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Default Extension="jpeg" ContentType="image/jpeg"/>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drawings/drawing2.xml" ContentType="application/vnd.openxmlformats-officedocument.drawing+xml"/>
  <Override PartName="/xl/worksheets/sheet22.xml" ContentType="application/vnd.openxmlformats-officedocument.spreadsheetml.worksheet+xml"/>
  <Override PartName="/xl/drawings/drawing3.xml" ContentType="application/vnd.openxmlformats-officedocument.drawing+xml"/>
  <Override PartName="/xl/worksheets/sheet23.xml" ContentType="application/vnd.openxmlformats-officedocument.spreadsheetml.worksheet+xml"/>
  <Override PartName="/xl/worksheets/sheet24.xml" ContentType="application/vnd.openxmlformats-officedocument.spreadsheetml.worksheet+xml"/>
  <Override PartName="/xl/workbook.xml" ContentType="application/vnd.ms-excel.sheet.macroEnabled.main+xml"/>
  <Override PartName="/xl/ctrlProps/ctrlProp1.xml" ContentType="application/vnd.ms-excel.controlproperties+xml"/>
  <Override PartName="/xl/drawings/drawing4.xml" ContentType="application/vnd.openxmlformats-officedocument.drawing+xml"/>
  <Default Extension="jpg" ContentType="image/jpeg"/>
  <Override PartName="/xl/drawings/drawing5.xml" ContentType="application/vnd.openxmlformats-officedocument.drawing+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28920" yWindow="-90" windowWidth="29040" windowHeight="15720" tabRatio="939" firstSheet="7" activeTab="0" autoFilterDateGrouping="1"/>
  </bookViews>
  <sheets>
    <sheet xmlns:r="http://schemas.openxmlformats.org/officeDocument/2006/relationships" name="Cover Page" sheetId="1" state="visible" r:id="rId1"/>
    <sheet xmlns:r="http://schemas.openxmlformats.org/officeDocument/2006/relationships" name="ToC" sheetId="2" state="visible" r:id="rId2"/>
    <sheet xmlns:r="http://schemas.openxmlformats.org/officeDocument/2006/relationships" name="Narrative" sheetId="3" state="visible" r:id="rId3"/>
    <sheet xmlns:r="http://schemas.openxmlformats.org/officeDocument/2006/relationships" name="Summary - New" sheetId="4" state="visible" r:id="rId4"/>
    <sheet xmlns:r="http://schemas.openxmlformats.org/officeDocument/2006/relationships" name="Summary - (E)" sheetId="5" state="visible" r:id="rId5"/>
    <sheet xmlns:r="http://schemas.openxmlformats.org/officeDocument/2006/relationships" name="{Project Information}" sheetId="6" state="visible" r:id="rId6"/>
    <sheet xmlns:r="http://schemas.openxmlformats.org/officeDocument/2006/relationships" name="{Equipment Data Entry}" sheetId="7" state="visible" r:id="rId7"/>
    <sheet xmlns:r="http://schemas.openxmlformats.org/officeDocument/2006/relationships" name="{Dropdowns}" sheetId="8" state="hidden" r:id="rId8"/>
    <sheet xmlns:r="http://schemas.openxmlformats.org/officeDocument/2006/relationships" name="Equipment Summary" sheetId="9" state="visible" r:id="rId9"/>
    <sheet xmlns:r="http://schemas.openxmlformats.org/officeDocument/2006/relationships" name="Building Balance" sheetId="10" state="visible" r:id="rId10"/>
    <sheet xmlns:r="http://schemas.openxmlformats.org/officeDocument/2006/relationships" name="RTUs" sheetId="11" state="visible" r:id="rId11"/>
    <sheet xmlns:r="http://schemas.openxmlformats.org/officeDocument/2006/relationships" name="MAUs" sheetId="12" state="visible" r:id="rId12"/>
    <sheet xmlns:r="http://schemas.openxmlformats.org/officeDocument/2006/relationships" name="ERVs" sheetId="13" state="visible" r:id="rId13"/>
    <sheet xmlns:r="http://schemas.openxmlformats.org/officeDocument/2006/relationships" name="Fans" sheetId="14" state="visible" r:id="rId14"/>
    <sheet xmlns:r="http://schemas.openxmlformats.org/officeDocument/2006/relationships" name="Small Fans" sheetId="15" state="visible" r:id="rId15"/>
    <sheet xmlns:r="http://schemas.openxmlformats.org/officeDocument/2006/relationships" name="VAVs" sheetId="16" state="visible" r:id="rId16"/>
    <sheet xmlns:r="http://schemas.openxmlformats.org/officeDocument/2006/relationships" name="Hoods" sheetId="17" state="visible" r:id="rId17"/>
    <sheet xmlns:r="http://schemas.openxmlformats.org/officeDocument/2006/relationships" name="Traverses" sheetId="18" state="visible" r:id="rId18"/>
    <sheet xmlns:r="http://schemas.openxmlformats.org/officeDocument/2006/relationships" name="Photos" sheetId="19" state="hidden" r:id="rId19"/>
    <sheet xmlns:r="http://schemas.openxmlformats.org/officeDocument/2006/relationships" name="Certification" sheetId="20" state="visible" r:id="rId20"/>
    <sheet xmlns:r="http://schemas.openxmlformats.org/officeDocument/2006/relationships" name="NEBB Cert " sheetId="21" state="visible" r:id="rId21"/>
    <sheet xmlns:r="http://schemas.openxmlformats.org/officeDocument/2006/relationships" name="NEBB Frm Cert" sheetId="22" state="visible" r:id="rId22"/>
    <sheet xmlns:r="http://schemas.openxmlformats.org/officeDocument/2006/relationships" name="Abbreviations" sheetId="23" state="visible" r:id="rId23"/>
    <sheet xmlns:r="http://schemas.openxmlformats.org/officeDocument/2006/relationships" name="Calibration" sheetId="24" state="visible" r:id="rId24"/>
  </sheets>
  <definedNames>
    <definedName name="Filter_Size">'{Dropdowns}'!$D$2:$D$12</definedName>
    <definedName name="Motor.Voltage">'{Dropdowns}'!$B$1:$B$7</definedName>
    <definedName name="Phase">'{Dropdowns}'!$C$1:$C$3</definedName>
    <definedName name="Service.Factors">'{Dropdowns}'!$A$2:$A$6</definedName>
    <definedName name="Service.Factors1">'{Dropdowns}'!$A$2:$A$6</definedName>
    <definedName name="Service.Factors2">'{Dropdowns}'!$A$1:$A$6</definedName>
    <definedName name="Service_Factors">'{Dropdowns}'!$A$2:$B$6</definedName>
    <definedName name="ServiceFactor">'{Dropdowns}'!$A$2:$A$6</definedName>
    <definedName name="SF">'{Dropdowns}'!$A$2:$B$6</definedName>
    <definedName name="Traverse.Instrument">'{Dropdowns}'!$F$2:$F$9</definedName>
    <definedName name="Voltage.Options">'{Dropdowns}'!$B$1:$B$7</definedName>
    <definedName name="Voltage1">'{Dropdowns}'!$B$1:$B$7</definedName>
    <definedName name="Hood.FilterType">'{Dropdowns}'!$M$2:$M$6</definedName>
    <definedName name="Hood.FilterSize">'{Dropdowns}'!$N$2:$N$17</definedName>
    <definedName name="Hood.Instrument">'{Dropdowns}'!$O$2:$O$4</definedName>
    <definedName name="Airflow.Instrument">'{Dropdowns}'!$P$2:$P$8</definedName>
    <definedName name="Drive.Type">'{Dropdowns}'!$Q$2:$Q$4</definedName>
    <definedName name="PSP.Width">'{Dropdowns}'!$R$2:$R$10</definedName>
    <definedName name="Airflow.Method">'{Dropdowns}'!$T$2:$T$6</definedName>
    <definedName name="Unit.Type">'{Dropdowns}'!$AH$2:$AH$7</definedName>
    <definedName name="Duct.Shape">'{Dropdowns}'!$AF$2:$AF$4</definedName>
    <definedName name="_xlnm.Print_Area" localSheetId="0">'Cover Page'!$A$1:$M$60</definedName>
    <definedName name="_xlnm.Print_Area" localSheetId="1">'ToC'!$A$1:$M$50</definedName>
    <definedName name="_xlnm.Print_Area" localSheetId="2">'Narrative'!$A$1:$M$41</definedName>
    <definedName name="_xlnm.Print_Area" localSheetId="3">'Summary - New'!$A$1:$M$85</definedName>
    <definedName name="_xlnm.Print_Area" localSheetId="4">'Summary - (E)'!$A$1:$M$85</definedName>
    <definedName name="_xlnm.Print_Area" localSheetId="6">'{Equipment Data Entry}'!$A$1:$S$273</definedName>
    <definedName name="_xlnm.Print_Titles" localSheetId="8">'Equipment Summary'!$1:$3</definedName>
    <definedName name="_xlnm.Print_Area" localSheetId="8">'Equipment Summary'!$A$1:$N$173</definedName>
    <definedName name="_xlnm.Print_Area" localSheetId="9">'Building Balance'!$A$1:$M$105</definedName>
    <definedName name="_xlnm.Print_Titles" localSheetId="10">'RTUs'!$1:$3</definedName>
    <definedName name="_xlnm.Print_Area" localSheetId="10">'RTUs'!$A$1:$N$419</definedName>
    <definedName name="_xlnm.Print_Titles" localSheetId="11">'MAUs'!$1:$3</definedName>
    <definedName name="_xlnm.Print_Area" localSheetId="11">'MAUs'!$A$1:$N$211</definedName>
    <definedName name="_xlnm.Print_Titles" localSheetId="12">'ERVs'!$1:$3</definedName>
    <definedName name="_xlnm.Print_Area" localSheetId="12">'ERVs'!$A$1:$N$211</definedName>
    <definedName name="_xlnm.Print_Titles" localSheetId="13">'Fans'!$1:$3</definedName>
    <definedName name="_xlnm.Print_Area" localSheetId="13">'Fans'!$A$1:$N$419</definedName>
    <definedName name="_xlnm.Print_Titles" localSheetId="14">'Small Fans'!$1:$3</definedName>
    <definedName name="_xlnm.Print_Area" localSheetId="14">'Small Fans'!$A$1:$N$99</definedName>
    <definedName name="_xlnm.Print_Titles" localSheetId="15">'VAVs'!$1:$3</definedName>
    <definedName name="_xlnm.Print_Area" localSheetId="15">'VAVs'!$A$1:$N$107</definedName>
    <definedName name="_xlnm.Print_Titles" localSheetId="16">'Hoods'!$1:$3,'Hoods'!$A:$N</definedName>
    <definedName name="_xlnm.Print_Area" localSheetId="16">'Hoods'!$A$1:$N$52</definedName>
    <definedName name="_xlnm.Print_Titles" localSheetId="17">'Traverses'!$1:$3</definedName>
    <definedName name="_xlnm.Print_Area" localSheetId="17">'Traverses'!$A$1:$M$101</definedName>
    <definedName name="_xlnm.Print_Titles" localSheetId="18">'Photos'!$1:$3,'Photos'!$A:$N</definedName>
    <definedName name="_xlnm.Print_Area" localSheetId="18">'Photos'!$A$1:$M$101</definedName>
    <definedName name="_xlnm.Print_Area" localSheetId="19">'Certification'!$A$1:$M$58</definedName>
    <definedName name="_xlnm.Print_Area" localSheetId="20">'NEBB Cert '!$A$1:$N$104</definedName>
    <definedName name="_xlnm.Print_Area" localSheetId="21">'NEBB Frm Cert'!$A$1:$N$52</definedName>
    <definedName name="_xlnm.Print_Area" localSheetId="23">'Calibration'!$A$1:$N$40</definedName>
    <definedName name="a2b.TemplateRevision">"08"</definedName>
    <definedName name="_xlnm.Print_Titles" localSheetId="3">'Summary - New'!$1:$3</definedName>
    <definedName name="_xlnm.Print_Titles" localSheetId="4">'Summary - (E)'!$1:$3</definedName>
  </definedNames>
  <calcPr calcId="191029" fullCalcOnLoad="1"/>
</workbook>
</file>

<file path=xl/styles.xml><?xml version="1.0" encoding="utf-8"?>
<styleSheet xmlns="http://schemas.openxmlformats.org/spreadsheetml/2006/main">
  <numFmts count="13">
    <numFmt numFmtId="164" formatCode="0.00##&quot;''&quot;"/>
    <numFmt numFmtId="165" formatCode="0.0"/>
    <numFmt numFmtId="166" formatCode="##&quot;''&quot;"/>
    <numFmt numFmtId="167" formatCode="0\°\F"/>
    <numFmt numFmtId="168" formatCode="0.0%"/>
    <numFmt numFmtId="169" formatCode="##.00&quot;''&quot;"/>
    <numFmt numFmtId="170" formatCode="##&quot;hz&quot;"/>
    <numFmt numFmtId="171" formatCode="#,##0.0"/>
    <numFmt numFmtId="172" formatCode="#0.00&quot;''&quot;"/>
    <numFmt numFmtId="173" formatCode="mmmm d, yyyy"/>
    <numFmt numFmtId="174" formatCode="m/d/yyyy"/>
    <numFmt numFmtId="175" formatCode="+0.00;-0.00;0.00"/>
    <numFmt numFmtId="176" formatCode="0.000"/>
  </numFmts>
  <fonts count="60">
    <font>
      <name val="Calibri"/>
      <family val="2"/>
      <color theme="1"/>
      <sz val="11"/>
      <scheme val="minor"/>
    </font>
    <font>
      <name val="Calibri"/>
      <family val="2"/>
      <b val="1"/>
      <color theme="1"/>
      <sz val="11"/>
      <scheme val="minor"/>
    </font>
    <font>
      <name val="Calibri"/>
      <family val="2"/>
      <color theme="1"/>
      <sz val="14"/>
      <scheme val="minor"/>
    </font>
    <font>
      <name val="Calibri"/>
      <family val="2"/>
      <b val="1"/>
      <color theme="1"/>
      <sz val="11"/>
      <vertAlign val="subscript"/>
      <scheme val="minor"/>
    </font>
    <font>
      <name val="Calibri"/>
      <family val="2"/>
      <color theme="1"/>
      <sz val="12"/>
      <scheme val="minor"/>
    </font>
    <font>
      <name val="Calibri"/>
      <family val="2"/>
      <b val="1"/>
      <color theme="1"/>
      <sz val="16"/>
      <scheme val="minor"/>
    </font>
    <font>
      <name val="Calibri"/>
      <family val="2"/>
      <b val="1"/>
      <color theme="1"/>
      <sz val="12"/>
      <scheme val="minor"/>
    </font>
    <font>
      <name val="Calibri"/>
      <family val="2"/>
      <color theme="1"/>
      <sz val="11"/>
    </font>
    <font>
      <name val="Calibri"/>
      <family val="2"/>
      <b val="1"/>
      <color theme="1"/>
      <sz val="20"/>
      <scheme val="minor"/>
    </font>
    <font>
      <name val="Calibri"/>
      <family val="2"/>
      <color theme="1"/>
      <sz val="16"/>
      <scheme val="minor"/>
    </font>
    <font>
      <name val="Calibri"/>
      <family val="2"/>
      <b val="1"/>
      <color theme="1"/>
      <sz val="18"/>
      <scheme val="minor"/>
    </font>
    <font>
      <name val="Calibri"/>
      <family val="2"/>
      <color theme="1"/>
      <sz val="11"/>
      <vertAlign val="superscript"/>
      <scheme val="minor"/>
    </font>
    <font>
      <name val="Calibri"/>
      <family val="2"/>
      <color theme="1"/>
      <sz val="10"/>
      <scheme val="minor"/>
    </font>
    <font>
      <name val="Calibri"/>
      <family val="2"/>
      <b val="1"/>
      <color theme="1"/>
      <sz val="10"/>
      <scheme val="minor"/>
    </font>
    <font>
      <name val="Calibri"/>
      <family val="2"/>
      <i val="1"/>
      <color rgb="FF444444"/>
      <sz val="10"/>
    </font>
    <font>
      <name val="Calibri"/>
      <family val="2"/>
      <b val="1"/>
      <color rgb="FFFFFFFF"/>
      <sz val="10"/>
    </font>
    <font>
      <name val="Calibri"/>
      <family val="2"/>
      <color rgb="FF888888"/>
      <sz val="10"/>
    </font>
    <font>
      <name val="Calibri"/>
      <family val="2"/>
      <sz val="10"/>
    </font>
    <font>
      <name val="Calibri"/>
      <family val="2"/>
      <color rgb="FF555555"/>
      <sz val="9"/>
    </font>
    <font>
      <name val="Calibri"/>
      <family val="2"/>
      <color rgb="FF888888"/>
      <sz val="10"/>
      <scheme val="minor"/>
    </font>
    <font>
      <name val="Calibri"/>
      <family val="2"/>
      <sz val="10"/>
      <scheme val="minor"/>
    </font>
    <font>
      <name val="Calibri"/>
      <family val="2"/>
      <color rgb="FF555555"/>
      <sz val="9"/>
      <scheme val="minor"/>
    </font>
    <font>
      <name val="Calibri"/>
      <family val="2"/>
      <color rgb="FF555555"/>
      <sz val="10"/>
      <scheme val="minor"/>
    </font>
    <font>
      <name val="Calibri"/>
      <family val="2"/>
      <sz val="8"/>
      <scheme val="minor"/>
    </font>
    <font>
      <name val="Calibri"/>
      <family val="2"/>
      <b val="1"/>
      <color theme="1"/>
      <sz val="14"/>
      <scheme val="minor"/>
    </font>
    <font>
      <name val="Calibri"/>
      <family val="2"/>
      <color rgb="FF000000"/>
      <sz val="11"/>
    </font>
    <font>
      <name val="Calibri"/>
      <family val="2"/>
      <b val="1"/>
      <color rgb="FFFF0000"/>
      <sz val="16"/>
      <scheme val="minor"/>
    </font>
    <font>
      <name val="Calibri"/>
      <sz val="11"/>
    </font>
    <font>
      <name val="Calibri"/>
      <b val="1"/>
      <sz val="10"/>
    </font>
    <font>
      <b val="1"/>
    </font>
    <font>
      <b val="1"/>
      <sz val="8"/>
    </font>
    <font>
      <i val="1"/>
      <sz val="8"/>
    </font>
    <font>
      <name val="Calibri"/>
      <b val="1"/>
      <sz val="8"/>
    </font>
    <font>
      <name val="Calibri"/>
      <sz val="8"/>
    </font>
    <font>
      <name val="Calibri"/>
      <b val="1"/>
      <sz val="7"/>
    </font>
    <font>
      <name val="Calibri"/>
      <b val="1"/>
      <sz val="9"/>
    </font>
    <font>
      <name val="Calibri"/>
      <sz val="9"/>
    </font>
    <font>
      <name val="Calibri"/>
      <sz val="10"/>
    </font>
    <font>
      <name val="Calibri"/>
      <b val="1"/>
      <color rgb="FF0000FF"/>
      <sz val="9"/>
    </font>
    <font>
      <name val="Calibri"/>
      <i val="1"/>
      <sz val="8"/>
    </font>
    <font>
      <name val="Calibri"/>
      <b val="1"/>
      <sz val="11"/>
    </font>
    <font>
      <name val="Calibri"/>
      <i val="1"/>
      <sz val="7"/>
    </font>
    <font>
      <color rgb="FFA6A6A6"/>
      <sz val="7"/>
    </font>
    <font>
      <sz val="8"/>
    </font>
    <font>
      <color rgb="FF7F7F7F"/>
      <sz val="7"/>
    </font>
    <font>
      <name val="Calibri"/>
      <family val="2"/>
      <b val="1"/>
      <color rgb="FF28518A"/>
      <sz val="11"/>
      <scheme val="minor"/>
    </font>
    <font>
      <name val="Calibri"/>
      <family val="2"/>
      <b val="1"/>
      <color rgb="FFFFFFFF"/>
      <sz val="11"/>
      <scheme val="minor"/>
    </font>
    <font>
      <name val="Calibri"/>
      <family val="2"/>
      <b val="1"/>
      <color rgb="FF28518A"/>
      <sz val="16"/>
      <scheme val="minor"/>
    </font>
    <font>
      <name val="Calibri"/>
      <family val="2"/>
      <b val="1"/>
      <color rgb="FFFFFFFF"/>
      <sz val="20"/>
      <scheme val="minor"/>
    </font>
    <font>
      <name val="Calibri"/>
      <family val="2"/>
      <b val="1"/>
      <color rgb="FFFFFFFF"/>
      <sz val="16"/>
      <scheme val="minor"/>
    </font>
    <font>
      <b/>
      <name val="Calibri"/>
      <family val="2"/>
      <color rgb="FFFFFFFF"/>
      <sz val="11"/>
      <scheme val="minor"/>
    </font>
    <font>
      <name val="Calibri"/>
      <family val="2"/>
      <color rgb="FF28518A"/>
      <sz val="14"/>
      <scheme val="minor"/>
    </font>
    <font>
      <name val="Calibri"/>
      <family val="2"/>
      <b val="1"/>
      <color rgb="FFFFFFFF"/>
      <sz val="12"/>
      <scheme val="minor"/>
    </font>
    <font>
      <name val="Calibri"/>
      <family val="2"/>
      <b val="1"/>
      <color rgb="FFFFFFFF"/>
      <sz val="18"/>
      <scheme val="minor"/>
    </font>
    <font>
      <name val="Calibri"/>
      <family val="2"/>
      <color rgb="FF28518A"/>
      <sz val="16"/>
      <scheme val="minor"/>
    </font>
    <font>
      <name val="Calibri"/>
      <family val="2"/>
      <b val="1"/>
      <color rgb="FF28518A"/>
      <sz val="14"/>
      <scheme val="minor"/>
    </font>
    <font>
      <color rgb="FF28518A"/>
      <name val="Calibri"/>
      <b val="1"/>
      <sz val="8"/>
    </font>
    <font>
      <color rgb="FFFFFFFF"/>
      <name val="Calibri"/>
      <b val="1"/>
      <sz val="8"/>
    </font>
    <font>
      <color rgb="FFFFFFFF"/>
      <name val="Calibri"/>
      <b val="1"/>
      <sz val="9"/>
    </font>
    <font>
      <color rgb="FF28518A"/>
      <name val="Calibri"/>
      <b val="1"/>
      <sz val="10"/>
    </font>
  </fonts>
  <fills count="18">
    <fill>
      <patternFill/>
    </fill>
    <fill>
      <patternFill patternType="gray125"/>
    </fill>
    <fill>
      <patternFill patternType="solid">
        <fgColor rgb="FFEEF2F7"/>
        <bgColor indexed="64"/>
      </patternFill>
    </fill>
    <fill>
      <patternFill patternType="solid">
        <fgColor theme="9" tint="0.5999938962981048"/>
        <bgColor indexed="64"/>
      </patternFill>
    </fill>
    <fill>
      <patternFill patternType="solid">
        <fgColor theme="9" tint="0.3999755851924192"/>
        <bgColor indexed="64"/>
      </patternFill>
    </fill>
    <fill>
      <patternFill patternType="solid">
        <fgColor rgb="FFE3ECF7"/>
        <bgColor indexed="64"/>
      </patternFill>
    </fill>
    <fill>
      <patternFill patternType="solid">
        <fgColor theme="0" tint="-0.1499984740745262"/>
        <bgColor indexed="64"/>
      </patternFill>
    </fill>
    <fill>
      <patternFill patternType="solid">
        <fgColor rgb="FF4472C4"/>
      </patternFill>
    </fill>
    <fill>
      <patternFill patternType="solid">
        <fgColor rgb="FFFFFFFF"/>
      </patternFill>
    </fill>
    <fill>
      <patternFill patternType="solid">
        <fgColor rgb="FFF5F5F5"/>
      </patternFill>
    </fill>
    <fill>
      <patternFill patternType="solid">
        <fgColor theme="0"/>
        <bgColor indexed="64"/>
      </patternFill>
    </fill>
    <fill>
      <patternFill patternType="solid">
        <fgColor theme="5" tint="0.5999938962981048"/>
        <bgColor indexed="64"/>
      </patternFill>
    </fill>
    <fill>
      <patternFill patternType="solid">
        <fgColor rgb="FFFFFF00"/>
        <bgColor indexed="64"/>
      </patternFill>
    </fill>
    <fill>
      <patternFill patternType="solid">
        <fgColor rgb="FFF2F2F2"/>
      </patternFill>
    </fill>
    <fill>
      <patternFill patternType="solid">
        <fgColor rgb="FFDDEBF7"/>
      </patternFill>
    </fill>
    <fill>
      <patternFill patternType="solid">
        <fgColor rgb="FFD9E2F3"/>
      </patternFill>
    </fill>
    <fill>
      <patternFill patternType="solid">
        <fgColor rgb="FFFFFFFF"/>
      </patternFill>
    </fill>
    <fill>
      <patternFill patternType="solid">
        <fgColor rgb="FF4A7EC0"/>
        <bgColor indexed="64"/>
      </patternFill>
    </fill>
  </fills>
  <borders count="112">
    <border>
      <left/>
      <right/>
      <top/>
      <bottom/>
      <diagonal/>
    </border>
    <border>
      <left style="thin">
        <color rgb="FFBFCCDB"/>
      </left>
      <right style="thin">
        <color rgb="FFBFCCDB"/>
      </right>
      <top style="thin">
        <color rgb="FFBFCCDB"/>
      </top>
      <bottom style="thin">
        <color rgb="FFBFCCDB"/>
      </bottom>
      <diagonal/>
    </border>
    <border>
      <left style="thin">
        <color rgb="FFBFCCDB"/>
      </left>
      <right style="thin">
        <color rgb="FFBFCCDB"/>
      </right>
      <top style="thin">
        <color rgb="FFBFCCDB"/>
      </top>
      <bottom/>
      <diagonal/>
    </border>
    <border>
      <left/>
      <right/>
      <top style="thin">
        <color rgb="FFBFCCDB"/>
      </top>
      <bottom/>
      <diagonal/>
    </border>
    <border>
      <left/>
      <right style="thin">
        <color rgb="FFBFCCDB"/>
      </right>
      <top style="thin">
        <color rgb="FFBFCCDB"/>
      </top>
      <bottom style="thin">
        <color rgb="FFBFCCDB"/>
      </bottom>
      <diagonal/>
    </border>
    <border>
      <left style="medium">
        <color rgb="FF6AB23E"/>
      </left>
      <right style="thin">
        <color rgb="FFBFCCDB"/>
      </right>
      <top style="medium">
        <color rgb="FF6AB23E"/>
      </top>
      <bottom style="thin">
        <color rgb="FFBFCCDB"/>
      </bottom>
      <diagonal/>
    </border>
    <border>
      <left style="thin">
        <color rgb="FFBFCCDB"/>
      </left>
      <right style="thin">
        <color rgb="FFBFCCDB"/>
      </right>
      <top style="medium">
        <color rgb="FF6AB23E"/>
      </top>
      <bottom style="thin">
        <color rgb="FFBFCCDB"/>
      </bottom>
      <diagonal/>
    </border>
    <border>
      <left style="thin">
        <color rgb="FFBFCCDB"/>
      </left>
      <right style="medium">
        <color rgb="FF6AB23E"/>
      </right>
      <top style="medium">
        <color rgb="FF6AB23E"/>
      </top>
      <bottom style="thin">
        <color rgb="FFBFCCDB"/>
      </bottom>
      <diagonal/>
    </border>
    <border>
      <left style="medium">
        <color rgb="FF6AB23E"/>
      </left>
      <right style="thin">
        <color rgb="FFBFCCDB"/>
      </right>
      <top style="thin">
        <color rgb="FFBFCCDB"/>
      </top>
      <bottom style="thin">
        <color rgb="FFBFCCDB"/>
      </bottom>
      <diagonal/>
    </border>
    <border>
      <left style="thin">
        <color rgb="FFBFCCDB"/>
      </left>
      <right style="medium">
        <color rgb="FF6AB23E"/>
      </right>
      <top style="thin">
        <color rgb="FFBFCCDB"/>
      </top>
      <bottom style="thin">
        <color rgb="FFBFCCDB"/>
      </bottom>
      <diagonal/>
    </border>
    <border>
      <left style="medium">
        <color rgb="FF6AB23E"/>
      </left>
      <right style="thin">
        <color rgb="FFBFCCDB"/>
      </right>
      <top style="thin">
        <color rgb="FFBFCCDB"/>
      </top>
      <bottom style="medium">
        <color rgb="FF6AB23E"/>
      </bottom>
      <diagonal/>
    </border>
    <border>
      <left style="thin">
        <color rgb="FFBFCCDB"/>
      </left>
      <right style="thin">
        <color rgb="FFBFCCDB"/>
      </right>
      <top style="thin">
        <color rgb="FFBFCCDB"/>
      </top>
      <bottom style="medium">
        <color rgb="FF6AB23E"/>
      </bottom>
      <diagonal/>
    </border>
    <border>
      <left style="thin">
        <color rgb="FFBFCCDB"/>
      </left>
      <right style="medium">
        <color rgb="FF6AB23E"/>
      </right>
      <top style="thin">
        <color rgb="FFBFCCDB"/>
      </top>
      <bottom style="medium">
        <color rgb="FF6AB23E"/>
      </bottom>
      <diagonal/>
    </border>
    <border>
      <left style="thin">
        <color rgb="FFBFCCDB"/>
      </left>
      <right/>
      <top style="thin">
        <color rgb="FFBFCCDB"/>
      </top>
      <bottom style="thin">
        <color rgb="FFBFCCDB"/>
      </bottom>
      <diagonal/>
    </border>
    <border>
      <left/>
      <right/>
      <top style="thin">
        <color rgb="FFBFCCDB"/>
      </top>
      <bottom style="thin">
        <color rgb="FFBFCCDB"/>
      </bottom>
      <diagonal/>
    </border>
    <border>
      <left/>
      <right style="thin">
        <color rgb="FFBFCCDB"/>
      </right>
      <top style="thin">
        <color rgb="FFBFCCDB"/>
      </top>
      <bottom/>
      <diagonal/>
    </border>
    <border>
      <left style="thin">
        <color rgb="FFBFCCDB"/>
      </left>
      <right/>
      <top/>
      <bottom/>
      <diagonal/>
    </border>
    <border>
      <left/>
      <right style="thin">
        <color rgb="FFBFCCDB"/>
      </right>
      <top/>
      <bottom/>
      <diagonal/>
    </border>
    <border>
      <left style="thin">
        <color rgb="FFBFCCDB"/>
      </left>
      <right/>
      <top/>
      <bottom style="thin">
        <color rgb="FFBFCCDB"/>
      </bottom>
      <diagonal/>
    </border>
    <border>
      <left/>
      <right/>
      <top/>
      <bottom style="thin">
        <color rgb="FFBFCCDB"/>
      </bottom>
      <diagonal/>
    </border>
    <border>
      <left/>
      <right style="thin">
        <color rgb="FFBFCCDB"/>
      </right>
      <top/>
      <bottom style="thin">
        <color rgb="FFBFCCDB"/>
      </bottom>
      <diagonal/>
    </border>
    <border>
      <left style="thin">
        <color rgb="FFBFCCDB"/>
      </left>
      <right/>
      <top style="thin">
        <color rgb="FFBFCCDB"/>
      </top>
      <bottom/>
      <diagonal/>
    </border>
    <border>
      <left style="thin">
        <color rgb="FFBFCCDB"/>
      </left>
      <right style="thin">
        <color rgb="FFBFCCDB"/>
      </right>
      <top style="thin">
        <color rgb="FFBFCCDB"/>
      </top>
      <bottom style="thin">
        <color rgb="FFBFCCDB"/>
      </bottom>
      <diagonal/>
    </border>
    <border>
      <left style="thin">
        <color rgb="FFBFCCDB"/>
      </left>
      <right/>
      <top style="thin">
        <color rgb="FFBFCCDB"/>
      </top>
      <bottom style="thin">
        <color rgb="FFBFCCDB"/>
      </bottom>
      <diagonal/>
    </border>
    <border>
      <left/>
      <right/>
      <top style="thin">
        <color rgb="FFBFCCDB"/>
      </top>
      <bottom style="thin">
        <color rgb="FFBFCCDB"/>
      </bottom>
      <diagonal/>
    </border>
    <border>
      <left style="thin">
        <color rgb="FFBFCCDB"/>
      </left>
      <right/>
      <top/>
      <bottom/>
      <diagonal/>
    </border>
    <border>
      <left style="thin">
        <color rgb="FFBFCCDB"/>
      </left>
      <right/>
      <top style="thin">
        <color rgb="FFBFCCDB"/>
      </top>
      <bottom/>
      <diagonal/>
    </border>
    <border>
      <left/>
      <right/>
      <top style="thin">
        <color rgb="FFBFCCDB"/>
      </top>
      <bottom/>
      <diagonal/>
    </border>
    <border>
      <left/>
      <right style="thin">
        <color rgb="FFBFCCDB"/>
      </right>
      <top style="thin">
        <color rgb="FFBFCCDB"/>
      </top>
      <bottom/>
      <diagonal/>
    </border>
    <border>
      <left/>
      <right style="thin">
        <color rgb="FFBFCCDB"/>
      </right>
      <top/>
      <bottom/>
      <diagonal/>
    </border>
    <border>
      <left style="thin">
        <color rgb="FFBFCCDB"/>
      </left>
      <right/>
      <top/>
      <bottom style="thin">
        <color rgb="FFBFCCDB"/>
      </bottom>
      <diagonal/>
    </border>
    <border>
      <left/>
      <right/>
      <top/>
      <bottom style="thin">
        <color rgb="FFBFCCDB"/>
      </bottom>
      <diagonal/>
    </border>
    <border>
      <left/>
      <right style="thin">
        <color rgb="FFBFCCDB"/>
      </right>
      <top/>
      <bottom style="thin">
        <color rgb="FFBFCCDB"/>
      </bottom>
      <diagonal/>
    </border>
    <border>
      <left/>
      <right style="thin">
        <color rgb="FFBFCCDB"/>
      </right>
      <top style="thin">
        <color rgb="FFBFCCDB"/>
      </top>
      <bottom style="thin">
        <color rgb="FFBFCCDB"/>
      </bottom>
      <diagonal/>
    </border>
    <border>
      <left style="thin">
        <color rgb="FFBFCCDB"/>
      </left>
      <right style="thin">
        <color rgb="FFBFCCDB"/>
      </right>
      <top/>
      <bottom style="thin">
        <color rgb="FFBFCCDB"/>
      </bottom>
      <diagonal/>
    </border>
    <border>
      <left style="thin">
        <color rgb="FFBFCCDB"/>
      </left>
      <right/>
      <top style="thin">
        <color rgb="FFBFCCDB"/>
      </top>
      <bottom style="thin">
        <color rgb="FFBFCCDB"/>
      </bottom>
      <diagonal/>
    </border>
    <border>
      <left/>
      <right/>
      <top style="thin">
        <color rgb="FFBFCCDB"/>
      </top>
      <bottom style="thin">
        <color rgb="FFBFCCDB"/>
      </bottom>
      <diagonal/>
    </border>
    <border>
      <left/>
      <right style="thin">
        <color rgb="FFBFCCDB"/>
      </right>
      <top style="thin">
        <color rgb="FFBFCCDB"/>
      </top>
      <bottom style="thin">
        <color rgb="FFBFCCDB"/>
      </bottom>
      <diagonal/>
    </border>
    <border>
      <left style="thin">
        <color rgb="FFBFCCDB"/>
      </left>
      <right/>
      <top/>
      <bottom/>
      <diagonal/>
    </border>
    <border>
      <left/>
      <right style="thin">
        <color rgb="FFBFCCDB"/>
      </right>
      <top/>
      <bottom/>
      <diagonal/>
    </border>
    <border>
      <left style="thin">
        <color rgb="FFBFCCDB"/>
      </left>
      <right/>
      <top/>
      <bottom style="thin">
        <color rgb="FFBFCCDB"/>
      </bottom>
      <diagonal/>
    </border>
    <border>
      <left/>
      <right/>
      <top/>
      <bottom style="thin">
        <color rgb="FFBFCCDB"/>
      </bottom>
      <diagonal/>
    </border>
    <border>
      <left/>
      <right style="thin">
        <color rgb="FFBFCCDB"/>
      </right>
      <top/>
      <bottom style="thin">
        <color rgb="FFBFCCDB"/>
      </bottom>
      <diagonal/>
    </border>
    <border>
      <left style="thin">
        <color rgb="FFBFCCDB"/>
      </left>
      <right/>
      <top style="thin">
        <color rgb="FFBFCCDB"/>
      </top>
      <bottom/>
      <diagonal/>
    </border>
    <border>
      <left/>
      <right style="thin">
        <color rgb="FFBFCCDB"/>
      </right>
      <top style="thin">
        <color rgb="FFBFCCDB"/>
      </top>
      <bottom/>
      <diagonal/>
    </border>
    <border>
      <left style="thin">
        <color rgb="FFD0D0D0"/>
      </left>
      <right style="thin">
        <color rgb="FFD0D0D0"/>
      </right>
      <top/>
      <bottom style="thin">
        <color rgb="FFD0D0D0"/>
      </bottom>
      <diagonal/>
    </border>
    <border>
      <left/>
      <right/>
      <top/>
      <bottom style="thin">
        <color rgb="FFD0D0D0"/>
      </bottom>
      <diagonal/>
    </border>
    <border>
      <left/>
      <right style="thin">
        <color rgb="FFD0D0D0"/>
      </right>
      <top/>
      <bottom style="thin">
        <color rgb="FFD0D0D0"/>
      </bottom>
      <diagonal/>
    </border>
    <border>
      <left style="thin">
        <color rgb="FFBFCCDB"/>
      </left>
      <right style="thin">
        <color rgb="FFBFCCDB"/>
      </right>
      <top style="thin">
        <color rgb="FFBFCCDB"/>
      </top>
      <bottom style="thin">
        <color rgb="FFBFCCDB"/>
      </bottom>
      <diagonal/>
    </border>
    <border>
      <left style="thin">
        <color rgb="FFBFCCDB"/>
      </left>
      <right style="thin">
        <color rgb="FFBFCCDB"/>
      </right>
      <top style="thin">
        <color rgb="FFBFCCDB"/>
      </top>
      <bottom style="thin">
        <color rgb="FFBFCCDB"/>
      </bottom>
      <diagonal/>
    </border>
    <border>
      <left style="thin">
        <color rgb="FFBFCCDB"/>
      </left>
      <right/>
      <top style="thin">
        <color rgb="FFBFCCDB"/>
      </top>
      <bottom style="thin">
        <color rgb="FFBFCCDB"/>
      </bottom>
      <diagonal/>
    </border>
    <border>
      <left/>
      <right/>
      <top style="thin">
        <color rgb="FFBFCCDB"/>
      </top>
      <bottom style="thin">
        <color rgb="FFBFCCDB"/>
      </bottom>
      <diagonal/>
    </border>
    <border>
      <left/>
      <right style="thin">
        <color rgb="FFBFCCDB"/>
      </right>
      <top style="thin">
        <color rgb="FFBFCCDB"/>
      </top>
      <bottom style="thin">
        <color rgb="FFBFCCDB"/>
      </bottom>
      <diagonal/>
    </border>
    <border>
      <left/>
      <right style="thin">
        <color rgb="FFBFCCDB"/>
      </right>
      <top/>
      <bottom/>
      <diagonal/>
    </border>
    <border>
      <left/>
      <right style="thin">
        <color rgb="FFD0D0D0"/>
      </right>
      <top/>
      <bottom/>
      <diagonal/>
    </border>
    <border>
      <left/>
      <right/>
      <top style="thin">
        <color rgb="FFBFCCDB"/>
      </top>
      <bottom/>
      <diagonal/>
    </border>
    <border>
      <left/>
      <right style="thin">
        <color rgb="FFBFCCDB"/>
      </right>
      <top style="thin">
        <color rgb="FFBFCCDB"/>
      </top>
      <bottom/>
      <diagonal/>
    </border>
    <border>
      <left/>
      <right/>
      <top style="thin">
        <color rgb="FFBFCCDB"/>
      </top>
      <bottom style="thin">
        <color rgb="FFBFCCDB"/>
      </bottom>
      <diagonal/>
    </border>
    <border>
      <left/>
      <right style="thin">
        <color rgb="FFBFCCDB"/>
      </right>
      <top style="thin">
        <color rgb="FFBFCCDB"/>
      </top>
      <bottom style="thin">
        <color rgb="FFBFCCDB"/>
      </bottom>
      <diagonal/>
    </border>
    <border>
      <left style="thin">
        <color rgb="FFBFCCDB"/>
      </left>
      <right style="thin">
        <color rgb="FFBFCCDB"/>
      </right>
      <top/>
      <bottom/>
      <diagonal/>
    </border>
    <border>
      <left/>
      <right/>
      <top style="thin">
        <color rgb="FFBFCCDB"/>
      </top>
      <bottom/>
      <diagonal/>
    </border>
    <border>
      <left/>
      <right style="thin">
        <color rgb="FFBFCCDB"/>
      </right>
      <top style="thin">
        <color rgb="FFBFCCDB"/>
      </top>
      <bottom/>
      <diagonal/>
    </border>
    <border>
      <left/>
      <right style="thin">
        <color rgb="FFBFCCDB"/>
      </right>
      <top style="thin">
        <color rgb="FFBFCCDB"/>
      </top>
      <bottom style="medium">
        <color rgb="FF6AB23E"/>
      </bottom>
      <diagonal/>
    </border>
    <border>
      <left/>
      <right/>
      <top style="medium">
        <color rgb="FF6AB23E"/>
      </top>
      <bottom/>
      <diagonal/>
    </border>
    <border>
      <left/>
      <right style="thin">
        <color rgb="FFBFCCDB"/>
      </right>
      <top style="medium">
        <color rgb="FF6AB23E"/>
      </top>
      <bottom/>
      <diagonal/>
    </border>
    <border>
      <left/>
      <right/>
      <top style="medium">
        <color rgb="FF6AB23E"/>
      </top>
      <bottom style="thin">
        <color rgb="FFBFCCDB"/>
      </bottom>
      <diagonal/>
    </border>
    <border>
      <left/>
      <right style="thin">
        <color rgb="FFBFCCDB"/>
      </right>
      <top style="medium">
        <color rgb="FF6AB23E"/>
      </top>
      <bottom style="thin">
        <color rgb="FFBFCCDB"/>
      </bottom>
      <diagonal/>
    </border>
    <border>
      <left style="thin">
        <color rgb="FFBFCCDB"/>
      </left>
      <right style="thin">
        <color rgb="FFBFCCDB"/>
      </right>
      <top/>
      <bottom/>
      <diagonal/>
    </border>
    <border>
      <left style="thin">
        <color rgb="FFBFCCDB"/>
      </left>
      <right style="thin">
        <color rgb="FFBFCCDB"/>
      </right>
      <top style="thin">
        <color rgb="FFBFCCDB"/>
      </top>
      <bottom/>
      <diagonal/>
    </border>
    <border>
      <left style="thin">
        <color rgb="FFBFCCDB"/>
      </left>
      <right style="thin">
        <color rgb="FFBFCCDB"/>
      </right>
      <top/>
      <bottom style="thin">
        <color rgb="FFBFCCDB"/>
      </bottom>
      <diagonal/>
    </border>
    <border>
      <left style="thin">
        <color rgb="FFBFCCDB"/>
      </left>
      <right style="thin">
        <color rgb="FFBFCCDB"/>
      </right>
      <top/>
      <bottom/>
      <diagonal/>
    </border>
    <border>
      <left style="thin">
        <color rgb="FFBFCCDB"/>
      </left>
      <right style="thin">
        <color rgb="FFBFCCDB"/>
      </right>
      <top/>
      <bottom style="thin">
        <color rgb="FFBFCCDB"/>
      </bottom>
      <diagonal/>
    </border>
    <border>
      <left style="thin">
        <color rgb="FFBFCCDB"/>
      </left>
      <right style="thin">
        <color rgb="FFBFCCDB"/>
      </right>
      <top/>
      <bottom/>
      <diagonal/>
    </border>
    <border>
      <left style="thin">
        <color rgb="FFBFCCDB"/>
      </left>
      <right style="thin">
        <color rgb="FFBFCCDB"/>
      </right>
      <top style="thin">
        <color rgb="FFBFCCDB"/>
      </top>
      <bottom style="thin">
        <color rgb="FFBFCCDB"/>
      </bottom>
      <diagonal/>
    </border>
    <border>
      <left/>
      <right/>
      <top style="thin">
        <color rgb="FFBFCCDB"/>
      </top>
      <bottom/>
      <diagonal/>
    </border>
    <border>
      <left/>
      <right style="thin">
        <color rgb="FFBFCCDB"/>
      </right>
      <top style="thin">
        <color rgb="FFBFCCDB"/>
      </top>
      <bottom/>
      <diagonal/>
    </border>
    <border>
      <left style="thin">
        <color rgb="FFBFCCDB"/>
      </left>
      <right style="thin">
        <color rgb="FFBFCCDB"/>
      </right>
      <top style="thin">
        <color rgb="FFBFCCDB"/>
      </top>
      <bottom/>
      <diagonal/>
    </border>
    <border>
      <left style="thin">
        <color rgb="FFBFCCDB"/>
      </left>
      <top style="thin">
        <color rgb="FFBFCCDB"/>
      </top>
    </border>
    <border>
      <top style="thin">
        <color rgb="FFBFCCDB"/>
      </top>
    </border>
    <border>
      <right style="thin">
        <color rgb="FFBFCCDB"/>
      </right>
      <top style="thin">
        <color rgb="FFBFCCDB"/>
      </top>
    </border>
    <border>
      <left style="thin">
        <color rgb="FFBFCCDB"/>
      </left>
    </border>
    <border/>
    <border>
      <right style="thin">
        <color rgb="FFBFCCDB"/>
      </right>
    </border>
    <border>
      <left style="thin">
        <color rgb="FFBFCCDB"/>
      </left>
      <bottom style="thin">
        <color rgb="FFBFCCDB"/>
      </bottom>
    </border>
    <border>
      <bottom style="thin">
        <color rgb="FFBFCCDB"/>
      </bottom>
    </border>
    <border>
      <right style="thin">
        <color rgb="FFBFCCDB"/>
      </right>
      <bottom style="thin">
        <color rgb="FFBFCCDB"/>
      </bottom>
    </border>
    <border>
      <left style="thin">
        <color rgb="FFBFCCDB"/>
      </left>
      <right style="thin">
        <color rgb="FFBFCCDB"/>
      </right>
      <top style="thin">
        <color rgb="FFBFCCDB"/>
      </top>
      <bottom style="thin">
        <color rgb="FFBFCCDB"/>
      </bottom>
    </border>
    <border>
      <left style="thin">
        <color rgb="FFBFCCDB"/>
      </left>
      <top style="thin">
        <color rgb="FFBFCCDB"/>
      </top>
      <bottom style="thin">
        <color rgb="FFBFCCDB"/>
      </bottom>
    </border>
    <border>
      <bottom style="hair">
        <color rgb="FFBFCCDB"/>
      </bottom>
    </border>
    <border>
      <right/>
      <bottom style="hair">
        <color rgb="FFBFCCDB"/>
      </bottom>
    </border>
    <border>
      <left/>
      <right/>
      <top/>
      <bottom style="hair">
        <color rgb="FFBFCCDB"/>
      </bottom>
      <diagonal/>
    </border>
    <border>
      <right/>
      <bottom style="thin">
        <color rgb="FFBFCCDB"/>
      </bottom>
    </border>
    <border>
      <left/>
      <right/>
      <top/>
      <bottom style="thin">
        <color rgb="FFBFCCDB"/>
      </bottom>
      <diagonal/>
    </border>
    <border>
      <left/>
      <right/>
      <top style="thin">
        <color rgb="FFBFCCDB"/>
      </top>
      <bottom/>
      <diagonal/>
    </border>
    <border>
      <left style="thin">
        <color rgb="FFBFCCDB"/>
      </left>
      <right/>
      <top/>
      <bottom/>
      <diagonal/>
    </border>
    <border>
      <left/>
      <right style="thin">
        <color rgb="FFBFCCDB"/>
      </right>
      <top style="thin">
        <color rgb="FFBFCCDB"/>
      </top>
      <bottom/>
      <diagonal/>
    </border>
    <border>
      <left/>
      <right style="thin">
        <color rgb="FFBFCCDB"/>
      </right>
      <top/>
      <bottom/>
      <diagonal/>
    </border>
    <border>
      <left style="thin">
        <color rgb="FFBFCCDB"/>
      </left>
      <right/>
      <top/>
      <bottom style="thin">
        <color rgb="FFBFCCDB"/>
      </bottom>
      <diagonal/>
    </border>
    <border>
      <left/>
      <right style="thin">
        <color rgb="FFBFCCDB"/>
      </right>
      <top/>
      <bottom style="thin">
        <color rgb="FFBFCCDB"/>
      </bottom>
      <diagonal/>
    </border>
    <border>
      <left style="thin">
        <color rgb="FFBFCCDB"/>
      </left>
      <right style="thin">
        <color rgb="FFBFCCDB"/>
      </right>
      <bottom style="thin">
        <color rgb="FFBFCCDB"/>
      </bottom>
    </border>
    <border>
      <left/>
      <right/>
      <top style="thin">
        <color rgb="FFBFCCDB"/>
      </top>
      <bottom style="thin">
        <color rgb="FFBFCCDB"/>
      </bottom>
      <diagonal/>
    </border>
    <border>
      <left/>
      <right style="thin">
        <color rgb="FFBFCCDB"/>
      </right>
      <top style="thin">
        <color rgb="FFBFCCDB"/>
      </top>
      <bottom style="thin">
        <color rgb="FFBFCCDB"/>
      </bottom>
      <diagonal/>
    </border>
    <border>
      <left style="thin">
        <color rgb="FFBFCCDB"/>
      </left>
      <right style="thin">
        <color rgb="FFBFCCDB"/>
      </right>
      <top/>
      <bottom style="thin">
        <color rgb="FFBFCCDB"/>
      </bottom>
      <diagonal/>
    </border>
    <border>
      <left style="thin">
        <color rgb="FFBFCCDB"/>
      </left>
      <right style="thin">
        <color rgb="FFBFCCDB"/>
      </right>
      <top/>
      <bottom/>
      <diagonal/>
    </border>
    <border>
      <left style="thin">
        <color rgb="FFBFCCDB"/>
      </left>
      <right/>
      <top style="thin">
        <color rgb="FFBFCCDB"/>
      </top>
      <bottom style="thin">
        <color rgb="FFBFCCDB"/>
      </bottom>
    </border>
    <border>
      <left style="hair">
        <color rgb="FFBFCCDB"/>
      </left>
      <right style="hair">
        <color rgb="FFBFCCDB"/>
      </right>
      <top style="hair">
        <color rgb="FFBFCCDB"/>
      </top>
      <bottom style="hair">
        <color rgb="FFBFCCDB"/>
      </bottom>
    </border>
    <border>
      <left style="thin">
        <color rgb="FFBFCCDB"/>
      </left>
      <right style="thin">
        <color rgb="FFBFCCDB"/>
      </right>
      <top style="hair">
        <color rgb="FFBFCCDB"/>
      </top>
      <bottom style="hair">
        <color rgb="FFBFCCDB"/>
      </bottom>
    </border>
    <border>
      <left/>
      <right/>
      <top style="hair">
        <color rgb="FFBFCCDB"/>
      </top>
      <bottom/>
      <diagonal/>
    </border>
    <border>
      <left/>
      <right style="thin">
        <color rgb="FFBFCCDB"/>
      </right>
      <top style="hair">
        <color rgb="FFBFCCDB"/>
      </top>
      <bottom/>
      <diagonal/>
    </border>
    <border>
      <left/>
      <right style="thin">
        <color rgb="FFBFCCDB"/>
      </right>
      <top style="hair">
        <color rgb="FFBFCCDB"/>
      </top>
      <bottom style="hair">
        <color rgb="FFBFCCDB"/>
      </bottom>
      <diagonal/>
    </border>
    <border>
      <left style="thin">
        <color rgb="FFBFCCDB"/>
      </left>
      <bottom style="hair">
        <color rgb="FFBFCCDB"/>
      </bottom>
    </border>
    <border>
      <right style="thin">
        <color rgb="FFBFCCDB"/>
      </right>
      <bottom style="hair">
        <color rgb="FFBFCCDB"/>
      </bottom>
    </border>
  </borders>
  <cellStyleXfs count="1">
    <xf numFmtId="0" fontId="0" fillId="0" borderId="0"/>
  </cellStyleXfs>
  <cellXfs count="544">
    <xf numFmtId="0" fontId="0" fillId="0" borderId="0" pivotButton="0" quotePrefix="0" xfId="0"/>
    <xf numFmtId="0" fontId="0" fillId="0" borderId="0" applyAlignment="1" pivotButton="0" quotePrefix="0" xfId="0">
      <alignment vertical="center"/>
    </xf>
    <xf applyFont="1" numFmtId="0" fontId="45" fillId="5" borderId="1" applyAlignment="1" pivotButton="0" quotePrefix="0" xfId="0">
      <alignment vertical="center"/>
    </xf>
    <xf numFmtId="0" fontId="1" fillId="0" borderId="3" applyAlignment="1" pivotButton="0" quotePrefix="0" xfId="0">
      <alignment vertical="center"/>
    </xf>
    <xf numFmtId="0" fontId="0" fillId="0" borderId="3" applyAlignment="1" pivotButton="0" quotePrefix="0" xfId="0">
      <alignment vertical="center"/>
    </xf>
    <xf numFmtId="0" fontId="1" fillId="0" borderId="0" applyAlignment="1" pivotButton="0" quotePrefix="0" xfId="0">
      <alignment vertical="center"/>
    </xf>
    <xf applyFont="1" numFmtId="0" fontId="46" fillId="17" borderId="1" applyAlignment="1" pivotButton="0" quotePrefix="0" xfId="0">
      <alignment horizontal="center" vertical="center"/>
    </xf>
    <xf applyFont="1" numFmtId="0" fontId="45" fillId="5" borderId="8" applyAlignment="1" pivotButton="0" quotePrefix="0" xfId="0">
      <alignment vertical="center"/>
    </xf>
    <xf applyFont="1" numFmtId="0" fontId="46" fillId="17" borderId="9" applyAlignment="1" pivotButton="0" quotePrefix="0" xfId="0">
      <alignment horizontal="center" vertical="center"/>
    </xf>
    <xf numFmtId="0" fontId="1" fillId="0" borderId="0" applyAlignment="1" pivotButton="0" quotePrefix="0" xfId="0">
      <alignment horizontal="center" vertical="center" wrapText="1"/>
    </xf>
    <xf numFmtId="0" fontId="1" fillId="0" borderId="0" applyAlignment="1" pivotButton="0" quotePrefix="0" xfId="0">
      <alignment vertical="center" wrapText="1"/>
    </xf>
    <xf numFmtId="0" fontId="0" fillId="0" borderId="8" applyAlignment="1" pivotButton="0" quotePrefix="0" xfId="0">
      <alignment vertical="center"/>
    </xf>
    <xf numFmtId="0" fontId="0" fillId="0" borderId="10" applyAlignment="1" pivotButton="0" quotePrefix="0" xfId="0">
      <alignment vertical="center"/>
    </xf>
    <xf numFmtId="0" fontId="0" fillId="0" borderId="0" applyAlignment="1" applyProtection="1" pivotButton="0" quotePrefix="0" xfId="0">
      <alignment vertical="center"/>
      <protection locked="0" hidden="0"/>
    </xf>
    <xf numFmtId="0" fontId="1" fillId="0" borderId="3" applyAlignment="1" applyProtection="1" pivotButton="0" quotePrefix="0" xfId="0">
      <alignment vertical="center"/>
      <protection locked="0" hidden="0"/>
    </xf>
    <xf numFmtId="0" fontId="1" fillId="0" borderId="0" applyAlignment="1" applyProtection="1" pivotButton="0" quotePrefix="0" xfId="0">
      <alignment vertical="center"/>
      <protection locked="0" hidden="0"/>
    </xf>
    <xf applyFont="1" numFmtId="0" fontId="45" fillId="5" borderId="1" applyAlignment="1" applyProtection="1" pivotButton="0" quotePrefix="0" xfId="0">
      <alignment vertical="center"/>
      <protection locked="0" hidden="0"/>
    </xf>
    <xf numFmtId="0" fontId="0" fillId="0" borderId="1" applyAlignment="1" applyProtection="1" pivotButton="0" quotePrefix="0" xfId="0">
      <alignment vertical="center"/>
      <protection locked="0" hidden="0"/>
    </xf>
    <xf numFmtId="0" fontId="1" fillId="2" borderId="1" applyAlignment="1" applyProtection="1" pivotButton="0" quotePrefix="0" xfId="0">
      <alignment vertical="center"/>
      <protection locked="0" hidden="0"/>
    </xf>
    <xf numFmtId="164" fontId="0" fillId="0" borderId="1" applyAlignment="1" applyProtection="1" pivotButton="0" quotePrefix="0" xfId="0">
      <alignment vertical="center"/>
      <protection locked="0" hidden="0"/>
    </xf>
    <xf numFmtId="0" fontId="1" fillId="2" borderId="1" applyAlignment="1" applyProtection="1" pivotButton="0" quotePrefix="0" xfId="0">
      <alignment vertical="center" shrinkToFit="1"/>
      <protection locked="0" hidden="0"/>
    </xf>
    <xf numFmtId="0" fontId="1" fillId="2" borderId="1" applyAlignment="1" applyProtection="1" pivotButton="0" quotePrefix="0" xfId="0">
      <alignment horizontal="center" vertical="center"/>
      <protection locked="0" hidden="0"/>
    </xf>
    <xf numFmtId="9" fontId="0" fillId="0" borderId="0" applyAlignment="1" applyProtection="1" pivotButton="0" quotePrefix="0" xfId="0">
      <alignment vertical="center"/>
      <protection locked="0" hidden="0"/>
    </xf>
    <xf numFmtId="0" fontId="0" fillId="0" borderId="0" applyAlignment="1" applyProtection="1" pivotButton="0" quotePrefix="0" xfId="0">
      <alignment horizontal="left" vertical="center"/>
      <protection locked="0" hidden="0"/>
    </xf>
    <xf numFmtId="1" fontId="0" fillId="0" borderId="1" applyAlignment="1" applyProtection="1" pivotButton="0" quotePrefix="0" xfId="0">
      <alignment horizontal="center" vertical="center" shrinkToFit="1"/>
      <protection locked="0" hidden="0"/>
    </xf>
    <xf numFmtId="165" fontId="0" fillId="0" borderId="1" applyAlignment="1" applyProtection="1" pivotButton="0" quotePrefix="0" xfId="0">
      <alignment horizontal="center" vertical="center" shrinkToFit="1"/>
      <protection locked="0" hidden="0"/>
    </xf>
    <xf numFmtId="0" fontId="0" fillId="0" borderId="1" applyAlignment="1" applyProtection="1" pivotButton="0" quotePrefix="0" xfId="0">
      <alignment horizontal="center" vertical="center" shrinkToFit="1"/>
      <protection locked="0" hidden="0"/>
    </xf>
    <xf numFmtId="2" fontId="0" fillId="0" borderId="1" applyAlignment="1" applyProtection="1" pivotButton="0" quotePrefix="0" xfId="0">
      <alignment horizontal="center" vertical="center" shrinkToFit="1"/>
      <protection locked="0" hidden="0"/>
    </xf>
    <xf numFmtId="12" fontId="0" fillId="0" borderId="1" applyAlignment="1" applyProtection="1" pivotButton="0" quotePrefix="0" xfId="0">
      <alignment horizontal="center" vertical="center" shrinkToFit="1"/>
      <protection locked="0" hidden="0"/>
    </xf>
    <xf numFmtId="164" fontId="0" fillId="0" borderId="1" applyAlignment="1" applyProtection="1" pivotButton="0" quotePrefix="0" xfId="0">
      <alignment horizontal="center" vertical="center" shrinkToFit="1"/>
      <protection locked="0" hidden="0"/>
    </xf>
    <xf numFmtId="9" fontId="0" fillId="0" borderId="1" applyAlignment="1" pivotButton="0" quotePrefix="0" xfId="0">
      <alignment horizontal="center" vertical="center" shrinkToFit="1"/>
    </xf>
    <xf numFmtId="0" fontId="0" fillId="0" borderId="1" applyAlignment="1" pivotButton="0" quotePrefix="0" xfId="0">
      <alignment vertical="center" shrinkToFit="1"/>
    </xf>
    <xf numFmtId="2" fontId="0" fillId="0" borderId="1" applyAlignment="1" pivotButton="0" quotePrefix="0" xfId="0">
      <alignment horizontal="center" vertical="center" shrinkToFit="1"/>
    </xf>
    <xf numFmtId="1" fontId="0" fillId="0" borderId="1" applyAlignment="1" pivotButton="0" quotePrefix="0" xfId="0">
      <alignment horizontal="center" vertical="center" shrinkToFit="1"/>
    </xf>
    <xf numFmtId="9" fontId="0" fillId="0" borderId="2" applyAlignment="1" pivotButton="0" quotePrefix="0" xfId="0">
      <alignment horizontal="center" vertical="center" shrinkToFit="1"/>
    </xf>
    <xf numFmtId="9" fontId="0" fillId="0" borderId="3" applyAlignment="1" pivotButton="0" quotePrefix="0" xfId="0">
      <alignment horizontal="center" vertical="center" shrinkToFit="1"/>
    </xf>
    <xf numFmtId="164" fontId="0" fillId="0" borderId="0" applyAlignment="1" applyProtection="1" pivotButton="0" quotePrefix="0" xfId="0">
      <alignment horizontal="center" vertical="center" shrinkToFit="1"/>
      <protection locked="0" hidden="0"/>
    </xf>
    <xf numFmtId="0" fontId="0" fillId="0" borderId="0" applyAlignment="1" applyProtection="1" pivotButton="0" quotePrefix="0" xfId="0">
      <alignment horizontal="center" vertical="center" shrinkToFit="1"/>
      <protection locked="0" hidden="0"/>
    </xf>
    <xf numFmtId="10" fontId="0" fillId="0" borderId="3" applyAlignment="1" applyProtection="1" pivotButton="0" quotePrefix="0" xfId="0">
      <alignment horizontal="center" vertical="center" shrinkToFit="1"/>
      <protection locked="0" hidden="0"/>
    </xf>
    <xf numFmtId="0" fontId="0" fillId="0" borderId="0" applyAlignment="1" pivotButton="0" quotePrefix="0" xfId="0">
      <alignment horizontal="center" vertical="center"/>
    </xf>
    <xf numFmtId="0" fontId="6" fillId="0" borderId="0" applyAlignment="1" pivotButton="0" quotePrefix="0" xfId="0">
      <alignment vertical="center"/>
    </xf>
    <xf numFmtId="0" fontId="6" fillId="0" borderId="0" applyAlignment="1" pivotButton="0" quotePrefix="0" xfId="0">
      <alignment vertical="center" shrinkToFit="1"/>
    </xf>
    <xf numFmtId="0" fontId="0" fillId="0" borderId="0" applyAlignment="1" pivotButton="0" quotePrefix="0" xfId="0">
      <alignment horizontal="center" vertical="center" shrinkToFit="1"/>
    </xf>
    <xf numFmtId="1" fontId="0" fillId="0" borderId="0" applyAlignment="1" pivotButton="0" quotePrefix="0" xfId="0">
      <alignment horizontal="center" vertical="center" shrinkToFit="1"/>
    </xf>
    <xf numFmtId="0" fontId="0" fillId="0" borderId="1" applyAlignment="1" pivotButton="0" quotePrefix="0" xfId="0">
      <alignment horizontal="center" vertical="center" shrinkToFit="1"/>
    </xf>
    <xf numFmtId="1" fontId="0" fillId="0" borderId="0" applyAlignment="1" pivotButton="0" quotePrefix="0" xfId="0">
      <alignment vertical="center"/>
    </xf>
    <xf numFmtId="0" fontId="0" fillId="0" borderId="0" applyAlignment="1" pivotButton="0" quotePrefix="0" xfId="0">
      <alignment horizontal="left" vertical="center"/>
    </xf>
    <xf numFmtId="166" fontId="0" fillId="0" borderId="1" applyAlignment="1" pivotButton="0" quotePrefix="0" xfId="0">
      <alignment horizontal="center" vertical="center"/>
    </xf>
    <xf numFmtId="0" fontId="0" fillId="0" borderId="0" applyAlignment="1" pivotButton="0" quotePrefix="0" xfId="0">
      <alignment vertical="top"/>
    </xf>
    <xf numFmtId="9" fontId="0" fillId="0" borderId="9" applyAlignment="1" pivotButton="0" quotePrefix="0" xfId="0">
      <alignment vertical="center"/>
    </xf>
    <xf numFmtId="9" fontId="0" fillId="0" borderId="12" applyAlignment="1" pivotButton="0" quotePrefix="0" xfId="0">
      <alignment vertical="center"/>
    </xf>
    <xf numFmtId="0" fontId="7" fillId="0" borderId="0" applyAlignment="1" pivotButton="0" quotePrefix="0" xfId="0">
      <alignment vertical="center"/>
    </xf>
    <xf numFmtId="167" fontId="0" fillId="0" borderId="1" applyAlignment="1" pivotButton="0" quotePrefix="0" xfId="0">
      <alignment horizontal="center" vertical="center"/>
    </xf>
    <xf numFmtId="164" fontId="0" fillId="0" borderId="1" applyAlignment="1" pivotButton="0" quotePrefix="0" xfId="0">
      <alignment vertical="center"/>
    </xf>
    <xf numFmtId="0" fontId="0" fillId="0" borderId="0" applyAlignment="1" pivotButton="0" quotePrefix="0" xfId="0">
      <alignment vertical="center" shrinkToFit="1"/>
    </xf>
    <xf numFmtId="164" fontId="0" fillId="6" borderId="1" applyAlignment="1" pivotButton="0" quotePrefix="0" xfId="0">
      <alignment vertical="center"/>
    </xf>
    <xf numFmtId="168" fontId="0" fillId="0" borderId="1" applyAlignment="1" applyProtection="1" pivotButton="0" quotePrefix="0" xfId="0">
      <alignment horizontal="center" vertical="center" shrinkToFit="1"/>
      <protection locked="0" hidden="0"/>
    </xf>
    <xf numFmtId="0" fontId="12" fillId="0" borderId="0" applyAlignment="1" pivotButton="0" quotePrefix="0" xfId="0">
      <alignment vertical="center"/>
    </xf>
    <xf numFmtId="0" fontId="13" fillId="0" borderId="0" applyAlignment="1" pivotButton="0" quotePrefix="0" xfId="0">
      <alignment vertical="center"/>
    </xf>
    <xf numFmtId="0" fontId="12" fillId="0" borderId="22" applyAlignment="1" pivotButton="0" quotePrefix="0" xfId="0">
      <alignment vertical="center"/>
    </xf>
    <xf numFmtId="0" fontId="12" fillId="0" borderId="22" applyAlignment="1" applyProtection="1" pivotButton="0" quotePrefix="0" xfId="0">
      <alignment vertical="center"/>
      <protection locked="0" hidden="0"/>
    </xf>
    <xf numFmtId="0" fontId="12" fillId="0" borderId="0" applyAlignment="1" pivotButton="0" quotePrefix="0" xfId="0">
      <alignment horizontal="center" vertical="center"/>
    </xf>
    <xf numFmtId="0" fontId="12" fillId="0" borderId="0" applyAlignment="1" applyProtection="1" pivotButton="0" quotePrefix="0" xfId="0">
      <alignment vertical="center"/>
      <protection locked="0" hidden="0"/>
    </xf>
    <xf numFmtId="0" fontId="13" fillId="0" borderId="0" applyAlignment="1" applyProtection="1" pivotButton="0" quotePrefix="0" xfId="0">
      <alignment vertical="center"/>
      <protection locked="0" hidden="0"/>
    </xf>
    <xf numFmtId="169" fontId="0" fillId="0" borderId="1" applyAlignment="1" applyProtection="1" pivotButton="0" quotePrefix="0" xfId="0">
      <alignment horizontal="center" vertical="center" shrinkToFit="1"/>
      <protection locked="0" hidden="0"/>
    </xf>
    <xf numFmtId="170" fontId="0" fillId="0" borderId="2" applyAlignment="1" applyProtection="1" pivotButton="0" quotePrefix="0" xfId="0">
      <alignment horizontal="center" vertical="center" shrinkToFit="1"/>
      <protection locked="0" hidden="0"/>
    </xf>
    <xf numFmtId="170" fontId="0" fillId="0" borderId="1" applyAlignment="1" applyProtection="1" pivotButton="0" quotePrefix="0" xfId="0">
      <alignment horizontal="center" vertical="center" shrinkToFit="1"/>
      <protection locked="0" hidden="0"/>
    </xf>
    <xf numFmtId="171" fontId="0" fillId="0" borderId="1" applyAlignment="1" applyProtection="1" pivotButton="0" quotePrefix="0" xfId="0">
      <alignment horizontal="center" vertical="center" shrinkToFit="1"/>
      <protection locked="0" hidden="0"/>
    </xf>
    <xf numFmtId="9" fontId="0" fillId="0" borderId="0" applyAlignment="1" pivotButton="0" quotePrefix="0" xfId="0">
      <alignment horizontal="left" vertical="center"/>
    </xf>
    <xf numFmtId="2" fontId="0" fillId="0" borderId="1" applyAlignment="1" pivotButton="0" quotePrefix="0" xfId="0">
      <alignment vertical="center"/>
    </xf>
    <xf numFmtId="1" fontId="0" fillId="0" borderId="1" applyAlignment="1" pivotButton="0" quotePrefix="0" xfId="0">
      <alignment vertical="center"/>
    </xf>
    <xf numFmtId="172" fontId="0" fillId="0" borderId="1" applyAlignment="1" applyProtection="1" pivotButton="0" quotePrefix="0" xfId="0">
      <alignment horizontal="center" vertical="center" shrinkToFit="1"/>
      <protection locked="0" hidden="0"/>
    </xf>
    <xf numFmtId="1" fontId="0" fillId="0" borderId="1" applyAlignment="1" pivotButton="0" quotePrefix="0" xfId="0">
      <alignment horizontal="center" vertical="center"/>
    </xf>
    <xf numFmtId="0" fontId="16" fillId="8" borderId="45" applyAlignment="1" pivotButton="0" quotePrefix="0" xfId="0">
      <alignment horizontal="center" vertical="center"/>
    </xf>
    <xf numFmtId="0" fontId="17" fillId="8" borderId="45" applyAlignment="1" pivotButton="0" quotePrefix="0" xfId="0">
      <alignment horizontal="center" vertical="center"/>
    </xf>
    <xf numFmtId="0" fontId="16" fillId="9" borderId="45" applyAlignment="1" pivotButton="0" quotePrefix="0" xfId="0">
      <alignment horizontal="center" vertical="center"/>
    </xf>
    <xf numFmtId="0" fontId="17" fillId="9" borderId="45" applyAlignment="1" pivotButton="0" quotePrefix="0" xfId="0">
      <alignment horizontal="center" vertical="center"/>
    </xf>
    <xf numFmtId="0" fontId="19" fillId="0" borderId="45" applyAlignment="1" pivotButton="0" quotePrefix="0" xfId="0">
      <alignment horizontal="center" vertical="center"/>
    </xf>
    <xf numFmtId="0" fontId="20" fillId="0" borderId="45" applyAlignment="1" pivotButton="0" quotePrefix="0" xfId="0">
      <alignment horizontal="center" vertical="center"/>
    </xf>
    <xf numFmtId="0" fontId="15" fillId="7" borderId="48" applyAlignment="1" pivotButton="0" quotePrefix="0" xfId="0">
      <alignment horizontal="center" vertical="center"/>
    </xf>
    <xf numFmtId="0" fontId="19" fillId="0" borderId="48" applyAlignment="1" pivotButton="0" quotePrefix="0" xfId="0">
      <alignment horizontal="center" vertical="center"/>
    </xf>
    <xf numFmtId="0" fontId="20" fillId="0" borderId="48" applyAlignment="1" pivotButton="0" quotePrefix="0" xfId="0">
      <alignment horizontal="center" vertical="center"/>
    </xf>
    <xf numFmtId="0" fontId="1" fillId="4" borderId="1" applyAlignment="1" applyProtection="1" pivotButton="0" quotePrefix="0" xfId="0">
      <alignment vertical="center"/>
      <protection locked="0" hidden="0"/>
    </xf>
    <xf numFmtId="0" fontId="1" fillId="4" borderId="2" applyAlignment="1" applyProtection="1" pivotButton="0" quotePrefix="0" xfId="0">
      <alignment vertical="center"/>
      <protection locked="0" hidden="0"/>
    </xf>
    <xf numFmtId="0" fontId="0" fillId="0" borderId="0" applyAlignment="1" applyProtection="1" pivotButton="0" quotePrefix="0" xfId="0">
      <alignment vertical="center" shrinkToFit="1"/>
      <protection locked="0" hidden="0"/>
    </xf>
    <xf numFmtId="0" fontId="1" fillId="4" borderId="2" applyAlignment="1" applyProtection="1" pivotButton="0" quotePrefix="0" xfId="0">
      <alignment horizontal="center" vertical="center"/>
      <protection locked="0" hidden="0"/>
    </xf>
    <xf numFmtId="0" fontId="1" fillId="4" borderId="2" applyAlignment="1" applyProtection="1" pivotButton="0" quotePrefix="0" xfId="0">
      <alignment horizontal="center" vertical="center" wrapText="1"/>
      <protection locked="0" hidden="0"/>
    </xf>
    <xf numFmtId="0" fontId="0" fillId="0" borderId="0" applyAlignment="1" applyProtection="1" pivotButton="0" quotePrefix="0" xfId="0">
      <alignment horizontal="center" vertical="center"/>
      <protection locked="0" hidden="0"/>
    </xf>
    <xf numFmtId="0" fontId="0" fillId="0" borderId="49" applyAlignment="1" applyProtection="1" pivotButton="0" quotePrefix="0" xfId="0">
      <alignment vertical="center"/>
      <protection locked="0" hidden="0"/>
    </xf>
    <xf numFmtId="0" fontId="0" fillId="0" borderId="49" applyAlignment="1" applyProtection="1" pivotButton="0" quotePrefix="0" xfId="0">
      <alignment vertical="center" shrinkToFit="1"/>
      <protection locked="0" hidden="0"/>
    </xf>
    <xf numFmtId="0" fontId="1" fillId="10" borderId="49" applyAlignment="1" applyProtection="1" pivotButton="0" quotePrefix="0" xfId="0">
      <alignment vertical="center"/>
      <protection locked="0" hidden="0"/>
    </xf>
    <xf numFmtId="0" fontId="0" fillId="10" borderId="49" applyAlignment="1" applyProtection="1" pivotButton="0" quotePrefix="0" xfId="0">
      <alignment vertical="center"/>
      <protection locked="0" hidden="0"/>
    </xf>
    <xf numFmtId="0" fontId="1" fillId="4" borderId="49" applyAlignment="1" applyProtection="1" pivotButton="0" quotePrefix="0" xfId="0">
      <alignment vertical="center"/>
      <protection locked="0" hidden="0"/>
    </xf>
    <xf numFmtId="0" fontId="1" fillId="4" borderId="49" applyAlignment="1" applyProtection="1" pivotButton="0" quotePrefix="0" xfId="0">
      <alignment horizontal="center" vertical="center" wrapText="1"/>
      <protection locked="0" hidden="0"/>
    </xf>
    <xf numFmtId="0" fontId="1" fillId="4" borderId="49" applyAlignment="1" applyProtection="1" pivotButton="0" quotePrefix="0" xfId="0">
      <alignment horizontal="center" vertical="center"/>
      <protection locked="0" hidden="0"/>
    </xf>
    <xf numFmtId="0" fontId="0" fillId="0" borderId="48" applyAlignment="1" applyProtection="1" pivotButton="0" quotePrefix="0" xfId="0">
      <alignment horizontal="left" vertical="top"/>
      <protection locked="0" hidden="0"/>
    </xf>
    <xf numFmtId="0" fontId="0" fillId="0" borderId="48" applyAlignment="1" applyProtection="1" pivotButton="0" quotePrefix="0" xfId="0">
      <alignment vertical="center"/>
      <protection locked="0" hidden="0"/>
    </xf>
    <xf numFmtId="14" fontId="0" fillId="0" borderId="0" applyAlignment="1" pivotButton="0" quotePrefix="0" xfId="0">
      <alignment vertical="center"/>
    </xf>
    <xf numFmtId="14" fontId="0" fillId="0" borderId="0" pivotButton="0" quotePrefix="0" xfId="0"/>
    <xf numFmtId="0" fontId="0" fillId="0" borderId="0" applyAlignment="1" pivotButton="0" quotePrefix="0" xfId="0">
      <alignment vertical="center" wrapText="1"/>
    </xf>
    <xf numFmtId="0" fontId="1" fillId="4" borderId="14" applyAlignment="1" applyProtection="1" pivotButton="0" quotePrefix="0" xfId="0">
      <alignment vertical="center"/>
      <protection locked="0" hidden="0"/>
    </xf>
    <xf numFmtId="0" fontId="1" fillId="4" borderId="3" applyAlignment="1" applyProtection="1" pivotButton="0" quotePrefix="0" xfId="0">
      <alignment vertical="center"/>
      <protection locked="0" hidden="0"/>
    </xf>
    <xf numFmtId="1" fontId="0" fillId="0" borderId="0" applyAlignment="1" applyProtection="1" pivotButton="0" quotePrefix="0" xfId="0">
      <alignment vertical="center"/>
      <protection locked="0" hidden="0"/>
    </xf>
    <xf numFmtId="1" fontId="1" fillId="2" borderId="1" applyAlignment="1" applyProtection="1" pivotButton="0" quotePrefix="0" xfId="0">
      <alignment vertical="center"/>
      <protection locked="0" hidden="0"/>
    </xf>
    <xf numFmtId="0" fontId="0" fillId="0" borderId="0" applyAlignment="1" applyProtection="1" pivotButton="0" quotePrefix="0" xfId="0">
      <alignment vertical="center" wrapText="1"/>
      <protection locked="0" hidden="0"/>
    </xf>
    <xf numFmtId="0" fontId="1" fillId="4" borderId="21" applyAlignment="1" applyProtection="1" pivotButton="0" quotePrefix="0" xfId="0">
      <alignment vertical="center"/>
      <protection locked="0" hidden="0"/>
    </xf>
    <xf numFmtId="0" fontId="0" fillId="0" borderId="50" applyAlignment="1" applyProtection="1" pivotButton="0" quotePrefix="0" xfId="0">
      <alignment vertical="center" shrinkToFit="1"/>
      <protection locked="0" hidden="0"/>
    </xf>
    <xf numFmtId="0" fontId="1" fillId="11" borderId="48" applyAlignment="1" applyProtection="1" pivotButton="0" quotePrefix="0" xfId="0">
      <alignment vertical="center" wrapText="1"/>
      <protection locked="0" hidden="0"/>
    </xf>
    <xf numFmtId="0" fontId="0" fillId="0" borderId="50" applyAlignment="1" applyProtection="1" pivotButton="0" quotePrefix="0" xfId="0">
      <alignment vertical="center"/>
      <protection locked="0" hidden="0"/>
    </xf>
    <xf numFmtId="0" fontId="1" fillId="10" borderId="50" applyAlignment="1" applyProtection="1" pivotButton="0" quotePrefix="0" xfId="0">
      <alignment vertical="center"/>
      <protection locked="0" hidden="0"/>
    </xf>
    <xf numFmtId="0" fontId="0" fillId="10" borderId="50" applyAlignment="1" applyProtection="1" pivotButton="0" quotePrefix="0" xfId="0">
      <alignment vertical="center"/>
      <protection locked="0" hidden="0"/>
    </xf>
    <xf numFmtId="0" fontId="0" fillId="11" borderId="48" applyAlignment="1" applyProtection="1" pivotButton="0" quotePrefix="0" xfId="0">
      <alignment vertical="center"/>
      <protection locked="0" hidden="0"/>
    </xf>
    <xf numFmtId="0" fontId="1" fillId="4" borderId="48" applyAlignment="1" applyProtection="1" pivotButton="0" quotePrefix="0" xfId="0">
      <alignment vertical="center" wrapText="1"/>
      <protection locked="0" hidden="0"/>
    </xf>
    <xf numFmtId="0" fontId="1" fillId="4" borderId="16" applyAlignment="1" applyProtection="1" pivotButton="0" quotePrefix="0" xfId="0">
      <alignment horizontal="center" vertical="center"/>
      <protection locked="0" hidden="0"/>
    </xf>
    <xf numFmtId="0" fontId="1" fillId="4" borderId="0" applyAlignment="1" applyProtection="1" pivotButton="0" quotePrefix="0" xfId="0">
      <alignment horizontal="center" vertical="center"/>
      <protection locked="0" hidden="0"/>
    </xf>
    <xf numFmtId="0" fontId="1" fillId="4" borderId="53" applyAlignment="1" applyProtection="1" pivotButton="0" quotePrefix="0" xfId="0">
      <alignment horizontal="center" vertical="center"/>
      <protection locked="0" hidden="0"/>
    </xf>
    <xf numFmtId="0" fontId="1" fillId="4" borderId="50" applyAlignment="1" applyProtection="1" pivotButton="0" quotePrefix="0" xfId="0">
      <alignment horizontal="center" vertical="center"/>
      <protection locked="0" hidden="0"/>
    </xf>
    <xf numFmtId="0" fontId="1" fillId="4" borderId="51" applyAlignment="1" applyProtection="1" pivotButton="0" quotePrefix="0" xfId="0">
      <alignment horizontal="center" vertical="center"/>
      <protection locked="0" hidden="0"/>
    </xf>
    <xf numFmtId="0" fontId="1" fillId="4" borderId="52" applyAlignment="1" applyProtection="1" pivotButton="0" quotePrefix="0" xfId="0">
      <alignment horizontal="center" vertical="center"/>
      <protection locked="0" hidden="0"/>
    </xf>
    <xf numFmtId="0" fontId="1" fillId="4" borderId="1" applyAlignment="1" applyProtection="1" pivotButton="0" quotePrefix="0" xfId="0">
      <alignment vertical="center"/>
      <protection locked="0" hidden="0"/>
    </xf>
    <xf numFmtId="0" fontId="0" fillId="0" borderId="13" applyAlignment="1" pivotButton="0" quotePrefix="0" xfId="0">
      <alignment vertical="center"/>
    </xf>
    <xf numFmtId="0" fontId="0" fillId="0" borderId="14" applyAlignment="1" pivotButton="0" quotePrefix="0" xfId="0">
      <alignment vertical="center"/>
    </xf>
    <xf numFmtId="0" fontId="1" fillId="4" borderId="2" applyAlignment="1" applyProtection="1" pivotButton="0" quotePrefix="0" xfId="0">
      <alignment vertical="center"/>
      <protection locked="0" hidden="0"/>
    </xf>
    <xf numFmtId="14" fontId="0" fillId="0" borderId="13" applyAlignment="1" pivotButton="0" quotePrefix="0" xfId="0">
      <alignment horizontal="left" vertical="center" shrinkToFit="1"/>
    </xf>
    <xf numFmtId="14" fontId="0" fillId="0" borderId="14" applyAlignment="1" pivotButton="0" quotePrefix="0" xfId="0">
      <alignment horizontal="left" vertical="center" shrinkToFit="1"/>
    </xf>
    <xf numFmtId="0" fontId="26" fillId="0" borderId="0" applyAlignment="1" applyProtection="1" pivotButton="0" quotePrefix="0" xfId="0">
      <alignment horizontal="center" vertical="center"/>
      <protection locked="0" hidden="0"/>
    </xf>
    <xf numFmtId="0" fontId="0" fillId="0" borderId="3" applyAlignment="1" pivotButton="0" quotePrefix="0" xfId="0">
      <alignment horizontal="center" vertical="center"/>
    </xf>
    <xf numFmtId="0" fontId="0" fillId="0" borderId="15" applyAlignment="1" pivotButton="0" quotePrefix="0" xfId="0">
      <alignment horizontal="center" vertical="center"/>
    </xf>
    <xf numFmtId="0" fontId="0" fillId="0" borderId="14" applyAlignment="1" pivotButton="0" quotePrefix="0" xfId="0">
      <alignment horizontal="center" vertical="center"/>
    </xf>
    <xf numFmtId="0" fontId="0" fillId="0" borderId="4" applyAlignment="1" pivotButton="0" quotePrefix="0" xfId="0">
      <alignment horizontal="center" vertical="center"/>
    </xf>
    <xf numFmtId="0" fontId="0" fillId="0" borderId="0" applyAlignment="1" pivotButton="0" quotePrefix="0" xfId="0">
      <alignment horizontal="center" vertical="center"/>
    </xf>
    <xf numFmtId="0" fontId="1" fillId="0" borderId="0" applyAlignment="1" pivotButton="0" quotePrefix="0" xfId="0">
      <alignment horizontal="left" vertical="center"/>
    </xf>
    <xf numFmtId="0" fontId="1"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horizontal="center" vertical="center" shrinkToFit="1"/>
    </xf>
    <xf numFmtId="0" fontId="6" fillId="0" borderId="0" applyAlignment="1" pivotButton="0" quotePrefix="0" xfId="0">
      <alignment horizontal="center" vertical="center" wrapText="1" shrinkToFit="1"/>
    </xf>
    <xf numFmtId="0" fontId="4" fillId="0" borderId="0" applyAlignment="1" pivotButton="0" quotePrefix="0" xfId="0">
      <alignment horizontal="center" vertical="center" shrinkToFit="1"/>
    </xf>
    <xf applyFont="1" numFmtId="0" fontId="47" fillId="0" borderId="0" applyAlignment="1" pivotButton="0" quotePrefix="0" xfId="0">
      <alignment horizontal="center" vertical="center"/>
    </xf>
    <xf applyFont="1" numFmtId="0" fontId="48" fillId="17" borderId="21" applyAlignment="1" pivotButton="0" quotePrefix="0" xfId="0">
      <alignment horizontal="center" vertical="center"/>
    </xf>
    <xf applyFont="1" numFmtId="0" fontId="48" fillId="17" borderId="3" applyAlignment="1" pivotButton="0" quotePrefix="0" xfId="0">
      <alignment horizontal="center" vertical="center"/>
    </xf>
    <xf applyFont="1" numFmtId="0" fontId="48" fillId="17" borderId="15" applyAlignment="1" pivotButton="0" quotePrefix="0" xfId="0">
      <alignment horizontal="center" vertical="center"/>
    </xf>
    <xf applyFont="1" numFmtId="0" fontId="48" fillId="17" borderId="16" applyAlignment="1" pivotButton="0" quotePrefix="0" xfId="0">
      <alignment horizontal="center" vertical="center"/>
    </xf>
    <xf applyFont="1" numFmtId="0" fontId="48" fillId="17" borderId="0" applyAlignment="1" pivotButton="0" quotePrefix="0" xfId="0">
      <alignment horizontal="center" vertical="center"/>
    </xf>
    <xf applyFont="1" numFmtId="0" fontId="48" fillId="17" borderId="17" applyAlignment="1" pivotButton="0" quotePrefix="0" xfId="0">
      <alignment horizontal="center" vertical="center"/>
    </xf>
    <xf applyFont="1" numFmtId="0" fontId="48" fillId="17" borderId="18" applyAlignment="1" pivotButton="0" quotePrefix="0" xfId="0">
      <alignment horizontal="center" vertical="center"/>
    </xf>
    <xf applyFont="1" numFmtId="0" fontId="48" fillId="17" borderId="19" applyAlignment="1" pivotButton="0" quotePrefix="0" xfId="0">
      <alignment horizontal="center" vertical="center"/>
    </xf>
    <xf applyFont="1" numFmtId="0" fontId="48" fillId="17" borderId="20" applyAlignment="1" pivotButton="0" quotePrefix="0" xfId="0">
      <alignment horizontal="center" vertical="center"/>
    </xf>
    <xf numFmtId="0" fontId="0" fillId="0" borderId="21" applyAlignment="1" pivotButton="0" quotePrefix="0" xfId="0">
      <alignment horizontal="left" vertical="center"/>
    </xf>
    <xf numFmtId="0" fontId="0" fillId="0" borderId="3" applyAlignment="1" pivotButton="0" quotePrefix="0" xfId="0">
      <alignment horizontal="left" vertical="center"/>
    </xf>
    <xf numFmtId="0" fontId="0" fillId="0" borderId="18" applyAlignment="1" pivotButton="0" quotePrefix="0" xfId="0">
      <alignment horizontal="left" vertical="center"/>
    </xf>
    <xf numFmtId="0" fontId="0" fillId="0" borderId="19" applyAlignment="1" pivotButton="0" quotePrefix="0" xfId="0">
      <alignment horizontal="left" vertical="center"/>
    </xf>
    <xf numFmtId="0" fontId="0" fillId="0" borderId="19" applyAlignment="1" pivotButton="0" quotePrefix="0" xfId="0">
      <alignment horizontal="center" vertical="center"/>
    </xf>
    <xf numFmtId="0" fontId="0" fillId="0" borderId="20" applyAlignment="1" pivotButton="0" quotePrefix="0" xfId="0">
      <alignment horizontal="center" vertical="center"/>
    </xf>
    <xf applyFont="1" numFmtId="0" fontId="45" fillId="5" borderId="1" applyAlignment="1" pivotButton="0" quotePrefix="0" xfId="0">
      <alignment vertical="center"/>
    </xf>
    <xf numFmtId="0" fontId="0" fillId="0" borderId="1" applyAlignment="1" pivotButton="0" quotePrefix="0" xfId="0">
      <alignment vertical="center"/>
    </xf>
    <xf applyFont="1" numFmtId="0" fontId="45" fillId="5" borderId="2" applyAlignment="1" pivotButton="0" quotePrefix="0" xfId="0">
      <alignment vertical="center"/>
    </xf>
    <xf numFmtId="14" fontId="0" fillId="0" borderId="13" applyAlignment="1" pivotButton="0" quotePrefix="0" xfId="0">
      <alignment vertical="center" shrinkToFit="1"/>
    </xf>
    <xf numFmtId="14" fontId="0" fillId="0" borderId="4" applyAlignment="1" pivotButton="0" quotePrefix="0" xfId="0">
      <alignment vertical="center" shrinkToFit="1"/>
    </xf>
    <xf applyFont="1" numFmtId="0" fontId="49" fillId="17" borderId="1" applyAlignment="1" pivotButton="0" quotePrefix="0" xfId="0">
      <alignment horizontal="center" vertical="center"/>
    </xf>
    <xf numFmtId="0" fontId="0" fillId="0" borderId="3" pivotButton="0" quotePrefix="0" xfId="0"/>
    <xf numFmtId="0" fontId="0" fillId="0" borderId="15" pivotButton="0" quotePrefix="0" xfId="0"/>
    <xf numFmtId="0" fontId="0" fillId="0" borderId="16" pivotButton="0" quotePrefix="0" xfId="0"/>
    <xf numFmtId="0" fontId="0" fillId="0" borderId="0" pivotButton="0" quotePrefix="0" xfId="0"/>
    <xf numFmtId="0" fontId="0" fillId="0" borderId="17" pivotButton="0" quotePrefix="0" xfId="0"/>
    <xf numFmtId="0" fontId="0" fillId="0" borderId="18" pivotButton="0" quotePrefix="0" xfId="0"/>
    <xf numFmtId="0" fontId="0" fillId="0" borderId="19" pivotButton="0" quotePrefix="0" xfId="0"/>
    <xf numFmtId="0" fontId="0" fillId="0" borderId="20" pivotButton="0" quotePrefix="0" xfId="0"/>
    <xf numFmtId="0" fontId="14" fillId="0" borderId="0" applyAlignment="1" pivotButton="0" quotePrefix="0" xfId="0">
      <alignment horizontal="left" vertical="top" wrapText="1"/>
    </xf>
    <xf numFmtId="0" fontId="15" fillId="7" borderId="48" applyAlignment="1" pivotButton="0" quotePrefix="0" xfId="0">
      <alignment horizontal="center" vertical="center"/>
    </xf>
    <xf numFmtId="0" fontId="0" fillId="0" borderId="48" pivotButton="0" quotePrefix="0" xfId="0"/>
    <xf numFmtId="0" fontId="20" fillId="0" borderId="48" applyAlignment="1" pivotButton="0" quotePrefix="0" xfId="0">
      <alignment horizontal="left" vertical="top" wrapText="1"/>
    </xf>
    <xf numFmtId="0" fontId="12" fillId="0" borderId="48" pivotButton="0" quotePrefix="0" xfId="0"/>
    <xf numFmtId="0" fontId="22" fillId="0" borderId="48" applyAlignment="1" pivotButton="0" quotePrefix="0" xfId="0">
      <alignment horizontal="left" vertical="top" wrapText="1"/>
    </xf>
    <xf numFmtId="0" fontId="0" fillId="0" borderId="4" pivotButton="0" quotePrefix="0" xfId="0"/>
    <xf numFmtId="0" fontId="0" fillId="0" borderId="14" pivotButton="0" quotePrefix="0" xfId="0"/>
    <xf numFmtId="14" fontId="0" fillId="0" borderId="1" applyAlignment="1" pivotButton="0" quotePrefix="0" xfId="0">
      <alignment vertical="center" shrinkToFit="1"/>
    </xf>
    <xf numFmtId="0" fontId="20" fillId="0" borderId="48" pivotButton="0" quotePrefix="0" xfId="0"/>
    <xf numFmtId="0" fontId="20" fillId="0" borderId="45" applyAlignment="1" pivotButton="0" quotePrefix="0" xfId="0">
      <alignment horizontal="left" vertical="top" wrapText="1"/>
    </xf>
    <xf numFmtId="0" fontId="0" fillId="0" borderId="46" pivotButton="0" quotePrefix="0" xfId="0"/>
    <xf numFmtId="0" fontId="0" fillId="0" borderId="47" pivotButton="0" quotePrefix="0" xfId="0"/>
    <xf numFmtId="0" fontId="21" fillId="0" borderId="45" applyAlignment="1" pivotButton="0" quotePrefix="0" xfId="0">
      <alignment horizontal="left" vertical="top" wrapText="1"/>
    </xf>
    <xf numFmtId="0" fontId="17" fillId="9" borderId="45" applyAlignment="1" pivotButton="0" quotePrefix="0" xfId="0">
      <alignment horizontal="left" vertical="top" wrapText="1"/>
    </xf>
    <xf numFmtId="0" fontId="18" fillId="9" borderId="45" applyAlignment="1" pivotButton="0" quotePrefix="0" xfId="0">
      <alignment horizontal="left" vertical="top" wrapText="1"/>
    </xf>
    <xf numFmtId="0" fontId="17" fillId="8" borderId="45" applyAlignment="1" pivotButton="0" quotePrefix="0" xfId="0">
      <alignment horizontal="left" vertical="top" wrapText="1"/>
    </xf>
    <xf numFmtId="0" fontId="18" fillId="8" borderId="45" applyAlignment="1" pivotButton="0" quotePrefix="0" xfId="0">
      <alignment horizontal="left" vertical="top" wrapText="1"/>
    </xf>
    <xf numFmtId="0" fontId="0" fillId="3" borderId="1" applyAlignment="1" applyProtection="1" pivotButton="0" quotePrefix="0" xfId="0">
      <alignment vertical="center"/>
      <protection locked="0" hidden="0"/>
    </xf>
    <xf numFmtId="0" fontId="0" fillId="0" borderId="1" applyAlignment="1" applyProtection="1" pivotButton="0" quotePrefix="0" xfId="0">
      <alignment vertical="center"/>
      <protection locked="0" hidden="0"/>
    </xf>
    <xf numFmtId="14" fontId="0" fillId="0" borderId="1" applyAlignment="1" applyProtection="1" pivotButton="0" quotePrefix="0" xfId="0">
      <alignment vertical="center"/>
      <protection locked="0" hidden="0"/>
    </xf>
    <xf applyFont="1" numFmtId="0" fontId="46" fillId="17" borderId="1" applyAlignment="1" pivotButton="0" quotePrefix="0" xfId="0">
      <alignment horizontal="center" vertical="center"/>
    </xf>
    <xf numFmtId="1" fontId="0" fillId="0" borderId="1" applyAlignment="1" pivotButton="0" quotePrefix="0" xfId="0">
      <alignment vertical="center"/>
    </xf>
    <xf applyFont="1" numFmtId="0" fontId="46" fillId="17" borderId="5" applyAlignment="1" pivotButton="0" quotePrefix="0" xfId="0">
      <alignment horizontal="center" vertical="center"/>
    </xf>
    <xf applyFont="1" numFmtId="0" fontId="46" fillId="17" borderId="6" applyAlignment="1" pivotButton="0" quotePrefix="0" xfId="0">
      <alignment horizontal="center" vertical="center"/>
    </xf>
    <xf applyFont="1" numFmtId="0" fontId="46" fillId="17" borderId="7" applyAlignment="1" pivotButton="0" quotePrefix="0" xfId="0">
      <alignment horizontal="center" vertical="center"/>
    </xf>
    <xf numFmtId="164" fontId="0" fillId="0" borderId="1" applyAlignment="1" pivotButton="0" quotePrefix="0" xfId="0">
      <alignment horizontal="center" vertical="center"/>
    </xf>
    <xf applyFont="1" numFmtId="0" fontId="46" fillId="17" borderId="1" applyAlignment="1" pivotButton="0" quotePrefix="0" xfId="0">
      <alignment horizontal="center" vertical="center" wrapText="1"/>
    </xf>
    <xf numFmtId="1" fontId="0" fillId="0" borderId="1" applyAlignment="1" pivotButton="0" quotePrefix="0" xfId="0">
      <alignment horizontal="center" vertical="center"/>
    </xf>
    <xf numFmtId="0" fontId="0" fillId="0" borderId="1" applyAlignment="1" pivotButton="0" quotePrefix="0" xfId="0">
      <alignment horizontal="center" vertical="center"/>
    </xf>
    <xf numFmtId="1" fontId="0" fillId="0" borderId="11" applyAlignment="1" pivotButton="0" quotePrefix="0" xfId="0">
      <alignment vertical="center"/>
    </xf>
    <xf numFmtId="0" fontId="1" fillId="2" borderId="1" applyAlignment="1" applyProtection="1" pivotButton="0" quotePrefix="0" xfId="0">
      <alignment vertical="center" shrinkToFit="1"/>
      <protection locked="0" hidden="0"/>
    </xf>
    <xf numFmtId="0" fontId="1" fillId="2" borderId="1" applyAlignment="1" applyProtection="1" pivotButton="0" quotePrefix="0" xfId="0">
      <alignment vertical="center"/>
      <protection locked="0" hidden="0"/>
    </xf>
    <xf applyFont="1" numFmtId="0" fontId="46" fillId="17" borderId="1" applyAlignment="1" applyProtection="1" pivotButton="0" quotePrefix="0" xfId="0">
      <alignment horizontal="center" vertical="center"/>
      <protection locked="0" hidden="0"/>
    </xf>
    <xf applyFont="1" numFmtId="0" fontId="50" fillId="17" borderId="13" applyAlignment="1" applyProtection="1" pivotButton="0" quotePrefix="0" xfId="0">
      <alignment horizontal="center" vertical="center"/>
      <protection locked="0" hidden="0"/>
    </xf>
    <xf applyFont="1" numFmtId="0" fontId="50" fillId="17" borderId="4" applyAlignment="1" applyProtection="1" pivotButton="0" quotePrefix="0" xfId="0">
      <alignment horizontal="center" vertical="center"/>
      <protection locked="0" hidden="0"/>
    </xf>
    <xf numFmtId="0" fontId="0" fillId="0" borderId="1" applyAlignment="1" applyProtection="1" pivotButton="0" quotePrefix="0" xfId="0">
      <alignment vertical="center" shrinkToFit="1"/>
      <protection locked="0" hidden="0"/>
    </xf>
    <xf numFmtId="0" fontId="0" fillId="0" borderId="1" applyAlignment="1" applyProtection="1" pivotButton="0" quotePrefix="0" xfId="0">
      <alignment horizontal="left" vertical="center" shrinkToFit="1"/>
      <protection locked="0" hidden="0"/>
    </xf>
    <xf applyFont="1" numFmtId="0" fontId="45" fillId="5" borderId="1" applyAlignment="1" applyProtection="1" pivotButton="0" quotePrefix="0" xfId="0">
      <alignment vertical="center"/>
      <protection locked="0" hidden="0"/>
    </xf>
    <xf numFmtId="0" fontId="1" fillId="2" borderId="13" applyAlignment="1" applyProtection="1" pivotButton="0" quotePrefix="0" xfId="0">
      <alignment vertical="center"/>
      <protection locked="0" hidden="0"/>
    </xf>
    <xf numFmtId="0" fontId="1" fillId="2" borderId="4" applyAlignment="1" applyProtection="1" pivotButton="0" quotePrefix="0" xfId="0">
      <alignment vertical="center"/>
      <protection locked="0" hidden="0"/>
    </xf>
    <xf numFmtId="0" fontId="0" fillId="0" borderId="1" applyAlignment="1" applyProtection="1" pivotButton="0" quotePrefix="0" xfId="0">
      <alignment horizontal="center" vertical="center" shrinkToFit="1"/>
      <protection locked="0" hidden="0"/>
    </xf>
    <xf applyFont="1" numFmtId="0" fontId="51" fillId="0" borderId="1" applyAlignment="1" applyProtection="1" pivotButton="0" quotePrefix="0" xfId="0">
      <alignment horizontal="center" vertical="center"/>
      <protection locked="0" hidden="0"/>
    </xf>
    <xf applyFont="1" numFmtId="0" fontId="51" fillId="0" borderId="1" applyAlignment="1" applyProtection="1" pivotButton="0" quotePrefix="0" xfId="0">
      <alignment horizontal="center" vertical="center" shrinkToFit="1"/>
      <protection locked="0" hidden="0"/>
    </xf>
    <xf numFmtId="0" fontId="12" fillId="0" borderId="22" applyAlignment="1" pivotButton="0" quotePrefix="0" xfId="0">
      <alignment vertical="center"/>
    </xf>
    <xf numFmtId="0" fontId="12" fillId="0" borderId="22" applyAlignment="1" applyProtection="1" pivotButton="0" quotePrefix="0" xfId="0">
      <alignment vertical="center"/>
      <protection locked="0" hidden="0"/>
    </xf>
    <xf numFmtId="0" fontId="12" fillId="0" borderId="26" applyAlignment="1" applyProtection="1" pivotButton="0" quotePrefix="0" xfId="0">
      <alignment vertical="center"/>
      <protection locked="0" hidden="0"/>
    </xf>
    <xf numFmtId="0" fontId="12" fillId="0" borderId="27" applyAlignment="1" applyProtection="1" pivotButton="0" quotePrefix="0" xfId="0">
      <alignment vertical="center"/>
      <protection locked="0" hidden="0"/>
    </xf>
    <xf numFmtId="0" fontId="12" fillId="0" borderId="28" applyAlignment="1" applyProtection="1" pivotButton="0" quotePrefix="0" xfId="0">
      <alignment vertical="center"/>
      <protection locked="0" hidden="0"/>
    </xf>
    <xf numFmtId="0" fontId="13" fillId="0" borderId="0" applyAlignment="1" pivotButton="0" quotePrefix="0" xfId="0">
      <alignment vertical="center"/>
    </xf>
    <xf numFmtId="0" fontId="12" fillId="0" borderId="0" applyAlignment="1" pivotButton="0" quotePrefix="0" xfId="0">
      <alignment vertical="center"/>
    </xf>
    <xf numFmtId="0" fontId="12" fillId="0" borderId="25" applyAlignment="1" applyProtection="1" pivotButton="0" quotePrefix="0" xfId="0">
      <alignment vertical="center"/>
      <protection locked="0" hidden="0"/>
    </xf>
    <xf numFmtId="0" fontId="12" fillId="0" borderId="0" applyAlignment="1" applyProtection="1" pivotButton="0" quotePrefix="0" xfId="0">
      <alignment vertical="center"/>
      <protection locked="0" hidden="0"/>
    </xf>
    <xf numFmtId="0" fontId="12" fillId="0" borderId="29" applyAlignment="1" applyProtection="1" pivotButton="0" quotePrefix="0" xfId="0">
      <alignment vertical="center"/>
      <protection locked="0" hidden="0"/>
    </xf>
    <xf numFmtId="0" fontId="13" fillId="0" borderId="25" applyAlignment="1" applyProtection="1" pivotButton="0" quotePrefix="0" xfId="0">
      <alignment vertical="center"/>
      <protection locked="0" hidden="0"/>
    </xf>
    <xf numFmtId="0" fontId="13" fillId="0" borderId="0" applyAlignment="1" applyProtection="1" pivotButton="0" quotePrefix="0" xfId="0">
      <alignment vertical="center"/>
      <protection locked="0" hidden="0"/>
    </xf>
    <xf numFmtId="0" fontId="13" fillId="0" borderId="29" applyAlignment="1" applyProtection="1" pivotButton="0" quotePrefix="0" xfId="0">
      <alignment vertical="center"/>
      <protection locked="0" hidden="0"/>
    </xf>
    <xf numFmtId="0" fontId="12" fillId="0" borderId="30" applyAlignment="1" applyProtection="1" pivotButton="0" quotePrefix="0" xfId="0">
      <alignment vertical="center"/>
      <protection locked="0" hidden="0"/>
    </xf>
    <xf numFmtId="0" fontId="12" fillId="0" borderId="31" applyAlignment="1" applyProtection="1" pivotButton="0" quotePrefix="0" xfId="0">
      <alignment vertical="center"/>
      <protection locked="0" hidden="0"/>
    </xf>
    <xf numFmtId="0" fontId="12" fillId="0" borderId="32" applyAlignment="1" applyProtection="1" pivotButton="0" quotePrefix="0" xfId="0">
      <alignment vertical="center"/>
      <protection locked="0" hidden="0"/>
    </xf>
    <xf applyFont="1" numFmtId="0" fontId="46" fillId="17" borderId="13" applyAlignment="1" pivotButton="0" quotePrefix="0" xfId="0">
      <alignment horizontal="center" vertical="center"/>
    </xf>
    <xf applyFont="1" numFmtId="0" fontId="46" fillId="17" borderId="4" applyAlignment="1" pivotButton="0" quotePrefix="0" xfId="0">
      <alignment horizontal="center" vertical="center"/>
    </xf>
    <xf numFmtId="0" fontId="0" fillId="0" borderId="13" applyAlignment="1" pivotButton="0" quotePrefix="0" xfId="0">
      <alignment vertical="center" shrinkToFit="1"/>
    </xf>
    <xf numFmtId="0" fontId="0" fillId="0" borderId="4" applyAlignment="1" pivotButton="0" quotePrefix="0" xfId="0">
      <alignment vertical="center" shrinkToFit="1"/>
    </xf>
    <xf numFmtId="0" fontId="0" fillId="0" borderId="3" applyAlignment="1" pivotButton="0" quotePrefix="0" xfId="0">
      <alignment horizontal="center" vertical="center" shrinkToFit="1"/>
    </xf>
    <xf applyFont="1" numFmtId="0" fontId="46" fillId="17" borderId="14" applyAlignment="1" pivotButton="0" quotePrefix="0" xfId="0">
      <alignment horizontal="center" vertical="center"/>
    </xf>
    <xf applyFont="1" numFmtId="0" fontId="46" fillId="17" borderId="1" applyAlignment="1" pivotButton="0" quotePrefix="0" xfId="0">
      <alignment horizontal="center" vertical="center" wrapText="1" shrinkToFit="1"/>
    </xf>
    <xf numFmtId="0" fontId="0" fillId="0" borderId="4" applyAlignment="1" pivotButton="0" quotePrefix="0" xfId="0">
      <alignment vertical="center"/>
    </xf>
    <xf numFmtId="0" fontId="0" fillId="0" borderId="13" applyAlignment="1" pivotButton="0" quotePrefix="0" xfId="0">
      <alignment horizontal="center" vertical="center" shrinkToFit="1"/>
    </xf>
    <xf numFmtId="0" fontId="0" fillId="0" borderId="4" applyAlignment="1" pivotButton="0" quotePrefix="0" xfId="0">
      <alignment horizontal="center" vertical="center" shrinkToFit="1"/>
    </xf>
    <xf numFmtId="0" fontId="0" fillId="0" borderId="25" applyAlignment="1" pivotButton="0" quotePrefix="0" xfId="0">
      <alignment vertical="center"/>
    </xf>
    <xf numFmtId="0" fontId="0" fillId="0" borderId="0" applyAlignment="1" pivotButton="0" quotePrefix="0" xfId="0">
      <alignment vertical="center"/>
    </xf>
    <xf numFmtId="0" fontId="0" fillId="0" borderId="29" applyAlignment="1" pivotButton="0" quotePrefix="0" xfId="0">
      <alignment vertical="center"/>
    </xf>
    <xf numFmtId="0" fontId="0" fillId="0" borderId="30" applyAlignment="1" pivotButton="0" quotePrefix="0" xfId="0">
      <alignment vertical="center"/>
    </xf>
    <xf numFmtId="0" fontId="0" fillId="0" borderId="31" applyAlignment="1" pivotButton="0" quotePrefix="0" xfId="0">
      <alignment vertical="center"/>
    </xf>
    <xf numFmtId="0" fontId="0" fillId="0" borderId="32" applyAlignment="1" pivotButton="0" quotePrefix="0" xfId="0">
      <alignment vertical="center"/>
    </xf>
    <xf numFmtId="0" fontId="0" fillId="0" borderId="23" applyAlignment="1" pivotButton="0" quotePrefix="0" xfId="0">
      <alignment horizontal="center" vertical="center"/>
    </xf>
    <xf numFmtId="0" fontId="0" fillId="0" borderId="24" applyAlignment="1" pivotButton="0" quotePrefix="0" xfId="0">
      <alignment horizontal="center" vertical="center"/>
    </xf>
    <xf numFmtId="0" fontId="0" fillId="0" borderId="33" applyAlignment="1" pivotButton="0" quotePrefix="0" xfId="0">
      <alignment horizontal="center" vertical="center"/>
    </xf>
    <xf numFmtId="0" fontId="1" fillId="2" borderId="2" applyAlignment="1" applyProtection="1" pivotButton="0" quotePrefix="0" xfId="0">
      <alignment vertical="center"/>
      <protection locked="0" hidden="0"/>
    </xf>
    <xf applyFont="1" numFmtId="0" fontId="51" fillId="0" borderId="21" applyAlignment="1" applyProtection="1" pivotButton="0" quotePrefix="0" xfId="0">
      <alignment horizontal="center" vertical="center" shrinkToFit="1"/>
      <protection locked="0" hidden="0"/>
    </xf>
    <xf applyFont="1" numFmtId="0" fontId="51" fillId="0" borderId="3" applyAlignment="1" applyProtection="1" pivotButton="0" quotePrefix="0" xfId="0">
      <alignment horizontal="center" vertical="center" shrinkToFit="1"/>
      <protection locked="0" hidden="0"/>
    </xf>
    <xf applyFont="1" numFmtId="0" fontId="51" fillId="0" borderId="15" applyAlignment="1" applyProtection="1" pivotButton="0" quotePrefix="0" xfId="0">
      <alignment horizontal="center" vertical="center" shrinkToFit="1"/>
      <protection locked="0" hidden="0"/>
    </xf>
    <xf applyFont="1" numFmtId="0" fontId="51" fillId="0" borderId="18" applyAlignment="1" applyProtection="1" pivotButton="0" quotePrefix="0" xfId="0">
      <alignment horizontal="center" vertical="center" shrinkToFit="1"/>
      <protection locked="0" hidden="0"/>
    </xf>
    <xf applyFont="1" numFmtId="0" fontId="51" fillId="0" borderId="19" applyAlignment="1" applyProtection="1" pivotButton="0" quotePrefix="0" xfId="0">
      <alignment horizontal="center" vertical="center" shrinkToFit="1"/>
      <protection locked="0" hidden="0"/>
    </xf>
    <xf applyFont="1" numFmtId="0" fontId="51" fillId="0" borderId="20" applyAlignment="1" applyProtection="1" pivotButton="0" quotePrefix="0" xfId="0">
      <alignment horizontal="center" vertical="center" shrinkToFit="1"/>
      <protection locked="0" hidden="0"/>
    </xf>
    <xf numFmtId="0" fontId="0" fillId="0" borderId="3" applyAlignment="1" pivotButton="0" quotePrefix="0" xfId="0">
      <alignment vertical="center"/>
    </xf>
    <xf numFmtId="0" fontId="0" fillId="0" borderId="15" applyAlignment="1" pivotButton="0" quotePrefix="0" xfId="0">
      <alignment vertical="center"/>
    </xf>
    <xf numFmtId="0" fontId="0" fillId="0" borderId="16" applyAlignment="1" pivotButton="0" quotePrefix="0" xfId="0">
      <alignment vertical="center"/>
    </xf>
    <xf numFmtId="0" fontId="0" fillId="0" borderId="17" applyAlignment="1" pivotButton="0" quotePrefix="0" xfId="0">
      <alignment vertical="center"/>
    </xf>
    <xf numFmtId="0" fontId="0" fillId="0" borderId="18" applyAlignment="1" pivotButton="0" quotePrefix="0" xfId="0">
      <alignment vertical="center"/>
    </xf>
    <xf numFmtId="0" fontId="0" fillId="0" borderId="19" applyAlignment="1" pivotButton="0" quotePrefix="0" xfId="0">
      <alignment vertical="center"/>
    </xf>
    <xf numFmtId="0" fontId="0" fillId="0" borderId="20" applyAlignment="1" pivotButton="0" quotePrefix="0" xfId="0">
      <alignment vertical="center"/>
    </xf>
    <xf numFmtId="0" fontId="0" fillId="0" borderId="38" applyAlignment="1" pivotButton="0" quotePrefix="0" xfId="0">
      <alignment vertical="center"/>
    </xf>
    <xf numFmtId="0" fontId="0" fillId="0" borderId="39" applyAlignment="1" pivotButton="0" quotePrefix="0" xfId="0">
      <alignment vertical="center"/>
    </xf>
    <xf numFmtId="0" fontId="0" fillId="0" borderId="40" applyAlignment="1" pivotButton="0" quotePrefix="0" xfId="0">
      <alignment vertical="center"/>
    </xf>
    <xf numFmtId="0" fontId="0" fillId="0" borderId="41" applyAlignment="1" pivotButton="0" quotePrefix="0" xfId="0">
      <alignment vertical="center"/>
    </xf>
    <xf numFmtId="0" fontId="0" fillId="0" borderId="42" applyAlignment="1" pivotButton="0" quotePrefix="0" xfId="0">
      <alignment vertical="center"/>
    </xf>
    <xf numFmtId="0" fontId="0" fillId="0" borderId="35" applyAlignment="1" pivotButton="0" quotePrefix="0" xfId="0">
      <alignment horizontal="center" vertical="center"/>
    </xf>
    <xf numFmtId="0" fontId="0" fillId="0" borderId="36" applyAlignment="1" pivotButton="0" quotePrefix="0" xfId="0">
      <alignment horizontal="center" vertical="center"/>
    </xf>
    <xf numFmtId="0" fontId="0" fillId="0" borderId="37" applyAlignment="1" pivotButton="0" quotePrefix="0" xfId="0">
      <alignment horizontal="center" vertical="center"/>
    </xf>
    <xf numFmtId="0" fontId="0" fillId="0" borderId="13" applyAlignment="1" applyProtection="1" pivotButton="0" quotePrefix="0" xfId="0">
      <alignment horizontal="left" vertical="center" shrinkToFit="1"/>
      <protection locked="0" hidden="0"/>
    </xf>
    <xf numFmtId="0" fontId="0" fillId="0" borderId="14" applyAlignment="1" applyProtection="1" pivotButton="0" quotePrefix="0" xfId="0">
      <alignment horizontal="left" vertical="center" shrinkToFit="1"/>
      <protection locked="0" hidden="0"/>
    </xf>
    <xf numFmtId="0" fontId="0" fillId="0" borderId="4" applyAlignment="1" applyProtection="1" pivotButton="0" quotePrefix="0" xfId="0">
      <alignment horizontal="left" vertical="center" shrinkToFit="1"/>
      <protection locked="0" hidden="0"/>
    </xf>
    <xf numFmtId="0" fontId="13" fillId="0" borderId="35" applyAlignment="1" pivotButton="0" quotePrefix="0" xfId="0">
      <alignment horizontal="center" vertical="center"/>
    </xf>
    <xf numFmtId="0" fontId="13" fillId="0" borderId="36" applyAlignment="1" pivotButton="0" quotePrefix="0" xfId="0">
      <alignment horizontal="center" vertical="center"/>
    </xf>
    <xf numFmtId="0" fontId="13" fillId="0" borderId="37" applyAlignment="1" pivotButton="0" quotePrefix="0" xfId="0">
      <alignment horizontal="center" vertical="center"/>
    </xf>
    <xf numFmtId="0" fontId="12" fillId="0" borderId="43" applyAlignment="1" applyProtection="1" pivotButton="0" quotePrefix="0" xfId="0">
      <alignment vertical="center"/>
      <protection locked="0" hidden="0"/>
    </xf>
    <xf numFmtId="0" fontId="12" fillId="0" borderId="44" applyAlignment="1" applyProtection="1" pivotButton="0" quotePrefix="0" xfId="0">
      <alignment vertical="center"/>
      <protection locked="0" hidden="0"/>
    </xf>
    <xf numFmtId="0" fontId="12" fillId="0" borderId="38" applyAlignment="1" applyProtection="1" pivotButton="0" quotePrefix="0" xfId="0">
      <alignment vertical="center"/>
      <protection locked="0" hidden="0"/>
    </xf>
    <xf numFmtId="0" fontId="12" fillId="0" borderId="39" applyAlignment="1" applyProtection="1" pivotButton="0" quotePrefix="0" xfId="0">
      <alignment vertical="center"/>
      <protection locked="0" hidden="0"/>
    </xf>
    <xf numFmtId="0" fontId="13" fillId="0" borderId="40" applyAlignment="1" applyProtection="1" pivotButton="0" quotePrefix="0" xfId="0">
      <alignment vertical="center"/>
      <protection locked="0" hidden="0"/>
    </xf>
    <xf numFmtId="0" fontId="13" fillId="0" borderId="41" applyAlignment="1" applyProtection="1" pivotButton="0" quotePrefix="0" xfId="0">
      <alignment vertical="center"/>
      <protection locked="0" hidden="0"/>
    </xf>
    <xf numFmtId="0" fontId="13" fillId="0" borderId="42" applyAlignment="1" applyProtection="1" pivotButton="0" quotePrefix="0" xfId="0">
      <alignment vertical="center"/>
      <protection locked="0" hidden="0"/>
    </xf>
    <xf numFmtId="2" fontId="0" fillId="0" borderId="13" applyAlignment="1" applyProtection="1" pivotButton="0" quotePrefix="0" xfId="0">
      <alignment horizontal="center" vertical="center" shrinkToFit="1"/>
      <protection locked="0" hidden="0"/>
    </xf>
    <xf numFmtId="2" fontId="0" fillId="0" borderId="4" applyAlignment="1" applyProtection="1" pivotButton="0" quotePrefix="0" xfId="0">
      <alignment horizontal="center" vertical="center" shrinkToFit="1"/>
      <protection locked="0" hidden="0"/>
    </xf>
    <xf numFmtId="0" fontId="1" fillId="0" borderId="0" applyAlignment="1" applyProtection="1" pivotButton="0" quotePrefix="0" xfId="0">
      <alignment vertical="center"/>
      <protection locked="0" hidden="0"/>
    </xf>
    <xf numFmtId="0" fontId="0" fillId="0" borderId="0" applyAlignment="1" applyProtection="1" pivotButton="0" quotePrefix="0" xfId="0">
      <alignment horizontal="left" vertical="center" shrinkToFit="1"/>
      <protection locked="0" hidden="0"/>
    </xf>
    <xf numFmtId="0" fontId="0" fillId="0" borderId="13" applyAlignment="1" applyProtection="1" pivotButton="0" quotePrefix="0" xfId="0">
      <alignment horizontal="center" vertical="center" shrinkToFit="1"/>
      <protection locked="0" hidden="0"/>
    </xf>
    <xf numFmtId="0" fontId="0" fillId="0" borderId="4" applyAlignment="1" applyProtection="1" pivotButton="0" quotePrefix="0" xfId="0">
      <alignment horizontal="center" vertical="center" shrinkToFit="1"/>
      <protection locked="0" hidden="0"/>
    </xf>
    <xf numFmtId="0" fontId="0" fillId="12" borderId="1" applyAlignment="1" pivotButton="0" quotePrefix="0" xfId="0">
      <alignment horizontal="left" vertical="center"/>
    </xf>
    <xf numFmtId="0" fontId="0" fillId="0" borderId="1" applyAlignment="1" pivotButton="0" quotePrefix="0" xfId="0">
      <alignment horizontal="left" vertical="center"/>
    </xf>
    <xf numFmtId="0" fontId="0" fillId="2" borderId="1" applyAlignment="1" pivotButton="0" quotePrefix="0" xfId="0">
      <alignment vertical="center"/>
    </xf>
    <xf numFmtId="0" fontId="0" fillId="2" borderId="1" applyAlignment="1" pivotButton="0" quotePrefix="0" xfId="0">
      <alignment horizontal="center" vertical="center" wrapText="1"/>
    </xf>
    <xf numFmtId="166" fontId="0" fillId="0" borderId="1" applyAlignment="1" pivotButton="0" quotePrefix="0" xfId="0">
      <alignment horizontal="center" vertical="center"/>
    </xf>
    <xf numFmtId="0" fontId="0" fillId="2" borderId="1" applyAlignment="1" pivotButton="0" quotePrefix="0" xfId="0">
      <alignment horizontal="center" vertical="center"/>
    </xf>
    <xf applyFont="1" numFmtId="0" fontId="50" fillId="17" borderId="13" applyAlignment="1" pivotButton="0" quotePrefix="0" xfId="0">
      <alignment horizontal="center" vertical="center"/>
    </xf>
    <xf applyFont="1" numFmtId="0" fontId="50" fillId="17" borderId="4" applyAlignment="1" pivotButton="0" quotePrefix="0" xfId="0">
      <alignment horizontal="center" vertical="center"/>
    </xf>
    <xf numFmtId="0" fontId="0" fillId="2" borderId="13" applyAlignment="1" pivotButton="0" quotePrefix="0" xfId="0">
      <alignment vertical="center"/>
    </xf>
    <xf numFmtId="0" fontId="0" fillId="2" borderId="14" applyAlignment="1" pivotButton="0" quotePrefix="0" xfId="0">
      <alignment vertical="center"/>
    </xf>
    <xf numFmtId="0" fontId="0" fillId="2" borderId="4" applyAlignment="1" pivotButton="0" quotePrefix="0" xfId="0">
      <alignment vertical="center"/>
    </xf>
    <xf numFmtId="0" fontId="0" fillId="2" borderId="2" applyAlignment="1" pivotButton="0" quotePrefix="0" xfId="0">
      <alignment horizontal="center" vertical="center" wrapText="1"/>
    </xf>
    <xf numFmtId="0" fontId="0" fillId="2" borderId="34" applyAlignment="1" pivotButton="0" quotePrefix="0" xfId="0">
      <alignment horizontal="center" vertical="center" wrapText="1"/>
    </xf>
    <xf numFmtId="0" fontId="0" fillId="2" borderId="13" applyAlignment="1" pivotButton="0" quotePrefix="0" xfId="0">
      <alignment horizontal="center" vertical="center"/>
    </xf>
    <xf numFmtId="0" fontId="0" fillId="2" borderId="4" applyAlignment="1" pivotButton="0" quotePrefix="0" xfId="0">
      <alignment horizontal="center" vertical="center"/>
    </xf>
    <xf numFmtId="1" fontId="0" fillId="0" borderId="13" applyAlignment="1" pivotButton="0" quotePrefix="0" xfId="0">
      <alignment vertical="center"/>
    </xf>
    <xf numFmtId="1" fontId="0" fillId="0" borderId="4" applyAlignment="1" pivotButton="0" quotePrefix="0" xfId="0">
      <alignment vertical="center"/>
    </xf>
    <xf numFmtId="166" fontId="0" fillId="0" borderId="13" applyAlignment="1" pivotButton="0" quotePrefix="0" xfId="0">
      <alignment horizontal="center" vertical="center"/>
    </xf>
    <xf numFmtId="166" fontId="0" fillId="0" borderId="14" applyAlignment="1" pivotButton="0" quotePrefix="0" xfId="0">
      <alignment horizontal="center" vertical="center"/>
    </xf>
    <xf numFmtId="166" fontId="0" fillId="0" borderId="4" applyAlignment="1" pivotButton="0" quotePrefix="0" xfId="0">
      <alignment horizontal="center" vertical="center"/>
    </xf>
    <xf numFmtId="0" fontId="0" fillId="0" borderId="1" applyAlignment="1" pivotButton="0" quotePrefix="0" xfId="0">
      <alignment horizontal="center" vertical="center" shrinkToFit="1"/>
    </xf>
    <xf applyFont="1" numFmtId="0" fontId="50" fillId="17" borderId="14" applyAlignment="1" pivotButton="0" quotePrefix="0" xfId="0">
      <alignment horizontal="center" vertical="center"/>
    </xf>
    <xf applyFont="1" numFmtId="0" fontId="52" fillId="17" borderId="1" applyAlignment="1" pivotButton="0" quotePrefix="0" xfId="0">
      <alignment horizontal="center" vertical="center"/>
    </xf>
    <xf numFmtId="0" fontId="0" fillId="0" borderId="1" applyAlignment="1" pivotButton="0" quotePrefix="0" xfId="0">
      <alignment horizontal="left" vertical="top" wrapText="1"/>
    </xf>
    <xf numFmtId="14" fontId="0" fillId="0" borderId="1" applyAlignment="1" pivotButton="0" quotePrefix="0" xfId="0">
      <alignment horizontal="center" vertical="center"/>
    </xf>
    <xf numFmtId="0" fontId="0" fillId="0" borderId="0" applyAlignment="1" pivotButton="0" quotePrefix="0" xfId="0">
      <alignment horizontal="center" vertical="center" wrapText="1"/>
    </xf>
    <xf applyFont="1" numFmtId="0" fontId="53" fillId="17" borderId="21" applyAlignment="1" pivotButton="0" quotePrefix="0" xfId="0">
      <alignment horizontal="center" vertical="center"/>
    </xf>
    <xf applyFont="1" numFmtId="0" fontId="53" fillId="17" borderId="3" applyAlignment="1" pivotButton="0" quotePrefix="0" xfId="0">
      <alignment horizontal="center" vertical="center"/>
    </xf>
    <xf applyFont="1" numFmtId="0" fontId="53" fillId="17" borderId="15" applyAlignment="1" pivotButton="0" quotePrefix="0" xfId="0">
      <alignment horizontal="center" vertical="center"/>
    </xf>
    <xf applyFont="1" numFmtId="0" fontId="53" fillId="17" borderId="16" applyAlignment="1" pivotButton="0" quotePrefix="0" xfId="0">
      <alignment horizontal="center" vertical="center"/>
    </xf>
    <xf applyFont="1" numFmtId="0" fontId="53" fillId="17" borderId="0" applyAlignment="1" pivotButton="0" quotePrefix="0" xfId="0">
      <alignment horizontal="center" vertical="center"/>
    </xf>
    <xf applyFont="1" numFmtId="0" fontId="53" fillId="17" borderId="17" applyAlignment="1" pivotButton="0" quotePrefix="0" xfId="0">
      <alignment horizontal="center" vertical="center"/>
    </xf>
    <xf applyFont="1" numFmtId="0" fontId="53" fillId="17" borderId="18" applyAlignment="1" pivotButton="0" quotePrefix="0" xfId="0">
      <alignment horizontal="center" vertical="center"/>
    </xf>
    <xf applyFont="1" numFmtId="0" fontId="53" fillId="17" borderId="19" applyAlignment="1" pivotButton="0" quotePrefix="0" xfId="0">
      <alignment horizontal="center" vertical="center"/>
    </xf>
    <xf applyFont="1" numFmtId="0" fontId="53" fillId="17" borderId="20" applyAlignment="1" pivotButton="0" quotePrefix="0" xfId="0">
      <alignment horizontal="center" vertical="center"/>
    </xf>
    <xf applyFont="1" numFmtId="0" fontId="54" fillId="0" borderId="0" applyAlignment="1" pivotButton="0" quotePrefix="0" xfId="0">
      <alignment horizontal="center" vertical="center"/>
    </xf>
    <xf applyFont="1" numFmtId="0" fontId="51" fillId="0" borderId="0" applyAlignment="1" pivotButton="0" quotePrefix="0" xfId="0">
      <alignment horizontal="center" vertical="center"/>
    </xf>
    <xf numFmtId="0" fontId="0" fillId="0" borderId="0" applyAlignment="1" pivotButton="0" quotePrefix="0" xfId="0">
      <alignment horizontal="right" vertical="center"/>
    </xf>
    <xf numFmtId="0" fontId="0" fillId="0" borderId="1" applyAlignment="1" pivotButton="0" quotePrefix="0" xfId="0">
      <alignment horizontal="right" vertical="center"/>
    </xf>
    <xf numFmtId="0" fontId="1" fillId="0" borderId="1" applyAlignment="1" pivotButton="0" quotePrefix="0" xfId="0">
      <alignment horizontal="right" vertical="center"/>
    </xf>
    <xf applyFont="1" numFmtId="0" fontId="49" fillId="17" borderId="21" applyAlignment="1" pivotButton="0" quotePrefix="0" xfId="0">
      <alignment horizontal="center" vertical="center"/>
    </xf>
    <xf applyFont="1" numFmtId="0" fontId="49" fillId="17" borderId="3" applyAlignment="1" pivotButton="0" quotePrefix="0" xfId="0">
      <alignment horizontal="center" vertical="center"/>
    </xf>
    <xf applyFont="1" numFmtId="0" fontId="49" fillId="17" borderId="15" applyAlignment="1" pivotButton="0" quotePrefix="0" xfId="0">
      <alignment horizontal="center" vertical="center"/>
    </xf>
    <xf applyFont="1" numFmtId="0" fontId="49" fillId="17" borderId="16" applyAlignment="1" pivotButton="0" quotePrefix="0" xfId="0">
      <alignment horizontal="center" vertical="center"/>
    </xf>
    <xf applyFont="1" numFmtId="0" fontId="49" fillId="17" borderId="0" applyAlignment="1" pivotButton="0" quotePrefix="0" xfId="0">
      <alignment horizontal="center" vertical="center"/>
    </xf>
    <xf applyFont="1" numFmtId="0" fontId="49" fillId="17" borderId="17" applyAlignment="1" pivotButton="0" quotePrefix="0" xfId="0">
      <alignment horizontal="center" vertical="center"/>
    </xf>
    <xf applyFont="1" numFmtId="0" fontId="49" fillId="17" borderId="18" applyAlignment="1" pivotButton="0" quotePrefix="0" xfId="0">
      <alignment horizontal="center" vertical="center"/>
    </xf>
    <xf applyFont="1" numFmtId="0" fontId="49" fillId="17" borderId="19" applyAlignment="1" pivotButton="0" quotePrefix="0" xfId="0">
      <alignment horizontal="center" vertical="center"/>
    </xf>
    <xf applyFont="1" numFmtId="0" fontId="49" fillId="17" borderId="20" applyAlignment="1" pivotButton="0" quotePrefix="0" xfId="0">
      <alignment horizontal="center" vertical="center"/>
    </xf>
    <xf numFmtId="0" fontId="1" fillId="0" borderId="1" applyAlignment="1" pivotButton="0" quotePrefix="0" xfId="0">
      <alignment horizontal="left" vertical="center"/>
    </xf>
    <xf numFmtId="14" fontId="0" fillId="0" borderId="4" applyAlignment="1" pivotButton="0" quotePrefix="0" xfId="0">
      <alignment horizontal="left" vertical="center" shrinkToFit="1"/>
    </xf>
    <xf numFmtId="0" fontId="4" fillId="0" borderId="21" applyAlignment="1" pivotButton="0" quotePrefix="0" xfId="0">
      <alignment horizontal="center" vertical="center" wrapText="1"/>
    </xf>
    <xf numFmtId="0" fontId="4" fillId="0" borderId="3" applyAlignment="1" pivotButton="0" quotePrefix="0" xfId="0">
      <alignment horizontal="center" vertical="center" wrapText="1"/>
    </xf>
    <xf numFmtId="0" fontId="4" fillId="0" borderId="15" applyAlignment="1" pivotButton="0" quotePrefix="0" xfId="0">
      <alignment horizontal="center" vertical="center" wrapText="1"/>
    </xf>
    <xf numFmtId="0" fontId="4" fillId="0" borderId="16" applyAlignment="1" pivotButton="0" quotePrefix="0" xfId="0">
      <alignment horizontal="center" vertical="center" wrapText="1"/>
    </xf>
    <xf numFmtId="0" fontId="4" fillId="0" borderId="0" applyAlignment="1" pivotButton="0" quotePrefix="0" xfId="0">
      <alignment horizontal="center" vertical="center" wrapText="1"/>
    </xf>
    <xf numFmtId="0" fontId="4" fillId="0" borderId="17" applyAlignment="1" pivotButton="0" quotePrefix="0" xfId="0">
      <alignment horizontal="center" vertical="center" wrapText="1"/>
    </xf>
    <xf numFmtId="0" fontId="4" fillId="0" borderId="18" applyAlignment="1" pivotButton="0" quotePrefix="0" xfId="0">
      <alignment horizontal="center" vertical="center" wrapText="1"/>
    </xf>
    <xf numFmtId="0" fontId="4" fillId="0" borderId="19" applyAlignment="1" pivotButton="0" quotePrefix="0" xfId="0">
      <alignment horizontal="center" vertical="center" wrapText="1"/>
    </xf>
    <xf numFmtId="0" fontId="4" fillId="0" borderId="20" applyAlignment="1" pivotButton="0" quotePrefix="0" xfId="0">
      <alignment horizontal="center" vertical="center" wrapText="1"/>
    </xf>
    <xf numFmtId="0" fontId="4" fillId="0" borderId="21" applyAlignment="1" pivotButton="0" quotePrefix="0" xfId="0">
      <alignment horizontal="center" vertical="center" wrapText="1" shrinkToFit="1"/>
    </xf>
    <xf numFmtId="0" fontId="4" fillId="0" borderId="15" applyAlignment="1" pivotButton="0" quotePrefix="0" xfId="0">
      <alignment horizontal="center" vertical="center" wrapText="1" shrinkToFit="1"/>
    </xf>
    <xf numFmtId="0" fontId="4" fillId="0" borderId="16" applyAlignment="1" pivotButton="0" quotePrefix="0" xfId="0">
      <alignment horizontal="center" vertical="center" wrapText="1" shrinkToFit="1"/>
    </xf>
    <xf numFmtId="0" fontId="4" fillId="0" borderId="17" applyAlignment="1" pivotButton="0" quotePrefix="0" xfId="0">
      <alignment horizontal="center" vertical="center" wrapText="1" shrinkToFit="1"/>
    </xf>
    <xf numFmtId="0" fontId="4" fillId="0" borderId="18" applyAlignment="1" pivotButton="0" quotePrefix="0" xfId="0">
      <alignment horizontal="center" vertical="center" wrapText="1" shrinkToFit="1"/>
    </xf>
    <xf numFmtId="0" fontId="4" fillId="0" borderId="20" applyAlignment="1" pivotButton="0" quotePrefix="0" xfId="0">
      <alignment horizontal="center" vertical="center" wrapText="1" shrinkToFit="1"/>
    </xf>
    <xf numFmtId="0" fontId="4" fillId="0" borderId="21" applyAlignment="1" pivotButton="0" quotePrefix="0" xfId="0">
      <alignment horizontal="center" vertical="center" shrinkToFit="1"/>
    </xf>
    <xf numFmtId="0" fontId="4" fillId="0" borderId="15" applyAlignment="1" pivotButton="0" quotePrefix="0" xfId="0">
      <alignment horizontal="center" vertical="center" shrinkToFit="1"/>
    </xf>
    <xf numFmtId="0" fontId="4" fillId="0" borderId="16" applyAlignment="1" pivotButton="0" quotePrefix="0" xfId="0">
      <alignment horizontal="center" vertical="center" shrinkToFit="1"/>
    </xf>
    <xf numFmtId="0" fontId="4" fillId="0" borderId="17" applyAlignment="1" pivotButton="0" quotePrefix="0" xfId="0">
      <alignment horizontal="center" vertical="center" shrinkToFit="1"/>
    </xf>
    <xf numFmtId="0" fontId="4" fillId="0" borderId="18" applyAlignment="1" pivotButton="0" quotePrefix="0" xfId="0">
      <alignment horizontal="center" vertical="center" shrinkToFit="1"/>
    </xf>
    <xf numFmtId="0" fontId="4" fillId="0" borderId="20" applyAlignment="1" pivotButton="0" quotePrefix="0" xfId="0">
      <alignment horizontal="center" vertical="center" shrinkToFit="1"/>
    </xf>
    <xf numFmtId="14" fontId="4" fillId="0" borderId="21" applyAlignment="1" pivotButton="0" quotePrefix="0" xfId="0">
      <alignment horizontal="center" vertical="center" wrapText="1"/>
    </xf>
    <xf numFmtId="14" fontId="4" fillId="0" borderId="15" applyAlignment="1" pivotButton="0" quotePrefix="0" xfId="0">
      <alignment horizontal="center" vertical="center" wrapText="1"/>
    </xf>
    <xf numFmtId="14" fontId="4" fillId="0" borderId="16" applyAlignment="1" pivotButton="0" quotePrefix="0" xfId="0">
      <alignment horizontal="center" vertical="center" wrapText="1"/>
    </xf>
    <xf numFmtId="14" fontId="4" fillId="0" borderId="17" applyAlignment="1" pivotButton="0" quotePrefix="0" xfId="0">
      <alignment horizontal="center" vertical="center" wrapText="1"/>
    </xf>
    <xf numFmtId="14" fontId="4" fillId="0" borderId="18" applyAlignment="1" pivotButton="0" quotePrefix="0" xfId="0">
      <alignment horizontal="center" vertical="center" wrapText="1"/>
    </xf>
    <xf numFmtId="14" fontId="4" fillId="0" borderId="20" applyAlignment="1" pivotButton="0" quotePrefix="0" xfId="0">
      <alignment horizontal="center" vertical="center" wrapText="1"/>
    </xf>
    <xf numFmtId="0" fontId="4" fillId="0" borderId="1" applyAlignment="1" pivotButton="0" quotePrefix="0" xfId="0">
      <alignment horizontal="center" vertical="center" wrapText="1"/>
    </xf>
    <xf numFmtId="0" fontId="4" fillId="0" borderId="1" applyAlignment="1" pivotButton="0" quotePrefix="0" xfId="0">
      <alignment horizontal="center" vertical="center" wrapText="1" shrinkToFit="1"/>
    </xf>
    <xf numFmtId="14" fontId="4" fillId="0" borderId="1" applyAlignment="1" pivotButton="0" quotePrefix="0" xfId="0">
      <alignment horizontal="center" vertical="center" wrapText="1"/>
    </xf>
    <xf numFmtId="0" fontId="4" fillId="0" borderId="1" applyAlignment="1" pivotButton="0" quotePrefix="0" xfId="0">
      <alignment horizontal="center" vertical="center" shrinkToFit="1"/>
    </xf>
    <xf numFmtId="0" fontId="6" fillId="0" borderId="1" applyAlignment="1" pivotButton="0" quotePrefix="0" xfId="0">
      <alignment horizontal="center" vertical="center"/>
    </xf>
    <xf applyFont="1" numFmtId="0" fontId="55" fillId="0" borderId="1" applyAlignment="1" pivotButton="0" quotePrefix="0" xfId="0">
      <alignment horizontal="center" vertical="center" shrinkToFit="1"/>
    </xf>
    <xf numFmtId="0" fontId="1" fillId="0" borderId="1" applyAlignment="1" pivotButton="0" quotePrefix="0" xfId="0">
      <alignment horizontal="center" vertical="center" wrapText="1"/>
    </xf>
    <xf numFmtId="173" fontId="4" fillId="0" borderId="0" applyAlignment="1" pivotButton="0" quotePrefix="0" xfId="0">
      <alignment horizontal="center" vertical="center" shrinkToFit="1"/>
    </xf>
    <xf applyFont="1" numFmtId="0" fontId="48" fillId="17" borderId="1" applyAlignment="1" pivotButton="0" quotePrefix="0" xfId="0">
      <alignment horizontal="center" vertical="center"/>
    </xf>
    <xf numFmtId="0" fontId="0" fillId="0" borderId="13" applyAlignment="1" pivotButton="0" quotePrefix="0" xfId="0">
      <alignment horizontal="left" vertical="center"/>
    </xf>
    <xf numFmtId="0" fontId="14" fillId="0" borderId="0" applyAlignment="1" pivotButton="0" quotePrefix="0" xfId="0">
      <alignment vertical="top" wrapText="1"/>
    </xf>
    <xf numFmtId="0" fontId="0" fillId="0" borderId="81" pivotButton="0" quotePrefix="0" xfId="0"/>
    <xf numFmtId="0" fontId="15" fillId="0" borderId="81" applyAlignment="1" pivotButton="0" quotePrefix="0" xfId="0">
      <alignment horizontal="center" vertical="center"/>
    </xf>
    <xf numFmtId="0" fontId="37" fillId="0" borderId="77" applyAlignment="1" pivotButton="0" quotePrefix="0" xfId="0">
      <alignment vertical="top" wrapText="1"/>
    </xf>
    <xf numFmtId="0" fontId="0" fillId="0" borderId="78" pivotButton="0" quotePrefix="0" xfId="0"/>
    <xf numFmtId="0" fontId="0" fillId="0" borderId="79" pivotButton="0" quotePrefix="0" xfId="0"/>
    <xf numFmtId="0" fontId="19" fillId="0" borderId="81" applyAlignment="1" pivotButton="0" quotePrefix="0" xfId="0">
      <alignment horizontal="center" vertical="center"/>
    </xf>
    <xf numFmtId="0" fontId="0" fillId="0" borderId="80" pivotButton="0" quotePrefix="0" xfId="0"/>
    <xf numFmtId="0" fontId="0" fillId="0" borderId="82" pivotButton="0" quotePrefix="0" xfId="0"/>
    <xf numFmtId="0" fontId="20" fillId="0" borderId="81" applyAlignment="1" pivotButton="0" quotePrefix="0" xfId="0">
      <alignment horizontal="center" vertical="center"/>
    </xf>
    <xf numFmtId="0" fontId="0" fillId="0" borderId="83" pivotButton="0" quotePrefix="0" xfId="0"/>
    <xf numFmtId="0" fontId="0" fillId="0" borderId="84" pivotButton="0" quotePrefix="0" xfId="0"/>
    <xf numFmtId="0" fontId="0" fillId="0" borderId="85" pivotButton="0" quotePrefix="0" xfId="0"/>
    <xf numFmtId="0" fontId="20" fillId="0" borderId="81" applyAlignment="1" pivotButton="0" quotePrefix="0" xfId="0">
      <alignment horizontal="left" vertical="top" wrapText="1"/>
    </xf>
    <xf numFmtId="0" fontId="21" fillId="0" borderId="81" applyAlignment="1" pivotButton="0" quotePrefix="0" xfId="0">
      <alignment horizontal="left" vertical="top" wrapText="1"/>
    </xf>
    <xf numFmtId="0" fontId="16" fillId="0" borderId="81" applyAlignment="1" pivotButton="0" quotePrefix="0" xfId="0">
      <alignment horizontal="center" vertical="center"/>
    </xf>
    <xf numFmtId="0" fontId="17" fillId="0" borderId="81" applyAlignment="1" pivotButton="0" quotePrefix="0" xfId="0">
      <alignment horizontal="left" vertical="top" wrapText="1"/>
    </xf>
    <xf numFmtId="0" fontId="17" fillId="0" borderId="81" applyAlignment="1" pivotButton="0" quotePrefix="0" xfId="0">
      <alignment horizontal="center" vertical="center"/>
    </xf>
    <xf numFmtId="0" fontId="18" fillId="0" borderId="81" applyAlignment="1" pivotButton="0" quotePrefix="0" xfId="0">
      <alignment horizontal="left" vertical="top" wrapText="1"/>
    </xf>
    <xf numFmtId="0" fontId="16" fillId="9" borderId="81" applyAlignment="1" pivotButton="0" quotePrefix="0" xfId="0">
      <alignment horizontal="center" vertical="center"/>
    </xf>
    <xf numFmtId="0" fontId="17" fillId="9" borderId="81" applyAlignment="1" pivotButton="0" quotePrefix="0" xfId="0">
      <alignment horizontal="left" vertical="top" wrapText="1"/>
    </xf>
    <xf numFmtId="0" fontId="17" fillId="9" borderId="81" applyAlignment="1" pivotButton="0" quotePrefix="0" xfId="0">
      <alignment horizontal="center" vertical="center"/>
    </xf>
    <xf numFmtId="0" fontId="18" fillId="9" borderId="81" applyAlignment="1" pivotButton="0" quotePrefix="0" xfId="0">
      <alignment horizontal="left" vertical="top" wrapText="1"/>
    </xf>
    <xf numFmtId="0" fontId="0" fillId="0" borderId="57" pivotButton="0" quotePrefix="0" xfId="0"/>
    <xf numFmtId="0" fontId="0" fillId="0" borderId="58" pivotButton="0" quotePrefix="0" xfId="0"/>
    <xf numFmtId="0" fontId="0" fillId="0" borderId="14" applyProtection="1" pivotButton="0" quotePrefix="0" xfId="0">
      <protection locked="0" hidden="0"/>
    </xf>
    <xf numFmtId="0" fontId="0" fillId="0" borderId="4" applyProtection="1" pivotButton="0" quotePrefix="0" xfId="0">
      <protection locked="0" hidden="0"/>
    </xf>
    <xf numFmtId="174" fontId="0" fillId="0" borderId="1" applyAlignment="1" applyProtection="1" pivotButton="0" quotePrefix="0" xfId="0">
      <alignment vertical="center"/>
      <protection locked="0" hidden="0"/>
    </xf>
    <xf numFmtId="0" fontId="0" fillId="0" borderId="15" applyProtection="1" pivotButton="0" quotePrefix="0" xfId="0">
      <protection locked="0" hidden="0"/>
    </xf>
    <xf numFmtId="0" fontId="0" fillId="0" borderId="0" applyProtection="1" pivotButton="0" quotePrefix="0" xfId="0">
      <protection locked="0" hidden="0"/>
    </xf>
    <xf numFmtId="0" fontId="1" fillId="4" borderId="59" applyAlignment="1" applyProtection="1" pivotButton="0" quotePrefix="0" xfId="0">
      <alignment horizontal="center" vertical="center"/>
      <protection locked="0" hidden="0"/>
    </xf>
    <xf numFmtId="0" fontId="0" fillId="0" borderId="53" applyProtection="1" pivotButton="0" quotePrefix="0" xfId="0">
      <protection locked="0" hidden="0"/>
    </xf>
    <xf numFmtId="0" fontId="0" fillId="0" borderId="51" applyProtection="1" pivotButton="0" quotePrefix="0" xfId="0">
      <protection locked="0" hidden="0"/>
    </xf>
    <xf numFmtId="0" fontId="0" fillId="0" borderId="52" applyProtection="1" pivotButton="0" quotePrefix="0" xfId="0">
      <protection locked="0" hidden="0"/>
    </xf>
    <xf numFmtId="0" fontId="29" fillId="0" borderId="0" pivotButton="0" quotePrefix="0" xfId="0"/>
    <xf numFmtId="0" fontId="0" fillId="0" borderId="65" pivotButton="0" quotePrefix="0" xfId="0"/>
    <xf numFmtId="0" fontId="0" fillId="0" borderId="66" pivotButton="0" quotePrefix="0" xfId="0"/>
    <xf numFmtId="0" fontId="0" fillId="0" borderId="62" pivotButton="0" quotePrefix="0" xfId="0"/>
    <xf numFmtId="0" fontId="35" fillId="0" borderId="91" pivotButton="0" quotePrefix="0" xfId="0"/>
    <xf numFmtId="0" fontId="0" fillId="0" borderId="92" pivotButton="0" quotePrefix="0" xfId="0"/>
    <xf numFmtId="0" fontId="36" fillId="0" borderId="89" applyAlignment="1" pivotButton="0" quotePrefix="0" xfId="0">
      <alignment horizontal="left"/>
    </xf>
    <xf numFmtId="0" fontId="0" fillId="0" borderId="90" pivotButton="0" quotePrefix="0" xfId="0"/>
    <xf numFmtId="0" fontId="35" fillId="0" borderId="1" applyAlignment="1" pivotButton="0" quotePrefix="0" xfId="0">
      <alignment vertical="center"/>
    </xf>
    <xf numFmtId="0" fontId="0" fillId="0" borderId="3" applyProtection="1" pivotButton="0" quotePrefix="0" xfId="0">
      <protection locked="0" hidden="0"/>
    </xf>
    <xf numFmtId="0" fontId="0" fillId="0" borderId="24" pivotButton="0" quotePrefix="0" xfId="0"/>
    <xf numFmtId="0" fontId="0" fillId="0" borderId="33" pivotButton="0" quotePrefix="0" xfId="0"/>
    <xf numFmtId="0" fontId="0" fillId="0" borderId="33" applyProtection="1" pivotButton="0" quotePrefix="0" xfId="0">
      <protection locked="0" hidden="0"/>
    </xf>
    <xf numFmtId="0" fontId="0" fillId="0" borderId="18" applyProtection="1" pivotButton="0" quotePrefix="0" xfId="0">
      <protection locked="0" hidden="0"/>
    </xf>
    <xf numFmtId="0" fontId="0" fillId="0" borderId="20" applyProtection="1" pivotButton="0" quotePrefix="0" xfId="0">
      <protection locked="0" hidden="0"/>
    </xf>
    <xf numFmtId="0" fontId="0" fillId="0" borderId="19" applyProtection="1" pivotButton="0" quotePrefix="0" xfId="0">
      <protection locked="0" hidden="0"/>
    </xf>
    <xf numFmtId="0" fontId="32" fillId="0" borderId="0" pivotButton="0" quotePrefix="0" xfId="0"/>
    <xf numFmtId="0" fontId="33" fillId="0" borderId="84" applyAlignment="1" pivotButton="0" quotePrefix="0" xfId="0">
      <alignment horizontal="center"/>
    </xf>
    <xf numFmtId="0" fontId="12" fillId="0" borderId="68" applyAlignment="1" applyProtection="1" pivotButton="0" quotePrefix="0" xfId="0">
      <alignment vertical="center"/>
      <protection locked="0" hidden="0"/>
    </xf>
    <xf numFmtId="0" fontId="0" fillId="0" borderId="27" applyProtection="1" pivotButton="0" quotePrefix="0" xfId="0">
      <protection locked="0" hidden="0"/>
    </xf>
    <xf numFmtId="0" fontId="0" fillId="0" borderId="28" applyProtection="1" pivotButton="0" quotePrefix="0" xfId="0">
      <protection locked="0" hidden="0"/>
    </xf>
    <xf numFmtId="0" fontId="12" fillId="0" borderId="67" applyAlignment="1" applyProtection="1" pivotButton="0" quotePrefix="0" xfId="0">
      <alignment vertical="center"/>
      <protection locked="0" hidden="0"/>
    </xf>
    <xf numFmtId="0" fontId="0" fillId="0" borderId="29" applyProtection="1" pivotButton="0" quotePrefix="0" xfId="0">
      <protection locked="0" hidden="0"/>
    </xf>
    <xf applyFont="1" numFmtId="0" fontId="50" fillId="17" borderId="1" applyAlignment="1" applyProtection="1" pivotButton="0" quotePrefix="0" xfId="0">
      <alignment horizontal="center" vertical="center"/>
      <protection locked="0" hidden="0"/>
    </xf>
    <xf numFmtId="0" fontId="13" fillId="0" borderId="67" applyAlignment="1" applyProtection="1" pivotButton="0" quotePrefix="0" xfId="0">
      <alignment vertical="center"/>
      <protection locked="0" hidden="0"/>
    </xf>
    <xf numFmtId="0" fontId="12" fillId="0" borderId="69" applyAlignment="1" applyProtection="1" pivotButton="0" quotePrefix="0" xfId="0">
      <alignment vertical="center"/>
      <protection locked="0" hidden="0"/>
    </xf>
    <xf numFmtId="0" fontId="0" fillId="0" borderId="31" applyProtection="1" pivotButton="0" quotePrefix="0" xfId="0">
      <protection locked="0" hidden="0"/>
    </xf>
    <xf numFmtId="0" fontId="0" fillId="0" borderId="32" applyProtection="1" pivotButton="0" quotePrefix="0" xfId="0">
      <protection locked="0" hidden="0"/>
    </xf>
    <xf numFmtId="0" fontId="32" fillId="0" borderId="0" applyAlignment="1" applyProtection="1" pivotButton="0" quotePrefix="0" xfId="0">
      <alignment vertical="center"/>
      <protection locked="0" hidden="0"/>
    </xf>
    <xf numFmtId="0" fontId="33" fillId="0" borderId="84" applyAlignment="1" applyProtection="1" pivotButton="0" quotePrefix="0" xfId="0">
      <alignment horizontal="center"/>
      <protection locked="0" hidden="0"/>
    </xf>
    <xf numFmtId="0" fontId="33" fillId="0" borderId="84" applyAlignment="1" applyProtection="1" pivotButton="0" quotePrefix="0" xfId="0">
      <alignment vertical="center"/>
      <protection locked="0" hidden="0"/>
    </xf>
    <xf numFmtId="0" fontId="0" fillId="0" borderId="34" pivotButton="0" quotePrefix="0" xfId="0"/>
    <xf numFmtId="0" fontId="0" fillId="0" borderId="22" applyAlignment="1" pivotButton="0" quotePrefix="0" xfId="0">
      <alignment horizontal="center" vertical="center"/>
    </xf>
    <xf numFmtId="0" fontId="0" fillId="0" borderId="67" applyAlignment="1" pivotButton="0" quotePrefix="0" xfId="0">
      <alignment vertical="center"/>
    </xf>
    <xf numFmtId="0" fontId="0" fillId="0" borderId="29" pivotButton="0" quotePrefix="0" xfId="0"/>
    <xf numFmtId="0" fontId="0" fillId="0" borderId="69" applyAlignment="1" pivotButton="0" quotePrefix="0" xfId="0">
      <alignment vertical="center"/>
    </xf>
    <xf numFmtId="0" fontId="0" fillId="0" borderId="31" pivotButton="0" quotePrefix="0" xfId="0"/>
    <xf numFmtId="0" fontId="0" fillId="0" borderId="32" pivotButton="0" quotePrefix="0" xfId="0"/>
    <xf numFmtId="0" fontId="13" fillId="0" borderId="32" applyAlignment="1" pivotButton="0" quotePrefix="0" xfId="0">
      <alignment vertical="center"/>
    </xf>
    <xf numFmtId="0" fontId="0" fillId="0" borderId="73" applyAlignment="1" pivotButton="0" quotePrefix="0" xfId="0">
      <alignment horizontal="center" vertical="center"/>
    </xf>
    <xf numFmtId="0" fontId="0" fillId="0" borderId="36" pivotButton="0" quotePrefix="0" xfId="0"/>
    <xf numFmtId="0" fontId="0" fillId="0" borderId="37" pivotButton="0" quotePrefix="0" xfId="0"/>
    <xf numFmtId="0" fontId="0" fillId="0" borderId="72" applyAlignment="1" pivotButton="0" quotePrefix="0" xfId="0">
      <alignment vertical="center"/>
    </xf>
    <xf numFmtId="0" fontId="0" fillId="0" borderId="39" pivotButton="0" quotePrefix="0" xfId="0"/>
    <xf numFmtId="0" fontId="32" fillId="0" borderId="0" applyAlignment="1" pivotButton="0" quotePrefix="0" xfId="0">
      <alignment vertical="center"/>
    </xf>
    <xf numFmtId="0" fontId="33" fillId="0" borderId="84" pivotButton="0" quotePrefix="0" xfId="0"/>
    <xf numFmtId="0" fontId="0" fillId="0" borderId="71" applyAlignment="1" pivotButton="0" quotePrefix="0" xfId="0">
      <alignment vertical="center"/>
    </xf>
    <xf numFmtId="0" fontId="0" fillId="0" borderId="41" pivotButton="0" quotePrefix="0" xfId="0"/>
    <xf numFmtId="0" fontId="0" fillId="0" borderId="42" pivotButton="0" quotePrefix="0" xfId="0"/>
    <xf numFmtId="0" fontId="0" fillId="0" borderId="70" applyAlignment="1" pivotButton="0" quotePrefix="0" xfId="0">
      <alignment vertical="center"/>
    </xf>
    <xf numFmtId="0" fontId="0" fillId="0" borderId="34" applyAlignment="1" pivotButton="0" quotePrefix="0" xfId="0">
      <alignment vertical="center"/>
    </xf>
    <xf applyFont="1" numFmtId="0" fontId="56" fillId="5" borderId="1" applyAlignment="1" pivotButton="0" quotePrefix="0" xfId="0">
      <alignment horizontal="left" vertical="center"/>
    </xf>
    <xf numFmtId="0" fontId="13" fillId="0" borderId="73" applyAlignment="1" pivotButton="0" quotePrefix="0" xfId="0">
      <alignment horizontal="center" vertical="center"/>
    </xf>
    <xf numFmtId="0" fontId="12" fillId="0" borderId="76" applyAlignment="1" applyProtection="1" pivotButton="0" quotePrefix="0" xfId="0">
      <alignment vertical="center"/>
      <protection locked="0" hidden="0"/>
    </xf>
    <xf numFmtId="0" fontId="0" fillId="0" borderId="44" applyProtection="1" pivotButton="0" quotePrefix="0" xfId="0">
      <protection locked="0" hidden="0"/>
    </xf>
    <xf numFmtId="0" fontId="12" fillId="0" borderId="72" applyAlignment="1" applyProtection="1" pivotButton="0" quotePrefix="0" xfId="0">
      <alignment vertical="center"/>
      <protection locked="0" hidden="0"/>
    </xf>
    <xf numFmtId="0" fontId="0" fillId="0" borderId="39" applyProtection="1" pivotButton="0" quotePrefix="0" xfId="0">
      <protection locked="0" hidden="0"/>
    </xf>
    <xf numFmtId="0" fontId="13" fillId="0" borderId="71" applyAlignment="1" applyProtection="1" pivotButton="0" quotePrefix="0" xfId="0">
      <alignment vertical="center"/>
      <protection locked="0" hidden="0"/>
    </xf>
    <xf numFmtId="0" fontId="0" fillId="0" borderId="41" applyProtection="1" pivotButton="0" quotePrefix="0" xfId="0">
      <protection locked="0" hidden="0"/>
    </xf>
    <xf numFmtId="0" fontId="0" fillId="0" borderId="42" applyProtection="1" pivotButton="0" quotePrefix="0" xfId="0">
      <protection locked="0" hidden="0"/>
    </xf>
    <xf numFmtId="0" fontId="31" fillId="0" borderId="72" applyAlignment="1" pivotButton="0" quotePrefix="0" xfId="0">
      <alignment vertical="center"/>
    </xf>
    <xf numFmtId="0" fontId="30" fillId="0" borderId="72" applyAlignment="1" pivotButton="0" quotePrefix="0" xfId="0">
      <alignment vertical="center"/>
    </xf>
    <xf numFmtId="0" fontId="30" fillId="0" borderId="0" pivotButton="0" quotePrefix="0" xfId="0"/>
    <xf applyFont="1" numFmtId="0" fontId="50" fillId="17" borderId="1" applyAlignment="1" pivotButton="0" quotePrefix="0" xfId="0">
      <alignment horizontal="center" vertical="center"/>
    </xf>
    <xf numFmtId="0" fontId="31" fillId="0" borderId="0" pivotButton="0" quotePrefix="0" xfId="0"/>
    <xf numFmtId="0" fontId="34" fillId="0" borderId="87" applyAlignment="1" pivotButton="0" quotePrefix="0" xfId="0">
      <alignment horizontal="center" vertical="center" wrapText="1"/>
    </xf>
    <xf numFmtId="0" fontId="33" fillId="0" borderId="86" applyAlignment="1" pivotButton="0" quotePrefix="0" xfId="0">
      <alignment horizontal="center"/>
    </xf>
    <xf applyFont="1" numFmtId="0" fontId="53" fillId="17" borderId="1" applyAlignment="1" pivotButton="0" quotePrefix="0" xfId="0">
      <alignment horizontal="center" vertical="center"/>
    </xf>
    <xf numFmtId="0" fontId="27" fillId="0" borderId="0" applyAlignment="1" pivotButton="0" quotePrefix="0" xfId="0">
      <alignment horizontal="center" vertical="center"/>
    </xf>
    <xf numFmtId="0" fontId="28" fillId="0" borderId="0" pivotButton="0" quotePrefix="0" xfId="0"/>
    <xf numFmtId="0" fontId="0" fillId="0" borderId="77" pivotButton="0" quotePrefix="0" xfId="0"/>
    <xf numFmtId="14" fontId="0" fillId="0" borderId="1" applyAlignment="1" pivotButton="0" quotePrefix="0" xfId="0">
      <alignment horizontal="left" vertical="center" shrinkToFit="1"/>
    </xf>
    <xf numFmtId="173" fontId="4" fillId="0" borderId="0" applyAlignment="1" pivotButton="0" quotePrefix="0" xfId="0">
      <alignment horizontal="center" vertical="center" shrinkToFit="1"/>
    </xf>
    <xf numFmtId="0" fontId="37" fillId="0" borderId="86" applyAlignment="1" pivotButton="0" quotePrefix="0" xfId="0">
      <alignment vertical="top" wrapText="1"/>
    </xf>
    <xf numFmtId="0" fontId="0" fillId="0" borderId="93" pivotButton="0" quotePrefix="0" xfId="0"/>
    <xf numFmtId="0" fontId="0" fillId="0" borderId="95" pivotButton="0" quotePrefix="0" xfId="0"/>
    <xf numFmtId="0" fontId="0" fillId="0" borderId="94" pivotButton="0" quotePrefix="0" xfId="0"/>
    <xf numFmtId="0" fontId="0" fillId="0" borderId="96" pivotButton="0" quotePrefix="0" xfId="0"/>
    <xf numFmtId="0" fontId="0" fillId="0" borderId="97" pivotButton="0" quotePrefix="0" xfId="0"/>
    <xf numFmtId="0" fontId="0" fillId="0" borderId="98" pivotButton="0" quotePrefix="0" xfId="0"/>
    <xf numFmtId="174" fontId="0" fillId="0" borderId="1" applyAlignment="1" applyProtection="1" pivotButton="0" quotePrefix="0" xfId="0">
      <alignment vertical="center"/>
      <protection locked="0" hidden="0"/>
    </xf>
    <xf applyFont="1" numFmtId="0" fontId="57" fillId="17" borderId="1" applyAlignment="1" applyProtection="1" pivotButton="0" quotePrefix="0" xfId="0">
      <alignment horizontal="center"/>
      <protection locked="0" hidden="0"/>
    </xf>
    <xf numFmtId="0" fontId="32" fillId="2" borderId="1" applyAlignment="1" applyProtection="1" pivotButton="0" quotePrefix="0" xfId="0">
      <alignment horizontal="right"/>
      <protection locked="0" hidden="0"/>
    </xf>
    <xf numFmtId="2" fontId="36" fillId="0" borderId="1" applyAlignment="1" applyProtection="1" pivotButton="0" quotePrefix="0" xfId="0">
      <alignment vertical="center"/>
      <protection locked="0" hidden="0"/>
    </xf>
    <xf numFmtId="0" fontId="38" fillId="0" borderId="84" applyAlignment="1" pivotButton="0" quotePrefix="0" xfId="0">
      <alignment horizontal="center"/>
    </xf>
    <xf numFmtId="0" fontId="39" fillId="0" borderId="0" pivotButton="0" quotePrefix="0" xfId="0"/>
    <xf numFmtId="0" fontId="32" fillId="13" borderId="86" applyAlignment="1" pivotButton="0" quotePrefix="0" xfId="0">
      <alignment horizontal="center" vertical="center"/>
    </xf>
    <xf numFmtId="0" fontId="40" fillId="0" borderId="0" applyAlignment="1" pivotButton="0" quotePrefix="0" xfId="0">
      <alignment horizontal="center" vertical="center"/>
    </xf>
    <xf numFmtId="0" fontId="32" fillId="14" borderId="86" applyAlignment="1" pivotButton="0" quotePrefix="0" xfId="0">
      <alignment horizontal="center" vertical="center"/>
    </xf>
    <xf numFmtId="0" fontId="41" fillId="0" borderId="0" applyAlignment="1" pivotButton="0" quotePrefix="0" xfId="0">
      <alignment horizontal="center"/>
    </xf>
    <xf numFmtId="175" fontId="33" fillId="0" borderId="0" applyAlignment="1" pivotButton="0" quotePrefix="0" xfId="0">
      <alignment horizontal="center"/>
    </xf>
    <xf numFmtId="0" fontId="32" fillId="0" borderId="0" applyAlignment="1" pivotButton="0" quotePrefix="0" xfId="0">
      <alignment horizontal="right"/>
    </xf>
    <xf numFmtId="2" fontId="35" fillId="0" borderId="84" applyAlignment="1" pivotButton="0" quotePrefix="0" xfId="0">
      <alignment horizontal="center"/>
    </xf>
    <xf numFmtId="0" fontId="33" fillId="0" borderId="91" applyAlignment="1" applyProtection="1" pivotButton="0" quotePrefix="0" xfId="0">
      <alignment horizontal="center"/>
      <protection locked="0" hidden="0"/>
    </xf>
    <xf numFmtId="0" fontId="0" fillId="0" borderId="92" applyProtection="1" pivotButton="0" quotePrefix="0" xfId="0">
      <protection locked="0" hidden="0"/>
    </xf>
    <xf numFmtId="0" fontId="33" fillId="0" borderId="91" applyAlignment="1" applyProtection="1" pivotButton="0" quotePrefix="0" xfId="0">
      <alignment vertical="center"/>
      <protection locked="0" hidden="0"/>
    </xf>
    <xf numFmtId="0" fontId="33" fillId="0" borderId="91" applyAlignment="1" pivotButton="0" quotePrefix="0" xfId="0">
      <alignment horizontal="center"/>
    </xf>
    <xf numFmtId="0" fontId="33" fillId="0" borderId="91" pivotButton="0" quotePrefix="0" xfId="0"/>
    <xf numFmtId="0" fontId="0" fillId="0" borderId="102" pivotButton="0" quotePrefix="0" xfId="0"/>
    <xf numFmtId="0" fontId="0" fillId="0" borderId="100" pivotButton="0" quotePrefix="0" xfId="0"/>
    <xf numFmtId="0" fontId="0" fillId="0" borderId="101" pivotButton="0" quotePrefix="0" xfId="0"/>
    <xf numFmtId="0" fontId="34" fillId="0" borderId="86" applyAlignment="1" pivotButton="0" quotePrefix="0" xfId="0">
      <alignment horizontal="center" vertical="center" wrapText="1"/>
    </xf>
    <xf numFmtId="0" fontId="35" fillId="0" borderId="0" pivotButton="0" quotePrefix="0" xfId="0"/>
    <xf numFmtId="0" fontId="0" fillId="0" borderId="86" pivotButton="0" quotePrefix="0" xfId="0"/>
    <xf numFmtId="9" fontId="38" fillId="0" borderId="0" pivotButton="0" quotePrefix="0" xfId="0"/>
    <xf applyFont="1" numFmtId="0" fontId="58" fillId="17" borderId="86" applyAlignment="1" pivotButton="0" quotePrefix="0" xfId="0">
      <alignment horizontal="center" vertical="center" wrapText="1"/>
    </xf>
    <xf applyFont="1" numFmtId="0" fontId="59" fillId="5" borderId="0" applyAlignment="1" pivotButton="0" quotePrefix="0" xfId="0">
      <alignment horizontal="left"/>
    </xf>
    <xf numFmtId="0" fontId="36" fillId="0" borderId="110" applyAlignment="1" pivotButton="0" quotePrefix="0" xfId="0">
      <alignment horizontal="left"/>
    </xf>
    <xf numFmtId="0" fontId="36" fillId="0" borderId="88" applyAlignment="1" pivotButton="0" quotePrefix="0" xfId="0">
      <alignment horizontal="left"/>
    </xf>
    <xf numFmtId="3" fontId="36" fillId="0" borderId="88" applyAlignment="1" pivotButton="0" quotePrefix="0" xfId="0">
      <alignment horizontal="center"/>
    </xf>
    <xf numFmtId="9" fontId="36" fillId="0" borderId="88" applyAlignment="1" pivotButton="0" quotePrefix="0" xfId="0">
      <alignment horizontal="center"/>
    </xf>
    <xf numFmtId="0" fontId="36" fillId="0" borderId="88" applyAlignment="1" pivotButton="0" quotePrefix="0" xfId="0">
      <alignment horizontal="center"/>
    </xf>
    <xf numFmtId="0" fontId="35" fillId="0" borderId="111" applyAlignment="1" pivotButton="0" quotePrefix="0" xfId="0">
      <alignment horizontal="center"/>
    </xf>
    <xf numFmtId="0" fontId="38" fillId="0" borderId="91" applyAlignment="1" pivotButton="0" quotePrefix="0" xfId="0">
      <alignment horizontal="center"/>
    </xf>
    <xf numFmtId="0" fontId="0" fillId="0" borderId="1" applyAlignment="1" applyProtection="1" pivotButton="0" quotePrefix="0" xfId="0">
      <alignment horizontal="center"/>
      <protection locked="0" hidden="0"/>
    </xf>
    <xf numFmtId="0" fontId="0" fillId="0" borderId="14" applyAlignment="1" applyProtection="1" pivotButton="0" quotePrefix="0" xfId="0">
      <alignment horizontal="center"/>
      <protection locked="0" hidden="0"/>
    </xf>
    <xf numFmtId="176" fontId="0" fillId="0" borderId="1" applyAlignment="1" pivotButton="0" quotePrefix="0" xfId="0">
      <alignment vertical="center"/>
    </xf>
    <xf applyFont="1" numFmtId="0" fontId="57" fillId="17" borderId="1" applyAlignment="1" pivotButton="0" quotePrefix="0" xfId="0">
      <alignment horizontal="center" vertical="center"/>
    </xf>
    <xf numFmtId="0" fontId="33" fillId="0" borderId="1" applyAlignment="1" pivotButton="0" quotePrefix="0" xfId="0">
      <alignment horizontal="center" vertical="center"/>
    </xf>
    <xf numFmtId="0" fontId="32" fillId="0" borderId="14" pivotButton="0" quotePrefix="0" xfId="0"/>
    <xf numFmtId="0" fontId="33" fillId="0" borderId="4" pivotButton="0" quotePrefix="0" xfId="0"/>
    <xf numFmtId="0" fontId="33" fillId="0" borderId="14" pivotButton="0" quotePrefix="0" xfId="0"/>
    <xf numFmtId="0" fontId="32" fillId="0" borderId="4" pivotButton="0" quotePrefix="0" xfId="0"/>
    <xf numFmtId="164" fontId="33" fillId="0" borderId="1" applyAlignment="1" pivotButton="0" quotePrefix="0" xfId="0">
      <alignment vertical="center"/>
    </xf>
    <xf numFmtId="167" fontId="33" fillId="0" borderId="1" applyAlignment="1" pivotButton="0" quotePrefix="0" xfId="0">
      <alignment horizontal="center" vertical="center"/>
    </xf>
    <xf numFmtId="0" fontId="42" fillId="0" borderId="0" pivotButton="0" quotePrefix="0" xfId="0"/>
    <xf numFmtId="0" fontId="32" fillId="15" borderId="84" applyAlignment="1" pivotButton="0" quotePrefix="0" xfId="0">
      <alignment horizontal="center"/>
    </xf>
    <xf numFmtId="0" fontId="44" fillId="0" borderId="0" applyAlignment="1" pivotButton="0" quotePrefix="0" xfId="0">
      <alignment horizontal="center"/>
    </xf>
    <xf numFmtId="0" fontId="32" fillId="13" borderId="106" applyAlignment="1" pivotButton="0" quotePrefix="0" xfId="0">
      <alignment horizontal="center"/>
    </xf>
    <xf numFmtId="0" fontId="0" fillId="0" borderId="109" pivotButton="0" quotePrefix="0" xfId="0"/>
    <xf numFmtId="0" fontId="33" fillId="0" borderId="106" applyAlignment="1" pivotButton="0" quotePrefix="0" xfId="0">
      <alignment horizontal="center"/>
    </xf>
    <xf numFmtId="0" fontId="43" fillId="16" borderId="105" applyAlignment="1" pivotButton="0" quotePrefix="0" xfId="0">
      <alignment horizontal="center"/>
    </xf>
    <xf numFmtId="0" fontId="0" fillId="0" borderId="91" pivotButton="0" quotePrefix="0" xfId="0"/>
    <xf numFmtId="0" fontId="46" fillId="17" borderId="1" applyFont="1" applyFill="1" applyBorder="1" applyAlignment="1" xfId="0">
      <alignment horizontal="left" vertical="center" indent="1"/>
    </xf>
    <xf numFmtId="0" fontId="0" fillId="0" borderId="1" applyBorder="1" applyAlignment="1" xfId="0">
      <alignment horizontal="left" vertical="center" wrapText="1" indent="1"/>
    </xf>
  </cellXfs>
  <cellStyles count="1">
    <cellStyle name="Normal" xfId="0" builtinId="0"/>
  </cellStyles>
  <dxfs count="715">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rgb="FF92D050"/>
        </patternFill>
      </fill>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ont>
        <color theme="0"/>
      </font>
    </dxf>
    <dxf>
      <font>
        <color theme="0"/>
      </font>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ont>
        <strike val="1"/>
        <color rgb="FF999999"/>
      </font>
      <fill>
        <patternFill>
          <bgColor rgb="FFFFF2CC"/>
        </patternFill>
      </fill>
    </dxf>
    <dxf>
      <font>
        <strike val="1"/>
        <color rgb="FF999999"/>
      </font>
      <fill>
        <patternFill>
          <bgColor rgb="FFFFF2CC"/>
        </patternFill>
      </fill>
    </dxf>
    <dxf>
      <font>
        <strike val="1"/>
      </font>
      <fill>
        <patternFill patternType="solid">
          <fgColor indexed="64"/>
          <bgColor rgb="FFD9D9D9"/>
        </patternFill>
      </fill>
    </dxf>
    <dxf>
      <font>
        <strike val="1"/>
      </font>
      <fill>
        <patternFill patternType="solid">
          <fgColor indexed="64"/>
          <bgColor rgb="FFD9D9D9"/>
        </patternFill>
      </fill>
    </dxf>
    <dxf>
      <font>
        <color rgb="FFA6A6A6"/>
      </font>
      <fill>
        <patternFill patternType="solid">
          <fgColor rgb="FFFFFFFF"/>
        </patternFill>
      </fill>
    </dxf>
    <dxf>
      <font>
        <i/>
        <color rgb="FF8A96A3"/>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worksheet" Target="/xl/worksheets/sheet17.xml" Id="rId17"/><Relationship Type="http://schemas.openxmlformats.org/officeDocument/2006/relationships/worksheet" Target="/xl/worksheets/sheet18.xml" Id="rId18"/><Relationship Type="http://schemas.openxmlformats.org/officeDocument/2006/relationships/worksheet" Target="/xl/worksheets/sheet19.xml" Id="rId19"/><Relationship Type="http://schemas.openxmlformats.org/officeDocument/2006/relationships/worksheet" Target="/xl/worksheets/sheet20.xml" Id="rId20"/><Relationship Type="http://schemas.openxmlformats.org/officeDocument/2006/relationships/worksheet" Target="/xl/worksheets/sheet21.xml" Id="rId21"/><Relationship Type="http://schemas.openxmlformats.org/officeDocument/2006/relationships/worksheet" Target="/xl/worksheets/sheet22.xml" Id="rId22"/><Relationship Type="http://schemas.openxmlformats.org/officeDocument/2006/relationships/worksheet" Target="/xl/worksheets/sheet23.xml" Id="rId23"/><Relationship Type="http://schemas.openxmlformats.org/officeDocument/2006/relationships/worksheet" Target="/xl/worksheets/sheet24.xml" Id="rId24"/><Relationship Type="http://schemas.openxmlformats.org/officeDocument/2006/relationships/styles" Target="styles.xml" Id="rId25"/><Relationship Type="http://schemas.openxmlformats.org/officeDocument/2006/relationships/theme" Target="theme/theme1.xml" Id="rId26"/><Relationship Type="http://schemas.microsoft.com/office/2006/relationships/vbaProject" Target="vbaProject.bin" Id="rId27"/></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png"/><Relationship Id="rId1008" Type="http://schemas.openxmlformats.org/officeDocument/2006/relationships/image" Target="../media/image8.png"/></Relationships>
</file>

<file path=xl/drawings/_rels/drawing3.xml.rels><?xml version="1.0" encoding="UTF-8" standalone="yes"?>
<Relationships xmlns="http://schemas.openxmlformats.org/package/2006/relationships"><Relationship Id="rId3" Type="http://schemas.openxmlformats.org/officeDocument/2006/relationships/image" Target="../media/image6.jpeg"/><Relationship Id="rId2" Type="http://schemas.openxmlformats.org/officeDocument/2006/relationships/image" Target="../media/image5.jpeg"/><Relationship Id="rId1" Type="http://schemas.openxmlformats.org/officeDocument/2006/relationships/image" Target="../media/image4.jpeg"/></Relationships>
</file>

<file path=xl/drawings/_rels/drawing4.xml.rels><?xml version="1.0" encoding="UTF-8" standalone="yes"?>
<Relationships xmlns="http://schemas.openxmlformats.org/package/2006/relationships"><Relationship Id="rId1" Type="http://schemas.openxmlformats.org/officeDocument/2006/relationships/image" Target="../media/image7.jpg"/></Relationships>
</file>

<file path=xl/drawings/_rels/drawing5.xml.rels><?xml version="1.0" encoding="UTF-8" standalone="yes"?>
<Relationships xmlns="http://schemas.openxmlformats.org/package/2006/relationships"><Relationship Id="rId1" Type="http://schemas.openxmlformats.org/officeDocument/2006/relationships/image" Target="../media/image9.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3.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6.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8.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0.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1.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2.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3.vml.rels><?xml version="1.0" encoding="UTF-8" standalone="yes"?>
<Relationships xmlns="http://schemas.openxmlformats.org/package/2006/relationships"><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oneCell">
    <xdr:from>
      <xdr:col>5</xdr:col>
      <xdr:colOff>106680</xdr:colOff>
      <xdr:row>1</xdr:row>
      <xdr:rowOff>22860</xdr:rowOff>
    </xdr:from>
    <xdr:to>
      <xdr:col>8</xdr:col>
      <xdr:colOff>343047</xdr:colOff>
      <xdr:row>7</xdr:row>
      <xdr:rowOff>122012</xdr:rowOff>
    </xdr:to>
    <xdr:pic>
      <xdr:nvPicPr>
        <xdr:cNvPr id="2" name="Picture 1">
          <a:extLst>
            <a:ext uri="{FF2B5EF4-FFF2-40B4-BE49-F238E27FC236}">
              <a16:creationId xmlns:a16="http://schemas.microsoft.com/office/drawing/2014/main" id="{0D9AA890-D23D-4DB4-9191-DA83153420BC}"/>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204421" y="184225"/>
          <a:ext cx="1634861" cy="1067340"/>
        </a:xfrm>
        <a:prstGeom prst="rect">
          <a:avLst/>
        </a:prstGeom>
      </xdr:spPr>
    </xdr:pic>
    <xdr:clientData/>
  </xdr:twoCellAnchor>
  <xdr:twoCellAnchor editAs="oneCell">
    <xdr:from>
      <xdr:col>4</xdr:col>
      <xdr:colOff>439271</xdr:colOff>
      <xdr:row>54</xdr:row>
      <xdr:rowOff>42164</xdr:rowOff>
    </xdr:from>
    <xdr:to>
      <xdr:col>9</xdr:col>
      <xdr:colOff>28687</xdr:colOff>
      <xdr:row>59</xdr:row>
      <xdr:rowOff>58301</xdr:rowOff>
    </xdr:to>
    <xdr:pic>
      <xdr:nvPicPr>
        <xdr:cNvPr id="3" name="Picture 2">
          <a:extLst>
            <a:ext uri="{FF2B5EF4-FFF2-40B4-BE49-F238E27FC236}">
              <a16:creationId xmlns:a16="http://schemas.microsoft.com/office/drawing/2014/main" id="{DC6E84BF-72EC-4C68-A0B2-4D3C07C7208A}"/>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118493" y="7386997"/>
          <a:ext cx="1988305" cy="827526"/>
        </a:xfrm>
        <a:prstGeom prst="rect">
          <a:avLst/>
        </a:prstGeom>
      </xdr:spPr>
    </xdr:pic>
    <xdr:clientData/>
  </xdr:twoCellAnchor>
  <xdr:twoCellAnchor editAs="oneCell">
    <xdr:from>
      <xdr:col>2</xdr:col>
      <xdr:colOff>0</xdr:colOff>
      <xdr:row>14</xdr:row>
      <xdr:rowOff>0</xdr:rowOff>
    </xdr:from>
    <xdr:to>
      <xdr:col>12</xdr:col>
      <xdr:colOff>0</xdr:colOff>
      <xdr:row>30</xdr:row>
      <xdr:rowOff>0</xdr:rowOff>
    </xdr:to>
    <xdr:pic>
      <xdr:nvPicPr>
        <xdr:cNvPr id="4" name="Project Photo"/>
        <xdr:cNvPicPr>
          <a:picLocks noChangeAspect="0"/>
        </xdr:cNvPicPr>
      </xdr:nvPicPr>
      <xdr:blipFill>
        <a:blip xmlns:r="http://schemas.openxmlformats.org/officeDocument/2006/relationships" r:embed="rId1008"/>
        <a:stretch>
          <a:fillRect/>
        </a:stretch>
      </xdr:blipFill>
      <xdr:spPr>
        <a:xfrm>
          <a:off x="0" y="0"/>
          <a:ext cx="0" cy="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15</xdr:col>
          <xdr:colOff>200025</xdr:colOff>
          <xdr:row>3</xdr:row>
          <xdr:rowOff>66675</xdr:rowOff>
        </xdr:from>
        <xdr:to>
          <xdr:col>20</xdr:col>
          <xdr:colOff>180975</xdr:colOff>
          <xdr:row>12</xdr:row>
          <xdr:rowOff>133350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1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Click to Add Updated Page Numbers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xdr:col>
      <xdr:colOff>24839</xdr:colOff>
      <xdr:row>0</xdr:row>
      <xdr:rowOff>299084</xdr:rowOff>
    </xdr:from>
    <xdr:ext cx="5017620" cy="3810000"/>
    <xdr:pic>
      <xdr:nvPicPr>
        <xdr:cNvPr id="2" name="Picture 1">
          <a:extLst>
            <a:ext uri="{FF2B5EF4-FFF2-40B4-BE49-F238E27FC236}">
              <a16:creationId xmlns:a16="http://schemas.microsoft.com/office/drawing/2014/main" id="{3AD54147-5B2B-4AC2-9827-6BEBD693AD02}"/>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0" y="0"/>
          <a:ext cx="5017620" cy="3810000"/>
        </a:xfrm>
        <a:prstGeom prst="rect">
          <a:avLst/>
        </a:prstGeom>
      </xdr:spPr>
    </xdr:pic>
    <xdr:clientData/>
  </xdr:oneCellAnchor>
  <xdr:oneCellAnchor>
    <xdr:from>
      <xdr:col>2</xdr:col>
      <xdr:colOff>20231</xdr:colOff>
      <xdr:row>26</xdr:row>
      <xdr:rowOff>299084</xdr:rowOff>
    </xdr:from>
    <xdr:ext cx="5026837" cy="3810000"/>
    <xdr:pic>
      <xdr:nvPicPr>
        <xdr:cNvPr id="3" name="Picture 2">
          <a:extLst>
            <a:ext uri="{FF2B5EF4-FFF2-40B4-BE49-F238E27FC236}">
              <a16:creationId xmlns:a16="http://schemas.microsoft.com/office/drawing/2014/main" id="{BD40CAC7-5800-4DB0-8F08-1151D28B3CF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xdr:blipFill>
      <xdr:spPr>
        <a:xfrm>
          <a:off x="0" y="0"/>
          <a:ext cx="5026837" cy="3810000"/>
        </a:xfrm>
        <a:prstGeom prst="rect">
          <a:avLst/>
        </a:prstGeom>
      </xdr:spPr>
    </xdr:pic>
    <xdr:clientData/>
  </xdr:oneCellAnchor>
  <xdr:oneCellAnchor>
    <xdr:from>
      <xdr:col>2</xdr:col>
      <xdr:colOff>67112</xdr:colOff>
      <xdr:row>52</xdr:row>
      <xdr:rowOff>299084</xdr:rowOff>
    </xdr:from>
    <xdr:ext cx="4933074" cy="3810000"/>
    <xdr:pic>
      <xdr:nvPicPr>
        <xdr:cNvPr id="4" name="Picture 3">
          <a:extLst>
            <a:ext uri="{FF2B5EF4-FFF2-40B4-BE49-F238E27FC236}">
              <a16:creationId xmlns:a16="http://schemas.microsoft.com/office/drawing/2014/main" id="{D79B77B2-AC20-465E-931D-D35D096659F4}"/>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xdr:blipFill>
      <xdr:spPr>
        <a:xfrm>
          <a:off x="0" y="0"/>
          <a:ext cx="4933074" cy="3810000"/>
        </a:xfrm>
        <a:prstGeom prst="rect">
          <a:avLst/>
        </a:prstGeom>
      </xdr:spPr>
    </xdr:pic>
    <xdr:clientData/>
  </xdr:oneCellAnchor>
</xdr:wsDr>
</file>

<file path=xl/drawings/drawing4.xml><?xml version="1.0" encoding="utf-8"?>
<xdr:wsDr xmlns:xdr="http://schemas.openxmlformats.org/drawingml/2006/spreadsheetDrawing" xmlns:a="http://schemas.openxmlformats.org/drawingml/2006/main">
  <xdr:oneCellAnchor>
    <xdr:from>
      <xdr:col>2</xdr:col>
      <xdr:colOff>68837</xdr:colOff>
      <xdr:row>0</xdr:row>
      <xdr:rowOff>299084</xdr:rowOff>
    </xdr:from>
    <xdr:ext cx="4929624" cy="3810000"/>
    <xdr:pic>
      <xdr:nvPicPr>
        <xdr:cNvPr id="2" name="Picture 1">
          <a:extLst>
            <a:ext uri="{FF2B5EF4-FFF2-40B4-BE49-F238E27FC236}">
              <a16:creationId xmlns:a16="http://schemas.microsoft.com/office/drawing/2014/main" id="{8322BD1B-4063-4268-9AD3-B360AE935169}"/>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0" y="0"/>
          <a:ext cx="4929624" cy="3810000"/>
        </a:xfrm>
        <a:prstGeom prst="rect">
          <a:avLst/>
        </a:prstGeom>
      </xdr:spPr>
    </xdr:pic>
    <xdr:clientData/>
  </xdr:oneCellAnchor>
</xdr:wsDr>
</file>

<file path=xl/drawings/drawing5.xml><?xml version="1.0" encoding="utf-8"?>
<xdr:wsDr xmlns:xdr="http://schemas.openxmlformats.org/drawingml/2006/spreadsheetDrawing" xmlns:a="http://schemas.openxmlformats.org/drawingml/2006/main">
  <xdr:twoCellAnchor editAs="oneCell">
    <xdr:from>
      <xdr:col>3</xdr:col>
      <xdr:colOff>200978</xdr:colOff>
      <xdr:row>50</xdr:row>
      <xdr:rowOff>38100</xdr:rowOff>
    </xdr:from>
    <xdr:to>
      <xdr:col>5</xdr:col>
      <xdr:colOff>246698</xdr:colOff>
      <xdr:row>55</xdr:row>
      <xdr:rowOff>131445</xdr:rowOff>
    </xdr:to>
    <xdr:pic>
      <xdr:nvPicPr>
        <xdr:cNvPr id="1" name="a2b NEBB Stamp" descr="a2b NEBB Stamp"/>
        <xdr:cNvPicPr>
          <a:picLocks noChangeAspect="1"/>
        </xdr:cNvPicPr>
      </xdr:nvPicPr>
      <xdr:blipFill>
        <a:blip xmlns:r="http://schemas.openxmlformats.org/officeDocument/2006/relationships" r:embed="rId1"/>
        <a:stretch>
          <a:fillRect/>
        </a:stretch>
      </xdr:blipFill>
      <xdr:spPr>
        <a:xfrm>
          <a:off x="0" y="0"/>
          <a:ext cx="941070" cy="94107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Id="rId1000" Type="http://schemas.openxmlformats.org/officeDocument/2006/relationships/drawing" Target="../drawings/drawing1.xml"/></Relationships>
</file>

<file path=xl/worksheets/_rels/sheet2.xml.rels><Relationships xmlns="http://schemas.openxmlformats.org/package/2006/relationships"><Relationship Id="rId1000" Type="http://schemas.openxmlformats.org/officeDocument/2006/relationships/drawing" Target="../drawings/drawing2.xml"/><Relationship Id="rId1001" Type="http://schemas.openxmlformats.org/officeDocument/2006/relationships/vmlDrawing" Target="../drawings/vmlDrawing1.vml"/><Relationship Id="rId1002" Type="http://schemas.openxmlformats.org/officeDocument/2006/relationships/vmlDrawing" Target="../drawings/vmlDrawing2.vml"/><Relationship Id="rId1003" Type="http://schemas.openxmlformats.org/officeDocument/2006/relationships/ctrlProp" Target="../ctrlProps/ctrlProp1.xml"/></Relationships>
</file>

<file path=xl/worksheets/_rels/sheet9.xml.rels><?xml version="1.0" encoding="UTF-8" standalone="yes"?><Relationships xmlns="http://schemas.openxmlformats.org/package/2006/relationships"><Relationship Id="rId1000" Type="http://schemas.openxmlformats.org/officeDocument/2006/relationships/vmlDrawing" Target="../drawings/vmlDrawing3.vml"/></Relationships>
</file>

<file path=xl/worksheets/_rels/sheet10.xml.rels><?xml version="1.0" encoding="UTF-8" standalone="yes"?><Relationships xmlns="http://schemas.openxmlformats.org/package/2006/relationships"><Relationship Id="rId1000" Type="http://schemas.openxmlformats.org/officeDocument/2006/relationships/vmlDrawing" Target="../drawings/vmlDrawing3.vml"/></Relationships>
</file>

<file path=xl/worksheets/_rels/sheet11.xml.rels><?xml version="1.0" encoding="UTF-8" standalone="yes"?><Relationships xmlns="http://schemas.openxmlformats.org/package/2006/relationships"><Relationship Id="rId1000" Type="http://schemas.openxmlformats.org/officeDocument/2006/relationships/vmlDrawing" Target="../drawings/vmlDrawing4.vml"/></Relationships>
</file>

<file path=xl/worksheets/_rels/sheet12.xml.rels><?xml version="1.0" encoding="UTF-8" standalone="yes"?><Relationships xmlns="http://schemas.openxmlformats.org/package/2006/relationships"><Relationship Id="rId1000" Type="http://schemas.openxmlformats.org/officeDocument/2006/relationships/vmlDrawing" Target="../drawings/vmlDrawing6.vml"/></Relationships>
</file>

<file path=xl/worksheets/_rels/sheet13.xml.rels><?xml version="1.0" encoding="UTF-8" standalone="yes"?><Relationships xmlns="http://schemas.openxmlformats.org/package/2006/relationships"><Relationship Id="rId1000" Type="http://schemas.openxmlformats.org/officeDocument/2006/relationships/vmlDrawing" Target="../drawings/vmlDrawing6.vml"/></Relationships>
</file>

<file path=xl/worksheets/_rels/sheet14.xml.rels><?xml version="1.0" encoding="UTF-8" standalone="yes"?><Relationships xmlns="http://schemas.openxmlformats.org/package/2006/relationships"><Relationship Id="rId1000" Type="http://schemas.openxmlformats.org/officeDocument/2006/relationships/vmlDrawing" Target="../drawings/vmlDrawing8.vml"/></Relationships>
</file>

<file path=xl/worksheets/_rels/sheet15.xml.rels><?xml version="1.0" encoding="UTF-8" standalone="yes"?><Relationships xmlns="http://schemas.openxmlformats.org/package/2006/relationships"><Relationship Id="rId1000" Type="http://schemas.openxmlformats.org/officeDocument/2006/relationships/vmlDrawing" Target="../drawings/vmlDrawing8.vml"/></Relationships>
</file>

<file path=xl/worksheets/_rels/sheet16.xml.rels><?xml version="1.0" encoding="UTF-8" standalone="yes"?><Relationships xmlns="http://schemas.openxmlformats.org/package/2006/relationships"><Relationship Id="rId1000" Type="http://schemas.openxmlformats.org/officeDocument/2006/relationships/vmlDrawing" Target="../drawings/vmlDrawing10.vml"/></Relationships>
</file>

<file path=xl/worksheets/_rels/sheet17.xml.rels><?xml version="1.0" encoding="UTF-8" standalone="yes"?><Relationships xmlns="http://schemas.openxmlformats.org/package/2006/relationships"><Relationship Id="rId1000" Type="http://schemas.openxmlformats.org/officeDocument/2006/relationships/vmlDrawing" Target="../drawings/vmlDrawing11.vml"/></Relationships>
</file>

<file path=xl/worksheets/_rels/sheet18.xml.rels><?xml version="1.0" encoding="UTF-8" standalone="yes"?><Relationships xmlns="http://schemas.openxmlformats.org/package/2006/relationships"><Relationship Id="rId1000" Type="http://schemas.openxmlformats.org/officeDocument/2006/relationships/vmlDrawing" Target="../drawings/vmlDrawing12.vml"/></Relationships>
</file>

<file path=xl/worksheets/_rels/sheet19.xml.rels><?xml version="1.0" encoding="UTF-8" standalone="yes"?><Relationships xmlns="http://schemas.openxmlformats.org/package/2006/relationships"><Relationship Id="rId1000" Type="http://schemas.openxmlformats.org/officeDocument/2006/relationships/vmlDrawing" Target="../drawings/vmlDrawing13.v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21.xml.rels><Relationships xmlns="http://schemas.openxmlformats.org/package/2006/relationships"><Relationship Id="rId1000" Type="http://schemas.openxmlformats.org/officeDocument/2006/relationships/drawing" Target="../drawings/drawing3.xml"/></Relationships>
</file>

<file path=xl/worksheets/_rels/sheet22.xml.rels><Relationships xmlns="http://schemas.openxmlformats.org/package/2006/relationships"><Relationship Id="rId1000"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1">
    <tabColor rgb="FF92D050"/>
    <outlinePr summaryBelow="1" summaryRight="1"/>
    <pageSetUpPr fitToPage="1"/>
  </sheetPr>
  <dimension ref="A2:M52"/>
  <sheetViews>
    <sheetView view="pageBreakPreview" tabSelected="1" zoomScale="85" zoomScaleNormal="85" zoomScaleSheetLayoutView="85" workbookViewId="0">
      <selection activeCell="V39" sqref="V39"/>
    </sheetView>
  </sheetViews>
  <sheetFormatPr baseColWidth="8" defaultColWidth="6.85546875" defaultRowHeight="13.35" customHeight="1"/>
  <cols>
    <col width="3.42578125" customWidth="1" style="238" min="1" max="1"/>
    <col width="6.85546875" customWidth="1" style="238" min="2" max="13"/>
    <col width="3.140625" customWidth="1" style="238" min="14" max="14"/>
    <col width="6.85546875" customWidth="1" style="238" min="15" max="16384"/>
  </cols>
  <sheetData>
    <row r="1" s="162"/>
    <row r="2" ht="13.35" customHeight="1" s="162">
      <c r="B2" s="5" t="n"/>
      <c r="C2" s="5" t="n"/>
      <c r="J2" s="5" t="n"/>
      <c r="K2" s="5" t="n"/>
    </row>
    <row r="3" ht="13.35" customHeight="1" s="162">
      <c r="B3" s="5" t="n"/>
      <c r="C3" s="5" t="n"/>
      <c r="J3" s="5" t="n"/>
      <c r="K3" s="5" t="n"/>
    </row>
    <row r="4" ht="13.35" customHeight="1" s="162">
      <c r="B4" s="5" t="n"/>
      <c r="C4" s="5" t="n"/>
    </row>
    <row r="5" ht="13.35" customHeight="1" s="162">
      <c r="B5" s="5" t="n"/>
      <c r="C5" s="5" t="n"/>
    </row>
    <row r="6" ht="13.35" customHeight="1" s="162">
      <c r="B6" s="5" t="n"/>
      <c r="C6" s="5" t="n"/>
    </row>
    <row r="7" ht="13.35" customHeight="1" s="162">
      <c r="B7" s="5" t="n"/>
      <c r="C7" s="5" t="n"/>
    </row>
    <row r="8" s="162"/>
    <row r="9" ht="13.35" customHeight="1" s="162">
      <c r="B9" s="137" t="inlineStr">
        <is>
          <t>CERTIFIED</t>
        </is>
      </c>
    </row>
    <row r="10" ht="13.35" customHeight="1" s="162"/>
    <row r="11" s="162"/>
    <row r="12" s="162"/>
    <row r="13" ht="13.35" customHeight="1" s="162">
      <c r="B13" s="137" t="inlineStr">
        <is>
          <t>TEST, ADJUST, and BALANCE REPORT</t>
        </is>
      </c>
    </row>
    <row r="14" ht="13.35" customHeight="1" s="162"/>
    <row r="15" ht="13.35" customHeight="1" s="162"/>
    <row r="16" ht="13.35" customHeight="1" s="162"/>
    <row r="17" ht="13.35" customHeight="1" s="162"/>
    <row r="18" ht="13.35" customHeight="1" s="162"/>
    <row r="19" ht="13.35" customHeight="1" s="162"/>
    <row r="20" ht="13.35" customHeight="1" s="162"/>
    <row r="21" ht="13.35" customHeight="1" s="162"/>
    <row r="22" ht="13.35" customHeight="1" s="162"/>
    <row r="23" ht="13.35" customHeight="1" s="162"/>
    <row r="24" ht="13.35" customHeight="1" s="162"/>
    <row r="25" ht="13.35" customHeight="1" s="162"/>
    <row r="26" ht="13.35" customHeight="1" s="162"/>
    <row r="27" ht="13.35" customHeight="1" s="162"/>
    <row r="28" ht="13.35" customHeight="1" s="162"/>
    <row r="29" ht="13.35" customHeight="1" s="162"/>
    <row r="30" ht="13.35" customHeight="1" s="162"/>
    <row r="31" ht="13.35" customHeight="1" s="162"/>
    <row r="32" ht="13.35" customHeight="1" s="162">
      <c r="C32" s="133" t="inlineStr">
        <is>
          <t>PROJECT NAME</t>
        </is>
      </c>
      <c r="G32" s="136">
        <f>IF('{Project Information}'!E2="","",'{Project Information}'!E2)</f>
        <v/>
      </c>
    </row>
    <row r="33" ht="13.35" customHeight="1" s="162"/>
    <row r="34" ht="13.35" customHeight="1" s="162">
      <c r="C34" s="133" t="inlineStr">
        <is>
          <t>PROJECT ADDRESS</t>
        </is>
      </c>
      <c r="G34" s="136">
        <f>IF('{Project Information}'!E3="","",'{Project Information}'!E3)</f>
        <v/>
      </c>
    </row>
    <row r="35" ht="13.35" customHeight="1" s="162"/>
    <row r="36" ht="13.35" customHeight="1" s="162">
      <c r="C36" s="133" t="inlineStr">
        <is>
          <t>REPORT DATE</t>
        </is>
      </c>
      <c r="G36" s="481">
        <f>IF('{Project Information}'!E14="","",'{Project Information}'!E14)</f>
        <v/>
      </c>
    </row>
    <row r="37" ht="13.35" customHeight="1" s="162"/>
    <row r="38" ht="13.35" customHeight="1" s="162">
      <c r="C38" s="133" t="inlineStr">
        <is>
          <t>MECHANICAL CONTRACTOR</t>
        </is>
      </c>
      <c r="G38" s="136">
        <f>IF('{Project Information}'!$E$8="","",'{Project Information}'!$E$8)</f>
        <v/>
      </c>
    </row>
    <row r="39" ht="13.35" customHeight="1" s="162"/>
    <row r="40" ht="13.35" customHeight="1" s="162">
      <c r="C40" s="133" t="inlineStr">
        <is>
          <t>ENGINEER</t>
        </is>
      </c>
      <c r="G40" s="136">
        <f>IF('{Project Information}'!$E$5="","",'{Project Information}'!$E$5)</f>
        <v/>
      </c>
    </row>
    <row r="41" ht="13.35" customHeight="1" s="162"/>
    <row r="42" ht="13.35" customHeight="1" s="162">
      <c r="C42" s="133" t="inlineStr">
        <is>
          <t>ARCHITECT</t>
        </is>
      </c>
      <c r="G42" s="136">
        <f>IF('{Project Information}'!$E$4="","",'{Project Information}'!$E$4)</f>
        <v/>
      </c>
    </row>
    <row r="43" ht="13.35" customHeight="1" s="162"/>
    <row r="44" s="162"/>
    <row r="45" ht="13.35" customHeight="1" s="162">
      <c r="C45" s="133" t="inlineStr">
        <is>
          <t>NEBB CERTIFIED TAB FIRM:</t>
        </is>
      </c>
      <c r="G45" s="134" t="inlineStr">
        <is>
          <t>a2b accurate air balancing, llc</t>
        </is>
      </c>
    </row>
    <row r="46" ht="13.35" customHeight="1" s="162"/>
    <row r="47" ht="15" customHeight="1" s="162">
      <c r="C47" s="133" t="inlineStr">
        <is>
          <t>ADDRESS:</t>
        </is>
      </c>
      <c r="G47" s="135" t="inlineStr">
        <is>
          <t>PO Box 2050
Seabrook, NH 03874
Windham, NH 03087</t>
        </is>
      </c>
    </row>
    <row r="48" ht="26" customHeight="1" s="162"/>
    <row r="49" ht="13.35" customHeight="1" s="162">
      <c r="C49" s="40" t="n"/>
      <c r="D49" s="131" t="inlineStr">
        <is>
          <t>CERTIFICATION NUMBER:</t>
        </is>
      </c>
      <c r="H49" s="132" t="n">
        <v>3673</v>
      </c>
      <c r="L49" s="41" t="n"/>
    </row>
    <row r="50" ht="13.35" customHeight="1" s="162">
      <c r="C50" s="40" t="n"/>
      <c r="L50" s="41" t="n"/>
    </row>
    <row r="51" ht="13.35" customHeight="1" s="162">
      <c r="D51" s="130" t="n"/>
      <c r="H51" s="130" t="n"/>
    </row>
    <row r="52" ht="11.1" customHeight="1" s="162"/>
    <row r="53" s="162"/>
    <row r="54" s="162"/>
    <row r="55" s="162"/>
    <row r="56" s="162"/>
    <row r="57" s="162"/>
    <row r="58" s="162"/>
    <row r="59" s="162"/>
  </sheetData>
  <mergeCells count="22">
    <mergeCell ref="G45:L46"/>
    <mergeCell ref="D49:G50"/>
    <mergeCell ref="G32:L33"/>
    <mergeCell ref="C42:F43"/>
    <mergeCell ref="C45:F46"/>
    <mergeCell ref="G47:L48"/>
    <mergeCell ref="H49:K50"/>
    <mergeCell ref="G40:L41"/>
    <mergeCell ref="G36:L37"/>
    <mergeCell ref="C47:F48"/>
    <mergeCell ref="H51:K52"/>
    <mergeCell ref="C40:F41"/>
    <mergeCell ref="G42:L43"/>
    <mergeCell ref="C36:F37"/>
    <mergeCell ref="G38:L39"/>
    <mergeCell ref="G34:L35"/>
    <mergeCell ref="C32:F33"/>
    <mergeCell ref="B13:M14"/>
    <mergeCell ref="C38:F39"/>
    <mergeCell ref="D51:G52"/>
    <mergeCell ref="C34:F35"/>
    <mergeCell ref="B9:M10"/>
  </mergeCells>
  <pageMargins left="0.7" right="0.7" top="0.75" bottom="0.75" header="0.3" footer="0.3"/>
  <pageSetup orientation="portrait" fitToHeight="1" fitToWidth="1"/>
  <drawing r:id="rId100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2">
    <tabColor rgb="FF92D050"/>
    <outlinePr summaryBelow="1" summaryRight="1"/>
    <pageSetUpPr/>
  </sheetPr>
  <dimension ref="B2:M50"/>
  <sheetViews>
    <sheetView view="pageBreakPreview" tabSelected="0" zoomScale="90" zoomScaleNormal="70" zoomScaleSheetLayoutView="90" workbookViewId="0">
      <selection activeCell="O27" sqref="O27"/>
    </sheetView>
  </sheetViews>
  <sheetFormatPr baseColWidth="8" defaultColWidth="6.85546875" defaultRowHeight="13.35" customHeight="1"/>
  <cols>
    <col width="3.42578125" customWidth="1" style="238" min="1" max="1"/>
    <col width="6.85546875" customWidth="1" style="238" min="2" max="16384"/>
  </cols>
  <sheetData>
    <row r="2" ht="13.35" customHeight="1" s="162">
      <c r="B2" s="153" t="inlineStr">
        <is>
          <t>Project</t>
        </is>
      </c>
      <c r="C2" s="173" t="n"/>
      <c r="D2" s="154">
        <f>IF('{Project Information}'!E2="","",'{Project Information}'!E2)</f>
        <v/>
      </c>
      <c r="E2" s="174" t="n"/>
      <c r="F2" s="174" t="n"/>
      <c r="G2" s="174" t="n"/>
      <c r="H2" s="174" t="n"/>
      <c r="I2" s="173" t="n"/>
      <c r="J2" s="153" t="inlineStr">
        <is>
          <t>Technician</t>
        </is>
      </c>
      <c r="K2" s="173" t="n"/>
      <c r="L2" s="154">
        <f>IF('{Project Information}'!E12="", "", '{Project Information}'!E12)</f>
        <v/>
      </c>
      <c r="M2" s="173" t="n"/>
    </row>
    <row r="3" ht="13.35" customHeight="1" s="162">
      <c r="B3" s="155" t="inlineStr">
        <is>
          <t>Address</t>
        </is>
      </c>
      <c r="C3" s="160" t="n"/>
      <c r="D3" s="154">
        <f>IF('{Project Information}'!E3="","",'{Project Information}'!E3)</f>
        <v/>
      </c>
      <c r="E3" s="174" t="n"/>
      <c r="F3" s="174" t="n"/>
      <c r="G3" s="174" t="n"/>
      <c r="H3" s="174" t="n"/>
      <c r="I3" s="173" t="n"/>
      <c r="J3" s="155" t="inlineStr">
        <is>
          <t>Date</t>
        </is>
      </c>
      <c r="K3" s="160" t="n"/>
      <c r="L3" s="175">
        <f>IF('{Project Information}'!E11="", "", '{Project Information}'!E11)</f>
        <v/>
      </c>
      <c r="M3" s="173" t="n"/>
    </row>
    <row r="4" ht="13.35" customHeight="1" s="162">
      <c r="B4" s="3" t="n"/>
      <c r="C4" s="3" t="n"/>
      <c r="D4" s="253" t="n"/>
      <c r="E4" s="253" t="n"/>
      <c r="F4" s="253" t="n"/>
      <c r="G4" s="253" t="n"/>
      <c r="H4" s="253" t="n"/>
      <c r="I4" s="253" t="n"/>
      <c r="J4" s="253" t="n"/>
      <c r="K4" s="253" t="n"/>
      <c r="L4" s="253" t="n"/>
      <c r="M4" s="253" t="n"/>
    </row>
    <row r="5" ht="13.35" customHeight="1" s="162">
      <c r="B5" s="5" t="n"/>
      <c r="C5" s="5" t="n"/>
    </row>
    <row r="6" ht="13.35" customHeight="1" s="162">
      <c r="B6" s="5" t="n"/>
      <c r="C6" s="373" t="inlineStr">
        <is>
          <t>Table of Contents</t>
        </is>
      </c>
      <c r="D6" s="159" t="n"/>
      <c r="E6" s="159" t="n"/>
      <c r="F6" s="159" t="n"/>
      <c r="G6" s="159" t="n"/>
      <c r="H6" s="159" t="n"/>
      <c r="I6" s="159" t="n"/>
      <c r="J6" s="159" t="n"/>
      <c r="K6" s="159" t="n"/>
      <c r="L6" s="160" t="n"/>
    </row>
    <row r="7" ht="13.35" customHeight="1" s="162">
      <c r="B7" s="5" t="n"/>
      <c r="C7" s="161" t="n"/>
      <c r="L7" s="163" t="n"/>
    </row>
    <row r="8" ht="13.35" customHeight="1" s="162">
      <c r="C8" s="164" t="n"/>
      <c r="D8" s="165" t="n"/>
      <c r="E8" s="165" t="n"/>
      <c r="F8" s="165" t="n"/>
      <c r="G8" s="165" t="n"/>
      <c r="H8" s="165" t="n"/>
      <c r="I8" s="165" t="n"/>
      <c r="J8" s="165" t="n"/>
      <c r="K8" s="165" t="n"/>
      <c r="L8" s="166" t="n"/>
    </row>
    <row r="10" ht="13.35" customHeight="1" s="162">
      <c r="C10" s="374" t="inlineStr">
        <is>
          <t>Table of Contents</t>
        </is>
      </c>
      <c r="D10" s="159" t="n"/>
      <c r="E10" s="159" t="n"/>
      <c r="F10" s="159" t="n"/>
      <c r="G10" s="159" t="n"/>
      <c r="H10" s="159" t="n"/>
      <c r="I10" s="159" t="n"/>
      <c r="J10" s="159" t="n"/>
      <c r="K10" s="129" t="inlineStr">
        <is>
          <t>page 2</t>
        </is>
      </c>
      <c r="L10" s="160" t="n"/>
    </row>
    <row r="11" ht="13.35" customHeight="1" s="162">
      <c r="C11" s="164" t="n"/>
      <c r="D11" s="165" t="n"/>
      <c r="E11" s="165" t="n"/>
      <c r="F11" s="165" t="n"/>
      <c r="G11" s="165" t="n"/>
      <c r="H11" s="165" t="n"/>
      <c r="I11" s="165" t="n"/>
      <c r="J11" s="165" t="n"/>
      <c r="K11" s="165" t="n"/>
      <c r="L11" s="166" t="n"/>
    </row>
    <row r="13" ht="13.35" customHeight="1" s="162">
      <c r="C13" s="374" t="inlineStr">
        <is>
          <t>Report Summary - Narrative and Remarks</t>
        </is>
      </c>
      <c r="D13" s="159" t="n"/>
      <c r="E13" s="159" t="n"/>
      <c r="F13" s="159" t="n"/>
      <c r="G13" s="159" t="n"/>
      <c r="H13" s="159" t="n"/>
      <c r="I13" s="159" t="n"/>
      <c r="J13" s="159" t="n"/>
      <c r="K13" s="129" t="inlineStr">
        <is>
          <t>page 3</t>
        </is>
      </c>
      <c r="L13" s="160" t="n"/>
    </row>
    <row r="14" ht="13.35" customHeight="1" s="162">
      <c r="C14" s="164" t="n"/>
      <c r="D14" s="165" t="n"/>
      <c r="E14" s="165" t="n"/>
      <c r="F14" s="165" t="n"/>
      <c r="G14" s="165" t="n"/>
      <c r="H14" s="165" t="n"/>
      <c r="I14" s="165" t="n"/>
      <c r="J14" s="165" t="n"/>
      <c r="K14" s="165" t="n"/>
      <c r="L14" s="166" t="n"/>
    </row>
    <row r="16" ht="13.35" customHeight="1" s="162">
      <c r="C16" s="374" t="inlineStr">
        <is>
          <t>Equipment Summary and Building Balance</t>
        </is>
      </c>
      <c r="D16" s="159" t="n"/>
      <c r="E16" s="159" t="n"/>
      <c r="F16" s="159" t="n"/>
      <c r="G16" s="159" t="n"/>
      <c r="H16" s="159" t="n"/>
      <c r="I16" s="159" t="n"/>
      <c r="J16" s="159" t="n"/>
      <c r="K16" s="129" t="inlineStr">
        <is>
          <t>page 5</t>
        </is>
      </c>
      <c r="L16" s="160" t="n"/>
    </row>
    <row r="17" ht="13.35" customHeight="1" s="162">
      <c r="C17" s="164" t="n"/>
      <c r="D17" s="165" t="n"/>
      <c r="E17" s="165" t="n"/>
      <c r="F17" s="165" t="n"/>
      <c r="G17" s="165" t="n"/>
      <c r="H17" s="165" t="n"/>
      <c r="I17" s="165" t="n"/>
      <c r="J17" s="165" t="n"/>
      <c r="K17" s="165" t="n"/>
      <c r="L17" s="166" t="n"/>
    </row>
    <row r="19" ht="13.35" customHeight="1" s="162">
      <c r="C19" s="374" t="inlineStr">
        <is>
          <t>Rooftop Units</t>
        </is>
      </c>
      <c r="D19" s="159" t="n"/>
      <c r="E19" s="159" t="n"/>
      <c r="F19" s="159" t="n"/>
      <c r="G19" s="159" t="n"/>
      <c r="H19" s="159" t="n"/>
      <c r="I19" s="159" t="n"/>
      <c r="J19" s="159" t="n"/>
      <c r="K19" s="129" t="inlineStr">
        <is>
          <t>page 6</t>
        </is>
      </c>
      <c r="L19" s="160" t="n"/>
    </row>
    <row r="20" ht="13.35" customHeight="1" s="162">
      <c r="C20" s="164" t="n"/>
      <c r="D20" s="165" t="n"/>
      <c r="E20" s="165" t="n"/>
      <c r="F20" s="165" t="n"/>
      <c r="G20" s="165" t="n"/>
      <c r="H20" s="165" t="n"/>
      <c r="I20" s="165" t="n"/>
      <c r="J20" s="165" t="n"/>
      <c r="K20" s="165" t="n"/>
      <c r="L20" s="166" t="n"/>
    </row>
    <row r="22" ht="13.35" customHeight="1" s="162">
      <c r="C22" s="374" t="inlineStr">
        <is>
          <t>Make-up Air Units</t>
        </is>
      </c>
      <c r="D22" s="159" t="n"/>
      <c r="E22" s="159" t="n"/>
      <c r="F22" s="159" t="n"/>
      <c r="G22" s="159" t="n"/>
      <c r="H22" s="159" t="n"/>
      <c r="I22" s="159" t="n"/>
      <c r="J22" s="159" t="n"/>
      <c r="K22" s="129" t="inlineStr">
        <is>
          <t>page 9</t>
        </is>
      </c>
      <c r="L22" s="160" t="n"/>
    </row>
    <row r="23" ht="13.35" customHeight="1" s="162">
      <c r="C23" s="164" t="n"/>
      <c r="D23" s="165" t="n"/>
      <c r="E23" s="165" t="n"/>
      <c r="F23" s="165" t="n"/>
      <c r="G23" s="165" t="n"/>
      <c r="H23" s="165" t="n"/>
      <c r="I23" s="165" t="n"/>
      <c r="J23" s="165" t="n"/>
      <c r="K23" s="165" t="n"/>
      <c r="L23" s="166" t="n"/>
    </row>
    <row r="25" ht="13.35" customHeight="1" s="162">
      <c r="C25" s="374" t="inlineStr">
        <is>
          <t>Energy Recovery Units</t>
        </is>
      </c>
      <c r="D25" s="159" t="n"/>
      <c r="E25" s="159" t="n"/>
      <c r="F25" s="159" t="n"/>
      <c r="G25" s="159" t="n"/>
      <c r="H25" s="159" t="n"/>
      <c r="I25" s="159" t="n"/>
      <c r="J25" s="159" t="n"/>
      <c r="K25" s="129" t="inlineStr">
        <is>
          <t>page 11</t>
        </is>
      </c>
      <c r="L25" s="160" t="n"/>
    </row>
    <row r="26" ht="13.35" customHeight="1" s="162">
      <c r="C26" s="164" t="n"/>
      <c r="D26" s="165" t="n"/>
      <c r="E26" s="165" t="n"/>
      <c r="F26" s="165" t="n"/>
      <c r="G26" s="165" t="n"/>
      <c r="H26" s="165" t="n"/>
      <c r="I26" s="165" t="n"/>
      <c r="J26" s="165" t="n"/>
      <c r="K26" s="165" t="n"/>
      <c r="L26" s="166" t="n"/>
    </row>
    <row r="27" s="162"/>
    <row r="28" ht="13.35" customHeight="1" s="162">
      <c r="C28" s="374" t="inlineStr">
        <is>
          <t>Fans, Small Exhaust Fans and VAV Terminals</t>
        </is>
      </c>
      <c r="D28" s="159" t="n"/>
      <c r="E28" s="159" t="n"/>
      <c r="F28" s="159" t="n"/>
      <c r="G28" s="159" t="n"/>
      <c r="H28" s="159" t="n"/>
      <c r="I28" s="159" t="n"/>
      <c r="J28" s="159" t="n"/>
      <c r="K28" s="129" t="inlineStr">
        <is>
          <t>page 11</t>
        </is>
      </c>
      <c r="L28" s="160" t="n"/>
    </row>
    <row r="29" ht="13.35" customHeight="1" s="162">
      <c r="C29" s="164" t="n"/>
      <c r="D29" s="165" t="n"/>
      <c r="E29" s="165" t="n"/>
      <c r="F29" s="165" t="n"/>
      <c r="G29" s="165" t="n"/>
      <c r="H29" s="165" t="n"/>
      <c r="I29" s="165" t="n"/>
      <c r="J29" s="165" t="n"/>
      <c r="K29" s="165" t="n"/>
      <c r="L29" s="166" t="n"/>
    </row>
    <row r="30" s="162"/>
    <row r="31" ht="13.35" customHeight="1" s="162">
      <c r="C31" s="374" t="inlineStr">
        <is>
          <t>Hood Airflow Report</t>
        </is>
      </c>
      <c r="D31" s="159" t="n"/>
      <c r="E31" s="159" t="n"/>
      <c r="F31" s="159" t="n"/>
      <c r="G31" s="159" t="n"/>
      <c r="H31" s="159" t="n"/>
      <c r="I31" s="159" t="n"/>
      <c r="J31" s="159" t="n"/>
      <c r="K31" s="129" t="inlineStr">
        <is>
          <t>page 15</t>
        </is>
      </c>
      <c r="L31" s="160" t="n"/>
    </row>
    <row r="32" ht="13.35" customHeight="1" s="162">
      <c r="C32" s="164" t="n"/>
      <c r="D32" s="165" t="n"/>
      <c r="E32" s="165" t="n"/>
      <c r="F32" s="165" t="n"/>
      <c r="G32" s="165" t="n"/>
      <c r="H32" s="165" t="n"/>
      <c r="I32" s="165" t="n"/>
      <c r="J32" s="165" t="n"/>
      <c r="K32" s="165" t="n"/>
      <c r="L32" s="166" t="n"/>
    </row>
    <row r="33" s="162"/>
    <row r="34" ht="13.35" customHeight="1" s="162">
      <c r="C34" s="374" t="inlineStr">
        <is>
          <t>Traverse Measurement Report</t>
        </is>
      </c>
      <c r="D34" s="159" t="n"/>
      <c r="E34" s="159" t="n"/>
      <c r="F34" s="159" t="n"/>
      <c r="G34" s="159" t="n"/>
      <c r="H34" s="159" t="n"/>
      <c r="I34" s="159" t="n"/>
      <c r="J34" s="159" t="n"/>
      <c r="K34" s="129" t="inlineStr">
        <is>
          <t>page 16</t>
        </is>
      </c>
      <c r="L34" s="160" t="n"/>
    </row>
    <row r="35" ht="13.35" customHeight="1" s="162">
      <c r="C35" s="164" t="n"/>
      <c r="D35" s="165" t="n"/>
      <c r="E35" s="165" t="n"/>
      <c r="F35" s="165" t="n"/>
      <c r="G35" s="165" t="n"/>
      <c r="H35" s="165" t="n"/>
      <c r="I35" s="165" t="n"/>
      <c r="J35" s="165" t="n"/>
      <c r="K35" s="165" t="n"/>
      <c r="L35" s="166" t="n"/>
    </row>
    <row r="36" s="162"/>
    <row r="37" ht="13.35" customHeight="1" s="162">
      <c r="C37" s="374" t="inlineStr">
        <is>
          <t>Appendix A - Certifications</t>
        </is>
      </c>
      <c r="D37" s="159" t="n"/>
      <c r="E37" s="159" t="n"/>
      <c r="F37" s="159" t="n"/>
      <c r="G37" s="159" t="n"/>
      <c r="H37" s="159" t="n"/>
      <c r="I37" s="159" t="n"/>
      <c r="J37" s="159" t="n"/>
      <c r="K37" s="129" t="inlineStr">
        <is>
          <t>page 17</t>
        </is>
      </c>
      <c r="L37" s="160" t="n"/>
    </row>
    <row r="38" ht="13.35" customHeight="1" s="162">
      <c r="C38" s="164" t="n"/>
      <c r="D38" s="165" t="n"/>
      <c r="E38" s="165" t="n"/>
      <c r="F38" s="165" t="n"/>
      <c r="G38" s="165" t="n"/>
      <c r="H38" s="165" t="n"/>
      <c r="I38" s="165" t="n"/>
      <c r="J38" s="165" t="n"/>
      <c r="K38" s="165" t="n"/>
      <c r="L38" s="166" t="n"/>
    </row>
    <row r="39" s="162"/>
    <row r="40" ht="13.35" customHeight="1" s="162">
      <c r="C40" s="374" t="inlineStr">
        <is>
          <t>Appendix B - Abbreviations</t>
        </is>
      </c>
      <c r="D40" s="159" t="n"/>
      <c r="E40" s="159" t="n"/>
      <c r="F40" s="159" t="n"/>
      <c r="G40" s="159" t="n"/>
      <c r="H40" s="159" t="n"/>
      <c r="I40" s="159" t="n"/>
      <c r="J40" s="159" t="n"/>
      <c r="K40" s="129" t="inlineStr">
        <is>
          <t>page 22</t>
        </is>
      </c>
      <c r="L40" s="160" t="n"/>
    </row>
    <row r="41" ht="13.35" customHeight="1" s="162">
      <c r="C41" s="164" t="n"/>
      <c r="D41" s="165" t="n"/>
      <c r="E41" s="165" t="n"/>
      <c r="F41" s="165" t="n"/>
      <c r="G41" s="165" t="n"/>
      <c r="H41" s="165" t="n"/>
      <c r="I41" s="165" t="n"/>
      <c r="J41" s="165" t="n"/>
      <c r="K41" s="165" t="n"/>
      <c r="L41" s="166" t="n"/>
    </row>
    <row r="42" s="162"/>
    <row r="43" ht="13.35" customHeight="1" s="162">
      <c r="C43" s="374" t="inlineStr">
        <is>
          <t>Appendix C - Instrument Calibration</t>
        </is>
      </c>
      <c r="D43" s="159" t="n"/>
      <c r="E43" s="159" t="n"/>
      <c r="F43" s="159" t="n"/>
      <c r="G43" s="159" t="n"/>
      <c r="H43" s="159" t="n"/>
      <c r="I43" s="159" t="n"/>
      <c r="J43" s="159" t="n"/>
      <c r="K43" s="129" t="inlineStr">
        <is>
          <t>page 23</t>
        </is>
      </c>
      <c r="L43" s="160" t="n"/>
    </row>
    <row r="44" ht="13.35" customHeight="1" s="162">
      <c r="C44" s="164" t="n"/>
      <c r="D44" s="165" t="n"/>
      <c r="E44" s="165" t="n"/>
      <c r="F44" s="165" t="n"/>
      <c r="G44" s="165" t="n"/>
      <c r="H44" s="165" t="n"/>
      <c r="I44" s="165" t="n"/>
      <c r="J44" s="165" t="n"/>
      <c r="K44" s="165" t="n"/>
      <c r="L44" s="166" t="n"/>
    </row>
    <row r="45" s="162"/>
    <row r="46" ht="13.35" customHeight="1" s="162">
      <c r="C46" s="374" t="inlineStr">
        <is>
          <t>Mechanical Floorplan(s)</t>
        </is>
      </c>
      <c r="D46" s="159" t="n"/>
      <c r="E46" s="159" t="n"/>
      <c r="F46" s="159" t="n"/>
      <c r="G46" s="159" t="n"/>
      <c r="H46" s="159" t="n"/>
      <c r="I46" s="159" t="n"/>
      <c r="J46" s="159" t="n"/>
      <c r="K46" s="129" t="inlineStr">
        <is>
          <t>page 24</t>
        </is>
      </c>
      <c r="L46" s="160" t="n"/>
    </row>
    <row r="47" ht="13.35" customHeight="1" s="162">
      <c r="C47" s="164" t="n"/>
      <c r="D47" s="165" t="n"/>
      <c r="E47" s="165" t="n"/>
      <c r="F47" s="165" t="n"/>
      <c r="G47" s="165" t="n"/>
      <c r="H47" s="165" t="n"/>
      <c r="I47" s="165" t="n"/>
      <c r="J47" s="165" t="n"/>
      <c r="K47" s="165" t="n"/>
      <c r="L47" s="166" t="n"/>
    </row>
    <row r="48" s="162"/>
    <row r="49" ht="13.35" customHeight="1" s="162">
      <c r="C49" s="374" t="inlineStr">
        <is>
          <t>Site Photos</t>
        </is>
      </c>
      <c r="D49" s="159" t="n"/>
      <c r="E49" s="159" t="n"/>
      <c r="F49" s="159" t="n"/>
      <c r="G49" s="159" t="n"/>
      <c r="H49" s="159" t="n"/>
      <c r="I49" s="159" t="n"/>
      <c r="J49" s="159" t="n"/>
      <c r="K49" s="129" t="inlineStr">
        <is>
          <t>page 24</t>
        </is>
      </c>
      <c r="L49" s="160" t="n"/>
    </row>
    <row r="50" ht="13.35" customHeight="1" s="162">
      <c r="C50" s="164" t="n"/>
      <c r="D50" s="165" t="n"/>
      <c r="E50" s="165" t="n"/>
      <c r="F50" s="165" t="n"/>
      <c r="G50" s="165" t="n"/>
      <c r="H50" s="165" t="n"/>
      <c r="I50" s="165" t="n"/>
      <c r="J50" s="165" t="n"/>
      <c r="K50" s="165" t="n"/>
      <c r="L50" s="166" t="n"/>
    </row>
  </sheetData>
  <mergeCells count="37">
    <mergeCell ref="L2:M2"/>
    <mergeCell ref="D2:I2"/>
    <mergeCell ref="C25:J26"/>
    <mergeCell ref="K31:L32"/>
    <mergeCell ref="K46:L47"/>
    <mergeCell ref="B3:C3"/>
    <mergeCell ref="C31:J32"/>
    <mergeCell ref="K40:L41"/>
    <mergeCell ref="C46:J47"/>
    <mergeCell ref="C40:J41"/>
    <mergeCell ref="K43:L44"/>
    <mergeCell ref="C43:J44"/>
    <mergeCell ref="L3:M3"/>
    <mergeCell ref="K13:L14"/>
    <mergeCell ref="B2:C2"/>
    <mergeCell ref="K34:L35"/>
    <mergeCell ref="K10:L11"/>
    <mergeCell ref="K28:L29"/>
    <mergeCell ref="K19:L20"/>
    <mergeCell ref="D3:I3"/>
    <mergeCell ref="C13:J14"/>
    <mergeCell ref="C19:J20"/>
    <mergeCell ref="C6:L8"/>
    <mergeCell ref="K16:L17"/>
    <mergeCell ref="C34:J35"/>
    <mergeCell ref="K25:L26"/>
    <mergeCell ref="C28:J29"/>
    <mergeCell ref="K37:L38"/>
    <mergeCell ref="C37:J38"/>
    <mergeCell ref="C49:J50"/>
    <mergeCell ref="K49:L50"/>
    <mergeCell ref="J3:K3"/>
    <mergeCell ref="J2:K2"/>
    <mergeCell ref="C10:J11"/>
    <mergeCell ref="C16:J17"/>
    <mergeCell ref="C22:J23"/>
    <mergeCell ref="K22:L23"/>
  </mergeCells>
  <pageMargins left="0.7" right="0.7" top="0.75" bottom="0.75" header="0.3" footer="0.3"/>
  <pageSetup orientation="portrait"/>
  <headerFooter>
    <oddHeader>&amp;L&amp;G</oddHeader>
    <oddFooter>&amp;C&amp;8Page &amp;P of &amp;N</oddFooter>
  </headerFooter>
  <drawing r:id="rId1000"/>
  <legacyDrawing r:id="rId1001"/>
  <legacyDrawingHF r:id="rId1002"/>
  <controls>
    <mc:AlternateContent xmlns:mc="http://schemas.openxmlformats.org/markup-compatibility/2006">
      <mc:Choice Requires="x14">
        <control shapeId="4097" r:id="rId1003" name="Button 1">
          <controlPr defaultSize="0" print="0" autoFill="0" autoPict="0" macro="[0]!SyncToCPageCounts.SyncToCPageCounts">
            <anchor moveWithCells="1" sizeWithCells="1">
              <from>
                <xdr:col>15</xdr:col>
                <xdr:colOff>200025</xdr:colOff>
                <xdr:row>3</xdr:row>
                <xdr:rowOff>66675</xdr:rowOff>
              </from>
              <to>
                <xdr:col>20</xdr:col>
                <xdr:colOff>180975</xdr:colOff>
                <xdr:row>12</xdr:row>
                <xdr:rowOff>133350</xdr:rowOff>
              </to>
            </anchor>
          </controlPr>
        </control>
      </mc:Choice>
    </mc:AlternateContent>
  </controls>
</worksheet>
</file>

<file path=xl/worksheets/sheet3.xml><?xml version="1.0" encoding="utf-8"?>
<worksheet xmlns="http://schemas.openxmlformats.org/spreadsheetml/2006/main">
  <sheetPr>
    <tabColor rgb="FF92D050"/>
    <outlinePr summaryBelow="1" summaryRight="1"/>
    <pageSetUpPr fitToPage="1"/>
  </sheetPr>
  <dimension ref="A2:M62"/>
  <sheetViews>
    <sheetView zoomScaleSheetLayoutView="100" view="pageBreakPreview" tabSelected="0" workbookViewId="0">
      <selection activeCell="A1" sqref="A1"/>
    </sheetView>
  </sheetViews>
  <sheetFormatPr baseColWidth="8" defaultColWidth="6.85546875" defaultRowHeight="13.35" customHeight="1"/>
  <cols>
    <col width="3.42578125" customWidth="1" style="238" min="1" max="1"/>
    <col width="4.42578125" customWidth="1" style="238" min="2" max="2"/>
    <col width="12" customWidth="1" style="162" min="3" max="3"/>
    <col width="10" customWidth="1" style="162" min="4" max="10"/>
    <col width="20" customWidth="1" style="162" min="11" max="12"/>
    <col width="3" customWidth="1" style="162" min="13" max="13"/>
    <col width="3.140625" customWidth="1" style="238" min="14" max="14"/>
    <col width="6.85546875" customWidth="1" style="238" min="15" max="15"/>
    <col width="6.85546875" customWidth="1" style="238" min="16" max="16384"/>
  </cols>
  <sheetData>
    <row r="2" ht="13.35" customHeight="1" s="162">
      <c r="B2" s="153" t="inlineStr">
        <is>
          <t>Project</t>
        </is>
      </c>
      <c r="C2" s="173" t="n"/>
      <c r="D2" s="154">
        <f>IF('{Project Information}'!E2="","",'{Project Information}'!E2)</f>
        <v/>
      </c>
      <c r="E2" s="174" t="n"/>
      <c r="F2" s="174" t="n"/>
      <c r="G2" s="174" t="n"/>
      <c r="H2" s="174" t="n"/>
      <c r="I2" s="173" t="n"/>
      <c r="J2" s="153" t="inlineStr">
        <is>
          <t>Technician</t>
        </is>
      </c>
      <c r="K2" s="173" t="n"/>
      <c r="L2" s="154">
        <f>IF('{Project Information}'!E12="","",'{Project Information}'!E12)</f>
        <v/>
      </c>
      <c r="M2" s="173" t="n"/>
    </row>
    <row r="3" ht="13.35" customHeight="1" s="162">
      <c r="B3" s="155" t="inlineStr">
        <is>
          <t>Address</t>
        </is>
      </c>
      <c r="C3" s="160" t="n"/>
      <c r="D3" s="154">
        <f>IF('{Project Information}'!E3="","",'{Project Information}'!E3)</f>
        <v/>
      </c>
      <c r="E3" s="174" t="n"/>
      <c r="F3" s="174" t="n"/>
      <c r="G3" s="174" t="n"/>
      <c r="H3" s="174" t="n"/>
      <c r="I3" s="173" t="n"/>
      <c r="J3" s="155" t="inlineStr">
        <is>
          <t>Date</t>
        </is>
      </c>
      <c r="K3" s="160" t="n"/>
      <c r="L3" s="175">
        <f>IF('{Project Information}'!E11="","",'{Project Information}'!E11)</f>
        <v/>
      </c>
      <c r="M3" s="173" t="n"/>
    </row>
    <row r="4" ht="13.35" customHeight="1" s="162">
      <c r="B4" s="3" t="n"/>
      <c r="C4" s="3" t="n"/>
      <c r="D4" s="253" t="n"/>
      <c r="E4" s="253" t="n"/>
      <c r="F4" s="253" t="n"/>
      <c r="G4" s="253" t="n"/>
      <c r="H4" s="253" t="n"/>
      <c r="I4" s="253" t="n"/>
      <c r="J4" s="253" t="n"/>
      <c r="K4" s="253" t="n"/>
      <c r="L4" s="253" t="n"/>
      <c r="M4" s="253" t="n"/>
    </row>
    <row r="5" ht="13.35" customHeight="1" s="162">
      <c r="B5" s="5" t="n"/>
      <c r="C5" s="158" t="inlineStr">
        <is>
          <t>Report Summary - System Set-up Narrative</t>
        </is>
      </c>
      <c r="D5" s="159" t="n"/>
      <c r="E5" s="159" t="n"/>
      <c r="F5" s="159" t="n"/>
      <c r="G5" s="159" t="n"/>
      <c r="H5" s="159" t="n"/>
      <c r="I5" s="159" t="n"/>
      <c r="J5" s="159" t="n"/>
      <c r="K5" s="159" t="n"/>
      <c r="L5" s="160" t="n"/>
    </row>
    <row r="6" ht="13.35" customHeight="1" s="162">
      <c r="B6" s="5" t="n"/>
      <c r="C6" s="161" t="n"/>
      <c r="L6" s="163" t="n"/>
    </row>
    <row r="7" ht="13.35" customHeight="1" s="162">
      <c r="B7" s="5" t="n"/>
      <c r="C7" s="164" t="n"/>
      <c r="D7" s="165" t="n"/>
      <c r="E7" s="165" t="n"/>
      <c r="F7" s="165" t="n"/>
      <c r="G7" s="165" t="n"/>
      <c r="H7" s="165" t="n"/>
      <c r="I7" s="165" t="n"/>
      <c r="J7" s="165" t="n"/>
      <c r="K7" s="165" t="n"/>
      <c r="L7" s="166" t="n"/>
    </row>
    <row r="9" ht="28" customHeight="1" s="162">
      <c r="C9" s="375" t="inlineStr">
        <is>
          <t>Describe the system set-up conditions established before testing, adjusting and balancing, and the rationale: how full-flow conditions were established, control configuration (BAS/DDC overrides, VFD commands, damper positions, filter condition), and the steps taken to reach the desired set-up. Deficiencies and items that could not be obtained are listed on the Remarks pages that follow, with the report page noted in the Comments column. (NEBB Procedural Standard 5.2.4)</t>
        </is>
      </c>
    </row>
    <row r="10" ht="28" customHeight="1" s="162"/>
    <row r="12" ht="13.35" customHeight="1" s="162">
      <c r="A12" s="376" t="n"/>
      <c r="B12" s="377" t="n"/>
      <c r="C12" s="482" t="n"/>
      <c r="D12" s="483" t="n"/>
      <c r="E12" s="483" t="n"/>
      <c r="F12" s="483" t="n"/>
      <c r="G12" s="483" t="n"/>
      <c r="H12" s="483" t="n"/>
      <c r="I12" s="483" t="n"/>
      <c r="J12" s="483" t="n"/>
      <c r="K12" s="483" t="n"/>
      <c r="L12" s="484" t="n"/>
      <c r="M12" s="376" t="n"/>
    </row>
    <row r="13" ht="30" customHeight="1" s="162">
      <c r="A13" s="376" t="n"/>
      <c r="B13" s="381" t="n"/>
      <c r="C13" s="485" t="n"/>
      <c r="L13" s="486" t="n"/>
      <c r="M13" s="376" t="n"/>
    </row>
    <row r="14" ht="30" customHeight="1" s="162">
      <c r="A14" s="376" t="n"/>
      <c r="B14" s="384" t="n"/>
      <c r="C14" s="485" t="n"/>
      <c r="L14" s="486" t="n"/>
      <c r="M14" s="376" t="n"/>
    </row>
    <row r="15" ht="30" customHeight="1" s="162">
      <c r="A15" s="376" t="n"/>
      <c r="B15" s="381" t="n"/>
      <c r="C15" s="485" t="n"/>
      <c r="L15" s="486" t="n"/>
      <c r="M15" s="376" t="n"/>
    </row>
    <row r="16" ht="30" customHeight="1" s="162">
      <c r="A16" s="376" t="n"/>
      <c r="B16" s="381" t="n"/>
      <c r="C16" s="485" t="n"/>
      <c r="L16" s="486" t="n"/>
      <c r="M16" s="376" t="n"/>
    </row>
    <row r="17" ht="30" customHeight="1" s="162">
      <c r="A17" s="376" t="n"/>
      <c r="B17" s="381" t="n"/>
      <c r="C17" s="485" t="n"/>
      <c r="L17" s="486" t="n"/>
      <c r="M17" s="376" t="n"/>
    </row>
    <row r="18" ht="30" customHeight="1" s="162">
      <c r="A18" s="376" t="n"/>
      <c r="B18" s="381" t="n"/>
      <c r="C18" s="485" t="n"/>
      <c r="L18" s="486" t="n"/>
      <c r="M18" s="376" t="n"/>
    </row>
    <row r="19" ht="30" customHeight="1" s="162">
      <c r="A19" s="376" t="n"/>
      <c r="B19" s="381" t="n"/>
      <c r="C19" s="485" t="n"/>
      <c r="L19" s="486" t="n"/>
      <c r="M19" s="376" t="n"/>
    </row>
    <row r="20" ht="30" customHeight="1" s="162">
      <c r="A20" s="376" t="n"/>
      <c r="B20" s="381" t="n"/>
      <c r="C20" s="485" t="n"/>
      <c r="L20" s="486" t="n"/>
      <c r="M20" s="376" t="n"/>
    </row>
    <row r="21" ht="30" customHeight="1" s="162">
      <c r="A21" s="376" t="n"/>
      <c r="B21" s="381" t="n"/>
      <c r="C21" s="485" t="n"/>
      <c r="L21" s="486" t="n"/>
      <c r="M21" s="376" t="n"/>
    </row>
    <row r="22" ht="30" customHeight="1" s="162">
      <c r="A22" s="376" t="n"/>
      <c r="B22" s="381" t="n"/>
      <c r="C22" s="485" t="n"/>
      <c r="L22" s="486" t="n"/>
      <c r="M22" s="376" t="n"/>
    </row>
    <row r="23" ht="30" customHeight="1" s="162">
      <c r="A23" s="376" t="n"/>
      <c r="B23" s="381" t="n"/>
      <c r="C23" s="485" t="n"/>
      <c r="L23" s="486" t="n"/>
      <c r="M23" s="376" t="n"/>
    </row>
    <row r="24" ht="30" customHeight="1" s="162">
      <c r="A24" s="376" t="n"/>
      <c r="B24" s="381" t="n"/>
      <c r="C24" s="485" t="n"/>
      <c r="L24" s="486" t="n"/>
      <c r="M24" s="376" t="n"/>
    </row>
    <row r="25" ht="30" customHeight="1" s="162">
      <c r="A25" s="376" t="n"/>
      <c r="B25" s="381" t="n"/>
      <c r="C25" s="485" t="n"/>
      <c r="L25" s="486" t="n"/>
      <c r="M25" s="376" t="n"/>
    </row>
    <row r="26" ht="30" customHeight="1" s="162">
      <c r="A26" s="376" t="n"/>
      <c r="B26" s="381" t="n"/>
      <c r="C26" s="485" t="n"/>
      <c r="L26" s="486" t="n"/>
      <c r="M26" s="376" t="n"/>
    </row>
    <row r="27" ht="30" customHeight="1" s="162">
      <c r="A27" s="376" t="n"/>
      <c r="B27" s="381" t="n"/>
      <c r="C27" s="485" t="n"/>
      <c r="L27" s="486" t="n"/>
      <c r="M27" s="376" t="n"/>
    </row>
    <row r="28" ht="30" customHeight="1" s="162">
      <c r="A28" s="376" t="n"/>
      <c r="B28" s="381" t="n"/>
      <c r="C28" s="485" t="n"/>
      <c r="L28" s="486" t="n"/>
      <c r="M28" s="376" t="n"/>
    </row>
    <row r="29" ht="30" customHeight="1" s="162">
      <c r="A29" s="376" t="n"/>
      <c r="B29" s="381" t="n"/>
      <c r="C29" s="485" t="n"/>
      <c r="L29" s="486" t="n"/>
      <c r="M29" s="376" t="n"/>
    </row>
    <row r="30" ht="30" customHeight="1" s="162">
      <c r="A30" s="376" t="n"/>
      <c r="B30" s="381" t="n"/>
      <c r="C30" s="485" t="n"/>
      <c r="L30" s="486" t="n"/>
      <c r="M30" s="376" t="n"/>
    </row>
    <row r="31" ht="30" customHeight="1" s="162">
      <c r="A31" s="376" t="n"/>
      <c r="B31" s="381" t="n"/>
      <c r="C31" s="485" t="n"/>
      <c r="L31" s="486" t="n"/>
      <c r="M31" s="376" t="n"/>
    </row>
    <row r="32" ht="30" customHeight="1" s="162">
      <c r="A32" s="376" t="n"/>
      <c r="B32" s="381" t="n"/>
      <c r="C32" s="485" t="n"/>
      <c r="L32" s="486" t="n"/>
      <c r="M32" s="376" t="n"/>
    </row>
    <row r="33" ht="30" customHeight="1" s="162">
      <c r="A33" s="376" t="n"/>
      <c r="B33" s="381" t="n"/>
      <c r="C33" s="485" t="n"/>
      <c r="L33" s="486" t="n"/>
      <c r="M33" s="376" t="n"/>
    </row>
    <row r="34" ht="30" customHeight="1" s="162">
      <c r="A34" s="376" t="n"/>
      <c r="B34" s="381" t="n"/>
      <c r="C34" s="485" t="n"/>
      <c r="L34" s="486" t="n"/>
      <c r="M34" s="376" t="n"/>
    </row>
    <row r="35" ht="30" customHeight="1" s="162">
      <c r="A35" s="376" t="n"/>
      <c r="B35" s="381" t="n"/>
      <c r="C35" s="485" t="n"/>
      <c r="L35" s="486" t="n"/>
      <c r="M35" s="376" t="n"/>
    </row>
    <row r="36" ht="30" customHeight="1" s="162">
      <c r="A36" s="376" t="n"/>
      <c r="B36" s="381" t="n"/>
      <c r="C36" s="485" t="n"/>
      <c r="L36" s="486" t="n"/>
      <c r="M36" s="376" t="n"/>
    </row>
    <row r="37" ht="30" customHeight="1" s="162">
      <c r="A37" s="376" t="n"/>
      <c r="B37" s="381" t="n"/>
      <c r="C37" s="485" t="n"/>
      <c r="L37" s="486" t="n"/>
      <c r="M37" s="376" t="n"/>
    </row>
    <row r="38" ht="30" customHeight="1" s="162">
      <c r="A38" s="376" t="n"/>
      <c r="B38" s="381" t="n"/>
      <c r="C38" s="485" t="n"/>
      <c r="L38" s="486" t="n"/>
      <c r="M38" s="376" t="n"/>
    </row>
    <row r="39" ht="30" customHeight="1" s="162">
      <c r="A39" s="376" t="n"/>
      <c r="B39" s="381" t="n"/>
      <c r="C39" s="485" t="n"/>
      <c r="L39" s="486" t="n"/>
      <c r="M39" s="376" t="n"/>
    </row>
    <row r="40" ht="30" customHeight="1" s="162">
      <c r="A40" s="376" t="n"/>
      <c r="B40" s="381" t="n"/>
      <c r="C40" s="487" t="n"/>
      <c r="D40" s="414" t="n"/>
      <c r="E40" s="414" t="n"/>
      <c r="F40" s="414" t="n"/>
      <c r="G40" s="414" t="n"/>
      <c r="H40" s="414" t="n"/>
      <c r="I40" s="414" t="n"/>
      <c r="J40" s="414" t="n"/>
      <c r="K40" s="414" t="n"/>
      <c r="L40" s="488" t="n"/>
      <c r="M40" s="376" t="n"/>
    </row>
    <row r="41" ht="30" customHeight="1" s="162">
      <c r="A41" s="376" t="n"/>
      <c r="B41" s="381" t="n"/>
      <c r="C41" s="388" t="n"/>
      <c r="D41" s="376" t="n"/>
      <c r="E41" s="376" t="n"/>
      <c r="F41" s="376" t="n"/>
      <c r="G41" s="376" t="n"/>
      <c r="H41" s="376" t="n"/>
      <c r="I41" s="376" t="n"/>
      <c r="J41" s="384" t="n"/>
      <c r="K41" s="389" t="n"/>
      <c r="L41" s="376" t="n"/>
      <c r="M41" s="376" t="n"/>
    </row>
    <row r="42" ht="30" customHeight="1" s="162">
      <c r="A42" s="376" t="n"/>
      <c r="B42" s="390" t="n"/>
      <c r="C42" s="391" t="n"/>
      <c r="D42" s="376" t="n"/>
      <c r="E42" s="376" t="n"/>
      <c r="F42" s="376" t="n"/>
      <c r="G42" s="376" t="n"/>
      <c r="H42" s="376" t="n"/>
      <c r="I42" s="376" t="n"/>
      <c r="J42" s="392" t="n"/>
      <c r="K42" s="393" t="n"/>
      <c r="L42" s="376" t="n"/>
      <c r="M42" s="376" t="n"/>
    </row>
    <row r="43" ht="30" customHeight="1" s="162">
      <c r="A43" s="376" t="n"/>
      <c r="B43" s="390" t="n"/>
      <c r="C43" s="391" t="n"/>
      <c r="D43" s="376" t="n"/>
      <c r="E43" s="376" t="n"/>
      <c r="F43" s="376" t="n"/>
      <c r="G43" s="376" t="n"/>
      <c r="H43" s="376" t="n"/>
      <c r="I43" s="376" t="n"/>
      <c r="J43" s="392" t="n"/>
      <c r="K43" s="393" t="n"/>
      <c r="L43" s="376" t="n"/>
      <c r="M43" s="376" t="n"/>
    </row>
    <row r="44" ht="30" customHeight="1" s="162">
      <c r="A44" s="376" t="n"/>
      <c r="B44" s="390" t="n"/>
      <c r="C44" s="391" t="n"/>
      <c r="D44" s="376" t="n"/>
      <c r="E44" s="376" t="n"/>
      <c r="F44" s="376" t="n"/>
      <c r="G44" s="376" t="n"/>
      <c r="H44" s="376" t="n"/>
      <c r="I44" s="376" t="n"/>
      <c r="J44" s="392" t="n"/>
      <c r="K44" s="393" t="n"/>
      <c r="L44" s="376" t="n"/>
      <c r="M44" s="376" t="n"/>
    </row>
    <row r="45" ht="30" customHeight="1" s="162">
      <c r="A45" s="376" t="n"/>
      <c r="B45" s="390" t="n"/>
      <c r="C45" s="391" t="n"/>
      <c r="D45" s="376" t="n"/>
      <c r="E45" s="376" t="n"/>
      <c r="F45" s="376" t="n"/>
      <c r="G45" s="376" t="n"/>
      <c r="H45" s="376" t="n"/>
      <c r="I45" s="376" t="n"/>
      <c r="J45" s="392" t="n"/>
      <c r="K45" s="393" t="n"/>
      <c r="L45" s="376" t="n"/>
      <c r="M45" s="376" t="n"/>
    </row>
    <row r="46" ht="30" customHeight="1" s="162">
      <c r="A46" s="376" t="n"/>
      <c r="B46" s="390" t="n"/>
      <c r="C46" s="391" t="n"/>
      <c r="D46" s="376" t="n"/>
      <c r="E46" s="376" t="n"/>
      <c r="F46" s="376" t="n"/>
      <c r="G46" s="376" t="n"/>
      <c r="H46" s="376" t="n"/>
      <c r="I46" s="376" t="n"/>
      <c r="J46" s="392" t="n"/>
      <c r="K46" s="393" t="n"/>
      <c r="L46" s="376" t="n"/>
      <c r="M46" s="376" t="n"/>
    </row>
    <row r="47" ht="30" customHeight="1" s="162">
      <c r="A47" s="376" t="n"/>
      <c r="B47" s="390" t="n"/>
      <c r="C47" s="391" t="n"/>
      <c r="D47" s="376" t="n"/>
      <c r="E47" s="376" t="n"/>
      <c r="F47" s="376" t="n"/>
      <c r="G47" s="376" t="n"/>
      <c r="H47" s="376" t="n"/>
      <c r="I47" s="376" t="n"/>
      <c r="J47" s="392" t="n"/>
      <c r="K47" s="393" t="n"/>
      <c r="L47" s="376" t="n"/>
      <c r="M47" s="376" t="n"/>
    </row>
    <row r="48" ht="30" customHeight="1" s="162">
      <c r="A48" s="376" t="n"/>
      <c r="B48" s="390" t="n"/>
      <c r="C48" s="391" t="n"/>
      <c r="D48" s="376" t="n"/>
      <c r="E48" s="376" t="n"/>
      <c r="F48" s="376" t="n"/>
      <c r="G48" s="376" t="n"/>
      <c r="H48" s="376" t="n"/>
      <c r="I48" s="376" t="n"/>
      <c r="J48" s="392" t="n"/>
      <c r="K48" s="393" t="n"/>
      <c r="L48" s="376" t="n"/>
      <c r="M48" s="376" t="n"/>
    </row>
    <row r="49" ht="30" customHeight="1" s="162">
      <c r="A49" s="376" t="n"/>
      <c r="B49" s="390" t="n"/>
      <c r="C49" s="391" t="n"/>
      <c r="D49" s="376" t="n"/>
      <c r="E49" s="376" t="n"/>
      <c r="F49" s="376" t="n"/>
      <c r="G49" s="376" t="n"/>
      <c r="H49" s="376" t="n"/>
      <c r="I49" s="376" t="n"/>
      <c r="J49" s="392" t="n"/>
      <c r="K49" s="393" t="n"/>
      <c r="L49" s="376" t="n"/>
      <c r="M49" s="376" t="n"/>
    </row>
    <row r="50" ht="30" customHeight="1" s="162">
      <c r="A50" s="376" t="n"/>
      <c r="B50" s="390" t="n"/>
      <c r="C50" s="391" t="n"/>
      <c r="D50" s="376" t="n"/>
      <c r="E50" s="376" t="n"/>
      <c r="F50" s="376" t="n"/>
      <c r="G50" s="376" t="n"/>
      <c r="H50" s="376" t="n"/>
      <c r="I50" s="376" t="n"/>
      <c r="J50" s="392" t="n"/>
      <c r="K50" s="393" t="n"/>
      <c r="L50" s="376" t="n"/>
      <c r="M50" s="376" t="n"/>
    </row>
    <row r="51" ht="30" customHeight="1" s="162">
      <c r="A51" s="376" t="n"/>
      <c r="B51" s="390" t="n"/>
      <c r="C51" s="391" t="n"/>
      <c r="D51" s="376" t="n"/>
      <c r="E51" s="376" t="n"/>
      <c r="F51" s="376" t="n"/>
      <c r="G51" s="376" t="n"/>
      <c r="H51" s="376" t="n"/>
      <c r="I51" s="376" t="n"/>
      <c r="J51" s="392" t="n"/>
      <c r="K51" s="393" t="n"/>
      <c r="L51" s="376" t="n"/>
      <c r="M51" s="376" t="n"/>
    </row>
    <row r="52" ht="30" customHeight="1" s="162">
      <c r="A52" s="376" t="n"/>
      <c r="B52" s="390" t="n"/>
      <c r="C52" s="391" t="n"/>
      <c r="D52" s="376" t="n"/>
      <c r="E52" s="376" t="n"/>
      <c r="F52" s="376" t="n"/>
      <c r="G52" s="376" t="n"/>
      <c r="H52" s="376" t="n"/>
      <c r="I52" s="376" t="n"/>
      <c r="J52" s="392" t="n"/>
      <c r="K52" s="393" t="n"/>
      <c r="L52" s="376" t="n"/>
      <c r="M52" s="376" t="n"/>
    </row>
    <row r="53" ht="30" customHeight="1" s="162">
      <c r="A53" s="376" t="n"/>
      <c r="B53" s="390" t="n"/>
      <c r="C53" s="391" t="n"/>
      <c r="D53" s="376" t="n"/>
      <c r="E53" s="376" t="n"/>
      <c r="F53" s="376" t="n"/>
      <c r="G53" s="376" t="n"/>
      <c r="H53" s="376" t="n"/>
      <c r="I53" s="376" t="n"/>
      <c r="J53" s="392" t="n"/>
      <c r="K53" s="393" t="n"/>
      <c r="L53" s="376" t="n"/>
      <c r="M53" s="376" t="n"/>
    </row>
    <row r="54" ht="30" customHeight="1" s="162">
      <c r="A54" s="376" t="n"/>
      <c r="B54" s="390" t="n"/>
      <c r="C54" s="391" t="n"/>
      <c r="D54" s="376" t="n"/>
      <c r="E54" s="376" t="n"/>
      <c r="F54" s="376" t="n"/>
      <c r="G54" s="376" t="n"/>
      <c r="H54" s="376" t="n"/>
      <c r="I54" s="376" t="n"/>
      <c r="J54" s="392" t="n"/>
      <c r="K54" s="393" t="n"/>
      <c r="L54" s="376" t="n"/>
      <c r="M54" s="376" t="n"/>
    </row>
    <row r="55" ht="30" customHeight="1" s="162">
      <c r="A55" s="376" t="n"/>
      <c r="B55" s="390" t="n"/>
      <c r="C55" s="391" t="n"/>
      <c r="D55" s="376" t="n"/>
      <c r="E55" s="376" t="n"/>
      <c r="F55" s="376" t="n"/>
      <c r="G55" s="376" t="n"/>
      <c r="H55" s="376" t="n"/>
      <c r="I55" s="376" t="n"/>
      <c r="J55" s="392" t="n"/>
      <c r="K55" s="393" t="n"/>
      <c r="L55" s="376" t="n"/>
      <c r="M55" s="376" t="n"/>
    </row>
    <row r="56" ht="30" customHeight="1" s="162">
      <c r="A56" s="376" t="n"/>
      <c r="B56" s="390" t="n"/>
      <c r="C56" s="391" t="n"/>
      <c r="D56" s="376" t="n"/>
      <c r="E56" s="376" t="n"/>
      <c r="F56" s="376" t="n"/>
      <c r="G56" s="376" t="n"/>
      <c r="H56" s="376" t="n"/>
      <c r="I56" s="376" t="n"/>
      <c r="J56" s="392" t="n"/>
      <c r="K56" s="393" t="n"/>
      <c r="L56" s="376" t="n"/>
      <c r="M56" s="376" t="n"/>
    </row>
    <row r="57" ht="30" customHeight="1" s="162">
      <c r="A57" s="376" t="n"/>
      <c r="B57" s="390" t="n"/>
      <c r="C57" s="391" t="n"/>
      <c r="D57" s="376" t="n"/>
      <c r="E57" s="376" t="n"/>
      <c r="F57" s="376" t="n"/>
      <c r="G57" s="376" t="n"/>
      <c r="H57" s="376" t="n"/>
      <c r="I57" s="376" t="n"/>
      <c r="J57" s="392" t="n"/>
      <c r="K57" s="393" t="n"/>
      <c r="L57" s="376" t="n"/>
      <c r="M57" s="376" t="n"/>
    </row>
    <row r="58" ht="30" customHeight="1" s="162">
      <c r="A58" s="376" t="n"/>
      <c r="B58" s="390" t="n"/>
      <c r="C58" s="391" t="n"/>
      <c r="D58" s="376" t="n"/>
      <c r="E58" s="376" t="n"/>
      <c r="F58" s="376" t="n"/>
      <c r="G58" s="376" t="n"/>
      <c r="H58" s="376" t="n"/>
      <c r="I58" s="376" t="n"/>
      <c r="J58" s="392" t="n"/>
      <c r="K58" s="393" t="n"/>
      <c r="L58" s="376" t="n"/>
      <c r="M58" s="376" t="n"/>
    </row>
    <row r="59" ht="30" customHeight="1" s="162">
      <c r="A59" s="376" t="n"/>
      <c r="B59" s="390" t="n"/>
      <c r="C59" s="391" t="n"/>
      <c r="D59" s="376" t="n"/>
      <c r="E59" s="376" t="n"/>
      <c r="F59" s="376" t="n"/>
      <c r="G59" s="376" t="n"/>
      <c r="H59" s="376" t="n"/>
      <c r="I59" s="376" t="n"/>
      <c r="J59" s="392" t="n"/>
      <c r="K59" s="393" t="n"/>
      <c r="L59" s="376" t="n"/>
      <c r="M59" s="376" t="n"/>
    </row>
    <row r="60" ht="30" customHeight="1" s="162">
      <c r="A60" s="376" t="n"/>
      <c r="B60" s="390" t="n"/>
      <c r="C60" s="391" t="n"/>
      <c r="D60" s="376" t="n"/>
      <c r="E60" s="376" t="n"/>
      <c r="F60" s="376" t="n"/>
      <c r="G60" s="376" t="n"/>
      <c r="H60" s="376" t="n"/>
      <c r="I60" s="376" t="n"/>
      <c r="J60" s="392" t="n"/>
      <c r="K60" s="393" t="n"/>
      <c r="L60" s="376" t="n"/>
      <c r="M60" s="376" t="n"/>
    </row>
    <row r="61" ht="30" customHeight="1" s="162">
      <c r="A61" s="376" t="n"/>
      <c r="B61" s="390" t="n"/>
      <c r="C61" s="391" t="n"/>
      <c r="D61" s="376" t="n"/>
      <c r="E61" s="376" t="n"/>
      <c r="F61" s="376" t="n"/>
      <c r="G61" s="376" t="n"/>
      <c r="H61" s="376" t="n"/>
      <c r="I61" s="376" t="n"/>
      <c r="J61" s="392" t="n"/>
      <c r="K61" s="393" t="n"/>
      <c r="L61" s="376" t="n"/>
      <c r="M61" s="376" t="n"/>
    </row>
    <row r="62" ht="30" customHeight="1" s="162">
      <c r="A62" s="376" t="n"/>
      <c r="B62" s="394" t="n"/>
      <c r="C62" s="395" t="n"/>
      <c r="D62" s="376" t="n"/>
      <c r="E62" s="376" t="n"/>
      <c r="F62" s="376" t="n"/>
      <c r="G62" s="376" t="n"/>
      <c r="H62" s="376" t="n"/>
      <c r="I62" s="376" t="n"/>
      <c r="J62" s="396" t="n"/>
      <c r="K62" s="397" t="n"/>
      <c r="L62" s="376" t="n"/>
      <c r="M62" s="376" t="n"/>
    </row>
  </sheetData>
  <mergeCells count="11">
    <mergeCell ref="L2:M2"/>
    <mergeCell ref="L3:M3"/>
    <mergeCell ref="J3:K3"/>
    <mergeCell ref="B2:C2"/>
    <mergeCell ref="D2:I2"/>
    <mergeCell ref="B3:C3"/>
    <mergeCell ref="J2:K2"/>
    <mergeCell ref="C9:L10"/>
    <mergeCell ref="C12:L40"/>
    <mergeCell ref="D3:I3"/>
    <mergeCell ref="C5:L7"/>
  </mergeCells>
  <pageMargins left="0.7" right="0.7" top="0.75" bottom="0.75" header="0.3" footer="0.3"/>
  <pageSetup orientation="portrait" scale="68" fitToHeight="1"/>
  <headerFooter>
    <oddFooter>&amp;C&amp;8Page &amp;P of &amp;N</oddFooter>
  </headerFooter>
</worksheet>
</file>

<file path=xl/worksheets/sheet4.xml><?xml version="1.0" encoding="utf-8"?>
<worksheet xmlns="http://schemas.openxmlformats.org/spreadsheetml/2006/main">
  <sheetPr codeName="Sheet3">
    <tabColor rgb="FF92D050"/>
    <outlinePr summaryBelow="1" summaryRight="1"/>
    <pageSetUpPr fitToPage="1"/>
  </sheetPr>
  <dimension ref="B2:M85"/>
  <sheetViews>
    <sheetView view="pageBreakPreview" tabSelected="0" zoomScale="90" zoomScaleNormal="85" zoomScaleSheetLayoutView="90" workbookViewId="0">
      <selection activeCell="AF17" sqref="AF17"/>
    </sheetView>
  </sheetViews>
  <sheetFormatPr baseColWidth="8" defaultColWidth="6.85546875" defaultRowHeight="13.35" customHeight="1"/>
  <cols>
    <col width="3.42578125" customWidth="1" style="238" min="1" max="1"/>
    <col width="4.42578125" customWidth="1" style="238" min="2" max="2"/>
    <col width="12" customWidth="1" style="162" min="3" max="3"/>
    <col width="10" customWidth="1" style="162" min="4" max="10"/>
    <col width="20" customWidth="1" style="162" min="11" max="12"/>
    <col width="3" customWidth="1" style="162" min="13" max="13"/>
    <col width="3.140625" customWidth="1" style="238" min="14" max="14"/>
    <col width="6.85546875" customWidth="1" style="238" min="15" max="15"/>
    <col width="6.85546875" customWidth="1" style="238" min="16" max="16384"/>
  </cols>
  <sheetData>
    <row r="2" ht="13.35" customHeight="1" s="162">
      <c r="B2" s="153" t="inlineStr">
        <is>
          <t>Project</t>
        </is>
      </c>
      <c r="C2" s="173" t="n"/>
      <c r="D2" s="154">
        <f>IF('{Project Information}'!E2="","",'{Project Information}'!E2)</f>
        <v/>
      </c>
      <c r="E2" s="174" t="n"/>
      <c r="F2" s="174" t="n"/>
      <c r="G2" s="174" t="n"/>
      <c r="H2" s="174" t="n"/>
      <c r="I2" s="173" t="n"/>
      <c r="J2" s="153" t="inlineStr">
        <is>
          <t>Technician</t>
        </is>
      </c>
      <c r="K2" s="173" t="n"/>
      <c r="L2" s="154">
        <f>IF('{Project Information}'!E12="","",'{Project Information}'!E12)</f>
        <v/>
      </c>
      <c r="M2" s="173" t="n"/>
    </row>
    <row r="3" ht="13.35" customHeight="1" s="162">
      <c r="B3" s="155" t="inlineStr">
        <is>
          <t>Address</t>
        </is>
      </c>
      <c r="C3" s="160" t="n"/>
      <c r="D3" s="154">
        <f>IF('{Project Information}'!E3="","",'{Project Information}'!E3)</f>
        <v/>
      </c>
      <c r="E3" s="174" t="n"/>
      <c r="F3" s="174" t="n"/>
      <c r="G3" s="174" t="n"/>
      <c r="H3" s="174" t="n"/>
      <c r="I3" s="173" t="n"/>
      <c r="J3" s="155" t="inlineStr">
        <is>
          <t>Date</t>
        </is>
      </c>
      <c r="K3" s="160" t="n"/>
      <c r="L3" s="175">
        <f>IF('{Project Information}'!E11="","",'{Project Information}'!E11)</f>
        <v/>
      </c>
      <c r="M3" s="173" t="n"/>
    </row>
    <row r="4" ht="13.35" customHeight="1" s="162">
      <c r="B4" s="3" t="n"/>
      <c r="C4" s="3" t="n"/>
      <c r="D4" s="253" t="n"/>
      <c r="E4" s="253" t="n"/>
      <c r="F4" s="253" t="n"/>
      <c r="G4" s="253" t="n"/>
      <c r="H4" s="253" t="n"/>
      <c r="I4" s="253" t="n"/>
      <c r="J4" s="253" t="n"/>
      <c r="K4" s="253" t="n"/>
      <c r="L4" s="253" t="n"/>
      <c r="M4" s="253" t="n"/>
    </row>
    <row r="5" ht="13.35" customHeight="1" s="162">
      <c r="B5" s="5" t="n"/>
      <c r="C5" s="158" t="inlineStr">
        <is>
          <t>Report Summary and Remarks - New Equipment</t>
        </is>
      </c>
      <c r="D5" s="159" t="n"/>
      <c r="E5" s="159" t="n"/>
      <c r="F5" s="159" t="n"/>
      <c r="G5" s="159" t="n"/>
      <c r="H5" s="159" t="n"/>
      <c r="I5" s="159" t="n"/>
      <c r="J5" s="159" t="n"/>
      <c r="K5" s="159" t="n"/>
      <c r="L5" s="160" t="n"/>
    </row>
    <row r="6" ht="13.35" customHeight="1" s="162">
      <c r="B6" s="5" t="n"/>
      <c r="C6" s="161" t="n"/>
      <c r="L6" s="163" t="n"/>
    </row>
    <row r="7" ht="13.35" customHeight="1" s="162">
      <c r="B7" s="5" t="n"/>
      <c r="C7" s="164" t="n"/>
      <c r="D7" s="165" t="n"/>
      <c r="E7" s="165" t="n"/>
      <c r="F7" s="165" t="n"/>
      <c r="G7" s="165" t="n"/>
      <c r="H7" s="165" t="n"/>
      <c r="I7" s="165" t="n"/>
      <c r="J7" s="165" t="n"/>
      <c r="K7" s="165" t="n"/>
      <c r="L7" s="166" t="n"/>
    </row>
    <row r="9" ht="13.35" customHeight="1" s="162">
      <c r="C9" s="167" t="inlineStr">
        <is>
          <t xml:space="preserve">All variances from design quantities, which exceed NEBB tolerances, are noted below. Additionally, all performance issues deemed worthy of further explanation, as well as data and measurements that could not be obtained for reasons beyond our control are listed as well. </t>
        </is>
      </c>
    </row>
    <row r="10" ht="13.35" customHeight="1" s="162"/>
    <row r="12" ht="13.35" customHeight="1" s="162">
      <c r="B12" s="168" t="inlineStr">
        <is>
          <t>#</t>
        </is>
      </c>
      <c r="C12" s="168" t="inlineStr">
        <is>
          <t>Remark</t>
        </is>
      </c>
      <c r="D12" s="398" t="n"/>
      <c r="E12" s="398" t="n"/>
      <c r="F12" s="398" t="n"/>
      <c r="G12" s="398" t="n"/>
      <c r="H12" s="398" t="n"/>
      <c r="I12" s="399" t="n"/>
      <c r="J12" s="168" t="inlineStr">
        <is>
          <t>Status</t>
        </is>
      </c>
      <c r="K12" s="168" t="inlineStr">
        <is>
          <t>Comments</t>
        </is>
      </c>
      <c r="L12" s="399" t="n"/>
    </row>
    <row r="13" ht="30" customHeight="1" s="162">
      <c r="B13" s="80" t="n"/>
      <c r="C13" s="170" t="n"/>
      <c r="D13" s="398" t="n"/>
      <c r="E13" s="398" t="n"/>
      <c r="F13" s="398" t="n"/>
      <c r="G13" s="398" t="n"/>
      <c r="H13" s="398" t="n"/>
      <c r="I13" s="399" t="n"/>
      <c r="J13" s="81" t="n"/>
      <c r="K13" s="172" t="n"/>
      <c r="L13" s="399" t="n"/>
    </row>
    <row r="14" ht="30" customHeight="1" s="162">
      <c r="B14" s="81" t="n"/>
      <c r="C14" s="170" t="n"/>
      <c r="D14" s="398" t="n"/>
      <c r="E14" s="398" t="n"/>
      <c r="F14" s="398" t="n"/>
      <c r="G14" s="398" t="n"/>
      <c r="H14" s="398" t="n"/>
      <c r="I14" s="399" t="n"/>
      <c r="J14" s="81" t="n"/>
      <c r="K14" s="170" t="n"/>
      <c r="L14" s="399" t="n"/>
    </row>
    <row r="15" ht="30" customHeight="1" s="162">
      <c r="B15" s="80" t="n"/>
      <c r="C15" s="170" t="n"/>
      <c r="D15" s="398" t="n"/>
      <c r="E15" s="398" t="n"/>
      <c r="F15" s="398" t="n"/>
      <c r="G15" s="398" t="n"/>
      <c r="H15" s="398" t="n"/>
      <c r="I15" s="399" t="n"/>
      <c r="J15" s="81" t="n"/>
      <c r="K15" s="172" t="n"/>
      <c r="L15" s="399" t="n"/>
    </row>
    <row r="16" ht="30" customHeight="1" s="162">
      <c r="B16" s="80" t="n"/>
      <c r="C16" s="170" t="n"/>
      <c r="D16" s="398" t="n"/>
      <c r="E16" s="398" t="n"/>
      <c r="F16" s="398" t="n"/>
      <c r="G16" s="398" t="n"/>
      <c r="H16" s="398" t="n"/>
      <c r="I16" s="399" t="n"/>
      <c r="J16" s="81" t="n"/>
      <c r="K16" s="172" t="n"/>
      <c r="L16" s="399" t="n"/>
    </row>
    <row r="17" ht="30" customHeight="1" s="162">
      <c r="B17" s="80" t="n"/>
      <c r="C17" s="170" t="n"/>
      <c r="D17" s="398" t="n"/>
      <c r="E17" s="398" t="n"/>
      <c r="F17" s="398" t="n"/>
      <c r="G17" s="398" t="n"/>
      <c r="H17" s="398" t="n"/>
      <c r="I17" s="399" t="n"/>
      <c r="J17" s="81" t="n"/>
      <c r="K17" s="172" t="n"/>
      <c r="L17" s="399" t="n"/>
    </row>
    <row r="18" ht="30" customHeight="1" s="162">
      <c r="B18" s="80" t="n"/>
      <c r="C18" s="170" t="n"/>
      <c r="D18" s="398" t="n"/>
      <c r="E18" s="398" t="n"/>
      <c r="F18" s="398" t="n"/>
      <c r="G18" s="398" t="n"/>
      <c r="H18" s="398" t="n"/>
      <c r="I18" s="399" t="n"/>
      <c r="J18" s="81" t="n"/>
      <c r="K18" s="172" t="n"/>
      <c r="L18" s="399" t="n"/>
    </row>
    <row r="19" ht="30" customHeight="1" s="162">
      <c r="B19" s="80" t="n"/>
      <c r="C19" s="170" t="n"/>
      <c r="D19" s="398" t="n"/>
      <c r="E19" s="398" t="n"/>
      <c r="F19" s="398" t="n"/>
      <c r="G19" s="398" t="n"/>
      <c r="H19" s="398" t="n"/>
      <c r="I19" s="399" t="n"/>
      <c r="J19" s="81" t="n"/>
      <c r="K19" s="172" t="n"/>
      <c r="L19" s="399" t="n"/>
    </row>
    <row r="20" ht="30" customHeight="1" s="162">
      <c r="B20" s="80" t="n"/>
      <c r="C20" s="170" t="n"/>
      <c r="D20" s="398" t="n"/>
      <c r="E20" s="398" t="n"/>
      <c r="F20" s="398" t="n"/>
      <c r="G20" s="398" t="n"/>
      <c r="H20" s="398" t="n"/>
      <c r="I20" s="399" t="n"/>
      <c r="J20" s="81" t="n"/>
      <c r="K20" s="172" t="n"/>
      <c r="L20" s="399" t="n"/>
    </row>
    <row r="21" ht="30" customHeight="1" s="162">
      <c r="B21" s="80" t="n"/>
      <c r="C21" s="170" t="n"/>
      <c r="D21" s="398" t="n"/>
      <c r="E21" s="398" t="n"/>
      <c r="F21" s="398" t="n"/>
      <c r="G21" s="398" t="n"/>
      <c r="H21" s="398" t="n"/>
      <c r="I21" s="399" t="n"/>
      <c r="J21" s="81" t="n"/>
      <c r="K21" s="172" t="n"/>
      <c r="L21" s="399" t="n"/>
    </row>
    <row r="22" ht="30" customHeight="1" s="162">
      <c r="B22" s="80" t="n"/>
      <c r="C22" s="170" t="n"/>
      <c r="D22" s="398" t="n"/>
      <c r="E22" s="398" t="n"/>
      <c r="F22" s="398" t="n"/>
      <c r="G22" s="398" t="n"/>
      <c r="H22" s="398" t="n"/>
      <c r="I22" s="399" t="n"/>
      <c r="J22" s="81" t="n"/>
      <c r="K22" s="172" t="n"/>
      <c r="L22" s="399" t="n"/>
    </row>
    <row r="23" ht="30" customHeight="1" s="162">
      <c r="B23" s="80" t="n"/>
      <c r="C23" s="170" t="n"/>
      <c r="D23" s="398" t="n"/>
      <c r="E23" s="398" t="n"/>
      <c r="F23" s="398" t="n"/>
      <c r="G23" s="398" t="n"/>
      <c r="H23" s="398" t="n"/>
      <c r="I23" s="399" t="n"/>
      <c r="J23" s="81" t="n"/>
      <c r="K23" s="172" t="n"/>
      <c r="L23" s="399" t="n"/>
    </row>
    <row r="24" ht="30" customHeight="1" s="162">
      <c r="B24" s="80" t="n"/>
      <c r="C24" s="170" t="n"/>
      <c r="D24" s="398" t="n"/>
      <c r="E24" s="398" t="n"/>
      <c r="F24" s="398" t="n"/>
      <c r="G24" s="398" t="n"/>
      <c r="H24" s="398" t="n"/>
      <c r="I24" s="399" t="n"/>
      <c r="J24" s="81" t="n"/>
      <c r="K24" s="172" t="n"/>
      <c r="L24" s="399" t="n"/>
    </row>
    <row r="25" ht="30" customHeight="1" s="162">
      <c r="B25" s="80" t="n"/>
      <c r="C25" s="170" t="n"/>
      <c r="D25" s="398" t="n"/>
      <c r="E25" s="398" t="n"/>
      <c r="F25" s="398" t="n"/>
      <c r="G25" s="398" t="n"/>
      <c r="H25" s="398" t="n"/>
      <c r="I25" s="399" t="n"/>
      <c r="J25" s="81" t="n"/>
      <c r="K25" s="172" t="n"/>
      <c r="L25" s="399" t="n"/>
    </row>
    <row r="26" ht="30" customHeight="1" s="162">
      <c r="B26" s="80" t="n"/>
      <c r="C26" s="170" t="n"/>
      <c r="D26" s="398" t="n"/>
      <c r="E26" s="398" t="n"/>
      <c r="F26" s="398" t="n"/>
      <c r="G26" s="398" t="n"/>
      <c r="H26" s="398" t="n"/>
      <c r="I26" s="399" t="n"/>
      <c r="J26" s="81" t="n"/>
      <c r="K26" s="172" t="n"/>
      <c r="L26" s="399" t="n"/>
    </row>
    <row r="27" ht="30" customHeight="1" s="162">
      <c r="B27" s="80" t="n"/>
      <c r="C27" s="170" t="n"/>
      <c r="D27" s="398" t="n"/>
      <c r="E27" s="398" t="n"/>
      <c r="F27" s="398" t="n"/>
      <c r="G27" s="398" t="n"/>
      <c r="H27" s="398" t="n"/>
      <c r="I27" s="399" t="n"/>
      <c r="J27" s="81" t="n"/>
      <c r="K27" s="172" t="n"/>
      <c r="L27" s="399" t="n"/>
    </row>
    <row r="28" ht="30" customHeight="1" s="162">
      <c r="B28" s="80" t="n"/>
      <c r="C28" s="170" t="n"/>
      <c r="D28" s="398" t="n"/>
      <c r="E28" s="398" t="n"/>
      <c r="F28" s="398" t="n"/>
      <c r="G28" s="398" t="n"/>
      <c r="H28" s="398" t="n"/>
      <c r="I28" s="399" t="n"/>
      <c r="J28" s="81" t="n"/>
      <c r="K28" s="172" t="n"/>
      <c r="L28" s="399" t="n"/>
    </row>
    <row r="29" ht="30" customHeight="1" s="162">
      <c r="B29" s="80" t="n"/>
      <c r="C29" s="170" t="n"/>
      <c r="D29" s="398" t="n"/>
      <c r="E29" s="398" t="n"/>
      <c r="F29" s="398" t="n"/>
      <c r="G29" s="398" t="n"/>
      <c r="H29" s="398" t="n"/>
      <c r="I29" s="399" t="n"/>
      <c r="J29" s="81" t="n"/>
      <c r="K29" s="172" t="n"/>
      <c r="L29" s="399" t="n"/>
    </row>
    <row r="30" ht="30" customHeight="1" s="162">
      <c r="B30" s="80" t="n"/>
      <c r="C30" s="170" t="n"/>
      <c r="D30" s="398" t="n"/>
      <c r="E30" s="398" t="n"/>
      <c r="F30" s="398" t="n"/>
      <c r="G30" s="398" t="n"/>
      <c r="H30" s="398" t="n"/>
      <c r="I30" s="399" t="n"/>
      <c r="J30" s="81" t="n"/>
      <c r="K30" s="172" t="n"/>
      <c r="L30" s="399" t="n"/>
    </row>
    <row r="31" ht="30" customHeight="1" s="162">
      <c r="B31" s="80" t="n"/>
      <c r="C31" s="170" t="n"/>
      <c r="D31" s="398" t="n"/>
      <c r="E31" s="398" t="n"/>
      <c r="F31" s="398" t="n"/>
      <c r="G31" s="398" t="n"/>
      <c r="H31" s="398" t="n"/>
      <c r="I31" s="399" t="n"/>
      <c r="J31" s="81" t="n"/>
      <c r="K31" s="172" t="n"/>
      <c r="L31" s="399" t="n"/>
    </row>
    <row r="32" ht="30" customHeight="1" s="162">
      <c r="B32" s="80" t="n"/>
      <c r="C32" s="170" t="n"/>
      <c r="D32" s="398" t="n"/>
      <c r="E32" s="398" t="n"/>
      <c r="F32" s="398" t="n"/>
      <c r="G32" s="398" t="n"/>
      <c r="H32" s="398" t="n"/>
      <c r="I32" s="399" t="n"/>
      <c r="J32" s="81" t="n"/>
      <c r="K32" s="172" t="n"/>
      <c r="L32" s="399" t="n"/>
    </row>
    <row r="33" ht="30" customHeight="1" s="162">
      <c r="B33" s="80" t="n"/>
      <c r="C33" s="170" t="n"/>
      <c r="D33" s="398" t="n"/>
      <c r="E33" s="398" t="n"/>
      <c r="F33" s="398" t="n"/>
      <c r="G33" s="398" t="n"/>
      <c r="H33" s="398" t="n"/>
      <c r="I33" s="399" t="n"/>
      <c r="J33" s="81" t="n"/>
      <c r="K33" s="172" t="n"/>
      <c r="L33" s="399" t="n"/>
    </row>
    <row r="34" ht="30" customHeight="1" s="162">
      <c r="B34" s="80" t="n"/>
      <c r="C34" s="170" t="n"/>
      <c r="D34" s="398" t="n"/>
      <c r="E34" s="398" t="n"/>
      <c r="F34" s="398" t="n"/>
      <c r="G34" s="398" t="n"/>
      <c r="H34" s="398" t="n"/>
      <c r="I34" s="399" t="n"/>
      <c r="J34" s="81" t="n"/>
      <c r="K34" s="172" t="n"/>
      <c r="L34" s="399" t="n"/>
    </row>
    <row r="35" ht="30" customHeight="1" s="162">
      <c r="B35" s="80" t="n"/>
      <c r="C35" s="170" t="n"/>
      <c r="D35" s="398" t="n"/>
      <c r="E35" s="398" t="n"/>
      <c r="F35" s="398" t="n"/>
      <c r="G35" s="398" t="n"/>
      <c r="H35" s="398" t="n"/>
      <c r="I35" s="399" t="n"/>
      <c r="J35" s="81" t="n"/>
      <c r="K35" s="172" t="n"/>
      <c r="L35" s="399" t="n"/>
    </row>
    <row r="36" ht="30" customHeight="1" s="162">
      <c r="B36" s="80" t="n"/>
      <c r="C36" s="170" t="n"/>
      <c r="D36" s="398" t="n"/>
      <c r="E36" s="398" t="n"/>
      <c r="F36" s="398" t="n"/>
      <c r="G36" s="398" t="n"/>
      <c r="H36" s="398" t="n"/>
      <c r="I36" s="399" t="n"/>
      <c r="J36" s="81" t="n"/>
      <c r="K36" s="172" t="n"/>
      <c r="L36" s="399" t="n"/>
    </row>
    <row r="37" ht="30" customHeight="1" s="162">
      <c r="B37" s="80" t="n"/>
      <c r="C37" s="170" t="n"/>
      <c r="D37" s="398" t="n"/>
      <c r="E37" s="398" t="n"/>
      <c r="F37" s="398" t="n"/>
      <c r="G37" s="398" t="n"/>
      <c r="H37" s="398" t="n"/>
      <c r="I37" s="399" t="n"/>
      <c r="J37" s="81" t="n"/>
      <c r="K37" s="172" t="n"/>
      <c r="L37" s="399" t="n"/>
    </row>
    <row r="38" ht="30" customHeight="1" s="162">
      <c r="B38" s="80" t="n"/>
      <c r="C38" s="170" t="n"/>
      <c r="D38" s="398" t="n"/>
      <c r="E38" s="398" t="n"/>
      <c r="F38" s="398" t="n"/>
      <c r="G38" s="398" t="n"/>
      <c r="H38" s="398" t="n"/>
      <c r="I38" s="399" t="n"/>
      <c r="J38" s="81" t="n"/>
      <c r="K38" s="172" t="n"/>
      <c r="L38" s="399" t="n"/>
    </row>
    <row r="39" ht="30" customHeight="1" s="162">
      <c r="B39" s="80" t="n"/>
      <c r="C39" s="170" t="n"/>
      <c r="D39" s="398" t="n"/>
      <c r="E39" s="398" t="n"/>
      <c r="F39" s="398" t="n"/>
      <c r="G39" s="398" t="n"/>
      <c r="H39" s="398" t="n"/>
      <c r="I39" s="399" t="n"/>
      <c r="J39" s="81" t="n"/>
      <c r="K39" s="172" t="n"/>
      <c r="L39" s="399" t="n"/>
    </row>
    <row r="40" ht="30" customHeight="1" s="162">
      <c r="B40" s="80" t="n"/>
      <c r="C40" s="170" t="n"/>
      <c r="D40" s="398" t="n"/>
      <c r="E40" s="398" t="n"/>
      <c r="F40" s="398" t="n"/>
      <c r="G40" s="398" t="n"/>
      <c r="H40" s="398" t="n"/>
      <c r="I40" s="399" t="n"/>
      <c r="J40" s="81" t="n"/>
      <c r="K40" s="172" t="n"/>
      <c r="L40" s="399" t="n"/>
    </row>
    <row r="41" ht="30" customHeight="1" s="162">
      <c r="B41" s="77" t="n"/>
      <c r="C41" s="177" t="n"/>
      <c r="D41" s="178" t="n"/>
      <c r="E41" s="178" t="n"/>
      <c r="F41" s="178" t="n"/>
      <c r="G41" s="178" t="n"/>
      <c r="H41" s="178" t="n"/>
      <c r="I41" s="179" t="n"/>
      <c r="J41" s="78" t="n"/>
      <c r="K41" s="180" t="n"/>
      <c r="L41" s="179" t="n"/>
    </row>
    <row r="42" ht="30" customHeight="1" s="162">
      <c r="B42" s="75" t="n"/>
      <c r="C42" s="181" t="n"/>
      <c r="D42" s="178" t="n"/>
      <c r="E42" s="178" t="n"/>
      <c r="F42" s="178" t="n"/>
      <c r="G42" s="178" t="n"/>
      <c r="H42" s="178" t="n"/>
      <c r="I42" s="179" t="n"/>
      <c r="J42" s="76" t="n"/>
      <c r="K42" s="182" t="n"/>
      <c r="L42" s="179" t="n"/>
    </row>
    <row r="43" ht="30" customHeight="1" s="162">
      <c r="B43" s="73" t="n"/>
      <c r="C43" s="183" t="n"/>
      <c r="D43" s="178" t="n"/>
      <c r="E43" s="178" t="n"/>
      <c r="F43" s="178" t="n"/>
      <c r="G43" s="178" t="n"/>
      <c r="H43" s="178" t="n"/>
      <c r="I43" s="179" t="n"/>
      <c r="J43" s="74" t="n"/>
      <c r="K43" s="184" t="n"/>
      <c r="L43" s="179" t="n"/>
    </row>
    <row r="44" ht="30" customHeight="1" s="162">
      <c r="B44" s="75" t="n"/>
      <c r="C44" s="181" t="n"/>
      <c r="D44" s="178" t="n"/>
      <c r="E44" s="178" t="n"/>
      <c r="F44" s="178" t="n"/>
      <c r="G44" s="178" t="n"/>
      <c r="H44" s="178" t="n"/>
      <c r="I44" s="179" t="n"/>
      <c r="J44" s="76" t="n"/>
      <c r="K44" s="182" t="n"/>
      <c r="L44" s="179" t="n"/>
    </row>
    <row r="45" ht="30" customHeight="1" s="162">
      <c r="B45" s="73" t="n"/>
      <c r="C45" s="183" t="n"/>
      <c r="D45" s="178" t="n"/>
      <c r="E45" s="178" t="n"/>
      <c r="F45" s="178" t="n"/>
      <c r="G45" s="178" t="n"/>
      <c r="H45" s="178" t="n"/>
      <c r="I45" s="179" t="n"/>
      <c r="J45" s="74" t="n"/>
      <c r="K45" s="184" t="n"/>
      <c r="L45" s="179" t="n"/>
    </row>
    <row r="46" ht="30" customHeight="1" s="162">
      <c r="B46" s="75" t="n"/>
      <c r="C46" s="181" t="n"/>
      <c r="D46" s="178" t="n"/>
      <c r="E46" s="178" t="n"/>
      <c r="F46" s="178" t="n"/>
      <c r="G46" s="178" t="n"/>
      <c r="H46" s="178" t="n"/>
      <c r="I46" s="179" t="n"/>
      <c r="J46" s="76" t="n"/>
      <c r="K46" s="182" t="n"/>
      <c r="L46" s="179" t="n"/>
    </row>
    <row r="47" ht="30" customHeight="1" s="162">
      <c r="B47" s="73" t="n"/>
      <c r="C47" s="183" t="n"/>
      <c r="D47" s="178" t="n"/>
      <c r="E47" s="178" t="n"/>
      <c r="F47" s="178" t="n"/>
      <c r="G47" s="178" t="n"/>
      <c r="H47" s="178" t="n"/>
      <c r="I47" s="179" t="n"/>
      <c r="J47" s="74" t="n"/>
      <c r="K47" s="184" t="n"/>
      <c r="L47" s="179" t="n"/>
    </row>
    <row r="48" ht="30" customHeight="1" s="162">
      <c r="B48" s="75" t="n"/>
      <c r="C48" s="181" t="n"/>
      <c r="D48" s="178" t="n"/>
      <c r="E48" s="178" t="n"/>
      <c r="F48" s="178" t="n"/>
      <c r="G48" s="178" t="n"/>
      <c r="H48" s="178" t="n"/>
      <c r="I48" s="179" t="n"/>
      <c r="J48" s="76" t="n"/>
      <c r="K48" s="182" t="n"/>
      <c r="L48" s="179" t="n"/>
    </row>
    <row r="49" ht="30" customHeight="1" s="162">
      <c r="B49" s="73" t="n"/>
      <c r="C49" s="183" t="n"/>
      <c r="D49" s="178" t="n"/>
      <c r="E49" s="178" t="n"/>
      <c r="F49" s="178" t="n"/>
      <c r="G49" s="178" t="n"/>
      <c r="H49" s="178" t="n"/>
      <c r="I49" s="179" t="n"/>
      <c r="J49" s="74" t="n"/>
      <c r="K49" s="184" t="n"/>
      <c r="L49" s="179" t="n"/>
    </row>
    <row r="50" ht="30" customHeight="1" s="162">
      <c r="B50" s="75" t="n"/>
      <c r="C50" s="181" t="n"/>
      <c r="D50" s="178" t="n"/>
      <c r="E50" s="178" t="n"/>
      <c r="F50" s="178" t="n"/>
      <c r="G50" s="178" t="n"/>
      <c r="H50" s="178" t="n"/>
      <c r="I50" s="179" t="n"/>
      <c r="J50" s="76" t="n"/>
      <c r="K50" s="182" t="n"/>
      <c r="L50" s="179" t="n"/>
    </row>
    <row r="51" ht="30" customHeight="1" s="162">
      <c r="B51" s="73" t="n"/>
      <c r="C51" s="183" t="n"/>
      <c r="D51" s="178" t="n"/>
      <c r="E51" s="178" t="n"/>
      <c r="F51" s="178" t="n"/>
      <c r="G51" s="178" t="n"/>
      <c r="H51" s="178" t="n"/>
      <c r="I51" s="179" t="n"/>
      <c r="J51" s="74" t="n"/>
      <c r="K51" s="184" t="n"/>
      <c r="L51" s="179" t="n"/>
    </row>
    <row r="52" ht="30" customHeight="1" s="162">
      <c r="B52" s="75" t="n"/>
      <c r="C52" s="181" t="n"/>
      <c r="D52" s="178" t="n"/>
      <c r="E52" s="178" t="n"/>
      <c r="F52" s="178" t="n"/>
      <c r="G52" s="178" t="n"/>
      <c r="H52" s="178" t="n"/>
      <c r="I52" s="179" t="n"/>
      <c r="J52" s="76" t="n"/>
      <c r="K52" s="182" t="n"/>
      <c r="L52" s="179" t="n"/>
    </row>
    <row r="53" ht="30" customHeight="1" s="162">
      <c r="B53" s="73" t="n"/>
      <c r="C53" s="183" t="n"/>
      <c r="D53" s="178" t="n"/>
      <c r="E53" s="178" t="n"/>
      <c r="F53" s="178" t="n"/>
      <c r="G53" s="178" t="n"/>
      <c r="H53" s="178" t="n"/>
      <c r="I53" s="179" t="n"/>
      <c r="J53" s="74" t="n"/>
      <c r="K53" s="184" t="n"/>
      <c r="L53" s="179" t="n"/>
    </row>
    <row r="54" ht="30" customHeight="1" s="162">
      <c r="B54" s="75" t="n"/>
      <c r="C54" s="181" t="n"/>
      <c r="D54" s="178" t="n"/>
      <c r="E54" s="178" t="n"/>
      <c r="F54" s="178" t="n"/>
      <c r="G54" s="178" t="n"/>
      <c r="H54" s="178" t="n"/>
      <c r="I54" s="179" t="n"/>
      <c r="J54" s="76" t="n"/>
      <c r="K54" s="182" t="n"/>
      <c r="L54" s="179" t="n"/>
    </row>
    <row r="55" ht="30" customHeight="1" s="162">
      <c r="B55" s="73" t="n"/>
      <c r="C55" s="183" t="n"/>
      <c r="D55" s="178" t="n"/>
      <c r="E55" s="178" t="n"/>
      <c r="F55" s="178" t="n"/>
      <c r="G55" s="178" t="n"/>
      <c r="H55" s="178" t="n"/>
      <c r="I55" s="179" t="n"/>
      <c r="J55" s="74" t="n"/>
      <c r="K55" s="184" t="n"/>
      <c r="L55" s="179" t="n"/>
    </row>
    <row r="56" ht="30" customHeight="1" s="162">
      <c r="B56" s="75" t="n"/>
      <c r="C56" s="181" t="n"/>
      <c r="D56" s="178" t="n"/>
      <c r="E56" s="178" t="n"/>
      <c r="F56" s="178" t="n"/>
      <c r="G56" s="178" t="n"/>
      <c r="H56" s="178" t="n"/>
      <c r="I56" s="179" t="n"/>
      <c r="J56" s="76" t="n"/>
      <c r="K56" s="182" t="n"/>
      <c r="L56" s="179" t="n"/>
    </row>
    <row r="57" ht="30" customHeight="1" s="162">
      <c r="B57" s="73" t="n"/>
      <c r="C57" s="183" t="n"/>
      <c r="D57" s="178" t="n"/>
      <c r="E57" s="178" t="n"/>
      <c r="F57" s="178" t="n"/>
      <c r="G57" s="178" t="n"/>
      <c r="H57" s="178" t="n"/>
      <c r="I57" s="179" t="n"/>
      <c r="J57" s="74" t="n"/>
      <c r="K57" s="184" t="n"/>
      <c r="L57" s="179" t="n"/>
    </row>
    <row r="58" ht="30" customHeight="1" s="162">
      <c r="B58" s="75" t="n"/>
      <c r="C58" s="181" t="n"/>
      <c r="D58" s="178" t="n"/>
      <c r="E58" s="178" t="n"/>
      <c r="F58" s="178" t="n"/>
      <c r="G58" s="178" t="n"/>
      <c r="H58" s="178" t="n"/>
      <c r="I58" s="179" t="n"/>
      <c r="J58" s="76" t="n"/>
      <c r="K58" s="182" t="n"/>
      <c r="L58" s="179" t="n"/>
    </row>
    <row r="59" ht="30" customHeight="1" s="162">
      <c r="B59" s="73" t="n"/>
      <c r="C59" s="183" t="n"/>
      <c r="D59" s="178" t="n"/>
      <c r="E59" s="178" t="n"/>
      <c r="F59" s="178" t="n"/>
      <c r="G59" s="178" t="n"/>
      <c r="H59" s="178" t="n"/>
      <c r="I59" s="179" t="n"/>
      <c r="J59" s="74" t="n"/>
      <c r="K59" s="184" t="n"/>
      <c r="L59" s="179" t="n"/>
    </row>
    <row r="60" ht="30" customHeight="1" s="162">
      <c r="B60" s="75" t="n"/>
      <c r="C60" s="181" t="n"/>
      <c r="D60" s="178" t="n"/>
      <c r="E60" s="178" t="n"/>
      <c r="F60" s="178" t="n"/>
      <c r="G60" s="178" t="n"/>
      <c r="H60" s="178" t="n"/>
      <c r="I60" s="179" t="n"/>
      <c r="J60" s="76" t="n"/>
      <c r="K60" s="182" t="n"/>
      <c r="L60" s="179" t="n"/>
    </row>
    <row r="61" ht="30" customHeight="1" s="162">
      <c r="B61" s="73" t="n"/>
      <c r="C61" s="183" t="n"/>
      <c r="D61" s="178" t="n"/>
      <c r="E61" s="178" t="n"/>
      <c r="F61" s="178" t="n"/>
      <c r="G61" s="178" t="n"/>
      <c r="H61" s="178" t="n"/>
      <c r="I61" s="179" t="n"/>
      <c r="J61" s="74" t="n"/>
      <c r="K61" s="184" t="n"/>
      <c r="L61" s="179" t="n"/>
    </row>
    <row r="62" ht="30" customHeight="1" s="162">
      <c r="B62" s="75" t="n"/>
      <c r="C62" s="181" t="n"/>
      <c r="D62" s="178" t="n"/>
      <c r="E62" s="178" t="n"/>
      <c r="F62" s="178" t="n"/>
      <c r="G62" s="178" t="n"/>
      <c r="H62" s="178" t="n"/>
      <c r="I62" s="179" t="n"/>
      <c r="J62" s="76" t="n"/>
      <c r="K62" s="182" t="n"/>
      <c r="L62" s="179" t="n"/>
    </row>
    <row r="64" ht="13.35" customHeight="1" s="162">
      <c r="B64" s="168" t="inlineStr">
        <is>
          <t>Observations (noted for the owner; no action required)</t>
        </is>
      </c>
      <c r="C64" s="168"/>
      <c r="D64" s="168"/>
      <c r="E64" s="168"/>
      <c r="F64" s="168"/>
      <c r="G64" s="168"/>
      <c r="H64" s="168"/>
      <c r="I64" s="168"/>
      <c r="J64" s="168"/>
      <c r="K64" s="168"/>
      <c r="L64" s="168"/>
    </row>
    <row r="65" ht="13.35" customHeight="1" s="162">
      <c r="B65" s="168" t="inlineStr">
        <is>
          <t>Obs.</t>
        </is>
      </c>
      <c r="C65" s="168" t="inlineStr">
        <is>
          <t>Observation</t>
        </is>
      </c>
      <c r="D65" s="398" t="n"/>
      <c r="E65" s="398" t="n"/>
      <c r="F65" s="398" t="n"/>
      <c r="G65" s="398" t="n"/>
      <c r="H65" s="398" t="n"/>
      <c r="I65" s="399" t="n"/>
      <c r="J65" s="398"/>
      <c r="K65" s="168" t="inlineStr">
        <is>
          <t>Comments</t>
        </is>
      </c>
      <c r="L65" s="399" t="n"/>
    </row>
    <row r="66" ht="30" customHeight="1" s="162">
      <c r="B66" s="81" t="n"/>
      <c r="C66" s="170" t="n"/>
      <c r="D66" s="398" t="n"/>
      <c r="E66" s="398" t="n"/>
      <c r="F66" s="398" t="n"/>
      <c r="G66" s="398" t="n"/>
      <c r="H66" s="398" t="n"/>
      <c r="I66" s="399" t="n"/>
      <c r="J66" s="398"/>
      <c r="K66" s="170" t="n"/>
      <c r="L66" s="399" t="n"/>
    </row>
    <row r="67" ht="30" customHeight="1" s="162">
      <c r="B67" s="81" t="n"/>
      <c r="C67" s="170" t="n"/>
      <c r="D67" s="398" t="n"/>
      <c r="E67" s="398" t="n"/>
      <c r="F67" s="398" t="n"/>
      <c r="G67" s="398" t="n"/>
      <c r="H67" s="398" t="n"/>
      <c r="I67" s="399" t="n"/>
      <c r="J67" s="398"/>
      <c r="K67" s="170" t="n"/>
      <c r="L67" s="399" t="n"/>
    </row>
    <row r="68" ht="30" customHeight="1" s="162">
      <c r="B68" s="81" t="n"/>
      <c r="C68" s="170" t="n"/>
      <c r="D68" s="398" t="n"/>
      <c r="E68" s="398" t="n"/>
      <c r="F68" s="398" t="n"/>
      <c r="G68" s="398" t="n"/>
      <c r="H68" s="398" t="n"/>
      <c r="I68" s="399" t="n"/>
      <c r="J68" s="398"/>
      <c r="K68" s="170" t="n"/>
      <c r="L68" s="399" t="n"/>
    </row>
    <row r="69" ht="30" customHeight="1" s="162">
      <c r="B69" s="81" t="n"/>
      <c r="C69" s="170" t="n"/>
      <c r="D69" s="398" t="n"/>
      <c r="E69" s="398" t="n"/>
      <c r="F69" s="398" t="n"/>
      <c r="G69" s="398" t="n"/>
      <c r="H69" s="398" t="n"/>
      <c r="I69" s="399" t="n"/>
      <c r="J69" s="398"/>
      <c r="K69" s="170" t="n"/>
      <c r="L69" s="399" t="n"/>
    </row>
    <row r="70" ht="30" customHeight="1" s="162">
      <c r="B70" s="81" t="n"/>
      <c r="C70" s="170" t="n"/>
      <c r="D70" s="398" t="n"/>
      <c r="E70" s="398" t="n"/>
      <c r="F70" s="398" t="n"/>
      <c r="G70" s="398" t="n"/>
      <c r="H70" s="398" t="n"/>
      <c r="I70" s="399" t="n"/>
      <c r="J70" s="398"/>
      <c r="K70" s="170" t="n"/>
      <c r="L70" s="399" t="n"/>
    </row>
    <row r="71" ht="30" customHeight="1" s="162">
      <c r="B71" s="81" t="n"/>
      <c r="C71" s="170" t="n"/>
      <c r="D71" s="398" t="n"/>
      <c r="E71" s="398" t="n"/>
      <c r="F71" s="398" t="n"/>
      <c r="G71" s="398" t="n"/>
      <c r="H71" s="398" t="n"/>
      <c r="I71" s="399" t="n"/>
      <c r="J71" s="398"/>
      <c r="K71" s="170" t="n"/>
      <c r="L71" s="399" t="n"/>
    </row>
    <row r="72" ht="30" customHeight="1" s="162">
      <c r="B72" s="81" t="n"/>
      <c r="C72" s="170" t="n"/>
      <c r="D72" s="398" t="n"/>
      <c r="E72" s="398" t="n"/>
      <c r="F72" s="398" t="n"/>
      <c r="G72" s="398" t="n"/>
      <c r="H72" s="398" t="n"/>
      <c r="I72" s="399" t="n"/>
      <c r="J72" s="398"/>
      <c r="K72" s="170" t="n"/>
      <c r="L72" s="399" t="n"/>
    </row>
    <row r="73" ht="30" customHeight="1" s="162">
      <c r="B73" s="81" t="n"/>
      <c r="C73" s="170" t="n"/>
      <c r="D73" s="398" t="n"/>
      <c r="E73" s="398" t="n"/>
      <c r="F73" s="398" t="n"/>
      <c r="G73" s="398" t="n"/>
      <c r="H73" s="398" t="n"/>
      <c r="I73" s="399" t="n"/>
      <c r="J73" s="398"/>
      <c r="K73" s="170" t="n"/>
      <c r="L73" s="399" t="n"/>
    </row>
    <row r="74" ht="30" customHeight="1" s="162">
      <c r="B74" s="81" t="n"/>
      <c r="C74" s="170" t="n"/>
      <c r="D74" s="398" t="n"/>
      <c r="E74" s="398" t="n"/>
      <c r="F74" s="398" t="n"/>
      <c r="G74" s="398" t="n"/>
      <c r="H74" s="398" t="n"/>
      <c r="I74" s="399" t="n"/>
      <c r="J74" s="398"/>
      <c r="K74" s="170" t="n"/>
      <c r="L74" s="399" t="n"/>
    </row>
    <row r="75" ht="30" customHeight="1" s="162">
      <c r="B75" s="81" t="n"/>
      <c r="C75" s="170" t="n"/>
      <c r="D75" s="398" t="n"/>
      <c r="E75" s="398" t="n"/>
      <c r="F75" s="398" t="n"/>
      <c r="G75" s="398" t="n"/>
      <c r="H75" s="398" t="n"/>
      <c r="I75" s="399" t="n"/>
      <c r="J75" s="398"/>
      <c r="K75" s="170" t="n"/>
      <c r="L75" s="399" t="n"/>
    </row>
    <row r="76" ht="30" customHeight="1" s="162">
      <c r="B76" s="81" t="n"/>
      <c r="C76" s="170" t="n"/>
      <c r="D76" s="398" t="n"/>
      <c r="E76" s="398" t="n"/>
      <c r="F76" s="398" t="n"/>
      <c r="G76" s="398" t="n"/>
      <c r="H76" s="398" t="n"/>
      <c r="I76" s="399" t="n"/>
      <c r="J76" s="398"/>
      <c r="K76" s="170" t="n"/>
      <c r="L76" s="399" t="n"/>
    </row>
    <row r="77" ht="30" customHeight="1" s="162">
      <c r="B77" s="81" t="n"/>
      <c r="C77" s="170" t="n"/>
      <c r="D77" s="398" t="n"/>
      <c r="E77" s="398" t="n"/>
      <c r="F77" s="398" t="n"/>
      <c r="G77" s="398" t="n"/>
      <c r="H77" s="398" t="n"/>
      <c r="I77" s="399" t="n"/>
      <c r="J77" s="398"/>
      <c r="K77" s="170" t="n"/>
      <c r="L77" s="399" t="n"/>
    </row>
    <row r="78" ht="30" customHeight="1" s="162">
      <c r="B78" s="81" t="n"/>
      <c r="C78" s="170" t="n"/>
      <c r="D78" s="398" t="n"/>
      <c r="E78" s="398" t="n"/>
      <c r="F78" s="398" t="n"/>
      <c r="G78" s="398" t="n"/>
      <c r="H78" s="398" t="n"/>
      <c r="I78" s="399" t="n"/>
      <c r="J78" s="398"/>
      <c r="K78" s="170" t="n"/>
      <c r="L78" s="399" t="n"/>
    </row>
    <row r="79" ht="30" customHeight="1" s="162">
      <c r="B79" s="81" t="n"/>
      <c r="C79" s="170" t="n"/>
      <c r="D79" s="398" t="n"/>
      <c r="E79" s="398" t="n"/>
      <c r="F79" s="398" t="n"/>
      <c r="G79" s="398" t="n"/>
      <c r="H79" s="398" t="n"/>
      <c r="I79" s="399" t="n"/>
      <c r="J79" s="398"/>
      <c r="K79" s="170" t="n"/>
      <c r="L79" s="399" t="n"/>
    </row>
    <row r="80" ht="30" customHeight="1" s="162">
      <c r="B80" s="81" t="n"/>
      <c r="C80" s="170" t="n"/>
      <c r="D80" s="398" t="n"/>
      <c r="E80" s="398" t="n"/>
      <c r="F80" s="398" t="n"/>
      <c r="G80" s="398" t="n"/>
      <c r="H80" s="398" t="n"/>
      <c r="I80" s="399" t="n"/>
      <c r="J80" s="398"/>
      <c r="K80" s="170" t="n"/>
      <c r="L80" s="399" t="n"/>
    </row>
    <row r="81" ht="30" customHeight="1" s="162">
      <c r="B81" s="81" t="n"/>
      <c r="C81" s="170" t="n"/>
      <c r="D81" s="398" t="n"/>
      <c r="E81" s="398" t="n"/>
      <c r="F81" s="398" t="n"/>
      <c r="G81" s="398" t="n"/>
      <c r="H81" s="398" t="n"/>
      <c r="I81" s="399" t="n"/>
      <c r="J81" s="398"/>
      <c r="K81" s="170" t="n"/>
      <c r="L81" s="399" t="n"/>
    </row>
    <row r="82" ht="30" customHeight="1" s="162">
      <c r="B82" s="81" t="n"/>
      <c r="C82" s="170" t="n"/>
      <c r="D82" s="398" t="n"/>
      <c r="E82" s="398" t="n"/>
      <c r="F82" s="398" t="n"/>
      <c r="G82" s="398" t="n"/>
      <c r="H82" s="398" t="n"/>
      <c r="I82" s="399" t="n"/>
      <c r="J82" s="398"/>
      <c r="K82" s="170" t="n"/>
      <c r="L82" s="399" t="n"/>
    </row>
    <row r="83" ht="30" customHeight="1" s="162">
      <c r="B83" s="81" t="n"/>
      <c r="C83" s="170" t="n"/>
      <c r="D83" s="398" t="n"/>
      <c r="E83" s="398" t="n"/>
      <c r="F83" s="398" t="n"/>
      <c r="G83" s="398" t="n"/>
      <c r="H83" s="398" t="n"/>
      <c r="I83" s="399" t="n"/>
      <c r="J83" s="398"/>
      <c r="K83" s="170" t="n"/>
      <c r="L83" s="399" t="n"/>
    </row>
    <row r="84" ht="30" customHeight="1" s="162">
      <c r="B84" s="81" t="n"/>
      <c r="C84" s="170" t="n"/>
      <c r="D84" s="398" t="n"/>
      <c r="E84" s="398" t="n"/>
      <c r="F84" s="398" t="n"/>
      <c r="G84" s="398" t="n"/>
      <c r="H84" s="398" t="n"/>
      <c r="I84" s="399" t="n"/>
      <c r="J84" s="398"/>
      <c r="K84" s="170" t="n"/>
      <c r="L84" s="399" t="n"/>
    </row>
    <row r="85" ht="30" customHeight="1" s="162">
      <c r="B85" s="81" t="n"/>
      <c r="C85" s="170" t="n"/>
      <c r="D85" s="398" t="n"/>
      <c r="E85" s="398" t="n"/>
      <c r="F85" s="398" t="n"/>
      <c r="G85" s="398" t="n"/>
      <c r="H85" s="398" t="n"/>
      <c r="I85" s="399" t="n"/>
      <c r="J85" s="398"/>
      <c r="K85" s="170" t="n"/>
      <c r="L85" s="399" t="n"/>
    </row>
  </sheetData>
  <mergeCells count="155">
    <mergeCell ref="C36:I36"/>
    <mergeCell ref="L2:M2"/>
    <mergeCell ref="K49:L49"/>
    <mergeCell ref="C17:I17"/>
    <mergeCell ref="K24:L24"/>
    <mergeCell ref="K33:L33"/>
    <mergeCell ref="C19:I19"/>
    <mergeCell ref="K26:L26"/>
    <mergeCell ref="C53:I53"/>
    <mergeCell ref="C28:I28"/>
    <mergeCell ref="K35:L35"/>
    <mergeCell ref="L3:M3"/>
    <mergeCell ref="C9:L10"/>
    <mergeCell ref="K50:L50"/>
    <mergeCell ref="C30:I30"/>
    <mergeCell ref="D3:I3"/>
    <mergeCell ref="K58:L58"/>
    <mergeCell ref="C45:I45"/>
    <mergeCell ref="K52:L52"/>
    <mergeCell ref="C14:I14"/>
    <mergeCell ref="K42:L42"/>
    <mergeCell ref="C47:I47"/>
    <mergeCell ref="C31:I31"/>
    <mergeCell ref="K53:L53"/>
    <mergeCell ref="C40:I40"/>
    <mergeCell ref="C21:I21"/>
    <mergeCell ref="K28:L28"/>
    <mergeCell ref="K37:L37"/>
    <mergeCell ref="C60:I60"/>
    <mergeCell ref="K13:L13"/>
    <mergeCell ref="C23:I23"/>
    <mergeCell ref="K30:L30"/>
    <mergeCell ref="B3:C3"/>
    <mergeCell ref="K15:L15"/>
    <mergeCell ref="K55:L55"/>
    <mergeCell ref="C57:I57"/>
    <mergeCell ref="K21:L21"/>
    <mergeCell ref="K51:L51"/>
    <mergeCell ref="B2:C2"/>
    <mergeCell ref="C18:I18"/>
    <mergeCell ref="K32:L32"/>
    <mergeCell ref="C34:I34"/>
    <mergeCell ref="K41:L41"/>
    <mergeCell ref="C42:I42"/>
    <mergeCell ref="C58:I58"/>
    <mergeCell ref="K56:L56"/>
    <mergeCell ref="K43:L43"/>
    <mergeCell ref="C20:I20"/>
    <mergeCell ref="K27:L27"/>
    <mergeCell ref="C29:I29"/>
    <mergeCell ref="K17:L17"/>
    <mergeCell ref="C44:I44"/>
    <mergeCell ref="J3:K3"/>
    <mergeCell ref="C22:I22"/>
    <mergeCell ref="C59:I59"/>
    <mergeCell ref="C12:I12"/>
    <mergeCell ref="K19:L19"/>
    <mergeCell ref="C46:I46"/>
    <mergeCell ref="C51:I51"/>
    <mergeCell ref="K16:L16"/>
    <mergeCell ref="C61:I61"/>
    <mergeCell ref="K25:L25"/>
    <mergeCell ref="C48:I48"/>
    <mergeCell ref="C32:I32"/>
    <mergeCell ref="C38:I38"/>
    <mergeCell ref="K45:L45"/>
    <mergeCell ref="K54:L54"/>
    <mergeCell ref="K60:L60"/>
    <mergeCell ref="K29:L29"/>
    <mergeCell ref="K47:L47"/>
    <mergeCell ref="C49:I49"/>
    <mergeCell ref="K44:L44"/>
    <mergeCell ref="C24:I24"/>
    <mergeCell ref="K31:L31"/>
    <mergeCell ref="K46:L46"/>
    <mergeCell ref="C33:I33"/>
    <mergeCell ref="K40:L40"/>
    <mergeCell ref="C26:I26"/>
    <mergeCell ref="C35:I35"/>
    <mergeCell ref="C16:I16"/>
    <mergeCell ref="K23:L23"/>
    <mergeCell ref="C25:I25"/>
    <mergeCell ref="C55:I55"/>
    <mergeCell ref="J2:K2"/>
    <mergeCell ref="K57:L57"/>
    <mergeCell ref="K18:L18"/>
    <mergeCell ref="D2:I2"/>
    <mergeCell ref="C52:I52"/>
    <mergeCell ref="K34:L34"/>
    <mergeCell ref="C39:I39"/>
    <mergeCell ref="K36:L36"/>
    <mergeCell ref="C37:I37"/>
    <mergeCell ref="C13:I13"/>
    <mergeCell ref="K20:L20"/>
    <mergeCell ref="C62:I62"/>
    <mergeCell ref="C15:I15"/>
    <mergeCell ref="K22:L22"/>
    <mergeCell ref="K59:L59"/>
    <mergeCell ref="K12:L12"/>
    <mergeCell ref="C54:I54"/>
    <mergeCell ref="K61:L61"/>
    <mergeCell ref="C5:L7"/>
    <mergeCell ref="K39:L39"/>
    <mergeCell ref="K14:L14"/>
    <mergeCell ref="C41:I41"/>
    <mergeCell ref="K48:L48"/>
    <mergeCell ref="C50:I50"/>
    <mergeCell ref="C56:I56"/>
    <mergeCell ref="K38:L38"/>
    <mergeCell ref="C43:I43"/>
    <mergeCell ref="K62:L62"/>
    <mergeCell ref="C27:I27"/>
    <mergeCell ref="B64:L64"/>
    <mergeCell ref="C65:J65"/>
    <mergeCell ref="K65:L65"/>
    <mergeCell ref="C66:J66"/>
    <mergeCell ref="K66:L66"/>
    <mergeCell ref="C67:J67"/>
    <mergeCell ref="K67:L67"/>
    <mergeCell ref="C68:J68"/>
    <mergeCell ref="K68:L68"/>
    <mergeCell ref="C69:J69"/>
    <mergeCell ref="K69:L69"/>
    <mergeCell ref="C70:J70"/>
    <mergeCell ref="K70:L70"/>
    <mergeCell ref="C71:J71"/>
    <mergeCell ref="K71:L71"/>
    <mergeCell ref="C72:J72"/>
    <mergeCell ref="K72:L72"/>
    <mergeCell ref="C73:J73"/>
    <mergeCell ref="K73:L73"/>
    <mergeCell ref="C74:J74"/>
    <mergeCell ref="K74:L74"/>
    <mergeCell ref="C75:J75"/>
    <mergeCell ref="K75:L75"/>
    <mergeCell ref="C76:J76"/>
    <mergeCell ref="K76:L76"/>
    <mergeCell ref="C77:J77"/>
    <mergeCell ref="K77:L77"/>
    <mergeCell ref="C78:J78"/>
    <mergeCell ref="K78:L78"/>
    <mergeCell ref="C79:J79"/>
    <mergeCell ref="K79:L79"/>
    <mergeCell ref="C80:J80"/>
    <mergeCell ref="K80:L80"/>
    <mergeCell ref="C81:J81"/>
    <mergeCell ref="K81:L81"/>
    <mergeCell ref="C82:J82"/>
    <mergeCell ref="K82:L82"/>
    <mergeCell ref="C83:J83"/>
    <mergeCell ref="K83:L83"/>
    <mergeCell ref="C84:J84"/>
    <mergeCell ref="K84:L84"/>
    <mergeCell ref="C85:J85"/>
    <mergeCell ref="K85:L85"/>
  </mergeCells>
  <conditionalFormatting sqref="B13:L100">
    <cfRule type="expression" priority="1" dxfId="711">
      <formula>$J13="Closed"</formula>
    </cfRule>
  </conditionalFormatting>
  <dataValidations count="1">
    <dataValidation sqref="J13:J100" showDropDown="0" showInputMessage="1" showErrorMessage="1" allowBlank="1" errorTitle="Invalid Entry" error="Please select either 'Open' or 'Closed'." type="list">
      <formula1>"Open,Closed"</formula1>
    </dataValidation>
  </dataValidations>
  <pageMargins left="0.7" right="0.7" top="0.75" bottom="0.75" header="0.3" footer="0.3"/>
  <pageSetup orientation="portrait" scale="68" fitToHeight="0"/>
  <headerFooter>
    <oddFooter>&amp;C&amp;8Page &amp;P of &amp;N</oddFooter>
  </headerFooter>
  <rowBreaks count="1" manualBreakCount="1">
    <brk id="62" max="16383" man="1"/>
  </rowBreaks>
</worksheet>
</file>

<file path=xl/worksheets/sheet5.xml><?xml version="1.0" encoding="utf-8"?>
<worksheet xmlns="http://schemas.openxmlformats.org/spreadsheetml/2006/main">
  <sheetPr codeName="Sheet4">
    <tabColor rgb="FF808080"/>
    <outlinePr summaryBelow="1" summaryRight="1"/>
    <pageSetUpPr fitToPage="1"/>
  </sheetPr>
  <dimension ref="B2:M85"/>
  <sheetViews>
    <sheetView view="pageBreakPreview" tabSelected="0" zoomScale="90" zoomScaleNormal="85" zoomScaleSheetLayoutView="90" workbookViewId="0">
      <selection activeCell="O24" sqref="O24"/>
    </sheetView>
  </sheetViews>
  <sheetFormatPr baseColWidth="8" defaultColWidth="6.85546875" defaultRowHeight="13.35" customHeight="1"/>
  <cols>
    <col width="3.42578125" customWidth="1" style="238" min="1" max="1"/>
    <col width="4.42578125" customWidth="1" style="238" min="2" max="2"/>
    <col width="12" customWidth="1" style="162" min="3" max="3"/>
    <col width="10" customWidth="1" style="162" min="4" max="10"/>
    <col width="20" customWidth="1" style="162" min="11" max="12"/>
    <col width="3" customWidth="1" style="162" min="13" max="13"/>
    <col width="3.140625" customWidth="1" style="238" min="14" max="14"/>
    <col width="6.85546875" customWidth="1" style="238" min="15" max="15"/>
    <col width="6.85546875" customWidth="1" style="238" min="16" max="16384"/>
  </cols>
  <sheetData>
    <row r="2" ht="13.35" customHeight="1" s="162">
      <c r="B2" s="153" t="inlineStr">
        <is>
          <t>Project</t>
        </is>
      </c>
      <c r="C2" s="173" t="n"/>
      <c r="D2" s="154">
        <f>IF('{Project Information}'!E2="","",'{Project Information}'!E2)</f>
        <v/>
      </c>
      <c r="E2" s="174" t="n"/>
      <c r="F2" s="174" t="n"/>
      <c r="G2" s="174" t="n"/>
      <c r="H2" s="174" t="n"/>
      <c r="I2" s="173" t="n"/>
      <c r="J2" s="153" t="inlineStr">
        <is>
          <t>Technician</t>
        </is>
      </c>
      <c r="K2" s="173" t="n"/>
      <c r="L2" s="154">
        <f>IF('{Project Information}'!E12="","",'{Project Information}'!E12)</f>
        <v/>
      </c>
      <c r="M2" s="173" t="n"/>
    </row>
    <row r="3" ht="13.35" customHeight="1" s="162">
      <c r="B3" s="155" t="inlineStr">
        <is>
          <t>Address</t>
        </is>
      </c>
      <c r="C3" s="160" t="n"/>
      <c r="D3" s="154">
        <f>IF('{Project Information}'!E3="","",'{Project Information}'!E3)</f>
        <v/>
      </c>
      <c r="E3" s="174" t="n"/>
      <c r="F3" s="174" t="n"/>
      <c r="G3" s="174" t="n"/>
      <c r="H3" s="174" t="n"/>
      <c r="I3" s="173" t="n"/>
      <c r="J3" s="155" t="inlineStr">
        <is>
          <t>Date</t>
        </is>
      </c>
      <c r="K3" s="160" t="n"/>
      <c r="L3" s="175">
        <f>IF('{Project Information}'!E11="","",'{Project Information}'!E11)</f>
        <v/>
      </c>
      <c r="M3" s="173" t="n"/>
    </row>
    <row r="4" ht="13.35" customHeight="1" s="162">
      <c r="B4" s="3" t="n"/>
      <c r="C4" s="3" t="n"/>
      <c r="D4" s="253" t="n"/>
      <c r="E4" s="253" t="n"/>
      <c r="F4" s="253" t="n"/>
      <c r="G4" s="253" t="n"/>
      <c r="H4" s="253" t="n"/>
      <c r="I4" s="253" t="n"/>
      <c r="J4" s="253" t="n"/>
      <c r="K4" s="253" t="n"/>
      <c r="L4" s="253" t="n"/>
      <c r="M4" s="253" t="n"/>
    </row>
    <row r="5" ht="13.35" customHeight="1" s="162">
      <c r="B5" s="5" t="n"/>
      <c r="C5" s="158" t="inlineStr">
        <is>
          <t>Report Summary and Remarks - Existing Equipment</t>
        </is>
      </c>
      <c r="D5" s="159" t="n"/>
      <c r="E5" s="159" t="n"/>
      <c r="F5" s="159" t="n"/>
      <c r="G5" s="159" t="n"/>
      <c r="H5" s="159" t="n"/>
      <c r="I5" s="159" t="n"/>
      <c r="J5" s="159" t="n"/>
      <c r="K5" s="159" t="n"/>
      <c r="L5" s="160" t="n"/>
    </row>
    <row r="6" ht="13.35" customHeight="1" s="162">
      <c r="B6" s="5" t="n"/>
      <c r="C6" s="161" t="n"/>
      <c r="L6" s="163" t="n"/>
    </row>
    <row r="7" ht="13.35" customHeight="1" s="162">
      <c r="B7" s="5" t="n"/>
      <c r="C7" s="164" t="n"/>
      <c r="D7" s="165" t="n"/>
      <c r="E7" s="165" t="n"/>
      <c r="F7" s="165" t="n"/>
      <c r="G7" s="165" t="n"/>
      <c r="H7" s="165" t="n"/>
      <c r="I7" s="165" t="n"/>
      <c r="J7" s="165" t="n"/>
      <c r="K7" s="165" t="n"/>
      <c r="L7" s="166" t="n"/>
    </row>
    <row r="9" ht="13.35" customHeight="1" s="162">
      <c r="C9" s="167" t="inlineStr">
        <is>
          <t xml:space="preserve">All variances from design quantities, which exceed NEBB tolerances, are noted below. Additionally, all performance issues deemed worthy of further explanation, as well as data and measurements that could not be obtained for reasons beyond our control are listed as well. </t>
        </is>
      </c>
    </row>
    <row r="10" ht="13.35" customHeight="1" s="162"/>
    <row r="12" ht="13.35" customHeight="1" s="162">
      <c r="B12" s="168" t="inlineStr">
        <is>
          <t>#</t>
        </is>
      </c>
      <c r="C12" s="168" t="inlineStr">
        <is>
          <t>Remark</t>
        </is>
      </c>
      <c r="D12" s="398" t="n"/>
      <c r="E12" s="398" t="n"/>
      <c r="F12" s="398" t="n"/>
      <c r="G12" s="398" t="n"/>
      <c r="H12" s="398" t="n"/>
      <c r="I12" s="399" t="n"/>
      <c r="J12" s="168" t="inlineStr">
        <is>
          <t>Status</t>
        </is>
      </c>
      <c r="K12" s="168" t="inlineStr">
        <is>
          <t>Comments</t>
        </is>
      </c>
      <c r="L12" s="399" t="n"/>
    </row>
    <row r="13" ht="30" customHeight="1" s="162">
      <c r="B13" s="80" t="n"/>
      <c r="C13" s="170" t="n"/>
      <c r="D13" s="398" t="n"/>
      <c r="E13" s="398" t="n"/>
      <c r="F13" s="398" t="n"/>
      <c r="G13" s="398" t="n"/>
      <c r="H13" s="398" t="n"/>
      <c r="I13" s="399" t="n"/>
      <c r="J13" s="81" t="n"/>
      <c r="K13" s="172" t="n"/>
      <c r="L13" s="399" t="n"/>
    </row>
    <row r="14" ht="30" customHeight="1" s="162">
      <c r="B14" s="81" t="n"/>
      <c r="C14" s="170" t="n"/>
      <c r="D14" s="398" t="n"/>
      <c r="E14" s="398" t="n"/>
      <c r="F14" s="398" t="n"/>
      <c r="G14" s="398" t="n"/>
      <c r="H14" s="398" t="n"/>
      <c r="I14" s="399" t="n"/>
      <c r="J14" s="81" t="n"/>
      <c r="K14" s="170" t="n"/>
      <c r="L14" s="399" t="n"/>
    </row>
    <row r="15" ht="30" customHeight="1" s="162">
      <c r="B15" s="80" t="n"/>
      <c r="C15" s="170" t="n"/>
      <c r="D15" s="398" t="n"/>
      <c r="E15" s="398" t="n"/>
      <c r="F15" s="398" t="n"/>
      <c r="G15" s="398" t="n"/>
      <c r="H15" s="398" t="n"/>
      <c r="I15" s="399" t="n"/>
      <c r="J15" s="81" t="n"/>
      <c r="K15" s="172" t="n"/>
      <c r="L15" s="399" t="n"/>
    </row>
    <row r="16" ht="30" customHeight="1" s="162">
      <c r="B16" s="80" t="n"/>
      <c r="C16" s="170" t="n"/>
      <c r="D16" s="398" t="n"/>
      <c r="E16" s="398" t="n"/>
      <c r="F16" s="398" t="n"/>
      <c r="G16" s="398" t="n"/>
      <c r="H16" s="398" t="n"/>
      <c r="I16" s="399" t="n"/>
      <c r="J16" s="81" t="n"/>
      <c r="K16" s="172" t="n"/>
      <c r="L16" s="399" t="n"/>
    </row>
    <row r="17" ht="30" customHeight="1" s="162">
      <c r="B17" s="80" t="n"/>
      <c r="C17" s="170" t="n"/>
      <c r="D17" s="398" t="n"/>
      <c r="E17" s="398" t="n"/>
      <c r="F17" s="398" t="n"/>
      <c r="G17" s="398" t="n"/>
      <c r="H17" s="398" t="n"/>
      <c r="I17" s="399" t="n"/>
      <c r="J17" s="81" t="n"/>
      <c r="K17" s="172" t="n"/>
      <c r="L17" s="399" t="n"/>
    </row>
    <row r="18" ht="30" customHeight="1" s="162">
      <c r="B18" s="80" t="n"/>
      <c r="C18" s="170" t="n"/>
      <c r="D18" s="398" t="n"/>
      <c r="E18" s="398" t="n"/>
      <c r="F18" s="398" t="n"/>
      <c r="G18" s="398" t="n"/>
      <c r="H18" s="398" t="n"/>
      <c r="I18" s="399" t="n"/>
      <c r="J18" s="81" t="n"/>
      <c r="K18" s="172" t="n"/>
      <c r="L18" s="399" t="n"/>
    </row>
    <row r="19" ht="30" customHeight="1" s="162">
      <c r="B19" s="80" t="n"/>
      <c r="C19" s="170" t="n"/>
      <c r="D19" s="398" t="n"/>
      <c r="E19" s="398" t="n"/>
      <c r="F19" s="398" t="n"/>
      <c r="G19" s="398" t="n"/>
      <c r="H19" s="398" t="n"/>
      <c r="I19" s="399" t="n"/>
      <c r="J19" s="81" t="n"/>
      <c r="K19" s="172" t="n"/>
      <c r="L19" s="399" t="n"/>
    </row>
    <row r="20" ht="30" customHeight="1" s="162">
      <c r="B20" s="80" t="n"/>
      <c r="C20" s="170" t="n"/>
      <c r="D20" s="398" t="n"/>
      <c r="E20" s="398" t="n"/>
      <c r="F20" s="398" t="n"/>
      <c r="G20" s="398" t="n"/>
      <c r="H20" s="398" t="n"/>
      <c r="I20" s="399" t="n"/>
      <c r="J20" s="81" t="n"/>
      <c r="K20" s="172" t="n"/>
      <c r="L20" s="399" t="n"/>
    </row>
    <row r="21" ht="30" customHeight="1" s="162">
      <c r="B21" s="80" t="n"/>
      <c r="C21" s="170" t="n"/>
      <c r="D21" s="398" t="n"/>
      <c r="E21" s="398" t="n"/>
      <c r="F21" s="398" t="n"/>
      <c r="G21" s="398" t="n"/>
      <c r="H21" s="398" t="n"/>
      <c r="I21" s="399" t="n"/>
      <c r="J21" s="81" t="n"/>
      <c r="K21" s="172" t="n"/>
      <c r="L21" s="399" t="n"/>
    </row>
    <row r="22" ht="30" customHeight="1" s="162">
      <c r="B22" s="80" t="n"/>
      <c r="C22" s="170" t="n"/>
      <c r="D22" s="398" t="n"/>
      <c r="E22" s="398" t="n"/>
      <c r="F22" s="398" t="n"/>
      <c r="G22" s="398" t="n"/>
      <c r="H22" s="398" t="n"/>
      <c r="I22" s="399" t="n"/>
      <c r="J22" s="81" t="n"/>
      <c r="K22" s="172" t="n"/>
      <c r="L22" s="399" t="n"/>
    </row>
    <row r="23" ht="30" customHeight="1" s="162">
      <c r="B23" s="80" t="n"/>
      <c r="C23" s="170" t="n"/>
      <c r="D23" s="398" t="n"/>
      <c r="E23" s="398" t="n"/>
      <c r="F23" s="398" t="n"/>
      <c r="G23" s="398" t="n"/>
      <c r="H23" s="398" t="n"/>
      <c r="I23" s="399" t="n"/>
      <c r="J23" s="81" t="n"/>
      <c r="K23" s="172" t="n"/>
      <c r="L23" s="399" t="n"/>
    </row>
    <row r="24" ht="30" customHeight="1" s="162">
      <c r="B24" s="80" t="n"/>
      <c r="C24" s="170" t="n"/>
      <c r="D24" s="398" t="n"/>
      <c r="E24" s="398" t="n"/>
      <c r="F24" s="398" t="n"/>
      <c r="G24" s="398" t="n"/>
      <c r="H24" s="398" t="n"/>
      <c r="I24" s="399" t="n"/>
      <c r="J24" s="81" t="n"/>
      <c r="K24" s="172" t="n"/>
      <c r="L24" s="399" t="n"/>
    </row>
    <row r="25" ht="30" customHeight="1" s="162">
      <c r="B25" s="80" t="n"/>
      <c r="C25" s="170" t="n"/>
      <c r="D25" s="398" t="n"/>
      <c r="E25" s="398" t="n"/>
      <c r="F25" s="398" t="n"/>
      <c r="G25" s="398" t="n"/>
      <c r="H25" s="398" t="n"/>
      <c r="I25" s="399" t="n"/>
      <c r="J25" s="81" t="n"/>
      <c r="K25" s="172" t="n"/>
      <c r="L25" s="399" t="n"/>
    </row>
    <row r="26" ht="30" customHeight="1" s="162">
      <c r="B26" s="80" t="n"/>
      <c r="C26" s="170" t="n"/>
      <c r="D26" s="398" t="n"/>
      <c r="E26" s="398" t="n"/>
      <c r="F26" s="398" t="n"/>
      <c r="G26" s="398" t="n"/>
      <c r="H26" s="398" t="n"/>
      <c r="I26" s="399" t="n"/>
      <c r="J26" s="81" t="n"/>
      <c r="K26" s="172" t="n"/>
      <c r="L26" s="399" t="n"/>
    </row>
    <row r="27" ht="30" customHeight="1" s="162">
      <c r="B27" s="80" t="n"/>
      <c r="C27" s="170" t="n"/>
      <c r="D27" s="398" t="n"/>
      <c r="E27" s="398" t="n"/>
      <c r="F27" s="398" t="n"/>
      <c r="G27" s="398" t="n"/>
      <c r="H27" s="398" t="n"/>
      <c r="I27" s="399" t="n"/>
      <c r="J27" s="81" t="n"/>
      <c r="K27" s="172" t="n"/>
      <c r="L27" s="399" t="n"/>
    </row>
    <row r="28" ht="30" customHeight="1" s="162">
      <c r="B28" s="80" t="n"/>
      <c r="C28" s="170" t="n"/>
      <c r="D28" s="398" t="n"/>
      <c r="E28" s="398" t="n"/>
      <c r="F28" s="398" t="n"/>
      <c r="G28" s="398" t="n"/>
      <c r="H28" s="398" t="n"/>
      <c r="I28" s="399" t="n"/>
      <c r="J28" s="81" t="n"/>
      <c r="K28" s="172" t="n"/>
      <c r="L28" s="399" t="n"/>
    </row>
    <row r="29" ht="30" customHeight="1" s="162">
      <c r="B29" s="80" t="n"/>
      <c r="C29" s="170" t="n"/>
      <c r="D29" s="398" t="n"/>
      <c r="E29" s="398" t="n"/>
      <c r="F29" s="398" t="n"/>
      <c r="G29" s="398" t="n"/>
      <c r="H29" s="398" t="n"/>
      <c r="I29" s="399" t="n"/>
      <c r="J29" s="81" t="n"/>
      <c r="K29" s="172" t="n"/>
      <c r="L29" s="399" t="n"/>
    </row>
    <row r="30" ht="30" customHeight="1" s="162">
      <c r="B30" s="80" t="n"/>
      <c r="C30" s="170" t="n"/>
      <c r="D30" s="398" t="n"/>
      <c r="E30" s="398" t="n"/>
      <c r="F30" s="398" t="n"/>
      <c r="G30" s="398" t="n"/>
      <c r="H30" s="398" t="n"/>
      <c r="I30" s="399" t="n"/>
      <c r="J30" s="81" t="n"/>
      <c r="K30" s="172" t="n"/>
      <c r="L30" s="399" t="n"/>
    </row>
    <row r="31" ht="30" customHeight="1" s="162">
      <c r="B31" s="80" t="n"/>
      <c r="C31" s="170" t="n"/>
      <c r="D31" s="398" t="n"/>
      <c r="E31" s="398" t="n"/>
      <c r="F31" s="398" t="n"/>
      <c r="G31" s="398" t="n"/>
      <c r="H31" s="398" t="n"/>
      <c r="I31" s="399" t="n"/>
      <c r="J31" s="81" t="n"/>
      <c r="K31" s="172" t="n"/>
      <c r="L31" s="399" t="n"/>
    </row>
    <row r="32" ht="30" customHeight="1" s="162">
      <c r="B32" s="80" t="n"/>
      <c r="C32" s="170" t="n"/>
      <c r="D32" s="398" t="n"/>
      <c r="E32" s="398" t="n"/>
      <c r="F32" s="398" t="n"/>
      <c r="G32" s="398" t="n"/>
      <c r="H32" s="398" t="n"/>
      <c r="I32" s="399" t="n"/>
      <c r="J32" s="81" t="n"/>
      <c r="K32" s="172" t="n"/>
      <c r="L32" s="399" t="n"/>
    </row>
    <row r="33" ht="30" customHeight="1" s="162">
      <c r="B33" s="80" t="n"/>
      <c r="C33" s="170" t="n"/>
      <c r="D33" s="398" t="n"/>
      <c r="E33" s="398" t="n"/>
      <c r="F33" s="398" t="n"/>
      <c r="G33" s="398" t="n"/>
      <c r="H33" s="398" t="n"/>
      <c r="I33" s="399" t="n"/>
      <c r="J33" s="81" t="n"/>
      <c r="K33" s="172" t="n"/>
      <c r="L33" s="399" t="n"/>
    </row>
    <row r="34" ht="30" customHeight="1" s="162">
      <c r="B34" s="80" t="n"/>
      <c r="C34" s="170" t="n"/>
      <c r="D34" s="398" t="n"/>
      <c r="E34" s="398" t="n"/>
      <c r="F34" s="398" t="n"/>
      <c r="G34" s="398" t="n"/>
      <c r="H34" s="398" t="n"/>
      <c r="I34" s="399" t="n"/>
      <c r="J34" s="81" t="n"/>
      <c r="K34" s="172" t="n"/>
      <c r="L34" s="399" t="n"/>
    </row>
    <row r="35" ht="30" customHeight="1" s="162">
      <c r="B35" s="80" t="n"/>
      <c r="C35" s="170" t="n"/>
      <c r="D35" s="398" t="n"/>
      <c r="E35" s="398" t="n"/>
      <c r="F35" s="398" t="n"/>
      <c r="G35" s="398" t="n"/>
      <c r="H35" s="398" t="n"/>
      <c r="I35" s="399" t="n"/>
      <c r="J35" s="81" t="n"/>
      <c r="K35" s="172" t="n"/>
      <c r="L35" s="399" t="n"/>
    </row>
    <row r="36" ht="30" customHeight="1" s="162">
      <c r="B36" s="80" t="n"/>
      <c r="C36" s="170" t="n"/>
      <c r="D36" s="398" t="n"/>
      <c r="E36" s="398" t="n"/>
      <c r="F36" s="398" t="n"/>
      <c r="G36" s="398" t="n"/>
      <c r="H36" s="398" t="n"/>
      <c r="I36" s="399" t="n"/>
      <c r="J36" s="81" t="n"/>
      <c r="K36" s="172" t="n"/>
      <c r="L36" s="399" t="n"/>
    </row>
    <row r="37" ht="30" customHeight="1" s="162">
      <c r="B37" s="80" t="n"/>
      <c r="C37" s="170" t="n"/>
      <c r="D37" s="398" t="n"/>
      <c r="E37" s="398" t="n"/>
      <c r="F37" s="398" t="n"/>
      <c r="G37" s="398" t="n"/>
      <c r="H37" s="398" t="n"/>
      <c r="I37" s="399" t="n"/>
      <c r="J37" s="81" t="n"/>
      <c r="K37" s="172" t="n"/>
      <c r="L37" s="399" t="n"/>
    </row>
    <row r="38" ht="30" customHeight="1" s="162">
      <c r="B38" s="80" t="n"/>
      <c r="C38" s="170" t="n"/>
      <c r="D38" s="398" t="n"/>
      <c r="E38" s="398" t="n"/>
      <c r="F38" s="398" t="n"/>
      <c r="G38" s="398" t="n"/>
      <c r="H38" s="398" t="n"/>
      <c r="I38" s="399" t="n"/>
      <c r="J38" s="81" t="n"/>
      <c r="K38" s="172" t="n"/>
      <c r="L38" s="399" t="n"/>
    </row>
    <row r="39" ht="30" customHeight="1" s="162">
      <c r="B39" s="80" t="n"/>
      <c r="C39" s="170" t="n"/>
      <c r="D39" s="398" t="n"/>
      <c r="E39" s="398" t="n"/>
      <c r="F39" s="398" t="n"/>
      <c r="G39" s="398" t="n"/>
      <c r="H39" s="398" t="n"/>
      <c r="I39" s="399" t="n"/>
      <c r="J39" s="81" t="n"/>
      <c r="K39" s="172" t="n"/>
      <c r="L39" s="399" t="n"/>
    </row>
    <row r="40" ht="30" customHeight="1" s="162">
      <c r="B40" s="80" t="n"/>
      <c r="C40" s="170" t="n"/>
      <c r="D40" s="398" t="n"/>
      <c r="E40" s="398" t="n"/>
      <c r="F40" s="398" t="n"/>
      <c r="G40" s="398" t="n"/>
      <c r="H40" s="398" t="n"/>
      <c r="I40" s="399" t="n"/>
      <c r="J40" s="81" t="n"/>
      <c r="K40" s="172" t="n"/>
      <c r="L40" s="399" t="n"/>
    </row>
    <row r="41" ht="30" customHeight="1" s="162">
      <c r="B41" s="77" t="n"/>
      <c r="C41" s="177" t="n"/>
      <c r="D41" s="178" t="n"/>
      <c r="E41" s="178" t="n"/>
      <c r="F41" s="178" t="n"/>
      <c r="G41" s="178" t="n"/>
      <c r="H41" s="178" t="n"/>
      <c r="I41" s="179" t="n"/>
      <c r="J41" s="78" t="n"/>
      <c r="K41" s="180" t="n"/>
      <c r="L41" s="179" t="n"/>
    </row>
    <row r="42" ht="30" customHeight="1" s="162">
      <c r="B42" s="75" t="n"/>
      <c r="C42" s="181" t="n"/>
      <c r="D42" s="178" t="n"/>
      <c r="E42" s="178" t="n"/>
      <c r="F42" s="178" t="n"/>
      <c r="G42" s="178" t="n"/>
      <c r="H42" s="178" t="n"/>
      <c r="I42" s="179" t="n"/>
      <c r="J42" s="76" t="n"/>
      <c r="K42" s="182" t="n"/>
      <c r="L42" s="179" t="n"/>
    </row>
    <row r="43" ht="30" customHeight="1" s="162">
      <c r="B43" s="73" t="n"/>
      <c r="C43" s="183" t="n"/>
      <c r="D43" s="178" t="n"/>
      <c r="E43" s="178" t="n"/>
      <c r="F43" s="178" t="n"/>
      <c r="G43" s="178" t="n"/>
      <c r="H43" s="178" t="n"/>
      <c r="I43" s="179" t="n"/>
      <c r="J43" s="74" t="n"/>
      <c r="K43" s="184" t="n"/>
      <c r="L43" s="179" t="n"/>
    </row>
    <row r="44" ht="30" customHeight="1" s="162">
      <c r="B44" s="75" t="n"/>
      <c r="C44" s="181" t="n"/>
      <c r="D44" s="178" t="n"/>
      <c r="E44" s="178" t="n"/>
      <c r="F44" s="178" t="n"/>
      <c r="G44" s="178" t="n"/>
      <c r="H44" s="178" t="n"/>
      <c r="I44" s="179" t="n"/>
      <c r="J44" s="76" t="n"/>
      <c r="K44" s="182" t="n"/>
      <c r="L44" s="179" t="n"/>
    </row>
    <row r="45" ht="30" customHeight="1" s="162">
      <c r="B45" s="73" t="n"/>
      <c r="C45" s="183" t="n"/>
      <c r="D45" s="178" t="n"/>
      <c r="E45" s="178" t="n"/>
      <c r="F45" s="178" t="n"/>
      <c r="G45" s="178" t="n"/>
      <c r="H45" s="178" t="n"/>
      <c r="I45" s="179" t="n"/>
      <c r="J45" s="74" t="n"/>
      <c r="K45" s="184" t="n"/>
      <c r="L45" s="179" t="n"/>
    </row>
    <row r="46" ht="30" customHeight="1" s="162">
      <c r="B46" s="75" t="n"/>
      <c r="C46" s="181" t="n"/>
      <c r="D46" s="178" t="n"/>
      <c r="E46" s="178" t="n"/>
      <c r="F46" s="178" t="n"/>
      <c r="G46" s="178" t="n"/>
      <c r="H46" s="178" t="n"/>
      <c r="I46" s="179" t="n"/>
      <c r="J46" s="76" t="n"/>
      <c r="K46" s="182" t="n"/>
      <c r="L46" s="179" t="n"/>
    </row>
    <row r="47" ht="30" customHeight="1" s="162">
      <c r="B47" s="73" t="n"/>
      <c r="C47" s="183" t="n"/>
      <c r="D47" s="178" t="n"/>
      <c r="E47" s="178" t="n"/>
      <c r="F47" s="178" t="n"/>
      <c r="G47" s="178" t="n"/>
      <c r="H47" s="178" t="n"/>
      <c r="I47" s="179" t="n"/>
      <c r="J47" s="74" t="n"/>
      <c r="K47" s="184" t="n"/>
      <c r="L47" s="179" t="n"/>
    </row>
    <row r="48" ht="30" customHeight="1" s="162">
      <c r="B48" s="75" t="n"/>
      <c r="C48" s="181" t="n"/>
      <c r="D48" s="178" t="n"/>
      <c r="E48" s="178" t="n"/>
      <c r="F48" s="178" t="n"/>
      <c r="G48" s="178" t="n"/>
      <c r="H48" s="178" t="n"/>
      <c r="I48" s="179" t="n"/>
      <c r="J48" s="76" t="n"/>
      <c r="K48" s="182" t="n"/>
      <c r="L48" s="179" t="n"/>
    </row>
    <row r="49" ht="30" customHeight="1" s="162">
      <c r="B49" s="73" t="n"/>
      <c r="C49" s="183" t="n"/>
      <c r="D49" s="178" t="n"/>
      <c r="E49" s="178" t="n"/>
      <c r="F49" s="178" t="n"/>
      <c r="G49" s="178" t="n"/>
      <c r="H49" s="178" t="n"/>
      <c r="I49" s="179" t="n"/>
      <c r="J49" s="74" t="n"/>
      <c r="K49" s="184" t="n"/>
      <c r="L49" s="179" t="n"/>
    </row>
    <row r="50" ht="30" customHeight="1" s="162">
      <c r="B50" s="75" t="n"/>
      <c r="C50" s="181" t="n"/>
      <c r="D50" s="178" t="n"/>
      <c r="E50" s="178" t="n"/>
      <c r="F50" s="178" t="n"/>
      <c r="G50" s="178" t="n"/>
      <c r="H50" s="178" t="n"/>
      <c r="I50" s="179" t="n"/>
      <c r="J50" s="76" t="n"/>
      <c r="K50" s="182" t="n"/>
      <c r="L50" s="179" t="n"/>
    </row>
    <row r="51" ht="30" customHeight="1" s="162">
      <c r="B51" s="73" t="n"/>
      <c r="C51" s="183" t="n"/>
      <c r="D51" s="178" t="n"/>
      <c r="E51" s="178" t="n"/>
      <c r="F51" s="178" t="n"/>
      <c r="G51" s="178" t="n"/>
      <c r="H51" s="178" t="n"/>
      <c r="I51" s="179" t="n"/>
      <c r="J51" s="74" t="n"/>
      <c r="K51" s="184" t="n"/>
      <c r="L51" s="179" t="n"/>
    </row>
    <row r="52" ht="30" customHeight="1" s="162">
      <c r="B52" s="75" t="n"/>
      <c r="C52" s="181" t="n"/>
      <c r="D52" s="178" t="n"/>
      <c r="E52" s="178" t="n"/>
      <c r="F52" s="178" t="n"/>
      <c r="G52" s="178" t="n"/>
      <c r="H52" s="178" t="n"/>
      <c r="I52" s="179" t="n"/>
      <c r="J52" s="76" t="n"/>
      <c r="K52" s="182" t="n"/>
      <c r="L52" s="179" t="n"/>
    </row>
    <row r="53" ht="30" customHeight="1" s="162">
      <c r="B53" s="73" t="n"/>
      <c r="C53" s="183" t="n"/>
      <c r="D53" s="178" t="n"/>
      <c r="E53" s="178" t="n"/>
      <c r="F53" s="178" t="n"/>
      <c r="G53" s="178" t="n"/>
      <c r="H53" s="178" t="n"/>
      <c r="I53" s="179" t="n"/>
      <c r="J53" s="74" t="n"/>
      <c r="K53" s="184" t="n"/>
      <c r="L53" s="179" t="n"/>
    </row>
    <row r="54" ht="30" customHeight="1" s="162">
      <c r="B54" s="75" t="n"/>
      <c r="C54" s="181" t="n"/>
      <c r="D54" s="178" t="n"/>
      <c r="E54" s="178" t="n"/>
      <c r="F54" s="178" t="n"/>
      <c r="G54" s="178" t="n"/>
      <c r="H54" s="178" t="n"/>
      <c r="I54" s="179" t="n"/>
      <c r="J54" s="76" t="n"/>
      <c r="K54" s="182" t="n"/>
      <c r="L54" s="179" t="n"/>
    </row>
    <row r="55" ht="30" customHeight="1" s="162">
      <c r="B55" s="73" t="n"/>
      <c r="C55" s="183" t="n"/>
      <c r="D55" s="178" t="n"/>
      <c r="E55" s="178" t="n"/>
      <c r="F55" s="178" t="n"/>
      <c r="G55" s="178" t="n"/>
      <c r="H55" s="178" t="n"/>
      <c r="I55" s="179" t="n"/>
      <c r="J55" s="74" t="n"/>
      <c r="K55" s="184" t="n"/>
      <c r="L55" s="179" t="n"/>
    </row>
    <row r="56" ht="30" customHeight="1" s="162">
      <c r="B56" s="75" t="n"/>
      <c r="C56" s="181" t="n"/>
      <c r="D56" s="178" t="n"/>
      <c r="E56" s="178" t="n"/>
      <c r="F56" s="178" t="n"/>
      <c r="G56" s="178" t="n"/>
      <c r="H56" s="178" t="n"/>
      <c r="I56" s="179" t="n"/>
      <c r="J56" s="76" t="n"/>
      <c r="K56" s="182" t="n"/>
      <c r="L56" s="179" t="n"/>
    </row>
    <row r="57" ht="30" customHeight="1" s="162">
      <c r="B57" s="73" t="n"/>
      <c r="C57" s="183" t="n"/>
      <c r="D57" s="178" t="n"/>
      <c r="E57" s="178" t="n"/>
      <c r="F57" s="178" t="n"/>
      <c r="G57" s="178" t="n"/>
      <c r="H57" s="178" t="n"/>
      <c r="I57" s="179" t="n"/>
      <c r="J57" s="74" t="n"/>
      <c r="K57" s="184" t="n"/>
      <c r="L57" s="179" t="n"/>
    </row>
    <row r="58" ht="30" customHeight="1" s="162">
      <c r="B58" s="75" t="n"/>
      <c r="C58" s="181" t="n"/>
      <c r="D58" s="178" t="n"/>
      <c r="E58" s="178" t="n"/>
      <c r="F58" s="178" t="n"/>
      <c r="G58" s="178" t="n"/>
      <c r="H58" s="178" t="n"/>
      <c r="I58" s="179" t="n"/>
      <c r="J58" s="76" t="n"/>
      <c r="K58" s="182" t="n"/>
      <c r="L58" s="179" t="n"/>
    </row>
    <row r="59" ht="30" customHeight="1" s="162">
      <c r="B59" s="73" t="n"/>
      <c r="C59" s="183" t="n"/>
      <c r="D59" s="178" t="n"/>
      <c r="E59" s="178" t="n"/>
      <c r="F59" s="178" t="n"/>
      <c r="G59" s="178" t="n"/>
      <c r="H59" s="178" t="n"/>
      <c r="I59" s="179" t="n"/>
      <c r="J59" s="74" t="n"/>
      <c r="K59" s="184" t="n"/>
      <c r="L59" s="179" t="n"/>
    </row>
    <row r="60" ht="30" customHeight="1" s="162">
      <c r="B60" s="75" t="n"/>
      <c r="C60" s="181" t="n"/>
      <c r="D60" s="178" t="n"/>
      <c r="E60" s="178" t="n"/>
      <c r="F60" s="178" t="n"/>
      <c r="G60" s="178" t="n"/>
      <c r="H60" s="178" t="n"/>
      <c r="I60" s="179" t="n"/>
      <c r="J60" s="76" t="n"/>
      <c r="K60" s="182" t="n"/>
      <c r="L60" s="179" t="n"/>
    </row>
    <row r="61" ht="30" customHeight="1" s="162">
      <c r="B61" s="73" t="n"/>
      <c r="C61" s="183" t="n"/>
      <c r="D61" s="178" t="n"/>
      <c r="E61" s="178" t="n"/>
      <c r="F61" s="178" t="n"/>
      <c r="G61" s="178" t="n"/>
      <c r="H61" s="178" t="n"/>
      <c r="I61" s="179" t="n"/>
      <c r="J61" s="74" t="n"/>
      <c r="K61" s="184" t="n"/>
      <c r="L61" s="179" t="n"/>
    </row>
    <row r="62" ht="30" customHeight="1" s="162">
      <c r="B62" s="75" t="n"/>
      <c r="C62" s="181" t="n"/>
      <c r="D62" s="178" t="n"/>
      <c r="E62" s="178" t="n"/>
      <c r="F62" s="178" t="n"/>
      <c r="G62" s="178" t="n"/>
      <c r="H62" s="178" t="n"/>
      <c r="I62" s="179" t="n"/>
      <c r="J62" s="76" t="n"/>
      <c r="K62" s="182" t="n"/>
      <c r="L62" s="179" t="n"/>
    </row>
    <row r="64" ht="13.35" customHeight="1" s="162">
      <c r="B64" s="168" t="inlineStr">
        <is>
          <t>Observations (noted for the owner; no action required)</t>
        </is>
      </c>
      <c r="C64" s="168"/>
      <c r="D64" s="168"/>
      <c r="E64" s="168"/>
      <c r="F64" s="168"/>
      <c r="G64" s="168"/>
      <c r="H64" s="168"/>
      <c r="I64" s="168"/>
      <c r="J64" s="168"/>
      <c r="K64" s="168"/>
      <c r="L64" s="168"/>
    </row>
    <row r="65" ht="13.35" customHeight="1" s="162">
      <c r="B65" s="168" t="inlineStr">
        <is>
          <t>Obs.</t>
        </is>
      </c>
      <c r="C65" s="168" t="inlineStr">
        <is>
          <t>Observation</t>
        </is>
      </c>
      <c r="D65" s="398" t="n"/>
      <c r="E65" s="398" t="n"/>
      <c r="F65" s="398" t="n"/>
      <c r="G65" s="398" t="n"/>
      <c r="H65" s="398" t="n"/>
      <c r="I65" s="399" t="n"/>
      <c r="J65" s="398"/>
      <c r="K65" s="168" t="inlineStr">
        <is>
          <t>Comments</t>
        </is>
      </c>
      <c r="L65" s="399" t="n"/>
    </row>
    <row r="66" ht="30" customHeight="1" s="162">
      <c r="B66" s="81" t="n"/>
      <c r="C66" s="170" t="n"/>
      <c r="D66" s="398" t="n"/>
      <c r="E66" s="398" t="n"/>
      <c r="F66" s="398" t="n"/>
      <c r="G66" s="398" t="n"/>
      <c r="H66" s="398" t="n"/>
      <c r="I66" s="399" t="n"/>
      <c r="J66" s="398"/>
      <c r="K66" s="170" t="n"/>
      <c r="L66" s="399" t="n"/>
    </row>
    <row r="67" ht="30" customHeight="1" s="162">
      <c r="B67" s="81" t="n"/>
      <c r="C67" s="170" t="n"/>
      <c r="D67" s="398" t="n"/>
      <c r="E67" s="398" t="n"/>
      <c r="F67" s="398" t="n"/>
      <c r="G67" s="398" t="n"/>
      <c r="H67" s="398" t="n"/>
      <c r="I67" s="399" t="n"/>
      <c r="J67" s="398"/>
      <c r="K67" s="170" t="n"/>
      <c r="L67" s="399" t="n"/>
    </row>
    <row r="68" ht="30" customHeight="1" s="162">
      <c r="B68" s="81" t="n"/>
      <c r="C68" s="170" t="n"/>
      <c r="D68" s="398" t="n"/>
      <c r="E68" s="398" t="n"/>
      <c r="F68" s="398" t="n"/>
      <c r="G68" s="398" t="n"/>
      <c r="H68" s="398" t="n"/>
      <c r="I68" s="399" t="n"/>
      <c r="J68" s="398"/>
      <c r="K68" s="170" t="n"/>
      <c r="L68" s="399" t="n"/>
    </row>
    <row r="69" ht="30" customHeight="1" s="162">
      <c r="B69" s="81" t="n"/>
      <c r="C69" s="170" t="n"/>
      <c r="D69" s="398" t="n"/>
      <c r="E69" s="398" t="n"/>
      <c r="F69" s="398" t="n"/>
      <c r="G69" s="398" t="n"/>
      <c r="H69" s="398" t="n"/>
      <c r="I69" s="399" t="n"/>
      <c r="J69" s="398"/>
      <c r="K69" s="170" t="n"/>
      <c r="L69" s="399" t="n"/>
    </row>
    <row r="70" ht="30" customHeight="1" s="162">
      <c r="B70" s="81" t="n"/>
      <c r="C70" s="170" t="n"/>
      <c r="D70" s="398" t="n"/>
      <c r="E70" s="398" t="n"/>
      <c r="F70" s="398" t="n"/>
      <c r="G70" s="398" t="n"/>
      <c r="H70" s="398" t="n"/>
      <c r="I70" s="399" t="n"/>
      <c r="J70" s="398"/>
      <c r="K70" s="170" t="n"/>
      <c r="L70" s="399" t="n"/>
    </row>
    <row r="71" ht="30" customHeight="1" s="162">
      <c r="B71" s="81" t="n"/>
      <c r="C71" s="170" t="n"/>
      <c r="D71" s="398" t="n"/>
      <c r="E71" s="398" t="n"/>
      <c r="F71" s="398" t="n"/>
      <c r="G71" s="398" t="n"/>
      <c r="H71" s="398" t="n"/>
      <c r="I71" s="399" t="n"/>
      <c r="J71" s="398"/>
      <c r="K71" s="170" t="n"/>
      <c r="L71" s="399" t="n"/>
    </row>
    <row r="72" ht="30" customHeight="1" s="162">
      <c r="B72" s="81" t="n"/>
      <c r="C72" s="170" t="n"/>
      <c r="D72" s="398" t="n"/>
      <c r="E72" s="398" t="n"/>
      <c r="F72" s="398" t="n"/>
      <c r="G72" s="398" t="n"/>
      <c r="H72" s="398" t="n"/>
      <c r="I72" s="399" t="n"/>
      <c r="J72" s="398"/>
      <c r="K72" s="170" t="n"/>
      <c r="L72" s="399" t="n"/>
    </row>
    <row r="73" ht="30" customHeight="1" s="162">
      <c r="B73" s="81" t="n"/>
      <c r="C73" s="170" t="n"/>
      <c r="D73" s="398" t="n"/>
      <c r="E73" s="398" t="n"/>
      <c r="F73" s="398" t="n"/>
      <c r="G73" s="398" t="n"/>
      <c r="H73" s="398" t="n"/>
      <c r="I73" s="399" t="n"/>
      <c r="J73" s="398"/>
      <c r="K73" s="170" t="n"/>
      <c r="L73" s="399" t="n"/>
    </row>
    <row r="74" ht="30" customHeight="1" s="162">
      <c r="B74" s="81" t="n"/>
      <c r="C74" s="170" t="n"/>
      <c r="D74" s="398" t="n"/>
      <c r="E74" s="398" t="n"/>
      <c r="F74" s="398" t="n"/>
      <c r="G74" s="398" t="n"/>
      <c r="H74" s="398" t="n"/>
      <c r="I74" s="399" t="n"/>
      <c r="J74" s="398"/>
      <c r="K74" s="170" t="n"/>
      <c r="L74" s="399" t="n"/>
    </row>
    <row r="75" ht="30" customHeight="1" s="162">
      <c r="B75" s="81" t="n"/>
      <c r="C75" s="170" t="n"/>
      <c r="D75" s="398" t="n"/>
      <c r="E75" s="398" t="n"/>
      <c r="F75" s="398" t="n"/>
      <c r="G75" s="398" t="n"/>
      <c r="H75" s="398" t="n"/>
      <c r="I75" s="399" t="n"/>
      <c r="J75" s="398"/>
      <c r="K75" s="170" t="n"/>
      <c r="L75" s="399" t="n"/>
    </row>
    <row r="76" ht="30" customHeight="1" s="162">
      <c r="B76" s="81" t="n"/>
      <c r="C76" s="170" t="n"/>
      <c r="D76" s="398" t="n"/>
      <c r="E76" s="398" t="n"/>
      <c r="F76" s="398" t="n"/>
      <c r="G76" s="398" t="n"/>
      <c r="H76" s="398" t="n"/>
      <c r="I76" s="399" t="n"/>
      <c r="J76" s="398"/>
      <c r="K76" s="170" t="n"/>
      <c r="L76" s="399" t="n"/>
    </row>
    <row r="77" ht="30" customHeight="1" s="162">
      <c r="B77" s="81" t="n"/>
      <c r="C77" s="170" t="n"/>
      <c r="D77" s="398" t="n"/>
      <c r="E77" s="398" t="n"/>
      <c r="F77" s="398" t="n"/>
      <c r="G77" s="398" t="n"/>
      <c r="H77" s="398" t="n"/>
      <c r="I77" s="399" t="n"/>
      <c r="J77" s="398"/>
      <c r="K77" s="170" t="n"/>
      <c r="L77" s="399" t="n"/>
    </row>
    <row r="78" ht="30" customHeight="1" s="162">
      <c r="B78" s="81" t="n"/>
      <c r="C78" s="170" t="n"/>
      <c r="D78" s="398" t="n"/>
      <c r="E78" s="398" t="n"/>
      <c r="F78" s="398" t="n"/>
      <c r="G78" s="398" t="n"/>
      <c r="H78" s="398" t="n"/>
      <c r="I78" s="399" t="n"/>
      <c r="J78" s="398"/>
      <c r="K78" s="170" t="n"/>
      <c r="L78" s="399" t="n"/>
    </row>
    <row r="79" ht="30" customHeight="1" s="162">
      <c r="B79" s="81" t="n"/>
      <c r="C79" s="170" t="n"/>
      <c r="D79" s="398" t="n"/>
      <c r="E79" s="398" t="n"/>
      <c r="F79" s="398" t="n"/>
      <c r="G79" s="398" t="n"/>
      <c r="H79" s="398" t="n"/>
      <c r="I79" s="399" t="n"/>
      <c r="J79" s="398"/>
      <c r="K79" s="170" t="n"/>
      <c r="L79" s="399" t="n"/>
    </row>
    <row r="80" ht="30" customHeight="1" s="162">
      <c r="B80" s="81" t="n"/>
      <c r="C80" s="170" t="n"/>
      <c r="D80" s="398" t="n"/>
      <c r="E80" s="398" t="n"/>
      <c r="F80" s="398" t="n"/>
      <c r="G80" s="398" t="n"/>
      <c r="H80" s="398" t="n"/>
      <c r="I80" s="399" t="n"/>
      <c r="J80" s="398"/>
      <c r="K80" s="170" t="n"/>
      <c r="L80" s="399" t="n"/>
    </row>
    <row r="81" ht="30" customHeight="1" s="162">
      <c r="B81" s="81" t="n"/>
      <c r="C81" s="170" t="n"/>
      <c r="D81" s="398" t="n"/>
      <c r="E81" s="398" t="n"/>
      <c r="F81" s="398" t="n"/>
      <c r="G81" s="398" t="n"/>
      <c r="H81" s="398" t="n"/>
      <c r="I81" s="399" t="n"/>
      <c r="J81" s="398"/>
      <c r="K81" s="170" t="n"/>
      <c r="L81" s="399" t="n"/>
    </row>
    <row r="82" ht="30" customHeight="1" s="162">
      <c r="B82" s="81" t="n"/>
      <c r="C82" s="170" t="n"/>
      <c r="D82" s="398" t="n"/>
      <c r="E82" s="398" t="n"/>
      <c r="F82" s="398" t="n"/>
      <c r="G82" s="398" t="n"/>
      <c r="H82" s="398" t="n"/>
      <c r="I82" s="399" t="n"/>
      <c r="J82" s="398"/>
      <c r="K82" s="170" t="n"/>
      <c r="L82" s="399" t="n"/>
    </row>
    <row r="83" ht="30" customHeight="1" s="162">
      <c r="B83" s="81" t="n"/>
      <c r="C83" s="170" t="n"/>
      <c r="D83" s="398" t="n"/>
      <c r="E83" s="398" t="n"/>
      <c r="F83" s="398" t="n"/>
      <c r="G83" s="398" t="n"/>
      <c r="H83" s="398" t="n"/>
      <c r="I83" s="399" t="n"/>
      <c r="J83" s="398"/>
      <c r="K83" s="170" t="n"/>
      <c r="L83" s="399" t="n"/>
    </row>
    <row r="84" ht="30" customHeight="1" s="162">
      <c r="B84" s="81" t="n"/>
      <c r="C84" s="170" t="n"/>
      <c r="D84" s="398" t="n"/>
      <c r="E84" s="398" t="n"/>
      <c r="F84" s="398" t="n"/>
      <c r="G84" s="398" t="n"/>
      <c r="H84" s="398" t="n"/>
      <c r="I84" s="399" t="n"/>
      <c r="J84" s="398"/>
      <c r="K84" s="170" t="n"/>
      <c r="L84" s="399" t="n"/>
    </row>
    <row r="85" ht="30" customHeight="1" s="162">
      <c r="B85" s="81" t="n"/>
      <c r="C85" s="170" t="n"/>
      <c r="D85" s="398" t="n"/>
      <c r="E85" s="398" t="n"/>
      <c r="F85" s="398" t="n"/>
      <c r="G85" s="398" t="n"/>
      <c r="H85" s="398" t="n"/>
      <c r="I85" s="399" t="n"/>
      <c r="J85" s="398"/>
      <c r="K85" s="170" t="n"/>
      <c r="L85" s="399" t="n"/>
    </row>
  </sheetData>
  <mergeCells count="155">
    <mergeCell ref="L2:M2"/>
    <mergeCell ref="C36:I36"/>
    <mergeCell ref="K49:L49"/>
    <mergeCell ref="C17:I17"/>
    <mergeCell ref="K24:L24"/>
    <mergeCell ref="K33:L33"/>
    <mergeCell ref="C19:I19"/>
    <mergeCell ref="K26:L26"/>
    <mergeCell ref="C53:I53"/>
    <mergeCell ref="L3:M3"/>
    <mergeCell ref="C28:I28"/>
    <mergeCell ref="K35:L35"/>
    <mergeCell ref="C9:L10"/>
    <mergeCell ref="K50:L50"/>
    <mergeCell ref="C30:I30"/>
    <mergeCell ref="D3:I3"/>
    <mergeCell ref="K58:L58"/>
    <mergeCell ref="C14:I14"/>
    <mergeCell ref="C45:I45"/>
    <mergeCell ref="K52:L52"/>
    <mergeCell ref="K42:L42"/>
    <mergeCell ref="C47:I47"/>
    <mergeCell ref="C31:I31"/>
    <mergeCell ref="K53:L53"/>
    <mergeCell ref="C40:I40"/>
    <mergeCell ref="C21:I21"/>
    <mergeCell ref="K28:L28"/>
    <mergeCell ref="K37:L37"/>
    <mergeCell ref="C60:I60"/>
    <mergeCell ref="K13:L13"/>
    <mergeCell ref="C23:I23"/>
    <mergeCell ref="K30:L30"/>
    <mergeCell ref="B3:C3"/>
    <mergeCell ref="K15:L15"/>
    <mergeCell ref="K55:L55"/>
    <mergeCell ref="C57:I57"/>
    <mergeCell ref="K21:L21"/>
    <mergeCell ref="B2:C2"/>
    <mergeCell ref="K51:L51"/>
    <mergeCell ref="C18:I18"/>
    <mergeCell ref="K32:L32"/>
    <mergeCell ref="C34:I34"/>
    <mergeCell ref="K41:L41"/>
    <mergeCell ref="C42:I42"/>
    <mergeCell ref="C58:I58"/>
    <mergeCell ref="K56:L56"/>
    <mergeCell ref="K43:L43"/>
    <mergeCell ref="C20:I20"/>
    <mergeCell ref="K27:L27"/>
    <mergeCell ref="C29:I29"/>
    <mergeCell ref="K17:L17"/>
    <mergeCell ref="J3:K3"/>
    <mergeCell ref="C44:I44"/>
    <mergeCell ref="C22:I22"/>
    <mergeCell ref="C59:I59"/>
    <mergeCell ref="C12:I12"/>
    <mergeCell ref="K19:L19"/>
    <mergeCell ref="C46:I46"/>
    <mergeCell ref="C51:I51"/>
    <mergeCell ref="K16:L16"/>
    <mergeCell ref="C61:I61"/>
    <mergeCell ref="K25:L25"/>
    <mergeCell ref="C48:I48"/>
    <mergeCell ref="C32:I32"/>
    <mergeCell ref="C38:I38"/>
    <mergeCell ref="K45:L45"/>
    <mergeCell ref="K54:L54"/>
    <mergeCell ref="K60:L60"/>
    <mergeCell ref="K29:L29"/>
    <mergeCell ref="K47:L47"/>
    <mergeCell ref="C49:I49"/>
    <mergeCell ref="K44:L44"/>
    <mergeCell ref="C24:I24"/>
    <mergeCell ref="K31:L31"/>
    <mergeCell ref="K46:L46"/>
    <mergeCell ref="C33:I33"/>
    <mergeCell ref="K40:L40"/>
    <mergeCell ref="C26:I26"/>
    <mergeCell ref="C35:I35"/>
    <mergeCell ref="C16:I16"/>
    <mergeCell ref="K23:L23"/>
    <mergeCell ref="C25:I25"/>
    <mergeCell ref="C55:I55"/>
    <mergeCell ref="J2:K2"/>
    <mergeCell ref="K57:L57"/>
    <mergeCell ref="K18:L18"/>
    <mergeCell ref="D2:I2"/>
    <mergeCell ref="K34:L34"/>
    <mergeCell ref="C52:I52"/>
    <mergeCell ref="C39:I39"/>
    <mergeCell ref="K36:L36"/>
    <mergeCell ref="C37:I37"/>
    <mergeCell ref="C13:I13"/>
    <mergeCell ref="K20:L20"/>
    <mergeCell ref="C62:I62"/>
    <mergeCell ref="C15:I15"/>
    <mergeCell ref="K22:L22"/>
    <mergeCell ref="K59:L59"/>
    <mergeCell ref="K12:L12"/>
    <mergeCell ref="C54:I54"/>
    <mergeCell ref="K61:L61"/>
    <mergeCell ref="C5:L7"/>
    <mergeCell ref="K39:L39"/>
    <mergeCell ref="K14:L14"/>
    <mergeCell ref="C41:I41"/>
    <mergeCell ref="K48:L48"/>
    <mergeCell ref="C50:I50"/>
    <mergeCell ref="K38:L38"/>
    <mergeCell ref="C56:I56"/>
    <mergeCell ref="C43:I43"/>
    <mergeCell ref="K62:L62"/>
    <mergeCell ref="C27:I27"/>
    <mergeCell ref="B64:L64"/>
    <mergeCell ref="C65:J65"/>
    <mergeCell ref="K65:L65"/>
    <mergeCell ref="C66:J66"/>
    <mergeCell ref="K66:L66"/>
    <mergeCell ref="C67:J67"/>
    <mergeCell ref="K67:L67"/>
    <mergeCell ref="C68:J68"/>
    <mergeCell ref="K68:L68"/>
    <mergeCell ref="C69:J69"/>
    <mergeCell ref="K69:L69"/>
    <mergeCell ref="C70:J70"/>
    <mergeCell ref="K70:L70"/>
    <mergeCell ref="C71:J71"/>
    <mergeCell ref="K71:L71"/>
    <mergeCell ref="C72:J72"/>
    <mergeCell ref="K72:L72"/>
    <mergeCell ref="C73:J73"/>
    <mergeCell ref="K73:L73"/>
    <mergeCell ref="C74:J74"/>
    <mergeCell ref="K74:L74"/>
    <mergeCell ref="C75:J75"/>
    <mergeCell ref="K75:L75"/>
    <mergeCell ref="C76:J76"/>
    <mergeCell ref="K76:L76"/>
    <mergeCell ref="C77:J77"/>
    <mergeCell ref="K77:L77"/>
    <mergeCell ref="C78:J78"/>
    <mergeCell ref="K78:L78"/>
    <mergeCell ref="C79:J79"/>
    <mergeCell ref="K79:L79"/>
    <mergeCell ref="C80:J80"/>
    <mergeCell ref="K80:L80"/>
    <mergeCell ref="C81:J81"/>
    <mergeCell ref="K81:L81"/>
    <mergeCell ref="C82:J82"/>
    <mergeCell ref="K82:L82"/>
    <mergeCell ref="C83:J83"/>
    <mergeCell ref="K83:L83"/>
    <mergeCell ref="C84:J84"/>
    <mergeCell ref="K84:L84"/>
    <mergeCell ref="C85:J85"/>
    <mergeCell ref="K85:L85"/>
  </mergeCells>
  <conditionalFormatting sqref="B13:L100">
    <cfRule type="expression" priority="1" dxfId="711">
      <formula>$J13="Closed"</formula>
    </cfRule>
  </conditionalFormatting>
  <dataValidations count="1">
    <dataValidation sqref="J13:J100" showDropDown="0" showInputMessage="1" showErrorMessage="1" allowBlank="1" errorTitle="Invalid Entry" error="Please select either 'Open' or 'Closed'." type="list">
      <formula1>"Open,Closed"</formula1>
    </dataValidation>
  </dataValidations>
  <pageMargins left="0.7" right="0.7" top="0.75" bottom="0.75" header="0.3" footer="0.3"/>
  <pageSetup orientation="portrait" scale="68" fitToHeight="0"/>
  <headerFooter>
    <oddFooter>&amp;C&amp;8Page &amp;P of &amp;N</oddFooter>
  </headerFooter>
  <rowBreaks count="1" manualBreakCount="1">
    <brk id="62" max="16383" man="1"/>
  </rowBreaks>
</worksheet>
</file>

<file path=xl/worksheets/sheet6.xml><?xml version="1.0" encoding="utf-8"?>
<worksheet xmlns="http://schemas.openxmlformats.org/spreadsheetml/2006/main">
  <sheetPr codeName="Sheet7">
    <tabColor rgb="FFFFFF00"/>
    <outlinePr summaryBelow="1" summaryRight="1"/>
    <pageSetUpPr/>
  </sheetPr>
  <dimension ref="B2:L25"/>
  <sheetViews>
    <sheetView tabSelected="0" zoomScale="90" zoomScaleNormal="90" workbookViewId="0">
      <selection activeCell="R10" sqref="R10"/>
    </sheetView>
  </sheetViews>
  <sheetFormatPr baseColWidth="8" defaultColWidth="6.85546875" defaultRowHeight="13.35" customHeight="1"/>
  <cols>
    <col width="6.85546875" customWidth="1" style="13" min="1" max="16384"/>
  </cols>
  <sheetData>
    <row r="2" ht="13.35" customHeight="1" s="162">
      <c r="B2" s="185" t="inlineStr">
        <is>
          <t>Project Name</t>
        </is>
      </c>
      <c r="C2" s="400" t="n"/>
      <c r="D2" s="401" t="n"/>
      <c r="E2" s="186" t="inlineStr">
        <is>
          <t>{ProjectCode}</t>
        </is>
      </c>
      <c r="F2" s="400" t="n"/>
      <c r="G2" s="400" t="n"/>
      <c r="H2" s="400" t="n"/>
      <c r="I2" s="400" t="n"/>
      <c r="J2" s="400" t="n"/>
      <c r="K2" s="400" t="n"/>
      <c r="L2" s="401" t="n"/>
    </row>
    <row r="3" ht="13.35" customHeight="1" s="162">
      <c r="B3" s="185" t="inlineStr">
        <is>
          <t>Physical Address</t>
        </is>
      </c>
      <c r="C3" s="400" t="n"/>
      <c r="D3" s="401" t="n"/>
      <c r="E3" s="186" t="inlineStr">
        <is>
          <t>{Address}</t>
        </is>
      </c>
      <c r="F3" s="400" t="n"/>
      <c r="G3" s="400" t="n"/>
      <c r="H3" s="400" t="n"/>
      <c r="I3" s="400" t="n"/>
      <c r="J3" s="400" t="n"/>
      <c r="K3" s="400" t="n"/>
      <c r="L3" s="401" t="n"/>
    </row>
    <row r="4" ht="13.35" customHeight="1" s="162">
      <c r="B4" s="185" t="inlineStr">
        <is>
          <t>Architect</t>
        </is>
      </c>
      <c r="C4" s="400" t="n"/>
      <c r="D4" s="401" t="n"/>
      <c r="E4" s="186" t="inlineStr">
        <is>
          <t>Architect Firm</t>
        </is>
      </c>
      <c r="F4" s="400" t="n"/>
      <c r="G4" s="400" t="n"/>
      <c r="H4" s="400" t="n"/>
      <c r="I4" s="400" t="n"/>
      <c r="J4" s="400" t="n"/>
      <c r="K4" s="400" t="n"/>
      <c r="L4" s="401" t="n"/>
    </row>
    <row r="5" ht="13.35" customHeight="1" s="162">
      <c r="B5" s="185" t="inlineStr">
        <is>
          <t>Mechanical Engineer</t>
        </is>
      </c>
      <c r="C5" s="400" t="n"/>
      <c r="D5" s="401" t="n"/>
      <c r="E5" s="186" t="inlineStr">
        <is>
          <t>Mechanical Eng.</t>
        </is>
      </c>
      <c r="F5" s="400" t="n"/>
      <c r="G5" s="400" t="n"/>
      <c r="H5" s="400" t="n"/>
      <c r="I5" s="400" t="n"/>
      <c r="J5" s="400" t="n"/>
      <c r="K5" s="400" t="n"/>
      <c r="L5" s="401" t="n"/>
    </row>
    <row r="6" ht="13.35" customHeight="1" s="162">
      <c r="B6" s="185" t="inlineStr">
        <is>
          <t>Electrical Engineer</t>
        </is>
      </c>
      <c r="C6" s="400" t="n"/>
      <c r="D6" s="401" t="n"/>
      <c r="E6" s="186" t="inlineStr">
        <is>
          <t>Electrical Eng.</t>
        </is>
      </c>
      <c r="F6" s="400" t="n"/>
      <c r="G6" s="400" t="n"/>
      <c r="H6" s="400" t="n"/>
      <c r="I6" s="400" t="n"/>
      <c r="J6" s="400" t="n"/>
      <c r="K6" s="400" t="n"/>
      <c r="L6" s="401" t="n"/>
    </row>
    <row r="7" ht="13.35" customHeight="1" s="162">
      <c r="B7" s="185" t="inlineStr">
        <is>
          <t>General Contractor</t>
        </is>
      </c>
      <c r="C7" s="400" t="n"/>
      <c r="D7" s="401" t="n"/>
      <c r="E7" s="186" t="inlineStr">
        <is>
          <t>General Con.</t>
        </is>
      </c>
      <c r="F7" s="400" t="n"/>
      <c r="G7" s="400" t="n"/>
      <c r="H7" s="400" t="n"/>
      <c r="I7" s="400" t="n"/>
      <c r="J7" s="400" t="n"/>
      <c r="K7" s="400" t="n"/>
      <c r="L7" s="401" t="n"/>
    </row>
    <row r="8" ht="13.35" customHeight="1" s="162">
      <c r="B8" s="185" t="inlineStr">
        <is>
          <t>Mechanical Contractor</t>
        </is>
      </c>
      <c r="C8" s="400" t="n"/>
      <c r="D8" s="401" t="n"/>
      <c r="E8" s="186" t="inlineStr">
        <is>
          <t>Mechanical Con.</t>
        </is>
      </c>
      <c r="F8" s="400" t="n"/>
      <c r="G8" s="400" t="n"/>
      <c r="H8" s="400" t="n"/>
      <c r="I8" s="400" t="n"/>
      <c r="J8" s="400" t="n"/>
      <c r="K8" s="400" t="n"/>
      <c r="L8" s="401" t="n"/>
    </row>
    <row r="11" ht="13.35" customHeight="1" s="162">
      <c r="B11" s="185" t="inlineStr">
        <is>
          <t>Project TAB Dates</t>
        </is>
      </c>
      <c r="C11" s="400" t="n"/>
      <c r="D11" s="401" t="n"/>
      <c r="E11" s="187" t="n">
        <v>46132</v>
      </c>
      <c r="F11" s="400" t="n"/>
      <c r="G11" s="400" t="n"/>
      <c r="H11" s="401" t="n"/>
    </row>
    <row r="12" ht="13.35" customHeight="1" s="162">
      <c r="B12" s="185" t="inlineStr">
        <is>
          <t>Technician(s)</t>
        </is>
      </c>
      <c r="C12" s="400" t="n"/>
      <c r="D12" s="401" t="n"/>
      <c r="E12" s="186" t="inlineStr">
        <is>
          <t>TBD</t>
        </is>
      </c>
      <c r="F12" s="400" t="n"/>
      <c r="G12" s="400" t="n"/>
      <c r="H12" s="401" t="n"/>
    </row>
    <row r="13" ht="13.35" customHeight="1" s="162">
      <c r="B13" s="185" t="inlineStr">
        <is>
          <t>Project Manager</t>
        </is>
      </c>
      <c r="C13" s="400" t="n"/>
      <c r="D13" s="401" t="n"/>
      <c r="E13" s="186" t="inlineStr">
        <is>
          <t>TBD</t>
        </is>
      </c>
      <c r="F13" s="400" t="n"/>
      <c r="G13" s="400" t="n"/>
      <c r="H13" s="401" t="n"/>
    </row>
    <row r="14">
      <c r="B14" s="185" t="inlineStr">
        <is>
          <t>Report Date</t>
        </is>
      </c>
      <c r="C14" s="400" t="n"/>
      <c r="D14" s="401" t="n"/>
      <c r="E14" s="489" t="n"/>
      <c r="F14" s="400" t="n"/>
      <c r="G14" s="400" t="n"/>
      <c r="H14" s="401" t="n"/>
    </row>
    <row r="16" ht="13.35" customHeight="1" s="162">
      <c r="B16" s="185" t="inlineStr">
        <is>
          <t>Blue Prints Used</t>
        </is>
      </c>
      <c r="C16" s="400" t="n"/>
      <c r="D16" s="401" t="n"/>
      <c r="E16" s="185" t="inlineStr">
        <is>
          <t>Revision Date</t>
        </is>
      </c>
      <c r="F16" s="401" t="n"/>
    </row>
    <row r="17" ht="13.35" customHeight="1" s="162">
      <c r="B17" s="186" t="n"/>
      <c r="C17" s="400" t="n"/>
      <c r="D17" s="401" t="n"/>
      <c r="E17" s="186" t="n"/>
      <c r="F17" s="401" t="n"/>
    </row>
    <row r="18" ht="13.35" customHeight="1" s="162">
      <c r="B18" s="186" t="n"/>
      <c r="C18" s="400" t="n"/>
      <c r="D18" s="401" t="n"/>
      <c r="E18" s="186" t="n"/>
      <c r="F18" s="401" t="n"/>
    </row>
    <row r="19" ht="13.35" customHeight="1" s="162">
      <c r="B19" s="186" t="n"/>
      <c r="C19" s="400" t="n"/>
      <c r="D19" s="401" t="n"/>
      <c r="E19" s="186" t="n"/>
      <c r="F19" s="401" t="n"/>
    </row>
    <row r="20" ht="13.35" customHeight="1" s="162">
      <c r="B20" s="186" t="n"/>
      <c r="C20" s="400" t="n"/>
      <c r="D20" s="401" t="n"/>
      <c r="E20" s="186" t="n"/>
      <c r="F20" s="401" t="n"/>
    </row>
    <row r="21" ht="13.35" customHeight="1" s="162">
      <c r="B21" s="186" t="n"/>
      <c r="C21" s="400" t="n"/>
      <c r="D21" s="401" t="n"/>
      <c r="E21" s="186" t="n"/>
      <c r="F21" s="401" t="n"/>
    </row>
    <row r="22" ht="13.35" customHeight="1" s="162">
      <c r="B22" s="186" t="n"/>
      <c r="C22" s="400" t="n"/>
      <c r="D22" s="401" t="n"/>
      <c r="E22" s="186" t="n"/>
      <c r="F22" s="401" t="n"/>
    </row>
    <row r="23" ht="13.35" customHeight="1" s="162">
      <c r="B23" s="186" t="n"/>
      <c r="C23" s="400" t="n"/>
      <c r="D23" s="401" t="n"/>
      <c r="E23" s="186" t="n"/>
      <c r="F23" s="401" t="n"/>
    </row>
    <row r="24" ht="13.35" customHeight="1" s="162">
      <c r="B24" s="186" t="n"/>
      <c r="C24" s="400" t="n"/>
      <c r="D24" s="401" t="n"/>
      <c r="E24" s="186" t="n"/>
      <c r="F24" s="401" t="n"/>
    </row>
    <row r="25" ht="13.35" customHeight="1" s="162">
      <c r="B25" s="186" t="n"/>
      <c r="C25" s="400" t="n"/>
      <c r="D25" s="401" t="n"/>
      <c r="E25" s="186" t="n"/>
      <c r="F25" s="401" t="n"/>
    </row>
  </sheetData>
  <mergeCells count="42">
    <mergeCell ref="B11:D11"/>
    <mergeCell ref="B14:D14"/>
    <mergeCell ref="E3:L3"/>
    <mergeCell ref="E24:F24"/>
    <mergeCell ref="B23:D23"/>
    <mergeCell ref="B8:D8"/>
    <mergeCell ref="B17:D17"/>
    <mergeCell ref="E23:F23"/>
    <mergeCell ref="B13:D13"/>
    <mergeCell ref="E17:F17"/>
    <mergeCell ref="E5:L5"/>
    <mergeCell ref="E8:L8"/>
    <mergeCell ref="E4:L4"/>
    <mergeCell ref="B19:D19"/>
    <mergeCell ref="E20:F20"/>
    <mergeCell ref="E12:H12"/>
    <mergeCell ref="E19:F19"/>
    <mergeCell ref="B6:D6"/>
    <mergeCell ref="B24:D24"/>
    <mergeCell ref="B20:D20"/>
    <mergeCell ref="E14:H14"/>
    <mergeCell ref="B5:D5"/>
    <mergeCell ref="E6:L6"/>
    <mergeCell ref="B4:D4"/>
    <mergeCell ref="E2:L2"/>
    <mergeCell ref="B7:D7"/>
    <mergeCell ref="B25:D25"/>
    <mergeCell ref="B16:D16"/>
    <mergeCell ref="E13:H13"/>
    <mergeCell ref="B3:D3"/>
    <mergeCell ref="E16:F16"/>
    <mergeCell ref="E25:F25"/>
    <mergeCell ref="B22:D22"/>
    <mergeCell ref="E7:L7"/>
    <mergeCell ref="B18:D18"/>
    <mergeCell ref="E22:F22"/>
    <mergeCell ref="B21:D21"/>
    <mergeCell ref="B12:D12"/>
    <mergeCell ref="E11:H11"/>
    <mergeCell ref="E18:F18"/>
    <mergeCell ref="B2:D2"/>
    <mergeCell ref="E21:F21"/>
  </mergeCells>
  <pageMargins left="0.7" right="0.7" top="0.75" bottom="0.75" header="0.3" footer="0.3"/>
  <pageSetup orientation="portrait"/>
  <headerFooter>
    <oddFooter>&amp;C&amp;8Page &amp;P of &amp;N</oddFooter>
  </headerFooter>
</worksheet>
</file>

<file path=xl/worksheets/sheet7.xml><?xml version="1.0" encoding="utf-8"?>
<worksheet xmlns="http://schemas.openxmlformats.org/spreadsheetml/2006/main">
  <sheetPr codeName="Sheet5">
    <tabColor rgb="FFFFFF00"/>
    <outlinePr summaryBelow="1" summaryRight="1"/>
    <pageSetUpPr fitToPage="1"/>
  </sheetPr>
  <dimension ref="B2:S272"/>
  <sheetViews>
    <sheetView view="pageBreakPreview" tabSelected="0" topLeftCell="A40" zoomScaleNormal="40" zoomScaleSheetLayoutView="100" workbookViewId="0">
      <selection activeCell="D129" sqref="D129"/>
    </sheetView>
  </sheetViews>
  <sheetFormatPr baseColWidth="8" defaultColWidth="6.85546875" defaultRowHeight="13.35" customHeight="1"/>
  <cols>
    <col width="3.42578125" customWidth="1" style="13" min="1" max="1"/>
    <col width="10.7109375" bestFit="1" customWidth="1" style="13" min="2" max="2"/>
    <col width="12.140625" customWidth="1" style="13" min="3" max="3"/>
    <col width="10.7109375" customWidth="1" style="13" min="4" max="4"/>
    <col width="12.42578125" bestFit="1" customWidth="1" style="13" min="5" max="5"/>
    <col width="13.85546875" bestFit="1" customWidth="1" style="13" min="6" max="6"/>
    <col width="8.5703125" customWidth="1" style="13" min="7" max="7"/>
    <col width="13.85546875" bestFit="1" customWidth="1" style="13" min="8" max="8"/>
    <col width="9" bestFit="1" customWidth="1" style="13" min="9" max="9"/>
    <col width="7.5703125" customWidth="1" style="13" min="10" max="10"/>
    <col width="9.42578125" bestFit="1" customWidth="1" style="13" min="11" max="11"/>
    <col width="6.85546875" customWidth="1" style="13" min="12" max="13"/>
    <col width="8.42578125" customWidth="1" style="13" min="14" max="14"/>
    <col width="6.85546875" customWidth="1" style="13" min="15" max="15"/>
    <col width="10.85546875" customWidth="1" style="13" min="16" max="16"/>
    <col width="13.5703125" customWidth="1" style="13" min="17" max="17"/>
    <col width="6.85546875" customWidth="1" style="13" min="18" max="16384"/>
  </cols>
  <sheetData>
    <row r="2" ht="13.35" customHeight="1" s="162">
      <c r="B2" s="119" t="inlineStr">
        <is>
          <t>Project</t>
        </is>
      </c>
      <c r="C2" s="100" t="n"/>
      <c r="D2" s="100" t="n"/>
      <c r="E2" s="129">
        <f>IF('{Project Information}'!E2="","",'{Project Information}'!E2)</f>
        <v/>
      </c>
      <c r="F2" s="174" t="n"/>
      <c r="G2" s="174" t="n"/>
      <c r="H2" s="174" t="n"/>
      <c r="I2" s="174" t="n"/>
      <c r="J2" s="174" t="n"/>
      <c r="K2" s="174" t="n"/>
      <c r="L2" s="174" t="n"/>
      <c r="M2" s="173" t="n"/>
      <c r="N2" s="119" t="inlineStr">
        <is>
          <t>Technician</t>
        </is>
      </c>
      <c r="O2" s="401" t="n"/>
      <c r="P2" s="120">
        <f>IF('{Project Information}'!E12="", "", '{Project Information}'!E12)</f>
        <v/>
      </c>
      <c r="Q2" s="174" t="n"/>
    </row>
    <row r="3" ht="13.35" customHeight="1" s="162">
      <c r="B3" s="122" t="inlineStr">
        <is>
          <t>Address</t>
        </is>
      </c>
      <c r="C3" s="101" t="n"/>
      <c r="D3" s="101" t="n"/>
      <c r="E3" s="127">
        <f>IF('{Project Information}'!E3="","",'{Project Information}'!E3)</f>
        <v/>
      </c>
      <c r="F3" s="159" t="n"/>
      <c r="G3" s="159" t="n"/>
      <c r="H3" s="159" t="n"/>
      <c r="I3" s="159" t="n"/>
      <c r="J3" s="159" t="n"/>
      <c r="K3" s="159" t="n"/>
      <c r="L3" s="159" t="n"/>
      <c r="M3" s="160" t="n"/>
      <c r="N3" s="122" t="inlineStr">
        <is>
          <t>Date</t>
        </is>
      </c>
      <c r="O3" s="403" t="n"/>
      <c r="P3" s="123">
        <f>IF('{Project Information}'!E11="", "", '{Project Information}'!E11)</f>
        <v/>
      </c>
      <c r="Q3" s="174" t="n"/>
    </row>
    <row r="4" ht="21" customHeight="1" s="162">
      <c r="B4" s="125" t="inlineStr">
        <is>
          <t>THIS PAGE IS FOR INITIAL DATA ENTRY ONLY. DO NOT RELY ON VALUES POST PROJECT.</t>
        </is>
      </c>
      <c r="C4" s="404" t="n"/>
      <c r="D4" s="404" t="n"/>
      <c r="E4" s="404" t="n"/>
      <c r="F4" s="404" t="n"/>
      <c r="G4" s="404" t="n"/>
      <c r="H4" s="404" t="n"/>
      <c r="I4" s="404" t="n"/>
      <c r="J4" s="404" t="n"/>
      <c r="K4" s="404" t="n"/>
      <c r="L4" s="404" t="n"/>
      <c r="M4" s="404" t="n"/>
      <c r="N4" s="404" t="n"/>
      <c r="O4" s="404" t="n"/>
      <c r="P4" s="404" t="n"/>
      <c r="Q4" s="404" t="n"/>
    </row>
    <row r="5" ht="13.35" customHeight="1" s="162">
      <c r="B5" s="405" t="inlineStr">
        <is>
          <t xml:space="preserve">Design Data Rooftop Units, Air Handlers, etc. </t>
        </is>
      </c>
      <c r="C5" s="404" t="n"/>
      <c r="D5" s="404" t="n"/>
      <c r="E5" s="404" t="n"/>
      <c r="F5" s="404" t="n"/>
      <c r="G5" s="404" t="n"/>
      <c r="H5" s="404" t="n"/>
      <c r="I5" s="404" t="n"/>
      <c r="J5" s="404" t="n"/>
      <c r="K5" s="404" t="n"/>
      <c r="L5" s="404" t="n"/>
      <c r="M5" s="404" t="n"/>
      <c r="N5" s="404" t="n"/>
      <c r="O5" s="406" t="n"/>
      <c r="P5" s="111" t="inlineStr">
        <is>
          <t>INFO ONLY - Not Linked</t>
        </is>
      </c>
      <c r="Q5" s="111" t="n"/>
    </row>
    <row r="6" ht="27" customHeight="1" s="162">
      <c r="B6" s="122" t="inlineStr">
        <is>
          <t>Designation</t>
        </is>
      </c>
      <c r="C6" s="122" t="inlineStr">
        <is>
          <t>Area Served</t>
        </is>
      </c>
      <c r="D6" s="122" t="inlineStr">
        <is>
          <t>Location</t>
        </is>
      </c>
      <c r="E6" s="122" t="inlineStr">
        <is>
          <t>Manufacturer</t>
        </is>
      </c>
      <c r="F6" s="122" t="inlineStr">
        <is>
          <t>Model Number</t>
        </is>
      </c>
      <c r="G6" s="85" t="inlineStr">
        <is>
          <t>HP</t>
        </is>
      </c>
      <c r="H6" s="85" t="inlineStr">
        <is>
          <t>Unit ESP</t>
        </is>
      </c>
      <c r="I6" s="85" t="inlineStr">
        <is>
          <t>Fan RPMs</t>
        </is>
      </c>
      <c r="J6" s="86" t="inlineStr">
        <is>
          <t>Motor Sheave</t>
        </is>
      </c>
      <c r="K6" s="122" t="inlineStr">
        <is>
          <t>Fan Pulley</t>
        </is>
      </c>
      <c r="L6" s="122" t="inlineStr">
        <is>
          <t>Belts</t>
        </is>
      </c>
      <c r="M6" s="105" t="inlineStr">
        <is>
          <t>C to C</t>
        </is>
      </c>
      <c r="N6" s="112" t="inlineStr">
        <is>
          <t>Voltage</t>
        </is>
      </c>
      <c r="O6" s="112" t="inlineStr">
        <is>
          <t>Phase</t>
        </is>
      </c>
      <c r="P6" s="107" t="inlineStr">
        <is>
          <t>Design Total CFM</t>
        </is>
      </c>
      <c r="Q6" s="107" t="inlineStr">
        <is>
          <t>Design OA CFM</t>
        </is>
      </c>
      <c r="R6" s="104" t="n"/>
    </row>
    <row r="7" ht="13.35" customHeight="1" s="162">
      <c r="B7" s="89" t="inlineStr">
        <is>
          <t>RTU-1</t>
        </is>
      </c>
      <c r="C7" s="89" t="n"/>
      <c r="D7" s="89" t="n"/>
      <c r="E7" s="89" t="n"/>
      <c r="F7" s="89" t="n"/>
      <c r="G7" s="89" t="n"/>
      <c r="H7" s="89" t="n"/>
      <c r="I7" s="89" t="n"/>
      <c r="J7" s="89" t="n"/>
      <c r="K7" s="89" t="n"/>
      <c r="L7" s="89" t="n"/>
      <c r="M7" s="89" t="n"/>
      <c r="N7" s="89" t="n"/>
      <c r="O7" s="89" t="n"/>
      <c r="P7" s="89" t="n"/>
      <c r="Q7" s="89" t="n"/>
    </row>
    <row r="8" ht="13.35" customHeight="1" s="162">
      <c r="B8" s="89" t="n"/>
      <c r="C8" s="89" t="n"/>
      <c r="D8" s="89" t="n"/>
      <c r="E8" s="89" t="n"/>
      <c r="F8" s="89" t="n"/>
      <c r="G8" s="89" t="n"/>
      <c r="H8" s="89" t="n"/>
      <c r="I8" s="89" t="n"/>
      <c r="J8" s="89" t="n"/>
      <c r="K8" s="89" t="n"/>
      <c r="L8" s="89" t="n"/>
      <c r="M8" s="89" t="n"/>
      <c r="N8" s="89" t="n"/>
      <c r="O8" s="89" t="n"/>
      <c r="P8" s="89" t="n"/>
      <c r="Q8" s="89" t="n"/>
    </row>
    <row r="9" ht="13.35" customHeight="1" s="162">
      <c r="B9" s="89" t="n"/>
      <c r="C9" s="89" t="n"/>
      <c r="D9" s="89" t="n"/>
      <c r="E9" s="89" t="n"/>
      <c r="F9" s="89" t="n"/>
      <c r="G9" s="89" t="n"/>
      <c r="H9" s="89" t="n"/>
      <c r="I9" s="89" t="n"/>
      <c r="J9" s="89" t="n"/>
      <c r="K9" s="89" t="n"/>
      <c r="L9" s="89" t="n"/>
      <c r="M9" s="89" t="n"/>
      <c r="N9" s="89" t="n"/>
      <c r="O9" s="89" t="n"/>
      <c r="P9" s="89" t="n"/>
      <c r="Q9" s="89" t="n"/>
    </row>
    <row r="10" ht="13.35" customHeight="1" s="162">
      <c r="B10" s="89" t="n"/>
      <c r="C10" s="89" t="n"/>
      <c r="D10" s="89" t="n"/>
      <c r="E10" s="89" t="n"/>
      <c r="F10" s="89" t="n"/>
      <c r="G10" s="89" t="n"/>
      <c r="H10" s="89" t="n"/>
      <c r="I10" s="89" t="n"/>
      <c r="J10" s="89" t="n"/>
      <c r="K10" s="89" t="n"/>
      <c r="L10" s="89" t="n"/>
      <c r="M10" s="89" t="n"/>
      <c r="N10" s="89" t="n"/>
      <c r="O10" s="89" t="n"/>
      <c r="P10" s="89" t="n"/>
      <c r="Q10" s="89" t="n"/>
    </row>
    <row r="11" ht="13.35" customHeight="1" s="162">
      <c r="B11" s="89" t="n"/>
      <c r="C11" s="89" t="n"/>
      <c r="D11" s="89" t="n"/>
      <c r="E11" s="89" t="n"/>
      <c r="F11" s="89" t="n"/>
      <c r="G11" s="89" t="n"/>
      <c r="H11" s="89" t="n"/>
      <c r="I11" s="89" t="n"/>
      <c r="J11" s="89" t="n"/>
      <c r="K11" s="89" t="n"/>
      <c r="L11" s="89" t="n"/>
      <c r="M11" s="89" t="n"/>
      <c r="N11" s="89" t="n"/>
      <c r="O11" s="89" t="n"/>
      <c r="P11" s="89" t="n"/>
      <c r="Q11" s="89" t="n"/>
    </row>
    <row r="12" ht="13.35" customHeight="1" s="162">
      <c r="B12" s="89" t="n"/>
      <c r="C12" s="89" t="n"/>
      <c r="D12" s="89" t="n"/>
      <c r="E12" s="89" t="n"/>
      <c r="F12" s="89" t="n"/>
      <c r="G12" s="89" t="n"/>
      <c r="H12" s="89" t="n"/>
      <c r="I12" s="89" t="n"/>
      <c r="J12" s="89" t="n"/>
      <c r="K12" s="89" t="n"/>
      <c r="L12" s="89" t="n"/>
      <c r="M12" s="89" t="n"/>
      <c r="N12" s="89" t="n"/>
      <c r="O12" s="89" t="n"/>
      <c r="P12" s="89" t="n"/>
      <c r="Q12" s="89" t="n"/>
    </row>
    <row r="13" ht="13.35" customHeight="1" s="162">
      <c r="B13" s="89" t="n"/>
      <c r="C13" s="89" t="n"/>
      <c r="D13" s="89" t="n"/>
      <c r="E13" s="89" t="n"/>
      <c r="F13" s="89" t="n"/>
      <c r="G13" s="89" t="n"/>
      <c r="H13" s="89" t="n"/>
      <c r="I13" s="89" t="n"/>
      <c r="J13" s="89" t="n"/>
      <c r="K13" s="89" t="n"/>
      <c r="L13" s="89" t="n"/>
      <c r="M13" s="89" t="n"/>
      <c r="N13" s="89" t="n"/>
      <c r="O13" s="89" t="n"/>
      <c r="P13" s="89" t="n"/>
      <c r="Q13" s="89" t="n"/>
    </row>
    <row r="14" ht="13.35" customHeight="1" s="162">
      <c r="B14" s="89" t="n"/>
      <c r="C14" s="89" t="n"/>
      <c r="D14" s="89" t="n"/>
      <c r="E14" s="89" t="n"/>
      <c r="F14" s="89" t="n"/>
      <c r="G14" s="89" t="n"/>
      <c r="H14" s="89" t="n"/>
      <c r="I14" s="89" t="n"/>
      <c r="J14" s="89" t="n"/>
      <c r="K14" s="89" t="n"/>
      <c r="L14" s="89" t="n"/>
      <c r="M14" s="89" t="n"/>
      <c r="N14" s="89" t="n"/>
      <c r="O14" s="89" t="n"/>
      <c r="P14" s="89" t="n"/>
      <c r="Q14" s="89" t="n"/>
    </row>
    <row r="15" ht="13.35" customHeight="1" s="162">
      <c r="B15" s="89" t="n"/>
      <c r="C15" s="89" t="n"/>
      <c r="D15" s="89" t="n"/>
      <c r="E15" s="89" t="n"/>
      <c r="F15" s="89" t="n"/>
      <c r="G15" s="89" t="n"/>
      <c r="H15" s="89" t="n"/>
      <c r="I15" s="89" t="n"/>
      <c r="J15" s="89" t="n"/>
      <c r="K15" s="89" t="n"/>
      <c r="L15" s="89" t="n"/>
      <c r="M15" s="89" t="n"/>
      <c r="N15" s="89" t="n"/>
      <c r="O15" s="89" t="n"/>
      <c r="P15" s="89" t="n"/>
      <c r="Q15" s="89" t="n"/>
    </row>
    <row r="16" ht="13.35" customHeight="1" s="162">
      <c r="B16" s="89" t="n"/>
      <c r="C16" s="89" t="n"/>
      <c r="D16" s="89" t="n"/>
      <c r="E16" s="89" t="n"/>
      <c r="F16" s="89" t="n"/>
      <c r="G16" s="89" t="n"/>
      <c r="H16" s="89" t="n"/>
      <c r="I16" s="89" t="n"/>
      <c r="J16" s="89" t="n"/>
      <c r="K16" s="89" t="n"/>
      <c r="L16" s="89" t="n"/>
      <c r="M16" s="89" t="n"/>
      <c r="N16" s="89" t="n"/>
      <c r="O16" s="89" t="n"/>
      <c r="P16" s="89" t="n"/>
      <c r="Q16" s="89" t="n"/>
    </row>
    <row r="17" ht="13.35" customHeight="1" s="162">
      <c r="B17" s="89" t="n"/>
      <c r="C17" s="89" t="n"/>
      <c r="D17" s="89" t="n"/>
      <c r="E17" s="89" t="n"/>
      <c r="F17" s="89" t="n"/>
      <c r="G17" s="89" t="n"/>
      <c r="H17" s="89" t="n"/>
      <c r="I17" s="89" t="n"/>
      <c r="J17" s="89" t="n"/>
      <c r="K17" s="89" t="n"/>
      <c r="L17" s="89" t="n"/>
      <c r="M17" s="89" t="n"/>
      <c r="N17" s="89" t="n"/>
      <c r="O17" s="89" t="n"/>
      <c r="P17" s="89" t="n"/>
      <c r="Q17" s="89" t="n"/>
    </row>
    <row r="18" ht="13.35" customHeight="1" s="162">
      <c r="B18" s="89" t="n"/>
      <c r="C18" s="89" t="n"/>
      <c r="D18" s="89" t="n"/>
      <c r="E18" s="89" t="n"/>
      <c r="F18" s="89" t="n"/>
      <c r="G18" s="89" t="n"/>
      <c r="H18" s="89" t="n"/>
      <c r="I18" s="89" t="n"/>
      <c r="J18" s="89" t="n"/>
      <c r="K18" s="89" t="n"/>
      <c r="L18" s="89" t="n"/>
      <c r="M18" s="89" t="n"/>
      <c r="N18" s="89" t="n"/>
      <c r="O18" s="89" t="n"/>
      <c r="P18" s="89" t="n"/>
      <c r="Q18" s="89" t="n"/>
    </row>
    <row r="19" ht="13.35" customHeight="1" s="162">
      <c r="B19" s="89" t="n"/>
      <c r="C19" s="89" t="n"/>
      <c r="D19" s="89" t="n"/>
      <c r="E19" s="89" t="n"/>
      <c r="F19" s="89" t="n"/>
      <c r="G19" s="89" t="n"/>
      <c r="H19" s="89" t="n"/>
      <c r="I19" s="89" t="n"/>
      <c r="J19" s="89" t="n"/>
      <c r="K19" s="89" t="n"/>
      <c r="L19" s="89" t="n"/>
      <c r="M19" s="89" t="n"/>
      <c r="N19" s="89" t="n"/>
      <c r="O19" s="89" t="n"/>
      <c r="P19" s="89" t="n"/>
      <c r="Q19" s="89" t="n"/>
    </row>
    <row r="20" ht="13.35" customHeight="1" s="162">
      <c r="B20" s="89" t="n"/>
      <c r="C20" s="89" t="n"/>
      <c r="D20" s="89" t="n"/>
      <c r="E20" s="89" t="n"/>
      <c r="F20" s="89" t="n"/>
      <c r="G20" s="89" t="n"/>
      <c r="H20" s="89" t="n"/>
      <c r="I20" s="89" t="n"/>
      <c r="J20" s="89" t="n"/>
      <c r="K20" s="89" t="n"/>
      <c r="L20" s="89" t="n"/>
      <c r="M20" s="89" t="n"/>
      <c r="N20" s="89" t="n"/>
      <c r="O20" s="89" t="n"/>
      <c r="P20" s="89" t="n"/>
      <c r="Q20" s="89" t="n"/>
    </row>
    <row r="21" ht="13.35" customHeight="1" s="162">
      <c r="B21" s="89" t="n"/>
      <c r="C21" s="89" t="n"/>
      <c r="D21" s="89" t="n"/>
      <c r="E21" s="89" t="n"/>
      <c r="F21" s="89" t="n"/>
      <c r="G21" s="89" t="n"/>
      <c r="H21" s="89" t="n"/>
      <c r="I21" s="89" t="n"/>
      <c r="J21" s="89" t="n"/>
      <c r="K21" s="89" t="n"/>
      <c r="L21" s="89" t="n"/>
      <c r="M21" s="89" t="n"/>
      <c r="N21" s="89" t="n"/>
      <c r="O21" s="89" t="n"/>
      <c r="P21" s="89" t="n"/>
      <c r="Q21" s="89" t="n"/>
    </row>
    <row r="22" ht="13.35" customHeight="1" s="162">
      <c r="B22" s="89" t="n"/>
      <c r="C22" s="89" t="n"/>
      <c r="D22" s="89" t="n"/>
      <c r="E22" s="89" t="n"/>
      <c r="F22" s="89" t="n"/>
      <c r="G22" s="89" t="n"/>
      <c r="H22" s="89" t="n"/>
      <c r="I22" s="89" t="n"/>
      <c r="J22" s="89" t="n"/>
      <c r="K22" s="89" t="n"/>
      <c r="L22" s="89" t="n"/>
      <c r="M22" s="89" t="n"/>
      <c r="N22" s="89" t="n"/>
      <c r="O22" s="89" t="n"/>
      <c r="P22" s="89" t="n"/>
      <c r="Q22" s="89" t="n"/>
    </row>
    <row r="23" ht="13.35" customHeight="1" s="162">
      <c r="B23" s="89" t="n"/>
      <c r="C23" s="89" t="n"/>
      <c r="D23" s="89" t="n"/>
      <c r="E23" s="89" t="n"/>
      <c r="F23" s="89" t="n"/>
      <c r="G23" s="89" t="n"/>
      <c r="H23" s="89" t="n"/>
      <c r="I23" s="89" t="n"/>
      <c r="J23" s="89" t="n"/>
      <c r="K23" s="89" t="n"/>
      <c r="L23" s="89" t="n"/>
      <c r="M23" s="89" t="n"/>
      <c r="N23" s="89" t="n"/>
      <c r="O23" s="89" t="n"/>
      <c r="P23" s="89" t="n"/>
      <c r="Q23" s="89" t="n"/>
    </row>
    <row r="24" ht="13.35" customHeight="1" s="162">
      <c r="B24" s="89" t="n"/>
      <c r="C24" s="89" t="n"/>
      <c r="D24" s="89" t="n"/>
      <c r="E24" s="89" t="n"/>
      <c r="F24" s="89" t="n"/>
      <c r="G24" s="89" t="n"/>
      <c r="H24" s="89" t="n"/>
      <c r="I24" s="89" t="n"/>
      <c r="J24" s="89" t="n"/>
      <c r="K24" s="89" t="n"/>
      <c r="L24" s="89" t="n"/>
      <c r="M24" s="89" t="n"/>
      <c r="N24" s="89" t="n"/>
      <c r="O24" s="89" t="n"/>
      <c r="P24" s="89" t="n"/>
      <c r="Q24" s="89" t="n"/>
    </row>
    <row r="25" ht="13.35" customHeight="1" s="162">
      <c r="B25" s="89" t="n"/>
      <c r="C25" s="89" t="n"/>
      <c r="D25" s="89" t="n"/>
      <c r="E25" s="89" t="n"/>
      <c r="F25" s="89" t="n"/>
      <c r="G25" s="89" t="n"/>
      <c r="H25" s="89" t="n"/>
      <c r="I25" s="89" t="n"/>
      <c r="J25" s="89" t="n"/>
      <c r="K25" s="89" t="n"/>
      <c r="L25" s="89" t="n"/>
      <c r="M25" s="89" t="n"/>
      <c r="N25" s="89" t="n"/>
      <c r="O25" s="89" t="n"/>
      <c r="P25" s="89" t="n"/>
      <c r="Q25" s="89" t="n"/>
    </row>
    <row r="26" ht="13.35" customHeight="1" s="162">
      <c r="B26" s="89" t="n"/>
      <c r="C26" s="89" t="n"/>
      <c r="D26" s="89" t="n"/>
      <c r="E26" s="89" t="n"/>
      <c r="F26" s="89" t="n"/>
      <c r="G26" s="89" t="n"/>
      <c r="H26" s="89" t="n"/>
      <c r="I26" s="89" t="n"/>
      <c r="J26" s="89" t="n"/>
      <c r="K26" s="89" t="n"/>
      <c r="L26" s="89" t="n"/>
      <c r="M26" s="89" t="n"/>
      <c r="N26" s="89" t="n"/>
      <c r="O26" s="89" t="n"/>
      <c r="P26" s="89" t="n"/>
      <c r="Q26" s="89" t="n"/>
    </row>
    <row r="27" ht="13.35" customHeight="1" s="162">
      <c r="B27" s="89" t="n"/>
      <c r="C27" s="89" t="n"/>
      <c r="D27" s="89" t="n"/>
      <c r="E27" s="89" t="n"/>
      <c r="F27" s="89" t="n"/>
      <c r="G27" s="89" t="n"/>
      <c r="H27" s="89" t="n"/>
      <c r="I27" s="89" t="n"/>
      <c r="J27" s="89" t="n"/>
      <c r="K27" s="89" t="n"/>
      <c r="L27" s="89" t="n"/>
      <c r="M27" s="89" t="n"/>
      <c r="N27" s="89" t="n"/>
      <c r="O27" s="89" t="n"/>
      <c r="P27" s="89" t="n"/>
      <c r="Q27" s="89" t="n"/>
    </row>
    <row r="28" ht="13.35" customHeight="1" s="162">
      <c r="B28" s="89" t="n"/>
      <c r="C28" s="89" t="n"/>
      <c r="D28" s="89" t="n"/>
      <c r="E28" s="89" t="n"/>
      <c r="F28" s="89" t="n"/>
      <c r="G28" s="89" t="n"/>
      <c r="H28" s="89" t="n"/>
      <c r="I28" s="89" t="n"/>
      <c r="J28" s="89" t="n"/>
      <c r="K28" s="89" t="n"/>
      <c r="L28" s="89" t="n"/>
      <c r="M28" s="89" t="n"/>
      <c r="N28" s="89" t="n"/>
      <c r="O28" s="89" t="n"/>
      <c r="P28" s="89" t="n"/>
      <c r="Q28" s="89" t="n"/>
    </row>
    <row r="29" ht="13.35" customHeight="1" s="162">
      <c r="B29" s="89" t="n"/>
      <c r="C29" s="89" t="n"/>
      <c r="D29" s="89" t="n"/>
      <c r="E29" s="89" t="n"/>
      <c r="F29" s="89" t="n"/>
      <c r="G29" s="89" t="n"/>
      <c r="H29" s="89" t="n"/>
      <c r="I29" s="89" t="n"/>
      <c r="J29" s="89" t="n"/>
      <c r="K29" s="89" t="n"/>
      <c r="L29" s="89" t="n"/>
      <c r="M29" s="89" t="n"/>
      <c r="N29" s="89" t="n"/>
      <c r="O29" s="89" t="n"/>
      <c r="P29" s="89" t="n"/>
      <c r="Q29" s="89" t="n"/>
    </row>
    <row r="30" ht="13.35" customHeight="1" s="162">
      <c r="B30" s="89" t="n"/>
      <c r="C30" s="89" t="n"/>
      <c r="D30" s="89" t="n"/>
      <c r="E30" s="89" t="n"/>
      <c r="F30" s="89" t="n"/>
      <c r="G30" s="89" t="n"/>
      <c r="H30" s="89" t="n"/>
      <c r="I30" s="89" t="n"/>
      <c r="J30" s="89" t="n"/>
      <c r="K30" s="89" t="n"/>
      <c r="L30" s="89" t="n"/>
      <c r="M30" s="89" t="n"/>
      <c r="N30" s="89" t="n"/>
      <c r="O30" s="89" t="n"/>
      <c r="P30" s="89" t="n"/>
      <c r="Q30" s="89" t="n"/>
    </row>
    <row r="31" ht="13.35" customHeight="1" s="162">
      <c r="B31" s="89" t="n"/>
      <c r="C31" s="89" t="n"/>
      <c r="D31" s="89" t="n"/>
      <c r="E31" s="89" t="n"/>
      <c r="F31" s="89" t="n"/>
      <c r="G31" s="89" t="n"/>
      <c r="H31" s="89" t="n"/>
      <c r="I31" s="89" t="n"/>
      <c r="J31" s="89" t="n"/>
      <c r="K31" s="89" t="n"/>
      <c r="L31" s="89" t="n"/>
      <c r="M31" s="89" t="n"/>
      <c r="N31" s="89" t="n"/>
      <c r="O31" s="89" t="n"/>
      <c r="P31" s="89" t="n"/>
      <c r="Q31" s="89" t="n"/>
    </row>
    <row r="32" ht="13.35" customHeight="1" s="162">
      <c r="B32" s="89" t="n"/>
      <c r="C32" s="89" t="n"/>
      <c r="D32" s="89" t="n"/>
      <c r="E32" s="89" t="n"/>
      <c r="F32" s="89" t="n"/>
      <c r="G32" s="89" t="n"/>
      <c r="H32" s="89" t="n"/>
      <c r="I32" s="89" t="n"/>
      <c r="J32" s="89" t="n"/>
      <c r="K32" s="89" t="n"/>
      <c r="L32" s="89" t="n"/>
      <c r="M32" s="89" t="n"/>
      <c r="N32" s="89" t="n"/>
      <c r="O32" s="89" t="n"/>
      <c r="P32" s="89" t="n"/>
      <c r="Q32" s="89" t="n"/>
    </row>
    <row r="33" ht="13.35" customHeight="1" s="162">
      <c r="B33" s="89" t="n"/>
      <c r="C33" s="89" t="n"/>
      <c r="D33" s="89" t="n"/>
      <c r="E33" s="89" t="n"/>
      <c r="F33" s="89" t="n"/>
      <c r="G33" s="89" t="n"/>
      <c r="H33" s="89" t="n"/>
      <c r="I33" s="89" t="n"/>
      <c r="J33" s="89" t="n"/>
      <c r="K33" s="89" t="n"/>
      <c r="L33" s="89" t="n"/>
      <c r="M33" s="89" t="n"/>
      <c r="N33" s="89" t="n"/>
      <c r="O33" s="89" t="n"/>
      <c r="P33" s="89" t="n"/>
      <c r="Q33" s="89" t="n"/>
    </row>
    <row r="34" ht="13.35" customHeight="1" s="162">
      <c r="B34" s="89" t="n"/>
      <c r="C34" s="89" t="n"/>
      <c r="D34" s="89" t="n"/>
      <c r="E34" s="89" t="n"/>
      <c r="F34" s="89" t="n"/>
      <c r="G34" s="89" t="n"/>
      <c r="H34" s="89" t="n"/>
      <c r="I34" s="89" t="n"/>
      <c r="J34" s="89" t="n"/>
      <c r="K34" s="89" t="n"/>
      <c r="L34" s="89" t="n"/>
      <c r="M34" s="89" t="n"/>
      <c r="N34" s="89" t="n"/>
      <c r="O34" s="89" t="n"/>
      <c r="P34" s="89" t="n"/>
      <c r="Q34" s="89" t="n"/>
    </row>
    <row r="35" ht="13.35" customHeight="1" s="162">
      <c r="B35" s="89" t="n"/>
      <c r="C35" s="89" t="n"/>
      <c r="D35" s="89" t="n"/>
      <c r="E35" s="89" t="n"/>
      <c r="F35" s="89" t="n"/>
      <c r="G35" s="89" t="n"/>
      <c r="H35" s="89" t="n"/>
      <c r="I35" s="89" t="n"/>
      <c r="J35" s="89" t="n"/>
      <c r="K35" s="89" t="n"/>
      <c r="L35" s="89" t="n"/>
      <c r="M35" s="89" t="n"/>
      <c r="N35" s="89" t="n"/>
      <c r="O35" s="89" t="n"/>
      <c r="P35" s="89" t="n"/>
      <c r="Q35" s="89" t="n"/>
    </row>
    <row r="36" ht="13.35" customHeight="1" s="162">
      <c r="B36" s="89" t="n"/>
      <c r="C36" s="89" t="n"/>
      <c r="D36" s="89" t="n"/>
      <c r="E36" s="89" t="n"/>
      <c r="F36" s="89" t="n"/>
      <c r="G36" s="89" t="n"/>
      <c r="H36" s="89" t="n"/>
      <c r="I36" s="89" t="n"/>
      <c r="J36" s="89" t="n"/>
      <c r="K36" s="89" t="n"/>
      <c r="L36" s="89" t="n"/>
      <c r="M36" s="89" t="n"/>
      <c r="N36" s="89" t="n"/>
      <c r="O36" s="89" t="n"/>
      <c r="P36" s="89" t="n"/>
      <c r="Q36" s="89" t="n"/>
    </row>
    <row r="37" ht="13.35" customHeight="1" s="162">
      <c r="B37" s="89" t="n"/>
      <c r="C37" s="89" t="n"/>
      <c r="D37" s="89" t="n"/>
      <c r="E37" s="89" t="n"/>
      <c r="F37" s="89" t="n"/>
      <c r="G37" s="89" t="n"/>
      <c r="H37" s="89" t="n"/>
      <c r="I37" s="89" t="n"/>
      <c r="J37" s="89" t="n"/>
      <c r="K37" s="89" t="n"/>
      <c r="L37" s="89" t="n"/>
      <c r="M37" s="89" t="n"/>
      <c r="N37" s="89" t="n"/>
      <c r="O37" s="89" t="n"/>
      <c r="P37" s="89" t="n"/>
      <c r="Q37" s="89" t="n"/>
    </row>
    <row r="38" ht="13.35" customHeight="1" s="162">
      <c r="B38" s="89" t="n"/>
      <c r="C38" s="89" t="n"/>
      <c r="D38" s="89" t="n"/>
      <c r="E38" s="89" t="n"/>
      <c r="F38" s="89" t="n"/>
      <c r="G38" s="89" t="n"/>
      <c r="H38" s="89" t="n"/>
      <c r="I38" s="89" t="n"/>
      <c r="J38" s="89" t="n"/>
      <c r="K38" s="89" t="n"/>
      <c r="L38" s="89" t="n"/>
      <c r="M38" s="89" t="n"/>
      <c r="N38" s="89" t="n"/>
      <c r="O38" s="89" t="n"/>
      <c r="P38" s="89" t="n"/>
      <c r="Q38" s="89" t="n"/>
    </row>
    <row r="39" ht="13.35" customHeight="1" s="162">
      <c r="B39" s="89" t="n"/>
      <c r="C39" s="89" t="n"/>
      <c r="D39" s="89" t="n"/>
      <c r="E39" s="89" t="n"/>
      <c r="F39" s="89" t="n"/>
      <c r="G39" s="89" t="n"/>
      <c r="H39" s="89" t="n"/>
      <c r="I39" s="89" t="n"/>
      <c r="J39" s="89" t="n"/>
      <c r="K39" s="89" t="n"/>
      <c r="L39" s="89" t="n"/>
      <c r="M39" s="89" t="n"/>
      <c r="N39" s="89" t="n"/>
      <c r="O39" s="89" t="n"/>
      <c r="P39" s="89" t="n"/>
      <c r="Q39" s="89" t="n"/>
    </row>
    <row r="40" ht="13.35" customHeight="1" s="162">
      <c r="B40" s="89" t="n"/>
      <c r="C40" s="89" t="n"/>
      <c r="D40" s="89" t="n"/>
      <c r="E40" s="89" t="n"/>
      <c r="F40" s="89" t="n"/>
      <c r="G40" s="89" t="n"/>
      <c r="H40" s="89" t="n"/>
      <c r="I40" s="89" t="n"/>
      <c r="J40" s="89" t="n"/>
      <c r="K40" s="89" t="n"/>
      <c r="L40" s="89" t="n"/>
      <c r="M40" s="89" t="n"/>
      <c r="N40" s="89" t="n"/>
      <c r="O40" s="89" t="n"/>
      <c r="P40" s="89" t="n"/>
      <c r="Q40" s="89" t="n"/>
    </row>
    <row r="41" ht="13.35" customHeight="1" s="162">
      <c r="B41" s="89" t="n"/>
      <c r="C41" s="89" t="n"/>
      <c r="D41" s="89" t="n"/>
      <c r="E41" s="89" t="n"/>
      <c r="F41" s="89" t="n"/>
      <c r="G41" s="89" t="n"/>
      <c r="H41" s="89" t="n"/>
      <c r="I41" s="89" t="n"/>
      <c r="J41" s="89" t="n"/>
      <c r="K41" s="89" t="n"/>
      <c r="L41" s="89" t="n"/>
      <c r="M41" s="89" t="n"/>
      <c r="N41" s="89" t="n"/>
      <c r="O41" s="89" t="n"/>
      <c r="P41" s="89" t="n"/>
      <c r="Q41" s="89" t="n"/>
    </row>
    <row r="42" ht="13.35" customHeight="1" s="162">
      <c r="B42" s="89" t="n"/>
      <c r="C42" s="89" t="n"/>
      <c r="D42" s="89" t="n"/>
      <c r="E42" s="89" t="n"/>
      <c r="F42" s="89" t="n"/>
      <c r="G42" s="89" t="n"/>
      <c r="H42" s="89" t="n"/>
      <c r="I42" s="89" t="n"/>
      <c r="J42" s="89" t="n"/>
      <c r="K42" s="89" t="n"/>
      <c r="L42" s="89" t="n"/>
      <c r="M42" s="89" t="n"/>
      <c r="N42" s="89" t="n"/>
      <c r="O42" s="89" t="n"/>
      <c r="P42" s="89" t="n"/>
      <c r="Q42" s="89" t="n"/>
    </row>
    <row r="43" ht="13.35" customHeight="1" s="162">
      <c r="B43" s="89" t="n"/>
      <c r="C43" s="89" t="n"/>
      <c r="D43" s="89" t="n"/>
      <c r="E43" s="89" t="n"/>
      <c r="F43" s="89" t="n"/>
      <c r="G43" s="89" t="n"/>
      <c r="H43" s="89" t="n"/>
      <c r="I43" s="89" t="n"/>
      <c r="J43" s="89" t="n"/>
      <c r="K43" s="89" t="n"/>
      <c r="L43" s="89" t="n"/>
      <c r="M43" s="89" t="n"/>
      <c r="N43" s="89" t="n"/>
      <c r="O43" s="89" t="n"/>
      <c r="P43" s="89" t="n"/>
      <c r="Q43" s="89" t="n"/>
    </row>
    <row r="44" ht="13.35" customHeight="1" s="162">
      <c r="B44" s="89" t="n"/>
      <c r="C44" s="89" t="n"/>
      <c r="D44" s="89" t="n"/>
      <c r="E44" s="89" t="n"/>
      <c r="F44" s="89" t="n"/>
      <c r="G44" s="89" t="n"/>
      <c r="H44" s="89" t="n"/>
      <c r="I44" s="89" t="n"/>
      <c r="J44" s="89" t="n"/>
      <c r="K44" s="89" t="n"/>
      <c r="L44" s="89" t="n"/>
      <c r="M44" s="89" t="n"/>
      <c r="N44" s="89" t="n"/>
      <c r="O44" s="89" t="n"/>
      <c r="P44" s="89" t="n"/>
      <c r="Q44" s="89" t="n"/>
    </row>
    <row r="45" ht="13.35" customHeight="1" s="162">
      <c r="B45" s="89" t="n"/>
      <c r="C45" s="89" t="n"/>
      <c r="D45" s="89" t="n"/>
      <c r="E45" s="89" t="n"/>
      <c r="F45" s="89" t="n"/>
      <c r="G45" s="89" t="n"/>
      <c r="H45" s="89" t="n"/>
      <c r="I45" s="89" t="n"/>
      <c r="J45" s="89" t="n"/>
      <c r="K45" s="89" t="n"/>
      <c r="L45" s="89" t="n"/>
      <c r="M45" s="89" t="n"/>
      <c r="N45" s="89" t="n"/>
      <c r="O45" s="89" t="n"/>
      <c r="P45" s="89" t="n"/>
      <c r="Q45" s="89" t="n"/>
    </row>
    <row r="46" ht="13.35" customHeight="1" s="162">
      <c r="B46" s="89" t="n"/>
      <c r="C46" s="89" t="n"/>
      <c r="D46" s="89" t="n"/>
      <c r="E46" s="89" t="n"/>
      <c r="F46" s="89" t="n"/>
      <c r="G46" s="89" t="n"/>
      <c r="H46" s="89" t="n"/>
      <c r="I46" s="89" t="n"/>
      <c r="J46" s="89" t="n"/>
      <c r="K46" s="89" t="n"/>
      <c r="L46" s="89" t="n"/>
      <c r="M46" s="89" t="n"/>
      <c r="N46" s="89" t="n"/>
      <c r="O46" s="89" t="n"/>
      <c r="P46" s="89" t="n"/>
      <c r="Q46" s="89" t="n"/>
    </row>
    <row r="47" ht="13.35" customHeight="1" s="162">
      <c r="E47" s="84" t="n"/>
      <c r="F47" s="84" t="n"/>
      <c r="G47" s="84" t="n"/>
      <c r="H47" s="84" t="n"/>
      <c r="I47" s="84" t="n"/>
      <c r="J47" s="84" t="n"/>
      <c r="K47" s="84" t="n"/>
      <c r="L47" s="84" t="n"/>
      <c r="M47" s="84" t="n"/>
    </row>
    <row r="50" ht="13.35" customHeight="1" s="162">
      <c r="B50" s="405" t="inlineStr">
        <is>
          <t>Design Data Supply Fans, Make-up Air Units, Outside Air Units, etc.</t>
        </is>
      </c>
      <c r="C50" s="404" t="n"/>
      <c r="D50" s="404" t="n"/>
      <c r="E50" s="404" t="n"/>
      <c r="F50" s="404" t="n"/>
      <c r="G50" s="404" t="n"/>
      <c r="H50" s="404" t="n"/>
      <c r="I50" s="404" t="n"/>
      <c r="J50" s="404" t="n"/>
      <c r="K50" s="404" t="n"/>
      <c r="L50" s="404" t="n"/>
      <c r="M50" s="404" t="n"/>
      <c r="N50" s="404" t="n"/>
      <c r="O50" s="406" t="n"/>
      <c r="P50" s="111" t="inlineStr">
        <is>
          <t>INFO ONLY - Not Linked</t>
        </is>
      </c>
      <c r="Q50" s="111" t="n"/>
    </row>
    <row r="51" ht="24.95" customHeight="1" s="162">
      <c r="B51" s="122" t="inlineStr">
        <is>
          <t>Designation</t>
        </is>
      </c>
      <c r="C51" s="122" t="inlineStr">
        <is>
          <t>Area Served</t>
        </is>
      </c>
      <c r="D51" s="122" t="inlineStr">
        <is>
          <t>Location</t>
        </is>
      </c>
      <c r="E51" s="122" t="inlineStr">
        <is>
          <t>Manufacturer</t>
        </is>
      </c>
      <c r="F51" s="122" t="inlineStr">
        <is>
          <t>Model Number</t>
        </is>
      </c>
      <c r="G51" s="85" t="inlineStr">
        <is>
          <t>HP</t>
        </is>
      </c>
      <c r="H51" s="85" t="inlineStr">
        <is>
          <t>Unit ESP</t>
        </is>
      </c>
      <c r="I51" s="85" t="inlineStr">
        <is>
          <t>Fan RPMs</t>
        </is>
      </c>
      <c r="J51" s="86" t="inlineStr">
        <is>
          <t>Motor Sheave</t>
        </is>
      </c>
      <c r="K51" s="122" t="inlineStr">
        <is>
          <t>Fan Pulley</t>
        </is>
      </c>
      <c r="L51" s="122" t="inlineStr">
        <is>
          <t>Belts</t>
        </is>
      </c>
      <c r="M51" s="122" t="inlineStr">
        <is>
          <t>C to C</t>
        </is>
      </c>
      <c r="N51" s="112" t="inlineStr">
        <is>
          <t>Voltage</t>
        </is>
      </c>
      <c r="O51" s="112" t="inlineStr">
        <is>
          <t>Phase</t>
        </is>
      </c>
      <c r="P51" s="107" t="inlineStr">
        <is>
          <t>Design Total CFM</t>
        </is>
      </c>
      <c r="Q51" s="107" t="inlineStr">
        <is>
          <t>Design OA CFM</t>
        </is>
      </c>
    </row>
    <row r="52" ht="13.35" customHeight="1" s="162">
      <c r="B52" s="95" t="inlineStr">
        <is>
          <t>MUA-1</t>
        </is>
      </c>
      <c r="C52" s="89" t="n"/>
      <c r="D52" s="89" t="n"/>
      <c r="E52" s="89" t="n"/>
      <c r="F52" s="89" t="n"/>
      <c r="G52" s="89" t="n"/>
      <c r="H52" s="89" t="n"/>
      <c r="I52" s="89" t="n"/>
      <c r="J52" s="89" t="n"/>
      <c r="K52" s="89" t="n"/>
      <c r="L52" s="89" t="n"/>
      <c r="M52" s="89" t="n"/>
      <c r="N52" s="89" t="n"/>
      <c r="O52" s="89" t="n"/>
      <c r="P52" s="89" t="n"/>
      <c r="Q52" s="89" t="n"/>
    </row>
    <row r="53" ht="13.35" customHeight="1" s="162">
      <c r="B53" s="95" t="n"/>
      <c r="C53" s="89" t="n"/>
      <c r="D53" s="89" t="n"/>
      <c r="E53" s="89" t="n"/>
      <c r="F53" s="89" t="n"/>
      <c r="G53" s="89" t="n"/>
      <c r="H53" s="89" t="n"/>
      <c r="I53" s="89" t="n"/>
      <c r="J53" s="89" t="n"/>
      <c r="K53" s="89" t="n"/>
      <c r="L53" s="89" t="n"/>
      <c r="M53" s="89" t="n"/>
      <c r="N53" s="89" t="n"/>
      <c r="O53" s="89" t="n"/>
      <c r="P53" s="89" t="n"/>
      <c r="Q53" s="89" t="n"/>
    </row>
    <row r="54" ht="13.35" customHeight="1" s="162">
      <c r="B54" s="95" t="n"/>
      <c r="C54" s="89" t="n"/>
      <c r="D54" s="89" t="n"/>
      <c r="E54" s="89" t="n"/>
      <c r="F54" s="89" t="n"/>
      <c r="G54" s="89" t="n"/>
      <c r="H54" s="89" t="n"/>
      <c r="I54" s="89" t="n"/>
      <c r="J54" s="89" t="n"/>
      <c r="K54" s="89" t="n"/>
      <c r="L54" s="89" t="n"/>
      <c r="M54" s="89" t="n"/>
      <c r="N54" s="89" t="n"/>
      <c r="O54" s="89" t="n"/>
      <c r="P54" s="89" t="n"/>
      <c r="Q54" s="89" t="n"/>
    </row>
    <row r="55" ht="13.35" customHeight="1" s="162">
      <c r="B55" s="95" t="n"/>
      <c r="C55" s="89" t="n"/>
      <c r="D55" s="89" t="n"/>
      <c r="E55" s="89" t="n"/>
      <c r="F55" s="89" t="n"/>
      <c r="G55" s="89" t="n"/>
      <c r="H55" s="89" t="n"/>
      <c r="I55" s="89" t="n"/>
      <c r="J55" s="89" t="n"/>
      <c r="K55" s="89" t="n"/>
      <c r="L55" s="89" t="n"/>
      <c r="M55" s="89" t="n"/>
      <c r="N55" s="89" t="n"/>
      <c r="O55" s="89" t="n"/>
      <c r="P55" s="89" t="n"/>
      <c r="Q55" s="89" t="n"/>
    </row>
    <row r="56" ht="13.35" customHeight="1" s="162">
      <c r="B56" s="95" t="n"/>
      <c r="C56" s="89" t="n"/>
      <c r="D56" s="89" t="n"/>
      <c r="E56" s="89" t="n"/>
      <c r="F56" s="89" t="n"/>
      <c r="G56" s="89" t="n"/>
      <c r="H56" s="89" t="n"/>
      <c r="I56" s="89" t="n"/>
      <c r="J56" s="89" t="n"/>
      <c r="K56" s="89" t="n"/>
      <c r="L56" s="89" t="n"/>
      <c r="M56" s="89" t="n"/>
      <c r="N56" s="89" t="n"/>
      <c r="O56" s="89" t="n"/>
      <c r="P56" s="89" t="n"/>
      <c r="Q56" s="89" t="n"/>
    </row>
    <row r="57" ht="13.35" customHeight="1" s="162">
      <c r="B57" s="95" t="n"/>
      <c r="C57" s="89" t="n"/>
      <c r="D57" s="89" t="n"/>
      <c r="E57" s="89" t="n"/>
      <c r="F57" s="89" t="n"/>
      <c r="G57" s="89" t="n"/>
      <c r="H57" s="89" t="n"/>
      <c r="I57" s="89" t="n"/>
      <c r="J57" s="89" t="n"/>
      <c r="K57" s="89" t="n"/>
      <c r="L57" s="89" t="n"/>
      <c r="M57" s="89" t="n"/>
      <c r="N57" s="89" t="n"/>
      <c r="O57" s="89" t="n"/>
      <c r="P57" s="89" t="n"/>
      <c r="Q57" s="89" t="n"/>
    </row>
    <row r="58" ht="13.35" customHeight="1" s="162">
      <c r="B58" s="95" t="n"/>
      <c r="C58" s="89" t="n"/>
      <c r="D58" s="89" t="n"/>
      <c r="E58" s="89" t="n"/>
      <c r="F58" s="89" t="n"/>
      <c r="G58" s="89" t="n"/>
      <c r="H58" s="89" t="n"/>
      <c r="I58" s="89" t="n"/>
      <c r="J58" s="89" t="n"/>
      <c r="K58" s="89" t="n"/>
      <c r="L58" s="89" t="n"/>
      <c r="M58" s="89" t="n"/>
      <c r="N58" s="89" t="n"/>
      <c r="O58" s="89" t="n"/>
      <c r="P58" s="89" t="n"/>
      <c r="Q58" s="89" t="n"/>
    </row>
    <row r="59" ht="13.35" customHeight="1" s="162">
      <c r="B59" s="95" t="n"/>
      <c r="C59" s="89" t="n"/>
      <c r="D59" s="89" t="n"/>
      <c r="E59" s="89" t="n"/>
      <c r="F59" s="89" t="n"/>
      <c r="G59" s="89" t="n"/>
      <c r="H59" s="89" t="n"/>
      <c r="I59" s="89" t="n"/>
      <c r="J59" s="89" t="n"/>
      <c r="K59" s="89" t="n"/>
      <c r="L59" s="89" t="n"/>
      <c r="M59" s="89" t="n"/>
      <c r="N59" s="89" t="n"/>
      <c r="O59" s="89" t="n"/>
      <c r="P59" s="89" t="n"/>
      <c r="Q59" s="89" t="n"/>
    </row>
    <row r="60" ht="13.35" customHeight="1" s="162">
      <c r="B60" s="95" t="n"/>
      <c r="C60" s="89" t="n"/>
      <c r="D60" s="89" t="n"/>
      <c r="E60" s="89" t="n"/>
      <c r="F60" s="89" t="n"/>
      <c r="G60" s="89" t="n"/>
      <c r="H60" s="89" t="n"/>
      <c r="I60" s="89" t="n"/>
      <c r="J60" s="89" t="n"/>
      <c r="K60" s="89" t="n"/>
      <c r="L60" s="89" t="n"/>
      <c r="M60" s="89" t="n"/>
      <c r="N60" s="89" t="n"/>
      <c r="O60" s="89" t="n"/>
      <c r="P60" s="89" t="n"/>
      <c r="Q60" s="89" t="n"/>
    </row>
    <row r="61" ht="13.35" customHeight="1" s="162">
      <c r="B61" s="95" t="n"/>
      <c r="C61" s="89" t="n"/>
      <c r="D61" s="89" t="n"/>
      <c r="E61" s="89" t="n"/>
      <c r="F61" s="89" t="n"/>
      <c r="G61" s="89" t="n"/>
      <c r="H61" s="89" t="n"/>
      <c r="I61" s="89" t="n"/>
      <c r="J61" s="89" t="n"/>
      <c r="K61" s="89" t="n"/>
      <c r="L61" s="89" t="n"/>
      <c r="M61" s="89" t="n"/>
      <c r="N61" s="89" t="n"/>
      <c r="O61" s="89" t="n"/>
      <c r="P61" s="89" t="n"/>
      <c r="Q61" s="89" t="n"/>
    </row>
    <row r="63" ht="13.35" customHeight="1" s="162">
      <c r="B63" s="405" t="inlineStr">
        <is>
          <t>Design Data Energy Recovery Ventilators, Heat Recovery Units, etc.</t>
        </is>
      </c>
      <c r="C63" s="404" t="n"/>
      <c r="D63" s="404" t="n"/>
      <c r="E63" s="404" t="n"/>
      <c r="F63" s="404" t="n"/>
      <c r="G63" s="404" t="n"/>
      <c r="H63" s="404" t="n"/>
      <c r="I63" s="404" t="n"/>
      <c r="J63" s="404" t="n"/>
      <c r="K63" s="404" t="n"/>
      <c r="L63" s="404" t="n"/>
      <c r="M63" s="404" t="n"/>
      <c r="N63" s="404" t="n"/>
      <c r="O63" s="406" t="n"/>
      <c r="P63" s="111" t="inlineStr">
        <is>
          <t>Linked to ERV Data</t>
        </is>
      </c>
      <c r="Q63" s="111" t="n"/>
    </row>
    <row r="64" ht="24.95" customHeight="1" s="162">
      <c r="B64" s="122" t="inlineStr">
        <is>
          <t>Designation</t>
        </is>
      </c>
      <c r="C64" s="122" t="inlineStr">
        <is>
          <t>Area Served</t>
        </is>
      </c>
      <c r="D64" s="122" t="inlineStr">
        <is>
          <t>Location</t>
        </is>
      </c>
      <c r="E64" s="122" t="inlineStr">
        <is>
          <t>Manufacturer</t>
        </is>
      </c>
      <c r="F64" s="122" t="inlineStr">
        <is>
          <t>Model Number</t>
        </is>
      </c>
      <c r="G64" s="85" t="inlineStr">
        <is>
          <t>HP</t>
        </is>
      </c>
      <c r="H64" s="85" t="inlineStr">
        <is>
          <t>Unit ESP</t>
        </is>
      </c>
      <c r="I64" s="85" t="inlineStr">
        <is>
          <t>Fan RPMs</t>
        </is>
      </c>
      <c r="J64" s="86" t="inlineStr">
        <is>
          <t>Motor Sheave</t>
        </is>
      </c>
      <c r="K64" s="122" t="inlineStr">
        <is>
          <t>Fan Pulley</t>
        </is>
      </c>
      <c r="L64" s="122" t="inlineStr">
        <is>
          <t>Belts</t>
        </is>
      </c>
      <c r="M64" s="122" t="inlineStr">
        <is>
          <t>C to C</t>
        </is>
      </c>
      <c r="N64" s="112" t="inlineStr">
        <is>
          <t>Voltage</t>
        </is>
      </c>
      <c r="O64" s="112" t="inlineStr">
        <is>
          <t>Phase</t>
        </is>
      </c>
      <c r="P64" s="107" t="inlineStr">
        <is>
          <t>Design Supply CFM</t>
        </is>
      </c>
      <c r="Q64" s="107" t="inlineStr">
        <is>
          <t>Design Exhaust CFM</t>
        </is>
      </c>
      <c r="R64" s="107" t="inlineStr">
        <is>
          <t>Design Supply ΔP</t>
        </is>
      </c>
      <c r="S64" s="107" t="inlineStr">
        <is>
          <t>Design Exhaust ΔP</t>
        </is>
      </c>
    </row>
    <row r="65" ht="13.35" customHeight="1" s="162">
      <c r="B65" s="88" t="inlineStr">
        <is>
          <t>ERV-1</t>
        </is>
      </c>
      <c r="C65" s="88" t="n"/>
      <c r="D65" s="88" t="n"/>
      <c r="E65" s="89" t="n"/>
      <c r="F65" s="89" t="n"/>
      <c r="G65" s="89" t="n"/>
      <c r="H65" s="89" t="n"/>
      <c r="I65" s="89" t="n"/>
      <c r="J65" s="89" t="n"/>
      <c r="K65" s="89" t="n"/>
      <c r="L65" s="89" t="n"/>
      <c r="M65" s="106" t="n"/>
      <c r="N65" s="96" t="n"/>
      <c r="O65" s="96" t="n"/>
      <c r="P65" s="96" t="n"/>
      <c r="Q65" s="96" t="n"/>
      <c r="R65" s="96" t="n"/>
      <c r="S65" s="96" t="n"/>
    </row>
    <row r="66" ht="13.35" customHeight="1" s="162">
      <c r="B66" s="88" t="n"/>
      <c r="C66" s="88" t="n"/>
      <c r="D66" s="88" t="n"/>
      <c r="E66" s="89" t="n"/>
      <c r="F66" s="89" t="n"/>
      <c r="G66" s="89" t="n"/>
      <c r="H66" s="89" t="n"/>
      <c r="I66" s="89" t="n"/>
      <c r="J66" s="89" t="n"/>
      <c r="K66" s="89" t="n"/>
      <c r="L66" s="89" t="n"/>
      <c r="M66" s="106" t="n"/>
      <c r="N66" s="96" t="n"/>
      <c r="O66" s="96" t="n"/>
      <c r="P66" s="96" t="n"/>
      <c r="Q66" s="96" t="n"/>
      <c r="R66" s="96" t="n"/>
      <c r="S66" s="96" t="n"/>
    </row>
    <row r="67" ht="13.35" customHeight="1" s="162">
      <c r="B67" s="88" t="n"/>
      <c r="C67" s="88" t="n"/>
      <c r="D67" s="88" t="n"/>
      <c r="E67" s="89" t="n"/>
      <c r="F67" s="89" t="n"/>
      <c r="G67" s="89" t="n"/>
      <c r="H67" s="89" t="n"/>
      <c r="I67" s="89" t="n"/>
      <c r="J67" s="89" t="n"/>
      <c r="K67" s="89" t="n"/>
      <c r="L67" s="89" t="n"/>
      <c r="M67" s="106" t="n"/>
      <c r="N67" s="96" t="n"/>
      <c r="O67" s="96" t="n"/>
      <c r="P67" s="96" t="n"/>
      <c r="Q67" s="96" t="n"/>
      <c r="R67" s="96" t="n"/>
      <c r="S67" s="96" t="n"/>
    </row>
    <row r="68" ht="13.35" customHeight="1" s="162">
      <c r="B68" s="88" t="n"/>
      <c r="C68" s="88" t="n"/>
      <c r="D68" s="88" t="n"/>
      <c r="E68" s="89" t="n"/>
      <c r="F68" s="89" t="n"/>
      <c r="G68" s="89" t="n"/>
      <c r="H68" s="89" t="n"/>
      <c r="I68" s="89" t="n"/>
      <c r="J68" s="89" t="n"/>
      <c r="K68" s="89" t="n"/>
      <c r="L68" s="89" t="n"/>
      <c r="M68" s="106" t="n"/>
      <c r="N68" s="96" t="n"/>
      <c r="O68" s="96" t="n"/>
      <c r="P68" s="96" t="n"/>
      <c r="Q68" s="96" t="n"/>
      <c r="R68" s="96" t="n"/>
      <c r="S68" s="96" t="n"/>
    </row>
    <row r="69" ht="13.35" customHeight="1" s="162">
      <c r="B69" s="88" t="n"/>
      <c r="C69" s="88" t="n"/>
      <c r="D69" s="88" t="n"/>
      <c r="E69" s="89" t="n"/>
      <c r="F69" s="89" t="n"/>
      <c r="G69" s="89" t="n"/>
      <c r="H69" s="89" t="n"/>
      <c r="I69" s="89" t="n"/>
      <c r="J69" s="89" t="n"/>
      <c r="K69" s="89" t="n"/>
      <c r="L69" s="89" t="n"/>
      <c r="M69" s="106" t="n"/>
      <c r="N69" s="96" t="n"/>
      <c r="O69" s="96" t="n"/>
      <c r="P69" s="96" t="n"/>
      <c r="Q69" s="96" t="n"/>
      <c r="R69" s="96" t="n"/>
      <c r="S69" s="96" t="n"/>
    </row>
    <row r="70" ht="13.35" customHeight="1" s="162">
      <c r="B70" s="88" t="n"/>
      <c r="C70" s="88" t="n"/>
      <c r="D70" s="88" t="n"/>
      <c r="E70" s="88" t="n"/>
      <c r="F70" s="88" t="n"/>
      <c r="G70" s="88" t="n"/>
      <c r="H70" s="88" t="n"/>
      <c r="I70" s="88" t="n"/>
      <c r="J70" s="88" t="n"/>
      <c r="K70" s="88" t="n"/>
      <c r="L70" s="88" t="n"/>
      <c r="M70" s="108" t="n"/>
      <c r="N70" s="96" t="n"/>
      <c r="O70" s="96" t="n"/>
      <c r="P70" s="96" t="n"/>
      <c r="Q70" s="96" t="n"/>
      <c r="R70" s="96" t="n"/>
      <c r="S70" s="96" t="n"/>
    </row>
    <row r="71" ht="13.35" customHeight="1" s="162">
      <c r="B71" s="90" t="n"/>
      <c r="C71" s="90" t="n"/>
      <c r="D71" s="90" t="n"/>
      <c r="E71" s="90" t="n"/>
      <c r="F71" s="90" t="n"/>
      <c r="G71" s="90" t="n"/>
      <c r="H71" s="90" t="n"/>
      <c r="I71" s="90" t="n"/>
      <c r="J71" s="90" t="n"/>
      <c r="K71" s="90" t="n"/>
      <c r="L71" s="90" t="n"/>
      <c r="M71" s="109" t="n"/>
      <c r="N71" s="96" t="n"/>
      <c r="O71" s="96" t="n"/>
      <c r="P71" s="96" t="n"/>
      <c r="Q71" s="96" t="n"/>
      <c r="R71" s="96" t="n"/>
      <c r="S71" s="96" t="n"/>
    </row>
    <row r="72" ht="13.35" customHeight="1" s="162">
      <c r="B72" s="91" t="n"/>
      <c r="C72" s="91" t="n"/>
      <c r="D72" s="91" t="n"/>
      <c r="E72" s="91" t="n"/>
      <c r="F72" s="91" t="n"/>
      <c r="G72" s="91" t="n"/>
      <c r="H72" s="91" t="n"/>
      <c r="I72" s="91" t="n"/>
      <c r="J72" s="91" t="n"/>
      <c r="K72" s="91" t="n"/>
      <c r="L72" s="91" t="n"/>
      <c r="M72" s="110" t="n"/>
      <c r="N72" s="96" t="n"/>
      <c r="O72" s="96" t="n"/>
      <c r="P72" s="96" t="n"/>
      <c r="Q72" s="96" t="n"/>
      <c r="R72" s="96" t="n"/>
      <c r="S72" s="96" t="n"/>
    </row>
    <row r="73" ht="13.35" customHeight="1" s="162">
      <c r="B73" s="91" t="n"/>
      <c r="C73" s="91" t="n"/>
      <c r="D73" s="91" t="n"/>
      <c r="E73" s="91" t="n"/>
      <c r="F73" s="91" t="n"/>
      <c r="G73" s="91" t="n"/>
      <c r="H73" s="91" t="n"/>
      <c r="I73" s="91" t="n"/>
      <c r="J73" s="91" t="n"/>
      <c r="K73" s="91" t="n"/>
      <c r="L73" s="91" t="n"/>
      <c r="M73" s="110" t="n"/>
      <c r="N73" s="96" t="n"/>
      <c r="O73" s="96" t="n"/>
      <c r="P73" s="96" t="n"/>
      <c r="Q73" s="96" t="n"/>
      <c r="R73" s="96" t="n"/>
      <c r="S73" s="96" t="n"/>
    </row>
    <row r="74" ht="13.35" customHeight="1" s="162">
      <c r="B74" s="91" t="n"/>
      <c r="C74" s="91" t="n"/>
      <c r="D74" s="91" t="n"/>
      <c r="E74" s="91" t="n"/>
      <c r="F74" s="91" t="n"/>
      <c r="G74" s="91" t="n"/>
      <c r="H74" s="91" t="n"/>
      <c r="I74" s="91" t="n"/>
      <c r="J74" s="91" t="n"/>
      <c r="K74" s="91" t="n"/>
      <c r="L74" s="91" t="n"/>
      <c r="M74" s="110" t="n"/>
      <c r="N74" s="96" t="n"/>
      <c r="O74" s="96" t="n"/>
      <c r="P74" s="96" t="n"/>
      <c r="Q74" s="96" t="n"/>
      <c r="R74" s="96" t="n"/>
      <c r="S74" s="96" t="n"/>
    </row>
    <row r="75" ht="13.35" customHeight="1" s="162">
      <c r="B75" s="91" t="n"/>
      <c r="C75" s="91" t="n"/>
      <c r="D75" s="91" t="n"/>
      <c r="E75" s="91" t="n"/>
      <c r="F75" s="91" t="n"/>
      <c r="G75" s="91" t="n"/>
      <c r="H75" s="91" t="n"/>
      <c r="I75" s="91" t="n"/>
      <c r="J75" s="91" t="n"/>
      <c r="K75" s="91" t="n"/>
      <c r="L75" s="91" t="n"/>
      <c r="M75" s="110" t="n"/>
      <c r="N75" s="96" t="n"/>
      <c r="O75" s="96" t="n"/>
      <c r="P75" s="96" t="n"/>
      <c r="Q75" s="96" t="n"/>
      <c r="R75" s="96" t="n"/>
      <c r="S75" s="96" t="n"/>
    </row>
    <row r="76" ht="13.35" customHeight="1" s="162">
      <c r="B76" s="91" t="n"/>
      <c r="C76" s="91" t="n"/>
      <c r="D76" s="91" t="n"/>
      <c r="E76" s="91" t="n"/>
      <c r="F76" s="91" t="n"/>
      <c r="G76" s="91" t="n"/>
      <c r="H76" s="91" t="n"/>
      <c r="I76" s="91" t="n"/>
      <c r="J76" s="91" t="n"/>
      <c r="K76" s="91" t="n"/>
      <c r="L76" s="91" t="n"/>
      <c r="M76" s="110" t="n"/>
      <c r="N76" s="96" t="n"/>
      <c r="O76" s="96" t="n"/>
      <c r="P76" s="96" t="n"/>
      <c r="Q76" s="96" t="n"/>
      <c r="R76" s="96" t="n"/>
      <c r="S76" s="96" t="n"/>
    </row>
    <row r="79" ht="13.35" customHeight="1" s="162">
      <c r="B79" s="405" t="inlineStr">
        <is>
          <t xml:space="preserve">Design Data Exhaust Fans, Kitchen Exhaust Fans, etc. </t>
        </is>
      </c>
      <c r="C79" s="404" t="n"/>
      <c r="D79" s="404" t="n"/>
      <c r="E79" s="404" t="n"/>
      <c r="F79" s="404" t="n"/>
      <c r="G79" s="404" t="n"/>
      <c r="H79" s="404" t="n"/>
      <c r="I79" s="404" t="n"/>
      <c r="J79" s="404" t="n"/>
      <c r="K79" s="404" t="n"/>
      <c r="L79" s="404" t="n"/>
      <c r="M79" s="404" t="n"/>
      <c r="N79" s="404" t="n"/>
      <c r="O79" s="406" t="n"/>
      <c r="P79" s="111" t="inlineStr">
        <is>
          <t>INFO ONLY - Not Linked</t>
        </is>
      </c>
      <c r="Q79" s="111" t="n"/>
    </row>
    <row r="80" ht="24.95" customHeight="1" s="162">
      <c r="B80" s="122" t="inlineStr">
        <is>
          <t>Designation</t>
        </is>
      </c>
      <c r="C80" s="122" t="inlineStr">
        <is>
          <t>Area Served</t>
        </is>
      </c>
      <c r="D80" s="122" t="inlineStr">
        <is>
          <t>Location</t>
        </is>
      </c>
      <c r="E80" s="122" t="inlineStr">
        <is>
          <t>Manufacturer</t>
        </is>
      </c>
      <c r="F80" s="122" t="inlineStr">
        <is>
          <t>Model Number</t>
        </is>
      </c>
      <c r="G80" s="85" t="inlineStr">
        <is>
          <t>HP</t>
        </is>
      </c>
      <c r="H80" s="85" t="inlineStr">
        <is>
          <t>Unit ESP</t>
        </is>
      </c>
      <c r="I80" s="85" t="inlineStr">
        <is>
          <t>Fan RPMs</t>
        </is>
      </c>
      <c r="J80" s="86" t="inlineStr">
        <is>
          <t>Motor Sheave</t>
        </is>
      </c>
      <c r="K80" s="122" t="inlineStr">
        <is>
          <t>Fan Pulley</t>
        </is>
      </c>
      <c r="L80" s="122" t="inlineStr">
        <is>
          <t>Belts</t>
        </is>
      </c>
      <c r="M80" s="122" t="inlineStr">
        <is>
          <t>C to C</t>
        </is>
      </c>
      <c r="N80" s="112" t="inlineStr">
        <is>
          <t>Voltage</t>
        </is>
      </c>
      <c r="O80" s="112" t="inlineStr">
        <is>
          <t>Phase</t>
        </is>
      </c>
      <c r="P80" s="107" t="inlineStr">
        <is>
          <t>Design Total CFM</t>
        </is>
      </c>
      <c r="Q80" s="107" t="inlineStr">
        <is>
          <t>Design OA CFM</t>
        </is>
      </c>
    </row>
    <row r="81" ht="13.35" customHeight="1" s="162">
      <c r="B81" s="88" t="inlineStr">
        <is>
          <t>EF-1</t>
        </is>
      </c>
      <c r="C81" s="89" t="n"/>
      <c r="D81" s="89" t="n"/>
      <c r="E81" s="89" t="n"/>
      <c r="F81" s="89" t="n"/>
      <c r="G81" s="89" t="n"/>
      <c r="H81" s="89" t="n"/>
      <c r="I81" s="89" t="n"/>
      <c r="J81" s="89" t="n"/>
      <c r="K81" s="89" t="n"/>
      <c r="L81" s="89" t="n"/>
      <c r="M81" s="89" t="n"/>
      <c r="N81" s="89" t="n"/>
      <c r="O81" s="89" t="n"/>
      <c r="P81" s="89" t="n"/>
      <c r="Q81" s="89" t="n"/>
    </row>
    <row r="82" ht="13.35" customHeight="1" s="162">
      <c r="B82" s="88" t="n"/>
      <c r="C82" s="89" t="n"/>
      <c r="D82" s="89" t="n"/>
      <c r="E82" s="89" t="n"/>
      <c r="F82" s="89" t="n"/>
      <c r="G82" s="89" t="n"/>
      <c r="H82" s="89" t="n"/>
      <c r="I82" s="89" t="n"/>
      <c r="J82" s="89" t="n"/>
      <c r="K82" s="89" t="n"/>
      <c r="L82" s="89" t="n"/>
      <c r="M82" s="89" t="n"/>
      <c r="N82" s="89" t="n"/>
      <c r="O82" s="89" t="n"/>
      <c r="P82" s="89" t="n"/>
      <c r="Q82" s="89" t="n"/>
    </row>
    <row r="83" ht="13.35" customHeight="1" s="162">
      <c r="B83" s="88" t="n"/>
      <c r="C83" s="89" t="n"/>
      <c r="D83" s="89" t="n"/>
      <c r="E83" s="89" t="n"/>
      <c r="F83" s="89" t="n"/>
      <c r="G83" s="89" t="n"/>
      <c r="H83" s="89" t="n"/>
      <c r="I83" s="89" t="n"/>
      <c r="J83" s="89" t="n"/>
      <c r="K83" s="89" t="n"/>
      <c r="L83" s="89" t="n"/>
      <c r="M83" s="89" t="n"/>
      <c r="N83" s="89" t="n"/>
      <c r="O83" s="89" t="n"/>
      <c r="P83" s="89" t="n"/>
      <c r="Q83" s="89" t="n"/>
    </row>
    <row r="84" ht="13.35" customHeight="1" s="162">
      <c r="B84" s="88" t="n"/>
      <c r="C84" s="89" t="n"/>
      <c r="D84" s="89" t="n"/>
      <c r="E84" s="89" t="n"/>
      <c r="F84" s="89" t="n"/>
      <c r="G84" s="89" t="n"/>
      <c r="H84" s="89" t="n"/>
      <c r="I84" s="89" t="n"/>
      <c r="J84" s="89" t="n"/>
      <c r="K84" s="89" t="n"/>
      <c r="L84" s="89" t="n"/>
      <c r="M84" s="89" t="n"/>
      <c r="N84" s="89" t="n"/>
      <c r="O84" s="89" t="n"/>
      <c r="P84" s="89" t="n"/>
      <c r="Q84" s="89" t="n"/>
    </row>
    <row r="85" ht="13.35" customHeight="1" s="162">
      <c r="B85" s="88" t="n"/>
      <c r="C85" s="89" t="n"/>
      <c r="D85" s="89" t="n"/>
      <c r="E85" s="89" t="n"/>
      <c r="F85" s="89" t="n"/>
      <c r="G85" s="89" t="n"/>
      <c r="H85" s="89" t="n"/>
      <c r="I85" s="89" t="n"/>
      <c r="J85" s="89" t="n"/>
      <c r="K85" s="89" t="n"/>
      <c r="L85" s="89" t="n"/>
      <c r="M85" s="89" t="n"/>
      <c r="N85" s="89" t="n"/>
      <c r="O85" s="89" t="n"/>
      <c r="P85" s="89" t="n"/>
      <c r="Q85" s="89" t="n"/>
    </row>
    <row r="86" ht="13.35" customHeight="1" s="162">
      <c r="B86" s="88" t="n"/>
      <c r="C86" s="89" t="n"/>
      <c r="D86" s="89" t="n"/>
      <c r="E86" s="89" t="n"/>
      <c r="F86" s="89" t="n"/>
      <c r="G86" s="89" t="n"/>
      <c r="H86" s="89" t="n"/>
      <c r="I86" s="89" t="n"/>
      <c r="J86" s="89" t="n"/>
      <c r="K86" s="89" t="n"/>
      <c r="L86" s="89" t="n"/>
      <c r="M86" s="89" t="n"/>
      <c r="N86" s="89" t="n"/>
      <c r="O86" s="89" t="n"/>
      <c r="P86" s="89" t="n"/>
      <c r="Q86" s="89" t="n"/>
    </row>
    <row r="87" ht="13.35" customHeight="1" s="162">
      <c r="B87" s="88" t="n"/>
      <c r="C87" s="89" t="n"/>
      <c r="D87" s="89" t="n"/>
      <c r="E87" s="89" t="n"/>
      <c r="F87" s="89" t="n"/>
      <c r="G87" s="89" t="n"/>
      <c r="H87" s="89" t="n"/>
      <c r="I87" s="89" t="n"/>
      <c r="J87" s="89" t="n"/>
      <c r="K87" s="89" t="n"/>
      <c r="L87" s="89" t="n"/>
      <c r="M87" s="89" t="n"/>
      <c r="N87" s="89" t="n"/>
      <c r="O87" s="89" t="n"/>
      <c r="P87" s="89" t="n"/>
      <c r="Q87" s="89" t="n"/>
    </row>
    <row r="88" ht="13.35" customHeight="1" s="162">
      <c r="B88" s="88" t="n"/>
      <c r="C88" s="89" t="n"/>
      <c r="D88" s="89" t="n"/>
      <c r="E88" s="89" t="n"/>
      <c r="F88" s="89" t="n"/>
      <c r="G88" s="89" t="n"/>
      <c r="H88" s="89" t="n"/>
      <c r="I88" s="89" t="n"/>
      <c r="J88" s="89" t="n"/>
      <c r="K88" s="89" t="n"/>
      <c r="L88" s="89" t="n"/>
      <c r="M88" s="89" t="n"/>
      <c r="N88" s="89" t="n"/>
      <c r="O88" s="89" t="n"/>
      <c r="P88" s="89" t="n"/>
      <c r="Q88" s="89" t="n"/>
    </row>
    <row r="89" ht="13.35" customHeight="1" s="162">
      <c r="B89" s="88" t="n"/>
      <c r="C89" s="89" t="n"/>
      <c r="D89" s="89" t="n"/>
      <c r="E89" s="89" t="n"/>
      <c r="F89" s="89" t="n"/>
      <c r="G89" s="89" t="n"/>
      <c r="H89" s="89" t="n"/>
      <c r="I89" s="89" t="n"/>
      <c r="J89" s="89" t="n"/>
      <c r="K89" s="89" t="n"/>
      <c r="L89" s="89" t="n"/>
      <c r="M89" s="89" t="n"/>
      <c r="N89" s="89" t="n"/>
      <c r="O89" s="89" t="n"/>
      <c r="P89" s="89" t="n"/>
      <c r="Q89" s="89" t="n"/>
    </row>
    <row r="90" ht="13.35" customHeight="1" s="162">
      <c r="B90" s="88" t="n"/>
      <c r="C90" s="89" t="n"/>
      <c r="D90" s="89" t="n"/>
      <c r="E90" s="89" t="n"/>
      <c r="F90" s="89" t="n"/>
      <c r="G90" s="89" t="n"/>
      <c r="H90" s="89" t="n"/>
      <c r="I90" s="89" t="n"/>
      <c r="J90" s="89" t="n"/>
      <c r="K90" s="89" t="n"/>
      <c r="L90" s="89" t="n"/>
      <c r="M90" s="89" t="n"/>
      <c r="N90" s="89" t="n"/>
      <c r="O90" s="89" t="n"/>
      <c r="P90" s="89" t="n"/>
      <c r="Q90" s="89" t="n"/>
    </row>
    <row r="91" ht="13.35" customHeight="1" s="162">
      <c r="B91" s="88" t="n"/>
      <c r="C91" s="89" t="n"/>
      <c r="D91" s="89" t="n"/>
      <c r="E91" s="89" t="n"/>
      <c r="F91" s="89" t="n"/>
      <c r="G91" s="89" t="n"/>
      <c r="H91" s="89" t="n"/>
      <c r="I91" s="89" t="n"/>
      <c r="J91" s="89" t="n"/>
      <c r="K91" s="89" t="n"/>
      <c r="L91" s="89" t="n"/>
      <c r="M91" s="89" t="n"/>
      <c r="N91" s="89" t="n"/>
      <c r="O91" s="89" t="n"/>
      <c r="P91" s="89" t="n"/>
      <c r="Q91" s="89" t="n"/>
    </row>
    <row r="92" ht="13.35" customHeight="1" s="162">
      <c r="B92" s="88" t="n"/>
      <c r="C92" s="89" t="n"/>
      <c r="D92" s="89" t="n"/>
      <c r="E92" s="89" t="n"/>
      <c r="F92" s="89" t="n"/>
      <c r="G92" s="89" t="n"/>
      <c r="H92" s="89" t="n"/>
      <c r="I92" s="89" t="n"/>
      <c r="J92" s="89" t="n"/>
      <c r="K92" s="89" t="n"/>
      <c r="L92" s="89" t="n"/>
      <c r="M92" s="89" t="n"/>
      <c r="N92" s="89" t="n"/>
      <c r="O92" s="89" t="n"/>
      <c r="P92" s="89" t="n"/>
      <c r="Q92" s="89" t="n"/>
    </row>
    <row r="93" ht="13.35" customHeight="1" s="162">
      <c r="B93" s="88" t="n"/>
      <c r="C93" s="89" t="n"/>
      <c r="D93" s="89" t="n"/>
      <c r="E93" s="89" t="n"/>
      <c r="F93" s="89" t="n"/>
      <c r="G93" s="89" t="n"/>
      <c r="H93" s="89" t="n"/>
      <c r="I93" s="89" t="n"/>
      <c r="J93" s="89" t="n"/>
      <c r="K93" s="89" t="n"/>
      <c r="L93" s="89" t="n"/>
      <c r="M93" s="89" t="n"/>
      <c r="N93" s="89" t="n"/>
      <c r="O93" s="89" t="n"/>
      <c r="P93" s="89" t="n"/>
      <c r="Q93" s="89" t="n"/>
    </row>
    <row r="94" ht="13.35" customHeight="1" s="162">
      <c r="B94" s="88" t="n"/>
      <c r="C94" s="89" t="n"/>
      <c r="D94" s="89" t="n"/>
      <c r="E94" s="89" t="n"/>
      <c r="F94" s="89" t="n"/>
      <c r="G94" s="89" t="n"/>
      <c r="H94" s="89" t="n"/>
      <c r="I94" s="89" t="n"/>
      <c r="J94" s="89" t="n"/>
      <c r="K94" s="89" t="n"/>
      <c r="L94" s="89" t="n"/>
      <c r="M94" s="89" t="n"/>
      <c r="N94" s="89" t="n"/>
      <c r="O94" s="89" t="n"/>
      <c r="P94" s="89" t="n"/>
      <c r="Q94" s="89" t="n"/>
    </row>
    <row r="95" ht="13.35" customHeight="1" s="162">
      <c r="B95" s="88" t="n"/>
      <c r="C95" s="89" t="n"/>
      <c r="D95" s="89" t="n"/>
      <c r="E95" s="89" t="n"/>
      <c r="F95" s="89" t="n"/>
      <c r="G95" s="89" t="n"/>
      <c r="H95" s="89" t="n"/>
      <c r="I95" s="89" t="n"/>
      <c r="J95" s="89" t="n"/>
      <c r="K95" s="89" t="n"/>
      <c r="L95" s="89" t="n"/>
      <c r="M95" s="89" t="n"/>
      <c r="N95" s="89" t="n"/>
      <c r="O95" s="89" t="n"/>
      <c r="P95" s="89" t="n"/>
      <c r="Q95" s="89" t="n"/>
    </row>
    <row r="96" ht="13.35" customHeight="1" s="162">
      <c r="B96" s="88" t="n"/>
      <c r="C96" s="89" t="n"/>
      <c r="D96" s="89" t="n"/>
      <c r="E96" s="89" t="n"/>
      <c r="F96" s="89" t="n"/>
      <c r="G96" s="89" t="n"/>
      <c r="H96" s="89" t="n"/>
      <c r="I96" s="89" t="n"/>
      <c r="J96" s="89" t="n"/>
      <c r="K96" s="89" t="n"/>
      <c r="L96" s="89" t="n"/>
      <c r="M96" s="89" t="n"/>
      <c r="N96" s="89" t="n"/>
      <c r="O96" s="89" t="n"/>
      <c r="P96" s="89" t="n"/>
      <c r="Q96" s="89" t="n"/>
    </row>
    <row r="97" ht="13.35" customHeight="1" s="162">
      <c r="B97" s="88" t="n"/>
      <c r="C97" s="89" t="n"/>
      <c r="D97" s="89" t="n"/>
      <c r="E97" s="89" t="n"/>
      <c r="F97" s="89" t="n"/>
      <c r="G97" s="89" t="n"/>
      <c r="H97" s="89" t="n"/>
      <c r="I97" s="89" t="n"/>
      <c r="J97" s="89" t="n"/>
      <c r="K97" s="89" t="n"/>
      <c r="L97" s="89" t="n"/>
      <c r="M97" s="89" t="n"/>
      <c r="N97" s="89" t="n"/>
      <c r="O97" s="89" t="n"/>
      <c r="P97" s="89" t="n"/>
      <c r="Q97" s="89" t="n"/>
    </row>
    <row r="98" ht="13.35" customHeight="1" s="162">
      <c r="B98" s="88" t="n"/>
      <c r="C98" s="89" t="n"/>
      <c r="D98" s="89" t="n"/>
      <c r="E98" s="89" t="n"/>
      <c r="F98" s="89" t="n"/>
      <c r="G98" s="89" t="n"/>
      <c r="H98" s="89" t="n"/>
      <c r="I98" s="89" t="n"/>
      <c r="J98" s="89" t="n"/>
      <c r="K98" s="89" t="n"/>
      <c r="L98" s="89" t="n"/>
      <c r="M98" s="89" t="n"/>
      <c r="N98" s="89" t="n"/>
      <c r="O98" s="89" t="n"/>
      <c r="P98" s="89" t="n"/>
      <c r="Q98" s="89" t="n"/>
    </row>
    <row r="99" ht="13.35" customHeight="1" s="162">
      <c r="B99" s="88" t="n"/>
      <c r="C99" s="89" t="n"/>
      <c r="D99" s="89" t="n"/>
      <c r="E99" s="89" t="n"/>
      <c r="F99" s="89" t="n"/>
      <c r="G99" s="89" t="n"/>
      <c r="H99" s="89" t="n"/>
      <c r="I99" s="89" t="n"/>
      <c r="J99" s="89" t="n"/>
      <c r="K99" s="89" t="n"/>
      <c r="L99" s="89" t="n"/>
      <c r="M99" s="89" t="n"/>
      <c r="N99" s="89" t="n"/>
      <c r="O99" s="89" t="n"/>
      <c r="P99" s="89" t="n"/>
      <c r="Q99" s="89" t="n"/>
    </row>
    <row r="100" ht="13.35" customHeight="1" s="162">
      <c r="B100" s="88" t="n"/>
      <c r="C100" s="89" t="n"/>
      <c r="D100" s="89" t="n"/>
      <c r="E100" s="89" t="n"/>
      <c r="F100" s="89" t="n"/>
      <c r="G100" s="89" t="n"/>
      <c r="H100" s="89" t="n"/>
      <c r="I100" s="89" t="n"/>
      <c r="J100" s="89" t="n"/>
      <c r="K100" s="89" t="n"/>
      <c r="L100" s="89" t="n"/>
      <c r="M100" s="89" t="n"/>
      <c r="N100" s="89" t="n"/>
      <c r="O100" s="89" t="n"/>
      <c r="P100" s="89" t="n"/>
      <c r="Q100" s="89" t="n"/>
    </row>
    <row r="101" ht="13.35" customHeight="1" s="162">
      <c r="B101" s="88" t="n"/>
      <c r="C101" s="89" t="n"/>
      <c r="D101" s="89" t="n"/>
      <c r="E101" s="89" t="n"/>
      <c r="F101" s="89" t="n"/>
      <c r="G101" s="89" t="n"/>
      <c r="H101" s="89" t="n"/>
      <c r="I101" s="89" t="n"/>
      <c r="J101" s="89" t="n"/>
      <c r="K101" s="89" t="n"/>
      <c r="L101" s="89" t="n"/>
      <c r="M101" s="89" t="n"/>
      <c r="N101" s="89" t="n"/>
      <c r="O101" s="89" t="n"/>
      <c r="P101" s="89" t="n"/>
      <c r="Q101" s="89" t="n"/>
    </row>
    <row r="102" ht="13.35" customHeight="1" s="162">
      <c r="B102" s="88" t="n"/>
      <c r="C102" s="89" t="n"/>
      <c r="D102" s="89" t="n"/>
      <c r="E102" s="89" t="n"/>
      <c r="F102" s="89" t="n"/>
      <c r="G102" s="89" t="n"/>
      <c r="H102" s="89" t="n"/>
      <c r="I102" s="89" t="n"/>
      <c r="J102" s="89" t="n"/>
      <c r="K102" s="89" t="n"/>
      <c r="L102" s="89" t="n"/>
      <c r="M102" s="89" t="n"/>
      <c r="N102" s="89" t="n"/>
      <c r="O102" s="89" t="n"/>
      <c r="P102" s="89" t="n"/>
      <c r="Q102" s="89" t="n"/>
    </row>
    <row r="103" ht="13.35" customHeight="1" s="162">
      <c r="B103" s="88" t="n"/>
      <c r="C103" s="89" t="n"/>
      <c r="D103" s="89" t="n"/>
      <c r="E103" s="89" t="n"/>
      <c r="F103" s="89" t="n"/>
      <c r="G103" s="89" t="n"/>
      <c r="H103" s="89" t="n"/>
      <c r="I103" s="89" t="n"/>
      <c r="J103" s="89" t="n"/>
      <c r="K103" s="89" t="n"/>
      <c r="L103" s="89" t="n"/>
      <c r="M103" s="89" t="n"/>
      <c r="N103" s="89" t="n"/>
      <c r="O103" s="89" t="n"/>
      <c r="P103" s="89" t="n"/>
      <c r="Q103" s="89" t="n"/>
    </row>
    <row r="104" ht="13.35" customHeight="1" s="162">
      <c r="B104" s="88" t="n"/>
      <c r="C104" s="89" t="n"/>
      <c r="D104" s="89" t="n"/>
      <c r="E104" s="89" t="n"/>
      <c r="F104" s="89" t="n"/>
      <c r="G104" s="89" t="n"/>
      <c r="H104" s="89" t="n"/>
      <c r="I104" s="89" t="n"/>
      <c r="J104" s="89" t="n"/>
      <c r="K104" s="89" t="n"/>
      <c r="L104" s="89" t="n"/>
      <c r="M104" s="89" t="n"/>
      <c r="N104" s="89" t="n"/>
      <c r="O104" s="89" t="n"/>
      <c r="P104" s="89" t="n"/>
      <c r="Q104" s="89" t="n"/>
    </row>
    <row r="105" ht="13.35" customHeight="1" s="162">
      <c r="B105" s="88" t="n"/>
      <c r="C105" s="89" t="n"/>
      <c r="D105" s="89" t="n"/>
      <c r="E105" s="89" t="n"/>
      <c r="F105" s="89" t="n"/>
      <c r="G105" s="89" t="n"/>
      <c r="H105" s="89" t="n"/>
      <c r="I105" s="89" t="n"/>
      <c r="J105" s="89" t="n"/>
      <c r="K105" s="89" t="n"/>
      <c r="L105" s="89" t="n"/>
      <c r="M105" s="89" t="n"/>
      <c r="N105" s="89" t="n"/>
      <c r="O105" s="89" t="n"/>
      <c r="P105" s="89" t="n"/>
      <c r="Q105" s="89" t="n"/>
    </row>
    <row r="106" ht="13.35" customHeight="1" s="162">
      <c r="B106" s="88" t="n"/>
      <c r="C106" s="89" t="n"/>
      <c r="D106" s="89" t="n"/>
      <c r="E106" s="89" t="n"/>
      <c r="F106" s="89" t="n"/>
      <c r="G106" s="89" t="n"/>
      <c r="H106" s="89" t="n"/>
      <c r="I106" s="89" t="n"/>
      <c r="J106" s="89" t="n"/>
      <c r="K106" s="89" t="n"/>
      <c r="L106" s="89" t="n"/>
      <c r="M106" s="89" t="n"/>
      <c r="N106" s="89" t="n"/>
      <c r="O106" s="89" t="n"/>
      <c r="P106" s="89" t="n"/>
      <c r="Q106" s="89" t="n"/>
    </row>
    <row r="107" ht="13.35" customHeight="1" s="162">
      <c r="B107" s="88" t="n"/>
      <c r="C107" s="89" t="n"/>
      <c r="D107" s="89" t="n"/>
      <c r="E107" s="89" t="n"/>
      <c r="F107" s="89" t="n"/>
      <c r="G107" s="89" t="n"/>
      <c r="H107" s="89" t="n"/>
      <c r="I107" s="89" t="n"/>
      <c r="J107" s="89" t="n"/>
      <c r="K107" s="89" t="n"/>
      <c r="L107" s="89" t="n"/>
      <c r="M107" s="89" t="n"/>
      <c r="N107" s="89" t="n"/>
      <c r="O107" s="89" t="n"/>
      <c r="P107" s="89" t="n"/>
      <c r="Q107" s="89" t="n"/>
    </row>
    <row r="108" ht="13.35" customHeight="1" s="162">
      <c r="B108" s="88" t="n"/>
      <c r="C108" s="89" t="n"/>
      <c r="D108" s="89" t="n"/>
      <c r="E108" s="89" t="n"/>
      <c r="F108" s="89" t="n"/>
      <c r="G108" s="89" t="n"/>
      <c r="H108" s="89" t="n"/>
      <c r="I108" s="89" t="n"/>
      <c r="J108" s="89" t="n"/>
      <c r="K108" s="89" t="n"/>
      <c r="L108" s="89" t="n"/>
      <c r="M108" s="89" t="n"/>
      <c r="N108" s="89" t="n"/>
      <c r="O108" s="89" t="n"/>
      <c r="P108" s="89" t="n"/>
      <c r="Q108" s="89" t="n"/>
    </row>
    <row r="109" ht="13.35" customHeight="1" s="162">
      <c r="B109" s="88" t="n"/>
      <c r="C109" s="89" t="n"/>
      <c r="D109" s="89" t="n"/>
      <c r="E109" s="89" t="n"/>
      <c r="F109" s="89" t="n"/>
      <c r="G109" s="89" t="n"/>
      <c r="H109" s="89" t="n"/>
      <c r="I109" s="89" t="n"/>
      <c r="J109" s="89" t="n"/>
      <c r="K109" s="89" t="n"/>
      <c r="L109" s="89" t="n"/>
      <c r="M109" s="89" t="n"/>
      <c r="N109" s="89" t="n"/>
      <c r="O109" s="89" t="n"/>
      <c r="P109" s="89" t="n"/>
      <c r="Q109" s="89" t="n"/>
    </row>
    <row r="110" ht="13.35" customHeight="1" s="162">
      <c r="B110" s="88" t="n"/>
      <c r="C110" s="89" t="n"/>
      <c r="D110" s="89" t="n"/>
      <c r="E110" s="89" t="n"/>
      <c r="F110" s="89" t="n"/>
      <c r="G110" s="89" t="n"/>
      <c r="H110" s="89" t="n"/>
      <c r="I110" s="89" t="n"/>
      <c r="J110" s="89" t="n"/>
      <c r="K110" s="89" t="n"/>
      <c r="L110" s="89" t="n"/>
      <c r="M110" s="89" t="n"/>
      <c r="N110" s="89" t="n"/>
      <c r="O110" s="89" t="n"/>
      <c r="P110" s="89" t="n"/>
      <c r="Q110" s="89" t="n"/>
    </row>
    <row r="111" ht="13.35" customHeight="1" s="162">
      <c r="B111" s="88" t="n"/>
      <c r="C111" s="89" t="n"/>
      <c r="D111" s="89" t="n"/>
      <c r="E111" s="89" t="n"/>
      <c r="F111" s="89" t="n"/>
      <c r="G111" s="89" t="n"/>
      <c r="H111" s="89" t="n"/>
      <c r="I111" s="89" t="n"/>
      <c r="J111" s="89" t="n"/>
      <c r="K111" s="89" t="n"/>
      <c r="L111" s="89" t="n"/>
      <c r="M111" s="89" t="n"/>
      <c r="N111" s="89" t="n"/>
      <c r="O111" s="89" t="n"/>
      <c r="P111" s="89" t="n"/>
      <c r="Q111" s="89" t="n"/>
    </row>
    <row r="112" ht="13.35" customHeight="1" s="162">
      <c r="B112" s="88" t="n"/>
      <c r="C112" s="89" t="n"/>
      <c r="D112" s="89" t="n"/>
      <c r="E112" s="89" t="n"/>
      <c r="F112" s="89" t="n"/>
      <c r="G112" s="89" t="n"/>
      <c r="H112" s="89" t="n"/>
      <c r="I112" s="89" t="n"/>
      <c r="J112" s="89" t="n"/>
      <c r="K112" s="89" t="n"/>
      <c r="L112" s="89" t="n"/>
      <c r="M112" s="89" t="n"/>
      <c r="N112" s="89" t="n"/>
      <c r="O112" s="89" t="n"/>
      <c r="P112" s="89" t="n"/>
      <c r="Q112" s="89" t="n"/>
    </row>
    <row r="113" ht="13.35" customHeight="1" s="162">
      <c r="B113" s="88" t="n"/>
      <c r="C113" s="89" t="n"/>
      <c r="D113" s="89" t="n"/>
      <c r="E113" s="89" t="n"/>
      <c r="F113" s="89" t="n"/>
      <c r="G113" s="89" t="n"/>
      <c r="H113" s="89" t="n"/>
      <c r="I113" s="89" t="n"/>
      <c r="J113" s="89" t="n"/>
      <c r="K113" s="89" t="n"/>
      <c r="L113" s="89" t="n"/>
      <c r="M113" s="89" t="n"/>
      <c r="N113" s="89" t="n"/>
      <c r="O113" s="89" t="n"/>
      <c r="P113" s="89" t="n"/>
      <c r="Q113" s="89" t="n"/>
    </row>
    <row r="114" ht="13.35" customHeight="1" s="162">
      <c r="B114" s="88" t="n"/>
      <c r="C114" s="89" t="n"/>
      <c r="D114" s="89" t="n"/>
      <c r="E114" s="89" t="n"/>
      <c r="F114" s="89" t="n"/>
      <c r="G114" s="89" t="n"/>
      <c r="H114" s="89" t="n"/>
      <c r="I114" s="89" t="n"/>
      <c r="J114" s="89" t="n"/>
      <c r="K114" s="89" t="n"/>
      <c r="L114" s="89" t="n"/>
      <c r="M114" s="89" t="n"/>
      <c r="N114" s="89" t="n"/>
      <c r="O114" s="89" t="n"/>
      <c r="P114" s="89" t="n"/>
      <c r="Q114" s="89" t="n"/>
    </row>
    <row r="115" ht="13.35" customHeight="1" s="162">
      <c r="B115" s="88" t="n"/>
      <c r="C115" s="89" t="n"/>
      <c r="D115" s="89" t="n"/>
      <c r="E115" s="89" t="n"/>
      <c r="F115" s="89" t="n"/>
      <c r="G115" s="89" t="n"/>
      <c r="H115" s="89" t="n"/>
      <c r="I115" s="89" t="n"/>
      <c r="J115" s="89" t="n"/>
      <c r="K115" s="89" t="n"/>
      <c r="L115" s="89" t="n"/>
      <c r="M115" s="89" t="n"/>
      <c r="N115" s="89" t="n"/>
      <c r="O115" s="89" t="n"/>
      <c r="P115" s="89" t="n"/>
      <c r="Q115" s="89" t="n"/>
    </row>
    <row r="116" ht="13.35" customHeight="1" s="162">
      <c r="B116" s="88" t="n"/>
      <c r="C116" s="89" t="n"/>
      <c r="D116" s="89" t="n"/>
      <c r="E116" s="89" t="n"/>
      <c r="F116" s="89" t="n"/>
      <c r="G116" s="89" t="n"/>
      <c r="H116" s="89" t="n"/>
      <c r="I116" s="89" t="n"/>
      <c r="J116" s="89" t="n"/>
      <c r="K116" s="89" t="n"/>
      <c r="L116" s="89" t="n"/>
      <c r="M116" s="89" t="n"/>
      <c r="N116" s="89" t="n"/>
      <c r="O116" s="89" t="n"/>
      <c r="P116" s="89" t="n"/>
      <c r="Q116" s="89" t="n"/>
    </row>
    <row r="117" ht="13.35" customHeight="1" s="162">
      <c r="B117" s="88" t="n"/>
      <c r="C117" s="89" t="n"/>
      <c r="D117" s="89" t="n"/>
      <c r="E117" s="89" t="n"/>
      <c r="F117" s="89" t="n"/>
      <c r="G117" s="89" t="n"/>
      <c r="H117" s="89" t="n"/>
      <c r="I117" s="89" t="n"/>
      <c r="J117" s="89" t="n"/>
      <c r="K117" s="89" t="n"/>
      <c r="L117" s="89" t="n"/>
      <c r="M117" s="89" t="n"/>
      <c r="N117" s="89" t="n"/>
      <c r="O117" s="89" t="n"/>
      <c r="P117" s="89" t="n"/>
      <c r="Q117" s="89" t="n"/>
    </row>
    <row r="118" ht="13.35" customHeight="1" s="162">
      <c r="B118" s="88" t="n"/>
      <c r="C118" s="89" t="n"/>
      <c r="D118" s="89" t="n"/>
      <c r="E118" s="89" t="n"/>
      <c r="F118" s="89" t="n"/>
      <c r="G118" s="89" t="n"/>
      <c r="H118" s="89" t="n"/>
      <c r="I118" s="89" t="n"/>
      <c r="J118" s="89" t="n"/>
      <c r="K118" s="89" t="n"/>
      <c r="L118" s="89" t="n"/>
      <c r="M118" s="89" t="n"/>
      <c r="N118" s="89" t="n"/>
      <c r="O118" s="89" t="n"/>
      <c r="P118" s="89" t="n"/>
      <c r="Q118" s="89" t="n"/>
    </row>
    <row r="119" ht="13.35" customHeight="1" s="162">
      <c r="B119" s="88" t="n"/>
      <c r="C119" s="89" t="n"/>
      <c r="D119" s="89" t="n"/>
      <c r="E119" s="89" t="n"/>
      <c r="F119" s="89" t="n"/>
      <c r="G119" s="89" t="n"/>
      <c r="H119" s="89" t="n"/>
      <c r="I119" s="89" t="n"/>
      <c r="J119" s="89" t="n"/>
      <c r="K119" s="89" t="n"/>
      <c r="L119" s="89" t="n"/>
      <c r="M119" s="89" t="n"/>
      <c r="N119" s="89" t="n"/>
      <c r="O119" s="89" t="n"/>
      <c r="P119" s="89" t="n"/>
      <c r="Q119" s="89" t="n"/>
    </row>
    <row r="120" ht="13.35" customHeight="1" s="162">
      <c r="B120" s="88" t="n"/>
      <c r="C120" s="89" t="n"/>
      <c r="D120" s="89" t="n"/>
      <c r="E120" s="89" t="n"/>
      <c r="F120" s="89" t="n"/>
      <c r="G120" s="89" t="n"/>
      <c r="H120" s="89" t="n"/>
      <c r="I120" s="89" t="n"/>
      <c r="J120" s="89" t="n"/>
      <c r="K120" s="89" t="n"/>
      <c r="L120" s="89" t="n"/>
      <c r="M120" s="89" t="n"/>
      <c r="N120" s="89" t="n"/>
      <c r="O120" s="89" t="n"/>
      <c r="P120" s="89" t="n"/>
      <c r="Q120" s="89" t="n"/>
    </row>
    <row r="121" ht="13.35" customHeight="1" s="162">
      <c r="G121" s="87" t="n"/>
      <c r="H121" s="87" t="n"/>
      <c r="I121" s="87" t="n"/>
      <c r="J121" s="87" t="n"/>
      <c r="K121" s="84" t="n"/>
      <c r="L121" s="84" t="n"/>
      <c r="M121" s="84" t="n"/>
    </row>
    <row r="124" ht="13.35" customHeight="1" s="162">
      <c r="B124" s="94" t="inlineStr">
        <is>
          <t>Design Data Hoods</t>
        </is>
      </c>
      <c r="C124" s="407" t="n"/>
      <c r="D124" s="407" t="n"/>
      <c r="E124" s="407" t="n"/>
      <c r="F124" s="407" t="n"/>
      <c r="G124" s="407" t="n"/>
      <c r="H124" s="407" t="n"/>
      <c r="I124" s="407" t="n"/>
      <c r="J124" s="408" t="n"/>
    </row>
    <row r="125" ht="24.95" customHeight="1" s="162">
      <c r="B125" s="92" t="inlineStr">
        <is>
          <t>Designation</t>
        </is>
      </c>
      <c r="C125" s="122" t="inlineStr">
        <is>
          <t>Area Served</t>
        </is>
      </c>
      <c r="D125" s="122" t="inlineStr">
        <is>
          <t>Location</t>
        </is>
      </c>
      <c r="E125" s="92" t="inlineStr">
        <is>
          <t>Manufacturer</t>
        </is>
      </c>
      <c r="F125" s="92" t="inlineStr">
        <is>
          <t>Design Airflow</t>
        </is>
      </c>
      <c r="G125" s="93" t="inlineStr">
        <is>
          <t>KEF Interlock</t>
        </is>
      </c>
      <c r="H125" s="94" t="inlineStr">
        <is>
          <t>Model Number</t>
        </is>
      </c>
      <c r="I125" s="94" t="inlineStr">
        <is>
          <t>Hood Length (ft)</t>
        </is>
      </c>
      <c r="J125" s="93" t="n"/>
    </row>
    <row r="126" ht="13.35" customHeight="1" s="162">
      <c r="B126" s="88" t="inlineStr">
        <is>
          <t>H-1</t>
        </is>
      </c>
      <c r="C126" s="88" t="n"/>
      <c r="D126" s="88" t="n"/>
      <c r="E126" s="88" t="n"/>
      <c r="F126" s="88" t="n"/>
      <c r="G126" s="88" t="n"/>
      <c r="H126" s="88" t="n"/>
      <c r="I126" s="88" t="n"/>
      <c r="J126" s="89" t="n"/>
    </row>
    <row r="127" ht="13.35" customHeight="1" s="162">
      <c r="B127" s="88" t="n"/>
      <c r="C127" s="88" t="n"/>
      <c r="D127" s="88" t="n"/>
      <c r="E127" s="88" t="n"/>
      <c r="F127" s="88" t="n"/>
      <c r="G127" s="88" t="n"/>
      <c r="H127" s="88" t="n"/>
      <c r="I127" s="88" t="n"/>
      <c r="J127" s="89" t="n"/>
    </row>
    <row r="128" ht="13.35" customHeight="1" s="162">
      <c r="B128" s="88" t="n"/>
      <c r="C128" s="88" t="n"/>
      <c r="D128" s="88" t="n"/>
      <c r="E128" s="88" t="n"/>
      <c r="F128" s="88" t="n"/>
      <c r="G128" s="88" t="n"/>
      <c r="H128" s="88" t="n"/>
      <c r="I128" s="88" t="n"/>
      <c r="J128" s="89" t="n"/>
    </row>
    <row r="129" ht="13.35" customHeight="1" s="162">
      <c r="B129" s="88" t="n"/>
      <c r="C129" s="88" t="n"/>
      <c r="D129" s="88" t="n"/>
      <c r="E129" s="88" t="n"/>
      <c r="F129" s="88" t="n"/>
      <c r="G129" s="88" t="n"/>
      <c r="H129" s="88" t="n"/>
      <c r="I129" s="88" t="n"/>
      <c r="J129" s="89" t="n"/>
    </row>
    <row r="130" ht="13.35" customHeight="1" s="162">
      <c r="B130" s="88" t="n"/>
      <c r="C130" s="88" t="n"/>
      <c r="D130" s="88" t="n"/>
      <c r="E130" s="88" t="n"/>
      <c r="F130" s="88" t="n"/>
      <c r="G130" s="88" t="n"/>
      <c r="H130" s="88" t="n"/>
      <c r="I130" s="88" t="n"/>
      <c r="J130" s="89" t="n"/>
    </row>
    <row r="131" ht="13.35" customHeight="1" s="162">
      <c r="B131" s="88" t="n"/>
      <c r="C131" s="88" t="n"/>
      <c r="D131" s="88" t="n"/>
      <c r="E131" s="88" t="n"/>
      <c r="F131" s="88" t="n"/>
      <c r="G131" s="88" t="n"/>
      <c r="H131" s="88" t="n"/>
      <c r="I131" s="88" t="n"/>
      <c r="J131" s="89" t="n"/>
    </row>
    <row r="132" ht="13.35" customHeight="1" s="162">
      <c r="B132" s="88" t="n"/>
      <c r="C132" s="88" t="n"/>
      <c r="D132" s="88" t="n"/>
      <c r="E132" s="88" t="n"/>
      <c r="F132" s="88" t="n"/>
      <c r="G132" s="88" t="n"/>
      <c r="H132" s="88" t="n"/>
      <c r="I132" s="88" t="n"/>
      <c r="J132" s="89" t="n"/>
    </row>
    <row r="133" ht="13.35" customHeight="1" s="162">
      <c r="B133" s="88" t="n"/>
      <c r="C133" s="88" t="n"/>
      <c r="D133" s="88" t="n"/>
      <c r="E133" s="88" t="n"/>
      <c r="F133" s="88" t="n"/>
      <c r="G133" s="88" t="n"/>
      <c r="H133" s="88" t="n"/>
      <c r="I133" s="88" t="n"/>
      <c r="J133" s="89" t="n"/>
    </row>
    <row r="134" ht="13.35" customHeight="1" s="162">
      <c r="B134" s="88" t="n"/>
      <c r="C134" s="88" t="n"/>
      <c r="D134" s="88" t="n"/>
      <c r="E134" s="88" t="n"/>
      <c r="F134" s="88" t="n"/>
      <c r="G134" s="88" t="n"/>
      <c r="H134" s="88" t="n"/>
      <c r="I134" s="88" t="n"/>
      <c r="J134" s="89" t="n"/>
    </row>
    <row r="135" ht="13.35" customHeight="1" s="162">
      <c r="B135" s="88" t="n"/>
      <c r="C135" s="88" t="n"/>
      <c r="D135" s="88" t="n"/>
      <c r="E135" s="89" t="n"/>
      <c r="F135" s="89" t="n"/>
      <c r="G135" s="89" t="n"/>
      <c r="H135" s="89" t="n"/>
      <c r="I135" s="89" t="n"/>
      <c r="J135" s="89" t="n"/>
    </row>
    <row r="136" ht="13.35" customHeight="1" s="162">
      <c r="E136" s="84" t="n"/>
      <c r="F136" s="84" t="n"/>
      <c r="G136" s="84" t="n"/>
      <c r="H136" s="84" t="n"/>
      <c r="I136" s="84" t="n"/>
      <c r="J136" s="84" t="n"/>
    </row>
    <row r="137" ht="13.35" customHeight="1" s="162">
      <c r="E137" s="84" t="n"/>
      <c r="F137" s="84" t="n"/>
      <c r="G137" s="84" t="n"/>
      <c r="H137" s="84" t="n"/>
      <c r="I137" s="84" t="n"/>
      <c r="J137" s="84" t="n"/>
    </row>
    <row r="138" ht="13.35" customHeight="1" s="162">
      <c r="E138" s="84" t="n"/>
      <c r="F138" s="84" t="n"/>
      <c r="G138" s="84" t="n"/>
      <c r="H138" s="84" t="n"/>
      <c r="I138" s="84" t="n"/>
      <c r="J138" s="84" t="n"/>
      <c r="K138" s="84" t="n"/>
      <c r="L138" s="84" t="n"/>
      <c r="M138" s="84" t="n"/>
    </row>
    <row r="139" ht="13.35" customHeight="1" s="162">
      <c r="E139" s="84" t="n"/>
      <c r="F139" s="84" t="n"/>
      <c r="G139" s="84" t="n"/>
      <c r="H139" s="84" t="n"/>
      <c r="I139" s="84" t="n"/>
      <c r="J139" s="84" t="n"/>
      <c r="K139" s="84" t="n"/>
      <c r="L139" s="84" t="n"/>
      <c r="M139" s="84" t="n"/>
    </row>
    <row r="140" ht="13.35" customHeight="1" s="162">
      <c r="E140" s="84" t="n"/>
      <c r="F140" s="84" t="n"/>
      <c r="G140" s="84" t="n"/>
      <c r="H140" s="84" t="n"/>
      <c r="I140" s="84" t="n"/>
      <c r="J140" s="84" t="n"/>
      <c r="K140" s="84" t="n"/>
      <c r="L140" s="84" t="n"/>
      <c r="M140" s="84" t="n"/>
    </row>
    <row r="141" ht="13.35" customHeight="1" s="162">
      <c r="E141" s="84" t="n"/>
      <c r="F141" s="84" t="n"/>
      <c r="G141" s="84" t="n"/>
      <c r="H141" s="84" t="n"/>
      <c r="I141" s="84" t="n"/>
      <c r="J141" s="84" t="n"/>
      <c r="K141" s="84" t="n"/>
      <c r="L141" s="84" t="n"/>
      <c r="M141" s="84" t="n"/>
    </row>
    <row r="142" ht="13.35" customHeight="1" s="162">
      <c r="E142" s="84" t="n"/>
      <c r="F142" s="84" t="n"/>
      <c r="G142" s="84" t="n"/>
      <c r="H142" s="84" t="n"/>
      <c r="I142" s="84" t="n"/>
      <c r="J142" s="84" t="n"/>
      <c r="K142" s="84" t="n"/>
      <c r="L142" s="84" t="n"/>
      <c r="M142" s="84" t="n"/>
    </row>
    <row r="143" ht="13.35" customHeight="1" s="162">
      <c r="E143" s="84" t="n"/>
      <c r="F143" s="84" t="n"/>
      <c r="G143" s="84" t="n"/>
      <c r="H143" s="84" t="n"/>
      <c r="I143" s="84" t="n"/>
      <c r="J143" s="84" t="n"/>
      <c r="K143" s="84" t="n"/>
      <c r="L143" s="84" t="n"/>
      <c r="M143" s="84" t="n"/>
    </row>
    <row r="144" ht="13.35" customHeight="1" s="162">
      <c r="E144" s="84" t="n"/>
      <c r="F144" s="84" t="n"/>
      <c r="G144" s="84" t="n"/>
      <c r="H144" s="84" t="n"/>
      <c r="I144" s="84" t="n"/>
      <c r="J144" s="84" t="n"/>
      <c r="K144" s="84" t="n"/>
      <c r="L144" s="84" t="n"/>
      <c r="M144" s="84" t="n"/>
    </row>
    <row r="145" ht="13.35" customHeight="1" s="162">
      <c r="E145" s="84" t="n"/>
      <c r="F145" s="84" t="n"/>
      <c r="G145" s="84" t="n"/>
      <c r="H145" s="84" t="n"/>
      <c r="I145" s="84" t="n"/>
      <c r="J145" s="84" t="n"/>
      <c r="K145" s="84" t="n"/>
      <c r="L145" s="84" t="n"/>
      <c r="M145" s="84" t="n"/>
    </row>
    <row r="146" ht="13.35" customHeight="1" s="162">
      <c r="E146" s="84" t="n"/>
      <c r="F146" s="84" t="n"/>
      <c r="G146" s="84" t="n"/>
      <c r="H146" s="84" t="n"/>
      <c r="I146" s="84" t="n"/>
      <c r="J146" s="84" t="n"/>
      <c r="K146" s="84" t="n"/>
      <c r="L146" s="84" t="n"/>
      <c r="M146" s="84" t="n"/>
    </row>
    <row r="147" ht="13.35" customHeight="1" s="162">
      <c r="E147" s="84" t="n"/>
      <c r="F147" s="84" t="n"/>
      <c r="G147" s="84" t="n"/>
      <c r="H147" s="84" t="n"/>
      <c r="I147" s="84" t="n"/>
      <c r="J147" s="84" t="n"/>
      <c r="K147" s="84" t="n"/>
      <c r="L147" s="84" t="n"/>
      <c r="M147" s="84" t="n"/>
    </row>
    <row r="148" ht="13.35" customHeight="1" s="162">
      <c r="B148" s="94" t="inlineStr">
        <is>
          <t>Design Data VAV / Fan-Powered Terminals</t>
        </is>
      </c>
      <c r="C148" s="407" t="n"/>
      <c r="D148" s="407" t="n"/>
      <c r="E148" s="407" t="n"/>
      <c r="F148" s="407" t="n"/>
      <c r="G148" s="407" t="n"/>
      <c r="H148" s="407" t="n"/>
      <c r="I148" s="407" t="n"/>
      <c r="J148" s="407" t="n"/>
      <c r="K148" s="407" t="n"/>
      <c r="L148" s="407" t="n"/>
      <c r="M148" s="407" t="n"/>
      <c r="N148" s="407" t="n"/>
      <c r="O148" s="408" t="n"/>
    </row>
    <row r="149" ht="24.95" customHeight="1" s="162">
      <c r="B149" s="92" t="inlineStr">
        <is>
          <t>Designation</t>
        </is>
      </c>
      <c r="C149" s="122" t="inlineStr">
        <is>
          <t>Area Served</t>
        </is>
      </c>
      <c r="D149" s="122" t="inlineStr">
        <is>
          <t>Location</t>
        </is>
      </c>
      <c r="E149" s="92" t="inlineStr">
        <is>
          <t>Manufacturer</t>
        </is>
      </c>
      <c r="F149" s="92" t="inlineStr">
        <is>
          <t>Model Number</t>
        </is>
      </c>
      <c r="G149" s="93" t="inlineStr">
        <is>
          <t>Inlet Size</t>
        </is>
      </c>
      <c r="H149" s="94" t="inlineStr">
        <is>
          <t>Terminal Type</t>
        </is>
      </c>
      <c r="I149" s="94" t="inlineStr">
        <is>
          <t>Design Max CFM</t>
        </is>
      </c>
      <c r="J149" s="94" t="inlineStr">
        <is>
          <t>Design Min CFM</t>
        </is>
      </c>
      <c r="K149" s="94" t="inlineStr">
        <is>
          <t>Heating CFM</t>
        </is>
      </c>
      <c r="L149" s="94" t="inlineStr">
        <is>
          <t>Fan CFM</t>
        </is>
      </c>
      <c r="M149" s="94" t="inlineStr">
        <is>
          <t>DDC Address</t>
        </is>
      </c>
    </row>
    <row r="150" ht="13.35" customHeight="1" s="162">
      <c r="B150" s="88" t="inlineStr">
        <is>
          <t>VAV-1</t>
        </is>
      </c>
      <c r="C150" s="88" t="n"/>
      <c r="D150" s="88" t="n"/>
      <c r="E150" s="88" t="n"/>
      <c r="F150" s="88" t="n"/>
      <c r="G150" s="88" t="n"/>
      <c r="H150" s="88" t="n"/>
      <c r="I150" s="88" t="n"/>
      <c r="J150" s="88" t="n"/>
      <c r="K150" s="88" t="n"/>
      <c r="L150" s="88" t="n"/>
      <c r="M150" s="88" t="n"/>
    </row>
    <row r="151" ht="13.35" customHeight="1" s="162">
      <c r="B151" s="88" t="n"/>
      <c r="C151" s="88" t="n"/>
      <c r="D151" s="88" t="n"/>
      <c r="E151" s="88" t="n"/>
      <c r="F151" s="88" t="n"/>
      <c r="G151" s="88" t="n"/>
      <c r="H151" s="88" t="n"/>
      <c r="I151" s="88" t="n"/>
      <c r="J151" s="88" t="n"/>
      <c r="K151" s="88" t="n"/>
      <c r="L151" s="88" t="n"/>
      <c r="M151" s="88" t="n"/>
    </row>
    <row r="152" ht="13.35" customHeight="1" s="162">
      <c r="B152" s="88" t="n"/>
      <c r="C152" s="88" t="n"/>
      <c r="D152" s="88" t="n"/>
      <c r="E152" s="88" t="n"/>
      <c r="F152" s="88" t="n"/>
      <c r="G152" s="88" t="n"/>
      <c r="H152" s="88" t="n"/>
      <c r="I152" s="88" t="n"/>
      <c r="J152" s="88" t="n"/>
      <c r="K152" s="88" t="n"/>
      <c r="L152" s="88" t="n"/>
      <c r="M152" s="88" t="n"/>
    </row>
    <row r="153" ht="13.35" customHeight="1" s="162">
      <c r="B153" s="88" t="n"/>
      <c r="C153" s="88" t="n"/>
      <c r="D153" s="88" t="n"/>
      <c r="E153" s="88" t="n"/>
      <c r="F153" s="88" t="n"/>
      <c r="G153" s="88" t="n"/>
      <c r="H153" s="88" t="n"/>
      <c r="I153" s="88" t="n"/>
      <c r="J153" s="88" t="n"/>
      <c r="K153" s="88" t="n"/>
      <c r="L153" s="88" t="n"/>
      <c r="M153" s="88" t="n"/>
    </row>
    <row r="154" ht="13.35" customHeight="1" s="162">
      <c r="B154" s="88" t="n"/>
      <c r="C154" s="88" t="n"/>
      <c r="D154" s="88" t="n"/>
      <c r="E154" s="88" t="n"/>
      <c r="F154" s="88" t="n"/>
      <c r="G154" s="88" t="n"/>
      <c r="H154" s="88" t="n"/>
      <c r="I154" s="88" t="n"/>
      <c r="J154" s="88" t="n"/>
      <c r="K154" s="88" t="n"/>
      <c r="L154" s="88" t="n"/>
      <c r="M154" s="88" t="n"/>
    </row>
    <row r="155" ht="13.35" customHeight="1" s="162">
      <c r="B155" s="88" t="n"/>
      <c r="C155" s="88" t="n"/>
      <c r="D155" s="88" t="n"/>
      <c r="E155" s="88" t="n"/>
      <c r="F155" s="88" t="n"/>
      <c r="G155" s="88" t="n"/>
      <c r="H155" s="88" t="n"/>
      <c r="I155" s="88" t="n"/>
      <c r="J155" s="88" t="n"/>
      <c r="K155" s="88" t="n"/>
      <c r="L155" s="88" t="n"/>
      <c r="M155" s="88" t="n"/>
    </row>
    <row r="156" ht="13.35" customHeight="1" s="162">
      <c r="B156" s="88" t="n"/>
      <c r="C156" s="88" t="n"/>
      <c r="D156" s="88" t="n"/>
      <c r="E156" s="88" t="n"/>
      <c r="F156" s="88" t="n"/>
      <c r="G156" s="88" t="n"/>
      <c r="H156" s="88" t="n"/>
      <c r="I156" s="88" t="n"/>
      <c r="J156" s="88" t="n"/>
      <c r="K156" s="88" t="n"/>
      <c r="L156" s="88" t="n"/>
      <c r="M156" s="88" t="n"/>
    </row>
    <row r="157" ht="13.35" customHeight="1" s="162">
      <c r="B157" s="88" t="n"/>
      <c r="C157" s="88" t="n"/>
      <c r="D157" s="88" t="n"/>
      <c r="E157" s="88" t="n"/>
      <c r="F157" s="88" t="n"/>
      <c r="G157" s="88" t="n"/>
      <c r="H157" s="88" t="n"/>
      <c r="I157" s="88" t="n"/>
      <c r="J157" s="88" t="n"/>
      <c r="K157" s="88" t="n"/>
      <c r="L157" s="88" t="n"/>
      <c r="M157" s="88" t="n"/>
    </row>
    <row r="158" ht="13.35" customHeight="1" s="162">
      <c r="B158" s="88" t="n"/>
      <c r="C158" s="88" t="n"/>
      <c r="D158" s="88" t="n"/>
      <c r="E158" s="88" t="n"/>
      <c r="F158" s="88" t="n"/>
      <c r="G158" s="88" t="n"/>
      <c r="H158" s="88" t="n"/>
      <c r="I158" s="88" t="n"/>
      <c r="J158" s="88" t="n"/>
      <c r="K158" s="88" t="n"/>
      <c r="L158" s="88" t="n"/>
      <c r="M158" s="88" t="n"/>
    </row>
    <row r="159" ht="13.35" customHeight="1" s="162">
      <c r="B159" s="88" t="n"/>
      <c r="C159" s="88" t="n"/>
      <c r="D159" s="88" t="n"/>
      <c r="E159" s="88" t="n"/>
      <c r="F159" s="88" t="n"/>
      <c r="G159" s="88" t="n"/>
      <c r="H159" s="88" t="n"/>
      <c r="I159" s="88" t="n"/>
      <c r="J159" s="88" t="n"/>
      <c r="K159" s="88" t="n"/>
      <c r="L159" s="88" t="n"/>
      <c r="M159" s="88" t="n"/>
    </row>
    <row r="160" ht="13.35" customHeight="1" s="162">
      <c r="B160" s="88" t="n"/>
      <c r="C160" s="88" t="n"/>
      <c r="D160" s="88" t="n"/>
      <c r="E160" s="88" t="n"/>
      <c r="F160" s="88" t="n"/>
      <c r="G160" s="88" t="n"/>
      <c r="H160" s="88" t="n"/>
      <c r="I160" s="88" t="n"/>
      <c r="J160" s="88" t="n"/>
      <c r="K160" s="88" t="n"/>
      <c r="L160" s="88" t="n"/>
      <c r="M160" s="88" t="n"/>
    </row>
    <row r="161" ht="13.35" customHeight="1" s="162">
      <c r="B161" s="88" t="n"/>
      <c r="C161" s="88" t="n"/>
      <c r="D161" s="88" t="n"/>
      <c r="E161" s="88" t="n"/>
      <c r="F161" s="88" t="n"/>
      <c r="G161" s="88" t="n"/>
      <c r="H161" s="88" t="n"/>
      <c r="I161" s="88" t="n"/>
      <c r="J161" s="88" t="n"/>
      <c r="K161" s="88" t="n"/>
      <c r="L161" s="88" t="n"/>
      <c r="M161" s="88" t="n"/>
    </row>
    <row r="162" ht="13.35" customHeight="1" s="162">
      <c r="B162" s="88" t="n"/>
      <c r="C162" s="88" t="n"/>
      <c r="D162" s="88" t="n"/>
      <c r="E162" s="88" t="n"/>
      <c r="F162" s="88" t="n"/>
      <c r="G162" s="88" t="n"/>
      <c r="H162" s="88" t="n"/>
      <c r="I162" s="88" t="n"/>
      <c r="J162" s="88" t="n"/>
      <c r="K162" s="88" t="n"/>
      <c r="L162" s="88" t="n"/>
      <c r="M162" s="88" t="n"/>
    </row>
    <row r="163" ht="13.35" customHeight="1" s="162">
      <c r="B163" s="88" t="n"/>
      <c r="C163" s="88" t="n"/>
      <c r="D163" s="88" t="n"/>
      <c r="E163" s="88" t="n"/>
      <c r="F163" s="88" t="n"/>
      <c r="G163" s="88" t="n"/>
      <c r="H163" s="88" t="n"/>
      <c r="I163" s="88" t="n"/>
      <c r="J163" s="88" t="n"/>
      <c r="K163" s="88" t="n"/>
      <c r="L163" s="88" t="n"/>
      <c r="M163" s="88" t="n"/>
    </row>
    <row r="164" ht="13.35" customHeight="1" s="162">
      <c r="B164" s="88" t="n"/>
      <c r="C164" s="88" t="n"/>
      <c r="D164" s="88" t="n"/>
      <c r="E164" s="88" t="n"/>
      <c r="F164" s="88" t="n"/>
      <c r="G164" s="88" t="n"/>
      <c r="H164" s="88" t="n"/>
      <c r="I164" s="88" t="n"/>
      <c r="J164" s="88" t="n"/>
      <c r="K164" s="88" t="n"/>
      <c r="L164" s="88" t="n"/>
      <c r="M164" s="88" t="n"/>
    </row>
    <row r="165" ht="13.35" customHeight="1" s="162">
      <c r="B165" s="88" t="n"/>
      <c r="C165" s="88" t="n"/>
      <c r="D165" s="88" t="n"/>
      <c r="E165" s="88" t="n"/>
      <c r="F165" s="88" t="n"/>
      <c r="G165" s="88" t="n"/>
      <c r="H165" s="88" t="n"/>
      <c r="I165" s="88" t="n"/>
      <c r="J165" s="88" t="n"/>
      <c r="K165" s="88" t="n"/>
      <c r="L165" s="88" t="n"/>
      <c r="M165" s="88" t="n"/>
    </row>
    <row r="166" ht="13.35" customHeight="1" s="162">
      <c r="B166" s="88" t="n"/>
      <c r="C166" s="88" t="n"/>
      <c r="D166" s="88" t="n"/>
      <c r="E166" s="88" t="n"/>
      <c r="F166" s="88" t="n"/>
      <c r="G166" s="88" t="n"/>
      <c r="H166" s="88" t="n"/>
      <c r="I166" s="88" t="n"/>
      <c r="J166" s="88" t="n"/>
      <c r="K166" s="88" t="n"/>
      <c r="L166" s="88" t="n"/>
      <c r="M166" s="88" t="n"/>
    </row>
    <row r="167" ht="13.35" customHeight="1" s="162">
      <c r="B167" s="88" t="n"/>
      <c r="C167" s="88" t="n"/>
      <c r="D167" s="88" t="n"/>
      <c r="E167" s="88" t="n"/>
      <c r="F167" s="88" t="n"/>
      <c r="G167" s="88" t="n"/>
      <c r="H167" s="88" t="n"/>
      <c r="I167" s="88" t="n"/>
      <c r="J167" s="88" t="n"/>
      <c r="K167" s="88" t="n"/>
      <c r="L167" s="88" t="n"/>
      <c r="M167" s="88" t="n"/>
    </row>
    <row r="168" ht="13.35" customHeight="1" s="162">
      <c r="B168" s="88" t="n"/>
      <c r="C168" s="88" t="n"/>
      <c r="D168" s="88" t="n"/>
      <c r="E168" s="88" t="n"/>
      <c r="F168" s="88" t="n"/>
      <c r="G168" s="88" t="n"/>
      <c r="H168" s="88" t="n"/>
      <c r="I168" s="88" t="n"/>
      <c r="J168" s="88" t="n"/>
      <c r="K168" s="88" t="n"/>
      <c r="L168" s="88" t="n"/>
      <c r="M168" s="88" t="n"/>
    </row>
    <row r="169" ht="13.35" customHeight="1" s="162">
      <c r="B169" s="88" t="n"/>
      <c r="C169" s="88" t="n"/>
      <c r="D169" s="88" t="n"/>
      <c r="E169" s="88" t="n"/>
      <c r="F169" s="88" t="n"/>
      <c r="G169" s="88" t="n"/>
      <c r="H169" s="88" t="n"/>
      <c r="I169" s="88" t="n"/>
      <c r="J169" s="88" t="n"/>
      <c r="K169" s="88" t="n"/>
      <c r="L169" s="88" t="n"/>
      <c r="M169" s="88" t="n"/>
    </row>
    <row r="170" ht="13.35" customHeight="1" s="162">
      <c r="B170" s="88" t="n"/>
      <c r="C170" s="88" t="n"/>
      <c r="D170" s="88" t="n"/>
      <c r="E170" s="88" t="n"/>
      <c r="F170" s="88" t="n"/>
      <c r="G170" s="88" t="n"/>
      <c r="H170" s="88" t="n"/>
      <c r="I170" s="88" t="n"/>
      <c r="J170" s="88" t="n"/>
      <c r="K170" s="88" t="n"/>
      <c r="L170" s="88" t="n"/>
      <c r="M170" s="88" t="n"/>
    </row>
    <row r="171" ht="13.35" customHeight="1" s="162">
      <c r="B171" s="88" t="n"/>
      <c r="C171" s="88" t="n"/>
      <c r="D171" s="88" t="n"/>
      <c r="E171" s="88" t="n"/>
      <c r="F171" s="88" t="n"/>
      <c r="G171" s="88" t="n"/>
      <c r="H171" s="88" t="n"/>
      <c r="I171" s="88" t="n"/>
      <c r="J171" s="88" t="n"/>
      <c r="K171" s="88" t="n"/>
      <c r="L171" s="88" t="n"/>
      <c r="M171" s="88" t="n"/>
    </row>
    <row r="172" ht="13.35" customHeight="1" s="162">
      <c r="B172" s="88" t="n"/>
      <c r="C172" s="88" t="n"/>
      <c r="D172" s="88" t="n"/>
      <c r="E172" s="88" t="n"/>
      <c r="F172" s="88" t="n"/>
      <c r="G172" s="88" t="n"/>
      <c r="H172" s="88" t="n"/>
      <c r="I172" s="88" t="n"/>
      <c r="J172" s="88" t="n"/>
      <c r="K172" s="88" t="n"/>
      <c r="L172" s="88" t="n"/>
      <c r="M172" s="88" t="n"/>
    </row>
    <row r="173" ht="13.35" customHeight="1" s="162">
      <c r="B173" s="88" t="n"/>
      <c r="C173" s="88" t="n"/>
      <c r="D173" s="88" t="n"/>
      <c r="E173" s="88" t="n"/>
      <c r="F173" s="88" t="n"/>
      <c r="G173" s="88" t="n"/>
      <c r="H173" s="88" t="n"/>
      <c r="I173" s="88" t="n"/>
      <c r="J173" s="88" t="n"/>
      <c r="K173" s="88" t="n"/>
      <c r="L173" s="88" t="n"/>
      <c r="M173" s="88" t="n"/>
    </row>
    <row r="174" ht="13.35" customHeight="1" s="162">
      <c r="B174" s="88" t="n"/>
      <c r="C174" s="88" t="n"/>
      <c r="D174" s="88" t="n"/>
      <c r="E174" s="88" t="n"/>
      <c r="F174" s="88" t="n"/>
      <c r="G174" s="88" t="n"/>
      <c r="H174" s="88" t="n"/>
      <c r="I174" s="88" t="n"/>
      <c r="J174" s="88" t="n"/>
      <c r="K174" s="88" t="n"/>
      <c r="L174" s="88" t="n"/>
      <c r="M174" s="88" t="n"/>
    </row>
    <row r="175" ht="13.35" customHeight="1" s="162">
      <c r="B175" s="88" t="n"/>
      <c r="C175" s="88" t="n"/>
      <c r="D175" s="88" t="n"/>
      <c r="E175" s="88" t="n"/>
      <c r="F175" s="88" t="n"/>
      <c r="G175" s="88" t="n"/>
      <c r="H175" s="88" t="n"/>
      <c r="I175" s="88" t="n"/>
      <c r="J175" s="88" t="n"/>
      <c r="K175" s="88" t="n"/>
      <c r="L175" s="88" t="n"/>
      <c r="M175" s="88" t="n"/>
    </row>
    <row r="176" ht="13.35" customHeight="1" s="162">
      <c r="B176" s="88" t="n"/>
      <c r="C176" s="88" t="n"/>
      <c r="D176" s="88" t="n"/>
      <c r="E176" s="88" t="n"/>
      <c r="F176" s="88" t="n"/>
      <c r="G176" s="88" t="n"/>
      <c r="H176" s="88" t="n"/>
      <c r="I176" s="88" t="n"/>
      <c r="J176" s="88" t="n"/>
      <c r="K176" s="88" t="n"/>
      <c r="L176" s="88" t="n"/>
      <c r="M176" s="88" t="n"/>
    </row>
    <row r="177" ht="13.35" customHeight="1" s="162">
      <c r="B177" s="88" t="n"/>
      <c r="C177" s="88" t="n"/>
      <c r="D177" s="88" t="n"/>
      <c r="E177" s="88" t="n"/>
      <c r="F177" s="88" t="n"/>
      <c r="G177" s="88" t="n"/>
      <c r="H177" s="88" t="n"/>
      <c r="I177" s="88" t="n"/>
      <c r="J177" s="88" t="n"/>
      <c r="K177" s="88" t="n"/>
      <c r="L177" s="88" t="n"/>
      <c r="M177" s="88" t="n"/>
    </row>
    <row r="178" ht="13.35" customHeight="1" s="162">
      <c r="B178" s="88" t="n"/>
      <c r="C178" s="88" t="n"/>
      <c r="D178" s="88" t="n"/>
      <c r="E178" s="88" t="n"/>
      <c r="F178" s="88" t="n"/>
      <c r="G178" s="88" t="n"/>
      <c r="H178" s="88" t="n"/>
      <c r="I178" s="88" t="n"/>
      <c r="J178" s="88" t="n"/>
      <c r="K178" s="88" t="n"/>
      <c r="L178" s="88" t="n"/>
      <c r="M178" s="88" t="n"/>
    </row>
    <row r="179" ht="13.35" customHeight="1" s="162">
      <c r="B179" s="88" t="n"/>
      <c r="C179" s="88" t="n"/>
      <c r="D179" s="88" t="n"/>
      <c r="E179" s="88" t="n"/>
      <c r="F179" s="88" t="n"/>
      <c r="G179" s="88" t="n"/>
      <c r="H179" s="88" t="n"/>
      <c r="I179" s="88" t="n"/>
      <c r="J179" s="88" t="n"/>
      <c r="K179" s="88" t="n"/>
      <c r="L179" s="88" t="n"/>
      <c r="M179" s="88" t="n"/>
    </row>
    <row r="180" ht="13.35" customHeight="1" s="162">
      <c r="B180" s="88" t="n"/>
      <c r="C180" s="88" t="n"/>
      <c r="D180" s="88" t="n"/>
      <c r="E180" s="88" t="n"/>
      <c r="F180" s="88" t="n"/>
      <c r="G180" s="88" t="n"/>
      <c r="H180" s="88" t="n"/>
      <c r="I180" s="88" t="n"/>
      <c r="J180" s="88" t="n"/>
      <c r="K180" s="88" t="n"/>
      <c r="L180" s="88" t="n"/>
      <c r="M180" s="88" t="n"/>
    </row>
    <row r="181" ht="13.35" customHeight="1" s="162">
      <c r="B181" s="88" t="n"/>
      <c r="C181" s="88" t="n"/>
      <c r="D181" s="88" t="n"/>
      <c r="E181" s="88" t="n"/>
      <c r="F181" s="88" t="n"/>
      <c r="G181" s="88" t="n"/>
      <c r="H181" s="88" t="n"/>
      <c r="I181" s="88" t="n"/>
      <c r="J181" s="88" t="n"/>
      <c r="K181" s="88" t="n"/>
      <c r="L181" s="88" t="n"/>
      <c r="M181" s="88" t="n"/>
    </row>
    <row r="182" ht="13.35" customHeight="1" s="162">
      <c r="B182" s="88" t="n"/>
      <c r="C182" s="88" t="n"/>
      <c r="D182" s="88" t="n"/>
      <c r="E182" s="88" t="n"/>
      <c r="F182" s="88" t="n"/>
      <c r="G182" s="88" t="n"/>
      <c r="H182" s="88" t="n"/>
      <c r="I182" s="88" t="n"/>
      <c r="J182" s="88" t="n"/>
      <c r="K182" s="88" t="n"/>
      <c r="L182" s="88" t="n"/>
      <c r="M182" s="88" t="n"/>
    </row>
    <row r="183" ht="13.35" customHeight="1" s="162">
      <c r="B183" s="88" t="n"/>
      <c r="C183" s="88" t="n"/>
      <c r="D183" s="88" t="n"/>
      <c r="E183" s="88" t="n"/>
      <c r="F183" s="88" t="n"/>
      <c r="G183" s="88" t="n"/>
      <c r="H183" s="88" t="n"/>
      <c r="I183" s="88" t="n"/>
      <c r="J183" s="88" t="n"/>
      <c r="K183" s="88" t="n"/>
      <c r="L183" s="88" t="n"/>
      <c r="M183" s="88" t="n"/>
    </row>
    <row r="184" ht="13.35" customHeight="1" s="162">
      <c r="B184" s="88" t="n"/>
      <c r="C184" s="88" t="n"/>
      <c r="D184" s="88" t="n"/>
      <c r="E184" s="88" t="n"/>
      <c r="F184" s="88" t="n"/>
      <c r="G184" s="88" t="n"/>
      <c r="H184" s="88" t="n"/>
      <c r="I184" s="88" t="n"/>
      <c r="J184" s="88" t="n"/>
      <c r="K184" s="88" t="n"/>
      <c r="L184" s="88" t="n"/>
      <c r="M184" s="88" t="n"/>
    </row>
    <row r="185" ht="13.35" customHeight="1" s="162">
      <c r="B185" s="88" t="n"/>
      <c r="C185" s="88" t="n"/>
      <c r="D185" s="88" t="n"/>
      <c r="E185" s="88" t="n"/>
      <c r="F185" s="88" t="n"/>
      <c r="G185" s="88" t="n"/>
      <c r="H185" s="88" t="n"/>
      <c r="I185" s="88" t="n"/>
      <c r="J185" s="88" t="n"/>
      <c r="K185" s="88" t="n"/>
      <c r="L185" s="88" t="n"/>
      <c r="M185" s="88" t="n"/>
    </row>
    <row r="186" ht="13.35" customHeight="1" s="162">
      <c r="B186" s="88" t="n"/>
      <c r="C186" s="88" t="n"/>
      <c r="D186" s="88" t="n"/>
      <c r="E186" s="88" t="n"/>
      <c r="F186" s="88" t="n"/>
      <c r="G186" s="88" t="n"/>
      <c r="H186" s="88" t="n"/>
      <c r="I186" s="88" t="n"/>
      <c r="J186" s="88" t="n"/>
      <c r="K186" s="88" t="n"/>
      <c r="L186" s="88" t="n"/>
      <c r="M186" s="88" t="n"/>
    </row>
    <row r="187" ht="13.35" customHeight="1" s="162">
      <c r="B187" s="88" t="n"/>
      <c r="C187" s="88" t="n"/>
      <c r="D187" s="88" t="n"/>
      <c r="E187" s="88" t="n"/>
      <c r="F187" s="88" t="n"/>
      <c r="G187" s="88" t="n"/>
      <c r="H187" s="88" t="n"/>
      <c r="I187" s="88" t="n"/>
      <c r="J187" s="88" t="n"/>
      <c r="K187" s="88" t="n"/>
      <c r="L187" s="88" t="n"/>
      <c r="M187" s="88" t="n"/>
    </row>
    <row r="188" ht="13.35" customHeight="1" s="162">
      <c r="B188" s="88" t="n"/>
      <c r="C188" s="88" t="n"/>
      <c r="D188" s="88" t="n"/>
      <c r="E188" s="88" t="n"/>
      <c r="F188" s="88" t="n"/>
      <c r="G188" s="88" t="n"/>
      <c r="H188" s="88" t="n"/>
      <c r="I188" s="88" t="n"/>
      <c r="J188" s="88" t="n"/>
      <c r="K188" s="88" t="n"/>
      <c r="L188" s="88" t="n"/>
      <c r="M188" s="88" t="n"/>
    </row>
    <row r="189" ht="13.35" customHeight="1" s="162">
      <c r="B189" s="88" t="n"/>
      <c r="C189" s="88" t="n"/>
      <c r="D189" s="88" t="n"/>
      <c r="E189" s="88" t="n"/>
      <c r="F189" s="88" t="n"/>
      <c r="G189" s="88" t="n"/>
      <c r="H189" s="88" t="n"/>
      <c r="I189" s="88" t="n"/>
      <c r="J189" s="88" t="n"/>
      <c r="K189" s="88" t="n"/>
      <c r="L189" s="88" t="n"/>
      <c r="M189" s="88" t="n"/>
    </row>
    <row r="190" ht="13.35" customHeight="1" s="162">
      <c r="B190" s="88" t="n"/>
      <c r="C190" s="88" t="n"/>
      <c r="D190" s="88" t="n"/>
      <c r="E190" s="88" t="n"/>
      <c r="F190" s="88" t="n"/>
      <c r="G190" s="88" t="n"/>
      <c r="H190" s="88" t="n"/>
      <c r="I190" s="88" t="n"/>
      <c r="J190" s="88" t="n"/>
      <c r="K190" s="88" t="n"/>
      <c r="L190" s="88" t="n"/>
      <c r="M190" s="88" t="n"/>
    </row>
    <row r="191" ht="13.35" customHeight="1" s="162">
      <c r="B191" s="88" t="n"/>
      <c r="C191" s="88" t="n"/>
      <c r="D191" s="88" t="n"/>
      <c r="E191" s="88" t="n"/>
      <c r="F191" s="88" t="n"/>
      <c r="G191" s="88" t="n"/>
      <c r="H191" s="88" t="n"/>
      <c r="I191" s="88" t="n"/>
      <c r="J191" s="88" t="n"/>
      <c r="K191" s="88" t="n"/>
      <c r="L191" s="88" t="n"/>
      <c r="M191" s="88" t="n"/>
    </row>
    <row r="192" ht="13.35" customHeight="1" s="162">
      <c r="B192" s="88" t="n"/>
      <c r="C192" s="88" t="n"/>
      <c r="D192" s="88" t="n"/>
      <c r="E192" s="88" t="n"/>
      <c r="F192" s="88" t="n"/>
      <c r="G192" s="88" t="n"/>
      <c r="H192" s="88" t="n"/>
      <c r="I192" s="88" t="n"/>
      <c r="J192" s="88" t="n"/>
      <c r="K192" s="88" t="n"/>
      <c r="L192" s="88" t="n"/>
      <c r="M192" s="88" t="n"/>
    </row>
    <row r="193" ht="13.35" customHeight="1" s="162">
      <c r="B193" s="88" t="n"/>
      <c r="C193" s="88" t="n"/>
      <c r="D193" s="88" t="n"/>
      <c r="E193" s="88" t="n"/>
      <c r="F193" s="88" t="n"/>
      <c r="G193" s="88" t="n"/>
      <c r="H193" s="88" t="n"/>
      <c r="I193" s="88" t="n"/>
      <c r="J193" s="88" t="n"/>
      <c r="K193" s="88" t="n"/>
      <c r="L193" s="88" t="n"/>
      <c r="M193" s="88" t="n"/>
    </row>
    <row r="194" ht="13.35" customHeight="1" s="162">
      <c r="B194" s="88" t="n"/>
      <c r="C194" s="88" t="n"/>
      <c r="D194" s="88" t="n"/>
      <c r="E194" s="88" t="n"/>
      <c r="F194" s="88" t="n"/>
      <c r="G194" s="88" t="n"/>
      <c r="H194" s="88" t="n"/>
      <c r="I194" s="88" t="n"/>
      <c r="J194" s="88" t="n"/>
      <c r="K194" s="88" t="n"/>
      <c r="L194" s="88" t="n"/>
      <c r="M194" s="88" t="n"/>
    </row>
    <row r="195" ht="13.35" customHeight="1" s="162">
      <c r="B195" s="88" t="n"/>
      <c r="C195" s="88" t="n"/>
      <c r="D195" s="88" t="n"/>
      <c r="E195" s="88" t="n"/>
      <c r="F195" s="88" t="n"/>
      <c r="G195" s="88" t="n"/>
      <c r="H195" s="88" t="n"/>
      <c r="I195" s="88" t="n"/>
      <c r="J195" s="88" t="n"/>
      <c r="K195" s="88" t="n"/>
      <c r="L195" s="88" t="n"/>
      <c r="M195" s="88" t="n"/>
    </row>
    <row r="196" ht="13.35" customHeight="1" s="162">
      <c r="B196" s="88" t="n"/>
      <c r="C196" s="88" t="n"/>
      <c r="D196" s="88" t="n"/>
      <c r="E196" s="88" t="n"/>
      <c r="F196" s="88" t="n"/>
      <c r="G196" s="88" t="n"/>
      <c r="H196" s="88" t="n"/>
      <c r="I196" s="88" t="n"/>
      <c r="J196" s="88" t="n"/>
      <c r="K196" s="88" t="n"/>
      <c r="L196" s="88" t="n"/>
      <c r="M196" s="88" t="n"/>
    </row>
    <row r="197" ht="13.35" customHeight="1" s="162">
      <c r="B197" s="88" t="n"/>
      <c r="C197" s="88" t="n"/>
      <c r="D197" s="88" t="n"/>
      <c r="E197" s="88" t="n"/>
      <c r="F197" s="88" t="n"/>
      <c r="G197" s="88" t="n"/>
      <c r="H197" s="88" t="n"/>
      <c r="I197" s="88" t="n"/>
      <c r="J197" s="88" t="n"/>
      <c r="K197" s="88" t="n"/>
      <c r="L197" s="88" t="n"/>
      <c r="M197" s="88" t="n"/>
    </row>
    <row r="198" ht="13.35" customHeight="1" s="162">
      <c r="B198" s="88" t="n"/>
      <c r="C198" s="88" t="n"/>
      <c r="D198" s="88" t="n"/>
      <c r="E198" s="88" t="n"/>
      <c r="F198" s="88" t="n"/>
      <c r="G198" s="88" t="n"/>
      <c r="H198" s="88" t="n"/>
      <c r="I198" s="88" t="n"/>
      <c r="J198" s="88" t="n"/>
      <c r="K198" s="88" t="n"/>
      <c r="L198" s="88" t="n"/>
      <c r="M198" s="88" t="n"/>
    </row>
    <row r="199" ht="13.35" customHeight="1" s="162">
      <c r="B199" s="88" t="n"/>
      <c r="C199" s="88" t="n"/>
      <c r="D199" s="88" t="n"/>
      <c r="E199" s="88" t="n"/>
      <c r="F199" s="88" t="n"/>
      <c r="G199" s="88" t="n"/>
      <c r="H199" s="88" t="n"/>
      <c r="I199" s="88" t="n"/>
      <c r="J199" s="88" t="n"/>
      <c r="K199" s="88" t="n"/>
      <c r="L199" s="88" t="n"/>
      <c r="M199" s="88" t="n"/>
    </row>
    <row r="200" ht="13.35" customHeight="1" s="162">
      <c r="B200" s="88" t="n"/>
      <c r="C200" s="88" t="n"/>
      <c r="D200" s="88" t="n"/>
      <c r="E200" s="88" t="n"/>
      <c r="F200" s="88" t="n"/>
      <c r="G200" s="88" t="n"/>
      <c r="H200" s="88" t="n"/>
      <c r="I200" s="88" t="n"/>
      <c r="J200" s="88" t="n"/>
      <c r="K200" s="88" t="n"/>
      <c r="L200" s="88" t="n"/>
      <c r="M200" s="88" t="n"/>
    </row>
    <row r="201" ht="13.35" customHeight="1" s="162">
      <c r="B201" s="88" t="n"/>
      <c r="C201" s="88" t="n"/>
      <c r="D201" s="88" t="n"/>
      <c r="E201" s="88" t="n"/>
      <c r="F201" s="88" t="n"/>
      <c r="G201" s="88" t="n"/>
      <c r="H201" s="88" t="n"/>
      <c r="I201" s="88" t="n"/>
      <c r="J201" s="88" t="n"/>
      <c r="K201" s="88" t="n"/>
      <c r="L201" s="88" t="n"/>
      <c r="M201" s="88" t="n"/>
    </row>
    <row r="202" ht="13.35" customHeight="1" s="162">
      <c r="B202" s="88" t="n"/>
      <c r="C202" s="88" t="n"/>
      <c r="D202" s="88" t="n"/>
      <c r="E202" s="88" t="n"/>
      <c r="F202" s="88" t="n"/>
      <c r="G202" s="88" t="n"/>
      <c r="H202" s="88" t="n"/>
      <c r="I202" s="88" t="n"/>
      <c r="J202" s="88" t="n"/>
      <c r="K202" s="88" t="n"/>
      <c r="L202" s="88" t="n"/>
      <c r="M202" s="88" t="n"/>
    </row>
    <row r="203" ht="13.35" customHeight="1" s="162">
      <c r="B203" s="88" t="n"/>
      <c r="C203" s="88" t="n"/>
      <c r="D203" s="88" t="n"/>
      <c r="E203" s="88" t="n"/>
      <c r="F203" s="88" t="n"/>
      <c r="G203" s="88" t="n"/>
      <c r="H203" s="88" t="n"/>
      <c r="I203" s="88" t="n"/>
      <c r="J203" s="88" t="n"/>
      <c r="K203" s="88" t="n"/>
      <c r="L203" s="88" t="n"/>
      <c r="M203" s="88" t="n"/>
    </row>
    <row r="204" ht="13.35" customHeight="1" s="162">
      <c r="B204" s="88" t="n"/>
      <c r="C204" s="88" t="n"/>
      <c r="D204" s="88" t="n"/>
      <c r="E204" s="88" t="n"/>
      <c r="F204" s="88" t="n"/>
      <c r="G204" s="88" t="n"/>
      <c r="H204" s="88" t="n"/>
      <c r="I204" s="88" t="n"/>
      <c r="J204" s="88" t="n"/>
      <c r="K204" s="88" t="n"/>
      <c r="L204" s="88" t="n"/>
      <c r="M204" s="88" t="n"/>
    </row>
    <row r="205" ht="13.35" customHeight="1" s="162">
      <c r="B205" s="88" t="n"/>
      <c r="C205" s="88" t="n"/>
      <c r="D205" s="88" t="n"/>
      <c r="E205" s="88" t="n"/>
      <c r="F205" s="88" t="n"/>
      <c r="G205" s="88" t="n"/>
      <c r="H205" s="88" t="n"/>
      <c r="I205" s="88" t="n"/>
      <c r="J205" s="88" t="n"/>
      <c r="K205" s="88" t="n"/>
      <c r="L205" s="88" t="n"/>
      <c r="M205" s="88" t="n"/>
    </row>
    <row r="206" ht="13.35" customHeight="1" s="162">
      <c r="B206" s="88" t="n"/>
      <c r="C206" s="88" t="n"/>
      <c r="D206" s="88" t="n"/>
      <c r="E206" s="88" t="n"/>
      <c r="F206" s="88" t="n"/>
      <c r="G206" s="88" t="n"/>
      <c r="H206" s="88" t="n"/>
      <c r="I206" s="88" t="n"/>
      <c r="J206" s="88" t="n"/>
      <c r="K206" s="88" t="n"/>
      <c r="L206" s="88" t="n"/>
      <c r="M206" s="88" t="n"/>
    </row>
    <row r="207" ht="13.35" customHeight="1" s="162">
      <c r="B207" s="88" t="n"/>
      <c r="C207" s="88" t="n"/>
      <c r="D207" s="88" t="n"/>
      <c r="E207" s="88" t="n"/>
      <c r="F207" s="88" t="n"/>
      <c r="G207" s="88" t="n"/>
      <c r="H207" s="88" t="n"/>
      <c r="I207" s="88" t="n"/>
      <c r="J207" s="88" t="n"/>
      <c r="K207" s="88" t="n"/>
      <c r="L207" s="88" t="n"/>
      <c r="M207" s="88" t="n"/>
    </row>
    <row r="208" ht="13.35" customHeight="1" s="162">
      <c r="B208" s="88" t="n"/>
      <c r="C208" s="88" t="n"/>
      <c r="D208" s="88" t="n"/>
      <c r="E208" s="88" t="n"/>
      <c r="F208" s="88" t="n"/>
      <c r="G208" s="88" t="n"/>
      <c r="H208" s="88" t="n"/>
      <c r="I208" s="88" t="n"/>
      <c r="J208" s="88" t="n"/>
      <c r="K208" s="88" t="n"/>
      <c r="L208" s="88" t="n"/>
      <c r="M208" s="88" t="n"/>
    </row>
    <row r="209" ht="13.35" customHeight="1" s="162">
      <c r="B209" s="88" t="n"/>
      <c r="C209" s="88" t="n"/>
      <c r="D209" s="88" t="n"/>
      <c r="E209" s="88" t="n"/>
      <c r="F209" s="88" t="n"/>
      <c r="G209" s="88" t="n"/>
      <c r="H209" s="88" t="n"/>
      <c r="I209" s="88" t="n"/>
      <c r="J209" s="88" t="n"/>
      <c r="K209" s="88" t="n"/>
      <c r="L209" s="88" t="n"/>
      <c r="M209" s="88" t="n"/>
    </row>
    <row r="210" ht="13.35" customHeight="1" s="162">
      <c r="B210" s="88" t="n"/>
      <c r="C210" s="88" t="n"/>
      <c r="D210" s="88" t="n"/>
      <c r="E210" s="88" t="n"/>
      <c r="F210" s="88" t="n"/>
      <c r="G210" s="88" t="n"/>
      <c r="H210" s="88" t="n"/>
      <c r="I210" s="88" t="n"/>
      <c r="J210" s="88" t="n"/>
      <c r="K210" s="88" t="n"/>
      <c r="L210" s="88" t="n"/>
      <c r="M210" s="88" t="n"/>
    </row>
    <row r="211" ht="13.35" customHeight="1" s="162">
      <c r="B211" s="88" t="n"/>
      <c r="C211" s="88" t="n"/>
      <c r="D211" s="88" t="n"/>
      <c r="E211" s="88" t="n"/>
      <c r="F211" s="88" t="n"/>
      <c r="G211" s="88" t="n"/>
      <c r="H211" s="88" t="n"/>
      <c r="I211" s="88" t="n"/>
      <c r="J211" s="88" t="n"/>
      <c r="K211" s="88" t="n"/>
      <c r="L211" s="88" t="n"/>
      <c r="M211" s="88" t="n"/>
    </row>
    <row r="212" ht="13.35" customHeight="1" s="162">
      <c r="B212" s="88" t="n"/>
      <c r="C212" s="88" t="n"/>
      <c r="D212" s="88" t="n"/>
      <c r="E212" s="88" t="n"/>
      <c r="F212" s="88" t="n"/>
      <c r="G212" s="88" t="n"/>
      <c r="H212" s="88" t="n"/>
      <c r="I212" s="88" t="n"/>
      <c r="J212" s="88" t="n"/>
      <c r="K212" s="88" t="n"/>
      <c r="L212" s="88" t="n"/>
      <c r="M212" s="88" t="n"/>
    </row>
    <row r="213" ht="13.35" customHeight="1" s="162">
      <c r="B213" s="88" t="n"/>
      <c r="C213" s="88" t="n"/>
      <c r="D213" s="88" t="n"/>
      <c r="E213" s="88" t="n"/>
      <c r="F213" s="88" t="n"/>
      <c r="G213" s="88" t="n"/>
      <c r="H213" s="88" t="n"/>
      <c r="I213" s="88" t="n"/>
      <c r="J213" s="88" t="n"/>
      <c r="K213" s="88" t="n"/>
      <c r="L213" s="88" t="n"/>
      <c r="M213" s="88" t="n"/>
    </row>
    <row r="214" ht="13.35" customHeight="1" s="162">
      <c r="B214" s="88" t="n"/>
      <c r="C214" s="88" t="n"/>
      <c r="D214" s="88" t="n"/>
      <c r="E214" s="88" t="n"/>
      <c r="F214" s="88" t="n"/>
      <c r="G214" s="88" t="n"/>
      <c r="H214" s="88" t="n"/>
      <c r="I214" s="88" t="n"/>
      <c r="J214" s="88" t="n"/>
      <c r="K214" s="88" t="n"/>
      <c r="L214" s="88" t="n"/>
      <c r="M214" s="88" t="n"/>
    </row>
    <row r="215" ht="13.35" customHeight="1" s="162">
      <c r="B215" s="88" t="n"/>
      <c r="C215" s="88" t="n"/>
      <c r="D215" s="88" t="n"/>
      <c r="E215" s="88" t="n"/>
      <c r="F215" s="88" t="n"/>
      <c r="G215" s="88" t="n"/>
      <c r="H215" s="88" t="n"/>
      <c r="I215" s="88" t="n"/>
      <c r="J215" s="88" t="n"/>
      <c r="K215" s="88" t="n"/>
      <c r="L215" s="88" t="n"/>
      <c r="M215" s="88" t="n"/>
    </row>
    <row r="216" ht="13.35" customHeight="1" s="162">
      <c r="B216" s="88" t="n"/>
      <c r="C216" s="88" t="n"/>
      <c r="D216" s="88" t="n"/>
      <c r="E216" s="88" t="n"/>
      <c r="F216" s="88" t="n"/>
      <c r="G216" s="88" t="n"/>
      <c r="H216" s="88" t="n"/>
      <c r="I216" s="88" t="n"/>
      <c r="J216" s="88" t="n"/>
      <c r="K216" s="88" t="n"/>
      <c r="L216" s="88" t="n"/>
      <c r="M216" s="88" t="n"/>
    </row>
    <row r="217" ht="13.35" customHeight="1" s="162">
      <c r="B217" s="88" t="n"/>
      <c r="C217" s="88" t="n"/>
      <c r="D217" s="88" t="n"/>
      <c r="E217" s="88" t="n"/>
      <c r="F217" s="88" t="n"/>
      <c r="G217" s="88" t="n"/>
      <c r="H217" s="88" t="n"/>
      <c r="I217" s="88" t="n"/>
      <c r="J217" s="88" t="n"/>
      <c r="K217" s="88" t="n"/>
      <c r="L217" s="88" t="n"/>
      <c r="M217" s="88" t="n"/>
    </row>
    <row r="218" ht="13.35" customHeight="1" s="162">
      <c r="B218" s="88" t="n"/>
      <c r="C218" s="88" t="n"/>
      <c r="D218" s="88" t="n"/>
      <c r="E218" s="88" t="n"/>
      <c r="F218" s="88" t="n"/>
      <c r="G218" s="88" t="n"/>
      <c r="H218" s="88" t="n"/>
      <c r="I218" s="88" t="n"/>
      <c r="J218" s="88" t="n"/>
      <c r="K218" s="88" t="n"/>
      <c r="L218" s="88" t="n"/>
      <c r="M218" s="88" t="n"/>
    </row>
    <row r="219" ht="13.35" customHeight="1" s="162">
      <c r="B219" s="88" t="n"/>
      <c r="C219" s="88" t="n"/>
      <c r="D219" s="88" t="n"/>
      <c r="E219" s="88" t="n"/>
      <c r="F219" s="88" t="n"/>
      <c r="G219" s="88" t="n"/>
      <c r="H219" s="88" t="n"/>
      <c r="I219" s="88" t="n"/>
      <c r="J219" s="88" t="n"/>
      <c r="K219" s="88" t="n"/>
      <c r="L219" s="88" t="n"/>
      <c r="M219" s="88" t="n"/>
    </row>
    <row r="220" ht="13.35" customHeight="1" s="162">
      <c r="B220" s="88" t="n"/>
      <c r="C220" s="88" t="n"/>
      <c r="D220" s="88" t="n"/>
      <c r="E220" s="88" t="n"/>
      <c r="F220" s="88" t="n"/>
      <c r="G220" s="88" t="n"/>
      <c r="H220" s="88" t="n"/>
      <c r="I220" s="88" t="n"/>
      <c r="J220" s="88" t="n"/>
      <c r="K220" s="88" t="n"/>
      <c r="L220" s="88" t="n"/>
      <c r="M220" s="88" t="n"/>
    </row>
    <row r="221" ht="13.35" customHeight="1" s="162">
      <c r="B221" s="88" t="n"/>
      <c r="C221" s="88" t="n"/>
      <c r="D221" s="88" t="n"/>
      <c r="E221" s="88" t="n"/>
      <c r="F221" s="88" t="n"/>
      <c r="G221" s="88" t="n"/>
      <c r="H221" s="88" t="n"/>
      <c r="I221" s="88" t="n"/>
      <c r="J221" s="88" t="n"/>
      <c r="K221" s="88" t="n"/>
      <c r="L221" s="88" t="n"/>
      <c r="M221" s="88" t="n"/>
    </row>
    <row r="222" ht="13.35" customHeight="1" s="162">
      <c r="B222" s="88" t="n"/>
      <c r="C222" s="88" t="n"/>
      <c r="D222" s="88" t="n"/>
      <c r="E222" s="88" t="n"/>
      <c r="F222" s="88" t="n"/>
      <c r="G222" s="88" t="n"/>
      <c r="H222" s="88" t="n"/>
      <c r="I222" s="88" t="n"/>
      <c r="J222" s="88" t="n"/>
      <c r="K222" s="88" t="n"/>
      <c r="L222" s="88" t="n"/>
      <c r="M222" s="88" t="n"/>
    </row>
    <row r="223" ht="13.35" customHeight="1" s="162">
      <c r="B223" s="88" t="n"/>
      <c r="C223" s="88" t="n"/>
      <c r="D223" s="88" t="n"/>
      <c r="E223" s="88" t="n"/>
      <c r="F223" s="88" t="n"/>
      <c r="G223" s="88" t="n"/>
      <c r="H223" s="88" t="n"/>
      <c r="I223" s="88" t="n"/>
      <c r="J223" s="88" t="n"/>
      <c r="K223" s="88" t="n"/>
      <c r="L223" s="88" t="n"/>
      <c r="M223" s="88" t="n"/>
    </row>
    <row r="224" ht="13.35" customHeight="1" s="162">
      <c r="B224" s="88" t="n"/>
      <c r="C224" s="88" t="n"/>
      <c r="D224" s="88" t="n"/>
      <c r="E224" s="88" t="n"/>
      <c r="F224" s="88" t="n"/>
      <c r="G224" s="88" t="n"/>
      <c r="H224" s="88" t="n"/>
      <c r="I224" s="88" t="n"/>
      <c r="J224" s="88" t="n"/>
      <c r="K224" s="88" t="n"/>
      <c r="L224" s="88" t="n"/>
      <c r="M224" s="88" t="n"/>
    </row>
    <row r="225" ht="13.35" customHeight="1" s="162">
      <c r="B225" s="88" t="n"/>
      <c r="C225" s="88" t="n"/>
      <c r="D225" s="88" t="n"/>
      <c r="E225" s="88" t="n"/>
      <c r="F225" s="88" t="n"/>
      <c r="G225" s="88" t="n"/>
      <c r="H225" s="88" t="n"/>
      <c r="I225" s="88" t="n"/>
      <c r="J225" s="88" t="n"/>
      <c r="K225" s="88" t="n"/>
      <c r="L225" s="88" t="n"/>
      <c r="M225" s="88" t="n"/>
    </row>
    <row r="226" ht="13.35" customHeight="1" s="162">
      <c r="B226" s="88" t="n"/>
      <c r="C226" s="88" t="n"/>
      <c r="D226" s="88" t="n"/>
      <c r="E226" s="88" t="n"/>
      <c r="F226" s="88" t="n"/>
      <c r="G226" s="88" t="n"/>
      <c r="H226" s="88" t="n"/>
      <c r="I226" s="88" t="n"/>
      <c r="J226" s="88" t="n"/>
      <c r="K226" s="88" t="n"/>
      <c r="L226" s="88" t="n"/>
      <c r="M226" s="88" t="n"/>
    </row>
    <row r="227" ht="13.35" customHeight="1" s="162">
      <c r="B227" s="88" t="n"/>
      <c r="C227" s="88" t="n"/>
      <c r="D227" s="88" t="n"/>
      <c r="E227" s="88" t="n"/>
      <c r="F227" s="88" t="n"/>
      <c r="G227" s="88" t="n"/>
      <c r="H227" s="88" t="n"/>
      <c r="I227" s="88" t="n"/>
      <c r="J227" s="88" t="n"/>
      <c r="K227" s="88" t="n"/>
      <c r="L227" s="88" t="n"/>
      <c r="M227" s="88" t="n"/>
    </row>
    <row r="228" ht="13.35" customHeight="1" s="162">
      <c r="B228" s="88" t="n"/>
      <c r="C228" s="88" t="n"/>
      <c r="D228" s="88" t="n"/>
      <c r="E228" s="88" t="n"/>
      <c r="F228" s="88" t="n"/>
      <c r="G228" s="88" t="n"/>
      <c r="H228" s="88" t="n"/>
      <c r="I228" s="88" t="n"/>
      <c r="J228" s="88" t="n"/>
      <c r="K228" s="88" t="n"/>
      <c r="L228" s="88" t="n"/>
      <c r="M228" s="88" t="n"/>
    </row>
    <row r="229" ht="13.35" customHeight="1" s="162">
      <c r="B229" s="88" t="n"/>
      <c r="C229" s="88" t="n"/>
      <c r="D229" s="88" t="n"/>
      <c r="E229" s="88" t="n"/>
      <c r="F229" s="88" t="n"/>
      <c r="G229" s="88" t="n"/>
      <c r="H229" s="88" t="n"/>
      <c r="I229" s="88" t="n"/>
      <c r="J229" s="88" t="n"/>
      <c r="K229" s="88" t="n"/>
      <c r="L229" s="88" t="n"/>
      <c r="M229" s="88" t="n"/>
    </row>
    <row r="231">
      <c r="B231" s="94" t="inlineStr">
        <is>
          <t>Design Data Small Exhaust Fans (direct drive, under 1/6 hp – NEBB 5.3.6)</t>
        </is>
      </c>
    </row>
    <row r="232" ht="24.95" customHeight="1" s="162">
      <c r="B232" s="92" t="inlineStr">
        <is>
          <t>Designation</t>
        </is>
      </c>
      <c r="C232" s="122" t="inlineStr">
        <is>
          <t>Area Served</t>
        </is>
      </c>
      <c r="D232" s="122" t="inlineStr">
        <is>
          <t>Location</t>
        </is>
      </c>
      <c r="E232" s="92" t="inlineStr">
        <is>
          <t>Manufacturer</t>
        </is>
      </c>
      <c r="F232" s="92" t="inlineStr">
        <is>
          <t>Model Number</t>
        </is>
      </c>
      <c r="G232" s="93" t="inlineStr">
        <is>
          <t>HP</t>
        </is>
      </c>
      <c r="H232" s="94" t="inlineStr">
        <is>
          <t>Voltage</t>
        </is>
      </c>
      <c r="I232" s="94" t="inlineStr">
        <is>
          <t>Phase</t>
        </is>
      </c>
      <c r="J232" s="94" t="inlineStr">
        <is>
          <t>Design CFM</t>
        </is>
      </c>
    </row>
    <row r="233" ht="13.35" customHeight="1" s="162">
      <c r="B233" s="88" t="inlineStr">
        <is>
          <t>EF-S1</t>
        </is>
      </c>
      <c r="C233" s="88" t="n"/>
      <c r="D233" s="88" t="n"/>
      <c r="E233" s="88" t="n"/>
      <c r="F233" s="88" t="n"/>
      <c r="G233" s="88" t="n"/>
      <c r="H233" s="88" t="n"/>
      <c r="I233" s="88" t="n"/>
      <c r="J233" s="88" t="n"/>
    </row>
    <row r="234" ht="13.35" customHeight="1" s="162">
      <c r="B234" s="88" t="n"/>
      <c r="C234" s="88" t="n"/>
      <c r="D234" s="88" t="n"/>
      <c r="E234" s="88" t="n"/>
      <c r="F234" s="88" t="n"/>
      <c r="G234" s="88" t="n"/>
      <c r="H234" s="88" t="n"/>
      <c r="I234" s="88" t="n"/>
      <c r="J234" s="88" t="n"/>
    </row>
    <row r="235" ht="13.35" customHeight="1" s="162">
      <c r="B235" s="88" t="n"/>
      <c r="C235" s="88" t="n"/>
      <c r="D235" s="88" t="n"/>
      <c r="E235" s="88" t="n"/>
      <c r="F235" s="88" t="n"/>
      <c r="G235" s="88" t="n"/>
      <c r="H235" s="88" t="n"/>
      <c r="I235" s="88" t="n"/>
      <c r="J235" s="88" t="n"/>
    </row>
    <row r="236" ht="13.35" customHeight="1" s="162">
      <c r="B236" s="88" t="n"/>
      <c r="C236" s="88" t="n"/>
      <c r="D236" s="88" t="n"/>
      <c r="E236" s="88" t="n"/>
      <c r="F236" s="88" t="n"/>
      <c r="G236" s="88" t="n"/>
      <c r="H236" s="88" t="n"/>
      <c r="I236" s="88" t="n"/>
      <c r="J236" s="88" t="n"/>
    </row>
    <row r="237" ht="13.35" customHeight="1" s="162">
      <c r="B237" s="88" t="n"/>
      <c r="C237" s="88" t="n"/>
      <c r="D237" s="88" t="n"/>
      <c r="E237" s="88" t="n"/>
      <c r="F237" s="88" t="n"/>
      <c r="G237" s="88" t="n"/>
      <c r="H237" s="88" t="n"/>
      <c r="I237" s="88" t="n"/>
      <c r="J237" s="88" t="n"/>
    </row>
    <row r="238" ht="13.35" customHeight="1" s="162">
      <c r="B238" s="88" t="n"/>
      <c r="C238" s="88" t="n"/>
      <c r="D238" s="88" t="n"/>
      <c r="E238" s="88" t="n"/>
      <c r="F238" s="88" t="n"/>
      <c r="G238" s="88" t="n"/>
      <c r="H238" s="88" t="n"/>
      <c r="I238" s="88" t="n"/>
      <c r="J238" s="88" t="n"/>
    </row>
    <row r="239" ht="13.35" customHeight="1" s="162">
      <c r="B239" s="88" t="n"/>
      <c r="C239" s="88" t="n"/>
      <c r="D239" s="88" t="n"/>
      <c r="E239" s="88" t="n"/>
      <c r="F239" s="88" t="n"/>
      <c r="G239" s="88" t="n"/>
      <c r="H239" s="88" t="n"/>
      <c r="I239" s="88" t="n"/>
      <c r="J239" s="88" t="n"/>
    </row>
    <row r="240" ht="13.35" customHeight="1" s="162">
      <c r="B240" s="88" t="n"/>
      <c r="C240" s="88" t="n"/>
      <c r="D240" s="88" t="n"/>
      <c r="E240" s="88" t="n"/>
      <c r="F240" s="88" t="n"/>
      <c r="G240" s="88" t="n"/>
      <c r="H240" s="88" t="n"/>
      <c r="I240" s="88" t="n"/>
      <c r="J240" s="88" t="n"/>
    </row>
    <row r="241" ht="13.35" customHeight="1" s="162">
      <c r="B241" s="88" t="n"/>
      <c r="C241" s="88" t="n"/>
      <c r="D241" s="88" t="n"/>
      <c r="E241" s="88" t="n"/>
      <c r="F241" s="88" t="n"/>
      <c r="G241" s="88" t="n"/>
      <c r="H241" s="88" t="n"/>
      <c r="I241" s="88" t="n"/>
      <c r="J241" s="88" t="n"/>
    </row>
    <row r="242" ht="13.35" customHeight="1" s="162">
      <c r="B242" s="88" t="n"/>
      <c r="C242" s="88" t="n"/>
      <c r="D242" s="88" t="n"/>
      <c r="E242" s="88" t="n"/>
      <c r="F242" s="88" t="n"/>
      <c r="G242" s="88" t="n"/>
      <c r="H242" s="88" t="n"/>
      <c r="I242" s="88" t="n"/>
      <c r="J242" s="88" t="n"/>
    </row>
    <row r="243" ht="13.35" customHeight="1" s="162">
      <c r="B243" s="88" t="n"/>
      <c r="C243" s="88" t="n"/>
      <c r="D243" s="88" t="n"/>
      <c r="E243" s="88" t="n"/>
      <c r="F243" s="88" t="n"/>
      <c r="G243" s="88" t="n"/>
      <c r="H243" s="88" t="n"/>
      <c r="I243" s="88" t="n"/>
      <c r="J243" s="88" t="n"/>
    </row>
    <row r="244" ht="13.35" customHeight="1" s="162">
      <c r="B244" s="88" t="n"/>
      <c r="C244" s="88" t="n"/>
      <c r="D244" s="88" t="n"/>
      <c r="E244" s="88" t="n"/>
      <c r="F244" s="88" t="n"/>
      <c r="G244" s="88" t="n"/>
      <c r="H244" s="88" t="n"/>
      <c r="I244" s="88" t="n"/>
      <c r="J244" s="88" t="n"/>
    </row>
    <row r="245" ht="13.35" customHeight="1" s="162">
      <c r="B245" s="88" t="n"/>
      <c r="C245" s="88" t="n"/>
      <c r="D245" s="88" t="n"/>
      <c r="E245" s="88" t="n"/>
      <c r="F245" s="88" t="n"/>
      <c r="G245" s="88" t="n"/>
      <c r="H245" s="88" t="n"/>
      <c r="I245" s="88" t="n"/>
      <c r="J245" s="88" t="n"/>
    </row>
    <row r="246" ht="13.35" customHeight="1" s="162">
      <c r="B246" s="88" t="n"/>
      <c r="C246" s="88" t="n"/>
      <c r="D246" s="88" t="n"/>
      <c r="E246" s="88" t="n"/>
      <c r="F246" s="88" t="n"/>
      <c r="G246" s="88" t="n"/>
      <c r="H246" s="88" t="n"/>
      <c r="I246" s="88" t="n"/>
      <c r="J246" s="88" t="n"/>
    </row>
    <row r="247" ht="13.35" customHeight="1" s="162">
      <c r="B247" s="88" t="n"/>
      <c r="C247" s="88" t="n"/>
      <c r="D247" s="88" t="n"/>
      <c r="E247" s="88" t="n"/>
      <c r="F247" s="88" t="n"/>
      <c r="G247" s="88" t="n"/>
      <c r="H247" s="88" t="n"/>
      <c r="I247" s="88" t="n"/>
      <c r="J247" s="88" t="n"/>
    </row>
    <row r="248" ht="13.35" customHeight="1" s="162">
      <c r="B248" s="88" t="n"/>
      <c r="C248" s="88" t="n"/>
      <c r="D248" s="88" t="n"/>
      <c r="E248" s="88" t="n"/>
      <c r="F248" s="88" t="n"/>
      <c r="G248" s="88" t="n"/>
      <c r="H248" s="88" t="n"/>
      <c r="I248" s="88" t="n"/>
      <c r="J248" s="88" t="n"/>
    </row>
    <row r="249" ht="13.35" customHeight="1" s="162">
      <c r="B249" s="88" t="n"/>
      <c r="C249" s="88" t="n"/>
      <c r="D249" s="88" t="n"/>
      <c r="E249" s="88" t="n"/>
      <c r="F249" s="88" t="n"/>
      <c r="G249" s="88" t="n"/>
      <c r="H249" s="88" t="n"/>
      <c r="I249" s="88" t="n"/>
      <c r="J249" s="88" t="n"/>
    </row>
    <row r="250" ht="13.35" customHeight="1" s="162">
      <c r="B250" s="88" t="n"/>
      <c r="C250" s="88" t="n"/>
      <c r="D250" s="88" t="n"/>
      <c r="E250" s="88" t="n"/>
      <c r="F250" s="88" t="n"/>
      <c r="G250" s="88" t="n"/>
      <c r="H250" s="88" t="n"/>
      <c r="I250" s="88" t="n"/>
      <c r="J250" s="88" t="n"/>
    </row>
    <row r="251" ht="13.35" customHeight="1" s="162">
      <c r="B251" s="88" t="n"/>
      <c r="C251" s="88" t="n"/>
      <c r="D251" s="88" t="n"/>
      <c r="E251" s="88" t="n"/>
      <c r="F251" s="88" t="n"/>
      <c r="G251" s="88" t="n"/>
      <c r="H251" s="88" t="n"/>
      <c r="I251" s="88" t="n"/>
      <c r="J251" s="88" t="n"/>
    </row>
    <row r="252" ht="13.35" customHeight="1" s="162">
      <c r="B252" s="88" t="n"/>
      <c r="C252" s="88" t="n"/>
      <c r="D252" s="88" t="n"/>
      <c r="E252" s="88" t="n"/>
      <c r="F252" s="88" t="n"/>
      <c r="G252" s="88" t="n"/>
      <c r="H252" s="88" t="n"/>
      <c r="I252" s="88" t="n"/>
      <c r="J252" s="88" t="n"/>
    </row>
    <row r="253" ht="13.35" customHeight="1" s="162">
      <c r="B253" s="88" t="n"/>
      <c r="C253" s="88" t="n"/>
      <c r="D253" s="88" t="n"/>
      <c r="E253" s="88" t="n"/>
      <c r="F253" s="88" t="n"/>
      <c r="G253" s="88" t="n"/>
      <c r="H253" s="88" t="n"/>
      <c r="I253" s="88" t="n"/>
      <c r="J253" s="88" t="n"/>
    </row>
    <row r="254" ht="13.35" customHeight="1" s="162">
      <c r="B254" s="88" t="n"/>
      <c r="C254" s="88" t="n"/>
      <c r="D254" s="88" t="n"/>
      <c r="E254" s="88" t="n"/>
      <c r="F254" s="88" t="n"/>
      <c r="G254" s="88" t="n"/>
      <c r="H254" s="88" t="n"/>
      <c r="I254" s="88" t="n"/>
      <c r="J254" s="88" t="n"/>
    </row>
    <row r="255" ht="13.35" customHeight="1" s="162">
      <c r="B255" s="88" t="n"/>
      <c r="C255" s="88" t="n"/>
      <c r="D255" s="88" t="n"/>
      <c r="E255" s="88" t="n"/>
      <c r="F255" s="88" t="n"/>
      <c r="G255" s="88" t="n"/>
      <c r="H255" s="88" t="n"/>
      <c r="I255" s="88" t="n"/>
      <c r="J255" s="88" t="n"/>
    </row>
    <row r="256" ht="13.35" customHeight="1" s="162">
      <c r="B256" s="88" t="n"/>
      <c r="C256" s="88" t="n"/>
      <c r="D256" s="88" t="n"/>
      <c r="E256" s="88" t="n"/>
      <c r="F256" s="88" t="n"/>
      <c r="G256" s="88" t="n"/>
      <c r="H256" s="88" t="n"/>
      <c r="I256" s="88" t="n"/>
      <c r="J256" s="88" t="n"/>
    </row>
    <row r="257" ht="13.35" customHeight="1" s="162">
      <c r="B257" s="88" t="n"/>
      <c r="C257" s="88" t="n"/>
      <c r="D257" s="88" t="n"/>
      <c r="E257" s="88" t="n"/>
      <c r="F257" s="88" t="n"/>
      <c r="G257" s="88" t="n"/>
      <c r="H257" s="88" t="n"/>
      <c r="I257" s="88" t="n"/>
      <c r="J257" s="88" t="n"/>
    </row>
    <row r="258" ht="13.35" customHeight="1" s="162">
      <c r="B258" s="88" t="n"/>
      <c r="C258" s="88" t="n"/>
      <c r="D258" s="88" t="n"/>
      <c r="E258" s="88" t="n"/>
      <c r="F258" s="88" t="n"/>
      <c r="G258" s="88" t="n"/>
      <c r="H258" s="88" t="n"/>
      <c r="I258" s="88" t="n"/>
      <c r="J258" s="88" t="n"/>
    </row>
    <row r="259" ht="13.35" customHeight="1" s="162">
      <c r="B259" s="88" t="n"/>
      <c r="C259" s="88" t="n"/>
      <c r="D259" s="88" t="n"/>
      <c r="E259" s="88" t="n"/>
      <c r="F259" s="88" t="n"/>
      <c r="G259" s="88" t="n"/>
      <c r="H259" s="88" t="n"/>
      <c r="I259" s="88" t="n"/>
      <c r="J259" s="88" t="n"/>
    </row>
    <row r="260" ht="13.35" customHeight="1" s="162">
      <c r="B260" s="88" t="n"/>
      <c r="C260" s="88" t="n"/>
      <c r="D260" s="88" t="n"/>
      <c r="E260" s="88" t="n"/>
      <c r="F260" s="88" t="n"/>
      <c r="G260" s="88" t="n"/>
      <c r="H260" s="88" t="n"/>
      <c r="I260" s="88" t="n"/>
      <c r="J260" s="88" t="n"/>
    </row>
    <row r="261" ht="13.35" customHeight="1" s="162">
      <c r="B261" s="88" t="n"/>
      <c r="C261" s="88" t="n"/>
      <c r="D261" s="88" t="n"/>
      <c r="E261" s="88" t="n"/>
      <c r="F261" s="88" t="n"/>
      <c r="G261" s="88" t="n"/>
      <c r="H261" s="88" t="n"/>
      <c r="I261" s="88" t="n"/>
      <c r="J261" s="88" t="n"/>
    </row>
    <row r="262" ht="13.35" customHeight="1" s="162">
      <c r="B262" s="88" t="n"/>
      <c r="C262" s="88" t="n"/>
      <c r="D262" s="88" t="n"/>
      <c r="E262" s="88" t="n"/>
      <c r="F262" s="88" t="n"/>
      <c r="G262" s="88" t="n"/>
      <c r="H262" s="88" t="n"/>
      <c r="I262" s="88" t="n"/>
      <c r="J262" s="88" t="n"/>
    </row>
    <row r="263" ht="13.35" customHeight="1" s="162">
      <c r="B263" s="88" t="n"/>
      <c r="C263" s="88" t="n"/>
      <c r="D263" s="88" t="n"/>
      <c r="E263" s="88" t="n"/>
      <c r="F263" s="88" t="n"/>
      <c r="G263" s="88" t="n"/>
      <c r="H263" s="88" t="n"/>
      <c r="I263" s="88" t="n"/>
      <c r="J263" s="88" t="n"/>
    </row>
    <row r="264" ht="13.35" customHeight="1" s="162">
      <c r="B264" s="88" t="n"/>
      <c r="C264" s="88" t="n"/>
      <c r="D264" s="88" t="n"/>
      <c r="E264" s="88" t="n"/>
      <c r="F264" s="88" t="n"/>
      <c r="G264" s="88" t="n"/>
      <c r="H264" s="88" t="n"/>
      <c r="I264" s="88" t="n"/>
      <c r="J264" s="88" t="n"/>
    </row>
    <row r="265" ht="13.35" customHeight="1" s="162">
      <c r="B265" s="88" t="n"/>
      <c r="C265" s="88" t="n"/>
      <c r="D265" s="88" t="n"/>
      <c r="E265" s="88" t="n"/>
      <c r="F265" s="88" t="n"/>
      <c r="G265" s="88" t="n"/>
      <c r="H265" s="88" t="n"/>
      <c r="I265" s="88" t="n"/>
      <c r="J265" s="88" t="n"/>
    </row>
    <row r="266" ht="13.35" customHeight="1" s="162">
      <c r="B266" s="88" t="n"/>
      <c r="C266" s="88" t="n"/>
      <c r="D266" s="88" t="n"/>
      <c r="E266" s="88" t="n"/>
      <c r="F266" s="88" t="n"/>
      <c r="G266" s="88" t="n"/>
      <c r="H266" s="88" t="n"/>
      <c r="I266" s="88" t="n"/>
      <c r="J266" s="88" t="n"/>
    </row>
    <row r="267" ht="13.35" customHeight="1" s="162">
      <c r="B267" s="88" t="n"/>
      <c r="C267" s="88" t="n"/>
      <c r="D267" s="88" t="n"/>
      <c r="E267" s="88" t="n"/>
      <c r="F267" s="88" t="n"/>
      <c r="G267" s="88" t="n"/>
      <c r="H267" s="88" t="n"/>
      <c r="I267" s="88" t="n"/>
      <c r="J267" s="88" t="n"/>
    </row>
    <row r="268" ht="13.35" customHeight="1" s="162">
      <c r="B268" s="88" t="n"/>
      <c r="C268" s="88" t="n"/>
      <c r="D268" s="88" t="n"/>
      <c r="E268" s="88" t="n"/>
      <c r="F268" s="88" t="n"/>
      <c r="G268" s="88" t="n"/>
      <c r="H268" s="88" t="n"/>
      <c r="I268" s="88" t="n"/>
      <c r="J268" s="88" t="n"/>
    </row>
    <row r="269" ht="13.35" customHeight="1" s="162">
      <c r="B269" s="88" t="n"/>
      <c r="C269" s="88" t="n"/>
      <c r="D269" s="88" t="n"/>
      <c r="E269" s="88" t="n"/>
      <c r="F269" s="88" t="n"/>
      <c r="G269" s="88" t="n"/>
      <c r="H269" s="88" t="n"/>
      <c r="I269" s="88" t="n"/>
      <c r="J269" s="88" t="n"/>
    </row>
    <row r="270" ht="13.35" customHeight="1" s="162">
      <c r="B270" s="88" t="n"/>
      <c r="C270" s="88" t="n"/>
      <c r="D270" s="88" t="n"/>
      <c r="E270" s="88" t="n"/>
      <c r="F270" s="88" t="n"/>
      <c r="G270" s="88" t="n"/>
      <c r="H270" s="88" t="n"/>
      <c r="I270" s="88" t="n"/>
      <c r="J270" s="88" t="n"/>
    </row>
    <row r="271" ht="13.35" customHeight="1" s="162">
      <c r="B271" s="88" t="n"/>
      <c r="C271" s="88" t="n"/>
      <c r="D271" s="88" t="n"/>
      <c r="E271" s="88" t="n"/>
      <c r="F271" s="88" t="n"/>
      <c r="G271" s="88" t="n"/>
      <c r="H271" s="88" t="n"/>
      <c r="I271" s="88" t="n"/>
      <c r="J271" s="88" t="n"/>
    </row>
    <row r="272" ht="13.35" customHeight="1" s="162">
      <c r="B272" s="88" t="n"/>
      <c r="C272" s="88" t="n"/>
      <c r="D272" s="88" t="n"/>
      <c r="E272" s="88" t="n"/>
      <c r="F272" s="88" t="n"/>
      <c r="G272" s="88" t="n"/>
      <c r="H272" s="88" t="n"/>
      <c r="I272" s="88" t="n"/>
      <c r="J272" s="88" t="n"/>
    </row>
  </sheetData>
  <mergeCells count="14">
    <mergeCell ref="B79:O79"/>
    <mergeCell ref="B124:J124"/>
    <mergeCell ref="P3:Q3"/>
    <mergeCell ref="E2:M2"/>
    <mergeCell ref="N3:O3"/>
    <mergeCell ref="B148:O148"/>
    <mergeCell ref="N2:O2"/>
    <mergeCell ref="P2:Q2"/>
    <mergeCell ref="B4:Q4"/>
    <mergeCell ref="B5:O5"/>
    <mergeCell ref="B231:O231"/>
    <mergeCell ref="E3:M3"/>
    <mergeCell ref="B63:O63"/>
    <mergeCell ref="B50:O50"/>
  </mergeCells>
  <pageMargins left="0.7" right="0.7" top="0.75" bottom="0.75" header="0.3" footer="0.3"/>
  <pageSetup orientation="portrait" scale="55" fitToHeight="0" fitToWidth="1"/>
  <headerFooter>
    <oddFooter>&amp;C&amp;8Page &amp;P of &amp;N</oddFooter>
  </headerFooter>
  <rowBreaks count="1" manualBreakCount="1">
    <brk id="77" min="0" max="16383" man="1"/>
  </rowBreaks>
</worksheet>
</file>

<file path=xl/worksheets/sheet8.xml><?xml version="1.0" encoding="utf-8"?>
<worksheet xmlns="http://schemas.openxmlformats.org/spreadsheetml/2006/main">
  <sheetPr codeName="Sheet9">
    <tabColor rgb="FFFFFF00"/>
    <outlinePr summaryBelow="1" summaryRight="1"/>
    <pageSetUpPr/>
  </sheetPr>
  <dimension ref="A1:AP50"/>
  <sheetViews>
    <sheetView tabSelected="0" workbookViewId="0">
      <selection activeCell="B8" sqref="B8"/>
    </sheetView>
  </sheetViews>
  <sheetFormatPr baseColWidth="8" defaultRowHeight="15"/>
  <sheetData>
    <row r="1">
      <c r="A1" t="inlineStr">
        <is>
          <t>SF</t>
        </is>
      </c>
      <c r="B1" t="inlineStr">
        <is>
          <t>Voltage</t>
        </is>
      </c>
      <c r="C1" t="inlineStr">
        <is>
          <t>Phase</t>
        </is>
      </c>
      <c r="D1" t="inlineStr">
        <is>
          <t>Filter Size</t>
        </is>
      </c>
      <c r="F1" t="inlineStr">
        <is>
          <t>Traverse.Instrument</t>
        </is>
      </c>
      <c r="H1" s="409" t="inlineStr">
        <is>
          <t>Key (Type|Size)</t>
        </is>
      </c>
      <c r="I1" t="inlineStr">
        <is>
          <t>Filter Size</t>
        </is>
      </c>
      <c r="J1" t="inlineStr">
        <is>
          <t>Free Area (sq ft)</t>
        </is>
      </c>
      <c r="K1" t="inlineStr">
        <is>
          <t>K-Factor</t>
        </is>
      </c>
      <c r="L1" t="inlineStr">
        <is>
          <t>Filter Type</t>
        </is>
      </c>
      <c r="M1" t="inlineStr">
        <is>
          <t>Filter Types</t>
        </is>
      </c>
      <c r="N1" t="inlineStr">
        <is>
          <t>Filter Sizes</t>
        </is>
      </c>
      <c r="O1" t="inlineStr">
        <is>
          <t>Hood Instruments</t>
        </is>
      </c>
      <c r="P1" t="inlineStr">
        <is>
          <t>Airflow Instruments</t>
        </is>
      </c>
      <c r="Q1" t="inlineStr">
        <is>
          <t>Drive Types</t>
        </is>
      </c>
      <c r="R1" t="inlineStr">
        <is>
          <t>PSP Width (in)</t>
        </is>
      </c>
      <c r="S1" t="inlineStr">
        <is>
          <t>PSP K</t>
        </is>
      </c>
      <c r="T1" t="inlineStr">
        <is>
          <t>Airflow Method</t>
        </is>
      </c>
      <c r="U1" t="inlineStr">
        <is>
          <t>Profile Pressure (in. w.g.)</t>
        </is>
      </c>
      <c r="V1" t="inlineStr">
        <is>
          <t>Housing Size 1 CFM</t>
        </is>
      </c>
      <c r="W1" t="inlineStr">
        <is>
          <t>Housing Size 2 CFM</t>
        </is>
      </c>
      <c r="X1" t="inlineStr">
        <is>
          <t>Housing Size 3 CFM</t>
        </is>
      </c>
      <c r="Y1" t="inlineStr">
        <is>
          <t>Housing Size 4 CFM</t>
        </is>
      </c>
      <c r="Z1" t="inlineStr">
        <is>
          <t>Housing Size 5 CFM</t>
        </is>
      </c>
      <c r="AF1" t="inlineStr">
        <is>
          <t>Duct Shape</t>
        </is>
      </c>
      <c r="AH1" t="inlineStr">
        <is>
          <t>Unit Type</t>
        </is>
      </c>
      <c r="AI1" t="inlineStr">
        <is>
          <t>Inlet</t>
        </is>
      </c>
      <c r="AJ1" t="inlineStr">
        <is>
          <t>Component 1</t>
        </is>
      </c>
      <c r="AK1" t="inlineStr">
        <is>
          <t>Component 2</t>
        </is>
      </c>
      <c r="AL1" t="inlineStr">
        <is>
          <t>Component 3</t>
        </is>
      </c>
      <c r="AM1" t="inlineStr">
        <is>
          <t>Component 4</t>
        </is>
      </c>
      <c r="AN1" t="inlineStr">
        <is>
          <t>Component 5</t>
        </is>
      </c>
      <c r="AO1" t="inlineStr">
        <is>
          <t>Component 6</t>
        </is>
      </c>
      <c r="AP1" t="inlineStr">
        <is>
          <t>Source: CaptiveAire / Evergreen Telemetry field worksheets (tb-worksheet-evergreen): Exhaust Baffle Filter rev 2.1, Supply Fan Filter rev 1, Condensate Baffle rev 0, HVC/Slot rev 0, PSP Supply rev 2, Direct Fired Profile Pressure rev 1. CFM = velocity x free area x K-factor. PSP CFM = avg velocity x (length - 2 - 2 x blanks) x width x K / 144.</t>
        </is>
      </c>
    </row>
    <row r="2">
      <c r="A2" t="inlineStr">
        <is>
          <t>SF 1.0</t>
        </is>
      </c>
      <c r="B2" t="n">
        <v>115</v>
      </c>
      <c r="C2" t="inlineStr">
        <is>
          <t>1-phase</t>
        </is>
      </c>
      <c r="H2" t="inlineStr">
        <is>
          <t>Baffle (VelGrid)|10" x 16"</t>
        </is>
      </c>
      <c r="I2" t="inlineStr">
        <is>
          <t>10" x 16"</t>
        </is>
      </c>
      <c r="J2" t="n">
        <v>0.78</v>
      </c>
      <c r="K2" t="n">
        <v>1.28</v>
      </c>
      <c r="L2" t="inlineStr">
        <is>
          <t>Baffle (VelGrid)</t>
        </is>
      </c>
      <c r="M2" t="inlineStr">
        <is>
          <t>Baffle (VelGrid)</t>
        </is>
      </c>
      <c r="N2" t="inlineStr">
        <is>
          <t>No Filter</t>
        </is>
      </c>
      <c r="O2" t="inlineStr">
        <is>
          <t>Evergreen VelGrid</t>
        </is>
      </c>
      <c r="P2" t="inlineStr">
        <is>
          <t>Flow Hood</t>
        </is>
      </c>
      <c r="Q2" t="inlineStr">
        <is>
          <t>Belt</t>
        </is>
      </c>
      <c r="R2" t="n">
        <v>6</v>
      </c>
      <c r="S2" t="n">
        <v>0.88</v>
      </c>
      <c r="T2" t="inlineStr">
        <is>
          <t>Outlets</t>
        </is>
      </c>
      <c r="U2" t="n">
        <v>0.15</v>
      </c>
      <c r="V2" t="n">
        <v>697.15</v>
      </c>
      <c r="W2" t="n">
        <v>2035.5</v>
      </c>
      <c r="X2" t="n">
        <v>1740.9</v>
      </c>
      <c r="Y2" t="n">
        <v>3037.188</v>
      </c>
      <c r="Z2" t="n">
        <v>4212.45</v>
      </c>
      <c r="AF2" t="inlineStr">
        <is>
          <t>Rectangular</t>
        </is>
      </c>
      <c r="AH2" t="inlineStr">
        <is>
          <t>RTU</t>
        </is>
      </c>
      <c r="AI2" t="inlineStr">
        <is>
          <t>RA / OA</t>
        </is>
      </c>
      <c r="AJ2" t="inlineStr">
        <is>
          <t>Filter</t>
        </is>
      </c>
      <c r="AK2" t="inlineStr">
        <is>
          <t>Coil</t>
        </is>
      </c>
      <c r="AL2" t="inlineStr">
        <is>
          <t>Reheat</t>
        </is>
      </c>
      <c r="AM2" t="inlineStr">
        <is>
          <t>Fan</t>
        </is>
      </c>
      <c r="AN2" t="inlineStr">
        <is>
          <t>Heat</t>
        </is>
      </c>
      <c r="AO2" t="inlineStr">
        <is>
          <t>—</t>
        </is>
      </c>
    </row>
    <row r="3">
      <c r="A3" t="inlineStr">
        <is>
          <t>SF 1.15</t>
        </is>
      </c>
      <c r="B3" t="n">
        <v>120</v>
      </c>
      <c r="C3" t="inlineStr">
        <is>
          <t>3-phase</t>
        </is>
      </c>
      <c r="D3" t="n">
        <v>6</v>
      </c>
      <c r="F3" t="inlineStr">
        <is>
          <t>Manometer/Velocity Matrix</t>
        </is>
      </c>
      <c r="H3" t="inlineStr">
        <is>
          <t>Captrate (VelGrid)|10" x 16"</t>
        </is>
      </c>
      <c r="I3" t="inlineStr">
        <is>
          <t>10" x 16"</t>
        </is>
      </c>
      <c r="J3" t="n">
        <v>0.78</v>
      </c>
      <c r="K3" t="n">
        <v>1.34</v>
      </c>
      <c r="L3" t="inlineStr">
        <is>
          <t>Captrate (VelGrid)</t>
        </is>
      </c>
      <c r="M3" t="inlineStr">
        <is>
          <t>Captrate (VelGrid)</t>
        </is>
      </c>
      <c r="N3" t="inlineStr">
        <is>
          <t>10" x 16"</t>
        </is>
      </c>
      <c r="O3" t="inlineStr">
        <is>
          <t>Evergreen Airfoil</t>
        </is>
      </c>
      <c r="P3" t="inlineStr">
        <is>
          <t>Velocity Grid</t>
        </is>
      </c>
      <c r="Q3" t="inlineStr">
        <is>
          <t>Direct</t>
        </is>
      </c>
      <c r="R3" t="n">
        <v>9</v>
      </c>
      <c r="S3" t="n">
        <v>0.88</v>
      </c>
      <c r="T3" t="inlineStr">
        <is>
          <t>PSP</t>
        </is>
      </c>
      <c r="U3" t="n">
        <v>0.2</v>
      </c>
      <c r="V3" t="n">
        <v>805.62</v>
      </c>
      <c r="W3" t="n">
        <v>2400</v>
      </c>
      <c r="X3" t="n">
        <v>1908.9</v>
      </c>
      <c r="Y3" t="n">
        <v>3537.504</v>
      </c>
      <c r="Z3" t="n">
        <v>9500</v>
      </c>
      <c r="AF3" t="inlineStr">
        <is>
          <t>Round</t>
        </is>
      </c>
      <c r="AH3" t="inlineStr">
        <is>
          <t>DOAS</t>
        </is>
      </c>
      <c r="AI3" t="inlineStr">
        <is>
          <t>OA</t>
        </is>
      </c>
      <c r="AJ3" t="inlineStr">
        <is>
          <t>Filter</t>
        </is>
      </c>
      <c r="AK3" t="inlineStr">
        <is>
          <t>Coil</t>
        </is>
      </c>
      <c r="AL3" t="inlineStr">
        <is>
          <t>Wheel</t>
        </is>
      </c>
      <c r="AM3" t="inlineStr">
        <is>
          <t>Reheat</t>
        </is>
      </c>
      <c r="AN3" t="inlineStr">
        <is>
          <t>Fan</t>
        </is>
      </c>
      <c r="AO3" t="inlineStr">
        <is>
          <t>Heat</t>
        </is>
      </c>
    </row>
    <row r="4">
      <c r="A4" t="inlineStr">
        <is>
          <t>SF 1.25</t>
        </is>
      </c>
      <c r="B4" t="n">
        <v>208</v>
      </c>
      <c r="D4" t="n">
        <v>8</v>
      </c>
      <c r="F4" t="inlineStr">
        <is>
          <t>Manometer/Pitot Tube</t>
        </is>
      </c>
      <c r="H4" t="inlineStr">
        <is>
          <t>Baffle (VelGrid)|10" x 20"</t>
        </is>
      </c>
      <c r="I4" t="inlineStr">
        <is>
          <t>10" x 20"</t>
        </is>
      </c>
      <c r="J4" t="n">
        <v>0.99</v>
      </c>
      <c r="K4" t="n">
        <v>1.28</v>
      </c>
      <c r="L4" t="inlineStr">
        <is>
          <t>Baffle (VelGrid)</t>
        </is>
      </c>
      <c r="M4" t="inlineStr">
        <is>
          <t>Condensate Baffle (Airfoil)</t>
        </is>
      </c>
      <c r="N4" t="inlineStr">
        <is>
          <t>10" x 20"</t>
        </is>
      </c>
      <c r="O4" t="inlineStr">
        <is>
          <t>Other (see remarks)</t>
        </is>
      </c>
      <c r="P4" t="inlineStr">
        <is>
          <t>Pitot Traverse</t>
        </is>
      </c>
      <c r="Q4" t="inlineStr">
        <is>
          <t>ECM</t>
        </is>
      </c>
      <c r="R4" t="n">
        <v>10</v>
      </c>
      <c r="S4" t="n">
        <v>0.88</v>
      </c>
      <c r="T4" t="inlineStr">
        <is>
          <t>Filter Grid</t>
        </is>
      </c>
      <c r="U4" t="n">
        <v>0.25</v>
      </c>
      <c r="V4" t="n">
        <v>1166.76</v>
      </c>
      <c r="W4" t="n">
        <v>2718.6</v>
      </c>
      <c r="X4" t="n">
        <v>2289</v>
      </c>
      <c r="Y4" t="n">
        <v>3931.944</v>
      </c>
      <c r="Z4" t="n">
        <v>12730.5</v>
      </c>
      <c r="AF4" t="inlineStr">
        <is>
          <t>Flat Oval</t>
        </is>
      </c>
      <c r="AH4" t="inlineStr">
        <is>
          <t>DHU</t>
        </is>
      </c>
      <c r="AI4" t="inlineStr">
        <is>
          <t>OA</t>
        </is>
      </c>
      <c r="AJ4" t="inlineStr">
        <is>
          <t>Filter</t>
        </is>
      </c>
      <c r="AK4" t="inlineStr">
        <is>
          <t>Coil</t>
        </is>
      </c>
      <c r="AL4" t="inlineStr">
        <is>
          <t>Desiccant</t>
        </is>
      </c>
      <c r="AM4" t="inlineStr">
        <is>
          <t>Fan</t>
        </is>
      </c>
      <c r="AN4" t="inlineStr">
        <is>
          <t>Heat</t>
        </is>
      </c>
      <c r="AO4" t="inlineStr">
        <is>
          <t>—</t>
        </is>
      </c>
    </row>
    <row r="5">
      <c r="A5" t="inlineStr">
        <is>
          <t>SF 1.35</t>
        </is>
      </c>
      <c r="B5" t="n">
        <v>230</v>
      </c>
      <c r="D5" t="n">
        <v>10</v>
      </c>
      <c r="F5" t="inlineStr">
        <is>
          <t>Manometer/Airfoil</t>
        </is>
      </c>
      <c r="H5" t="inlineStr">
        <is>
          <t>Captrate (VelGrid)|10" x 20"</t>
        </is>
      </c>
      <c r="I5" t="inlineStr">
        <is>
          <t>10" x 20"</t>
        </is>
      </c>
      <c r="J5" t="n">
        <v>0.99</v>
      </c>
      <c r="K5" t="n">
        <v>1.34</v>
      </c>
      <c r="L5" t="inlineStr">
        <is>
          <t>Captrate (VelGrid)</t>
        </is>
      </c>
      <c r="M5" t="inlineStr">
        <is>
          <t>HVC / Slot (Airfoil)</t>
        </is>
      </c>
      <c r="N5" t="inlineStr">
        <is>
          <t>12" x 12"</t>
        </is>
      </c>
      <c r="P5" t="inlineStr">
        <is>
          <t>Hot Wire Anemometer</t>
        </is>
      </c>
      <c r="R5" t="n">
        <v>12</v>
      </c>
      <c r="S5" t="n">
        <v>0.88</v>
      </c>
      <c r="T5" t="inlineStr">
        <is>
          <t>Profile Pressure</t>
        </is>
      </c>
      <c r="U5" t="n">
        <v>0.3</v>
      </c>
      <c r="V5" t="n">
        <v>1779.53</v>
      </c>
      <c r="W5" t="n">
        <v>3000</v>
      </c>
      <c r="X5" t="n">
        <v>4036.2</v>
      </c>
      <c r="Y5" t="n">
        <v>4444.716</v>
      </c>
      <c r="Z5" t="n">
        <v>15000</v>
      </c>
      <c r="AH5" t="inlineStr">
        <is>
          <t>MAU</t>
        </is>
      </c>
      <c r="AI5" t="inlineStr">
        <is>
          <t>OA</t>
        </is>
      </c>
      <c r="AJ5" t="inlineStr">
        <is>
          <t>Filter</t>
        </is>
      </c>
      <c r="AK5" t="inlineStr">
        <is>
          <t>Burner</t>
        </is>
      </c>
      <c r="AL5" t="inlineStr">
        <is>
          <t>Fan</t>
        </is>
      </c>
      <c r="AM5" t="inlineStr">
        <is>
          <t>—</t>
        </is>
      </c>
      <c r="AN5" t="inlineStr">
        <is>
          <t>—</t>
        </is>
      </c>
      <c r="AO5" t="inlineStr">
        <is>
          <t>—</t>
        </is>
      </c>
    </row>
    <row r="6">
      <c r="A6" t="inlineStr">
        <is>
          <t>SF 1.5</t>
        </is>
      </c>
      <c r="B6" t="n">
        <v>460</v>
      </c>
      <c r="D6" t="n">
        <v>12</v>
      </c>
      <c r="F6" t="inlineStr">
        <is>
          <t>Rotating Vane Anemometer</t>
        </is>
      </c>
      <c r="H6" t="inlineStr">
        <is>
          <t>Baffle (VelGrid)|12" x 12"</t>
        </is>
      </c>
      <c r="I6" t="inlineStr">
        <is>
          <t>12" x 12"</t>
        </is>
      </c>
      <c r="J6" t="n">
        <v>0.6899999999999999</v>
      </c>
      <c r="K6" t="n">
        <v>1.28</v>
      </c>
      <c r="L6" t="inlineStr">
        <is>
          <t>Baffle (VelGrid)</t>
        </is>
      </c>
      <c r="M6" t="inlineStr">
        <is>
          <t>Supply Filter (VelGrid)</t>
        </is>
      </c>
      <c r="N6" t="inlineStr">
        <is>
          <t>12" x 16"</t>
        </is>
      </c>
      <c r="P6" t="inlineStr">
        <is>
          <t>Rotating Vane Anemometer</t>
        </is>
      </c>
      <c r="R6" t="n">
        <v>14</v>
      </c>
      <c r="S6" t="n">
        <v>0.95</v>
      </c>
      <c r="T6" t="inlineStr">
        <is>
          <t>Intake</t>
        </is>
      </c>
      <c r="U6" t="n">
        <v>0.35</v>
      </c>
      <c r="V6" t="n">
        <v>2036.25</v>
      </c>
      <c r="W6" t="n">
        <v>3346.5</v>
      </c>
      <c r="X6" t="n">
        <v>4676.7</v>
      </c>
      <c r="Y6" t="n">
        <v>4795.56</v>
      </c>
      <c r="Z6" t="n">
        <v>17008.5</v>
      </c>
      <c r="AH6" t="inlineStr">
        <is>
          <t>ERV</t>
        </is>
      </c>
      <c r="AI6" t="inlineStr">
        <is>
          <t>OA / EA</t>
        </is>
      </c>
      <c r="AJ6" t="inlineStr">
        <is>
          <t>Filter</t>
        </is>
      </c>
      <c r="AK6" t="inlineStr">
        <is>
          <t>Core</t>
        </is>
      </c>
      <c r="AL6" t="inlineStr">
        <is>
          <t>Fan</t>
        </is>
      </c>
      <c r="AM6" t="inlineStr">
        <is>
          <t>—</t>
        </is>
      </c>
      <c r="AN6" t="inlineStr">
        <is>
          <t>—</t>
        </is>
      </c>
      <c r="AO6" t="inlineStr">
        <is>
          <t>—</t>
        </is>
      </c>
    </row>
    <row r="7">
      <c r="B7" t="n">
        <v>480</v>
      </c>
      <c r="D7" t="n">
        <v>14</v>
      </c>
      <c r="F7" t="inlineStr">
        <is>
          <t>Hot Wire Anemometer</t>
        </is>
      </c>
      <c r="H7" t="inlineStr">
        <is>
          <t>Captrate (VelGrid)|12" x 12"</t>
        </is>
      </c>
      <c r="I7" t="inlineStr">
        <is>
          <t>12" x 12"</t>
        </is>
      </c>
      <c r="J7" t="n">
        <v>0.6899999999999999</v>
      </c>
      <c r="K7" t="n">
        <v>1.34</v>
      </c>
      <c r="L7" t="inlineStr">
        <is>
          <t>Captrate (VelGrid)</t>
        </is>
      </c>
      <c r="N7" t="inlineStr">
        <is>
          <t>12" x 20"</t>
        </is>
      </c>
      <c r="P7" t="inlineStr">
        <is>
          <t>DDC / Controller Reading</t>
        </is>
      </c>
      <c r="R7" t="n">
        <v>16</v>
      </c>
      <c r="S7" t="n">
        <v>0.95</v>
      </c>
      <c r="U7" t="n">
        <v>0.4</v>
      </c>
      <c r="V7" t="n">
        <v>2291.85</v>
      </c>
      <c r="W7" t="n">
        <v>4000</v>
      </c>
      <c r="X7" t="n">
        <v>4845</v>
      </c>
      <c r="Y7" t="n">
        <v>6439.752</v>
      </c>
      <c r="Z7" t="n">
        <v>19200</v>
      </c>
      <c r="AH7" t="inlineStr">
        <is>
          <t>EF</t>
        </is>
      </c>
      <c r="AI7" t="inlineStr">
        <is>
          <t>Inlet</t>
        </is>
      </c>
      <c r="AJ7" t="inlineStr">
        <is>
          <t>Fan</t>
        </is>
      </c>
      <c r="AK7" t="inlineStr">
        <is>
          <t>—</t>
        </is>
      </c>
      <c r="AL7" t="inlineStr">
        <is>
          <t>—</t>
        </is>
      </c>
      <c r="AM7" t="inlineStr">
        <is>
          <t>—</t>
        </is>
      </c>
      <c r="AN7" t="inlineStr">
        <is>
          <t>—</t>
        </is>
      </c>
      <c r="AO7" t="inlineStr">
        <is>
          <t>—</t>
        </is>
      </c>
    </row>
    <row r="8">
      <c r="D8" t="n">
        <v>16</v>
      </c>
      <c r="F8" t="inlineStr">
        <is>
          <t>Other Velocity Meter</t>
        </is>
      </c>
      <c r="H8" t="inlineStr">
        <is>
          <t>Baffle (VelGrid)|12" x 16"</t>
        </is>
      </c>
      <c r="I8" t="inlineStr">
        <is>
          <t>12" x 16"</t>
        </is>
      </c>
      <c r="J8" t="n">
        <v>0.97</v>
      </c>
      <c r="K8" t="n">
        <v>1.28</v>
      </c>
      <c r="L8" t="inlineStr">
        <is>
          <t>Baffle (VelGrid)</t>
        </is>
      </c>
      <c r="N8" t="inlineStr">
        <is>
          <t>12" x 24"</t>
        </is>
      </c>
      <c r="P8" t="inlineStr">
        <is>
          <t>Other (see remarks)</t>
        </is>
      </c>
      <c r="R8" t="n">
        <v>18</v>
      </c>
      <c r="S8" t="n">
        <v>0.95</v>
      </c>
      <c r="U8" t="n">
        <v>0.45</v>
      </c>
      <c r="V8" t="n">
        <v>2450.196</v>
      </c>
      <c r="W8" t="n">
        <v>5209.5</v>
      </c>
      <c r="X8" t="n">
        <v>4979.1</v>
      </c>
      <c r="Y8" t="n">
        <v>6769.836</v>
      </c>
      <c r="Z8" t="n">
        <v>20976</v>
      </c>
    </row>
    <row r="9">
      <c r="D9" t="n">
        <v>18</v>
      </c>
      <c r="F9" t="inlineStr">
        <is>
          <t>Other Instrument</t>
        </is>
      </c>
      <c r="H9" t="inlineStr">
        <is>
          <t>Captrate (VelGrid)|12" x 16"</t>
        </is>
      </c>
      <c r="I9" t="inlineStr">
        <is>
          <t>12" x 16"</t>
        </is>
      </c>
      <c r="J9" t="n">
        <v>0.97</v>
      </c>
      <c r="K9" t="n">
        <v>1.34</v>
      </c>
      <c r="L9" t="inlineStr">
        <is>
          <t>Captrate (VelGrid)</t>
        </is>
      </c>
      <c r="N9" t="inlineStr">
        <is>
          <t>16" x 16"</t>
        </is>
      </c>
      <c r="R9" t="n">
        <v>20</v>
      </c>
      <c r="S9" t="n">
        <v>0.95</v>
      </c>
      <c r="U9" t="n">
        <v>0.5</v>
      </c>
      <c r="V9" t="n">
        <v>2655.768</v>
      </c>
      <c r="W9" t="n">
        <v>5600</v>
      </c>
      <c r="X9" t="n">
        <v>5159.7</v>
      </c>
      <c r="Y9" t="n">
        <v>6873.636</v>
      </c>
      <c r="Z9" t="n">
        <v>21800</v>
      </c>
    </row>
    <row r="10">
      <c r="D10" t="n">
        <v>20</v>
      </c>
      <c r="H10" t="inlineStr">
        <is>
          <t>Baffle (VelGrid)|12" x 20"</t>
        </is>
      </c>
      <c r="I10" t="inlineStr">
        <is>
          <t>12" x 20"</t>
        </is>
      </c>
      <c r="J10" t="n">
        <v>1.25</v>
      </c>
      <c r="K10" t="n">
        <v>1.28</v>
      </c>
      <c r="L10" t="inlineStr">
        <is>
          <t>Baffle (VelGrid)</t>
        </is>
      </c>
      <c r="N10" t="inlineStr">
        <is>
          <t>16" x 20"</t>
        </is>
      </c>
      <c r="R10" t="n">
        <v>24</v>
      </c>
      <c r="S10" t="n">
        <v>0.95</v>
      </c>
      <c r="U10" t="n">
        <v>0.55</v>
      </c>
      <c r="V10" t="n">
        <v>2797.446</v>
      </c>
      <c r="W10" t="n">
        <v>5778.75</v>
      </c>
      <c r="X10" t="n">
        <v>6913.2</v>
      </c>
      <c r="Y10" t="n">
        <v>7500</v>
      </c>
      <c r="Z10" t="n">
        <v>22287</v>
      </c>
    </row>
    <row r="11">
      <c r="D11" t="n">
        <v>22</v>
      </c>
      <c r="H11" t="inlineStr">
        <is>
          <t>Captrate (VelGrid)|12" x 20"</t>
        </is>
      </c>
      <c r="I11" t="inlineStr">
        <is>
          <t>12" x 20"</t>
        </is>
      </c>
      <c r="J11" t="n">
        <v>1.25</v>
      </c>
      <c r="K11" t="n">
        <v>1.34</v>
      </c>
      <c r="L11" t="inlineStr">
        <is>
          <t>Captrate (VelGrid)</t>
        </is>
      </c>
      <c r="N11" t="inlineStr">
        <is>
          <t>16" x 25"</t>
        </is>
      </c>
      <c r="U11" t="n">
        <v>0.6</v>
      </c>
      <c r="V11" t="n">
        <v>2958.57</v>
      </c>
      <c r="W11" t="n">
        <v>6300</v>
      </c>
      <c r="X11" t="n">
        <v>7919.1</v>
      </c>
      <c r="Y11" t="n">
        <v>13562.508</v>
      </c>
      <c r="Z11" t="n">
        <v>23500</v>
      </c>
    </row>
    <row r="12">
      <c r="D12" t="n">
        <v>24</v>
      </c>
      <c r="H12" t="inlineStr">
        <is>
          <t>Baffle (VelGrid)|12" x 24"</t>
        </is>
      </c>
      <c r="I12" t="inlineStr">
        <is>
          <t>12" x 24"</t>
        </is>
      </c>
      <c r="J12" t="n">
        <v>1.52</v>
      </c>
      <c r="K12" t="n">
        <v>1.28</v>
      </c>
      <c r="L12" t="inlineStr">
        <is>
          <t>Baffle (VelGrid)</t>
        </is>
      </c>
      <c r="N12" t="inlineStr">
        <is>
          <t>20" x 20"</t>
        </is>
      </c>
      <c r="U12" t="n">
        <v>0.65</v>
      </c>
      <c r="V12" t="n">
        <v>3139.14</v>
      </c>
      <c r="W12" t="n">
        <v>6589.5</v>
      </c>
      <c r="X12" t="n">
        <v>8820</v>
      </c>
      <c r="Y12" t="n">
        <v>16000</v>
      </c>
      <c r="Z12" t="n">
        <v>24598.5</v>
      </c>
    </row>
    <row r="13">
      <c r="H13" t="inlineStr">
        <is>
          <t>Captrate (VelGrid)|12" x 24"</t>
        </is>
      </c>
      <c r="I13" t="inlineStr">
        <is>
          <t>12" x 24"</t>
        </is>
      </c>
      <c r="J13" t="n">
        <v>1.52</v>
      </c>
      <c r="K13" t="n">
        <v>1.34</v>
      </c>
      <c r="L13" t="inlineStr">
        <is>
          <t>Captrate (VelGrid)</t>
        </is>
      </c>
      <c r="N13" t="inlineStr">
        <is>
          <t>20" x 25"</t>
        </is>
      </c>
    </row>
    <row r="14">
      <c r="H14" t="inlineStr">
        <is>
          <t>Baffle (VelGrid)|16" x 16"</t>
        </is>
      </c>
      <c r="I14" t="inlineStr">
        <is>
          <t>16" x 16"</t>
        </is>
      </c>
      <c r="J14" t="n">
        <v>1.35</v>
      </c>
      <c r="K14" t="n">
        <v>1.28</v>
      </c>
      <c r="L14" t="inlineStr">
        <is>
          <t>Baffle (VelGrid)</t>
        </is>
      </c>
      <c r="N14" t="inlineStr">
        <is>
          <t>24" x 24"</t>
        </is>
      </c>
    </row>
    <row r="15">
      <c r="H15" t="inlineStr">
        <is>
          <t>Captrate (VelGrid)|16" x 16"</t>
        </is>
      </c>
      <c r="I15" t="inlineStr">
        <is>
          <t>16" x 16"</t>
        </is>
      </c>
      <c r="J15" t="n">
        <v>1.35</v>
      </c>
      <c r="K15" t="n">
        <v>1.34</v>
      </c>
      <c r="L15" t="inlineStr">
        <is>
          <t>Captrate (VelGrid)</t>
        </is>
      </c>
      <c r="N15" t="inlineStr">
        <is>
          <t>20" x 16"</t>
        </is>
      </c>
    </row>
    <row r="16">
      <c r="H16" t="inlineStr">
        <is>
          <t>Baffle (VelGrid)|16" x 20"</t>
        </is>
      </c>
      <c r="I16" t="inlineStr">
        <is>
          <t>16" x 20"</t>
        </is>
      </c>
      <c r="J16" t="n">
        <v>1.73</v>
      </c>
      <c r="K16" t="n">
        <v>1.28</v>
      </c>
      <c r="L16" t="inlineStr">
        <is>
          <t>Baffle (VelGrid)</t>
        </is>
      </c>
      <c r="N16" t="inlineStr">
        <is>
          <t>16" Wide</t>
        </is>
      </c>
    </row>
    <row r="17">
      <c r="H17" t="inlineStr">
        <is>
          <t>Captrate (VelGrid)|16" x 20"</t>
        </is>
      </c>
      <c r="I17" t="inlineStr">
        <is>
          <t>16" x 20"</t>
        </is>
      </c>
      <c r="J17" t="n">
        <v>1.73</v>
      </c>
      <c r="K17" t="n">
        <v>1.34</v>
      </c>
      <c r="L17" t="inlineStr">
        <is>
          <t>Captrate (VelGrid)</t>
        </is>
      </c>
      <c r="N17" t="inlineStr">
        <is>
          <t>20" Wide</t>
        </is>
      </c>
    </row>
    <row r="18">
      <c r="H18" t="inlineStr">
        <is>
          <t>Baffle (VelGrid)|16" x 25"</t>
        </is>
      </c>
      <c r="I18" t="inlineStr">
        <is>
          <t>16" x 25"</t>
        </is>
      </c>
      <c r="J18" t="n">
        <v>2.22</v>
      </c>
      <c r="K18" t="n">
        <v>1.28</v>
      </c>
      <c r="L18" t="inlineStr">
        <is>
          <t>Baffle (VelGrid)</t>
        </is>
      </c>
    </row>
    <row r="19">
      <c r="H19" t="inlineStr">
        <is>
          <t>Captrate (VelGrid)|16" x 25"</t>
        </is>
      </c>
      <c r="I19" t="inlineStr">
        <is>
          <t>16" x 25"</t>
        </is>
      </c>
      <c r="J19" t="n">
        <v>2.22</v>
      </c>
      <c r="K19" t="n">
        <v>1.34</v>
      </c>
      <c r="L19" t="inlineStr">
        <is>
          <t>Captrate (VelGrid)</t>
        </is>
      </c>
    </row>
    <row r="20">
      <c r="H20" t="inlineStr">
        <is>
          <t>Baffle (VelGrid)|20" x 20"</t>
        </is>
      </c>
      <c r="I20" t="inlineStr">
        <is>
          <t>20" x 20"</t>
        </is>
      </c>
      <c r="J20" t="n">
        <v>2.23</v>
      </c>
      <c r="K20" t="n">
        <v>1.28</v>
      </c>
      <c r="L20" t="inlineStr">
        <is>
          <t>Baffle (VelGrid)</t>
        </is>
      </c>
    </row>
    <row r="21">
      <c r="H21" t="inlineStr">
        <is>
          <t>Captrate (VelGrid)|20" x 20"</t>
        </is>
      </c>
      <c r="I21" t="inlineStr">
        <is>
          <t>20" x 20"</t>
        </is>
      </c>
      <c r="J21" t="n">
        <v>2.23</v>
      </c>
      <c r="K21" t="n">
        <v>1.34</v>
      </c>
      <c r="L21" t="inlineStr">
        <is>
          <t>Captrate (VelGrid)</t>
        </is>
      </c>
    </row>
    <row r="22">
      <c r="H22" t="inlineStr">
        <is>
          <t>Baffle (VelGrid)|20" x 25"</t>
        </is>
      </c>
      <c r="I22" t="inlineStr">
        <is>
          <t>20" x 25"</t>
        </is>
      </c>
      <c r="J22" t="n">
        <v>2.85</v>
      </c>
      <c r="K22" t="n">
        <v>1.28</v>
      </c>
      <c r="L22" t="inlineStr">
        <is>
          <t>Baffle (VelGrid)</t>
        </is>
      </c>
    </row>
    <row r="23">
      <c r="H23" t="inlineStr">
        <is>
          <t>Captrate (VelGrid)|20" x 25"</t>
        </is>
      </c>
      <c r="I23" t="inlineStr">
        <is>
          <t>20" x 25"</t>
        </is>
      </c>
      <c r="J23" t="n">
        <v>2.85</v>
      </c>
      <c r="K23" t="n">
        <v>1.34</v>
      </c>
      <c r="L23" t="inlineStr">
        <is>
          <t>Captrate (VelGrid)</t>
        </is>
      </c>
    </row>
    <row r="24">
      <c r="H24" t="inlineStr">
        <is>
          <t>Baffle (VelGrid)|24" x 24"</t>
        </is>
      </c>
      <c r="I24" t="inlineStr">
        <is>
          <t>24" x 24"</t>
        </is>
      </c>
      <c r="J24" t="n">
        <v>3.36</v>
      </c>
      <c r="K24" t="n">
        <v>1.28</v>
      </c>
      <c r="L24" t="inlineStr">
        <is>
          <t>Baffle (VelGrid)</t>
        </is>
      </c>
    </row>
    <row r="25">
      <c r="H25" t="inlineStr">
        <is>
          <t>Captrate (VelGrid)|24" x 24"</t>
        </is>
      </c>
      <c r="I25" t="inlineStr">
        <is>
          <t>24" x 24"</t>
        </is>
      </c>
      <c r="J25" t="n">
        <v>3.36</v>
      </c>
      <c r="K25" t="n">
        <v>1.34</v>
      </c>
      <c r="L25" t="inlineStr">
        <is>
          <t>Captrate (VelGrid)</t>
        </is>
      </c>
    </row>
    <row r="26">
      <c r="H26" t="inlineStr">
        <is>
          <t>Condensate Baffle (Airfoil)|10" x 16"</t>
        </is>
      </c>
      <c r="I26" t="inlineStr">
        <is>
          <t>10" x 16"</t>
        </is>
      </c>
      <c r="J26" t="n">
        <v>0.131</v>
      </c>
      <c r="K26" t="n">
        <v>1</v>
      </c>
      <c r="L26" t="inlineStr">
        <is>
          <t>Condensate Baffle (Airfoil)</t>
        </is>
      </c>
    </row>
    <row r="27">
      <c r="H27" t="inlineStr">
        <is>
          <t>Condensate Baffle (Airfoil)|10" x 20"</t>
        </is>
      </c>
      <c r="I27" t="inlineStr">
        <is>
          <t>10" x 20"</t>
        </is>
      </c>
      <c r="J27" t="n">
        <v>0.196</v>
      </c>
      <c r="K27" t="n">
        <v>1</v>
      </c>
      <c r="L27" t="inlineStr">
        <is>
          <t>Condensate Baffle (Airfoil)</t>
        </is>
      </c>
    </row>
    <row r="28">
      <c r="H28" t="inlineStr">
        <is>
          <t>Condensate Baffle (Airfoil)|12" x 16"</t>
        </is>
      </c>
      <c r="I28" t="inlineStr">
        <is>
          <t>12" x 16"</t>
        </is>
      </c>
      <c r="J28" t="n">
        <v>0.131</v>
      </c>
      <c r="K28" t="n">
        <v>1</v>
      </c>
      <c r="L28" t="inlineStr">
        <is>
          <t>Condensate Baffle (Airfoil)</t>
        </is>
      </c>
    </row>
    <row r="29">
      <c r="H29" t="inlineStr">
        <is>
          <t>Condensate Baffle (Airfoil)|12" x 20"</t>
        </is>
      </c>
      <c r="I29" t="inlineStr">
        <is>
          <t>12" x 20"</t>
        </is>
      </c>
      <c r="J29" t="n">
        <v>0.196</v>
      </c>
      <c r="K29" t="n">
        <v>1</v>
      </c>
      <c r="L29" t="inlineStr">
        <is>
          <t>Condensate Baffle (Airfoil)</t>
        </is>
      </c>
    </row>
    <row r="30">
      <c r="H30" t="inlineStr">
        <is>
          <t>Condensate Baffle (Airfoil)|16" x 16"</t>
        </is>
      </c>
      <c r="I30" t="inlineStr">
        <is>
          <t>16" x 16"</t>
        </is>
      </c>
      <c r="J30" t="n">
        <v>0.131</v>
      </c>
      <c r="K30" t="n">
        <v>1</v>
      </c>
      <c r="L30" t="inlineStr">
        <is>
          <t>Condensate Baffle (Airfoil)</t>
        </is>
      </c>
    </row>
    <row r="31">
      <c r="H31" t="inlineStr">
        <is>
          <t>Condensate Baffle (Airfoil)|16" x 20"</t>
        </is>
      </c>
      <c r="I31" t="inlineStr">
        <is>
          <t>16" x 20"</t>
        </is>
      </c>
      <c r="J31" t="n">
        <v>0.196</v>
      </c>
      <c r="K31" t="n">
        <v>1</v>
      </c>
      <c r="L31" t="inlineStr">
        <is>
          <t>Condensate Baffle (Airfoil)</t>
        </is>
      </c>
    </row>
    <row r="32">
      <c r="H32" t="inlineStr">
        <is>
          <t>Condensate Baffle (Airfoil)|20" x 16"</t>
        </is>
      </c>
      <c r="I32" t="inlineStr">
        <is>
          <t>20" x 16"</t>
        </is>
      </c>
      <c r="J32" t="n">
        <v>0.262</v>
      </c>
      <c r="K32" t="n">
        <v>1</v>
      </c>
      <c r="L32" t="inlineStr">
        <is>
          <t>Condensate Baffle (Airfoil)</t>
        </is>
      </c>
    </row>
    <row r="33">
      <c r="H33" t="inlineStr">
        <is>
          <t>Condensate Baffle (Airfoil)|20" x 20"</t>
        </is>
      </c>
      <c r="I33" t="inlineStr">
        <is>
          <t>20" x 20"</t>
        </is>
      </c>
      <c r="J33" t="n">
        <v>0.349</v>
      </c>
      <c r="K33" t="n">
        <v>1</v>
      </c>
      <c r="L33" t="inlineStr">
        <is>
          <t>Condensate Baffle (Airfoil)</t>
        </is>
      </c>
    </row>
    <row r="34">
      <c r="H34" t="inlineStr">
        <is>
          <t>HVC / Slot (Airfoil)|16" Wide</t>
        </is>
      </c>
      <c r="I34" t="inlineStr">
        <is>
          <t>16" Wide</t>
        </is>
      </c>
      <c r="J34" t="n">
        <v>0.2402</v>
      </c>
      <c r="K34" t="n">
        <v>1</v>
      </c>
      <c r="L34" t="inlineStr">
        <is>
          <t>HVC / Slot (Airfoil)</t>
        </is>
      </c>
    </row>
    <row r="35">
      <c r="H35" t="inlineStr">
        <is>
          <t>HVC / Slot (Airfoil)|20" Wide</t>
        </is>
      </c>
      <c r="I35" t="inlineStr">
        <is>
          <t>20" Wide</t>
        </is>
      </c>
      <c r="J35" t="n">
        <v>0.3027</v>
      </c>
      <c r="K35" t="n">
        <v>1</v>
      </c>
      <c r="L35" t="inlineStr">
        <is>
          <t>HVC / Slot (Airfoil)</t>
        </is>
      </c>
    </row>
    <row r="36">
      <c r="H36" t="inlineStr">
        <is>
          <t>Supply Filter (VelGrid)|12" x 12"</t>
        </is>
      </c>
      <c r="I36" t="inlineStr">
        <is>
          <t>12" x 12"</t>
        </is>
      </c>
      <c r="J36" t="n">
        <v>0.6899999999999999</v>
      </c>
      <c r="K36" t="n">
        <v>1.35</v>
      </c>
      <c r="L36" t="inlineStr">
        <is>
          <t>Supply Filter (VelGrid)</t>
        </is>
      </c>
    </row>
    <row r="37">
      <c r="H37" t="inlineStr">
        <is>
          <t>Supply Filter (VelGrid)|12" x 16"</t>
        </is>
      </c>
      <c r="I37" t="inlineStr">
        <is>
          <t>12" x 16"</t>
        </is>
      </c>
      <c r="J37" t="n">
        <v>0.97</v>
      </c>
      <c r="K37" t="n">
        <v>1.35</v>
      </c>
      <c r="L37" t="inlineStr">
        <is>
          <t>Supply Filter (VelGrid)</t>
        </is>
      </c>
    </row>
    <row r="38">
      <c r="H38" t="inlineStr">
        <is>
          <t>Supply Filter (VelGrid)|12" x 20"</t>
        </is>
      </c>
      <c r="I38" t="inlineStr">
        <is>
          <t>12" x 20"</t>
        </is>
      </c>
      <c r="J38" t="n">
        <v>1.25</v>
      </c>
      <c r="K38" t="n">
        <v>1.35</v>
      </c>
      <c r="L38" t="inlineStr">
        <is>
          <t>Supply Filter (VelGrid)</t>
        </is>
      </c>
    </row>
    <row r="39">
      <c r="H39" t="inlineStr">
        <is>
          <t>Supply Filter (VelGrid)|12" x 24"</t>
        </is>
      </c>
      <c r="I39" t="inlineStr">
        <is>
          <t>12" x 24"</t>
        </is>
      </c>
      <c r="J39" t="n">
        <v>1.52</v>
      </c>
      <c r="K39" t="n">
        <v>1.35</v>
      </c>
      <c r="L39" t="inlineStr">
        <is>
          <t>Supply Filter (VelGrid)</t>
        </is>
      </c>
    </row>
    <row r="40">
      <c r="H40" t="inlineStr">
        <is>
          <t>Supply Filter (VelGrid)|16" x 16"</t>
        </is>
      </c>
      <c r="I40" t="inlineStr">
        <is>
          <t>16" x 16"</t>
        </is>
      </c>
      <c r="J40" t="n">
        <v>1.36</v>
      </c>
      <c r="K40" t="n">
        <v>1.35</v>
      </c>
      <c r="L40" t="inlineStr">
        <is>
          <t>Supply Filter (VelGrid)</t>
        </is>
      </c>
    </row>
    <row r="41">
      <c r="H41" t="inlineStr">
        <is>
          <t>Supply Filter (VelGrid)|16" x 20"</t>
        </is>
      </c>
      <c r="I41" t="inlineStr">
        <is>
          <t>16" x 20"</t>
        </is>
      </c>
      <c r="J41" t="n">
        <v>1.75</v>
      </c>
      <c r="K41" t="n">
        <v>1.35</v>
      </c>
      <c r="L41" t="inlineStr">
        <is>
          <t>Supply Filter (VelGrid)</t>
        </is>
      </c>
    </row>
    <row r="42">
      <c r="H42" t="inlineStr">
        <is>
          <t>Supply Filter (VelGrid)|16" x 25"</t>
        </is>
      </c>
      <c r="I42" t="inlineStr">
        <is>
          <t>16" x 25"</t>
        </is>
      </c>
      <c r="J42" t="n">
        <v>2.24</v>
      </c>
      <c r="K42" t="n">
        <v>1.35</v>
      </c>
      <c r="L42" t="inlineStr">
        <is>
          <t>Supply Filter (VelGrid)</t>
        </is>
      </c>
    </row>
    <row r="43">
      <c r="H43" t="inlineStr">
        <is>
          <t>Supply Filter (VelGrid)|20" x 20"</t>
        </is>
      </c>
      <c r="I43" t="inlineStr">
        <is>
          <t>20" x 20"</t>
        </is>
      </c>
      <c r="J43" t="n">
        <v>2.25</v>
      </c>
      <c r="K43" t="n">
        <v>1.35</v>
      </c>
      <c r="L43" t="inlineStr">
        <is>
          <t>Supply Filter (VelGrid)</t>
        </is>
      </c>
    </row>
    <row r="44">
      <c r="H44" t="inlineStr">
        <is>
          <t>Supply Filter (VelGrid)|20" x 25"</t>
        </is>
      </c>
      <c r="I44" t="inlineStr">
        <is>
          <t>20" x 25"</t>
        </is>
      </c>
      <c r="J44" t="n">
        <v>2.88</v>
      </c>
      <c r="K44" t="n">
        <v>1.35</v>
      </c>
      <c r="L44" t="inlineStr">
        <is>
          <t>Supply Filter (VelGrid)</t>
        </is>
      </c>
    </row>
    <row r="45">
      <c r="H45" t="inlineStr">
        <is>
          <t>Supply Filter (VelGrid)|24" x 24"</t>
        </is>
      </c>
      <c r="I45" t="inlineStr">
        <is>
          <t>24" x 24"</t>
        </is>
      </c>
      <c r="J45" t="n">
        <v>3.36</v>
      </c>
      <c r="K45" t="n">
        <v>1.35</v>
      </c>
      <c r="L45" t="inlineStr">
        <is>
          <t>Supply Filter (VelGrid)</t>
        </is>
      </c>
    </row>
    <row r="46">
      <c r="H46" t="inlineStr">
        <is>
          <t>Baffle (VelGrid)|No Filter</t>
        </is>
      </c>
      <c r="I46" t="inlineStr">
        <is>
          <t>No Filter</t>
        </is>
      </c>
      <c r="J46" t="n">
        <v>0</v>
      </c>
      <c r="K46" t="n">
        <v>0</v>
      </c>
      <c r="L46" t="inlineStr">
        <is>
          <t>Baffle (VelGrid)</t>
        </is>
      </c>
    </row>
    <row r="47">
      <c r="H47" t="inlineStr">
        <is>
          <t>Captrate (VelGrid)|No Filter</t>
        </is>
      </c>
      <c r="I47" t="inlineStr">
        <is>
          <t>No Filter</t>
        </is>
      </c>
      <c r="J47" t="n">
        <v>0</v>
      </c>
      <c r="K47" t="n">
        <v>0</v>
      </c>
      <c r="L47" t="inlineStr">
        <is>
          <t>Captrate (VelGrid)</t>
        </is>
      </c>
    </row>
    <row r="48">
      <c r="H48" t="inlineStr">
        <is>
          <t>Condensate Baffle (Airfoil)|No Filter</t>
        </is>
      </c>
      <c r="I48" t="inlineStr">
        <is>
          <t>No Filter</t>
        </is>
      </c>
      <c r="J48" t="n">
        <v>0</v>
      </c>
      <c r="K48" t="n">
        <v>0</v>
      </c>
      <c r="L48" t="inlineStr">
        <is>
          <t>Condensate Baffle (Airfoil)</t>
        </is>
      </c>
    </row>
    <row r="49">
      <c r="H49" t="inlineStr">
        <is>
          <t>HVC / Slot (Airfoil)|No Filter</t>
        </is>
      </c>
      <c r="I49" t="inlineStr">
        <is>
          <t>No Filter</t>
        </is>
      </c>
      <c r="J49" t="n">
        <v>0</v>
      </c>
      <c r="K49" t="n">
        <v>0</v>
      </c>
      <c r="L49" t="inlineStr">
        <is>
          <t>HVC / Slot (Airfoil)</t>
        </is>
      </c>
    </row>
    <row r="50">
      <c r="H50" t="inlineStr">
        <is>
          <t>Supply Filter (VelGrid)|No Filter</t>
        </is>
      </c>
      <c r="I50" t="inlineStr">
        <is>
          <t>No Filter</t>
        </is>
      </c>
      <c r="J50" t="n">
        <v>0</v>
      </c>
      <c r="K50" t="n">
        <v>0</v>
      </c>
      <c r="L50" t="inlineStr">
        <is>
          <t>Supply Filter (VelGrid)</t>
        </is>
      </c>
    </row>
  </sheetData>
  <pageMargins left="0.7" right="0.7" top="0.75" bottom="0.75" header="0.3" footer="0.3"/>
  <headerFooter>
    <oddFooter>&amp;C&amp;8Page &amp;P of &amp;N</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outlinePr summaryBelow="1" summaryRight="1"/>
    <pageSetUpPr fitToPage="1"/>
  </sheetPr>
  <dimension ref="A1:N173"/>
  <sheetViews>
    <sheetView zoomScaleSheetLayoutView="100" view="pageBreakPreview" tabSelected="0" workbookViewId="0">
      <selection activeCell="A1" sqref="A1"/>
    </sheetView>
  </sheetViews>
  <sheetFormatPr baseColWidth="8" defaultRowHeight="15"/>
  <cols>
    <col width="3.43" customWidth="1" style="162" min="1" max="1"/>
    <col width="9" customWidth="1" style="162" min="2" max="2"/>
    <col width="15" customWidth="1" style="162" min="3" max="3"/>
    <col width="6.6" customWidth="1" style="162" min="4" max="4"/>
    <col width="6.6" customWidth="1" style="162" min="5" max="5"/>
    <col width="5.2" customWidth="1" style="162" min="6" max="6"/>
    <col width="6.6" customWidth="1" style="162" min="7" max="7"/>
    <col width="6.6" customWidth="1" style="162" min="8" max="8"/>
    <col width="6.2" customWidth="1" style="162" min="9" max="9"/>
    <col width="6.2" customWidth="1" style="162" min="10" max="10"/>
    <col width="6.2" customWidth="1" style="162" min="11" max="11"/>
    <col width="6.2" customWidth="1" style="162" min="12" max="12"/>
    <col width="6.6" customWidth="1" style="162" min="13" max="13"/>
    <col width="3.14" customWidth="1" style="162" min="14" max="14"/>
  </cols>
  <sheetData>
    <row r="1" ht="13.35" customHeight="1" s="162"/>
    <row r="2" ht="13.35" customHeight="1" s="162">
      <c r="B2" s="153" t="inlineStr">
        <is>
          <t>Project</t>
        </is>
      </c>
      <c r="C2" s="173" t="n"/>
      <c r="D2" s="154">
        <f>IF('{Project Information}'!E2="","",'{Project Information}'!E2)</f>
        <v/>
      </c>
      <c r="E2" s="174" t="n"/>
      <c r="F2" s="174" t="n"/>
      <c r="G2" s="174" t="n"/>
      <c r="H2" s="174" t="n"/>
      <c r="I2" s="173" t="n"/>
      <c r="J2" s="153" t="inlineStr">
        <is>
          <t>Technician</t>
        </is>
      </c>
      <c r="K2" s="173" t="n"/>
      <c r="L2" s="154">
        <f>IF('{Project Information}'!E12="", "", '{Project Information}'!E12)</f>
        <v/>
      </c>
      <c r="M2" s="173" t="n"/>
    </row>
    <row r="3" ht="13.35" customHeight="1" s="162">
      <c r="B3" s="155" t="inlineStr">
        <is>
          <t>Address</t>
        </is>
      </c>
      <c r="C3" s="160" t="n"/>
      <c r="D3" s="154">
        <f>IF('{Project Information}'!E3="","",'{Project Information}'!E3)</f>
        <v/>
      </c>
      <c r="E3" s="174" t="n"/>
      <c r="F3" s="174" t="n"/>
      <c r="G3" s="174" t="n"/>
      <c r="H3" s="174" t="n"/>
      <c r="I3" s="173" t="n"/>
      <c r="J3" s="155" t="inlineStr">
        <is>
          <t>Date</t>
        </is>
      </c>
      <c r="K3" s="160" t="n"/>
      <c r="L3" s="175">
        <f>IF('{Project Information}'!E11="", "", '{Project Information}'!E11)</f>
        <v/>
      </c>
      <c r="M3" s="173" t="n"/>
    </row>
    <row r="5">
      <c r="B5" s="511" t="inlineStr">
        <is>
          <t>NEBB / contract tolerance ±</t>
        </is>
      </c>
      <c r="E5" s="513" t="n">
        <v>0.1</v>
      </c>
      <c r="F5" s="494" t="inlineStr">
        <is>
          <t>(Status = Check when |Actual/Design − 1| exceeds this)</t>
        </is>
      </c>
    </row>
    <row r="7" ht="24" customHeight="1" s="162">
      <c r="B7" s="514" t="inlineStr">
        <is>
          <t>Unit</t>
        </is>
      </c>
      <c r="C7" s="514" t="inlineStr">
        <is>
          <t>Area Served</t>
        </is>
      </c>
      <c r="D7" s="514" t="inlineStr">
        <is>
          <t>Design CFM</t>
        </is>
      </c>
      <c r="E7" s="514" t="inlineStr">
        <is>
          <t>Actual CFM</t>
        </is>
      </c>
      <c r="F7" s="514" t="inlineStr">
        <is>
          <t>%</t>
        </is>
      </c>
      <c r="G7" s="514" t="inlineStr">
        <is>
          <t>OA / Exh Des</t>
        </is>
      </c>
      <c r="H7" s="514" t="inlineStr">
        <is>
          <t>OA / Exh Act</t>
        </is>
      </c>
      <c r="I7" s="514" t="inlineStr">
        <is>
          <t>ESP Des</t>
        </is>
      </c>
      <c r="J7" s="514" t="inlineStr">
        <is>
          <t>ESP Act</t>
        </is>
      </c>
      <c r="K7" s="514" t="inlineStr">
        <is>
          <t>Fan RPM</t>
        </is>
      </c>
      <c r="L7" s="514" t="inlineStr">
        <is>
          <t>Amps</t>
        </is>
      </c>
      <c r="M7" s="514" t="inlineStr">
        <is>
          <t>Status</t>
        </is>
      </c>
    </row>
    <row r="8" ht="13.35" customHeight="1" s="162">
      <c r="B8" s="515" t="inlineStr">
        <is>
          <t>Rooftop Units</t>
        </is>
      </c>
    </row>
    <row r="9" ht="13.35" customHeight="1" s="162">
      <c r="B9" s="516">
        <f>IF('RTUs'!D4="","",'RTUs'!D4)</f>
        <v/>
      </c>
      <c r="C9" s="517">
        <f>IF('RTUs'!I4="","",'RTUs'!I4)</f>
        <v/>
      </c>
      <c r="D9" s="518">
        <f>IF('RTUs'!K9="","",'RTUs'!K9)</f>
        <v/>
      </c>
      <c r="E9" s="518">
        <f>IF('RTUs'!L9="","",'RTUs'!L9)</f>
        <v/>
      </c>
      <c r="F9" s="519">
        <f>IF(OR(E9="",D9="",D9=0),"",IF(OR(ISTEXT(E9),ISTEXT(D9)),"",E9/D9))</f>
        <v/>
      </c>
      <c r="G9" s="518">
        <f>IF('RTUs'!K10="","",'RTUs'!K10)</f>
        <v/>
      </c>
      <c r="H9" s="518">
        <f>IF('RTUs'!L10="","",'RTUs'!L10)</f>
        <v/>
      </c>
      <c r="I9" s="520">
        <f>IF('RTUs'!K12="","",'RTUs'!K12)</f>
        <v/>
      </c>
      <c r="J9" s="520">
        <f>IF('RTUs'!L12="","",'RTUs'!L12)</f>
        <v/>
      </c>
      <c r="K9" s="520">
        <f>IF('RTUs'!L22="","",'RTUs'!L22)</f>
        <v/>
      </c>
      <c r="L9" s="520">
        <f>IF(COUNT('RTUs'!E20:G20)=0,"",ROUND(AVERAGE('RTUs'!E20:G20),1))</f>
        <v/>
      </c>
      <c r="M9" s="521">
        <f>IF(OR(D9="",E9="",D9=0),"",IF(OR(ISTEXT(E9),ISTEXT(D9),ISTEXT($E$5)),"",IF(ABS(E9/D9-1)&lt;=$E$5,"OK","Check")))</f>
        <v/>
      </c>
    </row>
    <row r="10" ht="13.35" customHeight="1" s="162">
      <c r="B10" s="516">
        <f>IF('RTUs'!D108="","",'RTUs'!D108)</f>
        <v/>
      </c>
      <c r="C10" s="517">
        <f>IF('RTUs'!I108="","",'RTUs'!I108)</f>
        <v/>
      </c>
      <c r="D10" s="518">
        <f>IF('RTUs'!K113="","",'RTUs'!K113)</f>
        <v/>
      </c>
      <c r="E10" s="518">
        <f>IF('RTUs'!L113="","",'RTUs'!L113)</f>
        <v/>
      </c>
      <c r="F10" s="519">
        <f>IF(OR(E10="",D10="",D10=0),"",IF(OR(ISTEXT(E10),ISTEXT(D10)),"",E10/D10))</f>
        <v/>
      </c>
      <c r="G10" s="518">
        <f>IF('RTUs'!K114="","",'RTUs'!K114)</f>
        <v/>
      </c>
      <c r="H10" s="518">
        <f>IF('RTUs'!L114="","",'RTUs'!L114)</f>
        <v/>
      </c>
      <c r="I10" s="520">
        <f>IF('RTUs'!K116="","",'RTUs'!K116)</f>
        <v/>
      </c>
      <c r="J10" s="520">
        <f>IF('RTUs'!L116="","",'RTUs'!L116)</f>
        <v/>
      </c>
      <c r="K10" s="520">
        <f>IF('RTUs'!L126="","",'RTUs'!L126)</f>
        <v/>
      </c>
      <c r="L10" s="520">
        <f>IF(COUNT('RTUs'!E124:G124)=0,"",ROUND(AVERAGE('RTUs'!E124:G124),1))</f>
        <v/>
      </c>
      <c r="M10" s="521">
        <f>IF(OR(D10="",E10="",D10=0),"",IF(OR(ISTEXT(E10),ISTEXT(D10),ISTEXT($E$5)),"",IF(ABS(E10/D10-1)&lt;=$E$5,"OK","Check")))</f>
        <v/>
      </c>
    </row>
    <row r="11" ht="13.35" customHeight="1" s="162">
      <c r="B11" s="516">
        <f>IF('RTUs'!D212="","",'RTUs'!D212)</f>
        <v/>
      </c>
      <c r="C11" s="517">
        <f>IF('RTUs'!I212="","",'RTUs'!I212)</f>
        <v/>
      </c>
      <c r="D11" s="518">
        <f>IF('RTUs'!K217="","",'RTUs'!K217)</f>
        <v/>
      </c>
      <c r="E11" s="518">
        <f>IF('RTUs'!L217="","",'RTUs'!L217)</f>
        <v/>
      </c>
      <c r="F11" s="519">
        <f>IF(OR(E11="",D11="",D11=0),"",IF(OR(ISTEXT(E11),ISTEXT(D11)),"",E11/D11))</f>
        <v/>
      </c>
      <c r="G11" s="518">
        <f>IF('RTUs'!K218="","",'RTUs'!K218)</f>
        <v/>
      </c>
      <c r="H11" s="518">
        <f>IF('RTUs'!L218="","",'RTUs'!L218)</f>
        <v/>
      </c>
      <c r="I11" s="520">
        <f>IF('RTUs'!K220="","",'RTUs'!K220)</f>
        <v/>
      </c>
      <c r="J11" s="520">
        <f>IF('RTUs'!L220="","",'RTUs'!L220)</f>
        <v/>
      </c>
      <c r="K11" s="520">
        <f>IF('RTUs'!L230="","",'RTUs'!L230)</f>
        <v/>
      </c>
      <c r="L11" s="520">
        <f>IF(COUNT('RTUs'!E228:G228)=0,"",ROUND(AVERAGE('RTUs'!E228:G228),1))</f>
        <v/>
      </c>
      <c r="M11" s="521">
        <f>IF(OR(D11="",E11="",D11=0),"",IF(OR(ISTEXT(E11),ISTEXT(D11),ISTEXT($E$5)),"",IF(ABS(E11/D11-1)&lt;=$E$5,"OK","Check")))</f>
        <v/>
      </c>
    </row>
    <row r="12" ht="13.35" customHeight="1" s="162">
      <c r="B12" s="516">
        <f>IF('RTUs'!D316="","",'RTUs'!D316)</f>
        <v/>
      </c>
      <c r="C12" s="517">
        <f>IF('RTUs'!I316="","",'RTUs'!I316)</f>
        <v/>
      </c>
      <c r="D12" s="518">
        <f>IF('RTUs'!K321="","",'RTUs'!K321)</f>
        <v/>
      </c>
      <c r="E12" s="518">
        <f>IF('RTUs'!L321="","",'RTUs'!L321)</f>
        <v/>
      </c>
      <c r="F12" s="519">
        <f>IF(OR(E12="",D12="",D12=0),"",IF(OR(ISTEXT(E12),ISTEXT(D12)),"",E12/D12))</f>
        <v/>
      </c>
      <c r="G12" s="518">
        <f>IF('RTUs'!K322="","",'RTUs'!K322)</f>
        <v/>
      </c>
      <c r="H12" s="518">
        <f>IF('RTUs'!L322="","",'RTUs'!L322)</f>
        <v/>
      </c>
      <c r="I12" s="520">
        <f>IF('RTUs'!K324="","",'RTUs'!K324)</f>
        <v/>
      </c>
      <c r="J12" s="520">
        <f>IF('RTUs'!L324="","",'RTUs'!L324)</f>
        <v/>
      </c>
      <c r="K12" s="520">
        <f>IF('RTUs'!L334="","",'RTUs'!L334)</f>
        <v/>
      </c>
      <c r="L12" s="520">
        <f>IF(COUNT('RTUs'!E332:G332)=0,"",ROUND(AVERAGE('RTUs'!E332:G332),1))</f>
        <v/>
      </c>
      <c r="M12" s="521">
        <f>IF(OR(D12="",E12="",D12=0),"",IF(OR(ISTEXT(E12),ISTEXT(D12),ISTEXT($E$5)),"",IF(ABS(E12/D12-1)&lt;=$E$5,"OK","Check")))</f>
        <v/>
      </c>
    </row>
    <row r="13" ht="13.35" customHeight="1" s="162">
      <c r="B13" s="516">
        <f>IF('RTUs'!D420="","",'RTUs'!D420)</f>
        <v/>
      </c>
      <c r="C13" s="517">
        <f>IF('RTUs'!I420="","",'RTUs'!I420)</f>
        <v/>
      </c>
      <c r="D13" s="518">
        <f>IF('RTUs'!K425="","",'RTUs'!K425)</f>
        <v/>
      </c>
      <c r="E13" s="518">
        <f>IF('RTUs'!L425="","",'RTUs'!L425)</f>
        <v/>
      </c>
      <c r="F13" s="519">
        <f>IF(OR(E13="",D13="",D13=0),"",IF(OR(ISTEXT(E13),ISTEXT(D13)),"",E13/D13))</f>
        <v/>
      </c>
      <c r="G13" s="518">
        <f>IF('RTUs'!K426="","",'RTUs'!K426)</f>
        <v/>
      </c>
      <c r="H13" s="518">
        <f>IF('RTUs'!L426="","",'RTUs'!L426)</f>
        <v/>
      </c>
      <c r="I13" s="520">
        <f>IF('RTUs'!K428="","",'RTUs'!K428)</f>
        <v/>
      </c>
      <c r="J13" s="520">
        <f>IF('RTUs'!L428="","",'RTUs'!L428)</f>
        <v/>
      </c>
      <c r="K13" s="520">
        <f>IF('RTUs'!L438="","",'RTUs'!L438)</f>
        <v/>
      </c>
      <c r="L13" s="520">
        <f>IF(COUNT('RTUs'!E436:G436)=0,"",ROUND(AVERAGE('RTUs'!E436:G436),1))</f>
        <v/>
      </c>
      <c r="M13" s="521">
        <f>IF(OR(D13="",E13="",D13=0),"",IF(OR(ISTEXT(E13),ISTEXT(D13),ISTEXT($E$5)),"",IF(ABS(E13/D13-1)&lt;=$E$5,"OK","Check")))</f>
        <v/>
      </c>
    </row>
    <row r="14" ht="13.35" customHeight="1" s="162">
      <c r="B14" s="516">
        <f>IF('RTUs'!D524="","",'RTUs'!D524)</f>
        <v/>
      </c>
      <c r="C14" s="517">
        <f>IF('RTUs'!I524="","",'RTUs'!I524)</f>
        <v/>
      </c>
      <c r="D14" s="518">
        <f>IF('RTUs'!K529="","",'RTUs'!K529)</f>
        <v/>
      </c>
      <c r="E14" s="518">
        <f>IF('RTUs'!L529="","",'RTUs'!L529)</f>
        <v/>
      </c>
      <c r="F14" s="519">
        <f>IF(OR(E14="",D14="",D14=0),"",IF(OR(ISTEXT(E14),ISTEXT(D14)),"",E14/D14))</f>
        <v/>
      </c>
      <c r="G14" s="518">
        <f>IF('RTUs'!K530="","",'RTUs'!K530)</f>
        <v/>
      </c>
      <c r="H14" s="518">
        <f>IF('RTUs'!L530="","",'RTUs'!L530)</f>
        <v/>
      </c>
      <c r="I14" s="520">
        <f>IF('RTUs'!K532="","",'RTUs'!K532)</f>
        <v/>
      </c>
      <c r="J14" s="520">
        <f>IF('RTUs'!L532="","",'RTUs'!L532)</f>
        <v/>
      </c>
      <c r="K14" s="520">
        <f>IF('RTUs'!L542="","",'RTUs'!L542)</f>
        <v/>
      </c>
      <c r="L14" s="520">
        <f>IF(COUNT('RTUs'!E540:G540)=0,"",ROUND(AVERAGE('RTUs'!E540:G540),1))</f>
        <v/>
      </c>
      <c r="M14" s="521">
        <f>IF(OR(D14="",E14="",D14=0),"",IF(OR(ISTEXT(E14),ISTEXT(D14),ISTEXT($E$5)),"",IF(ABS(E14/D14-1)&lt;=$E$5,"OK","Check")))</f>
        <v/>
      </c>
    </row>
    <row r="15" ht="13.35" customHeight="1" s="162">
      <c r="B15" s="516">
        <f>IF('RTUs'!D628="","",'RTUs'!D628)</f>
        <v/>
      </c>
      <c r="C15" s="517">
        <f>IF('RTUs'!I628="","",'RTUs'!I628)</f>
        <v/>
      </c>
      <c r="D15" s="518">
        <f>IF('RTUs'!K633="","",'RTUs'!K633)</f>
        <v/>
      </c>
      <c r="E15" s="518">
        <f>IF('RTUs'!L633="","",'RTUs'!L633)</f>
        <v/>
      </c>
      <c r="F15" s="519">
        <f>IF(OR(E15="",D15="",D15=0),"",IF(OR(ISTEXT(E15),ISTEXT(D15)),"",E15/D15))</f>
        <v/>
      </c>
      <c r="G15" s="518">
        <f>IF('RTUs'!K634="","",'RTUs'!K634)</f>
        <v/>
      </c>
      <c r="H15" s="518">
        <f>IF('RTUs'!L634="","",'RTUs'!L634)</f>
        <v/>
      </c>
      <c r="I15" s="520">
        <f>IF('RTUs'!K636="","",'RTUs'!K636)</f>
        <v/>
      </c>
      <c r="J15" s="520">
        <f>IF('RTUs'!L636="","",'RTUs'!L636)</f>
        <v/>
      </c>
      <c r="K15" s="520">
        <f>IF('RTUs'!L646="","",'RTUs'!L646)</f>
        <v/>
      </c>
      <c r="L15" s="520">
        <f>IF(COUNT('RTUs'!E644:G644)=0,"",ROUND(AVERAGE('RTUs'!E644:G644),1))</f>
        <v/>
      </c>
      <c r="M15" s="521">
        <f>IF(OR(D15="",E15="",D15=0),"",IF(OR(ISTEXT(E15),ISTEXT(D15),ISTEXT($E$5)),"",IF(ABS(E15/D15-1)&lt;=$E$5,"OK","Check")))</f>
        <v/>
      </c>
    </row>
    <row r="16" ht="13.35" customHeight="1" s="162">
      <c r="B16" s="516">
        <f>IF('RTUs'!D732="","",'RTUs'!D732)</f>
        <v/>
      </c>
      <c r="C16" s="517">
        <f>IF('RTUs'!I732="","",'RTUs'!I732)</f>
        <v/>
      </c>
      <c r="D16" s="518">
        <f>IF('RTUs'!K737="","",'RTUs'!K737)</f>
        <v/>
      </c>
      <c r="E16" s="518">
        <f>IF('RTUs'!L737="","",'RTUs'!L737)</f>
        <v/>
      </c>
      <c r="F16" s="519">
        <f>IF(OR(E16="",D16="",D16=0),"",IF(OR(ISTEXT(E16),ISTEXT(D16)),"",E16/D16))</f>
        <v/>
      </c>
      <c r="G16" s="518">
        <f>IF('RTUs'!K738="","",'RTUs'!K738)</f>
        <v/>
      </c>
      <c r="H16" s="518">
        <f>IF('RTUs'!L738="","",'RTUs'!L738)</f>
        <v/>
      </c>
      <c r="I16" s="520">
        <f>IF('RTUs'!K740="","",'RTUs'!K740)</f>
        <v/>
      </c>
      <c r="J16" s="520">
        <f>IF('RTUs'!L740="","",'RTUs'!L740)</f>
        <v/>
      </c>
      <c r="K16" s="520">
        <f>IF('RTUs'!L750="","",'RTUs'!L750)</f>
        <v/>
      </c>
      <c r="L16" s="520">
        <f>IF(COUNT('RTUs'!E748:G748)=0,"",ROUND(AVERAGE('RTUs'!E748:G748),1))</f>
        <v/>
      </c>
      <c r="M16" s="521">
        <f>IF(OR(D16="",E16="",D16=0),"",IF(OR(ISTEXT(E16),ISTEXT(D16),ISTEXT($E$5)),"",IF(ABS(E16/D16-1)&lt;=$E$5,"OK","Check")))</f>
        <v/>
      </c>
    </row>
    <row r="17" ht="13.35" customHeight="1" s="162">
      <c r="B17" s="516">
        <f>IF('RTUs'!D836="","",'RTUs'!D836)</f>
        <v/>
      </c>
      <c r="C17" s="517">
        <f>IF('RTUs'!I836="","",'RTUs'!I836)</f>
        <v/>
      </c>
      <c r="D17" s="518">
        <f>IF('RTUs'!K841="","",'RTUs'!K841)</f>
        <v/>
      </c>
      <c r="E17" s="518">
        <f>IF('RTUs'!L841="","",'RTUs'!L841)</f>
        <v/>
      </c>
      <c r="F17" s="519">
        <f>IF(OR(E17="",D17="",D17=0),"",IF(OR(ISTEXT(E17),ISTEXT(D17)),"",E17/D17))</f>
        <v/>
      </c>
      <c r="G17" s="518">
        <f>IF('RTUs'!K842="","",'RTUs'!K842)</f>
        <v/>
      </c>
      <c r="H17" s="518">
        <f>IF('RTUs'!L842="","",'RTUs'!L842)</f>
        <v/>
      </c>
      <c r="I17" s="520">
        <f>IF('RTUs'!K844="","",'RTUs'!K844)</f>
        <v/>
      </c>
      <c r="J17" s="520">
        <f>IF('RTUs'!L844="","",'RTUs'!L844)</f>
        <v/>
      </c>
      <c r="K17" s="520">
        <f>IF('RTUs'!L854="","",'RTUs'!L854)</f>
        <v/>
      </c>
      <c r="L17" s="520">
        <f>IF(COUNT('RTUs'!E852:G852)=0,"",ROUND(AVERAGE('RTUs'!E852:G852),1))</f>
        <v/>
      </c>
      <c r="M17" s="521">
        <f>IF(OR(D17="",E17="",D17=0),"",IF(OR(ISTEXT(E17),ISTEXT(D17),ISTEXT($E$5)),"",IF(ABS(E17/D17-1)&lt;=$E$5,"OK","Check")))</f>
        <v/>
      </c>
    </row>
    <row r="18" ht="13.35" customHeight="1" s="162">
      <c r="B18" s="516">
        <f>IF('RTUs'!D940="","",'RTUs'!D940)</f>
        <v/>
      </c>
      <c r="C18" s="517">
        <f>IF('RTUs'!I940="","",'RTUs'!I940)</f>
        <v/>
      </c>
      <c r="D18" s="518">
        <f>IF('RTUs'!K945="","",'RTUs'!K945)</f>
        <v/>
      </c>
      <c r="E18" s="518">
        <f>IF('RTUs'!L945="","",'RTUs'!L945)</f>
        <v/>
      </c>
      <c r="F18" s="519">
        <f>IF(OR(E18="",D18="",D18=0),"",IF(OR(ISTEXT(E18),ISTEXT(D18)),"",E18/D18))</f>
        <v/>
      </c>
      <c r="G18" s="518">
        <f>IF('RTUs'!K946="","",'RTUs'!K946)</f>
        <v/>
      </c>
      <c r="H18" s="518">
        <f>IF('RTUs'!L946="","",'RTUs'!L946)</f>
        <v/>
      </c>
      <c r="I18" s="520">
        <f>IF('RTUs'!K948="","",'RTUs'!K948)</f>
        <v/>
      </c>
      <c r="J18" s="520">
        <f>IF('RTUs'!L948="","",'RTUs'!L948)</f>
        <v/>
      </c>
      <c r="K18" s="520">
        <f>IF('RTUs'!L958="","",'RTUs'!L958)</f>
        <v/>
      </c>
      <c r="L18" s="520">
        <f>IF(COUNT('RTUs'!E956:G956)=0,"",ROUND(AVERAGE('RTUs'!E956:G956),1))</f>
        <v/>
      </c>
      <c r="M18" s="521">
        <f>IF(OR(D18="",E18="",D18=0),"",IF(OR(ISTEXT(E18),ISTEXT(D18),ISTEXT($E$5)),"",IF(ABS(E18/D18-1)&lt;=$E$5,"OK","Check")))</f>
        <v/>
      </c>
    </row>
    <row r="19" ht="13.35" customHeight="1" s="162">
      <c r="B19" s="516">
        <f>IF('RTUs'!D1044="","",'RTUs'!D1044)</f>
        <v/>
      </c>
      <c r="C19" s="517">
        <f>IF('RTUs'!I1044="","",'RTUs'!I1044)</f>
        <v/>
      </c>
      <c r="D19" s="518">
        <f>IF('RTUs'!K1049="","",'RTUs'!K1049)</f>
        <v/>
      </c>
      <c r="E19" s="518">
        <f>IF('RTUs'!L1049="","",'RTUs'!L1049)</f>
        <v/>
      </c>
      <c r="F19" s="519">
        <f>IF(OR(E19="",D19="",D19=0),"",IF(OR(ISTEXT(E19),ISTEXT(D19)),"",E19/D19))</f>
        <v/>
      </c>
      <c r="G19" s="518">
        <f>IF('RTUs'!K1050="","",'RTUs'!K1050)</f>
        <v/>
      </c>
      <c r="H19" s="518">
        <f>IF('RTUs'!L1050="","",'RTUs'!L1050)</f>
        <v/>
      </c>
      <c r="I19" s="520">
        <f>IF('RTUs'!K1052="","",'RTUs'!K1052)</f>
        <v/>
      </c>
      <c r="J19" s="520">
        <f>IF('RTUs'!L1052="","",'RTUs'!L1052)</f>
        <v/>
      </c>
      <c r="K19" s="520">
        <f>IF('RTUs'!L1062="","",'RTUs'!L1062)</f>
        <v/>
      </c>
      <c r="L19" s="520">
        <f>IF(COUNT('RTUs'!E1060:G1060)=0,"",ROUND(AVERAGE('RTUs'!E1060:G1060),1))</f>
        <v/>
      </c>
      <c r="M19" s="521">
        <f>IF(OR(D19="",E19="",D19=0),"",IF(OR(ISTEXT(E19),ISTEXT(D19),ISTEXT($E$5)),"",IF(ABS(E19/D19-1)&lt;=$E$5,"OK","Check")))</f>
        <v/>
      </c>
    </row>
    <row r="20" ht="13.35" customHeight="1" s="162">
      <c r="B20" s="516">
        <f>IF('RTUs'!D1148="","",'RTUs'!D1148)</f>
        <v/>
      </c>
      <c r="C20" s="517">
        <f>IF('RTUs'!I1148="","",'RTUs'!I1148)</f>
        <v/>
      </c>
      <c r="D20" s="518">
        <f>IF('RTUs'!K1153="","",'RTUs'!K1153)</f>
        <v/>
      </c>
      <c r="E20" s="518">
        <f>IF('RTUs'!L1153="","",'RTUs'!L1153)</f>
        <v/>
      </c>
      <c r="F20" s="519">
        <f>IF(OR(E20="",D20="",D20=0),"",IF(OR(ISTEXT(E20),ISTEXT(D20)),"",E20/D20))</f>
        <v/>
      </c>
      <c r="G20" s="518">
        <f>IF('RTUs'!K1154="","",'RTUs'!K1154)</f>
        <v/>
      </c>
      <c r="H20" s="518">
        <f>IF('RTUs'!L1154="","",'RTUs'!L1154)</f>
        <v/>
      </c>
      <c r="I20" s="520">
        <f>IF('RTUs'!K1156="","",'RTUs'!K1156)</f>
        <v/>
      </c>
      <c r="J20" s="520">
        <f>IF('RTUs'!L1156="","",'RTUs'!L1156)</f>
        <v/>
      </c>
      <c r="K20" s="520">
        <f>IF('RTUs'!L1166="","",'RTUs'!L1166)</f>
        <v/>
      </c>
      <c r="L20" s="520">
        <f>IF(COUNT('RTUs'!E1164:G1164)=0,"",ROUND(AVERAGE('RTUs'!E1164:G1164),1))</f>
        <v/>
      </c>
      <c r="M20" s="521">
        <f>IF(OR(D20="",E20="",D20=0),"",IF(OR(ISTEXT(E20),ISTEXT(D20),ISTEXT($E$5)),"",IF(ABS(E20/D20-1)&lt;=$E$5,"OK","Check")))</f>
        <v/>
      </c>
    </row>
    <row r="21" ht="13.35" customHeight="1" s="162">
      <c r="B21" s="516">
        <f>IF('RTUs'!D1252="","",'RTUs'!D1252)</f>
        <v/>
      </c>
      <c r="C21" s="517">
        <f>IF('RTUs'!I1252="","",'RTUs'!I1252)</f>
        <v/>
      </c>
      <c r="D21" s="518">
        <f>IF('RTUs'!K1257="","",'RTUs'!K1257)</f>
        <v/>
      </c>
      <c r="E21" s="518">
        <f>IF('RTUs'!L1257="","",'RTUs'!L1257)</f>
        <v/>
      </c>
      <c r="F21" s="519">
        <f>IF(OR(E21="",D21="",D21=0),"",IF(OR(ISTEXT(E21),ISTEXT(D21)),"",E21/D21))</f>
        <v/>
      </c>
      <c r="G21" s="518">
        <f>IF('RTUs'!K1258="","",'RTUs'!K1258)</f>
        <v/>
      </c>
      <c r="H21" s="518">
        <f>IF('RTUs'!L1258="","",'RTUs'!L1258)</f>
        <v/>
      </c>
      <c r="I21" s="520">
        <f>IF('RTUs'!K1260="","",'RTUs'!K1260)</f>
        <v/>
      </c>
      <c r="J21" s="520">
        <f>IF('RTUs'!L1260="","",'RTUs'!L1260)</f>
        <v/>
      </c>
      <c r="K21" s="520">
        <f>IF('RTUs'!L1270="","",'RTUs'!L1270)</f>
        <v/>
      </c>
      <c r="L21" s="520">
        <f>IF(COUNT('RTUs'!E1268:G1268)=0,"",ROUND(AVERAGE('RTUs'!E1268:G1268),1))</f>
        <v/>
      </c>
      <c r="M21" s="521">
        <f>IF(OR(D21="",E21="",D21=0),"",IF(OR(ISTEXT(E21),ISTEXT(D21),ISTEXT($E$5)),"",IF(ABS(E21/D21-1)&lt;=$E$5,"OK","Check")))</f>
        <v/>
      </c>
    </row>
    <row r="22" ht="13.35" customHeight="1" s="162">
      <c r="B22" s="516">
        <f>IF('RTUs'!D1356="","",'RTUs'!D1356)</f>
        <v/>
      </c>
      <c r="C22" s="517">
        <f>IF('RTUs'!I1356="","",'RTUs'!I1356)</f>
        <v/>
      </c>
      <c r="D22" s="518">
        <f>IF('RTUs'!K1361="","",'RTUs'!K1361)</f>
        <v/>
      </c>
      <c r="E22" s="518">
        <f>IF('RTUs'!L1361="","",'RTUs'!L1361)</f>
        <v/>
      </c>
      <c r="F22" s="519">
        <f>IF(OR(E22="",D22="",D22=0),"",IF(OR(ISTEXT(E22),ISTEXT(D22)),"",E22/D22))</f>
        <v/>
      </c>
      <c r="G22" s="518">
        <f>IF('RTUs'!K1362="","",'RTUs'!K1362)</f>
        <v/>
      </c>
      <c r="H22" s="518">
        <f>IF('RTUs'!L1362="","",'RTUs'!L1362)</f>
        <v/>
      </c>
      <c r="I22" s="520">
        <f>IF('RTUs'!K1364="","",'RTUs'!K1364)</f>
        <v/>
      </c>
      <c r="J22" s="520">
        <f>IF('RTUs'!L1364="","",'RTUs'!L1364)</f>
        <v/>
      </c>
      <c r="K22" s="520">
        <f>IF('RTUs'!L1374="","",'RTUs'!L1374)</f>
        <v/>
      </c>
      <c r="L22" s="520">
        <f>IF(COUNT('RTUs'!E1372:G1372)=0,"",ROUND(AVERAGE('RTUs'!E1372:G1372),1))</f>
        <v/>
      </c>
      <c r="M22" s="521">
        <f>IF(OR(D22="",E22="",D22=0),"",IF(OR(ISTEXT(E22),ISTEXT(D22),ISTEXT($E$5)),"",IF(ABS(E22/D22-1)&lt;=$E$5,"OK","Check")))</f>
        <v/>
      </c>
    </row>
    <row r="23" ht="13.35" customHeight="1" s="162">
      <c r="B23" s="516">
        <f>IF('RTUs'!D1460="","",'RTUs'!D1460)</f>
        <v/>
      </c>
      <c r="C23" s="517">
        <f>IF('RTUs'!I1460="","",'RTUs'!I1460)</f>
        <v/>
      </c>
      <c r="D23" s="518">
        <f>IF('RTUs'!K1465="","",'RTUs'!K1465)</f>
        <v/>
      </c>
      <c r="E23" s="518">
        <f>IF('RTUs'!L1465="","",'RTUs'!L1465)</f>
        <v/>
      </c>
      <c r="F23" s="519">
        <f>IF(OR(E23="",D23="",D23=0),"",IF(OR(ISTEXT(E23),ISTEXT(D23)),"",E23/D23))</f>
        <v/>
      </c>
      <c r="G23" s="518">
        <f>IF('RTUs'!K1466="","",'RTUs'!K1466)</f>
        <v/>
      </c>
      <c r="H23" s="518">
        <f>IF('RTUs'!L1466="","",'RTUs'!L1466)</f>
        <v/>
      </c>
      <c r="I23" s="520">
        <f>IF('RTUs'!K1468="","",'RTUs'!K1468)</f>
        <v/>
      </c>
      <c r="J23" s="520">
        <f>IF('RTUs'!L1468="","",'RTUs'!L1468)</f>
        <v/>
      </c>
      <c r="K23" s="520">
        <f>IF('RTUs'!L1478="","",'RTUs'!L1478)</f>
        <v/>
      </c>
      <c r="L23" s="520">
        <f>IF(COUNT('RTUs'!E1476:G1476)=0,"",ROUND(AVERAGE('RTUs'!E1476:G1476),1))</f>
        <v/>
      </c>
      <c r="M23" s="521">
        <f>IF(OR(D23="",E23="",D23=0),"",IF(OR(ISTEXT(E23),ISTEXT(D23),ISTEXT($E$5)),"",IF(ABS(E23/D23-1)&lt;=$E$5,"OK","Check")))</f>
        <v/>
      </c>
    </row>
    <row r="24" ht="13.35" customHeight="1" s="162">
      <c r="B24" s="516">
        <f>IF('RTUs'!D1564="","",'RTUs'!D1564)</f>
        <v/>
      </c>
      <c r="C24" s="517">
        <f>IF('RTUs'!I1564="","",'RTUs'!I1564)</f>
        <v/>
      </c>
      <c r="D24" s="518">
        <f>IF('RTUs'!K1569="","",'RTUs'!K1569)</f>
        <v/>
      </c>
      <c r="E24" s="518">
        <f>IF('RTUs'!L1569="","",'RTUs'!L1569)</f>
        <v/>
      </c>
      <c r="F24" s="519">
        <f>IF(OR(E24="",D24="",D24=0),"",IF(OR(ISTEXT(E24),ISTEXT(D24)),"",E24/D24))</f>
        <v/>
      </c>
      <c r="G24" s="518">
        <f>IF('RTUs'!K1570="","",'RTUs'!K1570)</f>
        <v/>
      </c>
      <c r="H24" s="518">
        <f>IF('RTUs'!L1570="","",'RTUs'!L1570)</f>
        <v/>
      </c>
      <c r="I24" s="520">
        <f>IF('RTUs'!K1572="","",'RTUs'!K1572)</f>
        <v/>
      </c>
      <c r="J24" s="520">
        <f>IF('RTUs'!L1572="","",'RTUs'!L1572)</f>
        <v/>
      </c>
      <c r="K24" s="520">
        <f>IF('RTUs'!L1582="","",'RTUs'!L1582)</f>
        <v/>
      </c>
      <c r="L24" s="520">
        <f>IF(COUNT('RTUs'!E1580:G1580)=0,"",ROUND(AVERAGE('RTUs'!E1580:G1580),1))</f>
        <v/>
      </c>
      <c r="M24" s="521">
        <f>IF(OR(D24="",E24="",D24=0),"",IF(OR(ISTEXT(E24),ISTEXT(D24),ISTEXT($E$5)),"",IF(ABS(E24/D24-1)&lt;=$E$5,"OK","Check")))</f>
        <v/>
      </c>
    </row>
    <row r="25" ht="13.35" customHeight="1" s="162">
      <c r="B25" s="516">
        <f>IF('RTUs'!D1668="","",'RTUs'!D1668)</f>
        <v/>
      </c>
      <c r="C25" s="517">
        <f>IF('RTUs'!I1668="","",'RTUs'!I1668)</f>
        <v/>
      </c>
      <c r="D25" s="518">
        <f>IF('RTUs'!K1673="","",'RTUs'!K1673)</f>
        <v/>
      </c>
      <c r="E25" s="518">
        <f>IF('RTUs'!L1673="","",'RTUs'!L1673)</f>
        <v/>
      </c>
      <c r="F25" s="519">
        <f>IF(OR(E25="",D25="",D25=0),"",IF(OR(ISTEXT(E25),ISTEXT(D25)),"",E25/D25))</f>
        <v/>
      </c>
      <c r="G25" s="518">
        <f>IF('RTUs'!K1674="","",'RTUs'!K1674)</f>
        <v/>
      </c>
      <c r="H25" s="518">
        <f>IF('RTUs'!L1674="","",'RTUs'!L1674)</f>
        <v/>
      </c>
      <c r="I25" s="520">
        <f>IF('RTUs'!K1676="","",'RTUs'!K1676)</f>
        <v/>
      </c>
      <c r="J25" s="520">
        <f>IF('RTUs'!L1676="","",'RTUs'!L1676)</f>
        <v/>
      </c>
      <c r="K25" s="520">
        <f>IF('RTUs'!L1686="","",'RTUs'!L1686)</f>
        <v/>
      </c>
      <c r="L25" s="520">
        <f>IF(COUNT('RTUs'!E1684:G1684)=0,"",ROUND(AVERAGE('RTUs'!E1684:G1684),1))</f>
        <v/>
      </c>
      <c r="M25" s="521">
        <f>IF(OR(D25="",E25="",D25=0),"",IF(OR(ISTEXT(E25),ISTEXT(D25),ISTEXT($E$5)),"",IF(ABS(E25/D25-1)&lt;=$E$5,"OK","Check")))</f>
        <v/>
      </c>
    </row>
    <row r="26" ht="13.35" customHeight="1" s="162">
      <c r="B26" s="516">
        <f>IF('RTUs'!D1772="","",'RTUs'!D1772)</f>
        <v/>
      </c>
      <c r="C26" s="517">
        <f>IF('RTUs'!I1772="","",'RTUs'!I1772)</f>
        <v/>
      </c>
      <c r="D26" s="518">
        <f>IF('RTUs'!K1777="","",'RTUs'!K1777)</f>
        <v/>
      </c>
      <c r="E26" s="518">
        <f>IF('RTUs'!L1777="","",'RTUs'!L1777)</f>
        <v/>
      </c>
      <c r="F26" s="519">
        <f>IF(OR(E26="",D26="",D26=0),"",IF(OR(ISTEXT(E26),ISTEXT(D26)),"",E26/D26))</f>
        <v/>
      </c>
      <c r="G26" s="518">
        <f>IF('RTUs'!K1778="","",'RTUs'!K1778)</f>
        <v/>
      </c>
      <c r="H26" s="518">
        <f>IF('RTUs'!L1778="","",'RTUs'!L1778)</f>
        <v/>
      </c>
      <c r="I26" s="520">
        <f>IF('RTUs'!K1780="","",'RTUs'!K1780)</f>
        <v/>
      </c>
      <c r="J26" s="520">
        <f>IF('RTUs'!L1780="","",'RTUs'!L1780)</f>
        <v/>
      </c>
      <c r="K26" s="520">
        <f>IF('RTUs'!L1790="","",'RTUs'!L1790)</f>
        <v/>
      </c>
      <c r="L26" s="520">
        <f>IF(COUNT('RTUs'!E1788:G1788)=0,"",ROUND(AVERAGE('RTUs'!E1788:G1788),1))</f>
        <v/>
      </c>
      <c r="M26" s="521">
        <f>IF(OR(D26="",E26="",D26=0),"",IF(OR(ISTEXT(E26),ISTEXT(D26),ISTEXT($E$5)),"",IF(ABS(E26/D26-1)&lt;=$E$5,"OK","Check")))</f>
        <v/>
      </c>
    </row>
    <row r="27" ht="13.35" customHeight="1" s="162">
      <c r="B27" s="516">
        <f>IF('RTUs'!D1876="","",'RTUs'!D1876)</f>
        <v/>
      </c>
      <c r="C27" s="517">
        <f>IF('RTUs'!I1876="","",'RTUs'!I1876)</f>
        <v/>
      </c>
      <c r="D27" s="518">
        <f>IF('RTUs'!K1881="","",'RTUs'!K1881)</f>
        <v/>
      </c>
      <c r="E27" s="518">
        <f>IF('RTUs'!L1881="","",'RTUs'!L1881)</f>
        <v/>
      </c>
      <c r="F27" s="519">
        <f>IF(OR(E27="",D27="",D27=0),"",IF(OR(ISTEXT(E27),ISTEXT(D27)),"",E27/D27))</f>
        <v/>
      </c>
      <c r="G27" s="518">
        <f>IF('RTUs'!K1882="","",'RTUs'!K1882)</f>
        <v/>
      </c>
      <c r="H27" s="518">
        <f>IF('RTUs'!L1882="","",'RTUs'!L1882)</f>
        <v/>
      </c>
      <c r="I27" s="520">
        <f>IF('RTUs'!K1884="","",'RTUs'!K1884)</f>
        <v/>
      </c>
      <c r="J27" s="520">
        <f>IF('RTUs'!L1884="","",'RTUs'!L1884)</f>
        <v/>
      </c>
      <c r="K27" s="520">
        <f>IF('RTUs'!L1894="","",'RTUs'!L1894)</f>
        <v/>
      </c>
      <c r="L27" s="520">
        <f>IF(COUNT('RTUs'!E1892:G1892)=0,"",ROUND(AVERAGE('RTUs'!E1892:G1892),1))</f>
        <v/>
      </c>
      <c r="M27" s="521">
        <f>IF(OR(D27="",E27="",D27=0),"",IF(OR(ISTEXT(E27),ISTEXT(D27),ISTEXT($E$5)),"",IF(ABS(E27/D27-1)&lt;=$E$5,"OK","Check")))</f>
        <v/>
      </c>
    </row>
    <row r="28" ht="13.35" customHeight="1" s="162">
      <c r="B28" s="516">
        <f>IF('RTUs'!D1980="","",'RTUs'!D1980)</f>
        <v/>
      </c>
      <c r="C28" s="517">
        <f>IF('RTUs'!I1980="","",'RTUs'!I1980)</f>
        <v/>
      </c>
      <c r="D28" s="518">
        <f>IF('RTUs'!K1985="","",'RTUs'!K1985)</f>
        <v/>
      </c>
      <c r="E28" s="518">
        <f>IF('RTUs'!L1985="","",'RTUs'!L1985)</f>
        <v/>
      </c>
      <c r="F28" s="519">
        <f>IF(OR(E28="",D28="",D28=0),"",IF(OR(ISTEXT(E28),ISTEXT(D28)),"",E28/D28))</f>
        <v/>
      </c>
      <c r="G28" s="518">
        <f>IF('RTUs'!K1986="","",'RTUs'!K1986)</f>
        <v/>
      </c>
      <c r="H28" s="518">
        <f>IF('RTUs'!L1986="","",'RTUs'!L1986)</f>
        <v/>
      </c>
      <c r="I28" s="520">
        <f>IF('RTUs'!K1988="","",'RTUs'!K1988)</f>
        <v/>
      </c>
      <c r="J28" s="520">
        <f>IF('RTUs'!L1988="","",'RTUs'!L1988)</f>
        <v/>
      </c>
      <c r="K28" s="520">
        <f>IF('RTUs'!L1998="","",'RTUs'!L1998)</f>
        <v/>
      </c>
      <c r="L28" s="520">
        <f>IF(COUNT('RTUs'!E1996:G1996)=0,"",ROUND(AVERAGE('RTUs'!E1996:G1996),1))</f>
        <v/>
      </c>
      <c r="M28" s="521">
        <f>IF(OR(D28="",E28="",D28=0),"",IF(OR(ISTEXT(E28),ISTEXT(D28),ISTEXT($E$5)),"",IF(ABS(E28/D28-1)&lt;=$E$5,"OK","Check")))</f>
        <v/>
      </c>
    </row>
    <row r="29" ht="13.35" customHeight="1" s="162">
      <c r="B29" s="516">
        <f>IF('RTUs'!D2084="","",'RTUs'!D2084)</f>
        <v/>
      </c>
      <c r="C29" s="517">
        <f>IF('RTUs'!I2084="","",'RTUs'!I2084)</f>
        <v/>
      </c>
      <c r="D29" s="518">
        <f>IF('RTUs'!K2089="","",'RTUs'!K2089)</f>
        <v/>
      </c>
      <c r="E29" s="518">
        <f>IF('RTUs'!L2089="","",'RTUs'!L2089)</f>
        <v/>
      </c>
      <c r="F29" s="519">
        <f>IF(OR(E29="",D29="",D29=0),"",IF(OR(ISTEXT(E29),ISTEXT(D29)),"",E29/D29))</f>
        <v/>
      </c>
      <c r="G29" s="518">
        <f>IF('RTUs'!K2090="","",'RTUs'!K2090)</f>
        <v/>
      </c>
      <c r="H29" s="518">
        <f>IF('RTUs'!L2090="","",'RTUs'!L2090)</f>
        <v/>
      </c>
      <c r="I29" s="520">
        <f>IF('RTUs'!K2092="","",'RTUs'!K2092)</f>
        <v/>
      </c>
      <c r="J29" s="520">
        <f>IF('RTUs'!L2092="","",'RTUs'!L2092)</f>
        <v/>
      </c>
      <c r="K29" s="520">
        <f>IF('RTUs'!L2102="","",'RTUs'!L2102)</f>
        <v/>
      </c>
      <c r="L29" s="520">
        <f>IF(COUNT('RTUs'!E2100:G2100)=0,"",ROUND(AVERAGE('RTUs'!E2100:G2100),1))</f>
        <v/>
      </c>
      <c r="M29" s="521">
        <f>IF(OR(D29="",E29="",D29=0),"",IF(OR(ISTEXT(E29),ISTEXT(D29),ISTEXT($E$5)),"",IF(ABS(E29/D29-1)&lt;=$E$5,"OK","Check")))</f>
        <v/>
      </c>
    </row>
    <row r="30" ht="13.35" customHeight="1" s="162">
      <c r="B30" s="516">
        <f>IF('RTUs'!D2188="","",'RTUs'!D2188)</f>
        <v/>
      </c>
      <c r="C30" s="517">
        <f>IF('RTUs'!I2188="","",'RTUs'!I2188)</f>
        <v/>
      </c>
      <c r="D30" s="518">
        <f>IF('RTUs'!K2193="","",'RTUs'!K2193)</f>
        <v/>
      </c>
      <c r="E30" s="518">
        <f>IF('RTUs'!L2193="","",'RTUs'!L2193)</f>
        <v/>
      </c>
      <c r="F30" s="519">
        <f>IF(OR(E30="",D30="",D30=0),"",IF(OR(ISTEXT(E30),ISTEXT(D30)),"",E30/D30))</f>
        <v/>
      </c>
      <c r="G30" s="518">
        <f>IF('RTUs'!K2194="","",'RTUs'!K2194)</f>
        <v/>
      </c>
      <c r="H30" s="518">
        <f>IF('RTUs'!L2194="","",'RTUs'!L2194)</f>
        <v/>
      </c>
      <c r="I30" s="520">
        <f>IF('RTUs'!K2196="","",'RTUs'!K2196)</f>
        <v/>
      </c>
      <c r="J30" s="520">
        <f>IF('RTUs'!L2196="","",'RTUs'!L2196)</f>
        <v/>
      </c>
      <c r="K30" s="520">
        <f>IF('RTUs'!L2206="","",'RTUs'!L2206)</f>
        <v/>
      </c>
      <c r="L30" s="520">
        <f>IF(COUNT('RTUs'!E2204:G2204)=0,"",ROUND(AVERAGE('RTUs'!E2204:G2204),1))</f>
        <v/>
      </c>
      <c r="M30" s="521">
        <f>IF(OR(D30="",E30="",D30=0),"",IF(OR(ISTEXT(E30),ISTEXT(D30),ISTEXT($E$5)),"",IF(ABS(E30/D30-1)&lt;=$E$5,"OK","Check")))</f>
        <v/>
      </c>
    </row>
    <row r="31" ht="13.35" customHeight="1" s="162">
      <c r="B31" s="516">
        <f>IF('RTUs'!D2292="","",'RTUs'!D2292)</f>
        <v/>
      </c>
      <c r="C31" s="517">
        <f>IF('RTUs'!I2292="","",'RTUs'!I2292)</f>
        <v/>
      </c>
      <c r="D31" s="518">
        <f>IF('RTUs'!K2297="","",'RTUs'!K2297)</f>
        <v/>
      </c>
      <c r="E31" s="518">
        <f>IF('RTUs'!L2297="","",'RTUs'!L2297)</f>
        <v/>
      </c>
      <c r="F31" s="519">
        <f>IF(OR(E31="",D31="",D31=0),"",IF(OR(ISTEXT(E31),ISTEXT(D31)),"",E31/D31))</f>
        <v/>
      </c>
      <c r="G31" s="518">
        <f>IF('RTUs'!K2298="","",'RTUs'!K2298)</f>
        <v/>
      </c>
      <c r="H31" s="518">
        <f>IF('RTUs'!L2298="","",'RTUs'!L2298)</f>
        <v/>
      </c>
      <c r="I31" s="520">
        <f>IF('RTUs'!K2300="","",'RTUs'!K2300)</f>
        <v/>
      </c>
      <c r="J31" s="520">
        <f>IF('RTUs'!L2300="","",'RTUs'!L2300)</f>
        <v/>
      </c>
      <c r="K31" s="520">
        <f>IF('RTUs'!L2310="","",'RTUs'!L2310)</f>
        <v/>
      </c>
      <c r="L31" s="520">
        <f>IF(COUNT('RTUs'!E2308:G2308)=0,"",ROUND(AVERAGE('RTUs'!E2308:G2308),1))</f>
        <v/>
      </c>
      <c r="M31" s="521">
        <f>IF(OR(D31="",E31="",D31=0),"",IF(OR(ISTEXT(E31),ISTEXT(D31),ISTEXT($E$5)),"",IF(ABS(E31/D31-1)&lt;=$E$5,"OK","Check")))</f>
        <v/>
      </c>
    </row>
    <row r="32" ht="13.35" customHeight="1" s="162">
      <c r="B32" s="516">
        <f>IF('RTUs'!D2396="","",'RTUs'!D2396)</f>
        <v/>
      </c>
      <c r="C32" s="517">
        <f>IF('RTUs'!I2396="","",'RTUs'!I2396)</f>
        <v/>
      </c>
      <c r="D32" s="518">
        <f>IF('RTUs'!K2401="","",'RTUs'!K2401)</f>
        <v/>
      </c>
      <c r="E32" s="518">
        <f>IF('RTUs'!L2401="","",'RTUs'!L2401)</f>
        <v/>
      </c>
      <c r="F32" s="519">
        <f>IF(OR(E32="",D32="",D32=0),"",IF(OR(ISTEXT(E32),ISTEXT(D32)),"",E32/D32))</f>
        <v/>
      </c>
      <c r="G32" s="518">
        <f>IF('RTUs'!K2402="","",'RTUs'!K2402)</f>
        <v/>
      </c>
      <c r="H32" s="518">
        <f>IF('RTUs'!L2402="","",'RTUs'!L2402)</f>
        <v/>
      </c>
      <c r="I32" s="520">
        <f>IF('RTUs'!K2404="","",'RTUs'!K2404)</f>
        <v/>
      </c>
      <c r="J32" s="520">
        <f>IF('RTUs'!L2404="","",'RTUs'!L2404)</f>
        <v/>
      </c>
      <c r="K32" s="520">
        <f>IF('RTUs'!L2414="","",'RTUs'!L2414)</f>
        <v/>
      </c>
      <c r="L32" s="520">
        <f>IF(COUNT('RTUs'!E2412:G2412)=0,"",ROUND(AVERAGE('RTUs'!E2412:G2412),1))</f>
        <v/>
      </c>
      <c r="M32" s="521">
        <f>IF(OR(D32="",E32="",D32=0),"",IF(OR(ISTEXT(E32),ISTEXT(D32),ISTEXT($E$5)),"",IF(ABS(E32/D32-1)&lt;=$E$5,"OK","Check")))</f>
        <v/>
      </c>
    </row>
    <row r="33" ht="13.35" customHeight="1" s="162">
      <c r="B33" s="516">
        <f>IF('RTUs'!D2500="","",'RTUs'!D2500)</f>
        <v/>
      </c>
      <c r="C33" s="517">
        <f>IF('RTUs'!I2500="","",'RTUs'!I2500)</f>
        <v/>
      </c>
      <c r="D33" s="518">
        <f>IF('RTUs'!K2505="","",'RTUs'!K2505)</f>
        <v/>
      </c>
      <c r="E33" s="518">
        <f>IF('RTUs'!L2505="","",'RTUs'!L2505)</f>
        <v/>
      </c>
      <c r="F33" s="519">
        <f>IF(OR(E33="",D33="",D33=0),"",IF(OR(ISTEXT(E33),ISTEXT(D33)),"",E33/D33))</f>
        <v/>
      </c>
      <c r="G33" s="518">
        <f>IF('RTUs'!K2506="","",'RTUs'!K2506)</f>
        <v/>
      </c>
      <c r="H33" s="518">
        <f>IF('RTUs'!L2506="","",'RTUs'!L2506)</f>
        <v/>
      </c>
      <c r="I33" s="520">
        <f>IF('RTUs'!K2508="","",'RTUs'!K2508)</f>
        <v/>
      </c>
      <c r="J33" s="520">
        <f>IF('RTUs'!L2508="","",'RTUs'!L2508)</f>
        <v/>
      </c>
      <c r="K33" s="520">
        <f>IF('RTUs'!L2518="","",'RTUs'!L2518)</f>
        <v/>
      </c>
      <c r="L33" s="520">
        <f>IF(COUNT('RTUs'!E2516:G2516)=0,"",ROUND(AVERAGE('RTUs'!E2516:G2516),1))</f>
        <v/>
      </c>
      <c r="M33" s="521">
        <f>IF(OR(D33="",E33="",D33=0),"",IF(OR(ISTEXT(E33),ISTEXT(D33),ISTEXT($E$5)),"",IF(ABS(E33/D33-1)&lt;=$E$5,"OK","Check")))</f>
        <v/>
      </c>
    </row>
    <row r="34" ht="13.35" customHeight="1" s="162">
      <c r="B34" s="516">
        <f>IF('RTUs'!D2604="","",'RTUs'!D2604)</f>
        <v/>
      </c>
      <c r="C34" s="517">
        <f>IF('RTUs'!I2604="","",'RTUs'!I2604)</f>
        <v/>
      </c>
      <c r="D34" s="518">
        <f>IF('RTUs'!K2609="","",'RTUs'!K2609)</f>
        <v/>
      </c>
      <c r="E34" s="518">
        <f>IF('RTUs'!L2609="","",'RTUs'!L2609)</f>
        <v/>
      </c>
      <c r="F34" s="519">
        <f>IF(OR(E34="",D34="",D34=0),"",IF(OR(ISTEXT(E34),ISTEXT(D34)),"",E34/D34))</f>
        <v/>
      </c>
      <c r="G34" s="518">
        <f>IF('RTUs'!K2610="","",'RTUs'!K2610)</f>
        <v/>
      </c>
      <c r="H34" s="518">
        <f>IF('RTUs'!L2610="","",'RTUs'!L2610)</f>
        <v/>
      </c>
      <c r="I34" s="520">
        <f>IF('RTUs'!K2612="","",'RTUs'!K2612)</f>
        <v/>
      </c>
      <c r="J34" s="520">
        <f>IF('RTUs'!L2612="","",'RTUs'!L2612)</f>
        <v/>
      </c>
      <c r="K34" s="520">
        <f>IF('RTUs'!L2622="","",'RTUs'!L2622)</f>
        <v/>
      </c>
      <c r="L34" s="520">
        <f>IF(COUNT('RTUs'!E2620:G2620)=0,"",ROUND(AVERAGE('RTUs'!E2620:G2620),1))</f>
        <v/>
      </c>
      <c r="M34" s="521">
        <f>IF(OR(D34="",E34="",D34=0),"",IF(OR(ISTEXT(E34),ISTEXT(D34),ISTEXT($E$5)),"",IF(ABS(E34/D34-1)&lt;=$E$5,"OK","Check")))</f>
        <v/>
      </c>
    </row>
    <row r="35" ht="13.35" customHeight="1" s="162">
      <c r="B35" s="516">
        <f>IF('RTUs'!D2708="","",'RTUs'!D2708)</f>
        <v/>
      </c>
      <c r="C35" s="517">
        <f>IF('RTUs'!I2708="","",'RTUs'!I2708)</f>
        <v/>
      </c>
      <c r="D35" s="518">
        <f>IF('RTUs'!K2713="","",'RTUs'!K2713)</f>
        <v/>
      </c>
      <c r="E35" s="518">
        <f>IF('RTUs'!L2713="","",'RTUs'!L2713)</f>
        <v/>
      </c>
      <c r="F35" s="519">
        <f>IF(OR(E35="",D35="",D35=0),"",IF(OR(ISTEXT(E35),ISTEXT(D35)),"",E35/D35))</f>
        <v/>
      </c>
      <c r="G35" s="518">
        <f>IF('RTUs'!K2714="","",'RTUs'!K2714)</f>
        <v/>
      </c>
      <c r="H35" s="518">
        <f>IF('RTUs'!L2714="","",'RTUs'!L2714)</f>
        <v/>
      </c>
      <c r="I35" s="520">
        <f>IF('RTUs'!K2716="","",'RTUs'!K2716)</f>
        <v/>
      </c>
      <c r="J35" s="520">
        <f>IF('RTUs'!L2716="","",'RTUs'!L2716)</f>
        <v/>
      </c>
      <c r="K35" s="520">
        <f>IF('RTUs'!L2726="","",'RTUs'!L2726)</f>
        <v/>
      </c>
      <c r="L35" s="520">
        <f>IF(COUNT('RTUs'!E2724:G2724)=0,"",ROUND(AVERAGE('RTUs'!E2724:G2724),1))</f>
        <v/>
      </c>
      <c r="M35" s="521">
        <f>IF(OR(D35="",E35="",D35=0),"",IF(OR(ISTEXT(E35),ISTEXT(D35),ISTEXT($E$5)),"",IF(ABS(E35/D35-1)&lt;=$E$5,"OK","Check")))</f>
        <v/>
      </c>
    </row>
    <row r="36" ht="13.35" customHeight="1" s="162">
      <c r="B36" s="516">
        <f>IF('RTUs'!D2812="","",'RTUs'!D2812)</f>
        <v/>
      </c>
      <c r="C36" s="517">
        <f>IF('RTUs'!I2812="","",'RTUs'!I2812)</f>
        <v/>
      </c>
      <c r="D36" s="518">
        <f>IF('RTUs'!K2817="","",'RTUs'!K2817)</f>
        <v/>
      </c>
      <c r="E36" s="518">
        <f>IF('RTUs'!L2817="","",'RTUs'!L2817)</f>
        <v/>
      </c>
      <c r="F36" s="519">
        <f>IF(OR(E36="",D36="",D36=0),"",IF(OR(ISTEXT(E36),ISTEXT(D36)),"",E36/D36))</f>
        <v/>
      </c>
      <c r="G36" s="518">
        <f>IF('RTUs'!K2818="","",'RTUs'!K2818)</f>
        <v/>
      </c>
      <c r="H36" s="518">
        <f>IF('RTUs'!L2818="","",'RTUs'!L2818)</f>
        <v/>
      </c>
      <c r="I36" s="520">
        <f>IF('RTUs'!K2820="","",'RTUs'!K2820)</f>
        <v/>
      </c>
      <c r="J36" s="520">
        <f>IF('RTUs'!L2820="","",'RTUs'!L2820)</f>
        <v/>
      </c>
      <c r="K36" s="520">
        <f>IF('RTUs'!L2830="","",'RTUs'!L2830)</f>
        <v/>
      </c>
      <c r="L36" s="520">
        <f>IF(COUNT('RTUs'!E2828:G2828)=0,"",ROUND(AVERAGE('RTUs'!E2828:G2828),1))</f>
        <v/>
      </c>
      <c r="M36" s="521">
        <f>IF(OR(D36="",E36="",D36=0),"",IF(OR(ISTEXT(E36),ISTEXT(D36),ISTEXT($E$5)),"",IF(ABS(E36/D36-1)&lt;=$E$5,"OK","Check")))</f>
        <v/>
      </c>
    </row>
    <row r="37" ht="13.35" customHeight="1" s="162">
      <c r="B37" s="516">
        <f>IF('RTUs'!D2916="","",'RTUs'!D2916)</f>
        <v/>
      </c>
      <c r="C37" s="517">
        <f>IF('RTUs'!I2916="","",'RTUs'!I2916)</f>
        <v/>
      </c>
      <c r="D37" s="518">
        <f>IF('RTUs'!K2921="","",'RTUs'!K2921)</f>
        <v/>
      </c>
      <c r="E37" s="518">
        <f>IF('RTUs'!L2921="","",'RTUs'!L2921)</f>
        <v/>
      </c>
      <c r="F37" s="519">
        <f>IF(OR(E37="",D37="",D37=0),"",IF(OR(ISTEXT(E37),ISTEXT(D37)),"",E37/D37))</f>
        <v/>
      </c>
      <c r="G37" s="518">
        <f>IF('RTUs'!K2922="","",'RTUs'!K2922)</f>
        <v/>
      </c>
      <c r="H37" s="518">
        <f>IF('RTUs'!L2922="","",'RTUs'!L2922)</f>
        <v/>
      </c>
      <c r="I37" s="520">
        <f>IF('RTUs'!K2924="","",'RTUs'!K2924)</f>
        <v/>
      </c>
      <c r="J37" s="520">
        <f>IF('RTUs'!L2924="","",'RTUs'!L2924)</f>
        <v/>
      </c>
      <c r="K37" s="520">
        <f>IF('RTUs'!L2934="","",'RTUs'!L2934)</f>
        <v/>
      </c>
      <c r="L37" s="520">
        <f>IF(COUNT('RTUs'!E2932:G2932)=0,"",ROUND(AVERAGE('RTUs'!E2932:G2932),1))</f>
        <v/>
      </c>
      <c r="M37" s="521">
        <f>IF(OR(D37="",E37="",D37=0),"",IF(OR(ISTEXT(E37),ISTEXT(D37),ISTEXT($E$5)),"",IF(ABS(E37/D37-1)&lt;=$E$5,"OK","Check")))</f>
        <v/>
      </c>
    </row>
    <row r="38" ht="13.35" customHeight="1" s="162">
      <c r="B38" s="516">
        <f>IF('RTUs'!D3020="","",'RTUs'!D3020)</f>
        <v/>
      </c>
      <c r="C38" s="517">
        <f>IF('RTUs'!I3020="","",'RTUs'!I3020)</f>
        <v/>
      </c>
      <c r="D38" s="518">
        <f>IF('RTUs'!K3025="","",'RTUs'!K3025)</f>
        <v/>
      </c>
      <c r="E38" s="518">
        <f>IF('RTUs'!L3025="","",'RTUs'!L3025)</f>
        <v/>
      </c>
      <c r="F38" s="519">
        <f>IF(OR(E38="",D38="",D38=0),"",IF(OR(ISTEXT(E38),ISTEXT(D38)),"",E38/D38))</f>
        <v/>
      </c>
      <c r="G38" s="518">
        <f>IF('RTUs'!K3026="","",'RTUs'!K3026)</f>
        <v/>
      </c>
      <c r="H38" s="518">
        <f>IF('RTUs'!L3026="","",'RTUs'!L3026)</f>
        <v/>
      </c>
      <c r="I38" s="520">
        <f>IF('RTUs'!K3028="","",'RTUs'!K3028)</f>
        <v/>
      </c>
      <c r="J38" s="520">
        <f>IF('RTUs'!L3028="","",'RTUs'!L3028)</f>
        <v/>
      </c>
      <c r="K38" s="520">
        <f>IF('RTUs'!L3038="","",'RTUs'!L3038)</f>
        <v/>
      </c>
      <c r="L38" s="520">
        <f>IF(COUNT('RTUs'!E3036:G3036)=0,"",ROUND(AVERAGE('RTUs'!E3036:G3036),1))</f>
        <v/>
      </c>
      <c r="M38" s="521">
        <f>IF(OR(D38="",E38="",D38=0),"",IF(OR(ISTEXT(E38),ISTEXT(D38),ISTEXT($E$5)),"",IF(ABS(E38/D38-1)&lt;=$E$5,"OK","Check")))</f>
        <v/>
      </c>
    </row>
    <row r="39" ht="13.35" customHeight="1" s="162">
      <c r="B39" s="516">
        <f>IF('RTUs'!D3124="","",'RTUs'!D3124)</f>
        <v/>
      </c>
      <c r="C39" s="517">
        <f>IF('RTUs'!I3124="","",'RTUs'!I3124)</f>
        <v/>
      </c>
      <c r="D39" s="518">
        <f>IF('RTUs'!K3129="","",'RTUs'!K3129)</f>
        <v/>
      </c>
      <c r="E39" s="518">
        <f>IF('RTUs'!L3129="","",'RTUs'!L3129)</f>
        <v/>
      </c>
      <c r="F39" s="519">
        <f>IF(OR(E39="",D39="",D39=0),"",IF(OR(ISTEXT(E39),ISTEXT(D39)),"",E39/D39))</f>
        <v/>
      </c>
      <c r="G39" s="518">
        <f>IF('RTUs'!K3130="","",'RTUs'!K3130)</f>
        <v/>
      </c>
      <c r="H39" s="518">
        <f>IF('RTUs'!L3130="","",'RTUs'!L3130)</f>
        <v/>
      </c>
      <c r="I39" s="520">
        <f>IF('RTUs'!K3132="","",'RTUs'!K3132)</f>
        <v/>
      </c>
      <c r="J39" s="520">
        <f>IF('RTUs'!L3132="","",'RTUs'!L3132)</f>
        <v/>
      </c>
      <c r="K39" s="520">
        <f>IF('RTUs'!L3142="","",'RTUs'!L3142)</f>
        <v/>
      </c>
      <c r="L39" s="520">
        <f>IF(COUNT('RTUs'!E3140:G3140)=0,"",ROUND(AVERAGE('RTUs'!E3140:G3140),1))</f>
        <v/>
      </c>
      <c r="M39" s="521">
        <f>IF(OR(D39="",E39="",D39=0),"",IF(OR(ISTEXT(E39),ISTEXT(D39),ISTEXT($E$5)),"",IF(ABS(E39/D39-1)&lt;=$E$5,"OK","Check")))</f>
        <v/>
      </c>
    </row>
    <row r="40" ht="13.35" customHeight="1" s="162">
      <c r="B40" s="516">
        <f>IF('RTUs'!D3228="","",'RTUs'!D3228)</f>
        <v/>
      </c>
      <c r="C40" s="517">
        <f>IF('RTUs'!I3228="","",'RTUs'!I3228)</f>
        <v/>
      </c>
      <c r="D40" s="518">
        <f>IF('RTUs'!K3233="","",'RTUs'!K3233)</f>
        <v/>
      </c>
      <c r="E40" s="518">
        <f>IF('RTUs'!L3233="","",'RTUs'!L3233)</f>
        <v/>
      </c>
      <c r="F40" s="519">
        <f>IF(OR(E40="",D40="",D40=0),"",IF(OR(ISTEXT(E40),ISTEXT(D40)),"",E40/D40))</f>
        <v/>
      </c>
      <c r="G40" s="518">
        <f>IF('RTUs'!K3234="","",'RTUs'!K3234)</f>
        <v/>
      </c>
      <c r="H40" s="518">
        <f>IF('RTUs'!L3234="","",'RTUs'!L3234)</f>
        <v/>
      </c>
      <c r="I40" s="520">
        <f>IF('RTUs'!K3236="","",'RTUs'!K3236)</f>
        <v/>
      </c>
      <c r="J40" s="520">
        <f>IF('RTUs'!L3236="","",'RTUs'!L3236)</f>
        <v/>
      </c>
      <c r="K40" s="520">
        <f>IF('RTUs'!L3246="","",'RTUs'!L3246)</f>
        <v/>
      </c>
      <c r="L40" s="520">
        <f>IF(COUNT('RTUs'!E3244:G3244)=0,"",ROUND(AVERAGE('RTUs'!E3244:G3244),1))</f>
        <v/>
      </c>
      <c r="M40" s="521">
        <f>IF(OR(D40="",E40="",D40=0),"",IF(OR(ISTEXT(E40),ISTEXT(D40),ISTEXT($E$5)),"",IF(ABS(E40/D40-1)&lt;=$E$5,"OK","Check")))</f>
        <v/>
      </c>
    </row>
    <row r="41" ht="13.35" customHeight="1" s="162">
      <c r="B41" s="516">
        <f>IF('RTUs'!D3332="","",'RTUs'!D3332)</f>
        <v/>
      </c>
      <c r="C41" s="517">
        <f>IF('RTUs'!I3332="","",'RTUs'!I3332)</f>
        <v/>
      </c>
      <c r="D41" s="518">
        <f>IF('RTUs'!K3337="","",'RTUs'!K3337)</f>
        <v/>
      </c>
      <c r="E41" s="518">
        <f>IF('RTUs'!L3337="","",'RTUs'!L3337)</f>
        <v/>
      </c>
      <c r="F41" s="519">
        <f>IF(OR(E41="",D41="",D41=0),"",IF(OR(ISTEXT(E41),ISTEXT(D41)),"",E41/D41))</f>
        <v/>
      </c>
      <c r="G41" s="518">
        <f>IF('RTUs'!K3338="","",'RTUs'!K3338)</f>
        <v/>
      </c>
      <c r="H41" s="518">
        <f>IF('RTUs'!L3338="","",'RTUs'!L3338)</f>
        <v/>
      </c>
      <c r="I41" s="520">
        <f>IF('RTUs'!K3340="","",'RTUs'!K3340)</f>
        <v/>
      </c>
      <c r="J41" s="520">
        <f>IF('RTUs'!L3340="","",'RTUs'!L3340)</f>
        <v/>
      </c>
      <c r="K41" s="520">
        <f>IF('RTUs'!L3350="","",'RTUs'!L3350)</f>
        <v/>
      </c>
      <c r="L41" s="520">
        <f>IF(COUNT('RTUs'!E3348:G3348)=0,"",ROUND(AVERAGE('RTUs'!E3348:G3348),1))</f>
        <v/>
      </c>
      <c r="M41" s="521">
        <f>IF(OR(D41="",E41="",D41=0),"",IF(OR(ISTEXT(E41),ISTEXT(D41),ISTEXT($E$5)),"",IF(ABS(E41/D41-1)&lt;=$E$5,"OK","Check")))</f>
        <v/>
      </c>
    </row>
    <row r="42" ht="13.35" customHeight="1" s="162">
      <c r="B42" s="516">
        <f>IF('RTUs'!D3436="","",'RTUs'!D3436)</f>
        <v/>
      </c>
      <c r="C42" s="517">
        <f>IF('RTUs'!I3436="","",'RTUs'!I3436)</f>
        <v/>
      </c>
      <c r="D42" s="518">
        <f>IF('RTUs'!K3441="","",'RTUs'!K3441)</f>
        <v/>
      </c>
      <c r="E42" s="518">
        <f>IF('RTUs'!L3441="","",'RTUs'!L3441)</f>
        <v/>
      </c>
      <c r="F42" s="519">
        <f>IF(OR(E42="",D42="",D42=0),"",IF(OR(ISTEXT(E42),ISTEXT(D42)),"",E42/D42))</f>
        <v/>
      </c>
      <c r="G42" s="518">
        <f>IF('RTUs'!K3442="","",'RTUs'!K3442)</f>
        <v/>
      </c>
      <c r="H42" s="518">
        <f>IF('RTUs'!L3442="","",'RTUs'!L3442)</f>
        <v/>
      </c>
      <c r="I42" s="520">
        <f>IF('RTUs'!K3444="","",'RTUs'!K3444)</f>
        <v/>
      </c>
      <c r="J42" s="520">
        <f>IF('RTUs'!L3444="","",'RTUs'!L3444)</f>
        <v/>
      </c>
      <c r="K42" s="520">
        <f>IF('RTUs'!L3454="","",'RTUs'!L3454)</f>
        <v/>
      </c>
      <c r="L42" s="520">
        <f>IF(COUNT('RTUs'!E3452:G3452)=0,"",ROUND(AVERAGE('RTUs'!E3452:G3452),1))</f>
        <v/>
      </c>
      <c r="M42" s="521">
        <f>IF(OR(D42="",E42="",D42=0),"",IF(OR(ISTEXT(E42),ISTEXT(D42),ISTEXT($E$5)),"",IF(ABS(E42/D42-1)&lt;=$E$5,"OK","Check")))</f>
        <v/>
      </c>
    </row>
    <row r="43" ht="13.35" customHeight="1" s="162">
      <c r="B43" s="516">
        <f>IF('RTUs'!D3540="","",'RTUs'!D3540)</f>
        <v/>
      </c>
      <c r="C43" s="517">
        <f>IF('RTUs'!I3540="","",'RTUs'!I3540)</f>
        <v/>
      </c>
      <c r="D43" s="518">
        <f>IF('RTUs'!K3545="","",'RTUs'!K3545)</f>
        <v/>
      </c>
      <c r="E43" s="518">
        <f>IF('RTUs'!L3545="","",'RTUs'!L3545)</f>
        <v/>
      </c>
      <c r="F43" s="519">
        <f>IF(OR(E43="",D43="",D43=0),"",IF(OR(ISTEXT(E43),ISTEXT(D43)),"",E43/D43))</f>
        <v/>
      </c>
      <c r="G43" s="518">
        <f>IF('RTUs'!K3546="","",'RTUs'!K3546)</f>
        <v/>
      </c>
      <c r="H43" s="518">
        <f>IF('RTUs'!L3546="","",'RTUs'!L3546)</f>
        <v/>
      </c>
      <c r="I43" s="520">
        <f>IF('RTUs'!K3548="","",'RTUs'!K3548)</f>
        <v/>
      </c>
      <c r="J43" s="520">
        <f>IF('RTUs'!L3548="","",'RTUs'!L3548)</f>
        <v/>
      </c>
      <c r="K43" s="520">
        <f>IF('RTUs'!L3558="","",'RTUs'!L3558)</f>
        <v/>
      </c>
      <c r="L43" s="520">
        <f>IF(COUNT('RTUs'!E3556:G3556)=0,"",ROUND(AVERAGE('RTUs'!E3556:G3556),1))</f>
        <v/>
      </c>
      <c r="M43" s="521">
        <f>IF(OR(D43="",E43="",D43=0),"",IF(OR(ISTEXT(E43),ISTEXT(D43),ISTEXT($E$5)),"",IF(ABS(E43/D43-1)&lt;=$E$5,"OK","Check")))</f>
        <v/>
      </c>
    </row>
    <row r="44" ht="13.35" customHeight="1" s="162">
      <c r="B44" s="516">
        <f>IF('RTUs'!D3644="","",'RTUs'!D3644)</f>
        <v/>
      </c>
      <c r="C44" s="517">
        <f>IF('RTUs'!I3644="","",'RTUs'!I3644)</f>
        <v/>
      </c>
      <c r="D44" s="518">
        <f>IF('RTUs'!K3649="","",'RTUs'!K3649)</f>
        <v/>
      </c>
      <c r="E44" s="518">
        <f>IF('RTUs'!L3649="","",'RTUs'!L3649)</f>
        <v/>
      </c>
      <c r="F44" s="519">
        <f>IF(OR(E44="",D44="",D44=0),"",IF(OR(ISTEXT(E44),ISTEXT(D44)),"",E44/D44))</f>
        <v/>
      </c>
      <c r="G44" s="518">
        <f>IF('RTUs'!K3650="","",'RTUs'!K3650)</f>
        <v/>
      </c>
      <c r="H44" s="518">
        <f>IF('RTUs'!L3650="","",'RTUs'!L3650)</f>
        <v/>
      </c>
      <c r="I44" s="520">
        <f>IF('RTUs'!K3652="","",'RTUs'!K3652)</f>
        <v/>
      </c>
      <c r="J44" s="520">
        <f>IF('RTUs'!L3652="","",'RTUs'!L3652)</f>
        <v/>
      </c>
      <c r="K44" s="520">
        <f>IF('RTUs'!L3662="","",'RTUs'!L3662)</f>
        <v/>
      </c>
      <c r="L44" s="520">
        <f>IF(COUNT('RTUs'!E3660:G3660)=0,"",ROUND(AVERAGE('RTUs'!E3660:G3660),1))</f>
        <v/>
      </c>
      <c r="M44" s="521">
        <f>IF(OR(D44="",E44="",D44=0),"",IF(OR(ISTEXT(E44),ISTEXT(D44),ISTEXT($E$5)),"",IF(ABS(E44/D44-1)&lt;=$E$5,"OK","Check")))</f>
        <v/>
      </c>
    </row>
    <row r="45" ht="13.35" customHeight="1" s="162">
      <c r="B45" s="516">
        <f>IF('RTUs'!D3748="","",'RTUs'!D3748)</f>
        <v/>
      </c>
      <c r="C45" s="517">
        <f>IF('RTUs'!I3748="","",'RTUs'!I3748)</f>
        <v/>
      </c>
      <c r="D45" s="518">
        <f>IF('RTUs'!K3753="","",'RTUs'!K3753)</f>
        <v/>
      </c>
      <c r="E45" s="518">
        <f>IF('RTUs'!L3753="","",'RTUs'!L3753)</f>
        <v/>
      </c>
      <c r="F45" s="519">
        <f>IF(OR(E45="",D45="",D45=0),"",IF(OR(ISTEXT(E45),ISTEXT(D45)),"",E45/D45))</f>
        <v/>
      </c>
      <c r="G45" s="518">
        <f>IF('RTUs'!K3754="","",'RTUs'!K3754)</f>
        <v/>
      </c>
      <c r="H45" s="518">
        <f>IF('RTUs'!L3754="","",'RTUs'!L3754)</f>
        <v/>
      </c>
      <c r="I45" s="520">
        <f>IF('RTUs'!K3756="","",'RTUs'!K3756)</f>
        <v/>
      </c>
      <c r="J45" s="520">
        <f>IF('RTUs'!L3756="","",'RTUs'!L3756)</f>
        <v/>
      </c>
      <c r="K45" s="520">
        <f>IF('RTUs'!L3766="","",'RTUs'!L3766)</f>
        <v/>
      </c>
      <c r="L45" s="520">
        <f>IF(COUNT('RTUs'!E3764:G3764)=0,"",ROUND(AVERAGE('RTUs'!E3764:G3764),1))</f>
        <v/>
      </c>
      <c r="M45" s="521">
        <f>IF(OR(D45="",E45="",D45=0),"",IF(OR(ISTEXT(E45),ISTEXT(D45),ISTEXT($E$5)),"",IF(ABS(E45/D45-1)&lt;=$E$5,"OK","Check")))</f>
        <v/>
      </c>
    </row>
    <row r="46" ht="13.35" customHeight="1" s="162">
      <c r="B46" s="516">
        <f>IF('RTUs'!D3852="","",'RTUs'!D3852)</f>
        <v/>
      </c>
      <c r="C46" s="517">
        <f>IF('RTUs'!I3852="","",'RTUs'!I3852)</f>
        <v/>
      </c>
      <c r="D46" s="518">
        <f>IF('RTUs'!K3857="","",'RTUs'!K3857)</f>
        <v/>
      </c>
      <c r="E46" s="518">
        <f>IF('RTUs'!L3857="","",'RTUs'!L3857)</f>
        <v/>
      </c>
      <c r="F46" s="519">
        <f>IF(OR(E46="",D46="",D46=0),"",IF(OR(ISTEXT(E46),ISTEXT(D46)),"",E46/D46))</f>
        <v/>
      </c>
      <c r="G46" s="518">
        <f>IF('RTUs'!K3858="","",'RTUs'!K3858)</f>
        <v/>
      </c>
      <c r="H46" s="518">
        <f>IF('RTUs'!L3858="","",'RTUs'!L3858)</f>
        <v/>
      </c>
      <c r="I46" s="520">
        <f>IF('RTUs'!K3860="","",'RTUs'!K3860)</f>
        <v/>
      </c>
      <c r="J46" s="520">
        <f>IF('RTUs'!L3860="","",'RTUs'!L3860)</f>
        <v/>
      </c>
      <c r="K46" s="520">
        <f>IF('RTUs'!L3870="","",'RTUs'!L3870)</f>
        <v/>
      </c>
      <c r="L46" s="520">
        <f>IF(COUNT('RTUs'!E3868:G3868)=0,"",ROUND(AVERAGE('RTUs'!E3868:G3868),1))</f>
        <v/>
      </c>
      <c r="M46" s="521">
        <f>IF(OR(D46="",E46="",D46=0),"",IF(OR(ISTEXT(E46),ISTEXT(D46),ISTEXT($E$5)),"",IF(ABS(E46/D46-1)&lt;=$E$5,"OK","Check")))</f>
        <v/>
      </c>
    </row>
    <row r="47" ht="13.35" customHeight="1" s="162">
      <c r="B47" s="516">
        <f>IF('RTUs'!D3956="","",'RTUs'!D3956)</f>
        <v/>
      </c>
      <c r="C47" s="517">
        <f>IF('RTUs'!I3956="","",'RTUs'!I3956)</f>
        <v/>
      </c>
      <c r="D47" s="518">
        <f>IF('RTUs'!K3961="","",'RTUs'!K3961)</f>
        <v/>
      </c>
      <c r="E47" s="518">
        <f>IF('RTUs'!L3961="","",'RTUs'!L3961)</f>
        <v/>
      </c>
      <c r="F47" s="519">
        <f>IF(OR(E47="",D47="",D47=0),"",IF(OR(ISTEXT(E47),ISTEXT(D47)),"",E47/D47))</f>
        <v/>
      </c>
      <c r="G47" s="518">
        <f>IF('RTUs'!K3962="","",'RTUs'!K3962)</f>
        <v/>
      </c>
      <c r="H47" s="518">
        <f>IF('RTUs'!L3962="","",'RTUs'!L3962)</f>
        <v/>
      </c>
      <c r="I47" s="520">
        <f>IF('RTUs'!K3964="","",'RTUs'!K3964)</f>
        <v/>
      </c>
      <c r="J47" s="520">
        <f>IF('RTUs'!L3964="","",'RTUs'!L3964)</f>
        <v/>
      </c>
      <c r="K47" s="520">
        <f>IF('RTUs'!L3974="","",'RTUs'!L3974)</f>
        <v/>
      </c>
      <c r="L47" s="520">
        <f>IF(COUNT('RTUs'!E3972:G3972)=0,"",ROUND(AVERAGE('RTUs'!E3972:G3972),1))</f>
        <v/>
      </c>
      <c r="M47" s="521">
        <f>IF(OR(D47="",E47="",D47=0),"",IF(OR(ISTEXT(E47),ISTEXT(D47),ISTEXT($E$5)),"",IF(ABS(E47/D47-1)&lt;=$E$5,"OK","Check")))</f>
        <v/>
      </c>
    </row>
    <row r="48" ht="13.35" customHeight="1" s="162">
      <c r="B48" s="516">
        <f>IF('RTUs'!D4060="","",'RTUs'!D4060)</f>
        <v/>
      </c>
      <c r="C48" s="517">
        <f>IF('RTUs'!I4060="","",'RTUs'!I4060)</f>
        <v/>
      </c>
      <c r="D48" s="518">
        <f>IF('RTUs'!K4065="","",'RTUs'!K4065)</f>
        <v/>
      </c>
      <c r="E48" s="518">
        <f>IF('RTUs'!L4065="","",'RTUs'!L4065)</f>
        <v/>
      </c>
      <c r="F48" s="519">
        <f>IF(OR(E48="",D48="",D48=0),"",IF(OR(ISTEXT(E48),ISTEXT(D48)),"",E48/D48))</f>
        <v/>
      </c>
      <c r="G48" s="518">
        <f>IF('RTUs'!K4066="","",'RTUs'!K4066)</f>
        <v/>
      </c>
      <c r="H48" s="518">
        <f>IF('RTUs'!L4066="","",'RTUs'!L4066)</f>
        <v/>
      </c>
      <c r="I48" s="520">
        <f>IF('RTUs'!K4068="","",'RTUs'!K4068)</f>
        <v/>
      </c>
      <c r="J48" s="520">
        <f>IF('RTUs'!L4068="","",'RTUs'!L4068)</f>
        <v/>
      </c>
      <c r="K48" s="520">
        <f>IF('RTUs'!L4078="","",'RTUs'!L4078)</f>
        <v/>
      </c>
      <c r="L48" s="520">
        <f>IF(COUNT('RTUs'!E4076:G4076)=0,"",ROUND(AVERAGE('RTUs'!E4076:G4076),1))</f>
        <v/>
      </c>
      <c r="M48" s="521">
        <f>IF(OR(D48="",E48="",D48=0),"",IF(OR(ISTEXT(E48),ISTEXT(D48),ISTEXT($E$5)),"",IF(ABS(E48/D48-1)&lt;=$E$5,"OK","Check")))</f>
        <v/>
      </c>
    </row>
    <row r="49" ht="13.35" customHeight="1" s="162">
      <c r="B49" s="515" t="inlineStr">
        <is>
          <t>Make-up Air Units</t>
        </is>
      </c>
    </row>
    <row r="50" ht="13.35" customHeight="1" s="162">
      <c r="B50" s="516">
        <f>IF('MAUs'!D4="","",'MAUs'!D4)</f>
        <v/>
      </c>
      <c r="C50" s="517">
        <f>IF('MAUs'!I4="","",'MAUs'!I4)</f>
        <v/>
      </c>
      <c r="D50" s="518">
        <f>IF('MAUs'!K9="","",'MAUs'!K9)</f>
        <v/>
      </c>
      <c r="E50" s="518">
        <f>IF('MAUs'!L9="","",'MAUs'!L9)</f>
        <v/>
      </c>
      <c r="F50" s="519">
        <f>IF(OR(E50="",D50="",D50=0),"",IF(OR(ISTEXT(E50),ISTEXT(D50)),"",E50/D50))</f>
        <v/>
      </c>
      <c r="G50" s="518" t="n"/>
      <c r="H50" s="518" t="n"/>
      <c r="I50" s="520">
        <f>IF('MAUs'!K10="","",'MAUs'!K10)</f>
        <v/>
      </c>
      <c r="J50" s="520">
        <f>IF('MAUs'!L10="","",'MAUs'!L10)</f>
        <v/>
      </c>
      <c r="K50" s="520">
        <f>IF('MAUs'!L22="","",'MAUs'!L22)</f>
        <v/>
      </c>
      <c r="L50" s="520">
        <f>IF(COUNT('MAUs'!E20:G20)=0,"",ROUND(AVERAGE('MAUs'!E20:G20),1))</f>
        <v/>
      </c>
      <c r="M50" s="521">
        <f>IF(OR(D50="",E50="",D50=0),"",IF(OR(ISTEXT(E50),ISTEXT(D50),ISTEXT($E$5)),"",IF(ABS(E50/D50-1)&lt;=$E$5,"OK","Check")))</f>
        <v/>
      </c>
    </row>
    <row r="51" ht="13.35" customHeight="1" s="162">
      <c r="B51" s="516">
        <f>IF('MAUs'!D108="","",'MAUs'!D108)</f>
        <v/>
      </c>
      <c r="C51" s="517">
        <f>IF('MAUs'!I108="","",'MAUs'!I108)</f>
        <v/>
      </c>
      <c r="D51" s="518">
        <f>IF('MAUs'!K113="","",'MAUs'!K113)</f>
        <v/>
      </c>
      <c r="E51" s="518">
        <f>IF('MAUs'!L113="","",'MAUs'!L113)</f>
        <v/>
      </c>
      <c r="F51" s="519">
        <f>IF(OR(E51="",D51="",D51=0),"",IF(OR(ISTEXT(E51),ISTEXT(D51)),"",E51/D51))</f>
        <v/>
      </c>
      <c r="G51" s="518" t="n"/>
      <c r="H51" s="518" t="n"/>
      <c r="I51" s="520">
        <f>IF('MAUs'!K114="","",'MAUs'!K114)</f>
        <v/>
      </c>
      <c r="J51" s="520">
        <f>IF('MAUs'!L114="","",'MAUs'!L114)</f>
        <v/>
      </c>
      <c r="K51" s="520">
        <f>IF('MAUs'!L126="","",'MAUs'!L126)</f>
        <v/>
      </c>
      <c r="L51" s="520">
        <f>IF(COUNT('MAUs'!E124:G124)=0,"",ROUND(AVERAGE('MAUs'!E124:G124),1))</f>
        <v/>
      </c>
      <c r="M51" s="521">
        <f>IF(OR(D51="",E51="",D51=0),"",IF(OR(ISTEXT(E51),ISTEXT(D51),ISTEXT($E$5)),"",IF(ABS(E51/D51-1)&lt;=$E$5,"OK","Check")))</f>
        <v/>
      </c>
    </row>
    <row r="52" ht="13.35" customHeight="1" s="162">
      <c r="B52" s="516">
        <f>IF('MAUs'!D212="","",'MAUs'!D212)</f>
        <v/>
      </c>
      <c r="C52" s="517">
        <f>IF('MAUs'!I212="","",'MAUs'!I212)</f>
        <v/>
      </c>
      <c r="D52" s="518">
        <f>IF('MAUs'!K217="","",'MAUs'!K217)</f>
        <v/>
      </c>
      <c r="E52" s="518">
        <f>IF('MAUs'!L217="","",'MAUs'!L217)</f>
        <v/>
      </c>
      <c r="F52" s="519">
        <f>IF(OR(E52="",D52="",D52=0),"",IF(OR(ISTEXT(E52),ISTEXT(D52)),"",E52/D52))</f>
        <v/>
      </c>
      <c r="G52" s="518" t="n"/>
      <c r="H52" s="518" t="n"/>
      <c r="I52" s="520">
        <f>IF('MAUs'!K218="","",'MAUs'!K218)</f>
        <v/>
      </c>
      <c r="J52" s="520">
        <f>IF('MAUs'!L218="","",'MAUs'!L218)</f>
        <v/>
      </c>
      <c r="K52" s="520">
        <f>IF('MAUs'!L230="","",'MAUs'!L230)</f>
        <v/>
      </c>
      <c r="L52" s="520">
        <f>IF(COUNT('MAUs'!E228:G228)=0,"",ROUND(AVERAGE('MAUs'!E228:G228),1))</f>
        <v/>
      </c>
      <c r="M52" s="521">
        <f>IF(OR(D52="",E52="",D52=0),"",IF(OR(ISTEXT(E52),ISTEXT(D52),ISTEXT($E$5)),"",IF(ABS(E52/D52-1)&lt;=$E$5,"OK","Check")))</f>
        <v/>
      </c>
    </row>
    <row r="53" ht="13.35" customHeight="1" s="162">
      <c r="B53" s="516">
        <f>IF('MAUs'!D316="","",'MAUs'!D316)</f>
        <v/>
      </c>
      <c r="C53" s="517">
        <f>IF('MAUs'!I316="","",'MAUs'!I316)</f>
        <v/>
      </c>
      <c r="D53" s="518">
        <f>IF('MAUs'!K321="","",'MAUs'!K321)</f>
        <v/>
      </c>
      <c r="E53" s="518">
        <f>IF('MAUs'!L321="","",'MAUs'!L321)</f>
        <v/>
      </c>
      <c r="F53" s="519">
        <f>IF(OR(E53="",D53="",D53=0),"",IF(OR(ISTEXT(E53),ISTEXT(D53)),"",E53/D53))</f>
        <v/>
      </c>
      <c r="G53" s="518" t="n"/>
      <c r="H53" s="518" t="n"/>
      <c r="I53" s="520">
        <f>IF('MAUs'!K322="","",'MAUs'!K322)</f>
        <v/>
      </c>
      <c r="J53" s="520">
        <f>IF('MAUs'!L322="","",'MAUs'!L322)</f>
        <v/>
      </c>
      <c r="K53" s="520">
        <f>IF('MAUs'!L334="","",'MAUs'!L334)</f>
        <v/>
      </c>
      <c r="L53" s="520">
        <f>IF(COUNT('MAUs'!E332:G332)=0,"",ROUND(AVERAGE('MAUs'!E332:G332),1))</f>
        <v/>
      </c>
      <c r="M53" s="521">
        <f>IF(OR(D53="",E53="",D53=0),"",IF(OR(ISTEXT(E53),ISTEXT(D53),ISTEXT($E$5)),"",IF(ABS(E53/D53-1)&lt;=$E$5,"OK","Check")))</f>
        <v/>
      </c>
    </row>
    <row r="54" ht="13.35" customHeight="1" s="162">
      <c r="B54" s="516">
        <f>IF('MAUs'!D420="","",'MAUs'!D420)</f>
        <v/>
      </c>
      <c r="C54" s="517">
        <f>IF('MAUs'!I420="","",'MAUs'!I420)</f>
        <v/>
      </c>
      <c r="D54" s="518">
        <f>IF('MAUs'!K425="","",'MAUs'!K425)</f>
        <v/>
      </c>
      <c r="E54" s="518">
        <f>IF('MAUs'!L425="","",'MAUs'!L425)</f>
        <v/>
      </c>
      <c r="F54" s="519">
        <f>IF(OR(E54="",D54="",D54=0),"",IF(OR(ISTEXT(E54),ISTEXT(D54)),"",E54/D54))</f>
        <v/>
      </c>
      <c r="G54" s="518" t="n"/>
      <c r="H54" s="518" t="n"/>
      <c r="I54" s="520">
        <f>IF('MAUs'!K426="","",'MAUs'!K426)</f>
        <v/>
      </c>
      <c r="J54" s="520">
        <f>IF('MAUs'!L426="","",'MAUs'!L426)</f>
        <v/>
      </c>
      <c r="K54" s="520">
        <f>IF('MAUs'!L438="","",'MAUs'!L438)</f>
        <v/>
      </c>
      <c r="L54" s="520">
        <f>IF(COUNT('MAUs'!E436:G436)=0,"",ROUND(AVERAGE('MAUs'!E436:G436),1))</f>
        <v/>
      </c>
      <c r="M54" s="521">
        <f>IF(OR(D54="",E54="",D54=0),"",IF(OR(ISTEXT(E54),ISTEXT(D54),ISTEXT($E$5)),"",IF(ABS(E54/D54-1)&lt;=$E$5,"OK","Check")))</f>
        <v/>
      </c>
    </row>
    <row r="55" ht="13.35" customHeight="1" s="162">
      <c r="B55" s="516">
        <f>IF('MAUs'!D524="","",'MAUs'!D524)</f>
        <v/>
      </c>
      <c r="C55" s="517">
        <f>IF('MAUs'!I524="","",'MAUs'!I524)</f>
        <v/>
      </c>
      <c r="D55" s="518">
        <f>IF('MAUs'!K529="","",'MAUs'!K529)</f>
        <v/>
      </c>
      <c r="E55" s="518">
        <f>IF('MAUs'!L529="","",'MAUs'!L529)</f>
        <v/>
      </c>
      <c r="F55" s="519">
        <f>IF(OR(E55="",D55="",D55=0),"",IF(OR(ISTEXT(E55),ISTEXT(D55)),"",E55/D55))</f>
        <v/>
      </c>
      <c r="G55" s="518" t="n"/>
      <c r="H55" s="518" t="n"/>
      <c r="I55" s="520">
        <f>IF('MAUs'!K530="","",'MAUs'!K530)</f>
        <v/>
      </c>
      <c r="J55" s="520">
        <f>IF('MAUs'!L530="","",'MAUs'!L530)</f>
        <v/>
      </c>
      <c r="K55" s="520">
        <f>IF('MAUs'!L542="","",'MAUs'!L542)</f>
        <v/>
      </c>
      <c r="L55" s="520">
        <f>IF(COUNT('MAUs'!E540:G540)=0,"",ROUND(AVERAGE('MAUs'!E540:G540),1))</f>
        <v/>
      </c>
      <c r="M55" s="521">
        <f>IF(OR(D55="",E55="",D55=0),"",IF(OR(ISTEXT(E55),ISTEXT(D55),ISTEXT($E$5)),"",IF(ABS(E55/D55-1)&lt;=$E$5,"OK","Check")))</f>
        <v/>
      </c>
    </row>
    <row r="56" ht="13.35" customHeight="1" s="162">
      <c r="B56" s="516">
        <f>IF('MAUs'!D628="","",'MAUs'!D628)</f>
        <v/>
      </c>
      <c r="C56" s="517">
        <f>IF('MAUs'!I628="","",'MAUs'!I628)</f>
        <v/>
      </c>
      <c r="D56" s="518">
        <f>IF('MAUs'!K633="","",'MAUs'!K633)</f>
        <v/>
      </c>
      <c r="E56" s="518">
        <f>IF('MAUs'!L633="","",'MAUs'!L633)</f>
        <v/>
      </c>
      <c r="F56" s="519">
        <f>IF(OR(E56="",D56="",D56=0),"",IF(OR(ISTEXT(E56),ISTEXT(D56)),"",E56/D56))</f>
        <v/>
      </c>
      <c r="G56" s="518" t="n"/>
      <c r="H56" s="518" t="n"/>
      <c r="I56" s="520">
        <f>IF('MAUs'!K634="","",'MAUs'!K634)</f>
        <v/>
      </c>
      <c r="J56" s="520">
        <f>IF('MAUs'!L634="","",'MAUs'!L634)</f>
        <v/>
      </c>
      <c r="K56" s="520">
        <f>IF('MAUs'!L646="","",'MAUs'!L646)</f>
        <v/>
      </c>
      <c r="L56" s="520">
        <f>IF(COUNT('MAUs'!E644:G644)=0,"",ROUND(AVERAGE('MAUs'!E644:G644),1))</f>
        <v/>
      </c>
      <c r="M56" s="521">
        <f>IF(OR(D56="",E56="",D56=0),"",IF(OR(ISTEXT(E56),ISTEXT(D56),ISTEXT($E$5)),"",IF(ABS(E56/D56-1)&lt;=$E$5,"OK","Check")))</f>
        <v/>
      </c>
    </row>
    <row r="57" ht="13.35" customHeight="1" s="162">
      <c r="B57" s="516">
        <f>IF('MAUs'!D732="","",'MAUs'!D732)</f>
        <v/>
      </c>
      <c r="C57" s="517">
        <f>IF('MAUs'!I732="","",'MAUs'!I732)</f>
        <v/>
      </c>
      <c r="D57" s="518">
        <f>IF('MAUs'!K737="","",'MAUs'!K737)</f>
        <v/>
      </c>
      <c r="E57" s="518">
        <f>IF('MAUs'!L737="","",'MAUs'!L737)</f>
        <v/>
      </c>
      <c r="F57" s="519">
        <f>IF(OR(E57="",D57="",D57=0),"",IF(OR(ISTEXT(E57),ISTEXT(D57)),"",E57/D57))</f>
        <v/>
      </c>
      <c r="G57" s="518" t="n"/>
      <c r="H57" s="518" t="n"/>
      <c r="I57" s="520">
        <f>IF('MAUs'!K738="","",'MAUs'!K738)</f>
        <v/>
      </c>
      <c r="J57" s="520">
        <f>IF('MAUs'!L738="","",'MAUs'!L738)</f>
        <v/>
      </c>
      <c r="K57" s="520">
        <f>IF('MAUs'!L750="","",'MAUs'!L750)</f>
        <v/>
      </c>
      <c r="L57" s="520">
        <f>IF(COUNT('MAUs'!E748:G748)=0,"",ROUND(AVERAGE('MAUs'!E748:G748),1))</f>
        <v/>
      </c>
      <c r="M57" s="521">
        <f>IF(OR(D57="",E57="",D57=0),"",IF(OR(ISTEXT(E57),ISTEXT(D57),ISTEXT($E$5)),"",IF(ABS(E57/D57-1)&lt;=$E$5,"OK","Check")))</f>
        <v/>
      </c>
    </row>
    <row r="58" ht="13.35" customHeight="1" s="162">
      <c r="B58" s="516">
        <f>IF('MAUs'!D836="","",'MAUs'!D836)</f>
        <v/>
      </c>
      <c r="C58" s="517">
        <f>IF('MAUs'!I836="","",'MAUs'!I836)</f>
        <v/>
      </c>
      <c r="D58" s="518">
        <f>IF('MAUs'!K841="","",'MAUs'!K841)</f>
        <v/>
      </c>
      <c r="E58" s="518">
        <f>IF('MAUs'!L841="","",'MAUs'!L841)</f>
        <v/>
      </c>
      <c r="F58" s="519">
        <f>IF(OR(E58="",D58="",D58=0),"",IF(OR(ISTEXT(E58),ISTEXT(D58)),"",E58/D58))</f>
        <v/>
      </c>
      <c r="G58" s="518" t="n"/>
      <c r="H58" s="518" t="n"/>
      <c r="I58" s="520">
        <f>IF('MAUs'!K842="","",'MAUs'!K842)</f>
        <v/>
      </c>
      <c r="J58" s="520">
        <f>IF('MAUs'!L842="","",'MAUs'!L842)</f>
        <v/>
      </c>
      <c r="K58" s="520">
        <f>IF('MAUs'!L854="","",'MAUs'!L854)</f>
        <v/>
      </c>
      <c r="L58" s="520">
        <f>IF(COUNT('MAUs'!E852:G852)=0,"",ROUND(AVERAGE('MAUs'!E852:G852),1))</f>
        <v/>
      </c>
      <c r="M58" s="521">
        <f>IF(OR(D58="",E58="",D58=0),"",IF(OR(ISTEXT(E58),ISTEXT(D58),ISTEXT($E$5)),"",IF(ABS(E58/D58-1)&lt;=$E$5,"OK","Check")))</f>
        <v/>
      </c>
    </row>
    <row r="59" ht="13.35" customHeight="1" s="162">
      <c r="B59" s="516">
        <f>IF('MAUs'!D940="","",'MAUs'!D940)</f>
        <v/>
      </c>
      <c r="C59" s="517">
        <f>IF('MAUs'!I940="","",'MAUs'!I940)</f>
        <v/>
      </c>
      <c r="D59" s="518">
        <f>IF('MAUs'!K945="","",'MAUs'!K945)</f>
        <v/>
      </c>
      <c r="E59" s="518">
        <f>IF('MAUs'!L945="","",'MAUs'!L945)</f>
        <v/>
      </c>
      <c r="F59" s="519">
        <f>IF(OR(E59="",D59="",D59=0),"",IF(OR(ISTEXT(E59),ISTEXT(D59)),"",E59/D59))</f>
        <v/>
      </c>
      <c r="G59" s="518" t="n"/>
      <c r="H59" s="518" t="n"/>
      <c r="I59" s="520">
        <f>IF('MAUs'!K946="","",'MAUs'!K946)</f>
        <v/>
      </c>
      <c r="J59" s="520">
        <f>IF('MAUs'!L946="","",'MAUs'!L946)</f>
        <v/>
      </c>
      <c r="K59" s="520">
        <f>IF('MAUs'!L958="","",'MAUs'!L958)</f>
        <v/>
      </c>
      <c r="L59" s="520">
        <f>IF(COUNT('MAUs'!E956:G956)=0,"",ROUND(AVERAGE('MAUs'!E956:G956),1))</f>
        <v/>
      </c>
      <c r="M59" s="521">
        <f>IF(OR(D59="",E59="",D59=0),"",IF(OR(ISTEXT(E59),ISTEXT(D59),ISTEXT($E$5)),"",IF(ABS(E59/D59-1)&lt;=$E$5,"OK","Check")))</f>
        <v/>
      </c>
    </row>
    <row r="60" ht="13.35" customHeight="1" s="162">
      <c r="B60" s="515" t="inlineStr">
        <is>
          <t>Energy Recovery Units  (OA / Exh columns = exhaust airflow)</t>
        </is>
      </c>
    </row>
    <row r="61" ht="13.35" customHeight="1" s="162">
      <c r="B61" s="516">
        <f>IF('ERVs'!D4="","",'ERVs'!D4)</f>
        <v/>
      </c>
      <c r="C61" s="517">
        <f>IF('ERVs'!I4="","",'ERVs'!I4)</f>
        <v/>
      </c>
      <c r="D61" s="518">
        <f>IF('ERVs'!K9="","",'ERVs'!K9)</f>
        <v/>
      </c>
      <c r="E61" s="518">
        <f>IF('ERVs'!L9="","",'ERVs'!L9)</f>
        <v/>
      </c>
      <c r="F61" s="519">
        <f>IF(OR(E61="",D61="",D61=0),"",IF(OR(ISTEXT(E61),ISTEXT(D61)),"",E61/D61))</f>
        <v/>
      </c>
      <c r="G61" s="518">
        <f>IF('ERVs'!K10="","",'ERVs'!K10)</f>
        <v/>
      </c>
      <c r="H61" s="518">
        <f>IF('ERVs'!L10="","",'ERVs'!L10)</f>
        <v/>
      </c>
      <c r="I61" s="520" t="n"/>
      <c r="J61" s="520" t="n"/>
      <c r="K61" s="520">
        <f>IF('ERVs'!L22="","",'ERVs'!L22)</f>
        <v/>
      </c>
      <c r="L61" s="520">
        <f>IF(COUNT('ERVs'!E20:G20)=0,"",ROUND(AVERAGE('ERVs'!E20:G20),1))</f>
        <v/>
      </c>
      <c r="M61" s="521">
        <f>IF(OR(D61="",E61="",D61=0),"",IF(OR(ISTEXT(E61),ISTEXT(D61),ISTEXT($E$5)),"",IF(ABS(E61/D61-1)&lt;=$E$5,"OK","Check")))</f>
        <v/>
      </c>
    </row>
    <row r="62" ht="13.35" customHeight="1" s="162">
      <c r="B62" s="516">
        <f>IF('ERVs'!D108="","",'ERVs'!D108)</f>
        <v/>
      </c>
      <c r="C62" s="517">
        <f>IF('ERVs'!I108="","",'ERVs'!I108)</f>
        <v/>
      </c>
      <c r="D62" s="518">
        <f>IF('ERVs'!K113="","",'ERVs'!K113)</f>
        <v/>
      </c>
      <c r="E62" s="518">
        <f>IF('ERVs'!L113="","",'ERVs'!L113)</f>
        <v/>
      </c>
      <c r="F62" s="519">
        <f>IF(OR(E62="",D62="",D62=0),"",IF(OR(ISTEXT(E62),ISTEXT(D62)),"",E62/D62))</f>
        <v/>
      </c>
      <c r="G62" s="518">
        <f>IF('ERVs'!K114="","",'ERVs'!K114)</f>
        <v/>
      </c>
      <c r="H62" s="518">
        <f>IF('ERVs'!L114="","",'ERVs'!L114)</f>
        <v/>
      </c>
      <c r="I62" s="520" t="n"/>
      <c r="J62" s="520" t="n"/>
      <c r="K62" s="520">
        <f>IF('ERVs'!L126="","",'ERVs'!L126)</f>
        <v/>
      </c>
      <c r="L62" s="520">
        <f>IF(COUNT('ERVs'!E124:G124)=0,"",ROUND(AVERAGE('ERVs'!E124:G124),1))</f>
        <v/>
      </c>
      <c r="M62" s="521">
        <f>IF(OR(D62="",E62="",D62=0),"",IF(OR(ISTEXT(E62),ISTEXT(D62),ISTEXT($E$5)),"",IF(ABS(E62/D62-1)&lt;=$E$5,"OK","Check")))</f>
        <v/>
      </c>
    </row>
    <row r="63" ht="13.35" customHeight="1" s="162">
      <c r="B63" s="516">
        <f>IF('ERVs'!D212="","",'ERVs'!D212)</f>
        <v/>
      </c>
      <c r="C63" s="517">
        <f>IF('ERVs'!I212="","",'ERVs'!I212)</f>
        <v/>
      </c>
      <c r="D63" s="518">
        <f>IF('ERVs'!K217="","",'ERVs'!K217)</f>
        <v/>
      </c>
      <c r="E63" s="518">
        <f>IF('ERVs'!L217="","",'ERVs'!L217)</f>
        <v/>
      </c>
      <c r="F63" s="519">
        <f>IF(OR(E63="",D63="",D63=0),"",IF(OR(ISTEXT(E63),ISTEXT(D63)),"",E63/D63))</f>
        <v/>
      </c>
      <c r="G63" s="518">
        <f>IF('ERVs'!K218="","",'ERVs'!K218)</f>
        <v/>
      </c>
      <c r="H63" s="518">
        <f>IF('ERVs'!L218="","",'ERVs'!L218)</f>
        <v/>
      </c>
      <c r="I63" s="520" t="n"/>
      <c r="J63" s="520" t="n"/>
      <c r="K63" s="520">
        <f>IF('ERVs'!L230="","",'ERVs'!L230)</f>
        <v/>
      </c>
      <c r="L63" s="520">
        <f>IF(COUNT('ERVs'!E228:G228)=0,"",ROUND(AVERAGE('ERVs'!E228:G228),1))</f>
        <v/>
      </c>
      <c r="M63" s="521">
        <f>IF(OR(D63="",E63="",D63=0),"",IF(OR(ISTEXT(E63),ISTEXT(D63),ISTEXT($E$5)),"",IF(ABS(E63/D63-1)&lt;=$E$5,"OK","Check")))</f>
        <v/>
      </c>
    </row>
    <row r="64" ht="13.35" customHeight="1" s="162">
      <c r="B64" s="516">
        <f>IF('ERVs'!D316="","",'ERVs'!D316)</f>
        <v/>
      </c>
      <c r="C64" s="517">
        <f>IF('ERVs'!I316="","",'ERVs'!I316)</f>
        <v/>
      </c>
      <c r="D64" s="518">
        <f>IF('ERVs'!K321="","",'ERVs'!K321)</f>
        <v/>
      </c>
      <c r="E64" s="518">
        <f>IF('ERVs'!L321="","",'ERVs'!L321)</f>
        <v/>
      </c>
      <c r="F64" s="519">
        <f>IF(OR(E64="",D64="",D64=0),"",IF(OR(ISTEXT(E64),ISTEXT(D64)),"",E64/D64))</f>
        <v/>
      </c>
      <c r="G64" s="518">
        <f>IF('ERVs'!K322="","",'ERVs'!K322)</f>
        <v/>
      </c>
      <c r="H64" s="518">
        <f>IF('ERVs'!L322="","",'ERVs'!L322)</f>
        <v/>
      </c>
      <c r="I64" s="520" t="n"/>
      <c r="J64" s="520" t="n"/>
      <c r="K64" s="520">
        <f>IF('ERVs'!L334="","",'ERVs'!L334)</f>
        <v/>
      </c>
      <c r="L64" s="520">
        <f>IF(COUNT('ERVs'!E332:G332)=0,"",ROUND(AVERAGE('ERVs'!E332:G332),1))</f>
        <v/>
      </c>
      <c r="M64" s="521">
        <f>IF(OR(D64="",E64="",D64=0),"",IF(OR(ISTEXT(E64),ISTEXT(D64),ISTEXT($E$5)),"",IF(ABS(E64/D64-1)&lt;=$E$5,"OK","Check")))</f>
        <v/>
      </c>
    </row>
    <row r="65" ht="13.35" customHeight="1" s="162">
      <c r="B65" s="516">
        <f>IF('ERVs'!D420="","",'ERVs'!D420)</f>
        <v/>
      </c>
      <c r="C65" s="517">
        <f>IF('ERVs'!I420="","",'ERVs'!I420)</f>
        <v/>
      </c>
      <c r="D65" s="518">
        <f>IF('ERVs'!K425="","",'ERVs'!K425)</f>
        <v/>
      </c>
      <c r="E65" s="518">
        <f>IF('ERVs'!L425="","",'ERVs'!L425)</f>
        <v/>
      </c>
      <c r="F65" s="519">
        <f>IF(OR(E65="",D65="",D65=0),"",IF(OR(ISTEXT(E65),ISTEXT(D65)),"",E65/D65))</f>
        <v/>
      </c>
      <c r="G65" s="518">
        <f>IF('ERVs'!K426="","",'ERVs'!K426)</f>
        <v/>
      </c>
      <c r="H65" s="518">
        <f>IF('ERVs'!L426="","",'ERVs'!L426)</f>
        <v/>
      </c>
      <c r="I65" s="520" t="n"/>
      <c r="J65" s="520" t="n"/>
      <c r="K65" s="520">
        <f>IF('ERVs'!L438="","",'ERVs'!L438)</f>
        <v/>
      </c>
      <c r="L65" s="520">
        <f>IF(COUNT('ERVs'!E436:G436)=0,"",ROUND(AVERAGE('ERVs'!E436:G436),1))</f>
        <v/>
      </c>
      <c r="M65" s="521">
        <f>IF(OR(D65="",E65="",D65=0),"",IF(OR(ISTEXT(E65),ISTEXT(D65),ISTEXT($E$5)),"",IF(ABS(E65/D65-1)&lt;=$E$5,"OK","Check")))</f>
        <v/>
      </c>
    </row>
    <row r="66" ht="13.35" customHeight="1" s="162">
      <c r="B66" s="516">
        <f>IF('ERVs'!D524="","",'ERVs'!D524)</f>
        <v/>
      </c>
      <c r="C66" s="517">
        <f>IF('ERVs'!I524="","",'ERVs'!I524)</f>
        <v/>
      </c>
      <c r="D66" s="518">
        <f>IF('ERVs'!K529="","",'ERVs'!K529)</f>
        <v/>
      </c>
      <c r="E66" s="518">
        <f>IF('ERVs'!L529="","",'ERVs'!L529)</f>
        <v/>
      </c>
      <c r="F66" s="519">
        <f>IF(OR(E66="",D66="",D66=0),"",IF(OR(ISTEXT(E66),ISTEXT(D66)),"",E66/D66))</f>
        <v/>
      </c>
      <c r="G66" s="518">
        <f>IF('ERVs'!K530="","",'ERVs'!K530)</f>
        <v/>
      </c>
      <c r="H66" s="518">
        <f>IF('ERVs'!L530="","",'ERVs'!L530)</f>
        <v/>
      </c>
      <c r="I66" s="520" t="n"/>
      <c r="J66" s="520" t="n"/>
      <c r="K66" s="520">
        <f>IF('ERVs'!L542="","",'ERVs'!L542)</f>
        <v/>
      </c>
      <c r="L66" s="520">
        <f>IF(COUNT('ERVs'!E540:G540)=0,"",ROUND(AVERAGE('ERVs'!E540:G540),1))</f>
        <v/>
      </c>
      <c r="M66" s="521">
        <f>IF(OR(D66="",E66="",D66=0),"",IF(OR(ISTEXT(E66),ISTEXT(D66),ISTEXT($E$5)),"",IF(ABS(E66/D66-1)&lt;=$E$5,"OK","Check")))</f>
        <v/>
      </c>
    </row>
    <row r="67" ht="13.35" customHeight="1" s="162">
      <c r="B67" s="516">
        <f>IF('ERVs'!D628="","",'ERVs'!D628)</f>
        <v/>
      </c>
      <c r="C67" s="517">
        <f>IF('ERVs'!I628="","",'ERVs'!I628)</f>
        <v/>
      </c>
      <c r="D67" s="518">
        <f>IF('ERVs'!K633="","",'ERVs'!K633)</f>
        <v/>
      </c>
      <c r="E67" s="518">
        <f>IF('ERVs'!L633="","",'ERVs'!L633)</f>
        <v/>
      </c>
      <c r="F67" s="519">
        <f>IF(OR(E67="",D67="",D67=0),"",IF(OR(ISTEXT(E67),ISTEXT(D67)),"",E67/D67))</f>
        <v/>
      </c>
      <c r="G67" s="518">
        <f>IF('ERVs'!K634="","",'ERVs'!K634)</f>
        <v/>
      </c>
      <c r="H67" s="518">
        <f>IF('ERVs'!L634="","",'ERVs'!L634)</f>
        <v/>
      </c>
      <c r="I67" s="520" t="n"/>
      <c r="J67" s="520" t="n"/>
      <c r="K67" s="520">
        <f>IF('ERVs'!L646="","",'ERVs'!L646)</f>
        <v/>
      </c>
      <c r="L67" s="520">
        <f>IF(COUNT('ERVs'!E644:G644)=0,"",ROUND(AVERAGE('ERVs'!E644:G644),1))</f>
        <v/>
      </c>
      <c r="M67" s="521">
        <f>IF(OR(D67="",E67="",D67=0),"",IF(OR(ISTEXT(E67),ISTEXT(D67),ISTEXT($E$5)),"",IF(ABS(E67/D67-1)&lt;=$E$5,"OK","Check")))</f>
        <v/>
      </c>
    </row>
    <row r="68" ht="13.35" customHeight="1" s="162">
      <c r="B68" s="516">
        <f>IF('ERVs'!D732="","",'ERVs'!D732)</f>
        <v/>
      </c>
      <c r="C68" s="517">
        <f>IF('ERVs'!I732="","",'ERVs'!I732)</f>
        <v/>
      </c>
      <c r="D68" s="518">
        <f>IF('ERVs'!K737="","",'ERVs'!K737)</f>
        <v/>
      </c>
      <c r="E68" s="518">
        <f>IF('ERVs'!L737="","",'ERVs'!L737)</f>
        <v/>
      </c>
      <c r="F68" s="519">
        <f>IF(OR(E68="",D68="",D68=0),"",IF(OR(ISTEXT(E68),ISTEXT(D68)),"",E68/D68))</f>
        <v/>
      </c>
      <c r="G68" s="518">
        <f>IF('ERVs'!K738="","",'ERVs'!K738)</f>
        <v/>
      </c>
      <c r="H68" s="518">
        <f>IF('ERVs'!L738="","",'ERVs'!L738)</f>
        <v/>
      </c>
      <c r="I68" s="520" t="n"/>
      <c r="J68" s="520" t="n"/>
      <c r="K68" s="520">
        <f>IF('ERVs'!L750="","",'ERVs'!L750)</f>
        <v/>
      </c>
      <c r="L68" s="520">
        <f>IF(COUNT('ERVs'!E748:G748)=0,"",ROUND(AVERAGE('ERVs'!E748:G748),1))</f>
        <v/>
      </c>
      <c r="M68" s="521">
        <f>IF(OR(D68="",E68="",D68=0),"",IF(OR(ISTEXT(E68),ISTEXT(D68),ISTEXT($E$5)),"",IF(ABS(E68/D68-1)&lt;=$E$5,"OK","Check")))</f>
        <v/>
      </c>
    </row>
    <row r="69" ht="13.35" customHeight="1" s="162">
      <c r="B69" s="516">
        <f>IF('ERVs'!D836="","",'ERVs'!D836)</f>
        <v/>
      </c>
      <c r="C69" s="517">
        <f>IF('ERVs'!I836="","",'ERVs'!I836)</f>
        <v/>
      </c>
      <c r="D69" s="518">
        <f>IF('ERVs'!K841="","",'ERVs'!K841)</f>
        <v/>
      </c>
      <c r="E69" s="518">
        <f>IF('ERVs'!L841="","",'ERVs'!L841)</f>
        <v/>
      </c>
      <c r="F69" s="519">
        <f>IF(OR(E69="",D69="",D69=0),"",IF(OR(ISTEXT(E69),ISTEXT(D69)),"",E69/D69))</f>
        <v/>
      </c>
      <c r="G69" s="518">
        <f>IF('ERVs'!K842="","",'ERVs'!K842)</f>
        <v/>
      </c>
      <c r="H69" s="518">
        <f>IF('ERVs'!L842="","",'ERVs'!L842)</f>
        <v/>
      </c>
      <c r="I69" s="520" t="n"/>
      <c r="J69" s="520" t="n"/>
      <c r="K69" s="520">
        <f>IF('ERVs'!L854="","",'ERVs'!L854)</f>
        <v/>
      </c>
      <c r="L69" s="520">
        <f>IF(COUNT('ERVs'!E852:G852)=0,"",ROUND(AVERAGE('ERVs'!E852:G852),1))</f>
        <v/>
      </c>
      <c r="M69" s="521">
        <f>IF(OR(D69="",E69="",D69=0),"",IF(OR(ISTEXT(E69),ISTEXT(D69),ISTEXT($E$5)),"",IF(ABS(E69/D69-1)&lt;=$E$5,"OK","Check")))</f>
        <v/>
      </c>
    </row>
    <row r="70" ht="13.35" customHeight="1" s="162">
      <c r="B70" s="516">
        <f>IF('ERVs'!D940="","",'ERVs'!D940)</f>
        <v/>
      </c>
      <c r="C70" s="517">
        <f>IF('ERVs'!I940="","",'ERVs'!I940)</f>
        <v/>
      </c>
      <c r="D70" s="518">
        <f>IF('ERVs'!K945="","",'ERVs'!K945)</f>
        <v/>
      </c>
      <c r="E70" s="518">
        <f>IF('ERVs'!L945="","",'ERVs'!L945)</f>
        <v/>
      </c>
      <c r="F70" s="519">
        <f>IF(OR(E70="",D70="",D70=0),"",IF(OR(ISTEXT(E70),ISTEXT(D70)),"",E70/D70))</f>
        <v/>
      </c>
      <c r="G70" s="518">
        <f>IF('ERVs'!K946="","",'ERVs'!K946)</f>
        <v/>
      </c>
      <c r="H70" s="518">
        <f>IF('ERVs'!L946="","",'ERVs'!L946)</f>
        <v/>
      </c>
      <c r="I70" s="520" t="n"/>
      <c r="J70" s="520" t="n"/>
      <c r="K70" s="520">
        <f>IF('ERVs'!L958="","",'ERVs'!L958)</f>
        <v/>
      </c>
      <c r="L70" s="520">
        <f>IF(COUNT('ERVs'!E956:G956)=0,"",ROUND(AVERAGE('ERVs'!E956:G956),1))</f>
        <v/>
      </c>
      <c r="M70" s="521">
        <f>IF(OR(D70="",E70="",D70=0),"",IF(OR(ISTEXT(E70),ISTEXT(D70),ISTEXT($E$5)),"",IF(ABS(E70/D70-1)&lt;=$E$5,"OK","Check")))</f>
        <v/>
      </c>
    </row>
    <row r="71" ht="13.35" customHeight="1" s="162">
      <c r="B71" s="515" t="inlineStr">
        <is>
          <t>Fans</t>
        </is>
      </c>
    </row>
    <row r="72" ht="13.35" customHeight="1" s="162">
      <c r="B72" s="516">
        <f>IF('Fans'!D4="","",'Fans'!D4)</f>
        <v/>
      </c>
      <c r="C72" s="517">
        <f>IF('Fans'!I4="","",'Fans'!I4)</f>
        <v/>
      </c>
      <c r="D72" s="518">
        <f>IF('Fans'!K9="","",'Fans'!K9)</f>
        <v/>
      </c>
      <c r="E72" s="518">
        <f>IF('Fans'!L9="","",'Fans'!L9)</f>
        <v/>
      </c>
      <c r="F72" s="519">
        <f>IF(OR(E72="",D72="",D72=0),"",IF(OR(ISTEXT(E72),ISTEXT(D72)),"",E72/D72))</f>
        <v/>
      </c>
      <c r="G72" s="518" t="n"/>
      <c r="H72" s="518" t="n"/>
      <c r="I72" s="520">
        <f>IF('Fans'!K10="","",'Fans'!K10)</f>
        <v/>
      </c>
      <c r="J72" s="520">
        <f>IF('Fans'!L10="","",'Fans'!L10)</f>
        <v/>
      </c>
      <c r="K72" s="520">
        <f>IF('Fans'!L22="","",'Fans'!L22)</f>
        <v/>
      </c>
      <c r="L72" s="520">
        <f>IF(COUNT('Fans'!E20:G20)=0,"",ROUND(AVERAGE('Fans'!E20:G20),1))</f>
        <v/>
      </c>
      <c r="M72" s="521">
        <f>IF(OR(D72="",E72="",D72=0),"",IF(OR(ISTEXT(E72),ISTEXT(D72),ISTEXT($E$5)),"",IF(ABS(E72/D72-1)&lt;=$E$5,"OK","Check")))</f>
        <v/>
      </c>
    </row>
    <row r="73" ht="13.35" customHeight="1" s="162">
      <c r="B73" s="516">
        <f>IF('Fans'!D108="","",'Fans'!D108)</f>
        <v/>
      </c>
      <c r="C73" s="517">
        <f>IF('Fans'!I108="","",'Fans'!I108)</f>
        <v/>
      </c>
      <c r="D73" s="518">
        <f>IF('Fans'!K113="","",'Fans'!K113)</f>
        <v/>
      </c>
      <c r="E73" s="518">
        <f>IF('Fans'!L113="","",'Fans'!L113)</f>
        <v/>
      </c>
      <c r="F73" s="519">
        <f>IF(OR(E73="",D73="",D73=0),"",IF(OR(ISTEXT(E73),ISTEXT(D73)),"",E73/D73))</f>
        <v/>
      </c>
      <c r="G73" s="518" t="n"/>
      <c r="H73" s="518" t="n"/>
      <c r="I73" s="520">
        <f>IF('Fans'!K114="","",'Fans'!K114)</f>
        <v/>
      </c>
      <c r="J73" s="520">
        <f>IF('Fans'!L114="","",'Fans'!L114)</f>
        <v/>
      </c>
      <c r="K73" s="520">
        <f>IF('Fans'!L126="","",'Fans'!L126)</f>
        <v/>
      </c>
      <c r="L73" s="520">
        <f>IF(COUNT('Fans'!E124:G124)=0,"",ROUND(AVERAGE('Fans'!E124:G124),1))</f>
        <v/>
      </c>
      <c r="M73" s="521">
        <f>IF(OR(D73="",E73="",D73=0),"",IF(OR(ISTEXT(E73),ISTEXT(D73),ISTEXT($E$5)),"",IF(ABS(E73/D73-1)&lt;=$E$5,"OK","Check")))</f>
        <v/>
      </c>
    </row>
    <row r="74" ht="13.35" customHeight="1" s="162">
      <c r="B74" s="516">
        <f>IF('Fans'!D212="","",'Fans'!D212)</f>
        <v/>
      </c>
      <c r="C74" s="517">
        <f>IF('Fans'!I212="","",'Fans'!I212)</f>
        <v/>
      </c>
      <c r="D74" s="518">
        <f>IF('Fans'!K217="","",'Fans'!K217)</f>
        <v/>
      </c>
      <c r="E74" s="518">
        <f>IF('Fans'!L217="","",'Fans'!L217)</f>
        <v/>
      </c>
      <c r="F74" s="519">
        <f>IF(OR(E74="",D74="",D74=0),"",IF(OR(ISTEXT(E74),ISTEXT(D74)),"",E74/D74))</f>
        <v/>
      </c>
      <c r="G74" s="518" t="n"/>
      <c r="H74" s="518" t="n"/>
      <c r="I74" s="520">
        <f>IF('Fans'!K218="","",'Fans'!K218)</f>
        <v/>
      </c>
      <c r="J74" s="520">
        <f>IF('Fans'!L218="","",'Fans'!L218)</f>
        <v/>
      </c>
      <c r="K74" s="520">
        <f>IF('Fans'!L230="","",'Fans'!L230)</f>
        <v/>
      </c>
      <c r="L74" s="520">
        <f>IF(COUNT('Fans'!E228:G228)=0,"",ROUND(AVERAGE('Fans'!E228:G228),1))</f>
        <v/>
      </c>
      <c r="M74" s="521">
        <f>IF(OR(D74="",E74="",D74=0),"",IF(OR(ISTEXT(E74),ISTEXT(D74),ISTEXT($E$5)),"",IF(ABS(E74/D74-1)&lt;=$E$5,"OK","Check")))</f>
        <v/>
      </c>
    </row>
    <row r="75" ht="13.35" customHeight="1" s="162">
      <c r="B75" s="516">
        <f>IF('Fans'!D316="","",'Fans'!D316)</f>
        <v/>
      </c>
      <c r="C75" s="517">
        <f>IF('Fans'!I316="","",'Fans'!I316)</f>
        <v/>
      </c>
      <c r="D75" s="518">
        <f>IF('Fans'!K321="","",'Fans'!K321)</f>
        <v/>
      </c>
      <c r="E75" s="518">
        <f>IF('Fans'!L321="","",'Fans'!L321)</f>
        <v/>
      </c>
      <c r="F75" s="519">
        <f>IF(OR(E75="",D75="",D75=0),"",IF(OR(ISTEXT(E75),ISTEXT(D75)),"",E75/D75))</f>
        <v/>
      </c>
      <c r="G75" s="518" t="n"/>
      <c r="H75" s="518" t="n"/>
      <c r="I75" s="520">
        <f>IF('Fans'!K322="","",'Fans'!K322)</f>
        <v/>
      </c>
      <c r="J75" s="520">
        <f>IF('Fans'!L322="","",'Fans'!L322)</f>
        <v/>
      </c>
      <c r="K75" s="520">
        <f>IF('Fans'!L334="","",'Fans'!L334)</f>
        <v/>
      </c>
      <c r="L75" s="520">
        <f>IF(COUNT('Fans'!E332:G332)=0,"",ROUND(AVERAGE('Fans'!E332:G332),1))</f>
        <v/>
      </c>
      <c r="M75" s="521">
        <f>IF(OR(D75="",E75="",D75=0),"",IF(OR(ISTEXT(E75),ISTEXT(D75),ISTEXT($E$5)),"",IF(ABS(E75/D75-1)&lt;=$E$5,"OK","Check")))</f>
        <v/>
      </c>
    </row>
    <row r="76" ht="13.35" customHeight="1" s="162">
      <c r="B76" s="516">
        <f>IF('Fans'!D420="","",'Fans'!D420)</f>
        <v/>
      </c>
      <c r="C76" s="517">
        <f>IF('Fans'!I420="","",'Fans'!I420)</f>
        <v/>
      </c>
      <c r="D76" s="518">
        <f>IF('Fans'!K425="","",'Fans'!K425)</f>
        <v/>
      </c>
      <c r="E76" s="518">
        <f>IF('Fans'!L425="","",'Fans'!L425)</f>
        <v/>
      </c>
      <c r="F76" s="519">
        <f>IF(OR(E76="",D76="",D76=0),"",IF(OR(ISTEXT(E76),ISTEXT(D76)),"",E76/D76))</f>
        <v/>
      </c>
      <c r="G76" s="518" t="n"/>
      <c r="H76" s="518" t="n"/>
      <c r="I76" s="520">
        <f>IF('Fans'!K426="","",'Fans'!K426)</f>
        <v/>
      </c>
      <c r="J76" s="520">
        <f>IF('Fans'!L426="","",'Fans'!L426)</f>
        <v/>
      </c>
      <c r="K76" s="520">
        <f>IF('Fans'!L438="","",'Fans'!L438)</f>
        <v/>
      </c>
      <c r="L76" s="520">
        <f>IF(COUNT('Fans'!E436:G436)=0,"",ROUND(AVERAGE('Fans'!E436:G436),1))</f>
        <v/>
      </c>
      <c r="M76" s="521">
        <f>IF(OR(D76="",E76="",D76=0),"",IF(OR(ISTEXT(E76),ISTEXT(D76),ISTEXT($E$5)),"",IF(ABS(E76/D76-1)&lt;=$E$5,"OK","Check")))</f>
        <v/>
      </c>
    </row>
    <row r="77" ht="13.35" customHeight="1" s="162">
      <c r="B77" s="516">
        <f>IF('Fans'!D524="","",'Fans'!D524)</f>
        <v/>
      </c>
      <c r="C77" s="517">
        <f>IF('Fans'!I524="","",'Fans'!I524)</f>
        <v/>
      </c>
      <c r="D77" s="518">
        <f>IF('Fans'!K529="","",'Fans'!K529)</f>
        <v/>
      </c>
      <c r="E77" s="518">
        <f>IF('Fans'!L529="","",'Fans'!L529)</f>
        <v/>
      </c>
      <c r="F77" s="519">
        <f>IF(OR(E77="",D77="",D77=0),"",IF(OR(ISTEXT(E77),ISTEXT(D77)),"",E77/D77))</f>
        <v/>
      </c>
      <c r="G77" s="518" t="n"/>
      <c r="H77" s="518" t="n"/>
      <c r="I77" s="520">
        <f>IF('Fans'!K530="","",'Fans'!K530)</f>
        <v/>
      </c>
      <c r="J77" s="520">
        <f>IF('Fans'!L530="","",'Fans'!L530)</f>
        <v/>
      </c>
      <c r="K77" s="520">
        <f>IF('Fans'!L542="","",'Fans'!L542)</f>
        <v/>
      </c>
      <c r="L77" s="520">
        <f>IF(COUNT('Fans'!E540:G540)=0,"",ROUND(AVERAGE('Fans'!E540:G540),1))</f>
        <v/>
      </c>
      <c r="M77" s="521">
        <f>IF(OR(D77="",E77="",D77=0),"",IF(OR(ISTEXT(E77),ISTEXT(D77),ISTEXT($E$5)),"",IF(ABS(E77/D77-1)&lt;=$E$5,"OK","Check")))</f>
        <v/>
      </c>
    </row>
    <row r="78" ht="13.35" customHeight="1" s="162">
      <c r="B78" s="516">
        <f>IF('Fans'!D628="","",'Fans'!D628)</f>
        <v/>
      </c>
      <c r="C78" s="517">
        <f>IF('Fans'!I628="","",'Fans'!I628)</f>
        <v/>
      </c>
      <c r="D78" s="518">
        <f>IF('Fans'!K633="","",'Fans'!K633)</f>
        <v/>
      </c>
      <c r="E78" s="518">
        <f>IF('Fans'!L633="","",'Fans'!L633)</f>
        <v/>
      </c>
      <c r="F78" s="519">
        <f>IF(OR(E78="",D78="",D78=0),"",IF(OR(ISTEXT(E78),ISTEXT(D78)),"",E78/D78))</f>
        <v/>
      </c>
      <c r="G78" s="518" t="n"/>
      <c r="H78" s="518" t="n"/>
      <c r="I78" s="520">
        <f>IF('Fans'!K634="","",'Fans'!K634)</f>
        <v/>
      </c>
      <c r="J78" s="520">
        <f>IF('Fans'!L634="","",'Fans'!L634)</f>
        <v/>
      </c>
      <c r="K78" s="520">
        <f>IF('Fans'!L646="","",'Fans'!L646)</f>
        <v/>
      </c>
      <c r="L78" s="520">
        <f>IF(COUNT('Fans'!E644:G644)=0,"",ROUND(AVERAGE('Fans'!E644:G644),1))</f>
        <v/>
      </c>
      <c r="M78" s="521">
        <f>IF(OR(D78="",E78="",D78=0),"",IF(OR(ISTEXT(E78),ISTEXT(D78),ISTEXT($E$5)),"",IF(ABS(E78/D78-1)&lt;=$E$5,"OK","Check")))</f>
        <v/>
      </c>
    </row>
    <row r="79" ht="13.35" customHeight="1" s="162">
      <c r="B79" s="516">
        <f>IF('Fans'!D732="","",'Fans'!D732)</f>
        <v/>
      </c>
      <c r="C79" s="517">
        <f>IF('Fans'!I732="","",'Fans'!I732)</f>
        <v/>
      </c>
      <c r="D79" s="518">
        <f>IF('Fans'!K737="","",'Fans'!K737)</f>
        <v/>
      </c>
      <c r="E79" s="518">
        <f>IF('Fans'!L737="","",'Fans'!L737)</f>
        <v/>
      </c>
      <c r="F79" s="519">
        <f>IF(OR(E79="",D79="",D79=0),"",IF(OR(ISTEXT(E79),ISTEXT(D79)),"",E79/D79))</f>
        <v/>
      </c>
      <c r="G79" s="518" t="n"/>
      <c r="H79" s="518" t="n"/>
      <c r="I79" s="520">
        <f>IF('Fans'!K738="","",'Fans'!K738)</f>
        <v/>
      </c>
      <c r="J79" s="520">
        <f>IF('Fans'!L738="","",'Fans'!L738)</f>
        <v/>
      </c>
      <c r="K79" s="520">
        <f>IF('Fans'!L750="","",'Fans'!L750)</f>
        <v/>
      </c>
      <c r="L79" s="520">
        <f>IF(COUNT('Fans'!E748:G748)=0,"",ROUND(AVERAGE('Fans'!E748:G748),1))</f>
        <v/>
      </c>
      <c r="M79" s="521">
        <f>IF(OR(D79="",E79="",D79=0),"",IF(OR(ISTEXT(E79),ISTEXT(D79),ISTEXT($E$5)),"",IF(ABS(E79/D79-1)&lt;=$E$5,"OK","Check")))</f>
        <v/>
      </c>
    </row>
    <row r="80" ht="13.35" customHeight="1" s="162">
      <c r="B80" s="516">
        <f>IF('Fans'!D836="","",'Fans'!D836)</f>
        <v/>
      </c>
      <c r="C80" s="517">
        <f>IF('Fans'!I836="","",'Fans'!I836)</f>
        <v/>
      </c>
      <c r="D80" s="518">
        <f>IF('Fans'!K841="","",'Fans'!K841)</f>
        <v/>
      </c>
      <c r="E80" s="518">
        <f>IF('Fans'!L841="","",'Fans'!L841)</f>
        <v/>
      </c>
      <c r="F80" s="519">
        <f>IF(OR(E80="",D80="",D80=0),"",IF(OR(ISTEXT(E80),ISTEXT(D80)),"",E80/D80))</f>
        <v/>
      </c>
      <c r="G80" s="518" t="n"/>
      <c r="H80" s="518" t="n"/>
      <c r="I80" s="520">
        <f>IF('Fans'!K842="","",'Fans'!K842)</f>
        <v/>
      </c>
      <c r="J80" s="520">
        <f>IF('Fans'!L842="","",'Fans'!L842)</f>
        <v/>
      </c>
      <c r="K80" s="520">
        <f>IF('Fans'!L854="","",'Fans'!L854)</f>
        <v/>
      </c>
      <c r="L80" s="520">
        <f>IF(COUNT('Fans'!E852:G852)=0,"",ROUND(AVERAGE('Fans'!E852:G852),1))</f>
        <v/>
      </c>
      <c r="M80" s="521">
        <f>IF(OR(D80="",E80="",D80=0),"",IF(OR(ISTEXT(E80),ISTEXT(D80),ISTEXT($E$5)),"",IF(ABS(E80/D80-1)&lt;=$E$5,"OK","Check")))</f>
        <v/>
      </c>
    </row>
    <row r="81" ht="13.35" customHeight="1" s="162">
      <c r="B81" s="516">
        <f>IF('Fans'!D940="","",'Fans'!D940)</f>
        <v/>
      </c>
      <c r="C81" s="517">
        <f>IF('Fans'!I940="","",'Fans'!I940)</f>
        <v/>
      </c>
      <c r="D81" s="518">
        <f>IF('Fans'!K945="","",'Fans'!K945)</f>
        <v/>
      </c>
      <c r="E81" s="518">
        <f>IF('Fans'!L945="","",'Fans'!L945)</f>
        <v/>
      </c>
      <c r="F81" s="519">
        <f>IF(OR(E81="",D81="",D81=0),"",IF(OR(ISTEXT(E81),ISTEXT(D81)),"",E81/D81))</f>
        <v/>
      </c>
      <c r="G81" s="518" t="n"/>
      <c r="H81" s="518" t="n"/>
      <c r="I81" s="520">
        <f>IF('Fans'!K946="","",'Fans'!K946)</f>
        <v/>
      </c>
      <c r="J81" s="520">
        <f>IF('Fans'!L946="","",'Fans'!L946)</f>
        <v/>
      </c>
      <c r="K81" s="520">
        <f>IF('Fans'!L958="","",'Fans'!L958)</f>
        <v/>
      </c>
      <c r="L81" s="520">
        <f>IF(COUNT('Fans'!E956:G956)=0,"",ROUND(AVERAGE('Fans'!E956:G956),1))</f>
        <v/>
      </c>
      <c r="M81" s="521">
        <f>IF(OR(D81="",E81="",D81=0),"",IF(OR(ISTEXT(E81),ISTEXT(D81),ISTEXT($E$5)),"",IF(ABS(E81/D81-1)&lt;=$E$5,"OK","Check")))</f>
        <v/>
      </c>
    </row>
    <row r="82" ht="13.35" customHeight="1" s="162">
      <c r="B82" s="516">
        <f>IF('Fans'!D1044="","",'Fans'!D1044)</f>
        <v/>
      </c>
      <c r="C82" s="517">
        <f>IF('Fans'!I1044="","",'Fans'!I1044)</f>
        <v/>
      </c>
      <c r="D82" s="518">
        <f>IF('Fans'!K1049="","",'Fans'!K1049)</f>
        <v/>
      </c>
      <c r="E82" s="518">
        <f>IF('Fans'!L1049="","",'Fans'!L1049)</f>
        <v/>
      </c>
      <c r="F82" s="519">
        <f>IF(OR(E82="",D82="",D82=0),"",IF(OR(ISTEXT(E82),ISTEXT(D82)),"",E82/D82))</f>
        <v/>
      </c>
      <c r="G82" s="518" t="n"/>
      <c r="H82" s="518" t="n"/>
      <c r="I82" s="520">
        <f>IF('Fans'!K1050="","",'Fans'!K1050)</f>
        <v/>
      </c>
      <c r="J82" s="520">
        <f>IF('Fans'!L1050="","",'Fans'!L1050)</f>
        <v/>
      </c>
      <c r="K82" s="520">
        <f>IF('Fans'!L1062="","",'Fans'!L1062)</f>
        <v/>
      </c>
      <c r="L82" s="520">
        <f>IF(COUNT('Fans'!E1060:G1060)=0,"",ROUND(AVERAGE('Fans'!E1060:G1060),1))</f>
        <v/>
      </c>
      <c r="M82" s="521">
        <f>IF(OR(D82="",E82="",D82=0),"",IF(OR(ISTEXT(E82),ISTEXT(D82),ISTEXT($E$5)),"",IF(ABS(E82/D82-1)&lt;=$E$5,"OK","Check")))</f>
        <v/>
      </c>
    </row>
    <row r="83" ht="13.35" customHeight="1" s="162">
      <c r="B83" s="516">
        <f>IF('Fans'!D1148="","",'Fans'!D1148)</f>
        <v/>
      </c>
      <c r="C83" s="517">
        <f>IF('Fans'!I1148="","",'Fans'!I1148)</f>
        <v/>
      </c>
      <c r="D83" s="518">
        <f>IF('Fans'!K1153="","",'Fans'!K1153)</f>
        <v/>
      </c>
      <c r="E83" s="518">
        <f>IF('Fans'!L1153="","",'Fans'!L1153)</f>
        <v/>
      </c>
      <c r="F83" s="519">
        <f>IF(OR(E83="",D83="",D83=0),"",IF(OR(ISTEXT(E83),ISTEXT(D83)),"",E83/D83))</f>
        <v/>
      </c>
      <c r="G83" s="518" t="n"/>
      <c r="H83" s="518" t="n"/>
      <c r="I83" s="520">
        <f>IF('Fans'!K1154="","",'Fans'!K1154)</f>
        <v/>
      </c>
      <c r="J83" s="520">
        <f>IF('Fans'!L1154="","",'Fans'!L1154)</f>
        <v/>
      </c>
      <c r="K83" s="520">
        <f>IF('Fans'!L1166="","",'Fans'!L1166)</f>
        <v/>
      </c>
      <c r="L83" s="520">
        <f>IF(COUNT('Fans'!E1164:G1164)=0,"",ROUND(AVERAGE('Fans'!E1164:G1164),1))</f>
        <v/>
      </c>
      <c r="M83" s="521">
        <f>IF(OR(D83="",E83="",D83=0),"",IF(OR(ISTEXT(E83),ISTEXT(D83),ISTEXT($E$5)),"",IF(ABS(E83/D83-1)&lt;=$E$5,"OK","Check")))</f>
        <v/>
      </c>
    </row>
    <row r="84" ht="13.35" customHeight="1" s="162">
      <c r="B84" s="516">
        <f>IF('Fans'!D1252="","",'Fans'!D1252)</f>
        <v/>
      </c>
      <c r="C84" s="517">
        <f>IF('Fans'!I1252="","",'Fans'!I1252)</f>
        <v/>
      </c>
      <c r="D84" s="518">
        <f>IF('Fans'!K1257="","",'Fans'!K1257)</f>
        <v/>
      </c>
      <c r="E84" s="518">
        <f>IF('Fans'!L1257="","",'Fans'!L1257)</f>
        <v/>
      </c>
      <c r="F84" s="519">
        <f>IF(OR(E84="",D84="",D84=0),"",IF(OR(ISTEXT(E84),ISTEXT(D84)),"",E84/D84))</f>
        <v/>
      </c>
      <c r="G84" s="518" t="n"/>
      <c r="H84" s="518" t="n"/>
      <c r="I84" s="520">
        <f>IF('Fans'!K1258="","",'Fans'!K1258)</f>
        <v/>
      </c>
      <c r="J84" s="520">
        <f>IF('Fans'!L1258="","",'Fans'!L1258)</f>
        <v/>
      </c>
      <c r="K84" s="520">
        <f>IF('Fans'!L1270="","",'Fans'!L1270)</f>
        <v/>
      </c>
      <c r="L84" s="520">
        <f>IF(COUNT('Fans'!E1268:G1268)=0,"",ROUND(AVERAGE('Fans'!E1268:G1268),1))</f>
        <v/>
      </c>
      <c r="M84" s="521">
        <f>IF(OR(D84="",E84="",D84=0),"",IF(OR(ISTEXT(E84),ISTEXT(D84),ISTEXT($E$5)),"",IF(ABS(E84/D84-1)&lt;=$E$5,"OK","Check")))</f>
        <v/>
      </c>
    </row>
    <row r="85" ht="13.35" customHeight="1" s="162">
      <c r="B85" s="516">
        <f>IF('Fans'!D1356="","",'Fans'!D1356)</f>
        <v/>
      </c>
      <c r="C85" s="517">
        <f>IF('Fans'!I1356="","",'Fans'!I1356)</f>
        <v/>
      </c>
      <c r="D85" s="518">
        <f>IF('Fans'!K1361="","",'Fans'!K1361)</f>
        <v/>
      </c>
      <c r="E85" s="518">
        <f>IF('Fans'!L1361="","",'Fans'!L1361)</f>
        <v/>
      </c>
      <c r="F85" s="519">
        <f>IF(OR(E85="",D85="",D85=0),"",IF(OR(ISTEXT(E85),ISTEXT(D85)),"",E85/D85))</f>
        <v/>
      </c>
      <c r="G85" s="518" t="n"/>
      <c r="H85" s="518" t="n"/>
      <c r="I85" s="520">
        <f>IF('Fans'!K1362="","",'Fans'!K1362)</f>
        <v/>
      </c>
      <c r="J85" s="520">
        <f>IF('Fans'!L1362="","",'Fans'!L1362)</f>
        <v/>
      </c>
      <c r="K85" s="520">
        <f>IF('Fans'!L1374="","",'Fans'!L1374)</f>
        <v/>
      </c>
      <c r="L85" s="520">
        <f>IF(COUNT('Fans'!E1372:G1372)=0,"",ROUND(AVERAGE('Fans'!E1372:G1372),1))</f>
        <v/>
      </c>
      <c r="M85" s="521">
        <f>IF(OR(D85="",E85="",D85=0),"",IF(OR(ISTEXT(E85),ISTEXT(D85),ISTEXT($E$5)),"",IF(ABS(E85/D85-1)&lt;=$E$5,"OK","Check")))</f>
        <v/>
      </c>
    </row>
    <row r="86" ht="13.35" customHeight="1" s="162">
      <c r="B86" s="516">
        <f>IF('Fans'!D1460="","",'Fans'!D1460)</f>
        <v/>
      </c>
      <c r="C86" s="517">
        <f>IF('Fans'!I1460="","",'Fans'!I1460)</f>
        <v/>
      </c>
      <c r="D86" s="518">
        <f>IF('Fans'!K1465="","",'Fans'!K1465)</f>
        <v/>
      </c>
      <c r="E86" s="518">
        <f>IF('Fans'!L1465="","",'Fans'!L1465)</f>
        <v/>
      </c>
      <c r="F86" s="519">
        <f>IF(OR(E86="",D86="",D86=0),"",IF(OR(ISTEXT(E86),ISTEXT(D86)),"",E86/D86))</f>
        <v/>
      </c>
      <c r="G86" s="518" t="n"/>
      <c r="H86" s="518" t="n"/>
      <c r="I86" s="520">
        <f>IF('Fans'!K1466="","",'Fans'!K1466)</f>
        <v/>
      </c>
      <c r="J86" s="520">
        <f>IF('Fans'!L1466="","",'Fans'!L1466)</f>
        <v/>
      </c>
      <c r="K86" s="520">
        <f>IF('Fans'!L1478="","",'Fans'!L1478)</f>
        <v/>
      </c>
      <c r="L86" s="520">
        <f>IF(COUNT('Fans'!E1476:G1476)=0,"",ROUND(AVERAGE('Fans'!E1476:G1476),1))</f>
        <v/>
      </c>
      <c r="M86" s="521">
        <f>IF(OR(D86="",E86="",D86=0),"",IF(OR(ISTEXT(E86),ISTEXT(D86),ISTEXT($E$5)),"",IF(ABS(E86/D86-1)&lt;=$E$5,"OK","Check")))</f>
        <v/>
      </c>
    </row>
    <row r="87" ht="13.35" customHeight="1" s="162">
      <c r="B87" s="516">
        <f>IF('Fans'!D1564="","",'Fans'!D1564)</f>
        <v/>
      </c>
      <c r="C87" s="517">
        <f>IF('Fans'!I1564="","",'Fans'!I1564)</f>
        <v/>
      </c>
      <c r="D87" s="518">
        <f>IF('Fans'!K1569="","",'Fans'!K1569)</f>
        <v/>
      </c>
      <c r="E87" s="518">
        <f>IF('Fans'!L1569="","",'Fans'!L1569)</f>
        <v/>
      </c>
      <c r="F87" s="519">
        <f>IF(OR(E87="",D87="",D87=0),"",IF(OR(ISTEXT(E87),ISTEXT(D87)),"",E87/D87))</f>
        <v/>
      </c>
      <c r="G87" s="518" t="n"/>
      <c r="H87" s="518" t="n"/>
      <c r="I87" s="520">
        <f>IF('Fans'!K1570="","",'Fans'!K1570)</f>
        <v/>
      </c>
      <c r="J87" s="520">
        <f>IF('Fans'!L1570="","",'Fans'!L1570)</f>
        <v/>
      </c>
      <c r="K87" s="520">
        <f>IF('Fans'!L1582="","",'Fans'!L1582)</f>
        <v/>
      </c>
      <c r="L87" s="520">
        <f>IF(COUNT('Fans'!E1580:G1580)=0,"",ROUND(AVERAGE('Fans'!E1580:G1580),1))</f>
        <v/>
      </c>
      <c r="M87" s="521">
        <f>IF(OR(D87="",E87="",D87=0),"",IF(OR(ISTEXT(E87),ISTEXT(D87),ISTEXT($E$5)),"",IF(ABS(E87/D87-1)&lt;=$E$5,"OK","Check")))</f>
        <v/>
      </c>
    </row>
    <row r="88" ht="13.35" customHeight="1" s="162">
      <c r="B88" s="516">
        <f>IF('Fans'!D1668="","",'Fans'!D1668)</f>
        <v/>
      </c>
      <c r="C88" s="517">
        <f>IF('Fans'!I1668="","",'Fans'!I1668)</f>
        <v/>
      </c>
      <c r="D88" s="518">
        <f>IF('Fans'!K1673="","",'Fans'!K1673)</f>
        <v/>
      </c>
      <c r="E88" s="518">
        <f>IF('Fans'!L1673="","",'Fans'!L1673)</f>
        <v/>
      </c>
      <c r="F88" s="519">
        <f>IF(OR(E88="",D88="",D88=0),"",IF(OR(ISTEXT(E88),ISTEXT(D88)),"",E88/D88))</f>
        <v/>
      </c>
      <c r="G88" s="518" t="n"/>
      <c r="H88" s="518" t="n"/>
      <c r="I88" s="520">
        <f>IF('Fans'!K1674="","",'Fans'!K1674)</f>
        <v/>
      </c>
      <c r="J88" s="520">
        <f>IF('Fans'!L1674="","",'Fans'!L1674)</f>
        <v/>
      </c>
      <c r="K88" s="520">
        <f>IF('Fans'!L1686="","",'Fans'!L1686)</f>
        <v/>
      </c>
      <c r="L88" s="520">
        <f>IF(COUNT('Fans'!E1684:G1684)=0,"",ROUND(AVERAGE('Fans'!E1684:G1684),1))</f>
        <v/>
      </c>
      <c r="M88" s="521">
        <f>IF(OR(D88="",E88="",D88=0),"",IF(OR(ISTEXT(E88),ISTEXT(D88),ISTEXT($E$5)),"",IF(ABS(E88/D88-1)&lt;=$E$5,"OK","Check")))</f>
        <v/>
      </c>
    </row>
    <row r="89" ht="13.35" customHeight="1" s="162">
      <c r="B89" s="516">
        <f>IF('Fans'!D1772="","",'Fans'!D1772)</f>
        <v/>
      </c>
      <c r="C89" s="517">
        <f>IF('Fans'!I1772="","",'Fans'!I1772)</f>
        <v/>
      </c>
      <c r="D89" s="518">
        <f>IF('Fans'!K1777="","",'Fans'!K1777)</f>
        <v/>
      </c>
      <c r="E89" s="518">
        <f>IF('Fans'!L1777="","",'Fans'!L1777)</f>
        <v/>
      </c>
      <c r="F89" s="519">
        <f>IF(OR(E89="",D89="",D89=0),"",IF(OR(ISTEXT(E89),ISTEXT(D89)),"",E89/D89))</f>
        <v/>
      </c>
      <c r="G89" s="518" t="n"/>
      <c r="H89" s="518" t="n"/>
      <c r="I89" s="520">
        <f>IF('Fans'!K1778="","",'Fans'!K1778)</f>
        <v/>
      </c>
      <c r="J89" s="520">
        <f>IF('Fans'!L1778="","",'Fans'!L1778)</f>
        <v/>
      </c>
      <c r="K89" s="520">
        <f>IF('Fans'!L1790="","",'Fans'!L1790)</f>
        <v/>
      </c>
      <c r="L89" s="520">
        <f>IF(COUNT('Fans'!E1788:G1788)=0,"",ROUND(AVERAGE('Fans'!E1788:G1788),1))</f>
        <v/>
      </c>
      <c r="M89" s="521">
        <f>IF(OR(D89="",E89="",D89=0),"",IF(OR(ISTEXT(E89),ISTEXT(D89),ISTEXT($E$5)),"",IF(ABS(E89/D89-1)&lt;=$E$5,"OK","Check")))</f>
        <v/>
      </c>
    </row>
    <row r="90" ht="13.35" customHeight="1" s="162">
      <c r="B90" s="516">
        <f>IF('Fans'!D1876="","",'Fans'!D1876)</f>
        <v/>
      </c>
      <c r="C90" s="517">
        <f>IF('Fans'!I1876="","",'Fans'!I1876)</f>
        <v/>
      </c>
      <c r="D90" s="518">
        <f>IF('Fans'!K1881="","",'Fans'!K1881)</f>
        <v/>
      </c>
      <c r="E90" s="518">
        <f>IF('Fans'!L1881="","",'Fans'!L1881)</f>
        <v/>
      </c>
      <c r="F90" s="519">
        <f>IF(OR(E90="",D90="",D90=0),"",IF(OR(ISTEXT(E90),ISTEXT(D90)),"",E90/D90))</f>
        <v/>
      </c>
      <c r="G90" s="518" t="n"/>
      <c r="H90" s="518" t="n"/>
      <c r="I90" s="520">
        <f>IF('Fans'!K1882="","",'Fans'!K1882)</f>
        <v/>
      </c>
      <c r="J90" s="520">
        <f>IF('Fans'!L1882="","",'Fans'!L1882)</f>
        <v/>
      </c>
      <c r="K90" s="520">
        <f>IF('Fans'!L1894="","",'Fans'!L1894)</f>
        <v/>
      </c>
      <c r="L90" s="520">
        <f>IF(COUNT('Fans'!E1892:G1892)=0,"",ROUND(AVERAGE('Fans'!E1892:G1892),1))</f>
        <v/>
      </c>
      <c r="M90" s="521">
        <f>IF(OR(D90="",E90="",D90=0),"",IF(OR(ISTEXT(E90),ISTEXT(D90),ISTEXT($E$5)),"",IF(ABS(E90/D90-1)&lt;=$E$5,"OK","Check")))</f>
        <v/>
      </c>
    </row>
    <row r="91" ht="13.35" customHeight="1" s="162">
      <c r="B91" s="516">
        <f>IF('Fans'!D1980="","",'Fans'!D1980)</f>
        <v/>
      </c>
      <c r="C91" s="517">
        <f>IF('Fans'!I1980="","",'Fans'!I1980)</f>
        <v/>
      </c>
      <c r="D91" s="518">
        <f>IF('Fans'!K1985="","",'Fans'!K1985)</f>
        <v/>
      </c>
      <c r="E91" s="518">
        <f>IF('Fans'!L1985="","",'Fans'!L1985)</f>
        <v/>
      </c>
      <c r="F91" s="519">
        <f>IF(OR(E91="",D91="",D91=0),"",IF(OR(ISTEXT(E91),ISTEXT(D91)),"",E91/D91))</f>
        <v/>
      </c>
      <c r="G91" s="518" t="n"/>
      <c r="H91" s="518" t="n"/>
      <c r="I91" s="520">
        <f>IF('Fans'!K1986="","",'Fans'!K1986)</f>
        <v/>
      </c>
      <c r="J91" s="520">
        <f>IF('Fans'!L1986="","",'Fans'!L1986)</f>
        <v/>
      </c>
      <c r="K91" s="520">
        <f>IF('Fans'!L1998="","",'Fans'!L1998)</f>
        <v/>
      </c>
      <c r="L91" s="520">
        <f>IF(COUNT('Fans'!E1996:G1996)=0,"",ROUND(AVERAGE('Fans'!E1996:G1996),1))</f>
        <v/>
      </c>
      <c r="M91" s="521">
        <f>IF(OR(D91="",E91="",D91=0),"",IF(OR(ISTEXT(E91),ISTEXT(D91),ISTEXT($E$5)),"",IF(ABS(E91/D91-1)&lt;=$E$5,"OK","Check")))</f>
        <v/>
      </c>
    </row>
    <row r="92" ht="13.35" customHeight="1" s="162">
      <c r="B92" s="516">
        <f>IF('Fans'!D2084="","",'Fans'!D2084)</f>
        <v/>
      </c>
      <c r="C92" s="517">
        <f>IF('Fans'!I2084="","",'Fans'!I2084)</f>
        <v/>
      </c>
      <c r="D92" s="518">
        <f>IF('Fans'!K2089="","",'Fans'!K2089)</f>
        <v/>
      </c>
      <c r="E92" s="518">
        <f>IF('Fans'!L2089="","",'Fans'!L2089)</f>
        <v/>
      </c>
      <c r="F92" s="519">
        <f>IF(OR(E92="",D92="",D92=0),"",IF(OR(ISTEXT(E92),ISTEXT(D92)),"",E92/D92))</f>
        <v/>
      </c>
      <c r="G92" s="518" t="n"/>
      <c r="H92" s="518" t="n"/>
      <c r="I92" s="520">
        <f>IF('Fans'!K2090="","",'Fans'!K2090)</f>
        <v/>
      </c>
      <c r="J92" s="520">
        <f>IF('Fans'!L2090="","",'Fans'!L2090)</f>
        <v/>
      </c>
      <c r="K92" s="520">
        <f>IF('Fans'!L2102="","",'Fans'!L2102)</f>
        <v/>
      </c>
      <c r="L92" s="520">
        <f>IF(COUNT('Fans'!E2100:G2100)=0,"",ROUND(AVERAGE('Fans'!E2100:G2100),1))</f>
        <v/>
      </c>
      <c r="M92" s="521">
        <f>IF(OR(D92="",E92="",D92=0),"",IF(OR(ISTEXT(E92),ISTEXT(D92),ISTEXT($E$5)),"",IF(ABS(E92/D92-1)&lt;=$E$5,"OK","Check")))</f>
        <v/>
      </c>
    </row>
    <row r="93" ht="13.35" customHeight="1" s="162">
      <c r="B93" s="516">
        <f>IF('Fans'!D2188="","",'Fans'!D2188)</f>
        <v/>
      </c>
      <c r="C93" s="517">
        <f>IF('Fans'!I2188="","",'Fans'!I2188)</f>
        <v/>
      </c>
      <c r="D93" s="518">
        <f>IF('Fans'!K2193="","",'Fans'!K2193)</f>
        <v/>
      </c>
      <c r="E93" s="518">
        <f>IF('Fans'!L2193="","",'Fans'!L2193)</f>
        <v/>
      </c>
      <c r="F93" s="519">
        <f>IF(OR(E93="",D93="",D93=0),"",IF(OR(ISTEXT(E93),ISTEXT(D93)),"",E93/D93))</f>
        <v/>
      </c>
      <c r="G93" s="518" t="n"/>
      <c r="H93" s="518" t="n"/>
      <c r="I93" s="520">
        <f>IF('Fans'!K2194="","",'Fans'!K2194)</f>
        <v/>
      </c>
      <c r="J93" s="520">
        <f>IF('Fans'!L2194="","",'Fans'!L2194)</f>
        <v/>
      </c>
      <c r="K93" s="520">
        <f>IF('Fans'!L2206="","",'Fans'!L2206)</f>
        <v/>
      </c>
      <c r="L93" s="520">
        <f>IF(COUNT('Fans'!E2204:G2204)=0,"",ROUND(AVERAGE('Fans'!E2204:G2204),1))</f>
        <v/>
      </c>
      <c r="M93" s="521">
        <f>IF(OR(D93="",E93="",D93=0),"",IF(OR(ISTEXT(E93),ISTEXT(D93),ISTEXT($E$5)),"",IF(ABS(E93/D93-1)&lt;=$E$5,"OK","Check")))</f>
        <v/>
      </c>
    </row>
    <row r="94" ht="13.35" customHeight="1" s="162">
      <c r="B94" s="516">
        <f>IF('Fans'!D2292="","",'Fans'!D2292)</f>
        <v/>
      </c>
      <c r="C94" s="517">
        <f>IF('Fans'!I2292="","",'Fans'!I2292)</f>
        <v/>
      </c>
      <c r="D94" s="518">
        <f>IF('Fans'!K2297="","",'Fans'!K2297)</f>
        <v/>
      </c>
      <c r="E94" s="518">
        <f>IF('Fans'!L2297="","",'Fans'!L2297)</f>
        <v/>
      </c>
      <c r="F94" s="519">
        <f>IF(OR(E94="",D94="",D94=0),"",IF(OR(ISTEXT(E94),ISTEXT(D94)),"",E94/D94))</f>
        <v/>
      </c>
      <c r="G94" s="518" t="n"/>
      <c r="H94" s="518" t="n"/>
      <c r="I94" s="520">
        <f>IF('Fans'!K2298="","",'Fans'!K2298)</f>
        <v/>
      </c>
      <c r="J94" s="520">
        <f>IF('Fans'!L2298="","",'Fans'!L2298)</f>
        <v/>
      </c>
      <c r="K94" s="520">
        <f>IF('Fans'!L2310="","",'Fans'!L2310)</f>
        <v/>
      </c>
      <c r="L94" s="520">
        <f>IF(COUNT('Fans'!E2308:G2308)=0,"",ROUND(AVERAGE('Fans'!E2308:G2308),1))</f>
        <v/>
      </c>
      <c r="M94" s="521">
        <f>IF(OR(D94="",E94="",D94=0),"",IF(OR(ISTEXT(E94),ISTEXT(D94),ISTEXT($E$5)),"",IF(ABS(E94/D94-1)&lt;=$E$5,"OK","Check")))</f>
        <v/>
      </c>
    </row>
    <row r="95" ht="13.35" customHeight="1" s="162">
      <c r="B95" s="516">
        <f>IF('Fans'!D2396="","",'Fans'!D2396)</f>
        <v/>
      </c>
      <c r="C95" s="517">
        <f>IF('Fans'!I2396="","",'Fans'!I2396)</f>
        <v/>
      </c>
      <c r="D95" s="518">
        <f>IF('Fans'!K2401="","",'Fans'!K2401)</f>
        <v/>
      </c>
      <c r="E95" s="518">
        <f>IF('Fans'!L2401="","",'Fans'!L2401)</f>
        <v/>
      </c>
      <c r="F95" s="519">
        <f>IF(OR(E95="",D95="",D95=0),"",IF(OR(ISTEXT(E95),ISTEXT(D95)),"",E95/D95))</f>
        <v/>
      </c>
      <c r="G95" s="518" t="n"/>
      <c r="H95" s="518" t="n"/>
      <c r="I95" s="520">
        <f>IF('Fans'!K2402="","",'Fans'!K2402)</f>
        <v/>
      </c>
      <c r="J95" s="520">
        <f>IF('Fans'!L2402="","",'Fans'!L2402)</f>
        <v/>
      </c>
      <c r="K95" s="520">
        <f>IF('Fans'!L2414="","",'Fans'!L2414)</f>
        <v/>
      </c>
      <c r="L95" s="520">
        <f>IF(COUNT('Fans'!E2412:G2412)=0,"",ROUND(AVERAGE('Fans'!E2412:G2412),1))</f>
        <v/>
      </c>
      <c r="M95" s="521">
        <f>IF(OR(D95="",E95="",D95=0),"",IF(OR(ISTEXT(E95),ISTEXT(D95),ISTEXT($E$5)),"",IF(ABS(E95/D95-1)&lt;=$E$5,"OK","Check")))</f>
        <v/>
      </c>
    </row>
    <row r="96" ht="13.35" customHeight="1" s="162">
      <c r="B96" s="516">
        <f>IF('Fans'!D2500="","",'Fans'!D2500)</f>
        <v/>
      </c>
      <c r="C96" s="517">
        <f>IF('Fans'!I2500="","",'Fans'!I2500)</f>
        <v/>
      </c>
      <c r="D96" s="518">
        <f>IF('Fans'!K2505="","",'Fans'!K2505)</f>
        <v/>
      </c>
      <c r="E96" s="518">
        <f>IF('Fans'!L2505="","",'Fans'!L2505)</f>
        <v/>
      </c>
      <c r="F96" s="519">
        <f>IF(OR(E96="",D96="",D96=0),"",IF(OR(ISTEXT(E96),ISTEXT(D96)),"",E96/D96))</f>
        <v/>
      </c>
      <c r="G96" s="518" t="n"/>
      <c r="H96" s="518" t="n"/>
      <c r="I96" s="520">
        <f>IF('Fans'!K2506="","",'Fans'!K2506)</f>
        <v/>
      </c>
      <c r="J96" s="520">
        <f>IF('Fans'!L2506="","",'Fans'!L2506)</f>
        <v/>
      </c>
      <c r="K96" s="520">
        <f>IF('Fans'!L2518="","",'Fans'!L2518)</f>
        <v/>
      </c>
      <c r="L96" s="520">
        <f>IF(COUNT('Fans'!E2516:G2516)=0,"",ROUND(AVERAGE('Fans'!E2516:G2516),1))</f>
        <v/>
      </c>
      <c r="M96" s="521">
        <f>IF(OR(D96="",E96="",D96=0),"",IF(OR(ISTEXT(E96),ISTEXT(D96),ISTEXT($E$5)),"",IF(ABS(E96/D96-1)&lt;=$E$5,"OK","Check")))</f>
        <v/>
      </c>
    </row>
    <row r="97" ht="13.35" customHeight="1" s="162">
      <c r="B97" s="516">
        <f>IF('Fans'!D2604="","",'Fans'!D2604)</f>
        <v/>
      </c>
      <c r="C97" s="517">
        <f>IF('Fans'!I2604="","",'Fans'!I2604)</f>
        <v/>
      </c>
      <c r="D97" s="518">
        <f>IF('Fans'!K2609="","",'Fans'!K2609)</f>
        <v/>
      </c>
      <c r="E97" s="518">
        <f>IF('Fans'!L2609="","",'Fans'!L2609)</f>
        <v/>
      </c>
      <c r="F97" s="519">
        <f>IF(OR(E97="",D97="",D97=0),"",IF(OR(ISTEXT(E97),ISTEXT(D97)),"",E97/D97))</f>
        <v/>
      </c>
      <c r="G97" s="518" t="n"/>
      <c r="H97" s="518" t="n"/>
      <c r="I97" s="520">
        <f>IF('Fans'!K2610="","",'Fans'!K2610)</f>
        <v/>
      </c>
      <c r="J97" s="520">
        <f>IF('Fans'!L2610="","",'Fans'!L2610)</f>
        <v/>
      </c>
      <c r="K97" s="520">
        <f>IF('Fans'!L2622="","",'Fans'!L2622)</f>
        <v/>
      </c>
      <c r="L97" s="520">
        <f>IF(COUNT('Fans'!E2620:G2620)=0,"",ROUND(AVERAGE('Fans'!E2620:G2620),1))</f>
        <v/>
      </c>
      <c r="M97" s="521">
        <f>IF(OR(D97="",E97="",D97=0),"",IF(OR(ISTEXT(E97),ISTEXT(D97),ISTEXT($E$5)),"",IF(ABS(E97/D97-1)&lt;=$E$5,"OK","Check")))</f>
        <v/>
      </c>
    </row>
    <row r="98" ht="13.35" customHeight="1" s="162">
      <c r="B98" s="516">
        <f>IF('Fans'!D2708="","",'Fans'!D2708)</f>
        <v/>
      </c>
      <c r="C98" s="517">
        <f>IF('Fans'!I2708="","",'Fans'!I2708)</f>
        <v/>
      </c>
      <c r="D98" s="518">
        <f>IF('Fans'!K2713="","",'Fans'!K2713)</f>
        <v/>
      </c>
      <c r="E98" s="518">
        <f>IF('Fans'!L2713="","",'Fans'!L2713)</f>
        <v/>
      </c>
      <c r="F98" s="519">
        <f>IF(OR(E98="",D98="",D98=0),"",IF(OR(ISTEXT(E98),ISTEXT(D98)),"",E98/D98))</f>
        <v/>
      </c>
      <c r="G98" s="518" t="n"/>
      <c r="H98" s="518" t="n"/>
      <c r="I98" s="520">
        <f>IF('Fans'!K2714="","",'Fans'!K2714)</f>
        <v/>
      </c>
      <c r="J98" s="520">
        <f>IF('Fans'!L2714="","",'Fans'!L2714)</f>
        <v/>
      </c>
      <c r="K98" s="520">
        <f>IF('Fans'!L2726="","",'Fans'!L2726)</f>
        <v/>
      </c>
      <c r="L98" s="520">
        <f>IF(COUNT('Fans'!E2724:G2724)=0,"",ROUND(AVERAGE('Fans'!E2724:G2724),1))</f>
        <v/>
      </c>
      <c r="M98" s="521">
        <f>IF(OR(D98="",E98="",D98=0),"",IF(OR(ISTEXT(E98),ISTEXT(D98),ISTEXT($E$5)),"",IF(ABS(E98/D98-1)&lt;=$E$5,"OK","Check")))</f>
        <v/>
      </c>
    </row>
    <row r="99" ht="13.35" customHeight="1" s="162">
      <c r="B99" s="516">
        <f>IF('Fans'!D2812="","",'Fans'!D2812)</f>
        <v/>
      </c>
      <c r="C99" s="517">
        <f>IF('Fans'!I2812="","",'Fans'!I2812)</f>
        <v/>
      </c>
      <c r="D99" s="518">
        <f>IF('Fans'!K2817="","",'Fans'!K2817)</f>
        <v/>
      </c>
      <c r="E99" s="518">
        <f>IF('Fans'!L2817="","",'Fans'!L2817)</f>
        <v/>
      </c>
      <c r="F99" s="519">
        <f>IF(OR(E99="",D99="",D99=0),"",IF(OR(ISTEXT(E99),ISTEXT(D99)),"",E99/D99))</f>
        <v/>
      </c>
      <c r="G99" s="518" t="n"/>
      <c r="H99" s="518" t="n"/>
      <c r="I99" s="520">
        <f>IF('Fans'!K2818="","",'Fans'!K2818)</f>
        <v/>
      </c>
      <c r="J99" s="520">
        <f>IF('Fans'!L2818="","",'Fans'!L2818)</f>
        <v/>
      </c>
      <c r="K99" s="520">
        <f>IF('Fans'!L2830="","",'Fans'!L2830)</f>
        <v/>
      </c>
      <c r="L99" s="520">
        <f>IF(COUNT('Fans'!E2828:G2828)=0,"",ROUND(AVERAGE('Fans'!E2828:G2828),1))</f>
        <v/>
      </c>
      <c r="M99" s="521">
        <f>IF(OR(D99="",E99="",D99=0),"",IF(OR(ISTEXT(E99),ISTEXT(D99),ISTEXT($E$5)),"",IF(ABS(E99/D99-1)&lt;=$E$5,"OK","Check")))</f>
        <v/>
      </c>
    </row>
    <row r="100" ht="13.35" customHeight="1" s="162">
      <c r="B100" s="516">
        <f>IF('Fans'!D2916="","",'Fans'!D2916)</f>
        <v/>
      </c>
      <c r="C100" s="517">
        <f>IF('Fans'!I2916="","",'Fans'!I2916)</f>
        <v/>
      </c>
      <c r="D100" s="518">
        <f>IF('Fans'!K2921="","",'Fans'!K2921)</f>
        <v/>
      </c>
      <c r="E100" s="518">
        <f>IF('Fans'!L2921="","",'Fans'!L2921)</f>
        <v/>
      </c>
      <c r="F100" s="519">
        <f>IF(OR(E100="",D100="",D100=0),"",IF(OR(ISTEXT(E100),ISTEXT(D100)),"",E100/D100))</f>
        <v/>
      </c>
      <c r="G100" s="518" t="n"/>
      <c r="H100" s="518" t="n"/>
      <c r="I100" s="520">
        <f>IF('Fans'!K2922="","",'Fans'!K2922)</f>
        <v/>
      </c>
      <c r="J100" s="520">
        <f>IF('Fans'!L2922="","",'Fans'!L2922)</f>
        <v/>
      </c>
      <c r="K100" s="520">
        <f>IF('Fans'!L2934="","",'Fans'!L2934)</f>
        <v/>
      </c>
      <c r="L100" s="520">
        <f>IF(COUNT('Fans'!E2932:G2932)=0,"",ROUND(AVERAGE('Fans'!E2932:G2932),1))</f>
        <v/>
      </c>
      <c r="M100" s="521">
        <f>IF(OR(D100="",E100="",D100=0),"",IF(OR(ISTEXT(E100),ISTEXT(D100),ISTEXT($E$5)),"",IF(ABS(E100/D100-1)&lt;=$E$5,"OK","Check")))</f>
        <v/>
      </c>
    </row>
    <row r="101" ht="13.35" customHeight="1" s="162">
      <c r="B101" s="516">
        <f>IF('Fans'!D3020="","",'Fans'!D3020)</f>
        <v/>
      </c>
      <c r="C101" s="517">
        <f>IF('Fans'!I3020="","",'Fans'!I3020)</f>
        <v/>
      </c>
      <c r="D101" s="518">
        <f>IF('Fans'!K3025="","",'Fans'!K3025)</f>
        <v/>
      </c>
      <c r="E101" s="518">
        <f>IF('Fans'!L3025="","",'Fans'!L3025)</f>
        <v/>
      </c>
      <c r="F101" s="519">
        <f>IF(OR(E101="",D101="",D101=0),"",IF(OR(ISTEXT(E101),ISTEXT(D101)),"",E101/D101))</f>
        <v/>
      </c>
      <c r="G101" s="518" t="n"/>
      <c r="H101" s="518" t="n"/>
      <c r="I101" s="520">
        <f>IF('Fans'!K3026="","",'Fans'!K3026)</f>
        <v/>
      </c>
      <c r="J101" s="520">
        <f>IF('Fans'!L3026="","",'Fans'!L3026)</f>
        <v/>
      </c>
      <c r="K101" s="520">
        <f>IF('Fans'!L3038="","",'Fans'!L3038)</f>
        <v/>
      </c>
      <c r="L101" s="520">
        <f>IF(COUNT('Fans'!E3036:G3036)=0,"",ROUND(AVERAGE('Fans'!E3036:G3036),1))</f>
        <v/>
      </c>
      <c r="M101" s="521">
        <f>IF(OR(D101="",E101="",D101=0),"",IF(OR(ISTEXT(E101),ISTEXT(D101),ISTEXT($E$5)),"",IF(ABS(E101/D101-1)&lt;=$E$5,"OK","Check")))</f>
        <v/>
      </c>
    </row>
    <row r="102" ht="13.35" customHeight="1" s="162">
      <c r="B102" s="516">
        <f>IF('Fans'!D3124="","",'Fans'!D3124)</f>
        <v/>
      </c>
      <c r="C102" s="517">
        <f>IF('Fans'!I3124="","",'Fans'!I3124)</f>
        <v/>
      </c>
      <c r="D102" s="518">
        <f>IF('Fans'!K3129="","",'Fans'!K3129)</f>
        <v/>
      </c>
      <c r="E102" s="518">
        <f>IF('Fans'!L3129="","",'Fans'!L3129)</f>
        <v/>
      </c>
      <c r="F102" s="519">
        <f>IF(OR(E102="",D102="",D102=0),"",IF(OR(ISTEXT(E102),ISTEXT(D102)),"",E102/D102))</f>
        <v/>
      </c>
      <c r="G102" s="518" t="n"/>
      <c r="H102" s="518" t="n"/>
      <c r="I102" s="520">
        <f>IF('Fans'!K3130="","",'Fans'!K3130)</f>
        <v/>
      </c>
      <c r="J102" s="520">
        <f>IF('Fans'!L3130="","",'Fans'!L3130)</f>
        <v/>
      </c>
      <c r="K102" s="520">
        <f>IF('Fans'!L3142="","",'Fans'!L3142)</f>
        <v/>
      </c>
      <c r="L102" s="520">
        <f>IF(COUNT('Fans'!E3140:G3140)=0,"",ROUND(AVERAGE('Fans'!E3140:G3140),1))</f>
        <v/>
      </c>
      <c r="M102" s="521">
        <f>IF(OR(D102="",E102="",D102=0),"",IF(OR(ISTEXT(E102),ISTEXT(D102),ISTEXT($E$5)),"",IF(ABS(E102/D102-1)&lt;=$E$5,"OK","Check")))</f>
        <v/>
      </c>
    </row>
    <row r="103" ht="13.35" customHeight="1" s="162">
      <c r="B103" s="516">
        <f>IF('Fans'!D3228="","",'Fans'!D3228)</f>
        <v/>
      </c>
      <c r="C103" s="517">
        <f>IF('Fans'!I3228="","",'Fans'!I3228)</f>
        <v/>
      </c>
      <c r="D103" s="518">
        <f>IF('Fans'!K3233="","",'Fans'!K3233)</f>
        <v/>
      </c>
      <c r="E103" s="518">
        <f>IF('Fans'!L3233="","",'Fans'!L3233)</f>
        <v/>
      </c>
      <c r="F103" s="519">
        <f>IF(OR(E103="",D103="",D103=0),"",IF(OR(ISTEXT(E103),ISTEXT(D103)),"",E103/D103))</f>
        <v/>
      </c>
      <c r="G103" s="518" t="n"/>
      <c r="H103" s="518" t="n"/>
      <c r="I103" s="520">
        <f>IF('Fans'!K3234="","",'Fans'!K3234)</f>
        <v/>
      </c>
      <c r="J103" s="520">
        <f>IF('Fans'!L3234="","",'Fans'!L3234)</f>
        <v/>
      </c>
      <c r="K103" s="520">
        <f>IF('Fans'!L3246="","",'Fans'!L3246)</f>
        <v/>
      </c>
      <c r="L103" s="520">
        <f>IF(COUNT('Fans'!E3244:G3244)=0,"",ROUND(AVERAGE('Fans'!E3244:G3244),1))</f>
        <v/>
      </c>
      <c r="M103" s="521">
        <f>IF(OR(D103="",E103="",D103=0),"",IF(OR(ISTEXT(E103),ISTEXT(D103),ISTEXT($E$5)),"",IF(ABS(E103/D103-1)&lt;=$E$5,"OK","Check")))</f>
        <v/>
      </c>
    </row>
    <row r="104" ht="13.35" customHeight="1" s="162">
      <c r="B104" s="516">
        <f>IF('Fans'!D3332="","",'Fans'!D3332)</f>
        <v/>
      </c>
      <c r="C104" s="517">
        <f>IF('Fans'!I3332="","",'Fans'!I3332)</f>
        <v/>
      </c>
      <c r="D104" s="518">
        <f>IF('Fans'!K3337="","",'Fans'!K3337)</f>
        <v/>
      </c>
      <c r="E104" s="518">
        <f>IF('Fans'!L3337="","",'Fans'!L3337)</f>
        <v/>
      </c>
      <c r="F104" s="519">
        <f>IF(OR(E104="",D104="",D104=0),"",IF(OR(ISTEXT(E104),ISTEXT(D104)),"",E104/D104))</f>
        <v/>
      </c>
      <c r="G104" s="518" t="n"/>
      <c r="H104" s="518" t="n"/>
      <c r="I104" s="520">
        <f>IF('Fans'!K3338="","",'Fans'!K3338)</f>
        <v/>
      </c>
      <c r="J104" s="520">
        <f>IF('Fans'!L3338="","",'Fans'!L3338)</f>
        <v/>
      </c>
      <c r="K104" s="520">
        <f>IF('Fans'!L3350="","",'Fans'!L3350)</f>
        <v/>
      </c>
      <c r="L104" s="520">
        <f>IF(COUNT('Fans'!E3348:G3348)=0,"",ROUND(AVERAGE('Fans'!E3348:G3348),1))</f>
        <v/>
      </c>
      <c r="M104" s="521">
        <f>IF(OR(D104="",E104="",D104=0),"",IF(OR(ISTEXT(E104),ISTEXT(D104),ISTEXT($E$5)),"",IF(ABS(E104/D104-1)&lt;=$E$5,"OK","Check")))</f>
        <v/>
      </c>
    </row>
    <row r="105" ht="13.35" customHeight="1" s="162">
      <c r="B105" s="516">
        <f>IF('Fans'!D3436="","",'Fans'!D3436)</f>
        <v/>
      </c>
      <c r="C105" s="517">
        <f>IF('Fans'!I3436="","",'Fans'!I3436)</f>
        <v/>
      </c>
      <c r="D105" s="518">
        <f>IF('Fans'!K3441="","",'Fans'!K3441)</f>
        <v/>
      </c>
      <c r="E105" s="518">
        <f>IF('Fans'!L3441="","",'Fans'!L3441)</f>
        <v/>
      </c>
      <c r="F105" s="519">
        <f>IF(OR(E105="",D105="",D105=0),"",IF(OR(ISTEXT(E105),ISTEXT(D105)),"",E105/D105))</f>
        <v/>
      </c>
      <c r="G105" s="518" t="n"/>
      <c r="H105" s="518" t="n"/>
      <c r="I105" s="520">
        <f>IF('Fans'!K3442="","",'Fans'!K3442)</f>
        <v/>
      </c>
      <c r="J105" s="520">
        <f>IF('Fans'!L3442="","",'Fans'!L3442)</f>
        <v/>
      </c>
      <c r="K105" s="520">
        <f>IF('Fans'!L3454="","",'Fans'!L3454)</f>
        <v/>
      </c>
      <c r="L105" s="520">
        <f>IF(COUNT('Fans'!E3452:G3452)=0,"",ROUND(AVERAGE('Fans'!E3452:G3452),1))</f>
        <v/>
      </c>
      <c r="M105" s="521">
        <f>IF(OR(D105="",E105="",D105=0),"",IF(OR(ISTEXT(E105),ISTEXT(D105),ISTEXT($E$5)),"",IF(ABS(E105/D105-1)&lt;=$E$5,"OK","Check")))</f>
        <v/>
      </c>
    </row>
    <row r="106" ht="13.35" customHeight="1" s="162">
      <c r="B106" s="516">
        <f>IF('Fans'!D3540="","",'Fans'!D3540)</f>
        <v/>
      </c>
      <c r="C106" s="517">
        <f>IF('Fans'!I3540="","",'Fans'!I3540)</f>
        <v/>
      </c>
      <c r="D106" s="518">
        <f>IF('Fans'!K3545="","",'Fans'!K3545)</f>
        <v/>
      </c>
      <c r="E106" s="518">
        <f>IF('Fans'!L3545="","",'Fans'!L3545)</f>
        <v/>
      </c>
      <c r="F106" s="519">
        <f>IF(OR(E106="",D106="",D106=0),"",IF(OR(ISTEXT(E106),ISTEXT(D106)),"",E106/D106))</f>
        <v/>
      </c>
      <c r="G106" s="518" t="n"/>
      <c r="H106" s="518" t="n"/>
      <c r="I106" s="520">
        <f>IF('Fans'!K3546="","",'Fans'!K3546)</f>
        <v/>
      </c>
      <c r="J106" s="520">
        <f>IF('Fans'!L3546="","",'Fans'!L3546)</f>
        <v/>
      </c>
      <c r="K106" s="520">
        <f>IF('Fans'!L3558="","",'Fans'!L3558)</f>
        <v/>
      </c>
      <c r="L106" s="520">
        <f>IF(COUNT('Fans'!E3556:G3556)=0,"",ROUND(AVERAGE('Fans'!E3556:G3556),1))</f>
        <v/>
      </c>
      <c r="M106" s="521">
        <f>IF(OR(D106="",E106="",D106=0),"",IF(OR(ISTEXT(E106),ISTEXT(D106),ISTEXT($E$5)),"",IF(ABS(E106/D106-1)&lt;=$E$5,"OK","Check")))</f>
        <v/>
      </c>
    </row>
    <row r="107" ht="13.35" customHeight="1" s="162">
      <c r="B107" s="516">
        <f>IF('Fans'!D3644="","",'Fans'!D3644)</f>
        <v/>
      </c>
      <c r="C107" s="517">
        <f>IF('Fans'!I3644="","",'Fans'!I3644)</f>
        <v/>
      </c>
      <c r="D107" s="518">
        <f>IF('Fans'!K3649="","",'Fans'!K3649)</f>
        <v/>
      </c>
      <c r="E107" s="518">
        <f>IF('Fans'!L3649="","",'Fans'!L3649)</f>
        <v/>
      </c>
      <c r="F107" s="519">
        <f>IF(OR(E107="",D107="",D107=0),"",IF(OR(ISTEXT(E107),ISTEXT(D107)),"",E107/D107))</f>
        <v/>
      </c>
      <c r="G107" s="518" t="n"/>
      <c r="H107" s="518" t="n"/>
      <c r="I107" s="520">
        <f>IF('Fans'!K3650="","",'Fans'!K3650)</f>
        <v/>
      </c>
      <c r="J107" s="520">
        <f>IF('Fans'!L3650="","",'Fans'!L3650)</f>
        <v/>
      </c>
      <c r="K107" s="520">
        <f>IF('Fans'!L3662="","",'Fans'!L3662)</f>
        <v/>
      </c>
      <c r="L107" s="520">
        <f>IF(COUNT('Fans'!E3660:G3660)=0,"",ROUND(AVERAGE('Fans'!E3660:G3660),1))</f>
        <v/>
      </c>
      <c r="M107" s="521">
        <f>IF(OR(D107="",E107="",D107=0),"",IF(OR(ISTEXT(E107),ISTEXT(D107),ISTEXT($E$5)),"",IF(ABS(E107/D107-1)&lt;=$E$5,"OK","Check")))</f>
        <v/>
      </c>
    </row>
    <row r="108" ht="13.35" customHeight="1" s="162">
      <c r="B108" s="516">
        <f>IF('Fans'!D3748="","",'Fans'!D3748)</f>
        <v/>
      </c>
      <c r="C108" s="517">
        <f>IF('Fans'!I3748="","",'Fans'!I3748)</f>
        <v/>
      </c>
      <c r="D108" s="518">
        <f>IF('Fans'!K3753="","",'Fans'!K3753)</f>
        <v/>
      </c>
      <c r="E108" s="518">
        <f>IF('Fans'!L3753="","",'Fans'!L3753)</f>
        <v/>
      </c>
      <c r="F108" s="519">
        <f>IF(OR(E108="",D108="",D108=0),"",IF(OR(ISTEXT(E108),ISTEXT(D108)),"",E108/D108))</f>
        <v/>
      </c>
      <c r="G108" s="518" t="n"/>
      <c r="H108" s="518" t="n"/>
      <c r="I108" s="520">
        <f>IF('Fans'!K3754="","",'Fans'!K3754)</f>
        <v/>
      </c>
      <c r="J108" s="520">
        <f>IF('Fans'!L3754="","",'Fans'!L3754)</f>
        <v/>
      </c>
      <c r="K108" s="520">
        <f>IF('Fans'!L3766="","",'Fans'!L3766)</f>
        <v/>
      </c>
      <c r="L108" s="520">
        <f>IF(COUNT('Fans'!E3764:G3764)=0,"",ROUND(AVERAGE('Fans'!E3764:G3764),1))</f>
        <v/>
      </c>
      <c r="M108" s="521">
        <f>IF(OR(D108="",E108="",D108=0),"",IF(OR(ISTEXT(E108),ISTEXT(D108),ISTEXT($E$5)),"",IF(ABS(E108/D108-1)&lt;=$E$5,"OK","Check")))</f>
        <v/>
      </c>
    </row>
    <row r="109" ht="13.35" customHeight="1" s="162">
      <c r="B109" s="516">
        <f>IF('Fans'!D3852="","",'Fans'!D3852)</f>
        <v/>
      </c>
      <c r="C109" s="517">
        <f>IF('Fans'!I3852="","",'Fans'!I3852)</f>
        <v/>
      </c>
      <c r="D109" s="518">
        <f>IF('Fans'!K3857="","",'Fans'!K3857)</f>
        <v/>
      </c>
      <c r="E109" s="518">
        <f>IF('Fans'!L3857="","",'Fans'!L3857)</f>
        <v/>
      </c>
      <c r="F109" s="519">
        <f>IF(OR(E109="",D109="",D109=0),"",IF(OR(ISTEXT(E109),ISTEXT(D109)),"",E109/D109))</f>
        <v/>
      </c>
      <c r="G109" s="518" t="n"/>
      <c r="H109" s="518" t="n"/>
      <c r="I109" s="520">
        <f>IF('Fans'!K3858="","",'Fans'!K3858)</f>
        <v/>
      </c>
      <c r="J109" s="520">
        <f>IF('Fans'!L3858="","",'Fans'!L3858)</f>
        <v/>
      </c>
      <c r="K109" s="520">
        <f>IF('Fans'!L3870="","",'Fans'!L3870)</f>
        <v/>
      </c>
      <c r="L109" s="520">
        <f>IF(COUNT('Fans'!E3868:G3868)=0,"",ROUND(AVERAGE('Fans'!E3868:G3868),1))</f>
        <v/>
      </c>
      <c r="M109" s="521">
        <f>IF(OR(D109="",E109="",D109=0),"",IF(OR(ISTEXT(E109),ISTEXT(D109),ISTEXT($E$5)),"",IF(ABS(E109/D109-1)&lt;=$E$5,"OK","Check")))</f>
        <v/>
      </c>
    </row>
    <row r="110" ht="13.35" customHeight="1" s="162">
      <c r="B110" s="516">
        <f>IF('Fans'!D3956="","",'Fans'!D3956)</f>
        <v/>
      </c>
      <c r="C110" s="517">
        <f>IF('Fans'!I3956="","",'Fans'!I3956)</f>
        <v/>
      </c>
      <c r="D110" s="518">
        <f>IF('Fans'!K3961="","",'Fans'!K3961)</f>
        <v/>
      </c>
      <c r="E110" s="518">
        <f>IF('Fans'!L3961="","",'Fans'!L3961)</f>
        <v/>
      </c>
      <c r="F110" s="519">
        <f>IF(OR(E110="",D110="",D110=0),"",IF(OR(ISTEXT(E110),ISTEXT(D110)),"",E110/D110))</f>
        <v/>
      </c>
      <c r="G110" s="518" t="n"/>
      <c r="H110" s="518" t="n"/>
      <c r="I110" s="520">
        <f>IF('Fans'!K3962="","",'Fans'!K3962)</f>
        <v/>
      </c>
      <c r="J110" s="520">
        <f>IF('Fans'!L3962="","",'Fans'!L3962)</f>
        <v/>
      </c>
      <c r="K110" s="520">
        <f>IF('Fans'!L3974="","",'Fans'!L3974)</f>
        <v/>
      </c>
      <c r="L110" s="520">
        <f>IF(COUNT('Fans'!E3972:G3972)=0,"",ROUND(AVERAGE('Fans'!E3972:G3972),1))</f>
        <v/>
      </c>
      <c r="M110" s="521">
        <f>IF(OR(D110="",E110="",D110=0),"",IF(OR(ISTEXT(E110),ISTEXT(D110),ISTEXT($E$5)),"",IF(ABS(E110/D110-1)&lt;=$E$5,"OK","Check")))</f>
        <v/>
      </c>
    </row>
    <row r="111" ht="13.35" customHeight="1" s="162">
      <c r="B111" s="516">
        <f>IF('Fans'!D4060="","",'Fans'!D4060)</f>
        <v/>
      </c>
      <c r="C111" s="517">
        <f>IF('Fans'!I4060="","",'Fans'!I4060)</f>
        <v/>
      </c>
      <c r="D111" s="518">
        <f>IF('Fans'!K4065="","",'Fans'!K4065)</f>
        <v/>
      </c>
      <c r="E111" s="518">
        <f>IF('Fans'!L4065="","",'Fans'!L4065)</f>
        <v/>
      </c>
      <c r="F111" s="519">
        <f>IF(OR(E111="",D111="",D111=0),"",IF(OR(ISTEXT(E111),ISTEXT(D111)),"",E111/D111))</f>
        <v/>
      </c>
      <c r="G111" s="518" t="n"/>
      <c r="H111" s="518" t="n"/>
      <c r="I111" s="520">
        <f>IF('Fans'!K4066="","",'Fans'!K4066)</f>
        <v/>
      </c>
      <c r="J111" s="520">
        <f>IF('Fans'!L4066="","",'Fans'!L4066)</f>
        <v/>
      </c>
      <c r="K111" s="520">
        <f>IF('Fans'!L4078="","",'Fans'!L4078)</f>
        <v/>
      </c>
      <c r="L111" s="520">
        <f>IF(COUNT('Fans'!E4076:G4076)=0,"",ROUND(AVERAGE('Fans'!E4076:G4076),1))</f>
        <v/>
      </c>
      <c r="M111" s="521">
        <f>IF(OR(D111="",E111="",D111=0),"",IF(OR(ISTEXT(E111),ISTEXT(D111),ISTEXT($E$5)),"",IF(ABS(E111/D111-1)&lt;=$E$5,"OK","Check")))</f>
        <v/>
      </c>
    </row>
    <row r="112" ht="13.35" customHeight="1" s="162">
      <c r="B112" s="515" t="inlineStr">
        <is>
          <t>Small Exhaust Fans</t>
        </is>
      </c>
    </row>
    <row r="113" ht="13.35" customHeight="1" s="162">
      <c r="B113" s="516">
        <f>IF('Small Fans'!D4="","",'Small Fans'!D4)</f>
        <v/>
      </c>
      <c r="C113" s="517">
        <f>IF('Small Fans'!I4="","",'Small Fans'!I4)</f>
        <v/>
      </c>
      <c r="D113" s="518">
        <f>IF('Small Fans'!K8="","",'Small Fans'!K8)</f>
        <v/>
      </c>
      <c r="E113" s="518">
        <f>IF('Small Fans'!L8="","",'Small Fans'!L8)</f>
        <v/>
      </c>
      <c r="F113" s="519">
        <f>IF(OR(E113="",D113="",D113=0),"",IF(OR(ISTEXT(E113),ISTEXT(D113)),"",E113/D113))</f>
        <v/>
      </c>
      <c r="G113" s="518" t="n"/>
      <c r="H113" s="518" t="n"/>
      <c r="I113" s="520">
        <f>IF('Small Fans'!K9="","",'Small Fans'!K9)</f>
        <v/>
      </c>
      <c r="J113" s="520">
        <f>IF('Small Fans'!L9="","",'Small Fans'!L9)</f>
        <v/>
      </c>
      <c r="K113" s="520">
        <f>IF('Small Fans'!L10="","",'Small Fans'!L10)</f>
        <v/>
      </c>
      <c r="L113" s="520">
        <f>IF('Small Fans'!K12="","",'Small Fans'!K12)</f>
        <v/>
      </c>
      <c r="M113" s="521">
        <f>IF(OR(D113="",E113="",D113=0),"",IF(OR(ISTEXT(E113),ISTEXT(D113),ISTEXT($E$5)),"",IF(ABS(E113/D113-1)&lt;=$E$5,"OK","Check")))</f>
        <v/>
      </c>
    </row>
    <row r="114" ht="13.35" customHeight="1" s="162">
      <c r="B114" s="516">
        <f>IF('Small Fans'!D28="","",'Small Fans'!D28)</f>
        <v/>
      </c>
      <c r="C114" s="517">
        <f>IF('Small Fans'!I28="","",'Small Fans'!I28)</f>
        <v/>
      </c>
      <c r="D114" s="518">
        <f>IF('Small Fans'!K32="","",'Small Fans'!K32)</f>
        <v/>
      </c>
      <c r="E114" s="518">
        <f>IF('Small Fans'!L32="","",'Small Fans'!L32)</f>
        <v/>
      </c>
      <c r="F114" s="519">
        <f>IF(OR(E114="",D114="",D114=0),"",IF(OR(ISTEXT(E114),ISTEXT(D114)),"",E114/D114))</f>
        <v/>
      </c>
      <c r="G114" s="518" t="n"/>
      <c r="H114" s="518" t="n"/>
      <c r="I114" s="520">
        <f>IF('Small Fans'!K33="","",'Small Fans'!K33)</f>
        <v/>
      </c>
      <c r="J114" s="520">
        <f>IF('Small Fans'!L33="","",'Small Fans'!L33)</f>
        <v/>
      </c>
      <c r="K114" s="520">
        <f>IF('Small Fans'!L34="","",'Small Fans'!L34)</f>
        <v/>
      </c>
      <c r="L114" s="520">
        <f>IF('Small Fans'!K36="","",'Small Fans'!K36)</f>
        <v/>
      </c>
      <c r="M114" s="521">
        <f>IF(OR(D114="",E114="",D114=0),"",IF(OR(ISTEXT(E114),ISTEXT(D114),ISTEXT($E$5)),"",IF(ABS(E114/D114-1)&lt;=$E$5,"OK","Check")))</f>
        <v/>
      </c>
    </row>
    <row r="115" ht="13.35" customHeight="1" s="162">
      <c r="B115" s="516">
        <f>IF('Small Fans'!D52="","",'Small Fans'!D52)</f>
        <v/>
      </c>
      <c r="C115" s="517">
        <f>IF('Small Fans'!I52="","",'Small Fans'!I52)</f>
        <v/>
      </c>
      <c r="D115" s="518">
        <f>IF('Small Fans'!K56="","",'Small Fans'!K56)</f>
        <v/>
      </c>
      <c r="E115" s="518">
        <f>IF('Small Fans'!L56="","",'Small Fans'!L56)</f>
        <v/>
      </c>
      <c r="F115" s="519">
        <f>IF(OR(E115="",D115="",D115=0),"",IF(OR(ISTEXT(E115),ISTEXT(D115)),"",E115/D115))</f>
        <v/>
      </c>
      <c r="G115" s="518" t="n"/>
      <c r="H115" s="518" t="n"/>
      <c r="I115" s="520">
        <f>IF('Small Fans'!K57="","",'Small Fans'!K57)</f>
        <v/>
      </c>
      <c r="J115" s="520">
        <f>IF('Small Fans'!L57="","",'Small Fans'!L57)</f>
        <v/>
      </c>
      <c r="K115" s="520">
        <f>IF('Small Fans'!L58="","",'Small Fans'!L58)</f>
        <v/>
      </c>
      <c r="L115" s="520">
        <f>IF('Small Fans'!K60="","",'Small Fans'!K60)</f>
        <v/>
      </c>
      <c r="M115" s="521">
        <f>IF(OR(D115="",E115="",D115=0),"",IF(OR(ISTEXT(E115),ISTEXT(D115),ISTEXT($E$5)),"",IF(ABS(E115/D115-1)&lt;=$E$5,"OK","Check")))</f>
        <v/>
      </c>
    </row>
    <row r="116" ht="13.35" customHeight="1" s="162">
      <c r="B116" s="516">
        <f>IF('Small Fans'!D76="","",'Small Fans'!D76)</f>
        <v/>
      </c>
      <c r="C116" s="517">
        <f>IF('Small Fans'!I76="","",'Small Fans'!I76)</f>
        <v/>
      </c>
      <c r="D116" s="518">
        <f>IF('Small Fans'!K80="","",'Small Fans'!K80)</f>
        <v/>
      </c>
      <c r="E116" s="518">
        <f>IF('Small Fans'!L80="","",'Small Fans'!L80)</f>
        <v/>
      </c>
      <c r="F116" s="519">
        <f>IF(OR(E116="",D116="",D116=0),"",IF(OR(ISTEXT(E116),ISTEXT(D116)),"",E116/D116))</f>
        <v/>
      </c>
      <c r="G116" s="518" t="n"/>
      <c r="H116" s="518" t="n"/>
      <c r="I116" s="520">
        <f>IF('Small Fans'!K81="","",'Small Fans'!K81)</f>
        <v/>
      </c>
      <c r="J116" s="520">
        <f>IF('Small Fans'!L81="","",'Small Fans'!L81)</f>
        <v/>
      </c>
      <c r="K116" s="520">
        <f>IF('Small Fans'!L82="","",'Small Fans'!L82)</f>
        <v/>
      </c>
      <c r="L116" s="520">
        <f>IF('Small Fans'!K84="","",'Small Fans'!K84)</f>
        <v/>
      </c>
      <c r="M116" s="521">
        <f>IF(OR(D116="",E116="",D116=0),"",IF(OR(ISTEXT(E116),ISTEXT(D116),ISTEXT($E$5)),"",IF(ABS(E116/D116-1)&lt;=$E$5,"OK","Check")))</f>
        <v/>
      </c>
    </row>
    <row r="117" ht="13.35" customHeight="1" s="162">
      <c r="B117" s="516">
        <f>IF('Small Fans'!D100="","",'Small Fans'!D100)</f>
        <v/>
      </c>
      <c r="C117" s="517">
        <f>IF('Small Fans'!I100="","",'Small Fans'!I100)</f>
        <v/>
      </c>
      <c r="D117" s="518">
        <f>IF('Small Fans'!K104="","",'Small Fans'!K104)</f>
        <v/>
      </c>
      <c r="E117" s="518">
        <f>IF('Small Fans'!L104="","",'Small Fans'!L104)</f>
        <v/>
      </c>
      <c r="F117" s="519">
        <f>IF(OR(E117="",D117="",D117=0),"",IF(OR(ISTEXT(E117),ISTEXT(D117)),"",E117/D117))</f>
        <v/>
      </c>
      <c r="G117" s="518" t="n"/>
      <c r="H117" s="518" t="n"/>
      <c r="I117" s="520">
        <f>IF('Small Fans'!K105="","",'Small Fans'!K105)</f>
        <v/>
      </c>
      <c r="J117" s="520">
        <f>IF('Small Fans'!L105="","",'Small Fans'!L105)</f>
        <v/>
      </c>
      <c r="K117" s="520">
        <f>IF('Small Fans'!L106="","",'Small Fans'!L106)</f>
        <v/>
      </c>
      <c r="L117" s="520">
        <f>IF('Small Fans'!K108="","",'Small Fans'!K108)</f>
        <v/>
      </c>
      <c r="M117" s="521">
        <f>IF(OR(D117="",E117="",D117=0),"",IF(OR(ISTEXT(E117),ISTEXT(D117),ISTEXT($E$5)),"",IF(ABS(E117/D117-1)&lt;=$E$5,"OK","Check")))</f>
        <v/>
      </c>
    </row>
    <row r="118" ht="13.35" customHeight="1" s="162">
      <c r="B118" s="516">
        <f>IF('Small Fans'!D124="","",'Small Fans'!D124)</f>
        <v/>
      </c>
      <c r="C118" s="517">
        <f>IF('Small Fans'!I124="","",'Small Fans'!I124)</f>
        <v/>
      </c>
      <c r="D118" s="518">
        <f>IF('Small Fans'!K128="","",'Small Fans'!K128)</f>
        <v/>
      </c>
      <c r="E118" s="518">
        <f>IF('Small Fans'!L128="","",'Small Fans'!L128)</f>
        <v/>
      </c>
      <c r="F118" s="519">
        <f>IF(OR(E118="",D118="",D118=0),"",IF(OR(ISTEXT(E118),ISTEXT(D118)),"",E118/D118))</f>
        <v/>
      </c>
      <c r="G118" s="518" t="n"/>
      <c r="H118" s="518" t="n"/>
      <c r="I118" s="520">
        <f>IF('Small Fans'!K129="","",'Small Fans'!K129)</f>
        <v/>
      </c>
      <c r="J118" s="520">
        <f>IF('Small Fans'!L129="","",'Small Fans'!L129)</f>
        <v/>
      </c>
      <c r="K118" s="520">
        <f>IF('Small Fans'!L130="","",'Small Fans'!L130)</f>
        <v/>
      </c>
      <c r="L118" s="520">
        <f>IF('Small Fans'!K132="","",'Small Fans'!K132)</f>
        <v/>
      </c>
      <c r="M118" s="521">
        <f>IF(OR(D118="",E118="",D118=0),"",IF(OR(ISTEXT(E118),ISTEXT(D118),ISTEXT($E$5)),"",IF(ABS(E118/D118-1)&lt;=$E$5,"OK","Check")))</f>
        <v/>
      </c>
    </row>
    <row r="119" ht="13.35" customHeight="1" s="162">
      <c r="B119" s="516">
        <f>IF('Small Fans'!D148="","",'Small Fans'!D148)</f>
        <v/>
      </c>
      <c r="C119" s="517">
        <f>IF('Small Fans'!I148="","",'Small Fans'!I148)</f>
        <v/>
      </c>
      <c r="D119" s="518">
        <f>IF('Small Fans'!K152="","",'Small Fans'!K152)</f>
        <v/>
      </c>
      <c r="E119" s="518">
        <f>IF('Small Fans'!L152="","",'Small Fans'!L152)</f>
        <v/>
      </c>
      <c r="F119" s="519">
        <f>IF(OR(E119="",D119="",D119=0),"",IF(OR(ISTEXT(E119),ISTEXT(D119)),"",E119/D119))</f>
        <v/>
      </c>
      <c r="G119" s="518" t="n"/>
      <c r="H119" s="518" t="n"/>
      <c r="I119" s="520">
        <f>IF('Small Fans'!K153="","",'Small Fans'!K153)</f>
        <v/>
      </c>
      <c r="J119" s="520">
        <f>IF('Small Fans'!L153="","",'Small Fans'!L153)</f>
        <v/>
      </c>
      <c r="K119" s="520">
        <f>IF('Small Fans'!L154="","",'Small Fans'!L154)</f>
        <v/>
      </c>
      <c r="L119" s="520">
        <f>IF('Small Fans'!K156="","",'Small Fans'!K156)</f>
        <v/>
      </c>
      <c r="M119" s="521">
        <f>IF(OR(D119="",E119="",D119=0),"",IF(OR(ISTEXT(E119),ISTEXT(D119),ISTEXT($E$5)),"",IF(ABS(E119/D119-1)&lt;=$E$5,"OK","Check")))</f>
        <v/>
      </c>
    </row>
    <row r="120" ht="13.35" customHeight="1" s="162">
      <c r="B120" s="516">
        <f>IF('Small Fans'!D172="","",'Small Fans'!D172)</f>
        <v/>
      </c>
      <c r="C120" s="517">
        <f>IF('Small Fans'!I172="","",'Small Fans'!I172)</f>
        <v/>
      </c>
      <c r="D120" s="518">
        <f>IF('Small Fans'!K176="","",'Small Fans'!K176)</f>
        <v/>
      </c>
      <c r="E120" s="518">
        <f>IF('Small Fans'!L176="","",'Small Fans'!L176)</f>
        <v/>
      </c>
      <c r="F120" s="519">
        <f>IF(OR(E120="",D120="",D120=0),"",IF(OR(ISTEXT(E120),ISTEXT(D120)),"",E120/D120))</f>
        <v/>
      </c>
      <c r="G120" s="518" t="n"/>
      <c r="H120" s="518" t="n"/>
      <c r="I120" s="520">
        <f>IF('Small Fans'!K177="","",'Small Fans'!K177)</f>
        <v/>
      </c>
      <c r="J120" s="520">
        <f>IF('Small Fans'!L177="","",'Small Fans'!L177)</f>
        <v/>
      </c>
      <c r="K120" s="520">
        <f>IF('Small Fans'!L178="","",'Small Fans'!L178)</f>
        <v/>
      </c>
      <c r="L120" s="520">
        <f>IF('Small Fans'!K180="","",'Small Fans'!K180)</f>
        <v/>
      </c>
      <c r="M120" s="521">
        <f>IF(OR(D120="",E120="",D120=0),"",IF(OR(ISTEXT(E120),ISTEXT(D120),ISTEXT($E$5)),"",IF(ABS(E120/D120-1)&lt;=$E$5,"OK","Check")))</f>
        <v/>
      </c>
    </row>
    <row r="121" ht="13.35" customHeight="1" s="162">
      <c r="B121" s="516">
        <f>IF('Small Fans'!D196="","",'Small Fans'!D196)</f>
        <v/>
      </c>
      <c r="C121" s="517">
        <f>IF('Small Fans'!I196="","",'Small Fans'!I196)</f>
        <v/>
      </c>
      <c r="D121" s="518">
        <f>IF('Small Fans'!K200="","",'Small Fans'!K200)</f>
        <v/>
      </c>
      <c r="E121" s="518">
        <f>IF('Small Fans'!L200="","",'Small Fans'!L200)</f>
        <v/>
      </c>
      <c r="F121" s="519">
        <f>IF(OR(E121="",D121="",D121=0),"",IF(OR(ISTEXT(E121),ISTEXT(D121)),"",E121/D121))</f>
        <v/>
      </c>
      <c r="G121" s="518" t="n"/>
      <c r="H121" s="518" t="n"/>
      <c r="I121" s="520">
        <f>IF('Small Fans'!K201="","",'Small Fans'!K201)</f>
        <v/>
      </c>
      <c r="J121" s="520">
        <f>IF('Small Fans'!L201="","",'Small Fans'!L201)</f>
        <v/>
      </c>
      <c r="K121" s="520">
        <f>IF('Small Fans'!L202="","",'Small Fans'!L202)</f>
        <v/>
      </c>
      <c r="L121" s="520">
        <f>IF('Small Fans'!K204="","",'Small Fans'!K204)</f>
        <v/>
      </c>
      <c r="M121" s="521">
        <f>IF(OR(D121="",E121="",D121=0),"",IF(OR(ISTEXT(E121),ISTEXT(D121),ISTEXT($E$5)),"",IF(ABS(E121/D121-1)&lt;=$E$5,"OK","Check")))</f>
        <v/>
      </c>
    </row>
    <row r="122" ht="13.35" customHeight="1" s="162">
      <c r="B122" s="516">
        <f>IF('Small Fans'!D220="","",'Small Fans'!D220)</f>
        <v/>
      </c>
      <c r="C122" s="517">
        <f>IF('Small Fans'!I220="","",'Small Fans'!I220)</f>
        <v/>
      </c>
      <c r="D122" s="518">
        <f>IF('Small Fans'!K224="","",'Small Fans'!K224)</f>
        <v/>
      </c>
      <c r="E122" s="518">
        <f>IF('Small Fans'!L224="","",'Small Fans'!L224)</f>
        <v/>
      </c>
      <c r="F122" s="519">
        <f>IF(OR(E122="",D122="",D122=0),"",IF(OR(ISTEXT(E122),ISTEXT(D122)),"",E122/D122))</f>
        <v/>
      </c>
      <c r="G122" s="518" t="n"/>
      <c r="H122" s="518" t="n"/>
      <c r="I122" s="520">
        <f>IF('Small Fans'!K225="","",'Small Fans'!K225)</f>
        <v/>
      </c>
      <c r="J122" s="520">
        <f>IF('Small Fans'!L225="","",'Small Fans'!L225)</f>
        <v/>
      </c>
      <c r="K122" s="520">
        <f>IF('Small Fans'!L226="","",'Small Fans'!L226)</f>
        <v/>
      </c>
      <c r="L122" s="520">
        <f>IF('Small Fans'!K228="","",'Small Fans'!K228)</f>
        <v/>
      </c>
      <c r="M122" s="521">
        <f>IF(OR(D122="",E122="",D122=0),"",IF(OR(ISTEXT(E122),ISTEXT(D122),ISTEXT($E$5)),"",IF(ABS(E122/D122-1)&lt;=$E$5,"OK","Check")))</f>
        <v/>
      </c>
    </row>
    <row r="123" ht="13.35" customHeight="1" s="162">
      <c r="B123" s="516">
        <f>IF('Small Fans'!D244="","",'Small Fans'!D244)</f>
        <v/>
      </c>
      <c r="C123" s="517">
        <f>IF('Small Fans'!I244="","",'Small Fans'!I244)</f>
        <v/>
      </c>
      <c r="D123" s="518">
        <f>IF('Small Fans'!K248="","",'Small Fans'!K248)</f>
        <v/>
      </c>
      <c r="E123" s="518">
        <f>IF('Small Fans'!L248="","",'Small Fans'!L248)</f>
        <v/>
      </c>
      <c r="F123" s="519">
        <f>IF(OR(E123="",D123="",D123=0),"",IF(OR(ISTEXT(E123),ISTEXT(D123)),"",E123/D123))</f>
        <v/>
      </c>
      <c r="G123" s="518" t="n"/>
      <c r="H123" s="518" t="n"/>
      <c r="I123" s="520">
        <f>IF('Small Fans'!K249="","",'Small Fans'!K249)</f>
        <v/>
      </c>
      <c r="J123" s="520">
        <f>IF('Small Fans'!L249="","",'Small Fans'!L249)</f>
        <v/>
      </c>
      <c r="K123" s="520">
        <f>IF('Small Fans'!L250="","",'Small Fans'!L250)</f>
        <v/>
      </c>
      <c r="L123" s="520">
        <f>IF('Small Fans'!K252="","",'Small Fans'!K252)</f>
        <v/>
      </c>
      <c r="M123" s="521">
        <f>IF(OR(D123="",E123="",D123=0),"",IF(OR(ISTEXT(E123),ISTEXT(D123),ISTEXT($E$5)),"",IF(ABS(E123/D123-1)&lt;=$E$5,"OK","Check")))</f>
        <v/>
      </c>
    </row>
    <row r="124" ht="13.35" customHeight="1" s="162">
      <c r="B124" s="516">
        <f>IF('Small Fans'!D268="","",'Small Fans'!D268)</f>
        <v/>
      </c>
      <c r="C124" s="517">
        <f>IF('Small Fans'!I268="","",'Small Fans'!I268)</f>
        <v/>
      </c>
      <c r="D124" s="518">
        <f>IF('Small Fans'!K272="","",'Small Fans'!K272)</f>
        <v/>
      </c>
      <c r="E124" s="518">
        <f>IF('Small Fans'!L272="","",'Small Fans'!L272)</f>
        <v/>
      </c>
      <c r="F124" s="519">
        <f>IF(OR(E124="",D124="",D124=0),"",IF(OR(ISTEXT(E124),ISTEXT(D124)),"",E124/D124))</f>
        <v/>
      </c>
      <c r="G124" s="518" t="n"/>
      <c r="H124" s="518" t="n"/>
      <c r="I124" s="520">
        <f>IF('Small Fans'!K273="","",'Small Fans'!K273)</f>
        <v/>
      </c>
      <c r="J124" s="520">
        <f>IF('Small Fans'!L273="","",'Small Fans'!L273)</f>
        <v/>
      </c>
      <c r="K124" s="520">
        <f>IF('Small Fans'!L274="","",'Small Fans'!L274)</f>
        <v/>
      </c>
      <c r="L124" s="520">
        <f>IF('Small Fans'!K276="","",'Small Fans'!K276)</f>
        <v/>
      </c>
      <c r="M124" s="521">
        <f>IF(OR(D124="",E124="",D124=0),"",IF(OR(ISTEXT(E124),ISTEXT(D124),ISTEXT($E$5)),"",IF(ABS(E124/D124-1)&lt;=$E$5,"OK","Check")))</f>
        <v/>
      </c>
    </row>
    <row r="125" ht="13.35" customHeight="1" s="162">
      <c r="B125" s="516">
        <f>IF('Small Fans'!D292="","",'Small Fans'!D292)</f>
        <v/>
      </c>
      <c r="C125" s="517">
        <f>IF('Small Fans'!I292="","",'Small Fans'!I292)</f>
        <v/>
      </c>
      <c r="D125" s="518">
        <f>IF('Small Fans'!K296="","",'Small Fans'!K296)</f>
        <v/>
      </c>
      <c r="E125" s="518">
        <f>IF('Small Fans'!L296="","",'Small Fans'!L296)</f>
        <v/>
      </c>
      <c r="F125" s="519">
        <f>IF(OR(E125="",D125="",D125=0),"",IF(OR(ISTEXT(E125),ISTEXT(D125)),"",E125/D125))</f>
        <v/>
      </c>
      <c r="G125" s="518" t="n"/>
      <c r="H125" s="518" t="n"/>
      <c r="I125" s="520">
        <f>IF('Small Fans'!K297="","",'Small Fans'!K297)</f>
        <v/>
      </c>
      <c r="J125" s="520">
        <f>IF('Small Fans'!L297="","",'Small Fans'!L297)</f>
        <v/>
      </c>
      <c r="K125" s="520">
        <f>IF('Small Fans'!L298="","",'Small Fans'!L298)</f>
        <v/>
      </c>
      <c r="L125" s="520">
        <f>IF('Small Fans'!K300="","",'Small Fans'!K300)</f>
        <v/>
      </c>
      <c r="M125" s="521">
        <f>IF(OR(D125="",E125="",D125=0),"",IF(OR(ISTEXT(E125),ISTEXT(D125),ISTEXT($E$5)),"",IF(ABS(E125/D125-1)&lt;=$E$5,"OK","Check")))</f>
        <v/>
      </c>
    </row>
    <row r="126" ht="13.35" customHeight="1" s="162">
      <c r="B126" s="516">
        <f>IF('Small Fans'!D316="","",'Small Fans'!D316)</f>
        <v/>
      </c>
      <c r="C126" s="517">
        <f>IF('Small Fans'!I316="","",'Small Fans'!I316)</f>
        <v/>
      </c>
      <c r="D126" s="518">
        <f>IF('Small Fans'!K320="","",'Small Fans'!K320)</f>
        <v/>
      </c>
      <c r="E126" s="518">
        <f>IF('Small Fans'!L320="","",'Small Fans'!L320)</f>
        <v/>
      </c>
      <c r="F126" s="519">
        <f>IF(OR(E126="",D126="",D126=0),"",IF(OR(ISTEXT(E126),ISTEXT(D126)),"",E126/D126))</f>
        <v/>
      </c>
      <c r="G126" s="518" t="n"/>
      <c r="H126" s="518" t="n"/>
      <c r="I126" s="520">
        <f>IF('Small Fans'!K321="","",'Small Fans'!K321)</f>
        <v/>
      </c>
      <c r="J126" s="520">
        <f>IF('Small Fans'!L321="","",'Small Fans'!L321)</f>
        <v/>
      </c>
      <c r="K126" s="520">
        <f>IF('Small Fans'!L322="","",'Small Fans'!L322)</f>
        <v/>
      </c>
      <c r="L126" s="520">
        <f>IF('Small Fans'!K324="","",'Small Fans'!K324)</f>
        <v/>
      </c>
      <c r="M126" s="521">
        <f>IF(OR(D126="",E126="",D126=0),"",IF(OR(ISTEXT(E126),ISTEXT(D126),ISTEXT($E$5)),"",IF(ABS(E126/D126-1)&lt;=$E$5,"OK","Check")))</f>
        <v/>
      </c>
    </row>
    <row r="127" ht="13.35" customHeight="1" s="162">
      <c r="B127" s="516">
        <f>IF('Small Fans'!D340="","",'Small Fans'!D340)</f>
        <v/>
      </c>
      <c r="C127" s="517">
        <f>IF('Small Fans'!I340="","",'Small Fans'!I340)</f>
        <v/>
      </c>
      <c r="D127" s="518">
        <f>IF('Small Fans'!K344="","",'Small Fans'!K344)</f>
        <v/>
      </c>
      <c r="E127" s="518">
        <f>IF('Small Fans'!L344="","",'Small Fans'!L344)</f>
        <v/>
      </c>
      <c r="F127" s="519">
        <f>IF(OR(E127="",D127="",D127=0),"",IF(OR(ISTEXT(E127),ISTEXT(D127)),"",E127/D127))</f>
        <v/>
      </c>
      <c r="G127" s="518" t="n"/>
      <c r="H127" s="518" t="n"/>
      <c r="I127" s="520">
        <f>IF('Small Fans'!K345="","",'Small Fans'!K345)</f>
        <v/>
      </c>
      <c r="J127" s="520">
        <f>IF('Small Fans'!L345="","",'Small Fans'!L345)</f>
        <v/>
      </c>
      <c r="K127" s="520">
        <f>IF('Small Fans'!L346="","",'Small Fans'!L346)</f>
        <v/>
      </c>
      <c r="L127" s="520">
        <f>IF('Small Fans'!K348="","",'Small Fans'!K348)</f>
        <v/>
      </c>
      <c r="M127" s="521">
        <f>IF(OR(D127="",E127="",D127=0),"",IF(OR(ISTEXT(E127),ISTEXT(D127),ISTEXT($E$5)),"",IF(ABS(E127/D127-1)&lt;=$E$5,"OK","Check")))</f>
        <v/>
      </c>
    </row>
    <row r="128" ht="13.35" customHeight="1" s="162">
      <c r="B128" s="516">
        <f>IF('Small Fans'!D364="","",'Small Fans'!D364)</f>
        <v/>
      </c>
      <c r="C128" s="517">
        <f>IF('Small Fans'!I364="","",'Small Fans'!I364)</f>
        <v/>
      </c>
      <c r="D128" s="518">
        <f>IF('Small Fans'!K368="","",'Small Fans'!K368)</f>
        <v/>
      </c>
      <c r="E128" s="518">
        <f>IF('Small Fans'!L368="","",'Small Fans'!L368)</f>
        <v/>
      </c>
      <c r="F128" s="519">
        <f>IF(OR(E128="",D128="",D128=0),"",IF(OR(ISTEXT(E128),ISTEXT(D128)),"",E128/D128))</f>
        <v/>
      </c>
      <c r="G128" s="518" t="n"/>
      <c r="H128" s="518" t="n"/>
      <c r="I128" s="520">
        <f>IF('Small Fans'!K369="","",'Small Fans'!K369)</f>
        <v/>
      </c>
      <c r="J128" s="520">
        <f>IF('Small Fans'!L369="","",'Small Fans'!L369)</f>
        <v/>
      </c>
      <c r="K128" s="520">
        <f>IF('Small Fans'!L370="","",'Small Fans'!L370)</f>
        <v/>
      </c>
      <c r="L128" s="520">
        <f>IF('Small Fans'!K372="","",'Small Fans'!K372)</f>
        <v/>
      </c>
      <c r="M128" s="521">
        <f>IF(OR(D128="",E128="",D128=0),"",IF(OR(ISTEXT(E128),ISTEXT(D128),ISTEXT($E$5)),"",IF(ABS(E128/D128-1)&lt;=$E$5,"OK","Check")))</f>
        <v/>
      </c>
    </row>
    <row r="129" ht="13.35" customHeight="1" s="162">
      <c r="B129" s="516">
        <f>IF('Small Fans'!D388="","",'Small Fans'!D388)</f>
        <v/>
      </c>
      <c r="C129" s="517">
        <f>IF('Small Fans'!I388="","",'Small Fans'!I388)</f>
        <v/>
      </c>
      <c r="D129" s="518">
        <f>IF('Small Fans'!K392="","",'Small Fans'!K392)</f>
        <v/>
      </c>
      <c r="E129" s="518">
        <f>IF('Small Fans'!L392="","",'Small Fans'!L392)</f>
        <v/>
      </c>
      <c r="F129" s="519">
        <f>IF(OR(E129="",D129="",D129=0),"",IF(OR(ISTEXT(E129),ISTEXT(D129)),"",E129/D129))</f>
        <v/>
      </c>
      <c r="G129" s="518" t="n"/>
      <c r="H129" s="518" t="n"/>
      <c r="I129" s="520">
        <f>IF('Small Fans'!K393="","",'Small Fans'!K393)</f>
        <v/>
      </c>
      <c r="J129" s="520">
        <f>IF('Small Fans'!L393="","",'Small Fans'!L393)</f>
        <v/>
      </c>
      <c r="K129" s="520">
        <f>IF('Small Fans'!L394="","",'Small Fans'!L394)</f>
        <v/>
      </c>
      <c r="L129" s="520">
        <f>IF('Small Fans'!K396="","",'Small Fans'!K396)</f>
        <v/>
      </c>
      <c r="M129" s="521">
        <f>IF(OR(D129="",E129="",D129=0),"",IF(OR(ISTEXT(E129),ISTEXT(D129),ISTEXT($E$5)),"",IF(ABS(E129/D129-1)&lt;=$E$5,"OK","Check")))</f>
        <v/>
      </c>
    </row>
    <row r="130" ht="13.35" customHeight="1" s="162">
      <c r="B130" s="516">
        <f>IF('Small Fans'!D412="","",'Small Fans'!D412)</f>
        <v/>
      </c>
      <c r="C130" s="517">
        <f>IF('Small Fans'!I412="","",'Small Fans'!I412)</f>
        <v/>
      </c>
      <c r="D130" s="518">
        <f>IF('Small Fans'!K416="","",'Small Fans'!K416)</f>
        <v/>
      </c>
      <c r="E130" s="518">
        <f>IF('Small Fans'!L416="","",'Small Fans'!L416)</f>
        <v/>
      </c>
      <c r="F130" s="519">
        <f>IF(OR(E130="",D130="",D130=0),"",IF(OR(ISTEXT(E130),ISTEXT(D130)),"",E130/D130))</f>
        <v/>
      </c>
      <c r="G130" s="518" t="n"/>
      <c r="H130" s="518" t="n"/>
      <c r="I130" s="520">
        <f>IF('Small Fans'!K417="","",'Small Fans'!K417)</f>
        <v/>
      </c>
      <c r="J130" s="520">
        <f>IF('Small Fans'!L417="","",'Small Fans'!L417)</f>
        <v/>
      </c>
      <c r="K130" s="520">
        <f>IF('Small Fans'!L418="","",'Small Fans'!L418)</f>
        <v/>
      </c>
      <c r="L130" s="520">
        <f>IF('Small Fans'!K420="","",'Small Fans'!K420)</f>
        <v/>
      </c>
      <c r="M130" s="521">
        <f>IF(OR(D130="",E130="",D130=0),"",IF(OR(ISTEXT(E130),ISTEXT(D130),ISTEXT($E$5)),"",IF(ABS(E130/D130-1)&lt;=$E$5,"OK","Check")))</f>
        <v/>
      </c>
    </row>
    <row r="131" ht="13.35" customHeight="1" s="162">
      <c r="B131" s="516">
        <f>IF('Small Fans'!D436="","",'Small Fans'!D436)</f>
        <v/>
      </c>
      <c r="C131" s="517">
        <f>IF('Small Fans'!I436="","",'Small Fans'!I436)</f>
        <v/>
      </c>
      <c r="D131" s="518">
        <f>IF('Small Fans'!K440="","",'Small Fans'!K440)</f>
        <v/>
      </c>
      <c r="E131" s="518">
        <f>IF('Small Fans'!L440="","",'Small Fans'!L440)</f>
        <v/>
      </c>
      <c r="F131" s="519">
        <f>IF(OR(E131="",D131="",D131=0),"",IF(OR(ISTEXT(E131),ISTEXT(D131)),"",E131/D131))</f>
        <v/>
      </c>
      <c r="G131" s="518" t="n"/>
      <c r="H131" s="518" t="n"/>
      <c r="I131" s="520">
        <f>IF('Small Fans'!K441="","",'Small Fans'!K441)</f>
        <v/>
      </c>
      <c r="J131" s="520">
        <f>IF('Small Fans'!L441="","",'Small Fans'!L441)</f>
        <v/>
      </c>
      <c r="K131" s="520">
        <f>IF('Small Fans'!L442="","",'Small Fans'!L442)</f>
        <v/>
      </c>
      <c r="L131" s="520">
        <f>IF('Small Fans'!K444="","",'Small Fans'!K444)</f>
        <v/>
      </c>
      <c r="M131" s="521">
        <f>IF(OR(D131="",E131="",D131=0),"",IF(OR(ISTEXT(E131),ISTEXT(D131),ISTEXT($E$5)),"",IF(ABS(E131/D131-1)&lt;=$E$5,"OK","Check")))</f>
        <v/>
      </c>
    </row>
    <row r="132" ht="13.35" customHeight="1" s="162">
      <c r="B132" s="516">
        <f>IF('Small Fans'!D460="","",'Small Fans'!D460)</f>
        <v/>
      </c>
      <c r="C132" s="517">
        <f>IF('Small Fans'!I460="","",'Small Fans'!I460)</f>
        <v/>
      </c>
      <c r="D132" s="518">
        <f>IF('Small Fans'!K464="","",'Small Fans'!K464)</f>
        <v/>
      </c>
      <c r="E132" s="518">
        <f>IF('Small Fans'!L464="","",'Small Fans'!L464)</f>
        <v/>
      </c>
      <c r="F132" s="519">
        <f>IF(OR(E132="",D132="",D132=0),"",IF(OR(ISTEXT(E132),ISTEXT(D132)),"",E132/D132))</f>
        <v/>
      </c>
      <c r="G132" s="518" t="n"/>
      <c r="H132" s="518" t="n"/>
      <c r="I132" s="520">
        <f>IF('Small Fans'!K465="","",'Small Fans'!K465)</f>
        <v/>
      </c>
      <c r="J132" s="520">
        <f>IF('Small Fans'!L465="","",'Small Fans'!L465)</f>
        <v/>
      </c>
      <c r="K132" s="520">
        <f>IF('Small Fans'!L466="","",'Small Fans'!L466)</f>
        <v/>
      </c>
      <c r="L132" s="520">
        <f>IF('Small Fans'!K468="","",'Small Fans'!K468)</f>
        <v/>
      </c>
      <c r="M132" s="521">
        <f>IF(OR(D132="",E132="",D132=0),"",IF(OR(ISTEXT(E132),ISTEXT(D132),ISTEXT($E$5)),"",IF(ABS(E132/D132-1)&lt;=$E$5,"OK","Check")))</f>
        <v/>
      </c>
    </row>
    <row r="133" ht="13.35" customHeight="1" s="162">
      <c r="B133" s="516">
        <f>IF('Small Fans'!D484="","",'Small Fans'!D484)</f>
        <v/>
      </c>
      <c r="C133" s="517">
        <f>IF('Small Fans'!I484="","",'Small Fans'!I484)</f>
        <v/>
      </c>
      <c r="D133" s="518">
        <f>IF('Small Fans'!K488="","",'Small Fans'!K488)</f>
        <v/>
      </c>
      <c r="E133" s="518">
        <f>IF('Small Fans'!L488="","",'Small Fans'!L488)</f>
        <v/>
      </c>
      <c r="F133" s="519">
        <f>IF(OR(E133="",D133="",D133=0),"",IF(OR(ISTEXT(E133),ISTEXT(D133)),"",E133/D133))</f>
        <v/>
      </c>
      <c r="G133" s="518" t="n"/>
      <c r="H133" s="518" t="n"/>
      <c r="I133" s="520">
        <f>IF('Small Fans'!K489="","",'Small Fans'!K489)</f>
        <v/>
      </c>
      <c r="J133" s="520">
        <f>IF('Small Fans'!L489="","",'Small Fans'!L489)</f>
        <v/>
      </c>
      <c r="K133" s="520">
        <f>IF('Small Fans'!L490="","",'Small Fans'!L490)</f>
        <v/>
      </c>
      <c r="L133" s="520">
        <f>IF('Small Fans'!K492="","",'Small Fans'!K492)</f>
        <v/>
      </c>
      <c r="M133" s="521">
        <f>IF(OR(D133="",E133="",D133=0),"",IF(OR(ISTEXT(E133),ISTEXT(D133),ISTEXT($E$5)),"",IF(ABS(E133/D133-1)&lt;=$E$5,"OK","Check")))</f>
        <v/>
      </c>
    </row>
    <row r="134" ht="13.35" customHeight="1" s="162">
      <c r="B134" s="516">
        <f>IF('Small Fans'!D508="","",'Small Fans'!D508)</f>
        <v/>
      </c>
      <c r="C134" s="517">
        <f>IF('Small Fans'!I508="","",'Small Fans'!I508)</f>
        <v/>
      </c>
      <c r="D134" s="518">
        <f>IF('Small Fans'!K512="","",'Small Fans'!K512)</f>
        <v/>
      </c>
      <c r="E134" s="518">
        <f>IF('Small Fans'!L512="","",'Small Fans'!L512)</f>
        <v/>
      </c>
      <c r="F134" s="519">
        <f>IF(OR(E134="",D134="",D134=0),"",IF(OR(ISTEXT(E134),ISTEXT(D134)),"",E134/D134))</f>
        <v/>
      </c>
      <c r="G134" s="518" t="n"/>
      <c r="H134" s="518" t="n"/>
      <c r="I134" s="520">
        <f>IF('Small Fans'!K513="","",'Small Fans'!K513)</f>
        <v/>
      </c>
      <c r="J134" s="520">
        <f>IF('Small Fans'!L513="","",'Small Fans'!L513)</f>
        <v/>
      </c>
      <c r="K134" s="520">
        <f>IF('Small Fans'!L514="","",'Small Fans'!L514)</f>
        <v/>
      </c>
      <c r="L134" s="520">
        <f>IF('Small Fans'!K516="","",'Small Fans'!K516)</f>
        <v/>
      </c>
      <c r="M134" s="521">
        <f>IF(OR(D134="",E134="",D134=0),"",IF(OR(ISTEXT(E134),ISTEXT(D134),ISTEXT($E$5)),"",IF(ABS(E134/D134-1)&lt;=$E$5,"OK","Check")))</f>
        <v/>
      </c>
    </row>
    <row r="135" ht="13.35" customHeight="1" s="162">
      <c r="B135" s="516">
        <f>IF('Small Fans'!D532="","",'Small Fans'!D532)</f>
        <v/>
      </c>
      <c r="C135" s="517">
        <f>IF('Small Fans'!I532="","",'Small Fans'!I532)</f>
        <v/>
      </c>
      <c r="D135" s="518">
        <f>IF('Small Fans'!K536="","",'Small Fans'!K536)</f>
        <v/>
      </c>
      <c r="E135" s="518">
        <f>IF('Small Fans'!L536="","",'Small Fans'!L536)</f>
        <v/>
      </c>
      <c r="F135" s="519">
        <f>IF(OR(E135="",D135="",D135=0),"",IF(OR(ISTEXT(E135),ISTEXT(D135)),"",E135/D135))</f>
        <v/>
      </c>
      <c r="G135" s="518" t="n"/>
      <c r="H135" s="518" t="n"/>
      <c r="I135" s="520">
        <f>IF('Small Fans'!K537="","",'Small Fans'!K537)</f>
        <v/>
      </c>
      <c r="J135" s="520">
        <f>IF('Small Fans'!L537="","",'Small Fans'!L537)</f>
        <v/>
      </c>
      <c r="K135" s="520">
        <f>IF('Small Fans'!L538="","",'Small Fans'!L538)</f>
        <v/>
      </c>
      <c r="L135" s="520">
        <f>IF('Small Fans'!K540="","",'Small Fans'!K540)</f>
        <v/>
      </c>
      <c r="M135" s="521">
        <f>IF(OR(D135="",E135="",D135=0),"",IF(OR(ISTEXT(E135),ISTEXT(D135),ISTEXT($E$5)),"",IF(ABS(E135/D135-1)&lt;=$E$5,"OK","Check")))</f>
        <v/>
      </c>
    </row>
    <row r="136" ht="13.35" customHeight="1" s="162">
      <c r="B136" s="516">
        <f>IF('Small Fans'!D556="","",'Small Fans'!D556)</f>
        <v/>
      </c>
      <c r="C136" s="517">
        <f>IF('Small Fans'!I556="","",'Small Fans'!I556)</f>
        <v/>
      </c>
      <c r="D136" s="518">
        <f>IF('Small Fans'!K560="","",'Small Fans'!K560)</f>
        <v/>
      </c>
      <c r="E136" s="518">
        <f>IF('Small Fans'!L560="","",'Small Fans'!L560)</f>
        <v/>
      </c>
      <c r="F136" s="519">
        <f>IF(OR(E136="",D136="",D136=0),"",IF(OR(ISTEXT(E136),ISTEXT(D136)),"",E136/D136))</f>
        <v/>
      </c>
      <c r="G136" s="518" t="n"/>
      <c r="H136" s="518" t="n"/>
      <c r="I136" s="520">
        <f>IF('Small Fans'!K561="","",'Small Fans'!K561)</f>
        <v/>
      </c>
      <c r="J136" s="520">
        <f>IF('Small Fans'!L561="","",'Small Fans'!L561)</f>
        <v/>
      </c>
      <c r="K136" s="520">
        <f>IF('Small Fans'!L562="","",'Small Fans'!L562)</f>
        <v/>
      </c>
      <c r="L136" s="520">
        <f>IF('Small Fans'!K564="","",'Small Fans'!K564)</f>
        <v/>
      </c>
      <c r="M136" s="521">
        <f>IF(OR(D136="",E136="",D136=0),"",IF(OR(ISTEXT(E136),ISTEXT(D136),ISTEXT($E$5)),"",IF(ABS(E136/D136-1)&lt;=$E$5,"OK","Check")))</f>
        <v/>
      </c>
    </row>
    <row r="137" ht="13.35" customHeight="1" s="162">
      <c r="B137" s="516">
        <f>IF('Small Fans'!D580="","",'Small Fans'!D580)</f>
        <v/>
      </c>
      <c r="C137" s="517">
        <f>IF('Small Fans'!I580="","",'Small Fans'!I580)</f>
        <v/>
      </c>
      <c r="D137" s="518">
        <f>IF('Small Fans'!K584="","",'Small Fans'!K584)</f>
        <v/>
      </c>
      <c r="E137" s="518">
        <f>IF('Small Fans'!L584="","",'Small Fans'!L584)</f>
        <v/>
      </c>
      <c r="F137" s="519">
        <f>IF(OR(E137="",D137="",D137=0),"",IF(OR(ISTEXT(E137),ISTEXT(D137)),"",E137/D137))</f>
        <v/>
      </c>
      <c r="G137" s="518" t="n"/>
      <c r="H137" s="518" t="n"/>
      <c r="I137" s="520">
        <f>IF('Small Fans'!K585="","",'Small Fans'!K585)</f>
        <v/>
      </c>
      <c r="J137" s="520">
        <f>IF('Small Fans'!L585="","",'Small Fans'!L585)</f>
        <v/>
      </c>
      <c r="K137" s="520">
        <f>IF('Small Fans'!L586="","",'Small Fans'!L586)</f>
        <v/>
      </c>
      <c r="L137" s="520">
        <f>IF('Small Fans'!K588="","",'Small Fans'!K588)</f>
        <v/>
      </c>
      <c r="M137" s="521">
        <f>IF(OR(D137="",E137="",D137=0),"",IF(OR(ISTEXT(E137),ISTEXT(D137),ISTEXT($E$5)),"",IF(ABS(E137/D137-1)&lt;=$E$5,"OK","Check")))</f>
        <v/>
      </c>
    </row>
    <row r="138" ht="13.35" customHeight="1" s="162">
      <c r="B138" s="516">
        <f>IF('Small Fans'!D604="","",'Small Fans'!D604)</f>
        <v/>
      </c>
      <c r="C138" s="517">
        <f>IF('Small Fans'!I604="","",'Small Fans'!I604)</f>
        <v/>
      </c>
      <c r="D138" s="518">
        <f>IF('Small Fans'!K608="","",'Small Fans'!K608)</f>
        <v/>
      </c>
      <c r="E138" s="518">
        <f>IF('Small Fans'!L608="","",'Small Fans'!L608)</f>
        <v/>
      </c>
      <c r="F138" s="519">
        <f>IF(OR(E138="",D138="",D138=0),"",IF(OR(ISTEXT(E138),ISTEXT(D138)),"",E138/D138))</f>
        <v/>
      </c>
      <c r="G138" s="518" t="n"/>
      <c r="H138" s="518" t="n"/>
      <c r="I138" s="520">
        <f>IF('Small Fans'!K609="","",'Small Fans'!K609)</f>
        <v/>
      </c>
      <c r="J138" s="520">
        <f>IF('Small Fans'!L609="","",'Small Fans'!L609)</f>
        <v/>
      </c>
      <c r="K138" s="520">
        <f>IF('Small Fans'!L610="","",'Small Fans'!L610)</f>
        <v/>
      </c>
      <c r="L138" s="520">
        <f>IF('Small Fans'!K612="","",'Small Fans'!K612)</f>
        <v/>
      </c>
      <c r="M138" s="521">
        <f>IF(OR(D138="",E138="",D138=0),"",IF(OR(ISTEXT(E138),ISTEXT(D138),ISTEXT($E$5)),"",IF(ABS(E138/D138-1)&lt;=$E$5,"OK","Check")))</f>
        <v/>
      </c>
    </row>
    <row r="139" ht="13.35" customHeight="1" s="162">
      <c r="B139" s="516">
        <f>IF('Small Fans'!D628="","",'Small Fans'!D628)</f>
        <v/>
      </c>
      <c r="C139" s="517">
        <f>IF('Small Fans'!I628="","",'Small Fans'!I628)</f>
        <v/>
      </c>
      <c r="D139" s="518">
        <f>IF('Small Fans'!K632="","",'Small Fans'!K632)</f>
        <v/>
      </c>
      <c r="E139" s="518">
        <f>IF('Small Fans'!L632="","",'Small Fans'!L632)</f>
        <v/>
      </c>
      <c r="F139" s="519">
        <f>IF(OR(E139="",D139="",D139=0),"",IF(OR(ISTEXT(E139),ISTEXT(D139)),"",E139/D139))</f>
        <v/>
      </c>
      <c r="G139" s="518" t="n"/>
      <c r="H139" s="518" t="n"/>
      <c r="I139" s="520">
        <f>IF('Small Fans'!K633="","",'Small Fans'!K633)</f>
        <v/>
      </c>
      <c r="J139" s="520">
        <f>IF('Small Fans'!L633="","",'Small Fans'!L633)</f>
        <v/>
      </c>
      <c r="K139" s="520">
        <f>IF('Small Fans'!L634="","",'Small Fans'!L634)</f>
        <v/>
      </c>
      <c r="L139" s="520">
        <f>IF('Small Fans'!K636="","",'Small Fans'!K636)</f>
        <v/>
      </c>
      <c r="M139" s="521">
        <f>IF(OR(D139="",E139="",D139=0),"",IF(OR(ISTEXT(E139),ISTEXT(D139),ISTEXT($E$5)),"",IF(ABS(E139/D139-1)&lt;=$E$5,"OK","Check")))</f>
        <v/>
      </c>
    </row>
    <row r="140" ht="13.35" customHeight="1" s="162">
      <c r="B140" s="516">
        <f>IF('Small Fans'!D652="","",'Small Fans'!D652)</f>
        <v/>
      </c>
      <c r="C140" s="517">
        <f>IF('Small Fans'!I652="","",'Small Fans'!I652)</f>
        <v/>
      </c>
      <c r="D140" s="518">
        <f>IF('Small Fans'!K656="","",'Small Fans'!K656)</f>
        <v/>
      </c>
      <c r="E140" s="518">
        <f>IF('Small Fans'!L656="","",'Small Fans'!L656)</f>
        <v/>
      </c>
      <c r="F140" s="519">
        <f>IF(OR(E140="",D140="",D140=0),"",IF(OR(ISTEXT(E140),ISTEXT(D140)),"",E140/D140))</f>
        <v/>
      </c>
      <c r="G140" s="518" t="n"/>
      <c r="H140" s="518" t="n"/>
      <c r="I140" s="520">
        <f>IF('Small Fans'!K657="","",'Small Fans'!K657)</f>
        <v/>
      </c>
      <c r="J140" s="520">
        <f>IF('Small Fans'!L657="","",'Small Fans'!L657)</f>
        <v/>
      </c>
      <c r="K140" s="520">
        <f>IF('Small Fans'!L658="","",'Small Fans'!L658)</f>
        <v/>
      </c>
      <c r="L140" s="520">
        <f>IF('Small Fans'!K660="","",'Small Fans'!K660)</f>
        <v/>
      </c>
      <c r="M140" s="521">
        <f>IF(OR(D140="",E140="",D140=0),"",IF(OR(ISTEXT(E140),ISTEXT(D140),ISTEXT($E$5)),"",IF(ABS(E140/D140-1)&lt;=$E$5,"OK","Check")))</f>
        <v/>
      </c>
    </row>
    <row r="141" ht="13.35" customHeight="1" s="162">
      <c r="B141" s="516">
        <f>IF('Small Fans'!D676="","",'Small Fans'!D676)</f>
        <v/>
      </c>
      <c r="C141" s="517">
        <f>IF('Small Fans'!I676="","",'Small Fans'!I676)</f>
        <v/>
      </c>
      <c r="D141" s="518">
        <f>IF('Small Fans'!K680="","",'Small Fans'!K680)</f>
        <v/>
      </c>
      <c r="E141" s="518">
        <f>IF('Small Fans'!L680="","",'Small Fans'!L680)</f>
        <v/>
      </c>
      <c r="F141" s="519">
        <f>IF(OR(E141="",D141="",D141=0),"",IF(OR(ISTEXT(E141),ISTEXT(D141)),"",E141/D141))</f>
        <v/>
      </c>
      <c r="G141" s="518" t="n"/>
      <c r="H141" s="518" t="n"/>
      <c r="I141" s="520">
        <f>IF('Small Fans'!K681="","",'Small Fans'!K681)</f>
        <v/>
      </c>
      <c r="J141" s="520">
        <f>IF('Small Fans'!L681="","",'Small Fans'!L681)</f>
        <v/>
      </c>
      <c r="K141" s="520">
        <f>IF('Small Fans'!L682="","",'Small Fans'!L682)</f>
        <v/>
      </c>
      <c r="L141" s="520">
        <f>IF('Small Fans'!K684="","",'Small Fans'!K684)</f>
        <v/>
      </c>
      <c r="M141" s="521">
        <f>IF(OR(D141="",E141="",D141=0),"",IF(OR(ISTEXT(E141),ISTEXT(D141),ISTEXT($E$5)),"",IF(ABS(E141/D141-1)&lt;=$E$5,"OK","Check")))</f>
        <v/>
      </c>
    </row>
    <row r="142" ht="13.35" customHeight="1" s="162">
      <c r="B142" s="516">
        <f>IF('Small Fans'!D700="","",'Small Fans'!D700)</f>
        <v/>
      </c>
      <c r="C142" s="517">
        <f>IF('Small Fans'!I700="","",'Small Fans'!I700)</f>
        <v/>
      </c>
      <c r="D142" s="518">
        <f>IF('Small Fans'!K704="","",'Small Fans'!K704)</f>
        <v/>
      </c>
      <c r="E142" s="518">
        <f>IF('Small Fans'!L704="","",'Small Fans'!L704)</f>
        <v/>
      </c>
      <c r="F142" s="519">
        <f>IF(OR(E142="",D142="",D142=0),"",IF(OR(ISTEXT(E142),ISTEXT(D142)),"",E142/D142))</f>
        <v/>
      </c>
      <c r="G142" s="518" t="n"/>
      <c r="H142" s="518" t="n"/>
      <c r="I142" s="520">
        <f>IF('Small Fans'!K705="","",'Small Fans'!K705)</f>
        <v/>
      </c>
      <c r="J142" s="520">
        <f>IF('Small Fans'!L705="","",'Small Fans'!L705)</f>
        <v/>
      </c>
      <c r="K142" s="520">
        <f>IF('Small Fans'!L706="","",'Small Fans'!L706)</f>
        <v/>
      </c>
      <c r="L142" s="520">
        <f>IF('Small Fans'!K708="","",'Small Fans'!K708)</f>
        <v/>
      </c>
      <c r="M142" s="521">
        <f>IF(OR(D142="",E142="",D142=0),"",IF(OR(ISTEXT(E142),ISTEXT(D142),ISTEXT($E$5)),"",IF(ABS(E142/D142-1)&lt;=$E$5,"OK","Check")))</f>
        <v/>
      </c>
    </row>
    <row r="143" ht="13.35" customHeight="1" s="162">
      <c r="B143" s="516">
        <f>IF('Small Fans'!D724="","",'Small Fans'!D724)</f>
        <v/>
      </c>
      <c r="C143" s="517">
        <f>IF('Small Fans'!I724="","",'Small Fans'!I724)</f>
        <v/>
      </c>
      <c r="D143" s="518">
        <f>IF('Small Fans'!K728="","",'Small Fans'!K728)</f>
        <v/>
      </c>
      <c r="E143" s="518">
        <f>IF('Small Fans'!L728="","",'Small Fans'!L728)</f>
        <v/>
      </c>
      <c r="F143" s="519">
        <f>IF(OR(E143="",D143="",D143=0),"",IF(OR(ISTEXT(E143),ISTEXT(D143)),"",E143/D143))</f>
        <v/>
      </c>
      <c r="G143" s="518" t="n"/>
      <c r="H143" s="518" t="n"/>
      <c r="I143" s="520">
        <f>IF('Small Fans'!K729="","",'Small Fans'!K729)</f>
        <v/>
      </c>
      <c r="J143" s="520">
        <f>IF('Small Fans'!L729="","",'Small Fans'!L729)</f>
        <v/>
      </c>
      <c r="K143" s="520">
        <f>IF('Small Fans'!L730="","",'Small Fans'!L730)</f>
        <v/>
      </c>
      <c r="L143" s="520">
        <f>IF('Small Fans'!K732="","",'Small Fans'!K732)</f>
        <v/>
      </c>
      <c r="M143" s="521">
        <f>IF(OR(D143="",E143="",D143=0),"",IF(OR(ISTEXT(E143),ISTEXT(D143),ISTEXT($E$5)),"",IF(ABS(E143/D143-1)&lt;=$E$5,"OK","Check")))</f>
        <v/>
      </c>
    </row>
    <row r="144" ht="13.35" customHeight="1" s="162">
      <c r="B144" s="516">
        <f>IF('Small Fans'!D748="","",'Small Fans'!D748)</f>
        <v/>
      </c>
      <c r="C144" s="517">
        <f>IF('Small Fans'!I748="","",'Small Fans'!I748)</f>
        <v/>
      </c>
      <c r="D144" s="518">
        <f>IF('Small Fans'!K752="","",'Small Fans'!K752)</f>
        <v/>
      </c>
      <c r="E144" s="518">
        <f>IF('Small Fans'!L752="","",'Small Fans'!L752)</f>
        <v/>
      </c>
      <c r="F144" s="519">
        <f>IF(OR(E144="",D144="",D144=0),"",IF(OR(ISTEXT(E144),ISTEXT(D144)),"",E144/D144))</f>
        <v/>
      </c>
      <c r="G144" s="518" t="n"/>
      <c r="H144" s="518" t="n"/>
      <c r="I144" s="520">
        <f>IF('Small Fans'!K753="","",'Small Fans'!K753)</f>
        <v/>
      </c>
      <c r="J144" s="520">
        <f>IF('Small Fans'!L753="","",'Small Fans'!L753)</f>
        <v/>
      </c>
      <c r="K144" s="520">
        <f>IF('Small Fans'!L754="","",'Small Fans'!L754)</f>
        <v/>
      </c>
      <c r="L144" s="520">
        <f>IF('Small Fans'!K756="","",'Small Fans'!K756)</f>
        <v/>
      </c>
      <c r="M144" s="521">
        <f>IF(OR(D144="",E144="",D144=0),"",IF(OR(ISTEXT(E144),ISTEXT(D144),ISTEXT($E$5)),"",IF(ABS(E144/D144-1)&lt;=$E$5,"OK","Check")))</f>
        <v/>
      </c>
    </row>
    <row r="145" ht="13.35" customHeight="1" s="162">
      <c r="B145" s="516">
        <f>IF('Small Fans'!D772="","",'Small Fans'!D772)</f>
        <v/>
      </c>
      <c r="C145" s="517">
        <f>IF('Small Fans'!I772="","",'Small Fans'!I772)</f>
        <v/>
      </c>
      <c r="D145" s="518">
        <f>IF('Small Fans'!K776="","",'Small Fans'!K776)</f>
        <v/>
      </c>
      <c r="E145" s="518">
        <f>IF('Small Fans'!L776="","",'Small Fans'!L776)</f>
        <v/>
      </c>
      <c r="F145" s="519">
        <f>IF(OR(E145="",D145="",D145=0),"",IF(OR(ISTEXT(E145),ISTEXT(D145)),"",E145/D145))</f>
        <v/>
      </c>
      <c r="G145" s="518" t="n"/>
      <c r="H145" s="518" t="n"/>
      <c r="I145" s="520">
        <f>IF('Small Fans'!K777="","",'Small Fans'!K777)</f>
        <v/>
      </c>
      <c r="J145" s="520">
        <f>IF('Small Fans'!L777="","",'Small Fans'!L777)</f>
        <v/>
      </c>
      <c r="K145" s="520">
        <f>IF('Small Fans'!L778="","",'Small Fans'!L778)</f>
        <v/>
      </c>
      <c r="L145" s="520">
        <f>IF('Small Fans'!K780="","",'Small Fans'!K780)</f>
        <v/>
      </c>
      <c r="M145" s="521">
        <f>IF(OR(D145="",E145="",D145=0),"",IF(OR(ISTEXT(E145),ISTEXT(D145),ISTEXT($E$5)),"",IF(ABS(E145/D145-1)&lt;=$E$5,"OK","Check")))</f>
        <v/>
      </c>
    </row>
    <row r="146" ht="13.35" customHeight="1" s="162">
      <c r="B146" s="516">
        <f>IF('Small Fans'!D796="","",'Small Fans'!D796)</f>
        <v/>
      </c>
      <c r="C146" s="517">
        <f>IF('Small Fans'!I796="","",'Small Fans'!I796)</f>
        <v/>
      </c>
      <c r="D146" s="518">
        <f>IF('Small Fans'!K800="","",'Small Fans'!K800)</f>
        <v/>
      </c>
      <c r="E146" s="518">
        <f>IF('Small Fans'!L800="","",'Small Fans'!L800)</f>
        <v/>
      </c>
      <c r="F146" s="519">
        <f>IF(OR(E146="",D146="",D146=0),"",IF(OR(ISTEXT(E146),ISTEXT(D146)),"",E146/D146))</f>
        <v/>
      </c>
      <c r="G146" s="518" t="n"/>
      <c r="H146" s="518" t="n"/>
      <c r="I146" s="520">
        <f>IF('Small Fans'!K801="","",'Small Fans'!K801)</f>
        <v/>
      </c>
      <c r="J146" s="520">
        <f>IF('Small Fans'!L801="","",'Small Fans'!L801)</f>
        <v/>
      </c>
      <c r="K146" s="520">
        <f>IF('Small Fans'!L802="","",'Small Fans'!L802)</f>
        <v/>
      </c>
      <c r="L146" s="520">
        <f>IF('Small Fans'!K804="","",'Small Fans'!K804)</f>
        <v/>
      </c>
      <c r="M146" s="521">
        <f>IF(OR(D146="",E146="",D146=0),"",IF(OR(ISTEXT(E146),ISTEXT(D146),ISTEXT($E$5)),"",IF(ABS(E146/D146-1)&lt;=$E$5,"OK","Check")))</f>
        <v/>
      </c>
    </row>
    <row r="147" ht="13.35" customHeight="1" s="162">
      <c r="B147" s="516">
        <f>IF('Small Fans'!D820="","",'Small Fans'!D820)</f>
        <v/>
      </c>
      <c r="C147" s="517">
        <f>IF('Small Fans'!I820="","",'Small Fans'!I820)</f>
        <v/>
      </c>
      <c r="D147" s="518">
        <f>IF('Small Fans'!K824="","",'Small Fans'!K824)</f>
        <v/>
      </c>
      <c r="E147" s="518">
        <f>IF('Small Fans'!L824="","",'Small Fans'!L824)</f>
        <v/>
      </c>
      <c r="F147" s="519">
        <f>IF(OR(E147="",D147="",D147=0),"",IF(OR(ISTEXT(E147),ISTEXT(D147)),"",E147/D147))</f>
        <v/>
      </c>
      <c r="G147" s="518" t="n"/>
      <c r="H147" s="518" t="n"/>
      <c r="I147" s="520">
        <f>IF('Small Fans'!K825="","",'Small Fans'!K825)</f>
        <v/>
      </c>
      <c r="J147" s="520">
        <f>IF('Small Fans'!L825="","",'Small Fans'!L825)</f>
        <v/>
      </c>
      <c r="K147" s="520">
        <f>IF('Small Fans'!L826="","",'Small Fans'!L826)</f>
        <v/>
      </c>
      <c r="L147" s="520">
        <f>IF('Small Fans'!K828="","",'Small Fans'!K828)</f>
        <v/>
      </c>
      <c r="M147" s="521">
        <f>IF(OR(D147="",E147="",D147=0),"",IF(OR(ISTEXT(E147),ISTEXT(D147),ISTEXT($E$5)),"",IF(ABS(E147/D147-1)&lt;=$E$5,"OK","Check")))</f>
        <v/>
      </c>
    </row>
    <row r="148" ht="13.35" customHeight="1" s="162">
      <c r="B148" s="516">
        <f>IF('Small Fans'!D844="","",'Small Fans'!D844)</f>
        <v/>
      </c>
      <c r="C148" s="517">
        <f>IF('Small Fans'!I844="","",'Small Fans'!I844)</f>
        <v/>
      </c>
      <c r="D148" s="518">
        <f>IF('Small Fans'!K848="","",'Small Fans'!K848)</f>
        <v/>
      </c>
      <c r="E148" s="518">
        <f>IF('Small Fans'!L848="","",'Small Fans'!L848)</f>
        <v/>
      </c>
      <c r="F148" s="519">
        <f>IF(OR(E148="",D148="",D148=0),"",IF(OR(ISTEXT(E148),ISTEXT(D148)),"",E148/D148))</f>
        <v/>
      </c>
      <c r="G148" s="518" t="n"/>
      <c r="H148" s="518" t="n"/>
      <c r="I148" s="520">
        <f>IF('Small Fans'!K849="","",'Small Fans'!K849)</f>
        <v/>
      </c>
      <c r="J148" s="520">
        <f>IF('Small Fans'!L849="","",'Small Fans'!L849)</f>
        <v/>
      </c>
      <c r="K148" s="520">
        <f>IF('Small Fans'!L850="","",'Small Fans'!L850)</f>
        <v/>
      </c>
      <c r="L148" s="520">
        <f>IF('Small Fans'!K852="","",'Small Fans'!K852)</f>
        <v/>
      </c>
      <c r="M148" s="521">
        <f>IF(OR(D148="",E148="",D148=0),"",IF(OR(ISTEXT(E148),ISTEXT(D148),ISTEXT($E$5)),"",IF(ABS(E148/D148-1)&lt;=$E$5,"OK","Check")))</f>
        <v/>
      </c>
    </row>
    <row r="149" ht="13.35" customHeight="1" s="162">
      <c r="B149" s="516">
        <f>IF('Small Fans'!D868="","",'Small Fans'!D868)</f>
        <v/>
      </c>
      <c r="C149" s="517">
        <f>IF('Small Fans'!I868="","",'Small Fans'!I868)</f>
        <v/>
      </c>
      <c r="D149" s="518">
        <f>IF('Small Fans'!K872="","",'Small Fans'!K872)</f>
        <v/>
      </c>
      <c r="E149" s="518">
        <f>IF('Small Fans'!L872="","",'Small Fans'!L872)</f>
        <v/>
      </c>
      <c r="F149" s="519">
        <f>IF(OR(E149="",D149="",D149=0),"",IF(OR(ISTEXT(E149),ISTEXT(D149)),"",E149/D149))</f>
        <v/>
      </c>
      <c r="G149" s="518" t="n"/>
      <c r="H149" s="518" t="n"/>
      <c r="I149" s="520">
        <f>IF('Small Fans'!K873="","",'Small Fans'!K873)</f>
        <v/>
      </c>
      <c r="J149" s="520">
        <f>IF('Small Fans'!L873="","",'Small Fans'!L873)</f>
        <v/>
      </c>
      <c r="K149" s="520">
        <f>IF('Small Fans'!L874="","",'Small Fans'!L874)</f>
        <v/>
      </c>
      <c r="L149" s="520">
        <f>IF('Small Fans'!K876="","",'Small Fans'!K876)</f>
        <v/>
      </c>
      <c r="M149" s="521">
        <f>IF(OR(D149="",E149="",D149=0),"",IF(OR(ISTEXT(E149),ISTEXT(D149),ISTEXT($E$5)),"",IF(ABS(E149/D149-1)&lt;=$E$5,"OK","Check")))</f>
        <v/>
      </c>
    </row>
    <row r="150" ht="13.35" customHeight="1" s="162">
      <c r="B150" s="516">
        <f>IF('Small Fans'!D892="","",'Small Fans'!D892)</f>
        <v/>
      </c>
      <c r="C150" s="517">
        <f>IF('Small Fans'!I892="","",'Small Fans'!I892)</f>
        <v/>
      </c>
      <c r="D150" s="518">
        <f>IF('Small Fans'!K896="","",'Small Fans'!K896)</f>
        <v/>
      </c>
      <c r="E150" s="518">
        <f>IF('Small Fans'!L896="","",'Small Fans'!L896)</f>
        <v/>
      </c>
      <c r="F150" s="519">
        <f>IF(OR(E150="",D150="",D150=0),"",IF(OR(ISTEXT(E150),ISTEXT(D150)),"",E150/D150))</f>
        <v/>
      </c>
      <c r="G150" s="518" t="n"/>
      <c r="H150" s="518" t="n"/>
      <c r="I150" s="520">
        <f>IF('Small Fans'!K897="","",'Small Fans'!K897)</f>
        <v/>
      </c>
      <c r="J150" s="520">
        <f>IF('Small Fans'!L897="","",'Small Fans'!L897)</f>
        <v/>
      </c>
      <c r="K150" s="520">
        <f>IF('Small Fans'!L898="","",'Small Fans'!L898)</f>
        <v/>
      </c>
      <c r="L150" s="520">
        <f>IF('Small Fans'!K900="","",'Small Fans'!K900)</f>
        <v/>
      </c>
      <c r="M150" s="521">
        <f>IF(OR(D150="",E150="",D150=0),"",IF(OR(ISTEXT(E150),ISTEXT(D150),ISTEXT($E$5)),"",IF(ABS(E150/D150-1)&lt;=$E$5,"OK","Check")))</f>
        <v/>
      </c>
    </row>
    <row r="151" ht="13.35" customHeight="1" s="162">
      <c r="B151" s="516">
        <f>IF('Small Fans'!D916="","",'Small Fans'!D916)</f>
        <v/>
      </c>
      <c r="C151" s="517">
        <f>IF('Small Fans'!I916="","",'Small Fans'!I916)</f>
        <v/>
      </c>
      <c r="D151" s="518">
        <f>IF('Small Fans'!K920="","",'Small Fans'!K920)</f>
        <v/>
      </c>
      <c r="E151" s="518">
        <f>IF('Small Fans'!L920="","",'Small Fans'!L920)</f>
        <v/>
      </c>
      <c r="F151" s="519">
        <f>IF(OR(E151="",D151="",D151=0),"",IF(OR(ISTEXT(E151),ISTEXT(D151)),"",E151/D151))</f>
        <v/>
      </c>
      <c r="G151" s="518" t="n"/>
      <c r="H151" s="518" t="n"/>
      <c r="I151" s="520">
        <f>IF('Small Fans'!K921="","",'Small Fans'!K921)</f>
        <v/>
      </c>
      <c r="J151" s="520">
        <f>IF('Small Fans'!L921="","",'Small Fans'!L921)</f>
        <v/>
      </c>
      <c r="K151" s="520">
        <f>IF('Small Fans'!L922="","",'Small Fans'!L922)</f>
        <v/>
      </c>
      <c r="L151" s="520">
        <f>IF('Small Fans'!K924="","",'Small Fans'!K924)</f>
        <v/>
      </c>
      <c r="M151" s="521">
        <f>IF(OR(D151="",E151="",D151=0),"",IF(OR(ISTEXT(E151),ISTEXT(D151),ISTEXT($E$5)),"",IF(ABS(E151/D151-1)&lt;=$E$5,"OK","Check")))</f>
        <v/>
      </c>
    </row>
    <row r="152" ht="13.35" customHeight="1" s="162">
      <c r="B152" s="516">
        <f>IF('Small Fans'!D940="","",'Small Fans'!D940)</f>
        <v/>
      </c>
      <c r="C152" s="517">
        <f>IF('Small Fans'!I940="","",'Small Fans'!I940)</f>
        <v/>
      </c>
      <c r="D152" s="518">
        <f>IF('Small Fans'!K944="","",'Small Fans'!K944)</f>
        <v/>
      </c>
      <c r="E152" s="518">
        <f>IF('Small Fans'!L944="","",'Small Fans'!L944)</f>
        <v/>
      </c>
      <c r="F152" s="519">
        <f>IF(OR(E152="",D152="",D152=0),"",IF(OR(ISTEXT(E152),ISTEXT(D152)),"",E152/D152))</f>
        <v/>
      </c>
      <c r="G152" s="518" t="n"/>
      <c r="H152" s="518" t="n"/>
      <c r="I152" s="520">
        <f>IF('Small Fans'!K945="","",'Small Fans'!K945)</f>
        <v/>
      </c>
      <c r="J152" s="520">
        <f>IF('Small Fans'!L945="","",'Small Fans'!L945)</f>
        <v/>
      </c>
      <c r="K152" s="520">
        <f>IF('Small Fans'!L946="","",'Small Fans'!L946)</f>
        <v/>
      </c>
      <c r="L152" s="520">
        <f>IF('Small Fans'!K948="","",'Small Fans'!K948)</f>
        <v/>
      </c>
      <c r="M152" s="521">
        <f>IF(OR(D152="",E152="",D152=0),"",IF(OR(ISTEXT(E152),ISTEXT(D152),ISTEXT($E$5)),"",IF(ABS(E152/D152-1)&lt;=$E$5,"OK","Check")))</f>
        <v/>
      </c>
    </row>
    <row r="153" ht="13.35" customHeight="1" s="162">
      <c r="B153" s="515" t="inlineStr">
        <is>
          <t>Kitchen Hoods  (Design / Actual = hood exhaust)</t>
        </is>
      </c>
    </row>
    <row r="154" ht="13.35" customHeight="1" s="162">
      <c r="B154" s="516">
        <f>IF('Hoods'!D4="","",'Hoods'!D4)</f>
        <v/>
      </c>
      <c r="C154" s="517">
        <f>IF('Hoods'!I4="","",'Hoods'!I4)</f>
        <v/>
      </c>
      <c r="D154" s="518">
        <f>IF('Hoods'!B22="","",'Hoods'!B22)</f>
        <v/>
      </c>
      <c r="E154" s="518">
        <f>IF('Hoods'!F22="","",'Hoods'!F22)</f>
        <v/>
      </c>
      <c r="F154" s="519">
        <f>IF(OR(E154="",D154="",D154=0),"",IF(OR(ISTEXT(E154),ISTEXT(D154)),"",E154/D154))</f>
        <v/>
      </c>
      <c r="G154" s="518" t="n"/>
      <c r="H154" s="518" t="n"/>
      <c r="I154" s="520" t="n"/>
      <c r="J154" s="520" t="n"/>
      <c r="K154" s="520" t="n"/>
      <c r="L154" s="520" t="n"/>
      <c r="M154" s="521">
        <f>IF(OR(D154="",E154="",D154=0),"",IF(OR(ISTEXT(E154),ISTEXT(D154),ISTEXT($E$5)),"",IF(ABS(E154/D154-1)&lt;=$E$5,"OK","Check")))</f>
        <v/>
      </c>
    </row>
    <row r="155" ht="13.35" customHeight="1" s="162">
      <c r="B155" s="516">
        <f>IF('Hoods'!D25="","",'Hoods'!D25)</f>
        <v/>
      </c>
      <c r="C155" s="517">
        <f>IF('Hoods'!I25="","",'Hoods'!I25)</f>
        <v/>
      </c>
      <c r="D155" s="518">
        <f>IF('Hoods'!B43="","",'Hoods'!B43)</f>
        <v/>
      </c>
      <c r="E155" s="518">
        <f>IF('Hoods'!F43="","",'Hoods'!F43)</f>
        <v/>
      </c>
      <c r="F155" s="519">
        <f>IF(OR(E155="",D155="",D155=0),"",IF(OR(ISTEXT(E155),ISTEXT(D155)),"",E155/D155))</f>
        <v/>
      </c>
      <c r="G155" s="518" t="n"/>
      <c r="H155" s="518" t="n"/>
      <c r="I155" s="520" t="n"/>
      <c r="J155" s="520" t="n"/>
      <c r="K155" s="520" t="n"/>
      <c r="L155" s="520" t="n"/>
      <c r="M155" s="521">
        <f>IF(OR(D155="",E155="",D155=0),"",IF(OR(ISTEXT(E155),ISTEXT(D155),ISTEXT($E$5)),"",IF(ABS(E155/D155-1)&lt;=$E$5,"OK","Check")))</f>
        <v/>
      </c>
    </row>
    <row r="156" ht="13.35" customHeight="1" s="162">
      <c r="B156" s="516">
        <f>IF('Hoods'!D53="","",'Hoods'!D53)</f>
        <v/>
      </c>
      <c r="C156" s="517">
        <f>IF('Hoods'!I53="","",'Hoods'!I53)</f>
        <v/>
      </c>
      <c r="D156" s="518">
        <f>IF('Hoods'!B71="","",'Hoods'!B71)</f>
        <v/>
      </c>
      <c r="E156" s="518">
        <f>IF('Hoods'!F71="","",'Hoods'!F71)</f>
        <v/>
      </c>
      <c r="F156" s="519">
        <f>IF(OR(E156="",D156="",D156=0),"",IF(OR(ISTEXT(E156),ISTEXT(D156)),"",E156/D156))</f>
        <v/>
      </c>
      <c r="G156" s="518" t="n"/>
      <c r="H156" s="518" t="n"/>
      <c r="I156" s="520" t="n"/>
      <c r="J156" s="520" t="n"/>
      <c r="K156" s="520" t="n"/>
      <c r="L156" s="520" t="n"/>
      <c r="M156" s="521">
        <f>IF(OR(D156="",E156="",D156=0),"",IF(OR(ISTEXT(E156),ISTEXT(D156),ISTEXT($E$5)),"",IF(ABS(E156/D156-1)&lt;=$E$5,"OK","Check")))</f>
        <v/>
      </c>
    </row>
    <row r="157" ht="13.35" customHeight="1" s="162">
      <c r="B157" s="516">
        <f>IF('Hoods'!D74="","",'Hoods'!D74)</f>
        <v/>
      </c>
      <c r="C157" s="517">
        <f>IF('Hoods'!I74="","",'Hoods'!I74)</f>
        <v/>
      </c>
      <c r="D157" s="518">
        <f>IF('Hoods'!B92="","",'Hoods'!B92)</f>
        <v/>
      </c>
      <c r="E157" s="518">
        <f>IF('Hoods'!F92="","",'Hoods'!F92)</f>
        <v/>
      </c>
      <c r="F157" s="519">
        <f>IF(OR(E157="",D157="",D157=0),"",IF(OR(ISTEXT(E157),ISTEXT(D157)),"",E157/D157))</f>
        <v/>
      </c>
      <c r="G157" s="518" t="n"/>
      <c r="H157" s="518" t="n"/>
      <c r="I157" s="520" t="n"/>
      <c r="J157" s="520" t="n"/>
      <c r="K157" s="520" t="n"/>
      <c r="L157" s="520" t="n"/>
      <c r="M157" s="521">
        <f>IF(OR(D157="",E157="",D157=0),"",IF(OR(ISTEXT(E157),ISTEXT(D157),ISTEXT($E$5)),"",IF(ABS(E157/D157-1)&lt;=$E$5,"OK","Check")))</f>
        <v/>
      </c>
    </row>
    <row r="158" ht="13.35" customHeight="1" s="162">
      <c r="B158" s="516">
        <f>IF('Hoods'!D102="","",'Hoods'!D102)</f>
        <v/>
      </c>
      <c r="C158" s="517">
        <f>IF('Hoods'!I102="","",'Hoods'!I102)</f>
        <v/>
      </c>
      <c r="D158" s="518">
        <f>IF('Hoods'!B120="","",'Hoods'!B120)</f>
        <v/>
      </c>
      <c r="E158" s="518">
        <f>IF('Hoods'!F120="","",'Hoods'!F120)</f>
        <v/>
      </c>
      <c r="F158" s="519">
        <f>IF(OR(E158="",D158="",D158=0),"",IF(OR(ISTEXT(E158),ISTEXT(D158)),"",E158/D158))</f>
        <v/>
      </c>
      <c r="G158" s="518" t="n"/>
      <c r="H158" s="518" t="n"/>
      <c r="I158" s="520" t="n"/>
      <c r="J158" s="520" t="n"/>
      <c r="K158" s="520" t="n"/>
      <c r="L158" s="520" t="n"/>
      <c r="M158" s="521">
        <f>IF(OR(D158="",E158="",D158=0),"",IF(OR(ISTEXT(E158),ISTEXT(D158),ISTEXT($E$5)),"",IF(ABS(E158/D158-1)&lt;=$E$5,"OK","Check")))</f>
        <v/>
      </c>
    </row>
    <row r="159" ht="13.35" customHeight="1" s="162">
      <c r="B159" s="516">
        <f>IF('Hoods'!D123="","",'Hoods'!D123)</f>
        <v/>
      </c>
      <c r="C159" s="517">
        <f>IF('Hoods'!I123="","",'Hoods'!I123)</f>
        <v/>
      </c>
      <c r="D159" s="518">
        <f>IF('Hoods'!B141="","",'Hoods'!B141)</f>
        <v/>
      </c>
      <c r="E159" s="518">
        <f>IF('Hoods'!F141="","",'Hoods'!F141)</f>
        <v/>
      </c>
      <c r="F159" s="519">
        <f>IF(OR(E159="",D159="",D159=0),"",IF(OR(ISTEXT(E159),ISTEXT(D159)),"",E159/D159))</f>
        <v/>
      </c>
      <c r="G159" s="518" t="n"/>
      <c r="H159" s="518" t="n"/>
      <c r="I159" s="520" t="n"/>
      <c r="J159" s="520" t="n"/>
      <c r="K159" s="520" t="n"/>
      <c r="L159" s="520" t="n"/>
      <c r="M159" s="521">
        <f>IF(OR(D159="",E159="",D159=0),"",IF(OR(ISTEXT(E159),ISTEXT(D159),ISTEXT($E$5)),"",IF(ABS(E159/D159-1)&lt;=$E$5,"OK","Check")))</f>
        <v/>
      </c>
    </row>
    <row r="160" ht="13.35" customHeight="1" s="162">
      <c r="B160" s="516">
        <f>IF('Hoods'!D151="","",'Hoods'!D151)</f>
        <v/>
      </c>
      <c r="C160" s="517">
        <f>IF('Hoods'!I151="","",'Hoods'!I151)</f>
        <v/>
      </c>
      <c r="D160" s="518">
        <f>IF('Hoods'!B169="","",'Hoods'!B169)</f>
        <v/>
      </c>
      <c r="E160" s="518">
        <f>IF('Hoods'!F169="","",'Hoods'!F169)</f>
        <v/>
      </c>
      <c r="F160" s="519">
        <f>IF(OR(E160="",D160="",D160=0),"",IF(OR(ISTEXT(E160),ISTEXT(D160)),"",E160/D160))</f>
        <v/>
      </c>
      <c r="G160" s="518" t="n"/>
      <c r="H160" s="518" t="n"/>
      <c r="I160" s="520" t="n"/>
      <c r="J160" s="520" t="n"/>
      <c r="K160" s="520" t="n"/>
      <c r="L160" s="520" t="n"/>
      <c r="M160" s="521">
        <f>IF(OR(D160="",E160="",D160=0),"",IF(OR(ISTEXT(E160),ISTEXT(D160),ISTEXT($E$5)),"",IF(ABS(E160/D160-1)&lt;=$E$5,"OK","Check")))</f>
        <v/>
      </c>
    </row>
    <row r="161" ht="13.35" customHeight="1" s="162">
      <c r="B161" s="516">
        <f>IF('Hoods'!D172="","",'Hoods'!D172)</f>
        <v/>
      </c>
      <c r="C161" s="517">
        <f>IF('Hoods'!I172="","",'Hoods'!I172)</f>
        <v/>
      </c>
      <c r="D161" s="518">
        <f>IF('Hoods'!B190="","",'Hoods'!B190)</f>
        <v/>
      </c>
      <c r="E161" s="518">
        <f>IF('Hoods'!F190="","",'Hoods'!F190)</f>
        <v/>
      </c>
      <c r="F161" s="519">
        <f>IF(OR(E161="",D161="",D161=0),"",IF(OR(ISTEXT(E161),ISTEXT(D161)),"",E161/D161))</f>
        <v/>
      </c>
      <c r="G161" s="518" t="n"/>
      <c r="H161" s="518" t="n"/>
      <c r="I161" s="520" t="n"/>
      <c r="J161" s="520" t="n"/>
      <c r="K161" s="520" t="n"/>
      <c r="L161" s="520" t="n"/>
      <c r="M161" s="521">
        <f>IF(OR(D161="",E161="",D161=0),"",IF(OR(ISTEXT(E161),ISTEXT(D161),ISTEXT($E$5)),"",IF(ABS(E161/D161-1)&lt;=$E$5,"OK","Check")))</f>
        <v/>
      </c>
    </row>
    <row r="162" ht="13.35" customHeight="1" s="162">
      <c r="B162" s="516">
        <f>IF('Hoods'!D200="","",'Hoods'!D200)</f>
        <v/>
      </c>
      <c r="C162" s="517">
        <f>IF('Hoods'!I200="","",'Hoods'!I200)</f>
        <v/>
      </c>
      <c r="D162" s="518">
        <f>IF('Hoods'!B218="","",'Hoods'!B218)</f>
        <v/>
      </c>
      <c r="E162" s="518">
        <f>IF('Hoods'!F218="","",'Hoods'!F218)</f>
        <v/>
      </c>
      <c r="F162" s="519">
        <f>IF(OR(E162="",D162="",D162=0),"",IF(OR(ISTEXT(E162),ISTEXT(D162)),"",E162/D162))</f>
        <v/>
      </c>
      <c r="G162" s="518" t="n"/>
      <c r="H162" s="518" t="n"/>
      <c r="I162" s="520" t="n"/>
      <c r="J162" s="520" t="n"/>
      <c r="K162" s="520" t="n"/>
      <c r="L162" s="520" t="n"/>
      <c r="M162" s="521">
        <f>IF(OR(D162="",E162="",D162=0),"",IF(OR(ISTEXT(E162),ISTEXT(D162),ISTEXT($E$5)),"",IF(ABS(E162/D162-1)&lt;=$E$5,"OK","Check")))</f>
        <v/>
      </c>
    </row>
    <row r="163" ht="13.35" customHeight="1" s="162">
      <c r="B163" s="516">
        <f>IF('Hoods'!D221="","",'Hoods'!D221)</f>
        <v/>
      </c>
      <c r="C163" s="517">
        <f>IF('Hoods'!I221="","",'Hoods'!I221)</f>
        <v/>
      </c>
      <c r="D163" s="518">
        <f>IF('Hoods'!B239="","",'Hoods'!B239)</f>
        <v/>
      </c>
      <c r="E163" s="518">
        <f>IF('Hoods'!F239="","",'Hoods'!F239)</f>
        <v/>
      </c>
      <c r="F163" s="519">
        <f>IF(OR(E163="",D163="",D163=0),"",IF(OR(ISTEXT(E163),ISTEXT(D163)),"",E163/D163))</f>
        <v/>
      </c>
      <c r="G163" s="518" t="n"/>
      <c r="H163" s="518" t="n"/>
      <c r="I163" s="520" t="n"/>
      <c r="J163" s="520" t="n"/>
      <c r="K163" s="520" t="n"/>
      <c r="L163" s="520" t="n"/>
      <c r="M163" s="521">
        <f>IF(OR(D163="",E163="",D163=0),"",IF(OR(ISTEXT(E163),ISTEXT(D163),ISTEXT($E$5)),"",IF(ABS(E163/D163-1)&lt;=$E$5,"OK","Check")))</f>
        <v/>
      </c>
    </row>
    <row r="164" ht="13.35" customHeight="1" s="162">
      <c r="B164" s="516">
        <f>IF('Hoods'!D249="","",'Hoods'!D249)</f>
        <v/>
      </c>
      <c r="C164" s="517">
        <f>IF('Hoods'!I249="","",'Hoods'!I249)</f>
        <v/>
      </c>
      <c r="D164" s="518">
        <f>IF('Hoods'!B267="","",'Hoods'!B267)</f>
        <v/>
      </c>
      <c r="E164" s="518">
        <f>IF('Hoods'!F267="","",'Hoods'!F267)</f>
        <v/>
      </c>
      <c r="F164" s="519">
        <f>IF(OR(E164="",D164="",D164=0),"",IF(OR(ISTEXT(E164),ISTEXT(D164)),"",E164/D164))</f>
        <v/>
      </c>
      <c r="G164" s="518" t="n"/>
      <c r="H164" s="518" t="n"/>
      <c r="I164" s="520" t="n"/>
      <c r="J164" s="520" t="n"/>
      <c r="K164" s="520" t="n"/>
      <c r="L164" s="520" t="n"/>
      <c r="M164" s="521">
        <f>IF(OR(D164="",E164="",D164=0),"",IF(OR(ISTEXT(E164),ISTEXT(D164),ISTEXT($E$5)),"",IF(ABS(E164/D164-1)&lt;=$E$5,"OK","Check")))</f>
        <v/>
      </c>
    </row>
    <row r="165" ht="13.35" customHeight="1" s="162">
      <c r="B165" s="516">
        <f>IF('Hoods'!D270="","",'Hoods'!D270)</f>
        <v/>
      </c>
      <c r="C165" s="517">
        <f>IF('Hoods'!I270="","",'Hoods'!I270)</f>
        <v/>
      </c>
      <c r="D165" s="518">
        <f>IF('Hoods'!B288="","",'Hoods'!B288)</f>
        <v/>
      </c>
      <c r="E165" s="518">
        <f>IF('Hoods'!F288="","",'Hoods'!F288)</f>
        <v/>
      </c>
      <c r="F165" s="519">
        <f>IF(OR(E165="",D165="",D165=0),"",IF(OR(ISTEXT(E165),ISTEXT(D165)),"",E165/D165))</f>
        <v/>
      </c>
      <c r="G165" s="518" t="n"/>
      <c r="H165" s="518" t="n"/>
      <c r="I165" s="520" t="n"/>
      <c r="J165" s="520" t="n"/>
      <c r="K165" s="520" t="n"/>
      <c r="L165" s="520" t="n"/>
      <c r="M165" s="521">
        <f>IF(OR(D165="",E165="",D165=0),"",IF(OR(ISTEXT(E165),ISTEXT(D165),ISTEXT($E$5)),"",IF(ABS(E165/D165-1)&lt;=$E$5,"OK","Check")))</f>
        <v/>
      </c>
    </row>
    <row r="166" ht="13.35" customHeight="1" s="162">
      <c r="B166" s="516">
        <f>IF('Hoods'!D298="","",'Hoods'!D298)</f>
        <v/>
      </c>
      <c r="C166" s="517">
        <f>IF('Hoods'!I298="","",'Hoods'!I298)</f>
        <v/>
      </c>
      <c r="D166" s="518">
        <f>IF('Hoods'!B316="","",'Hoods'!B316)</f>
        <v/>
      </c>
      <c r="E166" s="518">
        <f>IF('Hoods'!F316="","",'Hoods'!F316)</f>
        <v/>
      </c>
      <c r="F166" s="519">
        <f>IF(OR(E166="",D166="",D166=0),"",IF(OR(ISTEXT(E166),ISTEXT(D166)),"",E166/D166))</f>
        <v/>
      </c>
      <c r="G166" s="518" t="n"/>
      <c r="H166" s="518" t="n"/>
      <c r="I166" s="520" t="n"/>
      <c r="J166" s="520" t="n"/>
      <c r="K166" s="520" t="n"/>
      <c r="L166" s="520" t="n"/>
      <c r="M166" s="521">
        <f>IF(OR(D166="",E166="",D166=0),"",IF(OR(ISTEXT(E166),ISTEXT(D166),ISTEXT($E$5)),"",IF(ABS(E166/D166-1)&lt;=$E$5,"OK","Check")))</f>
        <v/>
      </c>
    </row>
    <row r="167" ht="13.35" customHeight="1" s="162">
      <c r="B167" s="516">
        <f>IF('Hoods'!D319="","",'Hoods'!D319)</f>
        <v/>
      </c>
      <c r="C167" s="517">
        <f>IF('Hoods'!I319="","",'Hoods'!I319)</f>
        <v/>
      </c>
      <c r="D167" s="518">
        <f>IF('Hoods'!B337="","",'Hoods'!B337)</f>
        <v/>
      </c>
      <c r="E167" s="518">
        <f>IF('Hoods'!F337="","",'Hoods'!F337)</f>
        <v/>
      </c>
      <c r="F167" s="519">
        <f>IF(OR(E167="",D167="",D167=0),"",IF(OR(ISTEXT(E167),ISTEXT(D167)),"",E167/D167))</f>
        <v/>
      </c>
      <c r="G167" s="518" t="n"/>
      <c r="H167" s="518" t="n"/>
      <c r="I167" s="520" t="n"/>
      <c r="J167" s="520" t="n"/>
      <c r="K167" s="520" t="n"/>
      <c r="L167" s="520" t="n"/>
      <c r="M167" s="521">
        <f>IF(OR(D167="",E167="",D167=0),"",IF(OR(ISTEXT(E167),ISTEXT(D167),ISTEXT($E$5)),"",IF(ABS(E167/D167-1)&lt;=$E$5,"OK","Check")))</f>
        <v/>
      </c>
    </row>
    <row r="168" ht="13.35" customHeight="1" s="162">
      <c r="B168" s="516">
        <f>IF('Hoods'!D347="","",'Hoods'!D347)</f>
        <v/>
      </c>
      <c r="C168" s="517">
        <f>IF('Hoods'!I347="","",'Hoods'!I347)</f>
        <v/>
      </c>
      <c r="D168" s="518">
        <f>IF('Hoods'!B365="","",'Hoods'!B365)</f>
        <v/>
      </c>
      <c r="E168" s="518">
        <f>IF('Hoods'!F365="","",'Hoods'!F365)</f>
        <v/>
      </c>
      <c r="F168" s="519">
        <f>IF(OR(E168="",D168="",D168=0),"",IF(OR(ISTEXT(E168),ISTEXT(D168)),"",E168/D168))</f>
        <v/>
      </c>
      <c r="G168" s="518" t="n"/>
      <c r="H168" s="518" t="n"/>
      <c r="I168" s="520" t="n"/>
      <c r="J168" s="520" t="n"/>
      <c r="K168" s="520" t="n"/>
      <c r="L168" s="520" t="n"/>
      <c r="M168" s="521">
        <f>IF(OR(D168="",E168="",D168=0),"",IF(OR(ISTEXT(E168),ISTEXT(D168),ISTEXT($E$5)),"",IF(ABS(E168/D168-1)&lt;=$E$5,"OK","Check")))</f>
        <v/>
      </c>
    </row>
    <row r="169" ht="13.35" customHeight="1" s="162">
      <c r="B169" s="516">
        <f>IF('Hoods'!D368="","",'Hoods'!D368)</f>
        <v/>
      </c>
      <c r="C169" s="517">
        <f>IF('Hoods'!I368="","",'Hoods'!I368)</f>
        <v/>
      </c>
      <c r="D169" s="518">
        <f>IF('Hoods'!B386="","",'Hoods'!B386)</f>
        <v/>
      </c>
      <c r="E169" s="518">
        <f>IF('Hoods'!F386="","",'Hoods'!F386)</f>
        <v/>
      </c>
      <c r="F169" s="519">
        <f>IF(OR(E169="",D169="",D169=0),"",IF(OR(ISTEXT(E169),ISTEXT(D169)),"",E169/D169))</f>
        <v/>
      </c>
      <c r="G169" s="518" t="n"/>
      <c r="H169" s="518" t="n"/>
      <c r="I169" s="520" t="n"/>
      <c r="J169" s="520" t="n"/>
      <c r="K169" s="520" t="n"/>
      <c r="L169" s="520" t="n"/>
      <c r="M169" s="521">
        <f>IF(OR(D169="",E169="",D169=0),"",IF(OR(ISTEXT(E169),ISTEXT(D169),ISTEXT($E$5)),"",IF(ABS(E169/D169-1)&lt;=$E$5,"OK","Check")))</f>
        <v/>
      </c>
    </row>
    <row r="170" ht="13.35" customHeight="1" s="162">
      <c r="B170" s="516">
        <f>IF('Hoods'!D396="","",'Hoods'!D396)</f>
        <v/>
      </c>
      <c r="C170" s="517">
        <f>IF('Hoods'!I396="","",'Hoods'!I396)</f>
        <v/>
      </c>
      <c r="D170" s="518">
        <f>IF('Hoods'!B414="","",'Hoods'!B414)</f>
        <v/>
      </c>
      <c r="E170" s="518">
        <f>IF('Hoods'!F414="","",'Hoods'!F414)</f>
        <v/>
      </c>
      <c r="F170" s="519">
        <f>IF(OR(E170="",D170="",D170=0),"",IF(OR(ISTEXT(E170),ISTEXT(D170)),"",E170/D170))</f>
        <v/>
      </c>
      <c r="G170" s="518" t="n"/>
      <c r="H170" s="518" t="n"/>
      <c r="I170" s="520" t="n"/>
      <c r="J170" s="520" t="n"/>
      <c r="K170" s="520" t="n"/>
      <c r="L170" s="520" t="n"/>
      <c r="M170" s="521">
        <f>IF(OR(D170="",E170="",D170=0),"",IF(OR(ISTEXT(E170),ISTEXT(D170),ISTEXT($E$5)),"",IF(ABS(E170/D170-1)&lt;=$E$5,"OK","Check")))</f>
        <v/>
      </c>
    </row>
    <row r="171" ht="13.35" customHeight="1" s="162">
      <c r="B171" s="516">
        <f>IF('Hoods'!D417="","",'Hoods'!D417)</f>
        <v/>
      </c>
      <c r="C171" s="517">
        <f>IF('Hoods'!I417="","",'Hoods'!I417)</f>
        <v/>
      </c>
      <c r="D171" s="518">
        <f>IF('Hoods'!B435="","",'Hoods'!B435)</f>
        <v/>
      </c>
      <c r="E171" s="518">
        <f>IF('Hoods'!F435="","",'Hoods'!F435)</f>
        <v/>
      </c>
      <c r="F171" s="519">
        <f>IF(OR(E171="",D171="",D171=0),"",IF(OR(ISTEXT(E171),ISTEXT(D171)),"",E171/D171))</f>
        <v/>
      </c>
      <c r="G171" s="518" t="n"/>
      <c r="H171" s="518" t="n"/>
      <c r="I171" s="520" t="n"/>
      <c r="J171" s="520" t="n"/>
      <c r="K171" s="520" t="n"/>
      <c r="L171" s="520" t="n"/>
      <c r="M171" s="521">
        <f>IF(OR(D171="",E171="",D171=0),"",IF(OR(ISTEXT(E171),ISTEXT(D171),ISTEXT($E$5)),"",IF(ABS(E171/D171-1)&lt;=$E$5,"OK","Check")))</f>
        <v/>
      </c>
    </row>
    <row r="172" ht="13.35" customHeight="1" s="162">
      <c r="B172" s="516">
        <f>IF('Hoods'!D445="","",'Hoods'!D445)</f>
        <v/>
      </c>
      <c r="C172" s="517">
        <f>IF('Hoods'!I445="","",'Hoods'!I445)</f>
        <v/>
      </c>
      <c r="D172" s="518">
        <f>IF('Hoods'!B463="","",'Hoods'!B463)</f>
        <v/>
      </c>
      <c r="E172" s="518">
        <f>IF('Hoods'!F463="","",'Hoods'!F463)</f>
        <v/>
      </c>
      <c r="F172" s="519">
        <f>IF(OR(E172="",D172="",D172=0),"",IF(OR(ISTEXT(E172),ISTEXT(D172)),"",E172/D172))</f>
        <v/>
      </c>
      <c r="G172" s="518" t="n"/>
      <c r="H172" s="518" t="n"/>
      <c r="I172" s="520" t="n"/>
      <c r="J172" s="520" t="n"/>
      <c r="K172" s="520" t="n"/>
      <c r="L172" s="520" t="n"/>
      <c r="M172" s="521">
        <f>IF(OR(D172="",E172="",D172=0),"",IF(OR(ISTEXT(E172),ISTEXT(D172),ISTEXT($E$5)),"",IF(ABS(E172/D172-1)&lt;=$E$5,"OK","Check")))</f>
        <v/>
      </c>
    </row>
    <row r="173" ht="13.35" customHeight="1" s="162">
      <c r="B173" s="516">
        <f>IF('Hoods'!D466="","",'Hoods'!D466)</f>
        <v/>
      </c>
      <c r="C173" s="517">
        <f>IF('Hoods'!I466="","",'Hoods'!I466)</f>
        <v/>
      </c>
      <c r="D173" s="518">
        <f>IF('Hoods'!B484="","",'Hoods'!B484)</f>
        <v/>
      </c>
      <c r="E173" s="518">
        <f>IF('Hoods'!F484="","",'Hoods'!F484)</f>
        <v/>
      </c>
      <c r="F173" s="519">
        <f>IF(OR(E173="",D173="",D173=0),"",IF(OR(ISTEXT(E173),ISTEXT(D173)),"",E173/D173))</f>
        <v/>
      </c>
      <c r="G173" s="518" t="n"/>
      <c r="H173" s="518" t="n"/>
      <c r="I173" s="520" t="n"/>
      <c r="J173" s="520" t="n"/>
      <c r="K173" s="520" t="n"/>
      <c r="L173" s="520" t="n"/>
      <c r="M173" s="521">
        <f>IF(OR(D173="",E173="",D173=0),"",IF(OR(ISTEXT(E173),ISTEXT(D173),ISTEXT($E$5)),"",IF(ABS(E173/D173-1)&lt;=$E$5,"OK","Check")))</f>
        <v/>
      </c>
    </row>
  </sheetData>
  <mergeCells count="15">
    <mergeCell ref="L2:M2"/>
    <mergeCell ref="L3:M3"/>
    <mergeCell ref="J3:K3"/>
    <mergeCell ref="B2:C2"/>
    <mergeCell ref="D2:I2"/>
    <mergeCell ref="B5:D5"/>
    <mergeCell ref="B112:M112"/>
    <mergeCell ref="B3:C3"/>
    <mergeCell ref="J2:K2"/>
    <mergeCell ref="B60:M60"/>
    <mergeCell ref="B71:M71"/>
    <mergeCell ref="B8:M8"/>
    <mergeCell ref="D3:I3"/>
    <mergeCell ref="B153:M153"/>
    <mergeCell ref="B49:M49"/>
  </mergeCells>
  <pageMargins left="0.7" right="0.7" top="0.75" bottom="0.75" header="0.3" footer="0.3"/>
  <pageSetup scale="93" fitToHeight="0" fitToWidth="1"/>
  <headerFooter>
    <oddHeader>&amp;L&amp;G&amp;C&amp;"+,Bold"&amp;16&amp;K1F1F1FEquipment Summary</oddHeader>
    <oddFooter>&amp;C&amp;8Page &amp;P of &amp;N</oddFooter>
  </headerFooter>
  <legacyDrawingHF r:id="rId100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10">
    <tabColor rgb="FF00B0F0"/>
    <outlinePr summaryBelow="1" summaryRight="1"/>
    <pageSetUpPr fitToPage="1"/>
  </sheetPr>
  <dimension ref="A1:N105"/>
  <sheetViews>
    <sheetView view="pageBreakPreview" tabSelected="0" zoomScaleNormal="100" zoomScaleSheetLayoutView="100" workbookViewId="0">
      <selection activeCell="S25" sqref="S25"/>
    </sheetView>
  </sheetViews>
  <sheetFormatPr baseColWidth="8" defaultColWidth="6.85546875" defaultRowHeight="13.35" customHeight="1"/>
  <cols>
    <col width="3.42578125" customWidth="1" style="238" min="1" max="1"/>
    <col width="6.85546875" customWidth="1" style="238" min="2" max="6"/>
    <col width="7.140625" bestFit="1" customWidth="1" style="238" min="7" max="7"/>
    <col width="8.140625" bestFit="1" customWidth="1" style="238" min="8" max="8"/>
    <col width="6.85546875" customWidth="1" style="238" min="9" max="12"/>
    <col width="7.140625" bestFit="1" customWidth="1" style="238" min="13" max="13"/>
    <col width="3.140625" customWidth="1" style="238" min="14" max="14"/>
    <col width="6.85546875" customWidth="1" style="238" min="15" max="16384"/>
  </cols>
  <sheetData>
    <row r="1" s="162"/>
    <row r="2" ht="13.35" customHeight="1" s="162">
      <c r="B2" s="153" t="inlineStr">
        <is>
          <t>Project</t>
        </is>
      </c>
      <c r="C2" s="173" t="n"/>
      <c r="D2" s="154">
        <f>IF('{Project Information}'!E2="","",'{Project Information}'!E2)</f>
        <v/>
      </c>
      <c r="E2" s="174" t="n"/>
      <c r="F2" s="174" t="n"/>
      <c r="G2" s="174" t="n"/>
      <c r="H2" s="174" t="n"/>
      <c r="I2" s="173" t="n"/>
      <c r="J2" s="153" t="inlineStr">
        <is>
          <t>Technician</t>
        </is>
      </c>
      <c r="K2" s="173" t="n"/>
      <c r="L2" s="154">
        <f>IF('{Project Information}'!E12="", "", '{Project Information}'!E12)</f>
        <v/>
      </c>
      <c r="M2" s="173" t="n"/>
    </row>
    <row r="3" ht="13.35" customHeight="1" s="162">
      <c r="B3" s="155" t="inlineStr">
        <is>
          <t>Address</t>
        </is>
      </c>
      <c r="C3" s="160" t="n"/>
      <c r="D3" s="154">
        <f>IF('{Project Information}'!E3="","",'{Project Information}'!E3)</f>
        <v/>
      </c>
      <c r="E3" s="174" t="n"/>
      <c r="F3" s="174" t="n"/>
      <c r="G3" s="174" t="n"/>
      <c r="H3" s="174" t="n"/>
      <c r="I3" s="173" t="n"/>
      <c r="J3" s="155" t="inlineStr">
        <is>
          <t>Date</t>
        </is>
      </c>
      <c r="K3" s="160" t="n"/>
      <c r="L3" s="175">
        <f>IF('{Project Information}'!E11="", "", '{Project Information}'!E11)</f>
        <v/>
      </c>
      <c r="M3" s="173" t="n"/>
    </row>
    <row r="4" ht="13.35" customHeight="1" s="162" thickBot="1">
      <c r="B4" s="3" t="n"/>
      <c r="C4" s="3" t="n"/>
      <c r="D4" s="253" t="n"/>
      <c r="E4" s="253" t="n"/>
      <c r="F4" s="253" t="n"/>
      <c r="G4" s="253" t="n"/>
      <c r="H4" s="253" t="n"/>
      <c r="I4" s="253" t="n"/>
      <c r="J4" s="253" t="n"/>
      <c r="K4" s="253" t="n"/>
      <c r="L4" s="253" t="n"/>
      <c r="M4" s="253" t="n"/>
    </row>
    <row r="5" ht="13.35" customHeight="1" s="162">
      <c r="B5" s="190" t="inlineStr">
        <is>
          <t>Outside Air</t>
        </is>
      </c>
      <c r="C5" s="410" t="n"/>
      <c r="D5" s="410" t="n"/>
      <c r="E5" s="410" t="n"/>
      <c r="F5" s="410" t="n"/>
      <c r="G5" s="411" t="n"/>
      <c r="H5" s="190" t="inlineStr">
        <is>
          <t xml:space="preserve">Exhaust Air </t>
        </is>
      </c>
      <c r="I5" s="410" t="n"/>
      <c r="J5" s="410" t="n"/>
      <c r="K5" s="410" t="n"/>
      <c r="L5" s="410" t="n"/>
      <c r="M5" s="411" t="n"/>
      <c r="P5" t="inlineStr">
        <is>
          <t>Excl.: type Excl. to leave a unit out of the totals</t>
        </is>
      </c>
    </row>
    <row r="6" ht="13.35" customHeight="1" s="162">
      <c r="B6" s="7" t="inlineStr">
        <is>
          <t>Unit</t>
        </is>
      </c>
      <c r="C6" s="188" t="inlineStr">
        <is>
          <t xml:space="preserve">Design </t>
        </is>
      </c>
      <c r="D6" s="173" t="n"/>
      <c r="E6" s="188" t="inlineStr">
        <is>
          <t>Actual</t>
        </is>
      </c>
      <c r="F6" s="173" t="n"/>
      <c r="G6" s="8" t="inlineStr">
        <is>
          <t>%</t>
        </is>
      </c>
      <c r="H6" s="7" t="inlineStr">
        <is>
          <t>Unit</t>
        </is>
      </c>
      <c r="I6" s="188" t="inlineStr">
        <is>
          <t xml:space="preserve">Design </t>
        </is>
      </c>
      <c r="J6" s="173" t="n"/>
      <c r="K6" s="188" t="inlineStr">
        <is>
          <t>Actual</t>
        </is>
      </c>
      <c r="L6" s="173" t="n"/>
      <c r="M6" s="8" t="inlineStr">
        <is>
          <t>%</t>
        </is>
      </c>
      <c r="P6" s="188" t="inlineStr">
        <is>
          <t>Excl.</t>
        </is>
      </c>
      <c r="Q6" s="188" t="inlineStr">
        <is>
          <t>Excl.</t>
        </is>
      </c>
    </row>
    <row r="7" ht="13.35" customHeight="1" s="162">
      <c r="B7" s="11">
        <f>IF('{Equipment Data Entry}'!B7=0,"",'{Equipment Data Entry}'!B7)</f>
        <v/>
      </c>
      <c r="C7" s="189">
        <f>IF('RTUs'!K10="","",'RTUs'!K10)</f>
        <v/>
      </c>
      <c r="D7" s="173" t="n"/>
      <c r="E7" s="189">
        <f>IF('RTUs'!L10="","",'RTUs'!L10)</f>
        <v/>
      </c>
      <c r="F7" s="173" t="n"/>
      <c r="G7" s="49">
        <f>IF($P7&lt;&gt;"","Excl.",IF(OR(E7="",C7="",C7=0),"",IF(OR(ISTEXT(E7),ISTEXT(C7)),"",E7/C7)))</f>
        <v/>
      </c>
      <c r="H7" s="11">
        <f>IF('{Equipment Data Entry}'!B81=0,"",'{Equipment Data Entry}'!B81)</f>
        <v/>
      </c>
      <c r="I7" s="189">
        <f>IF('Fans'!K9="","",'Fans'!K9)</f>
        <v/>
      </c>
      <c r="J7" s="173" t="n"/>
      <c r="K7" s="189">
        <f>IF('Fans'!L9="","",'Fans'!L9)</f>
        <v/>
      </c>
      <c r="L7" s="173" t="n"/>
      <c r="M7" s="49">
        <f>IF($Q7&lt;&gt;"","Excl.",IF(OR(K7="",I7="",I7=0),"",IF(OR(ISTEXT(K7),ISTEXT(I7)),"",K7/I7)))</f>
        <v/>
      </c>
    </row>
    <row r="8" ht="13.35" customHeight="1" s="162">
      <c r="B8" s="11">
        <f>IF('{Equipment Data Entry}'!B8=0,"",'{Equipment Data Entry}'!B8)</f>
        <v/>
      </c>
      <c r="C8" s="189">
        <f>IF('RTUs'!K114="","",'RTUs'!K114)</f>
        <v/>
      </c>
      <c r="D8" s="173" t="n"/>
      <c r="E8" s="189">
        <f>IF('RTUs'!L114="","",'RTUs'!L114)</f>
        <v/>
      </c>
      <c r="F8" s="173" t="n"/>
      <c r="G8" s="49">
        <f>IF($P8&lt;&gt;"","Excl.",IF(OR(E8="",C8="",C8=0),"",IF(OR(ISTEXT(E8),ISTEXT(C8)),"",E8/C8)))</f>
        <v/>
      </c>
      <c r="H8" s="11">
        <f>IF('{Equipment Data Entry}'!B82=0,"",'{Equipment Data Entry}'!B82)</f>
        <v/>
      </c>
      <c r="I8" s="189">
        <f>IF('Fans'!K113="","",'Fans'!K113)</f>
        <v/>
      </c>
      <c r="J8" s="173" t="n"/>
      <c r="K8" s="189">
        <f>IF('Fans'!L113="","",'Fans'!L113)</f>
        <v/>
      </c>
      <c r="L8" s="173" t="n"/>
      <c r="M8" s="49">
        <f>IF($Q8&lt;&gt;"","Excl.",IF(OR(K8="",I8="",I8=0),"",IF(OR(ISTEXT(K8),ISTEXT(I8)),"",K8/I8)))</f>
        <v/>
      </c>
    </row>
    <row r="9" ht="13.35" customHeight="1" s="162">
      <c r="B9" s="11">
        <f>IF('{Equipment Data Entry}'!B9=0,"",'{Equipment Data Entry}'!B9)</f>
        <v/>
      </c>
      <c r="C9" s="189">
        <f>IF('RTUs'!K218="","",'RTUs'!K218)</f>
        <v/>
      </c>
      <c r="D9" s="173" t="n"/>
      <c r="E9" s="189">
        <f>IF('RTUs'!L218="","",'RTUs'!L218)</f>
        <v/>
      </c>
      <c r="F9" s="173" t="n"/>
      <c r="G9" s="49">
        <f>IF($P9&lt;&gt;"","Excl.",IF(OR(E9="",C9="",C9=0),"",IF(OR(ISTEXT(E9),ISTEXT(C9)),"",E9/C9)))</f>
        <v/>
      </c>
      <c r="H9" s="11">
        <f>IF('{Equipment Data Entry}'!B83=0,"",'{Equipment Data Entry}'!B83)</f>
        <v/>
      </c>
      <c r="I9" s="189">
        <f>IF('Fans'!K217="","",'Fans'!K217)</f>
        <v/>
      </c>
      <c r="J9" s="173" t="n"/>
      <c r="K9" s="189">
        <f>IF('Fans'!L217="","",'Fans'!L217)</f>
        <v/>
      </c>
      <c r="L9" s="173" t="n"/>
      <c r="M9" s="49">
        <f>IF($Q9&lt;&gt;"","Excl.",IF(OR(K9="",I9="",I9=0),"",IF(OR(ISTEXT(K9),ISTEXT(I9)),"",K9/I9)))</f>
        <v/>
      </c>
    </row>
    <row r="10" ht="13.35" customHeight="1" s="162">
      <c r="B10" s="11">
        <f>IF('{Equipment Data Entry}'!B10=0,"",'{Equipment Data Entry}'!B10)</f>
        <v/>
      </c>
      <c r="C10" s="189">
        <f>IF('RTUs'!K322="","",'RTUs'!K322)</f>
        <v/>
      </c>
      <c r="D10" s="173" t="n"/>
      <c r="E10" s="189">
        <f>IF('RTUs'!L322="","",'RTUs'!L322)</f>
        <v/>
      </c>
      <c r="F10" s="173" t="n"/>
      <c r="G10" s="49">
        <f>IF($P10&lt;&gt;"","Excl.",IF(OR(E10="",C10="",C10=0),"",IF(OR(ISTEXT(E10),ISTEXT(C10)),"",E10/C10)))</f>
        <v/>
      </c>
      <c r="H10" s="11">
        <f>IF('{Equipment Data Entry}'!B84=0,"",'{Equipment Data Entry}'!B84)</f>
        <v/>
      </c>
      <c r="I10" s="189">
        <f>IF('Fans'!K321="","",'Fans'!K321)</f>
        <v/>
      </c>
      <c r="J10" s="173" t="n"/>
      <c r="K10" s="189">
        <f>IF('Fans'!L321="","",'Fans'!L321)</f>
        <v/>
      </c>
      <c r="L10" s="173" t="n"/>
      <c r="M10" s="49">
        <f>IF($Q10&lt;&gt;"","Excl.",IF(OR(K10="",I10="",I10=0),"",IF(OR(ISTEXT(K10),ISTEXT(I10)),"",K10/I10)))</f>
        <v/>
      </c>
    </row>
    <row r="11" ht="13.35" customHeight="1" s="162">
      <c r="B11" s="11">
        <f>IF('{Equipment Data Entry}'!B11=0,"",'{Equipment Data Entry}'!B11)</f>
        <v/>
      </c>
      <c r="C11" s="189">
        <f>IF('RTUs'!K426="","",'RTUs'!K426)</f>
        <v/>
      </c>
      <c r="D11" s="173" t="n"/>
      <c r="E11" s="189">
        <f>IF('RTUs'!L426="","",'RTUs'!L426)</f>
        <v/>
      </c>
      <c r="F11" s="173" t="n"/>
      <c r="G11" s="49">
        <f>IF($P11&lt;&gt;"","Excl.",IF(OR(E11="",C11="",C11=0),"",IF(OR(ISTEXT(E11),ISTEXT(C11)),"",E11/C11)))</f>
        <v/>
      </c>
      <c r="H11" s="11">
        <f>IF('{Equipment Data Entry}'!B85=0,"",'{Equipment Data Entry}'!B85)</f>
        <v/>
      </c>
      <c r="I11" s="189">
        <f>IF('Fans'!K425="","",'Fans'!K425)</f>
        <v/>
      </c>
      <c r="J11" s="173" t="n"/>
      <c r="K11" s="189">
        <f>IF('Fans'!L425="","",'Fans'!L425)</f>
        <v/>
      </c>
      <c r="L11" s="173" t="n"/>
      <c r="M11" s="49">
        <f>IF($Q11&lt;&gt;"","Excl.",IF(OR(K11="",I11="",I11=0),"",IF(OR(ISTEXT(K11),ISTEXT(I11)),"",K11/I11)))</f>
        <v/>
      </c>
    </row>
    <row r="12" ht="13.35" customHeight="1" s="162">
      <c r="B12" s="11">
        <f>IF('{Equipment Data Entry}'!B12=0,"",'{Equipment Data Entry}'!B12)</f>
        <v/>
      </c>
      <c r="C12" s="189">
        <f>IF('RTUs'!K530="","",'RTUs'!K530)</f>
        <v/>
      </c>
      <c r="D12" s="173" t="n"/>
      <c r="E12" s="189">
        <f>IF('RTUs'!L530="","",'RTUs'!L530)</f>
        <v/>
      </c>
      <c r="F12" s="173" t="n"/>
      <c r="G12" s="49">
        <f>IF($P12&lt;&gt;"","Excl.",IF(OR(E12="",C12="",C12=0),"",IF(OR(ISTEXT(E12),ISTEXT(C12)),"",E12/C12)))</f>
        <v/>
      </c>
      <c r="H12" s="11">
        <f>IF('{Equipment Data Entry}'!B86=0,"",'{Equipment Data Entry}'!B86)</f>
        <v/>
      </c>
      <c r="I12" s="189">
        <f>IF('Fans'!K529="","",'Fans'!K529)</f>
        <v/>
      </c>
      <c r="J12" s="173" t="n"/>
      <c r="K12" s="189">
        <f>IF('Fans'!L529="","",'Fans'!L529)</f>
        <v/>
      </c>
      <c r="L12" s="173" t="n"/>
      <c r="M12" s="49">
        <f>IF($Q12&lt;&gt;"","Excl.",IF(OR(K12="",I12="",I12=0),"",IF(OR(ISTEXT(K12),ISTEXT(I12)),"",K12/I12)))</f>
        <v/>
      </c>
    </row>
    <row r="13" ht="13.35" customHeight="1" s="162">
      <c r="B13" s="11">
        <f>IF('{Equipment Data Entry}'!B13=0,"",'{Equipment Data Entry}'!B13)</f>
        <v/>
      </c>
      <c r="C13" s="189">
        <f>IF('RTUs'!K634="","",'RTUs'!K634)</f>
        <v/>
      </c>
      <c r="D13" s="173" t="n"/>
      <c r="E13" s="189">
        <f>IF('RTUs'!L634="","",'RTUs'!L634)</f>
        <v/>
      </c>
      <c r="F13" s="173" t="n"/>
      <c r="G13" s="49">
        <f>IF($P13&lt;&gt;"","Excl.",IF(OR(E13="",C13="",C13=0),"",IF(OR(ISTEXT(E13),ISTEXT(C13)),"",E13/C13)))</f>
        <v/>
      </c>
      <c r="H13" s="11">
        <f>IF('{Equipment Data Entry}'!B87=0,"",'{Equipment Data Entry}'!B87)</f>
        <v/>
      </c>
      <c r="I13" s="189">
        <f>IF('Fans'!K633="","",'Fans'!K633)</f>
        <v/>
      </c>
      <c r="J13" s="173" t="n"/>
      <c r="K13" s="189">
        <f>IF('Fans'!L633="","",'Fans'!L633)</f>
        <v/>
      </c>
      <c r="L13" s="173" t="n"/>
      <c r="M13" s="49">
        <f>IF($Q13&lt;&gt;"","Excl.",IF(OR(K13="",I13="",I13=0),"",IF(OR(ISTEXT(K13),ISTEXT(I13)),"",K13/I13)))</f>
        <v/>
      </c>
    </row>
    <row r="14" ht="13.35" customHeight="1" s="162">
      <c r="B14" s="11">
        <f>IF('{Equipment Data Entry}'!B14=0,"",'{Equipment Data Entry}'!B14)</f>
        <v/>
      </c>
      <c r="C14" s="189">
        <f>IF('RTUs'!K738="","",'RTUs'!K738)</f>
        <v/>
      </c>
      <c r="D14" s="173" t="n"/>
      <c r="E14" s="189">
        <f>IF('RTUs'!L738="","",'RTUs'!L738)</f>
        <v/>
      </c>
      <c r="F14" s="173" t="n"/>
      <c r="G14" s="49">
        <f>IF($P14&lt;&gt;"","Excl.",IF(OR(E14="",C14="",C14=0),"",IF(OR(ISTEXT(E14),ISTEXT(C14)),"",E14/C14)))</f>
        <v/>
      </c>
      <c r="H14" s="11">
        <f>IF('{Equipment Data Entry}'!B88=0,"",'{Equipment Data Entry}'!B88)</f>
        <v/>
      </c>
      <c r="I14" s="189">
        <f>IF('Fans'!K737="","",'Fans'!K737)</f>
        <v/>
      </c>
      <c r="J14" s="173" t="n"/>
      <c r="K14" s="189">
        <f>IF('Fans'!L737="","",'Fans'!L737)</f>
        <v/>
      </c>
      <c r="L14" s="173" t="n"/>
      <c r="M14" s="49">
        <f>IF($Q14&lt;&gt;"","Excl.",IF(OR(K14="",I14="",I14=0),"",IF(OR(ISTEXT(K14),ISTEXT(I14)),"",K14/I14)))</f>
        <v/>
      </c>
    </row>
    <row r="15" ht="13.35" customHeight="1" s="162">
      <c r="B15" s="11">
        <f>IF('{Equipment Data Entry}'!B15=0,"",'{Equipment Data Entry}'!B15)</f>
        <v/>
      </c>
      <c r="C15" s="189">
        <f>IF('RTUs'!K842="","",'RTUs'!K842)</f>
        <v/>
      </c>
      <c r="D15" s="173" t="n"/>
      <c r="E15" s="189">
        <f>IF('RTUs'!L842="","",'RTUs'!L842)</f>
        <v/>
      </c>
      <c r="F15" s="173" t="n"/>
      <c r="G15" s="49">
        <f>IF($P15&lt;&gt;"","Excl.",IF(OR(E15="",C15="",C15=0),"",IF(OR(ISTEXT(E15),ISTEXT(C15)),"",E15/C15)))</f>
        <v/>
      </c>
      <c r="H15" s="11">
        <f>IF('{Equipment Data Entry}'!B89=0,"",'{Equipment Data Entry}'!B89)</f>
        <v/>
      </c>
      <c r="I15" s="189">
        <f>IF('Fans'!K841="","",'Fans'!K841)</f>
        <v/>
      </c>
      <c r="J15" s="173" t="n"/>
      <c r="K15" s="189">
        <f>IF('Fans'!L841="","",'Fans'!L841)</f>
        <v/>
      </c>
      <c r="L15" s="173" t="n"/>
      <c r="M15" s="49">
        <f>IF($Q15&lt;&gt;"","Excl.",IF(OR(K15="",I15="",I15=0),"",IF(OR(ISTEXT(K15),ISTEXT(I15)),"",K15/I15)))</f>
        <v/>
      </c>
    </row>
    <row r="16" ht="13.35" customHeight="1" s="162">
      <c r="B16" s="11">
        <f>IF('{Equipment Data Entry}'!B16=0,"",'{Equipment Data Entry}'!B16)</f>
        <v/>
      </c>
      <c r="C16" s="189">
        <f>IF('RTUs'!K946="","",'RTUs'!K946)</f>
        <v/>
      </c>
      <c r="D16" s="173" t="n"/>
      <c r="E16" s="189">
        <f>IF('RTUs'!L946="","",'RTUs'!L946)</f>
        <v/>
      </c>
      <c r="F16" s="173" t="n"/>
      <c r="G16" s="49">
        <f>IF($P16&lt;&gt;"","Excl.",IF(OR(E16="",C16="",C16=0),"",IF(OR(ISTEXT(E16),ISTEXT(C16)),"",E16/C16)))</f>
        <v/>
      </c>
      <c r="H16" s="11">
        <f>IF('{Equipment Data Entry}'!B90=0,"",'{Equipment Data Entry}'!B90)</f>
        <v/>
      </c>
      <c r="I16" s="189">
        <f>IF('Fans'!K945="","",'Fans'!K945)</f>
        <v/>
      </c>
      <c r="J16" s="173" t="n"/>
      <c r="K16" s="189">
        <f>IF('Fans'!L945="","",'Fans'!L945)</f>
        <v/>
      </c>
      <c r="L16" s="173" t="n"/>
      <c r="M16" s="49">
        <f>IF($Q16&lt;&gt;"","Excl.",IF(OR(K16="",I16="",I16=0),"",IF(OR(ISTEXT(K16),ISTEXT(I16)),"",K16/I16)))</f>
        <v/>
      </c>
    </row>
    <row r="17" ht="13.35" customHeight="1" s="162">
      <c r="B17" s="11">
        <f>IF('{Equipment Data Entry}'!B17=0,"",'{Equipment Data Entry}'!B17)</f>
        <v/>
      </c>
      <c r="C17" s="189">
        <f>IF('RTUs'!K1050="","",'RTUs'!K1050)</f>
        <v/>
      </c>
      <c r="D17" s="173" t="n"/>
      <c r="E17" s="189">
        <f>IF('RTUs'!L1050="","",'RTUs'!L1050)</f>
        <v/>
      </c>
      <c r="F17" s="173" t="n"/>
      <c r="G17" s="49">
        <f>IF($P17&lt;&gt;"","Excl.",IF(OR(E17="",C17="",C17=0),"",IF(OR(ISTEXT(E17),ISTEXT(C17)),"",E17/C17)))</f>
        <v/>
      </c>
      <c r="H17" s="11">
        <f>IF('{Equipment Data Entry}'!B91=0,"",'{Equipment Data Entry}'!B91)</f>
        <v/>
      </c>
      <c r="I17" s="189">
        <f>IF('Fans'!K1049="","",'Fans'!K1049)</f>
        <v/>
      </c>
      <c r="J17" s="173" t="n"/>
      <c r="K17" s="189">
        <f>IF('Fans'!L1049="","",'Fans'!L1049)</f>
        <v/>
      </c>
      <c r="L17" s="173" t="n"/>
      <c r="M17" s="49">
        <f>IF($Q17&lt;&gt;"","Excl.",IF(OR(K17="",I17="",I17=0),"",IF(OR(ISTEXT(K17),ISTEXT(I17)),"",K17/I17)))</f>
        <v/>
      </c>
    </row>
    <row r="18" ht="13.35" customHeight="1" s="162">
      <c r="B18" s="11">
        <f>IF('{Equipment Data Entry}'!B18=0,"",'{Equipment Data Entry}'!B18)</f>
        <v/>
      </c>
      <c r="C18" s="189">
        <f>IF('RTUs'!K1154="","",'RTUs'!K1154)</f>
        <v/>
      </c>
      <c r="D18" s="173" t="n"/>
      <c r="E18" s="189">
        <f>IF('RTUs'!L1154="","",'RTUs'!L1154)</f>
        <v/>
      </c>
      <c r="F18" s="173" t="n"/>
      <c r="G18" s="49">
        <f>IF($P18&lt;&gt;"","Excl.",IF(OR(E18="",C18="",C18=0),"",IF(OR(ISTEXT(E18),ISTEXT(C18)),"",E18/C18)))</f>
        <v/>
      </c>
      <c r="H18" s="11">
        <f>IF('{Equipment Data Entry}'!B92=0,"",'{Equipment Data Entry}'!B92)</f>
        <v/>
      </c>
      <c r="I18" s="189">
        <f>IF('Fans'!K1153="","",'Fans'!K1153)</f>
        <v/>
      </c>
      <c r="J18" s="173" t="n"/>
      <c r="K18" s="189">
        <f>IF('Fans'!L1153="","",'Fans'!L1153)</f>
        <v/>
      </c>
      <c r="L18" s="173" t="n"/>
      <c r="M18" s="49">
        <f>IF($Q18&lt;&gt;"","Excl.",IF(OR(K18="",I18="",I18=0),"",IF(OR(ISTEXT(K18),ISTEXT(I18)),"",K18/I18)))</f>
        <v/>
      </c>
    </row>
    <row r="19" ht="13.35" customHeight="1" s="162">
      <c r="B19" s="11">
        <f>IF('{Equipment Data Entry}'!B19=0,"",'{Equipment Data Entry}'!B19)</f>
        <v/>
      </c>
      <c r="C19" s="189">
        <f>IF('RTUs'!K1258="","",'RTUs'!K1258)</f>
        <v/>
      </c>
      <c r="D19" s="173" t="n"/>
      <c r="E19" s="189">
        <f>IF('RTUs'!L1258="","",'RTUs'!L1258)</f>
        <v/>
      </c>
      <c r="F19" s="173" t="n"/>
      <c r="G19" s="49">
        <f>IF($P19&lt;&gt;"","Excl.",IF(OR(E19="",C19="",C19=0),"",IF(OR(ISTEXT(E19),ISTEXT(C19)),"",E19/C19)))</f>
        <v/>
      </c>
      <c r="H19" s="11">
        <f>IF('{Equipment Data Entry}'!B93=0,"",'{Equipment Data Entry}'!B93)</f>
        <v/>
      </c>
      <c r="I19" s="189">
        <f>IF('Fans'!K1257="","",'Fans'!K1257)</f>
        <v/>
      </c>
      <c r="J19" s="173" t="n"/>
      <c r="K19" s="189">
        <f>IF('Fans'!L1257="","",'Fans'!L1257)</f>
        <v/>
      </c>
      <c r="L19" s="173" t="n"/>
      <c r="M19" s="49">
        <f>IF($Q19&lt;&gt;"","Excl.",IF(OR(K19="",I19="",I19=0),"",IF(OR(ISTEXT(K19),ISTEXT(I19)),"",K19/I19)))</f>
        <v/>
      </c>
    </row>
    <row r="20" ht="13.35" customHeight="1" s="162">
      <c r="B20" s="11">
        <f>IF('{Equipment Data Entry}'!B20=0,"",'{Equipment Data Entry}'!B20)</f>
        <v/>
      </c>
      <c r="C20" s="189">
        <f>IF('RTUs'!K1362="","",'RTUs'!K1362)</f>
        <v/>
      </c>
      <c r="D20" s="173" t="n"/>
      <c r="E20" s="189">
        <f>IF('RTUs'!L1362="","",'RTUs'!L1362)</f>
        <v/>
      </c>
      <c r="F20" s="173" t="n"/>
      <c r="G20" s="49">
        <f>IF($P20&lt;&gt;"","Excl.",IF(OR(E20="",C20="",C20=0),"",IF(OR(ISTEXT(E20),ISTEXT(C20)),"",E20/C20)))</f>
        <v/>
      </c>
      <c r="H20" s="11">
        <f>IF('{Equipment Data Entry}'!B94=0,"",'{Equipment Data Entry}'!B94)</f>
        <v/>
      </c>
      <c r="I20" s="189">
        <f>IF('Fans'!K1361="","",'Fans'!K1361)</f>
        <v/>
      </c>
      <c r="J20" s="173" t="n"/>
      <c r="K20" s="189">
        <f>IF('Fans'!L1361="","",'Fans'!L1361)</f>
        <v/>
      </c>
      <c r="L20" s="173" t="n"/>
      <c r="M20" s="49">
        <f>IF($Q20&lt;&gt;"","Excl.",IF(OR(K20="",I20="",I20=0),"",IF(OR(ISTEXT(K20),ISTEXT(I20)),"",K20/I20)))</f>
        <v/>
      </c>
    </row>
    <row r="21" ht="13.35" customHeight="1" s="162">
      <c r="B21" s="11">
        <f>IF('{Equipment Data Entry}'!B21=0,"",'{Equipment Data Entry}'!B21)</f>
        <v/>
      </c>
      <c r="C21" s="189">
        <f>IF('RTUs'!K1466="","",'RTUs'!K1466)</f>
        <v/>
      </c>
      <c r="D21" s="173" t="n"/>
      <c r="E21" s="189">
        <f>IF('RTUs'!L1466="","",'RTUs'!L1466)</f>
        <v/>
      </c>
      <c r="F21" s="173" t="n"/>
      <c r="G21" s="49">
        <f>IF($P21&lt;&gt;"","Excl.",IF(OR(E21="",C21="",C21=0),"",IF(OR(ISTEXT(E21),ISTEXT(C21)),"",E21/C21)))</f>
        <v/>
      </c>
      <c r="H21" s="11">
        <f>IF('{Equipment Data Entry}'!B95=0,"",'{Equipment Data Entry}'!B95)</f>
        <v/>
      </c>
      <c r="I21" s="189">
        <f>IF('Fans'!K1465="","",'Fans'!K1465)</f>
        <v/>
      </c>
      <c r="J21" s="173" t="n"/>
      <c r="K21" s="189">
        <f>IF('Fans'!L1465="","",'Fans'!L1465)</f>
        <v/>
      </c>
      <c r="L21" s="173" t="n"/>
      <c r="M21" s="49">
        <f>IF($Q21&lt;&gt;"","Excl.",IF(OR(K21="",I21="",I21=0),"",IF(OR(ISTEXT(K21),ISTEXT(I21)),"",K21/I21)))</f>
        <v/>
      </c>
    </row>
    <row r="22" ht="13.35" customHeight="1" s="162">
      <c r="B22" s="11">
        <f>IF('{Equipment Data Entry}'!B22=0,"",'{Equipment Data Entry}'!B22)</f>
        <v/>
      </c>
      <c r="C22" s="189">
        <f>IF('RTUs'!K1570="","",'RTUs'!K1570)</f>
        <v/>
      </c>
      <c r="D22" s="173" t="n"/>
      <c r="E22" s="189">
        <f>IF('RTUs'!L1570="","",'RTUs'!L1570)</f>
        <v/>
      </c>
      <c r="F22" s="173" t="n"/>
      <c r="G22" s="49">
        <f>IF($P22&lt;&gt;"","Excl.",IF(OR(E22="",C22="",C22=0),"",IF(OR(ISTEXT(E22),ISTEXT(C22)),"",E22/C22)))</f>
        <v/>
      </c>
      <c r="H22" s="11">
        <f>IF('{Equipment Data Entry}'!B96=0,"",'{Equipment Data Entry}'!B96)</f>
        <v/>
      </c>
      <c r="I22" s="189">
        <f>IF('Fans'!K1569="","",'Fans'!K1569)</f>
        <v/>
      </c>
      <c r="J22" s="173" t="n"/>
      <c r="K22" s="189">
        <f>IF('Fans'!L1569="","",'Fans'!L1569)</f>
        <v/>
      </c>
      <c r="L22" s="173" t="n"/>
      <c r="M22" s="49">
        <f>IF($Q22&lt;&gt;"","Excl.",IF(OR(K22="",I22="",I22=0),"",IF(OR(ISTEXT(K22),ISTEXT(I22)),"",K22/I22)))</f>
        <v/>
      </c>
    </row>
    <row r="23" ht="13.35" customHeight="1" s="162">
      <c r="B23" s="11">
        <f>IF('{Equipment Data Entry}'!B23=0,"",'{Equipment Data Entry}'!B23)</f>
        <v/>
      </c>
      <c r="C23" s="189">
        <f>IF('RTUs'!K1674="","",'RTUs'!K1674)</f>
        <v/>
      </c>
      <c r="D23" s="173" t="n"/>
      <c r="E23" s="189">
        <f>IF('RTUs'!L1674="","",'RTUs'!L1674)</f>
        <v/>
      </c>
      <c r="F23" s="173" t="n"/>
      <c r="G23" s="49">
        <f>IF($P23&lt;&gt;"","Excl.",IF(OR(E23="",C23="",C23=0),"",IF(OR(ISTEXT(E23),ISTEXT(C23)),"",E23/C23)))</f>
        <v/>
      </c>
      <c r="H23" s="11">
        <f>IF('{Equipment Data Entry}'!B97=0,"",'{Equipment Data Entry}'!B97)</f>
        <v/>
      </c>
      <c r="I23" s="189">
        <f>IF('Fans'!K1673="","",'Fans'!K1673)</f>
        <v/>
      </c>
      <c r="J23" s="173" t="n"/>
      <c r="K23" s="189">
        <f>IF('Fans'!L1673="","",'Fans'!L1673)</f>
        <v/>
      </c>
      <c r="L23" s="173" t="n"/>
      <c r="M23" s="49">
        <f>IF($Q23&lt;&gt;"","Excl.",IF(OR(K23="",I23="",I23=0),"",IF(OR(ISTEXT(K23),ISTEXT(I23)),"",K23/I23)))</f>
        <v/>
      </c>
    </row>
    <row r="24" ht="13.35" customHeight="1" s="162">
      <c r="B24" s="11">
        <f>IF('{Equipment Data Entry}'!B24=0,"",'{Equipment Data Entry}'!B24)</f>
        <v/>
      </c>
      <c r="C24" s="189">
        <f>IF('RTUs'!K1778="","",'RTUs'!K1778)</f>
        <v/>
      </c>
      <c r="D24" s="173" t="n"/>
      <c r="E24" s="189">
        <f>IF('RTUs'!L1778="","",'RTUs'!L1778)</f>
        <v/>
      </c>
      <c r="F24" s="173" t="n"/>
      <c r="G24" s="49">
        <f>IF($P24&lt;&gt;"","Excl.",IF(OR(E24="",C24="",C24=0),"",IF(OR(ISTEXT(E24),ISTEXT(C24)),"",E24/C24)))</f>
        <v/>
      </c>
      <c r="H24" s="11">
        <f>IF('{Equipment Data Entry}'!B98=0,"",'{Equipment Data Entry}'!B98)</f>
        <v/>
      </c>
      <c r="I24" s="189">
        <f>IF('Fans'!K1777="","",'Fans'!K1777)</f>
        <v/>
      </c>
      <c r="J24" s="173" t="n"/>
      <c r="K24" s="189">
        <f>IF('Fans'!L1777="","",'Fans'!L1777)</f>
        <v/>
      </c>
      <c r="L24" s="173" t="n"/>
      <c r="M24" s="49">
        <f>IF($Q24&lt;&gt;"","Excl.",IF(OR(K24="",I24="",I24=0),"",IF(OR(ISTEXT(K24),ISTEXT(I24)),"",K24/I24)))</f>
        <v/>
      </c>
    </row>
    <row r="25" ht="13.35" customHeight="1" s="162">
      <c r="B25" s="11">
        <f>IF('{Equipment Data Entry}'!B25=0,"",'{Equipment Data Entry}'!B25)</f>
        <v/>
      </c>
      <c r="C25" s="189">
        <f>IF('RTUs'!K1882="","",'RTUs'!K1882)</f>
        <v/>
      </c>
      <c r="D25" s="173" t="n"/>
      <c r="E25" s="189">
        <f>IF('RTUs'!L1882="","",'RTUs'!L1882)</f>
        <v/>
      </c>
      <c r="F25" s="173" t="n"/>
      <c r="G25" s="49">
        <f>IF($P25&lt;&gt;"","Excl.",IF(OR(E25="",C25="",C25=0),"",IF(OR(ISTEXT(E25),ISTEXT(C25)),"",E25/C25)))</f>
        <v/>
      </c>
      <c r="H25" s="11">
        <f>IF('{Equipment Data Entry}'!B99=0,"",'{Equipment Data Entry}'!B99)</f>
        <v/>
      </c>
      <c r="I25" s="189">
        <f>IF('Fans'!K1881="","",'Fans'!K1881)</f>
        <v/>
      </c>
      <c r="J25" s="173" t="n"/>
      <c r="K25" s="189">
        <f>IF('Fans'!L1881="","",'Fans'!L1881)</f>
        <v/>
      </c>
      <c r="L25" s="173" t="n"/>
      <c r="M25" s="49">
        <f>IF($Q25&lt;&gt;"","Excl.",IF(OR(K25="",I25="",I25=0),"",IF(OR(ISTEXT(K25),ISTEXT(I25)),"",K25/I25)))</f>
        <v/>
      </c>
    </row>
    <row r="26" ht="13.35" customHeight="1" s="162">
      <c r="B26" s="11">
        <f>IF('{Equipment Data Entry}'!B26=0,"",'{Equipment Data Entry}'!B26)</f>
        <v/>
      </c>
      <c r="C26" s="189">
        <f>IF('RTUs'!K1986="","",'RTUs'!K1986)</f>
        <v/>
      </c>
      <c r="D26" s="173" t="n"/>
      <c r="E26" s="189">
        <f>IF('RTUs'!L1986="","",'RTUs'!L1986)</f>
        <v/>
      </c>
      <c r="F26" s="173" t="n"/>
      <c r="G26" s="49">
        <f>IF($P26&lt;&gt;"","Excl.",IF(OR(E26="",C26="",C26=0),"",IF(OR(ISTEXT(E26),ISTEXT(C26)),"",E26/C26)))</f>
        <v/>
      </c>
      <c r="H26" s="11">
        <f>IF('{Equipment Data Entry}'!B100=0,"",'{Equipment Data Entry}'!B100)</f>
        <v/>
      </c>
      <c r="I26" s="189">
        <f>IF('Fans'!K1985="","",'Fans'!K1985)</f>
        <v/>
      </c>
      <c r="J26" s="173" t="n"/>
      <c r="K26" s="189">
        <f>IF('Fans'!L1985="","",'Fans'!L1985)</f>
        <v/>
      </c>
      <c r="L26" s="173" t="n"/>
      <c r="M26" s="49">
        <f>IF($Q26&lt;&gt;"","Excl.",IF(OR(K26="",I26="",I26=0),"",IF(OR(ISTEXT(K26),ISTEXT(I26)),"",K26/I26)))</f>
        <v/>
      </c>
    </row>
    <row r="27" hidden="1" ht="13.35" customHeight="1" s="162">
      <c r="B27" s="11">
        <f>IF('{Equipment Data Entry}'!B27=0,"",'{Equipment Data Entry}'!B27)</f>
        <v/>
      </c>
      <c r="C27" s="189">
        <f>IF('RTUs'!K2090="","",'RTUs'!K2090)</f>
        <v/>
      </c>
      <c r="D27" s="173" t="n"/>
      <c r="E27" s="189">
        <f>IF('RTUs'!L2090="","",'RTUs'!L2090)</f>
        <v/>
      </c>
      <c r="F27" s="173" t="n"/>
      <c r="G27" s="49">
        <f>IF($P27&lt;&gt;"","Excl.",IF(OR(E27="",C27="",C27=0),"",IF(OR(ISTEXT(E27),ISTEXT(C27)),"",E27/C27)))</f>
        <v/>
      </c>
      <c r="H27" s="11">
        <f>IF('{Equipment Data Entry}'!B101=0,"",'{Equipment Data Entry}'!B101)</f>
        <v/>
      </c>
      <c r="I27" s="189">
        <f>IF('Fans'!K2089="","",'Fans'!K2089)</f>
        <v/>
      </c>
      <c r="J27" s="173" t="n"/>
      <c r="K27" s="189">
        <f>IF('Fans'!L2089="","",'Fans'!L2089)</f>
        <v/>
      </c>
      <c r="L27" s="173" t="n"/>
      <c r="M27" s="49">
        <f>IF($Q27&lt;&gt;"","Excl.",IF(OR(K27="",I27="",I27=0),"",IF(OR(ISTEXT(K27),ISTEXT(I27)),"",K27/I27)))</f>
        <v/>
      </c>
    </row>
    <row r="28" hidden="1" ht="13.35" customHeight="1" s="162">
      <c r="B28" s="11">
        <f>IF('{Equipment Data Entry}'!B28=0,"",'{Equipment Data Entry}'!B28)</f>
        <v/>
      </c>
      <c r="C28" s="189">
        <f>IF('RTUs'!K2194="","",'RTUs'!K2194)</f>
        <v/>
      </c>
      <c r="D28" s="173" t="n"/>
      <c r="E28" s="189">
        <f>IF('RTUs'!L2194="","",'RTUs'!L2194)</f>
        <v/>
      </c>
      <c r="F28" s="173" t="n"/>
      <c r="G28" s="49">
        <f>IF($P28&lt;&gt;"","Excl.",IF(OR(E28="",C28="",C28=0),"",IF(OR(ISTEXT(E28),ISTEXT(C28)),"",E28/C28)))</f>
        <v/>
      </c>
      <c r="H28" s="11">
        <f>IF('{Equipment Data Entry}'!B102=0,"",'{Equipment Data Entry}'!B102)</f>
        <v/>
      </c>
      <c r="I28" s="189">
        <f>IF('Fans'!K2193="","",'Fans'!K2193)</f>
        <v/>
      </c>
      <c r="J28" s="173" t="n"/>
      <c r="K28" s="189">
        <f>IF('Fans'!L2193="","",'Fans'!L2193)</f>
        <v/>
      </c>
      <c r="L28" s="173" t="n"/>
      <c r="M28" s="49">
        <f>IF($Q28&lt;&gt;"","Excl.",IF(OR(K28="",I28="",I28=0),"",IF(OR(ISTEXT(K28),ISTEXT(I28)),"",K28/I28)))</f>
        <v/>
      </c>
    </row>
    <row r="29" hidden="1" ht="13.35" customHeight="1" s="162">
      <c r="B29" s="11">
        <f>IF('{Equipment Data Entry}'!B29=0,"",'{Equipment Data Entry}'!B29)</f>
        <v/>
      </c>
      <c r="C29" s="189">
        <f>IF('RTUs'!K2298="","",'RTUs'!K2298)</f>
        <v/>
      </c>
      <c r="D29" s="173" t="n"/>
      <c r="E29" s="189">
        <f>IF('RTUs'!L2298="","",'RTUs'!L2298)</f>
        <v/>
      </c>
      <c r="F29" s="173" t="n"/>
      <c r="G29" s="49">
        <f>IF($P29&lt;&gt;"","Excl.",IF(OR(E29="",C29="",C29=0),"",IF(OR(ISTEXT(E29),ISTEXT(C29)),"",E29/C29)))</f>
        <v/>
      </c>
      <c r="H29" s="11">
        <f>IF('{Equipment Data Entry}'!B103=0,"",'{Equipment Data Entry}'!B103)</f>
        <v/>
      </c>
      <c r="I29" s="189">
        <f>IF('Fans'!K2297="","",'Fans'!K2297)</f>
        <v/>
      </c>
      <c r="J29" s="173" t="n"/>
      <c r="K29" s="189">
        <f>IF('Fans'!L2297="","",'Fans'!L2297)</f>
        <v/>
      </c>
      <c r="L29" s="173" t="n"/>
      <c r="M29" s="49">
        <f>IF($Q29&lt;&gt;"","Excl.",IF(OR(K29="",I29="",I29=0),"",IF(OR(ISTEXT(K29),ISTEXT(I29)),"",K29/I29)))</f>
        <v/>
      </c>
    </row>
    <row r="30" hidden="1" ht="13.35" customHeight="1" s="162">
      <c r="B30" s="11">
        <f>IF('{Equipment Data Entry}'!B30=0,"",'{Equipment Data Entry}'!B30)</f>
        <v/>
      </c>
      <c r="C30" s="189">
        <f>IF('RTUs'!K2402="","",'RTUs'!K2402)</f>
        <v/>
      </c>
      <c r="D30" s="173" t="n"/>
      <c r="E30" s="189">
        <f>IF('RTUs'!L2402="","",'RTUs'!L2402)</f>
        <v/>
      </c>
      <c r="F30" s="173" t="n"/>
      <c r="G30" s="49">
        <f>IF($P30&lt;&gt;"","Excl.",IF(OR(E30="",C30="",C30=0),"",IF(OR(ISTEXT(E30),ISTEXT(C30)),"",E30/C30)))</f>
        <v/>
      </c>
      <c r="H30" s="11">
        <f>IF('{Equipment Data Entry}'!B104=0,"",'{Equipment Data Entry}'!B104)</f>
        <v/>
      </c>
      <c r="I30" s="189">
        <f>IF('Fans'!K2401="","",'Fans'!K2401)</f>
        <v/>
      </c>
      <c r="J30" s="173" t="n"/>
      <c r="K30" s="189">
        <f>IF('Fans'!L2401="","",'Fans'!L2401)</f>
        <v/>
      </c>
      <c r="L30" s="173" t="n"/>
      <c r="M30" s="49">
        <f>IF($Q30&lt;&gt;"","Excl.",IF(OR(K30="",I30="",I30=0),"",IF(OR(ISTEXT(K30),ISTEXT(I30)),"",K30/I30)))</f>
        <v/>
      </c>
    </row>
    <row r="31" hidden="1" ht="13.35" customHeight="1" s="162">
      <c r="B31" s="11">
        <f>IF('{Equipment Data Entry}'!B31=0,"",'{Equipment Data Entry}'!B31)</f>
        <v/>
      </c>
      <c r="C31" s="189">
        <f>IF('RTUs'!K2506="","",'RTUs'!K2506)</f>
        <v/>
      </c>
      <c r="D31" s="173" t="n"/>
      <c r="E31" s="189">
        <f>IF('RTUs'!L2506="","",'RTUs'!L2506)</f>
        <v/>
      </c>
      <c r="F31" s="173" t="n"/>
      <c r="G31" s="49">
        <f>IF($P31&lt;&gt;"","Excl.",IF(OR(E31="",C31="",C31=0),"",IF(OR(ISTEXT(E31),ISTEXT(C31)),"",E31/C31)))</f>
        <v/>
      </c>
      <c r="H31" s="11">
        <f>IF('{Equipment Data Entry}'!B105=0,"",'{Equipment Data Entry}'!B105)</f>
        <v/>
      </c>
      <c r="I31" s="189">
        <f>IF('Fans'!K2505="","",'Fans'!K2505)</f>
        <v/>
      </c>
      <c r="J31" s="173" t="n"/>
      <c r="K31" s="189">
        <f>IF('Fans'!L2505="","",'Fans'!L2505)</f>
        <v/>
      </c>
      <c r="L31" s="173" t="n"/>
      <c r="M31" s="49">
        <f>IF($Q31&lt;&gt;"","Excl.",IF(OR(K31="",I31="",I31=0),"",IF(OR(ISTEXT(K31),ISTEXT(I31)),"",K31/I31)))</f>
        <v/>
      </c>
    </row>
    <row r="32" hidden="1" ht="13.35" customHeight="1" s="162">
      <c r="B32" s="11">
        <f>IF('{Equipment Data Entry}'!B32=0,"",'{Equipment Data Entry}'!B32)</f>
        <v/>
      </c>
      <c r="C32" s="189">
        <f>IF('RTUs'!K2610="","",'RTUs'!K2610)</f>
        <v/>
      </c>
      <c r="D32" s="173" t="n"/>
      <c r="E32" s="189">
        <f>IF('RTUs'!L2610="","",'RTUs'!L2610)</f>
        <v/>
      </c>
      <c r="F32" s="173" t="n"/>
      <c r="G32" s="49">
        <f>IF($P32&lt;&gt;"","Excl.",IF(OR(E32="",C32="",C32=0),"",IF(OR(ISTEXT(E32),ISTEXT(C32)),"",E32/C32)))</f>
        <v/>
      </c>
      <c r="H32" s="11">
        <f>IF('{Equipment Data Entry}'!B106=0,"",'{Equipment Data Entry}'!B106)</f>
        <v/>
      </c>
      <c r="I32" s="189">
        <f>IF('Fans'!K2609="","",'Fans'!K2609)</f>
        <v/>
      </c>
      <c r="J32" s="173" t="n"/>
      <c r="K32" s="189">
        <f>IF('Fans'!L2609="","",'Fans'!L2609)</f>
        <v/>
      </c>
      <c r="L32" s="173" t="n"/>
      <c r="M32" s="49">
        <f>IF($Q32&lt;&gt;"","Excl.",IF(OR(K32="",I32="",I32=0),"",IF(OR(ISTEXT(K32),ISTEXT(I32)),"",K32/I32)))</f>
        <v/>
      </c>
    </row>
    <row r="33" hidden="1" ht="13.35" customHeight="1" s="162">
      <c r="B33" s="11">
        <f>IF('{Equipment Data Entry}'!B33=0,"",'{Equipment Data Entry}'!B33)</f>
        <v/>
      </c>
      <c r="C33" s="189">
        <f>IF('RTUs'!K2714="","",'RTUs'!K2714)</f>
        <v/>
      </c>
      <c r="D33" s="173" t="n"/>
      <c r="E33" s="189">
        <f>IF('RTUs'!L2714="","",'RTUs'!L2714)</f>
        <v/>
      </c>
      <c r="F33" s="173" t="n"/>
      <c r="G33" s="49">
        <f>IF($P33&lt;&gt;"","Excl.",IF(OR(E33="",C33="",C33=0),"",IF(OR(ISTEXT(E33),ISTEXT(C33)),"",E33/C33)))</f>
        <v/>
      </c>
      <c r="H33" s="11">
        <f>IF('{Equipment Data Entry}'!B107=0,"",'{Equipment Data Entry}'!B107)</f>
        <v/>
      </c>
      <c r="I33" s="189">
        <f>IF('Fans'!K2713="","",'Fans'!K2713)</f>
        <v/>
      </c>
      <c r="J33" s="173" t="n"/>
      <c r="K33" s="189">
        <f>IF('Fans'!L2713="","",'Fans'!L2713)</f>
        <v/>
      </c>
      <c r="L33" s="173" t="n"/>
      <c r="M33" s="49">
        <f>IF($Q33&lt;&gt;"","Excl.",IF(OR(K33="",I33="",I33=0),"",IF(OR(ISTEXT(K33),ISTEXT(I33)),"",K33/I33)))</f>
        <v/>
      </c>
    </row>
    <row r="34" hidden="1" ht="13.35" customHeight="1" s="162">
      <c r="B34" s="11">
        <f>IF('{Equipment Data Entry}'!B34=0,"",'{Equipment Data Entry}'!B34)</f>
        <v/>
      </c>
      <c r="C34" s="189">
        <f>IF('RTUs'!K2818="","",'RTUs'!K2818)</f>
        <v/>
      </c>
      <c r="D34" s="173" t="n"/>
      <c r="E34" s="189">
        <f>IF('RTUs'!L2818="","",'RTUs'!L2818)</f>
        <v/>
      </c>
      <c r="F34" s="173" t="n"/>
      <c r="G34" s="49">
        <f>IF($P34&lt;&gt;"","Excl.",IF(OR(E34="",C34="",C34=0),"",IF(OR(ISTEXT(E34),ISTEXT(C34)),"",E34/C34)))</f>
        <v/>
      </c>
      <c r="H34" s="11">
        <f>IF('{Equipment Data Entry}'!B108=0,"",'{Equipment Data Entry}'!B108)</f>
        <v/>
      </c>
      <c r="I34" s="189">
        <f>IF('Fans'!K2817="","",'Fans'!K2817)</f>
        <v/>
      </c>
      <c r="J34" s="173" t="n"/>
      <c r="K34" s="189">
        <f>IF('Fans'!L2817="","",'Fans'!L2817)</f>
        <v/>
      </c>
      <c r="L34" s="173" t="n"/>
      <c r="M34" s="49">
        <f>IF($Q34&lt;&gt;"","Excl.",IF(OR(K34="",I34="",I34=0),"",IF(OR(ISTEXT(K34),ISTEXT(I34)),"",K34/I34)))</f>
        <v/>
      </c>
    </row>
    <row r="35" hidden="1" ht="13.35" customHeight="1" s="162">
      <c r="B35" s="11">
        <f>IF('{Equipment Data Entry}'!B35=0,"",'{Equipment Data Entry}'!B35)</f>
        <v/>
      </c>
      <c r="C35" s="189">
        <f>IF('RTUs'!K2922="","",'RTUs'!K2922)</f>
        <v/>
      </c>
      <c r="D35" s="173" t="n"/>
      <c r="E35" s="189">
        <f>IF('RTUs'!L2922="","",'RTUs'!L2922)</f>
        <v/>
      </c>
      <c r="F35" s="173" t="n"/>
      <c r="G35" s="49">
        <f>IF($P35&lt;&gt;"","Excl.",IF(OR(E35="",C35="",C35=0),"",IF(OR(ISTEXT(E35),ISTEXT(C35)),"",E35/C35)))</f>
        <v/>
      </c>
      <c r="H35" s="11">
        <f>IF('{Equipment Data Entry}'!B109=0,"",'{Equipment Data Entry}'!B109)</f>
        <v/>
      </c>
      <c r="I35" s="189">
        <f>IF('Fans'!K2921="","",'Fans'!K2921)</f>
        <v/>
      </c>
      <c r="J35" s="173" t="n"/>
      <c r="K35" s="189">
        <f>IF('Fans'!L2921="","",'Fans'!L2921)</f>
        <v/>
      </c>
      <c r="L35" s="173" t="n"/>
      <c r="M35" s="49">
        <f>IF($Q35&lt;&gt;"","Excl.",IF(OR(K35="",I35="",I35=0),"",IF(OR(ISTEXT(K35),ISTEXT(I35)),"",K35/I35)))</f>
        <v/>
      </c>
    </row>
    <row r="36" hidden="1" ht="13.35" customHeight="1" s="162">
      <c r="B36" s="11">
        <f>IF('{Equipment Data Entry}'!B36=0,"",'{Equipment Data Entry}'!B36)</f>
        <v/>
      </c>
      <c r="C36" s="189">
        <f>IF('RTUs'!K3026="","",'RTUs'!K3026)</f>
        <v/>
      </c>
      <c r="D36" s="173" t="n"/>
      <c r="E36" s="189">
        <f>IF('RTUs'!L3026="","",'RTUs'!L3026)</f>
        <v/>
      </c>
      <c r="F36" s="173" t="n"/>
      <c r="G36" s="49">
        <f>IF($P36&lt;&gt;"","Excl.",IF(OR(E36="",C36="",C36=0),"",IF(OR(ISTEXT(E36),ISTEXT(C36)),"",E36/C36)))</f>
        <v/>
      </c>
      <c r="H36" s="11">
        <f>IF('{Equipment Data Entry}'!B110=0,"",'{Equipment Data Entry}'!B110)</f>
        <v/>
      </c>
      <c r="I36" s="189">
        <f>IF('Fans'!K3025="","",'Fans'!K3025)</f>
        <v/>
      </c>
      <c r="J36" s="173" t="n"/>
      <c r="K36" s="189">
        <f>IF('Fans'!L3025="","",'Fans'!L3025)</f>
        <v/>
      </c>
      <c r="L36" s="173" t="n"/>
      <c r="M36" s="49">
        <f>IF($Q36&lt;&gt;"","Excl.",IF(OR(K36="",I36="",I36=0),"",IF(OR(ISTEXT(K36),ISTEXT(I36)),"",K36/I36)))</f>
        <v/>
      </c>
    </row>
    <row r="37" hidden="1" ht="13.35" customHeight="1" s="162">
      <c r="B37" s="11">
        <f>IF('{Equipment Data Entry}'!B37=0,"",'{Equipment Data Entry}'!B37)</f>
        <v/>
      </c>
      <c r="C37" s="189">
        <f>IF('RTUs'!K3130="","",'RTUs'!K3130)</f>
        <v/>
      </c>
      <c r="D37" s="173" t="n"/>
      <c r="E37" s="189">
        <f>IF('RTUs'!L3130="","",'RTUs'!L3130)</f>
        <v/>
      </c>
      <c r="F37" s="173" t="n"/>
      <c r="G37" s="49">
        <f>IF($P37&lt;&gt;"","Excl.",IF(OR(E37="",C37="",C37=0),"",IF(OR(ISTEXT(E37),ISTEXT(C37)),"",E37/C37)))</f>
        <v/>
      </c>
      <c r="H37" s="11">
        <f>IF('{Equipment Data Entry}'!B111=0,"",'{Equipment Data Entry}'!B111)</f>
        <v/>
      </c>
      <c r="I37" s="189">
        <f>IF('Fans'!K3129="","",'Fans'!K3129)</f>
        <v/>
      </c>
      <c r="J37" s="173" t="n"/>
      <c r="K37" s="189">
        <f>IF('Fans'!L3129="","",'Fans'!L3129)</f>
        <v/>
      </c>
      <c r="L37" s="173" t="n"/>
      <c r="M37" s="49">
        <f>IF($Q37&lt;&gt;"","Excl.",IF(OR(K37="",I37="",I37=0),"",IF(OR(ISTEXT(K37),ISTEXT(I37)),"",K37/I37)))</f>
        <v/>
      </c>
    </row>
    <row r="38" hidden="1" ht="13.35" customHeight="1" s="162">
      <c r="B38" s="11">
        <f>IF('{Equipment Data Entry}'!B38=0,"",'{Equipment Data Entry}'!B38)</f>
        <v/>
      </c>
      <c r="C38" s="189">
        <f>IF('RTUs'!K3234="","",'RTUs'!K3234)</f>
        <v/>
      </c>
      <c r="D38" s="173" t="n"/>
      <c r="E38" s="189">
        <f>IF('RTUs'!L3234="","",'RTUs'!L3234)</f>
        <v/>
      </c>
      <c r="F38" s="173" t="n"/>
      <c r="G38" s="49">
        <f>IF($P38&lt;&gt;"","Excl.",IF(OR(E38="",C38="",C38=0),"",IF(OR(ISTEXT(E38),ISTEXT(C38)),"",E38/C38)))</f>
        <v/>
      </c>
      <c r="H38" s="11">
        <f>IF('{Equipment Data Entry}'!B112=0,"",'{Equipment Data Entry}'!B112)</f>
        <v/>
      </c>
      <c r="I38" s="189">
        <f>IF('Fans'!K3233="","",'Fans'!K3233)</f>
        <v/>
      </c>
      <c r="J38" s="173" t="n"/>
      <c r="K38" s="189">
        <f>IF('Fans'!L3233="","",'Fans'!L3233)</f>
        <v/>
      </c>
      <c r="L38" s="173" t="n"/>
      <c r="M38" s="49">
        <f>IF($Q38&lt;&gt;"","Excl.",IF(OR(K38="",I38="",I38=0),"",IF(OR(ISTEXT(K38),ISTEXT(I38)),"",K38/I38)))</f>
        <v/>
      </c>
    </row>
    <row r="39" hidden="1" ht="13.35" customHeight="1" s="162">
      <c r="B39" s="11">
        <f>IF('{Equipment Data Entry}'!B39=0,"",'{Equipment Data Entry}'!B39)</f>
        <v/>
      </c>
      <c r="C39" s="189">
        <f>IF('RTUs'!K3338="","",'RTUs'!K3338)</f>
        <v/>
      </c>
      <c r="D39" s="173" t="n"/>
      <c r="E39" s="189">
        <f>IF('RTUs'!L3338="","",'RTUs'!L3338)</f>
        <v/>
      </c>
      <c r="F39" s="173" t="n"/>
      <c r="G39" s="49">
        <f>IF($P39&lt;&gt;"","Excl.",IF(OR(E39="",C39="",C39=0),"",IF(OR(ISTEXT(E39),ISTEXT(C39)),"",E39/C39)))</f>
        <v/>
      </c>
      <c r="H39" s="11">
        <f>IF('{Equipment Data Entry}'!B113=0,"",'{Equipment Data Entry}'!B113)</f>
        <v/>
      </c>
      <c r="I39" s="189">
        <f>IF('Fans'!K3337="","",'Fans'!K3337)</f>
        <v/>
      </c>
      <c r="J39" s="173" t="n"/>
      <c r="K39" s="189">
        <f>IF('Fans'!L3337="","",'Fans'!L3337)</f>
        <v/>
      </c>
      <c r="L39" s="173" t="n"/>
      <c r="M39" s="49">
        <f>IF($Q39&lt;&gt;"","Excl.",IF(OR(K39="",I39="",I39=0),"",IF(OR(ISTEXT(K39),ISTEXT(I39)),"",K39/I39)))</f>
        <v/>
      </c>
    </row>
    <row r="40" hidden="1" ht="13.35" customHeight="1" s="162">
      <c r="B40" s="11">
        <f>IF('{Equipment Data Entry}'!B40=0,"",'{Equipment Data Entry}'!B40)</f>
        <v/>
      </c>
      <c r="C40" s="189">
        <f>IF('RTUs'!K3442="","",'RTUs'!K3442)</f>
        <v/>
      </c>
      <c r="D40" s="173" t="n"/>
      <c r="E40" s="189">
        <f>IF('RTUs'!L3442="","",'RTUs'!L3442)</f>
        <v/>
      </c>
      <c r="F40" s="173" t="n"/>
      <c r="G40" s="49">
        <f>IF($P40&lt;&gt;"","Excl.",IF(OR(E40="",C40="",C40=0),"",IF(OR(ISTEXT(E40),ISTEXT(C40)),"",E40/C40)))</f>
        <v/>
      </c>
      <c r="H40" s="11">
        <f>IF('{Equipment Data Entry}'!B114=0,"",'{Equipment Data Entry}'!B114)</f>
        <v/>
      </c>
      <c r="I40" s="189">
        <f>IF('Fans'!K3441="","",'Fans'!K3441)</f>
        <v/>
      </c>
      <c r="J40" s="173" t="n"/>
      <c r="K40" s="189">
        <f>IF('Fans'!L3441="","",'Fans'!L3441)</f>
        <v/>
      </c>
      <c r="L40" s="173" t="n"/>
      <c r="M40" s="49">
        <f>IF($Q40&lt;&gt;"","Excl.",IF(OR(K40="",I40="",I40=0),"",IF(OR(ISTEXT(K40),ISTEXT(I40)),"",K40/I40)))</f>
        <v/>
      </c>
    </row>
    <row r="41" hidden="1" ht="13.35" customHeight="1" s="162">
      <c r="B41" s="11">
        <f>IF('{Equipment Data Entry}'!B41=0,"",'{Equipment Data Entry}'!B41)</f>
        <v/>
      </c>
      <c r="C41" s="189">
        <f>IF('RTUs'!K3546="","",'RTUs'!K3546)</f>
        <v/>
      </c>
      <c r="D41" s="173" t="n"/>
      <c r="E41" s="189">
        <f>IF('RTUs'!L3546="","",'RTUs'!L3546)</f>
        <v/>
      </c>
      <c r="F41" s="173" t="n"/>
      <c r="G41" s="49">
        <f>IF($P41&lt;&gt;"","Excl.",IF(OR(E41="",C41="",C41=0),"",IF(OR(ISTEXT(E41),ISTEXT(C41)),"",E41/C41)))</f>
        <v/>
      </c>
      <c r="H41" s="11">
        <f>IF('{Equipment Data Entry}'!B115=0,"",'{Equipment Data Entry}'!B115)</f>
        <v/>
      </c>
      <c r="I41" s="189">
        <f>IF('Fans'!K3545="","",'Fans'!K3545)</f>
        <v/>
      </c>
      <c r="J41" s="173" t="n"/>
      <c r="K41" s="189">
        <f>IF('Fans'!L3545="","",'Fans'!L3545)</f>
        <v/>
      </c>
      <c r="L41" s="173" t="n"/>
      <c r="M41" s="49">
        <f>IF($Q41&lt;&gt;"","Excl.",IF(OR(K41="",I41="",I41=0),"",IF(OR(ISTEXT(K41),ISTEXT(I41)),"",K41/I41)))</f>
        <v/>
      </c>
    </row>
    <row r="42" hidden="1" ht="13.35" customHeight="1" s="162">
      <c r="B42" s="11">
        <f>IF('{Equipment Data Entry}'!B42=0,"",'{Equipment Data Entry}'!B42)</f>
        <v/>
      </c>
      <c r="C42" s="189">
        <f>IF('RTUs'!K3650="","",'RTUs'!K3650)</f>
        <v/>
      </c>
      <c r="D42" s="173" t="n"/>
      <c r="E42" s="189">
        <f>IF('RTUs'!L3650="","",'RTUs'!L3650)</f>
        <v/>
      </c>
      <c r="F42" s="173" t="n"/>
      <c r="G42" s="49">
        <f>IF($P42&lt;&gt;"","Excl.",IF(OR(E42="",C42="",C42=0),"",IF(OR(ISTEXT(E42),ISTEXT(C42)),"",E42/C42)))</f>
        <v/>
      </c>
      <c r="H42" s="11">
        <f>IF('{Equipment Data Entry}'!B116=0,"",'{Equipment Data Entry}'!B116)</f>
        <v/>
      </c>
      <c r="I42" s="189">
        <f>IF('Fans'!K3649="","",'Fans'!K3649)</f>
        <v/>
      </c>
      <c r="J42" s="173" t="n"/>
      <c r="K42" s="189">
        <f>IF('Fans'!L3649="","",'Fans'!L3649)</f>
        <v/>
      </c>
      <c r="L42" s="173" t="n"/>
      <c r="M42" s="49">
        <f>IF($Q42&lt;&gt;"","Excl.",IF(OR(K42="",I42="",I42=0),"",IF(OR(ISTEXT(K42),ISTEXT(I42)),"",K42/I42)))</f>
        <v/>
      </c>
    </row>
    <row r="43" hidden="1" ht="13.35" customHeight="1" s="162">
      <c r="B43" s="11">
        <f>IF('{Equipment Data Entry}'!B43=0,"",'{Equipment Data Entry}'!B43)</f>
        <v/>
      </c>
      <c r="C43" s="189">
        <f>IF('RTUs'!K3754="","",'RTUs'!K3754)</f>
        <v/>
      </c>
      <c r="D43" s="173" t="n"/>
      <c r="E43" s="189">
        <f>IF('RTUs'!L3754="","",'RTUs'!L3754)</f>
        <v/>
      </c>
      <c r="F43" s="173" t="n"/>
      <c r="G43" s="49">
        <f>IF($P43&lt;&gt;"","Excl.",IF(OR(E43="",C43="",C43=0),"",IF(OR(ISTEXT(E43),ISTEXT(C43)),"",E43/C43)))</f>
        <v/>
      </c>
      <c r="H43" s="11">
        <f>IF('{Equipment Data Entry}'!B117=0,"",'{Equipment Data Entry}'!B117)</f>
        <v/>
      </c>
      <c r="I43" s="189">
        <f>IF('Fans'!K3753="","",'Fans'!K3753)</f>
        <v/>
      </c>
      <c r="J43" s="173" t="n"/>
      <c r="K43" s="189">
        <f>IF('Fans'!L3753="","",'Fans'!L3753)</f>
        <v/>
      </c>
      <c r="L43" s="173" t="n"/>
      <c r="M43" s="49">
        <f>IF($Q43&lt;&gt;"","Excl.",IF(OR(K43="",I43="",I43=0),"",IF(OR(ISTEXT(K43),ISTEXT(I43)),"",K43/I43)))</f>
        <v/>
      </c>
    </row>
    <row r="44" hidden="1" ht="13.35" customHeight="1" s="162">
      <c r="B44" s="11">
        <f>IF('{Equipment Data Entry}'!B44=0,"",'{Equipment Data Entry}'!B44)</f>
        <v/>
      </c>
      <c r="C44" s="189">
        <f>IF('RTUs'!K3858="","",'RTUs'!K3858)</f>
        <v/>
      </c>
      <c r="D44" s="173" t="n"/>
      <c r="E44" s="189">
        <f>IF('RTUs'!L3858="","",'RTUs'!L3858)</f>
        <v/>
      </c>
      <c r="F44" s="173" t="n"/>
      <c r="G44" s="49">
        <f>IF($P44&lt;&gt;"","Excl.",IF(OR(E44="",C44="",C44=0),"",IF(OR(ISTEXT(E44),ISTEXT(C44)),"",E44/C44)))</f>
        <v/>
      </c>
      <c r="H44" s="11">
        <f>IF('{Equipment Data Entry}'!B118=0,"",'{Equipment Data Entry}'!B118)</f>
        <v/>
      </c>
      <c r="I44" s="189">
        <f>IF('Fans'!K3857="","",'Fans'!K3857)</f>
        <v/>
      </c>
      <c r="J44" s="173" t="n"/>
      <c r="K44" s="189">
        <f>IF('Fans'!L3857="","",'Fans'!L3857)</f>
        <v/>
      </c>
      <c r="L44" s="173" t="n"/>
      <c r="M44" s="49">
        <f>IF($Q44&lt;&gt;"","Excl.",IF(OR(K44="",I44="",I44=0),"",IF(OR(ISTEXT(K44),ISTEXT(I44)),"",K44/I44)))</f>
        <v/>
      </c>
    </row>
    <row r="45" hidden="1" ht="13.35" customHeight="1" s="162">
      <c r="B45" s="11">
        <f>IF('{Equipment Data Entry}'!B45=0,"",'{Equipment Data Entry}'!B45)</f>
        <v/>
      </c>
      <c r="C45" s="189">
        <f>IF('RTUs'!K3962="","",'RTUs'!K3962)</f>
        <v/>
      </c>
      <c r="D45" s="173" t="n"/>
      <c r="E45" s="189">
        <f>IF('RTUs'!L3962="","",'RTUs'!L3962)</f>
        <v/>
      </c>
      <c r="F45" s="173" t="n"/>
      <c r="G45" s="49">
        <f>IF($P45&lt;&gt;"","Excl.",IF(OR(E45="",C45="",C45=0),"",IF(OR(ISTEXT(E45),ISTEXT(C45)),"",E45/C45)))</f>
        <v/>
      </c>
      <c r="H45" s="11">
        <f>IF('{Equipment Data Entry}'!B119=0,"",'{Equipment Data Entry}'!B119)</f>
        <v/>
      </c>
      <c r="I45" s="189">
        <f>IF('Fans'!K3961="","",'Fans'!K3961)</f>
        <v/>
      </c>
      <c r="J45" s="173" t="n"/>
      <c r="K45" s="189">
        <f>IF('Fans'!L3961="","",'Fans'!L3961)</f>
        <v/>
      </c>
      <c r="L45" s="173" t="n"/>
      <c r="M45" s="49">
        <f>IF($Q45&lt;&gt;"","Excl.",IF(OR(K45="",I45="",I45=0),"",IF(OR(ISTEXT(K45),ISTEXT(I45)),"",K45/I45)))</f>
        <v/>
      </c>
    </row>
    <row r="46" hidden="1" ht="13.35" customHeight="1" s="162">
      <c r="B46" s="11">
        <f>IF('{Equipment Data Entry}'!B46=0,"",'{Equipment Data Entry}'!B46)</f>
        <v/>
      </c>
      <c r="C46" s="189">
        <f>IF('RTUs'!K4066="","",'RTUs'!K4066)</f>
        <v/>
      </c>
      <c r="D46" s="173" t="n"/>
      <c r="E46" s="189">
        <f>IF('RTUs'!L4066="","",'RTUs'!L4066)</f>
        <v/>
      </c>
      <c r="F46" s="173" t="n"/>
      <c r="G46" s="49">
        <f>IF($P46&lt;&gt;"","Excl.",IF(OR(E46="",C46="",C46=0),"",IF(OR(ISTEXT(E46),ISTEXT(C46)),"",E46/C46)))</f>
        <v/>
      </c>
      <c r="H46" s="11">
        <f>IF('{Equipment Data Entry}'!B120=0,"",'{Equipment Data Entry}'!B120)</f>
        <v/>
      </c>
      <c r="I46" s="189">
        <f>IF('Fans'!K4065="","",'Fans'!K4065)</f>
        <v/>
      </c>
      <c r="J46" s="173" t="n"/>
      <c r="K46" s="189">
        <f>IF('Fans'!L4065="","",'Fans'!L4065)</f>
        <v/>
      </c>
      <c r="L46" s="173" t="n"/>
      <c r="M46" s="49">
        <f>IF($Q46&lt;&gt;"","Excl.",IF(OR(K46="",I46="",I46=0),"",IF(OR(ISTEXT(K46),ISTEXT(I46)),"",K46/I46)))</f>
        <v/>
      </c>
    </row>
    <row r="47" ht="13.35" customHeight="1" s="162">
      <c r="B47" s="11">
        <f>IF('{Equipment Data Entry}'!B52=0,"",'{Equipment Data Entry}'!B52)</f>
        <v/>
      </c>
      <c r="C47" s="189">
        <f>IF('MAUs'!K9="","",'MAUs'!K9)</f>
        <v/>
      </c>
      <c r="D47" s="173" t="n"/>
      <c r="E47" s="189">
        <f>IF('MAUs'!L9="","",'MAUs'!L9)</f>
        <v/>
      </c>
      <c r="F47" s="173" t="n"/>
      <c r="G47" s="49">
        <f>IF($P47&lt;&gt;"","Excl.",IF(OR(E47="",C47="",C47=0),"",IF(OR(ISTEXT(E47),ISTEXT(C47)),"",E47/C47)))</f>
        <v/>
      </c>
      <c r="H47" s="11">
        <f>IF('Small Fans'!D484="","",'Small Fans'!D484)</f>
        <v/>
      </c>
      <c r="I47" s="189">
        <f>IF('Small Fans'!K488="","",'Small Fans'!K488)</f>
        <v/>
      </c>
      <c r="J47" s="173" t="n"/>
      <c r="K47" s="189">
        <f>IF('Small Fans'!L488="","",'Small Fans'!L488)</f>
        <v/>
      </c>
      <c r="L47" s="173" t="n"/>
      <c r="M47" s="49">
        <f>IF($Q47&lt;&gt;"","Excl.",IF(OR(K47="",I47="",I47=0),"",IF(OR(ISTEXT(K47),ISTEXT(I47)),"",K47/I47)))</f>
        <v/>
      </c>
    </row>
    <row r="48" ht="13.35" customHeight="1" s="162">
      <c r="B48" s="11">
        <f>IF('{Equipment Data Entry}'!B53=0,"",'{Equipment Data Entry}'!B53)</f>
        <v/>
      </c>
      <c r="C48" s="189">
        <f>IF('MAUs'!K113="","",'MAUs'!K113)</f>
        <v/>
      </c>
      <c r="D48" s="173" t="n"/>
      <c r="E48" s="189">
        <f>IF('MAUs'!L113="","",'MAUs'!L113)</f>
        <v/>
      </c>
      <c r="F48" s="173" t="n"/>
      <c r="G48" s="49">
        <f>IF($P48&lt;&gt;"","Excl.",IF(OR(E48="",C48="",C48=0),"",IF(OR(ISTEXT(E48),ISTEXT(C48)),"",E48/C48)))</f>
        <v/>
      </c>
      <c r="H48" s="11">
        <f>IF('Small Fans'!D508="","",'Small Fans'!D508)</f>
        <v/>
      </c>
      <c r="I48" s="189">
        <f>IF('Small Fans'!K512="","",'Small Fans'!K512)</f>
        <v/>
      </c>
      <c r="J48" s="173" t="n"/>
      <c r="K48" s="189">
        <f>IF('Small Fans'!L512="","",'Small Fans'!L512)</f>
        <v/>
      </c>
      <c r="L48" s="173" t="n"/>
      <c r="M48" s="49">
        <f>IF($Q48&lt;&gt;"","Excl.",IF(OR(K48="",I48="",I48=0),"",IF(OR(ISTEXT(K48),ISTEXT(I48)),"",K48/I48)))</f>
        <v/>
      </c>
    </row>
    <row r="49" ht="13.35" customHeight="1" s="162">
      <c r="B49" s="11">
        <f>IF('{Equipment Data Entry}'!B54=0,"",'{Equipment Data Entry}'!B54)</f>
        <v/>
      </c>
      <c r="C49" s="189">
        <f>IF('MAUs'!K217="","",'MAUs'!K217)</f>
        <v/>
      </c>
      <c r="D49" s="173" t="n"/>
      <c r="E49" s="189">
        <f>IF('MAUs'!L217="","",'MAUs'!L217)</f>
        <v/>
      </c>
      <c r="F49" s="173" t="n"/>
      <c r="G49" s="49">
        <f>IF($P49&lt;&gt;"","Excl.",IF(OR(E49="",C49="",C49=0),"",IF(OR(ISTEXT(E49),ISTEXT(C49)),"",E49/C49)))</f>
        <v/>
      </c>
      <c r="H49" s="11">
        <f>IF('Small Fans'!D532="","",'Small Fans'!D532)</f>
        <v/>
      </c>
      <c r="I49" s="189">
        <f>IF('Small Fans'!K536="","",'Small Fans'!K536)</f>
        <v/>
      </c>
      <c r="J49" s="173" t="n"/>
      <c r="K49" s="189">
        <f>IF('Small Fans'!L536="","",'Small Fans'!L536)</f>
        <v/>
      </c>
      <c r="L49" s="173" t="n"/>
      <c r="M49" s="49">
        <f>IF($Q49&lt;&gt;"","Excl.",IF(OR(K49="",I49="",I49=0),"",IF(OR(ISTEXT(K49),ISTEXT(I49)),"",K49/I49)))</f>
        <v/>
      </c>
    </row>
    <row r="50" ht="13.35" customHeight="1" s="162">
      <c r="B50" s="11">
        <f>IF('{Equipment Data Entry}'!B55=0,"",'{Equipment Data Entry}'!B55)</f>
        <v/>
      </c>
      <c r="C50" s="189">
        <f>IF('MAUs'!K321="","",'MAUs'!K321)</f>
        <v/>
      </c>
      <c r="D50" s="173" t="n"/>
      <c r="E50" s="189">
        <f>IF('MAUs'!L321="","",'MAUs'!L321)</f>
        <v/>
      </c>
      <c r="F50" s="173" t="n"/>
      <c r="G50" s="49">
        <f>IF($P50&lt;&gt;"","Excl.",IF(OR(E50="",C50="",C50=0),"",IF(OR(ISTEXT(E50),ISTEXT(C50)),"",E50/C50)))</f>
        <v/>
      </c>
      <c r="H50" s="11">
        <f>IF('Small Fans'!D556="","",'Small Fans'!D556)</f>
        <v/>
      </c>
      <c r="I50" s="189">
        <f>IF('Small Fans'!K560="","",'Small Fans'!K560)</f>
        <v/>
      </c>
      <c r="J50" s="173" t="n"/>
      <c r="K50" s="189">
        <f>IF('Small Fans'!L560="","",'Small Fans'!L560)</f>
        <v/>
      </c>
      <c r="L50" s="173" t="n"/>
      <c r="M50" s="49">
        <f>IF($Q50&lt;&gt;"","Excl.",IF(OR(K50="",I50="",I50=0),"",IF(OR(ISTEXT(K50),ISTEXT(I50)),"",K50/I50)))</f>
        <v/>
      </c>
    </row>
    <row r="51" ht="13.35" customHeight="1" s="162">
      <c r="B51" s="11">
        <f>IF('{Equipment Data Entry}'!B56=0,"",'{Equipment Data Entry}'!B56)</f>
        <v/>
      </c>
      <c r="C51" s="189">
        <f>IF('MAUs'!K425="","",'MAUs'!K425)</f>
        <v/>
      </c>
      <c r="D51" s="173" t="n"/>
      <c r="E51" s="189">
        <f>IF('MAUs'!L425="","",'MAUs'!L425)</f>
        <v/>
      </c>
      <c r="F51" s="173" t="n"/>
      <c r="G51" s="49">
        <f>IF($P51&lt;&gt;"","Excl.",IF(OR(E51="",C51="",C51=0),"",IF(OR(ISTEXT(E51),ISTEXT(C51)),"",E51/C51)))</f>
        <v/>
      </c>
      <c r="H51" s="11">
        <f>IF('Small Fans'!D580="","",'Small Fans'!D580)</f>
        <v/>
      </c>
      <c r="I51" s="189">
        <f>IF('Small Fans'!K584="","",'Small Fans'!K584)</f>
        <v/>
      </c>
      <c r="J51" s="173" t="n"/>
      <c r="K51" s="189">
        <f>IF('Small Fans'!L584="","",'Small Fans'!L584)</f>
        <v/>
      </c>
      <c r="L51" s="173" t="n"/>
      <c r="M51" s="49">
        <f>IF($Q51&lt;&gt;"","Excl.",IF(OR(K51="",I51="",I51=0),"",IF(OR(ISTEXT(K51),ISTEXT(I51)),"",K51/I51)))</f>
        <v/>
      </c>
    </row>
    <row r="52" hidden="1" ht="13.35" customHeight="1" s="162">
      <c r="B52" s="11">
        <f>IF('{Equipment Data Entry}'!B57=0,"",'{Equipment Data Entry}'!B57)</f>
        <v/>
      </c>
      <c r="C52" s="189">
        <f>IF('MAUs'!K529="","",'MAUs'!K529)</f>
        <v/>
      </c>
      <c r="D52" s="173" t="n"/>
      <c r="E52" s="189">
        <f>IF('MAUs'!L529="","",'MAUs'!L529)</f>
        <v/>
      </c>
      <c r="F52" s="173" t="n"/>
      <c r="G52" s="49">
        <f>IF($P52&lt;&gt;"","Excl.",IF(OR(E52="",C52="",C52=0),"",IF(OR(ISTEXT(E52),ISTEXT(C52)),"",E52/C52)))</f>
        <v/>
      </c>
      <c r="H52" s="11">
        <f>IF('Small Fans'!D604="","",'Small Fans'!D604)</f>
        <v/>
      </c>
      <c r="I52" s="189">
        <f>IF('Small Fans'!K608="","",'Small Fans'!K608)</f>
        <v/>
      </c>
      <c r="J52" s="173" t="n"/>
      <c r="K52" s="189">
        <f>IF('Small Fans'!L608="","",'Small Fans'!L608)</f>
        <v/>
      </c>
      <c r="L52" s="173" t="n"/>
      <c r="M52" s="49">
        <f>IF($Q52&lt;&gt;"","Excl.",IF(OR(K52="",I52="",I52=0),"",IF(OR(ISTEXT(K52),ISTEXT(I52)),"",K52/I52)))</f>
        <v/>
      </c>
    </row>
    <row r="53" hidden="1" ht="13.35" customHeight="1" s="162">
      <c r="B53" s="11">
        <f>IF('{Equipment Data Entry}'!B58=0,"",'{Equipment Data Entry}'!B58)</f>
        <v/>
      </c>
      <c r="C53" s="189">
        <f>IF('MAUs'!K633="","",'MAUs'!K633)</f>
        <v/>
      </c>
      <c r="D53" s="173" t="n"/>
      <c r="E53" s="189">
        <f>IF('MAUs'!L633="","",'MAUs'!L633)</f>
        <v/>
      </c>
      <c r="F53" s="173" t="n"/>
      <c r="G53" s="49">
        <f>IF($P53&lt;&gt;"","Excl.",IF(OR(E53="",C53="",C53=0),"",IF(OR(ISTEXT(E53),ISTEXT(C53)),"",E53/C53)))</f>
        <v/>
      </c>
      <c r="H53" s="11">
        <f>IF('Small Fans'!D628="","",'Small Fans'!D628)</f>
        <v/>
      </c>
      <c r="I53" s="189">
        <f>IF('Small Fans'!K632="","",'Small Fans'!K632)</f>
        <v/>
      </c>
      <c r="J53" s="173" t="n"/>
      <c r="K53" s="189">
        <f>IF('Small Fans'!L632="","",'Small Fans'!L632)</f>
        <v/>
      </c>
      <c r="L53" s="173" t="n"/>
      <c r="M53" s="49">
        <f>IF($Q53&lt;&gt;"","Excl.",IF(OR(K53="",I53="",I53=0),"",IF(OR(ISTEXT(K53),ISTEXT(I53)),"",K53/I53)))</f>
        <v/>
      </c>
    </row>
    <row r="54" hidden="1" ht="13.35" customHeight="1" s="162">
      <c r="B54" s="11">
        <f>IF('{Equipment Data Entry}'!B59=0,"",'{Equipment Data Entry}'!B59)</f>
        <v/>
      </c>
      <c r="C54" s="189">
        <f>IF('MAUs'!K737="","",'MAUs'!K737)</f>
        <v/>
      </c>
      <c r="D54" s="173" t="n"/>
      <c r="E54" s="189">
        <f>IF('MAUs'!L737="","",'MAUs'!L737)</f>
        <v/>
      </c>
      <c r="F54" s="173" t="n"/>
      <c r="G54" s="49">
        <f>IF($P54&lt;&gt;"","Excl.",IF(OR(E54="",C54="",C54=0),"",IF(OR(ISTEXT(E54),ISTEXT(C54)),"",E54/C54)))</f>
        <v/>
      </c>
      <c r="H54" s="11">
        <f>IF('Small Fans'!D652="","",'Small Fans'!D652)</f>
        <v/>
      </c>
      <c r="I54" s="189">
        <f>IF('Small Fans'!K656="","",'Small Fans'!K656)</f>
        <v/>
      </c>
      <c r="J54" s="173" t="n"/>
      <c r="K54" s="189">
        <f>IF('Small Fans'!L656="","",'Small Fans'!L656)</f>
        <v/>
      </c>
      <c r="L54" s="173" t="n"/>
      <c r="M54" s="49">
        <f>IF($Q54&lt;&gt;"","Excl.",IF(OR(K54="",I54="",I54=0),"",IF(OR(ISTEXT(K54),ISTEXT(I54)),"",K54/I54)))</f>
        <v/>
      </c>
    </row>
    <row r="55" hidden="1" ht="13.35" customHeight="1" s="162">
      <c r="B55" s="11">
        <f>IF('{Equipment Data Entry}'!B60=0,"",'{Equipment Data Entry}'!B60)</f>
        <v/>
      </c>
      <c r="C55" s="189">
        <f>IF('MAUs'!K841="","",'MAUs'!K841)</f>
        <v/>
      </c>
      <c r="D55" s="173" t="n"/>
      <c r="E55" s="189">
        <f>IF('MAUs'!L841="","",'MAUs'!L841)</f>
        <v/>
      </c>
      <c r="F55" s="173" t="n"/>
      <c r="G55" s="49">
        <f>IF($P55&lt;&gt;"","Excl.",IF(OR(E55="",C55="",C55=0),"",IF(OR(ISTEXT(E55),ISTEXT(C55)),"",E55/C55)))</f>
        <v/>
      </c>
      <c r="H55" s="11">
        <f>IF('Small Fans'!D676="","",'Small Fans'!D676)</f>
        <v/>
      </c>
      <c r="I55" s="189">
        <f>IF('Small Fans'!K680="","",'Small Fans'!K680)</f>
        <v/>
      </c>
      <c r="J55" s="173" t="n"/>
      <c r="K55" s="189">
        <f>IF('Small Fans'!L680="","",'Small Fans'!L680)</f>
        <v/>
      </c>
      <c r="L55" s="173" t="n"/>
      <c r="M55" s="49">
        <f>IF($Q55&lt;&gt;"","Excl.",IF(OR(K55="",I55="",I55=0),"",IF(OR(ISTEXT(K55),ISTEXT(I55)),"",K55/I55)))</f>
        <v/>
      </c>
    </row>
    <row r="56" hidden="1" ht="13.35" customHeight="1" s="162">
      <c r="B56" s="11">
        <f>IF('{Equipment Data Entry}'!B61=0,"",'{Equipment Data Entry}'!B61)</f>
        <v/>
      </c>
      <c r="C56" s="189">
        <f>IF('MAUs'!K945="","",'MAUs'!K945)</f>
        <v/>
      </c>
      <c r="D56" s="173" t="n"/>
      <c r="E56" s="189">
        <f>IF('MAUs'!L945="","",'MAUs'!L945)</f>
        <v/>
      </c>
      <c r="F56" s="173" t="n"/>
      <c r="G56" s="49">
        <f>IF($P56&lt;&gt;"","Excl.",IF(OR(E56="",C56="",C56=0),"",IF(OR(ISTEXT(E56),ISTEXT(C56)),"",E56/C56)))</f>
        <v/>
      </c>
      <c r="H56" s="11">
        <f>IF('Small Fans'!D700="","",'Small Fans'!D700)</f>
        <v/>
      </c>
      <c r="I56" s="189">
        <f>IF('Small Fans'!K704="","",'Small Fans'!K704)</f>
        <v/>
      </c>
      <c r="J56" s="173" t="n"/>
      <c r="K56" s="189">
        <f>IF('Small Fans'!L704="","",'Small Fans'!L704)</f>
        <v/>
      </c>
      <c r="L56" s="173" t="n"/>
      <c r="M56" s="49">
        <f>IF($Q56&lt;&gt;"","Excl.",IF(OR(K56="",I56="",I56=0),"",IF(OR(ISTEXT(K56),ISTEXT(I56)),"",K56/I56)))</f>
        <v/>
      </c>
    </row>
    <row r="57" ht="13.35" customHeight="1" s="162" thickBot="1">
      <c r="B57" s="11">
        <f>IF('{Equipment Data Entry}'!B65="","",'{Equipment Data Entry}'!B65)</f>
        <v/>
      </c>
      <c r="C57" s="189">
        <f>IF('ERVs'!K9="","",'ERVs'!K9)</f>
        <v/>
      </c>
      <c r="D57" s="173" t="n"/>
      <c r="E57" s="189">
        <f>IF('ERVs'!L9="","",'ERVs'!L9)</f>
        <v/>
      </c>
      <c r="F57" s="173" t="n"/>
      <c r="G57" s="49">
        <f>IF($P57&lt;&gt;"","Excl.",IF(OR(E57="",C57="",C57=0),"",IF(OR(ISTEXT(E57),ISTEXT(C57)),"",E57/C57)))</f>
        <v/>
      </c>
      <c r="H57" s="11">
        <f>IF('{Equipment Data Entry}'!B65="","",'{Equipment Data Entry}'!B65)</f>
        <v/>
      </c>
      <c r="I57" s="189">
        <f>IF('ERVs'!K10="","",'ERVs'!K10)</f>
        <v/>
      </c>
      <c r="J57" s="173" t="n"/>
      <c r="K57" s="189">
        <f>IF('ERVs'!L10="","",'ERVs'!L10)</f>
        <v/>
      </c>
      <c r="L57" s="173" t="n"/>
      <c r="M57" s="49">
        <f>IF($Q57&lt;&gt;"","Excl.",IF(OR(K57="",I57="",I57=0),"",IF(OR(ISTEXT(K57),ISTEXT(I57)),"",K57/I57)))</f>
        <v/>
      </c>
    </row>
    <row r="58" ht="13.35" customHeight="1" s="162">
      <c r="B58" s="11">
        <f>IF('{Equipment Data Entry}'!B66="","",'{Equipment Data Entry}'!B66)</f>
        <v/>
      </c>
      <c r="C58" s="189">
        <f>IF('ERVs'!K113="","",'ERVs'!K113)</f>
        <v/>
      </c>
      <c r="D58" s="173" t="n"/>
      <c r="E58" s="189">
        <f>IF('ERVs'!L113="","",'ERVs'!L113)</f>
        <v/>
      </c>
      <c r="F58" s="173" t="n"/>
      <c r="G58" s="49">
        <f>IF($P58&lt;&gt;"","Excl.",IF(OR(E58="",C58="",C58=0),"",IF(OR(ISTEXT(E58),ISTEXT(C58)),"",E58/C58)))</f>
        <v/>
      </c>
      <c r="H58" s="11">
        <f>IF('{Equipment Data Entry}'!B66="","",'{Equipment Data Entry}'!B66)</f>
        <v/>
      </c>
      <c r="I58" s="189">
        <f>IF('ERVs'!K114="","",'ERVs'!K114)</f>
        <v/>
      </c>
      <c r="J58" s="173" t="n"/>
      <c r="K58" s="189">
        <f>IF('ERVs'!L114="","",'ERVs'!L114)</f>
        <v/>
      </c>
      <c r="L58" s="173" t="n"/>
      <c r="M58" s="49">
        <f>IF($Q58&lt;&gt;"","Excl.",IF(OR(K58="",I58="",I58=0),"",IF(OR(ISTEXT(K58),ISTEXT(I58)),"",K58/I58)))</f>
        <v/>
      </c>
    </row>
    <row r="59" hidden="1" ht="13.35" customHeight="1" s="162">
      <c r="B59" s="11">
        <f>IF('{Equipment Data Entry}'!B67="","",'{Equipment Data Entry}'!B67)</f>
        <v/>
      </c>
      <c r="C59" s="189">
        <f>IF('ERVs'!K217="","",'ERVs'!K217)</f>
        <v/>
      </c>
      <c r="D59" s="173" t="n"/>
      <c r="E59" s="189">
        <f>IF('ERVs'!L217="","",'ERVs'!L217)</f>
        <v/>
      </c>
      <c r="F59" s="173" t="n"/>
      <c r="G59" s="49">
        <f>IF($P59&lt;&gt;"","Excl.",IF(OR(E59="",C59="",C59=0),"",IF(OR(ISTEXT(E59),ISTEXT(C59)),"",E59/C59)))</f>
        <v/>
      </c>
      <c r="H59" s="11">
        <f>IF('{Equipment Data Entry}'!B67="","",'{Equipment Data Entry}'!B67)</f>
        <v/>
      </c>
      <c r="I59" s="189">
        <f>IF('ERVs'!K218="","",'ERVs'!K218)</f>
        <v/>
      </c>
      <c r="J59" s="173" t="n"/>
      <c r="K59" s="189">
        <f>IF('ERVs'!L218="","",'ERVs'!L218)</f>
        <v/>
      </c>
      <c r="L59" s="173" t="n"/>
      <c r="M59" s="49">
        <f>IF($Q59&lt;&gt;"","Excl.",IF(OR(K59="",I59="",I59=0),"",IF(OR(ISTEXT(K59),ISTEXT(I59)),"",K59/I59)))</f>
        <v/>
      </c>
    </row>
    <row r="60" hidden="1" ht="13.35" customHeight="1" s="162">
      <c r="B60" s="11">
        <f>IF('{Equipment Data Entry}'!B68="","",'{Equipment Data Entry}'!B68)</f>
        <v/>
      </c>
      <c r="C60" s="189">
        <f>IF('ERVs'!K321="","",'ERVs'!K321)</f>
        <v/>
      </c>
      <c r="D60" s="173" t="n"/>
      <c r="E60" s="189">
        <f>IF('ERVs'!L321="","",'ERVs'!L321)</f>
        <v/>
      </c>
      <c r="F60" s="173" t="n"/>
      <c r="G60" s="49">
        <f>IF($P60&lt;&gt;"","Excl.",IF(OR(E60="",C60="",C60=0),"",IF(OR(ISTEXT(E60),ISTEXT(C60)),"",E60/C60)))</f>
        <v/>
      </c>
      <c r="H60" s="11">
        <f>IF('{Equipment Data Entry}'!B68="","",'{Equipment Data Entry}'!B68)</f>
        <v/>
      </c>
      <c r="I60" s="189">
        <f>IF('ERVs'!K322="","",'ERVs'!K322)</f>
        <v/>
      </c>
      <c r="J60" s="173" t="n"/>
      <c r="K60" s="189">
        <f>IF('ERVs'!L322="","",'ERVs'!L322)</f>
        <v/>
      </c>
      <c r="L60" s="173" t="n"/>
      <c r="M60" s="49">
        <f>IF($Q60&lt;&gt;"","Excl.",IF(OR(K60="",I60="",I60=0),"",IF(OR(ISTEXT(K60),ISTEXT(I60)),"",K60/I60)))</f>
        <v/>
      </c>
    </row>
    <row r="61" hidden="1" ht="13.35" customHeight="1" s="162">
      <c r="B61" s="11">
        <f>IF('{Equipment Data Entry}'!B69="","",'{Equipment Data Entry}'!B69)</f>
        <v/>
      </c>
      <c r="C61" s="189">
        <f>IF('ERVs'!K425="","",'ERVs'!K425)</f>
        <v/>
      </c>
      <c r="D61" s="173" t="n"/>
      <c r="E61" s="189">
        <f>IF('ERVs'!L425="","",'ERVs'!L425)</f>
        <v/>
      </c>
      <c r="F61" s="173" t="n"/>
      <c r="G61" s="49">
        <f>IF($P61&lt;&gt;"","Excl.",IF(OR(E61="",C61="",C61=0),"",IF(OR(ISTEXT(E61),ISTEXT(C61)),"",E61/C61)))</f>
        <v/>
      </c>
      <c r="H61" s="11">
        <f>IF('{Equipment Data Entry}'!B69="","",'{Equipment Data Entry}'!B69)</f>
        <v/>
      </c>
      <c r="I61" s="189">
        <f>IF('ERVs'!K426="","",'ERVs'!K426)</f>
        <v/>
      </c>
      <c r="J61" s="173" t="n"/>
      <c r="K61" s="189">
        <f>IF('ERVs'!L426="","",'ERVs'!L426)</f>
        <v/>
      </c>
      <c r="L61" s="173" t="n"/>
      <c r="M61" s="49">
        <f>IF($Q61&lt;&gt;"","Excl.",IF(OR(K61="",I61="",I61=0),"",IF(OR(ISTEXT(K61),ISTEXT(I61)),"",K61/I61)))</f>
        <v/>
      </c>
    </row>
    <row r="62" hidden="1" ht="13.35" customHeight="1" s="162">
      <c r="B62" s="11">
        <f>IF('{Equipment Data Entry}'!B70="","",'{Equipment Data Entry}'!B70)</f>
        <v/>
      </c>
      <c r="C62" s="189">
        <f>IF('ERVs'!K529="","",'ERVs'!K529)</f>
        <v/>
      </c>
      <c r="D62" s="173" t="n"/>
      <c r="E62" s="189">
        <f>IF('ERVs'!L529="","",'ERVs'!L529)</f>
        <v/>
      </c>
      <c r="F62" s="173" t="n"/>
      <c r="G62" s="49">
        <f>IF($P62&lt;&gt;"","Excl.",IF(OR(E62="",C62="",C62=0),"",IF(OR(ISTEXT(E62),ISTEXT(C62)),"",E62/C62)))</f>
        <v/>
      </c>
      <c r="H62" s="11">
        <f>IF('{Equipment Data Entry}'!B70="","",'{Equipment Data Entry}'!B70)</f>
        <v/>
      </c>
      <c r="I62" s="189">
        <f>IF('ERVs'!K530="","",'ERVs'!K530)</f>
        <v/>
      </c>
      <c r="J62" s="173" t="n"/>
      <c r="K62" s="189">
        <f>IF('ERVs'!L530="","",'ERVs'!L530)</f>
        <v/>
      </c>
      <c r="L62" s="173" t="n"/>
      <c r="M62" s="49">
        <f>IF($Q62&lt;&gt;"","Excl.",IF(OR(K62="",I62="",I62=0),"",IF(OR(ISTEXT(K62),ISTEXT(I62)),"",K62/I62)))</f>
        <v/>
      </c>
    </row>
    <row r="63" hidden="1" ht="13.35" customHeight="1" s="162">
      <c r="B63" s="11">
        <f>IF('{Equipment Data Entry}'!B71="","",'{Equipment Data Entry}'!B71)</f>
        <v/>
      </c>
      <c r="C63" s="189">
        <f>IF('ERVs'!K633="","",'ERVs'!K633)</f>
        <v/>
      </c>
      <c r="D63" s="173" t="n"/>
      <c r="E63" s="189">
        <f>IF('ERVs'!L633="","",'ERVs'!L633)</f>
        <v/>
      </c>
      <c r="F63" s="173" t="n"/>
      <c r="G63" s="49">
        <f>IF($P63&lt;&gt;"","Excl.",IF(OR(E63="",C63="",C63=0),"",IF(OR(ISTEXT(E63),ISTEXT(C63)),"",E63/C63)))</f>
        <v/>
      </c>
      <c r="H63" s="11">
        <f>IF('{Equipment Data Entry}'!B71="","",'{Equipment Data Entry}'!B71)</f>
        <v/>
      </c>
      <c r="I63" s="189">
        <f>IF('ERVs'!K634="","",'ERVs'!K634)</f>
        <v/>
      </c>
      <c r="J63" s="173" t="n"/>
      <c r="K63" s="189">
        <f>IF('ERVs'!L634="","",'ERVs'!L634)</f>
        <v/>
      </c>
      <c r="L63" s="173" t="n"/>
      <c r="M63" s="49">
        <f>IF($Q63&lt;&gt;"","Excl.",IF(OR(K63="",I63="",I63=0),"",IF(OR(ISTEXT(K63),ISTEXT(I63)),"",K63/I63)))</f>
        <v/>
      </c>
    </row>
    <row r="64" hidden="1" ht="13.35" customHeight="1" s="162">
      <c r="B64" s="11">
        <f>IF('{Equipment Data Entry}'!B72="","",'{Equipment Data Entry}'!B72)</f>
        <v/>
      </c>
      <c r="C64" s="189">
        <f>IF('ERVs'!K737="","",'ERVs'!K737)</f>
        <v/>
      </c>
      <c r="D64" s="173" t="n"/>
      <c r="E64" s="189">
        <f>IF('ERVs'!L737="","",'ERVs'!L737)</f>
        <v/>
      </c>
      <c r="F64" s="173" t="n"/>
      <c r="G64" s="49">
        <f>IF($P64&lt;&gt;"","Excl.",IF(OR(E64="",C64="",C64=0),"",IF(OR(ISTEXT(E64),ISTEXT(C64)),"",E64/C64)))</f>
        <v/>
      </c>
      <c r="H64" s="11">
        <f>IF('{Equipment Data Entry}'!B72="","",'{Equipment Data Entry}'!B72)</f>
        <v/>
      </c>
      <c r="I64" s="189">
        <f>IF('ERVs'!K738="","",'ERVs'!K738)</f>
        <v/>
      </c>
      <c r="J64" s="173" t="n"/>
      <c r="K64" s="189">
        <f>IF('ERVs'!L738="","",'ERVs'!L738)</f>
        <v/>
      </c>
      <c r="L64" s="173" t="n"/>
      <c r="M64" s="49">
        <f>IF($Q64&lt;&gt;"","Excl.",IF(OR(K64="",I64="",I64=0),"",IF(OR(ISTEXT(K64),ISTEXT(I64)),"",K64/I64)))</f>
        <v/>
      </c>
    </row>
    <row r="65" hidden="1" ht="13.35" customHeight="1" s="162">
      <c r="B65" s="11">
        <f>IF('{Equipment Data Entry}'!B73="","",'{Equipment Data Entry}'!B73)</f>
        <v/>
      </c>
      <c r="C65" s="189">
        <f>IF('ERVs'!K841="","",'ERVs'!K841)</f>
        <v/>
      </c>
      <c r="D65" s="173" t="n"/>
      <c r="E65" s="189">
        <f>IF('ERVs'!L841="","",'ERVs'!L841)</f>
        <v/>
      </c>
      <c r="F65" s="173" t="n"/>
      <c r="G65" s="49">
        <f>IF($P65&lt;&gt;"","Excl.",IF(OR(E65="",C65="",C65=0),"",IF(OR(ISTEXT(E65),ISTEXT(C65)),"",E65/C65)))</f>
        <v/>
      </c>
      <c r="H65" s="11">
        <f>IF('{Equipment Data Entry}'!B73="","",'{Equipment Data Entry}'!B73)</f>
        <v/>
      </c>
      <c r="I65" s="189">
        <f>IF('ERVs'!K842="","",'ERVs'!K842)</f>
        <v/>
      </c>
      <c r="J65" s="173" t="n"/>
      <c r="K65" s="189">
        <f>IF('ERVs'!L842="","",'ERVs'!L842)</f>
        <v/>
      </c>
      <c r="L65" s="173" t="n"/>
      <c r="M65" s="49">
        <f>IF($Q65&lt;&gt;"","Excl.",IF(OR(K65="",I65="",I65=0),"",IF(OR(ISTEXT(K65),ISTEXT(I65)),"",K65/I65)))</f>
        <v/>
      </c>
    </row>
    <row r="66" hidden="1" ht="13.35" customHeight="1" s="162">
      <c r="B66" s="11">
        <f>IF('{Equipment Data Entry}'!B74="","",'{Equipment Data Entry}'!B74)</f>
        <v/>
      </c>
      <c r="C66" s="189">
        <f>IF('ERVs'!K945="","",'ERVs'!K945)</f>
        <v/>
      </c>
      <c r="D66" s="173" t="n"/>
      <c r="E66" s="189">
        <f>IF('ERVs'!L945="","",'ERVs'!L945)</f>
        <v/>
      </c>
      <c r="F66" s="173" t="n"/>
      <c r="G66" s="49">
        <f>IF($P66&lt;&gt;"","Excl.",IF(OR(E66="",C66="",C66=0),"",IF(OR(ISTEXT(E66),ISTEXT(C66)),"",E66/C66)))</f>
        <v/>
      </c>
      <c r="H66" s="11">
        <f>IF('{Equipment Data Entry}'!B74="","",'{Equipment Data Entry}'!B74)</f>
        <v/>
      </c>
      <c r="I66" s="189">
        <f>IF('ERVs'!K946="","",'ERVs'!K946)</f>
        <v/>
      </c>
      <c r="J66" s="173" t="n"/>
      <c r="K66" s="189">
        <f>IF('ERVs'!L946="","",'ERVs'!L946)</f>
        <v/>
      </c>
      <c r="L66" s="173" t="n"/>
      <c r="M66" s="49">
        <f>IF($Q66&lt;&gt;"","Excl.",IF(OR(K66="",I66="",I66=0),"",IF(OR(ISTEXT(K66),ISTEXT(I66)),"",K66/I66)))</f>
        <v/>
      </c>
    </row>
    <row r="67" ht="13.35" customHeight="1" s="162">
      <c r="B67" s="11" t="n"/>
      <c r="C67" s="189" t="n"/>
      <c r="D67" s="173" t="n"/>
      <c r="E67" s="189" t="n"/>
      <c r="F67" s="173" t="n"/>
      <c r="G67" s="49" t="n"/>
      <c r="H67" s="11">
        <f>IF('Small Fans'!D4="","",'Small Fans'!D4)</f>
        <v/>
      </c>
      <c r="I67" s="189">
        <f>IF('Small Fans'!K8="","",'Small Fans'!K8)</f>
        <v/>
      </c>
      <c r="J67" s="173" t="n"/>
      <c r="K67" s="189">
        <f>IF('Small Fans'!L8="","",'Small Fans'!L8)</f>
        <v/>
      </c>
      <c r="L67" s="173" t="n"/>
      <c r="M67" s="49">
        <f>IF($Q67&lt;&gt;"","Excl.",IF(OR(K67="",I67="",I67=0),"",IF(OR(ISTEXT(K67),ISTEXT(I67)),"",K67/I67)))</f>
        <v/>
      </c>
    </row>
    <row r="68" ht="13.35" customHeight="1" s="162">
      <c r="B68" s="11" t="n"/>
      <c r="C68" s="189" t="n"/>
      <c r="D68" s="173" t="n"/>
      <c r="E68" s="189" t="n"/>
      <c r="F68" s="173" t="n"/>
      <c r="G68" s="49" t="n"/>
      <c r="H68" s="11">
        <f>IF('Small Fans'!D28="","",'Small Fans'!D28)</f>
        <v/>
      </c>
      <c r="I68" s="189">
        <f>IF('Small Fans'!K32="","",'Small Fans'!K32)</f>
        <v/>
      </c>
      <c r="J68" s="173" t="n"/>
      <c r="K68" s="189">
        <f>IF('Small Fans'!L32="","",'Small Fans'!L32)</f>
        <v/>
      </c>
      <c r="L68" s="173" t="n"/>
      <c r="M68" s="49">
        <f>IF($Q68&lt;&gt;"","Excl.",IF(OR(K68="",I68="",I68=0),"",IF(OR(ISTEXT(K68),ISTEXT(I68)),"",K68/I68)))</f>
        <v/>
      </c>
    </row>
    <row r="69" hidden="1" ht="13.35" customHeight="1" s="162">
      <c r="B69" s="11" t="n"/>
      <c r="C69" s="189" t="n"/>
      <c r="D69" s="173" t="n"/>
      <c r="E69" s="189" t="n"/>
      <c r="F69" s="173" t="n"/>
      <c r="G69" s="49" t="n"/>
      <c r="H69" s="11">
        <f>IF('Small Fans'!D52="","",'Small Fans'!D52)</f>
        <v/>
      </c>
      <c r="I69" s="189">
        <f>IF('Small Fans'!K56="","",'Small Fans'!K56)</f>
        <v/>
      </c>
      <c r="J69" s="173" t="n"/>
      <c r="K69" s="189">
        <f>IF('Small Fans'!L56="","",'Small Fans'!L56)</f>
        <v/>
      </c>
      <c r="L69" s="173" t="n"/>
      <c r="M69" s="49">
        <f>IF($Q69&lt;&gt;"","Excl.",IF(OR(K69="",I69="",I69=0),"",IF(OR(ISTEXT(K69),ISTEXT(I69)),"",K69/I69)))</f>
        <v/>
      </c>
    </row>
    <row r="70" hidden="1" ht="13.35" customHeight="1" s="162">
      <c r="B70" s="11" t="n"/>
      <c r="C70" s="189" t="n"/>
      <c r="D70" s="173" t="n"/>
      <c r="E70" s="189" t="n"/>
      <c r="F70" s="173" t="n"/>
      <c r="G70" s="49" t="n"/>
      <c r="H70" s="11">
        <f>IF('Small Fans'!D76="","",'Small Fans'!D76)</f>
        <v/>
      </c>
      <c r="I70" s="189">
        <f>IF('Small Fans'!K80="","",'Small Fans'!K80)</f>
        <v/>
      </c>
      <c r="J70" s="173" t="n"/>
      <c r="K70" s="189">
        <f>IF('Small Fans'!L80="","",'Small Fans'!L80)</f>
        <v/>
      </c>
      <c r="L70" s="173" t="n"/>
      <c r="M70" s="49">
        <f>IF($Q70&lt;&gt;"","Excl.",IF(OR(K70="",I70="",I70=0),"",IF(OR(ISTEXT(K70),ISTEXT(I70)),"",K70/I70)))</f>
        <v/>
      </c>
    </row>
    <row r="71" hidden="1" ht="13.35" customHeight="1" s="162">
      <c r="B71" s="11" t="n"/>
      <c r="C71" s="189" t="n"/>
      <c r="D71" s="173" t="n"/>
      <c r="E71" s="189" t="n"/>
      <c r="F71" s="173" t="n"/>
      <c r="G71" s="49" t="n"/>
      <c r="H71" s="11">
        <f>IF('Small Fans'!D100="","",'Small Fans'!D100)</f>
        <v/>
      </c>
      <c r="I71" s="189">
        <f>IF('Small Fans'!K104="","",'Small Fans'!K104)</f>
        <v/>
      </c>
      <c r="J71" s="173" t="n"/>
      <c r="K71" s="189">
        <f>IF('Small Fans'!L104="","",'Small Fans'!L104)</f>
        <v/>
      </c>
      <c r="L71" s="173" t="n"/>
      <c r="M71" s="49">
        <f>IF($Q71&lt;&gt;"","Excl.",IF(OR(K71="",I71="",I71=0),"",IF(OR(ISTEXT(K71),ISTEXT(I71)),"",K71/I71)))</f>
        <v/>
      </c>
    </row>
    <row r="72" hidden="1" ht="13.35" customHeight="1" s="162">
      <c r="B72" s="11" t="n"/>
      <c r="C72" s="189" t="n"/>
      <c r="D72" s="173" t="n"/>
      <c r="E72" s="189" t="n"/>
      <c r="F72" s="173" t="n"/>
      <c r="G72" s="49" t="n"/>
      <c r="H72" s="11">
        <f>IF('Small Fans'!D124="","",'Small Fans'!D124)</f>
        <v/>
      </c>
      <c r="I72" s="189">
        <f>IF('Small Fans'!K128="","",'Small Fans'!K128)</f>
        <v/>
      </c>
      <c r="J72" s="173" t="n"/>
      <c r="K72" s="189">
        <f>IF('Small Fans'!L128="","",'Small Fans'!L128)</f>
        <v/>
      </c>
      <c r="L72" s="173" t="n"/>
      <c r="M72" s="49">
        <f>IF($Q72&lt;&gt;"","Excl.",IF(OR(K72="",I72="",I72=0),"",IF(OR(ISTEXT(K72),ISTEXT(I72)),"",K72/I72)))</f>
        <v/>
      </c>
    </row>
    <row r="73" hidden="1" ht="13.35" customHeight="1" s="162">
      <c r="B73" s="11" t="n"/>
      <c r="C73" s="189" t="n"/>
      <c r="D73" s="173" t="n"/>
      <c r="E73" s="189" t="n"/>
      <c r="F73" s="173" t="n"/>
      <c r="G73" s="49" t="n"/>
      <c r="H73" s="11">
        <f>IF('Small Fans'!D148="","",'Small Fans'!D148)</f>
        <v/>
      </c>
      <c r="I73" s="189">
        <f>IF('Small Fans'!K152="","",'Small Fans'!K152)</f>
        <v/>
      </c>
      <c r="J73" s="173" t="n"/>
      <c r="K73" s="189">
        <f>IF('Small Fans'!L152="","",'Small Fans'!L152)</f>
        <v/>
      </c>
      <c r="L73" s="173" t="n"/>
      <c r="M73" s="49">
        <f>IF($Q73&lt;&gt;"","Excl.",IF(OR(K73="",I73="",I73=0),"",IF(OR(ISTEXT(K73),ISTEXT(I73)),"",K73/I73)))</f>
        <v/>
      </c>
    </row>
    <row r="74" hidden="1" ht="13.35" customHeight="1" s="162">
      <c r="B74" s="11" t="n"/>
      <c r="C74" s="189" t="n"/>
      <c r="D74" s="173" t="n"/>
      <c r="E74" s="189" t="n"/>
      <c r="F74" s="173" t="n"/>
      <c r="G74" s="49" t="n"/>
      <c r="H74" s="11">
        <f>IF('Small Fans'!D172="","",'Small Fans'!D172)</f>
        <v/>
      </c>
      <c r="I74" s="189">
        <f>IF('Small Fans'!K176="","",'Small Fans'!K176)</f>
        <v/>
      </c>
      <c r="J74" s="173" t="n"/>
      <c r="K74" s="189">
        <f>IF('Small Fans'!L176="","",'Small Fans'!L176)</f>
        <v/>
      </c>
      <c r="L74" s="173" t="n"/>
      <c r="M74" s="49">
        <f>IF($Q74&lt;&gt;"","Excl.",IF(OR(K74="",I74="",I74=0),"",IF(OR(ISTEXT(K74),ISTEXT(I74)),"",K74/I74)))</f>
        <v/>
      </c>
    </row>
    <row r="75" hidden="1" ht="13.35" customHeight="1" s="162">
      <c r="B75" s="11" t="n"/>
      <c r="C75" s="189" t="n"/>
      <c r="D75" s="173" t="n"/>
      <c r="E75" s="189" t="n"/>
      <c r="F75" s="173" t="n"/>
      <c r="G75" s="49" t="n"/>
      <c r="H75" s="11">
        <f>IF('Small Fans'!D196="","",'Small Fans'!D196)</f>
        <v/>
      </c>
      <c r="I75" s="189">
        <f>IF('Small Fans'!K200="","",'Small Fans'!K200)</f>
        <v/>
      </c>
      <c r="J75" s="173" t="n"/>
      <c r="K75" s="189">
        <f>IF('Small Fans'!L200="","",'Small Fans'!L200)</f>
        <v/>
      </c>
      <c r="L75" s="173" t="n"/>
      <c r="M75" s="49">
        <f>IF($Q75&lt;&gt;"","Excl.",IF(OR(K75="",I75="",I75=0),"",IF(OR(ISTEXT(K75),ISTEXT(I75)),"",K75/I75)))</f>
        <v/>
      </c>
    </row>
    <row r="76" hidden="1" ht="13.35" customHeight="1" s="162">
      <c r="B76" s="11" t="n"/>
      <c r="C76" s="189" t="n"/>
      <c r="D76" s="173" t="n"/>
      <c r="E76" s="189" t="n"/>
      <c r="F76" s="173" t="n"/>
      <c r="G76" s="49" t="n"/>
      <c r="H76" s="11">
        <f>IF('Small Fans'!D220="","",'Small Fans'!D220)</f>
        <v/>
      </c>
      <c r="I76" s="189">
        <f>IF('Small Fans'!K224="","",'Small Fans'!K224)</f>
        <v/>
      </c>
      <c r="J76" s="173" t="n"/>
      <c r="K76" s="189">
        <f>IF('Small Fans'!L224="","",'Small Fans'!L224)</f>
        <v/>
      </c>
      <c r="L76" s="173" t="n"/>
      <c r="M76" s="49">
        <f>IF($Q76&lt;&gt;"","Excl.",IF(OR(K76="",I76="",I76=0),"",IF(OR(ISTEXT(K76),ISTEXT(I76)),"",K76/I76)))</f>
        <v/>
      </c>
    </row>
    <row r="77" hidden="1" ht="13.35" customHeight="1" s="162">
      <c r="B77" s="11" t="n"/>
      <c r="C77" s="189" t="n"/>
      <c r="D77" s="173" t="n"/>
      <c r="E77" s="189" t="n"/>
      <c r="F77" s="173" t="n"/>
      <c r="G77" s="49" t="n"/>
      <c r="H77" s="11">
        <f>IF('Small Fans'!D244="","",'Small Fans'!D244)</f>
        <v/>
      </c>
      <c r="I77" s="189">
        <f>IF('Small Fans'!K248="","",'Small Fans'!K248)</f>
        <v/>
      </c>
      <c r="J77" s="173" t="n"/>
      <c r="K77" s="189">
        <f>IF('Small Fans'!L248="","",'Small Fans'!L248)</f>
        <v/>
      </c>
      <c r="L77" s="173" t="n"/>
      <c r="M77" s="49">
        <f>IF($Q77&lt;&gt;"","Excl.",IF(OR(K77="",I77="",I77=0),"",IF(OR(ISTEXT(K77),ISTEXT(I77)),"",K77/I77)))</f>
        <v/>
      </c>
    </row>
    <row r="78" hidden="1" ht="13.35" customHeight="1" s="162">
      <c r="B78" s="11" t="n"/>
      <c r="C78" s="189" t="n"/>
      <c r="D78" s="173" t="n"/>
      <c r="E78" s="189" t="n"/>
      <c r="F78" s="173" t="n"/>
      <c r="G78" s="49" t="n"/>
      <c r="H78" s="11">
        <f>IF('Small Fans'!D268="","",'Small Fans'!D268)</f>
        <v/>
      </c>
      <c r="I78" s="189">
        <f>IF('Small Fans'!K272="","",'Small Fans'!K272)</f>
        <v/>
      </c>
      <c r="J78" s="173" t="n"/>
      <c r="K78" s="189">
        <f>IF('Small Fans'!L272="","",'Small Fans'!L272)</f>
        <v/>
      </c>
      <c r="L78" s="173" t="n"/>
      <c r="M78" s="49">
        <f>IF($Q78&lt;&gt;"","Excl.",IF(OR(K78="",I78="",I78=0),"",IF(OR(ISTEXT(K78),ISTEXT(I78)),"",K78/I78)))</f>
        <v/>
      </c>
    </row>
    <row r="79" hidden="1" ht="13.35" customHeight="1" s="162">
      <c r="B79" s="11" t="n"/>
      <c r="C79" s="189" t="n"/>
      <c r="D79" s="173" t="n"/>
      <c r="E79" s="189" t="n"/>
      <c r="F79" s="173" t="n"/>
      <c r="G79" s="49" t="n"/>
      <c r="H79" s="11">
        <f>IF('Small Fans'!D292="","",'Small Fans'!D292)</f>
        <v/>
      </c>
      <c r="I79" s="189">
        <f>IF('Small Fans'!K296="","",'Small Fans'!K296)</f>
        <v/>
      </c>
      <c r="J79" s="173" t="n"/>
      <c r="K79" s="189">
        <f>IF('Small Fans'!L296="","",'Small Fans'!L296)</f>
        <v/>
      </c>
      <c r="L79" s="173" t="n"/>
      <c r="M79" s="49">
        <f>IF($Q79&lt;&gt;"","Excl.",IF(OR(K79="",I79="",I79=0),"",IF(OR(ISTEXT(K79),ISTEXT(I79)),"",K79/I79)))</f>
        <v/>
      </c>
    </row>
    <row r="80" hidden="1" ht="13.35" customHeight="1" s="162">
      <c r="B80" s="11" t="n"/>
      <c r="C80" s="189" t="n"/>
      <c r="D80" s="173" t="n"/>
      <c r="E80" s="189" t="n"/>
      <c r="F80" s="173" t="n"/>
      <c r="G80" s="49" t="n"/>
      <c r="H80" s="11">
        <f>IF('Small Fans'!D316="","",'Small Fans'!D316)</f>
        <v/>
      </c>
      <c r="I80" s="189">
        <f>IF('Small Fans'!K320="","",'Small Fans'!K320)</f>
        <v/>
      </c>
      <c r="J80" s="173" t="n"/>
      <c r="K80" s="189">
        <f>IF('Small Fans'!L320="","",'Small Fans'!L320)</f>
        <v/>
      </c>
      <c r="L80" s="173" t="n"/>
      <c r="M80" s="49">
        <f>IF($Q80&lt;&gt;"","Excl.",IF(OR(K80="",I80="",I80=0),"",IF(OR(ISTEXT(K80),ISTEXT(I80)),"",K80/I80)))</f>
        <v/>
      </c>
    </row>
    <row r="81" hidden="1" ht="13.35" customHeight="1" s="162">
      <c r="B81" s="11" t="n"/>
      <c r="C81" s="189" t="n"/>
      <c r="D81" s="173" t="n"/>
      <c r="E81" s="189" t="n"/>
      <c r="F81" s="173" t="n"/>
      <c r="G81" s="49" t="n"/>
      <c r="H81" s="11">
        <f>IF('Small Fans'!D340="","",'Small Fans'!D340)</f>
        <v/>
      </c>
      <c r="I81" s="189">
        <f>IF('Small Fans'!K344="","",'Small Fans'!K344)</f>
        <v/>
      </c>
      <c r="J81" s="173" t="n"/>
      <c r="K81" s="189">
        <f>IF('Small Fans'!L344="","",'Small Fans'!L344)</f>
        <v/>
      </c>
      <c r="L81" s="173" t="n"/>
      <c r="M81" s="49">
        <f>IF($Q81&lt;&gt;"","Excl.",IF(OR(K81="",I81="",I81=0),"",IF(OR(ISTEXT(K81),ISTEXT(I81)),"",K81/I81)))</f>
        <v/>
      </c>
    </row>
    <row r="82" hidden="1" ht="13.35" customHeight="1" s="162">
      <c r="B82" s="11" t="n"/>
      <c r="C82" s="189" t="n"/>
      <c r="D82" s="173" t="n"/>
      <c r="E82" s="189" t="n"/>
      <c r="F82" s="173" t="n"/>
      <c r="G82" s="49" t="n"/>
      <c r="H82" s="11">
        <f>IF('Small Fans'!D364="","",'Small Fans'!D364)</f>
        <v/>
      </c>
      <c r="I82" s="189">
        <f>IF('Small Fans'!K368="","",'Small Fans'!K368)</f>
        <v/>
      </c>
      <c r="J82" s="173" t="n"/>
      <c r="K82" s="189">
        <f>IF('Small Fans'!L368="","",'Small Fans'!L368)</f>
        <v/>
      </c>
      <c r="L82" s="173" t="n"/>
      <c r="M82" s="49">
        <f>IF($Q82&lt;&gt;"","Excl.",IF(OR(K82="",I82="",I82=0),"",IF(OR(ISTEXT(K82),ISTEXT(I82)),"",K82/I82)))</f>
        <v/>
      </c>
    </row>
    <row r="83" hidden="1" ht="13.35" customHeight="1" s="162">
      <c r="B83" s="11" t="n"/>
      <c r="C83" s="189" t="n"/>
      <c r="D83" s="173" t="n"/>
      <c r="E83" s="189" t="n"/>
      <c r="F83" s="173" t="n"/>
      <c r="G83" s="49" t="n"/>
      <c r="H83" s="11">
        <f>IF('Small Fans'!D388="","",'Small Fans'!D388)</f>
        <v/>
      </c>
      <c r="I83" s="189">
        <f>IF('Small Fans'!K392="","",'Small Fans'!K392)</f>
        <v/>
      </c>
      <c r="J83" s="173" t="n"/>
      <c r="K83" s="189">
        <f>IF('Small Fans'!L392="","",'Small Fans'!L392)</f>
        <v/>
      </c>
      <c r="L83" s="173" t="n"/>
      <c r="M83" s="49">
        <f>IF($Q83&lt;&gt;"","Excl.",IF(OR(K83="",I83="",I83=0),"",IF(OR(ISTEXT(K83),ISTEXT(I83)),"",K83/I83)))</f>
        <v/>
      </c>
    </row>
    <row r="84" hidden="1" ht="13.35" customHeight="1" s="162">
      <c r="B84" s="11" t="n"/>
      <c r="C84" s="189" t="n"/>
      <c r="D84" s="173" t="n"/>
      <c r="E84" s="189" t="n"/>
      <c r="F84" s="173" t="n"/>
      <c r="G84" s="49" t="n"/>
      <c r="H84" s="11">
        <f>IF('Small Fans'!D412="","",'Small Fans'!D412)</f>
        <v/>
      </c>
      <c r="I84" s="189">
        <f>IF('Small Fans'!K416="","",'Small Fans'!K416)</f>
        <v/>
      </c>
      <c r="J84" s="173" t="n"/>
      <c r="K84" s="189">
        <f>IF('Small Fans'!L416="","",'Small Fans'!L416)</f>
        <v/>
      </c>
      <c r="L84" s="173" t="n"/>
      <c r="M84" s="49">
        <f>IF($Q84&lt;&gt;"","Excl.",IF(OR(K84="",I84="",I84=0),"",IF(OR(ISTEXT(K84),ISTEXT(I84)),"",K84/I84)))</f>
        <v/>
      </c>
    </row>
    <row r="85" hidden="1" ht="13.35" customHeight="1" s="162">
      <c r="B85" s="11" t="n"/>
      <c r="C85" s="189" t="n"/>
      <c r="D85" s="173" t="n"/>
      <c r="E85" s="189" t="n"/>
      <c r="F85" s="173" t="n"/>
      <c r="G85" s="49" t="n"/>
      <c r="H85" s="11">
        <f>IF('Small Fans'!D436="","",'Small Fans'!D436)</f>
        <v/>
      </c>
      <c r="I85" s="189">
        <f>IF('Small Fans'!K440="","",'Small Fans'!K440)</f>
        <v/>
      </c>
      <c r="J85" s="173" t="n"/>
      <c r="K85" s="189">
        <f>IF('Small Fans'!L440="","",'Small Fans'!L440)</f>
        <v/>
      </c>
      <c r="L85" s="173" t="n"/>
      <c r="M85" s="49">
        <f>IF($Q85&lt;&gt;"","Excl.",IF(OR(K85="",I85="",I85=0),"",IF(OR(ISTEXT(K85),ISTEXT(I85)),"",K85/I85)))</f>
        <v/>
      </c>
    </row>
    <row r="86" hidden="1" ht="13.35" customHeight="1" s="162">
      <c r="B86" s="11" t="n"/>
      <c r="C86" s="189" t="n"/>
      <c r="D86" s="173" t="n"/>
      <c r="E86" s="189" t="n"/>
      <c r="F86" s="173" t="n"/>
      <c r="G86" s="49" t="n"/>
      <c r="H86" s="11">
        <f>IF('Small Fans'!D460="","",'Small Fans'!D460)</f>
        <v/>
      </c>
      <c r="I86" s="189">
        <f>IF('Small Fans'!K464="","",'Small Fans'!K464)</f>
        <v/>
      </c>
      <c r="J86" s="173" t="n"/>
      <c r="K86" s="189">
        <f>IF('Small Fans'!L464="","",'Small Fans'!L464)</f>
        <v/>
      </c>
      <c r="L86" s="173" t="n"/>
      <c r="M86" s="49">
        <f>IF($Q86&lt;&gt;"","Excl.",IF(OR(K86="",I86="",I86=0),"",IF(OR(ISTEXT(K86),ISTEXT(I86)),"",K86/I86)))</f>
        <v/>
      </c>
    </row>
    <row r="87" ht="13.35" customHeight="1" s="162">
      <c r="B87" s="12" t="inlineStr">
        <is>
          <t>Total</t>
        </is>
      </c>
      <c r="C87" s="197">
        <f>IF(SUM(C7:C86)-SUMPRODUCT(--(P7:P86&lt;&gt;""),C7:C86)=0,"",SUM(C7:C86)-SUMPRODUCT(--(P7:P86&lt;&gt;""),C7:C86))</f>
        <v/>
      </c>
      <c r="D87" s="412" t="n"/>
      <c r="E87" s="197">
        <f>IF(SUM(E7:E86)-SUMPRODUCT(--(P7:P86&lt;&gt;""),E7:E86)=0,"",SUM(E7:E86)-SUMPRODUCT(--(P7:P86&lt;&gt;""),E7:E86))</f>
        <v/>
      </c>
      <c r="F87" s="412" t="n"/>
      <c r="G87" s="50">
        <f>IF(OR(E87="",C87=0),"",IF(OR(ISTEXT(E87),ISTEXT(C87)),"",E87/C87))</f>
        <v/>
      </c>
      <c r="H87" s="12" t="inlineStr">
        <is>
          <t>Total</t>
        </is>
      </c>
      <c r="I87" s="197">
        <f>IF(SUM(I7:I86)-SUMPRODUCT(--(Q7:Q86&lt;&gt;""),I7:I86)=0,"",SUM(I7:I86)-SUMPRODUCT(--(Q7:Q86&lt;&gt;""),I7:I86))</f>
        <v/>
      </c>
      <c r="J87" s="412" t="n"/>
      <c r="K87" s="197">
        <f>IF(SUM(K7:K86)-SUMPRODUCT(--(Q7:Q86&lt;&gt;""),K7:K86)=0,"",SUM(K7:K86)-SUMPRODUCT(--(Q7:Q86&lt;&gt;""),K7:K86))</f>
        <v/>
      </c>
      <c r="L87" s="412" t="n"/>
      <c r="M87" s="50">
        <f>IF(OR(K87="",I87=0),"",IF(OR(ISTEXT(K87),ISTEXT(I87)),"",K87/I87))</f>
        <v/>
      </c>
    </row>
    <row r="88" s="162"/>
    <row r="89" ht="13.35" customHeight="1" s="162">
      <c r="C89" s="10" t="n"/>
      <c r="D89" s="10" t="n"/>
      <c r="E89" s="194" t="inlineStr">
        <is>
          <t>Design Building Balance</t>
        </is>
      </c>
      <c r="F89" s="159" t="n"/>
      <c r="G89" s="160" t="n"/>
      <c r="H89" s="195">
        <f>IF(AND(C87="",I87=""),"",N(C87)-N(I87))</f>
        <v/>
      </c>
      <c r="I89" s="159" t="n"/>
      <c r="J89" s="160" t="n"/>
    </row>
    <row r="90" ht="13.35" customHeight="1" s="162">
      <c r="C90" s="10" t="n"/>
      <c r="D90" s="10" t="n"/>
      <c r="E90" s="164" t="n"/>
      <c r="F90" s="165" t="n"/>
      <c r="G90" s="166" t="n"/>
      <c r="H90" s="164" t="n"/>
      <c r="I90" s="165" t="n"/>
      <c r="J90" s="166" t="n"/>
    </row>
    <row r="91" ht="13.35" customHeight="1" s="162">
      <c r="C91" s="10" t="n"/>
      <c r="D91" s="10" t="n"/>
      <c r="E91" s="194" t="inlineStr">
        <is>
          <t>Actual Building Balance</t>
        </is>
      </c>
      <c r="F91" s="159" t="n"/>
      <c r="G91" s="160" t="n"/>
      <c r="H91" s="195">
        <f>IF(AND(E87="",K87=""),"",N(E87)-N(K87))</f>
        <v/>
      </c>
      <c r="I91" s="159" t="n"/>
      <c r="J91" s="160" t="n"/>
    </row>
    <row r="92" ht="13.35" customHeight="1" s="162">
      <c r="C92" s="10" t="n"/>
      <c r="D92" s="10" t="n"/>
      <c r="E92" s="164" t="n"/>
      <c r="F92" s="165" t="n"/>
      <c r="G92" s="166" t="n"/>
      <c r="H92" s="164" t="n"/>
      <c r="I92" s="165" t="n"/>
      <c r="J92" s="166" t="n"/>
    </row>
    <row r="93" ht="13.35" customHeight="1" s="162">
      <c r="C93" s="9" t="n"/>
      <c r="D93" s="9" t="n"/>
      <c r="E93" s="194" t="inlineStr">
        <is>
          <t>Measured Building Pressures (in. w.g.)</t>
        </is>
      </c>
      <c r="F93" s="159" t="n"/>
      <c r="G93" s="160" t="n"/>
      <c r="H93" s="193" t="n"/>
    </row>
    <row r="94" ht="13.35" customHeight="1" s="162">
      <c r="C94" s="9" t="n"/>
      <c r="D94" s="9" t="n"/>
      <c r="E94" s="164" t="n"/>
      <c r="F94" s="165" t="n"/>
      <c r="G94" s="166" t="n"/>
    </row>
    <row r="95" ht="13.35" customHeight="1" s="162"/>
    <row r="96" ht="13.35" customHeight="1" s="162">
      <c r="B96" s="413" t="inlineStr">
        <is>
          <t>Test Space</t>
        </is>
      </c>
      <c r="C96" s="414" t="n"/>
      <c r="D96" s="414" t="n"/>
      <c r="E96" s="413" t="inlineStr">
        <is>
          <t>Reference Space</t>
        </is>
      </c>
      <c r="F96" s="414" t="n"/>
      <c r="G96" s="414" t="n"/>
      <c r="H96" s="413" t="inlineStr">
        <is>
          <t>ΔP (in. w.g.)</t>
        </is>
      </c>
      <c r="I96" s="414" t="n"/>
      <c r="J96" s="414" t="n"/>
      <c r="K96" s="413" t="inlineStr">
        <is>
          <t>Remarks</t>
        </is>
      </c>
      <c r="L96" s="414" t="n"/>
      <c r="M96" s="414" t="n"/>
    </row>
    <row r="97" ht="13.35" customHeight="1" s="162">
      <c r="B97" s="415" t="inlineStr">
        <is>
          <t>Building</t>
        </is>
      </c>
      <c r="C97" s="416" t="n"/>
      <c r="D97" s="416" t="n"/>
      <c r="E97" s="415" t="inlineStr">
        <is>
          <t>Outdoors</t>
        </is>
      </c>
      <c r="F97" s="416" t="n"/>
      <c r="G97" s="416" t="n"/>
      <c r="H97" s="415" t="n"/>
      <c r="I97" s="416" t="n"/>
      <c r="J97" s="416" t="n"/>
      <c r="K97" s="415" t="n"/>
      <c r="L97" s="416" t="n"/>
      <c r="M97" s="416" t="n"/>
    </row>
    <row r="98" ht="13.35" customHeight="1" s="162">
      <c r="B98" s="415" t="inlineStr">
        <is>
          <t>Kitchen</t>
        </is>
      </c>
      <c r="C98" s="416" t="n"/>
      <c r="D98" s="416" t="n"/>
      <c r="E98" s="415" t="inlineStr">
        <is>
          <t>Dining</t>
        </is>
      </c>
      <c r="F98" s="416" t="n"/>
      <c r="G98" s="416" t="n"/>
      <c r="H98" s="415" t="n"/>
      <c r="I98" s="416" t="n"/>
      <c r="J98" s="416" t="n"/>
      <c r="K98" s="415" t="n"/>
      <c r="L98" s="416" t="n"/>
      <c r="M98" s="416" t="n"/>
    </row>
    <row r="99" ht="13.35" customHeight="1" s="162">
      <c r="B99" s="415" t="inlineStr"/>
      <c r="C99" s="416" t="n"/>
      <c r="D99" s="416" t="n"/>
      <c r="E99" s="415" t="inlineStr"/>
      <c r="F99" s="416" t="n"/>
      <c r="G99" s="416" t="n"/>
      <c r="H99" s="415" t="n"/>
      <c r="I99" s="416" t="n"/>
      <c r="J99" s="416" t="n"/>
      <c r="K99" s="415" t="n"/>
      <c r="L99" s="416" t="n"/>
      <c r="M99" s="416" t="n"/>
    </row>
    <row r="100" ht="13.35" customHeight="1" s="162"/>
    <row r="101" ht="16" customHeight="1" s="162">
      <c r="B101" s="542" t="inlineStr">
        <is>
          <t>Notes</t>
        </is>
      </c>
      <c r="C101" s="542"/>
      <c r="D101" s="542"/>
      <c r="E101" s="542"/>
      <c r="F101" s="542"/>
      <c r="G101" s="542"/>
      <c r="H101" s="542"/>
      <c r="I101" s="542"/>
      <c r="J101" s="542"/>
      <c r="K101" s="542"/>
      <c r="L101" s="542"/>
      <c r="M101" s="542"/>
    </row>
    <row r="102" ht="18" customHeight="1" s="162">
      <c r="B102" s="543"/>
      <c r="C102" s="543"/>
      <c r="D102" s="543"/>
      <c r="E102" s="543"/>
      <c r="F102" s="543"/>
      <c r="G102" s="543"/>
      <c r="H102" s="543"/>
      <c r="I102" s="543"/>
      <c r="J102" s="543"/>
      <c r="K102" s="543"/>
      <c r="L102" s="543"/>
      <c r="M102" s="543"/>
    </row>
    <row r="103" ht="18" customHeight="1" s="162">
      <c r="B103" s="543"/>
      <c r="C103" s="543"/>
      <c r="D103" s="543"/>
      <c r="E103" s="543"/>
      <c r="F103" s="543"/>
      <c r="G103" s="543"/>
      <c r="H103" s="543"/>
      <c r="I103" s="543"/>
      <c r="J103" s="543"/>
      <c r="K103" s="543"/>
      <c r="L103" s="543"/>
      <c r="M103" s="543"/>
    </row>
    <row r="104" ht="18" customHeight="1" s="162">
      <c r="B104" s="543"/>
      <c r="C104" s="543"/>
      <c r="D104" s="543"/>
      <c r="E104" s="543"/>
      <c r="F104" s="543"/>
      <c r="G104" s="543"/>
      <c r="H104" s="543"/>
      <c r="I104" s="543"/>
      <c r="J104" s="543"/>
      <c r="K104" s="543"/>
      <c r="L104" s="543"/>
      <c r="M104" s="543"/>
    </row>
    <row r="105" ht="18" customHeight="1" s="162">
      <c r="B105" s="543"/>
      <c r="C105" s="543"/>
      <c r="D105" s="543"/>
      <c r="E105" s="543"/>
      <c r="F105" s="543"/>
      <c r="G105" s="543"/>
      <c r="H105" s="543"/>
      <c r="I105" s="543"/>
      <c r="J105" s="543"/>
      <c r="K105" s="543"/>
      <c r="L105" s="543"/>
      <c r="M105" s="543"/>
    </row>
  </sheetData>
  <mergeCells count="364">
    <mergeCell ref="C15:D15"/>
    <mergeCell ref="E71:F71"/>
    <mergeCell ref="K33:L33"/>
    <mergeCell ref="C79:D79"/>
    <mergeCell ref="E8:F8"/>
    <mergeCell ref="C73:D73"/>
    <mergeCell ref="E79:F79"/>
    <mergeCell ref="E73:F73"/>
    <mergeCell ref="K35:L35"/>
    <mergeCell ref="K81:L81"/>
    <mergeCell ref="I66:J66"/>
    <mergeCell ref="E89:G90"/>
    <mergeCell ref="K28:L28"/>
    <mergeCell ref="C28:D28"/>
    <mergeCell ref="E53:F53"/>
    <mergeCell ref="I30:J30"/>
    <mergeCell ref="K30:L30"/>
    <mergeCell ref="C30:D30"/>
    <mergeCell ref="E55:F55"/>
    <mergeCell ref="I46:J46"/>
    <mergeCell ref="E67:F67"/>
    <mergeCell ref="E48:F48"/>
    <mergeCell ref="I61:J61"/>
    <mergeCell ref="B2:C2"/>
    <mergeCell ref="H99:J99"/>
    <mergeCell ref="I54:J54"/>
    <mergeCell ref="B99:D99"/>
    <mergeCell ref="I41:J41"/>
    <mergeCell ref="K41:L41"/>
    <mergeCell ref="K97:M97"/>
    <mergeCell ref="I56:J56"/>
    <mergeCell ref="K56:L56"/>
    <mergeCell ref="I43:J43"/>
    <mergeCell ref="K43:L43"/>
    <mergeCell ref="E16:F16"/>
    <mergeCell ref="E76:F76"/>
    <mergeCell ref="I59:J59"/>
    <mergeCell ref="C18:D18"/>
    <mergeCell ref="E18:F18"/>
    <mergeCell ref="I9:J9"/>
    <mergeCell ref="C34:D34"/>
    <mergeCell ref="K25:L25"/>
    <mergeCell ref="I11:J11"/>
    <mergeCell ref="K54:L54"/>
    <mergeCell ref="K29:L29"/>
    <mergeCell ref="C29:D29"/>
    <mergeCell ref="E29:F29"/>
    <mergeCell ref="C65:D65"/>
    <mergeCell ref="K44:L44"/>
    <mergeCell ref="C44:D44"/>
    <mergeCell ref="E69:F69"/>
    <mergeCell ref="K31:L31"/>
    <mergeCell ref="C31:D31"/>
    <mergeCell ref="C80:D80"/>
    <mergeCell ref="E31:F31"/>
    <mergeCell ref="I87:J87"/>
    <mergeCell ref="E6:F6"/>
    <mergeCell ref="E77:F77"/>
    <mergeCell ref="I62:J62"/>
    <mergeCell ref="I64:J64"/>
    <mergeCell ref="I51:J51"/>
    <mergeCell ref="E72:F72"/>
    <mergeCell ref="J2:K2"/>
    <mergeCell ref="K57:L57"/>
    <mergeCell ref="C49:D49"/>
    <mergeCell ref="I65:J65"/>
    <mergeCell ref="C24:D24"/>
    <mergeCell ref="E24:F24"/>
    <mergeCell ref="C42:D42"/>
    <mergeCell ref="E42:F42"/>
    <mergeCell ref="E17:F17"/>
    <mergeCell ref="C26:D26"/>
    <mergeCell ref="E82:F82"/>
    <mergeCell ref="E19:F19"/>
    <mergeCell ref="C55:D55"/>
    <mergeCell ref="I75:J75"/>
    <mergeCell ref="H89:J90"/>
    <mergeCell ref="K75:L75"/>
    <mergeCell ref="I12:J12"/>
    <mergeCell ref="K12:L12"/>
    <mergeCell ref="B97:D97"/>
    <mergeCell ref="C52:D52"/>
    <mergeCell ref="I39:J39"/>
    <mergeCell ref="I14:J14"/>
    <mergeCell ref="K39:L39"/>
    <mergeCell ref="K14:L14"/>
    <mergeCell ref="K70:L70"/>
    <mergeCell ref="C39:D39"/>
    <mergeCell ref="I78:J78"/>
    <mergeCell ref="C81:D81"/>
    <mergeCell ref="C37:D37"/>
    <mergeCell ref="E37:F37"/>
    <mergeCell ref="E47:F47"/>
    <mergeCell ref="L2:M2"/>
    <mergeCell ref="L3:M3"/>
    <mergeCell ref="C63:D63"/>
    <mergeCell ref="I25:J25"/>
    <mergeCell ref="K50:L50"/>
    <mergeCell ref="E63:F63"/>
    <mergeCell ref="C50:D50"/>
    <mergeCell ref="I71:J71"/>
    <mergeCell ref="I58:J58"/>
    <mergeCell ref="K58:L58"/>
    <mergeCell ref="K52:L52"/>
    <mergeCell ref="C27:D27"/>
    <mergeCell ref="C76:D76"/>
    <mergeCell ref="E27:F27"/>
    <mergeCell ref="I83:J83"/>
    <mergeCell ref="K53:L53"/>
    <mergeCell ref="E85:F85"/>
    <mergeCell ref="I20:J20"/>
    <mergeCell ref="B96:D96"/>
    <mergeCell ref="E22:F22"/>
    <mergeCell ref="I13:J13"/>
    <mergeCell ref="I84:J84"/>
    <mergeCell ref="K13:L13"/>
    <mergeCell ref="K78:L78"/>
    <mergeCell ref="B98:D98"/>
    <mergeCell ref="I15:J15"/>
    <mergeCell ref="I86:J86"/>
    <mergeCell ref="K15:L15"/>
    <mergeCell ref="I80:J80"/>
    <mergeCell ref="C45:D45"/>
    <mergeCell ref="K80:L80"/>
    <mergeCell ref="K55:L55"/>
    <mergeCell ref="K79:L79"/>
    <mergeCell ref="E38:F38"/>
    <mergeCell ref="C47:D47"/>
    <mergeCell ref="C40:D40"/>
    <mergeCell ref="E40:F40"/>
    <mergeCell ref="C71:D71"/>
    <mergeCell ref="I33:J33"/>
    <mergeCell ref="I8:J8"/>
    <mergeCell ref="C8:D8"/>
    <mergeCell ref="I35:J35"/>
    <mergeCell ref="I10:J10"/>
    <mergeCell ref="K10:L10"/>
    <mergeCell ref="K66:L66"/>
    <mergeCell ref="C66:D66"/>
    <mergeCell ref="E66:F66"/>
    <mergeCell ref="C53:D53"/>
    <mergeCell ref="I74:J74"/>
    <mergeCell ref="K74:L74"/>
    <mergeCell ref="C77:D77"/>
    <mergeCell ref="K68:L68"/>
    <mergeCell ref="C68:D68"/>
    <mergeCell ref="E68:F68"/>
    <mergeCell ref="H91:J92"/>
    <mergeCell ref="C59:D59"/>
    <mergeCell ref="I21:J21"/>
    <mergeCell ref="E59:F59"/>
    <mergeCell ref="C46:D46"/>
    <mergeCell ref="C21:D21"/>
    <mergeCell ref="E46:F46"/>
    <mergeCell ref="K8:L8"/>
    <mergeCell ref="C61:D61"/>
    <mergeCell ref="I23:J23"/>
    <mergeCell ref="E61:F61"/>
    <mergeCell ref="K23:L23"/>
    <mergeCell ref="C48:D48"/>
    <mergeCell ref="C23:D23"/>
    <mergeCell ref="E54:F54"/>
    <mergeCell ref="E41:F41"/>
    <mergeCell ref="E56:F56"/>
    <mergeCell ref="K18:L18"/>
    <mergeCell ref="E43:F43"/>
    <mergeCell ref="I34:J34"/>
    <mergeCell ref="D2:I2"/>
    <mergeCell ref="K34:L34"/>
    <mergeCell ref="I49:J49"/>
    <mergeCell ref="C74:D74"/>
    <mergeCell ref="I36:J36"/>
    <mergeCell ref="K36:L36"/>
    <mergeCell ref="C16:D16"/>
    <mergeCell ref="C9:D9"/>
    <mergeCell ref="E9:F9"/>
    <mergeCell ref="K77:L77"/>
    <mergeCell ref="C11:D11"/>
    <mergeCell ref="E11:F11"/>
    <mergeCell ref="I29:J29"/>
    <mergeCell ref="I31:J31"/>
    <mergeCell ref="K87:L87"/>
    <mergeCell ref="C87:D87"/>
    <mergeCell ref="K49:L49"/>
    <mergeCell ref="C6:D6"/>
    <mergeCell ref="C62:D62"/>
    <mergeCell ref="E62:F62"/>
    <mergeCell ref="K24:L24"/>
    <mergeCell ref="K96:M96"/>
    <mergeCell ref="C64:D64"/>
    <mergeCell ref="I26:J26"/>
    <mergeCell ref="E64:F64"/>
    <mergeCell ref="K26:L26"/>
    <mergeCell ref="E51:F51"/>
    <mergeCell ref="K98:M98"/>
    <mergeCell ref="D3:I3"/>
    <mergeCell ref="E65:F65"/>
    <mergeCell ref="B5:G5"/>
    <mergeCell ref="I42:J42"/>
    <mergeCell ref="K42:L42"/>
    <mergeCell ref="H97:J97"/>
    <mergeCell ref="I52:J52"/>
    <mergeCell ref="C17:D17"/>
    <mergeCell ref="I44:J44"/>
    <mergeCell ref="C19:D19"/>
    <mergeCell ref="E75:F75"/>
    <mergeCell ref="K37:L37"/>
    <mergeCell ref="C83:D83"/>
    <mergeCell ref="E12:F12"/>
    <mergeCell ref="B3:C3"/>
    <mergeCell ref="C14:D14"/>
    <mergeCell ref="E14:F14"/>
    <mergeCell ref="I70:J70"/>
    <mergeCell ref="K21:L21"/>
    <mergeCell ref="I57:J57"/>
    <mergeCell ref="E93:G94"/>
    <mergeCell ref="I32:J32"/>
    <mergeCell ref="I7:J7"/>
    <mergeCell ref="K32:L32"/>
    <mergeCell ref="K63:L63"/>
    <mergeCell ref="K27:L27"/>
    <mergeCell ref="J3:K3"/>
    <mergeCell ref="E25:F25"/>
    <mergeCell ref="E58:F58"/>
    <mergeCell ref="I60:J60"/>
    <mergeCell ref="E91:G92"/>
    <mergeCell ref="K16:L16"/>
    <mergeCell ref="H98:J98"/>
    <mergeCell ref="K99:M99"/>
    <mergeCell ref="K9:L9"/>
    <mergeCell ref="I45:J45"/>
    <mergeCell ref="E83:F83"/>
    <mergeCell ref="K45:L45"/>
    <mergeCell ref="C20:D20"/>
    <mergeCell ref="E20:F20"/>
    <mergeCell ref="K11:L11"/>
    <mergeCell ref="C85:D85"/>
    <mergeCell ref="I47:J47"/>
    <mergeCell ref="K47:L47"/>
    <mergeCell ref="C84:D84"/>
    <mergeCell ref="E13:F13"/>
    <mergeCell ref="C22:D22"/>
    <mergeCell ref="E84:F84"/>
    <mergeCell ref="K46:L46"/>
    <mergeCell ref="E78:F78"/>
    <mergeCell ref="K40:L40"/>
    <mergeCell ref="E15:F15"/>
    <mergeCell ref="H5:M5"/>
    <mergeCell ref="E86:F86"/>
    <mergeCell ref="C51:D51"/>
    <mergeCell ref="E80:F80"/>
    <mergeCell ref="K71:L71"/>
    <mergeCell ref="I79:J79"/>
    <mergeCell ref="I73:J73"/>
    <mergeCell ref="C38:D38"/>
    <mergeCell ref="K73:L73"/>
    <mergeCell ref="E81:F81"/>
    <mergeCell ref="C33:D33"/>
    <mergeCell ref="E33:F33"/>
    <mergeCell ref="C35:D35"/>
    <mergeCell ref="E99:G99"/>
    <mergeCell ref="E35:F35"/>
    <mergeCell ref="C10:D10"/>
    <mergeCell ref="E10:F10"/>
    <mergeCell ref="E28:F28"/>
    <mergeCell ref="I53:J53"/>
    <mergeCell ref="I28:J28"/>
    <mergeCell ref="E74:F74"/>
    <mergeCell ref="K59:L59"/>
    <mergeCell ref="I68:J68"/>
    <mergeCell ref="E30:F30"/>
    <mergeCell ref="I55:J55"/>
    <mergeCell ref="I67:J67"/>
    <mergeCell ref="K61:L61"/>
    <mergeCell ref="I48:J48"/>
    <mergeCell ref="K48:L48"/>
    <mergeCell ref="C72:D72"/>
    <mergeCell ref="K62:L62"/>
    <mergeCell ref="E21:F21"/>
    <mergeCell ref="I81:J81"/>
    <mergeCell ref="E23:F23"/>
    <mergeCell ref="E87:F87"/>
    <mergeCell ref="C54:D54"/>
    <mergeCell ref="I16:J16"/>
    <mergeCell ref="I76:J76"/>
    <mergeCell ref="C41:D41"/>
    <mergeCell ref="K76:L76"/>
    <mergeCell ref="C56:D56"/>
    <mergeCell ref="I18:J18"/>
    <mergeCell ref="E34:F34"/>
    <mergeCell ref="C43:D43"/>
    <mergeCell ref="K67:L67"/>
    <mergeCell ref="E49:F49"/>
    <mergeCell ref="C36:D36"/>
    <mergeCell ref="E36:F36"/>
    <mergeCell ref="C67:D67"/>
    <mergeCell ref="I69:J69"/>
    <mergeCell ref="K69:L69"/>
    <mergeCell ref="C69:D69"/>
    <mergeCell ref="I6:J6"/>
    <mergeCell ref="I77:J77"/>
    <mergeCell ref="K64:L64"/>
    <mergeCell ref="K51:L51"/>
    <mergeCell ref="I72:J72"/>
    <mergeCell ref="K72:L72"/>
    <mergeCell ref="E97:G97"/>
    <mergeCell ref="C60:D60"/>
    <mergeCell ref="I24:J24"/>
    <mergeCell ref="E96:G96"/>
    <mergeCell ref="E26:F26"/>
    <mergeCell ref="I17:J17"/>
    <mergeCell ref="K17:L17"/>
    <mergeCell ref="I82:J82"/>
    <mergeCell ref="K82:L82"/>
    <mergeCell ref="C82:D82"/>
    <mergeCell ref="E98:G98"/>
    <mergeCell ref="C57:D57"/>
    <mergeCell ref="I19:J19"/>
    <mergeCell ref="K19:L19"/>
    <mergeCell ref="K6:L6"/>
    <mergeCell ref="E50:F50"/>
    <mergeCell ref="K83:L83"/>
    <mergeCell ref="C86:D86"/>
    <mergeCell ref="C58:D58"/>
    <mergeCell ref="E52:F52"/>
    <mergeCell ref="E39:F39"/>
    <mergeCell ref="E44:F44"/>
    <mergeCell ref="K60:L60"/>
    <mergeCell ref="C75:D75"/>
    <mergeCell ref="I37:J37"/>
    <mergeCell ref="C12:D12"/>
    <mergeCell ref="C70:D70"/>
    <mergeCell ref="E70:F70"/>
    <mergeCell ref="E57:F57"/>
    <mergeCell ref="K7:L7"/>
    <mergeCell ref="C32:D32"/>
    <mergeCell ref="C7:D7"/>
    <mergeCell ref="E32:F32"/>
    <mergeCell ref="E7:F7"/>
    <mergeCell ref="K65:L65"/>
    <mergeCell ref="I63:J63"/>
    <mergeCell ref="I50:J50"/>
    <mergeCell ref="I27:J27"/>
    <mergeCell ref="K20:L20"/>
    <mergeCell ref="I85:J85"/>
    <mergeCell ref="K85:L85"/>
    <mergeCell ref="C25:D25"/>
    <mergeCell ref="I22:J22"/>
    <mergeCell ref="H96:J96"/>
    <mergeCell ref="E60:F60"/>
    <mergeCell ref="K22:L22"/>
    <mergeCell ref="K84:L84"/>
    <mergeCell ref="K86:L86"/>
    <mergeCell ref="E45:F45"/>
    <mergeCell ref="I38:J38"/>
    <mergeCell ref="K38:L38"/>
    <mergeCell ref="C13:D13"/>
    <mergeCell ref="C78:D78"/>
    <mergeCell ref="I40:J40"/>
    <mergeCell ref="B101:M101"/>
    <mergeCell ref="B102:M102"/>
    <mergeCell ref="B103:M103"/>
    <mergeCell ref="B104:M104"/>
    <mergeCell ref="B105:M105"/>
  </mergeCells>
  <conditionalFormatting sqref="B7:G86">
    <cfRule type="expression" priority="1" dxfId="714">
      <formula>$P7&lt;&gt;""</formula>
    </cfRule>
  </conditionalFormatting>
  <conditionalFormatting sqref="H7:M86">
    <cfRule type="expression" priority="2" dxfId="714">
      <formula>$Q7&lt;&gt;""</formula>
    </cfRule>
  </conditionalFormatting>
  <pageMargins left="0.7" right="0.7" top="0.75" bottom="0.75" header="0.3" footer="0.3"/>
  <pageSetup orientation="portrait" fitToHeight="1" fitToWidth="1"/>
  <headerFooter>
    <oddHeader>&amp;L&amp;G&amp;C&amp;"+,Bold"&amp;14&amp;K1F1F1FBuilding Balance Report</oddHeader>
    <oddFooter>&amp;C&amp;8Page &amp;P of &amp;N</oddFooter>
  </headerFooter>
  <legacyDrawingHF r:id="rId100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outlinePr summaryBelow="1" summaryRight="1"/>
    <pageSetUpPr/>
  </sheetPr>
  <dimension ref="A2:V4163"/>
  <sheetViews>
    <sheetView zoomScaleSheetLayoutView="100" view="pageBreakPreview" tabSelected="0" workbookViewId="0">
      <selection activeCell="A1" sqref="A1"/>
    </sheetView>
  </sheetViews>
  <sheetFormatPr baseColWidth="8" defaultColWidth="6.86" defaultRowHeight="13.35"/>
  <cols>
    <col width="3.42578125" customWidth="1" style="162" min="1" max="1"/>
    <col width="5" customWidth="1" style="162" min="2" max="2"/>
    <col width="9.699999999999999" customWidth="1" style="162" min="3" max="3"/>
    <col width="6" customWidth="1" style="162" min="4" max="4"/>
    <col width="7.140625" customWidth="1" style="162" min="5" max="5"/>
    <col width="5.42578125" customWidth="1" style="162" min="6" max="6"/>
    <col width="6.85546875" customWidth="1" style="162" min="7" max="7"/>
    <col width="3.140625" customWidth="1" style="162" min="14" max="14"/>
    <col width="6.85546875" customWidth="1" style="162" min="15" max="15"/>
  </cols>
  <sheetData>
    <row r="1" ht="13.35" customHeight="1" s="162"/>
    <row r="2" ht="13.35" customHeight="1" s="162">
      <c r="B2" s="153" t="inlineStr">
        <is>
          <t>Project</t>
        </is>
      </c>
      <c r="C2" s="173" t="n"/>
      <c r="D2" s="154">
        <f>IF('{Project Information}'!E2="","",'{Project Information}'!E2)</f>
        <v/>
      </c>
      <c r="E2" s="174" t="n"/>
      <c r="F2" s="174" t="n"/>
      <c r="G2" s="174" t="n"/>
      <c r="H2" s="174" t="n"/>
      <c r="I2" s="173" t="n"/>
      <c r="J2" s="153" t="inlineStr">
        <is>
          <t>Technician</t>
        </is>
      </c>
      <c r="K2" s="173" t="n"/>
      <c r="L2" s="154">
        <f>IF('{Project Information}'!E12="", "", '{Project Information}'!E12)</f>
        <v/>
      </c>
      <c r="M2" s="173" t="n"/>
    </row>
    <row r="3" ht="13.35" customHeight="1" s="162">
      <c r="B3" s="155" t="inlineStr">
        <is>
          <t>Address</t>
        </is>
      </c>
      <c r="C3" s="160" t="n"/>
      <c r="D3" s="154">
        <f>IF('{Project Information}'!E3="","",'{Project Information}'!E3)</f>
        <v/>
      </c>
      <c r="E3" s="174" t="n"/>
      <c r="F3" s="174" t="n"/>
      <c r="G3" s="174" t="n"/>
      <c r="H3" s="174" t="n"/>
      <c r="I3" s="173" t="n"/>
      <c r="J3" s="155" t="inlineStr">
        <is>
          <t>Date</t>
        </is>
      </c>
      <c r="K3" s="160" t="n"/>
      <c r="L3" s="175">
        <f>IF('{Project Information}'!E11="", "", '{Project Information}'!E11)</f>
        <v/>
      </c>
      <c r="M3" s="173" t="n"/>
    </row>
    <row r="4" ht="13.35" customHeight="1" s="162">
      <c r="B4" s="200" t="inlineStr">
        <is>
          <t>System</t>
        </is>
      </c>
      <c r="C4" s="403" t="n"/>
      <c r="D4" s="209">
        <f>IF('{Equipment Data Entry}'!B7="","",'{Equipment Data Entry}'!B7)</f>
        <v/>
      </c>
      <c r="E4" s="418" t="n"/>
      <c r="F4" s="403" t="n"/>
      <c r="G4" s="200" t="inlineStr">
        <is>
          <t>Service</t>
        </is>
      </c>
      <c r="H4" s="403" t="n"/>
      <c r="I4" s="210">
        <f>IF('{Equipment Data Entry}'!C7="","",'{Equipment Data Entry}'!C7)</f>
        <v/>
      </c>
      <c r="J4" s="418" t="n"/>
      <c r="K4" s="418" t="n"/>
      <c r="L4" s="418" t="n"/>
      <c r="M4" s="403" t="n"/>
    </row>
    <row r="5" ht="13.35" customHeight="1" s="162">
      <c r="B5" s="422" t="n"/>
      <c r="C5" s="423" t="n"/>
      <c r="D5" s="422" t="n"/>
      <c r="E5" s="424" t="n"/>
      <c r="F5" s="423" t="n"/>
      <c r="G5" s="422" t="n"/>
      <c r="H5" s="423" t="n"/>
      <c r="I5" s="422" t="n"/>
      <c r="J5" s="424" t="n"/>
      <c r="K5" s="424" t="n"/>
      <c r="L5" s="424" t="n"/>
      <c r="M5" s="423" t="n"/>
    </row>
    <row r="6" ht="13.35" customHeight="1" s="162">
      <c r="B6" s="425" t="inlineStr">
        <is>
          <t>Drive Type:</t>
        </is>
      </c>
      <c r="D6" s="426" t="n"/>
      <c r="E6" s="425" t="inlineStr">
        <is>
          <t>Rotation – Design:</t>
        </is>
      </c>
      <c r="G6" s="426" t="n"/>
      <c r="I6" s="425" t="inlineStr">
        <is>
          <t>Actual:</t>
        </is>
      </c>
      <c r="J6" s="426" t="n"/>
    </row>
    <row r="7" ht="13.35" customHeight="1" s="162">
      <c r="B7" s="200" t="inlineStr">
        <is>
          <t>Unit Data</t>
        </is>
      </c>
      <c r="C7" s="400" t="n"/>
      <c r="D7" s="400" t="n"/>
      <c r="E7" s="400" t="n"/>
      <c r="F7" s="400" t="n"/>
      <c r="G7" s="401" t="n"/>
      <c r="I7" s="200" t="inlineStr">
        <is>
          <t>Design and Performance Data</t>
        </is>
      </c>
      <c r="J7" s="400" t="n"/>
      <c r="K7" s="400" t="n"/>
      <c r="L7" s="401" t="n"/>
      <c r="M7" s="283" t="n"/>
    </row>
    <row r="8" ht="13.35" customHeight="1" s="162">
      <c r="B8" s="199" t="inlineStr">
        <is>
          <t>Manufacturer</t>
        </is>
      </c>
      <c r="C8" s="401" t="n"/>
      <c r="D8" s="204">
        <f>IF('{Equipment Data Entry}'!E7="","",'{Equipment Data Entry}'!E7)</f>
        <v/>
      </c>
      <c r="E8" s="400" t="n"/>
      <c r="F8" s="400" t="n"/>
      <c r="G8" s="401" t="n"/>
      <c r="I8" s="199" t="inlineStr">
        <is>
          <t>Design Criteria</t>
        </is>
      </c>
      <c r="J8" s="401" t="n"/>
      <c r="K8" s="199" t="inlineStr">
        <is>
          <t>Design</t>
        </is>
      </c>
      <c r="L8" s="199" t="inlineStr">
        <is>
          <t>Actual</t>
        </is>
      </c>
    </row>
    <row r="9" ht="13.35" customHeight="1" s="162">
      <c r="B9" s="199" t="inlineStr">
        <is>
          <t>Model Number</t>
        </is>
      </c>
      <c r="C9" s="401" t="n"/>
      <c r="D9" s="204">
        <f>IF('{Equipment Data Entry}'!F7="","",'{Equipment Data Entry}'!F7)</f>
        <v/>
      </c>
      <c r="E9" s="400" t="n"/>
      <c r="F9" s="400" t="n"/>
      <c r="G9" s="401" t="n"/>
      <c r="I9" s="199" t="inlineStr">
        <is>
          <t>Total Airflow</t>
        </is>
      </c>
      <c r="J9" s="401" t="n"/>
      <c r="K9" s="24">
        <f>H43</f>
        <v/>
      </c>
      <c r="L9" s="24">
        <f>L43</f>
        <v/>
      </c>
      <c r="M9" s="22">
        <f>IF(OR(L9="",K9="",K9=0),"",IF(OR(ISTEXT(L9),ISTEXT(K9)),"",L9/K9))</f>
        <v/>
      </c>
    </row>
    <row r="10" ht="13.35" customHeight="1" s="162">
      <c r="B10" s="199" t="inlineStr">
        <is>
          <t>Serial Number</t>
        </is>
      </c>
      <c r="C10" s="401" t="n"/>
      <c r="D10" s="204" t="n"/>
      <c r="E10" s="400" t="n"/>
      <c r="F10" s="400" t="n"/>
      <c r="G10" s="401" t="n"/>
      <c r="I10" s="199" t="inlineStr">
        <is>
          <t>Outside Airflow</t>
        </is>
      </c>
      <c r="J10" s="401" t="n"/>
      <c r="K10" s="24">
        <f>IF(N(H51)=0,"",H51)</f>
        <v/>
      </c>
      <c r="L10" s="24">
        <f>L51</f>
        <v/>
      </c>
      <c r="M10" s="22">
        <f>IF(OR(L10="",K10="",K10=0),"",IF(OR(ISTEXT(L10),ISTEXT(K10)),"",L10/K10))</f>
        <v/>
      </c>
    </row>
    <row r="11" ht="13.35" customHeight="1" s="162">
      <c r="B11" s="199" t="inlineStr">
        <is>
          <t>Area Served</t>
        </is>
      </c>
      <c r="C11" s="401" t="n"/>
      <c r="D11" s="204">
        <f>I4</f>
        <v/>
      </c>
      <c r="E11" s="400" t="n"/>
      <c r="F11" s="400" t="n"/>
      <c r="G11" s="401" t="n"/>
      <c r="I11" s="199" t="inlineStr">
        <is>
          <t>Return Airflow</t>
        </is>
      </c>
      <c r="J11" s="401" t="n"/>
      <c r="K11" s="24">
        <f>IF(K9="","",IF(ISTEXT(K9),"",K9-N(K10)))</f>
        <v/>
      </c>
      <c r="L11" s="24">
        <f>IF(L9="","",IF(ISTEXT(L9),"",L9-N(L10)))</f>
        <v/>
      </c>
    </row>
    <row r="12" ht="13.35" customHeight="1" s="162">
      <c r="B12" s="199" t="inlineStr">
        <is>
          <t>Location</t>
        </is>
      </c>
      <c r="C12" s="401" t="n"/>
      <c r="D12" s="204">
        <f>IF('{Equipment Data Entry}'!D7="","",'{Equipment Data Entry}'!D7)</f>
        <v/>
      </c>
      <c r="E12" s="400" t="n"/>
      <c r="F12" s="400" t="n"/>
      <c r="G12" s="401" t="n"/>
      <c r="I12" s="199" t="inlineStr">
        <is>
          <t>Unit ESP</t>
        </is>
      </c>
      <c r="J12" s="401" t="n"/>
      <c r="K12" s="71">
        <f>IF('{Equipment Data Entry}'!H7="","",'{Equipment Data Entry}'!H7)</f>
        <v/>
      </c>
      <c r="L12" s="29">
        <f>I29</f>
        <v/>
      </c>
    </row>
    <row r="13" ht="13.35" customHeight="1" s="162">
      <c r="I13" s="199" t="inlineStr">
        <is>
          <t>Fan RPMs</t>
        </is>
      </c>
      <c r="J13" s="401" t="n"/>
      <c r="K13" s="24">
        <f>IF('{Equipment Data Entry}'!I7="","",'{Equipment Data Entry}'!I7)</f>
        <v/>
      </c>
      <c r="L13" s="24">
        <f>IF(L22="","",L22)</f>
        <v/>
      </c>
    </row>
    <row r="14" ht="13.35" customHeight="1" s="162">
      <c r="B14" s="200" t="inlineStr">
        <is>
          <t>Motor Data</t>
        </is>
      </c>
      <c r="C14" s="400" t="n"/>
      <c r="D14" s="400" t="n"/>
      <c r="E14" s="400" t="n"/>
      <c r="F14" s="400" t="n"/>
      <c r="G14" s="401" t="n"/>
      <c r="I14" s="199" t="inlineStr">
        <is>
          <t>Filter Type/Size/Qty</t>
        </is>
      </c>
      <c r="J14" s="400" t="n"/>
      <c r="K14" s="401" t="n"/>
      <c r="L14" s="24" t="n"/>
      <c r="M14" s="401" t="n"/>
    </row>
    <row r="15" ht="13.35" customHeight="1" s="162">
      <c r="B15" s="199" t="inlineStr">
        <is>
          <t>Manufacturer</t>
        </is>
      </c>
      <c r="C15" s="401" t="n"/>
      <c r="D15" s="203" t="n"/>
      <c r="E15" s="400" t="n"/>
      <c r="F15" s="400" t="n"/>
      <c r="G15" s="401" t="n"/>
      <c r="I15" s="200" t="inlineStr">
        <is>
          <t>Drive Data</t>
        </is>
      </c>
      <c r="J15" s="400" t="n"/>
      <c r="K15" s="400" t="n"/>
      <c r="L15" s="401" t="n"/>
    </row>
    <row r="16" ht="13.35" customHeight="1" s="162">
      <c r="B16" s="199" t="inlineStr">
        <is>
          <t>Horsepower</t>
        </is>
      </c>
      <c r="C16" s="401" t="n"/>
      <c r="D16" s="28">
        <f>IF('{Equipment Data Entry}'!G7="","",'{Equipment Data Entry}'!G7)</f>
        <v/>
      </c>
      <c r="E16" s="21" t="inlineStr">
        <is>
          <t>RPM</t>
        </is>
      </c>
      <c r="F16" s="24" t="n"/>
      <c r="G16" s="199" t="inlineStr">
        <is>
          <t>SF</t>
        </is>
      </c>
      <c r="I16" s="199" t="inlineStr">
        <is>
          <t>Motor sheave</t>
        </is>
      </c>
      <c r="J16" s="400" t="n"/>
      <c r="K16" s="24">
        <f>IF('{Equipment Data Entry}'!J7="","",'{Equipment Data Entry}'!J7)</f>
        <v/>
      </c>
      <c r="L16" s="21" t="inlineStr">
        <is>
          <t>Bore</t>
        </is>
      </c>
      <c r="M16" s="208"/>
    </row>
    <row r="17" ht="13.35" customHeight="1" s="162">
      <c r="B17" s="198">
        <f>IF('{Equipment Data Entry}'!N7="","",'{Equipment Data Entry}'!N7)</f>
        <v/>
      </c>
      <c r="C17" s="198">
        <f>IF('{Equipment Data Entry}'!O7="","",'{Equipment Data Entry}'!O7)</f>
        <v/>
      </c>
      <c r="D17" s="21" t="inlineStr">
        <is>
          <t>FLA</t>
        </is>
      </c>
      <c r="E17" s="25" t="n"/>
      <c r="F17" s="21" t="inlineStr">
        <is>
          <t>Frame</t>
        </is>
      </c>
      <c r="G17" s="208" t="n"/>
      <c r="I17" s="199" t="inlineStr">
        <is>
          <t>Fan pulley</t>
        </is>
      </c>
      <c r="J17" s="400" t="n"/>
      <c r="K17" s="24">
        <f>IF('{Equipment Data Entry}'!K7="","",'{Equipment Data Entry}'!K7)</f>
        <v/>
      </c>
      <c r="L17" s="21" t="inlineStr">
        <is>
          <t>Bore</t>
        </is>
      </c>
      <c r="M17" s="208"/>
    </row>
    <row r="18" ht="13.35" customHeight="1" s="162">
      <c r="B18" s="199" t="inlineStr">
        <is>
          <t>Corrected FLA</t>
        </is>
      </c>
      <c r="C18" s="401" t="n"/>
      <c r="D18" s="27">
        <f>IF(OR(E19="",E17="",B17=""),"",IF(OR(ISTEXT(B17),COUNT(E19:G19)=0,ISTEXT(E17)),"",B17/AVERAGE(E19:G19)*E17))</f>
        <v/>
      </c>
      <c r="E18" s="199" t="inlineStr">
        <is>
          <t>Estimated BHP</t>
        </is>
      </c>
      <c r="F18" s="401" t="n"/>
      <c r="G18" s="27">
        <f>IF(OR(COUNT(E20:G20)=0,IF(N(E21)&gt;0,E21,N(D16))=0,IF(N(D18)&gt;0,D18,N(E17))=0),"",IF(N(E21)&gt;0,E21,N(D16))*AVERAGE(E20:G20)/IF(N(D18)&gt;0,D18,N(E17)))</f>
        <v/>
      </c>
      <c r="I18" s="199" t="inlineStr">
        <is>
          <t>Belt(s)</t>
        </is>
      </c>
      <c r="J18" s="208">
        <f>IF('{Equipment Data Entry}'!L7="","",'{Equipment Data Entry}'!L7)</f>
        <v/>
      </c>
      <c r="K18" s="199" t="inlineStr">
        <is>
          <t>C to C</t>
        </is>
      </c>
      <c r="L18" s="64">
        <f>IF('{Equipment Data Entry}'!M7="","",'{Equipment Data Entry}'!M7)</f>
        <v/>
      </c>
    </row>
    <row r="19" ht="13.35" customHeight="1" s="162">
      <c r="B19" s="199" t="inlineStr">
        <is>
          <t>Measured Voltage</t>
        </is>
      </c>
      <c r="C19" s="400" t="n"/>
      <c r="D19" s="401" t="n"/>
      <c r="E19" s="24" t="n"/>
      <c r="F19" s="24" t="n"/>
      <c r="G19" s="24" t="n"/>
      <c r="I19" s="199" t="inlineStr">
        <is>
          <t>Final Settings</t>
        </is>
      </c>
      <c r="J19" s="400" t="n"/>
      <c r="K19" s="401" t="n"/>
      <c r="L19" s="24" t="n"/>
      <c r="M19" s="401" t="n"/>
    </row>
    <row r="20" ht="13.35" customHeight="1" s="162">
      <c r="B20" s="199" t="inlineStr">
        <is>
          <t>Measured Amperage</t>
        </is>
      </c>
      <c r="C20" s="400" t="n"/>
      <c r="D20" s="401" t="n"/>
      <c r="E20" s="25" t="n"/>
      <c r="F20" s="25" t="n"/>
      <c r="G20" s="25" t="n"/>
      <c r="I20" s="205" t="inlineStr">
        <is>
          <t>RPM Data</t>
        </is>
      </c>
      <c r="J20" s="401" t="n"/>
      <c r="K20" s="205" t="inlineStr">
        <is>
          <t>Initial</t>
        </is>
      </c>
      <c r="L20" s="205" t="inlineStr">
        <is>
          <t>Final</t>
        </is>
      </c>
    </row>
    <row r="21" ht="13.35" customHeight="1" s="162">
      <c r="B21" s="199" t="inlineStr">
        <is>
          <t>Motor HP (nameplate)</t>
        </is>
      </c>
      <c r="C21" s="400"/>
      <c r="D21" s="401"/>
      <c r="E21" s="24"/>
      <c r="F21" s="24"/>
      <c r="G21" s="24"/>
      <c r="I21" s="199" t="inlineStr">
        <is>
          <t>Motor RPM</t>
        </is>
      </c>
      <c r="J21" s="401" t="n"/>
      <c r="K21" s="24" t="n"/>
      <c r="L21" s="24" t="n"/>
    </row>
    <row r="22" ht="13.35" customHeight="1" s="162">
      <c r="B22" s="200" t="inlineStr">
        <is>
          <t>Static Pressure Profile (in. w.g.)</t>
        </is>
      </c>
      <c r="C22" s="400" t="n"/>
      <c r="D22" s="400" t="n"/>
      <c r="E22" s="400" t="n"/>
      <c r="F22" s="400" t="n"/>
      <c r="G22" s="401" t="n"/>
      <c r="I22" s="199" t="inlineStr">
        <is>
          <t>Fan RPM</t>
        </is>
      </c>
      <c r="J22" s="401" t="n"/>
      <c r="K22" s="24" t="n"/>
      <c r="L22" s="24" t="n"/>
    </row>
    <row r="23" ht="13.35" customHeight="1" s="162">
      <c r="B23" s="490">
        <f>IFERROR(INDEX('{Dropdowns}'!$AI$2:$AO$7,MATCH($D$26,'{Dropdowns}'!$AH$2:$AH$7,0),1),"")</f>
        <v/>
      </c>
      <c r="C23" s="490">
        <f>IFERROR(INDEX('{Dropdowns}'!$AI$2:$AO$7,MATCH($D$26,'{Dropdowns}'!$AH$2:$AH$7,0),2),"")</f>
        <v/>
      </c>
      <c r="D23" s="490">
        <f>IFERROR(INDEX('{Dropdowns}'!$AI$2:$AO$7,MATCH($D$26,'{Dropdowns}'!$AH$2:$AH$7,0),3),"")</f>
        <v/>
      </c>
      <c r="E23" s="490">
        <f>IFERROR(INDEX('{Dropdowns}'!$AI$2:$AO$7,MATCH($D$26,'{Dropdowns}'!$AH$2:$AH$7,0),4),"")</f>
        <v/>
      </c>
      <c r="F23" s="490">
        <f>IFERROR(INDEX('{Dropdowns}'!$AI$2:$AO$7,MATCH($D$26,'{Dropdowns}'!$AH$2:$AH$7,0),5),"")</f>
        <v/>
      </c>
      <c r="G23" s="490">
        <f>IFERROR(INDEX('{Dropdowns}'!$AI$2:$AO$7,MATCH($D$26,'{Dropdowns}'!$AH$2:$AH$7,0),6),"")</f>
        <v/>
      </c>
      <c r="H23" s="490">
        <f>IFERROR(INDEX('{Dropdowns}'!$AI$2:$AO$7,MATCH($D$26,'{Dropdowns}'!$AH$2:$AH$7,0),7),"")</f>
        <v/>
      </c>
      <c r="I23" s="199" t="inlineStr">
        <is>
          <t>VSD Frequency</t>
        </is>
      </c>
      <c r="J23" s="401" t="n"/>
      <c r="K23" s="66" t="n"/>
      <c r="L23" s="66" t="n"/>
    </row>
    <row r="24" ht="13.35" customHeight="1" s="162">
      <c r="B24" s="492"/>
      <c r="C24" s="492"/>
      <c r="D24" s="492"/>
      <c r="E24" s="492"/>
      <c r="F24" s="492"/>
      <c r="G24" s="492"/>
      <c r="H24" s="492"/>
      <c r="I24" s="199" t="inlineStr">
        <is>
          <t>OA Damper Position</t>
        </is>
      </c>
      <c r="J24" s="400" t="n"/>
      <c r="K24" s="401" t="n"/>
      <c r="L24" s="56" t="n"/>
      <c r="Q24">
        <f>IF(B24="","",B24)</f>
        <v/>
      </c>
      <c r="R24">
        <f>IF(C23="—",Q24,IF(C24="","",C24))</f>
        <v/>
      </c>
      <c r="S24">
        <f>IF(D23="—",R24,IF(D24="","",D24))</f>
        <v/>
      </c>
      <c r="T24">
        <f>IF(E23="—",S24,IF(E24="","",E24))</f>
        <v/>
      </c>
      <c r="U24">
        <f>IF(F23="—",T24,IF(F24="","",F24))</f>
        <v/>
      </c>
      <c r="V24">
        <f>IF(G23="—",U24,IF(G24="","",G24))</f>
        <v/>
      </c>
      <c r="W24">
        <f>IFERROR(MATCH("Fan",$C$23:$H$23,0),"")</f>
        <v/>
      </c>
      <c r="X24">
        <f>IF(W24="","",INDEX(P26:U26,W24))</f>
        <v/>
      </c>
      <c r="Y24">
        <f>IF(W24="","",INDEX(Q25:V25,W24))</f>
        <v/>
      </c>
    </row>
    <row r="25" ht="13.35" customHeight="1" s="162">
      <c r="B25" s="491" t="inlineStr">
        <is>
          <t>Δ</t>
        </is>
      </c>
      <c r="C25" s="498">
        <f>IF(OR(C23="—",C24="",Q24=""),"",IF(OR(ISTEXT(C24),ISTEXT(Q24)),"","Δ "&amp;TEXT(C24-Q24,"0.00")))</f>
        <v/>
      </c>
      <c r="D25" s="498">
        <f>IF(OR(D23="—",D24="",R24=""),"",IF(OR(ISTEXT(D24),ISTEXT(R24)),"","Δ "&amp;TEXT(D24-R24,"0.00")))</f>
        <v/>
      </c>
      <c r="E25" s="498">
        <f>IF(OR(E23="—",E24="",S24=""),"",IF(OR(ISTEXT(E24),ISTEXT(S24)),"","Δ "&amp;TEXT(E24-S24,"0.00")))</f>
        <v/>
      </c>
      <c r="F25" s="498">
        <f>IF(OR(F23="—",F24="",T24=""),"",IF(OR(ISTEXT(F24),ISTEXT(T24)),"","Δ "&amp;TEXT(F24-T24,"0.00")))</f>
        <v/>
      </c>
      <c r="G25" s="498">
        <f>IF(OR(G23="—",G24="",U24=""),"",IF(OR(ISTEXT(G24),ISTEXT(U24)),"","Δ "&amp;TEXT(G24-U24,"0.00")))</f>
        <v/>
      </c>
      <c r="H25" s="498">
        <f>IF(OR(H23="—",H24="",V24=""),"",IF(OR(ISTEXT(H24),ISTEXT(V24)),"","Δ "&amp;TEXT(H24-V24,"0.00")))</f>
        <v/>
      </c>
      <c r="Q25">
        <f>IF(OR(C24="",ISTEXT(C24)),R25,C24)</f>
        <v/>
      </c>
      <c r="R25">
        <f>IF(OR(D24="",ISTEXT(D24)),S25,D24)</f>
        <v/>
      </c>
      <c r="S25">
        <f>IF(OR(E24="",ISTEXT(E24)),T25,E24)</f>
        <v/>
      </c>
      <c r="T25">
        <f>IF(OR(F24="",ISTEXT(F24)),U25,F24)</f>
        <v/>
      </c>
      <c r="U25">
        <f>IF(OR(G24="",ISTEXT(G24)),V25,G24)</f>
        <v/>
      </c>
      <c r="V25">
        <f>IF(OR(H24="",ISTEXT(H24)),"",H24)</f>
        <v/>
      </c>
    </row>
    <row r="26" ht="13.35" customHeight="1" s="162">
      <c r="B26" s="425" t="inlineStr">
        <is>
          <t>Unit type:</t>
        </is>
      </c>
      <c r="D26" s="522" t="inlineStr">
        <is>
          <t>RTU</t>
        </is>
      </c>
      <c r="E26" s="414" t="n"/>
      <c r="F26" s="494" t="inlineStr">
        <is>
          <t>Airflow left to right. Δ = this reading minus the one before it; in. w.g.</t>
        </is>
      </c>
      <c r="P26">
        <f>IF(B24="","",B24)</f>
        <v/>
      </c>
      <c r="Q26">
        <f>IF(C24="",P26,C24)</f>
        <v/>
      </c>
      <c r="R26">
        <f>IF(D24="",Q26,D24)</f>
        <v/>
      </c>
      <c r="S26">
        <f>IF(E24="",R26,E24)</f>
        <v/>
      </c>
      <c r="T26">
        <f>IF(F24="",S26,F24)</f>
        <v/>
      </c>
      <c r="U26">
        <f>IF(G24="",T26,G24)</f>
        <v/>
      </c>
      <c r="V26">
        <f>IF(H24="",U26,H24)</f>
        <v/>
      </c>
    </row>
    <row r="27" ht="13.35" customHeight="1" s="162">
      <c r="B27" s="500" t="inlineStr">
        <is>
          <t>Fan inlet</t>
        </is>
      </c>
      <c r="D27" s="501">
        <f>IF(X24="","",X24)</f>
        <v/>
      </c>
      <c r="F27" s="500" t="inlineStr">
        <is>
          <t>Discharge</t>
        </is>
      </c>
      <c r="I27" s="501">
        <f>IF(V26="","",V26)</f>
        <v/>
      </c>
    </row>
    <row r="28" ht="13.35" customHeight="1" s="162"/>
    <row r="29" ht="13.35" customHeight="1" s="162">
      <c r="B29" s="500" t="inlineStr">
        <is>
          <t>Fan TSP</t>
        </is>
      </c>
      <c r="E29" s="501">
        <f>IF(OR(X24="",Y24=""),"",IF(OR(ISTEXT(X24),ISTEXT(Y24)),"",Y24-X24))</f>
        <v/>
      </c>
      <c r="F29" s="500" t="inlineStr">
        <is>
          <t>ESP</t>
        </is>
      </c>
      <c r="I29" s="501">
        <f>IF(OR(B24="",V26=""),"",IF(OR(ISTEXT(B24),ISTEXT(V26)),"",V26-B24))</f>
        <v/>
      </c>
      <c r="J29" s="500" t="inlineStr">
        <is>
          <t>Unit ΔP (inlet → fan)</t>
        </is>
      </c>
      <c r="M29" s="501">
        <f>IF(OR(B24="",X24=""),"",IF(OR(ISTEXT(B24),ISTEXT(X24)),"",X24-B24))</f>
        <v/>
      </c>
    </row>
    <row r="30" ht="13.35" customHeight="1" s="162">
      <c r="B30" s="437" t="inlineStr">
        <is>
          <t>Instrument:</t>
        </is>
      </c>
      <c r="C30" s="13" t="n"/>
      <c r="D30" s="502" t="n"/>
      <c r="E30" s="503" t="n"/>
      <c r="F30" s="503" t="n"/>
      <c r="G30" s="437" t="inlineStr">
        <is>
          <t>Ak basis / notes:</t>
        </is>
      </c>
      <c r="H30" s="13" t="n"/>
      <c r="I30" s="504" t="n"/>
      <c r="J30" s="503" t="n"/>
      <c r="K30" s="503" t="n"/>
      <c r="L30" s="503" t="n"/>
      <c r="M30" s="503" t="n"/>
    </row>
    <row r="31" ht="13.35" customHeight="1" s="162">
      <c r="B31" s="188" t="inlineStr">
        <is>
          <t>Supply Air Diffuser / Outlet Airflow</t>
        </is>
      </c>
      <c r="C31" s="174" t="n"/>
      <c r="D31" s="174" t="n"/>
      <c r="E31" s="174" t="n"/>
      <c r="F31" s="173" t="n"/>
      <c r="G31" s="233" t="inlineStr">
        <is>
          <t>Design VEL</t>
        </is>
      </c>
      <c r="H31" s="194" t="inlineStr">
        <is>
          <t>Design CFM</t>
        </is>
      </c>
      <c r="I31" s="188" t="inlineStr">
        <is>
          <t>Initial</t>
        </is>
      </c>
      <c r="J31" s="173" t="n"/>
      <c r="K31" s="188" t="inlineStr">
        <is>
          <t>Final</t>
        </is>
      </c>
      <c r="L31" s="173" t="n"/>
      <c r="M31" s="188" t="inlineStr">
        <is>
          <t>%</t>
        </is>
      </c>
    </row>
    <row r="32" ht="13.35" customHeight="1" s="162">
      <c r="B32" s="153" t="inlineStr">
        <is>
          <t>No.</t>
        </is>
      </c>
      <c r="C32" s="188" t="inlineStr">
        <is>
          <t>Area Served</t>
        </is>
      </c>
      <c r="D32" s="188" t="inlineStr">
        <is>
          <t>Type</t>
        </is>
      </c>
      <c r="E32" s="188" t="inlineStr">
        <is>
          <t>Size</t>
        </is>
      </c>
      <c r="F32" s="188" t="inlineStr">
        <is>
          <t>Ak</t>
        </is>
      </c>
      <c r="G32" s="440" t="n"/>
      <c r="H32" s="440" t="n"/>
      <c r="I32" s="188" t="inlineStr">
        <is>
          <t>VEL</t>
        </is>
      </c>
      <c r="J32" s="188" t="inlineStr">
        <is>
          <t>CFM</t>
        </is>
      </c>
      <c r="K32" s="188" t="inlineStr">
        <is>
          <t>VEL</t>
        </is>
      </c>
      <c r="L32" s="188" t="inlineStr">
        <is>
          <t>CFM</t>
        </is>
      </c>
      <c r="M32" s="440" t="n"/>
    </row>
    <row r="33" ht="13.35" customHeight="1" s="162">
      <c r="B33" s="307" t="n"/>
      <c r="C33" s="307" t="n"/>
      <c r="E33" s="307" t="n"/>
      <c r="F33" s="32" t="n"/>
      <c r="G33" s="33">
        <f>IF(F33="", "", IF(OR(ISTEXT(H33),ISTEXT(F33)),"",H33/F33))</f>
        <v/>
      </c>
      <c r="H33" s="33" t="n"/>
      <c r="I33" s="33" t="n"/>
      <c r="J33" s="33">
        <f>IF(I33="", "", IF(OR(ISTEXT(I33),ISTEXT($F33)),"",I33*$F33))</f>
        <v/>
      </c>
      <c r="K33" s="33" t="n"/>
      <c r="L33" s="33">
        <f>IF(K33="", "", IF(OR(ISTEXT(K33),ISTEXT($F33)),"",K33*$F33))</f>
        <v/>
      </c>
      <c r="M33" s="30">
        <f>IF(OR(H33="",H33=0),"",IF(K33="",IF(J33="","",IF(OR(ISTEXT(J33),ISTEXT(H33)),"",J33/H33)),IF(OR(ISTEXT(L33),ISTEXT(H33)),"",L33/H33)))</f>
        <v/>
      </c>
    </row>
    <row r="34" ht="13.35" customHeight="1" s="162">
      <c r="B34" s="307" t="n"/>
      <c r="C34" s="307" t="n"/>
      <c r="E34" s="307" t="n"/>
      <c r="F34" s="32" t="n"/>
      <c r="G34" s="33">
        <f>IF(F34="", "", IF(OR(ISTEXT(H34),ISTEXT(F34)),"",H34/F34))</f>
        <v/>
      </c>
      <c r="H34" s="33" t="n"/>
      <c r="I34" s="33" t="n"/>
      <c r="J34" s="33">
        <f>IF(I34="", "", IF(OR(ISTEXT(I34),ISTEXT($F34)),"",I34*$F34))</f>
        <v/>
      </c>
      <c r="K34" s="33" t="n"/>
      <c r="L34" s="33">
        <f>IF(K34="", "", IF(OR(ISTEXT(K34),ISTEXT($F34)),"",K34*$F34))</f>
        <v/>
      </c>
      <c r="M34" s="30">
        <f>IF(OR(H34="",H34=0),"",IF(K34="",IF(J34="","",IF(OR(ISTEXT(J34),ISTEXT(H34)),"",J34/H34)),IF(OR(ISTEXT(L34),ISTEXT(H34)),"",L34/H34)))</f>
        <v/>
      </c>
    </row>
    <row r="35" ht="13.35" customHeight="1" s="162">
      <c r="B35" s="307" t="n"/>
      <c r="C35" s="307" t="n"/>
      <c r="E35" s="307" t="n"/>
      <c r="F35" s="32" t="n"/>
      <c r="G35" s="33">
        <f>IF(F35="", "", IF(OR(ISTEXT(H35),ISTEXT(F35)),"",H35/F35))</f>
        <v/>
      </c>
      <c r="H35" s="33" t="n"/>
      <c r="I35" s="33" t="n"/>
      <c r="J35" s="33">
        <f>IF(I35="", "", IF(OR(ISTEXT(I35),ISTEXT($F35)),"",I35*$F35))</f>
        <v/>
      </c>
      <c r="K35" s="33" t="n"/>
      <c r="L35" s="33">
        <f>IF(K35="", "", IF(OR(ISTEXT(K35),ISTEXT($F35)),"",K35*$F35))</f>
        <v/>
      </c>
      <c r="M35" s="30">
        <f>IF(OR(H35="",H35=0),"",IF(K35="",IF(J35="","",IF(OR(ISTEXT(J35),ISTEXT(H35)),"",J35/H35)),IF(OR(ISTEXT(L35),ISTEXT(H35)),"",L35/H35)))</f>
        <v/>
      </c>
    </row>
    <row r="36" ht="13.35" customHeight="1" s="162">
      <c r="B36" s="307" t="n"/>
      <c r="C36" s="307" t="n"/>
      <c r="E36" s="307" t="n"/>
      <c r="F36" s="32" t="n"/>
      <c r="G36" s="33">
        <f>IF(F36="", "", IF(OR(ISTEXT(H36),ISTEXT(F36)),"",H36/F36))</f>
        <v/>
      </c>
      <c r="H36" s="33" t="n"/>
      <c r="I36" s="33" t="n"/>
      <c r="J36" s="33">
        <f>IF(I36="", "", IF(OR(ISTEXT(I36),ISTEXT($F36)),"",I36*$F36))</f>
        <v/>
      </c>
      <c r="K36" s="33" t="n"/>
      <c r="L36" s="33">
        <f>IF(K36="", "", IF(OR(ISTEXT(K36),ISTEXT($F36)),"",K36*$F36))</f>
        <v/>
      </c>
      <c r="M36" s="30">
        <f>IF(OR(H36="",H36=0),"",IF(K36="",IF(J36="","",IF(OR(ISTEXT(J36),ISTEXT(H36)),"",J36/H36)),IF(OR(ISTEXT(L36),ISTEXT(H36)),"",L36/H36)))</f>
        <v/>
      </c>
    </row>
    <row r="37" ht="13.35" customHeight="1" s="162">
      <c r="B37" s="307" t="n"/>
      <c r="C37" s="307" t="n"/>
      <c r="E37" s="307" t="n"/>
      <c r="F37" s="32" t="n"/>
      <c r="G37" s="33">
        <f>IF(F37="", "", IF(OR(ISTEXT(H37),ISTEXT(F37)),"",H37/F37))</f>
        <v/>
      </c>
      <c r="H37" s="33" t="n"/>
      <c r="I37" s="33" t="n"/>
      <c r="J37" s="33">
        <f>IF(I37="", "", IF(OR(ISTEXT(I37),ISTEXT($F37)),"",I37*$F37))</f>
        <v/>
      </c>
      <c r="K37" s="33" t="n"/>
      <c r="L37" s="33">
        <f>IF(K37="", "", IF(OR(ISTEXT(K37),ISTEXT($F37)),"",K37*$F37))</f>
        <v/>
      </c>
      <c r="M37" s="30">
        <f>IF(OR(H37="",H37=0),"",IF(K37="",IF(J37="","",IF(OR(ISTEXT(J37),ISTEXT(H37)),"",J37/H37)),IF(OR(ISTEXT(L37),ISTEXT(H37)),"",L37/H37)))</f>
        <v/>
      </c>
    </row>
    <row r="38" ht="13.35" customHeight="1" s="162">
      <c r="B38" s="307" t="n"/>
      <c r="C38" s="307" t="n"/>
      <c r="E38" s="307" t="n"/>
      <c r="F38" s="32" t="n"/>
      <c r="G38" s="33">
        <f>IF(F38="", "", IF(OR(ISTEXT(H38),ISTEXT(F38)),"",H38/F38))</f>
        <v/>
      </c>
      <c r="H38" s="33" t="n"/>
      <c r="I38" s="33" t="n"/>
      <c r="J38" s="33">
        <f>IF(I38="", "", IF(OR(ISTEXT(I38),ISTEXT($F38)),"",I38*$F38))</f>
        <v/>
      </c>
      <c r="K38" s="33" t="n"/>
      <c r="L38" s="33">
        <f>IF(K38="", "", IF(OR(ISTEXT(K38),ISTEXT($F38)),"",K38*$F38))</f>
        <v/>
      </c>
      <c r="M38" s="30">
        <f>IF(OR(H38="",H38=0),"",IF(K38="",IF(J38="","",IF(OR(ISTEXT(J38),ISTEXT(H38)),"",J38/H38)),IF(OR(ISTEXT(L38),ISTEXT(H38)),"",L38/H38)))</f>
        <v/>
      </c>
    </row>
    <row r="39" ht="13.35" customHeight="1" s="162">
      <c r="B39" s="307" t="n"/>
      <c r="C39" s="307" t="n"/>
      <c r="E39" s="307" t="n"/>
      <c r="F39" s="32" t="n"/>
      <c r="G39" s="33">
        <f>IF(F39="", "", IF(OR(ISTEXT(H39),ISTEXT(F39)),"",H39/F39))</f>
        <v/>
      </c>
      <c r="H39" s="33" t="n"/>
      <c r="I39" s="33" t="n"/>
      <c r="J39" s="33">
        <f>IF(I39="", "", IF(OR(ISTEXT(I39),ISTEXT($F39)),"",I39*$F39))</f>
        <v/>
      </c>
      <c r="K39" s="33" t="n"/>
      <c r="L39" s="33">
        <f>IF(K39="", "", IF(OR(ISTEXT(K39),ISTEXT($F39)),"",K39*$F39))</f>
        <v/>
      </c>
      <c r="M39" s="30">
        <f>IF(OR(H39="",H39=0),"",IF(K39="",IF(J39="","",IF(OR(ISTEXT(J39),ISTEXT(H39)),"",J39/H39)),IF(OR(ISTEXT(L39),ISTEXT(H39)),"",L39/H39)))</f>
        <v/>
      </c>
    </row>
    <row r="40" ht="13.35" customHeight="1" s="162">
      <c r="B40" s="307" t="n"/>
      <c r="C40" s="307" t="n"/>
      <c r="E40" s="307" t="n"/>
      <c r="F40" s="32" t="n"/>
      <c r="G40" s="33">
        <f>IF(F40="", "", IF(OR(ISTEXT(H40),ISTEXT(F40)),"",H40/F40))</f>
        <v/>
      </c>
      <c r="H40" s="33" t="n"/>
      <c r="I40" s="33" t="n"/>
      <c r="J40" s="33">
        <f>IF(I40="", "", IF(OR(ISTEXT(I40),ISTEXT($F40)),"",I40*$F40))</f>
        <v/>
      </c>
      <c r="K40" s="33" t="n"/>
      <c r="L40" s="33">
        <f>IF(K40="", "", IF(OR(ISTEXT(K40),ISTEXT($F40)),"",K40*$F40))</f>
        <v/>
      </c>
      <c r="M40" s="30">
        <f>IF(OR(H40="",H40=0),"",IF(K40="",IF(J40="","",IF(OR(ISTEXT(J40),ISTEXT(H40)),"",J40/H40)),IF(OR(ISTEXT(L40),ISTEXT(H40)),"",L40/H40)))</f>
        <v/>
      </c>
    </row>
    <row r="41" ht="13.35" customHeight="1" s="162">
      <c r="B41" s="307" t="n"/>
      <c r="C41" s="307" t="n"/>
      <c r="E41" s="307" t="n"/>
      <c r="F41" s="32" t="n"/>
      <c r="G41" s="33">
        <f>IF(F41="", "", IF(OR(ISTEXT(H41),ISTEXT(F41)),"",H41/F41))</f>
        <v/>
      </c>
      <c r="H41" s="33" t="n"/>
      <c r="I41" s="33" t="n"/>
      <c r="J41" s="33">
        <f>IF(I41="", "", IF(OR(ISTEXT(I41),ISTEXT($F41)),"",I41*$F41))</f>
        <v/>
      </c>
      <c r="K41" s="33" t="n"/>
      <c r="L41" s="33">
        <f>IF(K41="", "", IF(OR(ISTEXT(K41),ISTEXT($F41)),"",K41*$F41))</f>
        <v/>
      </c>
      <c r="M41" s="30">
        <f>IF(OR(H41="",H41=0),"",IF(K41="",IF(J41="","",IF(OR(ISTEXT(J41),ISTEXT(H41)),"",J41/H41)),IF(OR(ISTEXT(L41),ISTEXT(H41)),"",L41/H41)))</f>
        <v/>
      </c>
    </row>
    <row r="42" ht="13.35" customHeight="1" s="162">
      <c r="B42" s="307" t="n"/>
      <c r="C42" s="307" t="n"/>
      <c r="E42" s="307" t="n"/>
      <c r="F42" s="32" t="n"/>
      <c r="G42" s="33">
        <f>IF(F42="", "", IF(OR(ISTEXT(H42),ISTEXT(F42)),"",H42/F42))</f>
        <v/>
      </c>
      <c r="H42" s="33" t="n"/>
      <c r="I42" s="33" t="n"/>
      <c r="J42" s="33">
        <f>IF(I42="", "", IF(OR(ISTEXT(I42),ISTEXT($F42)),"",I42*$F42))</f>
        <v/>
      </c>
      <c r="K42" s="33" t="n"/>
      <c r="L42" s="33">
        <f>IF(K42="", "", IF(OR(ISTEXT(K42),ISTEXT($F42)),"",K42*$F42))</f>
        <v/>
      </c>
      <c r="M42" s="30">
        <f>IF(OR(H42="",H42=0),"",IF(K42="",IF(J42="","",IF(OR(ISTEXT(J42),ISTEXT(H42)),"",J42/H42)),IF(OR(ISTEXT(L42),ISTEXT(H42)),"",L42/H42)))</f>
        <v/>
      </c>
    </row>
    <row r="43" ht="13.35" customHeight="1" s="162">
      <c r="B43" s="42" t="n"/>
      <c r="C43" s="231" t="inlineStr">
        <is>
          <t>Total</t>
        </is>
      </c>
      <c r="D43" s="159" t="n"/>
      <c r="E43" s="42" t="n"/>
      <c r="F43" s="42" t="n"/>
      <c r="G43" s="43" t="n"/>
      <c r="H43" s="43">
        <f>IF(SUM(H33:H42)+SUM(H60:H97)=0,"",SUM(H33:H42)+SUM(H60:H97))</f>
        <v/>
      </c>
      <c r="I43" s="43" t="n"/>
      <c r="J43" s="43">
        <f>IF(SUM(J33:J42)+SUM(J60:J97)=0,"",SUM(J33:J42)+SUM(J60:J97))</f>
        <v/>
      </c>
      <c r="K43" s="43" t="n"/>
      <c r="L43" s="43">
        <f>IF(SUM(L33:L42)+SUM(L60:L97)=0,"",SUM(L33:L42)+SUM(L60:L97))</f>
        <v/>
      </c>
      <c r="M43" s="35">
        <f>IF(OR(H43="",H43=0),"",IF(L43="",IF(J43="","",IF(OR(ISTEXT(J43),ISTEXT(H43)),"",J43/H43)),IF(OR(ISTEXT(L43),ISTEXT(H43)),"",L43/H43)))</f>
        <v/>
      </c>
    </row>
    <row r="44" ht="13.35" customHeight="1" s="162">
      <c r="B44" s="188" t="inlineStr">
        <is>
          <t>Return Air Register / Inlet Airflow</t>
        </is>
      </c>
      <c r="C44" s="174" t="n"/>
      <c r="D44" s="174" t="n"/>
      <c r="E44" s="174" t="n"/>
      <c r="F44" s="173" t="n"/>
      <c r="G44" s="233" t="inlineStr">
        <is>
          <t>Design VEL</t>
        </is>
      </c>
      <c r="H44" s="194" t="inlineStr">
        <is>
          <t>Design CFM</t>
        </is>
      </c>
      <c r="I44" s="188" t="inlineStr">
        <is>
          <t>Initial</t>
        </is>
      </c>
      <c r="J44" s="173" t="n"/>
      <c r="K44" s="188" t="inlineStr">
        <is>
          <t>Final</t>
        </is>
      </c>
      <c r="L44" s="173" t="n"/>
      <c r="M44" s="188" t="inlineStr">
        <is>
          <t>%</t>
        </is>
      </c>
    </row>
    <row r="45" ht="13.35" customHeight="1" s="162">
      <c r="B45" s="153" t="inlineStr">
        <is>
          <t>No.</t>
        </is>
      </c>
      <c r="C45" s="188" t="inlineStr">
        <is>
          <t>Area Served</t>
        </is>
      </c>
      <c r="D45" s="188" t="inlineStr">
        <is>
          <t>Type</t>
        </is>
      </c>
      <c r="E45" s="188" t="inlineStr">
        <is>
          <t>Size</t>
        </is>
      </c>
      <c r="F45" s="188" t="inlineStr">
        <is>
          <t>Ak</t>
        </is>
      </c>
      <c r="G45" s="440" t="n"/>
      <c r="H45" s="440" t="n"/>
      <c r="I45" s="188" t="inlineStr">
        <is>
          <t>VEL</t>
        </is>
      </c>
      <c r="J45" s="188" t="inlineStr">
        <is>
          <t>CFM</t>
        </is>
      </c>
      <c r="K45" s="188" t="inlineStr">
        <is>
          <t>VEL</t>
        </is>
      </c>
      <c r="L45" s="188" t="inlineStr">
        <is>
          <t>CFM</t>
        </is>
      </c>
      <c r="M45" s="440" t="n"/>
    </row>
    <row r="46" ht="13.35" customHeight="1" s="162">
      <c r="B46" s="31" t="n"/>
      <c r="C46" s="31" t="n"/>
      <c r="E46" s="31" t="n"/>
      <c r="F46" s="32" t="n"/>
      <c r="G46" s="33">
        <f>IF(F46="", "", IF(OR(ISTEXT(H46),ISTEXT(F46)),"",H46/F46))</f>
        <v/>
      </c>
      <c r="H46" s="33">
        <f>IF(H43="","",IF(ISTEXT(H43),"",H43-N(H51)))</f>
        <v/>
      </c>
      <c r="I46" s="33" t="n"/>
      <c r="J46" s="33">
        <f>IF(I46="", "", IF(OR(ISTEXT(I46),ISTEXT($F46)),"",I46*$F46))</f>
        <v/>
      </c>
      <c r="K46" s="33" t="n"/>
      <c r="L46" s="33">
        <f>IF(L51="","",IF(ISTEXT(L43),"",L43-N(L51)))</f>
        <v/>
      </c>
      <c r="M46" s="30">
        <f>IF(OR(H46="",H46=0),"",IF(K46="",IF(J46="","",IF(OR(ISTEXT(J46),ISTEXT(H46)),"",J46/H46)),IF(OR(ISTEXT(L46),ISTEXT(H46)),"",L46/H46)))</f>
        <v/>
      </c>
    </row>
    <row r="47" ht="13.35" customHeight="1" s="162">
      <c r="B47" s="31" t="n"/>
      <c r="C47" s="31" t="n"/>
      <c r="E47" s="31" t="n"/>
      <c r="F47" s="32" t="n"/>
      <c r="G47" s="33">
        <f>IF(F47="", "", IF(OR(ISTEXT(H47),ISTEXT(F47)),"",H47/F47))</f>
        <v/>
      </c>
      <c r="H47" s="33" t="n"/>
      <c r="I47" s="33" t="n"/>
      <c r="J47" s="33">
        <f>IF(I47="", "", IF(OR(ISTEXT(I47),ISTEXT($F47)),"",I47*$F47))</f>
        <v/>
      </c>
      <c r="K47" s="33" t="n"/>
      <c r="L47" s="33">
        <f>IF(K47="", "", IF(OR(ISTEXT(K47),ISTEXT($F47)),"",K47*$F47))</f>
        <v/>
      </c>
      <c r="M47" s="30">
        <f>IF(OR(H47="",H47=0),"",IF(K47="",IF(J47="","",IF(OR(ISTEXT(J47),ISTEXT(H47)),"",J47/H47)),IF(OR(ISTEXT(L47),ISTEXT(H47)),"",L47/H47)))</f>
        <v/>
      </c>
    </row>
    <row r="48" ht="13.35" customHeight="1" s="162">
      <c r="B48" s="42" t="n"/>
      <c r="C48" s="231" t="inlineStr">
        <is>
          <t>Total</t>
        </is>
      </c>
      <c r="D48" s="159" t="n"/>
      <c r="E48" s="42" t="n"/>
      <c r="F48" s="42" t="n"/>
      <c r="G48" s="43" t="n"/>
      <c r="H48" s="43">
        <f>IF(SUM(H46:H47)+SUM(H101:H104)=0,"",SUM(H46:H47)+SUM(H101:H104))</f>
        <v/>
      </c>
      <c r="I48" s="42" t="n"/>
      <c r="J48" s="43">
        <f>IF(SUM(J46:J47)+SUM(J101:J104)=0,"",SUM(J46:J47)+SUM(J101:J104))</f>
        <v/>
      </c>
      <c r="K48" s="42" t="n"/>
      <c r="L48" s="43">
        <f>IF(SUM(L46:L47)+SUM(L101:L104)=0,"",SUM(L46:L47)+SUM(L101:L104))</f>
        <v/>
      </c>
      <c r="M48" s="35">
        <f>IF(OR(H48="",H48=0),"",IF(L48="",IF(J48="","",IF(OR(ISTEXT(J48),ISTEXT(H48)),"",J48/H48)),IF(OR(ISTEXT(L48),ISTEXT(H48)),"",L48/H48)))</f>
        <v/>
      </c>
    </row>
    <row r="49" ht="13.35" customHeight="1" s="162">
      <c r="B49" s="188" t="inlineStr">
        <is>
          <t>Outside Air Inlet / Duct Airflow</t>
        </is>
      </c>
      <c r="C49" s="174" t="n"/>
      <c r="D49" s="174" t="n"/>
      <c r="E49" s="174" t="n"/>
      <c r="F49" s="173" t="n"/>
      <c r="G49" s="233" t="inlineStr">
        <is>
          <t>Design VEL</t>
        </is>
      </c>
      <c r="H49" s="194" t="inlineStr">
        <is>
          <t>Design CFM</t>
        </is>
      </c>
      <c r="I49" s="188" t="inlineStr">
        <is>
          <t>Initial</t>
        </is>
      </c>
      <c r="J49" s="173" t="n"/>
      <c r="K49" s="188" t="inlineStr">
        <is>
          <t>Final</t>
        </is>
      </c>
      <c r="L49" s="173" t="n"/>
      <c r="M49" s="188" t="inlineStr">
        <is>
          <t>%</t>
        </is>
      </c>
    </row>
    <row r="50" ht="13.35" customHeight="1" s="162">
      <c r="B50" s="153" t="inlineStr">
        <is>
          <t>No.</t>
        </is>
      </c>
      <c r="C50" s="188" t="inlineStr">
        <is>
          <t>Area Served</t>
        </is>
      </c>
      <c r="D50" s="188" t="inlineStr">
        <is>
          <t>Type</t>
        </is>
      </c>
      <c r="E50" s="188" t="inlineStr">
        <is>
          <t>Size</t>
        </is>
      </c>
      <c r="F50" s="188" t="inlineStr">
        <is>
          <t>Ak</t>
        </is>
      </c>
      <c r="G50" s="440" t="n"/>
      <c r="H50" s="440" t="n"/>
      <c r="I50" s="188" t="inlineStr">
        <is>
          <t>VEL</t>
        </is>
      </c>
      <c r="J50" s="188" t="inlineStr">
        <is>
          <t>CFM</t>
        </is>
      </c>
      <c r="K50" s="188" t="inlineStr">
        <is>
          <t>VEL</t>
        </is>
      </c>
      <c r="L50" s="188" t="inlineStr">
        <is>
          <t>CFM</t>
        </is>
      </c>
      <c r="M50" s="440" t="n"/>
    </row>
    <row r="51" ht="13.35" customHeight="1" s="162">
      <c r="B51" s="31" t="n"/>
      <c r="C51" s="31" t="n"/>
      <c r="E51" s="31" t="n"/>
      <c r="F51" s="32" t="n"/>
      <c r="G51" s="33">
        <f>IF(F51="", "", IF(OR(ISTEXT(H51),ISTEXT(F51)),"",H51/F51))</f>
        <v/>
      </c>
      <c r="H51" s="33" t="n"/>
      <c r="I51" s="33" t="n"/>
      <c r="J51" s="33">
        <f>IF(I51="", "", IF(OR(ISTEXT(I51),ISTEXT($F51)),"",I51*$F51))</f>
        <v/>
      </c>
      <c r="K51" s="33" t="n"/>
      <c r="L51" s="33">
        <f>IF(K51="", "", IF(OR(ISTEXT(K51),ISTEXT($F51)),"",K51*$F51))</f>
        <v/>
      </c>
      <c r="M51" s="30">
        <f>IF(OR(H51="",H51=0),"",IF(K51="",IF(J51="","",IF(OR(ISTEXT(J51),ISTEXT(H51)),"",J51/H51)),IF(OR(ISTEXT(L51),ISTEXT(H51)),"",L51/H51)))</f>
        <v/>
      </c>
    </row>
    <row r="52" ht="13.35" customHeight="1" s="162">
      <c r="B52" s="188" t="inlineStr">
        <is>
          <t>Remarks</t>
        </is>
      </c>
      <c r="C52" s="173" t="n"/>
      <c r="D52" s="154" t="n"/>
      <c r="E52" s="174" t="n"/>
      <c r="F52" s="174" t="n"/>
      <c r="G52" s="174" t="n"/>
      <c r="H52" s="174" t="n"/>
      <c r="I52" s="174" t="n"/>
      <c r="J52" s="174" t="n"/>
      <c r="K52" s="174" t="n"/>
      <c r="L52" s="174" t="n"/>
      <c r="M52" s="173" t="n"/>
    </row>
    <row r="53" ht="13.35" customHeight="1" s="162">
      <c r="B53" s="154" t="n"/>
      <c r="C53" s="174" t="n"/>
      <c r="D53" s="174" t="n"/>
      <c r="E53" s="174" t="n"/>
      <c r="F53" s="174" t="n"/>
      <c r="G53" s="174" t="n"/>
      <c r="H53" s="174" t="n"/>
      <c r="I53" s="174" t="n"/>
      <c r="J53" s="174" t="n"/>
      <c r="K53" s="174" t="n"/>
      <c r="L53" s="174" t="n"/>
      <c r="M53" s="173" t="n"/>
    </row>
    <row r="54" ht="13.35" customHeight="1" s="162">
      <c r="B54" s="154" t="n"/>
      <c r="C54" s="174" t="n"/>
      <c r="D54" s="174" t="n"/>
      <c r="E54" s="174" t="n"/>
      <c r="F54" s="174" t="n"/>
      <c r="G54" s="174" t="n"/>
      <c r="H54" s="174" t="n"/>
      <c r="I54" s="174" t="n"/>
      <c r="J54" s="174" t="n"/>
      <c r="K54" s="174" t="n"/>
      <c r="L54" s="174" t="n"/>
      <c r="M54" s="173" t="n"/>
    </row>
    <row r="55" ht="13.35" customHeight="1" s="162"/>
    <row r="56" ht="13.35" customHeight="1" s="162">
      <c r="B56" s="200" t="inlineStr">
        <is>
          <t>System (cont.)</t>
        </is>
      </c>
      <c r="C56" s="403" t="n"/>
      <c r="D56" s="209">
        <f>IF('{Equipment Data Entry}'!B7="","",'{Equipment Data Entry}'!B7)</f>
        <v/>
      </c>
      <c r="E56" s="418" t="n"/>
      <c r="F56" s="403" t="n"/>
      <c r="G56" s="200" t="inlineStr">
        <is>
          <t>Service</t>
        </is>
      </c>
      <c r="H56" s="403" t="n"/>
      <c r="I56" s="210">
        <f>IF('{Equipment Data Entry}'!C7="","",'{Equipment Data Entry}'!C7)</f>
        <v/>
      </c>
      <c r="J56" s="418" t="n"/>
      <c r="K56" s="418" t="n"/>
      <c r="L56" s="418" t="n"/>
      <c r="M56" s="403" t="n"/>
    </row>
    <row r="57" ht="13.35" customHeight="1" s="162">
      <c r="B57" s="422" t="n"/>
      <c r="C57" s="423" t="n"/>
      <c r="D57" s="422" t="n"/>
      <c r="E57" s="424" t="n"/>
      <c r="F57" s="423" t="n"/>
      <c r="G57" s="422" t="n"/>
      <c r="H57" s="423" t="n"/>
      <c r="I57" s="422" t="n"/>
      <c r="J57" s="424" t="n"/>
      <c r="K57" s="424" t="n"/>
      <c r="L57" s="424" t="n"/>
      <c r="M57" s="423" t="n"/>
    </row>
    <row r="58" ht="13.35" customHeight="1" s="162">
      <c r="B58" s="188" t="inlineStr">
        <is>
          <t>Supply Air Outlets (cont.)</t>
        </is>
      </c>
      <c r="C58" s="174" t="n"/>
      <c r="D58" s="174" t="n"/>
      <c r="E58" s="174" t="n"/>
      <c r="F58" s="173" t="n"/>
      <c r="G58" s="233" t="inlineStr">
        <is>
          <t>Design VEL</t>
        </is>
      </c>
      <c r="H58" s="194" t="inlineStr">
        <is>
          <t>Design CFM</t>
        </is>
      </c>
      <c r="I58" s="188" t="inlineStr">
        <is>
          <t>Initial</t>
        </is>
      </c>
      <c r="J58" s="173" t="n"/>
      <c r="K58" s="188" t="inlineStr">
        <is>
          <t>Final</t>
        </is>
      </c>
      <c r="L58" s="173" t="n"/>
      <c r="M58" s="188" t="inlineStr">
        <is>
          <t>%</t>
        </is>
      </c>
    </row>
    <row r="59" ht="13.35" customHeight="1" s="162">
      <c r="B59" s="153" t="inlineStr">
        <is>
          <t>No.</t>
        </is>
      </c>
      <c r="C59" s="188" t="inlineStr">
        <is>
          <t>Area Served</t>
        </is>
      </c>
      <c r="D59" s="188" t="inlineStr">
        <is>
          <t>Type</t>
        </is>
      </c>
      <c r="E59" s="188" t="inlineStr">
        <is>
          <t>Size</t>
        </is>
      </c>
      <c r="F59" s="188" t="inlineStr">
        <is>
          <t>Ak</t>
        </is>
      </c>
      <c r="G59" s="440" t="n"/>
      <c r="H59" s="440" t="n"/>
      <c r="I59" s="188" t="inlineStr">
        <is>
          <t>VEL</t>
        </is>
      </c>
      <c r="J59" s="188" t="inlineStr">
        <is>
          <t>CFM</t>
        </is>
      </c>
      <c r="K59" s="188" t="inlineStr">
        <is>
          <t>VEL</t>
        </is>
      </c>
      <c r="L59" s="188" t="inlineStr">
        <is>
          <t>CFM</t>
        </is>
      </c>
      <c r="M59" s="440" t="n"/>
    </row>
    <row r="60" ht="13.35" customHeight="1" s="162">
      <c r="B60" s="307" t="n"/>
      <c r="C60" s="307" t="n"/>
      <c r="E60" s="307" t="n"/>
      <c r="F60" s="32" t="n"/>
      <c r="G60" s="33">
        <f>IF(F60="", "", IF(OR(ISTEXT(H60),ISTEXT(F60)),"",H60/F60))</f>
        <v/>
      </c>
      <c r="H60" s="33" t="n"/>
      <c r="I60" s="33" t="n"/>
      <c r="J60" s="33">
        <f>IF(I60="", "", IF(OR(ISTEXT(I60),ISTEXT($F60)),"",I60*$F60))</f>
        <v/>
      </c>
      <c r="K60" s="33" t="n"/>
      <c r="L60" s="33">
        <f>IF(K60="", "", IF(OR(ISTEXT(K60),ISTEXT($F60)),"",K60*$F60))</f>
        <v/>
      </c>
      <c r="M60" s="30">
        <f>IF(OR(H60="",H60=0),"",IF(K60="",IF(J60="","",IF(OR(ISTEXT(J60),ISTEXT(H60)),"",J60/H60)),IF(OR(ISTEXT(L60),ISTEXT(H60)),"",L60/H60)))</f>
        <v/>
      </c>
    </row>
    <row r="61" ht="13.35" customHeight="1" s="162">
      <c r="B61" s="307" t="n"/>
      <c r="C61" s="307" t="n"/>
      <c r="E61" s="307" t="n"/>
      <c r="F61" s="32" t="n"/>
      <c r="G61" s="33">
        <f>IF(F61="", "", IF(OR(ISTEXT(H61),ISTEXT(F61)),"",H61/F61))</f>
        <v/>
      </c>
      <c r="H61" s="33" t="n"/>
      <c r="I61" s="33" t="n"/>
      <c r="J61" s="33">
        <f>IF(I61="", "", IF(OR(ISTEXT(I61),ISTEXT($F61)),"",I61*$F61))</f>
        <v/>
      </c>
      <c r="K61" s="33" t="n"/>
      <c r="L61" s="33">
        <f>IF(K61="", "", IF(OR(ISTEXT(K61),ISTEXT($F61)),"",K61*$F61))</f>
        <v/>
      </c>
      <c r="M61" s="30">
        <f>IF(OR(H61="",H61=0),"",IF(K61="",IF(J61="","",IF(OR(ISTEXT(J61),ISTEXT(H61)),"",J61/H61)),IF(OR(ISTEXT(L61),ISTEXT(H61)),"",L61/H61)))</f>
        <v/>
      </c>
    </row>
    <row r="62" ht="13.35" customHeight="1" s="162">
      <c r="B62" s="307" t="n"/>
      <c r="C62" s="307" t="n"/>
      <c r="E62" s="307" t="n"/>
      <c r="F62" s="32" t="n"/>
      <c r="G62" s="33">
        <f>IF(F62="", "", IF(OR(ISTEXT(H62),ISTEXT(F62)),"",H62/F62))</f>
        <v/>
      </c>
      <c r="H62" s="33" t="n"/>
      <c r="I62" s="33" t="n"/>
      <c r="J62" s="33">
        <f>IF(I62="", "", IF(OR(ISTEXT(I62),ISTEXT($F62)),"",I62*$F62))</f>
        <v/>
      </c>
      <c r="K62" s="33" t="n"/>
      <c r="L62" s="33">
        <f>IF(K62="", "", IF(OR(ISTEXT(K62),ISTEXT($F62)),"",K62*$F62))</f>
        <v/>
      </c>
      <c r="M62" s="30">
        <f>IF(OR(H62="",H62=0),"",IF(K62="",IF(J62="","",IF(OR(ISTEXT(J62),ISTEXT(H62)),"",J62/H62)),IF(OR(ISTEXT(L62),ISTEXT(H62)),"",L62/H62)))</f>
        <v/>
      </c>
    </row>
    <row r="63" ht="13.35" customHeight="1" s="162">
      <c r="B63" s="307" t="n"/>
      <c r="C63" s="307" t="n"/>
      <c r="E63" s="307" t="n"/>
      <c r="F63" s="32" t="n"/>
      <c r="G63" s="33">
        <f>IF(F63="", "", IF(OR(ISTEXT(H63),ISTEXT(F63)),"",H63/F63))</f>
        <v/>
      </c>
      <c r="H63" s="33" t="n"/>
      <c r="I63" s="33" t="n"/>
      <c r="J63" s="33">
        <f>IF(I63="", "", IF(OR(ISTEXT(I63),ISTEXT($F63)),"",I63*$F63))</f>
        <v/>
      </c>
      <c r="K63" s="33" t="n"/>
      <c r="L63" s="33">
        <f>IF(K63="", "", IF(OR(ISTEXT(K63),ISTEXT($F63)),"",K63*$F63))</f>
        <v/>
      </c>
      <c r="M63" s="30">
        <f>IF(OR(H63="",H63=0),"",IF(K63="",IF(J63="","",IF(OR(ISTEXT(J63),ISTEXT(H63)),"",J63/H63)),IF(OR(ISTEXT(L63),ISTEXT(H63)),"",L63/H63)))</f>
        <v/>
      </c>
    </row>
    <row r="64" ht="13.35" customHeight="1" s="162">
      <c r="B64" s="307" t="n"/>
      <c r="C64" s="307" t="n"/>
      <c r="E64" s="307" t="n"/>
      <c r="F64" s="32" t="n"/>
      <c r="G64" s="33">
        <f>IF(F64="", "", IF(OR(ISTEXT(H64),ISTEXT(F64)),"",H64/F64))</f>
        <v/>
      </c>
      <c r="H64" s="33" t="n"/>
      <c r="I64" s="33" t="n"/>
      <c r="J64" s="33">
        <f>IF(I64="", "", IF(OR(ISTEXT(I64),ISTEXT($F64)),"",I64*$F64))</f>
        <v/>
      </c>
      <c r="K64" s="33" t="n"/>
      <c r="L64" s="33">
        <f>IF(K64="", "", IF(OR(ISTEXT(K64),ISTEXT($F64)),"",K64*$F64))</f>
        <v/>
      </c>
      <c r="M64" s="30">
        <f>IF(OR(H64="",H64=0),"",IF(K64="",IF(J64="","",IF(OR(ISTEXT(J64),ISTEXT(H64)),"",J64/H64)),IF(OR(ISTEXT(L64),ISTEXT(H64)),"",L64/H64)))</f>
        <v/>
      </c>
    </row>
    <row r="65" ht="13.35" customHeight="1" s="162">
      <c r="B65" s="307" t="n"/>
      <c r="C65" s="307" t="n"/>
      <c r="E65" s="307" t="n"/>
      <c r="F65" s="32" t="n"/>
      <c r="G65" s="33">
        <f>IF(F65="", "", IF(OR(ISTEXT(H65),ISTEXT(F65)),"",H65/F65))</f>
        <v/>
      </c>
      <c r="H65" s="33" t="n"/>
      <c r="I65" s="33" t="n"/>
      <c r="J65" s="33">
        <f>IF(I65="", "", IF(OR(ISTEXT(I65),ISTEXT($F65)),"",I65*$F65))</f>
        <v/>
      </c>
      <c r="K65" s="33" t="n"/>
      <c r="L65" s="33">
        <f>IF(K65="", "", IF(OR(ISTEXT(K65),ISTEXT($F65)),"",K65*$F65))</f>
        <v/>
      </c>
      <c r="M65" s="30">
        <f>IF(OR(H65="",H65=0),"",IF(K65="",IF(J65="","",IF(OR(ISTEXT(J65),ISTEXT(H65)),"",J65/H65)),IF(OR(ISTEXT(L65),ISTEXT(H65)),"",L65/H65)))</f>
        <v/>
      </c>
    </row>
    <row r="66" ht="13.35" customHeight="1" s="162">
      <c r="B66" s="307" t="n"/>
      <c r="C66" s="307" t="n"/>
      <c r="E66" s="307" t="n"/>
      <c r="F66" s="32" t="n"/>
      <c r="G66" s="33">
        <f>IF(F66="", "", IF(OR(ISTEXT(H66),ISTEXT(F66)),"",H66/F66))</f>
        <v/>
      </c>
      <c r="H66" s="33" t="n"/>
      <c r="I66" s="33" t="n"/>
      <c r="J66" s="33">
        <f>IF(I66="", "", IF(OR(ISTEXT(I66),ISTEXT($F66)),"",I66*$F66))</f>
        <v/>
      </c>
      <c r="K66" s="33" t="n"/>
      <c r="L66" s="33">
        <f>IF(K66="", "", IF(OR(ISTEXT(K66),ISTEXT($F66)),"",K66*$F66))</f>
        <v/>
      </c>
      <c r="M66" s="30">
        <f>IF(OR(H66="",H66=0),"",IF(K66="",IF(J66="","",IF(OR(ISTEXT(J66),ISTEXT(H66)),"",J66/H66)),IF(OR(ISTEXT(L66),ISTEXT(H66)),"",L66/H66)))</f>
        <v/>
      </c>
    </row>
    <row r="67" ht="13.35" customHeight="1" s="162">
      <c r="B67" s="307" t="n"/>
      <c r="C67" s="307" t="n"/>
      <c r="E67" s="307" t="n"/>
      <c r="F67" s="32" t="n"/>
      <c r="G67" s="33">
        <f>IF(F67="", "", IF(OR(ISTEXT(H67),ISTEXT(F67)),"",H67/F67))</f>
        <v/>
      </c>
      <c r="H67" s="33" t="n"/>
      <c r="I67" s="33" t="n"/>
      <c r="J67" s="33">
        <f>IF(I67="", "", IF(OR(ISTEXT(I67),ISTEXT($F67)),"",I67*$F67))</f>
        <v/>
      </c>
      <c r="K67" s="33" t="n"/>
      <c r="L67" s="33">
        <f>IF(K67="", "", IF(OR(ISTEXT(K67),ISTEXT($F67)),"",K67*$F67))</f>
        <v/>
      </c>
      <c r="M67" s="30">
        <f>IF(OR(H67="",H67=0),"",IF(K67="",IF(J67="","",IF(OR(ISTEXT(J67),ISTEXT(H67)),"",J67/H67)),IF(OR(ISTEXT(L67),ISTEXT(H67)),"",L67/H67)))</f>
        <v/>
      </c>
    </row>
    <row r="68" ht="13.35" customHeight="1" s="162">
      <c r="B68" s="307" t="n"/>
      <c r="C68" s="307" t="n"/>
      <c r="E68" s="307" t="n"/>
      <c r="F68" s="32" t="n"/>
      <c r="G68" s="33">
        <f>IF(F68="", "", IF(OR(ISTEXT(H68),ISTEXT(F68)),"",H68/F68))</f>
        <v/>
      </c>
      <c r="H68" s="33" t="n"/>
      <c r="I68" s="33" t="n"/>
      <c r="J68" s="33">
        <f>IF(I68="", "", IF(OR(ISTEXT(I68),ISTEXT($F68)),"",I68*$F68))</f>
        <v/>
      </c>
      <c r="K68" s="33" t="n"/>
      <c r="L68" s="33">
        <f>IF(K68="", "", IF(OR(ISTEXT(K68),ISTEXT($F68)),"",K68*$F68))</f>
        <v/>
      </c>
      <c r="M68" s="30">
        <f>IF(OR(H68="",H68=0),"",IF(K68="",IF(J68="","",IF(OR(ISTEXT(J68),ISTEXT(H68)),"",J68/H68)),IF(OR(ISTEXT(L68),ISTEXT(H68)),"",L68/H68)))</f>
        <v/>
      </c>
    </row>
    <row r="69" ht="13.35" customHeight="1" s="162">
      <c r="B69" s="307" t="n"/>
      <c r="C69" s="307" t="n"/>
      <c r="E69" s="307" t="n"/>
      <c r="F69" s="32" t="n"/>
      <c r="G69" s="33">
        <f>IF(F69="", "", IF(OR(ISTEXT(H69),ISTEXT(F69)),"",H69/F69))</f>
        <v/>
      </c>
      <c r="H69" s="33" t="n"/>
      <c r="I69" s="33" t="n"/>
      <c r="J69" s="33">
        <f>IF(I69="", "", IF(OR(ISTEXT(I69),ISTEXT($F69)),"",I69*$F69))</f>
        <v/>
      </c>
      <c r="K69" s="33" t="n"/>
      <c r="L69" s="33">
        <f>IF(K69="", "", IF(OR(ISTEXT(K69),ISTEXT($F69)),"",K69*$F69))</f>
        <v/>
      </c>
      <c r="M69" s="30">
        <f>IF(OR(H69="",H69=0),"",IF(K69="",IF(J69="","",IF(OR(ISTEXT(J69),ISTEXT(H69)),"",J69/H69)),IF(OR(ISTEXT(L69),ISTEXT(H69)),"",L69/H69)))</f>
        <v/>
      </c>
    </row>
    <row r="70" ht="13.35" customHeight="1" s="162">
      <c r="B70" s="307" t="n"/>
      <c r="C70" s="307" t="n"/>
      <c r="E70" s="307" t="n"/>
      <c r="F70" s="32" t="n"/>
      <c r="G70" s="33">
        <f>IF(F70="", "", IF(OR(ISTEXT(H70),ISTEXT(F70)),"",H70/F70))</f>
        <v/>
      </c>
      <c r="H70" s="33" t="n"/>
      <c r="I70" s="33" t="n"/>
      <c r="J70" s="33">
        <f>IF(I70="", "", IF(OR(ISTEXT(I70),ISTEXT($F70)),"",I70*$F70))</f>
        <v/>
      </c>
      <c r="K70" s="33" t="n"/>
      <c r="L70" s="33">
        <f>IF(K70="", "", IF(OR(ISTEXT(K70),ISTEXT($F70)),"",K70*$F70))</f>
        <v/>
      </c>
      <c r="M70" s="30">
        <f>IF(OR(H70="",H70=0),"",IF(K70="",IF(J70="","",IF(OR(ISTEXT(J70),ISTEXT(H70)),"",J70/H70)),IF(OR(ISTEXT(L70),ISTEXT(H70)),"",L70/H70)))</f>
        <v/>
      </c>
    </row>
    <row r="71" ht="13.35" customHeight="1" s="162">
      <c r="B71" s="307" t="n"/>
      <c r="C71" s="307" t="n"/>
      <c r="E71" s="307" t="n"/>
      <c r="F71" s="32" t="n"/>
      <c r="G71" s="33">
        <f>IF(F71="", "", IF(OR(ISTEXT(H71),ISTEXT(F71)),"",H71/F71))</f>
        <v/>
      </c>
      <c r="H71" s="33" t="n"/>
      <c r="I71" s="33" t="n"/>
      <c r="J71" s="33">
        <f>IF(I71="", "", IF(OR(ISTEXT(I71),ISTEXT($F71)),"",I71*$F71))</f>
        <v/>
      </c>
      <c r="K71" s="33" t="n"/>
      <c r="L71" s="33">
        <f>IF(K71="", "", IF(OR(ISTEXT(K71),ISTEXT($F71)),"",K71*$F71))</f>
        <v/>
      </c>
      <c r="M71" s="30">
        <f>IF(OR(H71="",H71=0),"",IF(K71="",IF(J71="","",IF(OR(ISTEXT(J71),ISTEXT(H71)),"",J71/H71)),IF(OR(ISTEXT(L71),ISTEXT(H71)),"",L71/H71)))</f>
        <v/>
      </c>
    </row>
    <row r="72" ht="13.35" customHeight="1" s="162">
      <c r="B72" s="307" t="n"/>
      <c r="C72" s="307" t="n"/>
      <c r="E72" s="307" t="n"/>
      <c r="F72" s="32" t="n"/>
      <c r="G72" s="33">
        <f>IF(F72="", "", IF(OR(ISTEXT(H72),ISTEXT(F72)),"",H72/F72))</f>
        <v/>
      </c>
      <c r="H72" s="33" t="n"/>
      <c r="I72" s="33" t="n"/>
      <c r="J72" s="33">
        <f>IF(I72="", "", IF(OR(ISTEXT(I72),ISTEXT($F72)),"",I72*$F72))</f>
        <v/>
      </c>
      <c r="K72" s="33" t="n"/>
      <c r="L72" s="33">
        <f>IF(K72="", "", IF(OR(ISTEXT(K72),ISTEXT($F72)),"",K72*$F72))</f>
        <v/>
      </c>
      <c r="M72" s="30">
        <f>IF(OR(H72="",H72=0),"",IF(K72="",IF(J72="","",IF(OR(ISTEXT(J72),ISTEXT(H72)),"",J72/H72)),IF(OR(ISTEXT(L72),ISTEXT(H72)),"",L72/H72)))</f>
        <v/>
      </c>
    </row>
    <row r="73" ht="13.35" customHeight="1" s="162">
      <c r="B73" s="307" t="n"/>
      <c r="C73" s="307" t="n"/>
      <c r="E73" s="307" t="n"/>
      <c r="F73" s="32" t="n"/>
      <c r="G73" s="33">
        <f>IF(F73="", "", IF(OR(ISTEXT(H73),ISTEXT(F73)),"",H73/F73))</f>
        <v/>
      </c>
      <c r="H73" s="33" t="n"/>
      <c r="I73" s="33" t="n"/>
      <c r="J73" s="33">
        <f>IF(I73="", "", IF(OR(ISTEXT(I73),ISTEXT($F73)),"",I73*$F73))</f>
        <v/>
      </c>
      <c r="K73" s="33" t="n"/>
      <c r="L73" s="33">
        <f>IF(K73="", "", IF(OR(ISTEXT(K73),ISTEXT($F73)),"",K73*$F73))</f>
        <v/>
      </c>
      <c r="M73" s="30">
        <f>IF(OR(H73="",H73=0),"",IF(K73="",IF(J73="","",IF(OR(ISTEXT(J73),ISTEXT(H73)),"",J73/H73)),IF(OR(ISTEXT(L73),ISTEXT(H73)),"",L73/H73)))</f>
        <v/>
      </c>
    </row>
    <row r="74" ht="13.35" customHeight="1" s="162">
      <c r="B74" s="307" t="n"/>
      <c r="C74" s="307" t="n"/>
      <c r="E74" s="307" t="n"/>
      <c r="F74" s="32" t="n"/>
      <c r="G74" s="33">
        <f>IF(F74="", "", IF(OR(ISTEXT(H74),ISTEXT(F74)),"",H74/F74))</f>
        <v/>
      </c>
      <c r="H74" s="33" t="n"/>
      <c r="I74" s="33" t="n"/>
      <c r="J74" s="33">
        <f>IF(I74="", "", IF(OR(ISTEXT(I74),ISTEXT($F74)),"",I74*$F74))</f>
        <v/>
      </c>
      <c r="K74" s="33" t="n"/>
      <c r="L74" s="33">
        <f>IF(K74="", "", IF(OR(ISTEXT(K74),ISTEXT($F74)),"",K74*$F74))</f>
        <v/>
      </c>
      <c r="M74" s="30">
        <f>IF(OR(H74="",H74=0),"",IF(K74="",IF(J74="","",IF(OR(ISTEXT(J74),ISTEXT(H74)),"",J74/H74)),IF(OR(ISTEXT(L74),ISTEXT(H74)),"",L74/H74)))</f>
        <v/>
      </c>
    </row>
    <row r="75" ht="13.35" customHeight="1" s="162">
      <c r="B75" s="307" t="n"/>
      <c r="C75" s="307" t="n"/>
      <c r="E75" s="307" t="n"/>
      <c r="F75" s="32" t="n"/>
      <c r="G75" s="33">
        <f>IF(F75="", "", IF(OR(ISTEXT(H75),ISTEXT(F75)),"",H75/F75))</f>
        <v/>
      </c>
      <c r="H75" s="33" t="n"/>
      <c r="I75" s="33" t="n"/>
      <c r="J75" s="33">
        <f>IF(I75="", "", IF(OR(ISTEXT(I75),ISTEXT($F75)),"",I75*$F75))</f>
        <v/>
      </c>
      <c r="K75" s="33" t="n"/>
      <c r="L75" s="33">
        <f>IF(K75="", "", IF(OR(ISTEXT(K75),ISTEXT($F75)),"",K75*$F75))</f>
        <v/>
      </c>
      <c r="M75" s="30">
        <f>IF(OR(H75="",H75=0),"",IF(K75="",IF(J75="","",IF(OR(ISTEXT(J75),ISTEXT(H75)),"",J75/H75)),IF(OR(ISTEXT(L75),ISTEXT(H75)),"",L75/H75)))</f>
        <v/>
      </c>
    </row>
    <row r="76" ht="13.35" customHeight="1" s="162">
      <c r="B76" s="307" t="n"/>
      <c r="C76" s="307" t="n"/>
      <c r="E76" s="307" t="n"/>
      <c r="F76" s="32" t="n"/>
      <c r="G76" s="33">
        <f>IF(F76="", "", IF(OR(ISTEXT(H76),ISTEXT(F76)),"",H76/F76))</f>
        <v/>
      </c>
      <c r="H76" s="33" t="n"/>
      <c r="I76" s="33" t="n"/>
      <c r="J76" s="33">
        <f>IF(I76="", "", IF(OR(ISTEXT(I76),ISTEXT($F76)),"",I76*$F76))</f>
        <v/>
      </c>
      <c r="K76" s="33" t="n"/>
      <c r="L76" s="33">
        <f>IF(K76="", "", IF(OR(ISTEXT(K76),ISTEXT($F76)),"",K76*$F76))</f>
        <v/>
      </c>
      <c r="M76" s="30">
        <f>IF(OR(H76="",H76=0),"",IF(K76="",IF(J76="","",IF(OR(ISTEXT(J76),ISTEXT(H76)),"",J76/H76)),IF(OR(ISTEXT(L76),ISTEXT(H76)),"",L76/H76)))</f>
        <v/>
      </c>
    </row>
    <row r="77" ht="13.35" customHeight="1" s="162">
      <c r="B77" s="307" t="n"/>
      <c r="C77" s="307" t="n"/>
      <c r="E77" s="307" t="n"/>
      <c r="F77" s="32" t="n"/>
      <c r="G77" s="33">
        <f>IF(F77="", "", IF(OR(ISTEXT(H77),ISTEXT(F77)),"",H77/F77))</f>
        <v/>
      </c>
      <c r="H77" s="33" t="n"/>
      <c r="I77" s="33" t="n"/>
      <c r="J77" s="33">
        <f>IF(I77="", "", IF(OR(ISTEXT(I77),ISTEXT($F77)),"",I77*$F77))</f>
        <v/>
      </c>
      <c r="K77" s="33" t="n"/>
      <c r="L77" s="33">
        <f>IF(K77="", "", IF(OR(ISTEXT(K77),ISTEXT($F77)),"",K77*$F77))</f>
        <v/>
      </c>
      <c r="M77" s="30">
        <f>IF(OR(H77="",H77=0),"",IF(K77="",IF(J77="","",IF(OR(ISTEXT(J77),ISTEXT(H77)),"",J77/H77)),IF(OR(ISTEXT(L77),ISTEXT(H77)),"",L77/H77)))</f>
        <v/>
      </c>
    </row>
    <row r="78" ht="13.35" customHeight="1" s="162">
      <c r="B78" s="307" t="n"/>
      <c r="C78" s="307" t="n"/>
      <c r="E78" s="307" t="n"/>
      <c r="F78" s="32" t="n"/>
      <c r="G78" s="33">
        <f>IF(F78="", "", IF(OR(ISTEXT(H78),ISTEXT(F78)),"",H78/F78))</f>
        <v/>
      </c>
      <c r="H78" s="33" t="n"/>
      <c r="I78" s="33" t="n"/>
      <c r="J78" s="33">
        <f>IF(I78="", "", IF(OR(ISTEXT(I78),ISTEXT($F78)),"",I78*$F78))</f>
        <v/>
      </c>
      <c r="K78" s="33" t="n"/>
      <c r="L78" s="33">
        <f>IF(K78="", "", IF(OR(ISTEXT(K78),ISTEXT($F78)),"",K78*$F78))</f>
        <v/>
      </c>
      <c r="M78" s="30">
        <f>IF(OR(H78="",H78=0),"",IF(K78="",IF(J78="","",IF(OR(ISTEXT(J78),ISTEXT(H78)),"",J78/H78)),IF(OR(ISTEXT(L78),ISTEXT(H78)),"",L78/H78)))</f>
        <v/>
      </c>
    </row>
    <row r="79" ht="13.35" customHeight="1" s="162">
      <c r="B79" s="307" t="n"/>
      <c r="C79" s="307" t="n"/>
      <c r="E79" s="307" t="n"/>
      <c r="F79" s="32" t="n"/>
      <c r="G79" s="33">
        <f>IF(F79="", "", IF(OR(ISTEXT(H79),ISTEXT(F79)),"",H79/F79))</f>
        <v/>
      </c>
      <c r="H79" s="33" t="n"/>
      <c r="I79" s="33" t="n"/>
      <c r="J79" s="33">
        <f>IF(I79="", "", IF(OR(ISTEXT(I79),ISTEXT($F79)),"",I79*$F79))</f>
        <v/>
      </c>
      <c r="K79" s="33" t="n"/>
      <c r="L79" s="33">
        <f>IF(K79="", "", IF(OR(ISTEXT(K79),ISTEXT($F79)),"",K79*$F79))</f>
        <v/>
      </c>
      <c r="M79" s="30">
        <f>IF(OR(H79="",H79=0),"",IF(K79="",IF(J79="","",IF(OR(ISTEXT(J79),ISTEXT(H79)),"",J79/H79)),IF(OR(ISTEXT(L79),ISTEXT(H79)),"",L79/H79)))</f>
        <v/>
      </c>
    </row>
    <row r="80" ht="13.35" customHeight="1" s="162">
      <c r="B80" s="307" t="n"/>
      <c r="C80" s="307" t="n"/>
      <c r="E80" s="307" t="n"/>
      <c r="F80" s="32" t="n"/>
      <c r="G80" s="33">
        <f>IF(F80="", "", IF(OR(ISTEXT(H80),ISTEXT(F80)),"",H80/F80))</f>
        <v/>
      </c>
      <c r="H80" s="33" t="n"/>
      <c r="I80" s="33" t="n"/>
      <c r="J80" s="33">
        <f>IF(I80="", "", IF(OR(ISTEXT(I80),ISTEXT($F80)),"",I80*$F80))</f>
        <v/>
      </c>
      <c r="K80" s="33" t="n"/>
      <c r="L80" s="33">
        <f>IF(K80="", "", IF(OR(ISTEXT(K80),ISTEXT($F80)),"",K80*$F80))</f>
        <v/>
      </c>
      <c r="M80" s="30">
        <f>IF(OR(H80="",H80=0),"",IF(K80="",IF(J80="","",IF(OR(ISTEXT(J80),ISTEXT(H80)),"",J80/H80)),IF(OR(ISTEXT(L80),ISTEXT(H80)),"",L80/H80)))</f>
        <v/>
      </c>
    </row>
    <row r="81" ht="13.35" customHeight="1" s="162">
      <c r="B81" s="307" t="n"/>
      <c r="C81" s="307" t="n"/>
      <c r="E81" s="307" t="n"/>
      <c r="F81" s="32" t="n"/>
      <c r="G81" s="33">
        <f>IF(F81="", "", IF(OR(ISTEXT(H81),ISTEXT(F81)),"",H81/F81))</f>
        <v/>
      </c>
      <c r="H81" s="33" t="n"/>
      <c r="I81" s="33" t="n"/>
      <c r="J81" s="33">
        <f>IF(I81="", "", IF(OR(ISTEXT(I81),ISTEXT($F81)),"",I81*$F81))</f>
        <v/>
      </c>
      <c r="K81" s="33" t="n"/>
      <c r="L81" s="33">
        <f>IF(K81="", "", IF(OR(ISTEXT(K81),ISTEXT($F81)),"",K81*$F81))</f>
        <v/>
      </c>
      <c r="M81" s="30">
        <f>IF(OR(H81="",H81=0),"",IF(K81="",IF(J81="","",IF(OR(ISTEXT(J81),ISTEXT(H81)),"",J81/H81)),IF(OR(ISTEXT(L81),ISTEXT(H81)),"",L81/H81)))</f>
        <v/>
      </c>
    </row>
    <row r="82" ht="13.35" customHeight="1" s="162">
      <c r="B82" s="307" t="n"/>
      <c r="C82" s="307" t="n"/>
      <c r="E82" s="307" t="n"/>
      <c r="F82" s="32" t="n"/>
      <c r="G82" s="33">
        <f>IF(F82="", "", IF(OR(ISTEXT(H82),ISTEXT(F82)),"",H82/F82))</f>
        <v/>
      </c>
      <c r="H82" s="33" t="n"/>
      <c r="I82" s="33" t="n"/>
      <c r="J82" s="33">
        <f>IF(I82="", "", IF(OR(ISTEXT(I82),ISTEXT($F82)),"",I82*$F82))</f>
        <v/>
      </c>
      <c r="K82" s="33" t="n"/>
      <c r="L82" s="33">
        <f>IF(K82="", "", IF(OR(ISTEXT(K82),ISTEXT($F82)),"",K82*$F82))</f>
        <v/>
      </c>
      <c r="M82" s="30">
        <f>IF(OR(H82="",H82=0),"",IF(K82="",IF(J82="","",IF(OR(ISTEXT(J82),ISTEXT(H82)),"",J82/H82)),IF(OR(ISTEXT(L82),ISTEXT(H82)),"",L82/H82)))</f>
        <v/>
      </c>
    </row>
    <row r="83" ht="13.35" customHeight="1" s="162">
      <c r="B83" s="307" t="n"/>
      <c r="C83" s="307" t="n"/>
      <c r="E83" s="307" t="n"/>
      <c r="F83" s="32" t="n"/>
      <c r="G83" s="33">
        <f>IF(F83="", "", IF(OR(ISTEXT(H83),ISTEXT(F83)),"",H83/F83))</f>
        <v/>
      </c>
      <c r="H83" s="33" t="n"/>
      <c r="I83" s="33" t="n"/>
      <c r="J83" s="33">
        <f>IF(I83="", "", IF(OR(ISTEXT(I83),ISTEXT($F83)),"",I83*$F83))</f>
        <v/>
      </c>
      <c r="K83" s="33" t="n"/>
      <c r="L83" s="33">
        <f>IF(K83="", "", IF(OR(ISTEXT(K83),ISTEXT($F83)),"",K83*$F83))</f>
        <v/>
      </c>
      <c r="M83" s="30">
        <f>IF(OR(H83="",H83=0),"",IF(K83="",IF(J83="","",IF(OR(ISTEXT(J83),ISTEXT(H83)),"",J83/H83)),IF(OR(ISTEXT(L83),ISTEXT(H83)),"",L83/H83)))</f>
        <v/>
      </c>
    </row>
    <row r="84" ht="13.35" customHeight="1" s="162">
      <c r="B84" s="307" t="n"/>
      <c r="C84" s="307" t="n"/>
      <c r="E84" s="307" t="n"/>
      <c r="F84" s="32" t="n"/>
      <c r="G84" s="33">
        <f>IF(F84="", "", IF(OR(ISTEXT(H84),ISTEXT(F84)),"",H84/F84))</f>
        <v/>
      </c>
      <c r="H84" s="33" t="n"/>
      <c r="I84" s="33" t="n"/>
      <c r="J84" s="33">
        <f>IF(I84="", "", IF(OR(ISTEXT(I84),ISTEXT($F84)),"",I84*$F84))</f>
        <v/>
      </c>
      <c r="K84" s="33" t="n"/>
      <c r="L84" s="33">
        <f>IF(K84="", "", IF(OR(ISTEXT(K84),ISTEXT($F84)),"",K84*$F84))</f>
        <v/>
      </c>
      <c r="M84" s="30">
        <f>IF(OR(H84="",H84=0),"",IF(K84="",IF(J84="","",IF(OR(ISTEXT(J84),ISTEXT(H84)),"",J84/H84)),IF(OR(ISTEXT(L84),ISTEXT(H84)),"",L84/H84)))</f>
        <v/>
      </c>
    </row>
    <row r="85" ht="13.35" customHeight="1" s="162">
      <c r="B85" s="307" t="n"/>
      <c r="C85" s="307" t="n"/>
      <c r="E85" s="307" t="n"/>
      <c r="F85" s="32" t="n"/>
      <c r="G85" s="33">
        <f>IF(F85="", "", IF(OR(ISTEXT(H85),ISTEXT(F85)),"",H85/F85))</f>
        <v/>
      </c>
      <c r="H85" s="33" t="n"/>
      <c r="I85" s="33" t="n"/>
      <c r="J85" s="33">
        <f>IF(I85="", "", IF(OR(ISTEXT(I85),ISTEXT($F85)),"",I85*$F85))</f>
        <v/>
      </c>
      <c r="K85" s="33" t="n"/>
      <c r="L85" s="33">
        <f>IF(K85="", "", IF(OR(ISTEXT(K85),ISTEXT($F85)),"",K85*$F85))</f>
        <v/>
      </c>
      <c r="M85" s="30">
        <f>IF(OR(H85="",H85=0),"",IF(K85="",IF(J85="","",IF(OR(ISTEXT(J85),ISTEXT(H85)),"",J85/H85)),IF(OR(ISTEXT(L85),ISTEXT(H85)),"",L85/H85)))</f>
        <v/>
      </c>
    </row>
    <row r="86" ht="13.35" customHeight="1" s="162">
      <c r="B86" s="307" t="n"/>
      <c r="C86" s="307" t="n"/>
      <c r="E86" s="307" t="n"/>
      <c r="F86" s="32" t="n"/>
      <c r="G86" s="33">
        <f>IF(F86="", "", IF(OR(ISTEXT(H86),ISTEXT(F86)),"",H86/F86))</f>
        <v/>
      </c>
      <c r="H86" s="33" t="n"/>
      <c r="I86" s="33" t="n"/>
      <c r="J86" s="33">
        <f>IF(I86="", "", IF(OR(ISTEXT(I86),ISTEXT($F86)),"",I86*$F86))</f>
        <v/>
      </c>
      <c r="K86" s="33" t="n"/>
      <c r="L86" s="33">
        <f>IF(K86="", "", IF(OR(ISTEXT(K86),ISTEXT($F86)),"",K86*$F86))</f>
        <v/>
      </c>
      <c r="M86" s="30">
        <f>IF(OR(H86="",H86=0),"",IF(K86="",IF(J86="","",IF(OR(ISTEXT(J86),ISTEXT(H86)),"",J86/H86)),IF(OR(ISTEXT(L86),ISTEXT(H86)),"",L86/H86)))</f>
        <v/>
      </c>
    </row>
    <row r="87" ht="13.35" customHeight="1" s="162">
      <c r="B87" s="307" t="n"/>
      <c r="C87" s="307" t="n"/>
      <c r="E87" s="307" t="n"/>
      <c r="F87" s="32" t="n"/>
      <c r="G87" s="33">
        <f>IF(F87="", "", IF(OR(ISTEXT(H87),ISTEXT(F87)),"",H87/F87))</f>
        <v/>
      </c>
      <c r="H87" s="33" t="n"/>
      <c r="I87" s="33" t="n"/>
      <c r="J87" s="33">
        <f>IF(I87="", "", IF(OR(ISTEXT(I87),ISTEXT($F87)),"",I87*$F87))</f>
        <v/>
      </c>
      <c r="K87" s="33" t="n"/>
      <c r="L87" s="33">
        <f>IF(K87="", "", IF(OR(ISTEXT(K87),ISTEXT($F87)),"",K87*$F87))</f>
        <v/>
      </c>
      <c r="M87" s="30">
        <f>IF(OR(H87="",H87=0),"",IF(K87="",IF(J87="","",IF(OR(ISTEXT(J87),ISTEXT(H87)),"",J87/H87)),IF(OR(ISTEXT(L87),ISTEXT(H87)),"",L87/H87)))</f>
        <v/>
      </c>
    </row>
    <row r="88" ht="13.35" customHeight="1" s="162">
      <c r="B88" s="307" t="n"/>
      <c r="C88" s="307" t="n"/>
      <c r="E88" s="307" t="n"/>
      <c r="F88" s="32" t="n"/>
      <c r="G88" s="33">
        <f>IF(F88="", "", IF(OR(ISTEXT(H88),ISTEXT(F88)),"",H88/F88))</f>
        <v/>
      </c>
      <c r="H88" s="33" t="n"/>
      <c r="I88" s="33" t="n"/>
      <c r="J88" s="33">
        <f>IF(I88="", "", IF(OR(ISTEXT(I88),ISTEXT($F88)),"",I88*$F88))</f>
        <v/>
      </c>
      <c r="K88" s="33" t="n"/>
      <c r="L88" s="33">
        <f>IF(K88="", "", IF(OR(ISTEXT(K88),ISTEXT($F88)),"",K88*$F88))</f>
        <v/>
      </c>
      <c r="M88" s="30">
        <f>IF(OR(H88="",H88=0),"",IF(K88="",IF(J88="","",IF(OR(ISTEXT(J88),ISTEXT(H88)),"",J88/H88)),IF(OR(ISTEXT(L88),ISTEXT(H88)),"",L88/H88)))</f>
        <v/>
      </c>
    </row>
    <row r="89" ht="13.35" customHeight="1" s="162">
      <c r="B89" s="307" t="n"/>
      <c r="C89" s="307" t="n"/>
      <c r="E89" s="307" t="n"/>
      <c r="F89" s="32" t="n"/>
      <c r="G89" s="33">
        <f>IF(F89="", "", IF(OR(ISTEXT(H89),ISTEXT(F89)),"",H89/F89))</f>
        <v/>
      </c>
      <c r="H89" s="33" t="n"/>
      <c r="I89" s="33" t="n"/>
      <c r="J89" s="33">
        <f>IF(I89="", "", IF(OR(ISTEXT(I89),ISTEXT($F89)),"",I89*$F89))</f>
        <v/>
      </c>
      <c r="K89" s="33" t="n"/>
      <c r="L89" s="33">
        <f>IF(K89="", "", IF(OR(ISTEXT(K89),ISTEXT($F89)),"",K89*$F89))</f>
        <v/>
      </c>
      <c r="M89" s="30">
        <f>IF(OR(H89="",H89=0),"",IF(K89="",IF(J89="","",IF(OR(ISTEXT(J89),ISTEXT(H89)),"",J89/H89)),IF(OR(ISTEXT(L89),ISTEXT(H89)),"",L89/H89)))</f>
        <v/>
      </c>
    </row>
    <row r="90" ht="13.35" customHeight="1" s="162">
      <c r="B90" s="307" t="n"/>
      <c r="C90" s="307" t="n"/>
      <c r="E90" s="307" t="n"/>
      <c r="F90" s="32" t="n"/>
      <c r="G90" s="33">
        <f>IF(F90="", "", IF(OR(ISTEXT(H90),ISTEXT(F90)),"",H90/F90))</f>
        <v/>
      </c>
      <c r="H90" s="33" t="n"/>
      <c r="I90" s="33" t="n"/>
      <c r="J90" s="33">
        <f>IF(I90="", "", IF(OR(ISTEXT(I90),ISTEXT($F90)),"",I90*$F90))</f>
        <v/>
      </c>
      <c r="K90" s="33" t="n"/>
      <c r="L90" s="33">
        <f>IF(K90="", "", IF(OR(ISTEXT(K90),ISTEXT($F90)),"",K90*$F90))</f>
        <v/>
      </c>
      <c r="M90" s="30">
        <f>IF(OR(H90="",H90=0),"",IF(K90="",IF(J90="","",IF(OR(ISTEXT(J90),ISTEXT(H90)),"",J90/H90)),IF(OR(ISTEXT(L90),ISTEXT(H90)),"",L90/H90)))</f>
        <v/>
      </c>
    </row>
    <row r="91" ht="13.35" customHeight="1" s="162">
      <c r="B91" s="307" t="n"/>
      <c r="C91" s="307" t="n"/>
      <c r="E91" s="307" t="n"/>
      <c r="F91" s="32" t="n"/>
      <c r="G91" s="33">
        <f>IF(F91="", "", IF(OR(ISTEXT(H91),ISTEXT(F91)),"",H91/F91))</f>
        <v/>
      </c>
      <c r="H91" s="33" t="n"/>
      <c r="I91" s="33" t="n"/>
      <c r="J91" s="33">
        <f>IF(I91="", "", IF(OR(ISTEXT(I91),ISTEXT($F91)),"",I91*$F91))</f>
        <v/>
      </c>
      <c r="K91" s="33" t="n"/>
      <c r="L91" s="33">
        <f>IF(K91="", "", IF(OR(ISTEXT(K91),ISTEXT($F91)),"",K91*$F91))</f>
        <v/>
      </c>
      <c r="M91" s="30">
        <f>IF(OR(H91="",H91=0),"",IF(K91="",IF(J91="","",IF(OR(ISTEXT(J91),ISTEXT(H91)),"",J91/H91)),IF(OR(ISTEXT(L91),ISTEXT(H91)),"",L91/H91)))</f>
        <v/>
      </c>
    </row>
    <row r="92" ht="13.35" customHeight="1" s="162">
      <c r="B92" s="307" t="n"/>
      <c r="C92" s="307" t="n"/>
      <c r="E92" s="307" t="n"/>
      <c r="F92" s="32" t="n"/>
      <c r="G92" s="33">
        <f>IF(F92="", "", IF(OR(ISTEXT(H92),ISTEXT(F92)),"",H92/F92))</f>
        <v/>
      </c>
      <c r="H92" s="33" t="n"/>
      <c r="I92" s="33" t="n"/>
      <c r="J92" s="33">
        <f>IF(I92="", "", IF(OR(ISTEXT(I92),ISTEXT($F92)),"",I92*$F92))</f>
        <v/>
      </c>
      <c r="K92" s="33" t="n"/>
      <c r="L92" s="33">
        <f>IF(K92="", "", IF(OR(ISTEXT(K92),ISTEXT($F92)),"",K92*$F92))</f>
        <v/>
      </c>
      <c r="M92" s="30">
        <f>IF(OR(H92="",H92=0),"",IF(K92="",IF(J92="","",IF(OR(ISTEXT(J92),ISTEXT(H92)),"",J92/H92)),IF(OR(ISTEXT(L92),ISTEXT(H92)),"",L92/H92)))</f>
        <v/>
      </c>
    </row>
    <row r="93" ht="13.35" customHeight="1" s="162">
      <c r="B93" s="307" t="n"/>
      <c r="C93" s="307" t="n"/>
      <c r="E93" s="307" t="n"/>
      <c r="F93" s="32" t="n"/>
      <c r="G93" s="33">
        <f>IF(F93="", "", IF(OR(ISTEXT(H93),ISTEXT(F93)),"",H93/F93))</f>
        <v/>
      </c>
      <c r="H93" s="33" t="n"/>
      <c r="I93" s="33" t="n"/>
      <c r="J93" s="33">
        <f>IF(I93="", "", IF(OR(ISTEXT(I93),ISTEXT($F93)),"",I93*$F93))</f>
        <v/>
      </c>
      <c r="K93" s="33" t="n"/>
      <c r="L93" s="33">
        <f>IF(K93="", "", IF(OR(ISTEXT(K93),ISTEXT($F93)),"",K93*$F93))</f>
        <v/>
      </c>
      <c r="M93" s="30">
        <f>IF(OR(H93="",H93=0),"",IF(K93="",IF(J93="","",IF(OR(ISTEXT(J93),ISTEXT(H93)),"",J93/H93)),IF(OR(ISTEXT(L93),ISTEXT(H93)),"",L93/H93)))</f>
        <v/>
      </c>
    </row>
    <row r="94" ht="13.35" customHeight="1" s="162">
      <c r="B94" s="307" t="n"/>
      <c r="C94" s="307" t="n"/>
      <c r="E94" s="307" t="n"/>
      <c r="F94" s="32" t="n"/>
      <c r="G94" s="33">
        <f>IF(F94="", "", IF(OR(ISTEXT(H94),ISTEXT(F94)),"",H94/F94))</f>
        <v/>
      </c>
      <c r="H94" s="33" t="n"/>
      <c r="I94" s="33" t="n"/>
      <c r="J94" s="33">
        <f>IF(I94="", "", IF(OR(ISTEXT(I94),ISTEXT($F94)),"",I94*$F94))</f>
        <v/>
      </c>
      <c r="K94" s="33" t="n"/>
      <c r="L94" s="33">
        <f>IF(K94="", "", IF(OR(ISTEXT(K94),ISTEXT($F94)),"",K94*$F94))</f>
        <v/>
      </c>
      <c r="M94" s="30">
        <f>IF(OR(H94="",H94=0),"",IF(K94="",IF(J94="","",IF(OR(ISTEXT(J94),ISTEXT(H94)),"",J94/H94)),IF(OR(ISTEXT(L94),ISTEXT(H94)),"",L94/H94)))</f>
        <v/>
      </c>
    </row>
    <row r="95" ht="13.35" customHeight="1" s="162">
      <c r="B95" s="307" t="n"/>
      <c r="C95" s="307" t="n"/>
      <c r="E95" s="307" t="n"/>
      <c r="F95" s="32" t="n"/>
      <c r="G95" s="33">
        <f>IF(F95="", "", IF(OR(ISTEXT(H95),ISTEXT(F95)),"",H95/F95))</f>
        <v/>
      </c>
      <c r="H95" s="33" t="n"/>
      <c r="I95" s="33" t="n"/>
      <c r="J95" s="33">
        <f>IF(I95="", "", IF(OR(ISTEXT(I95),ISTEXT($F95)),"",I95*$F95))</f>
        <v/>
      </c>
      <c r="K95" s="33" t="n"/>
      <c r="L95" s="33">
        <f>IF(K95="", "", IF(OR(ISTEXT(K95),ISTEXT($F95)),"",K95*$F95))</f>
        <v/>
      </c>
      <c r="M95" s="30">
        <f>IF(OR(H95="",H95=0),"",IF(K95="",IF(J95="","",IF(OR(ISTEXT(J95),ISTEXT(H95)),"",J95/H95)),IF(OR(ISTEXT(L95),ISTEXT(H95)),"",L95/H95)))</f>
        <v/>
      </c>
    </row>
    <row r="96" ht="13.35" customHeight="1" s="162">
      <c r="B96" s="307" t="n"/>
      <c r="C96" s="307" t="n"/>
      <c r="E96" s="307" t="n"/>
      <c r="F96" s="32" t="n"/>
      <c r="G96" s="33">
        <f>IF(F96="", "", IF(OR(ISTEXT(H96),ISTEXT(F96)),"",H96/F96))</f>
        <v/>
      </c>
      <c r="H96" s="33" t="n"/>
      <c r="I96" s="33" t="n"/>
      <c r="J96" s="33">
        <f>IF(I96="", "", IF(OR(ISTEXT(I96),ISTEXT($F96)),"",I96*$F96))</f>
        <v/>
      </c>
      <c r="K96" s="33" t="n"/>
      <c r="L96" s="33">
        <f>IF(K96="", "", IF(OR(ISTEXT(K96),ISTEXT($F96)),"",K96*$F96))</f>
        <v/>
      </c>
      <c r="M96" s="30">
        <f>IF(OR(H96="",H96=0),"",IF(K96="",IF(J96="","",IF(OR(ISTEXT(J96),ISTEXT(H96)),"",J96/H96)),IF(OR(ISTEXT(L96),ISTEXT(H96)),"",L96/H96)))</f>
        <v/>
      </c>
    </row>
    <row r="97" ht="13.35" customHeight="1" s="162">
      <c r="B97" s="307" t="n"/>
      <c r="C97" s="307" t="n"/>
      <c r="E97" s="307" t="n"/>
      <c r="F97" s="32" t="n"/>
      <c r="G97" s="33">
        <f>IF(F97="", "", IF(OR(ISTEXT(H97),ISTEXT(F97)),"",H97/F97))</f>
        <v/>
      </c>
      <c r="H97" s="33" t="n"/>
      <c r="I97" s="33" t="n"/>
      <c r="J97" s="33">
        <f>IF(I97="", "", IF(OR(ISTEXT(I97),ISTEXT($F97)),"",I97*$F97))</f>
        <v/>
      </c>
      <c r="K97" s="33" t="n"/>
      <c r="L97" s="33">
        <f>IF(K97="", "", IF(OR(ISTEXT(K97),ISTEXT($F97)),"",K97*$F97))</f>
        <v/>
      </c>
      <c r="M97" s="30">
        <f>IF(OR(H97="",H97=0),"",IF(K97="",IF(J97="","",IF(OR(ISTEXT(J97),ISTEXT(H97)),"",J97/H97)),IF(OR(ISTEXT(L97),ISTEXT(H97)),"",L97/H97)))</f>
        <v/>
      </c>
    </row>
    <row r="98" ht="13.35" customHeight="1" s="162">
      <c r="B98" s="42" t="n"/>
      <c r="C98" s="231" t="inlineStr">
        <is>
          <t>Subtotal (this page)</t>
        </is>
      </c>
      <c r="D98" s="159" t="n"/>
      <c r="E98" s="42" t="n"/>
      <c r="F98" s="42" t="n"/>
      <c r="G98" s="43" t="n"/>
      <c r="H98" s="43">
        <f>IF(SUM(H60:H97)=0,"",SUM(H60:H97))</f>
        <v/>
      </c>
      <c r="I98" s="43" t="n"/>
      <c r="J98" s="43">
        <f>IF(SUM(J60:J97)=0,"",SUM(J60:J97))</f>
        <v/>
      </c>
      <c r="K98" s="43" t="n"/>
      <c r="L98" s="43">
        <f>IF(SUM(L60:L97)=0,"",SUM(L60:L97))</f>
        <v/>
      </c>
      <c r="M98" s="35">
        <f>IF(OR(H98="",H98=0),"",IF(L98="",IF(J98="","",IF(OR(ISTEXT(J98),ISTEXT(H98)),"",J98/H98)),IF(OR(ISTEXT(L98),ISTEXT(H98)),"",L98/H98)))</f>
        <v/>
      </c>
    </row>
    <row r="99" ht="13.35" customHeight="1" s="162">
      <c r="B99" s="188" t="inlineStr">
        <is>
          <t>Return Air Inlets (cont.)</t>
        </is>
      </c>
      <c r="C99" s="174" t="n"/>
      <c r="D99" s="174" t="n"/>
      <c r="E99" s="174" t="n"/>
      <c r="F99" s="173" t="n"/>
      <c r="G99" s="233" t="inlineStr">
        <is>
          <t>Design VEL</t>
        </is>
      </c>
      <c r="H99" s="194" t="inlineStr">
        <is>
          <t>Design CFM</t>
        </is>
      </c>
      <c r="I99" s="188" t="inlineStr">
        <is>
          <t>Initial</t>
        </is>
      </c>
      <c r="J99" s="173" t="n"/>
      <c r="K99" s="188" t="inlineStr">
        <is>
          <t>Final</t>
        </is>
      </c>
      <c r="L99" s="173" t="n"/>
      <c r="M99" s="188" t="inlineStr">
        <is>
          <t>%</t>
        </is>
      </c>
    </row>
    <row r="100" ht="13.35" customHeight="1" s="162">
      <c r="B100" s="153" t="inlineStr">
        <is>
          <t>No.</t>
        </is>
      </c>
      <c r="C100" s="188" t="inlineStr">
        <is>
          <t>Area Served</t>
        </is>
      </c>
      <c r="D100" s="188" t="inlineStr">
        <is>
          <t>Type</t>
        </is>
      </c>
      <c r="E100" s="188" t="inlineStr">
        <is>
          <t>Size</t>
        </is>
      </c>
      <c r="F100" s="188" t="inlineStr">
        <is>
          <t>Ak</t>
        </is>
      </c>
      <c r="G100" s="440" t="n"/>
      <c r="H100" s="440" t="n"/>
      <c r="I100" s="188" t="inlineStr">
        <is>
          <t>VEL</t>
        </is>
      </c>
      <c r="J100" s="188" t="inlineStr">
        <is>
          <t>CFM</t>
        </is>
      </c>
      <c r="K100" s="188" t="inlineStr">
        <is>
          <t>VEL</t>
        </is>
      </c>
      <c r="L100" s="188" t="inlineStr">
        <is>
          <t>CFM</t>
        </is>
      </c>
      <c r="M100" s="440" t="n"/>
    </row>
    <row r="101" ht="13.35" customHeight="1" s="162">
      <c r="B101" s="31" t="n"/>
      <c r="C101" s="31" t="n"/>
      <c r="E101" s="31" t="n"/>
      <c r="F101" s="32" t="n"/>
      <c r="G101" s="33">
        <f>IF(F101="", "", IF(OR(ISTEXT(H101),ISTEXT(F101)),"",H101/F101))</f>
        <v/>
      </c>
      <c r="H101" s="33" t="n"/>
      <c r="I101" s="33" t="n"/>
      <c r="J101" s="33">
        <f>IF(I101="", "", IF(OR(ISTEXT(I101),ISTEXT($F101)),"",I101*$F101))</f>
        <v/>
      </c>
      <c r="K101" s="33" t="n"/>
      <c r="L101" s="33">
        <f>IF(K101="", "", IF(OR(ISTEXT(K101),ISTEXT($F101)),"",K101*$F101))</f>
        <v/>
      </c>
      <c r="M101" s="30">
        <f>IF(OR(H101="",H101=0),"",IF(K101="",IF(J101="","",IF(OR(ISTEXT(J101),ISTEXT(H101)),"",J101/H101)),IF(OR(ISTEXT(L101),ISTEXT(H101)),"",L101/H101)))</f>
        <v/>
      </c>
    </row>
    <row r="102" ht="13.35" customHeight="1" s="162">
      <c r="B102" s="31" t="n"/>
      <c r="C102" s="31" t="n"/>
      <c r="E102" s="31" t="n"/>
      <c r="F102" s="32" t="n"/>
      <c r="G102" s="33">
        <f>IF(F102="", "", IF(OR(ISTEXT(H102),ISTEXT(F102)),"",H102/F102))</f>
        <v/>
      </c>
      <c r="H102" s="33" t="n"/>
      <c r="I102" s="33" t="n"/>
      <c r="J102" s="33">
        <f>IF(I102="", "", IF(OR(ISTEXT(I102),ISTEXT($F102)),"",I102*$F102))</f>
        <v/>
      </c>
      <c r="K102" s="33" t="n"/>
      <c r="L102" s="33">
        <f>IF(K102="", "", IF(OR(ISTEXT(K102),ISTEXT($F102)),"",K102*$F102))</f>
        <v/>
      </c>
      <c r="M102" s="30">
        <f>IF(OR(H102="",H102=0),"",IF(K102="",IF(J102="","",IF(OR(ISTEXT(J102),ISTEXT(H102)),"",J102/H102)),IF(OR(ISTEXT(L102),ISTEXT(H102)),"",L102/H102)))</f>
        <v/>
      </c>
    </row>
    <row r="103" ht="13.35" customHeight="1" s="162">
      <c r="B103" s="31" t="n"/>
      <c r="C103" s="31" t="n"/>
      <c r="E103" s="31" t="n"/>
      <c r="F103" s="32" t="n"/>
      <c r="G103" s="33">
        <f>IF(F103="", "", IF(OR(ISTEXT(H103),ISTEXT(F103)),"",H103/F103))</f>
        <v/>
      </c>
      <c r="H103" s="33" t="n"/>
      <c r="I103" s="33" t="n"/>
      <c r="J103" s="33">
        <f>IF(I103="", "", IF(OR(ISTEXT(I103),ISTEXT($F103)),"",I103*$F103))</f>
        <v/>
      </c>
      <c r="K103" s="33" t="n"/>
      <c r="L103" s="33">
        <f>IF(K103="", "", IF(OR(ISTEXT(K103),ISTEXT($F103)),"",K103*$F103))</f>
        <v/>
      </c>
      <c r="M103" s="30">
        <f>IF(OR(H103="",H103=0),"",IF(K103="",IF(J103="","",IF(OR(ISTEXT(J103),ISTEXT(H103)),"",J103/H103)),IF(OR(ISTEXT(L103),ISTEXT(H103)),"",L103/H103)))</f>
        <v/>
      </c>
    </row>
    <row r="104" ht="13.35" customHeight="1" s="162">
      <c r="B104" s="31" t="n"/>
      <c r="C104" s="31" t="n"/>
      <c r="E104" s="31" t="n"/>
      <c r="F104" s="32" t="n"/>
      <c r="G104" s="33">
        <f>IF(F104="", "", IF(OR(ISTEXT(H104),ISTEXT(F104)),"",H104/F104))</f>
        <v/>
      </c>
      <c r="H104" s="33" t="n"/>
      <c r="I104" s="33" t="n"/>
      <c r="J104" s="33">
        <f>IF(I104="", "", IF(OR(ISTEXT(I104),ISTEXT($F104)),"",I104*$F104))</f>
        <v/>
      </c>
      <c r="K104" s="33" t="n"/>
      <c r="L104" s="33">
        <f>IF(K104="", "", IF(OR(ISTEXT(K104),ISTEXT($F104)),"",K104*$F104))</f>
        <v/>
      </c>
      <c r="M104" s="30">
        <f>IF(OR(H104="",H104=0),"",IF(K104="",IF(J104="","",IF(OR(ISTEXT(J104),ISTEXT(H104)),"",J104/H104)),IF(OR(ISTEXT(L104),ISTEXT(H104)),"",L104/H104)))</f>
        <v/>
      </c>
    </row>
    <row r="105" ht="13.35" customHeight="1" s="162">
      <c r="B105" s="42" t="n"/>
      <c r="C105" s="231" t="inlineStr">
        <is>
          <t>Subtotal (this page)</t>
        </is>
      </c>
      <c r="D105" s="159" t="n"/>
      <c r="E105" s="42" t="n"/>
      <c r="F105" s="42" t="n"/>
      <c r="G105" s="43" t="n"/>
      <c r="H105" s="43">
        <f>IF(SUM(H101:H104)=0,"",SUM(H101:H104))</f>
        <v/>
      </c>
      <c r="I105" s="42" t="n"/>
      <c r="J105" s="43">
        <f>IF(SUM(J101:J104)=0,"",SUM(J101:J104))</f>
        <v/>
      </c>
      <c r="K105" s="42" t="n"/>
      <c r="L105" s="43">
        <f>IF(SUM(L101:L104)=0,"",SUM(L101:L104))</f>
        <v/>
      </c>
      <c r="M105" s="35">
        <f>IF(OR(H105="",H105=0),"",IF(L105="",IF(J105="","",IF(OR(ISTEXT(J105),ISTEXT(H105)),"",J105/H105)),IF(OR(ISTEXT(L105),ISTEXT(H105)),"",L105/H105)))</f>
        <v/>
      </c>
    </row>
    <row r="106" ht="13.35" customHeight="1" s="162">
      <c r="B106" s="188" t="inlineStr">
        <is>
          <t>Remarks (cont.)</t>
        </is>
      </c>
      <c r="C106" s="173" t="n"/>
      <c r="D106" s="154" t="n"/>
      <c r="E106" s="174" t="n"/>
      <c r="F106" s="174" t="n"/>
      <c r="G106" s="174" t="n"/>
      <c r="H106" s="174" t="n"/>
      <c r="I106" s="174" t="n"/>
      <c r="J106" s="174" t="n"/>
      <c r="K106" s="174" t="n"/>
      <c r="L106" s="174" t="n"/>
      <c r="M106" s="173" t="n"/>
    </row>
    <row r="107" ht="13.35" customHeight="1" s="162">
      <c r="B107" s="154" t="n"/>
      <c r="C107" s="174" t="n"/>
      <c r="D107" s="174" t="n"/>
      <c r="E107" s="174" t="n"/>
      <c r="F107" s="174" t="n"/>
      <c r="G107" s="174" t="n"/>
      <c r="H107" s="174" t="n"/>
      <c r="I107" s="174" t="n"/>
      <c r="J107" s="174" t="n"/>
      <c r="K107" s="174" t="n"/>
      <c r="L107" s="174" t="n"/>
      <c r="M107" s="173" t="n"/>
    </row>
    <row r="108" ht="13.35" customHeight="1" s="162">
      <c r="B108" s="200" t="inlineStr">
        <is>
          <t>System</t>
        </is>
      </c>
      <c r="C108" s="403" t="n"/>
      <c r="D108" s="209">
        <f>IF('{Equipment Data Entry}'!B8="","",'{Equipment Data Entry}'!B8)</f>
        <v/>
      </c>
      <c r="E108" s="418" t="n"/>
      <c r="F108" s="403" t="n"/>
      <c r="G108" s="200" t="inlineStr">
        <is>
          <t>Service</t>
        </is>
      </c>
      <c r="H108" s="403" t="n"/>
      <c r="I108" s="210">
        <f>IF('{Equipment Data Entry}'!C8="","",'{Equipment Data Entry}'!C8)</f>
        <v/>
      </c>
      <c r="J108" s="418" t="n"/>
      <c r="K108" s="418" t="n"/>
      <c r="L108" s="418" t="n"/>
      <c r="M108" s="403" t="n"/>
    </row>
    <row r="109" ht="13.35" customHeight="1" s="162">
      <c r="B109" s="422" t="n"/>
      <c r="C109" s="423" t="n"/>
      <c r="D109" s="422" t="n"/>
      <c r="E109" s="424" t="n"/>
      <c r="F109" s="423" t="n"/>
      <c r="G109" s="422" t="n"/>
      <c r="H109" s="423" t="n"/>
      <c r="I109" s="422" t="n"/>
      <c r="J109" s="424" t="n"/>
      <c r="K109" s="424" t="n"/>
      <c r="L109" s="424" t="n"/>
      <c r="M109" s="423" t="n"/>
    </row>
    <row r="110" ht="13.35" customHeight="1" s="162">
      <c r="B110" s="425" t="inlineStr">
        <is>
          <t>Drive Type:</t>
        </is>
      </c>
      <c r="D110" s="426" t="n"/>
      <c r="E110" s="425" t="inlineStr">
        <is>
          <t>Rotation – Design:</t>
        </is>
      </c>
      <c r="G110" s="426" t="n"/>
      <c r="I110" s="425" t="inlineStr">
        <is>
          <t>Actual:</t>
        </is>
      </c>
      <c r="J110" s="426" t="n"/>
    </row>
    <row r="111" ht="13.35" customHeight="1" s="162">
      <c r="B111" s="200" t="inlineStr">
        <is>
          <t>Unit Data</t>
        </is>
      </c>
      <c r="C111" s="400" t="n"/>
      <c r="D111" s="400" t="n"/>
      <c r="E111" s="400" t="n"/>
      <c r="F111" s="400" t="n"/>
      <c r="G111" s="401" t="n"/>
      <c r="I111" s="200" t="inlineStr">
        <is>
          <t>Design and Performance Data</t>
        </is>
      </c>
      <c r="J111" s="400" t="n"/>
      <c r="K111" s="400" t="n"/>
      <c r="L111" s="401" t="n"/>
      <c r="M111" s="283" t="n"/>
    </row>
    <row r="112" ht="13.35" customHeight="1" s="162">
      <c r="B112" s="199" t="inlineStr">
        <is>
          <t>Manufacturer</t>
        </is>
      </c>
      <c r="C112" s="401" t="n"/>
      <c r="D112" s="204">
        <f>IF('{Equipment Data Entry}'!E8="","",'{Equipment Data Entry}'!E8)</f>
        <v/>
      </c>
      <c r="E112" s="400" t="n"/>
      <c r="F112" s="400" t="n"/>
      <c r="G112" s="401" t="n"/>
      <c r="I112" s="199" t="inlineStr">
        <is>
          <t>Design Criteria</t>
        </is>
      </c>
      <c r="J112" s="401" t="n"/>
      <c r="K112" s="199" t="inlineStr">
        <is>
          <t>Design</t>
        </is>
      </c>
      <c r="L112" s="199" t="inlineStr">
        <is>
          <t>Actual</t>
        </is>
      </c>
    </row>
    <row r="113" ht="13.35" customHeight="1" s="162">
      <c r="B113" s="199" t="inlineStr">
        <is>
          <t>Model Number</t>
        </is>
      </c>
      <c r="C113" s="401" t="n"/>
      <c r="D113" s="204">
        <f>IF('{Equipment Data Entry}'!F8="","",'{Equipment Data Entry}'!F8)</f>
        <v/>
      </c>
      <c r="E113" s="400" t="n"/>
      <c r="F113" s="400" t="n"/>
      <c r="G113" s="401" t="n"/>
      <c r="I113" s="199" t="inlineStr">
        <is>
          <t>Total Airflow</t>
        </is>
      </c>
      <c r="J113" s="401" t="n"/>
      <c r="K113" s="24">
        <f>H147</f>
        <v/>
      </c>
      <c r="L113" s="24">
        <f>L147</f>
        <v/>
      </c>
      <c r="M113" s="22">
        <f>IF(OR(L113="",K113="",K113=0),"",IF(OR(ISTEXT(L113),ISTEXT(K113)),"",L113/K113))</f>
        <v/>
      </c>
    </row>
    <row r="114" ht="13.35" customHeight="1" s="162">
      <c r="B114" s="199" t="inlineStr">
        <is>
          <t>Serial Number</t>
        </is>
      </c>
      <c r="C114" s="401" t="n"/>
      <c r="D114" s="204" t="n"/>
      <c r="E114" s="400" t="n"/>
      <c r="F114" s="400" t="n"/>
      <c r="G114" s="401" t="n"/>
      <c r="I114" s="199" t="inlineStr">
        <is>
          <t>Outside Airflow</t>
        </is>
      </c>
      <c r="J114" s="401" t="n"/>
      <c r="K114" s="24">
        <f>IF(N(H155)=0,"",H155)</f>
        <v/>
      </c>
      <c r="L114" s="24">
        <f>L155</f>
        <v/>
      </c>
      <c r="M114" s="22">
        <f>IF(OR(L114="",K114="",K114=0),"",IF(OR(ISTEXT(L114),ISTEXT(K114)),"",L114/K114))</f>
        <v/>
      </c>
    </row>
    <row r="115" ht="13.35" customHeight="1" s="162">
      <c r="B115" s="199" t="inlineStr">
        <is>
          <t>Area Served</t>
        </is>
      </c>
      <c r="C115" s="401" t="n"/>
      <c r="D115" s="204">
        <f>I108</f>
        <v/>
      </c>
      <c r="E115" s="400" t="n"/>
      <c r="F115" s="400" t="n"/>
      <c r="G115" s="401" t="n"/>
      <c r="I115" s="199" t="inlineStr">
        <is>
          <t>Return Airflow</t>
        </is>
      </c>
      <c r="J115" s="401" t="n"/>
      <c r="K115" s="24">
        <f>IF(K113="","",IF(ISTEXT(K113),"",K113-N(K114)))</f>
        <v/>
      </c>
      <c r="L115" s="24">
        <f>IF(L113="","",IF(ISTEXT(L113),"",L113-N(L114)))</f>
        <v/>
      </c>
    </row>
    <row r="116" ht="13.35" customHeight="1" s="162">
      <c r="B116" s="199" t="inlineStr">
        <is>
          <t>Location</t>
        </is>
      </c>
      <c r="C116" s="401" t="n"/>
      <c r="D116" s="204">
        <f>IF('{Equipment Data Entry}'!D8="","",'{Equipment Data Entry}'!D8)</f>
        <v/>
      </c>
      <c r="E116" s="400" t="n"/>
      <c r="F116" s="400" t="n"/>
      <c r="G116" s="401" t="n"/>
      <c r="I116" s="199" t="inlineStr">
        <is>
          <t>Unit ESP</t>
        </is>
      </c>
      <c r="J116" s="401" t="n"/>
      <c r="K116" s="71">
        <f>IF('{Equipment Data Entry}'!H8="","",'{Equipment Data Entry}'!H8)</f>
        <v/>
      </c>
      <c r="L116" s="29">
        <f>I133</f>
        <v/>
      </c>
    </row>
    <row r="117" ht="13.35" customHeight="1" s="162">
      <c r="I117" s="199" t="inlineStr">
        <is>
          <t>Fan RPMs</t>
        </is>
      </c>
      <c r="J117" s="401" t="n"/>
      <c r="K117" s="24">
        <f>IF('{Equipment Data Entry}'!I8="","",'{Equipment Data Entry}'!I8)</f>
        <v/>
      </c>
      <c r="L117" s="24">
        <f>IF(L126="","",L126)</f>
        <v/>
      </c>
    </row>
    <row r="118" ht="13.35" customHeight="1" s="162">
      <c r="B118" s="200" t="inlineStr">
        <is>
          <t>Motor Data</t>
        </is>
      </c>
      <c r="C118" s="400" t="n"/>
      <c r="D118" s="400" t="n"/>
      <c r="E118" s="400" t="n"/>
      <c r="F118" s="400" t="n"/>
      <c r="G118" s="401" t="n"/>
      <c r="I118" s="199" t="inlineStr">
        <is>
          <t>Filter Type/Size/Qty</t>
        </is>
      </c>
      <c r="J118" s="400" t="n"/>
      <c r="K118" s="401" t="n"/>
      <c r="L118" s="24" t="n"/>
      <c r="M118" s="401" t="n"/>
    </row>
    <row r="119" ht="13.35" customHeight="1" s="162">
      <c r="B119" s="199" t="inlineStr">
        <is>
          <t>Manufacturer</t>
        </is>
      </c>
      <c r="C119" s="401" t="n"/>
      <c r="D119" s="203" t="n"/>
      <c r="E119" s="400" t="n"/>
      <c r="F119" s="400" t="n"/>
      <c r="G119" s="401" t="n"/>
      <c r="I119" s="200" t="inlineStr">
        <is>
          <t>Drive Data</t>
        </is>
      </c>
      <c r="J119" s="400" t="n"/>
      <c r="K119" s="400" t="n"/>
      <c r="L119" s="401" t="n"/>
    </row>
    <row r="120" ht="13.35" customHeight="1" s="162">
      <c r="B120" s="199" t="inlineStr">
        <is>
          <t>Horsepower</t>
        </is>
      </c>
      <c r="C120" s="401" t="n"/>
      <c r="D120" s="28">
        <f>IF('{Equipment Data Entry}'!G8="","",'{Equipment Data Entry}'!G8)</f>
        <v/>
      </c>
      <c r="E120" s="21" t="inlineStr">
        <is>
          <t>RPM</t>
        </is>
      </c>
      <c r="F120" s="24" t="n"/>
      <c r="G120" s="199" t="inlineStr">
        <is>
          <t>SF</t>
        </is>
      </c>
      <c r="I120" s="199" t="inlineStr">
        <is>
          <t>Motor sheave</t>
        </is>
      </c>
      <c r="J120" s="400" t="n"/>
      <c r="K120" s="24">
        <f>IF('{Equipment Data Entry}'!J8="","",'{Equipment Data Entry}'!J8)</f>
        <v/>
      </c>
      <c r="L120" s="21" t="inlineStr">
        <is>
          <t>Bore</t>
        </is>
      </c>
      <c r="M120" s="208"/>
    </row>
    <row r="121" ht="13.35" customHeight="1" s="162">
      <c r="B121" s="198">
        <f>IF('{Equipment Data Entry}'!N8="","",'{Equipment Data Entry}'!N8)</f>
        <v/>
      </c>
      <c r="C121" s="198">
        <f>IF('{Equipment Data Entry}'!O8="","",'{Equipment Data Entry}'!O8)</f>
        <v/>
      </c>
      <c r="D121" s="21" t="inlineStr">
        <is>
          <t>FLA</t>
        </is>
      </c>
      <c r="E121" s="25" t="n"/>
      <c r="F121" s="21" t="inlineStr">
        <is>
          <t>Frame</t>
        </is>
      </c>
      <c r="G121" s="208" t="n"/>
      <c r="I121" s="199" t="inlineStr">
        <is>
          <t>Fan pulley</t>
        </is>
      </c>
      <c r="J121" s="400" t="n"/>
      <c r="K121" s="24">
        <f>IF('{Equipment Data Entry}'!K8="","",'{Equipment Data Entry}'!K8)</f>
        <v/>
      </c>
      <c r="L121" s="21" t="inlineStr">
        <is>
          <t>Bore</t>
        </is>
      </c>
      <c r="M121" s="208"/>
    </row>
    <row r="122" ht="13.35" customHeight="1" s="162">
      <c r="B122" s="199" t="inlineStr">
        <is>
          <t>Corrected FLA</t>
        </is>
      </c>
      <c r="C122" s="401" t="n"/>
      <c r="D122" s="27">
        <f>IF(OR(E123="",E121="",B121=""),"",IF(OR(ISTEXT(B121),COUNT(E123:G123)=0,ISTEXT(E121)),"",B121/AVERAGE(E123:G123)*E121))</f>
        <v/>
      </c>
      <c r="E122" s="199" t="inlineStr">
        <is>
          <t>Estimated BHP</t>
        </is>
      </c>
      <c r="F122" s="401" t="n"/>
      <c r="G122" s="27">
        <f>IF(OR(COUNT(E124:G124)=0,IF(N(E125)&gt;0,E125,N(D120))=0,IF(N(D122)&gt;0,D122,N(E121))=0),"",IF(N(E125)&gt;0,E125,N(D120))*AVERAGE(E124:G124)/IF(N(D122)&gt;0,D122,N(E121)))</f>
        <v/>
      </c>
      <c r="I122" s="199" t="inlineStr">
        <is>
          <t>Belt(s)</t>
        </is>
      </c>
      <c r="J122" s="208">
        <f>IF('{Equipment Data Entry}'!L8="","",'{Equipment Data Entry}'!L8)</f>
        <v/>
      </c>
      <c r="K122" s="199" t="inlineStr">
        <is>
          <t>C to C</t>
        </is>
      </c>
      <c r="L122" s="64">
        <f>IF('{Equipment Data Entry}'!M8="","",'{Equipment Data Entry}'!M8)</f>
        <v/>
      </c>
    </row>
    <row r="123" ht="13.35" customHeight="1" s="162">
      <c r="B123" s="199" t="inlineStr">
        <is>
          <t>Measured Voltage</t>
        </is>
      </c>
      <c r="C123" s="400" t="n"/>
      <c r="D123" s="401" t="n"/>
      <c r="E123" s="24" t="n"/>
      <c r="F123" s="24" t="n"/>
      <c r="G123" s="24" t="n"/>
      <c r="I123" s="199" t="inlineStr">
        <is>
          <t>Final Settings</t>
        </is>
      </c>
      <c r="J123" s="400" t="n"/>
      <c r="K123" s="401" t="n"/>
      <c r="L123" s="24" t="n"/>
      <c r="M123" s="401" t="n"/>
    </row>
    <row r="124" ht="13.35" customHeight="1" s="162">
      <c r="B124" s="199" t="inlineStr">
        <is>
          <t>Measured Amperage</t>
        </is>
      </c>
      <c r="C124" s="400" t="n"/>
      <c r="D124" s="401" t="n"/>
      <c r="E124" s="25" t="n"/>
      <c r="F124" s="25" t="n"/>
      <c r="G124" s="25" t="n"/>
      <c r="I124" s="205" t="inlineStr">
        <is>
          <t>RPM Data</t>
        </is>
      </c>
      <c r="J124" s="401" t="n"/>
      <c r="K124" s="205" t="inlineStr">
        <is>
          <t>Initial</t>
        </is>
      </c>
      <c r="L124" s="205" t="inlineStr">
        <is>
          <t>Final</t>
        </is>
      </c>
    </row>
    <row r="125" ht="13.35" customHeight="1" s="162">
      <c r="B125" s="199" t="inlineStr">
        <is>
          <t>Motor HP (nameplate)</t>
        </is>
      </c>
      <c r="C125" s="400"/>
      <c r="D125" s="401"/>
      <c r="E125" s="24"/>
      <c r="F125" s="24"/>
      <c r="G125" s="24"/>
      <c r="I125" s="199" t="inlineStr">
        <is>
          <t>Motor RPM</t>
        </is>
      </c>
      <c r="J125" s="401" t="n"/>
      <c r="K125" s="24" t="n"/>
      <c r="L125" s="24" t="n"/>
    </row>
    <row r="126" ht="13.35" customHeight="1" s="162">
      <c r="B126" s="200" t="inlineStr">
        <is>
          <t>Static Pressure Profile (in. w.g.)</t>
        </is>
      </c>
      <c r="C126" s="400" t="n"/>
      <c r="D126" s="400" t="n"/>
      <c r="E126" s="400" t="n"/>
      <c r="F126" s="400" t="n"/>
      <c r="G126" s="401" t="n"/>
      <c r="I126" s="199" t="inlineStr">
        <is>
          <t>Fan RPM</t>
        </is>
      </c>
      <c r="J126" s="401" t="n"/>
      <c r="K126" s="24" t="n"/>
      <c r="L126" s="24" t="n"/>
    </row>
    <row r="127" ht="13.35" customHeight="1" s="162">
      <c r="B127" s="490">
        <f>IFERROR(INDEX('{Dropdowns}'!$AI$2:$AO$7,MATCH($D$130,'{Dropdowns}'!$AH$2:$AH$7,0),1),"")</f>
        <v/>
      </c>
      <c r="C127" s="490">
        <f>IFERROR(INDEX('{Dropdowns}'!$AI$2:$AO$7,MATCH($D$130,'{Dropdowns}'!$AH$2:$AH$7,0),2),"")</f>
        <v/>
      </c>
      <c r="D127" s="490">
        <f>IFERROR(INDEX('{Dropdowns}'!$AI$2:$AO$7,MATCH($D$130,'{Dropdowns}'!$AH$2:$AH$7,0),3),"")</f>
        <v/>
      </c>
      <c r="E127" s="490">
        <f>IFERROR(INDEX('{Dropdowns}'!$AI$2:$AO$7,MATCH($D$130,'{Dropdowns}'!$AH$2:$AH$7,0),4),"")</f>
        <v/>
      </c>
      <c r="F127" s="490">
        <f>IFERROR(INDEX('{Dropdowns}'!$AI$2:$AO$7,MATCH($D$130,'{Dropdowns}'!$AH$2:$AH$7,0),5),"")</f>
        <v/>
      </c>
      <c r="G127" s="490">
        <f>IFERROR(INDEX('{Dropdowns}'!$AI$2:$AO$7,MATCH($D$130,'{Dropdowns}'!$AH$2:$AH$7,0),6),"")</f>
        <v/>
      </c>
      <c r="H127" s="490">
        <f>IFERROR(INDEX('{Dropdowns}'!$AI$2:$AO$7,MATCH($D$130,'{Dropdowns}'!$AH$2:$AH$7,0),7),"")</f>
        <v/>
      </c>
      <c r="I127" s="199" t="inlineStr">
        <is>
          <t>VSD Frequency</t>
        </is>
      </c>
      <c r="J127" s="401" t="n"/>
      <c r="K127" s="66" t="n"/>
      <c r="L127" s="66" t="n"/>
    </row>
    <row r="128" ht="13.35" customHeight="1" s="162">
      <c r="B128" s="492"/>
      <c r="C128" s="492"/>
      <c r="D128" s="492"/>
      <c r="E128" s="492"/>
      <c r="F128" s="492"/>
      <c r="G128" s="492"/>
      <c r="H128" s="492"/>
      <c r="I128" s="199" t="inlineStr">
        <is>
          <t>OA Damper Position</t>
        </is>
      </c>
      <c r="J128" s="400" t="n"/>
      <c r="K128" s="401" t="n"/>
      <c r="L128" s="56" t="n"/>
      <c r="Q128">
        <f>IF(B128="","",B128)</f>
        <v/>
      </c>
      <c r="R128">
        <f>IF(C127="—",Q128,IF(C128="","",C128))</f>
        <v/>
      </c>
      <c r="S128">
        <f>IF(D127="—",R128,IF(D128="","",D128))</f>
        <v/>
      </c>
      <c r="T128">
        <f>IF(E127="—",S128,IF(E128="","",E128))</f>
        <v/>
      </c>
      <c r="U128">
        <f>IF(F127="—",T128,IF(F128="","",F128))</f>
        <v/>
      </c>
      <c r="V128">
        <f>IF(G127="—",U128,IF(G128="","",G128))</f>
        <v/>
      </c>
      <c r="W128">
        <f>IFERROR(MATCH("Fan",$C$127:$H$127,0),"")</f>
        <v/>
      </c>
      <c r="X128">
        <f>IF(W128="","",INDEX(P130:U130,W128))</f>
        <v/>
      </c>
      <c r="Y128">
        <f>IF(W128="","",INDEX(Q129:V129,W128))</f>
        <v/>
      </c>
    </row>
    <row r="129" ht="13.35" customHeight="1" s="162">
      <c r="B129" s="491" t="inlineStr">
        <is>
          <t>Δ</t>
        </is>
      </c>
      <c r="C129" s="498">
        <f>IF(OR(C127="—",C128="",Q128=""),"",IF(OR(ISTEXT(C128),ISTEXT(Q128)),"","Δ "&amp;TEXT(C128-Q128,"0.00")))</f>
        <v/>
      </c>
      <c r="D129" s="498">
        <f>IF(OR(D127="—",D128="",R128=""),"",IF(OR(ISTEXT(D128),ISTEXT(R128)),"","Δ "&amp;TEXT(D128-R128,"0.00")))</f>
        <v/>
      </c>
      <c r="E129" s="498">
        <f>IF(OR(E127="—",E128="",S128=""),"",IF(OR(ISTEXT(E128),ISTEXT(S128)),"","Δ "&amp;TEXT(E128-S128,"0.00")))</f>
        <v/>
      </c>
      <c r="F129" s="498">
        <f>IF(OR(F127="—",F128="",T128=""),"",IF(OR(ISTEXT(F128),ISTEXT(T128)),"","Δ "&amp;TEXT(F128-T128,"0.00")))</f>
        <v/>
      </c>
      <c r="G129" s="498">
        <f>IF(OR(G127="—",G128="",U128=""),"",IF(OR(ISTEXT(G128),ISTEXT(U128)),"","Δ "&amp;TEXT(G128-U128,"0.00")))</f>
        <v/>
      </c>
      <c r="H129" s="498">
        <f>IF(OR(H127="—",H128="",V128=""),"",IF(OR(ISTEXT(H128),ISTEXT(V128)),"","Δ "&amp;TEXT(H128-V128,"0.00")))</f>
        <v/>
      </c>
      <c r="Q129">
        <f>IF(OR(C128="",ISTEXT(C128)),R129,C128)</f>
        <v/>
      </c>
      <c r="R129">
        <f>IF(OR(D128="",ISTEXT(D128)),S129,D128)</f>
        <v/>
      </c>
      <c r="S129">
        <f>IF(OR(E128="",ISTEXT(E128)),T129,E128)</f>
        <v/>
      </c>
      <c r="T129">
        <f>IF(OR(F128="",ISTEXT(F128)),U129,F128)</f>
        <v/>
      </c>
      <c r="U129">
        <f>IF(OR(G128="",ISTEXT(G128)),V129,G128)</f>
        <v/>
      </c>
      <c r="V129">
        <f>IF(OR(H128="",ISTEXT(H128)),"",H128)</f>
        <v/>
      </c>
    </row>
    <row r="130" ht="13.35" customHeight="1" s="162">
      <c r="B130" s="425" t="inlineStr">
        <is>
          <t>Unit type:</t>
        </is>
      </c>
      <c r="D130" s="522" t="inlineStr">
        <is>
          <t>RTU</t>
        </is>
      </c>
      <c r="E130" s="414" t="n"/>
      <c r="F130" s="494" t="inlineStr">
        <is>
          <t>Airflow left to right. Δ = this reading minus the one before it; in. w.g.</t>
        </is>
      </c>
      <c r="P130">
        <f>IF(B128="","",B128)</f>
        <v/>
      </c>
      <c r="Q130">
        <f>IF(C128="",P130,C128)</f>
        <v/>
      </c>
      <c r="R130">
        <f>IF(D128="",Q130,D128)</f>
        <v/>
      </c>
      <c r="S130">
        <f>IF(E128="",R130,E128)</f>
        <v/>
      </c>
      <c r="T130">
        <f>IF(F128="",S130,F128)</f>
        <v/>
      </c>
      <c r="U130">
        <f>IF(G128="",T130,G128)</f>
        <v/>
      </c>
      <c r="V130">
        <f>IF(H128="",U130,H128)</f>
        <v/>
      </c>
    </row>
    <row r="131" ht="13.35" customHeight="1" s="162">
      <c r="B131" s="500" t="inlineStr">
        <is>
          <t>Fan inlet</t>
        </is>
      </c>
      <c r="D131" s="501">
        <f>IF(X128="","",X128)</f>
        <v/>
      </c>
      <c r="F131" s="500" t="inlineStr">
        <is>
          <t>Discharge</t>
        </is>
      </c>
      <c r="I131" s="501">
        <f>IF(V130="","",V130)</f>
        <v/>
      </c>
    </row>
    <row r="132" ht="13.35" customHeight="1" s="162"/>
    <row r="133" ht="13.35" customHeight="1" s="162">
      <c r="B133" s="500" t="inlineStr">
        <is>
          <t>Fan TSP</t>
        </is>
      </c>
      <c r="E133" s="501">
        <f>IF(OR(X128="",Y128=""),"",IF(OR(ISTEXT(X128),ISTEXT(Y128)),"",Y128-X128))</f>
        <v/>
      </c>
      <c r="F133" s="500" t="inlineStr">
        <is>
          <t>ESP</t>
        </is>
      </c>
      <c r="I133" s="501">
        <f>IF(OR(B128="",V130=""),"",IF(OR(ISTEXT(B128),ISTEXT(V130)),"",V130-B128))</f>
        <v/>
      </c>
      <c r="J133" s="500" t="inlineStr">
        <is>
          <t>Unit ΔP (inlet → fan)</t>
        </is>
      </c>
      <c r="M133" s="501">
        <f>IF(OR(B128="",X128=""),"",IF(OR(ISTEXT(B128),ISTEXT(X128)),"",X128-B128))</f>
        <v/>
      </c>
    </row>
    <row r="134" ht="13.35" customHeight="1" s="162">
      <c r="B134" s="437" t="inlineStr">
        <is>
          <t>Instrument:</t>
        </is>
      </c>
      <c r="C134" s="13" t="n"/>
      <c r="D134" s="502" t="n"/>
      <c r="E134" s="503" t="n"/>
      <c r="F134" s="503" t="n"/>
      <c r="G134" s="437" t="inlineStr">
        <is>
          <t>Ak basis / notes:</t>
        </is>
      </c>
      <c r="H134" s="13" t="n"/>
      <c r="I134" s="504" t="n"/>
      <c r="J134" s="503" t="n"/>
      <c r="K134" s="503" t="n"/>
      <c r="L134" s="503" t="n"/>
      <c r="M134" s="503" t="n"/>
    </row>
    <row r="135" ht="13.35" customHeight="1" s="162">
      <c r="B135" s="188" t="inlineStr">
        <is>
          <t>Supply Air Diffuser / Outlet Airflow</t>
        </is>
      </c>
      <c r="C135" s="174" t="n"/>
      <c r="D135" s="174" t="n"/>
      <c r="E135" s="174" t="n"/>
      <c r="F135" s="173" t="n"/>
      <c r="G135" s="233" t="inlineStr">
        <is>
          <t>Design VEL</t>
        </is>
      </c>
      <c r="H135" s="194" t="inlineStr">
        <is>
          <t>Design CFM</t>
        </is>
      </c>
      <c r="I135" s="188" t="inlineStr">
        <is>
          <t>Initial</t>
        </is>
      </c>
      <c r="J135" s="173" t="n"/>
      <c r="K135" s="188" t="inlineStr">
        <is>
          <t>Final</t>
        </is>
      </c>
      <c r="L135" s="173" t="n"/>
      <c r="M135" s="188" t="inlineStr">
        <is>
          <t>%</t>
        </is>
      </c>
    </row>
    <row r="136" ht="13.35" customHeight="1" s="162">
      <c r="B136" s="153" t="inlineStr">
        <is>
          <t>No.</t>
        </is>
      </c>
      <c r="C136" s="188" t="inlineStr">
        <is>
          <t>Area Served</t>
        </is>
      </c>
      <c r="D136" s="188" t="inlineStr">
        <is>
          <t>Type</t>
        </is>
      </c>
      <c r="E136" s="188" t="inlineStr">
        <is>
          <t>Size</t>
        </is>
      </c>
      <c r="F136" s="188" t="inlineStr">
        <is>
          <t>Ak</t>
        </is>
      </c>
      <c r="G136" s="440" t="n"/>
      <c r="H136" s="440" t="n"/>
      <c r="I136" s="188" t="inlineStr">
        <is>
          <t>VEL</t>
        </is>
      </c>
      <c r="J136" s="188" t="inlineStr">
        <is>
          <t>CFM</t>
        </is>
      </c>
      <c r="K136" s="188" t="inlineStr">
        <is>
          <t>VEL</t>
        </is>
      </c>
      <c r="L136" s="188" t="inlineStr">
        <is>
          <t>CFM</t>
        </is>
      </c>
      <c r="M136" s="440" t="n"/>
    </row>
    <row r="137" ht="13.35" customHeight="1" s="162">
      <c r="B137" s="307" t="n"/>
      <c r="C137" s="307" t="n"/>
      <c r="E137" s="307" t="n"/>
      <c r="F137" s="32" t="n"/>
      <c r="G137" s="33">
        <f>IF(F137="", "", IF(OR(ISTEXT(H137),ISTEXT(F137)),"",H137/F137))</f>
        <v/>
      </c>
      <c r="H137" s="33" t="n"/>
      <c r="I137" s="33" t="n"/>
      <c r="J137" s="33">
        <f>IF(I137="", "", IF(OR(ISTEXT(I137),ISTEXT($F137)),"",I137*$F137))</f>
        <v/>
      </c>
      <c r="K137" s="33" t="n"/>
      <c r="L137" s="33">
        <f>IF(K137="", "", IF(OR(ISTEXT(K137),ISTEXT($F137)),"",K137*$F137))</f>
        <v/>
      </c>
      <c r="M137" s="30">
        <f>IF(OR(H137="",H137=0),"",IF(K137="",IF(J137="","",IF(OR(ISTEXT(J137),ISTEXT(H137)),"",J137/H137)),IF(OR(ISTEXT(L137),ISTEXT(H137)),"",L137/H137)))</f>
        <v/>
      </c>
    </row>
    <row r="138" ht="13.35" customHeight="1" s="162">
      <c r="B138" s="307" t="n"/>
      <c r="C138" s="307" t="n"/>
      <c r="E138" s="307" t="n"/>
      <c r="F138" s="32" t="n"/>
      <c r="G138" s="33">
        <f>IF(F138="", "", IF(OR(ISTEXT(H138),ISTEXT(F138)),"",H138/F138))</f>
        <v/>
      </c>
      <c r="H138" s="33" t="n"/>
      <c r="I138" s="33" t="n"/>
      <c r="J138" s="33">
        <f>IF(I138="", "", IF(OR(ISTEXT(I138),ISTEXT($F138)),"",I138*$F138))</f>
        <v/>
      </c>
      <c r="K138" s="33" t="n"/>
      <c r="L138" s="33">
        <f>IF(K138="", "", IF(OR(ISTEXT(K138),ISTEXT($F138)),"",K138*$F138))</f>
        <v/>
      </c>
      <c r="M138" s="30">
        <f>IF(OR(H138="",H138=0),"",IF(K138="",IF(J138="","",IF(OR(ISTEXT(J138),ISTEXT(H138)),"",J138/H138)),IF(OR(ISTEXT(L138),ISTEXT(H138)),"",L138/H138)))</f>
        <v/>
      </c>
    </row>
    <row r="139" ht="13.35" customHeight="1" s="162">
      <c r="B139" s="307" t="n"/>
      <c r="C139" s="307" t="n"/>
      <c r="E139" s="307" t="n"/>
      <c r="F139" s="32" t="n"/>
      <c r="G139" s="33">
        <f>IF(F139="", "", IF(OR(ISTEXT(H139),ISTEXT(F139)),"",H139/F139))</f>
        <v/>
      </c>
      <c r="H139" s="33" t="n"/>
      <c r="I139" s="33" t="n"/>
      <c r="J139" s="33">
        <f>IF(I139="", "", IF(OR(ISTEXT(I139),ISTEXT($F139)),"",I139*$F139))</f>
        <v/>
      </c>
      <c r="K139" s="33" t="n"/>
      <c r="L139" s="33">
        <f>IF(K139="", "", IF(OR(ISTEXT(K139),ISTEXT($F139)),"",K139*$F139))</f>
        <v/>
      </c>
      <c r="M139" s="30">
        <f>IF(OR(H139="",H139=0),"",IF(K139="",IF(J139="","",IF(OR(ISTEXT(J139),ISTEXT(H139)),"",J139/H139)),IF(OR(ISTEXT(L139),ISTEXT(H139)),"",L139/H139)))</f>
        <v/>
      </c>
    </row>
    <row r="140" ht="13.35" customHeight="1" s="162">
      <c r="B140" s="307" t="n"/>
      <c r="C140" s="307" t="n"/>
      <c r="E140" s="307" t="n"/>
      <c r="F140" s="32" t="n"/>
      <c r="G140" s="33">
        <f>IF(F140="", "", IF(OR(ISTEXT(H140),ISTEXT(F140)),"",H140/F140))</f>
        <v/>
      </c>
      <c r="H140" s="33" t="n"/>
      <c r="I140" s="33" t="n"/>
      <c r="J140" s="33">
        <f>IF(I140="", "", IF(OR(ISTEXT(I140),ISTEXT($F140)),"",I140*$F140))</f>
        <v/>
      </c>
      <c r="K140" s="33" t="n"/>
      <c r="L140" s="33">
        <f>IF(K140="", "", IF(OR(ISTEXT(K140),ISTEXT($F140)),"",K140*$F140))</f>
        <v/>
      </c>
      <c r="M140" s="30">
        <f>IF(OR(H140="",H140=0),"",IF(K140="",IF(J140="","",IF(OR(ISTEXT(J140),ISTEXT(H140)),"",J140/H140)),IF(OR(ISTEXT(L140),ISTEXT(H140)),"",L140/H140)))</f>
        <v/>
      </c>
    </row>
    <row r="141" ht="13.35" customHeight="1" s="162">
      <c r="B141" s="307" t="n"/>
      <c r="C141" s="307" t="n"/>
      <c r="E141" s="307" t="n"/>
      <c r="F141" s="32" t="n"/>
      <c r="G141" s="33">
        <f>IF(F141="", "", IF(OR(ISTEXT(H141),ISTEXT(F141)),"",H141/F141))</f>
        <v/>
      </c>
      <c r="H141" s="33" t="n"/>
      <c r="I141" s="33" t="n"/>
      <c r="J141" s="33">
        <f>IF(I141="", "", IF(OR(ISTEXT(I141),ISTEXT($F141)),"",I141*$F141))</f>
        <v/>
      </c>
      <c r="K141" s="33" t="n"/>
      <c r="L141" s="33">
        <f>IF(K141="", "", IF(OR(ISTEXT(K141),ISTEXT($F141)),"",K141*$F141))</f>
        <v/>
      </c>
      <c r="M141" s="30">
        <f>IF(OR(H141="",H141=0),"",IF(K141="",IF(J141="","",IF(OR(ISTEXT(J141),ISTEXT(H141)),"",J141/H141)),IF(OR(ISTEXT(L141),ISTEXT(H141)),"",L141/H141)))</f>
        <v/>
      </c>
    </row>
    <row r="142" ht="13.35" customHeight="1" s="162">
      <c r="B142" s="307" t="n"/>
      <c r="C142" s="307" t="n"/>
      <c r="E142" s="307" t="n"/>
      <c r="F142" s="32" t="n"/>
      <c r="G142" s="33">
        <f>IF(F142="", "", IF(OR(ISTEXT(H142),ISTEXT(F142)),"",H142/F142))</f>
        <v/>
      </c>
      <c r="H142" s="33" t="n"/>
      <c r="I142" s="33" t="n"/>
      <c r="J142" s="33">
        <f>IF(I142="", "", IF(OR(ISTEXT(I142),ISTEXT($F142)),"",I142*$F142))</f>
        <v/>
      </c>
      <c r="K142" s="33" t="n"/>
      <c r="L142" s="33">
        <f>IF(K142="", "", IF(OR(ISTEXT(K142),ISTEXT($F142)),"",K142*$F142))</f>
        <v/>
      </c>
      <c r="M142" s="30">
        <f>IF(OR(H142="",H142=0),"",IF(K142="",IF(J142="","",IF(OR(ISTEXT(J142),ISTEXT(H142)),"",J142/H142)),IF(OR(ISTEXT(L142),ISTEXT(H142)),"",L142/H142)))</f>
        <v/>
      </c>
    </row>
    <row r="143" ht="13.35" customHeight="1" s="162">
      <c r="B143" s="307" t="n"/>
      <c r="C143" s="307" t="n"/>
      <c r="E143" s="307" t="n"/>
      <c r="F143" s="32" t="n"/>
      <c r="G143" s="33">
        <f>IF(F143="", "", IF(OR(ISTEXT(H143),ISTEXT(F143)),"",H143/F143))</f>
        <v/>
      </c>
      <c r="H143" s="33" t="n"/>
      <c r="I143" s="33" t="n"/>
      <c r="J143" s="33">
        <f>IF(I143="", "", IF(OR(ISTEXT(I143),ISTEXT($F143)),"",I143*$F143))</f>
        <v/>
      </c>
      <c r="K143" s="33" t="n"/>
      <c r="L143" s="33">
        <f>IF(K143="", "", IF(OR(ISTEXT(K143),ISTEXT($F143)),"",K143*$F143))</f>
        <v/>
      </c>
      <c r="M143" s="30">
        <f>IF(OR(H143="",H143=0),"",IF(K143="",IF(J143="","",IF(OR(ISTEXT(J143),ISTEXT(H143)),"",J143/H143)),IF(OR(ISTEXT(L143),ISTEXT(H143)),"",L143/H143)))</f>
        <v/>
      </c>
    </row>
    <row r="144" ht="13.35" customHeight="1" s="162">
      <c r="B144" s="307" t="n"/>
      <c r="C144" s="307" t="n"/>
      <c r="E144" s="307" t="n"/>
      <c r="F144" s="32" t="n"/>
      <c r="G144" s="33">
        <f>IF(F144="", "", IF(OR(ISTEXT(H144),ISTEXT(F144)),"",H144/F144))</f>
        <v/>
      </c>
      <c r="H144" s="33" t="n"/>
      <c r="I144" s="33" t="n"/>
      <c r="J144" s="33">
        <f>IF(I144="", "", IF(OR(ISTEXT(I144),ISTEXT($F144)),"",I144*$F144))</f>
        <v/>
      </c>
      <c r="K144" s="33" t="n"/>
      <c r="L144" s="33">
        <f>IF(K144="", "", IF(OR(ISTEXT(K144),ISTEXT($F144)),"",K144*$F144))</f>
        <v/>
      </c>
      <c r="M144" s="30">
        <f>IF(OR(H144="",H144=0),"",IF(K144="",IF(J144="","",IF(OR(ISTEXT(J144),ISTEXT(H144)),"",J144/H144)),IF(OR(ISTEXT(L144),ISTEXT(H144)),"",L144/H144)))</f>
        <v/>
      </c>
    </row>
    <row r="145" ht="13.35" customHeight="1" s="162">
      <c r="B145" s="307" t="n"/>
      <c r="C145" s="307" t="n"/>
      <c r="E145" s="307" t="n"/>
      <c r="F145" s="32" t="n"/>
      <c r="G145" s="33">
        <f>IF(F145="", "", IF(OR(ISTEXT(H145),ISTEXT(F145)),"",H145/F145))</f>
        <v/>
      </c>
      <c r="H145" s="33" t="n"/>
      <c r="I145" s="33" t="n"/>
      <c r="J145" s="33">
        <f>IF(I145="", "", IF(OR(ISTEXT(I145),ISTEXT($F145)),"",I145*$F145))</f>
        <v/>
      </c>
      <c r="K145" s="33" t="n"/>
      <c r="L145" s="33">
        <f>IF(K145="", "", IF(OR(ISTEXT(K145),ISTEXT($F145)),"",K145*$F145))</f>
        <v/>
      </c>
      <c r="M145" s="30">
        <f>IF(OR(H145="",H145=0),"",IF(K145="",IF(J145="","",IF(OR(ISTEXT(J145),ISTEXT(H145)),"",J145/H145)),IF(OR(ISTEXT(L145),ISTEXT(H145)),"",L145/H145)))</f>
        <v/>
      </c>
    </row>
    <row r="146" ht="13.35" customHeight="1" s="162">
      <c r="B146" s="307" t="n"/>
      <c r="C146" s="307" t="n"/>
      <c r="E146" s="307" t="n"/>
      <c r="F146" s="32" t="n"/>
      <c r="G146" s="33">
        <f>IF(F146="", "", IF(OR(ISTEXT(H146),ISTEXT(F146)),"",H146/F146))</f>
        <v/>
      </c>
      <c r="H146" s="33" t="n"/>
      <c r="I146" s="33" t="n"/>
      <c r="J146" s="33">
        <f>IF(I146="", "", IF(OR(ISTEXT(I146),ISTEXT($F146)),"",I146*$F146))</f>
        <v/>
      </c>
      <c r="K146" s="33" t="n"/>
      <c r="L146" s="33">
        <f>IF(K146="", "", IF(OR(ISTEXT(K146),ISTEXT($F146)),"",K146*$F146))</f>
        <v/>
      </c>
      <c r="M146" s="30">
        <f>IF(OR(H146="",H146=0),"",IF(K146="",IF(J146="","",IF(OR(ISTEXT(J146),ISTEXT(H146)),"",J146/H146)),IF(OR(ISTEXT(L146),ISTEXT(H146)),"",L146/H146)))</f>
        <v/>
      </c>
    </row>
    <row r="147" ht="13.35" customHeight="1" s="162">
      <c r="B147" s="42" t="n"/>
      <c r="C147" s="231" t="inlineStr">
        <is>
          <t>Total</t>
        </is>
      </c>
      <c r="D147" s="159" t="n"/>
      <c r="E147" s="42" t="n"/>
      <c r="F147" s="42" t="n"/>
      <c r="G147" s="43" t="n"/>
      <c r="H147" s="43">
        <f>IF(SUM(H137:H146)+SUM(H164:H201)=0,"",SUM(H137:H146)+SUM(H164:H201))</f>
        <v/>
      </c>
      <c r="I147" s="43" t="n"/>
      <c r="J147" s="43">
        <f>IF(SUM(J137:J146)+SUM(J164:J201)=0,"",SUM(J137:J146)+SUM(J164:J201))</f>
        <v/>
      </c>
      <c r="K147" s="43" t="n"/>
      <c r="L147" s="43">
        <f>IF(SUM(L137:L146)+SUM(L164:L201)=0,"",SUM(L137:L146)+SUM(L164:L201))</f>
        <v/>
      </c>
      <c r="M147" s="35">
        <f>IF(OR(H147="",H147=0),"",IF(L147="",IF(J147="","",IF(OR(ISTEXT(J147),ISTEXT(H147)),"",J147/H147)),IF(OR(ISTEXT(L147),ISTEXT(H147)),"",L147/H147)))</f>
        <v/>
      </c>
    </row>
    <row r="148" ht="13.35" customHeight="1" s="162">
      <c r="B148" s="188" t="inlineStr">
        <is>
          <t>Return Air Register / Inlet Airflow</t>
        </is>
      </c>
      <c r="C148" s="174" t="n"/>
      <c r="D148" s="174" t="n"/>
      <c r="E148" s="174" t="n"/>
      <c r="F148" s="173" t="n"/>
      <c r="G148" s="233" t="inlineStr">
        <is>
          <t>Design VEL</t>
        </is>
      </c>
      <c r="H148" s="194" t="inlineStr">
        <is>
          <t>Design CFM</t>
        </is>
      </c>
      <c r="I148" s="188" t="inlineStr">
        <is>
          <t>Initial</t>
        </is>
      </c>
      <c r="J148" s="173" t="n"/>
      <c r="K148" s="188" t="inlineStr">
        <is>
          <t>Final</t>
        </is>
      </c>
      <c r="L148" s="173" t="n"/>
      <c r="M148" s="188" t="inlineStr">
        <is>
          <t>%</t>
        </is>
      </c>
    </row>
    <row r="149" ht="13.35" customHeight="1" s="162">
      <c r="B149" s="153" t="inlineStr">
        <is>
          <t>No.</t>
        </is>
      </c>
      <c r="C149" s="188" t="inlineStr">
        <is>
          <t>Area Served</t>
        </is>
      </c>
      <c r="D149" s="188" t="inlineStr">
        <is>
          <t>Type</t>
        </is>
      </c>
      <c r="E149" s="188" t="inlineStr">
        <is>
          <t>Size</t>
        </is>
      </c>
      <c r="F149" s="188" t="inlineStr">
        <is>
          <t>Ak</t>
        </is>
      </c>
      <c r="G149" s="440" t="n"/>
      <c r="H149" s="440" t="n"/>
      <c r="I149" s="188" t="inlineStr">
        <is>
          <t>VEL</t>
        </is>
      </c>
      <c r="J149" s="188" t="inlineStr">
        <is>
          <t>CFM</t>
        </is>
      </c>
      <c r="K149" s="188" t="inlineStr">
        <is>
          <t>VEL</t>
        </is>
      </c>
      <c r="L149" s="188" t="inlineStr">
        <is>
          <t>CFM</t>
        </is>
      </c>
      <c r="M149" s="440" t="n"/>
    </row>
    <row r="150" ht="13.35" customHeight="1" s="162">
      <c r="B150" s="31" t="n"/>
      <c r="C150" s="31" t="n"/>
      <c r="E150" s="31" t="n"/>
      <c r="F150" s="32" t="n"/>
      <c r="G150" s="33">
        <f>IF(F150="", "", IF(OR(ISTEXT(H150),ISTEXT(F150)),"",H150/F150))</f>
        <v/>
      </c>
      <c r="H150" s="33">
        <f>IF(H147="","",IF(ISTEXT(H147),"",H147-N(H155)))</f>
        <v/>
      </c>
      <c r="I150" s="33" t="n"/>
      <c r="J150" s="33">
        <f>IF(I150="", "", IF(OR(ISTEXT(I150),ISTEXT($F150)),"",I150*$F150))</f>
        <v/>
      </c>
      <c r="K150" s="33" t="n"/>
      <c r="L150" s="33">
        <f>IF(L155="","",IF(ISTEXT(L147),"",L147-N(L155)))</f>
        <v/>
      </c>
      <c r="M150" s="30">
        <f>IF(OR(H150="",H150=0),"",IF(K150="",IF(J150="","",IF(OR(ISTEXT(J150),ISTEXT(H150)),"",J150/H150)),IF(OR(ISTEXT(L150),ISTEXT(H150)),"",L150/H150)))</f>
        <v/>
      </c>
    </row>
    <row r="151" ht="13.35" customHeight="1" s="162">
      <c r="B151" s="31" t="n"/>
      <c r="C151" s="31" t="n"/>
      <c r="E151" s="31" t="n"/>
      <c r="F151" s="32" t="n"/>
      <c r="G151" s="33">
        <f>IF(F151="", "", IF(OR(ISTEXT(H151),ISTEXT(F151)),"",H151/F151))</f>
        <v/>
      </c>
      <c r="H151" s="33" t="n"/>
      <c r="I151" s="33" t="n"/>
      <c r="J151" s="33">
        <f>IF(I151="", "", IF(OR(ISTEXT(I151),ISTEXT($F151)),"",I151*$F151))</f>
        <v/>
      </c>
      <c r="K151" s="33" t="n"/>
      <c r="L151" s="33">
        <f>IF(K151="", "", IF(OR(ISTEXT(K151),ISTEXT($F151)),"",K151*$F151))</f>
        <v/>
      </c>
      <c r="M151" s="30">
        <f>IF(OR(H151="",H151=0),"",IF(K151="",IF(J151="","",IF(OR(ISTEXT(J151),ISTEXT(H151)),"",J151/H151)),IF(OR(ISTEXT(L151),ISTEXT(H151)),"",L151/H151)))</f>
        <v/>
      </c>
    </row>
    <row r="152" ht="13.35" customHeight="1" s="162">
      <c r="B152" s="42" t="n"/>
      <c r="C152" s="231" t="inlineStr">
        <is>
          <t>Total</t>
        </is>
      </c>
      <c r="D152" s="159" t="n"/>
      <c r="E152" s="42" t="n"/>
      <c r="F152" s="42" t="n"/>
      <c r="G152" s="43" t="n"/>
      <c r="H152" s="43">
        <f>IF(SUM(H150:H151)+SUM(H205:H208)=0,"",SUM(H150:H151)+SUM(H205:H208))</f>
        <v/>
      </c>
      <c r="I152" s="42" t="n"/>
      <c r="J152" s="43">
        <f>IF(SUM(J150:J151)+SUM(J205:J208)=0,"",SUM(J150:J151)+SUM(J205:J208))</f>
        <v/>
      </c>
      <c r="K152" s="42" t="n"/>
      <c r="L152" s="43">
        <f>IF(SUM(L150:L151)+SUM(L205:L208)=0,"",SUM(L150:L151)+SUM(L205:L208))</f>
        <v/>
      </c>
      <c r="M152" s="35">
        <f>IF(OR(H152="",H152=0),"",IF(L152="",IF(J152="","",IF(OR(ISTEXT(J152),ISTEXT(H152)),"",J152/H152)),IF(OR(ISTEXT(L152),ISTEXT(H152)),"",L152/H152)))</f>
        <v/>
      </c>
    </row>
    <row r="153" ht="13.35" customHeight="1" s="162">
      <c r="B153" s="188" t="inlineStr">
        <is>
          <t>Outside Air Inlet / Duct Airflow</t>
        </is>
      </c>
      <c r="C153" s="174" t="n"/>
      <c r="D153" s="174" t="n"/>
      <c r="E153" s="174" t="n"/>
      <c r="F153" s="173" t="n"/>
      <c r="G153" s="233" t="inlineStr">
        <is>
          <t>Design VEL</t>
        </is>
      </c>
      <c r="H153" s="194" t="inlineStr">
        <is>
          <t>Design CFM</t>
        </is>
      </c>
      <c r="I153" s="188" t="inlineStr">
        <is>
          <t>Initial</t>
        </is>
      </c>
      <c r="J153" s="173" t="n"/>
      <c r="K153" s="188" t="inlineStr">
        <is>
          <t>Final</t>
        </is>
      </c>
      <c r="L153" s="173" t="n"/>
      <c r="M153" s="188" t="inlineStr">
        <is>
          <t>%</t>
        </is>
      </c>
    </row>
    <row r="154" ht="13.35" customHeight="1" s="162">
      <c r="B154" s="153" t="inlineStr">
        <is>
          <t>No.</t>
        </is>
      </c>
      <c r="C154" s="188" t="inlineStr">
        <is>
          <t>Area Served</t>
        </is>
      </c>
      <c r="D154" s="188" t="inlineStr">
        <is>
          <t>Type</t>
        </is>
      </c>
      <c r="E154" s="188" t="inlineStr">
        <is>
          <t>Size</t>
        </is>
      </c>
      <c r="F154" s="188" t="inlineStr">
        <is>
          <t>Ak</t>
        </is>
      </c>
      <c r="G154" s="440" t="n"/>
      <c r="H154" s="440" t="n"/>
      <c r="I154" s="188" t="inlineStr">
        <is>
          <t>VEL</t>
        </is>
      </c>
      <c r="J154" s="188" t="inlineStr">
        <is>
          <t>CFM</t>
        </is>
      </c>
      <c r="K154" s="188" t="inlineStr">
        <is>
          <t>VEL</t>
        </is>
      </c>
      <c r="L154" s="188" t="inlineStr">
        <is>
          <t>CFM</t>
        </is>
      </c>
      <c r="M154" s="440" t="n"/>
    </row>
    <row r="155" ht="13.35" customHeight="1" s="162">
      <c r="B155" s="31" t="n"/>
      <c r="C155" s="31" t="n"/>
      <c r="E155" s="31" t="n"/>
      <c r="F155" s="32" t="n"/>
      <c r="G155" s="33">
        <f>IF(F155="", "", IF(OR(ISTEXT(H155),ISTEXT(F155)),"",H155/F155))</f>
        <v/>
      </c>
      <c r="H155" s="33" t="n"/>
      <c r="I155" s="33" t="n"/>
      <c r="J155" s="33">
        <f>IF(I155="", "", IF(OR(ISTEXT(I155),ISTEXT($F155)),"",I155*$F155))</f>
        <v/>
      </c>
      <c r="K155" s="33" t="n"/>
      <c r="L155" s="33">
        <f>IF(K155="", "", IF(OR(ISTEXT(K155),ISTEXT($F155)),"",K155*$F155))</f>
        <v/>
      </c>
      <c r="M155" s="30">
        <f>IF(OR(H155="",H155=0),"",IF(K155="",IF(J155="","",IF(OR(ISTEXT(J155),ISTEXT(H155)),"",J155/H155)),IF(OR(ISTEXT(L155),ISTEXT(H155)),"",L155/H155)))</f>
        <v/>
      </c>
    </row>
    <row r="156" ht="13.35" customHeight="1" s="162">
      <c r="B156" s="188" t="inlineStr">
        <is>
          <t>Remarks</t>
        </is>
      </c>
      <c r="C156" s="173" t="n"/>
      <c r="D156" s="154" t="n"/>
      <c r="E156" s="174" t="n"/>
      <c r="F156" s="174" t="n"/>
      <c r="G156" s="174" t="n"/>
      <c r="H156" s="174" t="n"/>
      <c r="I156" s="174" t="n"/>
      <c r="J156" s="174" t="n"/>
      <c r="K156" s="174" t="n"/>
      <c r="L156" s="174" t="n"/>
      <c r="M156" s="173" t="n"/>
    </row>
    <row r="157" ht="13.35" customHeight="1" s="162">
      <c r="B157" s="154" t="n"/>
      <c r="C157" s="174" t="n"/>
      <c r="D157" s="174" t="n"/>
      <c r="E157" s="174" t="n"/>
      <c r="F157" s="174" t="n"/>
      <c r="G157" s="174" t="n"/>
      <c r="H157" s="174" t="n"/>
      <c r="I157" s="174" t="n"/>
      <c r="J157" s="174" t="n"/>
      <c r="K157" s="174" t="n"/>
      <c r="L157" s="174" t="n"/>
      <c r="M157" s="173" t="n"/>
    </row>
    <row r="158" ht="13.35" customHeight="1" s="162">
      <c r="B158" s="154" t="n"/>
      <c r="C158" s="174" t="n"/>
      <c r="D158" s="174" t="n"/>
      <c r="E158" s="174" t="n"/>
      <c r="F158" s="174" t="n"/>
      <c r="G158" s="174" t="n"/>
      <c r="H158" s="174" t="n"/>
      <c r="I158" s="174" t="n"/>
      <c r="J158" s="174" t="n"/>
      <c r="K158" s="174" t="n"/>
      <c r="L158" s="174" t="n"/>
      <c r="M158" s="173" t="n"/>
    </row>
    <row r="159" ht="13.35" customHeight="1" s="162"/>
    <row r="160" ht="13.35" customHeight="1" s="162">
      <c r="B160" s="200" t="inlineStr">
        <is>
          <t>System (cont.)</t>
        </is>
      </c>
      <c r="C160" s="403" t="n"/>
      <c r="D160" s="209">
        <f>IF('{Equipment Data Entry}'!B8="","",'{Equipment Data Entry}'!B8)</f>
        <v/>
      </c>
      <c r="E160" s="418" t="n"/>
      <c r="F160" s="403" t="n"/>
      <c r="G160" s="200" t="inlineStr">
        <is>
          <t>Service</t>
        </is>
      </c>
      <c r="H160" s="403" t="n"/>
      <c r="I160" s="210">
        <f>IF('{Equipment Data Entry}'!C8="","",'{Equipment Data Entry}'!C8)</f>
        <v/>
      </c>
      <c r="J160" s="418" t="n"/>
      <c r="K160" s="418" t="n"/>
      <c r="L160" s="418" t="n"/>
      <c r="M160" s="403" t="n"/>
    </row>
    <row r="161" ht="13.35" customHeight="1" s="162">
      <c r="B161" s="422" t="n"/>
      <c r="C161" s="423" t="n"/>
      <c r="D161" s="422" t="n"/>
      <c r="E161" s="424" t="n"/>
      <c r="F161" s="423" t="n"/>
      <c r="G161" s="422" t="n"/>
      <c r="H161" s="423" t="n"/>
      <c r="I161" s="422" t="n"/>
      <c r="J161" s="424" t="n"/>
      <c r="K161" s="424" t="n"/>
      <c r="L161" s="424" t="n"/>
      <c r="M161" s="423" t="n"/>
    </row>
    <row r="162" ht="13.35" customHeight="1" s="162">
      <c r="B162" s="188" t="inlineStr">
        <is>
          <t>Supply Air Outlets (cont.)</t>
        </is>
      </c>
      <c r="C162" s="174" t="n"/>
      <c r="D162" s="174" t="n"/>
      <c r="E162" s="174" t="n"/>
      <c r="F162" s="173" t="n"/>
      <c r="G162" s="233" t="inlineStr">
        <is>
          <t>Design VEL</t>
        </is>
      </c>
      <c r="H162" s="194" t="inlineStr">
        <is>
          <t>Design CFM</t>
        </is>
      </c>
      <c r="I162" s="188" t="inlineStr">
        <is>
          <t>Initial</t>
        </is>
      </c>
      <c r="J162" s="173" t="n"/>
      <c r="K162" s="188" t="inlineStr">
        <is>
          <t>Final</t>
        </is>
      </c>
      <c r="L162" s="173" t="n"/>
      <c r="M162" s="188" t="inlineStr">
        <is>
          <t>%</t>
        </is>
      </c>
    </row>
    <row r="163" ht="13.35" customHeight="1" s="162">
      <c r="B163" s="153" t="inlineStr">
        <is>
          <t>No.</t>
        </is>
      </c>
      <c r="C163" s="188" t="inlineStr">
        <is>
          <t>Area Served</t>
        </is>
      </c>
      <c r="D163" s="188" t="inlineStr">
        <is>
          <t>Type</t>
        </is>
      </c>
      <c r="E163" s="188" t="inlineStr">
        <is>
          <t>Size</t>
        </is>
      </c>
      <c r="F163" s="188" t="inlineStr">
        <is>
          <t>Ak</t>
        </is>
      </c>
      <c r="G163" s="440" t="n"/>
      <c r="H163" s="440" t="n"/>
      <c r="I163" s="188" t="inlineStr">
        <is>
          <t>VEL</t>
        </is>
      </c>
      <c r="J163" s="188" t="inlineStr">
        <is>
          <t>CFM</t>
        </is>
      </c>
      <c r="K163" s="188" t="inlineStr">
        <is>
          <t>VEL</t>
        </is>
      </c>
      <c r="L163" s="188" t="inlineStr">
        <is>
          <t>CFM</t>
        </is>
      </c>
      <c r="M163" s="440" t="n"/>
    </row>
    <row r="164" ht="13.35" customHeight="1" s="162">
      <c r="B164" s="307" t="n"/>
      <c r="C164" s="307" t="n"/>
      <c r="E164" s="307" t="n"/>
      <c r="F164" s="32" t="n"/>
      <c r="G164" s="33">
        <f>IF(F164="", "", IF(OR(ISTEXT(H164),ISTEXT(F164)),"",H164/F164))</f>
        <v/>
      </c>
      <c r="H164" s="33" t="n"/>
      <c r="I164" s="33" t="n"/>
      <c r="J164" s="33">
        <f>IF(I164="", "", IF(OR(ISTEXT(I164),ISTEXT($F164)),"",I164*$F164))</f>
        <v/>
      </c>
      <c r="K164" s="33" t="n"/>
      <c r="L164" s="33">
        <f>IF(K164="", "", IF(OR(ISTEXT(K164),ISTEXT($F164)),"",K164*$F164))</f>
        <v/>
      </c>
      <c r="M164" s="30">
        <f>IF(OR(H164="",H164=0),"",IF(K164="",IF(J164="","",IF(OR(ISTEXT(J164),ISTEXT(H164)),"",J164/H164)),IF(OR(ISTEXT(L164),ISTEXT(H164)),"",L164/H164)))</f>
        <v/>
      </c>
    </row>
    <row r="165" ht="13.35" customHeight="1" s="162">
      <c r="B165" s="307" t="n"/>
      <c r="C165" s="307" t="n"/>
      <c r="E165" s="307" t="n"/>
      <c r="F165" s="32" t="n"/>
      <c r="G165" s="33">
        <f>IF(F165="", "", IF(OR(ISTEXT(H165),ISTEXT(F165)),"",H165/F165))</f>
        <v/>
      </c>
      <c r="H165" s="33" t="n"/>
      <c r="I165" s="33" t="n"/>
      <c r="J165" s="33">
        <f>IF(I165="", "", IF(OR(ISTEXT(I165),ISTEXT($F165)),"",I165*$F165))</f>
        <v/>
      </c>
      <c r="K165" s="33" t="n"/>
      <c r="L165" s="33">
        <f>IF(K165="", "", IF(OR(ISTEXT(K165),ISTEXT($F165)),"",K165*$F165))</f>
        <v/>
      </c>
      <c r="M165" s="30">
        <f>IF(OR(H165="",H165=0),"",IF(K165="",IF(J165="","",IF(OR(ISTEXT(J165),ISTEXT(H165)),"",J165/H165)),IF(OR(ISTEXT(L165),ISTEXT(H165)),"",L165/H165)))</f>
        <v/>
      </c>
    </row>
    <row r="166" ht="13.35" customHeight="1" s="162">
      <c r="B166" s="307" t="n"/>
      <c r="C166" s="307" t="n"/>
      <c r="E166" s="307" t="n"/>
      <c r="F166" s="32" t="n"/>
      <c r="G166" s="33">
        <f>IF(F166="", "", IF(OR(ISTEXT(H166),ISTEXT(F166)),"",H166/F166))</f>
        <v/>
      </c>
      <c r="H166" s="33" t="n"/>
      <c r="I166" s="33" t="n"/>
      <c r="J166" s="33">
        <f>IF(I166="", "", IF(OR(ISTEXT(I166),ISTEXT($F166)),"",I166*$F166))</f>
        <v/>
      </c>
      <c r="K166" s="33" t="n"/>
      <c r="L166" s="33">
        <f>IF(K166="", "", IF(OR(ISTEXT(K166),ISTEXT($F166)),"",K166*$F166))</f>
        <v/>
      </c>
      <c r="M166" s="30">
        <f>IF(OR(H166="",H166=0),"",IF(K166="",IF(J166="","",IF(OR(ISTEXT(J166),ISTEXT(H166)),"",J166/H166)),IF(OR(ISTEXT(L166),ISTEXT(H166)),"",L166/H166)))</f>
        <v/>
      </c>
    </row>
    <row r="167" ht="13.35" customHeight="1" s="162">
      <c r="B167" s="307" t="n"/>
      <c r="C167" s="307" t="n"/>
      <c r="E167" s="307" t="n"/>
      <c r="F167" s="32" t="n"/>
      <c r="G167" s="33">
        <f>IF(F167="", "", IF(OR(ISTEXT(H167),ISTEXT(F167)),"",H167/F167))</f>
        <v/>
      </c>
      <c r="H167" s="33" t="n"/>
      <c r="I167" s="33" t="n"/>
      <c r="J167" s="33">
        <f>IF(I167="", "", IF(OR(ISTEXT(I167),ISTEXT($F167)),"",I167*$F167))</f>
        <v/>
      </c>
      <c r="K167" s="33" t="n"/>
      <c r="L167" s="33">
        <f>IF(K167="", "", IF(OR(ISTEXT(K167),ISTEXT($F167)),"",K167*$F167))</f>
        <v/>
      </c>
      <c r="M167" s="30">
        <f>IF(OR(H167="",H167=0),"",IF(K167="",IF(J167="","",IF(OR(ISTEXT(J167),ISTEXT(H167)),"",J167/H167)),IF(OR(ISTEXT(L167),ISTEXT(H167)),"",L167/H167)))</f>
        <v/>
      </c>
    </row>
    <row r="168" ht="13.35" customHeight="1" s="162">
      <c r="B168" s="307" t="n"/>
      <c r="C168" s="307" t="n"/>
      <c r="E168" s="307" t="n"/>
      <c r="F168" s="32" t="n"/>
      <c r="G168" s="33">
        <f>IF(F168="", "", IF(OR(ISTEXT(H168),ISTEXT(F168)),"",H168/F168))</f>
        <v/>
      </c>
      <c r="H168" s="33" t="n"/>
      <c r="I168" s="33" t="n"/>
      <c r="J168" s="33">
        <f>IF(I168="", "", IF(OR(ISTEXT(I168),ISTEXT($F168)),"",I168*$F168))</f>
        <v/>
      </c>
      <c r="K168" s="33" t="n"/>
      <c r="L168" s="33">
        <f>IF(K168="", "", IF(OR(ISTEXT(K168),ISTEXT($F168)),"",K168*$F168))</f>
        <v/>
      </c>
      <c r="M168" s="30">
        <f>IF(OR(H168="",H168=0),"",IF(K168="",IF(J168="","",IF(OR(ISTEXT(J168),ISTEXT(H168)),"",J168/H168)),IF(OR(ISTEXT(L168),ISTEXT(H168)),"",L168/H168)))</f>
        <v/>
      </c>
    </row>
    <row r="169" ht="13.35" customHeight="1" s="162">
      <c r="B169" s="307" t="n"/>
      <c r="C169" s="307" t="n"/>
      <c r="E169" s="307" t="n"/>
      <c r="F169" s="32" t="n"/>
      <c r="G169" s="33">
        <f>IF(F169="", "", IF(OR(ISTEXT(H169),ISTEXT(F169)),"",H169/F169))</f>
        <v/>
      </c>
      <c r="H169" s="33" t="n"/>
      <c r="I169" s="33" t="n"/>
      <c r="J169" s="33">
        <f>IF(I169="", "", IF(OR(ISTEXT(I169),ISTEXT($F169)),"",I169*$F169))</f>
        <v/>
      </c>
      <c r="K169" s="33" t="n"/>
      <c r="L169" s="33">
        <f>IF(K169="", "", IF(OR(ISTEXT(K169),ISTEXT($F169)),"",K169*$F169))</f>
        <v/>
      </c>
      <c r="M169" s="30">
        <f>IF(OR(H169="",H169=0),"",IF(K169="",IF(J169="","",IF(OR(ISTEXT(J169),ISTEXT(H169)),"",J169/H169)),IF(OR(ISTEXT(L169),ISTEXT(H169)),"",L169/H169)))</f>
        <v/>
      </c>
    </row>
    <row r="170" ht="13.35" customHeight="1" s="162">
      <c r="B170" s="307" t="n"/>
      <c r="C170" s="307" t="n"/>
      <c r="E170" s="307" t="n"/>
      <c r="F170" s="32" t="n"/>
      <c r="G170" s="33">
        <f>IF(F170="", "", IF(OR(ISTEXT(H170),ISTEXT(F170)),"",H170/F170))</f>
        <v/>
      </c>
      <c r="H170" s="33" t="n"/>
      <c r="I170" s="33" t="n"/>
      <c r="J170" s="33">
        <f>IF(I170="", "", IF(OR(ISTEXT(I170),ISTEXT($F170)),"",I170*$F170))</f>
        <v/>
      </c>
      <c r="K170" s="33" t="n"/>
      <c r="L170" s="33">
        <f>IF(K170="", "", IF(OR(ISTEXT(K170),ISTEXT($F170)),"",K170*$F170))</f>
        <v/>
      </c>
      <c r="M170" s="30">
        <f>IF(OR(H170="",H170=0),"",IF(K170="",IF(J170="","",IF(OR(ISTEXT(J170),ISTEXT(H170)),"",J170/H170)),IF(OR(ISTEXT(L170),ISTEXT(H170)),"",L170/H170)))</f>
        <v/>
      </c>
    </row>
    <row r="171" ht="13.35" customHeight="1" s="162">
      <c r="B171" s="307" t="n"/>
      <c r="C171" s="307" t="n"/>
      <c r="E171" s="307" t="n"/>
      <c r="F171" s="32" t="n"/>
      <c r="G171" s="33">
        <f>IF(F171="", "", IF(OR(ISTEXT(H171),ISTEXT(F171)),"",H171/F171))</f>
        <v/>
      </c>
      <c r="H171" s="33" t="n"/>
      <c r="I171" s="33" t="n"/>
      <c r="J171" s="33">
        <f>IF(I171="", "", IF(OR(ISTEXT(I171),ISTEXT($F171)),"",I171*$F171))</f>
        <v/>
      </c>
      <c r="K171" s="33" t="n"/>
      <c r="L171" s="33">
        <f>IF(K171="", "", IF(OR(ISTEXT(K171),ISTEXT($F171)),"",K171*$F171))</f>
        <v/>
      </c>
      <c r="M171" s="30">
        <f>IF(OR(H171="",H171=0),"",IF(K171="",IF(J171="","",IF(OR(ISTEXT(J171),ISTEXT(H171)),"",J171/H171)),IF(OR(ISTEXT(L171),ISTEXT(H171)),"",L171/H171)))</f>
        <v/>
      </c>
    </row>
    <row r="172" ht="13.35" customHeight="1" s="162">
      <c r="B172" s="307" t="n"/>
      <c r="C172" s="307" t="n"/>
      <c r="E172" s="307" t="n"/>
      <c r="F172" s="32" t="n"/>
      <c r="G172" s="33">
        <f>IF(F172="", "", IF(OR(ISTEXT(H172),ISTEXT(F172)),"",H172/F172))</f>
        <v/>
      </c>
      <c r="H172" s="33" t="n"/>
      <c r="I172" s="33" t="n"/>
      <c r="J172" s="33">
        <f>IF(I172="", "", IF(OR(ISTEXT(I172),ISTEXT($F172)),"",I172*$F172))</f>
        <v/>
      </c>
      <c r="K172" s="33" t="n"/>
      <c r="L172" s="33">
        <f>IF(K172="", "", IF(OR(ISTEXT(K172),ISTEXT($F172)),"",K172*$F172))</f>
        <v/>
      </c>
      <c r="M172" s="30">
        <f>IF(OR(H172="",H172=0),"",IF(K172="",IF(J172="","",IF(OR(ISTEXT(J172),ISTEXT(H172)),"",J172/H172)),IF(OR(ISTEXT(L172),ISTEXT(H172)),"",L172/H172)))</f>
        <v/>
      </c>
    </row>
    <row r="173" ht="13.35" customHeight="1" s="162">
      <c r="B173" s="307" t="n"/>
      <c r="C173" s="307" t="n"/>
      <c r="E173" s="307" t="n"/>
      <c r="F173" s="32" t="n"/>
      <c r="G173" s="33">
        <f>IF(F173="", "", IF(OR(ISTEXT(H173),ISTEXT(F173)),"",H173/F173))</f>
        <v/>
      </c>
      <c r="H173" s="33" t="n"/>
      <c r="I173" s="33" t="n"/>
      <c r="J173" s="33">
        <f>IF(I173="", "", IF(OR(ISTEXT(I173),ISTEXT($F173)),"",I173*$F173))</f>
        <v/>
      </c>
      <c r="K173" s="33" t="n"/>
      <c r="L173" s="33">
        <f>IF(K173="", "", IF(OR(ISTEXT(K173),ISTEXT($F173)),"",K173*$F173))</f>
        <v/>
      </c>
      <c r="M173" s="30">
        <f>IF(OR(H173="",H173=0),"",IF(K173="",IF(J173="","",IF(OR(ISTEXT(J173),ISTEXT(H173)),"",J173/H173)),IF(OR(ISTEXT(L173),ISTEXT(H173)),"",L173/H173)))</f>
        <v/>
      </c>
    </row>
    <row r="174" ht="13.35" customHeight="1" s="162">
      <c r="B174" s="307" t="n"/>
      <c r="C174" s="307" t="n"/>
      <c r="E174" s="307" t="n"/>
      <c r="F174" s="32" t="n"/>
      <c r="G174" s="33">
        <f>IF(F174="", "", IF(OR(ISTEXT(H174),ISTEXT(F174)),"",H174/F174))</f>
        <v/>
      </c>
      <c r="H174" s="33" t="n"/>
      <c r="I174" s="33" t="n"/>
      <c r="J174" s="33">
        <f>IF(I174="", "", IF(OR(ISTEXT(I174),ISTEXT($F174)),"",I174*$F174))</f>
        <v/>
      </c>
      <c r="K174" s="33" t="n"/>
      <c r="L174" s="33">
        <f>IF(K174="", "", IF(OR(ISTEXT(K174),ISTEXT($F174)),"",K174*$F174))</f>
        <v/>
      </c>
      <c r="M174" s="30">
        <f>IF(OR(H174="",H174=0),"",IF(K174="",IF(J174="","",IF(OR(ISTEXT(J174),ISTEXT(H174)),"",J174/H174)),IF(OR(ISTEXT(L174),ISTEXT(H174)),"",L174/H174)))</f>
        <v/>
      </c>
    </row>
    <row r="175" ht="13.35" customHeight="1" s="162">
      <c r="B175" s="307" t="n"/>
      <c r="C175" s="307" t="n"/>
      <c r="E175" s="307" t="n"/>
      <c r="F175" s="32" t="n"/>
      <c r="G175" s="33">
        <f>IF(F175="", "", IF(OR(ISTEXT(H175),ISTEXT(F175)),"",H175/F175))</f>
        <v/>
      </c>
      <c r="H175" s="33" t="n"/>
      <c r="I175" s="33" t="n"/>
      <c r="J175" s="33">
        <f>IF(I175="", "", IF(OR(ISTEXT(I175),ISTEXT($F175)),"",I175*$F175))</f>
        <v/>
      </c>
      <c r="K175" s="33" t="n"/>
      <c r="L175" s="33">
        <f>IF(K175="", "", IF(OR(ISTEXT(K175),ISTEXT($F175)),"",K175*$F175))</f>
        <v/>
      </c>
      <c r="M175" s="30">
        <f>IF(OR(H175="",H175=0),"",IF(K175="",IF(J175="","",IF(OR(ISTEXT(J175),ISTEXT(H175)),"",J175/H175)),IF(OR(ISTEXT(L175),ISTEXT(H175)),"",L175/H175)))</f>
        <v/>
      </c>
    </row>
    <row r="176" ht="13.35" customHeight="1" s="162">
      <c r="B176" s="307" t="n"/>
      <c r="C176" s="307" t="n"/>
      <c r="E176" s="307" t="n"/>
      <c r="F176" s="32" t="n"/>
      <c r="G176" s="33">
        <f>IF(F176="", "", IF(OR(ISTEXT(H176),ISTEXT(F176)),"",H176/F176))</f>
        <v/>
      </c>
      <c r="H176" s="33" t="n"/>
      <c r="I176" s="33" t="n"/>
      <c r="J176" s="33">
        <f>IF(I176="", "", IF(OR(ISTEXT(I176),ISTEXT($F176)),"",I176*$F176))</f>
        <v/>
      </c>
      <c r="K176" s="33" t="n"/>
      <c r="L176" s="33">
        <f>IF(K176="", "", IF(OR(ISTEXT(K176),ISTEXT($F176)),"",K176*$F176))</f>
        <v/>
      </c>
      <c r="M176" s="30">
        <f>IF(OR(H176="",H176=0),"",IF(K176="",IF(J176="","",IF(OR(ISTEXT(J176),ISTEXT(H176)),"",J176/H176)),IF(OR(ISTEXT(L176),ISTEXT(H176)),"",L176/H176)))</f>
        <v/>
      </c>
    </row>
    <row r="177" ht="13.35" customHeight="1" s="162">
      <c r="B177" s="307" t="n"/>
      <c r="C177" s="307" t="n"/>
      <c r="E177" s="307" t="n"/>
      <c r="F177" s="32" t="n"/>
      <c r="G177" s="33">
        <f>IF(F177="", "", IF(OR(ISTEXT(H177),ISTEXT(F177)),"",H177/F177))</f>
        <v/>
      </c>
      <c r="H177" s="33" t="n"/>
      <c r="I177" s="33" t="n"/>
      <c r="J177" s="33">
        <f>IF(I177="", "", IF(OR(ISTEXT(I177),ISTEXT($F177)),"",I177*$F177))</f>
        <v/>
      </c>
      <c r="K177" s="33" t="n"/>
      <c r="L177" s="33">
        <f>IF(K177="", "", IF(OR(ISTEXT(K177),ISTEXT($F177)),"",K177*$F177))</f>
        <v/>
      </c>
      <c r="M177" s="30">
        <f>IF(OR(H177="",H177=0),"",IF(K177="",IF(J177="","",IF(OR(ISTEXT(J177),ISTEXT(H177)),"",J177/H177)),IF(OR(ISTEXT(L177),ISTEXT(H177)),"",L177/H177)))</f>
        <v/>
      </c>
    </row>
    <row r="178" ht="13.35" customHeight="1" s="162">
      <c r="B178" s="307" t="n"/>
      <c r="C178" s="307" t="n"/>
      <c r="E178" s="307" t="n"/>
      <c r="F178" s="32" t="n"/>
      <c r="G178" s="33">
        <f>IF(F178="", "", IF(OR(ISTEXT(H178),ISTEXT(F178)),"",H178/F178))</f>
        <v/>
      </c>
      <c r="H178" s="33" t="n"/>
      <c r="I178" s="33" t="n"/>
      <c r="J178" s="33">
        <f>IF(I178="", "", IF(OR(ISTEXT(I178),ISTEXT($F178)),"",I178*$F178))</f>
        <v/>
      </c>
      <c r="K178" s="33" t="n"/>
      <c r="L178" s="33">
        <f>IF(K178="", "", IF(OR(ISTEXT(K178),ISTEXT($F178)),"",K178*$F178))</f>
        <v/>
      </c>
      <c r="M178" s="30">
        <f>IF(OR(H178="",H178=0),"",IF(K178="",IF(J178="","",IF(OR(ISTEXT(J178),ISTEXT(H178)),"",J178/H178)),IF(OR(ISTEXT(L178),ISTEXT(H178)),"",L178/H178)))</f>
        <v/>
      </c>
    </row>
    <row r="179" ht="13.35" customHeight="1" s="162">
      <c r="B179" s="307" t="n"/>
      <c r="C179" s="307" t="n"/>
      <c r="E179" s="307" t="n"/>
      <c r="F179" s="32" t="n"/>
      <c r="G179" s="33">
        <f>IF(F179="", "", IF(OR(ISTEXT(H179),ISTEXT(F179)),"",H179/F179))</f>
        <v/>
      </c>
      <c r="H179" s="33" t="n"/>
      <c r="I179" s="33" t="n"/>
      <c r="J179" s="33">
        <f>IF(I179="", "", IF(OR(ISTEXT(I179),ISTEXT($F179)),"",I179*$F179))</f>
        <v/>
      </c>
      <c r="K179" s="33" t="n"/>
      <c r="L179" s="33">
        <f>IF(K179="", "", IF(OR(ISTEXT(K179),ISTEXT($F179)),"",K179*$F179))</f>
        <v/>
      </c>
      <c r="M179" s="30">
        <f>IF(OR(H179="",H179=0),"",IF(K179="",IF(J179="","",IF(OR(ISTEXT(J179),ISTEXT(H179)),"",J179/H179)),IF(OR(ISTEXT(L179),ISTEXT(H179)),"",L179/H179)))</f>
        <v/>
      </c>
    </row>
    <row r="180" ht="13.35" customHeight="1" s="162">
      <c r="B180" s="307" t="n"/>
      <c r="C180" s="307" t="n"/>
      <c r="E180" s="307" t="n"/>
      <c r="F180" s="32" t="n"/>
      <c r="G180" s="33">
        <f>IF(F180="", "", IF(OR(ISTEXT(H180),ISTEXT(F180)),"",H180/F180))</f>
        <v/>
      </c>
      <c r="H180" s="33" t="n"/>
      <c r="I180" s="33" t="n"/>
      <c r="J180" s="33">
        <f>IF(I180="", "", IF(OR(ISTEXT(I180),ISTEXT($F180)),"",I180*$F180))</f>
        <v/>
      </c>
      <c r="K180" s="33" t="n"/>
      <c r="L180" s="33">
        <f>IF(K180="", "", IF(OR(ISTEXT(K180),ISTEXT($F180)),"",K180*$F180))</f>
        <v/>
      </c>
      <c r="M180" s="30">
        <f>IF(OR(H180="",H180=0),"",IF(K180="",IF(J180="","",IF(OR(ISTEXT(J180),ISTEXT(H180)),"",J180/H180)),IF(OR(ISTEXT(L180),ISTEXT(H180)),"",L180/H180)))</f>
        <v/>
      </c>
    </row>
    <row r="181" ht="13.35" customHeight="1" s="162">
      <c r="B181" s="307" t="n"/>
      <c r="C181" s="307" t="n"/>
      <c r="E181" s="307" t="n"/>
      <c r="F181" s="32" t="n"/>
      <c r="G181" s="33">
        <f>IF(F181="", "", IF(OR(ISTEXT(H181),ISTEXT(F181)),"",H181/F181))</f>
        <v/>
      </c>
      <c r="H181" s="33" t="n"/>
      <c r="I181" s="33" t="n"/>
      <c r="J181" s="33">
        <f>IF(I181="", "", IF(OR(ISTEXT(I181),ISTEXT($F181)),"",I181*$F181))</f>
        <v/>
      </c>
      <c r="K181" s="33" t="n"/>
      <c r="L181" s="33">
        <f>IF(K181="", "", IF(OR(ISTEXT(K181),ISTEXT($F181)),"",K181*$F181))</f>
        <v/>
      </c>
      <c r="M181" s="30">
        <f>IF(OR(H181="",H181=0),"",IF(K181="",IF(J181="","",IF(OR(ISTEXT(J181),ISTEXT(H181)),"",J181/H181)),IF(OR(ISTEXT(L181),ISTEXT(H181)),"",L181/H181)))</f>
        <v/>
      </c>
    </row>
    <row r="182" ht="13.35" customHeight="1" s="162">
      <c r="B182" s="307" t="n"/>
      <c r="C182" s="307" t="n"/>
      <c r="E182" s="307" t="n"/>
      <c r="F182" s="32" t="n"/>
      <c r="G182" s="33">
        <f>IF(F182="", "", IF(OR(ISTEXT(H182),ISTEXT(F182)),"",H182/F182))</f>
        <v/>
      </c>
      <c r="H182" s="33" t="n"/>
      <c r="I182" s="33" t="n"/>
      <c r="J182" s="33">
        <f>IF(I182="", "", IF(OR(ISTEXT(I182),ISTEXT($F182)),"",I182*$F182))</f>
        <v/>
      </c>
      <c r="K182" s="33" t="n"/>
      <c r="L182" s="33">
        <f>IF(K182="", "", IF(OR(ISTEXT(K182),ISTEXT($F182)),"",K182*$F182))</f>
        <v/>
      </c>
      <c r="M182" s="30">
        <f>IF(OR(H182="",H182=0),"",IF(K182="",IF(J182="","",IF(OR(ISTEXT(J182),ISTEXT(H182)),"",J182/H182)),IF(OR(ISTEXT(L182),ISTEXT(H182)),"",L182/H182)))</f>
        <v/>
      </c>
    </row>
    <row r="183" ht="13.35" customHeight="1" s="162">
      <c r="B183" s="307" t="n"/>
      <c r="C183" s="307" t="n"/>
      <c r="E183" s="307" t="n"/>
      <c r="F183" s="32" t="n"/>
      <c r="G183" s="33">
        <f>IF(F183="", "", IF(OR(ISTEXT(H183),ISTEXT(F183)),"",H183/F183))</f>
        <v/>
      </c>
      <c r="H183" s="33" t="n"/>
      <c r="I183" s="33" t="n"/>
      <c r="J183" s="33">
        <f>IF(I183="", "", IF(OR(ISTEXT(I183),ISTEXT($F183)),"",I183*$F183))</f>
        <v/>
      </c>
      <c r="K183" s="33" t="n"/>
      <c r="L183" s="33">
        <f>IF(K183="", "", IF(OR(ISTEXT(K183),ISTEXT($F183)),"",K183*$F183))</f>
        <v/>
      </c>
      <c r="M183" s="30">
        <f>IF(OR(H183="",H183=0),"",IF(K183="",IF(J183="","",IF(OR(ISTEXT(J183),ISTEXT(H183)),"",J183/H183)),IF(OR(ISTEXT(L183),ISTEXT(H183)),"",L183/H183)))</f>
        <v/>
      </c>
    </row>
    <row r="184" ht="13.35" customHeight="1" s="162">
      <c r="B184" s="307" t="n"/>
      <c r="C184" s="307" t="n"/>
      <c r="E184" s="307" t="n"/>
      <c r="F184" s="32" t="n"/>
      <c r="G184" s="33">
        <f>IF(F184="", "", IF(OR(ISTEXT(H184),ISTEXT(F184)),"",H184/F184))</f>
        <v/>
      </c>
      <c r="H184" s="33" t="n"/>
      <c r="I184" s="33" t="n"/>
      <c r="J184" s="33">
        <f>IF(I184="", "", IF(OR(ISTEXT(I184),ISTEXT($F184)),"",I184*$F184))</f>
        <v/>
      </c>
      <c r="K184" s="33" t="n"/>
      <c r="L184" s="33">
        <f>IF(K184="", "", IF(OR(ISTEXT(K184),ISTEXT($F184)),"",K184*$F184))</f>
        <v/>
      </c>
      <c r="M184" s="30">
        <f>IF(OR(H184="",H184=0),"",IF(K184="",IF(J184="","",IF(OR(ISTEXT(J184),ISTEXT(H184)),"",J184/H184)),IF(OR(ISTEXT(L184),ISTEXT(H184)),"",L184/H184)))</f>
        <v/>
      </c>
    </row>
    <row r="185" ht="13.35" customHeight="1" s="162">
      <c r="B185" s="307" t="n"/>
      <c r="C185" s="307" t="n"/>
      <c r="E185" s="307" t="n"/>
      <c r="F185" s="32" t="n"/>
      <c r="G185" s="33">
        <f>IF(F185="", "", IF(OR(ISTEXT(H185),ISTEXT(F185)),"",H185/F185))</f>
        <v/>
      </c>
      <c r="H185" s="33" t="n"/>
      <c r="I185" s="33" t="n"/>
      <c r="J185" s="33">
        <f>IF(I185="", "", IF(OR(ISTEXT(I185),ISTEXT($F185)),"",I185*$F185))</f>
        <v/>
      </c>
      <c r="K185" s="33" t="n"/>
      <c r="L185" s="33">
        <f>IF(K185="", "", IF(OR(ISTEXT(K185),ISTEXT($F185)),"",K185*$F185))</f>
        <v/>
      </c>
      <c r="M185" s="30">
        <f>IF(OR(H185="",H185=0),"",IF(K185="",IF(J185="","",IF(OR(ISTEXT(J185),ISTEXT(H185)),"",J185/H185)),IF(OR(ISTEXT(L185),ISTEXT(H185)),"",L185/H185)))</f>
        <v/>
      </c>
    </row>
    <row r="186" ht="13.35" customHeight="1" s="162">
      <c r="B186" s="307" t="n"/>
      <c r="C186" s="307" t="n"/>
      <c r="E186" s="307" t="n"/>
      <c r="F186" s="32" t="n"/>
      <c r="G186" s="33">
        <f>IF(F186="", "", IF(OR(ISTEXT(H186),ISTEXT(F186)),"",H186/F186))</f>
        <v/>
      </c>
      <c r="H186" s="33" t="n"/>
      <c r="I186" s="33" t="n"/>
      <c r="J186" s="33">
        <f>IF(I186="", "", IF(OR(ISTEXT(I186),ISTEXT($F186)),"",I186*$F186))</f>
        <v/>
      </c>
      <c r="K186" s="33" t="n"/>
      <c r="L186" s="33">
        <f>IF(K186="", "", IF(OR(ISTEXT(K186),ISTEXT($F186)),"",K186*$F186))</f>
        <v/>
      </c>
      <c r="M186" s="30">
        <f>IF(OR(H186="",H186=0),"",IF(K186="",IF(J186="","",IF(OR(ISTEXT(J186),ISTEXT(H186)),"",J186/H186)),IF(OR(ISTEXT(L186),ISTEXT(H186)),"",L186/H186)))</f>
        <v/>
      </c>
    </row>
    <row r="187" ht="13.35" customHeight="1" s="162">
      <c r="B187" s="307" t="n"/>
      <c r="C187" s="307" t="n"/>
      <c r="E187" s="307" t="n"/>
      <c r="F187" s="32" t="n"/>
      <c r="G187" s="33">
        <f>IF(F187="", "", IF(OR(ISTEXT(H187),ISTEXT(F187)),"",H187/F187))</f>
        <v/>
      </c>
      <c r="H187" s="33" t="n"/>
      <c r="I187" s="33" t="n"/>
      <c r="J187" s="33">
        <f>IF(I187="", "", IF(OR(ISTEXT(I187),ISTEXT($F187)),"",I187*$F187))</f>
        <v/>
      </c>
      <c r="K187" s="33" t="n"/>
      <c r="L187" s="33">
        <f>IF(K187="", "", IF(OR(ISTEXT(K187),ISTEXT($F187)),"",K187*$F187))</f>
        <v/>
      </c>
      <c r="M187" s="30">
        <f>IF(OR(H187="",H187=0),"",IF(K187="",IF(J187="","",IF(OR(ISTEXT(J187),ISTEXT(H187)),"",J187/H187)),IF(OR(ISTEXT(L187),ISTEXT(H187)),"",L187/H187)))</f>
        <v/>
      </c>
    </row>
    <row r="188" ht="13.35" customHeight="1" s="162">
      <c r="B188" s="307" t="n"/>
      <c r="C188" s="307" t="n"/>
      <c r="E188" s="307" t="n"/>
      <c r="F188" s="32" t="n"/>
      <c r="G188" s="33">
        <f>IF(F188="", "", IF(OR(ISTEXT(H188),ISTEXT(F188)),"",H188/F188))</f>
        <v/>
      </c>
      <c r="H188" s="33" t="n"/>
      <c r="I188" s="33" t="n"/>
      <c r="J188" s="33">
        <f>IF(I188="", "", IF(OR(ISTEXT(I188),ISTEXT($F188)),"",I188*$F188))</f>
        <v/>
      </c>
      <c r="K188" s="33" t="n"/>
      <c r="L188" s="33">
        <f>IF(K188="", "", IF(OR(ISTEXT(K188),ISTEXT($F188)),"",K188*$F188))</f>
        <v/>
      </c>
      <c r="M188" s="30">
        <f>IF(OR(H188="",H188=0),"",IF(K188="",IF(J188="","",IF(OR(ISTEXT(J188),ISTEXT(H188)),"",J188/H188)),IF(OR(ISTEXT(L188),ISTEXT(H188)),"",L188/H188)))</f>
        <v/>
      </c>
    </row>
    <row r="189" ht="13.35" customHeight="1" s="162">
      <c r="B189" s="307" t="n"/>
      <c r="C189" s="307" t="n"/>
      <c r="E189" s="307" t="n"/>
      <c r="F189" s="32" t="n"/>
      <c r="G189" s="33">
        <f>IF(F189="", "", IF(OR(ISTEXT(H189),ISTEXT(F189)),"",H189/F189))</f>
        <v/>
      </c>
      <c r="H189" s="33" t="n"/>
      <c r="I189" s="33" t="n"/>
      <c r="J189" s="33">
        <f>IF(I189="", "", IF(OR(ISTEXT(I189),ISTEXT($F189)),"",I189*$F189))</f>
        <v/>
      </c>
      <c r="K189" s="33" t="n"/>
      <c r="L189" s="33">
        <f>IF(K189="", "", IF(OR(ISTEXT(K189),ISTEXT($F189)),"",K189*$F189))</f>
        <v/>
      </c>
      <c r="M189" s="30">
        <f>IF(OR(H189="",H189=0),"",IF(K189="",IF(J189="","",IF(OR(ISTEXT(J189),ISTEXT(H189)),"",J189/H189)),IF(OR(ISTEXT(L189),ISTEXT(H189)),"",L189/H189)))</f>
        <v/>
      </c>
    </row>
    <row r="190" ht="13.35" customHeight="1" s="162">
      <c r="B190" s="307" t="n"/>
      <c r="C190" s="307" t="n"/>
      <c r="E190" s="307" t="n"/>
      <c r="F190" s="32" t="n"/>
      <c r="G190" s="33">
        <f>IF(F190="", "", IF(OR(ISTEXT(H190),ISTEXT(F190)),"",H190/F190))</f>
        <v/>
      </c>
      <c r="H190" s="33" t="n"/>
      <c r="I190" s="33" t="n"/>
      <c r="J190" s="33">
        <f>IF(I190="", "", IF(OR(ISTEXT(I190),ISTEXT($F190)),"",I190*$F190))</f>
        <v/>
      </c>
      <c r="K190" s="33" t="n"/>
      <c r="L190" s="33">
        <f>IF(K190="", "", IF(OR(ISTEXT(K190),ISTEXT($F190)),"",K190*$F190))</f>
        <v/>
      </c>
      <c r="M190" s="30">
        <f>IF(OR(H190="",H190=0),"",IF(K190="",IF(J190="","",IF(OR(ISTEXT(J190),ISTEXT(H190)),"",J190/H190)),IF(OR(ISTEXT(L190),ISTEXT(H190)),"",L190/H190)))</f>
        <v/>
      </c>
    </row>
    <row r="191" ht="13.35" customHeight="1" s="162">
      <c r="B191" s="307" t="n"/>
      <c r="C191" s="307" t="n"/>
      <c r="E191" s="307" t="n"/>
      <c r="F191" s="32" t="n"/>
      <c r="G191" s="33">
        <f>IF(F191="", "", IF(OR(ISTEXT(H191),ISTEXT(F191)),"",H191/F191))</f>
        <v/>
      </c>
      <c r="H191" s="33" t="n"/>
      <c r="I191" s="33" t="n"/>
      <c r="J191" s="33">
        <f>IF(I191="", "", IF(OR(ISTEXT(I191),ISTEXT($F191)),"",I191*$F191))</f>
        <v/>
      </c>
      <c r="K191" s="33" t="n"/>
      <c r="L191" s="33">
        <f>IF(K191="", "", IF(OR(ISTEXT(K191),ISTEXT($F191)),"",K191*$F191))</f>
        <v/>
      </c>
      <c r="M191" s="30">
        <f>IF(OR(H191="",H191=0),"",IF(K191="",IF(J191="","",IF(OR(ISTEXT(J191),ISTEXT(H191)),"",J191/H191)),IF(OR(ISTEXT(L191),ISTEXT(H191)),"",L191/H191)))</f>
        <v/>
      </c>
    </row>
    <row r="192" ht="13.35" customHeight="1" s="162">
      <c r="B192" s="307" t="n"/>
      <c r="C192" s="307" t="n"/>
      <c r="E192" s="307" t="n"/>
      <c r="F192" s="32" t="n"/>
      <c r="G192" s="33">
        <f>IF(F192="", "", IF(OR(ISTEXT(H192),ISTEXT(F192)),"",H192/F192))</f>
        <v/>
      </c>
      <c r="H192" s="33" t="n"/>
      <c r="I192" s="33" t="n"/>
      <c r="J192" s="33">
        <f>IF(I192="", "", IF(OR(ISTEXT(I192),ISTEXT($F192)),"",I192*$F192))</f>
        <v/>
      </c>
      <c r="K192" s="33" t="n"/>
      <c r="L192" s="33">
        <f>IF(K192="", "", IF(OR(ISTEXT(K192),ISTEXT($F192)),"",K192*$F192))</f>
        <v/>
      </c>
      <c r="M192" s="30">
        <f>IF(OR(H192="",H192=0),"",IF(K192="",IF(J192="","",IF(OR(ISTEXT(J192),ISTEXT(H192)),"",J192/H192)),IF(OR(ISTEXT(L192),ISTEXT(H192)),"",L192/H192)))</f>
        <v/>
      </c>
    </row>
    <row r="193" ht="13.35" customHeight="1" s="162">
      <c r="B193" s="307" t="n"/>
      <c r="C193" s="307" t="n"/>
      <c r="E193" s="307" t="n"/>
      <c r="F193" s="32" t="n"/>
      <c r="G193" s="33">
        <f>IF(F193="", "", IF(OR(ISTEXT(H193),ISTEXT(F193)),"",H193/F193))</f>
        <v/>
      </c>
      <c r="H193" s="33" t="n"/>
      <c r="I193" s="33" t="n"/>
      <c r="J193" s="33">
        <f>IF(I193="", "", IF(OR(ISTEXT(I193),ISTEXT($F193)),"",I193*$F193))</f>
        <v/>
      </c>
      <c r="K193" s="33" t="n"/>
      <c r="L193" s="33">
        <f>IF(K193="", "", IF(OR(ISTEXT(K193),ISTEXT($F193)),"",K193*$F193))</f>
        <v/>
      </c>
      <c r="M193" s="30">
        <f>IF(OR(H193="",H193=0),"",IF(K193="",IF(J193="","",IF(OR(ISTEXT(J193),ISTEXT(H193)),"",J193/H193)),IF(OR(ISTEXT(L193),ISTEXT(H193)),"",L193/H193)))</f>
        <v/>
      </c>
    </row>
    <row r="194" ht="13.35" customHeight="1" s="162">
      <c r="B194" s="307" t="n"/>
      <c r="C194" s="307" t="n"/>
      <c r="E194" s="307" t="n"/>
      <c r="F194" s="32" t="n"/>
      <c r="G194" s="33">
        <f>IF(F194="", "", IF(OR(ISTEXT(H194),ISTEXT(F194)),"",H194/F194))</f>
        <v/>
      </c>
      <c r="H194" s="33" t="n"/>
      <c r="I194" s="33" t="n"/>
      <c r="J194" s="33">
        <f>IF(I194="", "", IF(OR(ISTEXT(I194),ISTEXT($F194)),"",I194*$F194))</f>
        <v/>
      </c>
      <c r="K194" s="33" t="n"/>
      <c r="L194" s="33">
        <f>IF(K194="", "", IF(OR(ISTEXT(K194),ISTEXT($F194)),"",K194*$F194))</f>
        <v/>
      </c>
      <c r="M194" s="30">
        <f>IF(OR(H194="",H194=0),"",IF(K194="",IF(J194="","",IF(OR(ISTEXT(J194),ISTEXT(H194)),"",J194/H194)),IF(OR(ISTEXT(L194),ISTEXT(H194)),"",L194/H194)))</f>
        <v/>
      </c>
    </row>
    <row r="195" ht="13.35" customHeight="1" s="162">
      <c r="B195" s="307" t="n"/>
      <c r="C195" s="307" t="n"/>
      <c r="E195" s="307" t="n"/>
      <c r="F195" s="32" t="n"/>
      <c r="G195" s="33">
        <f>IF(F195="", "", IF(OR(ISTEXT(H195),ISTEXT(F195)),"",H195/F195))</f>
        <v/>
      </c>
      <c r="H195" s="33" t="n"/>
      <c r="I195" s="33" t="n"/>
      <c r="J195" s="33">
        <f>IF(I195="", "", IF(OR(ISTEXT(I195),ISTEXT($F195)),"",I195*$F195))</f>
        <v/>
      </c>
      <c r="K195" s="33" t="n"/>
      <c r="L195" s="33">
        <f>IF(K195="", "", IF(OR(ISTEXT(K195),ISTEXT($F195)),"",K195*$F195))</f>
        <v/>
      </c>
      <c r="M195" s="30">
        <f>IF(OR(H195="",H195=0),"",IF(K195="",IF(J195="","",IF(OR(ISTEXT(J195),ISTEXT(H195)),"",J195/H195)),IF(OR(ISTEXT(L195),ISTEXT(H195)),"",L195/H195)))</f>
        <v/>
      </c>
    </row>
    <row r="196" ht="13.35" customHeight="1" s="162">
      <c r="B196" s="307" t="n"/>
      <c r="C196" s="307" t="n"/>
      <c r="E196" s="307" t="n"/>
      <c r="F196" s="32" t="n"/>
      <c r="G196" s="33">
        <f>IF(F196="", "", IF(OR(ISTEXT(H196),ISTEXT(F196)),"",H196/F196))</f>
        <v/>
      </c>
      <c r="H196" s="33" t="n"/>
      <c r="I196" s="33" t="n"/>
      <c r="J196" s="33">
        <f>IF(I196="", "", IF(OR(ISTEXT(I196),ISTEXT($F196)),"",I196*$F196))</f>
        <v/>
      </c>
      <c r="K196" s="33" t="n"/>
      <c r="L196" s="33">
        <f>IF(K196="", "", IF(OR(ISTEXT(K196),ISTEXT($F196)),"",K196*$F196))</f>
        <v/>
      </c>
      <c r="M196" s="30">
        <f>IF(OR(H196="",H196=0),"",IF(K196="",IF(J196="","",IF(OR(ISTEXT(J196),ISTEXT(H196)),"",J196/H196)),IF(OR(ISTEXT(L196),ISTEXT(H196)),"",L196/H196)))</f>
        <v/>
      </c>
    </row>
    <row r="197" ht="13.35" customHeight="1" s="162">
      <c r="B197" s="307" t="n"/>
      <c r="C197" s="307" t="n"/>
      <c r="E197" s="307" t="n"/>
      <c r="F197" s="32" t="n"/>
      <c r="G197" s="33">
        <f>IF(F197="", "", IF(OR(ISTEXT(H197),ISTEXT(F197)),"",H197/F197))</f>
        <v/>
      </c>
      <c r="H197" s="33" t="n"/>
      <c r="I197" s="33" t="n"/>
      <c r="J197" s="33">
        <f>IF(I197="", "", IF(OR(ISTEXT(I197),ISTEXT($F197)),"",I197*$F197))</f>
        <v/>
      </c>
      <c r="K197" s="33" t="n"/>
      <c r="L197" s="33">
        <f>IF(K197="", "", IF(OR(ISTEXT(K197),ISTEXT($F197)),"",K197*$F197))</f>
        <v/>
      </c>
      <c r="M197" s="30">
        <f>IF(OR(H197="",H197=0),"",IF(K197="",IF(J197="","",IF(OR(ISTEXT(J197),ISTEXT(H197)),"",J197/H197)),IF(OR(ISTEXT(L197),ISTEXT(H197)),"",L197/H197)))</f>
        <v/>
      </c>
    </row>
    <row r="198" ht="13.35" customHeight="1" s="162">
      <c r="B198" s="307" t="n"/>
      <c r="C198" s="307" t="n"/>
      <c r="E198" s="307" t="n"/>
      <c r="F198" s="32" t="n"/>
      <c r="G198" s="33">
        <f>IF(F198="", "", IF(OR(ISTEXT(H198),ISTEXT(F198)),"",H198/F198))</f>
        <v/>
      </c>
      <c r="H198" s="33" t="n"/>
      <c r="I198" s="33" t="n"/>
      <c r="J198" s="33">
        <f>IF(I198="", "", IF(OR(ISTEXT(I198),ISTEXT($F198)),"",I198*$F198))</f>
        <v/>
      </c>
      <c r="K198" s="33" t="n"/>
      <c r="L198" s="33">
        <f>IF(K198="", "", IF(OR(ISTEXT(K198),ISTEXT($F198)),"",K198*$F198))</f>
        <v/>
      </c>
      <c r="M198" s="30">
        <f>IF(OR(H198="",H198=0),"",IF(K198="",IF(J198="","",IF(OR(ISTEXT(J198),ISTEXT(H198)),"",J198/H198)),IF(OR(ISTEXT(L198),ISTEXT(H198)),"",L198/H198)))</f>
        <v/>
      </c>
    </row>
    <row r="199" ht="13.35" customHeight="1" s="162">
      <c r="B199" s="307" t="n"/>
      <c r="C199" s="307" t="n"/>
      <c r="E199" s="307" t="n"/>
      <c r="F199" s="32" t="n"/>
      <c r="G199" s="33">
        <f>IF(F199="", "", IF(OR(ISTEXT(H199),ISTEXT(F199)),"",H199/F199))</f>
        <v/>
      </c>
      <c r="H199" s="33" t="n"/>
      <c r="I199" s="33" t="n"/>
      <c r="J199" s="33">
        <f>IF(I199="", "", IF(OR(ISTEXT(I199),ISTEXT($F199)),"",I199*$F199))</f>
        <v/>
      </c>
      <c r="K199" s="33" t="n"/>
      <c r="L199" s="33">
        <f>IF(K199="", "", IF(OR(ISTEXT(K199),ISTEXT($F199)),"",K199*$F199))</f>
        <v/>
      </c>
      <c r="M199" s="30">
        <f>IF(OR(H199="",H199=0),"",IF(K199="",IF(J199="","",IF(OR(ISTEXT(J199),ISTEXT(H199)),"",J199/H199)),IF(OR(ISTEXT(L199),ISTEXT(H199)),"",L199/H199)))</f>
        <v/>
      </c>
    </row>
    <row r="200" ht="13.35" customHeight="1" s="162">
      <c r="B200" s="307" t="n"/>
      <c r="C200" s="307" t="n"/>
      <c r="E200" s="307" t="n"/>
      <c r="F200" s="32" t="n"/>
      <c r="G200" s="33">
        <f>IF(F200="", "", IF(OR(ISTEXT(H200),ISTEXT(F200)),"",H200/F200))</f>
        <v/>
      </c>
      <c r="H200" s="33" t="n"/>
      <c r="I200" s="33" t="n"/>
      <c r="J200" s="33">
        <f>IF(I200="", "", IF(OR(ISTEXT(I200),ISTEXT($F200)),"",I200*$F200))</f>
        <v/>
      </c>
      <c r="K200" s="33" t="n"/>
      <c r="L200" s="33">
        <f>IF(K200="", "", IF(OR(ISTEXT(K200),ISTEXT($F200)),"",K200*$F200))</f>
        <v/>
      </c>
      <c r="M200" s="30">
        <f>IF(OR(H200="",H200=0),"",IF(K200="",IF(J200="","",IF(OR(ISTEXT(J200),ISTEXT(H200)),"",J200/H200)),IF(OR(ISTEXT(L200),ISTEXT(H200)),"",L200/H200)))</f>
        <v/>
      </c>
    </row>
    <row r="201" ht="13.35" customHeight="1" s="162">
      <c r="B201" s="307" t="n"/>
      <c r="C201" s="307" t="n"/>
      <c r="E201" s="307" t="n"/>
      <c r="F201" s="32" t="n"/>
      <c r="G201" s="33">
        <f>IF(F201="", "", IF(OR(ISTEXT(H201),ISTEXT(F201)),"",H201/F201))</f>
        <v/>
      </c>
      <c r="H201" s="33" t="n"/>
      <c r="I201" s="33" t="n"/>
      <c r="J201" s="33">
        <f>IF(I201="", "", IF(OR(ISTEXT(I201),ISTEXT($F201)),"",I201*$F201))</f>
        <v/>
      </c>
      <c r="K201" s="33" t="n"/>
      <c r="L201" s="33">
        <f>IF(K201="", "", IF(OR(ISTEXT(K201),ISTEXT($F201)),"",K201*$F201))</f>
        <v/>
      </c>
      <c r="M201" s="30">
        <f>IF(OR(H201="",H201=0),"",IF(K201="",IF(J201="","",IF(OR(ISTEXT(J201),ISTEXT(H201)),"",J201/H201)),IF(OR(ISTEXT(L201),ISTEXT(H201)),"",L201/H201)))</f>
        <v/>
      </c>
    </row>
    <row r="202" ht="13.35" customHeight="1" s="162">
      <c r="B202" s="42" t="n"/>
      <c r="C202" s="231" t="inlineStr">
        <is>
          <t>Subtotal (this page)</t>
        </is>
      </c>
      <c r="D202" s="159" t="n"/>
      <c r="E202" s="42" t="n"/>
      <c r="F202" s="42" t="n"/>
      <c r="G202" s="43" t="n"/>
      <c r="H202" s="43">
        <f>IF(SUM(H164:H201)=0,"",SUM(H164:H201))</f>
        <v/>
      </c>
      <c r="I202" s="43" t="n"/>
      <c r="J202" s="43">
        <f>IF(SUM(J164:J201)=0,"",SUM(J164:J201))</f>
        <v/>
      </c>
      <c r="K202" s="43" t="n"/>
      <c r="L202" s="43">
        <f>IF(SUM(L164:L201)=0,"",SUM(L164:L201))</f>
        <v/>
      </c>
      <c r="M202" s="35">
        <f>IF(OR(H202="",H202=0),"",IF(L202="",IF(J202="","",IF(OR(ISTEXT(J202),ISTEXT(H202)),"",J202/H202)),IF(OR(ISTEXT(L202),ISTEXT(H202)),"",L202/H202)))</f>
        <v/>
      </c>
    </row>
    <row r="203" ht="13.35" customHeight="1" s="162">
      <c r="B203" s="188" t="inlineStr">
        <is>
          <t>Return Air Inlets (cont.)</t>
        </is>
      </c>
      <c r="C203" s="174" t="n"/>
      <c r="D203" s="174" t="n"/>
      <c r="E203" s="174" t="n"/>
      <c r="F203" s="173" t="n"/>
      <c r="G203" s="233" t="inlineStr">
        <is>
          <t>Design VEL</t>
        </is>
      </c>
      <c r="H203" s="194" t="inlineStr">
        <is>
          <t>Design CFM</t>
        </is>
      </c>
      <c r="I203" s="188" t="inlineStr">
        <is>
          <t>Initial</t>
        </is>
      </c>
      <c r="J203" s="173" t="n"/>
      <c r="K203" s="188" t="inlineStr">
        <is>
          <t>Final</t>
        </is>
      </c>
      <c r="L203" s="173" t="n"/>
      <c r="M203" s="188" t="inlineStr">
        <is>
          <t>%</t>
        </is>
      </c>
    </row>
    <row r="204" ht="13.35" customHeight="1" s="162">
      <c r="B204" s="153" t="inlineStr">
        <is>
          <t>No.</t>
        </is>
      </c>
      <c r="C204" s="188" t="inlineStr">
        <is>
          <t>Area Served</t>
        </is>
      </c>
      <c r="D204" s="188" t="inlineStr">
        <is>
          <t>Type</t>
        </is>
      </c>
      <c r="E204" s="188" t="inlineStr">
        <is>
          <t>Size</t>
        </is>
      </c>
      <c r="F204" s="188" t="inlineStr">
        <is>
          <t>Ak</t>
        </is>
      </c>
      <c r="G204" s="440" t="n"/>
      <c r="H204" s="440" t="n"/>
      <c r="I204" s="188" t="inlineStr">
        <is>
          <t>VEL</t>
        </is>
      </c>
      <c r="J204" s="188" t="inlineStr">
        <is>
          <t>CFM</t>
        </is>
      </c>
      <c r="K204" s="188" t="inlineStr">
        <is>
          <t>VEL</t>
        </is>
      </c>
      <c r="L204" s="188" t="inlineStr">
        <is>
          <t>CFM</t>
        </is>
      </c>
      <c r="M204" s="440" t="n"/>
    </row>
    <row r="205" ht="13.35" customHeight="1" s="162">
      <c r="B205" s="31" t="n"/>
      <c r="C205" s="31" t="n"/>
      <c r="E205" s="31" t="n"/>
      <c r="F205" s="32" t="n"/>
      <c r="G205" s="33">
        <f>IF(F205="", "", IF(OR(ISTEXT(H205),ISTEXT(F205)),"",H205/F205))</f>
        <v/>
      </c>
      <c r="H205" s="33" t="n"/>
      <c r="I205" s="33" t="n"/>
      <c r="J205" s="33">
        <f>IF(I205="", "", IF(OR(ISTEXT(I205),ISTEXT($F205)),"",I205*$F205))</f>
        <v/>
      </c>
      <c r="K205" s="33" t="n"/>
      <c r="L205" s="33">
        <f>IF(K205="", "", IF(OR(ISTEXT(K205),ISTEXT($F205)),"",K205*$F205))</f>
        <v/>
      </c>
      <c r="M205" s="30">
        <f>IF(OR(H205="",H205=0),"",IF(K205="",IF(J205="","",IF(OR(ISTEXT(J205),ISTEXT(H205)),"",J205/H205)),IF(OR(ISTEXT(L205),ISTEXT(H205)),"",L205/H205)))</f>
        <v/>
      </c>
    </row>
    <row r="206" ht="13.35" customHeight="1" s="162">
      <c r="B206" s="31" t="n"/>
      <c r="C206" s="31" t="n"/>
      <c r="E206" s="31" t="n"/>
      <c r="F206" s="32" t="n"/>
      <c r="G206" s="33">
        <f>IF(F206="", "", IF(OR(ISTEXT(H206),ISTEXT(F206)),"",H206/F206))</f>
        <v/>
      </c>
      <c r="H206" s="33" t="n"/>
      <c r="I206" s="33" t="n"/>
      <c r="J206" s="33">
        <f>IF(I206="", "", IF(OR(ISTEXT(I206),ISTEXT($F206)),"",I206*$F206))</f>
        <v/>
      </c>
      <c r="K206" s="33" t="n"/>
      <c r="L206" s="33">
        <f>IF(K206="", "", IF(OR(ISTEXT(K206),ISTEXT($F206)),"",K206*$F206))</f>
        <v/>
      </c>
      <c r="M206" s="30">
        <f>IF(OR(H206="",H206=0),"",IF(K206="",IF(J206="","",IF(OR(ISTEXT(J206),ISTEXT(H206)),"",J206/H206)),IF(OR(ISTEXT(L206),ISTEXT(H206)),"",L206/H206)))</f>
        <v/>
      </c>
    </row>
    <row r="207" ht="13.35" customHeight="1" s="162">
      <c r="B207" s="31" t="n"/>
      <c r="C207" s="31" t="n"/>
      <c r="E207" s="31" t="n"/>
      <c r="F207" s="32" t="n"/>
      <c r="G207" s="33">
        <f>IF(F207="", "", IF(OR(ISTEXT(H207),ISTEXT(F207)),"",H207/F207))</f>
        <v/>
      </c>
      <c r="H207" s="33" t="n"/>
      <c r="I207" s="33" t="n"/>
      <c r="J207" s="33">
        <f>IF(I207="", "", IF(OR(ISTEXT(I207),ISTEXT($F207)),"",I207*$F207))</f>
        <v/>
      </c>
      <c r="K207" s="33" t="n"/>
      <c r="L207" s="33">
        <f>IF(K207="", "", IF(OR(ISTEXT(K207),ISTEXT($F207)),"",K207*$F207))</f>
        <v/>
      </c>
      <c r="M207" s="30">
        <f>IF(OR(H207="",H207=0),"",IF(K207="",IF(J207="","",IF(OR(ISTEXT(J207),ISTEXT(H207)),"",J207/H207)),IF(OR(ISTEXT(L207),ISTEXT(H207)),"",L207/H207)))</f>
        <v/>
      </c>
    </row>
    <row r="208" ht="13.35" customHeight="1" s="162">
      <c r="B208" s="31" t="n"/>
      <c r="C208" s="31" t="n"/>
      <c r="E208" s="31" t="n"/>
      <c r="F208" s="32" t="n"/>
      <c r="G208" s="33">
        <f>IF(F208="", "", IF(OR(ISTEXT(H208),ISTEXT(F208)),"",H208/F208))</f>
        <v/>
      </c>
      <c r="H208" s="33" t="n"/>
      <c r="I208" s="33" t="n"/>
      <c r="J208" s="33">
        <f>IF(I208="", "", IF(OR(ISTEXT(I208),ISTEXT($F208)),"",I208*$F208))</f>
        <v/>
      </c>
      <c r="K208" s="33" t="n"/>
      <c r="L208" s="33">
        <f>IF(K208="", "", IF(OR(ISTEXT(K208),ISTEXT($F208)),"",K208*$F208))</f>
        <v/>
      </c>
      <c r="M208" s="30">
        <f>IF(OR(H208="",H208=0),"",IF(K208="",IF(J208="","",IF(OR(ISTEXT(J208),ISTEXT(H208)),"",J208/H208)),IF(OR(ISTEXT(L208),ISTEXT(H208)),"",L208/H208)))</f>
        <v/>
      </c>
    </row>
    <row r="209" ht="13.35" customHeight="1" s="162">
      <c r="B209" s="42" t="n"/>
      <c r="C209" s="231" t="inlineStr">
        <is>
          <t>Subtotal (this page)</t>
        </is>
      </c>
      <c r="D209" s="159" t="n"/>
      <c r="E209" s="42" t="n"/>
      <c r="F209" s="42" t="n"/>
      <c r="G209" s="43" t="n"/>
      <c r="H209" s="43">
        <f>IF(SUM(H205:H208)=0,"",SUM(H205:H208))</f>
        <v/>
      </c>
      <c r="I209" s="42" t="n"/>
      <c r="J209" s="43">
        <f>IF(SUM(J205:J208)=0,"",SUM(J205:J208))</f>
        <v/>
      </c>
      <c r="K209" s="42" t="n"/>
      <c r="L209" s="43">
        <f>IF(SUM(L205:L208)=0,"",SUM(L205:L208))</f>
        <v/>
      </c>
      <c r="M209" s="35">
        <f>IF(OR(H209="",H209=0),"",IF(L209="",IF(J209="","",IF(OR(ISTEXT(J209),ISTEXT(H209)),"",J209/H209)),IF(OR(ISTEXT(L209),ISTEXT(H209)),"",L209/H209)))</f>
        <v/>
      </c>
    </row>
    <row r="210" ht="13.35" customHeight="1" s="162">
      <c r="B210" s="188" t="inlineStr">
        <is>
          <t>Remarks (cont.)</t>
        </is>
      </c>
      <c r="C210" s="173" t="n"/>
      <c r="D210" s="154" t="n"/>
      <c r="E210" s="174" t="n"/>
      <c r="F210" s="174" t="n"/>
      <c r="G210" s="174" t="n"/>
      <c r="H210" s="174" t="n"/>
      <c r="I210" s="174" t="n"/>
      <c r="J210" s="174" t="n"/>
      <c r="K210" s="174" t="n"/>
      <c r="L210" s="174" t="n"/>
      <c r="M210" s="173" t="n"/>
    </row>
    <row r="211" ht="13.35" customHeight="1" s="162">
      <c r="B211" s="154" t="n"/>
      <c r="C211" s="174" t="n"/>
      <c r="D211" s="174" t="n"/>
      <c r="E211" s="174" t="n"/>
      <c r="F211" s="174" t="n"/>
      <c r="G211" s="174" t="n"/>
      <c r="H211" s="174" t="n"/>
      <c r="I211" s="174" t="n"/>
      <c r="J211" s="174" t="n"/>
      <c r="K211" s="174" t="n"/>
      <c r="L211" s="174" t="n"/>
      <c r="M211" s="173" t="n"/>
    </row>
    <row r="212" ht="13.35" customHeight="1" s="162">
      <c r="B212" s="200" t="inlineStr">
        <is>
          <t>System</t>
        </is>
      </c>
      <c r="C212" s="403" t="n"/>
      <c r="D212" s="209">
        <f>IF('{Equipment Data Entry}'!B9="","",'{Equipment Data Entry}'!B9)</f>
        <v/>
      </c>
      <c r="E212" s="418" t="n"/>
      <c r="F212" s="403" t="n"/>
      <c r="G212" s="200" t="inlineStr">
        <is>
          <t>Service</t>
        </is>
      </c>
      <c r="H212" s="403" t="n"/>
      <c r="I212" s="210">
        <f>IF('{Equipment Data Entry}'!C9="","",'{Equipment Data Entry}'!C9)</f>
        <v/>
      </c>
      <c r="J212" s="418" t="n"/>
      <c r="K212" s="418" t="n"/>
      <c r="L212" s="418" t="n"/>
      <c r="M212" s="403" t="n"/>
    </row>
    <row r="213" ht="13.35" customHeight="1" s="162">
      <c r="B213" s="422" t="n"/>
      <c r="C213" s="423" t="n"/>
      <c r="D213" s="422" t="n"/>
      <c r="E213" s="424" t="n"/>
      <c r="F213" s="423" t="n"/>
      <c r="G213" s="422" t="n"/>
      <c r="H213" s="423" t="n"/>
      <c r="I213" s="422" t="n"/>
      <c r="J213" s="424" t="n"/>
      <c r="K213" s="424" t="n"/>
      <c r="L213" s="424" t="n"/>
      <c r="M213" s="423" t="n"/>
    </row>
    <row r="214" ht="13.35" customHeight="1" s="162">
      <c r="B214" s="425" t="inlineStr">
        <is>
          <t>Drive Type:</t>
        </is>
      </c>
      <c r="D214" s="426" t="n"/>
      <c r="E214" s="425" t="inlineStr">
        <is>
          <t>Rotation – Design:</t>
        </is>
      </c>
      <c r="G214" s="426" t="n"/>
      <c r="I214" s="425" t="inlineStr">
        <is>
          <t>Actual:</t>
        </is>
      </c>
      <c r="J214" s="426" t="n"/>
    </row>
    <row r="215" ht="13.35" customHeight="1" s="162">
      <c r="B215" s="200" t="inlineStr">
        <is>
          <t>Unit Data</t>
        </is>
      </c>
      <c r="C215" s="400" t="n"/>
      <c r="D215" s="400" t="n"/>
      <c r="E215" s="400" t="n"/>
      <c r="F215" s="400" t="n"/>
      <c r="G215" s="401" t="n"/>
      <c r="I215" s="200" t="inlineStr">
        <is>
          <t>Design and Performance Data</t>
        </is>
      </c>
      <c r="J215" s="400" t="n"/>
      <c r="K215" s="400" t="n"/>
      <c r="L215" s="401" t="n"/>
      <c r="M215" s="283" t="n"/>
    </row>
    <row r="216" ht="13.35" customHeight="1" s="162">
      <c r="B216" s="199" t="inlineStr">
        <is>
          <t>Manufacturer</t>
        </is>
      </c>
      <c r="C216" s="401" t="n"/>
      <c r="D216" s="204">
        <f>IF('{Equipment Data Entry}'!E9="","",'{Equipment Data Entry}'!E9)</f>
        <v/>
      </c>
      <c r="E216" s="400" t="n"/>
      <c r="F216" s="400" t="n"/>
      <c r="G216" s="401" t="n"/>
      <c r="I216" s="199" t="inlineStr">
        <is>
          <t>Design Criteria</t>
        </is>
      </c>
      <c r="J216" s="401" t="n"/>
      <c r="K216" s="199" t="inlineStr">
        <is>
          <t>Design</t>
        </is>
      </c>
      <c r="L216" s="199" t="inlineStr">
        <is>
          <t>Actual</t>
        </is>
      </c>
    </row>
    <row r="217" ht="13.35" customHeight="1" s="162">
      <c r="B217" s="199" t="inlineStr">
        <is>
          <t>Model Number</t>
        </is>
      </c>
      <c r="C217" s="401" t="n"/>
      <c r="D217" s="204">
        <f>IF('{Equipment Data Entry}'!F9="","",'{Equipment Data Entry}'!F9)</f>
        <v/>
      </c>
      <c r="E217" s="400" t="n"/>
      <c r="F217" s="400" t="n"/>
      <c r="G217" s="401" t="n"/>
      <c r="I217" s="199" t="inlineStr">
        <is>
          <t>Total Airflow</t>
        </is>
      </c>
      <c r="J217" s="401" t="n"/>
      <c r="K217" s="24">
        <f>H251</f>
        <v/>
      </c>
      <c r="L217" s="24">
        <f>L251</f>
        <v/>
      </c>
      <c r="M217" s="22">
        <f>IF(OR(L217="",K217="",K217=0),"",IF(OR(ISTEXT(L217),ISTEXT(K217)),"",L217/K217))</f>
        <v/>
      </c>
    </row>
    <row r="218" ht="13.35" customHeight="1" s="162">
      <c r="B218" s="199" t="inlineStr">
        <is>
          <t>Serial Number</t>
        </is>
      </c>
      <c r="C218" s="401" t="n"/>
      <c r="D218" s="204" t="n"/>
      <c r="E218" s="400" t="n"/>
      <c r="F218" s="400" t="n"/>
      <c r="G218" s="401" t="n"/>
      <c r="I218" s="199" t="inlineStr">
        <is>
          <t>Outside Airflow</t>
        </is>
      </c>
      <c r="J218" s="401" t="n"/>
      <c r="K218" s="24">
        <f>IF(N(H259)=0,"",H259)</f>
        <v/>
      </c>
      <c r="L218" s="24">
        <f>L259</f>
        <v/>
      </c>
      <c r="M218" s="22">
        <f>IF(OR(L218="",K218="",K218=0),"",IF(OR(ISTEXT(L218),ISTEXT(K218)),"",L218/K218))</f>
        <v/>
      </c>
    </row>
    <row r="219" ht="13.35" customHeight="1" s="162">
      <c r="B219" s="199" t="inlineStr">
        <is>
          <t>Area Served</t>
        </is>
      </c>
      <c r="C219" s="401" t="n"/>
      <c r="D219" s="204">
        <f>I212</f>
        <v/>
      </c>
      <c r="E219" s="400" t="n"/>
      <c r="F219" s="400" t="n"/>
      <c r="G219" s="401" t="n"/>
      <c r="I219" s="199" t="inlineStr">
        <is>
          <t>Return Airflow</t>
        </is>
      </c>
      <c r="J219" s="401" t="n"/>
      <c r="K219" s="24">
        <f>IF(K217="","",IF(ISTEXT(K217),"",K217-N(K218)))</f>
        <v/>
      </c>
      <c r="L219" s="24">
        <f>IF(L217="","",IF(ISTEXT(L217),"",L217-N(L218)))</f>
        <v/>
      </c>
    </row>
    <row r="220" ht="13.35" customHeight="1" s="162">
      <c r="B220" s="199" t="inlineStr">
        <is>
          <t>Location</t>
        </is>
      </c>
      <c r="C220" s="401" t="n"/>
      <c r="D220" s="204">
        <f>IF('{Equipment Data Entry}'!D9="","",'{Equipment Data Entry}'!D9)</f>
        <v/>
      </c>
      <c r="E220" s="400" t="n"/>
      <c r="F220" s="400" t="n"/>
      <c r="G220" s="401" t="n"/>
      <c r="I220" s="199" t="inlineStr">
        <is>
          <t>Unit ESP</t>
        </is>
      </c>
      <c r="J220" s="401" t="n"/>
      <c r="K220" s="71">
        <f>IF('{Equipment Data Entry}'!H9="","",'{Equipment Data Entry}'!H9)</f>
        <v/>
      </c>
      <c r="L220" s="29">
        <f>I237</f>
        <v/>
      </c>
    </row>
    <row r="221" ht="13.35" customHeight="1" s="162">
      <c r="I221" s="199" t="inlineStr">
        <is>
          <t>Fan RPMs</t>
        </is>
      </c>
      <c r="J221" s="401" t="n"/>
      <c r="K221" s="24">
        <f>IF('{Equipment Data Entry}'!I9="","",'{Equipment Data Entry}'!I9)</f>
        <v/>
      </c>
      <c r="L221" s="24">
        <f>IF(L230="","",L230)</f>
        <v/>
      </c>
    </row>
    <row r="222" ht="13.35" customHeight="1" s="162">
      <c r="B222" s="200" t="inlineStr">
        <is>
          <t>Motor Data</t>
        </is>
      </c>
      <c r="C222" s="400" t="n"/>
      <c r="D222" s="400" t="n"/>
      <c r="E222" s="400" t="n"/>
      <c r="F222" s="400" t="n"/>
      <c r="G222" s="401" t="n"/>
      <c r="I222" s="199" t="inlineStr">
        <is>
          <t>Filter Type/Size/Qty</t>
        </is>
      </c>
      <c r="J222" s="400" t="n"/>
      <c r="K222" s="401" t="n"/>
      <c r="L222" s="24" t="n"/>
      <c r="M222" s="401" t="n"/>
    </row>
    <row r="223" ht="13.35" customHeight="1" s="162">
      <c r="B223" s="199" t="inlineStr">
        <is>
          <t>Manufacturer</t>
        </is>
      </c>
      <c r="C223" s="401" t="n"/>
      <c r="D223" s="203" t="n"/>
      <c r="E223" s="400" t="n"/>
      <c r="F223" s="400" t="n"/>
      <c r="G223" s="401" t="n"/>
      <c r="I223" s="200" t="inlineStr">
        <is>
          <t>Drive Data</t>
        </is>
      </c>
      <c r="J223" s="400" t="n"/>
      <c r="K223" s="400" t="n"/>
      <c r="L223" s="401" t="n"/>
    </row>
    <row r="224" ht="13.35" customHeight="1" s="162">
      <c r="B224" s="199" t="inlineStr">
        <is>
          <t>Horsepower</t>
        </is>
      </c>
      <c r="C224" s="401" t="n"/>
      <c r="D224" s="28">
        <f>IF('{Equipment Data Entry}'!G9="","",'{Equipment Data Entry}'!G9)</f>
        <v/>
      </c>
      <c r="E224" s="21" t="inlineStr">
        <is>
          <t>RPM</t>
        </is>
      </c>
      <c r="F224" s="24" t="n"/>
      <c r="G224" s="199" t="inlineStr">
        <is>
          <t>SF</t>
        </is>
      </c>
      <c r="I224" s="199" t="inlineStr">
        <is>
          <t>Motor sheave</t>
        </is>
      </c>
      <c r="J224" s="400" t="n"/>
      <c r="K224" s="24">
        <f>IF('{Equipment Data Entry}'!J9="","",'{Equipment Data Entry}'!J9)</f>
        <v/>
      </c>
      <c r="L224" s="21" t="inlineStr">
        <is>
          <t>Bore</t>
        </is>
      </c>
      <c r="M224" s="208"/>
    </row>
    <row r="225" ht="13.35" customHeight="1" s="162">
      <c r="B225" s="198">
        <f>IF('{Equipment Data Entry}'!N9="","",'{Equipment Data Entry}'!N9)</f>
        <v/>
      </c>
      <c r="C225" s="198">
        <f>IF('{Equipment Data Entry}'!O9="","",'{Equipment Data Entry}'!O9)</f>
        <v/>
      </c>
      <c r="D225" s="21" t="inlineStr">
        <is>
          <t>FLA</t>
        </is>
      </c>
      <c r="E225" s="25" t="n"/>
      <c r="F225" s="21" t="inlineStr">
        <is>
          <t>Frame</t>
        </is>
      </c>
      <c r="G225" s="208" t="n"/>
      <c r="I225" s="199" t="inlineStr">
        <is>
          <t>Fan pulley</t>
        </is>
      </c>
      <c r="J225" s="400" t="n"/>
      <c r="K225" s="24">
        <f>IF('{Equipment Data Entry}'!K9="","",'{Equipment Data Entry}'!K9)</f>
        <v/>
      </c>
      <c r="L225" s="21" t="inlineStr">
        <is>
          <t>Bore</t>
        </is>
      </c>
      <c r="M225" s="208"/>
    </row>
    <row r="226" ht="13.35" customHeight="1" s="162">
      <c r="B226" s="199" t="inlineStr">
        <is>
          <t>Corrected FLA</t>
        </is>
      </c>
      <c r="C226" s="401" t="n"/>
      <c r="D226" s="27">
        <f>IF(OR(E227="",E225="",B225=""),"",IF(OR(ISTEXT(B225),COUNT(E227:G227)=0,ISTEXT(E225)),"",B225/AVERAGE(E227:G227)*E225))</f>
        <v/>
      </c>
      <c r="E226" s="199" t="inlineStr">
        <is>
          <t>Estimated BHP</t>
        </is>
      </c>
      <c r="F226" s="401" t="n"/>
      <c r="G226" s="27">
        <f>IF(OR(COUNT(E228:G228)=0,IF(N(E229)&gt;0,E229,N(D224))=0,IF(N(D226)&gt;0,D226,N(E225))=0),"",IF(N(E229)&gt;0,E229,N(D224))*AVERAGE(E228:G228)/IF(N(D226)&gt;0,D226,N(E225)))</f>
        <v/>
      </c>
      <c r="I226" s="199" t="inlineStr">
        <is>
          <t>Belt(s)</t>
        </is>
      </c>
      <c r="J226" s="208">
        <f>IF('{Equipment Data Entry}'!L9="","",'{Equipment Data Entry}'!L9)</f>
        <v/>
      </c>
      <c r="K226" s="199" t="inlineStr">
        <is>
          <t>C to C</t>
        </is>
      </c>
      <c r="L226" s="64">
        <f>IF('{Equipment Data Entry}'!M9="","",'{Equipment Data Entry}'!M9)</f>
        <v/>
      </c>
    </row>
    <row r="227" ht="13.35" customHeight="1" s="162">
      <c r="B227" s="199" t="inlineStr">
        <is>
          <t>Measured Voltage</t>
        </is>
      </c>
      <c r="C227" s="400" t="n"/>
      <c r="D227" s="401" t="n"/>
      <c r="E227" s="24" t="n"/>
      <c r="F227" s="24" t="n"/>
      <c r="G227" s="24" t="n"/>
      <c r="I227" s="199" t="inlineStr">
        <is>
          <t>Final Settings</t>
        </is>
      </c>
      <c r="J227" s="400" t="n"/>
      <c r="K227" s="401" t="n"/>
      <c r="L227" s="24" t="n"/>
      <c r="M227" s="401" t="n"/>
    </row>
    <row r="228" ht="13.35" customHeight="1" s="162">
      <c r="B228" s="199" t="inlineStr">
        <is>
          <t>Measured Amperage</t>
        </is>
      </c>
      <c r="C228" s="400" t="n"/>
      <c r="D228" s="401" t="n"/>
      <c r="E228" s="25" t="n"/>
      <c r="F228" s="25" t="n"/>
      <c r="G228" s="25" t="n"/>
      <c r="I228" s="205" t="inlineStr">
        <is>
          <t>RPM Data</t>
        </is>
      </c>
      <c r="J228" s="401" t="n"/>
      <c r="K228" s="205" t="inlineStr">
        <is>
          <t>Initial</t>
        </is>
      </c>
      <c r="L228" s="205" t="inlineStr">
        <is>
          <t>Final</t>
        </is>
      </c>
    </row>
    <row r="229" ht="13.35" customHeight="1" s="162">
      <c r="B229" s="199" t="inlineStr">
        <is>
          <t>Motor HP (nameplate)</t>
        </is>
      </c>
      <c r="C229" s="400"/>
      <c r="D229" s="401"/>
      <c r="E229" s="24"/>
      <c r="F229" s="24"/>
      <c r="G229" s="24"/>
      <c r="I229" s="199" t="inlineStr">
        <is>
          <t>Motor RPM</t>
        </is>
      </c>
      <c r="J229" s="401" t="n"/>
      <c r="K229" s="24" t="n"/>
      <c r="L229" s="24" t="n"/>
    </row>
    <row r="230" ht="13.35" customHeight="1" s="162">
      <c r="B230" s="200" t="inlineStr">
        <is>
          <t>Static Pressure Profile (in. w.g.)</t>
        </is>
      </c>
      <c r="C230" s="400" t="n"/>
      <c r="D230" s="400" t="n"/>
      <c r="E230" s="400" t="n"/>
      <c r="F230" s="400" t="n"/>
      <c r="G230" s="401" t="n"/>
      <c r="I230" s="199" t="inlineStr">
        <is>
          <t>Fan RPM</t>
        </is>
      </c>
      <c r="J230" s="401" t="n"/>
      <c r="K230" s="24" t="n"/>
      <c r="L230" s="24" t="n"/>
    </row>
    <row r="231" ht="13.35" customHeight="1" s="162">
      <c r="B231" s="490">
        <f>IFERROR(INDEX('{Dropdowns}'!$AI$2:$AO$7,MATCH($D$234,'{Dropdowns}'!$AH$2:$AH$7,0),1),"")</f>
        <v/>
      </c>
      <c r="C231" s="490">
        <f>IFERROR(INDEX('{Dropdowns}'!$AI$2:$AO$7,MATCH($D$234,'{Dropdowns}'!$AH$2:$AH$7,0),2),"")</f>
        <v/>
      </c>
      <c r="D231" s="490">
        <f>IFERROR(INDEX('{Dropdowns}'!$AI$2:$AO$7,MATCH($D$234,'{Dropdowns}'!$AH$2:$AH$7,0),3),"")</f>
        <v/>
      </c>
      <c r="E231" s="490">
        <f>IFERROR(INDEX('{Dropdowns}'!$AI$2:$AO$7,MATCH($D$234,'{Dropdowns}'!$AH$2:$AH$7,0),4),"")</f>
        <v/>
      </c>
      <c r="F231" s="490">
        <f>IFERROR(INDEX('{Dropdowns}'!$AI$2:$AO$7,MATCH($D$234,'{Dropdowns}'!$AH$2:$AH$7,0),5),"")</f>
        <v/>
      </c>
      <c r="G231" s="490">
        <f>IFERROR(INDEX('{Dropdowns}'!$AI$2:$AO$7,MATCH($D$234,'{Dropdowns}'!$AH$2:$AH$7,0),6),"")</f>
        <v/>
      </c>
      <c r="H231" s="490">
        <f>IFERROR(INDEX('{Dropdowns}'!$AI$2:$AO$7,MATCH($D$234,'{Dropdowns}'!$AH$2:$AH$7,0),7),"")</f>
        <v/>
      </c>
      <c r="I231" s="199" t="inlineStr">
        <is>
          <t>VSD Frequency</t>
        </is>
      </c>
      <c r="J231" s="401" t="n"/>
      <c r="K231" s="66" t="n"/>
      <c r="L231" s="66" t="n"/>
    </row>
    <row r="232" ht="13.35" customHeight="1" s="162">
      <c r="B232" s="492"/>
      <c r="C232" s="492"/>
      <c r="D232" s="492"/>
      <c r="E232" s="492"/>
      <c r="F232" s="492"/>
      <c r="G232" s="492"/>
      <c r="H232" s="492"/>
      <c r="I232" s="199" t="inlineStr">
        <is>
          <t>OA Damper Position</t>
        </is>
      </c>
      <c r="J232" s="400" t="n"/>
      <c r="K232" s="401" t="n"/>
      <c r="L232" s="56" t="n"/>
      <c r="Q232">
        <f>IF(B232="","",B232)</f>
        <v/>
      </c>
      <c r="R232">
        <f>IF(C231="—",Q232,IF(C232="","",C232))</f>
        <v/>
      </c>
      <c r="S232">
        <f>IF(D231="—",R232,IF(D232="","",D232))</f>
        <v/>
      </c>
      <c r="T232">
        <f>IF(E231="—",S232,IF(E232="","",E232))</f>
        <v/>
      </c>
      <c r="U232">
        <f>IF(F231="—",T232,IF(F232="","",F232))</f>
        <v/>
      </c>
      <c r="V232">
        <f>IF(G231="—",U232,IF(G232="","",G232))</f>
        <v/>
      </c>
      <c r="W232">
        <f>IFERROR(MATCH("Fan",$C$231:$H$231,0),"")</f>
        <v/>
      </c>
      <c r="X232">
        <f>IF(W232="","",INDEX(P234:U234,W232))</f>
        <v/>
      </c>
      <c r="Y232">
        <f>IF(W232="","",INDEX(Q233:V233,W232))</f>
        <v/>
      </c>
    </row>
    <row r="233" ht="13.35" customHeight="1" s="162">
      <c r="B233" s="491" t="inlineStr">
        <is>
          <t>Δ</t>
        </is>
      </c>
      <c r="C233" s="498">
        <f>IF(OR(C231="—",C232="",Q232=""),"",IF(OR(ISTEXT(C232),ISTEXT(Q232)),"","Δ "&amp;TEXT(C232-Q232,"0.00")))</f>
        <v/>
      </c>
      <c r="D233" s="498">
        <f>IF(OR(D231="—",D232="",R232=""),"",IF(OR(ISTEXT(D232),ISTEXT(R232)),"","Δ "&amp;TEXT(D232-R232,"0.00")))</f>
        <v/>
      </c>
      <c r="E233" s="498">
        <f>IF(OR(E231="—",E232="",S232=""),"",IF(OR(ISTEXT(E232),ISTEXT(S232)),"","Δ "&amp;TEXT(E232-S232,"0.00")))</f>
        <v/>
      </c>
      <c r="F233" s="498">
        <f>IF(OR(F231="—",F232="",T232=""),"",IF(OR(ISTEXT(F232),ISTEXT(T232)),"","Δ "&amp;TEXT(F232-T232,"0.00")))</f>
        <v/>
      </c>
      <c r="G233" s="498">
        <f>IF(OR(G231="—",G232="",U232=""),"",IF(OR(ISTEXT(G232),ISTEXT(U232)),"","Δ "&amp;TEXT(G232-U232,"0.00")))</f>
        <v/>
      </c>
      <c r="H233" s="498">
        <f>IF(OR(H231="—",H232="",V232=""),"",IF(OR(ISTEXT(H232),ISTEXT(V232)),"","Δ "&amp;TEXT(H232-V232,"0.00")))</f>
        <v/>
      </c>
      <c r="Q233">
        <f>IF(OR(C232="",ISTEXT(C232)),R233,C232)</f>
        <v/>
      </c>
      <c r="R233">
        <f>IF(OR(D232="",ISTEXT(D232)),S233,D232)</f>
        <v/>
      </c>
      <c r="S233">
        <f>IF(OR(E232="",ISTEXT(E232)),T233,E232)</f>
        <v/>
      </c>
      <c r="T233">
        <f>IF(OR(F232="",ISTEXT(F232)),U233,F232)</f>
        <v/>
      </c>
      <c r="U233">
        <f>IF(OR(G232="",ISTEXT(G232)),V233,G232)</f>
        <v/>
      </c>
      <c r="V233">
        <f>IF(OR(H232="",ISTEXT(H232)),"",H232)</f>
        <v/>
      </c>
    </row>
    <row r="234" ht="13.35" customHeight="1" s="162">
      <c r="B234" s="425" t="inlineStr">
        <is>
          <t>Unit type:</t>
        </is>
      </c>
      <c r="D234" s="522" t="inlineStr">
        <is>
          <t>RTU</t>
        </is>
      </c>
      <c r="E234" s="414" t="n"/>
      <c r="F234" s="494" t="inlineStr">
        <is>
          <t>Airflow left to right. Δ = this reading minus the one before it; in. w.g.</t>
        </is>
      </c>
      <c r="P234">
        <f>IF(B232="","",B232)</f>
        <v/>
      </c>
      <c r="Q234">
        <f>IF(C232="",P234,C232)</f>
        <v/>
      </c>
      <c r="R234">
        <f>IF(D232="",Q234,D232)</f>
        <v/>
      </c>
      <c r="S234">
        <f>IF(E232="",R234,E232)</f>
        <v/>
      </c>
      <c r="T234">
        <f>IF(F232="",S234,F232)</f>
        <v/>
      </c>
      <c r="U234">
        <f>IF(G232="",T234,G232)</f>
        <v/>
      </c>
      <c r="V234">
        <f>IF(H232="",U234,H232)</f>
        <v/>
      </c>
    </row>
    <row r="235" ht="13.35" customHeight="1" s="162">
      <c r="B235" s="500" t="inlineStr">
        <is>
          <t>Fan inlet</t>
        </is>
      </c>
      <c r="D235" s="501">
        <f>IF(X232="","",X232)</f>
        <v/>
      </c>
      <c r="F235" s="500" t="inlineStr">
        <is>
          <t>Discharge</t>
        </is>
      </c>
      <c r="I235" s="501">
        <f>IF(V234="","",V234)</f>
        <v/>
      </c>
    </row>
    <row r="236" ht="13.35" customHeight="1" s="162"/>
    <row r="237" ht="13.35" customHeight="1" s="162">
      <c r="B237" s="500" t="inlineStr">
        <is>
          <t>Fan TSP</t>
        </is>
      </c>
      <c r="E237" s="501">
        <f>IF(OR(X232="",Y232=""),"",IF(OR(ISTEXT(X232),ISTEXT(Y232)),"",Y232-X232))</f>
        <v/>
      </c>
      <c r="F237" s="500" t="inlineStr">
        <is>
          <t>ESP</t>
        </is>
      </c>
      <c r="I237" s="501">
        <f>IF(OR(B232="",V234=""),"",IF(OR(ISTEXT(B232),ISTEXT(V234)),"",V234-B232))</f>
        <v/>
      </c>
      <c r="J237" s="500" t="inlineStr">
        <is>
          <t>Unit ΔP (inlet → fan)</t>
        </is>
      </c>
      <c r="M237" s="501">
        <f>IF(OR(B232="",X232=""),"",IF(OR(ISTEXT(B232),ISTEXT(X232)),"",X232-B232))</f>
        <v/>
      </c>
    </row>
    <row r="238" ht="13.35" customHeight="1" s="162">
      <c r="B238" s="437" t="inlineStr">
        <is>
          <t>Instrument:</t>
        </is>
      </c>
      <c r="C238" s="13" t="n"/>
      <c r="D238" s="502" t="n"/>
      <c r="E238" s="503" t="n"/>
      <c r="F238" s="503" t="n"/>
      <c r="G238" s="437" t="inlineStr">
        <is>
          <t>Ak basis / notes:</t>
        </is>
      </c>
      <c r="H238" s="13" t="n"/>
      <c r="I238" s="504" t="n"/>
      <c r="J238" s="503" t="n"/>
      <c r="K238" s="503" t="n"/>
      <c r="L238" s="503" t="n"/>
      <c r="M238" s="503" t="n"/>
    </row>
    <row r="239" ht="13.35" customHeight="1" s="162">
      <c r="B239" s="188" t="inlineStr">
        <is>
          <t>Supply Air Diffuser / Outlet Airflow</t>
        </is>
      </c>
      <c r="C239" s="174" t="n"/>
      <c r="D239" s="174" t="n"/>
      <c r="E239" s="174" t="n"/>
      <c r="F239" s="173" t="n"/>
      <c r="G239" s="233" t="inlineStr">
        <is>
          <t>Design VEL</t>
        </is>
      </c>
      <c r="H239" s="194" t="inlineStr">
        <is>
          <t>Design CFM</t>
        </is>
      </c>
      <c r="I239" s="188" t="inlineStr">
        <is>
          <t>Initial</t>
        </is>
      </c>
      <c r="J239" s="173" t="n"/>
      <c r="K239" s="188" t="inlineStr">
        <is>
          <t>Final</t>
        </is>
      </c>
      <c r="L239" s="173" t="n"/>
      <c r="M239" s="188" t="inlineStr">
        <is>
          <t>%</t>
        </is>
      </c>
    </row>
    <row r="240" ht="13.35" customHeight="1" s="162">
      <c r="B240" s="153" t="inlineStr">
        <is>
          <t>No.</t>
        </is>
      </c>
      <c r="C240" s="188" t="inlineStr">
        <is>
          <t>Area Served</t>
        </is>
      </c>
      <c r="D240" s="188" t="inlineStr">
        <is>
          <t>Type</t>
        </is>
      </c>
      <c r="E240" s="188" t="inlineStr">
        <is>
          <t>Size</t>
        </is>
      </c>
      <c r="F240" s="188" t="inlineStr">
        <is>
          <t>Ak</t>
        </is>
      </c>
      <c r="G240" s="440" t="n"/>
      <c r="H240" s="440" t="n"/>
      <c r="I240" s="188" t="inlineStr">
        <is>
          <t>VEL</t>
        </is>
      </c>
      <c r="J240" s="188" t="inlineStr">
        <is>
          <t>CFM</t>
        </is>
      </c>
      <c r="K240" s="188" t="inlineStr">
        <is>
          <t>VEL</t>
        </is>
      </c>
      <c r="L240" s="188" t="inlineStr">
        <is>
          <t>CFM</t>
        </is>
      </c>
      <c r="M240" s="440" t="n"/>
    </row>
    <row r="241" ht="13.35" customHeight="1" s="162">
      <c r="B241" s="307" t="n"/>
      <c r="C241" s="307" t="n"/>
      <c r="E241" s="307" t="n"/>
      <c r="F241" s="32" t="n"/>
      <c r="G241" s="33">
        <f>IF(F241="", "", IF(OR(ISTEXT(H241),ISTEXT(F241)),"",H241/F241))</f>
        <v/>
      </c>
      <c r="H241" s="33" t="n"/>
      <c r="I241" s="33" t="n"/>
      <c r="J241" s="33">
        <f>IF(I241="", "", IF(OR(ISTEXT(I241),ISTEXT($F241)),"",I241*$F241))</f>
        <v/>
      </c>
      <c r="K241" s="33" t="n"/>
      <c r="L241" s="33">
        <f>IF(K241="", "", IF(OR(ISTEXT(K241),ISTEXT($F241)),"",K241*$F241))</f>
        <v/>
      </c>
      <c r="M241" s="30">
        <f>IF(OR(H241="",H241=0),"",IF(K241="",IF(J241="","",IF(OR(ISTEXT(J241),ISTEXT(H241)),"",J241/H241)),IF(OR(ISTEXT(L241),ISTEXT(H241)),"",L241/H241)))</f>
        <v/>
      </c>
    </row>
    <row r="242" ht="13.35" customHeight="1" s="162">
      <c r="B242" s="307" t="n"/>
      <c r="C242" s="307" t="n"/>
      <c r="E242" s="307" t="n"/>
      <c r="F242" s="32" t="n"/>
      <c r="G242" s="33">
        <f>IF(F242="", "", IF(OR(ISTEXT(H242),ISTEXT(F242)),"",H242/F242))</f>
        <v/>
      </c>
      <c r="H242" s="33" t="n"/>
      <c r="I242" s="33" t="n"/>
      <c r="J242" s="33">
        <f>IF(I242="", "", IF(OR(ISTEXT(I242),ISTEXT($F242)),"",I242*$F242))</f>
        <v/>
      </c>
      <c r="K242" s="33" t="n"/>
      <c r="L242" s="33">
        <f>IF(K242="", "", IF(OR(ISTEXT(K242),ISTEXT($F242)),"",K242*$F242))</f>
        <v/>
      </c>
      <c r="M242" s="30">
        <f>IF(OR(H242="",H242=0),"",IF(K242="",IF(J242="","",IF(OR(ISTEXT(J242),ISTEXT(H242)),"",J242/H242)),IF(OR(ISTEXT(L242),ISTEXT(H242)),"",L242/H242)))</f>
        <v/>
      </c>
    </row>
    <row r="243" ht="13.35" customHeight="1" s="162">
      <c r="B243" s="307" t="n"/>
      <c r="C243" s="307" t="n"/>
      <c r="E243" s="307" t="n"/>
      <c r="F243" s="32" t="n"/>
      <c r="G243" s="33">
        <f>IF(F243="", "", IF(OR(ISTEXT(H243),ISTEXT(F243)),"",H243/F243))</f>
        <v/>
      </c>
      <c r="H243" s="33" t="n"/>
      <c r="I243" s="33" t="n"/>
      <c r="J243" s="33">
        <f>IF(I243="", "", IF(OR(ISTEXT(I243),ISTEXT($F243)),"",I243*$F243))</f>
        <v/>
      </c>
      <c r="K243" s="33" t="n"/>
      <c r="L243" s="33">
        <f>IF(K243="", "", IF(OR(ISTEXT(K243),ISTEXT($F243)),"",K243*$F243))</f>
        <v/>
      </c>
      <c r="M243" s="30">
        <f>IF(OR(H243="",H243=0),"",IF(K243="",IF(J243="","",IF(OR(ISTEXT(J243),ISTEXT(H243)),"",J243/H243)),IF(OR(ISTEXT(L243),ISTEXT(H243)),"",L243/H243)))</f>
        <v/>
      </c>
    </row>
    <row r="244" ht="13.35" customHeight="1" s="162">
      <c r="B244" s="307" t="n"/>
      <c r="C244" s="307" t="n"/>
      <c r="E244" s="307" t="n"/>
      <c r="F244" s="32" t="n"/>
      <c r="G244" s="33">
        <f>IF(F244="", "", IF(OR(ISTEXT(H244),ISTEXT(F244)),"",H244/F244))</f>
        <v/>
      </c>
      <c r="H244" s="33" t="n"/>
      <c r="I244" s="33" t="n"/>
      <c r="J244" s="33">
        <f>IF(I244="", "", IF(OR(ISTEXT(I244),ISTEXT($F244)),"",I244*$F244))</f>
        <v/>
      </c>
      <c r="K244" s="33" t="n"/>
      <c r="L244" s="33">
        <f>IF(K244="", "", IF(OR(ISTEXT(K244),ISTEXT($F244)),"",K244*$F244))</f>
        <v/>
      </c>
      <c r="M244" s="30">
        <f>IF(OR(H244="",H244=0),"",IF(K244="",IF(J244="","",IF(OR(ISTEXT(J244),ISTEXT(H244)),"",J244/H244)),IF(OR(ISTEXT(L244),ISTEXT(H244)),"",L244/H244)))</f>
        <v/>
      </c>
    </row>
    <row r="245" ht="13.35" customHeight="1" s="162">
      <c r="B245" s="307" t="n"/>
      <c r="C245" s="307" t="n"/>
      <c r="E245" s="307" t="n"/>
      <c r="F245" s="32" t="n"/>
      <c r="G245" s="33">
        <f>IF(F245="", "", IF(OR(ISTEXT(H245),ISTEXT(F245)),"",H245/F245))</f>
        <v/>
      </c>
      <c r="H245" s="33" t="n"/>
      <c r="I245" s="33" t="n"/>
      <c r="J245" s="33">
        <f>IF(I245="", "", IF(OR(ISTEXT(I245),ISTEXT($F245)),"",I245*$F245))</f>
        <v/>
      </c>
      <c r="K245" s="33" t="n"/>
      <c r="L245" s="33">
        <f>IF(K245="", "", IF(OR(ISTEXT(K245),ISTEXT($F245)),"",K245*$F245))</f>
        <v/>
      </c>
      <c r="M245" s="30">
        <f>IF(OR(H245="",H245=0),"",IF(K245="",IF(J245="","",IF(OR(ISTEXT(J245),ISTEXT(H245)),"",J245/H245)),IF(OR(ISTEXT(L245),ISTEXT(H245)),"",L245/H245)))</f>
        <v/>
      </c>
    </row>
    <row r="246" ht="13.35" customHeight="1" s="162">
      <c r="B246" s="307" t="n"/>
      <c r="C246" s="307" t="n"/>
      <c r="E246" s="307" t="n"/>
      <c r="F246" s="32" t="n"/>
      <c r="G246" s="33">
        <f>IF(F246="", "", IF(OR(ISTEXT(H246),ISTEXT(F246)),"",H246/F246))</f>
        <v/>
      </c>
      <c r="H246" s="33" t="n"/>
      <c r="I246" s="33" t="n"/>
      <c r="J246" s="33">
        <f>IF(I246="", "", IF(OR(ISTEXT(I246),ISTEXT($F246)),"",I246*$F246))</f>
        <v/>
      </c>
      <c r="K246" s="33" t="n"/>
      <c r="L246" s="33">
        <f>IF(K246="", "", IF(OR(ISTEXT(K246),ISTEXT($F246)),"",K246*$F246))</f>
        <v/>
      </c>
      <c r="M246" s="30">
        <f>IF(OR(H246="",H246=0),"",IF(K246="",IF(J246="","",IF(OR(ISTEXT(J246),ISTEXT(H246)),"",J246/H246)),IF(OR(ISTEXT(L246),ISTEXT(H246)),"",L246/H246)))</f>
        <v/>
      </c>
    </row>
    <row r="247" ht="13.35" customHeight="1" s="162">
      <c r="B247" s="307" t="n"/>
      <c r="C247" s="307" t="n"/>
      <c r="E247" s="307" t="n"/>
      <c r="F247" s="32" t="n"/>
      <c r="G247" s="33">
        <f>IF(F247="", "", IF(OR(ISTEXT(H247),ISTEXT(F247)),"",H247/F247))</f>
        <v/>
      </c>
      <c r="H247" s="33" t="n"/>
      <c r="I247" s="33" t="n"/>
      <c r="J247" s="33">
        <f>IF(I247="", "", IF(OR(ISTEXT(I247),ISTEXT($F247)),"",I247*$F247))</f>
        <v/>
      </c>
      <c r="K247" s="33" t="n"/>
      <c r="L247" s="33">
        <f>IF(K247="", "", IF(OR(ISTEXT(K247),ISTEXT($F247)),"",K247*$F247))</f>
        <v/>
      </c>
      <c r="M247" s="30">
        <f>IF(OR(H247="",H247=0),"",IF(K247="",IF(J247="","",IF(OR(ISTEXT(J247),ISTEXT(H247)),"",J247/H247)),IF(OR(ISTEXT(L247),ISTEXT(H247)),"",L247/H247)))</f>
        <v/>
      </c>
    </row>
    <row r="248" ht="13.35" customHeight="1" s="162">
      <c r="B248" s="307" t="n"/>
      <c r="C248" s="307" t="n"/>
      <c r="E248" s="307" t="n"/>
      <c r="F248" s="32" t="n"/>
      <c r="G248" s="33">
        <f>IF(F248="", "", IF(OR(ISTEXT(H248),ISTEXT(F248)),"",H248/F248))</f>
        <v/>
      </c>
      <c r="H248" s="33" t="n"/>
      <c r="I248" s="33" t="n"/>
      <c r="J248" s="33">
        <f>IF(I248="", "", IF(OR(ISTEXT(I248),ISTEXT($F248)),"",I248*$F248))</f>
        <v/>
      </c>
      <c r="K248" s="33" t="n"/>
      <c r="L248" s="33">
        <f>IF(K248="", "", IF(OR(ISTEXT(K248),ISTEXT($F248)),"",K248*$F248))</f>
        <v/>
      </c>
      <c r="M248" s="30">
        <f>IF(OR(H248="",H248=0),"",IF(K248="",IF(J248="","",IF(OR(ISTEXT(J248),ISTEXT(H248)),"",J248/H248)),IF(OR(ISTEXT(L248),ISTEXT(H248)),"",L248/H248)))</f>
        <v/>
      </c>
    </row>
    <row r="249" ht="13.35" customHeight="1" s="162">
      <c r="B249" s="307" t="n"/>
      <c r="C249" s="307" t="n"/>
      <c r="E249" s="307" t="n"/>
      <c r="F249" s="32" t="n"/>
      <c r="G249" s="33">
        <f>IF(F249="", "", IF(OR(ISTEXT(H249),ISTEXT(F249)),"",H249/F249))</f>
        <v/>
      </c>
      <c r="H249" s="33" t="n"/>
      <c r="I249" s="33" t="n"/>
      <c r="J249" s="33">
        <f>IF(I249="", "", IF(OR(ISTEXT(I249),ISTEXT($F249)),"",I249*$F249))</f>
        <v/>
      </c>
      <c r="K249" s="33" t="n"/>
      <c r="L249" s="33">
        <f>IF(K249="", "", IF(OR(ISTEXT(K249),ISTEXT($F249)),"",K249*$F249))</f>
        <v/>
      </c>
      <c r="M249" s="30">
        <f>IF(OR(H249="",H249=0),"",IF(K249="",IF(J249="","",IF(OR(ISTEXT(J249),ISTEXT(H249)),"",J249/H249)),IF(OR(ISTEXT(L249),ISTEXT(H249)),"",L249/H249)))</f>
        <v/>
      </c>
    </row>
    <row r="250" ht="13.35" customHeight="1" s="162">
      <c r="B250" s="307" t="n"/>
      <c r="C250" s="307" t="n"/>
      <c r="E250" s="307" t="n"/>
      <c r="F250" s="32" t="n"/>
      <c r="G250" s="33">
        <f>IF(F250="", "", IF(OR(ISTEXT(H250),ISTEXT(F250)),"",H250/F250))</f>
        <v/>
      </c>
      <c r="H250" s="33" t="n"/>
      <c r="I250" s="33" t="n"/>
      <c r="J250" s="33">
        <f>IF(I250="", "", IF(OR(ISTEXT(I250),ISTEXT($F250)),"",I250*$F250))</f>
        <v/>
      </c>
      <c r="K250" s="33" t="n"/>
      <c r="L250" s="33">
        <f>IF(K250="", "", IF(OR(ISTEXT(K250),ISTEXT($F250)),"",K250*$F250))</f>
        <v/>
      </c>
      <c r="M250" s="30">
        <f>IF(OR(H250="",H250=0),"",IF(K250="",IF(J250="","",IF(OR(ISTEXT(J250),ISTEXT(H250)),"",J250/H250)),IF(OR(ISTEXT(L250),ISTEXT(H250)),"",L250/H250)))</f>
        <v/>
      </c>
    </row>
    <row r="251" ht="13.35" customHeight="1" s="162">
      <c r="B251" s="42" t="n"/>
      <c r="C251" s="231" t="inlineStr">
        <is>
          <t>Total</t>
        </is>
      </c>
      <c r="D251" s="159" t="n"/>
      <c r="E251" s="42" t="n"/>
      <c r="F251" s="42" t="n"/>
      <c r="G251" s="43" t="n"/>
      <c r="H251" s="43">
        <f>IF(SUM(H241:H250)+SUM(H268:H305)=0,"",SUM(H241:H250)+SUM(H268:H305))</f>
        <v/>
      </c>
      <c r="I251" s="43" t="n"/>
      <c r="J251" s="43">
        <f>IF(SUM(J241:J250)+SUM(J268:J305)=0,"",SUM(J241:J250)+SUM(J268:J305))</f>
        <v/>
      </c>
      <c r="K251" s="43" t="n"/>
      <c r="L251" s="43">
        <f>IF(SUM(L241:L250)+SUM(L268:L305)=0,"",SUM(L241:L250)+SUM(L268:L305))</f>
        <v/>
      </c>
      <c r="M251" s="35">
        <f>IF(OR(H251="",H251=0),"",IF(L251="",IF(J251="","",IF(OR(ISTEXT(J251),ISTEXT(H251)),"",J251/H251)),IF(OR(ISTEXT(L251),ISTEXT(H251)),"",L251/H251)))</f>
        <v/>
      </c>
    </row>
    <row r="252" ht="13.35" customHeight="1" s="162">
      <c r="B252" s="188" t="inlineStr">
        <is>
          <t>Return Air Register / Inlet Airflow</t>
        </is>
      </c>
      <c r="C252" s="174" t="n"/>
      <c r="D252" s="174" t="n"/>
      <c r="E252" s="174" t="n"/>
      <c r="F252" s="173" t="n"/>
      <c r="G252" s="233" t="inlineStr">
        <is>
          <t>Design VEL</t>
        </is>
      </c>
      <c r="H252" s="194" t="inlineStr">
        <is>
          <t>Design CFM</t>
        </is>
      </c>
      <c r="I252" s="188" t="inlineStr">
        <is>
          <t>Initial</t>
        </is>
      </c>
      <c r="J252" s="173" t="n"/>
      <c r="K252" s="188" t="inlineStr">
        <is>
          <t>Final</t>
        </is>
      </c>
      <c r="L252" s="173" t="n"/>
      <c r="M252" s="188" t="inlineStr">
        <is>
          <t>%</t>
        </is>
      </c>
    </row>
    <row r="253" ht="13.35" customHeight="1" s="162">
      <c r="B253" s="153" t="inlineStr">
        <is>
          <t>No.</t>
        </is>
      </c>
      <c r="C253" s="188" t="inlineStr">
        <is>
          <t>Area Served</t>
        </is>
      </c>
      <c r="D253" s="188" t="inlineStr">
        <is>
          <t>Type</t>
        </is>
      </c>
      <c r="E253" s="188" t="inlineStr">
        <is>
          <t>Size</t>
        </is>
      </c>
      <c r="F253" s="188" t="inlineStr">
        <is>
          <t>Ak</t>
        </is>
      </c>
      <c r="G253" s="440" t="n"/>
      <c r="H253" s="440" t="n"/>
      <c r="I253" s="188" t="inlineStr">
        <is>
          <t>VEL</t>
        </is>
      </c>
      <c r="J253" s="188" t="inlineStr">
        <is>
          <t>CFM</t>
        </is>
      </c>
      <c r="K253" s="188" t="inlineStr">
        <is>
          <t>VEL</t>
        </is>
      </c>
      <c r="L253" s="188" t="inlineStr">
        <is>
          <t>CFM</t>
        </is>
      </c>
      <c r="M253" s="440" t="n"/>
    </row>
    <row r="254" ht="13.35" customHeight="1" s="162">
      <c r="B254" s="31" t="n"/>
      <c r="C254" s="31" t="n"/>
      <c r="E254" s="31" t="n"/>
      <c r="F254" s="32" t="n"/>
      <c r="G254" s="33">
        <f>IF(F254="", "", IF(OR(ISTEXT(H254),ISTEXT(F254)),"",H254/F254))</f>
        <v/>
      </c>
      <c r="H254" s="33">
        <f>IF(H251="","",IF(ISTEXT(H251),"",H251-N(H259)))</f>
        <v/>
      </c>
      <c r="I254" s="33" t="n"/>
      <c r="J254" s="33">
        <f>IF(I254="", "", IF(OR(ISTEXT(I254),ISTEXT($F254)),"",I254*$F254))</f>
        <v/>
      </c>
      <c r="K254" s="33" t="n"/>
      <c r="L254" s="33">
        <f>IF(L259="","",IF(ISTEXT(L251),"",L251-N(L259)))</f>
        <v/>
      </c>
      <c r="M254" s="30">
        <f>IF(OR(H254="",H254=0),"",IF(K254="",IF(J254="","",IF(OR(ISTEXT(J254),ISTEXT(H254)),"",J254/H254)),IF(OR(ISTEXT(L254),ISTEXT(H254)),"",L254/H254)))</f>
        <v/>
      </c>
    </row>
    <row r="255" ht="13.35" customHeight="1" s="162">
      <c r="B255" s="31" t="n"/>
      <c r="C255" s="31" t="n"/>
      <c r="E255" s="31" t="n"/>
      <c r="F255" s="32" t="n"/>
      <c r="G255" s="33">
        <f>IF(F255="", "", IF(OR(ISTEXT(H255),ISTEXT(F255)),"",H255/F255))</f>
        <v/>
      </c>
      <c r="H255" s="33" t="n"/>
      <c r="I255" s="33" t="n"/>
      <c r="J255" s="33">
        <f>IF(I255="", "", IF(OR(ISTEXT(I255),ISTEXT($F255)),"",I255*$F255))</f>
        <v/>
      </c>
      <c r="K255" s="33" t="n"/>
      <c r="L255" s="33">
        <f>IF(K255="", "", IF(OR(ISTEXT(K255),ISTEXT($F255)),"",K255*$F255))</f>
        <v/>
      </c>
      <c r="M255" s="30">
        <f>IF(OR(H255="",H255=0),"",IF(K255="",IF(J255="","",IF(OR(ISTEXT(J255),ISTEXT(H255)),"",J255/H255)),IF(OR(ISTEXT(L255),ISTEXT(H255)),"",L255/H255)))</f>
        <v/>
      </c>
    </row>
    <row r="256" ht="13.35" customHeight="1" s="162">
      <c r="B256" s="42" t="n"/>
      <c r="C256" s="231" t="inlineStr">
        <is>
          <t>Total</t>
        </is>
      </c>
      <c r="D256" s="159" t="n"/>
      <c r="E256" s="42" t="n"/>
      <c r="F256" s="42" t="n"/>
      <c r="G256" s="43" t="n"/>
      <c r="H256" s="43">
        <f>IF(SUM(H254:H255)+SUM(H309:H312)=0,"",SUM(H254:H255)+SUM(H309:H312))</f>
        <v/>
      </c>
      <c r="I256" s="42" t="n"/>
      <c r="J256" s="43">
        <f>IF(SUM(J254:J255)+SUM(J309:J312)=0,"",SUM(J254:J255)+SUM(J309:J312))</f>
        <v/>
      </c>
      <c r="K256" s="42" t="n"/>
      <c r="L256" s="43">
        <f>IF(SUM(L254:L255)+SUM(L309:L312)=0,"",SUM(L254:L255)+SUM(L309:L312))</f>
        <v/>
      </c>
      <c r="M256" s="35">
        <f>IF(OR(H256="",H256=0),"",IF(L256="",IF(J256="","",IF(OR(ISTEXT(J256),ISTEXT(H256)),"",J256/H256)),IF(OR(ISTEXT(L256),ISTEXT(H256)),"",L256/H256)))</f>
        <v/>
      </c>
    </row>
    <row r="257" ht="13.35" customHeight="1" s="162">
      <c r="B257" s="188" t="inlineStr">
        <is>
          <t>Outside Air Inlet / Duct Airflow</t>
        </is>
      </c>
      <c r="C257" s="174" t="n"/>
      <c r="D257" s="174" t="n"/>
      <c r="E257" s="174" t="n"/>
      <c r="F257" s="173" t="n"/>
      <c r="G257" s="233" t="inlineStr">
        <is>
          <t>Design VEL</t>
        </is>
      </c>
      <c r="H257" s="194" t="inlineStr">
        <is>
          <t>Design CFM</t>
        </is>
      </c>
      <c r="I257" s="188" t="inlineStr">
        <is>
          <t>Initial</t>
        </is>
      </c>
      <c r="J257" s="173" t="n"/>
      <c r="K257" s="188" t="inlineStr">
        <is>
          <t>Final</t>
        </is>
      </c>
      <c r="L257" s="173" t="n"/>
      <c r="M257" s="188" t="inlineStr">
        <is>
          <t>%</t>
        </is>
      </c>
    </row>
    <row r="258" ht="13.35" customHeight="1" s="162">
      <c r="B258" s="153" t="inlineStr">
        <is>
          <t>No.</t>
        </is>
      </c>
      <c r="C258" s="188" t="inlineStr">
        <is>
          <t>Area Served</t>
        </is>
      </c>
      <c r="D258" s="188" t="inlineStr">
        <is>
          <t>Type</t>
        </is>
      </c>
      <c r="E258" s="188" t="inlineStr">
        <is>
          <t>Size</t>
        </is>
      </c>
      <c r="F258" s="188" t="inlineStr">
        <is>
          <t>Ak</t>
        </is>
      </c>
      <c r="G258" s="440" t="n"/>
      <c r="H258" s="440" t="n"/>
      <c r="I258" s="188" t="inlineStr">
        <is>
          <t>VEL</t>
        </is>
      </c>
      <c r="J258" s="188" t="inlineStr">
        <is>
          <t>CFM</t>
        </is>
      </c>
      <c r="K258" s="188" t="inlineStr">
        <is>
          <t>VEL</t>
        </is>
      </c>
      <c r="L258" s="188" t="inlineStr">
        <is>
          <t>CFM</t>
        </is>
      </c>
      <c r="M258" s="440" t="n"/>
    </row>
    <row r="259" ht="13.35" customHeight="1" s="162">
      <c r="B259" s="31" t="n"/>
      <c r="C259" s="31" t="n"/>
      <c r="E259" s="31" t="n"/>
      <c r="F259" s="32" t="n"/>
      <c r="G259" s="33">
        <f>IF(F259="", "", IF(OR(ISTEXT(H259),ISTEXT(F259)),"",H259/F259))</f>
        <v/>
      </c>
      <c r="H259" s="33" t="n"/>
      <c r="I259" s="33" t="n"/>
      <c r="J259" s="33">
        <f>IF(I259="", "", IF(OR(ISTEXT(I259),ISTEXT($F259)),"",I259*$F259))</f>
        <v/>
      </c>
      <c r="K259" s="33" t="n"/>
      <c r="L259" s="33">
        <f>IF(K259="", "", IF(OR(ISTEXT(K259),ISTEXT($F259)),"",K259*$F259))</f>
        <v/>
      </c>
      <c r="M259" s="30">
        <f>IF(OR(H259="",H259=0),"",IF(K259="",IF(J259="","",IF(OR(ISTEXT(J259),ISTEXT(H259)),"",J259/H259)),IF(OR(ISTEXT(L259),ISTEXT(H259)),"",L259/H259)))</f>
        <v/>
      </c>
    </row>
    <row r="260" ht="13.35" customHeight="1" s="162">
      <c r="B260" s="188" t="inlineStr">
        <is>
          <t>Remarks</t>
        </is>
      </c>
      <c r="C260" s="173" t="n"/>
      <c r="D260" s="154" t="n"/>
      <c r="E260" s="174" t="n"/>
      <c r="F260" s="174" t="n"/>
      <c r="G260" s="174" t="n"/>
      <c r="H260" s="174" t="n"/>
      <c r="I260" s="174" t="n"/>
      <c r="J260" s="174" t="n"/>
      <c r="K260" s="174" t="n"/>
      <c r="L260" s="174" t="n"/>
      <c r="M260" s="173" t="n"/>
    </row>
    <row r="261" ht="13.35" customHeight="1" s="162">
      <c r="B261" s="154" t="n"/>
      <c r="C261" s="174" t="n"/>
      <c r="D261" s="174" t="n"/>
      <c r="E261" s="174" t="n"/>
      <c r="F261" s="174" t="n"/>
      <c r="G261" s="174" t="n"/>
      <c r="H261" s="174" t="n"/>
      <c r="I261" s="174" t="n"/>
      <c r="J261" s="174" t="n"/>
      <c r="K261" s="174" t="n"/>
      <c r="L261" s="174" t="n"/>
      <c r="M261" s="173" t="n"/>
    </row>
    <row r="262" ht="13.35" customHeight="1" s="162">
      <c r="B262" s="154" t="n"/>
      <c r="C262" s="174" t="n"/>
      <c r="D262" s="174" t="n"/>
      <c r="E262" s="174" t="n"/>
      <c r="F262" s="174" t="n"/>
      <c r="G262" s="174" t="n"/>
      <c r="H262" s="174" t="n"/>
      <c r="I262" s="174" t="n"/>
      <c r="J262" s="174" t="n"/>
      <c r="K262" s="174" t="n"/>
      <c r="L262" s="174" t="n"/>
      <c r="M262" s="173" t="n"/>
    </row>
    <row r="263" ht="13.35" customHeight="1" s="162"/>
    <row r="264" ht="13.35" customHeight="1" s="162">
      <c r="B264" s="200" t="inlineStr">
        <is>
          <t>System (cont.)</t>
        </is>
      </c>
      <c r="C264" s="403" t="n"/>
      <c r="D264" s="209">
        <f>IF('{Equipment Data Entry}'!B9="","",'{Equipment Data Entry}'!B9)</f>
        <v/>
      </c>
      <c r="E264" s="418" t="n"/>
      <c r="F264" s="403" t="n"/>
      <c r="G264" s="200" t="inlineStr">
        <is>
          <t>Service</t>
        </is>
      </c>
      <c r="H264" s="403" t="n"/>
      <c r="I264" s="210">
        <f>IF('{Equipment Data Entry}'!C9="","",'{Equipment Data Entry}'!C9)</f>
        <v/>
      </c>
      <c r="J264" s="418" t="n"/>
      <c r="K264" s="418" t="n"/>
      <c r="L264" s="418" t="n"/>
      <c r="M264" s="403" t="n"/>
    </row>
    <row r="265" ht="13.35" customHeight="1" s="162">
      <c r="B265" s="422" t="n"/>
      <c r="C265" s="423" t="n"/>
      <c r="D265" s="422" t="n"/>
      <c r="E265" s="424" t="n"/>
      <c r="F265" s="423" t="n"/>
      <c r="G265" s="422" t="n"/>
      <c r="H265" s="423" t="n"/>
      <c r="I265" s="422" t="n"/>
      <c r="J265" s="424" t="n"/>
      <c r="K265" s="424" t="n"/>
      <c r="L265" s="424" t="n"/>
      <c r="M265" s="423" t="n"/>
    </row>
    <row r="266" ht="13.35" customHeight="1" s="162">
      <c r="B266" s="188" t="inlineStr">
        <is>
          <t>Supply Air Outlets (cont.)</t>
        </is>
      </c>
      <c r="C266" s="174" t="n"/>
      <c r="D266" s="174" t="n"/>
      <c r="E266" s="174" t="n"/>
      <c r="F266" s="173" t="n"/>
      <c r="G266" s="233" t="inlineStr">
        <is>
          <t>Design VEL</t>
        </is>
      </c>
      <c r="H266" s="194" t="inlineStr">
        <is>
          <t>Design CFM</t>
        </is>
      </c>
      <c r="I266" s="188" t="inlineStr">
        <is>
          <t>Initial</t>
        </is>
      </c>
      <c r="J266" s="173" t="n"/>
      <c r="K266" s="188" t="inlineStr">
        <is>
          <t>Final</t>
        </is>
      </c>
      <c r="L266" s="173" t="n"/>
      <c r="M266" s="188" t="inlineStr">
        <is>
          <t>%</t>
        </is>
      </c>
    </row>
    <row r="267" ht="13.35" customHeight="1" s="162">
      <c r="B267" s="153" t="inlineStr">
        <is>
          <t>No.</t>
        </is>
      </c>
      <c r="C267" s="188" t="inlineStr">
        <is>
          <t>Area Served</t>
        </is>
      </c>
      <c r="D267" s="188" t="inlineStr">
        <is>
          <t>Type</t>
        </is>
      </c>
      <c r="E267" s="188" t="inlineStr">
        <is>
          <t>Size</t>
        </is>
      </c>
      <c r="F267" s="188" t="inlineStr">
        <is>
          <t>Ak</t>
        </is>
      </c>
      <c r="G267" s="440" t="n"/>
      <c r="H267" s="440" t="n"/>
      <c r="I267" s="188" t="inlineStr">
        <is>
          <t>VEL</t>
        </is>
      </c>
      <c r="J267" s="188" t="inlineStr">
        <is>
          <t>CFM</t>
        </is>
      </c>
      <c r="K267" s="188" t="inlineStr">
        <is>
          <t>VEL</t>
        </is>
      </c>
      <c r="L267" s="188" t="inlineStr">
        <is>
          <t>CFM</t>
        </is>
      </c>
      <c r="M267" s="440" t="n"/>
    </row>
    <row r="268" ht="13.35" customHeight="1" s="162">
      <c r="B268" s="307" t="n"/>
      <c r="C268" s="307" t="n"/>
      <c r="E268" s="307" t="n"/>
      <c r="F268" s="32" t="n"/>
      <c r="G268" s="33">
        <f>IF(F268="", "", IF(OR(ISTEXT(H268),ISTEXT(F268)),"",H268/F268))</f>
        <v/>
      </c>
      <c r="H268" s="33" t="n"/>
      <c r="I268" s="33" t="n"/>
      <c r="J268" s="33">
        <f>IF(I268="", "", IF(OR(ISTEXT(I268),ISTEXT($F268)),"",I268*$F268))</f>
        <v/>
      </c>
      <c r="K268" s="33" t="n"/>
      <c r="L268" s="33">
        <f>IF(K268="", "", IF(OR(ISTEXT(K268),ISTEXT($F268)),"",K268*$F268))</f>
        <v/>
      </c>
      <c r="M268" s="30">
        <f>IF(OR(H268="",H268=0),"",IF(K268="",IF(J268="","",IF(OR(ISTEXT(J268),ISTEXT(H268)),"",J268/H268)),IF(OR(ISTEXT(L268),ISTEXT(H268)),"",L268/H268)))</f>
        <v/>
      </c>
    </row>
    <row r="269" ht="13.35" customHeight="1" s="162">
      <c r="B269" s="307" t="n"/>
      <c r="C269" s="307" t="n"/>
      <c r="E269" s="307" t="n"/>
      <c r="F269" s="32" t="n"/>
      <c r="G269" s="33">
        <f>IF(F269="", "", IF(OR(ISTEXT(H269),ISTEXT(F269)),"",H269/F269))</f>
        <v/>
      </c>
      <c r="H269" s="33" t="n"/>
      <c r="I269" s="33" t="n"/>
      <c r="J269" s="33">
        <f>IF(I269="", "", IF(OR(ISTEXT(I269),ISTEXT($F269)),"",I269*$F269))</f>
        <v/>
      </c>
      <c r="K269" s="33" t="n"/>
      <c r="L269" s="33">
        <f>IF(K269="", "", IF(OR(ISTEXT(K269),ISTEXT($F269)),"",K269*$F269))</f>
        <v/>
      </c>
      <c r="M269" s="30">
        <f>IF(OR(H269="",H269=0),"",IF(K269="",IF(J269="","",IF(OR(ISTEXT(J269),ISTEXT(H269)),"",J269/H269)),IF(OR(ISTEXT(L269),ISTEXT(H269)),"",L269/H269)))</f>
        <v/>
      </c>
    </row>
    <row r="270" ht="13.35" customHeight="1" s="162">
      <c r="B270" s="307" t="n"/>
      <c r="C270" s="307" t="n"/>
      <c r="E270" s="307" t="n"/>
      <c r="F270" s="32" t="n"/>
      <c r="G270" s="33">
        <f>IF(F270="", "", IF(OR(ISTEXT(H270),ISTEXT(F270)),"",H270/F270))</f>
        <v/>
      </c>
      <c r="H270" s="33" t="n"/>
      <c r="I270" s="33" t="n"/>
      <c r="J270" s="33">
        <f>IF(I270="", "", IF(OR(ISTEXT(I270),ISTEXT($F270)),"",I270*$F270))</f>
        <v/>
      </c>
      <c r="K270" s="33" t="n"/>
      <c r="L270" s="33">
        <f>IF(K270="", "", IF(OR(ISTEXT(K270),ISTEXT($F270)),"",K270*$F270))</f>
        <v/>
      </c>
      <c r="M270" s="30">
        <f>IF(OR(H270="",H270=0),"",IF(K270="",IF(J270="","",IF(OR(ISTEXT(J270),ISTEXT(H270)),"",J270/H270)),IF(OR(ISTEXT(L270),ISTEXT(H270)),"",L270/H270)))</f>
        <v/>
      </c>
    </row>
    <row r="271" ht="13.35" customHeight="1" s="162">
      <c r="B271" s="307" t="n"/>
      <c r="C271" s="307" t="n"/>
      <c r="E271" s="307" t="n"/>
      <c r="F271" s="32" t="n"/>
      <c r="G271" s="33">
        <f>IF(F271="", "", IF(OR(ISTEXT(H271),ISTEXT(F271)),"",H271/F271))</f>
        <v/>
      </c>
      <c r="H271" s="33" t="n"/>
      <c r="I271" s="33" t="n"/>
      <c r="J271" s="33">
        <f>IF(I271="", "", IF(OR(ISTEXT(I271),ISTEXT($F271)),"",I271*$F271))</f>
        <v/>
      </c>
      <c r="K271" s="33" t="n"/>
      <c r="L271" s="33">
        <f>IF(K271="", "", IF(OR(ISTEXT(K271),ISTEXT($F271)),"",K271*$F271))</f>
        <v/>
      </c>
      <c r="M271" s="30">
        <f>IF(OR(H271="",H271=0),"",IF(K271="",IF(J271="","",IF(OR(ISTEXT(J271),ISTEXT(H271)),"",J271/H271)),IF(OR(ISTEXT(L271),ISTEXT(H271)),"",L271/H271)))</f>
        <v/>
      </c>
    </row>
    <row r="272" ht="13.35" customHeight="1" s="162">
      <c r="B272" s="307" t="n"/>
      <c r="C272" s="307" t="n"/>
      <c r="E272" s="307" t="n"/>
      <c r="F272" s="32" t="n"/>
      <c r="G272" s="33">
        <f>IF(F272="", "", IF(OR(ISTEXT(H272),ISTEXT(F272)),"",H272/F272))</f>
        <v/>
      </c>
      <c r="H272" s="33" t="n"/>
      <c r="I272" s="33" t="n"/>
      <c r="J272" s="33">
        <f>IF(I272="", "", IF(OR(ISTEXT(I272),ISTEXT($F272)),"",I272*$F272))</f>
        <v/>
      </c>
      <c r="K272" s="33" t="n"/>
      <c r="L272" s="33">
        <f>IF(K272="", "", IF(OR(ISTEXT(K272),ISTEXT($F272)),"",K272*$F272))</f>
        <v/>
      </c>
      <c r="M272" s="30">
        <f>IF(OR(H272="",H272=0),"",IF(K272="",IF(J272="","",IF(OR(ISTEXT(J272),ISTEXT(H272)),"",J272/H272)),IF(OR(ISTEXT(L272),ISTEXT(H272)),"",L272/H272)))</f>
        <v/>
      </c>
    </row>
    <row r="273" ht="13.35" customHeight="1" s="162">
      <c r="B273" s="307" t="n"/>
      <c r="C273" s="307" t="n"/>
      <c r="E273" s="307" t="n"/>
      <c r="F273" s="32" t="n"/>
      <c r="G273" s="33">
        <f>IF(F273="", "", IF(OR(ISTEXT(H273),ISTEXT(F273)),"",H273/F273))</f>
        <v/>
      </c>
      <c r="H273" s="33" t="n"/>
      <c r="I273" s="33" t="n"/>
      <c r="J273" s="33">
        <f>IF(I273="", "", IF(OR(ISTEXT(I273),ISTEXT($F273)),"",I273*$F273))</f>
        <v/>
      </c>
      <c r="K273" s="33" t="n"/>
      <c r="L273" s="33">
        <f>IF(K273="", "", IF(OR(ISTEXT(K273),ISTEXT($F273)),"",K273*$F273))</f>
        <v/>
      </c>
      <c r="M273" s="30">
        <f>IF(OR(H273="",H273=0),"",IF(K273="",IF(J273="","",IF(OR(ISTEXT(J273),ISTEXT(H273)),"",J273/H273)),IF(OR(ISTEXT(L273),ISTEXT(H273)),"",L273/H273)))</f>
        <v/>
      </c>
    </row>
    <row r="274" ht="13.35" customHeight="1" s="162">
      <c r="B274" s="307" t="n"/>
      <c r="C274" s="307" t="n"/>
      <c r="E274" s="307" t="n"/>
      <c r="F274" s="32" t="n"/>
      <c r="G274" s="33">
        <f>IF(F274="", "", IF(OR(ISTEXT(H274),ISTEXT(F274)),"",H274/F274))</f>
        <v/>
      </c>
      <c r="H274" s="33" t="n"/>
      <c r="I274" s="33" t="n"/>
      <c r="J274" s="33">
        <f>IF(I274="", "", IF(OR(ISTEXT(I274),ISTEXT($F274)),"",I274*$F274))</f>
        <v/>
      </c>
      <c r="K274" s="33" t="n"/>
      <c r="L274" s="33">
        <f>IF(K274="", "", IF(OR(ISTEXT(K274),ISTEXT($F274)),"",K274*$F274))</f>
        <v/>
      </c>
      <c r="M274" s="30">
        <f>IF(OR(H274="",H274=0),"",IF(K274="",IF(J274="","",IF(OR(ISTEXT(J274),ISTEXT(H274)),"",J274/H274)),IF(OR(ISTEXT(L274),ISTEXT(H274)),"",L274/H274)))</f>
        <v/>
      </c>
    </row>
    <row r="275" ht="13.35" customHeight="1" s="162">
      <c r="B275" s="307" t="n"/>
      <c r="C275" s="307" t="n"/>
      <c r="E275" s="307" t="n"/>
      <c r="F275" s="32" t="n"/>
      <c r="G275" s="33">
        <f>IF(F275="", "", IF(OR(ISTEXT(H275),ISTEXT(F275)),"",H275/F275))</f>
        <v/>
      </c>
      <c r="H275" s="33" t="n"/>
      <c r="I275" s="33" t="n"/>
      <c r="J275" s="33">
        <f>IF(I275="", "", IF(OR(ISTEXT(I275),ISTEXT($F275)),"",I275*$F275))</f>
        <v/>
      </c>
      <c r="K275" s="33" t="n"/>
      <c r="L275" s="33">
        <f>IF(K275="", "", IF(OR(ISTEXT(K275),ISTEXT($F275)),"",K275*$F275))</f>
        <v/>
      </c>
      <c r="M275" s="30">
        <f>IF(OR(H275="",H275=0),"",IF(K275="",IF(J275="","",IF(OR(ISTEXT(J275),ISTEXT(H275)),"",J275/H275)),IF(OR(ISTEXT(L275),ISTEXT(H275)),"",L275/H275)))</f>
        <v/>
      </c>
    </row>
    <row r="276" ht="13.35" customHeight="1" s="162">
      <c r="B276" s="307" t="n"/>
      <c r="C276" s="307" t="n"/>
      <c r="E276" s="307" t="n"/>
      <c r="F276" s="32" t="n"/>
      <c r="G276" s="33">
        <f>IF(F276="", "", IF(OR(ISTEXT(H276),ISTEXT(F276)),"",H276/F276))</f>
        <v/>
      </c>
      <c r="H276" s="33" t="n"/>
      <c r="I276" s="33" t="n"/>
      <c r="J276" s="33">
        <f>IF(I276="", "", IF(OR(ISTEXT(I276),ISTEXT($F276)),"",I276*$F276))</f>
        <v/>
      </c>
      <c r="K276" s="33" t="n"/>
      <c r="L276" s="33">
        <f>IF(K276="", "", IF(OR(ISTEXT(K276),ISTEXT($F276)),"",K276*$F276))</f>
        <v/>
      </c>
      <c r="M276" s="30">
        <f>IF(OR(H276="",H276=0),"",IF(K276="",IF(J276="","",IF(OR(ISTEXT(J276),ISTEXT(H276)),"",J276/H276)),IF(OR(ISTEXT(L276),ISTEXT(H276)),"",L276/H276)))</f>
        <v/>
      </c>
    </row>
    <row r="277" ht="13.35" customHeight="1" s="162">
      <c r="B277" s="307" t="n"/>
      <c r="C277" s="307" t="n"/>
      <c r="E277" s="307" t="n"/>
      <c r="F277" s="32" t="n"/>
      <c r="G277" s="33">
        <f>IF(F277="", "", IF(OR(ISTEXT(H277),ISTEXT(F277)),"",H277/F277))</f>
        <v/>
      </c>
      <c r="H277" s="33" t="n"/>
      <c r="I277" s="33" t="n"/>
      <c r="J277" s="33">
        <f>IF(I277="", "", IF(OR(ISTEXT(I277),ISTEXT($F277)),"",I277*$F277))</f>
        <v/>
      </c>
      <c r="K277" s="33" t="n"/>
      <c r="L277" s="33">
        <f>IF(K277="", "", IF(OR(ISTEXT(K277),ISTEXT($F277)),"",K277*$F277))</f>
        <v/>
      </c>
      <c r="M277" s="30">
        <f>IF(OR(H277="",H277=0),"",IF(K277="",IF(J277="","",IF(OR(ISTEXT(J277),ISTEXT(H277)),"",J277/H277)),IF(OR(ISTEXT(L277),ISTEXT(H277)),"",L277/H277)))</f>
        <v/>
      </c>
    </row>
    <row r="278" ht="13.35" customHeight="1" s="162">
      <c r="B278" s="307" t="n"/>
      <c r="C278" s="307" t="n"/>
      <c r="E278" s="307" t="n"/>
      <c r="F278" s="32" t="n"/>
      <c r="G278" s="33">
        <f>IF(F278="", "", IF(OR(ISTEXT(H278),ISTEXT(F278)),"",H278/F278))</f>
        <v/>
      </c>
      <c r="H278" s="33" t="n"/>
      <c r="I278" s="33" t="n"/>
      <c r="J278" s="33">
        <f>IF(I278="", "", IF(OR(ISTEXT(I278),ISTEXT($F278)),"",I278*$F278))</f>
        <v/>
      </c>
      <c r="K278" s="33" t="n"/>
      <c r="L278" s="33">
        <f>IF(K278="", "", IF(OR(ISTEXT(K278),ISTEXT($F278)),"",K278*$F278))</f>
        <v/>
      </c>
      <c r="M278" s="30">
        <f>IF(OR(H278="",H278=0),"",IF(K278="",IF(J278="","",IF(OR(ISTEXT(J278),ISTEXT(H278)),"",J278/H278)),IF(OR(ISTEXT(L278),ISTEXT(H278)),"",L278/H278)))</f>
        <v/>
      </c>
    </row>
    <row r="279" ht="13.35" customHeight="1" s="162">
      <c r="B279" s="307" t="n"/>
      <c r="C279" s="307" t="n"/>
      <c r="E279" s="307" t="n"/>
      <c r="F279" s="32" t="n"/>
      <c r="G279" s="33">
        <f>IF(F279="", "", IF(OR(ISTEXT(H279),ISTEXT(F279)),"",H279/F279))</f>
        <v/>
      </c>
      <c r="H279" s="33" t="n"/>
      <c r="I279" s="33" t="n"/>
      <c r="J279" s="33">
        <f>IF(I279="", "", IF(OR(ISTEXT(I279),ISTEXT($F279)),"",I279*$F279))</f>
        <v/>
      </c>
      <c r="K279" s="33" t="n"/>
      <c r="L279" s="33">
        <f>IF(K279="", "", IF(OR(ISTEXT(K279),ISTEXT($F279)),"",K279*$F279))</f>
        <v/>
      </c>
      <c r="M279" s="30">
        <f>IF(OR(H279="",H279=0),"",IF(K279="",IF(J279="","",IF(OR(ISTEXT(J279),ISTEXT(H279)),"",J279/H279)),IF(OR(ISTEXT(L279),ISTEXT(H279)),"",L279/H279)))</f>
        <v/>
      </c>
    </row>
    <row r="280" ht="13.35" customHeight="1" s="162">
      <c r="B280" s="307" t="n"/>
      <c r="C280" s="307" t="n"/>
      <c r="E280" s="307" t="n"/>
      <c r="F280" s="32" t="n"/>
      <c r="G280" s="33">
        <f>IF(F280="", "", IF(OR(ISTEXT(H280),ISTEXT(F280)),"",H280/F280))</f>
        <v/>
      </c>
      <c r="H280" s="33" t="n"/>
      <c r="I280" s="33" t="n"/>
      <c r="J280" s="33">
        <f>IF(I280="", "", IF(OR(ISTEXT(I280),ISTEXT($F280)),"",I280*$F280))</f>
        <v/>
      </c>
      <c r="K280" s="33" t="n"/>
      <c r="L280" s="33">
        <f>IF(K280="", "", IF(OR(ISTEXT(K280),ISTEXT($F280)),"",K280*$F280))</f>
        <v/>
      </c>
      <c r="M280" s="30">
        <f>IF(OR(H280="",H280=0),"",IF(K280="",IF(J280="","",IF(OR(ISTEXT(J280),ISTEXT(H280)),"",J280/H280)),IF(OR(ISTEXT(L280),ISTEXT(H280)),"",L280/H280)))</f>
        <v/>
      </c>
    </row>
    <row r="281" ht="13.35" customHeight="1" s="162">
      <c r="B281" s="307" t="n"/>
      <c r="C281" s="307" t="n"/>
      <c r="E281" s="307" t="n"/>
      <c r="F281" s="32" t="n"/>
      <c r="G281" s="33">
        <f>IF(F281="", "", IF(OR(ISTEXT(H281),ISTEXT(F281)),"",H281/F281))</f>
        <v/>
      </c>
      <c r="H281" s="33" t="n"/>
      <c r="I281" s="33" t="n"/>
      <c r="J281" s="33">
        <f>IF(I281="", "", IF(OR(ISTEXT(I281),ISTEXT($F281)),"",I281*$F281))</f>
        <v/>
      </c>
      <c r="K281" s="33" t="n"/>
      <c r="L281" s="33">
        <f>IF(K281="", "", IF(OR(ISTEXT(K281),ISTEXT($F281)),"",K281*$F281))</f>
        <v/>
      </c>
      <c r="M281" s="30">
        <f>IF(OR(H281="",H281=0),"",IF(K281="",IF(J281="","",IF(OR(ISTEXT(J281),ISTEXT(H281)),"",J281/H281)),IF(OR(ISTEXT(L281),ISTEXT(H281)),"",L281/H281)))</f>
        <v/>
      </c>
    </row>
    <row r="282" ht="13.35" customHeight="1" s="162">
      <c r="B282" s="307" t="n"/>
      <c r="C282" s="307" t="n"/>
      <c r="E282" s="307" t="n"/>
      <c r="F282" s="32" t="n"/>
      <c r="G282" s="33">
        <f>IF(F282="", "", IF(OR(ISTEXT(H282),ISTEXT(F282)),"",H282/F282))</f>
        <v/>
      </c>
      <c r="H282" s="33" t="n"/>
      <c r="I282" s="33" t="n"/>
      <c r="J282" s="33">
        <f>IF(I282="", "", IF(OR(ISTEXT(I282),ISTEXT($F282)),"",I282*$F282))</f>
        <v/>
      </c>
      <c r="K282" s="33" t="n"/>
      <c r="L282" s="33">
        <f>IF(K282="", "", IF(OR(ISTEXT(K282),ISTEXT($F282)),"",K282*$F282))</f>
        <v/>
      </c>
      <c r="M282" s="30">
        <f>IF(OR(H282="",H282=0),"",IF(K282="",IF(J282="","",IF(OR(ISTEXT(J282),ISTEXT(H282)),"",J282/H282)),IF(OR(ISTEXT(L282),ISTEXT(H282)),"",L282/H282)))</f>
        <v/>
      </c>
    </row>
    <row r="283" ht="13.35" customHeight="1" s="162">
      <c r="B283" s="307" t="n"/>
      <c r="C283" s="307" t="n"/>
      <c r="E283" s="307" t="n"/>
      <c r="F283" s="32" t="n"/>
      <c r="G283" s="33">
        <f>IF(F283="", "", IF(OR(ISTEXT(H283),ISTEXT(F283)),"",H283/F283))</f>
        <v/>
      </c>
      <c r="H283" s="33" t="n"/>
      <c r="I283" s="33" t="n"/>
      <c r="J283" s="33">
        <f>IF(I283="", "", IF(OR(ISTEXT(I283),ISTEXT($F283)),"",I283*$F283))</f>
        <v/>
      </c>
      <c r="K283" s="33" t="n"/>
      <c r="L283" s="33">
        <f>IF(K283="", "", IF(OR(ISTEXT(K283),ISTEXT($F283)),"",K283*$F283))</f>
        <v/>
      </c>
      <c r="M283" s="30">
        <f>IF(OR(H283="",H283=0),"",IF(K283="",IF(J283="","",IF(OR(ISTEXT(J283),ISTEXT(H283)),"",J283/H283)),IF(OR(ISTEXT(L283),ISTEXT(H283)),"",L283/H283)))</f>
        <v/>
      </c>
    </row>
    <row r="284" ht="13.35" customHeight="1" s="162">
      <c r="B284" s="307" t="n"/>
      <c r="C284" s="307" t="n"/>
      <c r="E284" s="307" t="n"/>
      <c r="F284" s="32" t="n"/>
      <c r="G284" s="33">
        <f>IF(F284="", "", IF(OR(ISTEXT(H284),ISTEXT(F284)),"",H284/F284))</f>
        <v/>
      </c>
      <c r="H284" s="33" t="n"/>
      <c r="I284" s="33" t="n"/>
      <c r="J284" s="33">
        <f>IF(I284="", "", IF(OR(ISTEXT(I284),ISTEXT($F284)),"",I284*$F284))</f>
        <v/>
      </c>
      <c r="K284" s="33" t="n"/>
      <c r="L284" s="33">
        <f>IF(K284="", "", IF(OR(ISTEXT(K284),ISTEXT($F284)),"",K284*$F284))</f>
        <v/>
      </c>
      <c r="M284" s="30">
        <f>IF(OR(H284="",H284=0),"",IF(K284="",IF(J284="","",IF(OR(ISTEXT(J284),ISTEXT(H284)),"",J284/H284)),IF(OR(ISTEXT(L284),ISTEXT(H284)),"",L284/H284)))</f>
        <v/>
      </c>
    </row>
    <row r="285" ht="13.35" customHeight="1" s="162">
      <c r="B285" s="307" t="n"/>
      <c r="C285" s="307" t="n"/>
      <c r="E285" s="307" t="n"/>
      <c r="F285" s="32" t="n"/>
      <c r="G285" s="33">
        <f>IF(F285="", "", IF(OR(ISTEXT(H285),ISTEXT(F285)),"",H285/F285))</f>
        <v/>
      </c>
      <c r="H285" s="33" t="n"/>
      <c r="I285" s="33" t="n"/>
      <c r="J285" s="33">
        <f>IF(I285="", "", IF(OR(ISTEXT(I285),ISTEXT($F285)),"",I285*$F285))</f>
        <v/>
      </c>
      <c r="K285" s="33" t="n"/>
      <c r="L285" s="33">
        <f>IF(K285="", "", IF(OR(ISTEXT(K285),ISTEXT($F285)),"",K285*$F285))</f>
        <v/>
      </c>
      <c r="M285" s="30">
        <f>IF(OR(H285="",H285=0),"",IF(K285="",IF(J285="","",IF(OR(ISTEXT(J285),ISTEXT(H285)),"",J285/H285)),IF(OR(ISTEXT(L285),ISTEXT(H285)),"",L285/H285)))</f>
        <v/>
      </c>
    </row>
    <row r="286" ht="13.35" customHeight="1" s="162">
      <c r="B286" s="307" t="n"/>
      <c r="C286" s="307" t="n"/>
      <c r="E286" s="307" t="n"/>
      <c r="F286" s="32" t="n"/>
      <c r="G286" s="33">
        <f>IF(F286="", "", IF(OR(ISTEXT(H286),ISTEXT(F286)),"",H286/F286))</f>
        <v/>
      </c>
      <c r="H286" s="33" t="n"/>
      <c r="I286" s="33" t="n"/>
      <c r="J286" s="33">
        <f>IF(I286="", "", IF(OR(ISTEXT(I286),ISTEXT($F286)),"",I286*$F286))</f>
        <v/>
      </c>
      <c r="K286" s="33" t="n"/>
      <c r="L286" s="33">
        <f>IF(K286="", "", IF(OR(ISTEXT(K286),ISTEXT($F286)),"",K286*$F286))</f>
        <v/>
      </c>
      <c r="M286" s="30">
        <f>IF(OR(H286="",H286=0),"",IF(K286="",IF(J286="","",IF(OR(ISTEXT(J286),ISTEXT(H286)),"",J286/H286)),IF(OR(ISTEXT(L286),ISTEXT(H286)),"",L286/H286)))</f>
        <v/>
      </c>
    </row>
    <row r="287" ht="13.35" customHeight="1" s="162">
      <c r="B287" s="307" t="n"/>
      <c r="C287" s="307" t="n"/>
      <c r="E287" s="307" t="n"/>
      <c r="F287" s="32" t="n"/>
      <c r="G287" s="33">
        <f>IF(F287="", "", IF(OR(ISTEXT(H287),ISTEXT(F287)),"",H287/F287))</f>
        <v/>
      </c>
      <c r="H287" s="33" t="n"/>
      <c r="I287" s="33" t="n"/>
      <c r="J287" s="33">
        <f>IF(I287="", "", IF(OR(ISTEXT(I287),ISTEXT($F287)),"",I287*$F287))</f>
        <v/>
      </c>
      <c r="K287" s="33" t="n"/>
      <c r="L287" s="33">
        <f>IF(K287="", "", IF(OR(ISTEXT(K287),ISTEXT($F287)),"",K287*$F287))</f>
        <v/>
      </c>
      <c r="M287" s="30">
        <f>IF(OR(H287="",H287=0),"",IF(K287="",IF(J287="","",IF(OR(ISTEXT(J287),ISTEXT(H287)),"",J287/H287)),IF(OR(ISTEXT(L287),ISTEXT(H287)),"",L287/H287)))</f>
        <v/>
      </c>
    </row>
    <row r="288" ht="13.35" customHeight="1" s="162">
      <c r="B288" s="307" t="n"/>
      <c r="C288" s="307" t="n"/>
      <c r="E288" s="307" t="n"/>
      <c r="F288" s="32" t="n"/>
      <c r="G288" s="33">
        <f>IF(F288="", "", IF(OR(ISTEXT(H288),ISTEXT(F288)),"",H288/F288))</f>
        <v/>
      </c>
      <c r="H288" s="33" t="n"/>
      <c r="I288" s="33" t="n"/>
      <c r="J288" s="33">
        <f>IF(I288="", "", IF(OR(ISTEXT(I288),ISTEXT($F288)),"",I288*$F288))</f>
        <v/>
      </c>
      <c r="K288" s="33" t="n"/>
      <c r="L288" s="33">
        <f>IF(K288="", "", IF(OR(ISTEXT(K288),ISTEXT($F288)),"",K288*$F288))</f>
        <v/>
      </c>
      <c r="M288" s="30">
        <f>IF(OR(H288="",H288=0),"",IF(K288="",IF(J288="","",IF(OR(ISTEXT(J288),ISTEXT(H288)),"",J288/H288)),IF(OR(ISTEXT(L288),ISTEXT(H288)),"",L288/H288)))</f>
        <v/>
      </c>
    </row>
    <row r="289" ht="13.35" customHeight="1" s="162">
      <c r="B289" s="307" t="n"/>
      <c r="C289" s="307" t="n"/>
      <c r="E289" s="307" t="n"/>
      <c r="F289" s="32" t="n"/>
      <c r="G289" s="33">
        <f>IF(F289="", "", IF(OR(ISTEXT(H289),ISTEXT(F289)),"",H289/F289))</f>
        <v/>
      </c>
      <c r="H289" s="33" t="n"/>
      <c r="I289" s="33" t="n"/>
      <c r="J289" s="33">
        <f>IF(I289="", "", IF(OR(ISTEXT(I289),ISTEXT($F289)),"",I289*$F289))</f>
        <v/>
      </c>
      <c r="K289" s="33" t="n"/>
      <c r="L289" s="33">
        <f>IF(K289="", "", IF(OR(ISTEXT(K289),ISTEXT($F289)),"",K289*$F289))</f>
        <v/>
      </c>
      <c r="M289" s="30">
        <f>IF(OR(H289="",H289=0),"",IF(K289="",IF(J289="","",IF(OR(ISTEXT(J289),ISTEXT(H289)),"",J289/H289)),IF(OR(ISTEXT(L289),ISTEXT(H289)),"",L289/H289)))</f>
        <v/>
      </c>
    </row>
    <row r="290" ht="13.35" customHeight="1" s="162">
      <c r="B290" s="307" t="n"/>
      <c r="C290" s="307" t="n"/>
      <c r="E290" s="307" t="n"/>
      <c r="F290" s="32" t="n"/>
      <c r="G290" s="33">
        <f>IF(F290="", "", IF(OR(ISTEXT(H290),ISTEXT(F290)),"",H290/F290))</f>
        <v/>
      </c>
      <c r="H290" s="33" t="n"/>
      <c r="I290" s="33" t="n"/>
      <c r="J290" s="33">
        <f>IF(I290="", "", IF(OR(ISTEXT(I290),ISTEXT($F290)),"",I290*$F290))</f>
        <v/>
      </c>
      <c r="K290" s="33" t="n"/>
      <c r="L290" s="33">
        <f>IF(K290="", "", IF(OR(ISTEXT(K290),ISTEXT($F290)),"",K290*$F290))</f>
        <v/>
      </c>
      <c r="M290" s="30">
        <f>IF(OR(H290="",H290=0),"",IF(K290="",IF(J290="","",IF(OR(ISTEXT(J290),ISTEXT(H290)),"",J290/H290)),IF(OR(ISTEXT(L290),ISTEXT(H290)),"",L290/H290)))</f>
        <v/>
      </c>
    </row>
    <row r="291" ht="13.35" customHeight="1" s="162">
      <c r="B291" s="307" t="n"/>
      <c r="C291" s="307" t="n"/>
      <c r="E291" s="307" t="n"/>
      <c r="F291" s="32" t="n"/>
      <c r="G291" s="33">
        <f>IF(F291="", "", IF(OR(ISTEXT(H291),ISTEXT(F291)),"",H291/F291))</f>
        <v/>
      </c>
      <c r="H291" s="33" t="n"/>
      <c r="I291" s="33" t="n"/>
      <c r="J291" s="33">
        <f>IF(I291="", "", IF(OR(ISTEXT(I291),ISTEXT($F291)),"",I291*$F291))</f>
        <v/>
      </c>
      <c r="K291" s="33" t="n"/>
      <c r="L291" s="33">
        <f>IF(K291="", "", IF(OR(ISTEXT(K291),ISTEXT($F291)),"",K291*$F291))</f>
        <v/>
      </c>
      <c r="M291" s="30">
        <f>IF(OR(H291="",H291=0),"",IF(K291="",IF(J291="","",IF(OR(ISTEXT(J291),ISTEXT(H291)),"",J291/H291)),IF(OR(ISTEXT(L291),ISTEXT(H291)),"",L291/H291)))</f>
        <v/>
      </c>
    </row>
    <row r="292" ht="13.35" customHeight="1" s="162">
      <c r="B292" s="307" t="n"/>
      <c r="C292" s="307" t="n"/>
      <c r="E292" s="307" t="n"/>
      <c r="F292" s="32" t="n"/>
      <c r="G292" s="33">
        <f>IF(F292="", "", IF(OR(ISTEXT(H292),ISTEXT(F292)),"",H292/F292))</f>
        <v/>
      </c>
      <c r="H292" s="33" t="n"/>
      <c r="I292" s="33" t="n"/>
      <c r="J292" s="33">
        <f>IF(I292="", "", IF(OR(ISTEXT(I292),ISTEXT($F292)),"",I292*$F292))</f>
        <v/>
      </c>
      <c r="K292" s="33" t="n"/>
      <c r="L292" s="33">
        <f>IF(K292="", "", IF(OR(ISTEXT(K292),ISTEXT($F292)),"",K292*$F292))</f>
        <v/>
      </c>
      <c r="M292" s="30">
        <f>IF(OR(H292="",H292=0),"",IF(K292="",IF(J292="","",IF(OR(ISTEXT(J292),ISTEXT(H292)),"",J292/H292)),IF(OR(ISTEXT(L292),ISTEXT(H292)),"",L292/H292)))</f>
        <v/>
      </c>
    </row>
    <row r="293" ht="13.35" customHeight="1" s="162">
      <c r="B293" s="307" t="n"/>
      <c r="C293" s="307" t="n"/>
      <c r="E293" s="307" t="n"/>
      <c r="F293" s="32" t="n"/>
      <c r="G293" s="33">
        <f>IF(F293="", "", IF(OR(ISTEXT(H293),ISTEXT(F293)),"",H293/F293))</f>
        <v/>
      </c>
      <c r="H293" s="33" t="n"/>
      <c r="I293" s="33" t="n"/>
      <c r="J293" s="33">
        <f>IF(I293="", "", IF(OR(ISTEXT(I293),ISTEXT($F293)),"",I293*$F293))</f>
        <v/>
      </c>
      <c r="K293" s="33" t="n"/>
      <c r="L293" s="33">
        <f>IF(K293="", "", IF(OR(ISTEXT(K293),ISTEXT($F293)),"",K293*$F293))</f>
        <v/>
      </c>
      <c r="M293" s="30">
        <f>IF(OR(H293="",H293=0),"",IF(K293="",IF(J293="","",IF(OR(ISTEXT(J293),ISTEXT(H293)),"",J293/H293)),IF(OR(ISTEXT(L293),ISTEXT(H293)),"",L293/H293)))</f>
        <v/>
      </c>
    </row>
    <row r="294" ht="13.35" customHeight="1" s="162">
      <c r="B294" s="307" t="n"/>
      <c r="C294" s="307" t="n"/>
      <c r="E294" s="307" t="n"/>
      <c r="F294" s="32" t="n"/>
      <c r="G294" s="33">
        <f>IF(F294="", "", IF(OR(ISTEXT(H294),ISTEXT(F294)),"",H294/F294))</f>
        <v/>
      </c>
      <c r="H294" s="33" t="n"/>
      <c r="I294" s="33" t="n"/>
      <c r="J294" s="33">
        <f>IF(I294="", "", IF(OR(ISTEXT(I294),ISTEXT($F294)),"",I294*$F294))</f>
        <v/>
      </c>
      <c r="K294" s="33" t="n"/>
      <c r="L294" s="33">
        <f>IF(K294="", "", IF(OR(ISTEXT(K294),ISTEXT($F294)),"",K294*$F294))</f>
        <v/>
      </c>
      <c r="M294" s="30">
        <f>IF(OR(H294="",H294=0),"",IF(K294="",IF(J294="","",IF(OR(ISTEXT(J294),ISTEXT(H294)),"",J294/H294)),IF(OR(ISTEXT(L294),ISTEXT(H294)),"",L294/H294)))</f>
        <v/>
      </c>
    </row>
    <row r="295" ht="13.35" customHeight="1" s="162">
      <c r="B295" s="307" t="n"/>
      <c r="C295" s="307" t="n"/>
      <c r="E295" s="307" t="n"/>
      <c r="F295" s="32" t="n"/>
      <c r="G295" s="33">
        <f>IF(F295="", "", IF(OR(ISTEXT(H295),ISTEXT(F295)),"",H295/F295))</f>
        <v/>
      </c>
      <c r="H295" s="33" t="n"/>
      <c r="I295" s="33" t="n"/>
      <c r="J295" s="33">
        <f>IF(I295="", "", IF(OR(ISTEXT(I295),ISTEXT($F295)),"",I295*$F295))</f>
        <v/>
      </c>
      <c r="K295" s="33" t="n"/>
      <c r="L295" s="33">
        <f>IF(K295="", "", IF(OR(ISTEXT(K295),ISTEXT($F295)),"",K295*$F295))</f>
        <v/>
      </c>
      <c r="M295" s="30">
        <f>IF(OR(H295="",H295=0),"",IF(K295="",IF(J295="","",IF(OR(ISTEXT(J295),ISTEXT(H295)),"",J295/H295)),IF(OR(ISTEXT(L295),ISTEXT(H295)),"",L295/H295)))</f>
        <v/>
      </c>
    </row>
    <row r="296" ht="13.35" customHeight="1" s="162">
      <c r="B296" s="307" t="n"/>
      <c r="C296" s="307" t="n"/>
      <c r="E296" s="307" t="n"/>
      <c r="F296" s="32" t="n"/>
      <c r="G296" s="33">
        <f>IF(F296="", "", IF(OR(ISTEXT(H296),ISTEXT(F296)),"",H296/F296))</f>
        <v/>
      </c>
      <c r="H296" s="33" t="n"/>
      <c r="I296" s="33" t="n"/>
      <c r="J296" s="33">
        <f>IF(I296="", "", IF(OR(ISTEXT(I296),ISTEXT($F296)),"",I296*$F296))</f>
        <v/>
      </c>
      <c r="K296" s="33" t="n"/>
      <c r="L296" s="33">
        <f>IF(K296="", "", IF(OR(ISTEXT(K296),ISTEXT($F296)),"",K296*$F296))</f>
        <v/>
      </c>
      <c r="M296" s="30">
        <f>IF(OR(H296="",H296=0),"",IF(K296="",IF(J296="","",IF(OR(ISTEXT(J296),ISTEXT(H296)),"",J296/H296)),IF(OR(ISTEXT(L296),ISTEXT(H296)),"",L296/H296)))</f>
        <v/>
      </c>
    </row>
    <row r="297" ht="13.35" customHeight="1" s="162">
      <c r="B297" s="307" t="n"/>
      <c r="C297" s="307" t="n"/>
      <c r="E297" s="307" t="n"/>
      <c r="F297" s="32" t="n"/>
      <c r="G297" s="33">
        <f>IF(F297="", "", IF(OR(ISTEXT(H297),ISTEXT(F297)),"",H297/F297))</f>
        <v/>
      </c>
      <c r="H297" s="33" t="n"/>
      <c r="I297" s="33" t="n"/>
      <c r="J297" s="33">
        <f>IF(I297="", "", IF(OR(ISTEXT(I297),ISTEXT($F297)),"",I297*$F297))</f>
        <v/>
      </c>
      <c r="K297" s="33" t="n"/>
      <c r="L297" s="33">
        <f>IF(K297="", "", IF(OR(ISTEXT(K297),ISTEXT($F297)),"",K297*$F297))</f>
        <v/>
      </c>
      <c r="M297" s="30">
        <f>IF(OR(H297="",H297=0),"",IF(K297="",IF(J297="","",IF(OR(ISTEXT(J297),ISTEXT(H297)),"",J297/H297)),IF(OR(ISTEXT(L297),ISTEXT(H297)),"",L297/H297)))</f>
        <v/>
      </c>
    </row>
    <row r="298" ht="13.35" customHeight="1" s="162">
      <c r="B298" s="307" t="n"/>
      <c r="C298" s="307" t="n"/>
      <c r="E298" s="307" t="n"/>
      <c r="F298" s="32" t="n"/>
      <c r="G298" s="33">
        <f>IF(F298="", "", IF(OR(ISTEXT(H298),ISTEXT(F298)),"",H298/F298))</f>
        <v/>
      </c>
      <c r="H298" s="33" t="n"/>
      <c r="I298" s="33" t="n"/>
      <c r="J298" s="33">
        <f>IF(I298="", "", IF(OR(ISTEXT(I298),ISTEXT($F298)),"",I298*$F298))</f>
        <v/>
      </c>
      <c r="K298" s="33" t="n"/>
      <c r="L298" s="33">
        <f>IF(K298="", "", IF(OR(ISTEXT(K298),ISTEXT($F298)),"",K298*$F298))</f>
        <v/>
      </c>
      <c r="M298" s="30">
        <f>IF(OR(H298="",H298=0),"",IF(K298="",IF(J298="","",IF(OR(ISTEXT(J298),ISTEXT(H298)),"",J298/H298)),IF(OR(ISTEXT(L298),ISTEXT(H298)),"",L298/H298)))</f>
        <v/>
      </c>
    </row>
    <row r="299" ht="13.35" customHeight="1" s="162">
      <c r="B299" s="307" t="n"/>
      <c r="C299" s="307" t="n"/>
      <c r="E299" s="307" t="n"/>
      <c r="F299" s="32" t="n"/>
      <c r="G299" s="33">
        <f>IF(F299="", "", IF(OR(ISTEXT(H299),ISTEXT(F299)),"",H299/F299))</f>
        <v/>
      </c>
      <c r="H299" s="33" t="n"/>
      <c r="I299" s="33" t="n"/>
      <c r="J299" s="33">
        <f>IF(I299="", "", IF(OR(ISTEXT(I299),ISTEXT($F299)),"",I299*$F299))</f>
        <v/>
      </c>
      <c r="K299" s="33" t="n"/>
      <c r="L299" s="33">
        <f>IF(K299="", "", IF(OR(ISTEXT(K299),ISTEXT($F299)),"",K299*$F299))</f>
        <v/>
      </c>
      <c r="M299" s="30">
        <f>IF(OR(H299="",H299=0),"",IF(K299="",IF(J299="","",IF(OR(ISTEXT(J299),ISTEXT(H299)),"",J299/H299)),IF(OR(ISTEXT(L299),ISTEXT(H299)),"",L299/H299)))</f>
        <v/>
      </c>
    </row>
    <row r="300" ht="13.35" customHeight="1" s="162">
      <c r="B300" s="307" t="n"/>
      <c r="C300" s="307" t="n"/>
      <c r="E300" s="307" t="n"/>
      <c r="F300" s="32" t="n"/>
      <c r="G300" s="33">
        <f>IF(F300="", "", IF(OR(ISTEXT(H300),ISTEXT(F300)),"",H300/F300))</f>
        <v/>
      </c>
      <c r="H300" s="33" t="n"/>
      <c r="I300" s="33" t="n"/>
      <c r="J300" s="33">
        <f>IF(I300="", "", IF(OR(ISTEXT(I300),ISTEXT($F300)),"",I300*$F300))</f>
        <v/>
      </c>
      <c r="K300" s="33" t="n"/>
      <c r="L300" s="33">
        <f>IF(K300="", "", IF(OR(ISTEXT(K300),ISTEXT($F300)),"",K300*$F300))</f>
        <v/>
      </c>
      <c r="M300" s="30">
        <f>IF(OR(H300="",H300=0),"",IF(K300="",IF(J300="","",IF(OR(ISTEXT(J300),ISTEXT(H300)),"",J300/H300)),IF(OR(ISTEXT(L300),ISTEXT(H300)),"",L300/H300)))</f>
        <v/>
      </c>
    </row>
    <row r="301" ht="13.35" customHeight="1" s="162">
      <c r="B301" s="307" t="n"/>
      <c r="C301" s="307" t="n"/>
      <c r="E301" s="307" t="n"/>
      <c r="F301" s="32" t="n"/>
      <c r="G301" s="33">
        <f>IF(F301="", "", IF(OR(ISTEXT(H301),ISTEXT(F301)),"",H301/F301))</f>
        <v/>
      </c>
      <c r="H301" s="33" t="n"/>
      <c r="I301" s="33" t="n"/>
      <c r="J301" s="33">
        <f>IF(I301="", "", IF(OR(ISTEXT(I301),ISTEXT($F301)),"",I301*$F301))</f>
        <v/>
      </c>
      <c r="K301" s="33" t="n"/>
      <c r="L301" s="33">
        <f>IF(K301="", "", IF(OR(ISTEXT(K301),ISTEXT($F301)),"",K301*$F301))</f>
        <v/>
      </c>
      <c r="M301" s="30">
        <f>IF(OR(H301="",H301=0),"",IF(K301="",IF(J301="","",IF(OR(ISTEXT(J301),ISTEXT(H301)),"",J301/H301)),IF(OR(ISTEXT(L301),ISTEXT(H301)),"",L301/H301)))</f>
        <v/>
      </c>
    </row>
    <row r="302" ht="13.35" customHeight="1" s="162">
      <c r="B302" s="307" t="n"/>
      <c r="C302" s="307" t="n"/>
      <c r="E302" s="307" t="n"/>
      <c r="F302" s="32" t="n"/>
      <c r="G302" s="33">
        <f>IF(F302="", "", IF(OR(ISTEXT(H302),ISTEXT(F302)),"",H302/F302))</f>
        <v/>
      </c>
      <c r="H302" s="33" t="n"/>
      <c r="I302" s="33" t="n"/>
      <c r="J302" s="33">
        <f>IF(I302="", "", IF(OR(ISTEXT(I302),ISTEXT($F302)),"",I302*$F302))</f>
        <v/>
      </c>
      <c r="K302" s="33" t="n"/>
      <c r="L302" s="33">
        <f>IF(K302="", "", IF(OR(ISTEXT(K302),ISTEXT($F302)),"",K302*$F302))</f>
        <v/>
      </c>
      <c r="M302" s="30">
        <f>IF(OR(H302="",H302=0),"",IF(K302="",IF(J302="","",IF(OR(ISTEXT(J302),ISTEXT(H302)),"",J302/H302)),IF(OR(ISTEXT(L302),ISTEXT(H302)),"",L302/H302)))</f>
        <v/>
      </c>
    </row>
    <row r="303" ht="13.35" customHeight="1" s="162">
      <c r="B303" s="307" t="n"/>
      <c r="C303" s="307" t="n"/>
      <c r="E303" s="307" t="n"/>
      <c r="F303" s="32" t="n"/>
      <c r="G303" s="33">
        <f>IF(F303="", "", IF(OR(ISTEXT(H303),ISTEXT(F303)),"",H303/F303))</f>
        <v/>
      </c>
      <c r="H303" s="33" t="n"/>
      <c r="I303" s="33" t="n"/>
      <c r="J303" s="33">
        <f>IF(I303="", "", IF(OR(ISTEXT(I303),ISTEXT($F303)),"",I303*$F303))</f>
        <v/>
      </c>
      <c r="K303" s="33" t="n"/>
      <c r="L303" s="33">
        <f>IF(K303="", "", IF(OR(ISTEXT(K303),ISTEXT($F303)),"",K303*$F303))</f>
        <v/>
      </c>
      <c r="M303" s="30">
        <f>IF(OR(H303="",H303=0),"",IF(K303="",IF(J303="","",IF(OR(ISTEXT(J303),ISTEXT(H303)),"",J303/H303)),IF(OR(ISTEXT(L303),ISTEXT(H303)),"",L303/H303)))</f>
        <v/>
      </c>
    </row>
    <row r="304" ht="13.35" customHeight="1" s="162">
      <c r="B304" s="307" t="n"/>
      <c r="C304" s="307" t="n"/>
      <c r="E304" s="307" t="n"/>
      <c r="F304" s="32" t="n"/>
      <c r="G304" s="33">
        <f>IF(F304="", "", IF(OR(ISTEXT(H304),ISTEXT(F304)),"",H304/F304))</f>
        <v/>
      </c>
      <c r="H304" s="33" t="n"/>
      <c r="I304" s="33" t="n"/>
      <c r="J304" s="33">
        <f>IF(I304="", "", IF(OR(ISTEXT(I304),ISTEXT($F304)),"",I304*$F304))</f>
        <v/>
      </c>
      <c r="K304" s="33" t="n"/>
      <c r="L304" s="33">
        <f>IF(K304="", "", IF(OR(ISTEXT(K304),ISTEXT($F304)),"",K304*$F304))</f>
        <v/>
      </c>
      <c r="M304" s="30">
        <f>IF(OR(H304="",H304=0),"",IF(K304="",IF(J304="","",IF(OR(ISTEXT(J304),ISTEXT(H304)),"",J304/H304)),IF(OR(ISTEXT(L304),ISTEXT(H304)),"",L304/H304)))</f>
        <v/>
      </c>
    </row>
    <row r="305" ht="13.35" customHeight="1" s="162">
      <c r="B305" s="307" t="n"/>
      <c r="C305" s="307" t="n"/>
      <c r="E305" s="307" t="n"/>
      <c r="F305" s="32" t="n"/>
      <c r="G305" s="33">
        <f>IF(F305="", "", IF(OR(ISTEXT(H305),ISTEXT(F305)),"",H305/F305))</f>
        <v/>
      </c>
      <c r="H305" s="33" t="n"/>
      <c r="I305" s="33" t="n"/>
      <c r="J305" s="33">
        <f>IF(I305="", "", IF(OR(ISTEXT(I305),ISTEXT($F305)),"",I305*$F305))</f>
        <v/>
      </c>
      <c r="K305" s="33" t="n"/>
      <c r="L305" s="33">
        <f>IF(K305="", "", IF(OR(ISTEXT(K305),ISTEXT($F305)),"",K305*$F305))</f>
        <v/>
      </c>
      <c r="M305" s="30">
        <f>IF(OR(H305="",H305=0),"",IF(K305="",IF(J305="","",IF(OR(ISTEXT(J305),ISTEXT(H305)),"",J305/H305)),IF(OR(ISTEXT(L305),ISTEXT(H305)),"",L305/H305)))</f>
        <v/>
      </c>
    </row>
    <row r="306" ht="13.35" customHeight="1" s="162">
      <c r="B306" s="42" t="n"/>
      <c r="C306" s="231" t="inlineStr">
        <is>
          <t>Subtotal (this page)</t>
        </is>
      </c>
      <c r="D306" s="159" t="n"/>
      <c r="E306" s="42" t="n"/>
      <c r="F306" s="42" t="n"/>
      <c r="G306" s="43" t="n"/>
      <c r="H306" s="43">
        <f>IF(SUM(H268:H305)=0,"",SUM(H268:H305))</f>
        <v/>
      </c>
      <c r="I306" s="43" t="n"/>
      <c r="J306" s="43">
        <f>IF(SUM(J268:J305)=0,"",SUM(J268:J305))</f>
        <v/>
      </c>
      <c r="K306" s="43" t="n"/>
      <c r="L306" s="43">
        <f>IF(SUM(L268:L305)=0,"",SUM(L268:L305))</f>
        <v/>
      </c>
      <c r="M306" s="35">
        <f>IF(OR(H306="",H306=0),"",IF(L306="",IF(J306="","",IF(OR(ISTEXT(J306),ISTEXT(H306)),"",J306/H306)),IF(OR(ISTEXT(L306),ISTEXT(H306)),"",L306/H306)))</f>
        <v/>
      </c>
    </row>
    <row r="307" ht="13.35" customHeight="1" s="162">
      <c r="B307" s="188" t="inlineStr">
        <is>
          <t>Return Air Inlets (cont.)</t>
        </is>
      </c>
      <c r="C307" s="174" t="n"/>
      <c r="D307" s="174" t="n"/>
      <c r="E307" s="174" t="n"/>
      <c r="F307" s="173" t="n"/>
      <c r="G307" s="233" t="inlineStr">
        <is>
          <t>Design VEL</t>
        </is>
      </c>
      <c r="H307" s="194" t="inlineStr">
        <is>
          <t>Design CFM</t>
        </is>
      </c>
      <c r="I307" s="188" t="inlineStr">
        <is>
          <t>Initial</t>
        </is>
      </c>
      <c r="J307" s="173" t="n"/>
      <c r="K307" s="188" t="inlineStr">
        <is>
          <t>Final</t>
        </is>
      </c>
      <c r="L307" s="173" t="n"/>
      <c r="M307" s="188" t="inlineStr">
        <is>
          <t>%</t>
        </is>
      </c>
    </row>
    <row r="308" ht="13.35" customHeight="1" s="162">
      <c r="B308" s="153" t="inlineStr">
        <is>
          <t>No.</t>
        </is>
      </c>
      <c r="C308" s="188" t="inlineStr">
        <is>
          <t>Area Served</t>
        </is>
      </c>
      <c r="D308" s="188" t="inlineStr">
        <is>
          <t>Type</t>
        </is>
      </c>
      <c r="E308" s="188" t="inlineStr">
        <is>
          <t>Size</t>
        </is>
      </c>
      <c r="F308" s="188" t="inlineStr">
        <is>
          <t>Ak</t>
        </is>
      </c>
      <c r="G308" s="440" t="n"/>
      <c r="H308" s="440" t="n"/>
      <c r="I308" s="188" t="inlineStr">
        <is>
          <t>VEL</t>
        </is>
      </c>
      <c r="J308" s="188" t="inlineStr">
        <is>
          <t>CFM</t>
        </is>
      </c>
      <c r="K308" s="188" t="inlineStr">
        <is>
          <t>VEL</t>
        </is>
      </c>
      <c r="L308" s="188" t="inlineStr">
        <is>
          <t>CFM</t>
        </is>
      </c>
      <c r="M308" s="440" t="n"/>
    </row>
    <row r="309" ht="13.35" customHeight="1" s="162">
      <c r="B309" s="31" t="n"/>
      <c r="C309" s="31" t="n"/>
      <c r="E309" s="31" t="n"/>
      <c r="F309" s="32" t="n"/>
      <c r="G309" s="33">
        <f>IF(F309="", "", IF(OR(ISTEXT(H309),ISTEXT(F309)),"",H309/F309))</f>
        <v/>
      </c>
      <c r="H309" s="33" t="n"/>
      <c r="I309" s="33" t="n"/>
      <c r="J309" s="33">
        <f>IF(I309="", "", IF(OR(ISTEXT(I309),ISTEXT($F309)),"",I309*$F309))</f>
        <v/>
      </c>
      <c r="K309" s="33" t="n"/>
      <c r="L309" s="33">
        <f>IF(K309="", "", IF(OR(ISTEXT(K309),ISTEXT($F309)),"",K309*$F309))</f>
        <v/>
      </c>
      <c r="M309" s="30">
        <f>IF(OR(H309="",H309=0),"",IF(K309="",IF(J309="","",IF(OR(ISTEXT(J309),ISTEXT(H309)),"",J309/H309)),IF(OR(ISTEXT(L309),ISTEXT(H309)),"",L309/H309)))</f>
        <v/>
      </c>
    </row>
    <row r="310" ht="13.35" customHeight="1" s="162">
      <c r="B310" s="31" t="n"/>
      <c r="C310" s="31" t="n"/>
      <c r="E310" s="31" t="n"/>
      <c r="F310" s="32" t="n"/>
      <c r="G310" s="33">
        <f>IF(F310="", "", IF(OR(ISTEXT(H310),ISTEXT(F310)),"",H310/F310))</f>
        <v/>
      </c>
      <c r="H310" s="33" t="n"/>
      <c r="I310" s="33" t="n"/>
      <c r="J310" s="33">
        <f>IF(I310="", "", IF(OR(ISTEXT(I310),ISTEXT($F310)),"",I310*$F310))</f>
        <v/>
      </c>
      <c r="K310" s="33" t="n"/>
      <c r="L310" s="33">
        <f>IF(K310="", "", IF(OR(ISTEXT(K310),ISTEXT($F310)),"",K310*$F310))</f>
        <v/>
      </c>
      <c r="M310" s="30">
        <f>IF(OR(H310="",H310=0),"",IF(K310="",IF(J310="","",IF(OR(ISTEXT(J310),ISTEXT(H310)),"",J310/H310)),IF(OR(ISTEXT(L310),ISTEXT(H310)),"",L310/H310)))</f>
        <v/>
      </c>
    </row>
    <row r="311" ht="13.35" customHeight="1" s="162">
      <c r="B311" s="31" t="n"/>
      <c r="C311" s="31" t="n"/>
      <c r="E311" s="31" t="n"/>
      <c r="F311" s="32" t="n"/>
      <c r="G311" s="33">
        <f>IF(F311="", "", IF(OR(ISTEXT(H311),ISTEXT(F311)),"",H311/F311))</f>
        <v/>
      </c>
      <c r="H311" s="33" t="n"/>
      <c r="I311" s="33" t="n"/>
      <c r="J311" s="33">
        <f>IF(I311="", "", IF(OR(ISTEXT(I311),ISTEXT($F311)),"",I311*$F311))</f>
        <v/>
      </c>
      <c r="K311" s="33" t="n"/>
      <c r="L311" s="33">
        <f>IF(K311="", "", IF(OR(ISTEXT(K311),ISTEXT($F311)),"",K311*$F311))</f>
        <v/>
      </c>
      <c r="M311" s="30">
        <f>IF(OR(H311="",H311=0),"",IF(K311="",IF(J311="","",IF(OR(ISTEXT(J311),ISTEXT(H311)),"",J311/H311)),IF(OR(ISTEXT(L311),ISTEXT(H311)),"",L311/H311)))</f>
        <v/>
      </c>
    </row>
    <row r="312" ht="13.35" customHeight="1" s="162">
      <c r="B312" s="31" t="n"/>
      <c r="C312" s="31" t="n"/>
      <c r="E312" s="31" t="n"/>
      <c r="F312" s="32" t="n"/>
      <c r="G312" s="33">
        <f>IF(F312="", "", IF(OR(ISTEXT(H312),ISTEXT(F312)),"",H312/F312))</f>
        <v/>
      </c>
      <c r="H312" s="33" t="n"/>
      <c r="I312" s="33" t="n"/>
      <c r="J312" s="33">
        <f>IF(I312="", "", IF(OR(ISTEXT(I312),ISTEXT($F312)),"",I312*$F312))</f>
        <v/>
      </c>
      <c r="K312" s="33" t="n"/>
      <c r="L312" s="33">
        <f>IF(K312="", "", IF(OR(ISTEXT(K312),ISTEXT($F312)),"",K312*$F312))</f>
        <v/>
      </c>
      <c r="M312" s="30">
        <f>IF(OR(H312="",H312=0),"",IF(K312="",IF(J312="","",IF(OR(ISTEXT(J312),ISTEXT(H312)),"",J312/H312)),IF(OR(ISTEXT(L312),ISTEXT(H312)),"",L312/H312)))</f>
        <v/>
      </c>
    </row>
    <row r="313" ht="13.35" customHeight="1" s="162">
      <c r="B313" s="42" t="n"/>
      <c r="C313" s="231" t="inlineStr">
        <is>
          <t>Subtotal (this page)</t>
        </is>
      </c>
      <c r="D313" s="159" t="n"/>
      <c r="E313" s="42" t="n"/>
      <c r="F313" s="42" t="n"/>
      <c r="G313" s="43" t="n"/>
      <c r="H313" s="43">
        <f>IF(SUM(H309:H312)=0,"",SUM(H309:H312))</f>
        <v/>
      </c>
      <c r="I313" s="42" t="n"/>
      <c r="J313" s="43">
        <f>IF(SUM(J309:J312)=0,"",SUM(J309:J312))</f>
        <v/>
      </c>
      <c r="K313" s="42" t="n"/>
      <c r="L313" s="43">
        <f>IF(SUM(L309:L312)=0,"",SUM(L309:L312))</f>
        <v/>
      </c>
      <c r="M313" s="35">
        <f>IF(OR(H313="",H313=0),"",IF(L313="",IF(J313="","",IF(OR(ISTEXT(J313),ISTEXT(H313)),"",J313/H313)),IF(OR(ISTEXT(L313),ISTEXT(H313)),"",L313/H313)))</f>
        <v/>
      </c>
    </row>
    <row r="314" ht="13.35" customHeight="1" s="162">
      <c r="B314" s="188" t="inlineStr">
        <is>
          <t>Remarks (cont.)</t>
        </is>
      </c>
      <c r="C314" s="173" t="n"/>
      <c r="D314" s="154" t="n"/>
      <c r="E314" s="174" t="n"/>
      <c r="F314" s="174" t="n"/>
      <c r="G314" s="174" t="n"/>
      <c r="H314" s="174" t="n"/>
      <c r="I314" s="174" t="n"/>
      <c r="J314" s="174" t="n"/>
      <c r="K314" s="174" t="n"/>
      <c r="L314" s="174" t="n"/>
      <c r="M314" s="173" t="n"/>
    </row>
    <row r="315" ht="13.35" customHeight="1" s="162">
      <c r="B315" s="154" t="n"/>
      <c r="C315" s="174" t="n"/>
      <c r="D315" s="174" t="n"/>
      <c r="E315" s="174" t="n"/>
      <c r="F315" s="174" t="n"/>
      <c r="G315" s="174" t="n"/>
      <c r="H315" s="174" t="n"/>
      <c r="I315" s="174" t="n"/>
      <c r="J315" s="174" t="n"/>
      <c r="K315" s="174" t="n"/>
      <c r="L315" s="174" t="n"/>
      <c r="M315" s="173" t="n"/>
    </row>
    <row r="316" ht="13.35" customHeight="1" s="162">
      <c r="B316" s="200" t="inlineStr">
        <is>
          <t>System</t>
        </is>
      </c>
      <c r="C316" s="403" t="n"/>
      <c r="D316" s="209">
        <f>IF('{Equipment Data Entry}'!B10="","",'{Equipment Data Entry}'!B10)</f>
        <v/>
      </c>
      <c r="E316" s="418" t="n"/>
      <c r="F316" s="403" t="n"/>
      <c r="G316" s="200" t="inlineStr">
        <is>
          <t>Service</t>
        </is>
      </c>
      <c r="H316" s="403" t="n"/>
      <c r="I316" s="210">
        <f>IF('{Equipment Data Entry}'!C10="","",'{Equipment Data Entry}'!C10)</f>
        <v/>
      </c>
      <c r="J316" s="418" t="n"/>
      <c r="K316" s="418" t="n"/>
      <c r="L316" s="418" t="n"/>
      <c r="M316" s="403" t="n"/>
    </row>
    <row r="317" ht="13.35" customHeight="1" s="162">
      <c r="B317" s="422" t="n"/>
      <c r="C317" s="423" t="n"/>
      <c r="D317" s="422" t="n"/>
      <c r="E317" s="424" t="n"/>
      <c r="F317" s="423" t="n"/>
      <c r="G317" s="422" t="n"/>
      <c r="H317" s="423" t="n"/>
      <c r="I317" s="422" t="n"/>
      <c r="J317" s="424" t="n"/>
      <c r="K317" s="424" t="n"/>
      <c r="L317" s="424" t="n"/>
      <c r="M317" s="423" t="n"/>
    </row>
    <row r="318" ht="13.35" customHeight="1" s="162">
      <c r="B318" s="425" t="inlineStr">
        <is>
          <t>Drive Type:</t>
        </is>
      </c>
      <c r="D318" s="426" t="n"/>
      <c r="E318" s="425" t="inlineStr">
        <is>
          <t>Rotation – Design:</t>
        </is>
      </c>
      <c r="G318" s="426" t="n"/>
      <c r="I318" s="425" t="inlineStr">
        <is>
          <t>Actual:</t>
        </is>
      </c>
      <c r="J318" s="426" t="n"/>
    </row>
    <row r="319" ht="13.35" customHeight="1" s="162">
      <c r="B319" s="200" t="inlineStr">
        <is>
          <t>Unit Data</t>
        </is>
      </c>
      <c r="C319" s="400" t="n"/>
      <c r="D319" s="400" t="n"/>
      <c r="E319" s="400" t="n"/>
      <c r="F319" s="400" t="n"/>
      <c r="G319" s="401" t="n"/>
      <c r="I319" s="200" t="inlineStr">
        <is>
          <t>Design and Performance Data</t>
        </is>
      </c>
      <c r="J319" s="400" t="n"/>
      <c r="K319" s="400" t="n"/>
      <c r="L319" s="401" t="n"/>
      <c r="M319" s="283" t="n"/>
    </row>
    <row r="320" ht="13.35" customHeight="1" s="162">
      <c r="B320" s="199" t="inlineStr">
        <is>
          <t>Manufacturer</t>
        </is>
      </c>
      <c r="C320" s="401" t="n"/>
      <c r="D320" s="204">
        <f>IF('{Equipment Data Entry}'!E10="","",'{Equipment Data Entry}'!E10)</f>
        <v/>
      </c>
      <c r="E320" s="400" t="n"/>
      <c r="F320" s="400" t="n"/>
      <c r="G320" s="401" t="n"/>
      <c r="I320" s="199" t="inlineStr">
        <is>
          <t>Design Criteria</t>
        </is>
      </c>
      <c r="J320" s="401" t="n"/>
      <c r="K320" s="199" t="inlineStr">
        <is>
          <t>Design</t>
        </is>
      </c>
      <c r="L320" s="199" t="inlineStr">
        <is>
          <t>Actual</t>
        </is>
      </c>
    </row>
    <row r="321" ht="13.35" customHeight="1" s="162">
      <c r="B321" s="199" t="inlineStr">
        <is>
          <t>Model Number</t>
        </is>
      </c>
      <c r="C321" s="401" t="n"/>
      <c r="D321" s="204">
        <f>IF('{Equipment Data Entry}'!F10="","",'{Equipment Data Entry}'!F10)</f>
        <v/>
      </c>
      <c r="E321" s="400" t="n"/>
      <c r="F321" s="400" t="n"/>
      <c r="G321" s="401" t="n"/>
      <c r="I321" s="199" t="inlineStr">
        <is>
          <t>Total Airflow</t>
        </is>
      </c>
      <c r="J321" s="401" t="n"/>
      <c r="K321" s="24">
        <f>H355</f>
        <v/>
      </c>
      <c r="L321" s="24">
        <f>L355</f>
        <v/>
      </c>
      <c r="M321" s="22">
        <f>IF(OR(L321="",K321="",K321=0),"",IF(OR(ISTEXT(L321),ISTEXT(K321)),"",L321/K321))</f>
        <v/>
      </c>
    </row>
    <row r="322" ht="13.35" customHeight="1" s="162">
      <c r="B322" s="199" t="inlineStr">
        <is>
          <t>Serial Number</t>
        </is>
      </c>
      <c r="C322" s="401" t="n"/>
      <c r="D322" s="204" t="n"/>
      <c r="E322" s="400" t="n"/>
      <c r="F322" s="400" t="n"/>
      <c r="G322" s="401" t="n"/>
      <c r="I322" s="199" t="inlineStr">
        <is>
          <t>Outside Airflow</t>
        </is>
      </c>
      <c r="J322" s="401" t="n"/>
      <c r="K322" s="24">
        <f>IF(N(H363)=0,"",H363)</f>
        <v/>
      </c>
      <c r="L322" s="24">
        <f>L363</f>
        <v/>
      </c>
      <c r="M322" s="22">
        <f>IF(OR(L322="",K322="",K322=0),"",IF(OR(ISTEXT(L322),ISTEXT(K322)),"",L322/K322))</f>
        <v/>
      </c>
    </row>
    <row r="323" ht="13.35" customHeight="1" s="162">
      <c r="B323" s="199" t="inlineStr">
        <is>
          <t>Area Served</t>
        </is>
      </c>
      <c r="C323" s="401" t="n"/>
      <c r="D323" s="204">
        <f>I316</f>
        <v/>
      </c>
      <c r="E323" s="400" t="n"/>
      <c r="F323" s="400" t="n"/>
      <c r="G323" s="401" t="n"/>
      <c r="I323" s="199" t="inlineStr">
        <is>
          <t>Return Airflow</t>
        </is>
      </c>
      <c r="J323" s="401" t="n"/>
      <c r="K323" s="24">
        <f>IF(K321="","",IF(ISTEXT(K321),"",K321-N(K322)))</f>
        <v/>
      </c>
      <c r="L323" s="24">
        <f>IF(L321="","",IF(ISTEXT(L321),"",L321-N(L322)))</f>
        <v/>
      </c>
    </row>
    <row r="324" ht="13.35" customHeight="1" s="162">
      <c r="B324" s="199" t="inlineStr">
        <is>
          <t>Location</t>
        </is>
      </c>
      <c r="C324" s="401" t="n"/>
      <c r="D324" s="204">
        <f>IF('{Equipment Data Entry}'!D10="","",'{Equipment Data Entry}'!D10)</f>
        <v/>
      </c>
      <c r="E324" s="400" t="n"/>
      <c r="F324" s="400" t="n"/>
      <c r="G324" s="401" t="n"/>
      <c r="I324" s="199" t="inlineStr">
        <is>
          <t>Unit ESP</t>
        </is>
      </c>
      <c r="J324" s="401" t="n"/>
      <c r="K324" s="71">
        <f>IF('{Equipment Data Entry}'!H10="","",'{Equipment Data Entry}'!H10)</f>
        <v/>
      </c>
      <c r="L324" s="29">
        <f>I341</f>
        <v/>
      </c>
    </row>
    <row r="325" ht="13.35" customHeight="1" s="162">
      <c r="I325" s="199" t="inlineStr">
        <is>
          <t>Fan RPMs</t>
        </is>
      </c>
      <c r="J325" s="401" t="n"/>
      <c r="K325" s="24">
        <f>IF('{Equipment Data Entry}'!I10="","",'{Equipment Data Entry}'!I10)</f>
        <v/>
      </c>
      <c r="L325" s="24">
        <f>IF(L334="","",L334)</f>
        <v/>
      </c>
    </row>
    <row r="326" ht="13.35" customHeight="1" s="162">
      <c r="B326" s="200" t="inlineStr">
        <is>
          <t>Motor Data</t>
        </is>
      </c>
      <c r="C326" s="400" t="n"/>
      <c r="D326" s="400" t="n"/>
      <c r="E326" s="400" t="n"/>
      <c r="F326" s="400" t="n"/>
      <c r="G326" s="401" t="n"/>
      <c r="I326" s="199" t="inlineStr">
        <is>
          <t>Filter Type/Size/Qty</t>
        </is>
      </c>
      <c r="J326" s="400" t="n"/>
      <c r="K326" s="401" t="n"/>
      <c r="L326" s="24" t="n"/>
      <c r="M326" s="401" t="n"/>
    </row>
    <row r="327" ht="13.35" customHeight="1" s="162">
      <c r="B327" s="199" t="inlineStr">
        <is>
          <t>Manufacturer</t>
        </is>
      </c>
      <c r="C327" s="401" t="n"/>
      <c r="D327" s="203" t="n"/>
      <c r="E327" s="400" t="n"/>
      <c r="F327" s="400" t="n"/>
      <c r="G327" s="401" t="n"/>
      <c r="I327" s="200" t="inlineStr">
        <is>
          <t>Drive Data</t>
        </is>
      </c>
      <c r="J327" s="400" t="n"/>
      <c r="K327" s="400" t="n"/>
      <c r="L327" s="401" t="n"/>
    </row>
    <row r="328" ht="13.35" customHeight="1" s="162">
      <c r="B328" s="199" t="inlineStr">
        <is>
          <t>Horsepower</t>
        </is>
      </c>
      <c r="C328" s="401" t="n"/>
      <c r="D328" s="28">
        <f>IF('{Equipment Data Entry}'!G10="","",'{Equipment Data Entry}'!G10)</f>
        <v/>
      </c>
      <c r="E328" s="21" t="inlineStr">
        <is>
          <t>RPM</t>
        </is>
      </c>
      <c r="F328" s="24" t="n"/>
      <c r="G328" s="199" t="inlineStr">
        <is>
          <t>SF</t>
        </is>
      </c>
      <c r="I328" s="199" t="inlineStr">
        <is>
          <t>Motor sheave</t>
        </is>
      </c>
      <c r="J328" s="400" t="n"/>
      <c r="K328" s="24">
        <f>IF('{Equipment Data Entry}'!J10="","",'{Equipment Data Entry}'!J10)</f>
        <v/>
      </c>
      <c r="L328" s="21" t="inlineStr">
        <is>
          <t>Bore</t>
        </is>
      </c>
      <c r="M328" s="208"/>
    </row>
    <row r="329" ht="13.35" customHeight="1" s="162">
      <c r="B329" s="198">
        <f>IF('{Equipment Data Entry}'!N10="","",'{Equipment Data Entry}'!N10)</f>
        <v/>
      </c>
      <c r="C329" s="198">
        <f>IF('{Equipment Data Entry}'!O10="","",'{Equipment Data Entry}'!O10)</f>
        <v/>
      </c>
      <c r="D329" s="21" t="inlineStr">
        <is>
          <t>FLA</t>
        </is>
      </c>
      <c r="E329" s="25" t="n"/>
      <c r="F329" s="21" t="inlineStr">
        <is>
          <t>Frame</t>
        </is>
      </c>
      <c r="G329" s="208" t="n"/>
      <c r="I329" s="199" t="inlineStr">
        <is>
          <t>Fan pulley</t>
        </is>
      </c>
      <c r="J329" s="400" t="n"/>
      <c r="K329" s="24">
        <f>IF('{Equipment Data Entry}'!K10="","",'{Equipment Data Entry}'!K10)</f>
        <v/>
      </c>
      <c r="L329" s="21" t="inlineStr">
        <is>
          <t>Bore</t>
        </is>
      </c>
      <c r="M329" s="208"/>
    </row>
    <row r="330" ht="13.35" customHeight="1" s="162">
      <c r="B330" s="199" t="inlineStr">
        <is>
          <t>Corrected FLA</t>
        </is>
      </c>
      <c r="C330" s="401" t="n"/>
      <c r="D330" s="27">
        <f>IF(OR(E331="",E329="",B329=""),"",IF(OR(ISTEXT(B329),COUNT(E331:G331)=0,ISTEXT(E329)),"",B329/AVERAGE(E331:G331)*E329))</f>
        <v/>
      </c>
      <c r="E330" s="199" t="inlineStr">
        <is>
          <t>Estimated BHP</t>
        </is>
      </c>
      <c r="F330" s="401" t="n"/>
      <c r="G330" s="27">
        <f>IF(OR(COUNT(E332:G332)=0,IF(N(E333)&gt;0,E333,N(D328))=0,IF(N(D330)&gt;0,D330,N(E329))=0),"",IF(N(E333)&gt;0,E333,N(D328))*AVERAGE(E332:G332)/IF(N(D330)&gt;0,D330,N(E329)))</f>
        <v/>
      </c>
      <c r="I330" s="199" t="inlineStr">
        <is>
          <t>Belt(s)</t>
        </is>
      </c>
      <c r="J330" s="208">
        <f>IF('{Equipment Data Entry}'!L10="","",'{Equipment Data Entry}'!L10)</f>
        <v/>
      </c>
      <c r="K330" s="199" t="inlineStr">
        <is>
          <t>C to C</t>
        </is>
      </c>
      <c r="L330" s="64">
        <f>IF('{Equipment Data Entry}'!M10="","",'{Equipment Data Entry}'!M10)</f>
        <v/>
      </c>
    </row>
    <row r="331" ht="13.35" customHeight="1" s="162">
      <c r="B331" s="199" t="inlineStr">
        <is>
          <t>Measured Voltage</t>
        </is>
      </c>
      <c r="C331" s="400" t="n"/>
      <c r="D331" s="401" t="n"/>
      <c r="E331" s="24" t="n"/>
      <c r="F331" s="24" t="n"/>
      <c r="G331" s="24" t="n"/>
      <c r="I331" s="199" t="inlineStr">
        <is>
          <t>Final Settings</t>
        </is>
      </c>
      <c r="J331" s="400" t="n"/>
      <c r="K331" s="401" t="n"/>
      <c r="L331" s="24" t="n"/>
      <c r="M331" s="401" t="n"/>
    </row>
    <row r="332" ht="13.35" customHeight="1" s="162">
      <c r="B332" s="199" t="inlineStr">
        <is>
          <t>Measured Amperage</t>
        </is>
      </c>
      <c r="C332" s="400" t="n"/>
      <c r="D332" s="401" t="n"/>
      <c r="E332" s="25" t="n"/>
      <c r="F332" s="25" t="n"/>
      <c r="G332" s="25" t="n"/>
      <c r="I332" s="205" t="inlineStr">
        <is>
          <t>RPM Data</t>
        </is>
      </c>
      <c r="J332" s="401" t="n"/>
      <c r="K332" s="205" t="inlineStr">
        <is>
          <t>Initial</t>
        </is>
      </c>
      <c r="L332" s="205" t="inlineStr">
        <is>
          <t>Final</t>
        </is>
      </c>
    </row>
    <row r="333" ht="13.35" customHeight="1" s="162">
      <c r="B333" s="199" t="inlineStr">
        <is>
          <t>Motor HP (nameplate)</t>
        </is>
      </c>
      <c r="C333" s="400"/>
      <c r="D333" s="401"/>
      <c r="E333" s="24"/>
      <c r="F333" s="24"/>
      <c r="G333" s="24"/>
      <c r="I333" s="199" t="inlineStr">
        <is>
          <t>Motor RPM</t>
        </is>
      </c>
      <c r="J333" s="401" t="n"/>
      <c r="K333" s="24" t="n"/>
      <c r="L333" s="24" t="n"/>
    </row>
    <row r="334" ht="13.35" customHeight="1" s="162">
      <c r="B334" s="200" t="inlineStr">
        <is>
          <t>Static Pressure Profile (in. w.g.)</t>
        </is>
      </c>
      <c r="C334" s="400" t="n"/>
      <c r="D334" s="400" t="n"/>
      <c r="E334" s="400" t="n"/>
      <c r="F334" s="400" t="n"/>
      <c r="G334" s="401" t="n"/>
      <c r="I334" s="199" t="inlineStr">
        <is>
          <t>Fan RPM</t>
        </is>
      </c>
      <c r="J334" s="401" t="n"/>
      <c r="K334" s="24" t="n"/>
      <c r="L334" s="24" t="n"/>
    </row>
    <row r="335" ht="13.35" customHeight="1" s="162">
      <c r="B335" s="490">
        <f>IFERROR(INDEX('{Dropdowns}'!$AI$2:$AO$7,MATCH($D$338,'{Dropdowns}'!$AH$2:$AH$7,0),1),"")</f>
        <v/>
      </c>
      <c r="C335" s="490">
        <f>IFERROR(INDEX('{Dropdowns}'!$AI$2:$AO$7,MATCH($D$338,'{Dropdowns}'!$AH$2:$AH$7,0),2),"")</f>
        <v/>
      </c>
      <c r="D335" s="490">
        <f>IFERROR(INDEX('{Dropdowns}'!$AI$2:$AO$7,MATCH($D$338,'{Dropdowns}'!$AH$2:$AH$7,0),3),"")</f>
        <v/>
      </c>
      <c r="E335" s="490">
        <f>IFERROR(INDEX('{Dropdowns}'!$AI$2:$AO$7,MATCH($D$338,'{Dropdowns}'!$AH$2:$AH$7,0),4),"")</f>
        <v/>
      </c>
      <c r="F335" s="490">
        <f>IFERROR(INDEX('{Dropdowns}'!$AI$2:$AO$7,MATCH($D$338,'{Dropdowns}'!$AH$2:$AH$7,0),5),"")</f>
        <v/>
      </c>
      <c r="G335" s="490">
        <f>IFERROR(INDEX('{Dropdowns}'!$AI$2:$AO$7,MATCH($D$338,'{Dropdowns}'!$AH$2:$AH$7,0),6),"")</f>
        <v/>
      </c>
      <c r="H335" s="490">
        <f>IFERROR(INDEX('{Dropdowns}'!$AI$2:$AO$7,MATCH($D$338,'{Dropdowns}'!$AH$2:$AH$7,0),7),"")</f>
        <v/>
      </c>
      <c r="I335" s="199" t="inlineStr">
        <is>
          <t>VSD Frequency</t>
        </is>
      </c>
      <c r="J335" s="401" t="n"/>
      <c r="K335" s="66" t="n"/>
      <c r="L335" s="66" t="n"/>
    </row>
    <row r="336" ht="13.35" customHeight="1" s="162">
      <c r="B336" s="492"/>
      <c r="C336" s="492"/>
      <c r="D336" s="492"/>
      <c r="E336" s="492"/>
      <c r="F336" s="492"/>
      <c r="G336" s="492"/>
      <c r="H336" s="492"/>
      <c r="I336" s="199" t="inlineStr">
        <is>
          <t>OA Damper Position</t>
        </is>
      </c>
      <c r="J336" s="400" t="n"/>
      <c r="K336" s="401" t="n"/>
      <c r="L336" s="56" t="n"/>
      <c r="Q336">
        <f>IF(B336="","",B336)</f>
        <v/>
      </c>
      <c r="R336">
        <f>IF(C335="—",Q336,IF(C336="","",C336))</f>
        <v/>
      </c>
      <c r="S336">
        <f>IF(D335="—",R336,IF(D336="","",D336))</f>
        <v/>
      </c>
      <c r="T336">
        <f>IF(E335="—",S336,IF(E336="","",E336))</f>
        <v/>
      </c>
      <c r="U336">
        <f>IF(F335="—",T336,IF(F336="","",F336))</f>
        <v/>
      </c>
      <c r="V336">
        <f>IF(G335="—",U336,IF(G336="","",G336))</f>
        <v/>
      </c>
      <c r="W336">
        <f>IFERROR(MATCH("Fan",$C$335:$H$335,0),"")</f>
        <v/>
      </c>
      <c r="X336">
        <f>IF(W336="","",INDEX(P338:U338,W336))</f>
        <v/>
      </c>
      <c r="Y336">
        <f>IF(W336="","",INDEX(Q337:V337,W336))</f>
        <v/>
      </c>
    </row>
    <row r="337" ht="13.35" customHeight="1" s="162">
      <c r="B337" s="491" t="inlineStr">
        <is>
          <t>Δ</t>
        </is>
      </c>
      <c r="C337" s="498">
        <f>IF(OR(C335="—",C336="",Q336=""),"",IF(OR(ISTEXT(C336),ISTEXT(Q336)),"","Δ "&amp;TEXT(C336-Q336,"0.00")))</f>
        <v/>
      </c>
      <c r="D337" s="498">
        <f>IF(OR(D335="—",D336="",R336=""),"",IF(OR(ISTEXT(D336),ISTEXT(R336)),"","Δ "&amp;TEXT(D336-R336,"0.00")))</f>
        <v/>
      </c>
      <c r="E337" s="498">
        <f>IF(OR(E335="—",E336="",S336=""),"",IF(OR(ISTEXT(E336),ISTEXT(S336)),"","Δ "&amp;TEXT(E336-S336,"0.00")))</f>
        <v/>
      </c>
      <c r="F337" s="498">
        <f>IF(OR(F335="—",F336="",T336=""),"",IF(OR(ISTEXT(F336),ISTEXT(T336)),"","Δ "&amp;TEXT(F336-T336,"0.00")))</f>
        <v/>
      </c>
      <c r="G337" s="498">
        <f>IF(OR(G335="—",G336="",U336=""),"",IF(OR(ISTEXT(G336),ISTEXT(U336)),"","Δ "&amp;TEXT(G336-U336,"0.00")))</f>
        <v/>
      </c>
      <c r="H337" s="498">
        <f>IF(OR(H335="—",H336="",V336=""),"",IF(OR(ISTEXT(H336),ISTEXT(V336)),"","Δ "&amp;TEXT(H336-V336,"0.00")))</f>
        <v/>
      </c>
      <c r="Q337">
        <f>IF(OR(C336="",ISTEXT(C336)),R337,C336)</f>
        <v/>
      </c>
      <c r="R337">
        <f>IF(OR(D336="",ISTEXT(D336)),S337,D336)</f>
        <v/>
      </c>
      <c r="S337">
        <f>IF(OR(E336="",ISTEXT(E336)),T337,E336)</f>
        <v/>
      </c>
      <c r="T337">
        <f>IF(OR(F336="",ISTEXT(F336)),U337,F336)</f>
        <v/>
      </c>
      <c r="U337">
        <f>IF(OR(G336="",ISTEXT(G336)),V337,G336)</f>
        <v/>
      </c>
      <c r="V337">
        <f>IF(OR(H336="",ISTEXT(H336)),"",H336)</f>
        <v/>
      </c>
    </row>
    <row r="338" ht="13.35" customHeight="1" s="162">
      <c r="B338" s="425" t="inlineStr">
        <is>
          <t>Unit type:</t>
        </is>
      </c>
      <c r="D338" s="522" t="inlineStr">
        <is>
          <t>RTU</t>
        </is>
      </c>
      <c r="E338" s="414" t="n"/>
      <c r="F338" s="494" t="inlineStr">
        <is>
          <t>Airflow left to right. Δ = this reading minus the one before it; in. w.g.</t>
        </is>
      </c>
      <c r="P338">
        <f>IF(B336="","",B336)</f>
        <v/>
      </c>
      <c r="Q338">
        <f>IF(C336="",P338,C336)</f>
        <v/>
      </c>
      <c r="R338">
        <f>IF(D336="",Q338,D336)</f>
        <v/>
      </c>
      <c r="S338">
        <f>IF(E336="",R338,E336)</f>
        <v/>
      </c>
      <c r="T338">
        <f>IF(F336="",S338,F336)</f>
        <v/>
      </c>
      <c r="U338">
        <f>IF(G336="",T338,G336)</f>
        <v/>
      </c>
      <c r="V338">
        <f>IF(H336="",U338,H336)</f>
        <v/>
      </c>
    </row>
    <row r="339" ht="13.35" customHeight="1" s="162">
      <c r="B339" s="500" t="inlineStr">
        <is>
          <t>Fan inlet</t>
        </is>
      </c>
      <c r="D339" s="501">
        <f>IF(X336="","",X336)</f>
        <v/>
      </c>
      <c r="F339" s="500" t="inlineStr">
        <is>
          <t>Discharge</t>
        </is>
      </c>
      <c r="I339" s="501">
        <f>IF(V338="","",V338)</f>
        <v/>
      </c>
    </row>
    <row r="340" ht="13.35" customHeight="1" s="162"/>
    <row r="341" ht="13.35" customHeight="1" s="162">
      <c r="B341" s="500" t="inlineStr">
        <is>
          <t>Fan TSP</t>
        </is>
      </c>
      <c r="E341" s="501">
        <f>IF(OR(X336="",Y336=""),"",IF(OR(ISTEXT(X336),ISTEXT(Y336)),"",Y336-X336))</f>
        <v/>
      </c>
      <c r="F341" s="500" t="inlineStr">
        <is>
          <t>ESP</t>
        </is>
      </c>
      <c r="I341" s="501">
        <f>IF(OR(B336="",V338=""),"",IF(OR(ISTEXT(B336),ISTEXT(V338)),"",V338-B336))</f>
        <v/>
      </c>
      <c r="J341" s="500" t="inlineStr">
        <is>
          <t>Unit ΔP (inlet → fan)</t>
        </is>
      </c>
      <c r="M341" s="501">
        <f>IF(OR(B336="",X336=""),"",IF(OR(ISTEXT(B336),ISTEXT(X336)),"",X336-B336))</f>
        <v/>
      </c>
    </row>
    <row r="342" ht="13.35" customHeight="1" s="162">
      <c r="B342" s="437" t="inlineStr">
        <is>
          <t>Instrument:</t>
        </is>
      </c>
      <c r="C342" s="13" t="n"/>
      <c r="D342" s="502" t="n"/>
      <c r="E342" s="503" t="n"/>
      <c r="F342" s="503" t="n"/>
      <c r="G342" s="437" t="inlineStr">
        <is>
          <t>Ak basis / notes:</t>
        </is>
      </c>
      <c r="H342" s="13" t="n"/>
      <c r="I342" s="504" t="n"/>
      <c r="J342" s="503" t="n"/>
      <c r="K342" s="503" t="n"/>
      <c r="L342" s="503" t="n"/>
      <c r="M342" s="503" t="n"/>
    </row>
    <row r="343" ht="13.35" customHeight="1" s="162">
      <c r="B343" s="188" t="inlineStr">
        <is>
          <t>Supply Air Diffuser / Outlet Airflow</t>
        </is>
      </c>
      <c r="C343" s="174" t="n"/>
      <c r="D343" s="174" t="n"/>
      <c r="E343" s="174" t="n"/>
      <c r="F343" s="173" t="n"/>
      <c r="G343" s="233" t="inlineStr">
        <is>
          <t>Design VEL</t>
        </is>
      </c>
      <c r="H343" s="194" t="inlineStr">
        <is>
          <t>Design CFM</t>
        </is>
      </c>
      <c r="I343" s="188" t="inlineStr">
        <is>
          <t>Initial</t>
        </is>
      </c>
      <c r="J343" s="173" t="n"/>
      <c r="K343" s="188" t="inlineStr">
        <is>
          <t>Final</t>
        </is>
      </c>
      <c r="L343" s="173" t="n"/>
      <c r="M343" s="188" t="inlineStr">
        <is>
          <t>%</t>
        </is>
      </c>
    </row>
    <row r="344" ht="13.35" customHeight="1" s="162">
      <c r="B344" s="153" t="inlineStr">
        <is>
          <t>No.</t>
        </is>
      </c>
      <c r="C344" s="188" t="inlineStr">
        <is>
          <t>Area Served</t>
        </is>
      </c>
      <c r="D344" s="188" t="inlineStr">
        <is>
          <t>Type</t>
        </is>
      </c>
      <c r="E344" s="188" t="inlineStr">
        <is>
          <t>Size</t>
        </is>
      </c>
      <c r="F344" s="188" t="inlineStr">
        <is>
          <t>Ak</t>
        </is>
      </c>
      <c r="G344" s="440" t="n"/>
      <c r="H344" s="440" t="n"/>
      <c r="I344" s="188" t="inlineStr">
        <is>
          <t>VEL</t>
        </is>
      </c>
      <c r="J344" s="188" t="inlineStr">
        <is>
          <t>CFM</t>
        </is>
      </c>
      <c r="K344" s="188" t="inlineStr">
        <is>
          <t>VEL</t>
        </is>
      </c>
      <c r="L344" s="188" t="inlineStr">
        <is>
          <t>CFM</t>
        </is>
      </c>
      <c r="M344" s="440" t="n"/>
    </row>
    <row r="345" ht="13.35" customHeight="1" s="162">
      <c r="B345" s="307" t="n"/>
      <c r="C345" s="307" t="n"/>
      <c r="E345" s="307" t="n"/>
      <c r="F345" s="32" t="n"/>
      <c r="G345" s="33">
        <f>IF(F345="", "", IF(OR(ISTEXT(H345),ISTEXT(F345)),"",H345/F345))</f>
        <v/>
      </c>
      <c r="H345" s="33" t="n"/>
      <c r="I345" s="33" t="n"/>
      <c r="J345" s="33">
        <f>IF(I345="", "", IF(OR(ISTEXT(I345),ISTEXT($F345)),"",I345*$F345))</f>
        <v/>
      </c>
      <c r="K345" s="33" t="n"/>
      <c r="L345" s="33">
        <f>IF(K345="", "", IF(OR(ISTEXT(K345),ISTEXT($F345)),"",K345*$F345))</f>
        <v/>
      </c>
      <c r="M345" s="30">
        <f>IF(OR(H345="",H345=0),"",IF(K345="",IF(J345="","",IF(OR(ISTEXT(J345),ISTEXT(H345)),"",J345/H345)),IF(OR(ISTEXT(L345),ISTEXT(H345)),"",L345/H345)))</f>
        <v/>
      </c>
    </row>
    <row r="346" ht="13.35" customHeight="1" s="162">
      <c r="B346" s="307" t="n"/>
      <c r="C346" s="307" t="n"/>
      <c r="E346" s="307" t="n"/>
      <c r="F346" s="32" t="n"/>
      <c r="G346" s="33">
        <f>IF(F346="", "", IF(OR(ISTEXT(H346),ISTEXT(F346)),"",H346/F346))</f>
        <v/>
      </c>
      <c r="H346" s="33" t="n"/>
      <c r="I346" s="33" t="n"/>
      <c r="J346" s="33">
        <f>IF(I346="", "", IF(OR(ISTEXT(I346),ISTEXT($F346)),"",I346*$F346))</f>
        <v/>
      </c>
      <c r="K346" s="33" t="n"/>
      <c r="L346" s="33">
        <f>IF(K346="", "", IF(OR(ISTEXT(K346),ISTEXT($F346)),"",K346*$F346))</f>
        <v/>
      </c>
      <c r="M346" s="30">
        <f>IF(OR(H346="",H346=0),"",IF(K346="",IF(J346="","",IF(OR(ISTEXT(J346),ISTEXT(H346)),"",J346/H346)),IF(OR(ISTEXT(L346),ISTEXT(H346)),"",L346/H346)))</f>
        <v/>
      </c>
    </row>
    <row r="347" ht="13.35" customHeight="1" s="162">
      <c r="B347" s="307" t="n"/>
      <c r="C347" s="307" t="n"/>
      <c r="E347" s="307" t="n"/>
      <c r="F347" s="32" t="n"/>
      <c r="G347" s="33">
        <f>IF(F347="", "", IF(OR(ISTEXT(H347),ISTEXT(F347)),"",H347/F347))</f>
        <v/>
      </c>
      <c r="H347" s="33" t="n"/>
      <c r="I347" s="33" t="n"/>
      <c r="J347" s="33">
        <f>IF(I347="", "", IF(OR(ISTEXT(I347),ISTEXT($F347)),"",I347*$F347))</f>
        <v/>
      </c>
      <c r="K347" s="33" t="n"/>
      <c r="L347" s="33">
        <f>IF(K347="", "", IF(OR(ISTEXT(K347),ISTEXT($F347)),"",K347*$F347))</f>
        <v/>
      </c>
      <c r="M347" s="30">
        <f>IF(OR(H347="",H347=0),"",IF(K347="",IF(J347="","",IF(OR(ISTEXT(J347),ISTEXT(H347)),"",J347/H347)),IF(OR(ISTEXT(L347),ISTEXT(H347)),"",L347/H347)))</f>
        <v/>
      </c>
    </row>
    <row r="348" ht="13.35" customHeight="1" s="162">
      <c r="B348" s="307" t="n"/>
      <c r="C348" s="307" t="n"/>
      <c r="E348" s="307" t="n"/>
      <c r="F348" s="32" t="n"/>
      <c r="G348" s="33">
        <f>IF(F348="", "", IF(OR(ISTEXT(H348),ISTEXT(F348)),"",H348/F348))</f>
        <v/>
      </c>
      <c r="H348" s="33" t="n"/>
      <c r="I348" s="33" t="n"/>
      <c r="J348" s="33">
        <f>IF(I348="", "", IF(OR(ISTEXT(I348),ISTEXT($F348)),"",I348*$F348))</f>
        <v/>
      </c>
      <c r="K348" s="33" t="n"/>
      <c r="L348" s="33">
        <f>IF(K348="", "", IF(OR(ISTEXT(K348),ISTEXT($F348)),"",K348*$F348))</f>
        <v/>
      </c>
      <c r="M348" s="30">
        <f>IF(OR(H348="",H348=0),"",IF(K348="",IF(J348="","",IF(OR(ISTEXT(J348),ISTEXT(H348)),"",J348/H348)),IF(OR(ISTEXT(L348),ISTEXT(H348)),"",L348/H348)))</f>
        <v/>
      </c>
    </row>
    <row r="349" ht="13.35" customHeight="1" s="162">
      <c r="B349" s="307" t="n"/>
      <c r="C349" s="307" t="n"/>
      <c r="E349" s="307" t="n"/>
      <c r="F349" s="32" t="n"/>
      <c r="G349" s="33">
        <f>IF(F349="", "", IF(OR(ISTEXT(H349),ISTEXT(F349)),"",H349/F349))</f>
        <v/>
      </c>
      <c r="H349" s="33" t="n"/>
      <c r="I349" s="33" t="n"/>
      <c r="J349" s="33">
        <f>IF(I349="", "", IF(OR(ISTEXT(I349),ISTEXT($F349)),"",I349*$F349))</f>
        <v/>
      </c>
      <c r="K349" s="33" t="n"/>
      <c r="L349" s="33">
        <f>IF(K349="", "", IF(OR(ISTEXT(K349),ISTEXT($F349)),"",K349*$F349))</f>
        <v/>
      </c>
      <c r="M349" s="30">
        <f>IF(OR(H349="",H349=0),"",IF(K349="",IF(J349="","",IF(OR(ISTEXT(J349),ISTEXT(H349)),"",J349/H349)),IF(OR(ISTEXT(L349),ISTEXT(H349)),"",L349/H349)))</f>
        <v/>
      </c>
    </row>
    <row r="350" ht="13.35" customHeight="1" s="162">
      <c r="B350" s="307" t="n"/>
      <c r="C350" s="307" t="n"/>
      <c r="E350" s="307" t="n"/>
      <c r="F350" s="32" t="n"/>
      <c r="G350" s="33">
        <f>IF(F350="", "", IF(OR(ISTEXT(H350),ISTEXT(F350)),"",H350/F350))</f>
        <v/>
      </c>
      <c r="H350" s="33" t="n"/>
      <c r="I350" s="33" t="n"/>
      <c r="J350" s="33">
        <f>IF(I350="", "", IF(OR(ISTEXT(I350),ISTEXT($F350)),"",I350*$F350))</f>
        <v/>
      </c>
      <c r="K350" s="33" t="n"/>
      <c r="L350" s="33">
        <f>IF(K350="", "", IF(OR(ISTEXT(K350),ISTEXT($F350)),"",K350*$F350))</f>
        <v/>
      </c>
      <c r="M350" s="30">
        <f>IF(OR(H350="",H350=0),"",IF(K350="",IF(J350="","",IF(OR(ISTEXT(J350),ISTEXT(H350)),"",J350/H350)),IF(OR(ISTEXT(L350),ISTEXT(H350)),"",L350/H350)))</f>
        <v/>
      </c>
    </row>
    <row r="351" ht="13.35" customHeight="1" s="162">
      <c r="B351" s="307" t="n"/>
      <c r="C351" s="307" t="n"/>
      <c r="E351" s="307" t="n"/>
      <c r="F351" s="32" t="n"/>
      <c r="G351" s="33">
        <f>IF(F351="", "", IF(OR(ISTEXT(H351),ISTEXT(F351)),"",H351/F351))</f>
        <v/>
      </c>
      <c r="H351" s="33" t="n"/>
      <c r="I351" s="33" t="n"/>
      <c r="J351" s="33">
        <f>IF(I351="", "", IF(OR(ISTEXT(I351),ISTEXT($F351)),"",I351*$F351))</f>
        <v/>
      </c>
      <c r="K351" s="33" t="n"/>
      <c r="L351" s="33">
        <f>IF(K351="", "", IF(OR(ISTEXT(K351),ISTEXT($F351)),"",K351*$F351))</f>
        <v/>
      </c>
      <c r="M351" s="30">
        <f>IF(OR(H351="",H351=0),"",IF(K351="",IF(J351="","",IF(OR(ISTEXT(J351),ISTEXT(H351)),"",J351/H351)),IF(OR(ISTEXT(L351),ISTEXT(H351)),"",L351/H351)))</f>
        <v/>
      </c>
    </row>
    <row r="352" ht="13.35" customHeight="1" s="162">
      <c r="B352" s="307" t="n"/>
      <c r="C352" s="307" t="n"/>
      <c r="E352" s="307" t="n"/>
      <c r="F352" s="32" t="n"/>
      <c r="G352" s="33">
        <f>IF(F352="", "", IF(OR(ISTEXT(H352),ISTEXT(F352)),"",H352/F352))</f>
        <v/>
      </c>
      <c r="H352" s="33" t="n"/>
      <c r="I352" s="33" t="n"/>
      <c r="J352" s="33">
        <f>IF(I352="", "", IF(OR(ISTEXT(I352),ISTEXT($F352)),"",I352*$F352))</f>
        <v/>
      </c>
      <c r="K352" s="33" t="n"/>
      <c r="L352" s="33">
        <f>IF(K352="", "", IF(OR(ISTEXT(K352),ISTEXT($F352)),"",K352*$F352))</f>
        <v/>
      </c>
      <c r="M352" s="30">
        <f>IF(OR(H352="",H352=0),"",IF(K352="",IF(J352="","",IF(OR(ISTEXT(J352),ISTEXT(H352)),"",J352/H352)),IF(OR(ISTEXT(L352),ISTEXT(H352)),"",L352/H352)))</f>
        <v/>
      </c>
    </row>
    <row r="353" ht="13.35" customHeight="1" s="162">
      <c r="B353" s="307" t="n"/>
      <c r="C353" s="307" t="n"/>
      <c r="E353" s="307" t="n"/>
      <c r="F353" s="32" t="n"/>
      <c r="G353" s="33">
        <f>IF(F353="", "", IF(OR(ISTEXT(H353),ISTEXT(F353)),"",H353/F353))</f>
        <v/>
      </c>
      <c r="H353" s="33" t="n"/>
      <c r="I353" s="33" t="n"/>
      <c r="J353" s="33">
        <f>IF(I353="", "", IF(OR(ISTEXT(I353),ISTEXT($F353)),"",I353*$F353))</f>
        <v/>
      </c>
      <c r="K353" s="33" t="n"/>
      <c r="L353" s="33">
        <f>IF(K353="", "", IF(OR(ISTEXT(K353),ISTEXT($F353)),"",K353*$F353))</f>
        <v/>
      </c>
      <c r="M353" s="30">
        <f>IF(OR(H353="",H353=0),"",IF(K353="",IF(J353="","",IF(OR(ISTEXT(J353),ISTEXT(H353)),"",J353/H353)),IF(OR(ISTEXT(L353),ISTEXT(H353)),"",L353/H353)))</f>
        <v/>
      </c>
    </row>
    <row r="354" ht="13.35" customHeight="1" s="162">
      <c r="B354" s="307" t="n"/>
      <c r="C354" s="307" t="n"/>
      <c r="E354" s="307" t="n"/>
      <c r="F354" s="32" t="n"/>
      <c r="G354" s="33">
        <f>IF(F354="", "", IF(OR(ISTEXT(H354),ISTEXT(F354)),"",H354/F354))</f>
        <v/>
      </c>
      <c r="H354" s="33" t="n"/>
      <c r="I354" s="33" t="n"/>
      <c r="J354" s="33">
        <f>IF(I354="", "", IF(OR(ISTEXT(I354),ISTEXT($F354)),"",I354*$F354))</f>
        <v/>
      </c>
      <c r="K354" s="33" t="n"/>
      <c r="L354" s="33">
        <f>IF(K354="", "", IF(OR(ISTEXT(K354),ISTEXT($F354)),"",K354*$F354))</f>
        <v/>
      </c>
      <c r="M354" s="30">
        <f>IF(OR(H354="",H354=0),"",IF(K354="",IF(J354="","",IF(OR(ISTEXT(J354),ISTEXT(H354)),"",J354/H354)),IF(OR(ISTEXT(L354),ISTEXT(H354)),"",L354/H354)))</f>
        <v/>
      </c>
    </row>
    <row r="355" ht="13.35" customHeight="1" s="162">
      <c r="B355" s="42" t="n"/>
      <c r="C355" s="231" t="inlineStr">
        <is>
          <t>Total</t>
        </is>
      </c>
      <c r="D355" s="159" t="n"/>
      <c r="E355" s="42" t="n"/>
      <c r="F355" s="42" t="n"/>
      <c r="G355" s="43" t="n"/>
      <c r="H355" s="43">
        <f>IF(SUM(H345:H354)+SUM(H372:H409)=0,"",SUM(H345:H354)+SUM(H372:H409))</f>
        <v/>
      </c>
      <c r="I355" s="43" t="n"/>
      <c r="J355" s="43">
        <f>IF(SUM(J345:J354)+SUM(J372:J409)=0,"",SUM(J345:J354)+SUM(J372:J409))</f>
        <v/>
      </c>
      <c r="K355" s="43" t="n"/>
      <c r="L355" s="43">
        <f>IF(SUM(L345:L354)+SUM(L372:L409)=0,"",SUM(L345:L354)+SUM(L372:L409))</f>
        <v/>
      </c>
      <c r="M355" s="35">
        <f>IF(OR(H355="",H355=0),"",IF(L355="",IF(J355="","",IF(OR(ISTEXT(J355),ISTEXT(H355)),"",J355/H355)),IF(OR(ISTEXT(L355),ISTEXT(H355)),"",L355/H355)))</f>
        <v/>
      </c>
    </row>
    <row r="356" ht="13.35" customHeight="1" s="162">
      <c r="B356" s="188" t="inlineStr">
        <is>
          <t>Return Air Register / Inlet Airflow</t>
        </is>
      </c>
      <c r="C356" s="174" t="n"/>
      <c r="D356" s="174" t="n"/>
      <c r="E356" s="174" t="n"/>
      <c r="F356" s="173" t="n"/>
      <c r="G356" s="233" t="inlineStr">
        <is>
          <t>Design VEL</t>
        </is>
      </c>
      <c r="H356" s="194" t="inlineStr">
        <is>
          <t>Design CFM</t>
        </is>
      </c>
      <c r="I356" s="188" t="inlineStr">
        <is>
          <t>Initial</t>
        </is>
      </c>
      <c r="J356" s="173" t="n"/>
      <c r="K356" s="188" t="inlineStr">
        <is>
          <t>Final</t>
        </is>
      </c>
      <c r="L356" s="173" t="n"/>
      <c r="M356" s="188" t="inlineStr">
        <is>
          <t>%</t>
        </is>
      </c>
    </row>
    <row r="357" ht="13.35" customHeight="1" s="162">
      <c r="B357" s="153" t="inlineStr">
        <is>
          <t>No.</t>
        </is>
      </c>
      <c r="C357" s="188" t="inlineStr">
        <is>
          <t>Area Served</t>
        </is>
      </c>
      <c r="D357" s="188" t="inlineStr">
        <is>
          <t>Type</t>
        </is>
      </c>
      <c r="E357" s="188" t="inlineStr">
        <is>
          <t>Size</t>
        </is>
      </c>
      <c r="F357" s="188" t="inlineStr">
        <is>
          <t>Ak</t>
        </is>
      </c>
      <c r="G357" s="440" t="n"/>
      <c r="H357" s="440" t="n"/>
      <c r="I357" s="188" t="inlineStr">
        <is>
          <t>VEL</t>
        </is>
      </c>
      <c r="J357" s="188" t="inlineStr">
        <is>
          <t>CFM</t>
        </is>
      </c>
      <c r="K357" s="188" t="inlineStr">
        <is>
          <t>VEL</t>
        </is>
      </c>
      <c r="L357" s="188" t="inlineStr">
        <is>
          <t>CFM</t>
        </is>
      </c>
      <c r="M357" s="440" t="n"/>
    </row>
    <row r="358" ht="13.35" customHeight="1" s="162">
      <c r="B358" s="31" t="n"/>
      <c r="C358" s="31" t="n"/>
      <c r="E358" s="31" t="n"/>
      <c r="F358" s="32" t="n"/>
      <c r="G358" s="33">
        <f>IF(F358="", "", IF(OR(ISTEXT(H358),ISTEXT(F358)),"",H358/F358))</f>
        <v/>
      </c>
      <c r="H358" s="33">
        <f>IF(H355="","",IF(ISTEXT(H355),"",H355-N(H363)))</f>
        <v/>
      </c>
      <c r="I358" s="33" t="n"/>
      <c r="J358" s="33">
        <f>IF(I358="", "", IF(OR(ISTEXT(I358),ISTEXT($F358)),"",I358*$F358))</f>
        <v/>
      </c>
      <c r="K358" s="33" t="n"/>
      <c r="L358" s="33">
        <f>IF(L363="","",IF(ISTEXT(L355),"",L355-N(L363)))</f>
        <v/>
      </c>
      <c r="M358" s="30">
        <f>IF(OR(H358="",H358=0),"",IF(K358="",IF(J358="","",IF(OR(ISTEXT(J358),ISTEXT(H358)),"",J358/H358)),IF(OR(ISTEXT(L358),ISTEXT(H358)),"",L358/H358)))</f>
        <v/>
      </c>
    </row>
    <row r="359" ht="13.35" customHeight="1" s="162">
      <c r="B359" s="31" t="n"/>
      <c r="C359" s="31" t="n"/>
      <c r="E359" s="31" t="n"/>
      <c r="F359" s="32" t="n"/>
      <c r="G359" s="33">
        <f>IF(F359="", "", IF(OR(ISTEXT(H359),ISTEXT(F359)),"",H359/F359))</f>
        <v/>
      </c>
      <c r="H359" s="33" t="n"/>
      <c r="I359" s="33" t="n"/>
      <c r="J359" s="33">
        <f>IF(I359="", "", IF(OR(ISTEXT(I359),ISTEXT($F359)),"",I359*$F359))</f>
        <v/>
      </c>
      <c r="K359" s="33" t="n"/>
      <c r="L359" s="33">
        <f>IF(K359="", "", IF(OR(ISTEXT(K359),ISTEXT($F359)),"",K359*$F359))</f>
        <v/>
      </c>
      <c r="M359" s="30">
        <f>IF(OR(H359="",H359=0),"",IF(K359="",IF(J359="","",IF(OR(ISTEXT(J359),ISTEXT(H359)),"",J359/H359)),IF(OR(ISTEXT(L359),ISTEXT(H359)),"",L359/H359)))</f>
        <v/>
      </c>
    </row>
    <row r="360" ht="13.35" customHeight="1" s="162">
      <c r="B360" s="42" t="n"/>
      <c r="C360" s="231" t="inlineStr">
        <is>
          <t>Total</t>
        </is>
      </c>
      <c r="D360" s="159" t="n"/>
      <c r="E360" s="42" t="n"/>
      <c r="F360" s="42" t="n"/>
      <c r="G360" s="43" t="n"/>
      <c r="H360" s="43">
        <f>IF(SUM(H358:H359)+SUM(H413:H416)=0,"",SUM(H358:H359)+SUM(H413:H416))</f>
        <v/>
      </c>
      <c r="I360" s="42" t="n"/>
      <c r="J360" s="43">
        <f>IF(SUM(J358:J359)+SUM(J413:J416)=0,"",SUM(J358:J359)+SUM(J413:J416))</f>
        <v/>
      </c>
      <c r="K360" s="42" t="n"/>
      <c r="L360" s="43">
        <f>IF(SUM(L358:L359)+SUM(L413:L416)=0,"",SUM(L358:L359)+SUM(L413:L416))</f>
        <v/>
      </c>
      <c r="M360" s="35">
        <f>IF(OR(H360="",H360=0),"",IF(L360="",IF(J360="","",IF(OR(ISTEXT(J360),ISTEXT(H360)),"",J360/H360)),IF(OR(ISTEXT(L360),ISTEXT(H360)),"",L360/H360)))</f>
        <v/>
      </c>
    </row>
    <row r="361" ht="13.35" customHeight="1" s="162">
      <c r="B361" s="188" t="inlineStr">
        <is>
          <t>Outside Air Inlet / Duct Airflow</t>
        </is>
      </c>
      <c r="C361" s="174" t="n"/>
      <c r="D361" s="174" t="n"/>
      <c r="E361" s="174" t="n"/>
      <c r="F361" s="173" t="n"/>
      <c r="G361" s="233" t="inlineStr">
        <is>
          <t>Design VEL</t>
        </is>
      </c>
      <c r="H361" s="194" t="inlineStr">
        <is>
          <t>Design CFM</t>
        </is>
      </c>
      <c r="I361" s="188" t="inlineStr">
        <is>
          <t>Initial</t>
        </is>
      </c>
      <c r="J361" s="173" t="n"/>
      <c r="K361" s="188" t="inlineStr">
        <is>
          <t>Final</t>
        </is>
      </c>
      <c r="L361" s="173" t="n"/>
      <c r="M361" s="188" t="inlineStr">
        <is>
          <t>%</t>
        </is>
      </c>
    </row>
    <row r="362" ht="13.35" customHeight="1" s="162">
      <c r="B362" s="153" t="inlineStr">
        <is>
          <t>No.</t>
        </is>
      </c>
      <c r="C362" s="188" t="inlineStr">
        <is>
          <t>Area Served</t>
        </is>
      </c>
      <c r="D362" s="188" t="inlineStr">
        <is>
          <t>Type</t>
        </is>
      </c>
      <c r="E362" s="188" t="inlineStr">
        <is>
          <t>Size</t>
        </is>
      </c>
      <c r="F362" s="188" t="inlineStr">
        <is>
          <t>Ak</t>
        </is>
      </c>
      <c r="G362" s="440" t="n"/>
      <c r="H362" s="440" t="n"/>
      <c r="I362" s="188" t="inlineStr">
        <is>
          <t>VEL</t>
        </is>
      </c>
      <c r="J362" s="188" t="inlineStr">
        <is>
          <t>CFM</t>
        </is>
      </c>
      <c r="K362" s="188" t="inlineStr">
        <is>
          <t>VEL</t>
        </is>
      </c>
      <c r="L362" s="188" t="inlineStr">
        <is>
          <t>CFM</t>
        </is>
      </c>
      <c r="M362" s="440" t="n"/>
    </row>
    <row r="363" ht="13.35" customHeight="1" s="162">
      <c r="B363" s="31" t="n"/>
      <c r="C363" s="31" t="n"/>
      <c r="E363" s="31" t="n"/>
      <c r="F363" s="32" t="n"/>
      <c r="G363" s="33">
        <f>IF(F363="", "", IF(OR(ISTEXT(H363),ISTEXT(F363)),"",H363/F363))</f>
        <v/>
      </c>
      <c r="H363" s="33" t="n"/>
      <c r="I363" s="33" t="n"/>
      <c r="J363" s="33">
        <f>IF(I363="", "", IF(OR(ISTEXT(I363),ISTEXT($F363)),"",I363*$F363))</f>
        <v/>
      </c>
      <c r="K363" s="33" t="n"/>
      <c r="L363" s="33">
        <f>IF(K363="", "", IF(OR(ISTEXT(K363),ISTEXT($F363)),"",K363*$F363))</f>
        <v/>
      </c>
      <c r="M363" s="30">
        <f>IF(OR(H363="",H363=0),"",IF(K363="",IF(J363="","",IF(OR(ISTEXT(J363),ISTEXT(H363)),"",J363/H363)),IF(OR(ISTEXT(L363),ISTEXT(H363)),"",L363/H363)))</f>
        <v/>
      </c>
    </row>
    <row r="364" ht="13.35" customHeight="1" s="162">
      <c r="B364" s="188" t="inlineStr">
        <is>
          <t>Remarks</t>
        </is>
      </c>
      <c r="C364" s="173" t="n"/>
      <c r="D364" s="154" t="n"/>
      <c r="E364" s="174" t="n"/>
      <c r="F364" s="174" t="n"/>
      <c r="G364" s="174" t="n"/>
      <c r="H364" s="174" t="n"/>
      <c r="I364" s="174" t="n"/>
      <c r="J364" s="174" t="n"/>
      <c r="K364" s="174" t="n"/>
      <c r="L364" s="174" t="n"/>
      <c r="M364" s="173" t="n"/>
    </row>
    <row r="365" ht="13.35" customHeight="1" s="162">
      <c r="B365" s="154" t="n"/>
      <c r="C365" s="174" t="n"/>
      <c r="D365" s="174" t="n"/>
      <c r="E365" s="174" t="n"/>
      <c r="F365" s="174" t="n"/>
      <c r="G365" s="174" t="n"/>
      <c r="H365" s="174" t="n"/>
      <c r="I365" s="174" t="n"/>
      <c r="J365" s="174" t="n"/>
      <c r="K365" s="174" t="n"/>
      <c r="L365" s="174" t="n"/>
      <c r="M365" s="173" t="n"/>
    </row>
    <row r="366" ht="13.35" customHeight="1" s="162">
      <c r="B366" s="154" t="n"/>
      <c r="C366" s="174" t="n"/>
      <c r="D366" s="174" t="n"/>
      <c r="E366" s="174" t="n"/>
      <c r="F366" s="174" t="n"/>
      <c r="G366" s="174" t="n"/>
      <c r="H366" s="174" t="n"/>
      <c r="I366" s="174" t="n"/>
      <c r="J366" s="174" t="n"/>
      <c r="K366" s="174" t="n"/>
      <c r="L366" s="174" t="n"/>
      <c r="M366" s="173" t="n"/>
    </row>
    <row r="367" ht="13.35" customHeight="1" s="162"/>
    <row r="368" ht="13.35" customHeight="1" s="162">
      <c r="B368" s="200" t="inlineStr">
        <is>
          <t>System (cont.)</t>
        </is>
      </c>
      <c r="C368" s="403" t="n"/>
      <c r="D368" s="209">
        <f>IF('{Equipment Data Entry}'!B10="","",'{Equipment Data Entry}'!B10)</f>
        <v/>
      </c>
      <c r="E368" s="418" t="n"/>
      <c r="F368" s="403" t="n"/>
      <c r="G368" s="200" t="inlineStr">
        <is>
          <t>Service</t>
        </is>
      </c>
      <c r="H368" s="403" t="n"/>
      <c r="I368" s="210">
        <f>IF('{Equipment Data Entry}'!C10="","",'{Equipment Data Entry}'!C10)</f>
        <v/>
      </c>
      <c r="J368" s="418" t="n"/>
      <c r="K368" s="418" t="n"/>
      <c r="L368" s="418" t="n"/>
      <c r="M368" s="403" t="n"/>
    </row>
    <row r="369" ht="13.35" customHeight="1" s="162">
      <c r="B369" s="422" t="n"/>
      <c r="C369" s="423" t="n"/>
      <c r="D369" s="422" t="n"/>
      <c r="E369" s="424" t="n"/>
      <c r="F369" s="423" t="n"/>
      <c r="G369" s="422" t="n"/>
      <c r="H369" s="423" t="n"/>
      <c r="I369" s="422" t="n"/>
      <c r="J369" s="424" t="n"/>
      <c r="K369" s="424" t="n"/>
      <c r="L369" s="424" t="n"/>
      <c r="M369" s="423" t="n"/>
    </row>
    <row r="370" ht="13.35" customHeight="1" s="162">
      <c r="B370" s="188" t="inlineStr">
        <is>
          <t>Supply Air Outlets (cont.)</t>
        </is>
      </c>
      <c r="C370" s="174" t="n"/>
      <c r="D370" s="174" t="n"/>
      <c r="E370" s="174" t="n"/>
      <c r="F370" s="173" t="n"/>
      <c r="G370" s="233" t="inlineStr">
        <is>
          <t>Design VEL</t>
        </is>
      </c>
      <c r="H370" s="194" t="inlineStr">
        <is>
          <t>Design CFM</t>
        </is>
      </c>
      <c r="I370" s="188" t="inlineStr">
        <is>
          <t>Initial</t>
        </is>
      </c>
      <c r="J370" s="173" t="n"/>
      <c r="K370" s="188" t="inlineStr">
        <is>
          <t>Final</t>
        </is>
      </c>
      <c r="L370" s="173" t="n"/>
      <c r="M370" s="188" t="inlineStr">
        <is>
          <t>%</t>
        </is>
      </c>
    </row>
    <row r="371" ht="13.35" customHeight="1" s="162">
      <c r="B371" s="153" t="inlineStr">
        <is>
          <t>No.</t>
        </is>
      </c>
      <c r="C371" s="188" t="inlineStr">
        <is>
          <t>Area Served</t>
        </is>
      </c>
      <c r="D371" s="188" t="inlineStr">
        <is>
          <t>Type</t>
        </is>
      </c>
      <c r="E371" s="188" t="inlineStr">
        <is>
          <t>Size</t>
        </is>
      </c>
      <c r="F371" s="188" t="inlineStr">
        <is>
          <t>Ak</t>
        </is>
      </c>
      <c r="G371" s="440" t="n"/>
      <c r="H371" s="440" t="n"/>
      <c r="I371" s="188" t="inlineStr">
        <is>
          <t>VEL</t>
        </is>
      </c>
      <c r="J371" s="188" t="inlineStr">
        <is>
          <t>CFM</t>
        </is>
      </c>
      <c r="K371" s="188" t="inlineStr">
        <is>
          <t>VEL</t>
        </is>
      </c>
      <c r="L371" s="188" t="inlineStr">
        <is>
          <t>CFM</t>
        </is>
      </c>
      <c r="M371" s="440" t="n"/>
    </row>
    <row r="372" ht="13.35" customHeight="1" s="162">
      <c r="B372" s="307" t="n"/>
      <c r="C372" s="307" t="n"/>
      <c r="E372" s="307" t="n"/>
      <c r="F372" s="32" t="n"/>
      <c r="G372" s="33">
        <f>IF(F372="", "", IF(OR(ISTEXT(H372),ISTEXT(F372)),"",H372/F372))</f>
        <v/>
      </c>
      <c r="H372" s="33" t="n"/>
      <c r="I372" s="33" t="n"/>
      <c r="J372" s="33">
        <f>IF(I372="", "", IF(OR(ISTEXT(I372),ISTEXT($F372)),"",I372*$F372))</f>
        <v/>
      </c>
      <c r="K372" s="33" t="n"/>
      <c r="L372" s="33">
        <f>IF(K372="", "", IF(OR(ISTEXT(K372),ISTEXT($F372)),"",K372*$F372))</f>
        <v/>
      </c>
      <c r="M372" s="30">
        <f>IF(OR(H372="",H372=0),"",IF(K372="",IF(J372="","",IF(OR(ISTEXT(J372),ISTEXT(H372)),"",J372/H372)),IF(OR(ISTEXT(L372),ISTEXT(H372)),"",L372/H372)))</f>
        <v/>
      </c>
    </row>
    <row r="373" ht="13.35" customHeight="1" s="162">
      <c r="B373" s="307" t="n"/>
      <c r="C373" s="307" t="n"/>
      <c r="E373" s="307" t="n"/>
      <c r="F373" s="32" t="n"/>
      <c r="G373" s="33">
        <f>IF(F373="", "", IF(OR(ISTEXT(H373),ISTEXT(F373)),"",H373/F373))</f>
        <v/>
      </c>
      <c r="H373" s="33" t="n"/>
      <c r="I373" s="33" t="n"/>
      <c r="J373" s="33">
        <f>IF(I373="", "", IF(OR(ISTEXT(I373),ISTEXT($F373)),"",I373*$F373))</f>
        <v/>
      </c>
      <c r="K373" s="33" t="n"/>
      <c r="L373" s="33">
        <f>IF(K373="", "", IF(OR(ISTEXT(K373),ISTEXT($F373)),"",K373*$F373))</f>
        <v/>
      </c>
      <c r="M373" s="30">
        <f>IF(OR(H373="",H373=0),"",IF(K373="",IF(J373="","",IF(OR(ISTEXT(J373),ISTEXT(H373)),"",J373/H373)),IF(OR(ISTEXT(L373),ISTEXT(H373)),"",L373/H373)))</f>
        <v/>
      </c>
    </row>
    <row r="374" ht="13.35" customHeight="1" s="162">
      <c r="B374" s="307" t="n"/>
      <c r="C374" s="307" t="n"/>
      <c r="E374" s="307" t="n"/>
      <c r="F374" s="32" t="n"/>
      <c r="G374" s="33">
        <f>IF(F374="", "", IF(OR(ISTEXT(H374),ISTEXT(F374)),"",H374/F374))</f>
        <v/>
      </c>
      <c r="H374" s="33" t="n"/>
      <c r="I374" s="33" t="n"/>
      <c r="J374" s="33">
        <f>IF(I374="", "", IF(OR(ISTEXT(I374),ISTEXT($F374)),"",I374*$F374))</f>
        <v/>
      </c>
      <c r="K374" s="33" t="n"/>
      <c r="L374" s="33">
        <f>IF(K374="", "", IF(OR(ISTEXT(K374),ISTEXT($F374)),"",K374*$F374))</f>
        <v/>
      </c>
      <c r="M374" s="30">
        <f>IF(OR(H374="",H374=0),"",IF(K374="",IF(J374="","",IF(OR(ISTEXT(J374),ISTEXT(H374)),"",J374/H374)),IF(OR(ISTEXT(L374),ISTEXT(H374)),"",L374/H374)))</f>
        <v/>
      </c>
    </row>
    <row r="375" ht="13.35" customHeight="1" s="162">
      <c r="B375" s="307" t="n"/>
      <c r="C375" s="307" t="n"/>
      <c r="E375" s="307" t="n"/>
      <c r="F375" s="32" t="n"/>
      <c r="G375" s="33">
        <f>IF(F375="", "", IF(OR(ISTEXT(H375),ISTEXT(F375)),"",H375/F375))</f>
        <v/>
      </c>
      <c r="H375" s="33" t="n"/>
      <c r="I375" s="33" t="n"/>
      <c r="J375" s="33">
        <f>IF(I375="", "", IF(OR(ISTEXT(I375),ISTEXT($F375)),"",I375*$F375))</f>
        <v/>
      </c>
      <c r="K375" s="33" t="n"/>
      <c r="L375" s="33">
        <f>IF(K375="", "", IF(OR(ISTEXT(K375),ISTEXT($F375)),"",K375*$F375))</f>
        <v/>
      </c>
      <c r="M375" s="30">
        <f>IF(OR(H375="",H375=0),"",IF(K375="",IF(J375="","",IF(OR(ISTEXT(J375),ISTEXT(H375)),"",J375/H375)),IF(OR(ISTEXT(L375),ISTEXT(H375)),"",L375/H375)))</f>
        <v/>
      </c>
    </row>
    <row r="376" ht="13.35" customHeight="1" s="162">
      <c r="B376" s="307" t="n"/>
      <c r="C376" s="307" t="n"/>
      <c r="E376" s="307" t="n"/>
      <c r="F376" s="32" t="n"/>
      <c r="G376" s="33">
        <f>IF(F376="", "", IF(OR(ISTEXT(H376),ISTEXT(F376)),"",H376/F376))</f>
        <v/>
      </c>
      <c r="H376" s="33" t="n"/>
      <c r="I376" s="33" t="n"/>
      <c r="J376" s="33">
        <f>IF(I376="", "", IF(OR(ISTEXT(I376),ISTEXT($F376)),"",I376*$F376))</f>
        <v/>
      </c>
      <c r="K376" s="33" t="n"/>
      <c r="L376" s="33">
        <f>IF(K376="", "", IF(OR(ISTEXT(K376),ISTEXT($F376)),"",K376*$F376))</f>
        <v/>
      </c>
      <c r="M376" s="30">
        <f>IF(OR(H376="",H376=0),"",IF(K376="",IF(J376="","",IF(OR(ISTEXT(J376),ISTEXT(H376)),"",J376/H376)),IF(OR(ISTEXT(L376),ISTEXT(H376)),"",L376/H376)))</f>
        <v/>
      </c>
    </row>
    <row r="377" ht="13.35" customHeight="1" s="162">
      <c r="B377" s="307" t="n"/>
      <c r="C377" s="307" t="n"/>
      <c r="E377" s="307" t="n"/>
      <c r="F377" s="32" t="n"/>
      <c r="G377" s="33">
        <f>IF(F377="", "", IF(OR(ISTEXT(H377),ISTEXT(F377)),"",H377/F377))</f>
        <v/>
      </c>
      <c r="H377" s="33" t="n"/>
      <c r="I377" s="33" t="n"/>
      <c r="J377" s="33">
        <f>IF(I377="", "", IF(OR(ISTEXT(I377),ISTEXT($F377)),"",I377*$F377))</f>
        <v/>
      </c>
      <c r="K377" s="33" t="n"/>
      <c r="L377" s="33">
        <f>IF(K377="", "", IF(OR(ISTEXT(K377),ISTEXT($F377)),"",K377*$F377))</f>
        <v/>
      </c>
      <c r="M377" s="30">
        <f>IF(OR(H377="",H377=0),"",IF(K377="",IF(J377="","",IF(OR(ISTEXT(J377),ISTEXT(H377)),"",J377/H377)),IF(OR(ISTEXT(L377),ISTEXT(H377)),"",L377/H377)))</f>
        <v/>
      </c>
    </row>
    <row r="378" ht="13.35" customHeight="1" s="162">
      <c r="B378" s="307" t="n"/>
      <c r="C378" s="307" t="n"/>
      <c r="E378" s="307" t="n"/>
      <c r="F378" s="32" t="n"/>
      <c r="G378" s="33">
        <f>IF(F378="", "", IF(OR(ISTEXT(H378),ISTEXT(F378)),"",H378/F378))</f>
        <v/>
      </c>
      <c r="H378" s="33" t="n"/>
      <c r="I378" s="33" t="n"/>
      <c r="J378" s="33">
        <f>IF(I378="", "", IF(OR(ISTEXT(I378),ISTEXT($F378)),"",I378*$F378))</f>
        <v/>
      </c>
      <c r="K378" s="33" t="n"/>
      <c r="L378" s="33">
        <f>IF(K378="", "", IF(OR(ISTEXT(K378),ISTEXT($F378)),"",K378*$F378))</f>
        <v/>
      </c>
      <c r="M378" s="30">
        <f>IF(OR(H378="",H378=0),"",IF(K378="",IF(J378="","",IF(OR(ISTEXT(J378),ISTEXT(H378)),"",J378/H378)),IF(OR(ISTEXT(L378),ISTEXT(H378)),"",L378/H378)))</f>
        <v/>
      </c>
    </row>
    <row r="379" ht="13.35" customHeight="1" s="162">
      <c r="B379" s="307" t="n"/>
      <c r="C379" s="307" t="n"/>
      <c r="E379" s="307" t="n"/>
      <c r="F379" s="32" t="n"/>
      <c r="G379" s="33">
        <f>IF(F379="", "", IF(OR(ISTEXT(H379),ISTEXT(F379)),"",H379/F379))</f>
        <v/>
      </c>
      <c r="H379" s="33" t="n"/>
      <c r="I379" s="33" t="n"/>
      <c r="J379" s="33">
        <f>IF(I379="", "", IF(OR(ISTEXT(I379),ISTEXT($F379)),"",I379*$F379))</f>
        <v/>
      </c>
      <c r="K379" s="33" t="n"/>
      <c r="L379" s="33">
        <f>IF(K379="", "", IF(OR(ISTEXT(K379),ISTEXT($F379)),"",K379*$F379))</f>
        <v/>
      </c>
      <c r="M379" s="30">
        <f>IF(OR(H379="",H379=0),"",IF(K379="",IF(J379="","",IF(OR(ISTEXT(J379),ISTEXT(H379)),"",J379/H379)),IF(OR(ISTEXT(L379),ISTEXT(H379)),"",L379/H379)))</f>
        <v/>
      </c>
    </row>
    <row r="380" ht="13.35" customHeight="1" s="162">
      <c r="B380" s="307" t="n"/>
      <c r="C380" s="307" t="n"/>
      <c r="E380" s="307" t="n"/>
      <c r="F380" s="32" t="n"/>
      <c r="G380" s="33">
        <f>IF(F380="", "", IF(OR(ISTEXT(H380),ISTEXT(F380)),"",H380/F380))</f>
        <v/>
      </c>
      <c r="H380" s="33" t="n"/>
      <c r="I380" s="33" t="n"/>
      <c r="J380" s="33">
        <f>IF(I380="", "", IF(OR(ISTEXT(I380),ISTEXT($F380)),"",I380*$F380))</f>
        <v/>
      </c>
      <c r="K380" s="33" t="n"/>
      <c r="L380" s="33">
        <f>IF(K380="", "", IF(OR(ISTEXT(K380),ISTEXT($F380)),"",K380*$F380))</f>
        <v/>
      </c>
      <c r="M380" s="30">
        <f>IF(OR(H380="",H380=0),"",IF(K380="",IF(J380="","",IF(OR(ISTEXT(J380),ISTEXT(H380)),"",J380/H380)),IF(OR(ISTEXT(L380),ISTEXT(H380)),"",L380/H380)))</f>
        <v/>
      </c>
    </row>
    <row r="381" ht="13.35" customHeight="1" s="162">
      <c r="B381" s="307" t="n"/>
      <c r="C381" s="307" t="n"/>
      <c r="E381" s="307" t="n"/>
      <c r="F381" s="32" t="n"/>
      <c r="G381" s="33">
        <f>IF(F381="", "", IF(OR(ISTEXT(H381),ISTEXT(F381)),"",H381/F381))</f>
        <v/>
      </c>
      <c r="H381" s="33" t="n"/>
      <c r="I381" s="33" t="n"/>
      <c r="J381" s="33">
        <f>IF(I381="", "", IF(OR(ISTEXT(I381),ISTEXT($F381)),"",I381*$F381))</f>
        <v/>
      </c>
      <c r="K381" s="33" t="n"/>
      <c r="L381" s="33">
        <f>IF(K381="", "", IF(OR(ISTEXT(K381),ISTEXT($F381)),"",K381*$F381))</f>
        <v/>
      </c>
      <c r="M381" s="30">
        <f>IF(OR(H381="",H381=0),"",IF(K381="",IF(J381="","",IF(OR(ISTEXT(J381),ISTEXT(H381)),"",J381/H381)),IF(OR(ISTEXT(L381),ISTEXT(H381)),"",L381/H381)))</f>
        <v/>
      </c>
    </row>
    <row r="382" ht="13.35" customHeight="1" s="162">
      <c r="B382" s="307" t="n"/>
      <c r="C382" s="307" t="n"/>
      <c r="E382" s="307" t="n"/>
      <c r="F382" s="32" t="n"/>
      <c r="G382" s="33">
        <f>IF(F382="", "", IF(OR(ISTEXT(H382),ISTEXT(F382)),"",H382/F382))</f>
        <v/>
      </c>
      <c r="H382" s="33" t="n"/>
      <c r="I382" s="33" t="n"/>
      <c r="J382" s="33">
        <f>IF(I382="", "", IF(OR(ISTEXT(I382),ISTEXT($F382)),"",I382*$F382))</f>
        <v/>
      </c>
      <c r="K382" s="33" t="n"/>
      <c r="L382" s="33">
        <f>IF(K382="", "", IF(OR(ISTEXT(K382),ISTEXT($F382)),"",K382*$F382))</f>
        <v/>
      </c>
      <c r="M382" s="30">
        <f>IF(OR(H382="",H382=0),"",IF(K382="",IF(J382="","",IF(OR(ISTEXT(J382),ISTEXT(H382)),"",J382/H382)),IF(OR(ISTEXT(L382),ISTEXT(H382)),"",L382/H382)))</f>
        <v/>
      </c>
    </row>
    <row r="383" ht="13.35" customHeight="1" s="162">
      <c r="B383" s="307" t="n"/>
      <c r="C383" s="307" t="n"/>
      <c r="E383" s="307" t="n"/>
      <c r="F383" s="32" t="n"/>
      <c r="G383" s="33">
        <f>IF(F383="", "", IF(OR(ISTEXT(H383),ISTEXT(F383)),"",H383/F383))</f>
        <v/>
      </c>
      <c r="H383" s="33" t="n"/>
      <c r="I383" s="33" t="n"/>
      <c r="J383" s="33">
        <f>IF(I383="", "", IF(OR(ISTEXT(I383),ISTEXT($F383)),"",I383*$F383))</f>
        <v/>
      </c>
      <c r="K383" s="33" t="n"/>
      <c r="L383" s="33">
        <f>IF(K383="", "", IF(OR(ISTEXT(K383),ISTEXT($F383)),"",K383*$F383))</f>
        <v/>
      </c>
      <c r="M383" s="30">
        <f>IF(OR(H383="",H383=0),"",IF(K383="",IF(J383="","",IF(OR(ISTEXT(J383),ISTEXT(H383)),"",J383/H383)),IF(OR(ISTEXT(L383),ISTEXT(H383)),"",L383/H383)))</f>
        <v/>
      </c>
    </row>
    <row r="384" ht="13.35" customHeight="1" s="162">
      <c r="B384" s="307" t="n"/>
      <c r="C384" s="307" t="n"/>
      <c r="E384" s="307" t="n"/>
      <c r="F384" s="32" t="n"/>
      <c r="G384" s="33">
        <f>IF(F384="", "", IF(OR(ISTEXT(H384),ISTEXT(F384)),"",H384/F384))</f>
        <v/>
      </c>
      <c r="H384" s="33" t="n"/>
      <c r="I384" s="33" t="n"/>
      <c r="J384" s="33">
        <f>IF(I384="", "", IF(OR(ISTEXT(I384),ISTEXT($F384)),"",I384*$F384))</f>
        <v/>
      </c>
      <c r="K384" s="33" t="n"/>
      <c r="L384" s="33">
        <f>IF(K384="", "", IF(OR(ISTEXT(K384),ISTEXT($F384)),"",K384*$F384))</f>
        <v/>
      </c>
      <c r="M384" s="30">
        <f>IF(OR(H384="",H384=0),"",IF(K384="",IF(J384="","",IF(OR(ISTEXT(J384),ISTEXT(H384)),"",J384/H384)),IF(OR(ISTEXT(L384),ISTEXT(H384)),"",L384/H384)))</f>
        <v/>
      </c>
    </row>
    <row r="385" ht="13.35" customHeight="1" s="162">
      <c r="B385" s="307" t="n"/>
      <c r="C385" s="307" t="n"/>
      <c r="E385" s="307" t="n"/>
      <c r="F385" s="32" t="n"/>
      <c r="G385" s="33">
        <f>IF(F385="", "", IF(OR(ISTEXT(H385),ISTEXT(F385)),"",H385/F385))</f>
        <v/>
      </c>
      <c r="H385" s="33" t="n"/>
      <c r="I385" s="33" t="n"/>
      <c r="J385" s="33">
        <f>IF(I385="", "", IF(OR(ISTEXT(I385),ISTEXT($F385)),"",I385*$F385))</f>
        <v/>
      </c>
      <c r="K385" s="33" t="n"/>
      <c r="L385" s="33">
        <f>IF(K385="", "", IF(OR(ISTEXT(K385),ISTEXT($F385)),"",K385*$F385))</f>
        <v/>
      </c>
      <c r="M385" s="30">
        <f>IF(OR(H385="",H385=0),"",IF(K385="",IF(J385="","",IF(OR(ISTEXT(J385),ISTEXT(H385)),"",J385/H385)),IF(OR(ISTEXT(L385),ISTEXT(H385)),"",L385/H385)))</f>
        <v/>
      </c>
    </row>
    <row r="386" ht="13.35" customHeight="1" s="162">
      <c r="B386" s="307" t="n"/>
      <c r="C386" s="307" t="n"/>
      <c r="E386" s="307" t="n"/>
      <c r="F386" s="32" t="n"/>
      <c r="G386" s="33">
        <f>IF(F386="", "", IF(OR(ISTEXT(H386),ISTEXT(F386)),"",H386/F386))</f>
        <v/>
      </c>
      <c r="H386" s="33" t="n"/>
      <c r="I386" s="33" t="n"/>
      <c r="J386" s="33">
        <f>IF(I386="", "", IF(OR(ISTEXT(I386),ISTEXT($F386)),"",I386*$F386))</f>
        <v/>
      </c>
      <c r="K386" s="33" t="n"/>
      <c r="L386" s="33">
        <f>IF(K386="", "", IF(OR(ISTEXT(K386),ISTEXT($F386)),"",K386*$F386))</f>
        <v/>
      </c>
      <c r="M386" s="30">
        <f>IF(OR(H386="",H386=0),"",IF(K386="",IF(J386="","",IF(OR(ISTEXT(J386),ISTEXT(H386)),"",J386/H386)),IF(OR(ISTEXT(L386),ISTEXT(H386)),"",L386/H386)))</f>
        <v/>
      </c>
    </row>
    <row r="387" ht="13.35" customHeight="1" s="162">
      <c r="B387" s="307" t="n"/>
      <c r="C387" s="307" t="n"/>
      <c r="E387" s="307" t="n"/>
      <c r="F387" s="32" t="n"/>
      <c r="G387" s="33">
        <f>IF(F387="", "", IF(OR(ISTEXT(H387),ISTEXT(F387)),"",H387/F387))</f>
        <v/>
      </c>
      <c r="H387" s="33" t="n"/>
      <c r="I387" s="33" t="n"/>
      <c r="J387" s="33">
        <f>IF(I387="", "", IF(OR(ISTEXT(I387),ISTEXT($F387)),"",I387*$F387))</f>
        <v/>
      </c>
      <c r="K387" s="33" t="n"/>
      <c r="L387" s="33">
        <f>IF(K387="", "", IF(OR(ISTEXT(K387),ISTEXT($F387)),"",K387*$F387))</f>
        <v/>
      </c>
      <c r="M387" s="30">
        <f>IF(OR(H387="",H387=0),"",IF(K387="",IF(J387="","",IF(OR(ISTEXT(J387),ISTEXT(H387)),"",J387/H387)),IF(OR(ISTEXT(L387),ISTEXT(H387)),"",L387/H387)))</f>
        <v/>
      </c>
    </row>
    <row r="388" ht="13.35" customHeight="1" s="162">
      <c r="B388" s="307" t="n"/>
      <c r="C388" s="307" t="n"/>
      <c r="E388" s="307" t="n"/>
      <c r="F388" s="32" t="n"/>
      <c r="G388" s="33">
        <f>IF(F388="", "", IF(OR(ISTEXT(H388),ISTEXT(F388)),"",H388/F388))</f>
        <v/>
      </c>
      <c r="H388" s="33" t="n"/>
      <c r="I388" s="33" t="n"/>
      <c r="J388" s="33">
        <f>IF(I388="", "", IF(OR(ISTEXT(I388),ISTEXT($F388)),"",I388*$F388))</f>
        <v/>
      </c>
      <c r="K388" s="33" t="n"/>
      <c r="L388" s="33">
        <f>IF(K388="", "", IF(OR(ISTEXT(K388),ISTEXT($F388)),"",K388*$F388))</f>
        <v/>
      </c>
      <c r="M388" s="30">
        <f>IF(OR(H388="",H388=0),"",IF(K388="",IF(J388="","",IF(OR(ISTEXT(J388),ISTEXT(H388)),"",J388/H388)),IF(OR(ISTEXT(L388),ISTEXT(H388)),"",L388/H388)))</f>
        <v/>
      </c>
    </row>
    <row r="389" ht="13.35" customHeight="1" s="162">
      <c r="B389" s="307" t="n"/>
      <c r="C389" s="307" t="n"/>
      <c r="E389" s="307" t="n"/>
      <c r="F389" s="32" t="n"/>
      <c r="G389" s="33">
        <f>IF(F389="", "", IF(OR(ISTEXT(H389),ISTEXT(F389)),"",H389/F389))</f>
        <v/>
      </c>
      <c r="H389" s="33" t="n"/>
      <c r="I389" s="33" t="n"/>
      <c r="J389" s="33">
        <f>IF(I389="", "", IF(OR(ISTEXT(I389),ISTEXT($F389)),"",I389*$F389))</f>
        <v/>
      </c>
      <c r="K389" s="33" t="n"/>
      <c r="L389" s="33">
        <f>IF(K389="", "", IF(OR(ISTEXT(K389),ISTEXT($F389)),"",K389*$F389))</f>
        <v/>
      </c>
      <c r="M389" s="30">
        <f>IF(OR(H389="",H389=0),"",IF(K389="",IF(J389="","",IF(OR(ISTEXT(J389),ISTEXT(H389)),"",J389/H389)),IF(OR(ISTEXT(L389),ISTEXT(H389)),"",L389/H389)))</f>
        <v/>
      </c>
    </row>
    <row r="390" ht="13.35" customHeight="1" s="162">
      <c r="B390" s="307" t="n"/>
      <c r="C390" s="307" t="n"/>
      <c r="E390" s="307" t="n"/>
      <c r="F390" s="32" t="n"/>
      <c r="G390" s="33">
        <f>IF(F390="", "", IF(OR(ISTEXT(H390),ISTEXT(F390)),"",H390/F390))</f>
        <v/>
      </c>
      <c r="H390" s="33" t="n"/>
      <c r="I390" s="33" t="n"/>
      <c r="J390" s="33">
        <f>IF(I390="", "", IF(OR(ISTEXT(I390),ISTEXT($F390)),"",I390*$F390))</f>
        <v/>
      </c>
      <c r="K390" s="33" t="n"/>
      <c r="L390" s="33">
        <f>IF(K390="", "", IF(OR(ISTEXT(K390),ISTEXT($F390)),"",K390*$F390))</f>
        <v/>
      </c>
      <c r="M390" s="30">
        <f>IF(OR(H390="",H390=0),"",IF(K390="",IF(J390="","",IF(OR(ISTEXT(J390),ISTEXT(H390)),"",J390/H390)),IF(OR(ISTEXT(L390),ISTEXT(H390)),"",L390/H390)))</f>
        <v/>
      </c>
    </row>
    <row r="391" ht="13.35" customHeight="1" s="162">
      <c r="B391" s="307" t="n"/>
      <c r="C391" s="307" t="n"/>
      <c r="E391" s="307" t="n"/>
      <c r="F391" s="32" t="n"/>
      <c r="G391" s="33">
        <f>IF(F391="", "", IF(OR(ISTEXT(H391),ISTEXT(F391)),"",H391/F391))</f>
        <v/>
      </c>
      <c r="H391" s="33" t="n"/>
      <c r="I391" s="33" t="n"/>
      <c r="J391" s="33">
        <f>IF(I391="", "", IF(OR(ISTEXT(I391),ISTEXT($F391)),"",I391*$F391))</f>
        <v/>
      </c>
      <c r="K391" s="33" t="n"/>
      <c r="L391" s="33">
        <f>IF(K391="", "", IF(OR(ISTEXT(K391),ISTEXT($F391)),"",K391*$F391))</f>
        <v/>
      </c>
      <c r="M391" s="30">
        <f>IF(OR(H391="",H391=0),"",IF(K391="",IF(J391="","",IF(OR(ISTEXT(J391),ISTEXT(H391)),"",J391/H391)),IF(OR(ISTEXT(L391),ISTEXT(H391)),"",L391/H391)))</f>
        <v/>
      </c>
    </row>
    <row r="392" ht="13.35" customHeight="1" s="162">
      <c r="B392" s="307" t="n"/>
      <c r="C392" s="307" t="n"/>
      <c r="E392" s="307" t="n"/>
      <c r="F392" s="32" t="n"/>
      <c r="G392" s="33">
        <f>IF(F392="", "", IF(OR(ISTEXT(H392),ISTEXT(F392)),"",H392/F392))</f>
        <v/>
      </c>
      <c r="H392" s="33" t="n"/>
      <c r="I392" s="33" t="n"/>
      <c r="J392" s="33">
        <f>IF(I392="", "", IF(OR(ISTEXT(I392),ISTEXT($F392)),"",I392*$F392))</f>
        <v/>
      </c>
      <c r="K392" s="33" t="n"/>
      <c r="L392" s="33">
        <f>IF(K392="", "", IF(OR(ISTEXT(K392),ISTEXT($F392)),"",K392*$F392))</f>
        <v/>
      </c>
      <c r="M392" s="30">
        <f>IF(OR(H392="",H392=0),"",IF(K392="",IF(J392="","",IF(OR(ISTEXT(J392),ISTEXT(H392)),"",J392/H392)),IF(OR(ISTEXT(L392),ISTEXT(H392)),"",L392/H392)))</f>
        <v/>
      </c>
    </row>
    <row r="393" ht="13.35" customHeight="1" s="162">
      <c r="B393" s="307" t="n"/>
      <c r="C393" s="307" t="n"/>
      <c r="E393" s="307" t="n"/>
      <c r="F393" s="32" t="n"/>
      <c r="G393" s="33">
        <f>IF(F393="", "", IF(OR(ISTEXT(H393),ISTEXT(F393)),"",H393/F393))</f>
        <v/>
      </c>
      <c r="H393" s="33" t="n"/>
      <c r="I393" s="33" t="n"/>
      <c r="J393" s="33">
        <f>IF(I393="", "", IF(OR(ISTEXT(I393),ISTEXT($F393)),"",I393*$F393))</f>
        <v/>
      </c>
      <c r="K393" s="33" t="n"/>
      <c r="L393" s="33">
        <f>IF(K393="", "", IF(OR(ISTEXT(K393),ISTEXT($F393)),"",K393*$F393))</f>
        <v/>
      </c>
      <c r="M393" s="30">
        <f>IF(OR(H393="",H393=0),"",IF(K393="",IF(J393="","",IF(OR(ISTEXT(J393),ISTEXT(H393)),"",J393/H393)),IF(OR(ISTEXT(L393),ISTEXT(H393)),"",L393/H393)))</f>
        <v/>
      </c>
    </row>
    <row r="394" ht="13.35" customHeight="1" s="162">
      <c r="B394" s="307" t="n"/>
      <c r="C394" s="307" t="n"/>
      <c r="E394" s="307" t="n"/>
      <c r="F394" s="32" t="n"/>
      <c r="G394" s="33">
        <f>IF(F394="", "", IF(OR(ISTEXT(H394),ISTEXT(F394)),"",H394/F394))</f>
        <v/>
      </c>
      <c r="H394" s="33" t="n"/>
      <c r="I394" s="33" t="n"/>
      <c r="J394" s="33">
        <f>IF(I394="", "", IF(OR(ISTEXT(I394),ISTEXT($F394)),"",I394*$F394))</f>
        <v/>
      </c>
      <c r="K394" s="33" t="n"/>
      <c r="L394" s="33">
        <f>IF(K394="", "", IF(OR(ISTEXT(K394),ISTEXT($F394)),"",K394*$F394))</f>
        <v/>
      </c>
      <c r="M394" s="30">
        <f>IF(OR(H394="",H394=0),"",IF(K394="",IF(J394="","",IF(OR(ISTEXT(J394),ISTEXT(H394)),"",J394/H394)),IF(OR(ISTEXT(L394),ISTEXT(H394)),"",L394/H394)))</f>
        <v/>
      </c>
    </row>
    <row r="395" ht="13.35" customHeight="1" s="162">
      <c r="B395" s="307" t="n"/>
      <c r="C395" s="307" t="n"/>
      <c r="E395" s="307" t="n"/>
      <c r="F395" s="32" t="n"/>
      <c r="G395" s="33">
        <f>IF(F395="", "", IF(OR(ISTEXT(H395),ISTEXT(F395)),"",H395/F395))</f>
        <v/>
      </c>
      <c r="H395" s="33" t="n"/>
      <c r="I395" s="33" t="n"/>
      <c r="J395" s="33">
        <f>IF(I395="", "", IF(OR(ISTEXT(I395),ISTEXT($F395)),"",I395*$F395))</f>
        <v/>
      </c>
      <c r="K395" s="33" t="n"/>
      <c r="L395" s="33">
        <f>IF(K395="", "", IF(OR(ISTEXT(K395),ISTEXT($F395)),"",K395*$F395))</f>
        <v/>
      </c>
      <c r="M395" s="30">
        <f>IF(OR(H395="",H395=0),"",IF(K395="",IF(J395="","",IF(OR(ISTEXT(J395),ISTEXT(H395)),"",J395/H395)),IF(OR(ISTEXT(L395),ISTEXT(H395)),"",L395/H395)))</f>
        <v/>
      </c>
    </row>
    <row r="396" ht="13.35" customHeight="1" s="162">
      <c r="B396" s="307" t="n"/>
      <c r="C396" s="307" t="n"/>
      <c r="E396" s="307" t="n"/>
      <c r="F396" s="32" t="n"/>
      <c r="G396" s="33">
        <f>IF(F396="", "", IF(OR(ISTEXT(H396),ISTEXT(F396)),"",H396/F396))</f>
        <v/>
      </c>
      <c r="H396" s="33" t="n"/>
      <c r="I396" s="33" t="n"/>
      <c r="J396" s="33">
        <f>IF(I396="", "", IF(OR(ISTEXT(I396),ISTEXT($F396)),"",I396*$F396))</f>
        <v/>
      </c>
      <c r="K396" s="33" t="n"/>
      <c r="L396" s="33">
        <f>IF(K396="", "", IF(OR(ISTEXT(K396),ISTEXT($F396)),"",K396*$F396))</f>
        <v/>
      </c>
      <c r="M396" s="30">
        <f>IF(OR(H396="",H396=0),"",IF(K396="",IF(J396="","",IF(OR(ISTEXT(J396),ISTEXT(H396)),"",J396/H396)),IF(OR(ISTEXT(L396),ISTEXT(H396)),"",L396/H396)))</f>
        <v/>
      </c>
    </row>
    <row r="397" ht="13.35" customHeight="1" s="162">
      <c r="B397" s="307" t="n"/>
      <c r="C397" s="307" t="n"/>
      <c r="E397" s="307" t="n"/>
      <c r="F397" s="32" t="n"/>
      <c r="G397" s="33">
        <f>IF(F397="", "", IF(OR(ISTEXT(H397),ISTEXT(F397)),"",H397/F397))</f>
        <v/>
      </c>
      <c r="H397" s="33" t="n"/>
      <c r="I397" s="33" t="n"/>
      <c r="J397" s="33">
        <f>IF(I397="", "", IF(OR(ISTEXT(I397),ISTEXT($F397)),"",I397*$F397))</f>
        <v/>
      </c>
      <c r="K397" s="33" t="n"/>
      <c r="L397" s="33">
        <f>IF(K397="", "", IF(OR(ISTEXT(K397),ISTEXT($F397)),"",K397*$F397))</f>
        <v/>
      </c>
      <c r="M397" s="30">
        <f>IF(OR(H397="",H397=0),"",IF(K397="",IF(J397="","",IF(OR(ISTEXT(J397),ISTEXT(H397)),"",J397/H397)),IF(OR(ISTEXT(L397),ISTEXT(H397)),"",L397/H397)))</f>
        <v/>
      </c>
    </row>
    <row r="398" ht="13.35" customHeight="1" s="162">
      <c r="B398" s="307" t="n"/>
      <c r="C398" s="307" t="n"/>
      <c r="E398" s="307" t="n"/>
      <c r="F398" s="32" t="n"/>
      <c r="G398" s="33">
        <f>IF(F398="", "", IF(OR(ISTEXT(H398),ISTEXT(F398)),"",H398/F398))</f>
        <v/>
      </c>
      <c r="H398" s="33" t="n"/>
      <c r="I398" s="33" t="n"/>
      <c r="J398" s="33">
        <f>IF(I398="", "", IF(OR(ISTEXT(I398),ISTEXT($F398)),"",I398*$F398))</f>
        <v/>
      </c>
      <c r="K398" s="33" t="n"/>
      <c r="L398" s="33">
        <f>IF(K398="", "", IF(OR(ISTEXT(K398),ISTEXT($F398)),"",K398*$F398))</f>
        <v/>
      </c>
      <c r="M398" s="30">
        <f>IF(OR(H398="",H398=0),"",IF(K398="",IF(J398="","",IF(OR(ISTEXT(J398),ISTEXT(H398)),"",J398/H398)),IF(OR(ISTEXT(L398),ISTEXT(H398)),"",L398/H398)))</f>
        <v/>
      </c>
    </row>
    <row r="399" ht="13.35" customHeight="1" s="162">
      <c r="B399" s="307" t="n"/>
      <c r="C399" s="307" t="n"/>
      <c r="E399" s="307" t="n"/>
      <c r="F399" s="32" t="n"/>
      <c r="G399" s="33">
        <f>IF(F399="", "", IF(OR(ISTEXT(H399),ISTEXT(F399)),"",H399/F399))</f>
        <v/>
      </c>
      <c r="H399" s="33" t="n"/>
      <c r="I399" s="33" t="n"/>
      <c r="J399" s="33">
        <f>IF(I399="", "", IF(OR(ISTEXT(I399),ISTEXT($F399)),"",I399*$F399))</f>
        <v/>
      </c>
      <c r="K399" s="33" t="n"/>
      <c r="L399" s="33">
        <f>IF(K399="", "", IF(OR(ISTEXT(K399),ISTEXT($F399)),"",K399*$F399))</f>
        <v/>
      </c>
      <c r="M399" s="30">
        <f>IF(OR(H399="",H399=0),"",IF(K399="",IF(J399="","",IF(OR(ISTEXT(J399),ISTEXT(H399)),"",J399/H399)),IF(OR(ISTEXT(L399),ISTEXT(H399)),"",L399/H399)))</f>
        <v/>
      </c>
    </row>
    <row r="400" ht="13.35" customHeight="1" s="162">
      <c r="B400" s="307" t="n"/>
      <c r="C400" s="307" t="n"/>
      <c r="E400" s="307" t="n"/>
      <c r="F400" s="32" t="n"/>
      <c r="G400" s="33">
        <f>IF(F400="", "", IF(OR(ISTEXT(H400),ISTEXT(F400)),"",H400/F400))</f>
        <v/>
      </c>
      <c r="H400" s="33" t="n"/>
      <c r="I400" s="33" t="n"/>
      <c r="J400" s="33">
        <f>IF(I400="", "", IF(OR(ISTEXT(I400),ISTEXT($F400)),"",I400*$F400))</f>
        <v/>
      </c>
      <c r="K400" s="33" t="n"/>
      <c r="L400" s="33">
        <f>IF(K400="", "", IF(OR(ISTEXT(K400),ISTEXT($F400)),"",K400*$F400))</f>
        <v/>
      </c>
      <c r="M400" s="30">
        <f>IF(OR(H400="",H400=0),"",IF(K400="",IF(J400="","",IF(OR(ISTEXT(J400),ISTEXT(H400)),"",J400/H400)),IF(OR(ISTEXT(L400),ISTEXT(H400)),"",L400/H400)))</f>
        <v/>
      </c>
    </row>
    <row r="401" ht="13.35" customHeight="1" s="162">
      <c r="B401" s="307" t="n"/>
      <c r="C401" s="307" t="n"/>
      <c r="E401" s="307" t="n"/>
      <c r="F401" s="32" t="n"/>
      <c r="G401" s="33">
        <f>IF(F401="", "", IF(OR(ISTEXT(H401),ISTEXT(F401)),"",H401/F401))</f>
        <v/>
      </c>
      <c r="H401" s="33" t="n"/>
      <c r="I401" s="33" t="n"/>
      <c r="J401" s="33">
        <f>IF(I401="", "", IF(OR(ISTEXT(I401),ISTEXT($F401)),"",I401*$F401))</f>
        <v/>
      </c>
      <c r="K401" s="33" t="n"/>
      <c r="L401" s="33">
        <f>IF(K401="", "", IF(OR(ISTEXT(K401),ISTEXT($F401)),"",K401*$F401))</f>
        <v/>
      </c>
      <c r="M401" s="30">
        <f>IF(OR(H401="",H401=0),"",IF(K401="",IF(J401="","",IF(OR(ISTEXT(J401),ISTEXT(H401)),"",J401/H401)),IF(OR(ISTEXT(L401),ISTEXT(H401)),"",L401/H401)))</f>
        <v/>
      </c>
    </row>
    <row r="402" ht="13.35" customHeight="1" s="162">
      <c r="B402" s="307" t="n"/>
      <c r="C402" s="307" t="n"/>
      <c r="E402" s="307" t="n"/>
      <c r="F402" s="32" t="n"/>
      <c r="G402" s="33">
        <f>IF(F402="", "", IF(OR(ISTEXT(H402),ISTEXT(F402)),"",H402/F402))</f>
        <v/>
      </c>
      <c r="H402" s="33" t="n"/>
      <c r="I402" s="33" t="n"/>
      <c r="J402" s="33">
        <f>IF(I402="", "", IF(OR(ISTEXT(I402),ISTEXT($F402)),"",I402*$F402))</f>
        <v/>
      </c>
      <c r="K402" s="33" t="n"/>
      <c r="L402" s="33">
        <f>IF(K402="", "", IF(OR(ISTEXT(K402),ISTEXT($F402)),"",K402*$F402))</f>
        <v/>
      </c>
      <c r="M402" s="30">
        <f>IF(OR(H402="",H402=0),"",IF(K402="",IF(J402="","",IF(OR(ISTEXT(J402),ISTEXT(H402)),"",J402/H402)),IF(OR(ISTEXT(L402),ISTEXT(H402)),"",L402/H402)))</f>
        <v/>
      </c>
    </row>
    <row r="403" ht="13.35" customHeight="1" s="162">
      <c r="B403" s="307" t="n"/>
      <c r="C403" s="307" t="n"/>
      <c r="E403" s="307" t="n"/>
      <c r="F403" s="32" t="n"/>
      <c r="G403" s="33">
        <f>IF(F403="", "", IF(OR(ISTEXT(H403),ISTEXT(F403)),"",H403/F403))</f>
        <v/>
      </c>
      <c r="H403" s="33" t="n"/>
      <c r="I403" s="33" t="n"/>
      <c r="J403" s="33">
        <f>IF(I403="", "", IF(OR(ISTEXT(I403),ISTEXT($F403)),"",I403*$F403))</f>
        <v/>
      </c>
      <c r="K403" s="33" t="n"/>
      <c r="L403" s="33">
        <f>IF(K403="", "", IF(OR(ISTEXT(K403),ISTEXT($F403)),"",K403*$F403))</f>
        <v/>
      </c>
      <c r="M403" s="30">
        <f>IF(OR(H403="",H403=0),"",IF(K403="",IF(J403="","",IF(OR(ISTEXT(J403),ISTEXT(H403)),"",J403/H403)),IF(OR(ISTEXT(L403),ISTEXT(H403)),"",L403/H403)))</f>
        <v/>
      </c>
    </row>
    <row r="404" ht="13.35" customHeight="1" s="162">
      <c r="B404" s="307" t="n"/>
      <c r="C404" s="307" t="n"/>
      <c r="E404" s="307" t="n"/>
      <c r="F404" s="32" t="n"/>
      <c r="G404" s="33">
        <f>IF(F404="", "", IF(OR(ISTEXT(H404),ISTEXT(F404)),"",H404/F404))</f>
        <v/>
      </c>
      <c r="H404" s="33" t="n"/>
      <c r="I404" s="33" t="n"/>
      <c r="J404" s="33">
        <f>IF(I404="", "", IF(OR(ISTEXT(I404),ISTEXT($F404)),"",I404*$F404))</f>
        <v/>
      </c>
      <c r="K404" s="33" t="n"/>
      <c r="L404" s="33">
        <f>IF(K404="", "", IF(OR(ISTEXT(K404),ISTEXT($F404)),"",K404*$F404))</f>
        <v/>
      </c>
      <c r="M404" s="30">
        <f>IF(OR(H404="",H404=0),"",IF(K404="",IF(J404="","",IF(OR(ISTEXT(J404),ISTEXT(H404)),"",J404/H404)),IF(OR(ISTEXT(L404),ISTEXT(H404)),"",L404/H404)))</f>
        <v/>
      </c>
    </row>
    <row r="405" ht="13.35" customHeight="1" s="162">
      <c r="B405" s="307" t="n"/>
      <c r="C405" s="307" t="n"/>
      <c r="E405" s="307" t="n"/>
      <c r="F405" s="32" t="n"/>
      <c r="G405" s="33">
        <f>IF(F405="", "", IF(OR(ISTEXT(H405),ISTEXT(F405)),"",H405/F405))</f>
        <v/>
      </c>
      <c r="H405" s="33" t="n"/>
      <c r="I405" s="33" t="n"/>
      <c r="J405" s="33">
        <f>IF(I405="", "", IF(OR(ISTEXT(I405),ISTEXT($F405)),"",I405*$F405))</f>
        <v/>
      </c>
      <c r="K405" s="33" t="n"/>
      <c r="L405" s="33">
        <f>IF(K405="", "", IF(OR(ISTEXT(K405),ISTEXT($F405)),"",K405*$F405))</f>
        <v/>
      </c>
      <c r="M405" s="30">
        <f>IF(OR(H405="",H405=0),"",IF(K405="",IF(J405="","",IF(OR(ISTEXT(J405),ISTEXT(H405)),"",J405/H405)),IF(OR(ISTEXT(L405),ISTEXT(H405)),"",L405/H405)))</f>
        <v/>
      </c>
    </row>
    <row r="406" ht="13.35" customHeight="1" s="162">
      <c r="B406" s="307" t="n"/>
      <c r="C406" s="307" t="n"/>
      <c r="E406" s="307" t="n"/>
      <c r="F406" s="32" t="n"/>
      <c r="G406" s="33">
        <f>IF(F406="", "", IF(OR(ISTEXT(H406),ISTEXT(F406)),"",H406/F406))</f>
        <v/>
      </c>
      <c r="H406" s="33" t="n"/>
      <c r="I406" s="33" t="n"/>
      <c r="J406" s="33">
        <f>IF(I406="", "", IF(OR(ISTEXT(I406),ISTEXT($F406)),"",I406*$F406))</f>
        <v/>
      </c>
      <c r="K406" s="33" t="n"/>
      <c r="L406" s="33">
        <f>IF(K406="", "", IF(OR(ISTEXT(K406),ISTEXT($F406)),"",K406*$F406))</f>
        <v/>
      </c>
      <c r="M406" s="30">
        <f>IF(OR(H406="",H406=0),"",IF(K406="",IF(J406="","",IF(OR(ISTEXT(J406),ISTEXT(H406)),"",J406/H406)),IF(OR(ISTEXT(L406),ISTEXT(H406)),"",L406/H406)))</f>
        <v/>
      </c>
    </row>
    <row r="407" ht="13.35" customHeight="1" s="162">
      <c r="B407" s="307" t="n"/>
      <c r="C407" s="307" t="n"/>
      <c r="E407" s="307" t="n"/>
      <c r="F407" s="32" t="n"/>
      <c r="G407" s="33">
        <f>IF(F407="", "", IF(OR(ISTEXT(H407),ISTEXT(F407)),"",H407/F407))</f>
        <v/>
      </c>
      <c r="H407" s="33" t="n"/>
      <c r="I407" s="33" t="n"/>
      <c r="J407" s="33">
        <f>IF(I407="", "", IF(OR(ISTEXT(I407),ISTEXT($F407)),"",I407*$F407))</f>
        <v/>
      </c>
      <c r="K407" s="33" t="n"/>
      <c r="L407" s="33">
        <f>IF(K407="", "", IF(OR(ISTEXT(K407),ISTEXT($F407)),"",K407*$F407))</f>
        <v/>
      </c>
      <c r="M407" s="30">
        <f>IF(OR(H407="",H407=0),"",IF(K407="",IF(J407="","",IF(OR(ISTEXT(J407),ISTEXT(H407)),"",J407/H407)),IF(OR(ISTEXT(L407),ISTEXT(H407)),"",L407/H407)))</f>
        <v/>
      </c>
    </row>
    <row r="408" ht="13.35" customHeight="1" s="162">
      <c r="B408" s="307" t="n"/>
      <c r="C408" s="307" t="n"/>
      <c r="E408" s="307" t="n"/>
      <c r="F408" s="32" t="n"/>
      <c r="G408" s="33">
        <f>IF(F408="", "", IF(OR(ISTEXT(H408),ISTEXT(F408)),"",H408/F408))</f>
        <v/>
      </c>
      <c r="H408" s="33" t="n"/>
      <c r="I408" s="33" t="n"/>
      <c r="J408" s="33">
        <f>IF(I408="", "", IF(OR(ISTEXT(I408),ISTEXT($F408)),"",I408*$F408))</f>
        <v/>
      </c>
      <c r="K408" s="33" t="n"/>
      <c r="L408" s="33">
        <f>IF(K408="", "", IF(OR(ISTEXT(K408),ISTEXT($F408)),"",K408*$F408))</f>
        <v/>
      </c>
      <c r="M408" s="30">
        <f>IF(OR(H408="",H408=0),"",IF(K408="",IF(J408="","",IF(OR(ISTEXT(J408),ISTEXT(H408)),"",J408/H408)),IF(OR(ISTEXT(L408),ISTEXT(H408)),"",L408/H408)))</f>
        <v/>
      </c>
    </row>
    <row r="409" ht="13.35" customHeight="1" s="162">
      <c r="B409" s="307" t="n"/>
      <c r="C409" s="307" t="n"/>
      <c r="E409" s="307" t="n"/>
      <c r="F409" s="32" t="n"/>
      <c r="G409" s="33">
        <f>IF(F409="", "", IF(OR(ISTEXT(H409),ISTEXT(F409)),"",H409/F409))</f>
        <v/>
      </c>
      <c r="H409" s="33" t="n"/>
      <c r="I409" s="33" t="n"/>
      <c r="J409" s="33">
        <f>IF(I409="", "", IF(OR(ISTEXT(I409),ISTEXT($F409)),"",I409*$F409))</f>
        <v/>
      </c>
      <c r="K409" s="33" t="n"/>
      <c r="L409" s="33">
        <f>IF(K409="", "", IF(OR(ISTEXT(K409),ISTEXT($F409)),"",K409*$F409))</f>
        <v/>
      </c>
      <c r="M409" s="30">
        <f>IF(OR(H409="",H409=0),"",IF(K409="",IF(J409="","",IF(OR(ISTEXT(J409),ISTEXT(H409)),"",J409/H409)),IF(OR(ISTEXT(L409),ISTEXT(H409)),"",L409/H409)))</f>
        <v/>
      </c>
    </row>
    <row r="410" ht="13.35" customHeight="1" s="162">
      <c r="B410" s="42" t="n"/>
      <c r="C410" s="231" t="inlineStr">
        <is>
          <t>Subtotal (this page)</t>
        </is>
      </c>
      <c r="D410" s="159" t="n"/>
      <c r="E410" s="42" t="n"/>
      <c r="F410" s="42" t="n"/>
      <c r="G410" s="43" t="n"/>
      <c r="H410" s="43">
        <f>IF(SUM(H372:H409)=0,"",SUM(H372:H409))</f>
        <v/>
      </c>
      <c r="I410" s="43" t="n"/>
      <c r="J410" s="43">
        <f>IF(SUM(J372:J409)=0,"",SUM(J372:J409))</f>
        <v/>
      </c>
      <c r="K410" s="43" t="n"/>
      <c r="L410" s="43">
        <f>IF(SUM(L372:L409)=0,"",SUM(L372:L409))</f>
        <v/>
      </c>
      <c r="M410" s="35">
        <f>IF(OR(H410="",H410=0),"",IF(L410="",IF(J410="","",IF(OR(ISTEXT(J410),ISTEXT(H410)),"",J410/H410)),IF(OR(ISTEXT(L410),ISTEXT(H410)),"",L410/H410)))</f>
        <v/>
      </c>
    </row>
    <row r="411" ht="13.35" customHeight="1" s="162">
      <c r="B411" s="188" t="inlineStr">
        <is>
          <t>Return Air Inlets (cont.)</t>
        </is>
      </c>
      <c r="C411" s="174" t="n"/>
      <c r="D411" s="174" t="n"/>
      <c r="E411" s="174" t="n"/>
      <c r="F411" s="173" t="n"/>
      <c r="G411" s="233" t="inlineStr">
        <is>
          <t>Design VEL</t>
        </is>
      </c>
      <c r="H411" s="194" t="inlineStr">
        <is>
          <t>Design CFM</t>
        </is>
      </c>
      <c r="I411" s="188" t="inlineStr">
        <is>
          <t>Initial</t>
        </is>
      </c>
      <c r="J411" s="173" t="n"/>
      <c r="K411" s="188" t="inlineStr">
        <is>
          <t>Final</t>
        </is>
      </c>
      <c r="L411" s="173" t="n"/>
      <c r="M411" s="188" t="inlineStr">
        <is>
          <t>%</t>
        </is>
      </c>
    </row>
    <row r="412" ht="13.35" customHeight="1" s="162">
      <c r="B412" s="153" t="inlineStr">
        <is>
          <t>No.</t>
        </is>
      </c>
      <c r="C412" s="188" t="inlineStr">
        <is>
          <t>Area Served</t>
        </is>
      </c>
      <c r="D412" s="188" t="inlineStr">
        <is>
          <t>Type</t>
        </is>
      </c>
      <c r="E412" s="188" t="inlineStr">
        <is>
          <t>Size</t>
        </is>
      </c>
      <c r="F412" s="188" t="inlineStr">
        <is>
          <t>Ak</t>
        </is>
      </c>
      <c r="G412" s="440" t="n"/>
      <c r="H412" s="440" t="n"/>
      <c r="I412" s="188" t="inlineStr">
        <is>
          <t>VEL</t>
        </is>
      </c>
      <c r="J412" s="188" t="inlineStr">
        <is>
          <t>CFM</t>
        </is>
      </c>
      <c r="K412" s="188" t="inlineStr">
        <is>
          <t>VEL</t>
        </is>
      </c>
      <c r="L412" s="188" t="inlineStr">
        <is>
          <t>CFM</t>
        </is>
      </c>
      <c r="M412" s="440" t="n"/>
    </row>
    <row r="413" ht="13.35" customHeight="1" s="162">
      <c r="B413" s="31" t="n"/>
      <c r="C413" s="31" t="n"/>
      <c r="E413" s="31" t="n"/>
      <c r="F413" s="32" t="n"/>
      <c r="G413" s="33">
        <f>IF(F413="", "", IF(OR(ISTEXT(H413),ISTEXT(F413)),"",H413/F413))</f>
        <v/>
      </c>
      <c r="H413" s="33" t="n"/>
      <c r="I413" s="33" t="n"/>
      <c r="J413" s="33">
        <f>IF(I413="", "", IF(OR(ISTEXT(I413),ISTEXT($F413)),"",I413*$F413))</f>
        <v/>
      </c>
      <c r="K413" s="33" t="n"/>
      <c r="L413" s="33">
        <f>IF(K413="", "", IF(OR(ISTEXT(K413),ISTEXT($F413)),"",K413*$F413))</f>
        <v/>
      </c>
      <c r="M413" s="30">
        <f>IF(OR(H413="",H413=0),"",IF(K413="",IF(J413="","",IF(OR(ISTEXT(J413),ISTEXT(H413)),"",J413/H413)),IF(OR(ISTEXT(L413),ISTEXT(H413)),"",L413/H413)))</f>
        <v/>
      </c>
    </row>
    <row r="414" ht="13.35" customHeight="1" s="162">
      <c r="B414" s="31" t="n"/>
      <c r="C414" s="31" t="n"/>
      <c r="E414" s="31" t="n"/>
      <c r="F414" s="32" t="n"/>
      <c r="G414" s="33">
        <f>IF(F414="", "", IF(OR(ISTEXT(H414),ISTEXT(F414)),"",H414/F414))</f>
        <v/>
      </c>
      <c r="H414" s="33" t="n"/>
      <c r="I414" s="33" t="n"/>
      <c r="J414" s="33">
        <f>IF(I414="", "", IF(OR(ISTEXT(I414),ISTEXT($F414)),"",I414*$F414))</f>
        <v/>
      </c>
      <c r="K414" s="33" t="n"/>
      <c r="L414" s="33">
        <f>IF(K414="", "", IF(OR(ISTEXT(K414),ISTEXT($F414)),"",K414*$F414))</f>
        <v/>
      </c>
      <c r="M414" s="30">
        <f>IF(OR(H414="",H414=0),"",IF(K414="",IF(J414="","",IF(OR(ISTEXT(J414),ISTEXT(H414)),"",J414/H414)),IF(OR(ISTEXT(L414),ISTEXT(H414)),"",L414/H414)))</f>
        <v/>
      </c>
    </row>
    <row r="415" ht="13.35" customHeight="1" s="162">
      <c r="B415" s="31" t="n"/>
      <c r="C415" s="31" t="n"/>
      <c r="E415" s="31" t="n"/>
      <c r="F415" s="32" t="n"/>
      <c r="G415" s="33">
        <f>IF(F415="", "", IF(OR(ISTEXT(H415),ISTEXT(F415)),"",H415/F415))</f>
        <v/>
      </c>
      <c r="H415" s="33" t="n"/>
      <c r="I415" s="33" t="n"/>
      <c r="J415" s="33">
        <f>IF(I415="", "", IF(OR(ISTEXT(I415),ISTEXT($F415)),"",I415*$F415))</f>
        <v/>
      </c>
      <c r="K415" s="33" t="n"/>
      <c r="L415" s="33">
        <f>IF(K415="", "", IF(OR(ISTEXT(K415),ISTEXT($F415)),"",K415*$F415))</f>
        <v/>
      </c>
      <c r="M415" s="30">
        <f>IF(OR(H415="",H415=0),"",IF(K415="",IF(J415="","",IF(OR(ISTEXT(J415),ISTEXT(H415)),"",J415/H415)),IF(OR(ISTEXT(L415),ISTEXT(H415)),"",L415/H415)))</f>
        <v/>
      </c>
    </row>
    <row r="416" ht="13.35" customHeight="1" s="162">
      <c r="B416" s="31" t="n"/>
      <c r="C416" s="31" t="n"/>
      <c r="E416" s="31" t="n"/>
      <c r="F416" s="32" t="n"/>
      <c r="G416" s="33">
        <f>IF(F416="", "", IF(OR(ISTEXT(H416),ISTEXT(F416)),"",H416/F416))</f>
        <v/>
      </c>
      <c r="H416" s="33" t="n"/>
      <c r="I416" s="33" t="n"/>
      <c r="J416" s="33">
        <f>IF(I416="", "", IF(OR(ISTEXT(I416),ISTEXT($F416)),"",I416*$F416))</f>
        <v/>
      </c>
      <c r="K416" s="33" t="n"/>
      <c r="L416" s="33">
        <f>IF(K416="", "", IF(OR(ISTEXT(K416),ISTEXT($F416)),"",K416*$F416))</f>
        <v/>
      </c>
      <c r="M416" s="30">
        <f>IF(OR(H416="",H416=0),"",IF(K416="",IF(J416="","",IF(OR(ISTEXT(J416),ISTEXT(H416)),"",J416/H416)),IF(OR(ISTEXT(L416),ISTEXT(H416)),"",L416/H416)))</f>
        <v/>
      </c>
    </row>
    <row r="417" ht="13.35" customHeight="1" s="162">
      <c r="B417" s="42" t="n"/>
      <c r="C417" s="231" t="inlineStr">
        <is>
          <t>Subtotal (this page)</t>
        </is>
      </c>
      <c r="D417" s="159" t="n"/>
      <c r="E417" s="42" t="n"/>
      <c r="F417" s="42" t="n"/>
      <c r="G417" s="43" t="n"/>
      <c r="H417" s="43">
        <f>IF(SUM(H413:H416)=0,"",SUM(H413:H416))</f>
        <v/>
      </c>
      <c r="I417" s="42" t="n"/>
      <c r="J417" s="43">
        <f>IF(SUM(J413:J416)=0,"",SUM(J413:J416))</f>
        <v/>
      </c>
      <c r="K417" s="42" t="n"/>
      <c r="L417" s="43">
        <f>IF(SUM(L413:L416)=0,"",SUM(L413:L416))</f>
        <v/>
      </c>
      <c r="M417" s="35">
        <f>IF(OR(H417="",H417=0),"",IF(L417="",IF(J417="","",IF(OR(ISTEXT(J417),ISTEXT(H417)),"",J417/H417)),IF(OR(ISTEXT(L417),ISTEXT(H417)),"",L417/H417)))</f>
        <v/>
      </c>
    </row>
    <row r="418" ht="13.35" customHeight="1" s="162">
      <c r="B418" s="188" t="inlineStr">
        <is>
          <t>Remarks (cont.)</t>
        </is>
      </c>
      <c r="C418" s="173" t="n"/>
      <c r="D418" s="154" t="n"/>
      <c r="E418" s="174" t="n"/>
      <c r="F418" s="174" t="n"/>
      <c r="G418" s="174" t="n"/>
      <c r="H418" s="174" t="n"/>
      <c r="I418" s="174" t="n"/>
      <c r="J418" s="174" t="n"/>
      <c r="K418" s="174" t="n"/>
      <c r="L418" s="174" t="n"/>
      <c r="M418" s="173" t="n"/>
    </row>
    <row r="419" ht="13.35" customHeight="1" s="162">
      <c r="B419" s="154" t="n"/>
      <c r="C419" s="174" t="n"/>
      <c r="D419" s="174" t="n"/>
      <c r="E419" s="174" t="n"/>
      <c r="F419" s="174" t="n"/>
      <c r="G419" s="174" t="n"/>
      <c r="H419" s="174" t="n"/>
      <c r="I419" s="174" t="n"/>
      <c r="J419" s="174" t="n"/>
      <c r="K419" s="174" t="n"/>
      <c r="L419" s="174" t="n"/>
      <c r="M419" s="173" t="n"/>
    </row>
    <row r="420" ht="13.35" customHeight="1" s="162">
      <c r="B420" s="200" t="inlineStr">
        <is>
          <t>System</t>
        </is>
      </c>
      <c r="C420" s="403" t="n"/>
      <c r="D420" s="209">
        <f>IF('{Equipment Data Entry}'!B11="","",'{Equipment Data Entry}'!B11)</f>
        <v/>
      </c>
      <c r="E420" s="418" t="n"/>
      <c r="F420" s="403" t="n"/>
      <c r="G420" s="200" t="inlineStr">
        <is>
          <t>Service</t>
        </is>
      </c>
      <c r="H420" s="403" t="n"/>
      <c r="I420" s="210">
        <f>IF('{Equipment Data Entry}'!C11="","",'{Equipment Data Entry}'!C11)</f>
        <v/>
      </c>
      <c r="J420" s="418" t="n"/>
      <c r="K420" s="418" t="n"/>
      <c r="L420" s="418" t="n"/>
      <c r="M420" s="403" t="n"/>
    </row>
    <row r="421" ht="13.35" customHeight="1" s="162">
      <c r="B421" s="422" t="n"/>
      <c r="C421" s="423" t="n"/>
      <c r="D421" s="422" t="n"/>
      <c r="E421" s="424" t="n"/>
      <c r="F421" s="423" t="n"/>
      <c r="G421" s="422" t="n"/>
      <c r="H421" s="423" t="n"/>
      <c r="I421" s="422" t="n"/>
      <c r="J421" s="424" t="n"/>
      <c r="K421" s="424" t="n"/>
      <c r="L421" s="424" t="n"/>
      <c r="M421" s="423" t="n"/>
    </row>
    <row r="422" ht="13.35" customHeight="1" s="162">
      <c r="B422" s="425" t="inlineStr">
        <is>
          <t>Drive Type:</t>
        </is>
      </c>
      <c r="D422" s="426" t="n"/>
      <c r="E422" s="425" t="inlineStr">
        <is>
          <t>Rotation – Design:</t>
        </is>
      </c>
      <c r="G422" s="426" t="n"/>
      <c r="I422" s="425" t="inlineStr">
        <is>
          <t>Actual:</t>
        </is>
      </c>
      <c r="J422" s="426" t="n"/>
    </row>
    <row r="423" ht="13.35" customHeight="1" s="162">
      <c r="B423" s="200" t="inlineStr">
        <is>
          <t>Unit Data</t>
        </is>
      </c>
      <c r="C423" s="400" t="n"/>
      <c r="D423" s="400" t="n"/>
      <c r="E423" s="400" t="n"/>
      <c r="F423" s="400" t="n"/>
      <c r="G423" s="401" t="n"/>
      <c r="I423" s="200" t="inlineStr">
        <is>
          <t>Design and Performance Data</t>
        </is>
      </c>
      <c r="J423" s="400" t="n"/>
      <c r="K423" s="400" t="n"/>
      <c r="L423" s="401" t="n"/>
      <c r="M423" s="283" t="n"/>
    </row>
    <row r="424" ht="13.35" customHeight="1" s="162">
      <c r="B424" s="199" t="inlineStr">
        <is>
          <t>Manufacturer</t>
        </is>
      </c>
      <c r="C424" s="401" t="n"/>
      <c r="D424" s="204">
        <f>IF('{Equipment Data Entry}'!E11="","",'{Equipment Data Entry}'!E11)</f>
        <v/>
      </c>
      <c r="E424" s="400" t="n"/>
      <c r="F424" s="400" t="n"/>
      <c r="G424" s="401" t="n"/>
      <c r="I424" s="199" t="inlineStr">
        <is>
          <t>Design Criteria</t>
        </is>
      </c>
      <c r="J424" s="401" t="n"/>
      <c r="K424" s="199" t="inlineStr">
        <is>
          <t>Design</t>
        </is>
      </c>
      <c r="L424" s="199" t="inlineStr">
        <is>
          <t>Actual</t>
        </is>
      </c>
    </row>
    <row r="425" ht="13.35" customHeight="1" s="162">
      <c r="B425" s="199" t="inlineStr">
        <is>
          <t>Model Number</t>
        </is>
      </c>
      <c r="C425" s="401" t="n"/>
      <c r="D425" s="204">
        <f>IF('{Equipment Data Entry}'!F11="","",'{Equipment Data Entry}'!F11)</f>
        <v/>
      </c>
      <c r="E425" s="400" t="n"/>
      <c r="F425" s="400" t="n"/>
      <c r="G425" s="401" t="n"/>
      <c r="I425" s="199" t="inlineStr">
        <is>
          <t>Total Airflow</t>
        </is>
      </c>
      <c r="J425" s="401" t="n"/>
      <c r="K425" s="24">
        <f>H459</f>
        <v/>
      </c>
      <c r="L425" s="24">
        <f>L459</f>
        <v/>
      </c>
      <c r="M425" s="22">
        <f>IF(OR(L425="",K425="",K425=0),"",IF(OR(ISTEXT(L425),ISTEXT(K425)),"",L425/K425))</f>
        <v/>
      </c>
    </row>
    <row r="426" ht="13.35" customHeight="1" s="162">
      <c r="B426" s="199" t="inlineStr">
        <is>
          <t>Serial Number</t>
        </is>
      </c>
      <c r="C426" s="401" t="n"/>
      <c r="D426" s="204" t="n"/>
      <c r="E426" s="400" t="n"/>
      <c r="F426" s="400" t="n"/>
      <c r="G426" s="401" t="n"/>
      <c r="I426" s="199" t="inlineStr">
        <is>
          <t>Outside Airflow</t>
        </is>
      </c>
      <c r="J426" s="401" t="n"/>
      <c r="K426" s="24">
        <f>IF(N(H467)=0,"",H467)</f>
        <v/>
      </c>
      <c r="L426" s="24">
        <f>L467</f>
        <v/>
      </c>
      <c r="M426" s="22">
        <f>IF(OR(L426="",K426="",K426=0),"",IF(OR(ISTEXT(L426),ISTEXT(K426)),"",L426/K426))</f>
        <v/>
      </c>
    </row>
    <row r="427" ht="13.35" customHeight="1" s="162">
      <c r="B427" s="199" t="inlineStr">
        <is>
          <t>Area Served</t>
        </is>
      </c>
      <c r="C427" s="401" t="n"/>
      <c r="D427" s="204">
        <f>I420</f>
        <v/>
      </c>
      <c r="E427" s="400" t="n"/>
      <c r="F427" s="400" t="n"/>
      <c r="G427" s="401" t="n"/>
      <c r="I427" s="199" t="inlineStr">
        <is>
          <t>Return Airflow</t>
        </is>
      </c>
      <c r="J427" s="401" t="n"/>
      <c r="K427" s="24">
        <f>IF(K425="","",IF(ISTEXT(K425),"",K425-N(K426)))</f>
        <v/>
      </c>
      <c r="L427" s="24">
        <f>IF(L425="","",IF(ISTEXT(L425),"",L425-N(L426)))</f>
        <v/>
      </c>
    </row>
    <row r="428" ht="13.35" customHeight="1" s="162">
      <c r="B428" s="199" t="inlineStr">
        <is>
          <t>Location</t>
        </is>
      </c>
      <c r="C428" s="401" t="n"/>
      <c r="D428" s="204">
        <f>IF('{Equipment Data Entry}'!D11="","",'{Equipment Data Entry}'!D11)</f>
        <v/>
      </c>
      <c r="E428" s="400" t="n"/>
      <c r="F428" s="400" t="n"/>
      <c r="G428" s="401" t="n"/>
      <c r="I428" s="199" t="inlineStr">
        <is>
          <t>Unit ESP</t>
        </is>
      </c>
      <c r="J428" s="401" t="n"/>
      <c r="K428" s="71">
        <f>IF('{Equipment Data Entry}'!H11="","",'{Equipment Data Entry}'!H11)</f>
        <v/>
      </c>
      <c r="L428" s="29">
        <f>I445</f>
        <v/>
      </c>
    </row>
    <row r="429" ht="13.35" customHeight="1" s="162">
      <c r="I429" s="199" t="inlineStr">
        <is>
          <t>Fan RPMs</t>
        </is>
      </c>
      <c r="J429" s="401" t="n"/>
      <c r="K429" s="24">
        <f>IF('{Equipment Data Entry}'!I11="","",'{Equipment Data Entry}'!I11)</f>
        <v/>
      </c>
      <c r="L429" s="24">
        <f>IF(L438="","",L438)</f>
        <v/>
      </c>
    </row>
    <row r="430" ht="13.35" customHeight="1" s="162">
      <c r="B430" s="200" t="inlineStr">
        <is>
          <t>Motor Data</t>
        </is>
      </c>
      <c r="C430" s="400" t="n"/>
      <c r="D430" s="400" t="n"/>
      <c r="E430" s="400" t="n"/>
      <c r="F430" s="400" t="n"/>
      <c r="G430" s="401" t="n"/>
      <c r="I430" s="199" t="inlineStr">
        <is>
          <t>Filter Type/Size/Qty</t>
        </is>
      </c>
      <c r="J430" s="400" t="n"/>
      <c r="K430" s="401" t="n"/>
      <c r="L430" s="24" t="n"/>
      <c r="M430" s="401" t="n"/>
    </row>
    <row r="431" ht="13.35" customHeight="1" s="162">
      <c r="B431" s="199" t="inlineStr">
        <is>
          <t>Manufacturer</t>
        </is>
      </c>
      <c r="C431" s="401" t="n"/>
      <c r="D431" s="203" t="n"/>
      <c r="E431" s="400" t="n"/>
      <c r="F431" s="400" t="n"/>
      <c r="G431" s="401" t="n"/>
      <c r="I431" s="200" t="inlineStr">
        <is>
          <t>Drive Data</t>
        </is>
      </c>
      <c r="J431" s="400" t="n"/>
      <c r="K431" s="400" t="n"/>
      <c r="L431" s="401" t="n"/>
    </row>
    <row r="432" ht="13.35" customHeight="1" s="162">
      <c r="B432" s="199" t="inlineStr">
        <is>
          <t>Horsepower</t>
        </is>
      </c>
      <c r="C432" s="401" t="n"/>
      <c r="D432" s="28">
        <f>IF('{Equipment Data Entry}'!G11="","",'{Equipment Data Entry}'!G11)</f>
        <v/>
      </c>
      <c r="E432" s="21" t="inlineStr">
        <is>
          <t>RPM</t>
        </is>
      </c>
      <c r="F432" s="24" t="n"/>
      <c r="G432" s="199" t="inlineStr">
        <is>
          <t>SF</t>
        </is>
      </c>
      <c r="I432" s="199" t="inlineStr">
        <is>
          <t>Motor sheave</t>
        </is>
      </c>
      <c r="J432" s="400" t="n"/>
      <c r="K432" s="24">
        <f>IF('{Equipment Data Entry}'!J11="","",'{Equipment Data Entry}'!J11)</f>
        <v/>
      </c>
      <c r="L432" s="21" t="inlineStr">
        <is>
          <t>Bore</t>
        </is>
      </c>
      <c r="M432" s="208"/>
    </row>
    <row r="433" ht="13.35" customHeight="1" s="162">
      <c r="B433" s="198">
        <f>IF('{Equipment Data Entry}'!N11="","",'{Equipment Data Entry}'!N11)</f>
        <v/>
      </c>
      <c r="C433" s="198">
        <f>IF('{Equipment Data Entry}'!O11="","",'{Equipment Data Entry}'!O11)</f>
        <v/>
      </c>
      <c r="D433" s="21" t="inlineStr">
        <is>
          <t>FLA</t>
        </is>
      </c>
      <c r="E433" s="25" t="n"/>
      <c r="F433" s="21" t="inlineStr">
        <is>
          <t>Frame</t>
        </is>
      </c>
      <c r="G433" s="208" t="n"/>
      <c r="I433" s="199" t="inlineStr">
        <is>
          <t>Fan pulley</t>
        </is>
      </c>
      <c r="J433" s="400" t="n"/>
      <c r="K433" s="24">
        <f>IF('{Equipment Data Entry}'!K11="","",'{Equipment Data Entry}'!K11)</f>
        <v/>
      </c>
      <c r="L433" s="21" t="inlineStr">
        <is>
          <t>Bore</t>
        </is>
      </c>
      <c r="M433" s="208"/>
    </row>
    <row r="434" ht="13.35" customHeight="1" s="162">
      <c r="B434" s="199" t="inlineStr">
        <is>
          <t>Corrected FLA</t>
        </is>
      </c>
      <c r="C434" s="401" t="n"/>
      <c r="D434" s="27">
        <f>IF(OR(E435="",E433="",B433=""),"",IF(OR(ISTEXT(B433),COUNT(E435:G435)=0,ISTEXT(E433)),"",B433/AVERAGE(E435:G435)*E433))</f>
        <v/>
      </c>
      <c r="E434" s="199" t="inlineStr">
        <is>
          <t>Estimated BHP</t>
        </is>
      </c>
      <c r="F434" s="401" t="n"/>
      <c r="G434" s="27">
        <f>IF(OR(COUNT(E436:G436)=0,IF(N(E437)&gt;0,E437,N(D432))=0,IF(N(D434)&gt;0,D434,N(E433))=0),"",IF(N(E437)&gt;0,E437,N(D432))*AVERAGE(E436:G436)/IF(N(D434)&gt;0,D434,N(E433)))</f>
        <v/>
      </c>
      <c r="I434" s="199" t="inlineStr">
        <is>
          <t>Belt(s)</t>
        </is>
      </c>
      <c r="J434" s="208">
        <f>IF('{Equipment Data Entry}'!L11="","",'{Equipment Data Entry}'!L11)</f>
        <v/>
      </c>
      <c r="K434" s="199" t="inlineStr">
        <is>
          <t>C to C</t>
        </is>
      </c>
      <c r="L434" s="64">
        <f>IF('{Equipment Data Entry}'!M11="","",'{Equipment Data Entry}'!M11)</f>
        <v/>
      </c>
    </row>
    <row r="435" ht="13.35" customHeight="1" s="162">
      <c r="B435" s="199" t="inlineStr">
        <is>
          <t>Measured Voltage</t>
        </is>
      </c>
      <c r="C435" s="400" t="n"/>
      <c r="D435" s="401" t="n"/>
      <c r="E435" s="24" t="n"/>
      <c r="F435" s="24" t="n"/>
      <c r="G435" s="24" t="n"/>
      <c r="I435" s="199" t="inlineStr">
        <is>
          <t>Final Settings</t>
        </is>
      </c>
      <c r="J435" s="400" t="n"/>
      <c r="K435" s="401" t="n"/>
      <c r="L435" s="24" t="n"/>
      <c r="M435" s="401" t="n"/>
    </row>
    <row r="436" ht="13.35" customHeight="1" s="162">
      <c r="B436" s="199" t="inlineStr">
        <is>
          <t>Measured Amperage</t>
        </is>
      </c>
      <c r="C436" s="400" t="n"/>
      <c r="D436" s="401" t="n"/>
      <c r="E436" s="25" t="n"/>
      <c r="F436" s="25" t="n"/>
      <c r="G436" s="25" t="n"/>
      <c r="I436" s="205" t="inlineStr">
        <is>
          <t>RPM Data</t>
        </is>
      </c>
      <c r="J436" s="401" t="n"/>
      <c r="K436" s="205" t="inlineStr">
        <is>
          <t>Initial</t>
        </is>
      </c>
      <c r="L436" s="205" t="inlineStr">
        <is>
          <t>Final</t>
        </is>
      </c>
    </row>
    <row r="437" ht="13.35" customHeight="1" s="162">
      <c r="B437" s="199" t="inlineStr">
        <is>
          <t>Motor HP (nameplate)</t>
        </is>
      </c>
      <c r="C437" s="400"/>
      <c r="D437" s="401"/>
      <c r="E437" s="24"/>
      <c r="F437" s="24"/>
      <c r="G437" s="24"/>
      <c r="I437" s="199" t="inlineStr">
        <is>
          <t>Motor RPM</t>
        </is>
      </c>
      <c r="J437" s="401" t="n"/>
      <c r="K437" s="24" t="n"/>
      <c r="L437" s="24" t="n"/>
    </row>
    <row r="438" ht="13.35" customHeight="1" s="162">
      <c r="B438" s="200" t="inlineStr">
        <is>
          <t>Static Pressure Profile (in. w.g.)</t>
        </is>
      </c>
      <c r="C438" s="400" t="n"/>
      <c r="D438" s="400" t="n"/>
      <c r="E438" s="400" t="n"/>
      <c r="F438" s="400" t="n"/>
      <c r="G438" s="401" t="n"/>
      <c r="I438" s="199" t="inlineStr">
        <is>
          <t>Fan RPM</t>
        </is>
      </c>
      <c r="J438" s="401" t="n"/>
      <c r="K438" s="24" t="n"/>
      <c r="L438" s="24" t="n"/>
    </row>
    <row r="439" ht="13.35" customHeight="1" s="162">
      <c r="B439" s="490">
        <f>IFERROR(INDEX('{Dropdowns}'!$AI$2:$AO$7,MATCH($D$442,'{Dropdowns}'!$AH$2:$AH$7,0),1),"")</f>
        <v/>
      </c>
      <c r="C439" s="490">
        <f>IFERROR(INDEX('{Dropdowns}'!$AI$2:$AO$7,MATCH($D$442,'{Dropdowns}'!$AH$2:$AH$7,0),2),"")</f>
        <v/>
      </c>
      <c r="D439" s="490">
        <f>IFERROR(INDEX('{Dropdowns}'!$AI$2:$AO$7,MATCH($D$442,'{Dropdowns}'!$AH$2:$AH$7,0),3),"")</f>
        <v/>
      </c>
      <c r="E439" s="490">
        <f>IFERROR(INDEX('{Dropdowns}'!$AI$2:$AO$7,MATCH($D$442,'{Dropdowns}'!$AH$2:$AH$7,0),4),"")</f>
        <v/>
      </c>
      <c r="F439" s="490">
        <f>IFERROR(INDEX('{Dropdowns}'!$AI$2:$AO$7,MATCH($D$442,'{Dropdowns}'!$AH$2:$AH$7,0),5),"")</f>
        <v/>
      </c>
      <c r="G439" s="490">
        <f>IFERROR(INDEX('{Dropdowns}'!$AI$2:$AO$7,MATCH($D$442,'{Dropdowns}'!$AH$2:$AH$7,0),6),"")</f>
        <v/>
      </c>
      <c r="H439" s="490">
        <f>IFERROR(INDEX('{Dropdowns}'!$AI$2:$AO$7,MATCH($D$442,'{Dropdowns}'!$AH$2:$AH$7,0),7),"")</f>
        <v/>
      </c>
      <c r="I439" s="199" t="inlineStr">
        <is>
          <t>VSD Frequency</t>
        </is>
      </c>
      <c r="J439" s="401" t="n"/>
      <c r="K439" s="66" t="n"/>
      <c r="L439" s="66" t="n"/>
    </row>
    <row r="440" ht="13.35" customHeight="1" s="162">
      <c r="B440" s="492"/>
      <c r="C440" s="492"/>
      <c r="D440" s="492"/>
      <c r="E440" s="492"/>
      <c r="F440" s="492"/>
      <c r="G440" s="492"/>
      <c r="H440" s="492"/>
      <c r="I440" s="199" t="inlineStr">
        <is>
          <t>OA Damper Position</t>
        </is>
      </c>
      <c r="J440" s="400" t="n"/>
      <c r="K440" s="401" t="n"/>
      <c r="L440" s="56" t="n"/>
      <c r="Q440">
        <f>IF(B440="","",B440)</f>
        <v/>
      </c>
      <c r="R440">
        <f>IF(C439="—",Q440,IF(C440="","",C440))</f>
        <v/>
      </c>
      <c r="S440">
        <f>IF(D439="—",R440,IF(D440="","",D440))</f>
        <v/>
      </c>
      <c r="T440">
        <f>IF(E439="—",S440,IF(E440="","",E440))</f>
        <v/>
      </c>
      <c r="U440">
        <f>IF(F439="—",T440,IF(F440="","",F440))</f>
        <v/>
      </c>
      <c r="V440">
        <f>IF(G439="—",U440,IF(G440="","",G440))</f>
        <v/>
      </c>
      <c r="W440">
        <f>IFERROR(MATCH("Fan",$C$439:$H$439,0),"")</f>
        <v/>
      </c>
      <c r="X440">
        <f>IF(W440="","",INDEX(P442:U442,W440))</f>
        <v/>
      </c>
      <c r="Y440">
        <f>IF(W440="","",INDEX(Q441:V441,W440))</f>
        <v/>
      </c>
    </row>
    <row r="441" ht="13.35" customHeight="1" s="162">
      <c r="B441" s="491" t="inlineStr">
        <is>
          <t>Δ</t>
        </is>
      </c>
      <c r="C441" s="498">
        <f>IF(OR(C439="—",C440="",Q440=""),"",IF(OR(ISTEXT(C440),ISTEXT(Q440)),"","Δ "&amp;TEXT(C440-Q440,"0.00")))</f>
        <v/>
      </c>
      <c r="D441" s="498">
        <f>IF(OR(D439="—",D440="",R440=""),"",IF(OR(ISTEXT(D440),ISTEXT(R440)),"","Δ "&amp;TEXT(D440-R440,"0.00")))</f>
        <v/>
      </c>
      <c r="E441" s="498">
        <f>IF(OR(E439="—",E440="",S440=""),"",IF(OR(ISTEXT(E440),ISTEXT(S440)),"","Δ "&amp;TEXT(E440-S440,"0.00")))</f>
        <v/>
      </c>
      <c r="F441" s="498">
        <f>IF(OR(F439="—",F440="",T440=""),"",IF(OR(ISTEXT(F440),ISTEXT(T440)),"","Δ "&amp;TEXT(F440-T440,"0.00")))</f>
        <v/>
      </c>
      <c r="G441" s="498">
        <f>IF(OR(G439="—",G440="",U440=""),"",IF(OR(ISTEXT(G440),ISTEXT(U440)),"","Δ "&amp;TEXT(G440-U440,"0.00")))</f>
        <v/>
      </c>
      <c r="H441" s="498">
        <f>IF(OR(H439="—",H440="",V440=""),"",IF(OR(ISTEXT(H440),ISTEXT(V440)),"","Δ "&amp;TEXT(H440-V440,"0.00")))</f>
        <v/>
      </c>
      <c r="Q441">
        <f>IF(OR(C440="",ISTEXT(C440)),R441,C440)</f>
        <v/>
      </c>
      <c r="R441">
        <f>IF(OR(D440="",ISTEXT(D440)),S441,D440)</f>
        <v/>
      </c>
      <c r="S441">
        <f>IF(OR(E440="",ISTEXT(E440)),T441,E440)</f>
        <v/>
      </c>
      <c r="T441">
        <f>IF(OR(F440="",ISTEXT(F440)),U441,F440)</f>
        <v/>
      </c>
      <c r="U441">
        <f>IF(OR(G440="",ISTEXT(G440)),V441,G440)</f>
        <v/>
      </c>
      <c r="V441">
        <f>IF(OR(H440="",ISTEXT(H440)),"",H440)</f>
        <v/>
      </c>
    </row>
    <row r="442" ht="13.35" customHeight="1" s="162">
      <c r="B442" s="425" t="inlineStr">
        <is>
          <t>Unit type:</t>
        </is>
      </c>
      <c r="D442" s="522" t="inlineStr">
        <is>
          <t>RTU</t>
        </is>
      </c>
      <c r="E442" s="414" t="n"/>
      <c r="F442" s="494" t="inlineStr">
        <is>
          <t>Airflow left to right. Δ = this reading minus the one before it; in. w.g.</t>
        </is>
      </c>
      <c r="P442">
        <f>IF(B440="","",B440)</f>
        <v/>
      </c>
      <c r="Q442">
        <f>IF(C440="",P442,C440)</f>
        <v/>
      </c>
      <c r="R442">
        <f>IF(D440="",Q442,D440)</f>
        <v/>
      </c>
      <c r="S442">
        <f>IF(E440="",R442,E440)</f>
        <v/>
      </c>
      <c r="T442">
        <f>IF(F440="",S442,F440)</f>
        <v/>
      </c>
      <c r="U442">
        <f>IF(G440="",T442,G440)</f>
        <v/>
      </c>
      <c r="V442">
        <f>IF(H440="",U442,H440)</f>
        <v/>
      </c>
    </row>
    <row r="443" ht="13.35" customHeight="1" s="162">
      <c r="B443" s="500" t="inlineStr">
        <is>
          <t>Fan inlet</t>
        </is>
      </c>
      <c r="D443" s="501">
        <f>IF(X440="","",X440)</f>
        <v/>
      </c>
      <c r="F443" s="500" t="inlineStr">
        <is>
          <t>Discharge</t>
        </is>
      </c>
      <c r="I443" s="501">
        <f>IF(V442="","",V442)</f>
        <v/>
      </c>
    </row>
    <row r="444" ht="13.35" customHeight="1" s="162"/>
    <row r="445" ht="13.35" customHeight="1" s="162">
      <c r="B445" s="500" t="inlineStr">
        <is>
          <t>Fan TSP</t>
        </is>
      </c>
      <c r="E445" s="501">
        <f>IF(OR(X440="",Y440=""),"",IF(OR(ISTEXT(X440),ISTEXT(Y440)),"",Y440-X440))</f>
        <v/>
      </c>
      <c r="F445" s="500" t="inlineStr">
        <is>
          <t>ESP</t>
        </is>
      </c>
      <c r="I445" s="501">
        <f>IF(OR(B440="",V442=""),"",IF(OR(ISTEXT(B440),ISTEXT(V442)),"",V442-B440))</f>
        <v/>
      </c>
      <c r="J445" s="500" t="inlineStr">
        <is>
          <t>Unit ΔP (inlet → fan)</t>
        </is>
      </c>
      <c r="M445" s="501">
        <f>IF(OR(B440="",X440=""),"",IF(OR(ISTEXT(B440),ISTEXT(X440)),"",X440-B440))</f>
        <v/>
      </c>
    </row>
    <row r="446" ht="13.35" customHeight="1" s="162">
      <c r="B446" s="437" t="inlineStr">
        <is>
          <t>Instrument:</t>
        </is>
      </c>
      <c r="C446" s="13" t="n"/>
      <c r="D446" s="502" t="n"/>
      <c r="E446" s="503" t="n"/>
      <c r="F446" s="503" t="n"/>
      <c r="G446" s="437" t="inlineStr">
        <is>
          <t>Ak basis / notes:</t>
        </is>
      </c>
      <c r="H446" s="13" t="n"/>
      <c r="I446" s="504" t="n"/>
      <c r="J446" s="503" t="n"/>
      <c r="K446" s="503" t="n"/>
      <c r="L446" s="503" t="n"/>
      <c r="M446" s="503" t="n"/>
    </row>
    <row r="447" ht="13.35" customHeight="1" s="162">
      <c r="B447" s="188" t="inlineStr">
        <is>
          <t>Supply Air Diffuser / Outlet Airflow</t>
        </is>
      </c>
      <c r="C447" s="174" t="n"/>
      <c r="D447" s="174" t="n"/>
      <c r="E447" s="174" t="n"/>
      <c r="F447" s="173" t="n"/>
      <c r="G447" s="233" t="inlineStr">
        <is>
          <t>Design VEL</t>
        </is>
      </c>
      <c r="H447" s="194" t="inlineStr">
        <is>
          <t>Design CFM</t>
        </is>
      </c>
      <c r="I447" s="188" t="inlineStr">
        <is>
          <t>Initial</t>
        </is>
      </c>
      <c r="J447" s="173" t="n"/>
      <c r="K447" s="188" t="inlineStr">
        <is>
          <t>Final</t>
        </is>
      </c>
      <c r="L447" s="173" t="n"/>
      <c r="M447" s="188" t="inlineStr">
        <is>
          <t>%</t>
        </is>
      </c>
    </row>
    <row r="448" ht="13.35" customHeight="1" s="162">
      <c r="B448" s="153" t="inlineStr">
        <is>
          <t>No.</t>
        </is>
      </c>
      <c r="C448" s="188" t="inlineStr">
        <is>
          <t>Area Served</t>
        </is>
      </c>
      <c r="D448" s="188" t="inlineStr">
        <is>
          <t>Type</t>
        </is>
      </c>
      <c r="E448" s="188" t="inlineStr">
        <is>
          <t>Size</t>
        </is>
      </c>
      <c r="F448" s="188" t="inlineStr">
        <is>
          <t>Ak</t>
        </is>
      </c>
      <c r="G448" s="440" t="n"/>
      <c r="H448" s="440" t="n"/>
      <c r="I448" s="188" t="inlineStr">
        <is>
          <t>VEL</t>
        </is>
      </c>
      <c r="J448" s="188" t="inlineStr">
        <is>
          <t>CFM</t>
        </is>
      </c>
      <c r="K448" s="188" t="inlineStr">
        <is>
          <t>VEL</t>
        </is>
      </c>
      <c r="L448" s="188" t="inlineStr">
        <is>
          <t>CFM</t>
        </is>
      </c>
      <c r="M448" s="440" t="n"/>
    </row>
    <row r="449" ht="13.35" customHeight="1" s="162">
      <c r="B449" s="307" t="n"/>
      <c r="C449" s="307" t="n"/>
      <c r="E449" s="307" t="n"/>
      <c r="F449" s="32" t="n"/>
      <c r="G449" s="33">
        <f>IF(F449="", "", IF(OR(ISTEXT(H449),ISTEXT(F449)),"",H449/F449))</f>
        <v/>
      </c>
      <c r="H449" s="33" t="n"/>
      <c r="I449" s="33" t="n"/>
      <c r="J449" s="33">
        <f>IF(I449="", "", IF(OR(ISTEXT(I449),ISTEXT($F449)),"",I449*$F449))</f>
        <v/>
      </c>
      <c r="K449" s="33" t="n"/>
      <c r="L449" s="33">
        <f>IF(K449="", "", IF(OR(ISTEXT(K449),ISTEXT($F449)),"",K449*$F449))</f>
        <v/>
      </c>
      <c r="M449" s="30">
        <f>IF(OR(H449="",H449=0),"",IF(K449="",IF(J449="","",IF(OR(ISTEXT(J449),ISTEXT(H449)),"",J449/H449)),IF(OR(ISTEXT(L449),ISTEXT(H449)),"",L449/H449)))</f>
        <v/>
      </c>
    </row>
    <row r="450" ht="13.35" customHeight="1" s="162">
      <c r="B450" s="307" t="n"/>
      <c r="C450" s="307" t="n"/>
      <c r="E450" s="307" t="n"/>
      <c r="F450" s="32" t="n"/>
      <c r="G450" s="33">
        <f>IF(F450="", "", IF(OR(ISTEXT(H450),ISTEXT(F450)),"",H450/F450))</f>
        <v/>
      </c>
      <c r="H450" s="33" t="n"/>
      <c r="I450" s="33" t="n"/>
      <c r="J450" s="33">
        <f>IF(I450="", "", IF(OR(ISTEXT(I450),ISTEXT($F450)),"",I450*$F450))</f>
        <v/>
      </c>
      <c r="K450" s="33" t="n"/>
      <c r="L450" s="33">
        <f>IF(K450="", "", IF(OR(ISTEXT(K450),ISTEXT($F450)),"",K450*$F450))</f>
        <v/>
      </c>
      <c r="M450" s="30">
        <f>IF(OR(H450="",H450=0),"",IF(K450="",IF(J450="","",IF(OR(ISTEXT(J450),ISTEXT(H450)),"",J450/H450)),IF(OR(ISTEXT(L450),ISTEXT(H450)),"",L450/H450)))</f>
        <v/>
      </c>
    </row>
    <row r="451" ht="13.35" customHeight="1" s="162">
      <c r="B451" s="307" t="n"/>
      <c r="C451" s="307" t="n"/>
      <c r="E451" s="307" t="n"/>
      <c r="F451" s="32" t="n"/>
      <c r="G451" s="33">
        <f>IF(F451="", "", IF(OR(ISTEXT(H451),ISTEXT(F451)),"",H451/F451))</f>
        <v/>
      </c>
      <c r="H451" s="33" t="n"/>
      <c r="I451" s="33" t="n"/>
      <c r="J451" s="33">
        <f>IF(I451="", "", IF(OR(ISTEXT(I451),ISTEXT($F451)),"",I451*$F451))</f>
        <v/>
      </c>
      <c r="K451" s="33" t="n"/>
      <c r="L451" s="33">
        <f>IF(K451="", "", IF(OR(ISTEXT(K451),ISTEXT($F451)),"",K451*$F451))</f>
        <v/>
      </c>
      <c r="M451" s="30">
        <f>IF(OR(H451="",H451=0),"",IF(K451="",IF(J451="","",IF(OR(ISTEXT(J451),ISTEXT(H451)),"",J451/H451)),IF(OR(ISTEXT(L451),ISTEXT(H451)),"",L451/H451)))</f>
        <v/>
      </c>
    </row>
    <row r="452" ht="13.35" customHeight="1" s="162">
      <c r="B452" s="307" t="n"/>
      <c r="C452" s="307" t="n"/>
      <c r="E452" s="307" t="n"/>
      <c r="F452" s="32" t="n"/>
      <c r="G452" s="33">
        <f>IF(F452="", "", IF(OR(ISTEXT(H452),ISTEXT(F452)),"",H452/F452))</f>
        <v/>
      </c>
      <c r="H452" s="33" t="n"/>
      <c r="I452" s="33" t="n"/>
      <c r="J452" s="33">
        <f>IF(I452="", "", IF(OR(ISTEXT(I452),ISTEXT($F452)),"",I452*$F452))</f>
        <v/>
      </c>
      <c r="K452" s="33" t="n"/>
      <c r="L452" s="33">
        <f>IF(K452="", "", IF(OR(ISTEXT(K452),ISTEXT($F452)),"",K452*$F452))</f>
        <v/>
      </c>
      <c r="M452" s="30">
        <f>IF(OR(H452="",H452=0),"",IF(K452="",IF(J452="","",IF(OR(ISTEXT(J452),ISTEXT(H452)),"",J452/H452)),IF(OR(ISTEXT(L452),ISTEXT(H452)),"",L452/H452)))</f>
        <v/>
      </c>
    </row>
    <row r="453" ht="13.35" customHeight="1" s="162">
      <c r="B453" s="307" t="n"/>
      <c r="C453" s="307" t="n"/>
      <c r="E453" s="307" t="n"/>
      <c r="F453" s="32" t="n"/>
      <c r="G453" s="33">
        <f>IF(F453="", "", IF(OR(ISTEXT(H453),ISTEXT(F453)),"",H453/F453))</f>
        <v/>
      </c>
      <c r="H453" s="33" t="n"/>
      <c r="I453" s="33" t="n"/>
      <c r="J453" s="33">
        <f>IF(I453="", "", IF(OR(ISTEXT(I453),ISTEXT($F453)),"",I453*$F453))</f>
        <v/>
      </c>
      <c r="K453" s="33" t="n"/>
      <c r="L453" s="33">
        <f>IF(K453="", "", IF(OR(ISTEXT(K453),ISTEXT($F453)),"",K453*$F453))</f>
        <v/>
      </c>
      <c r="M453" s="30">
        <f>IF(OR(H453="",H453=0),"",IF(K453="",IF(J453="","",IF(OR(ISTEXT(J453),ISTEXT(H453)),"",J453/H453)),IF(OR(ISTEXT(L453),ISTEXT(H453)),"",L453/H453)))</f>
        <v/>
      </c>
    </row>
    <row r="454" ht="13.35" customHeight="1" s="162">
      <c r="B454" s="307" t="n"/>
      <c r="C454" s="307" t="n"/>
      <c r="E454" s="307" t="n"/>
      <c r="F454" s="32" t="n"/>
      <c r="G454" s="33">
        <f>IF(F454="", "", IF(OR(ISTEXT(H454),ISTEXT(F454)),"",H454/F454))</f>
        <v/>
      </c>
      <c r="H454" s="33" t="n"/>
      <c r="I454" s="33" t="n"/>
      <c r="J454" s="33">
        <f>IF(I454="", "", IF(OR(ISTEXT(I454),ISTEXT($F454)),"",I454*$F454))</f>
        <v/>
      </c>
      <c r="K454" s="33" t="n"/>
      <c r="L454" s="33">
        <f>IF(K454="", "", IF(OR(ISTEXT(K454),ISTEXT($F454)),"",K454*$F454))</f>
        <v/>
      </c>
      <c r="M454" s="30">
        <f>IF(OR(H454="",H454=0),"",IF(K454="",IF(J454="","",IF(OR(ISTEXT(J454),ISTEXT(H454)),"",J454/H454)),IF(OR(ISTEXT(L454),ISTEXT(H454)),"",L454/H454)))</f>
        <v/>
      </c>
    </row>
    <row r="455" ht="13.35" customHeight="1" s="162">
      <c r="B455" s="307" t="n"/>
      <c r="C455" s="307" t="n"/>
      <c r="E455" s="307" t="n"/>
      <c r="F455" s="32" t="n"/>
      <c r="G455" s="33">
        <f>IF(F455="", "", IF(OR(ISTEXT(H455),ISTEXT(F455)),"",H455/F455))</f>
        <v/>
      </c>
      <c r="H455" s="33" t="n"/>
      <c r="I455" s="33" t="n"/>
      <c r="J455" s="33">
        <f>IF(I455="", "", IF(OR(ISTEXT(I455),ISTEXT($F455)),"",I455*$F455))</f>
        <v/>
      </c>
      <c r="K455" s="33" t="n"/>
      <c r="L455" s="33">
        <f>IF(K455="", "", IF(OR(ISTEXT(K455),ISTEXT($F455)),"",K455*$F455))</f>
        <v/>
      </c>
      <c r="M455" s="30">
        <f>IF(OR(H455="",H455=0),"",IF(K455="",IF(J455="","",IF(OR(ISTEXT(J455),ISTEXT(H455)),"",J455/H455)),IF(OR(ISTEXT(L455),ISTEXT(H455)),"",L455/H455)))</f>
        <v/>
      </c>
    </row>
    <row r="456" ht="13.35" customHeight="1" s="162">
      <c r="B456" s="307" t="n"/>
      <c r="C456" s="307" t="n"/>
      <c r="E456" s="307" t="n"/>
      <c r="F456" s="32" t="n"/>
      <c r="G456" s="33">
        <f>IF(F456="", "", IF(OR(ISTEXT(H456),ISTEXT(F456)),"",H456/F456))</f>
        <v/>
      </c>
      <c r="H456" s="33" t="n"/>
      <c r="I456" s="33" t="n"/>
      <c r="J456" s="33">
        <f>IF(I456="", "", IF(OR(ISTEXT(I456),ISTEXT($F456)),"",I456*$F456))</f>
        <v/>
      </c>
      <c r="K456" s="33" t="n"/>
      <c r="L456" s="33">
        <f>IF(K456="", "", IF(OR(ISTEXT(K456),ISTEXT($F456)),"",K456*$F456))</f>
        <v/>
      </c>
      <c r="M456" s="30">
        <f>IF(OR(H456="",H456=0),"",IF(K456="",IF(J456="","",IF(OR(ISTEXT(J456),ISTEXT(H456)),"",J456/H456)),IF(OR(ISTEXT(L456),ISTEXT(H456)),"",L456/H456)))</f>
        <v/>
      </c>
    </row>
    <row r="457" ht="13.35" customHeight="1" s="162">
      <c r="B457" s="307" t="n"/>
      <c r="C457" s="307" t="n"/>
      <c r="E457" s="307" t="n"/>
      <c r="F457" s="32" t="n"/>
      <c r="G457" s="33">
        <f>IF(F457="", "", IF(OR(ISTEXT(H457),ISTEXT(F457)),"",H457/F457))</f>
        <v/>
      </c>
      <c r="H457" s="33" t="n"/>
      <c r="I457" s="33" t="n"/>
      <c r="J457" s="33">
        <f>IF(I457="", "", IF(OR(ISTEXT(I457),ISTEXT($F457)),"",I457*$F457))</f>
        <v/>
      </c>
      <c r="K457" s="33" t="n"/>
      <c r="L457" s="33">
        <f>IF(K457="", "", IF(OR(ISTEXT(K457),ISTEXT($F457)),"",K457*$F457))</f>
        <v/>
      </c>
      <c r="M457" s="30">
        <f>IF(OR(H457="",H457=0),"",IF(K457="",IF(J457="","",IF(OR(ISTEXT(J457),ISTEXT(H457)),"",J457/H457)),IF(OR(ISTEXT(L457),ISTEXT(H457)),"",L457/H457)))</f>
        <v/>
      </c>
    </row>
    <row r="458" ht="13.35" customHeight="1" s="162">
      <c r="B458" s="307" t="n"/>
      <c r="C458" s="307" t="n"/>
      <c r="E458" s="307" t="n"/>
      <c r="F458" s="32" t="n"/>
      <c r="G458" s="33">
        <f>IF(F458="", "", IF(OR(ISTEXT(H458),ISTEXT(F458)),"",H458/F458))</f>
        <v/>
      </c>
      <c r="H458" s="33" t="n"/>
      <c r="I458" s="33" t="n"/>
      <c r="J458" s="33">
        <f>IF(I458="", "", IF(OR(ISTEXT(I458),ISTEXT($F458)),"",I458*$F458))</f>
        <v/>
      </c>
      <c r="K458" s="33" t="n"/>
      <c r="L458" s="33">
        <f>IF(K458="", "", IF(OR(ISTEXT(K458),ISTEXT($F458)),"",K458*$F458))</f>
        <v/>
      </c>
      <c r="M458" s="30">
        <f>IF(OR(H458="",H458=0),"",IF(K458="",IF(J458="","",IF(OR(ISTEXT(J458),ISTEXT(H458)),"",J458/H458)),IF(OR(ISTEXT(L458),ISTEXT(H458)),"",L458/H458)))</f>
        <v/>
      </c>
    </row>
    <row r="459" ht="13.35" customHeight="1" s="162">
      <c r="B459" s="42" t="n"/>
      <c r="C459" s="231" t="inlineStr">
        <is>
          <t>Total</t>
        </is>
      </c>
      <c r="D459" s="159" t="n"/>
      <c r="E459" s="42" t="n"/>
      <c r="F459" s="42" t="n"/>
      <c r="G459" s="43" t="n"/>
      <c r="H459" s="43">
        <f>IF(SUM(H449:H458)+SUM(H476:H513)=0,"",SUM(H449:H458)+SUM(H476:H513))</f>
        <v/>
      </c>
      <c r="I459" s="43" t="n"/>
      <c r="J459" s="43">
        <f>IF(SUM(J449:J458)+SUM(J476:J513)=0,"",SUM(J449:J458)+SUM(J476:J513))</f>
        <v/>
      </c>
      <c r="K459" s="43" t="n"/>
      <c r="L459" s="43">
        <f>IF(SUM(L449:L458)+SUM(L476:L513)=0,"",SUM(L449:L458)+SUM(L476:L513))</f>
        <v/>
      </c>
      <c r="M459" s="35">
        <f>IF(OR(H459="",H459=0),"",IF(L459="",IF(J459="","",IF(OR(ISTEXT(J459),ISTEXT(H459)),"",J459/H459)),IF(OR(ISTEXT(L459),ISTEXT(H459)),"",L459/H459)))</f>
        <v/>
      </c>
    </row>
    <row r="460" ht="13.35" customHeight="1" s="162">
      <c r="B460" s="188" t="inlineStr">
        <is>
          <t>Return Air Register / Inlet Airflow</t>
        </is>
      </c>
      <c r="C460" s="174" t="n"/>
      <c r="D460" s="174" t="n"/>
      <c r="E460" s="174" t="n"/>
      <c r="F460" s="173" t="n"/>
      <c r="G460" s="233" t="inlineStr">
        <is>
          <t>Design VEL</t>
        </is>
      </c>
      <c r="H460" s="194" t="inlineStr">
        <is>
          <t>Design CFM</t>
        </is>
      </c>
      <c r="I460" s="188" t="inlineStr">
        <is>
          <t>Initial</t>
        </is>
      </c>
      <c r="J460" s="173" t="n"/>
      <c r="K460" s="188" t="inlineStr">
        <is>
          <t>Final</t>
        </is>
      </c>
      <c r="L460" s="173" t="n"/>
      <c r="M460" s="188" t="inlineStr">
        <is>
          <t>%</t>
        </is>
      </c>
    </row>
    <row r="461" ht="13.35" customHeight="1" s="162">
      <c r="B461" s="153" t="inlineStr">
        <is>
          <t>No.</t>
        </is>
      </c>
      <c r="C461" s="188" t="inlineStr">
        <is>
          <t>Area Served</t>
        </is>
      </c>
      <c r="D461" s="188" t="inlineStr">
        <is>
          <t>Type</t>
        </is>
      </c>
      <c r="E461" s="188" t="inlineStr">
        <is>
          <t>Size</t>
        </is>
      </c>
      <c r="F461" s="188" t="inlineStr">
        <is>
          <t>Ak</t>
        </is>
      </c>
      <c r="G461" s="440" t="n"/>
      <c r="H461" s="440" t="n"/>
      <c r="I461" s="188" t="inlineStr">
        <is>
          <t>VEL</t>
        </is>
      </c>
      <c r="J461" s="188" t="inlineStr">
        <is>
          <t>CFM</t>
        </is>
      </c>
      <c r="K461" s="188" t="inlineStr">
        <is>
          <t>VEL</t>
        </is>
      </c>
      <c r="L461" s="188" t="inlineStr">
        <is>
          <t>CFM</t>
        </is>
      </c>
      <c r="M461" s="440" t="n"/>
    </row>
    <row r="462" ht="13.35" customHeight="1" s="162">
      <c r="B462" s="31" t="n"/>
      <c r="C462" s="31" t="n"/>
      <c r="E462" s="31" t="n"/>
      <c r="F462" s="32" t="n"/>
      <c r="G462" s="33">
        <f>IF(F462="", "", IF(OR(ISTEXT(H462),ISTEXT(F462)),"",H462/F462))</f>
        <v/>
      </c>
      <c r="H462" s="33">
        <f>IF(H459="","",IF(ISTEXT(H459),"",H459-N(H467)))</f>
        <v/>
      </c>
      <c r="I462" s="33" t="n"/>
      <c r="J462" s="33">
        <f>IF(I462="", "", IF(OR(ISTEXT(I462),ISTEXT($F462)),"",I462*$F462))</f>
        <v/>
      </c>
      <c r="K462" s="33" t="n"/>
      <c r="L462" s="33">
        <f>IF(L467="","",IF(ISTEXT(L459),"",L459-N(L467)))</f>
        <v/>
      </c>
      <c r="M462" s="30">
        <f>IF(OR(H462="",H462=0),"",IF(K462="",IF(J462="","",IF(OR(ISTEXT(J462),ISTEXT(H462)),"",J462/H462)),IF(OR(ISTEXT(L462),ISTEXT(H462)),"",L462/H462)))</f>
        <v/>
      </c>
    </row>
    <row r="463" ht="13.35" customHeight="1" s="162">
      <c r="B463" s="31" t="n"/>
      <c r="C463" s="31" t="n"/>
      <c r="E463" s="31" t="n"/>
      <c r="F463" s="32" t="n"/>
      <c r="G463" s="33">
        <f>IF(F463="", "", IF(OR(ISTEXT(H463),ISTEXT(F463)),"",H463/F463))</f>
        <v/>
      </c>
      <c r="H463" s="33" t="n"/>
      <c r="I463" s="33" t="n"/>
      <c r="J463" s="33">
        <f>IF(I463="", "", IF(OR(ISTEXT(I463),ISTEXT($F463)),"",I463*$F463))</f>
        <v/>
      </c>
      <c r="K463" s="33" t="n"/>
      <c r="L463" s="33">
        <f>IF(K463="", "", IF(OR(ISTEXT(K463),ISTEXT($F463)),"",K463*$F463))</f>
        <v/>
      </c>
      <c r="M463" s="30">
        <f>IF(OR(H463="",H463=0),"",IF(K463="",IF(J463="","",IF(OR(ISTEXT(J463),ISTEXT(H463)),"",J463/H463)),IF(OR(ISTEXT(L463),ISTEXT(H463)),"",L463/H463)))</f>
        <v/>
      </c>
    </row>
    <row r="464" ht="13.35" customHeight="1" s="162">
      <c r="B464" s="42" t="n"/>
      <c r="C464" s="231" t="inlineStr">
        <is>
          <t>Total</t>
        </is>
      </c>
      <c r="D464" s="159" t="n"/>
      <c r="E464" s="42" t="n"/>
      <c r="F464" s="42" t="n"/>
      <c r="G464" s="43" t="n"/>
      <c r="H464" s="43">
        <f>IF(SUM(H462:H463)+SUM(H517:H520)=0,"",SUM(H462:H463)+SUM(H517:H520))</f>
        <v/>
      </c>
      <c r="I464" s="42" t="n"/>
      <c r="J464" s="43">
        <f>IF(SUM(J462:J463)+SUM(J517:J520)=0,"",SUM(J462:J463)+SUM(J517:J520))</f>
        <v/>
      </c>
      <c r="K464" s="42" t="n"/>
      <c r="L464" s="43">
        <f>IF(SUM(L462:L463)+SUM(L517:L520)=0,"",SUM(L462:L463)+SUM(L517:L520))</f>
        <v/>
      </c>
      <c r="M464" s="35">
        <f>IF(OR(H464="",H464=0),"",IF(L464="",IF(J464="","",IF(OR(ISTEXT(J464),ISTEXT(H464)),"",J464/H464)),IF(OR(ISTEXT(L464),ISTEXT(H464)),"",L464/H464)))</f>
        <v/>
      </c>
    </row>
    <row r="465" ht="13.35" customHeight="1" s="162">
      <c r="B465" s="188" t="inlineStr">
        <is>
          <t>Outside Air Inlet / Duct Airflow</t>
        </is>
      </c>
      <c r="C465" s="174" t="n"/>
      <c r="D465" s="174" t="n"/>
      <c r="E465" s="174" t="n"/>
      <c r="F465" s="173" t="n"/>
      <c r="G465" s="233" t="inlineStr">
        <is>
          <t>Design VEL</t>
        </is>
      </c>
      <c r="H465" s="194" t="inlineStr">
        <is>
          <t>Design CFM</t>
        </is>
      </c>
      <c r="I465" s="188" t="inlineStr">
        <is>
          <t>Initial</t>
        </is>
      </c>
      <c r="J465" s="173" t="n"/>
      <c r="K465" s="188" t="inlineStr">
        <is>
          <t>Final</t>
        </is>
      </c>
      <c r="L465" s="173" t="n"/>
      <c r="M465" s="188" t="inlineStr">
        <is>
          <t>%</t>
        </is>
      </c>
    </row>
    <row r="466" ht="13.35" customHeight="1" s="162">
      <c r="B466" s="153" t="inlineStr">
        <is>
          <t>No.</t>
        </is>
      </c>
      <c r="C466" s="188" t="inlineStr">
        <is>
          <t>Area Served</t>
        </is>
      </c>
      <c r="D466" s="188" t="inlineStr">
        <is>
          <t>Type</t>
        </is>
      </c>
      <c r="E466" s="188" t="inlineStr">
        <is>
          <t>Size</t>
        </is>
      </c>
      <c r="F466" s="188" t="inlineStr">
        <is>
          <t>Ak</t>
        </is>
      </c>
      <c r="G466" s="440" t="n"/>
      <c r="H466" s="440" t="n"/>
      <c r="I466" s="188" t="inlineStr">
        <is>
          <t>VEL</t>
        </is>
      </c>
      <c r="J466" s="188" t="inlineStr">
        <is>
          <t>CFM</t>
        </is>
      </c>
      <c r="K466" s="188" t="inlineStr">
        <is>
          <t>VEL</t>
        </is>
      </c>
      <c r="L466" s="188" t="inlineStr">
        <is>
          <t>CFM</t>
        </is>
      </c>
      <c r="M466" s="440" t="n"/>
    </row>
    <row r="467" ht="13.35" customHeight="1" s="162">
      <c r="B467" s="31" t="n"/>
      <c r="C467" s="31" t="n"/>
      <c r="E467" s="31" t="n"/>
      <c r="F467" s="32" t="n"/>
      <c r="G467" s="33">
        <f>IF(F467="", "", IF(OR(ISTEXT(H467),ISTEXT(F467)),"",H467/F467))</f>
        <v/>
      </c>
      <c r="H467" s="33" t="n"/>
      <c r="I467" s="33" t="n"/>
      <c r="J467" s="33">
        <f>IF(I467="", "", IF(OR(ISTEXT(I467),ISTEXT($F467)),"",I467*$F467))</f>
        <v/>
      </c>
      <c r="K467" s="33" t="n"/>
      <c r="L467" s="33">
        <f>IF(K467="", "", IF(OR(ISTEXT(K467),ISTEXT($F467)),"",K467*$F467))</f>
        <v/>
      </c>
      <c r="M467" s="30">
        <f>IF(OR(H467="",H467=0),"",IF(K467="",IF(J467="","",IF(OR(ISTEXT(J467),ISTEXT(H467)),"",J467/H467)),IF(OR(ISTEXT(L467),ISTEXT(H467)),"",L467/H467)))</f>
        <v/>
      </c>
    </row>
    <row r="468" ht="13.35" customHeight="1" s="162">
      <c r="B468" s="188" t="inlineStr">
        <is>
          <t>Remarks</t>
        </is>
      </c>
      <c r="C468" s="173" t="n"/>
      <c r="D468" s="154" t="n"/>
      <c r="E468" s="174" t="n"/>
      <c r="F468" s="174" t="n"/>
      <c r="G468" s="174" t="n"/>
      <c r="H468" s="174" t="n"/>
      <c r="I468" s="174" t="n"/>
      <c r="J468" s="174" t="n"/>
      <c r="K468" s="174" t="n"/>
      <c r="L468" s="174" t="n"/>
      <c r="M468" s="173" t="n"/>
    </row>
    <row r="469" ht="13.35" customHeight="1" s="162">
      <c r="B469" s="154" t="n"/>
      <c r="C469" s="174" t="n"/>
      <c r="D469" s="174" t="n"/>
      <c r="E469" s="174" t="n"/>
      <c r="F469" s="174" t="n"/>
      <c r="G469" s="174" t="n"/>
      <c r="H469" s="174" t="n"/>
      <c r="I469" s="174" t="n"/>
      <c r="J469" s="174" t="n"/>
      <c r="K469" s="174" t="n"/>
      <c r="L469" s="174" t="n"/>
      <c r="M469" s="173" t="n"/>
    </row>
    <row r="470" ht="13.35" customHeight="1" s="162">
      <c r="B470" s="154" t="n"/>
      <c r="C470" s="174" t="n"/>
      <c r="D470" s="174" t="n"/>
      <c r="E470" s="174" t="n"/>
      <c r="F470" s="174" t="n"/>
      <c r="G470" s="174" t="n"/>
      <c r="H470" s="174" t="n"/>
      <c r="I470" s="174" t="n"/>
      <c r="J470" s="174" t="n"/>
      <c r="K470" s="174" t="n"/>
      <c r="L470" s="174" t="n"/>
      <c r="M470" s="173" t="n"/>
    </row>
    <row r="471" ht="13.35" customHeight="1" s="162"/>
    <row r="472" ht="13.35" customHeight="1" s="162">
      <c r="B472" s="200" t="inlineStr">
        <is>
          <t>System (cont.)</t>
        </is>
      </c>
      <c r="C472" s="403" t="n"/>
      <c r="D472" s="209">
        <f>IF('{Equipment Data Entry}'!B11="","",'{Equipment Data Entry}'!B11)</f>
        <v/>
      </c>
      <c r="E472" s="418" t="n"/>
      <c r="F472" s="403" t="n"/>
      <c r="G472" s="200" t="inlineStr">
        <is>
          <t>Service</t>
        </is>
      </c>
      <c r="H472" s="403" t="n"/>
      <c r="I472" s="210">
        <f>IF('{Equipment Data Entry}'!C11="","",'{Equipment Data Entry}'!C11)</f>
        <v/>
      </c>
      <c r="J472" s="418" t="n"/>
      <c r="K472" s="418" t="n"/>
      <c r="L472" s="418" t="n"/>
      <c r="M472" s="403" t="n"/>
    </row>
    <row r="473" ht="13.35" customHeight="1" s="162">
      <c r="B473" s="422" t="n"/>
      <c r="C473" s="423" t="n"/>
      <c r="D473" s="422" t="n"/>
      <c r="E473" s="424" t="n"/>
      <c r="F473" s="423" t="n"/>
      <c r="G473" s="422" t="n"/>
      <c r="H473" s="423" t="n"/>
      <c r="I473" s="422" t="n"/>
      <c r="J473" s="424" t="n"/>
      <c r="K473" s="424" t="n"/>
      <c r="L473" s="424" t="n"/>
      <c r="M473" s="423" t="n"/>
    </row>
    <row r="474" ht="13.35" customHeight="1" s="162">
      <c r="B474" s="188" t="inlineStr">
        <is>
          <t>Supply Air Outlets (cont.)</t>
        </is>
      </c>
      <c r="C474" s="174" t="n"/>
      <c r="D474" s="174" t="n"/>
      <c r="E474" s="174" t="n"/>
      <c r="F474" s="173" t="n"/>
      <c r="G474" s="233" t="inlineStr">
        <is>
          <t>Design VEL</t>
        </is>
      </c>
      <c r="H474" s="194" t="inlineStr">
        <is>
          <t>Design CFM</t>
        </is>
      </c>
      <c r="I474" s="188" t="inlineStr">
        <is>
          <t>Initial</t>
        </is>
      </c>
      <c r="J474" s="173" t="n"/>
      <c r="K474" s="188" t="inlineStr">
        <is>
          <t>Final</t>
        </is>
      </c>
      <c r="L474" s="173" t="n"/>
      <c r="M474" s="188" t="inlineStr">
        <is>
          <t>%</t>
        </is>
      </c>
    </row>
    <row r="475" ht="13.35" customHeight="1" s="162">
      <c r="B475" s="153" t="inlineStr">
        <is>
          <t>No.</t>
        </is>
      </c>
      <c r="C475" s="188" t="inlineStr">
        <is>
          <t>Area Served</t>
        </is>
      </c>
      <c r="D475" s="188" t="inlineStr">
        <is>
          <t>Type</t>
        </is>
      </c>
      <c r="E475" s="188" t="inlineStr">
        <is>
          <t>Size</t>
        </is>
      </c>
      <c r="F475" s="188" t="inlineStr">
        <is>
          <t>Ak</t>
        </is>
      </c>
      <c r="G475" s="440" t="n"/>
      <c r="H475" s="440" t="n"/>
      <c r="I475" s="188" t="inlineStr">
        <is>
          <t>VEL</t>
        </is>
      </c>
      <c r="J475" s="188" t="inlineStr">
        <is>
          <t>CFM</t>
        </is>
      </c>
      <c r="K475" s="188" t="inlineStr">
        <is>
          <t>VEL</t>
        </is>
      </c>
      <c r="L475" s="188" t="inlineStr">
        <is>
          <t>CFM</t>
        </is>
      </c>
      <c r="M475" s="440" t="n"/>
    </row>
    <row r="476" ht="13.35" customHeight="1" s="162">
      <c r="B476" s="307" t="n"/>
      <c r="C476" s="307" t="n"/>
      <c r="E476" s="307" t="n"/>
      <c r="F476" s="32" t="n"/>
      <c r="G476" s="33">
        <f>IF(F476="", "", IF(OR(ISTEXT(H476),ISTEXT(F476)),"",H476/F476))</f>
        <v/>
      </c>
      <c r="H476" s="33" t="n"/>
      <c r="I476" s="33" t="n"/>
      <c r="J476" s="33">
        <f>IF(I476="", "", IF(OR(ISTEXT(I476),ISTEXT($F476)),"",I476*$F476))</f>
        <v/>
      </c>
      <c r="K476" s="33" t="n"/>
      <c r="L476" s="33">
        <f>IF(K476="", "", IF(OR(ISTEXT(K476),ISTEXT($F476)),"",K476*$F476))</f>
        <v/>
      </c>
      <c r="M476" s="30">
        <f>IF(OR(H476="",H476=0),"",IF(K476="",IF(J476="","",IF(OR(ISTEXT(J476),ISTEXT(H476)),"",J476/H476)),IF(OR(ISTEXT(L476),ISTEXT(H476)),"",L476/H476)))</f>
        <v/>
      </c>
    </row>
    <row r="477" ht="13.35" customHeight="1" s="162">
      <c r="B477" s="307" t="n"/>
      <c r="C477" s="307" t="n"/>
      <c r="E477" s="307" t="n"/>
      <c r="F477" s="32" t="n"/>
      <c r="G477" s="33">
        <f>IF(F477="", "", IF(OR(ISTEXT(H477),ISTEXT(F477)),"",H477/F477))</f>
        <v/>
      </c>
      <c r="H477" s="33" t="n"/>
      <c r="I477" s="33" t="n"/>
      <c r="J477" s="33">
        <f>IF(I477="", "", IF(OR(ISTEXT(I477),ISTEXT($F477)),"",I477*$F477))</f>
        <v/>
      </c>
      <c r="K477" s="33" t="n"/>
      <c r="L477" s="33">
        <f>IF(K477="", "", IF(OR(ISTEXT(K477),ISTEXT($F477)),"",K477*$F477))</f>
        <v/>
      </c>
      <c r="M477" s="30">
        <f>IF(OR(H477="",H477=0),"",IF(K477="",IF(J477="","",IF(OR(ISTEXT(J477),ISTEXT(H477)),"",J477/H477)),IF(OR(ISTEXT(L477),ISTEXT(H477)),"",L477/H477)))</f>
        <v/>
      </c>
    </row>
    <row r="478" ht="13.35" customHeight="1" s="162">
      <c r="B478" s="307" t="n"/>
      <c r="C478" s="307" t="n"/>
      <c r="E478" s="307" t="n"/>
      <c r="F478" s="32" t="n"/>
      <c r="G478" s="33">
        <f>IF(F478="", "", IF(OR(ISTEXT(H478),ISTEXT(F478)),"",H478/F478))</f>
        <v/>
      </c>
      <c r="H478" s="33" t="n"/>
      <c r="I478" s="33" t="n"/>
      <c r="J478" s="33">
        <f>IF(I478="", "", IF(OR(ISTEXT(I478),ISTEXT($F478)),"",I478*$F478))</f>
        <v/>
      </c>
      <c r="K478" s="33" t="n"/>
      <c r="L478" s="33">
        <f>IF(K478="", "", IF(OR(ISTEXT(K478),ISTEXT($F478)),"",K478*$F478))</f>
        <v/>
      </c>
      <c r="M478" s="30">
        <f>IF(OR(H478="",H478=0),"",IF(K478="",IF(J478="","",IF(OR(ISTEXT(J478),ISTEXT(H478)),"",J478/H478)),IF(OR(ISTEXT(L478),ISTEXT(H478)),"",L478/H478)))</f>
        <v/>
      </c>
    </row>
    <row r="479" ht="13.35" customHeight="1" s="162">
      <c r="B479" s="307" t="n"/>
      <c r="C479" s="307" t="n"/>
      <c r="E479" s="307" t="n"/>
      <c r="F479" s="32" t="n"/>
      <c r="G479" s="33">
        <f>IF(F479="", "", IF(OR(ISTEXT(H479),ISTEXT(F479)),"",H479/F479))</f>
        <v/>
      </c>
      <c r="H479" s="33" t="n"/>
      <c r="I479" s="33" t="n"/>
      <c r="J479" s="33">
        <f>IF(I479="", "", IF(OR(ISTEXT(I479),ISTEXT($F479)),"",I479*$F479))</f>
        <v/>
      </c>
      <c r="K479" s="33" t="n"/>
      <c r="L479" s="33">
        <f>IF(K479="", "", IF(OR(ISTEXT(K479),ISTEXT($F479)),"",K479*$F479))</f>
        <v/>
      </c>
      <c r="M479" s="30">
        <f>IF(OR(H479="",H479=0),"",IF(K479="",IF(J479="","",IF(OR(ISTEXT(J479),ISTEXT(H479)),"",J479/H479)),IF(OR(ISTEXT(L479),ISTEXT(H479)),"",L479/H479)))</f>
        <v/>
      </c>
    </row>
    <row r="480" ht="13.35" customHeight="1" s="162">
      <c r="B480" s="307" t="n"/>
      <c r="C480" s="307" t="n"/>
      <c r="E480" s="307" t="n"/>
      <c r="F480" s="32" t="n"/>
      <c r="G480" s="33">
        <f>IF(F480="", "", IF(OR(ISTEXT(H480),ISTEXT(F480)),"",H480/F480))</f>
        <v/>
      </c>
      <c r="H480" s="33" t="n"/>
      <c r="I480" s="33" t="n"/>
      <c r="J480" s="33">
        <f>IF(I480="", "", IF(OR(ISTEXT(I480),ISTEXT($F480)),"",I480*$F480))</f>
        <v/>
      </c>
      <c r="K480" s="33" t="n"/>
      <c r="L480" s="33">
        <f>IF(K480="", "", IF(OR(ISTEXT(K480),ISTEXT($F480)),"",K480*$F480))</f>
        <v/>
      </c>
      <c r="M480" s="30">
        <f>IF(OR(H480="",H480=0),"",IF(K480="",IF(J480="","",IF(OR(ISTEXT(J480),ISTEXT(H480)),"",J480/H480)),IF(OR(ISTEXT(L480),ISTEXT(H480)),"",L480/H480)))</f>
        <v/>
      </c>
    </row>
    <row r="481" ht="13.35" customHeight="1" s="162">
      <c r="B481" s="307" t="n"/>
      <c r="C481" s="307" t="n"/>
      <c r="E481" s="307" t="n"/>
      <c r="F481" s="32" t="n"/>
      <c r="G481" s="33">
        <f>IF(F481="", "", IF(OR(ISTEXT(H481),ISTEXT(F481)),"",H481/F481))</f>
        <v/>
      </c>
      <c r="H481" s="33" t="n"/>
      <c r="I481" s="33" t="n"/>
      <c r="J481" s="33">
        <f>IF(I481="", "", IF(OR(ISTEXT(I481),ISTEXT($F481)),"",I481*$F481))</f>
        <v/>
      </c>
      <c r="K481" s="33" t="n"/>
      <c r="L481" s="33">
        <f>IF(K481="", "", IF(OR(ISTEXT(K481),ISTEXT($F481)),"",K481*$F481))</f>
        <v/>
      </c>
      <c r="M481" s="30">
        <f>IF(OR(H481="",H481=0),"",IF(K481="",IF(J481="","",IF(OR(ISTEXT(J481),ISTEXT(H481)),"",J481/H481)),IF(OR(ISTEXT(L481),ISTEXT(H481)),"",L481/H481)))</f>
        <v/>
      </c>
    </row>
    <row r="482" ht="13.35" customHeight="1" s="162">
      <c r="B482" s="307" t="n"/>
      <c r="C482" s="307" t="n"/>
      <c r="E482" s="307" t="n"/>
      <c r="F482" s="32" t="n"/>
      <c r="G482" s="33">
        <f>IF(F482="", "", IF(OR(ISTEXT(H482),ISTEXT(F482)),"",H482/F482))</f>
        <v/>
      </c>
      <c r="H482" s="33" t="n"/>
      <c r="I482" s="33" t="n"/>
      <c r="J482" s="33">
        <f>IF(I482="", "", IF(OR(ISTEXT(I482),ISTEXT($F482)),"",I482*$F482))</f>
        <v/>
      </c>
      <c r="K482" s="33" t="n"/>
      <c r="L482" s="33">
        <f>IF(K482="", "", IF(OR(ISTEXT(K482),ISTEXT($F482)),"",K482*$F482))</f>
        <v/>
      </c>
      <c r="M482" s="30">
        <f>IF(OR(H482="",H482=0),"",IF(K482="",IF(J482="","",IF(OR(ISTEXT(J482),ISTEXT(H482)),"",J482/H482)),IF(OR(ISTEXT(L482),ISTEXT(H482)),"",L482/H482)))</f>
        <v/>
      </c>
    </row>
    <row r="483" ht="13.35" customHeight="1" s="162">
      <c r="B483" s="307" t="n"/>
      <c r="C483" s="307" t="n"/>
      <c r="E483" s="307" t="n"/>
      <c r="F483" s="32" t="n"/>
      <c r="G483" s="33">
        <f>IF(F483="", "", IF(OR(ISTEXT(H483),ISTEXT(F483)),"",H483/F483))</f>
        <v/>
      </c>
      <c r="H483" s="33" t="n"/>
      <c r="I483" s="33" t="n"/>
      <c r="J483" s="33">
        <f>IF(I483="", "", IF(OR(ISTEXT(I483),ISTEXT($F483)),"",I483*$F483))</f>
        <v/>
      </c>
      <c r="K483" s="33" t="n"/>
      <c r="L483" s="33">
        <f>IF(K483="", "", IF(OR(ISTEXT(K483),ISTEXT($F483)),"",K483*$F483))</f>
        <v/>
      </c>
      <c r="M483" s="30">
        <f>IF(OR(H483="",H483=0),"",IF(K483="",IF(J483="","",IF(OR(ISTEXT(J483),ISTEXT(H483)),"",J483/H483)),IF(OR(ISTEXT(L483),ISTEXT(H483)),"",L483/H483)))</f>
        <v/>
      </c>
    </row>
    <row r="484" ht="13.35" customHeight="1" s="162">
      <c r="B484" s="307" t="n"/>
      <c r="C484" s="307" t="n"/>
      <c r="E484" s="307" t="n"/>
      <c r="F484" s="32" t="n"/>
      <c r="G484" s="33">
        <f>IF(F484="", "", IF(OR(ISTEXT(H484),ISTEXT(F484)),"",H484/F484))</f>
        <v/>
      </c>
      <c r="H484" s="33" t="n"/>
      <c r="I484" s="33" t="n"/>
      <c r="J484" s="33">
        <f>IF(I484="", "", IF(OR(ISTEXT(I484),ISTEXT($F484)),"",I484*$F484))</f>
        <v/>
      </c>
      <c r="K484" s="33" t="n"/>
      <c r="L484" s="33">
        <f>IF(K484="", "", IF(OR(ISTEXT(K484),ISTEXT($F484)),"",K484*$F484))</f>
        <v/>
      </c>
      <c r="M484" s="30">
        <f>IF(OR(H484="",H484=0),"",IF(K484="",IF(J484="","",IF(OR(ISTEXT(J484),ISTEXT(H484)),"",J484/H484)),IF(OR(ISTEXT(L484),ISTEXT(H484)),"",L484/H484)))</f>
        <v/>
      </c>
    </row>
    <row r="485" ht="13.35" customHeight="1" s="162">
      <c r="B485" s="307" t="n"/>
      <c r="C485" s="307" t="n"/>
      <c r="E485" s="307" t="n"/>
      <c r="F485" s="32" t="n"/>
      <c r="G485" s="33">
        <f>IF(F485="", "", IF(OR(ISTEXT(H485),ISTEXT(F485)),"",H485/F485))</f>
        <v/>
      </c>
      <c r="H485" s="33" t="n"/>
      <c r="I485" s="33" t="n"/>
      <c r="J485" s="33">
        <f>IF(I485="", "", IF(OR(ISTEXT(I485),ISTEXT($F485)),"",I485*$F485))</f>
        <v/>
      </c>
      <c r="K485" s="33" t="n"/>
      <c r="L485" s="33">
        <f>IF(K485="", "", IF(OR(ISTEXT(K485),ISTEXT($F485)),"",K485*$F485))</f>
        <v/>
      </c>
      <c r="M485" s="30">
        <f>IF(OR(H485="",H485=0),"",IF(K485="",IF(J485="","",IF(OR(ISTEXT(J485),ISTEXT(H485)),"",J485/H485)),IF(OR(ISTEXT(L485),ISTEXT(H485)),"",L485/H485)))</f>
        <v/>
      </c>
    </row>
    <row r="486" ht="13.35" customHeight="1" s="162">
      <c r="B486" s="307" t="n"/>
      <c r="C486" s="307" t="n"/>
      <c r="E486" s="307" t="n"/>
      <c r="F486" s="32" t="n"/>
      <c r="G486" s="33">
        <f>IF(F486="", "", IF(OR(ISTEXT(H486),ISTEXT(F486)),"",H486/F486))</f>
        <v/>
      </c>
      <c r="H486" s="33" t="n"/>
      <c r="I486" s="33" t="n"/>
      <c r="J486" s="33">
        <f>IF(I486="", "", IF(OR(ISTEXT(I486),ISTEXT($F486)),"",I486*$F486))</f>
        <v/>
      </c>
      <c r="K486" s="33" t="n"/>
      <c r="L486" s="33">
        <f>IF(K486="", "", IF(OR(ISTEXT(K486),ISTEXT($F486)),"",K486*$F486))</f>
        <v/>
      </c>
      <c r="M486" s="30">
        <f>IF(OR(H486="",H486=0),"",IF(K486="",IF(J486="","",IF(OR(ISTEXT(J486),ISTEXT(H486)),"",J486/H486)),IF(OR(ISTEXT(L486),ISTEXT(H486)),"",L486/H486)))</f>
        <v/>
      </c>
    </row>
    <row r="487" ht="13.35" customHeight="1" s="162">
      <c r="B487" s="307" t="n"/>
      <c r="C487" s="307" t="n"/>
      <c r="E487" s="307" t="n"/>
      <c r="F487" s="32" t="n"/>
      <c r="G487" s="33">
        <f>IF(F487="", "", IF(OR(ISTEXT(H487),ISTEXT(F487)),"",H487/F487))</f>
        <v/>
      </c>
      <c r="H487" s="33" t="n"/>
      <c r="I487" s="33" t="n"/>
      <c r="J487" s="33">
        <f>IF(I487="", "", IF(OR(ISTEXT(I487),ISTEXT($F487)),"",I487*$F487))</f>
        <v/>
      </c>
      <c r="K487" s="33" t="n"/>
      <c r="L487" s="33">
        <f>IF(K487="", "", IF(OR(ISTEXT(K487),ISTEXT($F487)),"",K487*$F487))</f>
        <v/>
      </c>
      <c r="M487" s="30">
        <f>IF(OR(H487="",H487=0),"",IF(K487="",IF(J487="","",IF(OR(ISTEXT(J487),ISTEXT(H487)),"",J487/H487)),IF(OR(ISTEXT(L487),ISTEXT(H487)),"",L487/H487)))</f>
        <v/>
      </c>
    </row>
    <row r="488" ht="13.35" customHeight="1" s="162">
      <c r="B488" s="307" t="n"/>
      <c r="C488" s="307" t="n"/>
      <c r="E488" s="307" t="n"/>
      <c r="F488" s="32" t="n"/>
      <c r="G488" s="33">
        <f>IF(F488="", "", IF(OR(ISTEXT(H488),ISTEXT(F488)),"",H488/F488))</f>
        <v/>
      </c>
      <c r="H488" s="33" t="n"/>
      <c r="I488" s="33" t="n"/>
      <c r="J488" s="33">
        <f>IF(I488="", "", IF(OR(ISTEXT(I488),ISTEXT($F488)),"",I488*$F488))</f>
        <v/>
      </c>
      <c r="K488" s="33" t="n"/>
      <c r="L488" s="33">
        <f>IF(K488="", "", IF(OR(ISTEXT(K488),ISTEXT($F488)),"",K488*$F488))</f>
        <v/>
      </c>
      <c r="M488" s="30">
        <f>IF(OR(H488="",H488=0),"",IF(K488="",IF(J488="","",IF(OR(ISTEXT(J488),ISTEXT(H488)),"",J488/H488)),IF(OR(ISTEXT(L488),ISTEXT(H488)),"",L488/H488)))</f>
        <v/>
      </c>
    </row>
    <row r="489" ht="13.35" customHeight="1" s="162">
      <c r="B489" s="307" t="n"/>
      <c r="C489" s="307" t="n"/>
      <c r="E489" s="307" t="n"/>
      <c r="F489" s="32" t="n"/>
      <c r="G489" s="33">
        <f>IF(F489="", "", IF(OR(ISTEXT(H489),ISTEXT(F489)),"",H489/F489))</f>
        <v/>
      </c>
      <c r="H489" s="33" t="n"/>
      <c r="I489" s="33" t="n"/>
      <c r="J489" s="33">
        <f>IF(I489="", "", IF(OR(ISTEXT(I489),ISTEXT($F489)),"",I489*$F489))</f>
        <v/>
      </c>
      <c r="K489" s="33" t="n"/>
      <c r="L489" s="33">
        <f>IF(K489="", "", IF(OR(ISTEXT(K489),ISTEXT($F489)),"",K489*$F489))</f>
        <v/>
      </c>
      <c r="M489" s="30">
        <f>IF(OR(H489="",H489=0),"",IF(K489="",IF(J489="","",IF(OR(ISTEXT(J489),ISTEXT(H489)),"",J489/H489)),IF(OR(ISTEXT(L489),ISTEXT(H489)),"",L489/H489)))</f>
        <v/>
      </c>
    </row>
    <row r="490" ht="13.35" customHeight="1" s="162">
      <c r="B490" s="307" t="n"/>
      <c r="C490" s="307" t="n"/>
      <c r="E490" s="307" t="n"/>
      <c r="F490" s="32" t="n"/>
      <c r="G490" s="33">
        <f>IF(F490="", "", IF(OR(ISTEXT(H490),ISTEXT(F490)),"",H490/F490))</f>
        <v/>
      </c>
      <c r="H490" s="33" t="n"/>
      <c r="I490" s="33" t="n"/>
      <c r="J490" s="33">
        <f>IF(I490="", "", IF(OR(ISTEXT(I490),ISTEXT($F490)),"",I490*$F490))</f>
        <v/>
      </c>
      <c r="K490" s="33" t="n"/>
      <c r="L490" s="33">
        <f>IF(K490="", "", IF(OR(ISTEXT(K490),ISTEXT($F490)),"",K490*$F490))</f>
        <v/>
      </c>
      <c r="M490" s="30">
        <f>IF(OR(H490="",H490=0),"",IF(K490="",IF(J490="","",IF(OR(ISTEXT(J490),ISTEXT(H490)),"",J490/H490)),IF(OR(ISTEXT(L490),ISTEXT(H490)),"",L490/H490)))</f>
        <v/>
      </c>
    </row>
    <row r="491" ht="13.35" customHeight="1" s="162">
      <c r="B491" s="307" t="n"/>
      <c r="C491" s="307" t="n"/>
      <c r="E491" s="307" t="n"/>
      <c r="F491" s="32" t="n"/>
      <c r="G491" s="33">
        <f>IF(F491="", "", IF(OR(ISTEXT(H491),ISTEXT(F491)),"",H491/F491))</f>
        <v/>
      </c>
      <c r="H491" s="33" t="n"/>
      <c r="I491" s="33" t="n"/>
      <c r="J491" s="33">
        <f>IF(I491="", "", IF(OR(ISTEXT(I491),ISTEXT($F491)),"",I491*$F491))</f>
        <v/>
      </c>
      <c r="K491" s="33" t="n"/>
      <c r="L491" s="33">
        <f>IF(K491="", "", IF(OR(ISTEXT(K491),ISTEXT($F491)),"",K491*$F491))</f>
        <v/>
      </c>
      <c r="M491" s="30">
        <f>IF(OR(H491="",H491=0),"",IF(K491="",IF(J491="","",IF(OR(ISTEXT(J491),ISTEXT(H491)),"",J491/H491)),IF(OR(ISTEXT(L491),ISTEXT(H491)),"",L491/H491)))</f>
        <v/>
      </c>
    </row>
    <row r="492" ht="13.35" customHeight="1" s="162">
      <c r="B492" s="307" t="n"/>
      <c r="C492" s="307" t="n"/>
      <c r="E492" s="307" t="n"/>
      <c r="F492" s="32" t="n"/>
      <c r="G492" s="33">
        <f>IF(F492="", "", IF(OR(ISTEXT(H492),ISTEXT(F492)),"",H492/F492))</f>
        <v/>
      </c>
      <c r="H492" s="33" t="n"/>
      <c r="I492" s="33" t="n"/>
      <c r="J492" s="33">
        <f>IF(I492="", "", IF(OR(ISTEXT(I492),ISTEXT($F492)),"",I492*$F492))</f>
        <v/>
      </c>
      <c r="K492" s="33" t="n"/>
      <c r="L492" s="33">
        <f>IF(K492="", "", IF(OR(ISTEXT(K492),ISTEXT($F492)),"",K492*$F492))</f>
        <v/>
      </c>
      <c r="M492" s="30">
        <f>IF(OR(H492="",H492=0),"",IF(K492="",IF(J492="","",IF(OR(ISTEXT(J492),ISTEXT(H492)),"",J492/H492)),IF(OR(ISTEXT(L492),ISTEXT(H492)),"",L492/H492)))</f>
        <v/>
      </c>
    </row>
    <row r="493" ht="13.35" customHeight="1" s="162">
      <c r="B493" s="307" t="n"/>
      <c r="C493" s="307" t="n"/>
      <c r="E493" s="307" t="n"/>
      <c r="F493" s="32" t="n"/>
      <c r="G493" s="33">
        <f>IF(F493="", "", IF(OR(ISTEXT(H493),ISTEXT(F493)),"",H493/F493))</f>
        <v/>
      </c>
      <c r="H493" s="33" t="n"/>
      <c r="I493" s="33" t="n"/>
      <c r="J493" s="33">
        <f>IF(I493="", "", IF(OR(ISTEXT(I493),ISTEXT($F493)),"",I493*$F493))</f>
        <v/>
      </c>
      <c r="K493" s="33" t="n"/>
      <c r="L493" s="33">
        <f>IF(K493="", "", IF(OR(ISTEXT(K493),ISTEXT($F493)),"",K493*$F493))</f>
        <v/>
      </c>
      <c r="M493" s="30">
        <f>IF(OR(H493="",H493=0),"",IF(K493="",IF(J493="","",IF(OR(ISTEXT(J493),ISTEXT(H493)),"",J493/H493)),IF(OR(ISTEXT(L493),ISTEXT(H493)),"",L493/H493)))</f>
        <v/>
      </c>
    </row>
    <row r="494" ht="13.35" customHeight="1" s="162">
      <c r="B494" s="307" t="n"/>
      <c r="C494" s="307" t="n"/>
      <c r="E494" s="307" t="n"/>
      <c r="F494" s="32" t="n"/>
      <c r="G494" s="33">
        <f>IF(F494="", "", IF(OR(ISTEXT(H494),ISTEXT(F494)),"",H494/F494))</f>
        <v/>
      </c>
      <c r="H494" s="33" t="n"/>
      <c r="I494" s="33" t="n"/>
      <c r="J494" s="33">
        <f>IF(I494="", "", IF(OR(ISTEXT(I494),ISTEXT($F494)),"",I494*$F494))</f>
        <v/>
      </c>
      <c r="K494" s="33" t="n"/>
      <c r="L494" s="33">
        <f>IF(K494="", "", IF(OR(ISTEXT(K494),ISTEXT($F494)),"",K494*$F494))</f>
        <v/>
      </c>
      <c r="M494" s="30">
        <f>IF(OR(H494="",H494=0),"",IF(K494="",IF(J494="","",IF(OR(ISTEXT(J494),ISTEXT(H494)),"",J494/H494)),IF(OR(ISTEXT(L494),ISTEXT(H494)),"",L494/H494)))</f>
        <v/>
      </c>
    </row>
    <row r="495" ht="13.35" customHeight="1" s="162">
      <c r="B495" s="307" t="n"/>
      <c r="C495" s="307" t="n"/>
      <c r="E495" s="307" t="n"/>
      <c r="F495" s="32" t="n"/>
      <c r="G495" s="33">
        <f>IF(F495="", "", IF(OR(ISTEXT(H495),ISTEXT(F495)),"",H495/F495))</f>
        <v/>
      </c>
      <c r="H495" s="33" t="n"/>
      <c r="I495" s="33" t="n"/>
      <c r="J495" s="33">
        <f>IF(I495="", "", IF(OR(ISTEXT(I495),ISTEXT($F495)),"",I495*$F495))</f>
        <v/>
      </c>
      <c r="K495" s="33" t="n"/>
      <c r="L495" s="33">
        <f>IF(K495="", "", IF(OR(ISTEXT(K495),ISTEXT($F495)),"",K495*$F495))</f>
        <v/>
      </c>
      <c r="M495" s="30">
        <f>IF(OR(H495="",H495=0),"",IF(K495="",IF(J495="","",IF(OR(ISTEXT(J495),ISTEXT(H495)),"",J495/H495)),IF(OR(ISTEXT(L495),ISTEXT(H495)),"",L495/H495)))</f>
        <v/>
      </c>
    </row>
    <row r="496" ht="13.35" customHeight="1" s="162">
      <c r="B496" s="307" t="n"/>
      <c r="C496" s="307" t="n"/>
      <c r="E496" s="307" t="n"/>
      <c r="F496" s="32" t="n"/>
      <c r="G496" s="33">
        <f>IF(F496="", "", IF(OR(ISTEXT(H496),ISTEXT(F496)),"",H496/F496))</f>
        <v/>
      </c>
      <c r="H496" s="33" t="n"/>
      <c r="I496" s="33" t="n"/>
      <c r="J496" s="33">
        <f>IF(I496="", "", IF(OR(ISTEXT(I496),ISTEXT($F496)),"",I496*$F496))</f>
        <v/>
      </c>
      <c r="K496" s="33" t="n"/>
      <c r="L496" s="33">
        <f>IF(K496="", "", IF(OR(ISTEXT(K496),ISTEXT($F496)),"",K496*$F496))</f>
        <v/>
      </c>
      <c r="M496" s="30">
        <f>IF(OR(H496="",H496=0),"",IF(K496="",IF(J496="","",IF(OR(ISTEXT(J496),ISTEXT(H496)),"",J496/H496)),IF(OR(ISTEXT(L496),ISTEXT(H496)),"",L496/H496)))</f>
        <v/>
      </c>
    </row>
    <row r="497" ht="13.35" customHeight="1" s="162">
      <c r="B497" s="307" t="n"/>
      <c r="C497" s="307" t="n"/>
      <c r="E497" s="307" t="n"/>
      <c r="F497" s="32" t="n"/>
      <c r="G497" s="33">
        <f>IF(F497="", "", IF(OR(ISTEXT(H497),ISTEXT(F497)),"",H497/F497))</f>
        <v/>
      </c>
      <c r="H497" s="33" t="n"/>
      <c r="I497" s="33" t="n"/>
      <c r="J497" s="33">
        <f>IF(I497="", "", IF(OR(ISTEXT(I497),ISTEXT($F497)),"",I497*$F497))</f>
        <v/>
      </c>
      <c r="K497" s="33" t="n"/>
      <c r="L497" s="33">
        <f>IF(K497="", "", IF(OR(ISTEXT(K497),ISTEXT($F497)),"",K497*$F497))</f>
        <v/>
      </c>
      <c r="M497" s="30">
        <f>IF(OR(H497="",H497=0),"",IF(K497="",IF(J497="","",IF(OR(ISTEXT(J497),ISTEXT(H497)),"",J497/H497)),IF(OR(ISTEXT(L497),ISTEXT(H497)),"",L497/H497)))</f>
        <v/>
      </c>
    </row>
    <row r="498" ht="13.35" customHeight="1" s="162">
      <c r="B498" s="307" t="n"/>
      <c r="C498" s="307" t="n"/>
      <c r="E498" s="307" t="n"/>
      <c r="F498" s="32" t="n"/>
      <c r="G498" s="33">
        <f>IF(F498="", "", IF(OR(ISTEXT(H498),ISTEXT(F498)),"",H498/F498))</f>
        <v/>
      </c>
      <c r="H498" s="33" t="n"/>
      <c r="I498" s="33" t="n"/>
      <c r="J498" s="33">
        <f>IF(I498="", "", IF(OR(ISTEXT(I498),ISTEXT($F498)),"",I498*$F498))</f>
        <v/>
      </c>
      <c r="K498" s="33" t="n"/>
      <c r="L498" s="33">
        <f>IF(K498="", "", IF(OR(ISTEXT(K498),ISTEXT($F498)),"",K498*$F498))</f>
        <v/>
      </c>
      <c r="M498" s="30">
        <f>IF(OR(H498="",H498=0),"",IF(K498="",IF(J498="","",IF(OR(ISTEXT(J498),ISTEXT(H498)),"",J498/H498)),IF(OR(ISTEXT(L498),ISTEXT(H498)),"",L498/H498)))</f>
        <v/>
      </c>
    </row>
    <row r="499" ht="13.35" customHeight="1" s="162">
      <c r="B499" s="307" t="n"/>
      <c r="C499" s="307" t="n"/>
      <c r="E499" s="307" t="n"/>
      <c r="F499" s="32" t="n"/>
      <c r="G499" s="33">
        <f>IF(F499="", "", IF(OR(ISTEXT(H499),ISTEXT(F499)),"",H499/F499))</f>
        <v/>
      </c>
      <c r="H499" s="33" t="n"/>
      <c r="I499" s="33" t="n"/>
      <c r="J499" s="33">
        <f>IF(I499="", "", IF(OR(ISTEXT(I499),ISTEXT($F499)),"",I499*$F499))</f>
        <v/>
      </c>
      <c r="K499" s="33" t="n"/>
      <c r="L499" s="33">
        <f>IF(K499="", "", IF(OR(ISTEXT(K499),ISTEXT($F499)),"",K499*$F499))</f>
        <v/>
      </c>
      <c r="M499" s="30">
        <f>IF(OR(H499="",H499=0),"",IF(K499="",IF(J499="","",IF(OR(ISTEXT(J499),ISTEXT(H499)),"",J499/H499)),IF(OR(ISTEXT(L499),ISTEXT(H499)),"",L499/H499)))</f>
        <v/>
      </c>
    </row>
    <row r="500" ht="13.35" customHeight="1" s="162">
      <c r="B500" s="307" t="n"/>
      <c r="C500" s="307" t="n"/>
      <c r="E500" s="307" t="n"/>
      <c r="F500" s="32" t="n"/>
      <c r="G500" s="33">
        <f>IF(F500="", "", IF(OR(ISTEXT(H500),ISTEXT(F500)),"",H500/F500))</f>
        <v/>
      </c>
      <c r="H500" s="33" t="n"/>
      <c r="I500" s="33" t="n"/>
      <c r="J500" s="33">
        <f>IF(I500="", "", IF(OR(ISTEXT(I500),ISTEXT($F500)),"",I500*$F500))</f>
        <v/>
      </c>
      <c r="K500" s="33" t="n"/>
      <c r="L500" s="33">
        <f>IF(K500="", "", IF(OR(ISTEXT(K500),ISTEXT($F500)),"",K500*$F500))</f>
        <v/>
      </c>
      <c r="M500" s="30">
        <f>IF(OR(H500="",H500=0),"",IF(K500="",IF(J500="","",IF(OR(ISTEXT(J500),ISTEXT(H500)),"",J500/H500)),IF(OR(ISTEXT(L500),ISTEXT(H500)),"",L500/H500)))</f>
        <v/>
      </c>
    </row>
    <row r="501" ht="13.35" customHeight="1" s="162">
      <c r="B501" s="307" t="n"/>
      <c r="C501" s="307" t="n"/>
      <c r="E501" s="307" t="n"/>
      <c r="F501" s="32" t="n"/>
      <c r="G501" s="33">
        <f>IF(F501="", "", IF(OR(ISTEXT(H501),ISTEXT(F501)),"",H501/F501))</f>
        <v/>
      </c>
      <c r="H501" s="33" t="n"/>
      <c r="I501" s="33" t="n"/>
      <c r="J501" s="33">
        <f>IF(I501="", "", IF(OR(ISTEXT(I501),ISTEXT($F501)),"",I501*$F501))</f>
        <v/>
      </c>
      <c r="K501" s="33" t="n"/>
      <c r="L501" s="33">
        <f>IF(K501="", "", IF(OR(ISTEXT(K501),ISTEXT($F501)),"",K501*$F501))</f>
        <v/>
      </c>
      <c r="M501" s="30">
        <f>IF(OR(H501="",H501=0),"",IF(K501="",IF(J501="","",IF(OR(ISTEXT(J501),ISTEXT(H501)),"",J501/H501)),IF(OR(ISTEXT(L501),ISTEXT(H501)),"",L501/H501)))</f>
        <v/>
      </c>
    </row>
    <row r="502" ht="13.35" customHeight="1" s="162">
      <c r="B502" s="307" t="n"/>
      <c r="C502" s="307" t="n"/>
      <c r="E502" s="307" t="n"/>
      <c r="F502" s="32" t="n"/>
      <c r="G502" s="33">
        <f>IF(F502="", "", IF(OR(ISTEXT(H502),ISTEXT(F502)),"",H502/F502))</f>
        <v/>
      </c>
      <c r="H502" s="33" t="n"/>
      <c r="I502" s="33" t="n"/>
      <c r="J502" s="33">
        <f>IF(I502="", "", IF(OR(ISTEXT(I502),ISTEXT($F502)),"",I502*$F502))</f>
        <v/>
      </c>
      <c r="K502" s="33" t="n"/>
      <c r="L502" s="33">
        <f>IF(K502="", "", IF(OR(ISTEXT(K502),ISTEXT($F502)),"",K502*$F502))</f>
        <v/>
      </c>
      <c r="M502" s="30">
        <f>IF(OR(H502="",H502=0),"",IF(K502="",IF(J502="","",IF(OR(ISTEXT(J502),ISTEXT(H502)),"",J502/H502)),IF(OR(ISTEXT(L502),ISTEXT(H502)),"",L502/H502)))</f>
        <v/>
      </c>
    </row>
    <row r="503" ht="13.35" customHeight="1" s="162">
      <c r="B503" s="307" t="n"/>
      <c r="C503" s="307" t="n"/>
      <c r="E503" s="307" t="n"/>
      <c r="F503" s="32" t="n"/>
      <c r="G503" s="33">
        <f>IF(F503="", "", IF(OR(ISTEXT(H503),ISTEXT(F503)),"",H503/F503))</f>
        <v/>
      </c>
      <c r="H503" s="33" t="n"/>
      <c r="I503" s="33" t="n"/>
      <c r="J503" s="33">
        <f>IF(I503="", "", IF(OR(ISTEXT(I503),ISTEXT($F503)),"",I503*$F503))</f>
        <v/>
      </c>
      <c r="K503" s="33" t="n"/>
      <c r="L503" s="33">
        <f>IF(K503="", "", IF(OR(ISTEXT(K503),ISTEXT($F503)),"",K503*$F503))</f>
        <v/>
      </c>
      <c r="M503" s="30">
        <f>IF(OR(H503="",H503=0),"",IF(K503="",IF(J503="","",IF(OR(ISTEXT(J503),ISTEXT(H503)),"",J503/H503)),IF(OR(ISTEXT(L503),ISTEXT(H503)),"",L503/H503)))</f>
        <v/>
      </c>
    </row>
    <row r="504" ht="13.35" customHeight="1" s="162">
      <c r="B504" s="307" t="n"/>
      <c r="C504" s="307" t="n"/>
      <c r="E504" s="307" t="n"/>
      <c r="F504" s="32" t="n"/>
      <c r="G504" s="33">
        <f>IF(F504="", "", IF(OR(ISTEXT(H504),ISTEXT(F504)),"",H504/F504))</f>
        <v/>
      </c>
      <c r="H504" s="33" t="n"/>
      <c r="I504" s="33" t="n"/>
      <c r="J504" s="33">
        <f>IF(I504="", "", IF(OR(ISTEXT(I504),ISTEXT($F504)),"",I504*$F504))</f>
        <v/>
      </c>
      <c r="K504" s="33" t="n"/>
      <c r="L504" s="33">
        <f>IF(K504="", "", IF(OR(ISTEXT(K504),ISTEXT($F504)),"",K504*$F504))</f>
        <v/>
      </c>
      <c r="M504" s="30">
        <f>IF(OR(H504="",H504=0),"",IF(K504="",IF(J504="","",IF(OR(ISTEXT(J504),ISTEXT(H504)),"",J504/H504)),IF(OR(ISTEXT(L504),ISTEXT(H504)),"",L504/H504)))</f>
        <v/>
      </c>
    </row>
    <row r="505" ht="13.35" customHeight="1" s="162">
      <c r="B505" s="307" t="n"/>
      <c r="C505" s="307" t="n"/>
      <c r="E505" s="307" t="n"/>
      <c r="F505" s="32" t="n"/>
      <c r="G505" s="33">
        <f>IF(F505="", "", IF(OR(ISTEXT(H505),ISTEXT(F505)),"",H505/F505))</f>
        <v/>
      </c>
      <c r="H505" s="33" t="n"/>
      <c r="I505" s="33" t="n"/>
      <c r="J505" s="33">
        <f>IF(I505="", "", IF(OR(ISTEXT(I505),ISTEXT($F505)),"",I505*$F505))</f>
        <v/>
      </c>
      <c r="K505" s="33" t="n"/>
      <c r="L505" s="33">
        <f>IF(K505="", "", IF(OR(ISTEXT(K505),ISTEXT($F505)),"",K505*$F505))</f>
        <v/>
      </c>
      <c r="M505" s="30">
        <f>IF(OR(H505="",H505=0),"",IF(K505="",IF(J505="","",IF(OR(ISTEXT(J505),ISTEXT(H505)),"",J505/H505)),IF(OR(ISTEXT(L505),ISTEXT(H505)),"",L505/H505)))</f>
        <v/>
      </c>
    </row>
    <row r="506" ht="13.35" customHeight="1" s="162">
      <c r="B506" s="307" t="n"/>
      <c r="C506" s="307" t="n"/>
      <c r="E506" s="307" t="n"/>
      <c r="F506" s="32" t="n"/>
      <c r="G506" s="33">
        <f>IF(F506="", "", IF(OR(ISTEXT(H506),ISTEXT(F506)),"",H506/F506))</f>
        <v/>
      </c>
      <c r="H506" s="33" t="n"/>
      <c r="I506" s="33" t="n"/>
      <c r="J506" s="33">
        <f>IF(I506="", "", IF(OR(ISTEXT(I506),ISTEXT($F506)),"",I506*$F506))</f>
        <v/>
      </c>
      <c r="K506" s="33" t="n"/>
      <c r="L506" s="33">
        <f>IF(K506="", "", IF(OR(ISTEXT(K506),ISTEXT($F506)),"",K506*$F506))</f>
        <v/>
      </c>
      <c r="M506" s="30">
        <f>IF(OR(H506="",H506=0),"",IF(K506="",IF(J506="","",IF(OR(ISTEXT(J506),ISTEXT(H506)),"",J506/H506)),IF(OR(ISTEXT(L506),ISTEXT(H506)),"",L506/H506)))</f>
        <v/>
      </c>
    </row>
    <row r="507" ht="13.35" customHeight="1" s="162">
      <c r="B507" s="307" t="n"/>
      <c r="C507" s="307" t="n"/>
      <c r="E507" s="307" t="n"/>
      <c r="F507" s="32" t="n"/>
      <c r="G507" s="33">
        <f>IF(F507="", "", IF(OR(ISTEXT(H507),ISTEXT(F507)),"",H507/F507))</f>
        <v/>
      </c>
      <c r="H507" s="33" t="n"/>
      <c r="I507" s="33" t="n"/>
      <c r="J507" s="33">
        <f>IF(I507="", "", IF(OR(ISTEXT(I507),ISTEXT($F507)),"",I507*$F507))</f>
        <v/>
      </c>
      <c r="K507" s="33" t="n"/>
      <c r="L507" s="33">
        <f>IF(K507="", "", IF(OR(ISTEXT(K507),ISTEXT($F507)),"",K507*$F507))</f>
        <v/>
      </c>
      <c r="M507" s="30">
        <f>IF(OR(H507="",H507=0),"",IF(K507="",IF(J507="","",IF(OR(ISTEXT(J507),ISTEXT(H507)),"",J507/H507)),IF(OR(ISTEXT(L507),ISTEXT(H507)),"",L507/H507)))</f>
        <v/>
      </c>
    </row>
    <row r="508" ht="13.35" customHeight="1" s="162">
      <c r="B508" s="307" t="n"/>
      <c r="C508" s="307" t="n"/>
      <c r="E508" s="307" t="n"/>
      <c r="F508" s="32" t="n"/>
      <c r="G508" s="33">
        <f>IF(F508="", "", IF(OR(ISTEXT(H508),ISTEXT(F508)),"",H508/F508))</f>
        <v/>
      </c>
      <c r="H508" s="33" t="n"/>
      <c r="I508" s="33" t="n"/>
      <c r="J508" s="33">
        <f>IF(I508="", "", IF(OR(ISTEXT(I508),ISTEXT($F508)),"",I508*$F508))</f>
        <v/>
      </c>
      <c r="K508" s="33" t="n"/>
      <c r="L508" s="33">
        <f>IF(K508="", "", IF(OR(ISTEXT(K508),ISTEXT($F508)),"",K508*$F508))</f>
        <v/>
      </c>
      <c r="M508" s="30">
        <f>IF(OR(H508="",H508=0),"",IF(K508="",IF(J508="","",IF(OR(ISTEXT(J508),ISTEXT(H508)),"",J508/H508)),IF(OR(ISTEXT(L508),ISTEXT(H508)),"",L508/H508)))</f>
        <v/>
      </c>
    </row>
    <row r="509" ht="13.35" customHeight="1" s="162">
      <c r="B509" s="307" t="n"/>
      <c r="C509" s="307" t="n"/>
      <c r="E509" s="307" t="n"/>
      <c r="F509" s="32" t="n"/>
      <c r="G509" s="33">
        <f>IF(F509="", "", IF(OR(ISTEXT(H509),ISTEXT(F509)),"",H509/F509))</f>
        <v/>
      </c>
      <c r="H509" s="33" t="n"/>
      <c r="I509" s="33" t="n"/>
      <c r="J509" s="33">
        <f>IF(I509="", "", IF(OR(ISTEXT(I509),ISTEXT($F509)),"",I509*$F509))</f>
        <v/>
      </c>
      <c r="K509" s="33" t="n"/>
      <c r="L509" s="33">
        <f>IF(K509="", "", IF(OR(ISTEXT(K509),ISTEXT($F509)),"",K509*$F509))</f>
        <v/>
      </c>
      <c r="M509" s="30">
        <f>IF(OR(H509="",H509=0),"",IF(K509="",IF(J509="","",IF(OR(ISTEXT(J509),ISTEXT(H509)),"",J509/H509)),IF(OR(ISTEXT(L509),ISTEXT(H509)),"",L509/H509)))</f>
        <v/>
      </c>
    </row>
    <row r="510" ht="13.35" customHeight="1" s="162">
      <c r="B510" s="307" t="n"/>
      <c r="C510" s="307" t="n"/>
      <c r="E510" s="307" t="n"/>
      <c r="F510" s="32" t="n"/>
      <c r="G510" s="33">
        <f>IF(F510="", "", IF(OR(ISTEXT(H510),ISTEXT(F510)),"",H510/F510))</f>
        <v/>
      </c>
      <c r="H510" s="33" t="n"/>
      <c r="I510" s="33" t="n"/>
      <c r="J510" s="33">
        <f>IF(I510="", "", IF(OR(ISTEXT(I510),ISTEXT($F510)),"",I510*$F510))</f>
        <v/>
      </c>
      <c r="K510" s="33" t="n"/>
      <c r="L510" s="33">
        <f>IF(K510="", "", IF(OR(ISTEXT(K510),ISTEXT($F510)),"",K510*$F510))</f>
        <v/>
      </c>
      <c r="M510" s="30">
        <f>IF(OR(H510="",H510=0),"",IF(K510="",IF(J510="","",IF(OR(ISTEXT(J510),ISTEXT(H510)),"",J510/H510)),IF(OR(ISTEXT(L510),ISTEXT(H510)),"",L510/H510)))</f>
        <v/>
      </c>
    </row>
    <row r="511" ht="13.35" customHeight="1" s="162">
      <c r="B511" s="307" t="n"/>
      <c r="C511" s="307" t="n"/>
      <c r="E511" s="307" t="n"/>
      <c r="F511" s="32" t="n"/>
      <c r="G511" s="33">
        <f>IF(F511="", "", IF(OR(ISTEXT(H511),ISTEXT(F511)),"",H511/F511))</f>
        <v/>
      </c>
      <c r="H511" s="33" t="n"/>
      <c r="I511" s="33" t="n"/>
      <c r="J511" s="33">
        <f>IF(I511="", "", IF(OR(ISTEXT(I511),ISTEXT($F511)),"",I511*$F511))</f>
        <v/>
      </c>
      <c r="K511" s="33" t="n"/>
      <c r="L511" s="33">
        <f>IF(K511="", "", IF(OR(ISTEXT(K511),ISTEXT($F511)),"",K511*$F511))</f>
        <v/>
      </c>
      <c r="M511" s="30">
        <f>IF(OR(H511="",H511=0),"",IF(K511="",IF(J511="","",IF(OR(ISTEXT(J511),ISTEXT(H511)),"",J511/H511)),IF(OR(ISTEXT(L511),ISTEXT(H511)),"",L511/H511)))</f>
        <v/>
      </c>
    </row>
    <row r="512" ht="13.35" customHeight="1" s="162">
      <c r="B512" s="307" t="n"/>
      <c r="C512" s="307" t="n"/>
      <c r="E512" s="307" t="n"/>
      <c r="F512" s="32" t="n"/>
      <c r="G512" s="33">
        <f>IF(F512="", "", IF(OR(ISTEXT(H512),ISTEXT(F512)),"",H512/F512))</f>
        <v/>
      </c>
      <c r="H512" s="33" t="n"/>
      <c r="I512" s="33" t="n"/>
      <c r="J512" s="33">
        <f>IF(I512="", "", IF(OR(ISTEXT(I512),ISTEXT($F512)),"",I512*$F512))</f>
        <v/>
      </c>
      <c r="K512" s="33" t="n"/>
      <c r="L512" s="33">
        <f>IF(K512="", "", IF(OR(ISTEXT(K512),ISTEXT($F512)),"",K512*$F512))</f>
        <v/>
      </c>
      <c r="M512" s="30">
        <f>IF(OR(H512="",H512=0),"",IF(K512="",IF(J512="","",IF(OR(ISTEXT(J512),ISTEXT(H512)),"",J512/H512)),IF(OR(ISTEXT(L512),ISTEXT(H512)),"",L512/H512)))</f>
        <v/>
      </c>
    </row>
    <row r="513" ht="13.35" customHeight="1" s="162">
      <c r="B513" s="307" t="n"/>
      <c r="C513" s="307" t="n"/>
      <c r="E513" s="307" t="n"/>
      <c r="F513" s="32" t="n"/>
      <c r="G513" s="33">
        <f>IF(F513="", "", IF(OR(ISTEXT(H513),ISTEXT(F513)),"",H513/F513))</f>
        <v/>
      </c>
      <c r="H513" s="33" t="n"/>
      <c r="I513" s="33" t="n"/>
      <c r="J513" s="33">
        <f>IF(I513="", "", IF(OR(ISTEXT(I513),ISTEXT($F513)),"",I513*$F513))</f>
        <v/>
      </c>
      <c r="K513" s="33" t="n"/>
      <c r="L513" s="33">
        <f>IF(K513="", "", IF(OR(ISTEXT(K513),ISTEXT($F513)),"",K513*$F513))</f>
        <v/>
      </c>
      <c r="M513" s="30">
        <f>IF(OR(H513="",H513=0),"",IF(K513="",IF(J513="","",IF(OR(ISTEXT(J513),ISTEXT(H513)),"",J513/H513)),IF(OR(ISTEXT(L513),ISTEXT(H513)),"",L513/H513)))</f>
        <v/>
      </c>
    </row>
    <row r="514" ht="13.35" customHeight="1" s="162">
      <c r="B514" s="42" t="n"/>
      <c r="C514" s="231" t="inlineStr">
        <is>
          <t>Subtotal (this page)</t>
        </is>
      </c>
      <c r="D514" s="159" t="n"/>
      <c r="E514" s="42" t="n"/>
      <c r="F514" s="42" t="n"/>
      <c r="G514" s="43" t="n"/>
      <c r="H514" s="43">
        <f>IF(SUM(H476:H513)=0,"",SUM(H476:H513))</f>
        <v/>
      </c>
      <c r="I514" s="43" t="n"/>
      <c r="J514" s="43">
        <f>IF(SUM(J476:J513)=0,"",SUM(J476:J513))</f>
        <v/>
      </c>
      <c r="K514" s="43" t="n"/>
      <c r="L514" s="43">
        <f>IF(SUM(L476:L513)=0,"",SUM(L476:L513))</f>
        <v/>
      </c>
      <c r="M514" s="35">
        <f>IF(OR(H514="",H514=0),"",IF(L514="",IF(J514="","",IF(OR(ISTEXT(J514),ISTEXT(H514)),"",J514/H514)),IF(OR(ISTEXT(L514),ISTEXT(H514)),"",L514/H514)))</f>
        <v/>
      </c>
    </row>
    <row r="515" ht="13.35" customHeight="1" s="162">
      <c r="B515" s="188" t="inlineStr">
        <is>
          <t>Return Air Inlets (cont.)</t>
        </is>
      </c>
      <c r="C515" s="174" t="n"/>
      <c r="D515" s="174" t="n"/>
      <c r="E515" s="174" t="n"/>
      <c r="F515" s="173" t="n"/>
      <c r="G515" s="233" t="inlineStr">
        <is>
          <t>Design VEL</t>
        </is>
      </c>
      <c r="H515" s="194" t="inlineStr">
        <is>
          <t>Design CFM</t>
        </is>
      </c>
      <c r="I515" s="188" t="inlineStr">
        <is>
          <t>Initial</t>
        </is>
      </c>
      <c r="J515" s="173" t="n"/>
      <c r="K515" s="188" t="inlineStr">
        <is>
          <t>Final</t>
        </is>
      </c>
      <c r="L515" s="173" t="n"/>
      <c r="M515" s="188" t="inlineStr">
        <is>
          <t>%</t>
        </is>
      </c>
    </row>
    <row r="516" ht="13.35" customHeight="1" s="162">
      <c r="B516" s="153" t="inlineStr">
        <is>
          <t>No.</t>
        </is>
      </c>
      <c r="C516" s="188" t="inlineStr">
        <is>
          <t>Area Served</t>
        </is>
      </c>
      <c r="D516" s="188" t="inlineStr">
        <is>
          <t>Type</t>
        </is>
      </c>
      <c r="E516" s="188" t="inlineStr">
        <is>
          <t>Size</t>
        </is>
      </c>
      <c r="F516" s="188" t="inlineStr">
        <is>
          <t>Ak</t>
        </is>
      </c>
      <c r="G516" s="440" t="n"/>
      <c r="H516" s="440" t="n"/>
      <c r="I516" s="188" t="inlineStr">
        <is>
          <t>VEL</t>
        </is>
      </c>
      <c r="J516" s="188" t="inlineStr">
        <is>
          <t>CFM</t>
        </is>
      </c>
      <c r="K516" s="188" t="inlineStr">
        <is>
          <t>VEL</t>
        </is>
      </c>
      <c r="L516" s="188" t="inlineStr">
        <is>
          <t>CFM</t>
        </is>
      </c>
      <c r="M516" s="440" t="n"/>
    </row>
    <row r="517" ht="13.35" customHeight="1" s="162">
      <c r="B517" s="31" t="n"/>
      <c r="C517" s="31" t="n"/>
      <c r="E517" s="31" t="n"/>
      <c r="F517" s="32" t="n"/>
      <c r="G517" s="33">
        <f>IF(F517="", "", IF(OR(ISTEXT(H517),ISTEXT(F517)),"",H517/F517))</f>
        <v/>
      </c>
      <c r="H517" s="33" t="n"/>
      <c r="I517" s="33" t="n"/>
      <c r="J517" s="33">
        <f>IF(I517="", "", IF(OR(ISTEXT(I517),ISTEXT($F517)),"",I517*$F517))</f>
        <v/>
      </c>
      <c r="K517" s="33" t="n"/>
      <c r="L517" s="33">
        <f>IF(K517="", "", IF(OR(ISTEXT(K517),ISTEXT($F517)),"",K517*$F517))</f>
        <v/>
      </c>
      <c r="M517" s="30">
        <f>IF(OR(H517="",H517=0),"",IF(K517="",IF(J517="","",IF(OR(ISTEXT(J517),ISTEXT(H517)),"",J517/H517)),IF(OR(ISTEXT(L517),ISTEXT(H517)),"",L517/H517)))</f>
        <v/>
      </c>
    </row>
    <row r="518" ht="13.35" customHeight="1" s="162">
      <c r="B518" s="31" t="n"/>
      <c r="C518" s="31" t="n"/>
      <c r="E518" s="31" t="n"/>
      <c r="F518" s="32" t="n"/>
      <c r="G518" s="33">
        <f>IF(F518="", "", IF(OR(ISTEXT(H518),ISTEXT(F518)),"",H518/F518))</f>
        <v/>
      </c>
      <c r="H518" s="33" t="n"/>
      <c r="I518" s="33" t="n"/>
      <c r="J518" s="33">
        <f>IF(I518="", "", IF(OR(ISTEXT(I518),ISTEXT($F518)),"",I518*$F518))</f>
        <v/>
      </c>
      <c r="K518" s="33" t="n"/>
      <c r="L518" s="33">
        <f>IF(K518="", "", IF(OR(ISTEXT(K518),ISTEXT($F518)),"",K518*$F518))</f>
        <v/>
      </c>
      <c r="M518" s="30">
        <f>IF(OR(H518="",H518=0),"",IF(K518="",IF(J518="","",IF(OR(ISTEXT(J518),ISTEXT(H518)),"",J518/H518)),IF(OR(ISTEXT(L518),ISTEXT(H518)),"",L518/H518)))</f>
        <v/>
      </c>
    </row>
    <row r="519" ht="13.35" customHeight="1" s="162">
      <c r="B519" s="31" t="n"/>
      <c r="C519" s="31" t="n"/>
      <c r="E519" s="31" t="n"/>
      <c r="F519" s="32" t="n"/>
      <c r="G519" s="33">
        <f>IF(F519="", "", IF(OR(ISTEXT(H519),ISTEXT(F519)),"",H519/F519))</f>
        <v/>
      </c>
      <c r="H519" s="33" t="n"/>
      <c r="I519" s="33" t="n"/>
      <c r="J519" s="33">
        <f>IF(I519="", "", IF(OR(ISTEXT(I519),ISTEXT($F519)),"",I519*$F519))</f>
        <v/>
      </c>
      <c r="K519" s="33" t="n"/>
      <c r="L519" s="33">
        <f>IF(K519="", "", IF(OR(ISTEXT(K519),ISTEXT($F519)),"",K519*$F519))</f>
        <v/>
      </c>
      <c r="M519" s="30">
        <f>IF(OR(H519="",H519=0),"",IF(K519="",IF(J519="","",IF(OR(ISTEXT(J519),ISTEXT(H519)),"",J519/H519)),IF(OR(ISTEXT(L519),ISTEXT(H519)),"",L519/H519)))</f>
        <v/>
      </c>
    </row>
    <row r="520" ht="13.35" customHeight="1" s="162">
      <c r="B520" s="31" t="n"/>
      <c r="C520" s="31" t="n"/>
      <c r="E520" s="31" t="n"/>
      <c r="F520" s="32" t="n"/>
      <c r="G520" s="33">
        <f>IF(F520="", "", IF(OR(ISTEXT(H520),ISTEXT(F520)),"",H520/F520))</f>
        <v/>
      </c>
      <c r="H520" s="33" t="n"/>
      <c r="I520" s="33" t="n"/>
      <c r="J520" s="33">
        <f>IF(I520="", "", IF(OR(ISTEXT(I520),ISTEXT($F520)),"",I520*$F520))</f>
        <v/>
      </c>
      <c r="K520" s="33" t="n"/>
      <c r="L520" s="33">
        <f>IF(K520="", "", IF(OR(ISTEXT(K520),ISTEXT($F520)),"",K520*$F520))</f>
        <v/>
      </c>
      <c r="M520" s="30">
        <f>IF(OR(H520="",H520=0),"",IF(K520="",IF(J520="","",IF(OR(ISTEXT(J520),ISTEXT(H520)),"",J520/H520)),IF(OR(ISTEXT(L520),ISTEXT(H520)),"",L520/H520)))</f>
        <v/>
      </c>
    </row>
    <row r="521" ht="13.35" customHeight="1" s="162">
      <c r="B521" s="42" t="n"/>
      <c r="C521" s="231" t="inlineStr">
        <is>
          <t>Subtotal (this page)</t>
        </is>
      </c>
      <c r="D521" s="159" t="n"/>
      <c r="E521" s="42" t="n"/>
      <c r="F521" s="42" t="n"/>
      <c r="G521" s="43" t="n"/>
      <c r="H521" s="43">
        <f>IF(SUM(H517:H520)=0,"",SUM(H517:H520))</f>
        <v/>
      </c>
      <c r="I521" s="42" t="n"/>
      <c r="J521" s="43">
        <f>IF(SUM(J517:J520)=0,"",SUM(J517:J520))</f>
        <v/>
      </c>
      <c r="K521" s="42" t="n"/>
      <c r="L521" s="43">
        <f>IF(SUM(L517:L520)=0,"",SUM(L517:L520))</f>
        <v/>
      </c>
      <c r="M521" s="35">
        <f>IF(OR(H521="",H521=0),"",IF(L521="",IF(J521="","",IF(OR(ISTEXT(J521),ISTEXT(H521)),"",J521/H521)),IF(OR(ISTEXT(L521),ISTEXT(H521)),"",L521/H521)))</f>
        <v/>
      </c>
    </row>
    <row r="522" ht="13.35" customHeight="1" s="162">
      <c r="B522" s="188" t="inlineStr">
        <is>
          <t>Remarks (cont.)</t>
        </is>
      </c>
      <c r="C522" s="173" t="n"/>
      <c r="D522" s="154" t="n"/>
      <c r="E522" s="174" t="n"/>
      <c r="F522" s="174" t="n"/>
      <c r="G522" s="174" t="n"/>
      <c r="H522" s="174" t="n"/>
      <c r="I522" s="174" t="n"/>
      <c r="J522" s="174" t="n"/>
      <c r="K522" s="174" t="n"/>
      <c r="L522" s="174" t="n"/>
      <c r="M522" s="173" t="n"/>
    </row>
    <row r="523" ht="13.35" customHeight="1" s="162">
      <c r="B523" s="154" t="n"/>
      <c r="C523" s="174" t="n"/>
      <c r="D523" s="174" t="n"/>
      <c r="E523" s="174" t="n"/>
      <c r="F523" s="174" t="n"/>
      <c r="G523" s="174" t="n"/>
      <c r="H523" s="174" t="n"/>
      <c r="I523" s="174" t="n"/>
      <c r="J523" s="174" t="n"/>
      <c r="K523" s="174" t="n"/>
      <c r="L523" s="174" t="n"/>
      <c r="M523" s="173" t="n"/>
    </row>
    <row r="524" ht="13.35" customHeight="1" s="162">
      <c r="B524" s="200" t="inlineStr">
        <is>
          <t>System</t>
        </is>
      </c>
      <c r="C524" s="403" t="n"/>
      <c r="D524" s="209">
        <f>IF('{Equipment Data Entry}'!B12="","",'{Equipment Data Entry}'!B12)</f>
        <v/>
      </c>
      <c r="E524" s="418" t="n"/>
      <c r="F524" s="403" t="n"/>
      <c r="G524" s="200" t="inlineStr">
        <is>
          <t>Service</t>
        </is>
      </c>
      <c r="H524" s="403" t="n"/>
      <c r="I524" s="210">
        <f>IF('{Equipment Data Entry}'!C12="","",'{Equipment Data Entry}'!C12)</f>
        <v/>
      </c>
      <c r="J524" s="418" t="n"/>
      <c r="K524" s="418" t="n"/>
      <c r="L524" s="418" t="n"/>
      <c r="M524" s="403" t="n"/>
    </row>
    <row r="525" ht="13.35" customHeight="1" s="162">
      <c r="B525" s="422" t="n"/>
      <c r="C525" s="423" t="n"/>
      <c r="D525" s="422" t="n"/>
      <c r="E525" s="424" t="n"/>
      <c r="F525" s="423" t="n"/>
      <c r="G525" s="422" t="n"/>
      <c r="H525" s="423" t="n"/>
      <c r="I525" s="422" t="n"/>
      <c r="J525" s="424" t="n"/>
      <c r="K525" s="424" t="n"/>
      <c r="L525" s="424" t="n"/>
      <c r="M525" s="423" t="n"/>
    </row>
    <row r="526" ht="13.35" customHeight="1" s="162">
      <c r="B526" s="425" t="inlineStr">
        <is>
          <t>Drive Type:</t>
        </is>
      </c>
      <c r="D526" s="426" t="n"/>
      <c r="E526" s="425" t="inlineStr">
        <is>
          <t>Rotation – Design:</t>
        </is>
      </c>
      <c r="G526" s="426" t="n"/>
      <c r="I526" s="425" t="inlineStr">
        <is>
          <t>Actual:</t>
        </is>
      </c>
      <c r="J526" s="426" t="n"/>
    </row>
    <row r="527" ht="13.35" customHeight="1" s="162">
      <c r="B527" s="200" t="inlineStr">
        <is>
          <t>Unit Data</t>
        </is>
      </c>
      <c r="C527" s="400" t="n"/>
      <c r="D527" s="400" t="n"/>
      <c r="E527" s="400" t="n"/>
      <c r="F527" s="400" t="n"/>
      <c r="G527" s="401" t="n"/>
      <c r="I527" s="200" t="inlineStr">
        <is>
          <t>Design and Performance Data</t>
        </is>
      </c>
      <c r="J527" s="400" t="n"/>
      <c r="K527" s="400" t="n"/>
      <c r="L527" s="401" t="n"/>
      <c r="M527" s="283" t="n"/>
    </row>
    <row r="528" ht="13.35" customHeight="1" s="162">
      <c r="B528" s="199" t="inlineStr">
        <is>
          <t>Manufacturer</t>
        </is>
      </c>
      <c r="C528" s="401" t="n"/>
      <c r="D528" s="204">
        <f>IF('{Equipment Data Entry}'!E12="","",'{Equipment Data Entry}'!E12)</f>
        <v/>
      </c>
      <c r="E528" s="400" t="n"/>
      <c r="F528" s="400" t="n"/>
      <c r="G528" s="401" t="n"/>
      <c r="I528" s="199" t="inlineStr">
        <is>
          <t>Design Criteria</t>
        </is>
      </c>
      <c r="J528" s="401" t="n"/>
      <c r="K528" s="199" t="inlineStr">
        <is>
          <t>Design</t>
        </is>
      </c>
      <c r="L528" s="199" t="inlineStr">
        <is>
          <t>Actual</t>
        </is>
      </c>
    </row>
    <row r="529" ht="13.35" customHeight="1" s="162">
      <c r="B529" s="199" t="inlineStr">
        <is>
          <t>Model Number</t>
        </is>
      </c>
      <c r="C529" s="401" t="n"/>
      <c r="D529" s="204">
        <f>IF('{Equipment Data Entry}'!F12="","",'{Equipment Data Entry}'!F12)</f>
        <v/>
      </c>
      <c r="E529" s="400" t="n"/>
      <c r="F529" s="400" t="n"/>
      <c r="G529" s="401" t="n"/>
      <c r="I529" s="199" t="inlineStr">
        <is>
          <t>Total Airflow</t>
        </is>
      </c>
      <c r="J529" s="401" t="n"/>
      <c r="K529" s="24">
        <f>H563</f>
        <v/>
      </c>
      <c r="L529" s="24">
        <f>L563</f>
        <v/>
      </c>
      <c r="M529" s="22">
        <f>IF(OR(L529="",K529="",K529=0),"",IF(OR(ISTEXT(L529),ISTEXT(K529)),"",L529/K529))</f>
        <v/>
      </c>
    </row>
    <row r="530" ht="13.35" customHeight="1" s="162">
      <c r="B530" s="199" t="inlineStr">
        <is>
          <t>Serial Number</t>
        </is>
      </c>
      <c r="C530" s="401" t="n"/>
      <c r="D530" s="204" t="n"/>
      <c r="E530" s="400" t="n"/>
      <c r="F530" s="400" t="n"/>
      <c r="G530" s="401" t="n"/>
      <c r="I530" s="199" t="inlineStr">
        <is>
          <t>Outside Airflow</t>
        </is>
      </c>
      <c r="J530" s="401" t="n"/>
      <c r="K530" s="24">
        <f>IF(N(H571)=0,"",H571)</f>
        <v/>
      </c>
      <c r="L530" s="24">
        <f>L571</f>
        <v/>
      </c>
      <c r="M530" s="22">
        <f>IF(OR(L530="",K530="",K530=0),"",IF(OR(ISTEXT(L530),ISTEXT(K530)),"",L530/K530))</f>
        <v/>
      </c>
    </row>
    <row r="531" ht="13.35" customHeight="1" s="162">
      <c r="B531" s="199" t="inlineStr">
        <is>
          <t>Area Served</t>
        </is>
      </c>
      <c r="C531" s="401" t="n"/>
      <c r="D531" s="204">
        <f>I524</f>
        <v/>
      </c>
      <c r="E531" s="400" t="n"/>
      <c r="F531" s="400" t="n"/>
      <c r="G531" s="401" t="n"/>
      <c r="I531" s="199" t="inlineStr">
        <is>
          <t>Return Airflow</t>
        </is>
      </c>
      <c r="J531" s="401" t="n"/>
      <c r="K531" s="24">
        <f>IF(K529="","",IF(ISTEXT(K529),"",K529-N(K530)))</f>
        <v/>
      </c>
      <c r="L531" s="24">
        <f>IF(L529="","",IF(ISTEXT(L529),"",L529-N(L530)))</f>
        <v/>
      </c>
    </row>
    <row r="532" ht="13.35" customHeight="1" s="162">
      <c r="B532" s="199" t="inlineStr">
        <is>
          <t>Location</t>
        </is>
      </c>
      <c r="C532" s="401" t="n"/>
      <c r="D532" s="204">
        <f>IF('{Equipment Data Entry}'!D12="","",'{Equipment Data Entry}'!D12)</f>
        <v/>
      </c>
      <c r="E532" s="400" t="n"/>
      <c r="F532" s="400" t="n"/>
      <c r="G532" s="401" t="n"/>
      <c r="I532" s="199" t="inlineStr">
        <is>
          <t>Unit ESP</t>
        </is>
      </c>
      <c r="J532" s="401" t="n"/>
      <c r="K532" s="71">
        <f>IF('{Equipment Data Entry}'!H12="","",'{Equipment Data Entry}'!H12)</f>
        <v/>
      </c>
      <c r="L532" s="29">
        <f>I549</f>
        <v/>
      </c>
    </row>
    <row r="533" ht="13.35" customHeight="1" s="162">
      <c r="I533" s="199" t="inlineStr">
        <is>
          <t>Fan RPMs</t>
        </is>
      </c>
      <c r="J533" s="401" t="n"/>
      <c r="K533" s="24">
        <f>IF('{Equipment Data Entry}'!I12="","",'{Equipment Data Entry}'!I12)</f>
        <v/>
      </c>
      <c r="L533" s="24">
        <f>IF(L542="","",L542)</f>
        <v/>
      </c>
    </row>
    <row r="534" ht="13.35" customHeight="1" s="162">
      <c r="B534" s="200" t="inlineStr">
        <is>
          <t>Motor Data</t>
        </is>
      </c>
      <c r="C534" s="400" t="n"/>
      <c r="D534" s="400" t="n"/>
      <c r="E534" s="400" t="n"/>
      <c r="F534" s="400" t="n"/>
      <c r="G534" s="401" t="n"/>
      <c r="I534" s="199" t="inlineStr">
        <is>
          <t>Filter Type/Size/Qty</t>
        </is>
      </c>
      <c r="J534" s="400" t="n"/>
      <c r="K534" s="401" t="n"/>
      <c r="L534" s="24" t="n"/>
      <c r="M534" s="401" t="n"/>
    </row>
    <row r="535" ht="13.35" customHeight="1" s="162">
      <c r="B535" s="199" t="inlineStr">
        <is>
          <t>Manufacturer</t>
        </is>
      </c>
      <c r="C535" s="401" t="n"/>
      <c r="D535" s="203" t="n"/>
      <c r="E535" s="400" t="n"/>
      <c r="F535" s="400" t="n"/>
      <c r="G535" s="401" t="n"/>
      <c r="I535" s="200" t="inlineStr">
        <is>
          <t>Drive Data</t>
        </is>
      </c>
      <c r="J535" s="400" t="n"/>
      <c r="K535" s="400" t="n"/>
      <c r="L535" s="401" t="n"/>
    </row>
    <row r="536" ht="13.35" customHeight="1" s="162">
      <c r="B536" s="199" t="inlineStr">
        <is>
          <t>Horsepower</t>
        </is>
      </c>
      <c r="C536" s="401" t="n"/>
      <c r="D536" s="28">
        <f>IF('{Equipment Data Entry}'!G12="","",'{Equipment Data Entry}'!G12)</f>
        <v/>
      </c>
      <c r="E536" s="21" t="inlineStr">
        <is>
          <t>RPM</t>
        </is>
      </c>
      <c r="F536" s="24" t="n"/>
      <c r="G536" s="199" t="inlineStr">
        <is>
          <t>SF</t>
        </is>
      </c>
      <c r="I536" s="199" t="inlineStr">
        <is>
          <t>Motor sheave</t>
        </is>
      </c>
      <c r="J536" s="400" t="n"/>
      <c r="K536" s="24">
        <f>IF('{Equipment Data Entry}'!J12="","",'{Equipment Data Entry}'!J12)</f>
        <v/>
      </c>
      <c r="L536" s="21" t="inlineStr">
        <is>
          <t>Bore</t>
        </is>
      </c>
      <c r="M536" s="208"/>
    </row>
    <row r="537" ht="13.35" customHeight="1" s="162">
      <c r="B537" s="198">
        <f>IF('{Equipment Data Entry}'!N12="","",'{Equipment Data Entry}'!N12)</f>
        <v/>
      </c>
      <c r="C537" s="198">
        <f>IF('{Equipment Data Entry}'!O12="","",'{Equipment Data Entry}'!O12)</f>
        <v/>
      </c>
      <c r="D537" s="21" t="inlineStr">
        <is>
          <t>FLA</t>
        </is>
      </c>
      <c r="E537" s="25" t="n"/>
      <c r="F537" s="21" t="inlineStr">
        <is>
          <t>Frame</t>
        </is>
      </c>
      <c r="G537" s="208" t="n"/>
      <c r="I537" s="199" t="inlineStr">
        <is>
          <t>Fan pulley</t>
        </is>
      </c>
      <c r="J537" s="400" t="n"/>
      <c r="K537" s="24">
        <f>IF('{Equipment Data Entry}'!K12="","",'{Equipment Data Entry}'!K12)</f>
        <v/>
      </c>
      <c r="L537" s="21" t="inlineStr">
        <is>
          <t>Bore</t>
        </is>
      </c>
      <c r="M537" s="208"/>
    </row>
    <row r="538" ht="13.35" customHeight="1" s="162">
      <c r="B538" s="199" t="inlineStr">
        <is>
          <t>Corrected FLA</t>
        </is>
      </c>
      <c r="C538" s="401" t="n"/>
      <c r="D538" s="27">
        <f>IF(OR(E539="",E537="",B537=""),"",IF(OR(ISTEXT(B537),COUNT(E539:G539)=0,ISTEXT(E537)),"",B537/AVERAGE(E539:G539)*E537))</f>
        <v/>
      </c>
      <c r="E538" s="199" t="inlineStr">
        <is>
          <t>Estimated BHP</t>
        </is>
      </c>
      <c r="F538" s="401" t="n"/>
      <c r="G538" s="27">
        <f>IF(OR(COUNT(E540:G540)=0,IF(N(E541)&gt;0,E541,N(D536))=0,IF(N(D538)&gt;0,D538,N(E537))=0),"",IF(N(E541)&gt;0,E541,N(D536))*AVERAGE(E540:G540)/IF(N(D538)&gt;0,D538,N(E537)))</f>
        <v/>
      </c>
      <c r="I538" s="199" t="inlineStr">
        <is>
          <t>Belt(s)</t>
        </is>
      </c>
      <c r="J538" s="208">
        <f>IF('{Equipment Data Entry}'!L12="","",'{Equipment Data Entry}'!L12)</f>
        <v/>
      </c>
      <c r="K538" s="199" t="inlineStr">
        <is>
          <t>C to C</t>
        </is>
      </c>
      <c r="L538" s="64">
        <f>IF('{Equipment Data Entry}'!M12="","",'{Equipment Data Entry}'!M12)</f>
        <v/>
      </c>
    </row>
    <row r="539" ht="13.35" customHeight="1" s="162">
      <c r="B539" s="199" t="inlineStr">
        <is>
          <t>Measured Voltage</t>
        </is>
      </c>
      <c r="C539" s="400" t="n"/>
      <c r="D539" s="401" t="n"/>
      <c r="E539" s="24" t="n"/>
      <c r="F539" s="24" t="n"/>
      <c r="G539" s="24" t="n"/>
      <c r="I539" s="199" t="inlineStr">
        <is>
          <t>Final Settings</t>
        </is>
      </c>
      <c r="J539" s="400" t="n"/>
      <c r="K539" s="401" t="n"/>
      <c r="L539" s="24" t="n"/>
      <c r="M539" s="401" t="n"/>
    </row>
    <row r="540" ht="13.35" customHeight="1" s="162">
      <c r="B540" s="199" t="inlineStr">
        <is>
          <t>Measured Amperage</t>
        </is>
      </c>
      <c r="C540" s="400" t="n"/>
      <c r="D540" s="401" t="n"/>
      <c r="E540" s="25" t="n"/>
      <c r="F540" s="25" t="n"/>
      <c r="G540" s="25" t="n"/>
      <c r="I540" s="205" t="inlineStr">
        <is>
          <t>RPM Data</t>
        </is>
      </c>
      <c r="J540" s="401" t="n"/>
      <c r="K540" s="205" t="inlineStr">
        <is>
          <t>Initial</t>
        </is>
      </c>
      <c r="L540" s="205" t="inlineStr">
        <is>
          <t>Final</t>
        </is>
      </c>
    </row>
    <row r="541" ht="13.35" customHeight="1" s="162">
      <c r="B541" s="199" t="inlineStr">
        <is>
          <t>Motor HP (nameplate)</t>
        </is>
      </c>
      <c r="C541" s="400"/>
      <c r="D541" s="401"/>
      <c r="E541" s="24"/>
      <c r="F541" s="24"/>
      <c r="G541" s="24"/>
      <c r="I541" s="199" t="inlineStr">
        <is>
          <t>Motor RPM</t>
        </is>
      </c>
      <c r="J541" s="401" t="n"/>
      <c r="K541" s="24" t="n"/>
      <c r="L541" s="24" t="n"/>
    </row>
    <row r="542" ht="13.35" customHeight="1" s="162">
      <c r="B542" s="200" t="inlineStr">
        <is>
          <t>Static Pressure Profile (in. w.g.)</t>
        </is>
      </c>
      <c r="C542" s="400" t="n"/>
      <c r="D542" s="400" t="n"/>
      <c r="E542" s="400" t="n"/>
      <c r="F542" s="400" t="n"/>
      <c r="G542" s="401" t="n"/>
      <c r="I542" s="199" t="inlineStr">
        <is>
          <t>Fan RPM</t>
        </is>
      </c>
      <c r="J542" s="401" t="n"/>
      <c r="K542" s="24" t="n"/>
      <c r="L542" s="24" t="n"/>
    </row>
    <row r="543" ht="13.35" customHeight="1" s="162">
      <c r="B543" s="490">
        <f>IFERROR(INDEX('{Dropdowns}'!$AI$2:$AO$7,MATCH($D$546,'{Dropdowns}'!$AH$2:$AH$7,0),1),"")</f>
        <v/>
      </c>
      <c r="C543" s="490">
        <f>IFERROR(INDEX('{Dropdowns}'!$AI$2:$AO$7,MATCH($D$546,'{Dropdowns}'!$AH$2:$AH$7,0),2),"")</f>
        <v/>
      </c>
      <c r="D543" s="490">
        <f>IFERROR(INDEX('{Dropdowns}'!$AI$2:$AO$7,MATCH($D$546,'{Dropdowns}'!$AH$2:$AH$7,0),3),"")</f>
        <v/>
      </c>
      <c r="E543" s="490">
        <f>IFERROR(INDEX('{Dropdowns}'!$AI$2:$AO$7,MATCH($D$546,'{Dropdowns}'!$AH$2:$AH$7,0),4),"")</f>
        <v/>
      </c>
      <c r="F543" s="490">
        <f>IFERROR(INDEX('{Dropdowns}'!$AI$2:$AO$7,MATCH($D$546,'{Dropdowns}'!$AH$2:$AH$7,0),5),"")</f>
        <v/>
      </c>
      <c r="G543" s="490">
        <f>IFERROR(INDEX('{Dropdowns}'!$AI$2:$AO$7,MATCH($D$546,'{Dropdowns}'!$AH$2:$AH$7,0),6),"")</f>
        <v/>
      </c>
      <c r="H543" s="490">
        <f>IFERROR(INDEX('{Dropdowns}'!$AI$2:$AO$7,MATCH($D$546,'{Dropdowns}'!$AH$2:$AH$7,0),7),"")</f>
        <v/>
      </c>
      <c r="I543" s="199" t="inlineStr">
        <is>
          <t>VSD Frequency</t>
        </is>
      </c>
      <c r="J543" s="401" t="n"/>
      <c r="K543" s="66" t="n"/>
      <c r="L543" s="66" t="n"/>
    </row>
    <row r="544" ht="13.35" customHeight="1" s="162">
      <c r="B544" s="492"/>
      <c r="C544" s="492"/>
      <c r="D544" s="492"/>
      <c r="E544" s="492"/>
      <c r="F544" s="492"/>
      <c r="G544" s="492"/>
      <c r="H544" s="492"/>
      <c r="I544" s="199" t="inlineStr">
        <is>
          <t>OA Damper Position</t>
        </is>
      </c>
      <c r="J544" s="400" t="n"/>
      <c r="K544" s="401" t="n"/>
      <c r="L544" s="56" t="n"/>
      <c r="Q544">
        <f>IF(B544="","",B544)</f>
        <v/>
      </c>
      <c r="R544">
        <f>IF(C543="—",Q544,IF(C544="","",C544))</f>
        <v/>
      </c>
      <c r="S544">
        <f>IF(D543="—",R544,IF(D544="","",D544))</f>
        <v/>
      </c>
      <c r="T544">
        <f>IF(E543="—",S544,IF(E544="","",E544))</f>
        <v/>
      </c>
      <c r="U544">
        <f>IF(F543="—",T544,IF(F544="","",F544))</f>
        <v/>
      </c>
      <c r="V544">
        <f>IF(G543="—",U544,IF(G544="","",G544))</f>
        <v/>
      </c>
      <c r="W544">
        <f>IFERROR(MATCH("Fan",$C$543:$H$543,0),"")</f>
        <v/>
      </c>
      <c r="X544">
        <f>IF(W544="","",INDEX(P546:U546,W544))</f>
        <v/>
      </c>
      <c r="Y544">
        <f>IF(W544="","",INDEX(Q545:V545,W544))</f>
        <v/>
      </c>
    </row>
    <row r="545" ht="13.35" customHeight="1" s="162">
      <c r="B545" s="491" t="inlineStr">
        <is>
          <t>Δ</t>
        </is>
      </c>
      <c r="C545" s="498">
        <f>IF(OR(C543="—",C544="",Q544=""),"",IF(OR(ISTEXT(C544),ISTEXT(Q544)),"","Δ "&amp;TEXT(C544-Q544,"0.00")))</f>
        <v/>
      </c>
      <c r="D545" s="498">
        <f>IF(OR(D543="—",D544="",R544=""),"",IF(OR(ISTEXT(D544),ISTEXT(R544)),"","Δ "&amp;TEXT(D544-R544,"0.00")))</f>
        <v/>
      </c>
      <c r="E545" s="498">
        <f>IF(OR(E543="—",E544="",S544=""),"",IF(OR(ISTEXT(E544),ISTEXT(S544)),"","Δ "&amp;TEXT(E544-S544,"0.00")))</f>
        <v/>
      </c>
      <c r="F545" s="498">
        <f>IF(OR(F543="—",F544="",T544=""),"",IF(OR(ISTEXT(F544),ISTEXT(T544)),"","Δ "&amp;TEXT(F544-T544,"0.00")))</f>
        <v/>
      </c>
      <c r="G545" s="498">
        <f>IF(OR(G543="—",G544="",U544=""),"",IF(OR(ISTEXT(G544),ISTEXT(U544)),"","Δ "&amp;TEXT(G544-U544,"0.00")))</f>
        <v/>
      </c>
      <c r="H545" s="498">
        <f>IF(OR(H543="—",H544="",V544=""),"",IF(OR(ISTEXT(H544),ISTEXT(V544)),"","Δ "&amp;TEXT(H544-V544,"0.00")))</f>
        <v/>
      </c>
      <c r="Q545">
        <f>IF(OR(C544="",ISTEXT(C544)),R545,C544)</f>
        <v/>
      </c>
      <c r="R545">
        <f>IF(OR(D544="",ISTEXT(D544)),S545,D544)</f>
        <v/>
      </c>
      <c r="S545">
        <f>IF(OR(E544="",ISTEXT(E544)),T545,E544)</f>
        <v/>
      </c>
      <c r="T545">
        <f>IF(OR(F544="",ISTEXT(F544)),U545,F544)</f>
        <v/>
      </c>
      <c r="U545">
        <f>IF(OR(G544="",ISTEXT(G544)),V545,G544)</f>
        <v/>
      </c>
      <c r="V545">
        <f>IF(OR(H544="",ISTEXT(H544)),"",H544)</f>
        <v/>
      </c>
    </row>
    <row r="546" ht="13.35" customHeight="1" s="162">
      <c r="B546" s="425" t="inlineStr">
        <is>
          <t>Unit type:</t>
        </is>
      </c>
      <c r="D546" s="522" t="inlineStr">
        <is>
          <t>RTU</t>
        </is>
      </c>
      <c r="E546" s="414" t="n"/>
      <c r="F546" s="494" t="inlineStr">
        <is>
          <t>Airflow left to right. Δ = this reading minus the one before it; in. w.g.</t>
        </is>
      </c>
      <c r="P546">
        <f>IF(B544="","",B544)</f>
        <v/>
      </c>
      <c r="Q546">
        <f>IF(C544="",P546,C544)</f>
        <v/>
      </c>
      <c r="R546">
        <f>IF(D544="",Q546,D544)</f>
        <v/>
      </c>
      <c r="S546">
        <f>IF(E544="",R546,E544)</f>
        <v/>
      </c>
      <c r="T546">
        <f>IF(F544="",S546,F544)</f>
        <v/>
      </c>
      <c r="U546">
        <f>IF(G544="",T546,G544)</f>
        <v/>
      </c>
      <c r="V546">
        <f>IF(H544="",U546,H544)</f>
        <v/>
      </c>
    </row>
    <row r="547" ht="13.35" customHeight="1" s="162">
      <c r="B547" s="500" t="inlineStr">
        <is>
          <t>Fan inlet</t>
        </is>
      </c>
      <c r="D547" s="501">
        <f>IF(X544="","",X544)</f>
        <v/>
      </c>
      <c r="F547" s="500" t="inlineStr">
        <is>
          <t>Discharge</t>
        </is>
      </c>
      <c r="I547" s="501">
        <f>IF(V546="","",V546)</f>
        <v/>
      </c>
    </row>
    <row r="548" ht="13.35" customHeight="1" s="162"/>
    <row r="549" ht="13.35" customHeight="1" s="162">
      <c r="B549" s="500" t="inlineStr">
        <is>
          <t>Fan TSP</t>
        </is>
      </c>
      <c r="E549" s="501">
        <f>IF(OR(X544="",Y544=""),"",IF(OR(ISTEXT(X544),ISTEXT(Y544)),"",Y544-X544))</f>
        <v/>
      </c>
      <c r="F549" s="500" t="inlineStr">
        <is>
          <t>ESP</t>
        </is>
      </c>
      <c r="I549" s="501">
        <f>IF(OR(B544="",V546=""),"",IF(OR(ISTEXT(B544),ISTEXT(V546)),"",V546-B544))</f>
        <v/>
      </c>
      <c r="J549" s="500" t="inlineStr">
        <is>
          <t>Unit ΔP (inlet → fan)</t>
        </is>
      </c>
      <c r="M549" s="501">
        <f>IF(OR(B544="",X544=""),"",IF(OR(ISTEXT(B544),ISTEXT(X544)),"",X544-B544))</f>
        <v/>
      </c>
    </row>
    <row r="550" ht="13.35" customHeight="1" s="162">
      <c r="B550" s="437" t="inlineStr">
        <is>
          <t>Instrument:</t>
        </is>
      </c>
      <c r="C550" s="13" t="n"/>
      <c r="D550" s="502" t="n"/>
      <c r="E550" s="503" t="n"/>
      <c r="F550" s="503" t="n"/>
      <c r="G550" s="437" t="inlineStr">
        <is>
          <t>Ak basis / notes:</t>
        </is>
      </c>
      <c r="H550" s="13" t="n"/>
      <c r="I550" s="504" t="n"/>
      <c r="J550" s="503" t="n"/>
      <c r="K550" s="503" t="n"/>
      <c r="L550" s="503" t="n"/>
      <c r="M550" s="503" t="n"/>
    </row>
    <row r="551" ht="13.35" customHeight="1" s="162">
      <c r="B551" s="188" t="inlineStr">
        <is>
          <t>Supply Air Diffuser / Outlet Airflow</t>
        </is>
      </c>
      <c r="C551" s="174" t="n"/>
      <c r="D551" s="174" t="n"/>
      <c r="E551" s="174" t="n"/>
      <c r="F551" s="173" t="n"/>
      <c r="G551" s="233" t="inlineStr">
        <is>
          <t>Design VEL</t>
        </is>
      </c>
      <c r="H551" s="194" t="inlineStr">
        <is>
          <t>Design CFM</t>
        </is>
      </c>
      <c r="I551" s="188" t="inlineStr">
        <is>
          <t>Initial</t>
        </is>
      </c>
      <c r="J551" s="173" t="n"/>
      <c r="K551" s="188" t="inlineStr">
        <is>
          <t>Final</t>
        </is>
      </c>
      <c r="L551" s="173" t="n"/>
      <c r="M551" s="188" t="inlineStr">
        <is>
          <t>%</t>
        </is>
      </c>
    </row>
    <row r="552" ht="13.35" customHeight="1" s="162">
      <c r="B552" s="153" t="inlineStr">
        <is>
          <t>No.</t>
        </is>
      </c>
      <c r="C552" s="188" t="inlineStr">
        <is>
          <t>Area Served</t>
        </is>
      </c>
      <c r="D552" s="188" t="inlineStr">
        <is>
          <t>Type</t>
        </is>
      </c>
      <c r="E552" s="188" t="inlineStr">
        <is>
          <t>Size</t>
        </is>
      </c>
      <c r="F552" s="188" t="inlineStr">
        <is>
          <t>Ak</t>
        </is>
      </c>
      <c r="G552" s="440" t="n"/>
      <c r="H552" s="440" t="n"/>
      <c r="I552" s="188" t="inlineStr">
        <is>
          <t>VEL</t>
        </is>
      </c>
      <c r="J552" s="188" t="inlineStr">
        <is>
          <t>CFM</t>
        </is>
      </c>
      <c r="K552" s="188" t="inlineStr">
        <is>
          <t>VEL</t>
        </is>
      </c>
      <c r="L552" s="188" t="inlineStr">
        <is>
          <t>CFM</t>
        </is>
      </c>
      <c r="M552" s="440" t="n"/>
    </row>
    <row r="553" ht="13.35" customHeight="1" s="162">
      <c r="B553" s="307" t="n"/>
      <c r="C553" s="307" t="n"/>
      <c r="E553" s="307" t="n"/>
      <c r="F553" s="32" t="n"/>
      <c r="G553" s="33">
        <f>IF(F553="", "", IF(OR(ISTEXT(H553),ISTEXT(F553)),"",H553/F553))</f>
        <v/>
      </c>
      <c r="H553" s="33" t="n"/>
      <c r="I553" s="33" t="n"/>
      <c r="J553" s="33">
        <f>IF(I553="", "", IF(OR(ISTEXT(I553),ISTEXT($F553)),"",I553*$F553))</f>
        <v/>
      </c>
      <c r="K553" s="33" t="n"/>
      <c r="L553" s="33">
        <f>IF(K553="", "", IF(OR(ISTEXT(K553),ISTEXT($F553)),"",K553*$F553))</f>
        <v/>
      </c>
      <c r="M553" s="30">
        <f>IF(OR(H553="",H553=0),"",IF(K553="",IF(J553="","",IF(OR(ISTEXT(J553),ISTEXT(H553)),"",J553/H553)),IF(OR(ISTEXT(L553),ISTEXT(H553)),"",L553/H553)))</f>
        <v/>
      </c>
    </row>
    <row r="554" ht="13.35" customHeight="1" s="162">
      <c r="B554" s="307" t="n"/>
      <c r="C554" s="307" t="n"/>
      <c r="E554" s="307" t="n"/>
      <c r="F554" s="32" t="n"/>
      <c r="G554" s="33">
        <f>IF(F554="", "", IF(OR(ISTEXT(H554),ISTEXT(F554)),"",H554/F554))</f>
        <v/>
      </c>
      <c r="H554" s="33" t="n"/>
      <c r="I554" s="33" t="n"/>
      <c r="J554" s="33">
        <f>IF(I554="", "", IF(OR(ISTEXT(I554),ISTEXT($F554)),"",I554*$F554))</f>
        <v/>
      </c>
      <c r="K554" s="33" t="n"/>
      <c r="L554" s="33">
        <f>IF(K554="", "", IF(OR(ISTEXT(K554),ISTEXT($F554)),"",K554*$F554))</f>
        <v/>
      </c>
      <c r="M554" s="30">
        <f>IF(OR(H554="",H554=0),"",IF(K554="",IF(J554="","",IF(OR(ISTEXT(J554),ISTEXT(H554)),"",J554/H554)),IF(OR(ISTEXT(L554),ISTEXT(H554)),"",L554/H554)))</f>
        <v/>
      </c>
    </row>
    <row r="555" ht="13.35" customHeight="1" s="162">
      <c r="B555" s="307" t="n"/>
      <c r="C555" s="307" t="n"/>
      <c r="E555" s="307" t="n"/>
      <c r="F555" s="32" t="n"/>
      <c r="G555" s="33">
        <f>IF(F555="", "", IF(OR(ISTEXT(H555),ISTEXT(F555)),"",H555/F555))</f>
        <v/>
      </c>
      <c r="H555" s="33" t="n"/>
      <c r="I555" s="33" t="n"/>
      <c r="J555" s="33">
        <f>IF(I555="", "", IF(OR(ISTEXT(I555),ISTEXT($F555)),"",I555*$F555))</f>
        <v/>
      </c>
      <c r="K555" s="33" t="n"/>
      <c r="L555" s="33">
        <f>IF(K555="", "", IF(OR(ISTEXT(K555),ISTEXT($F555)),"",K555*$F555))</f>
        <v/>
      </c>
      <c r="M555" s="30">
        <f>IF(OR(H555="",H555=0),"",IF(K555="",IF(J555="","",IF(OR(ISTEXT(J555),ISTEXT(H555)),"",J555/H555)),IF(OR(ISTEXT(L555),ISTEXT(H555)),"",L555/H555)))</f>
        <v/>
      </c>
    </row>
    <row r="556" ht="13.35" customHeight="1" s="162">
      <c r="B556" s="307" t="n"/>
      <c r="C556" s="307" t="n"/>
      <c r="E556" s="307" t="n"/>
      <c r="F556" s="32" t="n"/>
      <c r="G556" s="33">
        <f>IF(F556="", "", IF(OR(ISTEXT(H556),ISTEXT(F556)),"",H556/F556))</f>
        <v/>
      </c>
      <c r="H556" s="33" t="n"/>
      <c r="I556" s="33" t="n"/>
      <c r="J556" s="33">
        <f>IF(I556="", "", IF(OR(ISTEXT(I556),ISTEXT($F556)),"",I556*$F556))</f>
        <v/>
      </c>
      <c r="K556" s="33" t="n"/>
      <c r="L556" s="33">
        <f>IF(K556="", "", IF(OR(ISTEXT(K556),ISTEXT($F556)),"",K556*$F556))</f>
        <v/>
      </c>
      <c r="M556" s="30">
        <f>IF(OR(H556="",H556=0),"",IF(K556="",IF(J556="","",IF(OR(ISTEXT(J556),ISTEXT(H556)),"",J556/H556)),IF(OR(ISTEXT(L556),ISTEXT(H556)),"",L556/H556)))</f>
        <v/>
      </c>
    </row>
    <row r="557" ht="13.35" customHeight="1" s="162">
      <c r="B557" s="307" t="n"/>
      <c r="C557" s="307" t="n"/>
      <c r="E557" s="307" t="n"/>
      <c r="F557" s="32" t="n"/>
      <c r="G557" s="33">
        <f>IF(F557="", "", IF(OR(ISTEXT(H557),ISTEXT(F557)),"",H557/F557))</f>
        <v/>
      </c>
      <c r="H557" s="33" t="n"/>
      <c r="I557" s="33" t="n"/>
      <c r="J557" s="33">
        <f>IF(I557="", "", IF(OR(ISTEXT(I557),ISTEXT($F557)),"",I557*$F557))</f>
        <v/>
      </c>
      <c r="K557" s="33" t="n"/>
      <c r="L557" s="33">
        <f>IF(K557="", "", IF(OR(ISTEXT(K557),ISTEXT($F557)),"",K557*$F557))</f>
        <v/>
      </c>
      <c r="M557" s="30">
        <f>IF(OR(H557="",H557=0),"",IF(K557="",IF(J557="","",IF(OR(ISTEXT(J557),ISTEXT(H557)),"",J557/H557)),IF(OR(ISTEXT(L557),ISTEXT(H557)),"",L557/H557)))</f>
        <v/>
      </c>
    </row>
    <row r="558" ht="13.35" customHeight="1" s="162">
      <c r="B558" s="307" t="n"/>
      <c r="C558" s="307" t="n"/>
      <c r="E558" s="307" t="n"/>
      <c r="F558" s="32" t="n"/>
      <c r="G558" s="33">
        <f>IF(F558="", "", IF(OR(ISTEXT(H558),ISTEXT(F558)),"",H558/F558))</f>
        <v/>
      </c>
      <c r="H558" s="33" t="n"/>
      <c r="I558" s="33" t="n"/>
      <c r="J558" s="33">
        <f>IF(I558="", "", IF(OR(ISTEXT(I558),ISTEXT($F558)),"",I558*$F558))</f>
        <v/>
      </c>
      <c r="K558" s="33" t="n"/>
      <c r="L558" s="33">
        <f>IF(K558="", "", IF(OR(ISTEXT(K558),ISTEXT($F558)),"",K558*$F558))</f>
        <v/>
      </c>
      <c r="M558" s="30">
        <f>IF(OR(H558="",H558=0),"",IF(K558="",IF(J558="","",IF(OR(ISTEXT(J558),ISTEXT(H558)),"",J558/H558)),IF(OR(ISTEXT(L558),ISTEXT(H558)),"",L558/H558)))</f>
        <v/>
      </c>
    </row>
    <row r="559" ht="13.35" customHeight="1" s="162">
      <c r="B559" s="307" t="n"/>
      <c r="C559" s="307" t="n"/>
      <c r="E559" s="307" t="n"/>
      <c r="F559" s="32" t="n"/>
      <c r="G559" s="33">
        <f>IF(F559="", "", IF(OR(ISTEXT(H559),ISTEXT(F559)),"",H559/F559))</f>
        <v/>
      </c>
      <c r="H559" s="33" t="n"/>
      <c r="I559" s="33" t="n"/>
      <c r="J559" s="33">
        <f>IF(I559="", "", IF(OR(ISTEXT(I559),ISTEXT($F559)),"",I559*$F559))</f>
        <v/>
      </c>
      <c r="K559" s="33" t="n"/>
      <c r="L559" s="33">
        <f>IF(K559="", "", IF(OR(ISTEXT(K559),ISTEXT($F559)),"",K559*$F559))</f>
        <v/>
      </c>
      <c r="M559" s="30">
        <f>IF(OR(H559="",H559=0),"",IF(K559="",IF(J559="","",IF(OR(ISTEXT(J559),ISTEXT(H559)),"",J559/H559)),IF(OR(ISTEXT(L559),ISTEXT(H559)),"",L559/H559)))</f>
        <v/>
      </c>
    </row>
    <row r="560" ht="13.35" customHeight="1" s="162">
      <c r="B560" s="307" t="n"/>
      <c r="C560" s="307" t="n"/>
      <c r="E560" s="307" t="n"/>
      <c r="F560" s="32" t="n"/>
      <c r="G560" s="33">
        <f>IF(F560="", "", IF(OR(ISTEXT(H560),ISTEXT(F560)),"",H560/F560))</f>
        <v/>
      </c>
      <c r="H560" s="33" t="n"/>
      <c r="I560" s="33" t="n"/>
      <c r="J560" s="33">
        <f>IF(I560="", "", IF(OR(ISTEXT(I560),ISTEXT($F560)),"",I560*$F560))</f>
        <v/>
      </c>
      <c r="K560" s="33" t="n"/>
      <c r="L560" s="33">
        <f>IF(K560="", "", IF(OR(ISTEXT(K560),ISTEXT($F560)),"",K560*$F560))</f>
        <v/>
      </c>
      <c r="M560" s="30">
        <f>IF(OR(H560="",H560=0),"",IF(K560="",IF(J560="","",IF(OR(ISTEXT(J560),ISTEXT(H560)),"",J560/H560)),IF(OR(ISTEXT(L560),ISTEXT(H560)),"",L560/H560)))</f>
        <v/>
      </c>
    </row>
    <row r="561" ht="13.35" customHeight="1" s="162">
      <c r="B561" s="307" t="n"/>
      <c r="C561" s="307" t="n"/>
      <c r="E561" s="307" t="n"/>
      <c r="F561" s="32" t="n"/>
      <c r="G561" s="33">
        <f>IF(F561="", "", IF(OR(ISTEXT(H561),ISTEXT(F561)),"",H561/F561))</f>
        <v/>
      </c>
      <c r="H561" s="33" t="n"/>
      <c r="I561" s="33" t="n"/>
      <c r="J561" s="33">
        <f>IF(I561="", "", IF(OR(ISTEXT(I561),ISTEXT($F561)),"",I561*$F561))</f>
        <v/>
      </c>
      <c r="K561" s="33" t="n"/>
      <c r="L561" s="33">
        <f>IF(K561="", "", IF(OR(ISTEXT(K561),ISTEXT($F561)),"",K561*$F561))</f>
        <v/>
      </c>
      <c r="M561" s="30">
        <f>IF(OR(H561="",H561=0),"",IF(K561="",IF(J561="","",IF(OR(ISTEXT(J561),ISTEXT(H561)),"",J561/H561)),IF(OR(ISTEXT(L561),ISTEXT(H561)),"",L561/H561)))</f>
        <v/>
      </c>
    </row>
    <row r="562" ht="13.35" customHeight="1" s="162">
      <c r="B562" s="307" t="n"/>
      <c r="C562" s="307" t="n"/>
      <c r="E562" s="307" t="n"/>
      <c r="F562" s="32" t="n"/>
      <c r="G562" s="33">
        <f>IF(F562="", "", IF(OR(ISTEXT(H562),ISTEXT(F562)),"",H562/F562))</f>
        <v/>
      </c>
      <c r="H562" s="33" t="n"/>
      <c r="I562" s="33" t="n"/>
      <c r="J562" s="33">
        <f>IF(I562="", "", IF(OR(ISTEXT(I562),ISTEXT($F562)),"",I562*$F562))</f>
        <v/>
      </c>
      <c r="K562" s="33" t="n"/>
      <c r="L562" s="33">
        <f>IF(K562="", "", IF(OR(ISTEXT(K562),ISTEXT($F562)),"",K562*$F562))</f>
        <v/>
      </c>
      <c r="M562" s="30">
        <f>IF(OR(H562="",H562=0),"",IF(K562="",IF(J562="","",IF(OR(ISTEXT(J562),ISTEXT(H562)),"",J562/H562)),IF(OR(ISTEXT(L562),ISTEXT(H562)),"",L562/H562)))</f>
        <v/>
      </c>
    </row>
    <row r="563" ht="13.35" customHeight="1" s="162">
      <c r="B563" s="42" t="n"/>
      <c r="C563" s="231" t="inlineStr">
        <is>
          <t>Total</t>
        </is>
      </c>
      <c r="D563" s="159" t="n"/>
      <c r="E563" s="42" t="n"/>
      <c r="F563" s="42" t="n"/>
      <c r="G563" s="43" t="n"/>
      <c r="H563" s="43">
        <f>IF(SUM(H553:H562)+SUM(H580:H617)=0,"",SUM(H553:H562)+SUM(H580:H617))</f>
        <v/>
      </c>
      <c r="I563" s="43" t="n"/>
      <c r="J563" s="43">
        <f>IF(SUM(J553:J562)+SUM(J580:J617)=0,"",SUM(J553:J562)+SUM(J580:J617))</f>
        <v/>
      </c>
      <c r="K563" s="43" t="n"/>
      <c r="L563" s="43">
        <f>IF(SUM(L553:L562)+SUM(L580:L617)=0,"",SUM(L553:L562)+SUM(L580:L617))</f>
        <v/>
      </c>
      <c r="M563" s="35">
        <f>IF(OR(H563="",H563=0),"",IF(L563="",IF(J563="","",IF(OR(ISTEXT(J563),ISTEXT(H563)),"",J563/H563)),IF(OR(ISTEXT(L563),ISTEXT(H563)),"",L563/H563)))</f>
        <v/>
      </c>
    </row>
    <row r="564" ht="13.35" customHeight="1" s="162">
      <c r="B564" s="188" t="inlineStr">
        <is>
          <t>Return Air Register / Inlet Airflow</t>
        </is>
      </c>
      <c r="C564" s="174" t="n"/>
      <c r="D564" s="174" t="n"/>
      <c r="E564" s="174" t="n"/>
      <c r="F564" s="173" t="n"/>
      <c r="G564" s="233" t="inlineStr">
        <is>
          <t>Design VEL</t>
        </is>
      </c>
      <c r="H564" s="194" t="inlineStr">
        <is>
          <t>Design CFM</t>
        </is>
      </c>
      <c r="I564" s="188" t="inlineStr">
        <is>
          <t>Initial</t>
        </is>
      </c>
      <c r="J564" s="173" t="n"/>
      <c r="K564" s="188" t="inlineStr">
        <is>
          <t>Final</t>
        </is>
      </c>
      <c r="L564" s="173" t="n"/>
      <c r="M564" s="188" t="inlineStr">
        <is>
          <t>%</t>
        </is>
      </c>
    </row>
    <row r="565" ht="13.35" customHeight="1" s="162">
      <c r="B565" s="153" t="inlineStr">
        <is>
          <t>No.</t>
        </is>
      </c>
      <c r="C565" s="188" t="inlineStr">
        <is>
          <t>Area Served</t>
        </is>
      </c>
      <c r="D565" s="188" t="inlineStr">
        <is>
          <t>Type</t>
        </is>
      </c>
      <c r="E565" s="188" t="inlineStr">
        <is>
          <t>Size</t>
        </is>
      </c>
      <c r="F565" s="188" t="inlineStr">
        <is>
          <t>Ak</t>
        </is>
      </c>
      <c r="G565" s="440" t="n"/>
      <c r="H565" s="440" t="n"/>
      <c r="I565" s="188" t="inlineStr">
        <is>
          <t>VEL</t>
        </is>
      </c>
      <c r="J565" s="188" t="inlineStr">
        <is>
          <t>CFM</t>
        </is>
      </c>
      <c r="K565" s="188" t="inlineStr">
        <is>
          <t>VEL</t>
        </is>
      </c>
      <c r="L565" s="188" t="inlineStr">
        <is>
          <t>CFM</t>
        </is>
      </c>
      <c r="M565" s="440" t="n"/>
    </row>
    <row r="566" ht="13.35" customHeight="1" s="162">
      <c r="B566" s="31" t="n"/>
      <c r="C566" s="31" t="n"/>
      <c r="E566" s="31" t="n"/>
      <c r="F566" s="32" t="n"/>
      <c r="G566" s="33">
        <f>IF(F566="", "", IF(OR(ISTEXT(H566),ISTEXT(F566)),"",H566/F566))</f>
        <v/>
      </c>
      <c r="H566" s="33">
        <f>IF(H563="","",IF(ISTEXT(H563),"",H563-N(H571)))</f>
        <v/>
      </c>
      <c r="I566" s="33" t="n"/>
      <c r="J566" s="33">
        <f>IF(I566="", "", IF(OR(ISTEXT(I566),ISTEXT($F566)),"",I566*$F566))</f>
        <v/>
      </c>
      <c r="K566" s="33" t="n"/>
      <c r="L566" s="33">
        <f>IF(L571="","",IF(ISTEXT(L563),"",L563-N(L571)))</f>
        <v/>
      </c>
      <c r="M566" s="30">
        <f>IF(OR(H566="",H566=0),"",IF(K566="",IF(J566="","",IF(OR(ISTEXT(J566),ISTEXT(H566)),"",J566/H566)),IF(OR(ISTEXT(L566),ISTEXT(H566)),"",L566/H566)))</f>
        <v/>
      </c>
    </row>
    <row r="567" ht="13.35" customHeight="1" s="162">
      <c r="B567" s="31" t="n"/>
      <c r="C567" s="31" t="n"/>
      <c r="E567" s="31" t="n"/>
      <c r="F567" s="32" t="n"/>
      <c r="G567" s="33">
        <f>IF(F567="", "", IF(OR(ISTEXT(H567),ISTEXT(F567)),"",H567/F567))</f>
        <v/>
      </c>
      <c r="H567" s="33" t="n"/>
      <c r="I567" s="33" t="n"/>
      <c r="J567" s="33">
        <f>IF(I567="", "", IF(OR(ISTEXT(I567),ISTEXT($F567)),"",I567*$F567))</f>
        <v/>
      </c>
      <c r="K567" s="33" t="n"/>
      <c r="L567" s="33">
        <f>IF(K567="", "", IF(OR(ISTEXT(K567),ISTEXT($F567)),"",K567*$F567))</f>
        <v/>
      </c>
      <c r="M567" s="30">
        <f>IF(OR(H567="",H567=0),"",IF(K567="",IF(J567="","",IF(OR(ISTEXT(J567),ISTEXT(H567)),"",J567/H567)),IF(OR(ISTEXT(L567),ISTEXT(H567)),"",L567/H567)))</f>
        <v/>
      </c>
    </row>
    <row r="568" ht="13.35" customHeight="1" s="162">
      <c r="B568" s="42" t="n"/>
      <c r="C568" s="231" t="inlineStr">
        <is>
          <t>Total</t>
        </is>
      </c>
      <c r="D568" s="159" t="n"/>
      <c r="E568" s="42" t="n"/>
      <c r="F568" s="42" t="n"/>
      <c r="G568" s="43" t="n"/>
      <c r="H568" s="43">
        <f>IF(SUM(H566:H567)+SUM(H621:H624)=0,"",SUM(H566:H567)+SUM(H621:H624))</f>
        <v/>
      </c>
      <c r="I568" s="42" t="n"/>
      <c r="J568" s="43">
        <f>IF(SUM(J566:J567)+SUM(J621:J624)=0,"",SUM(J566:J567)+SUM(J621:J624))</f>
        <v/>
      </c>
      <c r="K568" s="42" t="n"/>
      <c r="L568" s="43">
        <f>IF(SUM(L566:L567)+SUM(L621:L624)=0,"",SUM(L566:L567)+SUM(L621:L624))</f>
        <v/>
      </c>
      <c r="M568" s="35">
        <f>IF(OR(H568="",H568=0),"",IF(L568="",IF(J568="","",IF(OR(ISTEXT(J568),ISTEXT(H568)),"",J568/H568)),IF(OR(ISTEXT(L568),ISTEXT(H568)),"",L568/H568)))</f>
        <v/>
      </c>
    </row>
    <row r="569" ht="13.35" customHeight="1" s="162">
      <c r="B569" s="188" t="inlineStr">
        <is>
          <t>Outside Air Inlet / Duct Airflow</t>
        </is>
      </c>
      <c r="C569" s="174" t="n"/>
      <c r="D569" s="174" t="n"/>
      <c r="E569" s="174" t="n"/>
      <c r="F569" s="173" t="n"/>
      <c r="G569" s="233" t="inlineStr">
        <is>
          <t>Design VEL</t>
        </is>
      </c>
      <c r="H569" s="194" t="inlineStr">
        <is>
          <t>Design CFM</t>
        </is>
      </c>
      <c r="I569" s="188" t="inlineStr">
        <is>
          <t>Initial</t>
        </is>
      </c>
      <c r="J569" s="173" t="n"/>
      <c r="K569" s="188" t="inlineStr">
        <is>
          <t>Final</t>
        </is>
      </c>
      <c r="L569" s="173" t="n"/>
      <c r="M569" s="188" t="inlineStr">
        <is>
          <t>%</t>
        </is>
      </c>
    </row>
    <row r="570" ht="13.35" customHeight="1" s="162">
      <c r="B570" s="153" t="inlineStr">
        <is>
          <t>No.</t>
        </is>
      </c>
      <c r="C570" s="188" t="inlineStr">
        <is>
          <t>Area Served</t>
        </is>
      </c>
      <c r="D570" s="188" t="inlineStr">
        <is>
          <t>Type</t>
        </is>
      </c>
      <c r="E570" s="188" t="inlineStr">
        <is>
          <t>Size</t>
        </is>
      </c>
      <c r="F570" s="188" t="inlineStr">
        <is>
          <t>Ak</t>
        </is>
      </c>
      <c r="G570" s="440" t="n"/>
      <c r="H570" s="440" t="n"/>
      <c r="I570" s="188" t="inlineStr">
        <is>
          <t>VEL</t>
        </is>
      </c>
      <c r="J570" s="188" t="inlineStr">
        <is>
          <t>CFM</t>
        </is>
      </c>
      <c r="K570" s="188" t="inlineStr">
        <is>
          <t>VEL</t>
        </is>
      </c>
      <c r="L570" s="188" t="inlineStr">
        <is>
          <t>CFM</t>
        </is>
      </c>
      <c r="M570" s="440" t="n"/>
    </row>
    <row r="571" ht="13.35" customHeight="1" s="162">
      <c r="B571" s="31" t="n"/>
      <c r="C571" s="31" t="n"/>
      <c r="E571" s="31" t="n"/>
      <c r="F571" s="32" t="n"/>
      <c r="G571" s="33">
        <f>IF(F571="", "", IF(OR(ISTEXT(H571),ISTEXT(F571)),"",H571/F571))</f>
        <v/>
      </c>
      <c r="H571" s="33" t="n"/>
      <c r="I571" s="33" t="n"/>
      <c r="J571" s="33">
        <f>IF(I571="", "", IF(OR(ISTEXT(I571),ISTEXT($F571)),"",I571*$F571))</f>
        <v/>
      </c>
      <c r="K571" s="33" t="n"/>
      <c r="L571" s="33">
        <f>IF(K571="", "", IF(OR(ISTEXT(K571),ISTEXT($F571)),"",K571*$F571))</f>
        <v/>
      </c>
      <c r="M571" s="30">
        <f>IF(OR(H571="",H571=0),"",IF(K571="",IF(J571="","",IF(OR(ISTEXT(J571),ISTEXT(H571)),"",J571/H571)),IF(OR(ISTEXT(L571),ISTEXT(H571)),"",L571/H571)))</f>
        <v/>
      </c>
    </row>
    <row r="572" ht="13.35" customHeight="1" s="162">
      <c r="B572" s="188" t="inlineStr">
        <is>
          <t>Remarks</t>
        </is>
      </c>
      <c r="C572" s="173" t="n"/>
      <c r="D572" s="154" t="n"/>
      <c r="E572" s="174" t="n"/>
      <c r="F572" s="174" t="n"/>
      <c r="G572" s="174" t="n"/>
      <c r="H572" s="174" t="n"/>
      <c r="I572" s="174" t="n"/>
      <c r="J572" s="174" t="n"/>
      <c r="K572" s="174" t="n"/>
      <c r="L572" s="174" t="n"/>
      <c r="M572" s="173" t="n"/>
    </row>
    <row r="573" ht="13.35" customHeight="1" s="162">
      <c r="B573" s="154" t="n"/>
      <c r="C573" s="174" t="n"/>
      <c r="D573" s="174" t="n"/>
      <c r="E573" s="174" t="n"/>
      <c r="F573" s="174" t="n"/>
      <c r="G573" s="174" t="n"/>
      <c r="H573" s="174" t="n"/>
      <c r="I573" s="174" t="n"/>
      <c r="J573" s="174" t="n"/>
      <c r="K573" s="174" t="n"/>
      <c r="L573" s="174" t="n"/>
      <c r="M573" s="173" t="n"/>
    </row>
    <row r="574" ht="13.35" customHeight="1" s="162">
      <c r="B574" s="154" t="n"/>
      <c r="C574" s="174" t="n"/>
      <c r="D574" s="174" t="n"/>
      <c r="E574" s="174" t="n"/>
      <c r="F574" s="174" t="n"/>
      <c r="G574" s="174" t="n"/>
      <c r="H574" s="174" t="n"/>
      <c r="I574" s="174" t="n"/>
      <c r="J574" s="174" t="n"/>
      <c r="K574" s="174" t="n"/>
      <c r="L574" s="174" t="n"/>
      <c r="M574" s="173" t="n"/>
    </row>
    <row r="575" ht="13.35" customHeight="1" s="162"/>
    <row r="576" ht="13.35" customHeight="1" s="162">
      <c r="B576" s="200" t="inlineStr">
        <is>
          <t>System (cont.)</t>
        </is>
      </c>
      <c r="C576" s="403" t="n"/>
      <c r="D576" s="209">
        <f>IF('{Equipment Data Entry}'!B12="","",'{Equipment Data Entry}'!B12)</f>
        <v/>
      </c>
      <c r="E576" s="418" t="n"/>
      <c r="F576" s="403" t="n"/>
      <c r="G576" s="200" t="inlineStr">
        <is>
          <t>Service</t>
        </is>
      </c>
      <c r="H576" s="403" t="n"/>
      <c r="I576" s="210">
        <f>IF('{Equipment Data Entry}'!C12="","",'{Equipment Data Entry}'!C12)</f>
        <v/>
      </c>
      <c r="J576" s="418" t="n"/>
      <c r="K576" s="418" t="n"/>
      <c r="L576" s="418" t="n"/>
      <c r="M576" s="403" t="n"/>
    </row>
    <row r="577" ht="13.35" customHeight="1" s="162">
      <c r="B577" s="422" t="n"/>
      <c r="C577" s="423" t="n"/>
      <c r="D577" s="422" t="n"/>
      <c r="E577" s="424" t="n"/>
      <c r="F577" s="423" t="n"/>
      <c r="G577" s="422" t="n"/>
      <c r="H577" s="423" t="n"/>
      <c r="I577" s="422" t="n"/>
      <c r="J577" s="424" t="n"/>
      <c r="K577" s="424" t="n"/>
      <c r="L577" s="424" t="n"/>
      <c r="M577" s="423" t="n"/>
    </row>
    <row r="578" ht="13.35" customHeight="1" s="162">
      <c r="B578" s="188" t="inlineStr">
        <is>
          <t>Supply Air Outlets (cont.)</t>
        </is>
      </c>
      <c r="C578" s="174" t="n"/>
      <c r="D578" s="174" t="n"/>
      <c r="E578" s="174" t="n"/>
      <c r="F578" s="173" t="n"/>
      <c r="G578" s="233" t="inlineStr">
        <is>
          <t>Design VEL</t>
        </is>
      </c>
      <c r="H578" s="194" t="inlineStr">
        <is>
          <t>Design CFM</t>
        </is>
      </c>
      <c r="I578" s="188" t="inlineStr">
        <is>
          <t>Initial</t>
        </is>
      </c>
      <c r="J578" s="173" t="n"/>
      <c r="K578" s="188" t="inlineStr">
        <is>
          <t>Final</t>
        </is>
      </c>
      <c r="L578" s="173" t="n"/>
      <c r="M578" s="188" t="inlineStr">
        <is>
          <t>%</t>
        </is>
      </c>
    </row>
    <row r="579" ht="13.35" customHeight="1" s="162">
      <c r="B579" s="153" t="inlineStr">
        <is>
          <t>No.</t>
        </is>
      </c>
      <c r="C579" s="188" t="inlineStr">
        <is>
          <t>Area Served</t>
        </is>
      </c>
      <c r="D579" s="188" t="inlineStr">
        <is>
          <t>Type</t>
        </is>
      </c>
      <c r="E579" s="188" t="inlineStr">
        <is>
          <t>Size</t>
        </is>
      </c>
      <c r="F579" s="188" t="inlineStr">
        <is>
          <t>Ak</t>
        </is>
      </c>
      <c r="G579" s="440" t="n"/>
      <c r="H579" s="440" t="n"/>
      <c r="I579" s="188" t="inlineStr">
        <is>
          <t>VEL</t>
        </is>
      </c>
      <c r="J579" s="188" t="inlineStr">
        <is>
          <t>CFM</t>
        </is>
      </c>
      <c r="K579" s="188" t="inlineStr">
        <is>
          <t>VEL</t>
        </is>
      </c>
      <c r="L579" s="188" t="inlineStr">
        <is>
          <t>CFM</t>
        </is>
      </c>
      <c r="M579" s="440" t="n"/>
    </row>
    <row r="580" ht="13.35" customHeight="1" s="162">
      <c r="B580" s="307" t="n"/>
      <c r="C580" s="307" t="n"/>
      <c r="E580" s="307" t="n"/>
      <c r="F580" s="32" t="n"/>
      <c r="G580" s="33">
        <f>IF(F580="", "", IF(OR(ISTEXT(H580),ISTEXT(F580)),"",H580/F580))</f>
        <v/>
      </c>
      <c r="H580" s="33" t="n"/>
      <c r="I580" s="33" t="n"/>
      <c r="J580" s="33">
        <f>IF(I580="", "", IF(OR(ISTEXT(I580),ISTEXT($F580)),"",I580*$F580))</f>
        <v/>
      </c>
      <c r="K580" s="33" t="n"/>
      <c r="L580" s="33">
        <f>IF(K580="", "", IF(OR(ISTEXT(K580),ISTEXT($F580)),"",K580*$F580))</f>
        <v/>
      </c>
      <c r="M580" s="30">
        <f>IF(OR(H580="",H580=0),"",IF(K580="",IF(J580="","",IF(OR(ISTEXT(J580),ISTEXT(H580)),"",J580/H580)),IF(OR(ISTEXT(L580),ISTEXT(H580)),"",L580/H580)))</f>
        <v/>
      </c>
    </row>
    <row r="581" ht="13.35" customHeight="1" s="162">
      <c r="B581" s="307" t="n"/>
      <c r="C581" s="307" t="n"/>
      <c r="E581" s="307" t="n"/>
      <c r="F581" s="32" t="n"/>
      <c r="G581" s="33">
        <f>IF(F581="", "", IF(OR(ISTEXT(H581),ISTEXT(F581)),"",H581/F581))</f>
        <v/>
      </c>
      <c r="H581" s="33" t="n"/>
      <c r="I581" s="33" t="n"/>
      <c r="J581" s="33">
        <f>IF(I581="", "", IF(OR(ISTEXT(I581),ISTEXT($F581)),"",I581*$F581))</f>
        <v/>
      </c>
      <c r="K581" s="33" t="n"/>
      <c r="L581" s="33">
        <f>IF(K581="", "", IF(OR(ISTEXT(K581),ISTEXT($F581)),"",K581*$F581))</f>
        <v/>
      </c>
      <c r="M581" s="30">
        <f>IF(OR(H581="",H581=0),"",IF(K581="",IF(J581="","",IF(OR(ISTEXT(J581),ISTEXT(H581)),"",J581/H581)),IF(OR(ISTEXT(L581),ISTEXT(H581)),"",L581/H581)))</f>
        <v/>
      </c>
    </row>
    <row r="582" ht="13.35" customHeight="1" s="162">
      <c r="B582" s="307" t="n"/>
      <c r="C582" s="307" t="n"/>
      <c r="E582" s="307" t="n"/>
      <c r="F582" s="32" t="n"/>
      <c r="G582" s="33">
        <f>IF(F582="", "", IF(OR(ISTEXT(H582),ISTEXT(F582)),"",H582/F582))</f>
        <v/>
      </c>
      <c r="H582" s="33" t="n"/>
      <c r="I582" s="33" t="n"/>
      <c r="J582" s="33">
        <f>IF(I582="", "", IF(OR(ISTEXT(I582),ISTEXT($F582)),"",I582*$F582))</f>
        <v/>
      </c>
      <c r="K582" s="33" t="n"/>
      <c r="L582" s="33">
        <f>IF(K582="", "", IF(OR(ISTEXT(K582),ISTEXT($F582)),"",K582*$F582))</f>
        <v/>
      </c>
      <c r="M582" s="30">
        <f>IF(OR(H582="",H582=0),"",IF(K582="",IF(J582="","",IF(OR(ISTEXT(J582),ISTEXT(H582)),"",J582/H582)),IF(OR(ISTEXT(L582),ISTEXT(H582)),"",L582/H582)))</f>
        <v/>
      </c>
    </row>
    <row r="583" ht="13.35" customHeight="1" s="162">
      <c r="B583" s="307" t="n"/>
      <c r="C583" s="307" t="n"/>
      <c r="E583" s="307" t="n"/>
      <c r="F583" s="32" t="n"/>
      <c r="G583" s="33">
        <f>IF(F583="", "", IF(OR(ISTEXT(H583),ISTEXT(F583)),"",H583/F583))</f>
        <v/>
      </c>
      <c r="H583" s="33" t="n"/>
      <c r="I583" s="33" t="n"/>
      <c r="J583" s="33">
        <f>IF(I583="", "", IF(OR(ISTEXT(I583),ISTEXT($F583)),"",I583*$F583))</f>
        <v/>
      </c>
      <c r="K583" s="33" t="n"/>
      <c r="L583" s="33">
        <f>IF(K583="", "", IF(OR(ISTEXT(K583),ISTEXT($F583)),"",K583*$F583))</f>
        <v/>
      </c>
      <c r="M583" s="30">
        <f>IF(OR(H583="",H583=0),"",IF(K583="",IF(J583="","",IF(OR(ISTEXT(J583),ISTEXT(H583)),"",J583/H583)),IF(OR(ISTEXT(L583),ISTEXT(H583)),"",L583/H583)))</f>
        <v/>
      </c>
    </row>
    <row r="584" ht="13.35" customHeight="1" s="162">
      <c r="B584" s="307" t="n"/>
      <c r="C584" s="307" t="n"/>
      <c r="E584" s="307" t="n"/>
      <c r="F584" s="32" t="n"/>
      <c r="G584" s="33">
        <f>IF(F584="", "", IF(OR(ISTEXT(H584),ISTEXT(F584)),"",H584/F584))</f>
        <v/>
      </c>
      <c r="H584" s="33" t="n"/>
      <c r="I584" s="33" t="n"/>
      <c r="J584" s="33">
        <f>IF(I584="", "", IF(OR(ISTEXT(I584),ISTEXT($F584)),"",I584*$F584))</f>
        <v/>
      </c>
      <c r="K584" s="33" t="n"/>
      <c r="L584" s="33">
        <f>IF(K584="", "", IF(OR(ISTEXT(K584),ISTEXT($F584)),"",K584*$F584))</f>
        <v/>
      </c>
      <c r="M584" s="30">
        <f>IF(OR(H584="",H584=0),"",IF(K584="",IF(J584="","",IF(OR(ISTEXT(J584),ISTEXT(H584)),"",J584/H584)),IF(OR(ISTEXT(L584),ISTEXT(H584)),"",L584/H584)))</f>
        <v/>
      </c>
    </row>
    <row r="585" ht="13.35" customHeight="1" s="162">
      <c r="B585" s="307" t="n"/>
      <c r="C585" s="307" t="n"/>
      <c r="E585" s="307" t="n"/>
      <c r="F585" s="32" t="n"/>
      <c r="G585" s="33">
        <f>IF(F585="", "", IF(OR(ISTEXT(H585),ISTEXT(F585)),"",H585/F585))</f>
        <v/>
      </c>
      <c r="H585" s="33" t="n"/>
      <c r="I585" s="33" t="n"/>
      <c r="J585" s="33">
        <f>IF(I585="", "", IF(OR(ISTEXT(I585),ISTEXT($F585)),"",I585*$F585))</f>
        <v/>
      </c>
      <c r="K585" s="33" t="n"/>
      <c r="L585" s="33">
        <f>IF(K585="", "", IF(OR(ISTEXT(K585),ISTEXT($F585)),"",K585*$F585))</f>
        <v/>
      </c>
      <c r="M585" s="30">
        <f>IF(OR(H585="",H585=0),"",IF(K585="",IF(J585="","",IF(OR(ISTEXT(J585),ISTEXT(H585)),"",J585/H585)),IF(OR(ISTEXT(L585),ISTEXT(H585)),"",L585/H585)))</f>
        <v/>
      </c>
    </row>
    <row r="586" ht="13.35" customHeight="1" s="162">
      <c r="B586" s="307" t="n"/>
      <c r="C586" s="307" t="n"/>
      <c r="E586" s="307" t="n"/>
      <c r="F586" s="32" t="n"/>
      <c r="G586" s="33">
        <f>IF(F586="", "", IF(OR(ISTEXT(H586),ISTEXT(F586)),"",H586/F586))</f>
        <v/>
      </c>
      <c r="H586" s="33" t="n"/>
      <c r="I586" s="33" t="n"/>
      <c r="J586" s="33">
        <f>IF(I586="", "", IF(OR(ISTEXT(I586),ISTEXT($F586)),"",I586*$F586))</f>
        <v/>
      </c>
      <c r="K586" s="33" t="n"/>
      <c r="L586" s="33">
        <f>IF(K586="", "", IF(OR(ISTEXT(K586),ISTEXT($F586)),"",K586*$F586))</f>
        <v/>
      </c>
      <c r="M586" s="30">
        <f>IF(OR(H586="",H586=0),"",IF(K586="",IF(J586="","",IF(OR(ISTEXT(J586),ISTEXT(H586)),"",J586/H586)),IF(OR(ISTEXT(L586),ISTEXT(H586)),"",L586/H586)))</f>
        <v/>
      </c>
    </row>
    <row r="587" ht="13.35" customHeight="1" s="162">
      <c r="B587" s="307" t="n"/>
      <c r="C587" s="307" t="n"/>
      <c r="E587" s="307" t="n"/>
      <c r="F587" s="32" t="n"/>
      <c r="G587" s="33">
        <f>IF(F587="", "", IF(OR(ISTEXT(H587),ISTEXT(F587)),"",H587/F587))</f>
        <v/>
      </c>
      <c r="H587" s="33" t="n"/>
      <c r="I587" s="33" t="n"/>
      <c r="J587" s="33">
        <f>IF(I587="", "", IF(OR(ISTEXT(I587),ISTEXT($F587)),"",I587*$F587))</f>
        <v/>
      </c>
      <c r="K587" s="33" t="n"/>
      <c r="L587" s="33">
        <f>IF(K587="", "", IF(OR(ISTEXT(K587),ISTEXT($F587)),"",K587*$F587))</f>
        <v/>
      </c>
      <c r="M587" s="30">
        <f>IF(OR(H587="",H587=0),"",IF(K587="",IF(J587="","",IF(OR(ISTEXT(J587),ISTEXT(H587)),"",J587/H587)),IF(OR(ISTEXT(L587),ISTEXT(H587)),"",L587/H587)))</f>
        <v/>
      </c>
    </row>
    <row r="588" ht="13.35" customHeight="1" s="162">
      <c r="B588" s="307" t="n"/>
      <c r="C588" s="307" t="n"/>
      <c r="E588" s="307" t="n"/>
      <c r="F588" s="32" t="n"/>
      <c r="G588" s="33">
        <f>IF(F588="", "", IF(OR(ISTEXT(H588),ISTEXT(F588)),"",H588/F588))</f>
        <v/>
      </c>
      <c r="H588" s="33" t="n"/>
      <c r="I588" s="33" t="n"/>
      <c r="J588" s="33">
        <f>IF(I588="", "", IF(OR(ISTEXT(I588),ISTEXT($F588)),"",I588*$F588))</f>
        <v/>
      </c>
      <c r="K588" s="33" t="n"/>
      <c r="L588" s="33">
        <f>IF(K588="", "", IF(OR(ISTEXT(K588),ISTEXT($F588)),"",K588*$F588))</f>
        <v/>
      </c>
      <c r="M588" s="30">
        <f>IF(OR(H588="",H588=0),"",IF(K588="",IF(J588="","",IF(OR(ISTEXT(J588),ISTEXT(H588)),"",J588/H588)),IF(OR(ISTEXT(L588),ISTEXT(H588)),"",L588/H588)))</f>
        <v/>
      </c>
    </row>
    <row r="589" ht="13.35" customHeight="1" s="162">
      <c r="B589" s="307" t="n"/>
      <c r="C589" s="307" t="n"/>
      <c r="E589" s="307" t="n"/>
      <c r="F589" s="32" t="n"/>
      <c r="G589" s="33">
        <f>IF(F589="", "", IF(OR(ISTEXT(H589),ISTEXT(F589)),"",H589/F589))</f>
        <v/>
      </c>
      <c r="H589" s="33" t="n"/>
      <c r="I589" s="33" t="n"/>
      <c r="J589" s="33">
        <f>IF(I589="", "", IF(OR(ISTEXT(I589),ISTEXT($F589)),"",I589*$F589))</f>
        <v/>
      </c>
      <c r="K589" s="33" t="n"/>
      <c r="L589" s="33">
        <f>IF(K589="", "", IF(OR(ISTEXT(K589),ISTEXT($F589)),"",K589*$F589))</f>
        <v/>
      </c>
      <c r="M589" s="30">
        <f>IF(OR(H589="",H589=0),"",IF(K589="",IF(J589="","",IF(OR(ISTEXT(J589),ISTEXT(H589)),"",J589/H589)),IF(OR(ISTEXT(L589),ISTEXT(H589)),"",L589/H589)))</f>
        <v/>
      </c>
    </row>
    <row r="590" ht="13.35" customHeight="1" s="162">
      <c r="B590" s="307" t="n"/>
      <c r="C590" s="307" t="n"/>
      <c r="E590" s="307" t="n"/>
      <c r="F590" s="32" t="n"/>
      <c r="G590" s="33">
        <f>IF(F590="", "", IF(OR(ISTEXT(H590),ISTEXT(F590)),"",H590/F590))</f>
        <v/>
      </c>
      <c r="H590" s="33" t="n"/>
      <c r="I590" s="33" t="n"/>
      <c r="J590" s="33">
        <f>IF(I590="", "", IF(OR(ISTEXT(I590),ISTEXT($F590)),"",I590*$F590))</f>
        <v/>
      </c>
      <c r="K590" s="33" t="n"/>
      <c r="L590" s="33">
        <f>IF(K590="", "", IF(OR(ISTEXT(K590),ISTEXT($F590)),"",K590*$F590))</f>
        <v/>
      </c>
      <c r="M590" s="30">
        <f>IF(OR(H590="",H590=0),"",IF(K590="",IF(J590="","",IF(OR(ISTEXT(J590),ISTEXT(H590)),"",J590/H590)),IF(OR(ISTEXT(L590),ISTEXT(H590)),"",L590/H590)))</f>
        <v/>
      </c>
    </row>
    <row r="591" ht="13.35" customHeight="1" s="162">
      <c r="B591" s="307" t="n"/>
      <c r="C591" s="307" t="n"/>
      <c r="E591" s="307" t="n"/>
      <c r="F591" s="32" t="n"/>
      <c r="G591" s="33">
        <f>IF(F591="", "", IF(OR(ISTEXT(H591),ISTEXT(F591)),"",H591/F591))</f>
        <v/>
      </c>
      <c r="H591" s="33" t="n"/>
      <c r="I591" s="33" t="n"/>
      <c r="J591" s="33">
        <f>IF(I591="", "", IF(OR(ISTEXT(I591),ISTEXT($F591)),"",I591*$F591))</f>
        <v/>
      </c>
      <c r="K591" s="33" t="n"/>
      <c r="L591" s="33">
        <f>IF(K591="", "", IF(OR(ISTEXT(K591),ISTEXT($F591)),"",K591*$F591))</f>
        <v/>
      </c>
      <c r="M591" s="30">
        <f>IF(OR(H591="",H591=0),"",IF(K591="",IF(J591="","",IF(OR(ISTEXT(J591),ISTEXT(H591)),"",J591/H591)),IF(OR(ISTEXT(L591),ISTEXT(H591)),"",L591/H591)))</f>
        <v/>
      </c>
    </row>
    <row r="592" ht="13.35" customHeight="1" s="162">
      <c r="B592" s="307" t="n"/>
      <c r="C592" s="307" t="n"/>
      <c r="E592" s="307" t="n"/>
      <c r="F592" s="32" t="n"/>
      <c r="G592" s="33">
        <f>IF(F592="", "", IF(OR(ISTEXT(H592),ISTEXT(F592)),"",H592/F592))</f>
        <v/>
      </c>
      <c r="H592" s="33" t="n"/>
      <c r="I592" s="33" t="n"/>
      <c r="J592" s="33">
        <f>IF(I592="", "", IF(OR(ISTEXT(I592),ISTEXT($F592)),"",I592*$F592))</f>
        <v/>
      </c>
      <c r="K592" s="33" t="n"/>
      <c r="L592" s="33">
        <f>IF(K592="", "", IF(OR(ISTEXT(K592),ISTEXT($F592)),"",K592*$F592))</f>
        <v/>
      </c>
      <c r="M592" s="30">
        <f>IF(OR(H592="",H592=0),"",IF(K592="",IF(J592="","",IF(OR(ISTEXT(J592),ISTEXT(H592)),"",J592/H592)),IF(OR(ISTEXT(L592),ISTEXT(H592)),"",L592/H592)))</f>
        <v/>
      </c>
    </row>
    <row r="593" ht="13.35" customHeight="1" s="162">
      <c r="B593" s="307" t="n"/>
      <c r="C593" s="307" t="n"/>
      <c r="E593" s="307" t="n"/>
      <c r="F593" s="32" t="n"/>
      <c r="G593" s="33">
        <f>IF(F593="", "", IF(OR(ISTEXT(H593),ISTEXT(F593)),"",H593/F593))</f>
        <v/>
      </c>
      <c r="H593" s="33" t="n"/>
      <c r="I593" s="33" t="n"/>
      <c r="J593" s="33">
        <f>IF(I593="", "", IF(OR(ISTEXT(I593),ISTEXT($F593)),"",I593*$F593))</f>
        <v/>
      </c>
      <c r="K593" s="33" t="n"/>
      <c r="L593" s="33">
        <f>IF(K593="", "", IF(OR(ISTEXT(K593),ISTEXT($F593)),"",K593*$F593))</f>
        <v/>
      </c>
      <c r="M593" s="30">
        <f>IF(OR(H593="",H593=0),"",IF(K593="",IF(J593="","",IF(OR(ISTEXT(J593),ISTEXT(H593)),"",J593/H593)),IF(OR(ISTEXT(L593),ISTEXT(H593)),"",L593/H593)))</f>
        <v/>
      </c>
    </row>
    <row r="594" ht="13.35" customHeight="1" s="162">
      <c r="B594" s="307" t="n"/>
      <c r="C594" s="307" t="n"/>
      <c r="E594" s="307" t="n"/>
      <c r="F594" s="32" t="n"/>
      <c r="G594" s="33">
        <f>IF(F594="", "", IF(OR(ISTEXT(H594),ISTEXT(F594)),"",H594/F594))</f>
        <v/>
      </c>
      <c r="H594" s="33" t="n"/>
      <c r="I594" s="33" t="n"/>
      <c r="J594" s="33">
        <f>IF(I594="", "", IF(OR(ISTEXT(I594),ISTEXT($F594)),"",I594*$F594))</f>
        <v/>
      </c>
      <c r="K594" s="33" t="n"/>
      <c r="L594" s="33">
        <f>IF(K594="", "", IF(OR(ISTEXT(K594),ISTEXT($F594)),"",K594*$F594))</f>
        <v/>
      </c>
      <c r="M594" s="30">
        <f>IF(OR(H594="",H594=0),"",IF(K594="",IF(J594="","",IF(OR(ISTEXT(J594),ISTEXT(H594)),"",J594/H594)),IF(OR(ISTEXT(L594),ISTEXT(H594)),"",L594/H594)))</f>
        <v/>
      </c>
    </row>
    <row r="595" ht="13.35" customHeight="1" s="162">
      <c r="B595" s="307" t="n"/>
      <c r="C595" s="307" t="n"/>
      <c r="E595" s="307" t="n"/>
      <c r="F595" s="32" t="n"/>
      <c r="G595" s="33">
        <f>IF(F595="", "", IF(OR(ISTEXT(H595),ISTEXT(F595)),"",H595/F595))</f>
        <v/>
      </c>
      <c r="H595" s="33" t="n"/>
      <c r="I595" s="33" t="n"/>
      <c r="J595" s="33">
        <f>IF(I595="", "", IF(OR(ISTEXT(I595),ISTEXT($F595)),"",I595*$F595))</f>
        <v/>
      </c>
      <c r="K595" s="33" t="n"/>
      <c r="L595" s="33">
        <f>IF(K595="", "", IF(OR(ISTEXT(K595),ISTEXT($F595)),"",K595*$F595))</f>
        <v/>
      </c>
      <c r="M595" s="30">
        <f>IF(OR(H595="",H595=0),"",IF(K595="",IF(J595="","",IF(OR(ISTEXT(J595),ISTEXT(H595)),"",J595/H595)),IF(OR(ISTEXT(L595),ISTEXT(H595)),"",L595/H595)))</f>
        <v/>
      </c>
    </row>
    <row r="596" ht="13.35" customHeight="1" s="162">
      <c r="B596" s="307" t="n"/>
      <c r="C596" s="307" t="n"/>
      <c r="E596" s="307" t="n"/>
      <c r="F596" s="32" t="n"/>
      <c r="G596" s="33">
        <f>IF(F596="", "", IF(OR(ISTEXT(H596),ISTEXT(F596)),"",H596/F596))</f>
        <v/>
      </c>
      <c r="H596" s="33" t="n"/>
      <c r="I596" s="33" t="n"/>
      <c r="J596" s="33">
        <f>IF(I596="", "", IF(OR(ISTEXT(I596),ISTEXT($F596)),"",I596*$F596))</f>
        <v/>
      </c>
      <c r="K596" s="33" t="n"/>
      <c r="L596" s="33">
        <f>IF(K596="", "", IF(OR(ISTEXT(K596),ISTEXT($F596)),"",K596*$F596))</f>
        <v/>
      </c>
      <c r="M596" s="30">
        <f>IF(OR(H596="",H596=0),"",IF(K596="",IF(J596="","",IF(OR(ISTEXT(J596),ISTEXT(H596)),"",J596/H596)),IF(OR(ISTEXT(L596),ISTEXT(H596)),"",L596/H596)))</f>
        <v/>
      </c>
    </row>
    <row r="597" ht="13.35" customHeight="1" s="162">
      <c r="B597" s="307" t="n"/>
      <c r="C597" s="307" t="n"/>
      <c r="E597" s="307" t="n"/>
      <c r="F597" s="32" t="n"/>
      <c r="G597" s="33">
        <f>IF(F597="", "", IF(OR(ISTEXT(H597),ISTEXT(F597)),"",H597/F597))</f>
        <v/>
      </c>
      <c r="H597" s="33" t="n"/>
      <c r="I597" s="33" t="n"/>
      <c r="J597" s="33">
        <f>IF(I597="", "", IF(OR(ISTEXT(I597),ISTEXT($F597)),"",I597*$F597))</f>
        <v/>
      </c>
      <c r="K597" s="33" t="n"/>
      <c r="L597" s="33">
        <f>IF(K597="", "", IF(OR(ISTEXT(K597),ISTEXT($F597)),"",K597*$F597))</f>
        <v/>
      </c>
      <c r="M597" s="30">
        <f>IF(OR(H597="",H597=0),"",IF(K597="",IF(J597="","",IF(OR(ISTEXT(J597),ISTEXT(H597)),"",J597/H597)),IF(OR(ISTEXT(L597),ISTEXT(H597)),"",L597/H597)))</f>
        <v/>
      </c>
    </row>
    <row r="598" ht="13.35" customHeight="1" s="162">
      <c r="B598" s="307" t="n"/>
      <c r="C598" s="307" t="n"/>
      <c r="E598" s="307" t="n"/>
      <c r="F598" s="32" t="n"/>
      <c r="G598" s="33">
        <f>IF(F598="", "", IF(OR(ISTEXT(H598),ISTEXT(F598)),"",H598/F598))</f>
        <v/>
      </c>
      <c r="H598" s="33" t="n"/>
      <c r="I598" s="33" t="n"/>
      <c r="J598" s="33">
        <f>IF(I598="", "", IF(OR(ISTEXT(I598),ISTEXT($F598)),"",I598*$F598))</f>
        <v/>
      </c>
      <c r="K598" s="33" t="n"/>
      <c r="L598" s="33">
        <f>IF(K598="", "", IF(OR(ISTEXT(K598),ISTEXT($F598)),"",K598*$F598))</f>
        <v/>
      </c>
      <c r="M598" s="30">
        <f>IF(OR(H598="",H598=0),"",IF(K598="",IF(J598="","",IF(OR(ISTEXT(J598),ISTEXT(H598)),"",J598/H598)),IF(OR(ISTEXT(L598),ISTEXT(H598)),"",L598/H598)))</f>
        <v/>
      </c>
    </row>
    <row r="599" ht="13.35" customHeight="1" s="162">
      <c r="B599" s="307" t="n"/>
      <c r="C599" s="307" t="n"/>
      <c r="E599" s="307" t="n"/>
      <c r="F599" s="32" t="n"/>
      <c r="G599" s="33">
        <f>IF(F599="", "", IF(OR(ISTEXT(H599),ISTEXT(F599)),"",H599/F599))</f>
        <v/>
      </c>
      <c r="H599" s="33" t="n"/>
      <c r="I599" s="33" t="n"/>
      <c r="J599" s="33">
        <f>IF(I599="", "", IF(OR(ISTEXT(I599),ISTEXT($F599)),"",I599*$F599))</f>
        <v/>
      </c>
      <c r="K599" s="33" t="n"/>
      <c r="L599" s="33">
        <f>IF(K599="", "", IF(OR(ISTEXT(K599),ISTEXT($F599)),"",K599*$F599))</f>
        <v/>
      </c>
      <c r="M599" s="30">
        <f>IF(OR(H599="",H599=0),"",IF(K599="",IF(J599="","",IF(OR(ISTEXT(J599),ISTEXT(H599)),"",J599/H599)),IF(OR(ISTEXT(L599),ISTEXT(H599)),"",L599/H599)))</f>
        <v/>
      </c>
    </row>
    <row r="600" ht="13.35" customHeight="1" s="162">
      <c r="B600" s="307" t="n"/>
      <c r="C600" s="307" t="n"/>
      <c r="E600" s="307" t="n"/>
      <c r="F600" s="32" t="n"/>
      <c r="G600" s="33">
        <f>IF(F600="", "", IF(OR(ISTEXT(H600),ISTEXT(F600)),"",H600/F600))</f>
        <v/>
      </c>
      <c r="H600" s="33" t="n"/>
      <c r="I600" s="33" t="n"/>
      <c r="J600" s="33">
        <f>IF(I600="", "", IF(OR(ISTEXT(I600),ISTEXT($F600)),"",I600*$F600))</f>
        <v/>
      </c>
      <c r="K600" s="33" t="n"/>
      <c r="L600" s="33">
        <f>IF(K600="", "", IF(OR(ISTEXT(K600),ISTEXT($F600)),"",K600*$F600))</f>
        <v/>
      </c>
      <c r="M600" s="30">
        <f>IF(OR(H600="",H600=0),"",IF(K600="",IF(J600="","",IF(OR(ISTEXT(J600),ISTEXT(H600)),"",J600/H600)),IF(OR(ISTEXT(L600),ISTEXT(H600)),"",L600/H600)))</f>
        <v/>
      </c>
    </row>
    <row r="601" ht="13.35" customHeight="1" s="162">
      <c r="B601" s="307" t="n"/>
      <c r="C601" s="307" t="n"/>
      <c r="E601" s="307" t="n"/>
      <c r="F601" s="32" t="n"/>
      <c r="G601" s="33">
        <f>IF(F601="", "", IF(OR(ISTEXT(H601),ISTEXT(F601)),"",H601/F601))</f>
        <v/>
      </c>
      <c r="H601" s="33" t="n"/>
      <c r="I601" s="33" t="n"/>
      <c r="J601" s="33">
        <f>IF(I601="", "", IF(OR(ISTEXT(I601),ISTEXT($F601)),"",I601*$F601))</f>
        <v/>
      </c>
      <c r="K601" s="33" t="n"/>
      <c r="L601" s="33">
        <f>IF(K601="", "", IF(OR(ISTEXT(K601),ISTEXT($F601)),"",K601*$F601))</f>
        <v/>
      </c>
      <c r="M601" s="30">
        <f>IF(OR(H601="",H601=0),"",IF(K601="",IF(J601="","",IF(OR(ISTEXT(J601),ISTEXT(H601)),"",J601/H601)),IF(OR(ISTEXT(L601),ISTEXT(H601)),"",L601/H601)))</f>
        <v/>
      </c>
    </row>
    <row r="602" ht="13.35" customHeight="1" s="162">
      <c r="B602" s="307" t="n"/>
      <c r="C602" s="307" t="n"/>
      <c r="E602" s="307" t="n"/>
      <c r="F602" s="32" t="n"/>
      <c r="G602" s="33">
        <f>IF(F602="", "", IF(OR(ISTEXT(H602),ISTEXT(F602)),"",H602/F602))</f>
        <v/>
      </c>
      <c r="H602" s="33" t="n"/>
      <c r="I602" s="33" t="n"/>
      <c r="J602" s="33">
        <f>IF(I602="", "", IF(OR(ISTEXT(I602),ISTEXT($F602)),"",I602*$F602))</f>
        <v/>
      </c>
      <c r="K602" s="33" t="n"/>
      <c r="L602" s="33">
        <f>IF(K602="", "", IF(OR(ISTEXT(K602),ISTEXT($F602)),"",K602*$F602))</f>
        <v/>
      </c>
      <c r="M602" s="30">
        <f>IF(OR(H602="",H602=0),"",IF(K602="",IF(J602="","",IF(OR(ISTEXT(J602),ISTEXT(H602)),"",J602/H602)),IF(OR(ISTEXT(L602),ISTEXT(H602)),"",L602/H602)))</f>
        <v/>
      </c>
    </row>
    <row r="603" ht="13.35" customHeight="1" s="162">
      <c r="B603" s="307" t="n"/>
      <c r="C603" s="307" t="n"/>
      <c r="E603" s="307" t="n"/>
      <c r="F603" s="32" t="n"/>
      <c r="G603" s="33">
        <f>IF(F603="", "", IF(OR(ISTEXT(H603),ISTEXT(F603)),"",H603/F603))</f>
        <v/>
      </c>
      <c r="H603" s="33" t="n"/>
      <c r="I603" s="33" t="n"/>
      <c r="J603" s="33">
        <f>IF(I603="", "", IF(OR(ISTEXT(I603),ISTEXT($F603)),"",I603*$F603))</f>
        <v/>
      </c>
      <c r="K603" s="33" t="n"/>
      <c r="L603" s="33">
        <f>IF(K603="", "", IF(OR(ISTEXT(K603),ISTEXT($F603)),"",K603*$F603))</f>
        <v/>
      </c>
      <c r="M603" s="30">
        <f>IF(OR(H603="",H603=0),"",IF(K603="",IF(J603="","",IF(OR(ISTEXT(J603),ISTEXT(H603)),"",J603/H603)),IF(OR(ISTEXT(L603),ISTEXT(H603)),"",L603/H603)))</f>
        <v/>
      </c>
    </row>
    <row r="604" ht="13.35" customHeight="1" s="162">
      <c r="B604" s="307" t="n"/>
      <c r="C604" s="307" t="n"/>
      <c r="E604" s="307" t="n"/>
      <c r="F604" s="32" t="n"/>
      <c r="G604" s="33">
        <f>IF(F604="", "", IF(OR(ISTEXT(H604),ISTEXT(F604)),"",H604/F604))</f>
        <v/>
      </c>
      <c r="H604" s="33" t="n"/>
      <c r="I604" s="33" t="n"/>
      <c r="J604" s="33">
        <f>IF(I604="", "", IF(OR(ISTEXT(I604),ISTEXT($F604)),"",I604*$F604))</f>
        <v/>
      </c>
      <c r="K604" s="33" t="n"/>
      <c r="L604" s="33">
        <f>IF(K604="", "", IF(OR(ISTEXT(K604),ISTEXT($F604)),"",K604*$F604))</f>
        <v/>
      </c>
      <c r="M604" s="30">
        <f>IF(OR(H604="",H604=0),"",IF(K604="",IF(J604="","",IF(OR(ISTEXT(J604),ISTEXT(H604)),"",J604/H604)),IF(OR(ISTEXT(L604),ISTEXT(H604)),"",L604/H604)))</f>
        <v/>
      </c>
    </row>
    <row r="605" ht="13.35" customHeight="1" s="162">
      <c r="B605" s="307" t="n"/>
      <c r="C605" s="307" t="n"/>
      <c r="E605" s="307" t="n"/>
      <c r="F605" s="32" t="n"/>
      <c r="G605" s="33">
        <f>IF(F605="", "", IF(OR(ISTEXT(H605),ISTEXT(F605)),"",H605/F605))</f>
        <v/>
      </c>
      <c r="H605" s="33" t="n"/>
      <c r="I605" s="33" t="n"/>
      <c r="J605" s="33">
        <f>IF(I605="", "", IF(OR(ISTEXT(I605),ISTEXT($F605)),"",I605*$F605))</f>
        <v/>
      </c>
      <c r="K605" s="33" t="n"/>
      <c r="L605" s="33">
        <f>IF(K605="", "", IF(OR(ISTEXT(K605),ISTEXT($F605)),"",K605*$F605))</f>
        <v/>
      </c>
      <c r="M605" s="30">
        <f>IF(OR(H605="",H605=0),"",IF(K605="",IF(J605="","",IF(OR(ISTEXT(J605),ISTEXT(H605)),"",J605/H605)),IF(OR(ISTEXT(L605),ISTEXT(H605)),"",L605/H605)))</f>
        <v/>
      </c>
    </row>
    <row r="606" ht="13.35" customHeight="1" s="162">
      <c r="B606" s="307" t="n"/>
      <c r="C606" s="307" t="n"/>
      <c r="E606" s="307" t="n"/>
      <c r="F606" s="32" t="n"/>
      <c r="G606" s="33">
        <f>IF(F606="", "", IF(OR(ISTEXT(H606),ISTEXT(F606)),"",H606/F606))</f>
        <v/>
      </c>
      <c r="H606" s="33" t="n"/>
      <c r="I606" s="33" t="n"/>
      <c r="J606" s="33">
        <f>IF(I606="", "", IF(OR(ISTEXT(I606),ISTEXT($F606)),"",I606*$F606))</f>
        <v/>
      </c>
      <c r="K606" s="33" t="n"/>
      <c r="L606" s="33">
        <f>IF(K606="", "", IF(OR(ISTEXT(K606),ISTEXT($F606)),"",K606*$F606))</f>
        <v/>
      </c>
      <c r="M606" s="30">
        <f>IF(OR(H606="",H606=0),"",IF(K606="",IF(J606="","",IF(OR(ISTEXT(J606),ISTEXT(H606)),"",J606/H606)),IF(OR(ISTEXT(L606),ISTEXT(H606)),"",L606/H606)))</f>
        <v/>
      </c>
    </row>
    <row r="607" ht="13.35" customHeight="1" s="162">
      <c r="B607" s="307" t="n"/>
      <c r="C607" s="307" t="n"/>
      <c r="E607" s="307" t="n"/>
      <c r="F607" s="32" t="n"/>
      <c r="G607" s="33">
        <f>IF(F607="", "", IF(OR(ISTEXT(H607),ISTEXT(F607)),"",H607/F607))</f>
        <v/>
      </c>
      <c r="H607" s="33" t="n"/>
      <c r="I607" s="33" t="n"/>
      <c r="J607" s="33">
        <f>IF(I607="", "", IF(OR(ISTEXT(I607),ISTEXT($F607)),"",I607*$F607))</f>
        <v/>
      </c>
      <c r="K607" s="33" t="n"/>
      <c r="L607" s="33">
        <f>IF(K607="", "", IF(OR(ISTEXT(K607),ISTEXT($F607)),"",K607*$F607))</f>
        <v/>
      </c>
      <c r="M607" s="30">
        <f>IF(OR(H607="",H607=0),"",IF(K607="",IF(J607="","",IF(OR(ISTEXT(J607),ISTEXT(H607)),"",J607/H607)),IF(OR(ISTEXT(L607),ISTEXT(H607)),"",L607/H607)))</f>
        <v/>
      </c>
    </row>
    <row r="608" ht="13.35" customHeight="1" s="162">
      <c r="B608" s="307" t="n"/>
      <c r="C608" s="307" t="n"/>
      <c r="E608" s="307" t="n"/>
      <c r="F608" s="32" t="n"/>
      <c r="G608" s="33">
        <f>IF(F608="", "", IF(OR(ISTEXT(H608),ISTEXT(F608)),"",H608/F608))</f>
        <v/>
      </c>
      <c r="H608" s="33" t="n"/>
      <c r="I608" s="33" t="n"/>
      <c r="J608" s="33">
        <f>IF(I608="", "", IF(OR(ISTEXT(I608),ISTEXT($F608)),"",I608*$F608))</f>
        <v/>
      </c>
      <c r="K608" s="33" t="n"/>
      <c r="L608" s="33">
        <f>IF(K608="", "", IF(OR(ISTEXT(K608),ISTEXT($F608)),"",K608*$F608))</f>
        <v/>
      </c>
      <c r="M608" s="30">
        <f>IF(OR(H608="",H608=0),"",IF(K608="",IF(J608="","",IF(OR(ISTEXT(J608),ISTEXT(H608)),"",J608/H608)),IF(OR(ISTEXT(L608),ISTEXT(H608)),"",L608/H608)))</f>
        <v/>
      </c>
    </row>
    <row r="609" ht="13.35" customHeight="1" s="162">
      <c r="B609" s="307" t="n"/>
      <c r="C609" s="307" t="n"/>
      <c r="E609" s="307" t="n"/>
      <c r="F609" s="32" t="n"/>
      <c r="G609" s="33">
        <f>IF(F609="", "", IF(OR(ISTEXT(H609),ISTEXT(F609)),"",H609/F609))</f>
        <v/>
      </c>
      <c r="H609" s="33" t="n"/>
      <c r="I609" s="33" t="n"/>
      <c r="J609" s="33">
        <f>IF(I609="", "", IF(OR(ISTEXT(I609),ISTEXT($F609)),"",I609*$F609))</f>
        <v/>
      </c>
      <c r="K609" s="33" t="n"/>
      <c r="L609" s="33">
        <f>IF(K609="", "", IF(OR(ISTEXT(K609),ISTEXT($F609)),"",K609*$F609))</f>
        <v/>
      </c>
      <c r="M609" s="30">
        <f>IF(OR(H609="",H609=0),"",IF(K609="",IF(J609="","",IF(OR(ISTEXT(J609),ISTEXT(H609)),"",J609/H609)),IF(OR(ISTEXT(L609),ISTEXT(H609)),"",L609/H609)))</f>
        <v/>
      </c>
    </row>
    <row r="610" ht="13.35" customHeight="1" s="162">
      <c r="B610" s="307" t="n"/>
      <c r="C610" s="307" t="n"/>
      <c r="E610" s="307" t="n"/>
      <c r="F610" s="32" t="n"/>
      <c r="G610" s="33">
        <f>IF(F610="", "", IF(OR(ISTEXT(H610),ISTEXT(F610)),"",H610/F610))</f>
        <v/>
      </c>
      <c r="H610" s="33" t="n"/>
      <c r="I610" s="33" t="n"/>
      <c r="J610" s="33">
        <f>IF(I610="", "", IF(OR(ISTEXT(I610),ISTEXT($F610)),"",I610*$F610))</f>
        <v/>
      </c>
      <c r="K610" s="33" t="n"/>
      <c r="L610" s="33">
        <f>IF(K610="", "", IF(OR(ISTEXT(K610),ISTEXT($F610)),"",K610*$F610))</f>
        <v/>
      </c>
      <c r="M610" s="30">
        <f>IF(OR(H610="",H610=0),"",IF(K610="",IF(J610="","",IF(OR(ISTEXT(J610),ISTEXT(H610)),"",J610/H610)),IF(OR(ISTEXT(L610),ISTEXT(H610)),"",L610/H610)))</f>
        <v/>
      </c>
    </row>
    <row r="611" ht="13.35" customHeight="1" s="162">
      <c r="B611" s="307" t="n"/>
      <c r="C611" s="307" t="n"/>
      <c r="E611" s="307" t="n"/>
      <c r="F611" s="32" t="n"/>
      <c r="G611" s="33">
        <f>IF(F611="", "", IF(OR(ISTEXT(H611),ISTEXT(F611)),"",H611/F611))</f>
        <v/>
      </c>
      <c r="H611" s="33" t="n"/>
      <c r="I611" s="33" t="n"/>
      <c r="J611" s="33">
        <f>IF(I611="", "", IF(OR(ISTEXT(I611),ISTEXT($F611)),"",I611*$F611))</f>
        <v/>
      </c>
      <c r="K611" s="33" t="n"/>
      <c r="L611" s="33">
        <f>IF(K611="", "", IF(OR(ISTEXT(K611),ISTEXT($F611)),"",K611*$F611))</f>
        <v/>
      </c>
      <c r="M611" s="30">
        <f>IF(OR(H611="",H611=0),"",IF(K611="",IF(J611="","",IF(OR(ISTEXT(J611),ISTEXT(H611)),"",J611/H611)),IF(OR(ISTEXT(L611),ISTEXT(H611)),"",L611/H611)))</f>
        <v/>
      </c>
    </row>
    <row r="612" ht="13.35" customHeight="1" s="162">
      <c r="B612" s="307" t="n"/>
      <c r="C612" s="307" t="n"/>
      <c r="E612" s="307" t="n"/>
      <c r="F612" s="32" t="n"/>
      <c r="G612" s="33">
        <f>IF(F612="", "", IF(OR(ISTEXT(H612),ISTEXT(F612)),"",H612/F612))</f>
        <v/>
      </c>
      <c r="H612" s="33" t="n"/>
      <c r="I612" s="33" t="n"/>
      <c r="J612" s="33">
        <f>IF(I612="", "", IF(OR(ISTEXT(I612),ISTEXT($F612)),"",I612*$F612))</f>
        <v/>
      </c>
      <c r="K612" s="33" t="n"/>
      <c r="L612" s="33">
        <f>IF(K612="", "", IF(OR(ISTEXT(K612),ISTEXT($F612)),"",K612*$F612))</f>
        <v/>
      </c>
      <c r="M612" s="30">
        <f>IF(OR(H612="",H612=0),"",IF(K612="",IF(J612="","",IF(OR(ISTEXT(J612),ISTEXT(H612)),"",J612/H612)),IF(OR(ISTEXT(L612),ISTEXT(H612)),"",L612/H612)))</f>
        <v/>
      </c>
    </row>
    <row r="613" ht="13.35" customHeight="1" s="162">
      <c r="B613" s="307" t="n"/>
      <c r="C613" s="307" t="n"/>
      <c r="E613" s="307" t="n"/>
      <c r="F613" s="32" t="n"/>
      <c r="G613" s="33">
        <f>IF(F613="", "", IF(OR(ISTEXT(H613),ISTEXT(F613)),"",H613/F613))</f>
        <v/>
      </c>
      <c r="H613" s="33" t="n"/>
      <c r="I613" s="33" t="n"/>
      <c r="J613" s="33">
        <f>IF(I613="", "", IF(OR(ISTEXT(I613),ISTEXT($F613)),"",I613*$F613))</f>
        <v/>
      </c>
      <c r="K613" s="33" t="n"/>
      <c r="L613" s="33">
        <f>IF(K613="", "", IF(OR(ISTEXT(K613),ISTEXT($F613)),"",K613*$F613))</f>
        <v/>
      </c>
      <c r="M613" s="30">
        <f>IF(OR(H613="",H613=0),"",IF(K613="",IF(J613="","",IF(OR(ISTEXT(J613),ISTEXT(H613)),"",J613/H613)),IF(OR(ISTEXT(L613),ISTEXT(H613)),"",L613/H613)))</f>
        <v/>
      </c>
    </row>
    <row r="614" ht="13.35" customHeight="1" s="162">
      <c r="B614" s="307" t="n"/>
      <c r="C614" s="307" t="n"/>
      <c r="E614" s="307" t="n"/>
      <c r="F614" s="32" t="n"/>
      <c r="G614" s="33">
        <f>IF(F614="", "", IF(OR(ISTEXT(H614),ISTEXT(F614)),"",H614/F614))</f>
        <v/>
      </c>
      <c r="H614" s="33" t="n"/>
      <c r="I614" s="33" t="n"/>
      <c r="J614" s="33">
        <f>IF(I614="", "", IF(OR(ISTEXT(I614),ISTEXT($F614)),"",I614*$F614))</f>
        <v/>
      </c>
      <c r="K614" s="33" t="n"/>
      <c r="L614" s="33">
        <f>IF(K614="", "", IF(OR(ISTEXT(K614),ISTEXT($F614)),"",K614*$F614))</f>
        <v/>
      </c>
      <c r="M614" s="30">
        <f>IF(OR(H614="",H614=0),"",IF(K614="",IF(J614="","",IF(OR(ISTEXT(J614),ISTEXT(H614)),"",J614/H614)),IF(OR(ISTEXT(L614),ISTEXT(H614)),"",L614/H614)))</f>
        <v/>
      </c>
    </row>
    <row r="615" ht="13.35" customHeight="1" s="162">
      <c r="B615" s="307" t="n"/>
      <c r="C615" s="307" t="n"/>
      <c r="E615" s="307" t="n"/>
      <c r="F615" s="32" t="n"/>
      <c r="G615" s="33">
        <f>IF(F615="", "", IF(OR(ISTEXT(H615),ISTEXT(F615)),"",H615/F615))</f>
        <v/>
      </c>
      <c r="H615" s="33" t="n"/>
      <c r="I615" s="33" t="n"/>
      <c r="J615" s="33">
        <f>IF(I615="", "", IF(OR(ISTEXT(I615),ISTEXT($F615)),"",I615*$F615))</f>
        <v/>
      </c>
      <c r="K615" s="33" t="n"/>
      <c r="L615" s="33">
        <f>IF(K615="", "", IF(OR(ISTEXT(K615),ISTEXT($F615)),"",K615*$F615))</f>
        <v/>
      </c>
      <c r="M615" s="30">
        <f>IF(OR(H615="",H615=0),"",IF(K615="",IF(J615="","",IF(OR(ISTEXT(J615),ISTEXT(H615)),"",J615/H615)),IF(OR(ISTEXT(L615),ISTEXT(H615)),"",L615/H615)))</f>
        <v/>
      </c>
    </row>
    <row r="616" ht="13.35" customHeight="1" s="162">
      <c r="B616" s="307" t="n"/>
      <c r="C616" s="307" t="n"/>
      <c r="E616" s="307" t="n"/>
      <c r="F616" s="32" t="n"/>
      <c r="G616" s="33">
        <f>IF(F616="", "", IF(OR(ISTEXT(H616),ISTEXT(F616)),"",H616/F616))</f>
        <v/>
      </c>
      <c r="H616" s="33" t="n"/>
      <c r="I616" s="33" t="n"/>
      <c r="J616" s="33">
        <f>IF(I616="", "", IF(OR(ISTEXT(I616),ISTEXT($F616)),"",I616*$F616))</f>
        <v/>
      </c>
      <c r="K616" s="33" t="n"/>
      <c r="L616" s="33">
        <f>IF(K616="", "", IF(OR(ISTEXT(K616),ISTEXT($F616)),"",K616*$F616))</f>
        <v/>
      </c>
      <c r="M616" s="30">
        <f>IF(OR(H616="",H616=0),"",IF(K616="",IF(J616="","",IF(OR(ISTEXT(J616),ISTEXT(H616)),"",J616/H616)),IF(OR(ISTEXT(L616),ISTEXT(H616)),"",L616/H616)))</f>
        <v/>
      </c>
    </row>
    <row r="617" ht="13.35" customHeight="1" s="162">
      <c r="B617" s="307" t="n"/>
      <c r="C617" s="307" t="n"/>
      <c r="E617" s="307" t="n"/>
      <c r="F617" s="32" t="n"/>
      <c r="G617" s="33">
        <f>IF(F617="", "", IF(OR(ISTEXT(H617),ISTEXT(F617)),"",H617/F617))</f>
        <v/>
      </c>
      <c r="H617" s="33" t="n"/>
      <c r="I617" s="33" t="n"/>
      <c r="J617" s="33">
        <f>IF(I617="", "", IF(OR(ISTEXT(I617),ISTEXT($F617)),"",I617*$F617))</f>
        <v/>
      </c>
      <c r="K617" s="33" t="n"/>
      <c r="L617" s="33">
        <f>IF(K617="", "", IF(OR(ISTEXT(K617),ISTEXT($F617)),"",K617*$F617))</f>
        <v/>
      </c>
      <c r="M617" s="30">
        <f>IF(OR(H617="",H617=0),"",IF(K617="",IF(J617="","",IF(OR(ISTEXT(J617),ISTEXT(H617)),"",J617/H617)),IF(OR(ISTEXT(L617),ISTEXT(H617)),"",L617/H617)))</f>
        <v/>
      </c>
    </row>
    <row r="618" ht="13.35" customHeight="1" s="162">
      <c r="B618" s="42" t="n"/>
      <c r="C618" s="231" t="inlineStr">
        <is>
          <t>Subtotal (this page)</t>
        </is>
      </c>
      <c r="D618" s="159" t="n"/>
      <c r="E618" s="42" t="n"/>
      <c r="F618" s="42" t="n"/>
      <c r="G618" s="43" t="n"/>
      <c r="H618" s="43">
        <f>IF(SUM(H580:H617)=0,"",SUM(H580:H617))</f>
        <v/>
      </c>
      <c r="I618" s="43" t="n"/>
      <c r="J618" s="43">
        <f>IF(SUM(J580:J617)=0,"",SUM(J580:J617))</f>
        <v/>
      </c>
      <c r="K618" s="43" t="n"/>
      <c r="L618" s="43">
        <f>IF(SUM(L580:L617)=0,"",SUM(L580:L617))</f>
        <v/>
      </c>
      <c r="M618" s="35">
        <f>IF(OR(H618="",H618=0),"",IF(L618="",IF(J618="","",IF(OR(ISTEXT(J618),ISTEXT(H618)),"",J618/H618)),IF(OR(ISTEXT(L618),ISTEXT(H618)),"",L618/H618)))</f>
        <v/>
      </c>
    </row>
    <row r="619" ht="13.35" customHeight="1" s="162">
      <c r="B619" s="188" t="inlineStr">
        <is>
          <t>Return Air Inlets (cont.)</t>
        </is>
      </c>
      <c r="C619" s="174" t="n"/>
      <c r="D619" s="174" t="n"/>
      <c r="E619" s="174" t="n"/>
      <c r="F619" s="173" t="n"/>
      <c r="G619" s="233" t="inlineStr">
        <is>
          <t>Design VEL</t>
        </is>
      </c>
      <c r="H619" s="194" t="inlineStr">
        <is>
          <t>Design CFM</t>
        </is>
      </c>
      <c r="I619" s="188" t="inlineStr">
        <is>
          <t>Initial</t>
        </is>
      </c>
      <c r="J619" s="173" t="n"/>
      <c r="K619" s="188" t="inlineStr">
        <is>
          <t>Final</t>
        </is>
      </c>
      <c r="L619" s="173" t="n"/>
      <c r="M619" s="188" t="inlineStr">
        <is>
          <t>%</t>
        </is>
      </c>
    </row>
    <row r="620" ht="13.35" customHeight="1" s="162">
      <c r="B620" s="153" t="inlineStr">
        <is>
          <t>No.</t>
        </is>
      </c>
      <c r="C620" s="188" t="inlineStr">
        <is>
          <t>Area Served</t>
        </is>
      </c>
      <c r="D620" s="188" t="inlineStr">
        <is>
          <t>Type</t>
        </is>
      </c>
      <c r="E620" s="188" t="inlineStr">
        <is>
          <t>Size</t>
        </is>
      </c>
      <c r="F620" s="188" t="inlineStr">
        <is>
          <t>Ak</t>
        </is>
      </c>
      <c r="G620" s="440" t="n"/>
      <c r="H620" s="440" t="n"/>
      <c r="I620" s="188" t="inlineStr">
        <is>
          <t>VEL</t>
        </is>
      </c>
      <c r="J620" s="188" t="inlineStr">
        <is>
          <t>CFM</t>
        </is>
      </c>
      <c r="K620" s="188" t="inlineStr">
        <is>
          <t>VEL</t>
        </is>
      </c>
      <c r="L620" s="188" t="inlineStr">
        <is>
          <t>CFM</t>
        </is>
      </c>
      <c r="M620" s="440" t="n"/>
    </row>
    <row r="621" ht="13.35" customHeight="1" s="162">
      <c r="B621" s="31" t="n"/>
      <c r="C621" s="31" t="n"/>
      <c r="E621" s="31" t="n"/>
      <c r="F621" s="32" t="n"/>
      <c r="G621" s="33">
        <f>IF(F621="", "", IF(OR(ISTEXT(H621),ISTEXT(F621)),"",H621/F621))</f>
        <v/>
      </c>
      <c r="H621" s="33" t="n"/>
      <c r="I621" s="33" t="n"/>
      <c r="J621" s="33">
        <f>IF(I621="", "", IF(OR(ISTEXT(I621),ISTEXT($F621)),"",I621*$F621))</f>
        <v/>
      </c>
      <c r="K621" s="33" t="n"/>
      <c r="L621" s="33">
        <f>IF(K621="", "", IF(OR(ISTEXT(K621),ISTEXT($F621)),"",K621*$F621))</f>
        <v/>
      </c>
      <c r="M621" s="30">
        <f>IF(OR(H621="",H621=0),"",IF(K621="",IF(J621="","",IF(OR(ISTEXT(J621),ISTEXT(H621)),"",J621/H621)),IF(OR(ISTEXT(L621),ISTEXT(H621)),"",L621/H621)))</f>
        <v/>
      </c>
    </row>
    <row r="622" ht="13.35" customHeight="1" s="162">
      <c r="B622" s="31" t="n"/>
      <c r="C622" s="31" t="n"/>
      <c r="E622" s="31" t="n"/>
      <c r="F622" s="32" t="n"/>
      <c r="G622" s="33">
        <f>IF(F622="", "", IF(OR(ISTEXT(H622),ISTEXT(F622)),"",H622/F622))</f>
        <v/>
      </c>
      <c r="H622" s="33" t="n"/>
      <c r="I622" s="33" t="n"/>
      <c r="J622" s="33">
        <f>IF(I622="", "", IF(OR(ISTEXT(I622),ISTEXT($F622)),"",I622*$F622))</f>
        <v/>
      </c>
      <c r="K622" s="33" t="n"/>
      <c r="L622" s="33">
        <f>IF(K622="", "", IF(OR(ISTEXT(K622),ISTEXT($F622)),"",K622*$F622))</f>
        <v/>
      </c>
      <c r="M622" s="30">
        <f>IF(OR(H622="",H622=0),"",IF(K622="",IF(J622="","",IF(OR(ISTEXT(J622),ISTEXT(H622)),"",J622/H622)),IF(OR(ISTEXT(L622),ISTEXT(H622)),"",L622/H622)))</f>
        <v/>
      </c>
    </row>
    <row r="623" ht="13.35" customHeight="1" s="162">
      <c r="B623" s="31" t="n"/>
      <c r="C623" s="31" t="n"/>
      <c r="E623" s="31" t="n"/>
      <c r="F623" s="32" t="n"/>
      <c r="G623" s="33">
        <f>IF(F623="", "", IF(OR(ISTEXT(H623),ISTEXT(F623)),"",H623/F623))</f>
        <v/>
      </c>
      <c r="H623" s="33" t="n"/>
      <c r="I623" s="33" t="n"/>
      <c r="J623" s="33">
        <f>IF(I623="", "", IF(OR(ISTEXT(I623),ISTEXT($F623)),"",I623*$F623))</f>
        <v/>
      </c>
      <c r="K623" s="33" t="n"/>
      <c r="L623" s="33">
        <f>IF(K623="", "", IF(OR(ISTEXT(K623),ISTEXT($F623)),"",K623*$F623))</f>
        <v/>
      </c>
      <c r="M623" s="30">
        <f>IF(OR(H623="",H623=0),"",IF(K623="",IF(J623="","",IF(OR(ISTEXT(J623),ISTEXT(H623)),"",J623/H623)),IF(OR(ISTEXT(L623),ISTEXT(H623)),"",L623/H623)))</f>
        <v/>
      </c>
    </row>
    <row r="624" ht="13.35" customHeight="1" s="162">
      <c r="B624" s="31" t="n"/>
      <c r="C624" s="31" t="n"/>
      <c r="E624" s="31" t="n"/>
      <c r="F624" s="32" t="n"/>
      <c r="G624" s="33">
        <f>IF(F624="", "", IF(OR(ISTEXT(H624),ISTEXT(F624)),"",H624/F624))</f>
        <v/>
      </c>
      <c r="H624" s="33" t="n"/>
      <c r="I624" s="33" t="n"/>
      <c r="J624" s="33">
        <f>IF(I624="", "", IF(OR(ISTEXT(I624),ISTEXT($F624)),"",I624*$F624))</f>
        <v/>
      </c>
      <c r="K624" s="33" t="n"/>
      <c r="L624" s="33">
        <f>IF(K624="", "", IF(OR(ISTEXT(K624),ISTEXT($F624)),"",K624*$F624))</f>
        <v/>
      </c>
      <c r="M624" s="30">
        <f>IF(OR(H624="",H624=0),"",IF(K624="",IF(J624="","",IF(OR(ISTEXT(J624),ISTEXT(H624)),"",J624/H624)),IF(OR(ISTEXT(L624),ISTEXT(H624)),"",L624/H624)))</f>
        <v/>
      </c>
    </row>
    <row r="625" ht="13.35" customHeight="1" s="162">
      <c r="B625" s="42" t="n"/>
      <c r="C625" s="231" t="inlineStr">
        <is>
          <t>Subtotal (this page)</t>
        </is>
      </c>
      <c r="D625" s="159" t="n"/>
      <c r="E625" s="42" t="n"/>
      <c r="F625" s="42" t="n"/>
      <c r="G625" s="43" t="n"/>
      <c r="H625" s="43">
        <f>IF(SUM(H621:H624)=0,"",SUM(H621:H624))</f>
        <v/>
      </c>
      <c r="I625" s="42" t="n"/>
      <c r="J625" s="43">
        <f>IF(SUM(J621:J624)=0,"",SUM(J621:J624))</f>
        <v/>
      </c>
      <c r="K625" s="42" t="n"/>
      <c r="L625" s="43">
        <f>IF(SUM(L621:L624)=0,"",SUM(L621:L624))</f>
        <v/>
      </c>
      <c r="M625" s="35">
        <f>IF(OR(H625="",H625=0),"",IF(L625="",IF(J625="","",IF(OR(ISTEXT(J625),ISTEXT(H625)),"",J625/H625)),IF(OR(ISTEXT(L625),ISTEXT(H625)),"",L625/H625)))</f>
        <v/>
      </c>
    </row>
    <row r="626" ht="13.35" customHeight="1" s="162">
      <c r="B626" s="188" t="inlineStr">
        <is>
          <t>Remarks (cont.)</t>
        </is>
      </c>
      <c r="C626" s="173" t="n"/>
      <c r="D626" s="154" t="n"/>
      <c r="E626" s="174" t="n"/>
      <c r="F626" s="174" t="n"/>
      <c r="G626" s="174" t="n"/>
      <c r="H626" s="174" t="n"/>
      <c r="I626" s="174" t="n"/>
      <c r="J626" s="174" t="n"/>
      <c r="K626" s="174" t="n"/>
      <c r="L626" s="174" t="n"/>
      <c r="M626" s="173" t="n"/>
    </row>
    <row r="627" ht="13.35" customHeight="1" s="162">
      <c r="B627" s="154" t="n"/>
      <c r="C627" s="174" t="n"/>
      <c r="D627" s="174" t="n"/>
      <c r="E627" s="174" t="n"/>
      <c r="F627" s="174" t="n"/>
      <c r="G627" s="174" t="n"/>
      <c r="H627" s="174" t="n"/>
      <c r="I627" s="174" t="n"/>
      <c r="J627" s="174" t="n"/>
      <c r="K627" s="174" t="n"/>
      <c r="L627" s="174" t="n"/>
      <c r="M627" s="173" t="n"/>
    </row>
    <row r="628" ht="13.35" customHeight="1" s="162">
      <c r="B628" s="200" t="inlineStr">
        <is>
          <t>System</t>
        </is>
      </c>
      <c r="C628" s="403" t="n"/>
      <c r="D628" s="209">
        <f>IF('{Equipment Data Entry}'!B13="","",'{Equipment Data Entry}'!B13)</f>
        <v/>
      </c>
      <c r="E628" s="418" t="n"/>
      <c r="F628" s="403" t="n"/>
      <c r="G628" s="200" t="inlineStr">
        <is>
          <t>Service</t>
        </is>
      </c>
      <c r="H628" s="403" t="n"/>
      <c r="I628" s="210">
        <f>IF('{Equipment Data Entry}'!C13="","",'{Equipment Data Entry}'!C13)</f>
        <v/>
      </c>
      <c r="J628" s="418" t="n"/>
      <c r="K628" s="418" t="n"/>
      <c r="L628" s="418" t="n"/>
      <c r="M628" s="403" t="n"/>
    </row>
    <row r="629" ht="13.35" customHeight="1" s="162">
      <c r="B629" s="422" t="n"/>
      <c r="C629" s="423" t="n"/>
      <c r="D629" s="422" t="n"/>
      <c r="E629" s="424" t="n"/>
      <c r="F629" s="423" t="n"/>
      <c r="G629" s="422" t="n"/>
      <c r="H629" s="423" t="n"/>
      <c r="I629" s="422" t="n"/>
      <c r="J629" s="424" t="n"/>
      <c r="K629" s="424" t="n"/>
      <c r="L629" s="424" t="n"/>
      <c r="M629" s="423" t="n"/>
    </row>
    <row r="630" ht="13.35" customHeight="1" s="162">
      <c r="B630" s="425" t="inlineStr">
        <is>
          <t>Drive Type:</t>
        </is>
      </c>
      <c r="D630" s="426" t="n"/>
      <c r="E630" s="425" t="inlineStr">
        <is>
          <t>Rotation – Design:</t>
        </is>
      </c>
      <c r="G630" s="426" t="n"/>
      <c r="I630" s="425" t="inlineStr">
        <is>
          <t>Actual:</t>
        </is>
      </c>
      <c r="J630" s="426" t="n"/>
    </row>
    <row r="631" ht="13.35" customHeight="1" s="162">
      <c r="B631" s="200" t="inlineStr">
        <is>
          <t>Unit Data</t>
        </is>
      </c>
      <c r="C631" s="400" t="n"/>
      <c r="D631" s="400" t="n"/>
      <c r="E631" s="400" t="n"/>
      <c r="F631" s="400" t="n"/>
      <c r="G631" s="401" t="n"/>
      <c r="I631" s="200" t="inlineStr">
        <is>
          <t>Design and Performance Data</t>
        </is>
      </c>
      <c r="J631" s="400" t="n"/>
      <c r="K631" s="400" t="n"/>
      <c r="L631" s="401" t="n"/>
      <c r="M631" s="283" t="n"/>
    </row>
    <row r="632" ht="13.35" customHeight="1" s="162">
      <c r="B632" s="199" t="inlineStr">
        <is>
          <t>Manufacturer</t>
        </is>
      </c>
      <c r="C632" s="401" t="n"/>
      <c r="D632" s="204">
        <f>IF('{Equipment Data Entry}'!E13="","",'{Equipment Data Entry}'!E13)</f>
        <v/>
      </c>
      <c r="E632" s="400" t="n"/>
      <c r="F632" s="400" t="n"/>
      <c r="G632" s="401" t="n"/>
      <c r="I632" s="199" t="inlineStr">
        <is>
          <t>Design Criteria</t>
        </is>
      </c>
      <c r="J632" s="401" t="n"/>
      <c r="K632" s="199" t="inlineStr">
        <is>
          <t>Design</t>
        </is>
      </c>
      <c r="L632" s="199" t="inlineStr">
        <is>
          <t>Actual</t>
        </is>
      </c>
    </row>
    <row r="633" ht="13.35" customHeight="1" s="162">
      <c r="B633" s="199" t="inlineStr">
        <is>
          <t>Model Number</t>
        </is>
      </c>
      <c r="C633" s="401" t="n"/>
      <c r="D633" s="204">
        <f>IF('{Equipment Data Entry}'!F13="","",'{Equipment Data Entry}'!F13)</f>
        <v/>
      </c>
      <c r="E633" s="400" t="n"/>
      <c r="F633" s="400" t="n"/>
      <c r="G633" s="401" t="n"/>
      <c r="I633" s="199" t="inlineStr">
        <is>
          <t>Total Airflow</t>
        </is>
      </c>
      <c r="J633" s="401" t="n"/>
      <c r="K633" s="24">
        <f>H667</f>
        <v/>
      </c>
      <c r="L633" s="24">
        <f>L667</f>
        <v/>
      </c>
      <c r="M633" s="22">
        <f>IF(OR(L633="",K633="",K633=0),"",IF(OR(ISTEXT(L633),ISTEXT(K633)),"",L633/K633))</f>
        <v/>
      </c>
    </row>
    <row r="634" ht="13.35" customHeight="1" s="162">
      <c r="B634" s="199" t="inlineStr">
        <is>
          <t>Serial Number</t>
        </is>
      </c>
      <c r="C634" s="401" t="n"/>
      <c r="D634" s="204" t="n"/>
      <c r="E634" s="400" t="n"/>
      <c r="F634" s="400" t="n"/>
      <c r="G634" s="401" t="n"/>
      <c r="I634" s="199" t="inlineStr">
        <is>
          <t>Outside Airflow</t>
        </is>
      </c>
      <c r="J634" s="401" t="n"/>
      <c r="K634" s="24">
        <f>IF(N(H675)=0,"",H675)</f>
        <v/>
      </c>
      <c r="L634" s="24">
        <f>L675</f>
        <v/>
      </c>
      <c r="M634" s="22">
        <f>IF(OR(L634="",K634="",K634=0),"",IF(OR(ISTEXT(L634),ISTEXT(K634)),"",L634/K634))</f>
        <v/>
      </c>
    </row>
    <row r="635" ht="13.35" customHeight="1" s="162">
      <c r="B635" s="199" t="inlineStr">
        <is>
          <t>Area Served</t>
        </is>
      </c>
      <c r="C635" s="401" t="n"/>
      <c r="D635" s="204">
        <f>I628</f>
        <v/>
      </c>
      <c r="E635" s="400" t="n"/>
      <c r="F635" s="400" t="n"/>
      <c r="G635" s="401" t="n"/>
      <c r="I635" s="199" t="inlineStr">
        <is>
          <t>Return Airflow</t>
        </is>
      </c>
      <c r="J635" s="401" t="n"/>
      <c r="K635" s="24">
        <f>IF(K633="","",IF(ISTEXT(K633),"",K633-N(K634)))</f>
        <v/>
      </c>
      <c r="L635" s="24">
        <f>IF(L633="","",IF(ISTEXT(L633),"",L633-N(L634)))</f>
        <v/>
      </c>
    </row>
    <row r="636" ht="13.35" customHeight="1" s="162">
      <c r="B636" s="199" t="inlineStr">
        <is>
          <t>Location</t>
        </is>
      </c>
      <c r="C636" s="401" t="n"/>
      <c r="D636" s="204">
        <f>IF('{Equipment Data Entry}'!D13="","",'{Equipment Data Entry}'!D13)</f>
        <v/>
      </c>
      <c r="E636" s="400" t="n"/>
      <c r="F636" s="400" t="n"/>
      <c r="G636" s="401" t="n"/>
      <c r="I636" s="199" t="inlineStr">
        <is>
          <t>Unit ESP</t>
        </is>
      </c>
      <c r="J636" s="401" t="n"/>
      <c r="K636" s="71">
        <f>IF('{Equipment Data Entry}'!H13="","",'{Equipment Data Entry}'!H13)</f>
        <v/>
      </c>
      <c r="L636" s="29">
        <f>I653</f>
        <v/>
      </c>
    </row>
    <row r="637" ht="13.35" customHeight="1" s="162">
      <c r="I637" s="199" t="inlineStr">
        <is>
          <t>Fan RPMs</t>
        </is>
      </c>
      <c r="J637" s="401" t="n"/>
      <c r="K637" s="24">
        <f>IF('{Equipment Data Entry}'!I13="","",'{Equipment Data Entry}'!I13)</f>
        <v/>
      </c>
      <c r="L637" s="24">
        <f>IF(L646="","",L646)</f>
        <v/>
      </c>
    </row>
    <row r="638" ht="13.35" customHeight="1" s="162">
      <c r="B638" s="200" t="inlineStr">
        <is>
          <t>Motor Data</t>
        </is>
      </c>
      <c r="C638" s="400" t="n"/>
      <c r="D638" s="400" t="n"/>
      <c r="E638" s="400" t="n"/>
      <c r="F638" s="400" t="n"/>
      <c r="G638" s="401" t="n"/>
      <c r="I638" s="199" t="inlineStr">
        <is>
          <t>Filter Type/Size/Qty</t>
        </is>
      </c>
      <c r="J638" s="400" t="n"/>
      <c r="K638" s="401" t="n"/>
      <c r="L638" s="24" t="n"/>
      <c r="M638" s="401" t="n"/>
    </row>
    <row r="639" ht="13.35" customHeight="1" s="162">
      <c r="B639" s="199" t="inlineStr">
        <is>
          <t>Manufacturer</t>
        </is>
      </c>
      <c r="C639" s="401" t="n"/>
      <c r="D639" s="203" t="n"/>
      <c r="E639" s="400" t="n"/>
      <c r="F639" s="400" t="n"/>
      <c r="G639" s="401" t="n"/>
      <c r="I639" s="200" t="inlineStr">
        <is>
          <t>Drive Data</t>
        </is>
      </c>
      <c r="J639" s="400" t="n"/>
      <c r="K639" s="400" t="n"/>
      <c r="L639" s="401" t="n"/>
    </row>
    <row r="640" ht="13.35" customHeight="1" s="162">
      <c r="B640" s="199" t="inlineStr">
        <is>
          <t>Horsepower</t>
        </is>
      </c>
      <c r="C640" s="401" t="n"/>
      <c r="D640" s="28">
        <f>IF('{Equipment Data Entry}'!G13="","",'{Equipment Data Entry}'!G13)</f>
        <v/>
      </c>
      <c r="E640" s="21" t="inlineStr">
        <is>
          <t>RPM</t>
        </is>
      </c>
      <c r="F640" s="24" t="n"/>
      <c r="G640" s="199" t="inlineStr">
        <is>
          <t>SF</t>
        </is>
      </c>
      <c r="I640" s="199" t="inlineStr">
        <is>
          <t>Motor sheave</t>
        </is>
      </c>
      <c r="J640" s="400" t="n"/>
      <c r="K640" s="24">
        <f>IF('{Equipment Data Entry}'!J13="","",'{Equipment Data Entry}'!J13)</f>
        <v/>
      </c>
      <c r="L640" s="21" t="inlineStr">
        <is>
          <t>Bore</t>
        </is>
      </c>
      <c r="M640" s="208"/>
    </row>
    <row r="641" ht="13.35" customHeight="1" s="162">
      <c r="B641" s="198">
        <f>IF('{Equipment Data Entry}'!N13="","",'{Equipment Data Entry}'!N13)</f>
        <v/>
      </c>
      <c r="C641" s="198">
        <f>IF('{Equipment Data Entry}'!O13="","",'{Equipment Data Entry}'!O13)</f>
        <v/>
      </c>
      <c r="D641" s="21" t="inlineStr">
        <is>
          <t>FLA</t>
        </is>
      </c>
      <c r="E641" s="25" t="n"/>
      <c r="F641" s="21" t="inlineStr">
        <is>
          <t>Frame</t>
        </is>
      </c>
      <c r="G641" s="208" t="n"/>
      <c r="I641" s="199" t="inlineStr">
        <is>
          <t>Fan pulley</t>
        </is>
      </c>
      <c r="J641" s="400" t="n"/>
      <c r="K641" s="24">
        <f>IF('{Equipment Data Entry}'!K13="","",'{Equipment Data Entry}'!K13)</f>
        <v/>
      </c>
      <c r="L641" s="21" t="inlineStr">
        <is>
          <t>Bore</t>
        </is>
      </c>
      <c r="M641" s="208"/>
    </row>
    <row r="642" ht="13.35" customHeight="1" s="162">
      <c r="B642" s="199" t="inlineStr">
        <is>
          <t>Corrected FLA</t>
        </is>
      </c>
      <c r="C642" s="401" t="n"/>
      <c r="D642" s="27">
        <f>IF(OR(E643="",E641="",B641=""),"",IF(OR(ISTEXT(B641),COUNT(E643:G643)=0,ISTEXT(E641)),"",B641/AVERAGE(E643:G643)*E641))</f>
        <v/>
      </c>
      <c r="E642" s="199" t="inlineStr">
        <is>
          <t>Estimated BHP</t>
        </is>
      </c>
      <c r="F642" s="401" t="n"/>
      <c r="G642" s="27">
        <f>IF(OR(COUNT(E644:G644)=0,IF(N(E645)&gt;0,E645,N(D640))=0,IF(N(D642)&gt;0,D642,N(E641))=0),"",IF(N(E645)&gt;0,E645,N(D640))*AVERAGE(E644:G644)/IF(N(D642)&gt;0,D642,N(E641)))</f>
        <v/>
      </c>
      <c r="I642" s="199" t="inlineStr">
        <is>
          <t>Belt(s)</t>
        </is>
      </c>
      <c r="J642" s="208">
        <f>IF('{Equipment Data Entry}'!L13="","",'{Equipment Data Entry}'!L13)</f>
        <v/>
      </c>
      <c r="K642" s="199" t="inlineStr">
        <is>
          <t>C to C</t>
        </is>
      </c>
      <c r="L642" s="64">
        <f>IF('{Equipment Data Entry}'!M13="","",'{Equipment Data Entry}'!M13)</f>
        <v/>
      </c>
    </row>
    <row r="643" ht="13.35" customHeight="1" s="162">
      <c r="B643" s="199" t="inlineStr">
        <is>
          <t>Measured Voltage</t>
        </is>
      </c>
      <c r="C643" s="400" t="n"/>
      <c r="D643" s="401" t="n"/>
      <c r="E643" s="24" t="n"/>
      <c r="F643" s="24" t="n"/>
      <c r="G643" s="24" t="n"/>
      <c r="I643" s="199" t="inlineStr">
        <is>
          <t>Final Settings</t>
        </is>
      </c>
      <c r="J643" s="400" t="n"/>
      <c r="K643" s="401" t="n"/>
      <c r="L643" s="24" t="n"/>
      <c r="M643" s="401" t="n"/>
    </row>
    <row r="644" ht="13.35" customHeight="1" s="162">
      <c r="B644" s="199" t="inlineStr">
        <is>
          <t>Measured Amperage</t>
        </is>
      </c>
      <c r="C644" s="400" t="n"/>
      <c r="D644" s="401" t="n"/>
      <c r="E644" s="25" t="n"/>
      <c r="F644" s="25" t="n"/>
      <c r="G644" s="25" t="n"/>
      <c r="I644" s="205" t="inlineStr">
        <is>
          <t>RPM Data</t>
        </is>
      </c>
      <c r="J644" s="401" t="n"/>
      <c r="K644" s="205" t="inlineStr">
        <is>
          <t>Initial</t>
        </is>
      </c>
      <c r="L644" s="205" t="inlineStr">
        <is>
          <t>Final</t>
        </is>
      </c>
    </row>
    <row r="645" ht="13.35" customHeight="1" s="162">
      <c r="B645" s="199" t="inlineStr">
        <is>
          <t>Motor HP (nameplate)</t>
        </is>
      </c>
      <c r="C645" s="400"/>
      <c r="D645" s="401"/>
      <c r="E645" s="24"/>
      <c r="F645" s="24"/>
      <c r="G645" s="24"/>
      <c r="I645" s="199" t="inlineStr">
        <is>
          <t>Motor RPM</t>
        </is>
      </c>
      <c r="J645" s="401" t="n"/>
      <c r="K645" s="24" t="n"/>
      <c r="L645" s="24" t="n"/>
    </row>
    <row r="646" ht="13.35" customHeight="1" s="162">
      <c r="B646" s="200" t="inlineStr">
        <is>
          <t>Static Pressure Profile (in. w.g.)</t>
        </is>
      </c>
      <c r="C646" s="400" t="n"/>
      <c r="D646" s="400" t="n"/>
      <c r="E646" s="400" t="n"/>
      <c r="F646" s="400" t="n"/>
      <c r="G646" s="401" t="n"/>
      <c r="I646" s="199" t="inlineStr">
        <is>
          <t>Fan RPM</t>
        </is>
      </c>
      <c r="J646" s="401" t="n"/>
      <c r="K646" s="24" t="n"/>
      <c r="L646" s="24" t="n"/>
    </row>
    <row r="647" ht="13.35" customHeight="1" s="162">
      <c r="B647" s="490">
        <f>IFERROR(INDEX('{Dropdowns}'!$AI$2:$AO$7,MATCH($D$650,'{Dropdowns}'!$AH$2:$AH$7,0),1),"")</f>
        <v/>
      </c>
      <c r="C647" s="490">
        <f>IFERROR(INDEX('{Dropdowns}'!$AI$2:$AO$7,MATCH($D$650,'{Dropdowns}'!$AH$2:$AH$7,0),2),"")</f>
        <v/>
      </c>
      <c r="D647" s="490">
        <f>IFERROR(INDEX('{Dropdowns}'!$AI$2:$AO$7,MATCH($D$650,'{Dropdowns}'!$AH$2:$AH$7,0),3),"")</f>
        <v/>
      </c>
      <c r="E647" s="490">
        <f>IFERROR(INDEX('{Dropdowns}'!$AI$2:$AO$7,MATCH($D$650,'{Dropdowns}'!$AH$2:$AH$7,0),4),"")</f>
        <v/>
      </c>
      <c r="F647" s="490">
        <f>IFERROR(INDEX('{Dropdowns}'!$AI$2:$AO$7,MATCH($D$650,'{Dropdowns}'!$AH$2:$AH$7,0),5),"")</f>
        <v/>
      </c>
      <c r="G647" s="490">
        <f>IFERROR(INDEX('{Dropdowns}'!$AI$2:$AO$7,MATCH($D$650,'{Dropdowns}'!$AH$2:$AH$7,0),6),"")</f>
        <v/>
      </c>
      <c r="H647" s="490">
        <f>IFERROR(INDEX('{Dropdowns}'!$AI$2:$AO$7,MATCH($D$650,'{Dropdowns}'!$AH$2:$AH$7,0),7),"")</f>
        <v/>
      </c>
      <c r="I647" s="199" t="inlineStr">
        <is>
          <t>VSD Frequency</t>
        </is>
      </c>
      <c r="J647" s="401" t="n"/>
      <c r="K647" s="66" t="n"/>
      <c r="L647" s="66" t="n"/>
    </row>
    <row r="648" ht="13.35" customHeight="1" s="162">
      <c r="B648" s="492"/>
      <c r="C648" s="492"/>
      <c r="D648" s="492"/>
      <c r="E648" s="492"/>
      <c r="F648" s="492"/>
      <c r="G648" s="492"/>
      <c r="H648" s="492"/>
      <c r="I648" s="199" t="inlineStr">
        <is>
          <t>OA Damper Position</t>
        </is>
      </c>
      <c r="J648" s="400" t="n"/>
      <c r="K648" s="401" t="n"/>
      <c r="L648" s="56" t="n"/>
      <c r="Q648">
        <f>IF(B648="","",B648)</f>
        <v/>
      </c>
      <c r="R648">
        <f>IF(C647="—",Q648,IF(C648="","",C648))</f>
        <v/>
      </c>
      <c r="S648">
        <f>IF(D647="—",R648,IF(D648="","",D648))</f>
        <v/>
      </c>
      <c r="T648">
        <f>IF(E647="—",S648,IF(E648="","",E648))</f>
        <v/>
      </c>
      <c r="U648">
        <f>IF(F647="—",T648,IF(F648="","",F648))</f>
        <v/>
      </c>
      <c r="V648">
        <f>IF(G647="—",U648,IF(G648="","",G648))</f>
        <v/>
      </c>
      <c r="W648">
        <f>IFERROR(MATCH("Fan",$C$647:$H$647,0),"")</f>
        <v/>
      </c>
      <c r="X648">
        <f>IF(W648="","",INDEX(P650:U650,W648))</f>
        <v/>
      </c>
      <c r="Y648">
        <f>IF(W648="","",INDEX(Q649:V649,W648))</f>
        <v/>
      </c>
    </row>
    <row r="649" ht="13.35" customHeight="1" s="162">
      <c r="B649" s="491" t="inlineStr">
        <is>
          <t>Δ</t>
        </is>
      </c>
      <c r="C649" s="498">
        <f>IF(OR(C647="—",C648="",Q648=""),"",IF(OR(ISTEXT(C648),ISTEXT(Q648)),"","Δ "&amp;TEXT(C648-Q648,"0.00")))</f>
        <v/>
      </c>
      <c r="D649" s="498">
        <f>IF(OR(D647="—",D648="",R648=""),"",IF(OR(ISTEXT(D648),ISTEXT(R648)),"","Δ "&amp;TEXT(D648-R648,"0.00")))</f>
        <v/>
      </c>
      <c r="E649" s="498">
        <f>IF(OR(E647="—",E648="",S648=""),"",IF(OR(ISTEXT(E648),ISTEXT(S648)),"","Δ "&amp;TEXT(E648-S648,"0.00")))</f>
        <v/>
      </c>
      <c r="F649" s="498">
        <f>IF(OR(F647="—",F648="",T648=""),"",IF(OR(ISTEXT(F648),ISTEXT(T648)),"","Δ "&amp;TEXT(F648-T648,"0.00")))</f>
        <v/>
      </c>
      <c r="G649" s="498">
        <f>IF(OR(G647="—",G648="",U648=""),"",IF(OR(ISTEXT(G648),ISTEXT(U648)),"","Δ "&amp;TEXT(G648-U648,"0.00")))</f>
        <v/>
      </c>
      <c r="H649" s="498">
        <f>IF(OR(H647="—",H648="",V648=""),"",IF(OR(ISTEXT(H648),ISTEXT(V648)),"","Δ "&amp;TEXT(H648-V648,"0.00")))</f>
        <v/>
      </c>
      <c r="Q649">
        <f>IF(OR(C648="",ISTEXT(C648)),R649,C648)</f>
        <v/>
      </c>
      <c r="R649">
        <f>IF(OR(D648="",ISTEXT(D648)),S649,D648)</f>
        <v/>
      </c>
      <c r="S649">
        <f>IF(OR(E648="",ISTEXT(E648)),T649,E648)</f>
        <v/>
      </c>
      <c r="T649">
        <f>IF(OR(F648="",ISTEXT(F648)),U649,F648)</f>
        <v/>
      </c>
      <c r="U649">
        <f>IF(OR(G648="",ISTEXT(G648)),V649,G648)</f>
        <v/>
      </c>
      <c r="V649">
        <f>IF(OR(H648="",ISTEXT(H648)),"",H648)</f>
        <v/>
      </c>
    </row>
    <row r="650" ht="13.35" customHeight="1" s="162">
      <c r="B650" s="425" t="inlineStr">
        <is>
          <t>Unit type:</t>
        </is>
      </c>
      <c r="D650" s="522" t="inlineStr">
        <is>
          <t>RTU</t>
        </is>
      </c>
      <c r="E650" s="414" t="n"/>
      <c r="F650" s="494" t="inlineStr">
        <is>
          <t>Airflow left to right. Δ = this reading minus the one before it; in. w.g.</t>
        </is>
      </c>
      <c r="P650">
        <f>IF(B648="","",B648)</f>
        <v/>
      </c>
      <c r="Q650">
        <f>IF(C648="",P650,C648)</f>
        <v/>
      </c>
      <c r="R650">
        <f>IF(D648="",Q650,D648)</f>
        <v/>
      </c>
      <c r="S650">
        <f>IF(E648="",R650,E648)</f>
        <v/>
      </c>
      <c r="T650">
        <f>IF(F648="",S650,F648)</f>
        <v/>
      </c>
      <c r="U650">
        <f>IF(G648="",T650,G648)</f>
        <v/>
      </c>
      <c r="V650">
        <f>IF(H648="",U650,H648)</f>
        <v/>
      </c>
    </row>
    <row r="651" ht="13.35" customHeight="1" s="162">
      <c r="B651" s="500" t="inlineStr">
        <is>
          <t>Fan inlet</t>
        </is>
      </c>
      <c r="D651" s="501">
        <f>IF(X648="","",X648)</f>
        <v/>
      </c>
      <c r="F651" s="500" t="inlineStr">
        <is>
          <t>Discharge</t>
        </is>
      </c>
      <c r="I651" s="501">
        <f>IF(V650="","",V650)</f>
        <v/>
      </c>
    </row>
    <row r="652" ht="13.35" customHeight="1" s="162"/>
    <row r="653" ht="13.35" customHeight="1" s="162">
      <c r="B653" s="500" t="inlineStr">
        <is>
          <t>Fan TSP</t>
        </is>
      </c>
      <c r="E653" s="501">
        <f>IF(OR(X648="",Y648=""),"",IF(OR(ISTEXT(X648),ISTEXT(Y648)),"",Y648-X648))</f>
        <v/>
      </c>
      <c r="F653" s="500" t="inlineStr">
        <is>
          <t>ESP</t>
        </is>
      </c>
      <c r="I653" s="501">
        <f>IF(OR(B648="",V650=""),"",IF(OR(ISTEXT(B648),ISTEXT(V650)),"",V650-B648))</f>
        <v/>
      </c>
      <c r="J653" s="500" t="inlineStr">
        <is>
          <t>Unit ΔP (inlet → fan)</t>
        </is>
      </c>
      <c r="M653" s="501">
        <f>IF(OR(B648="",X648=""),"",IF(OR(ISTEXT(B648),ISTEXT(X648)),"",X648-B648))</f>
        <v/>
      </c>
    </row>
    <row r="654" ht="13.35" customHeight="1" s="162">
      <c r="B654" s="437" t="inlineStr">
        <is>
          <t>Instrument:</t>
        </is>
      </c>
      <c r="C654" s="13" t="n"/>
      <c r="D654" s="502" t="n"/>
      <c r="E654" s="503" t="n"/>
      <c r="F654" s="503" t="n"/>
      <c r="G654" s="437" t="inlineStr">
        <is>
          <t>Ak basis / notes:</t>
        </is>
      </c>
      <c r="H654" s="13" t="n"/>
      <c r="I654" s="504" t="n"/>
      <c r="J654" s="503" t="n"/>
      <c r="K654" s="503" t="n"/>
      <c r="L654" s="503" t="n"/>
      <c r="M654" s="503" t="n"/>
    </row>
    <row r="655" ht="13.35" customHeight="1" s="162">
      <c r="B655" s="188" t="inlineStr">
        <is>
          <t>Supply Air Diffuser / Outlet Airflow</t>
        </is>
      </c>
      <c r="C655" s="174" t="n"/>
      <c r="D655" s="174" t="n"/>
      <c r="E655" s="174" t="n"/>
      <c r="F655" s="173" t="n"/>
      <c r="G655" s="233" t="inlineStr">
        <is>
          <t>Design VEL</t>
        </is>
      </c>
      <c r="H655" s="194" t="inlineStr">
        <is>
          <t>Design CFM</t>
        </is>
      </c>
      <c r="I655" s="188" t="inlineStr">
        <is>
          <t>Initial</t>
        </is>
      </c>
      <c r="J655" s="173" t="n"/>
      <c r="K655" s="188" t="inlineStr">
        <is>
          <t>Final</t>
        </is>
      </c>
      <c r="L655" s="173" t="n"/>
      <c r="M655" s="188" t="inlineStr">
        <is>
          <t>%</t>
        </is>
      </c>
    </row>
    <row r="656" ht="13.35" customHeight="1" s="162">
      <c r="B656" s="153" t="inlineStr">
        <is>
          <t>No.</t>
        </is>
      </c>
      <c r="C656" s="188" t="inlineStr">
        <is>
          <t>Area Served</t>
        </is>
      </c>
      <c r="D656" s="188" t="inlineStr">
        <is>
          <t>Type</t>
        </is>
      </c>
      <c r="E656" s="188" t="inlineStr">
        <is>
          <t>Size</t>
        </is>
      </c>
      <c r="F656" s="188" t="inlineStr">
        <is>
          <t>Ak</t>
        </is>
      </c>
      <c r="G656" s="440" t="n"/>
      <c r="H656" s="440" t="n"/>
      <c r="I656" s="188" t="inlineStr">
        <is>
          <t>VEL</t>
        </is>
      </c>
      <c r="J656" s="188" t="inlineStr">
        <is>
          <t>CFM</t>
        </is>
      </c>
      <c r="K656" s="188" t="inlineStr">
        <is>
          <t>VEL</t>
        </is>
      </c>
      <c r="L656" s="188" t="inlineStr">
        <is>
          <t>CFM</t>
        </is>
      </c>
      <c r="M656" s="440" t="n"/>
    </row>
    <row r="657" ht="13.35" customHeight="1" s="162">
      <c r="B657" s="307" t="n"/>
      <c r="C657" s="307" t="n"/>
      <c r="E657" s="307" t="n"/>
      <c r="F657" s="32" t="n"/>
      <c r="G657" s="33">
        <f>IF(F657="", "", IF(OR(ISTEXT(H657),ISTEXT(F657)),"",H657/F657))</f>
        <v/>
      </c>
      <c r="H657" s="33" t="n"/>
      <c r="I657" s="33" t="n"/>
      <c r="J657" s="33">
        <f>IF(I657="", "", IF(OR(ISTEXT(I657),ISTEXT($F657)),"",I657*$F657))</f>
        <v/>
      </c>
      <c r="K657" s="33" t="n"/>
      <c r="L657" s="33">
        <f>IF(K657="", "", IF(OR(ISTEXT(K657),ISTEXT($F657)),"",K657*$F657))</f>
        <v/>
      </c>
      <c r="M657" s="30">
        <f>IF(OR(H657="",H657=0),"",IF(K657="",IF(J657="","",IF(OR(ISTEXT(J657),ISTEXT(H657)),"",J657/H657)),IF(OR(ISTEXT(L657),ISTEXT(H657)),"",L657/H657)))</f>
        <v/>
      </c>
    </row>
    <row r="658" ht="13.35" customHeight="1" s="162">
      <c r="B658" s="307" t="n"/>
      <c r="C658" s="307" t="n"/>
      <c r="E658" s="307" t="n"/>
      <c r="F658" s="32" t="n"/>
      <c r="G658" s="33">
        <f>IF(F658="", "", IF(OR(ISTEXT(H658),ISTEXT(F658)),"",H658/F658))</f>
        <v/>
      </c>
      <c r="H658" s="33" t="n"/>
      <c r="I658" s="33" t="n"/>
      <c r="J658" s="33">
        <f>IF(I658="", "", IF(OR(ISTEXT(I658),ISTEXT($F658)),"",I658*$F658))</f>
        <v/>
      </c>
      <c r="K658" s="33" t="n"/>
      <c r="L658" s="33">
        <f>IF(K658="", "", IF(OR(ISTEXT(K658),ISTEXT($F658)),"",K658*$F658))</f>
        <v/>
      </c>
      <c r="M658" s="30">
        <f>IF(OR(H658="",H658=0),"",IF(K658="",IF(J658="","",IF(OR(ISTEXT(J658),ISTEXT(H658)),"",J658/H658)),IF(OR(ISTEXT(L658),ISTEXT(H658)),"",L658/H658)))</f>
        <v/>
      </c>
    </row>
    <row r="659" ht="13.35" customHeight="1" s="162">
      <c r="B659" s="307" t="n"/>
      <c r="C659" s="307" t="n"/>
      <c r="E659" s="307" t="n"/>
      <c r="F659" s="32" t="n"/>
      <c r="G659" s="33">
        <f>IF(F659="", "", IF(OR(ISTEXT(H659),ISTEXT(F659)),"",H659/F659))</f>
        <v/>
      </c>
      <c r="H659" s="33" t="n"/>
      <c r="I659" s="33" t="n"/>
      <c r="J659" s="33">
        <f>IF(I659="", "", IF(OR(ISTEXT(I659),ISTEXT($F659)),"",I659*$F659))</f>
        <v/>
      </c>
      <c r="K659" s="33" t="n"/>
      <c r="L659" s="33">
        <f>IF(K659="", "", IF(OR(ISTEXT(K659),ISTEXT($F659)),"",K659*$F659))</f>
        <v/>
      </c>
      <c r="M659" s="30">
        <f>IF(OR(H659="",H659=0),"",IF(K659="",IF(J659="","",IF(OR(ISTEXT(J659),ISTEXT(H659)),"",J659/H659)),IF(OR(ISTEXT(L659),ISTEXT(H659)),"",L659/H659)))</f>
        <v/>
      </c>
    </row>
    <row r="660" ht="13.35" customHeight="1" s="162">
      <c r="B660" s="307" t="n"/>
      <c r="C660" s="307" t="n"/>
      <c r="E660" s="307" t="n"/>
      <c r="F660" s="32" t="n"/>
      <c r="G660" s="33">
        <f>IF(F660="", "", IF(OR(ISTEXT(H660),ISTEXT(F660)),"",H660/F660))</f>
        <v/>
      </c>
      <c r="H660" s="33" t="n"/>
      <c r="I660" s="33" t="n"/>
      <c r="J660" s="33">
        <f>IF(I660="", "", IF(OR(ISTEXT(I660),ISTEXT($F660)),"",I660*$F660))</f>
        <v/>
      </c>
      <c r="K660" s="33" t="n"/>
      <c r="L660" s="33">
        <f>IF(K660="", "", IF(OR(ISTEXT(K660),ISTEXT($F660)),"",K660*$F660))</f>
        <v/>
      </c>
      <c r="M660" s="30">
        <f>IF(OR(H660="",H660=0),"",IF(K660="",IF(J660="","",IF(OR(ISTEXT(J660),ISTEXT(H660)),"",J660/H660)),IF(OR(ISTEXT(L660),ISTEXT(H660)),"",L660/H660)))</f>
        <v/>
      </c>
    </row>
    <row r="661" ht="13.35" customHeight="1" s="162">
      <c r="B661" s="307" t="n"/>
      <c r="C661" s="307" t="n"/>
      <c r="E661" s="307" t="n"/>
      <c r="F661" s="32" t="n"/>
      <c r="G661" s="33">
        <f>IF(F661="", "", IF(OR(ISTEXT(H661),ISTEXT(F661)),"",H661/F661))</f>
        <v/>
      </c>
      <c r="H661" s="33" t="n"/>
      <c r="I661" s="33" t="n"/>
      <c r="J661" s="33">
        <f>IF(I661="", "", IF(OR(ISTEXT(I661),ISTEXT($F661)),"",I661*$F661))</f>
        <v/>
      </c>
      <c r="K661" s="33" t="n"/>
      <c r="L661" s="33">
        <f>IF(K661="", "", IF(OR(ISTEXT(K661),ISTEXT($F661)),"",K661*$F661))</f>
        <v/>
      </c>
      <c r="M661" s="30">
        <f>IF(OR(H661="",H661=0),"",IF(K661="",IF(J661="","",IF(OR(ISTEXT(J661),ISTEXT(H661)),"",J661/H661)),IF(OR(ISTEXT(L661),ISTEXT(H661)),"",L661/H661)))</f>
        <v/>
      </c>
    </row>
    <row r="662" ht="13.35" customHeight="1" s="162">
      <c r="B662" s="307" t="n"/>
      <c r="C662" s="307" t="n"/>
      <c r="E662" s="307" t="n"/>
      <c r="F662" s="32" t="n"/>
      <c r="G662" s="33">
        <f>IF(F662="", "", IF(OR(ISTEXT(H662),ISTEXT(F662)),"",H662/F662))</f>
        <v/>
      </c>
      <c r="H662" s="33" t="n"/>
      <c r="I662" s="33" t="n"/>
      <c r="J662" s="33">
        <f>IF(I662="", "", IF(OR(ISTEXT(I662),ISTEXT($F662)),"",I662*$F662))</f>
        <v/>
      </c>
      <c r="K662" s="33" t="n"/>
      <c r="L662" s="33">
        <f>IF(K662="", "", IF(OR(ISTEXT(K662),ISTEXT($F662)),"",K662*$F662))</f>
        <v/>
      </c>
      <c r="M662" s="30">
        <f>IF(OR(H662="",H662=0),"",IF(K662="",IF(J662="","",IF(OR(ISTEXT(J662),ISTEXT(H662)),"",J662/H662)),IF(OR(ISTEXT(L662),ISTEXT(H662)),"",L662/H662)))</f>
        <v/>
      </c>
    </row>
    <row r="663" ht="13.35" customHeight="1" s="162">
      <c r="B663" s="307" t="n"/>
      <c r="C663" s="307" t="n"/>
      <c r="E663" s="307" t="n"/>
      <c r="F663" s="32" t="n"/>
      <c r="G663" s="33">
        <f>IF(F663="", "", IF(OR(ISTEXT(H663),ISTEXT(F663)),"",H663/F663))</f>
        <v/>
      </c>
      <c r="H663" s="33" t="n"/>
      <c r="I663" s="33" t="n"/>
      <c r="J663" s="33">
        <f>IF(I663="", "", IF(OR(ISTEXT(I663),ISTEXT($F663)),"",I663*$F663))</f>
        <v/>
      </c>
      <c r="K663" s="33" t="n"/>
      <c r="L663" s="33">
        <f>IF(K663="", "", IF(OR(ISTEXT(K663),ISTEXT($F663)),"",K663*$F663))</f>
        <v/>
      </c>
      <c r="M663" s="30">
        <f>IF(OR(H663="",H663=0),"",IF(K663="",IF(J663="","",IF(OR(ISTEXT(J663),ISTEXT(H663)),"",J663/H663)),IF(OR(ISTEXT(L663),ISTEXT(H663)),"",L663/H663)))</f>
        <v/>
      </c>
    </row>
    <row r="664" ht="13.35" customHeight="1" s="162">
      <c r="B664" s="307" t="n"/>
      <c r="C664" s="307" t="n"/>
      <c r="E664" s="307" t="n"/>
      <c r="F664" s="32" t="n"/>
      <c r="G664" s="33">
        <f>IF(F664="", "", IF(OR(ISTEXT(H664),ISTEXT(F664)),"",H664/F664))</f>
        <v/>
      </c>
      <c r="H664" s="33" t="n"/>
      <c r="I664" s="33" t="n"/>
      <c r="J664" s="33">
        <f>IF(I664="", "", IF(OR(ISTEXT(I664),ISTEXT($F664)),"",I664*$F664))</f>
        <v/>
      </c>
      <c r="K664" s="33" t="n"/>
      <c r="L664" s="33">
        <f>IF(K664="", "", IF(OR(ISTEXT(K664),ISTEXT($F664)),"",K664*$F664))</f>
        <v/>
      </c>
      <c r="M664" s="30">
        <f>IF(OR(H664="",H664=0),"",IF(K664="",IF(J664="","",IF(OR(ISTEXT(J664),ISTEXT(H664)),"",J664/H664)),IF(OR(ISTEXT(L664),ISTEXT(H664)),"",L664/H664)))</f>
        <v/>
      </c>
    </row>
    <row r="665" ht="13.35" customHeight="1" s="162">
      <c r="B665" s="307" t="n"/>
      <c r="C665" s="307" t="n"/>
      <c r="E665" s="307" t="n"/>
      <c r="F665" s="32" t="n"/>
      <c r="G665" s="33">
        <f>IF(F665="", "", IF(OR(ISTEXT(H665),ISTEXT(F665)),"",H665/F665))</f>
        <v/>
      </c>
      <c r="H665" s="33" t="n"/>
      <c r="I665" s="33" t="n"/>
      <c r="J665" s="33">
        <f>IF(I665="", "", IF(OR(ISTEXT(I665),ISTEXT($F665)),"",I665*$F665))</f>
        <v/>
      </c>
      <c r="K665" s="33" t="n"/>
      <c r="L665" s="33">
        <f>IF(K665="", "", IF(OR(ISTEXT(K665),ISTEXT($F665)),"",K665*$F665))</f>
        <v/>
      </c>
      <c r="M665" s="30">
        <f>IF(OR(H665="",H665=0),"",IF(K665="",IF(J665="","",IF(OR(ISTEXT(J665),ISTEXT(H665)),"",J665/H665)),IF(OR(ISTEXT(L665),ISTEXT(H665)),"",L665/H665)))</f>
        <v/>
      </c>
    </row>
    <row r="666" ht="13.35" customHeight="1" s="162">
      <c r="B666" s="307" t="n"/>
      <c r="C666" s="307" t="n"/>
      <c r="E666" s="307" t="n"/>
      <c r="F666" s="32" t="n"/>
      <c r="G666" s="33">
        <f>IF(F666="", "", IF(OR(ISTEXT(H666),ISTEXT(F666)),"",H666/F666))</f>
        <v/>
      </c>
      <c r="H666" s="33" t="n"/>
      <c r="I666" s="33" t="n"/>
      <c r="J666" s="33">
        <f>IF(I666="", "", IF(OR(ISTEXT(I666),ISTEXT($F666)),"",I666*$F666))</f>
        <v/>
      </c>
      <c r="K666" s="33" t="n"/>
      <c r="L666" s="33">
        <f>IF(K666="", "", IF(OR(ISTEXT(K666),ISTEXT($F666)),"",K666*$F666))</f>
        <v/>
      </c>
      <c r="M666" s="30">
        <f>IF(OR(H666="",H666=0),"",IF(K666="",IF(J666="","",IF(OR(ISTEXT(J666),ISTEXT(H666)),"",J666/H666)),IF(OR(ISTEXT(L666),ISTEXT(H666)),"",L666/H666)))</f>
        <v/>
      </c>
    </row>
    <row r="667" ht="13.35" customHeight="1" s="162">
      <c r="B667" s="42" t="n"/>
      <c r="C667" s="231" t="inlineStr">
        <is>
          <t>Total</t>
        </is>
      </c>
      <c r="D667" s="159" t="n"/>
      <c r="E667" s="42" t="n"/>
      <c r="F667" s="42" t="n"/>
      <c r="G667" s="43" t="n"/>
      <c r="H667" s="43">
        <f>IF(SUM(H657:H666)+SUM(H684:H721)=0,"",SUM(H657:H666)+SUM(H684:H721))</f>
        <v/>
      </c>
      <c r="I667" s="43" t="n"/>
      <c r="J667" s="43">
        <f>IF(SUM(J657:J666)+SUM(J684:J721)=0,"",SUM(J657:J666)+SUM(J684:J721))</f>
        <v/>
      </c>
      <c r="K667" s="43" t="n"/>
      <c r="L667" s="43">
        <f>IF(SUM(L657:L666)+SUM(L684:L721)=0,"",SUM(L657:L666)+SUM(L684:L721))</f>
        <v/>
      </c>
      <c r="M667" s="35">
        <f>IF(OR(H667="",H667=0),"",IF(L667="",IF(J667="","",IF(OR(ISTEXT(J667),ISTEXT(H667)),"",J667/H667)),IF(OR(ISTEXT(L667),ISTEXT(H667)),"",L667/H667)))</f>
        <v/>
      </c>
    </row>
    <row r="668" ht="13.35" customHeight="1" s="162">
      <c r="B668" s="188" t="inlineStr">
        <is>
          <t>Return Air Register / Inlet Airflow</t>
        </is>
      </c>
      <c r="C668" s="174" t="n"/>
      <c r="D668" s="174" t="n"/>
      <c r="E668" s="174" t="n"/>
      <c r="F668" s="173" t="n"/>
      <c r="G668" s="233" t="inlineStr">
        <is>
          <t>Design VEL</t>
        </is>
      </c>
      <c r="H668" s="194" t="inlineStr">
        <is>
          <t>Design CFM</t>
        </is>
      </c>
      <c r="I668" s="188" t="inlineStr">
        <is>
          <t>Initial</t>
        </is>
      </c>
      <c r="J668" s="173" t="n"/>
      <c r="K668" s="188" t="inlineStr">
        <is>
          <t>Final</t>
        </is>
      </c>
      <c r="L668" s="173" t="n"/>
      <c r="M668" s="188" t="inlineStr">
        <is>
          <t>%</t>
        </is>
      </c>
    </row>
    <row r="669" ht="13.35" customHeight="1" s="162">
      <c r="B669" s="153" t="inlineStr">
        <is>
          <t>No.</t>
        </is>
      </c>
      <c r="C669" s="188" t="inlineStr">
        <is>
          <t>Area Served</t>
        </is>
      </c>
      <c r="D669" s="188" t="inlineStr">
        <is>
          <t>Type</t>
        </is>
      </c>
      <c r="E669" s="188" t="inlineStr">
        <is>
          <t>Size</t>
        </is>
      </c>
      <c r="F669" s="188" t="inlineStr">
        <is>
          <t>Ak</t>
        </is>
      </c>
      <c r="G669" s="440" t="n"/>
      <c r="H669" s="440" t="n"/>
      <c r="I669" s="188" t="inlineStr">
        <is>
          <t>VEL</t>
        </is>
      </c>
      <c r="J669" s="188" t="inlineStr">
        <is>
          <t>CFM</t>
        </is>
      </c>
      <c r="K669" s="188" t="inlineStr">
        <is>
          <t>VEL</t>
        </is>
      </c>
      <c r="L669" s="188" t="inlineStr">
        <is>
          <t>CFM</t>
        </is>
      </c>
      <c r="M669" s="440" t="n"/>
    </row>
    <row r="670" ht="13.35" customHeight="1" s="162">
      <c r="B670" s="31" t="n"/>
      <c r="C670" s="31" t="n"/>
      <c r="E670" s="31" t="n"/>
      <c r="F670" s="32" t="n"/>
      <c r="G670" s="33">
        <f>IF(F670="", "", IF(OR(ISTEXT(H670),ISTEXT(F670)),"",H670/F670))</f>
        <v/>
      </c>
      <c r="H670" s="33">
        <f>IF(H667="","",IF(ISTEXT(H667),"",H667-N(H675)))</f>
        <v/>
      </c>
      <c r="I670" s="33" t="n"/>
      <c r="J670" s="33">
        <f>IF(I670="", "", IF(OR(ISTEXT(I670),ISTEXT($F670)),"",I670*$F670))</f>
        <v/>
      </c>
      <c r="K670" s="33" t="n"/>
      <c r="L670" s="33">
        <f>IF(L675="","",IF(ISTEXT(L667),"",L667-N(L675)))</f>
        <v/>
      </c>
      <c r="M670" s="30">
        <f>IF(OR(H670="",H670=0),"",IF(K670="",IF(J670="","",IF(OR(ISTEXT(J670),ISTEXT(H670)),"",J670/H670)),IF(OR(ISTEXT(L670),ISTEXT(H670)),"",L670/H670)))</f>
        <v/>
      </c>
    </row>
    <row r="671" ht="13.35" customHeight="1" s="162">
      <c r="B671" s="31" t="n"/>
      <c r="C671" s="31" t="n"/>
      <c r="E671" s="31" t="n"/>
      <c r="F671" s="32" t="n"/>
      <c r="G671" s="33">
        <f>IF(F671="", "", IF(OR(ISTEXT(H671),ISTEXT(F671)),"",H671/F671))</f>
        <v/>
      </c>
      <c r="H671" s="33" t="n"/>
      <c r="I671" s="33" t="n"/>
      <c r="J671" s="33">
        <f>IF(I671="", "", IF(OR(ISTEXT(I671),ISTEXT($F671)),"",I671*$F671))</f>
        <v/>
      </c>
      <c r="K671" s="33" t="n"/>
      <c r="L671" s="33">
        <f>IF(K671="", "", IF(OR(ISTEXT(K671),ISTEXT($F671)),"",K671*$F671))</f>
        <v/>
      </c>
      <c r="M671" s="30">
        <f>IF(OR(H671="",H671=0),"",IF(K671="",IF(J671="","",IF(OR(ISTEXT(J671),ISTEXT(H671)),"",J671/H671)),IF(OR(ISTEXT(L671),ISTEXT(H671)),"",L671/H671)))</f>
        <v/>
      </c>
    </row>
    <row r="672" ht="13.35" customHeight="1" s="162">
      <c r="B672" s="42" t="n"/>
      <c r="C672" s="231" t="inlineStr">
        <is>
          <t>Total</t>
        </is>
      </c>
      <c r="D672" s="159" t="n"/>
      <c r="E672" s="42" t="n"/>
      <c r="F672" s="42" t="n"/>
      <c r="G672" s="43" t="n"/>
      <c r="H672" s="43">
        <f>IF(SUM(H670:H671)+SUM(H725:H728)=0,"",SUM(H670:H671)+SUM(H725:H728))</f>
        <v/>
      </c>
      <c r="I672" s="42" t="n"/>
      <c r="J672" s="43">
        <f>IF(SUM(J670:J671)+SUM(J725:J728)=0,"",SUM(J670:J671)+SUM(J725:J728))</f>
        <v/>
      </c>
      <c r="K672" s="42" t="n"/>
      <c r="L672" s="43">
        <f>IF(SUM(L670:L671)+SUM(L725:L728)=0,"",SUM(L670:L671)+SUM(L725:L728))</f>
        <v/>
      </c>
      <c r="M672" s="35">
        <f>IF(OR(H672="",H672=0),"",IF(L672="",IF(J672="","",IF(OR(ISTEXT(J672),ISTEXT(H672)),"",J672/H672)),IF(OR(ISTEXT(L672),ISTEXT(H672)),"",L672/H672)))</f>
        <v/>
      </c>
    </row>
    <row r="673" ht="13.35" customHeight="1" s="162">
      <c r="B673" s="188" t="inlineStr">
        <is>
          <t>Outside Air Inlet / Duct Airflow</t>
        </is>
      </c>
      <c r="C673" s="174" t="n"/>
      <c r="D673" s="174" t="n"/>
      <c r="E673" s="174" t="n"/>
      <c r="F673" s="173" t="n"/>
      <c r="G673" s="233" t="inlineStr">
        <is>
          <t>Design VEL</t>
        </is>
      </c>
      <c r="H673" s="194" t="inlineStr">
        <is>
          <t>Design CFM</t>
        </is>
      </c>
      <c r="I673" s="188" t="inlineStr">
        <is>
          <t>Initial</t>
        </is>
      </c>
      <c r="J673" s="173" t="n"/>
      <c r="K673" s="188" t="inlineStr">
        <is>
          <t>Final</t>
        </is>
      </c>
      <c r="L673" s="173" t="n"/>
      <c r="M673" s="188" t="inlineStr">
        <is>
          <t>%</t>
        </is>
      </c>
    </row>
    <row r="674" ht="13.35" customHeight="1" s="162">
      <c r="B674" s="153" t="inlineStr">
        <is>
          <t>No.</t>
        </is>
      </c>
      <c r="C674" s="188" t="inlineStr">
        <is>
          <t>Area Served</t>
        </is>
      </c>
      <c r="D674" s="188" t="inlineStr">
        <is>
          <t>Type</t>
        </is>
      </c>
      <c r="E674" s="188" t="inlineStr">
        <is>
          <t>Size</t>
        </is>
      </c>
      <c r="F674" s="188" t="inlineStr">
        <is>
          <t>Ak</t>
        </is>
      </c>
      <c r="G674" s="440" t="n"/>
      <c r="H674" s="440" t="n"/>
      <c r="I674" s="188" t="inlineStr">
        <is>
          <t>VEL</t>
        </is>
      </c>
      <c r="J674" s="188" t="inlineStr">
        <is>
          <t>CFM</t>
        </is>
      </c>
      <c r="K674" s="188" t="inlineStr">
        <is>
          <t>VEL</t>
        </is>
      </c>
      <c r="L674" s="188" t="inlineStr">
        <is>
          <t>CFM</t>
        </is>
      </c>
      <c r="M674" s="440" t="n"/>
    </row>
    <row r="675" ht="13.35" customHeight="1" s="162">
      <c r="B675" s="31" t="n"/>
      <c r="C675" s="31" t="n"/>
      <c r="E675" s="31" t="n"/>
      <c r="F675" s="32" t="n"/>
      <c r="G675" s="33">
        <f>IF(F675="", "", IF(OR(ISTEXT(H675),ISTEXT(F675)),"",H675/F675))</f>
        <v/>
      </c>
      <c r="H675" s="33" t="n"/>
      <c r="I675" s="33" t="n"/>
      <c r="J675" s="33">
        <f>IF(I675="", "", IF(OR(ISTEXT(I675),ISTEXT($F675)),"",I675*$F675))</f>
        <v/>
      </c>
      <c r="K675" s="33" t="n"/>
      <c r="L675" s="33">
        <f>IF(K675="", "", IF(OR(ISTEXT(K675),ISTEXT($F675)),"",K675*$F675))</f>
        <v/>
      </c>
      <c r="M675" s="30">
        <f>IF(OR(H675="",H675=0),"",IF(K675="",IF(J675="","",IF(OR(ISTEXT(J675),ISTEXT(H675)),"",J675/H675)),IF(OR(ISTEXT(L675),ISTEXT(H675)),"",L675/H675)))</f>
        <v/>
      </c>
    </row>
    <row r="676" ht="13.35" customHeight="1" s="162">
      <c r="B676" s="188" t="inlineStr">
        <is>
          <t>Remarks</t>
        </is>
      </c>
      <c r="C676" s="173" t="n"/>
      <c r="D676" s="154" t="n"/>
      <c r="E676" s="174" t="n"/>
      <c r="F676" s="174" t="n"/>
      <c r="G676" s="174" t="n"/>
      <c r="H676" s="174" t="n"/>
      <c r="I676" s="174" t="n"/>
      <c r="J676" s="174" t="n"/>
      <c r="K676" s="174" t="n"/>
      <c r="L676" s="174" t="n"/>
      <c r="M676" s="173" t="n"/>
    </row>
    <row r="677" ht="13.35" customHeight="1" s="162">
      <c r="B677" s="154" t="n"/>
      <c r="C677" s="174" t="n"/>
      <c r="D677" s="174" t="n"/>
      <c r="E677" s="174" t="n"/>
      <c r="F677" s="174" t="n"/>
      <c r="G677" s="174" t="n"/>
      <c r="H677" s="174" t="n"/>
      <c r="I677" s="174" t="n"/>
      <c r="J677" s="174" t="n"/>
      <c r="K677" s="174" t="n"/>
      <c r="L677" s="174" t="n"/>
      <c r="M677" s="173" t="n"/>
    </row>
    <row r="678" ht="13.35" customHeight="1" s="162">
      <c r="B678" s="154" t="n"/>
      <c r="C678" s="174" t="n"/>
      <c r="D678" s="174" t="n"/>
      <c r="E678" s="174" t="n"/>
      <c r="F678" s="174" t="n"/>
      <c r="G678" s="174" t="n"/>
      <c r="H678" s="174" t="n"/>
      <c r="I678" s="174" t="n"/>
      <c r="J678" s="174" t="n"/>
      <c r="K678" s="174" t="n"/>
      <c r="L678" s="174" t="n"/>
      <c r="M678" s="173" t="n"/>
    </row>
    <row r="679" ht="13.35" customHeight="1" s="162"/>
    <row r="680" ht="13.35" customHeight="1" s="162">
      <c r="B680" s="200" t="inlineStr">
        <is>
          <t>System (cont.)</t>
        </is>
      </c>
      <c r="C680" s="403" t="n"/>
      <c r="D680" s="209">
        <f>IF('{Equipment Data Entry}'!B13="","",'{Equipment Data Entry}'!B13)</f>
        <v/>
      </c>
      <c r="E680" s="418" t="n"/>
      <c r="F680" s="403" t="n"/>
      <c r="G680" s="200" t="inlineStr">
        <is>
          <t>Service</t>
        </is>
      </c>
      <c r="H680" s="403" t="n"/>
      <c r="I680" s="210">
        <f>IF('{Equipment Data Entry}'!C13="","",'{Equipment Data Entry}'!C13)</f>
        <v/>
      </c>
      <c r="J680" s="418" t="n"/>
      <c r="K680" s="418" t="n"/>
      <c r="L680" s="418" t="n"/>
      <c r="M680" s="403" t="n"/>
    </row>
    <row r="681" ht="13.35" customHeight="1" s="162">
      <c r="B681" s="422" t="n"/>
      <c r="C681" s="423" t="n"/>
      <c r="D681" s="422" t="n"/>
      <c r="E681" s="424" t="n"/>
      <c r="F681" s="423" t="n"/>
      <c r="G681" s="422" t="n"/>
      <c r="H681" s="423" t="n"/>
      <c r="I681" s="422" t="n"/>
      <c r="J681" s="424" t="n"/>
      <c r="K681" s="424" t="n"/>
      <c r="L681" s="424" t="n"/>
      <c r="M681" s="423" t="n"/>
    </row>
    <row r="682" ht="13.35" customHeight="1" s="162">
      <c r="B682" s="188" t="inlineStr">
        <is>
          <t>Supply Air Outlets (cont.)</t>
        </is>
      </c>
      <c r="C682" s="174" t="n"/>
      <c r="D682" s="174" t="n"/>
      <c r="E682" s="174" t="n"/>
      <c r="F682" s="173" t="n"/>
      <c r="G682" s="233" t="inlineStr">
        <is>
          <t>Design VEL</t>
        </is>
      </c>
      <c r="H682" s="194" t="inlineStr">
        <is>
          <t>Design CFM</t>
        </is>
      </c>
      <c r="I682" s="188" t="inlineStr">
        <is>
          <t>Initial</t>
        </is>
      </c>
      <c r="J682" s="173" t="n"/>
      <c r="K682" s="188" t="inlineStr">
        <is>
          <t>Final</t>
        </is>
      </c>
      <c r="L682" s="173" t="n"/>
      <c r="M682" s="188" t="inlineStr">
        <is>
          <t>%</t>
        </is>
      </c>
    </row>
    <row r="683" ht="13.35" customHeight="1" s="162">
      <c r="B683" s="153" t="inlineStr">
        <is>
          <t>No.</t>
        </is>
      </c>
      <c r="C683" s="188" t="inlineStr">
        <is>
          <t>Area Served</t>
        </is>
      </c>
      <c r="D683" s="188" t="inlineStr">
        <is>
          <t>Type</t>
        </is>
      </c>
      <c r="E683" s="188" t="inlineStr">
        <is>
          <t>Size</t>
        </is>
      </c>
      <c r="F683" s="188" t="inlineStr">
        <is>
          <t>Ak</t>
        </is>
      </c>
      <c r="G683" s="440" t="n"/>
      <c r="H683" s="440" t="n"/>
      <c r="I683" s="188" t="inlineStr">
        <is>
          <t>VEL</t>
        </is>
      </c>
      <c r="J683" s="188" t="inlineStr">
        <is>
          <t>CFM</t>
        </is>
      </c>
      <c r="K683" s="188" t="inlineStr">
        <is>
          <t>VEL</t>
        </is>
      </c>
      <c r="L683" s="188" t="inlineStr">
        <is>
          <t>CFM</t>
        </is>
      </c>
      <c r="M683" s="440" t="n"/>
    </row>
    <row r="684" ht="13.35" customHeight="1" s="162">
      <c r="B684" s="307" t="n"/>
      <c r="C684" s="307" t="n"/>
      <c r="E684" s="307" t="n"/>
      <c r="F684" s="32" t="n"/>
      <c r="G684" s="33">
        <f>IF(F684="", "", IF(OR(ISTEXT(H684),ISTEXT(F684)),"",H684/F684))</f>
        <v/>
      </c>
      <c r="H684" s="33" t="n"/>
      <c r="I684" s="33" t="n"/>
      <c r="J684" s="33">
        <f>IF(I684="", "", IF(OR(ISTEXT(I684),ISTEXT($F684)),"",I684*$F684))</f>
        <v/>
      </c>
      <c r="K684" s="33" t="n"/>
      <c r="L684" s="33">
        <f>IF(K684="", "", IF(OR(ISTEXT(K684),ISTEXT($F684)),"",K684*$F684))</f>
        <v/>
      </c>
      <c r="M684" s="30">
        <f>IF(OR(H684="",H684=0),"",IF(K684="",IF(J684="","",IF(OR(ISTEXT(J684),ISTEXT(H684)),"",J684/H684)),IF(OR(ISTEXT(L684),ISTEXT(H684)),"",L684/H684)))</f>
        <v/>
      </c>
    </row>
    <row r="685" ht="13.35" customHeight="1" s="162">
      <c r="B685" s="307" t="n"/>
      <c r="C685" s="307" t="n"/>
      <c r="E685" s="307" t="n"/>
      <c r="F685" s="32" t="n"/>
      <c r="G685" s="33">
        <f>IF(F685="", "", IF(OR(ISTEXT(H685),ISTEXT(F685)),"",H685/F685))</f>
        <v/>
      </c>
      <c r="H685" s="33" t="n"/>
      <c r="I685" s="33" t="n"/>
      <c r="J685" s="33">
        <f>IF(I685="", "", IF(OR(ISTEXT(I685),ISTEXT($F685)),"",I685*$F685))</f>
        <v/>
      </c>
      <c r="K685" s="33" t="n"/>
      <c r="L685" s="33">
        <f>IF(K685="", "", IF(OR(ISTEXT(K685),ISTEXT($F685)),"",K685*$F685))</f>
        <v/>
      </c>
      <c r="M685" s="30">
        <f>IF(OR(H685="",H685=0),"",IF(K685="",IF(J685="","",IF(OR(ISTEXT(J685),ISTEXT(H685)),"",J685/H685)),IF(OR(ISTEXT(L685),ISTEXT(H685)),"",L685/H685)))</f>
        <v/>
      </c>
    </row>
    <row r="686" ht="13.35" customHeight="1" s="162">
      <c r="B686" s="307" t="n"/>
      <c r="C686" s="307" t="n"/>
      <c r="E686" s="307" t="n"/>
      <c r="F686" s="32" t="n"/>
      <c r="G686" s="33">
        <f>IF(F686="", "", IF(OR(ISTEXT(H686),ISTEXT(F686)),"",H686/F686))</f>
        <v/>
      </c>
      <c r="H686" s="33" t="n"/>
      <c r="I686" s="33" t="n"/>
      <c r="J686" s="33">
        <f>IF(I686="", "", IF(OR(ISTEXT(I686),ISTEXT($F686)),"",I686*$F686))</f>
        <v/>
      </c>
      <c r="K686" s="33" t="n"/>
      <c r="L686" s="33">
        <f>IF(K686="", "", IF(OR(ISTEXT(K686),ISTEXT($F686)),"",K686*$F686))</f>
        <v/>
      </c>
      <c r="M686" s="30">
        <f>IF(OR(H686="",H686=0),"",IF(K686="",IF(J686="","",IF(OR(ISTEXT(J686),ISTEXT(H686)),"",J686/H686)),IF(OR(ISTEXT(L686),ISTEXT(H686)),"",L686/H686)))</f>
        <v/>
      </c>
    </row>
    <row r="687" ht="13.35" customHeight="1" s="162">
      <c r="B687" s="307" t="n"/>
      <c r="C687" s="307" t="n"/>
      <c r="E687" s="307" t="n"/>
      <c r="F687" s="32" t="n"/>
      <c r="G687" s="33">
        <f>IF(F687="", "", IF(OR(ISTEXT(H687),ISTEXT(F687)),"",H687/F687))</f>
        <v/>
      </c>
      <c r="H687" s="33" t="n"/>
      <c r="I687" s="33" t="n"/>
      <c r="J687" s="33">
        <f>IF(I687="", "", IF(OR(ISTEXT(I687),ISTEXT($F687)),"",I687*$F687))</f>
        <v/>
      </c>
      <c r="K687" s="33" t="n"/>
      <c r="L687" s="33">
        <f>IF(K687="", "", IF(OR(ISTEXT(K687),ISTEXT($F687)),"",K687*$F687))</f>
        <v/>
      </c>
      <c r="M687" s="30">
        <f>IF(OR(H687="",H687=0),"",IF(K687="",IF(J687="","",IF(OR(ISTEXT(J687),ISTEXT(H687)),"",J687/H687)),IF(OR(ISTEXT(L687),ISTEXT(H687)),"",L687/H687)))</f>
        <v/>
      </c>
    </row>
    <row r="688" ht="13.35" customHeight="1" s="162">
      <c r="B688" s="307" t="n"/>
      <c r="C688" s="307" t="n"/>
      <c r="E688" s="307" t="n"/>
      <c r="F688" s="32" t="n"/>
      <c r="G688" s="33">
        <f>IF(F688="", "", IF(OR(ISTEXT(H688),ISTEXT(F688)),"",H688/F688))</f>
        <v/>
      </c>
      <c r="H688" s="33" t="n"/>
      <c r="I688" s="33" t="n"/>
      <c r="J688" s="33">
        <f>IF(I688="", "", IF(OR(ISTEXT(I688),ISTEXT($F688)),"",I688*$F688))</f>
        <v/>
      </c>
      <c r="K688" s="33" t="n"/>
      <c r="L688" s="33">
        <f>IF(K688="", "", IF(OR(ISTEXT(K688),ISTEXT($F688)),"",K688*$F688))</f>
        <v/>
      </c>
      <c r="M688" s="30">
        <f>IF(OR(H688="",H688=0),"",IF(K688="",IF(J688="","",IF(OR(ISTEXT(J688),ISTEXT(H688)),"",J688/H688)),IF(OR(ISTEXT(L688),ISTEXT(H688)),"",L688/H688)))</f>
        <v/>
      </c>
    </row>
    <row r="689" ht="13.35" customHeight="1" s="162">
      <c r="B689" s="307" t="n"/>
      <c r="C689" s="307" t="n"/>
      <c r="E689" s="307" t="n"/>
      <c r="F689" s="32" t="n"/>
      <c r="G689" s="33">
        <f>IF(F689="", "", IF(OR(ISTEXT(H689),ISTEXT(F689)),"",H689/F689))</f>
        <v/>
      </c>
      <c r="H689" s="33" t="n"/>
      <c r="I689" s="33" t="n"/>
      <c r="J689" s="33">
        <f>IF(I689="", "", IF(OR(ISTEXT(I689),ISTEXT($F689)),"",I689*$F689))</f>
        <v/>
      </c>
      <c r="K689" s="33" t="n"/>
      <c r="L689" s="33">
        <f>IF(K689="", "", IF(OR(ISTEXT(K689),ISTEXT($F689)),"",K689*$F689))</f>
        <v/>
      </c>
      <c r="M689" s="30">
        <f>IF(OR(H689="",H689=0),"",IF(K689="",IF(J689="","",IF(OR(ISTEXT(J689),ISTEXT(H689)),"",J689/H689)),IF(OR(ISTEXT(L689),ISTEXT(H689)),"",L689/H689)))</f>
        <v/>
      </c>
    </row>
    <row r="690" ht="13.35" customHeight="1" s="162">
      <c r="B690" s="307" t="n"/>
      <c r="C690" s="307" t="n"/>
      <c r="E690" s="307" t="n"/>
      <c r="F690" s="32" t="n"/>
      <c r="G690" s="33">
        <f>IF(F690="", "", IF(OR(ISTEXT(H690),ISTEXT(F690)),"",H690/F690))</f>
        <v/>
      </c>
      <c r="H690" s="33" t="n"/>
      <c r="I690" s="33" t="n"/>
      <c r="J690" s="33">
        <f>IF(I690="", "", IF(OR(ISTEXT(I690),ISTEXT($F690)),"",I690*$F690))</f>
        <v/>
      </c>
      <c r="K690" s="33" t="n"/>
      <c r="L690" s="33">
        <f>IF(K690="", "", IF(OR(ISTEXT(K690),ISTEXT($F690)),"",K690*$F690))</f>
        <v/>
      </c>
      <c r="M690" s="30">
        <f>IF(OR(H690="",H690=0),"",IF(K690="",IF(J690="","",IF(OR(ISTEXT(J690),ISTEXT(H690)),"",J690/H690)),IF(OR(ISTEXT(L690),ISTEXT(H690)),"",L690/H690)))</f>
        <v/>
      </c>
    </row>
    <row r="691" ht="13.35" customHeight="1" s="162">
      <c r="B691" s="307" t="n"/>
      <c r="C691" s="307" t="n"/>
      <c r="E691" s="307" t="n"/>
      <c r="F691" s="32" t="n"/>
      <c r="G691" s="33">
        <f>IF(F691="", "", IF(OR(ISTEXT(H691),ISTEXT(F691)),"",H691/F691))</f>
        <v/>
      </c>
      <c r="H691" s="33" t="n"/>
      <c r="I691" s="33" t="n"/>
      <c r="J691" s="33">
        <f>IF(I691="", "", IF(OR(ISTEXT(I691),ISTEXT($F691)),"",I691*$F691))</f>
        <v/>
      </c>
      <c r="K691" s="33" t="n"/>
      <c r="L691" s="33">
        <f>IF(K691="", "", IF(OR(ISTEXT(K691),ISTEXT($F691)),"",K691*$F691))</f>
        <v/>
      </c>
      <c r="M691" s="30">
        <f>IF(OR(H691="",H691=0),"",IF(K691="",IF(J691="","",IF(OR(ISTEXT(J691),ISTEXT(H691)),"",J691/H691)),IF(OR(ISTEXT(L691),ISTEXT(H691)),"",L691/H691)))</f>
        <v/>
      </c>
    </row>
    <row r="692" ht="13.35" customHeight="1" s="162">
      <c r="B692" s="307" t="n"/>
      <c r="C692" s="307" t="n"/>
      <c r="E692" s="307" t="n"/>
      <c r="F692" s="32" t="n"/>
      <c r="G692" s="33">
        <f>IF(F692="", "", IF(OR(ISTEXT(H692),ISTEXT(F692)),"",H692/F692))</f>
        <v/>
      </c>
      <c r="H692" s="33" t="n"/>
      <c r="I692" s="33" t="n"/>
      <c r="J692" s="33">
        <f>IF(I692="", "", IF(OR(ISTEXT(I692),ISTEXT($F692)),"",I692*$F692))</f>
        <v/>
      </c>
      <c r="K692" s="33" t="n"/>
      <c r="L692" s="33">
        <f>IF(K692="", "", IF(OR(ISTEXT(K692),ISTEXT($F692)),"",K692*$F692))</f>
        <v/>
      </c>
      <c r="M692" s="30">
        <f>IF(OR(H692="",H692=0),"",IF(K692="",IF(J692="","",IF(OR(ISTEXT(J692),ISTEXT(H692)),"",J692/H692)),IF(OR(ISTEXT(L692),ISTEXT(H692)),"",L692/H692)))</f>
        <v/>
      </c>
    </row>
    <row r="693" ht="13.35" customHeight="1" s="162">
      <c r="B693" s="307" t="n"/>
      <c r="C693" s="307" t="n"/>
      <c r="E693" s="307" t="n"/>
      <c r="F693" s="32" t="n"/>
      <c r="G693" s="33">
        <f>IF(F693="", "", IF(OR(ISTEXT(H693),ISTEXT(F693)),"",H693/F693))</f>
        <v/>
      </c>
      <c r="H693" s="33" t="n"/>
      <c r="I693" s="33" t="n"/>
      <c r="J693" s="33">
        <f>IF(I693="", "", IF(OR(ISTEXT(I693),ISTEXT($F693)),"",I693*$F693))</f>
        <v/>
      </c>
      <c r="K693" s="33" t="n"/>
      <c r="L693" s="33">
        <f>IF(K693="", "", IF(OR(ISTEXT(K693),ISTEXT($F693)),"",K693*$F693))</f>
        <v/>
      </c>
      <c r="M693" s="30">
        <f>IF(OR(H693="",H693=0),"",IF(K693="",IF(J693="","",IF(OR(ISTEXT(J693),ISTEXT(H693)),"",J693/H693)),IF(OR(ISTEXT(L693),ISTEXT(H693)),"",L693/H693)))</f>
        <v/>
      </c>
    </row>
    <row r="694" ht="13.35" customHeight="1" s="162">
      <c r="B694" s="307" t="n"/>
      <c r="C694" s="307" t="n"/>
      <c r="E694" s="307" t="n"/>
      <c r="F694" s="32" t="n"/>
      <c r="G694" s="33">
        <f>IF(F694="", "", IF(OR(ISTEXT(H694),ISTEXT(F694)),"",H694/F694))</f>
        <v/>
      </c>
      <c r="H694" s="33" t="n"/>
      <c r="I694" s="33" t="n"/>
      <c r="J694" s="33">
        <f>IF(I694="", "", IF(OR(ISTEXT(I694),ISTEXT($F694)),"",I694*$F694))</f>
        <v/>
      </c>
      <c r="K694" s="33" t="n"/>
      <c r="L694" s="33">
        <f>IF(K694="", "", IF(OR(ISTEXT(K694),ISTEXT($F694)),"",K694*$F694))</f>
        <v/>
      </c>
      <c r="M694" s="30">
        <f>IF(OR(H694="",H694=0),"",IF(K694="",IF(J694="","",IF(OR(ISTEXT(J694),ISTEXT(H694)),"",J694/H694)),IF(OR(ISTEXT(L694),ISTEXT(H694)),"",L694/H694)))</f>
        <v/>
      </c>
    </row>
    <row r="695" ht="13.35" customHeight="1" s="162">
      <c r="B695" s="307" t="n"/>
      <c r="C695" s="307" t="n"/>
      <c r="E695" s="307" t="n"/>
      <c r="F695" s="32" t="n"/>
      <c r="G695" s="33">
        <f>IF(F695="", "", IF(OR(ISTEXT(H695),ISTEXT(F695)),"",H695/F695))</f>
        <v/>
      </c>
      <c r="H695" s="33" t="n"/>
      <c r="I695" s="33" t="n"/>
      <c r="J695" s="33">
        <f>IF(I695="", "", IF(OR(ISTEXT(I695),ISTEXT($F695)),"",I695*$F695))</f>
        <v/>
      </c>
      <c r="K695" s="33" t="n"/>
      <c r="L695" s="33">
        <f>IF(K695="", "", IF(OR(ISTEXT(K695),ISTEXT($F695)),"",K695*$F695))</f>
        <v/>
      </c>
      <c r="M695" s="30">
        <f>IF(OR(H695="",H695=0),"",IF(K695="",IF(J695="","",IF(OR(ISTEXT(J695),ISTEXT(H695)),"",J695/H695)),IF(OR(ISTEXT(L695),ISTEXT(H695)),"",L695/H695)))</f>
        <v/>
      </c>
    </row>
    <row r="696" ht="13.35" customHeight="1" s="162">
      <c r="B696" s="307" t="n"/>
      <c r="C696" s="307" t="n"/>
      <c r="E696" s="307" t="n"/>
      <c r="F696" s="32" t="n"/>
      <c r="G696" s="33">
        <f>IF(F696="", "", IF(OR(ISTEXT(H696),ISTEXT(F696)),"",H696/F696))</f>
        <v/>
      </c>
      <c r="H696" s="33" t="n"/>
      <c r="I696" s="33" t="n"/>
      <c r="J696" s="33">
        <f>IF(I696="", "", IF(OR(ISTEXT(I696),ISTEXT($F696)),"",I696*$F696))</f>
        <v/>
      </c>
      <c r="K696" s="33" t="n"/>
      <c r="L696" s="33">
        <f>IF(K696="", "", IF(OR(ISTEXT(K696),ISTEXT($F696)),"",K696*$F696))</f>
        <v/>
      </c>
      <c r="M696" s="30">
        <f>IF(OR(H696="",H696=0),"",IF(K696="",IF(J696="","",IF(OR(ISTEXT(J696),ISTEXT(H696)),"",J696/H696)),IF(OR(ISTEXT(L696),ISTEXT(H696)),"",L696/H696)))</f>
        <v/>
      </c>
    </row>
    <row r="697" ht="13.35" customHeight="1" s="162">
      <c r="B697" s="307" t="n"/>
      <c r="C697" s="307" t="n"/>
      <c r="E697" s="307" t="n"/>
      <c r="F697" s="32" t="n"/>
      <c r="G697" s="33">
        <f>IF(F697="", "", IF(OR(ISTEXT(H697),ISTEXT(F697)),"",H697/F697))</f>
        <v/>
      </c>
      <c r="H697" s="33" t="n"/>
      <c r="I697" s="33" t="n"/>
      <c r="J697" s="33">
        <f>IF(I697="", "", IF(OR(ISTEXT(I697),ISTEXT($F697)),"",I697*$F697))</f>
        <v/>
      </c>
      <c r="K697" s="33" t="n"/>
      <c r="L697" s="33">
        <f>IF(K697="", "", IF(OR(ISTEXT(K697),ISTEXT($F697)),"",K697*$F697))</f>
        <v/>
      </c>
      <c r="M697" s="30">
        <f>IF(OR(H697="",H697=0),"",IF(K697="",IF(J697="","",IF(OR(ISTEXT(J697),ISTEXT(H697)),"",J697/H697)),IF(OR(ISTEXT(L697),ISTEXT(H697)),"",L697/H697)))</f>
        <v/>
      </c>
    </row>
    <row r="698" ht="13.35" customHeight="1" s="162">
      <c r="B698" s="307" t="n"/>
      <c r="C698" s="307" t="n"/>
      <c r="E698" s="307" t="n"/>
      <c r="F698" s="32" t="n"/>
      <c r="G698" s="33">
        <f>IF(F698="", "", IF(OR(ISTEXT(H698),ISTEXT(F698)),"",H698/F698))</f>
        <v/>
      </c>
      <c r="H698" s="33" t="n"/>
      <c r="I698" s="33" t="n"/>
      <c r="J698" s="33">
        <f>IF(I698="", "", IF(OR(ISTEXT(I698),ISTEXT($F698)),"",I698*$F698))</f>
        <v/>
      </c>
      <c r="K698" s="33" t="n"/>
      <c r="L698" s="33">
        <f>IF(K698="", "", IF(OR(ISTEXT(K698),ISTEXT($F698)),"",K698*$F698))</f>
        <v/>
      </c>
      <c r="M698" s="30">
        <f>IF(OR(H698="",H698=0),"",IF(K698="",IF(J698="","",IF(OR(ISTEXT(J698),ISTEXT(H698)),"",J698/H698)),IF(OR(ISTEXT(L698),ISTEXT(H698)),"",L698/H698)))</f>
        <v/>
      </c>
    </row>
    <row r="699" ht="13.35" customHeight="1" s="162">
      <c r="B699" s="307" t="n"/>
      <c r="C699" s="307" t="n"/>
      <c r="E699" s="307" t="n"/>
      <c r="F699" s="32" t="n"/>
      <c r="G699" s="33">
        <f>IF(F699="", "", IF(OR(ISTEXT(H699),ISTEXT(F699)),"",H699/F699))</f>
        <v/>
      </c>
      <c r="H699" s="33" t="n"/>
      <c r="I699" s="33" t="n"/>
      <c r="J699" s="33">
        <f>IF(I699="", "", IF(OR(ISTEXT(I699),ISTEXT($F699)),"",I699*$F699))</f>
        <v/>
      </c>
      <c r="K699" s="33" t="n"/>
      <c r="L699" s="33">
        <f>IF(K699="", "", IF(OR(ISTEXT(K699),ISTEXT($F699)),"",K699*$F699))</f>
        <v/>
      </c>
      <c r="M699" s="30">
        <f>IF(OR(H699="",H699=0),"",IF(K699="",IF(J699="","",IF(OR(ISTEXT(J699),ISTEXT(H699)),"",J699/H699)),IF(OR(ISTEXT(L699),ISTEXT(H699)),"",L699/H699)))</f>
        <v/>
      </c>
    </row>
    <row r="700" ht="13.35" customHeight="1" s="162">
      <c r="B700" s="307" t="n"/>
      <c r="C700" s="307" t="n"/>
      <c r="E700" s="307" t="n"/>
      <c r="F700" s="32" t="n"/>
      <c r="G700" s="33">
        <f>IF(F700="", "", IF(OR(ISTEXT(H700),ISTEXT(F700)),"",H700/F700))</f>
        <v/>
      </c>
      <c r="H700" s="33" t="n"/>
      <c r="I700" s="33" t="n"/>
      <c r="J700" s="33">
        <f>IF(I700="", "", IF(OR(ISTEXT(I700),ISTEXT($F700)),"",I700*$F700))</f>
        <v/>
      </c>
      <c r="K700" s="33" t="n"/>
      <c r="L700" s="33">
        <f>IF(K700="", "", IF(OR(ISTEXT(K700),ISTEXT($F700)),"",K700*$F700))</f>
        <v/>
      </c>
      <c r="M700" s="30">
        <f>IF(OR(H700="",H700=0),"",IF(K700="",IF(J700="","",IF(OR(ISTEXT(J700),ISTEXT(H700)),"",J700/H700)),IF(OR(ISTEXT(L700),ISTEXT(H700)),"",L700/H700)))</f>
        <v/>
      </c>
    </row>
    <row r="701" ht="13.35" customHeight="1" s="162">
      <c r="B701" s="307" t="n"/>
      <c r="C701" s="307" t="n"/>
      <c r="E701" s="307" t="n"/>
      <c r="F701" s="32" t="n"/>
      <c r="G701" s="33">
        <f>IF(F701="", "", IF(OR(ISTEXT(H701),ISTEXT(F701)),"",H701/F701))</f>
        <v/>
      </c>
      <c r="H701" s="33" t="n"/>
      <c r="I701" s="33" t="n"/>
      <c r="J701" s="33">
        <f>IF(I701="", "", IF(OR(ISTEXT(I701),ISTEXT($F701)),"",I701*$F701))</f>
        <v/>
      </c>
      <c r="K701" s="33" t="n"/>
      <c r="L701" s="33">
        <f>IF(K701="", "", IF(OR(ISTEXT(K701),ISTEXT($F701)),"",K701*$F701))</f>
        <v/>
      </c>
      <c r="M701" s="30">
        <f>IF(OR(H701="",H701=0),"",IF(K701="",IF(J701="","",IF(OR(ISTEXT(J701),ISTEXT(H701)),"",J701/H701)),IF(OR(ISTEXT(L701),ISTEXT(H701)),"",L701/H701)))</f>
        <v/>
      </c>
    </row>
    <row r="702" ht="13.35" customHeight="1" s="162">
      <c r="B702" s="307" t="n"/>
      <c r="C702" s="307" t="n"/>
      <c r="E702" s="307" t="n"/>
      <c r="F702" s="32" t="n"/>
      <c r="G702" s="33">
        <f>IF(F702="", "", IF(OR(ISTEXT(H702),ISTEXT(F702)),"",H702/F702))</f>
        <v/>
      </c>
      <c r="H702" s="33" t="n"/>
      <c r="I702" s="33" t="n"/>
      <c r="J702" s="33">
        <f>IF(I702="", "", IF(OR(ISTEXT(I702),ISTEXT($F702)),"",I702*$F702))</f>
        <v/>
      </c>
      <c r="K702" s="33" t="n"/>
      <c r="L702" s="33">
        <f>IF(K702="", "", IF(OR(ISTEXT(K702),ISTEXT($F702)),"",K702*$F702))</f>
        <v/>
      </c>
      <c r="M702" s="30">
        <f>IF(OR(H702="",H702=0),"",IF(K702="",IF(J702="","",IF(OR(ISTEXT(J702),ISTEXT(H702)),"",J702/H702)),IF(OR(ISTEXT(L702),ISTEXT(H702)),"",L702/H702)))</f>
        <v/>
      </c>
    </row>
    <row r="703" ht="13.35" customHeight="1" s="162">
      <c r="B703" s="307" t="n"/>
      <c r="C703" s="307" t="n"/>
      <c r="E703" s="307" t="n"/>
      <c r="F703" s="32" t="n"/>
      <c r="G703" s="33">
        <f>IF(F703="", "", IF(OR(ISTEXT(H703),ISTEXT(F703)),"",H703/F703))</f>
        <v/>
      </c>
      <c r="H703" s="33" t="n"/>
      <c r="I703" s="33" t="n"/>
      <c r="J703" s="33">
        <f>IF(I703="", "", IF(OR(ISTEXT(I703),ISTEXT($F703)),"",I703*$F703))</f>
        <v/>
      </c>
      <c r="K703" s="33" t="n"/>
      <c r="L703" s="33">
        <f>IF(K703="", "", IF(OR(ISTEXT(K703),ISTEXT($F703)),"",K703*$F703))</f>
        <v/>
      </c>
      <c r="M703" s="30">
        <f>IF(OR(H703="",H703=0),"",IF(K703="",IF(J703="","",IF(OR(ISTEXT(J703),ISTEXT(H703)),"",J703/H703)),IF(OR(ISTEXT(L703),ISTEXT(H703)),"",L703/H703)))</f>
        <v/>
      </c>
    </row>
    <row r="704" ht="13.35" customHeight="1" s="162">
      <c r="B704" s="307" t="n"/>
      <c r="C704" s="307" t="n"/>
      <c r="E704" s="307" t="n"/>
      <c r="F704" s="32" t="n"/>
      <c r="G704" s="33">
        <f>IF(F704="", "", IF(OR(ISTEXT(H704),ISTEXT(F704)),"",H704/F704))</f>
        <v/>
      </c>
      <c r="H704" s="33" t="n"/>
      <c r="I704" s="33" t="n"/>
      <c r="J704" s="33">
        <f>IF(I704="", "", IF(OR(ISTEXT(I704),ISTEXT($F704)),"",I704*$F704))</f>
        <v/>
      </c>
      <c r="K704" s="33" t="n"/>
      <c r="L704" s="33">
        <f>IF(K704="", "", IF(OR(ISTEXT(K704),ISTEXT($F704)),"",K704*$F704))</f>
        <v/>
      </c>
      <c r="M704" s="30">
        <f>IF(OR(H704="",H704=0),"",IF(K704="",IF(J704="","",IF(OR(ISTEXT(J704),ISTEXT(H704)),"",J704/H704)),IF(OR(ISTEXT(L704),ISTEXT(H704)),"",L704/H704)))</f>
        <v/>
      </c>
    </row>
    <row r="705" ht="13.35" customHeight="1" s="162">
      <c r="B705" s="307" t="n"/>
      <c r="C705" s="307" t="n"/>
      <c r="E705" s="307" t="n"/>
      <c r="F705" s="32" t="n"/>
      <c r="G705" s="33">
        <f>IF(F705="", "", IF(OR(ISTEXT(H705),ISTEXT(F705)),"",H705/F705))</f>
        <v/>
      </c>
      <c r="H705" s="33" t="n"/>
      <c r="I705" s="33" t="n"/>
      <c r="J705" s="33">
        <f>IF(I705="", "", IF(OR(ISTEXT(I705),ISTEXT($F705)),"",I705*$F705))</f>
        <v/>
      </c>
      <c r="K705" s="33" t="n"/>
      <c r="L705" s="33">
        <f>IF(K705="", "", IF(OR(ISTEXT(K705),ISTEXT($F705)),"",K705*$F705))</f>
        <v/>
      </c>
      <c r="M705" s="30">
        <f>IF(OR(H705="",H705=0),"",IF(K705="",IF(J705="","",IF(OR(ISTEXT(J705),ISTEXT(H705)),"",J705/H705)),IF(OR(ISTEXT(L705),ISTEXT(H705)),"",L705/H705)))</f>
        <v/>
      </c>
    </row>
    <row r="706" ht="13.35" customHeight="1" s="162">
      <c r="B706" s="307" t="n"/>
      <c r="C706" s="307" t="n"/>
      <c r="E706" s="307" t="n"/>
      <c r="F706" s="32" t="n"/>
      <c r="G706" s="33">
        <f>IF(F706="", "", IF(OR(ISTEXT(H706),ISTEXT(F706)),"",H706/F706))</f>
        <v/>
      </c>
      <c r="H706" s="33" t="n"/>
      <c r="I706" s="33" t="n"/>
      <c r="J706" s="33">
        <f>IF(I706="", "", IF(OR(ISTEXT(I706),ISTEXT($F706)),"",I706*$F706))</f>
        <v/>
      </c>
      <c r="K706" s="33" t="n"/>
      <c r="L706" s="33">
        <f>IF(K706="", "", IF(OR(ISTEXT(K706),ISTEXT($F706)),"",K706*$F706))</f>
        <v/>
      </c>
      <c r="M706" s="30">
        <f>IF(OR(H706="",H706=0),"",IF(K706="",IF(J706="","",IF(OR(ISTEXT(J706),ISTEXT(H706)),"",J706/H706)),IF(OR(ISTEXT(L706),ISTEXT(H706)),"",L706/H706)))</f>
        <v/>
      </c>
    </row>
    <row r="707" ht="13.35" customHeight="1" s="162">
      <c r="B707" s="307" t="n"/>
      <c r="C707" s="307" t="n"/>
      <c r="E707" s="307" t="n"/>
      <c r="F707" s="32" t="n"/>
      <c r="G707" s="33">
        <f>IF(F707="", "", IF(OR(ISTEXT(H707),ISTEXT(F707)),"",H707/F707))</f>
        <v/>
      </c>
      <c r="H707" s="33" t="n"/>
      <c r="I707" s="33" t="n"/>
      <c r="J707" s="33">
        <f>IF(I707="", "", IF(OR(ISTEXT(I707),ISTEXT($F707)),"",I707*$F707))</f>
        <v/>
      </c>
      <c r="K707" s="33" t="n"/>
      <c r="L707" s="33">
        <f>IF(K707="", "", IF(OR(ISTEXT(K707),ISTEXT($F707)),"",K707*$F707))</f>
        <v/>
      </c>
      <c r="M707" s="30">
        <f>IF(OR(H707="",H707=0),"",IF(K707="",IF(J707="","",IF(OR(ISTEXT(J707),ISTEXT(H707)),"",J707/H707)),IF(OR(ISTEXT(L707),ISTEXT(H707)),"",L707/H707)))</f>
        <v/>
      </c>
    </row>
    <row r="708" ht="13.35" customHeight="1" s="162">
      <c r="B708" s="307" t="n"/>
      <c r="C708" s="307" t="n"/>
      <c r="E708" s="307" t="n"/>
      <c r="F708" s="32" t="n"/>
      <c r="G708" s="33">
        <f>IF(F708="", "", IF(OR(ISTEXT(H708),ISTEXT(F708)),"",H708/F708))</f>
        <v/>
      </c>
      <c r="H708" s="33" t="n"/>
      <c r="I708" s="33" t="n"/>
      <c r="J708" s="33">
        <f>IF(I708="", "", IF(OR(ISTEXT(I708),ISTEXT($F708)),"",I708*$F708))</f>
        <v/>
      </c>
      <c r="K708" s="33" t="n"/>
      <c r="L708" s="33">
        <f>IF(K708="", "", IF(OR(ISTEXT(K708),ISTEXT($F708)),"",K708*$F708))</f>
        <v/>
      </c>
      <c r="M708" s="30">
        <f>IF(OR(H708="",H708=0),"",IF(K708="",IF(J708="","",IF(OR(ISTEXT(J708),ISTEXT(H708)),"",J708/H708)),IF(OR(ISTEXT(L708),ISTEXT(H708)),"",L708/H708)))</f>
        <v/>
      </c>
    </row>
    <row r="709" ht="13.35" customHeight="1" s="162">
      <c r="B709" s="307" t="n"/>
      <c r="C709" s="307" t="n"/>
      <c r="E709" s="307" t="n"/>
      <c r="F709" s="32" t="n"/>
      <c r="G709" s="33">
        <f>IF(F709="", "", IF(OR(ISTEXT(H709),ISTEXT(F709)),"",H709/F709))</f>
        <v/>
      </c>
      <c r="H709" s="33" t="n"/>
      <c r="I709" s="33" t="n"/>
      <c r="J709" s="33">
        <f>IF(I709="", "", IF(OR(ISTEXT(I709),ISTEXT($F709)),"",I709*$F709))</f>
        <v/>
      </c>
      <c r="K709" s="33" t="n"/>
      <c r="L709" s="33">
        <f>IF(K709="", "", IF(OR(ISTEXT(K709),ISTEXT($F709)),"",K709*$F709))</f>
        <v/>
      </c>
      <c r="M709" s="30">
        <f>IF(OR(H709="",H709=0),"",IF(K709="",IF(J709="","",IF(OR(ISTEXT(J709),ISTEXT(H709)),"",J709/H709)),IF(OR(ISTEXT(L709),ISTEXT(H709)),"",L709/H709)))</f>
        <v/>
      </c>
    </row>
    <row r="710" ht="13.35" customHeight="1" s="162">
      <c r="B710" s="307" t="n"/>
      <c r="C710" s="307" t="n"/>
      <c r="E710" s="307" t="n"/>
      <c r="F710" s="32" t="n"/>
      <c r="G710" s="33">
        <f>IF(F710="", "", IF(OR(ISTEXT(H710),ISTEXT(F710)),"",H710/F710))</f>
        <v/>
      </c>
      <c r="H710" s="33" t="n"/>
      <c r="I710" s="33" t="n"/>
      <c r="J710" s="33">
        <f>IF(I710="", "", IF(OR(ISTEXT(I710),ISTEXT($F710)),"",I710*$F710))</f>
        <v/>
      </c>
      <c r="K710" s="33" t="n"/>
      <c r="L710" s="33">
        <f>IF(K710="", "", IF(OR(ISTEXT(K710),ISTEXT($F710)),"",K710*$F710))</f>
        <v/>
      </c>
      <c r="M710" s="30">
        <f>IF(OR(H710="",H710=0),"",IF(K710="",IF(J710="","",IF(OR(ISTEXT(J710),ISTEXT(H710)),"",J710/H710)),IF(OR(ISTEXT(L710),ISTEXT(H710)),"",L710/H710)))</f>
        <v/>
      </c>
    </row>
    <row r="711" ht="13.35" customHeight="1" s="162">
      <c r="B711" s="307" t="n"/>
      <c r="C711" s="307" t="n"/>
      <c r="E711" s="307" t="n"/>
      <c r="F711" s="32" t="n"/>
      <c r="G711" s="33">
        <f>IF(F711="", "", IF(OR(ISTEXT(H711),ISTEXT(F711)),"",H711/F711))</f>
        <v/>
      </c>
      <c r="H711" s="33" t="n"/>
      <c r="I711" s="33" t="n"/>
      <c r="J711" s="33">
        <f>IF(I711="", "", IF(OR(ISTEXT(I711),ISTEXT($F711)),"",I711*$F711))</f>
        <v/>
      </c>
      <c r="K711" s="33" t="n"/>
      <c r="L711" s="33">
        <f>IF(K711="", "", IF(OR(ISTEXT(K711),ISTEXT($F711)),"",K711*$F711))</f>
        <v/>
      </c>
      <c r="M711" s="30">
        <f>IF(OR(H711="",H711=0),"",IF(K711="",IF(J711="","",IF(OR(ISTEXT(J711),ISTEXT(H711)),"",J711/H711)),IF(OR(ISTEXT(L711),ISTEXT(H711)),"",L711/H711)))</f>
        <v/>
      </c>
    </row>
    <row r="712" ht="13.35" customHeight="1" s="162">
      <c r="B712" s="307" t="n"/>
      <c r="C712" s="307" t="n"/>
      <c r="E712" s="307" t="n"/>
      <c r="F712" s="32" t="n"/>
      <c r="G712" s="33">
        <f>IF(F712="", "", IF(OR(ISTEXT(H712),ISTEXT(F712)),"",H712/F712))</f>
        <v/>
      </c>
      <c r="H712" s="33" t="n"/>
      <c r="I712" s="33" t="n"/>
      <c r="J712" s="33">
        <f>IF(I712="", "", IF(OR(ISTEXT(I712),ISTEXT($F712)),"",I712*$F712))</f>
        <v/>
      </c>
      <c r="K712" s="33" t="n"/>
      <c r="L712" s="33">
        <f>IF(K712="", "", IF(OR(ISTEXT(K712),ISTEXT($F712)),"",K712*$F712))</f>
        <v/>
      </c>
      <c r="M712" s="30">
        <f>IF(OR(H712="",H712=0),"",IF(K712="",IF(J712="","",IF(OR(ISTEXT(J712),ISTEXT(H712)),"",J712/H712)),IF(OR(ISTEXT(L712),ISTEXT(H712)),"",L712/H712)))</f>
        <v/>
      </c>
    </row>
    <row r="713" ht="13.35" customHeight="1" s="162">
      <c r="B713" s="307" t="n"/>
      <c r="C713" s="307" t="n"/>
      <c r="E713" s="307" t="n"/>
      <c r="F713" s="32" t="n"/>
      <c r="G713" s="33">
        <f>IF(F713="", "", IF(OR(ISTEXT(H713),ISTEXT(F713)),"",H713/F713))</f>
        <v/>
      </c>
      <c r="H713" s="33" t="n"/>
      <c r="I713" s="33" t="n"/>
      <c r="J713" s="33">
        <f>IF(I713="", "", IF(OR(ISTEXT(I713),ISTEXT($F713)),"",I713*$F713))</f>
        <v/>
      </c>
      <c r="K713" s="33" t="n"/>
      <c r="L713" s="33">
        <f>IF(K713="", "", IF(OR(ISTEXT(K713),ISTEXT($F713)),"",K713*$F713))</f>
        <v/>
      </c>
      <c r="M713" s="30">
        <f>IF(OR(H713="",H713=0),"",IF(K713="",IF(J713="","",IF(OR(ISTEXT(J713),ISTEXT(H713)),"",J713/H713)),IF(OR(ISTEXT(L713),ISTEXT(H713)),"",L713/H713)))</f>
        <v/>
      </c>
    </row>
    <row r="714" ht="13.35" customHeight="1" s="162">
      <c r="B714" s="307" t="n"/>
      <c r="C714" s="307" t="n"/>
      <c r="E714" s="307" t="n"/>
      <c r="F714" s="32" t="n"/>
      <c r="G714" s="33">
        <f>IF(F714="", "", IF(OR(ISTEXT(H714),ISTEXT(F714)),"",H714/F714))</f>
        <v/>
      </c>
      <c r="H714" s="33" t="n"/>
      <c r="I714" s="33" t="n"/>
      <c r="J714" s="33">
        <f>IF(I714="", "", IF(OR(ISTEXT(I714),ISTEXT($F714)),"",I714*$F714))</f>
        <v/>
      </c>
      <c r="K714" s="33" t="n"/>
      <c r="L714" s="33">
        <f>IF(K714="", "", IF(OR(ISTEXT(K714),ISTEXT($F714)),"",K714*$F714))</f>
        <v/>
      </c>
      <c r="M714" s="30">
        <f>IF(OR(H714="",H714=0),"",IF(K714="",IF(J714="","",IF(OR(ISTEXT(J714),ISTEXT(H714)),"",J714/H714)),IF(OR(ISTEXT(L714),ISTEXT(H714)),"",L714/H714)))</f>
        <v/>
      </c>
    </row>
    <row r="715" ht="13.35" customHeight="1" s="162">
      <c r="B715" s="307" t="n"/>
      <c r="C715" s="307" t="n"/>
      <c r="E715" s="307" t="n"/>
      <c r="F715" s="32" t="n"/>
      <c r="G715" s="33">
        <f>IF(F715="", "", IF(OR(ISTEXT(H715),ISTEXT(F715)),"",H715/F715))</f>
        <v/>
      </c>
      <c r="H715" s="33" t="n"/>
      <c r="I715" s="33" t="n"/>
      <c r="J715" s="33">
        <f>IF(I715="", "", IF(OR(ISTEXT(I715),ISTEXT($F715)),"",I715*$F715))</f>
        <v/>
      </c>
      <c r="K715" s="33" t="n"/>
      <c r="L715" s="33">
        <f>IF(K715="", "", IF(OR(ISTEXT(K715),ISTEXT($F715)),"",K715*$F715))</f>
        <v/>
      </c>
      <c r="M715" s="30">
        <f>IF(OR(H715="",H715=0),"",IF(K715="",IF(J715="","",IF(OR(ISTEXT(J715),ISTEXT(H715)),"",J715/H715)),IF(OR(ISTEXT(L715),ISTEXT(H715)),"",L715/H715)))</f>
        <v/>
      </c>
    </row>
    <row r="716" ht="13.35" customHeight="1" s="162">
      <c r="B716" s="307" t="n"/>
      <c r="C716" s="307" t="n"/>
      <c r="E716" s="307" t="n"/>
      <c r="F716" s="32" t="n"/>
      <c r="G716" s="33">
        <f>IF(F716="", "", IF(OR(ISTEXT(H716),ISTEXT(F716)),"",H716/F716))</f>
        <v/>
      </c>
      <c r="H716" s="33" t="n"/>
      <c r="I716" s="33" t="n"/>
      <c r="J716" s="33">
        <f>IF(I716="", "", IF(OR(ISTEXT(I716),ISTEXT($F716)),"",I716*$F716))</f>
        <v/>
      </c>
      <c r="K716" s="33" t="n"/>
      <c r="L716" s="33">
        <f>IF(K716="", "", IF(OR(ISTEXT(K716),ISTEXT($F716)),"",K716*$F716))</f>
        <v/>
      </c>
      <c r="M716" s="30">
        <f>IF(OR(H716="",H716=0),"",IF(K716="",IF(J716="","",IF(OR(ISTEXT(J716),ISTEXT(H716)),"",J716/H716)),IF(OR(ISTEXT(L716),ISTEXT(H716)),"",L716/H716)))</f>
        <v/>
      </c>
    </row>
    <row r="717" ht="13.35" customHeight="1" s="162">
      <c r="B717" s="307" t="n"/>
      <c r="C717" s="307" t="n"/>
      <c r="E717" s="307" t="n"/>
      <c r="F717" s="32" t="n"/>
      <c r="G717" s="33">
        <f>IF(F717="", "", IF(OR(ISTEXT(H717),ISTEXT(F717)),"",H717/F717))</f>
        <v/>
      </c>
      <c r="H717" s="33" t="n"/>
      <c r="I717" s="33" t="n"/>
      <c r="J717" s="33">
        <f>IF(I717="", "", IF(OR(ISTEXT(I717),ISTEXT($F717)),"",I717*$F717))</f>
        <v/>
      </c>
      <c r="K717" s="33" t="n"/>
      <c r="L717" s="33">
        <f>IF(K717="", "", IF(OR(ISTEXT(K717),ISTEXT($F717)),"",K717*$F717))</f>
        <v/>
      </c>
      <c r="M717" s="30">
        <f>IF(OR(H717="",H717=0),"",IF(K717="",IF(J717="","",IF(OR(ISTEXT(J717),ISTEXT(H717)),"",J717/H717)),IF(OR(ISTEXT(L717),ISTEXT(H717)),"",L717/H717)))</f>
        <v/>
      </c>
    </row>
    <row r="718" ht="13.35" customHeight="1" s="162">
      <c r="B718" s="307" t="n"/>
      <c r="C718" s="307" t="n"/>
      <c r="E718" s="307" t="n"/>
      <c r="F718" s="32" t="n"/>
      <c r="G718" s="33">
        <f>IF(F718="", "", IF(OR(ISTEXT(H718),ISTEXT(F718)),"",H718/F718))</f>
        <v/>
      </c>
      <c r="H718" s="33" t="n"/>
      <c r="I718" s="33" t="n"/>
      <c r="J718" s="33">
        <f>IF(I718="", "", IF(OR(ISTEXT(I718),ISTEXT($F718)),"",I718*$F718))</f>
        <v/>
      </c>
      <c r="K718" s="33" t="n"/>
      <c r="L718" s="33">
        <f>IF(K718="", "", IF(OR(ISTEXT(K718),ISTEXT($F718)),"",K718*$F718))</f>
        <v/>
      </c>
      <c r="M718" s="30">
        <f>IF(OR(H718="",H718=0),"",IF(K718="",IF(J718="","",IF(OR(ISTEXT(J718),ISTEXT(H718)),"",J718/H718)),IF(OR(ISTEXT(L718),ISTEXT(H718)),"",L718/H718)))</f>
        <v/>
      </c>
    </row>
    <row r="719" ht="13.35" customHeight="1" s="162">
      <c r="B719" s="307" t="n"/>
      <c r="C719" s="307" t="n"/>
      <c r="E719" s="307" t="n"/>
      <c r="F719" s="32" t="n"/>
      <c r="G719" s="33">
        <f>IF(F719="", "", IF(OR(ISTEXT(H719),ISTEXT(F719)),"",H719/F719))</f>
        <v/>
      </c>
      <c r="H719" s="33" t="n"/>
      <c r="I719" s="33" t="n"/>
      <c r="J719" s="33">
        <f>IF(I719="", "", IF(OR(ISTEXT(I719),ISTEXT($F719)),"",I719*$F719))</f>
        <v/>
      </c>
      <c r="K719" s="33" t="n"/>
      <c r="L719" s="33">
        <f>IF(K719="", "", IF(OR(ISTEXT(K719),ISTEXT($F719)),"",K719*$F719))</f>
        <v/>
      </c>
      <c r="M719" s="30">
        <f>IF(OR(H719="",H719=0),"",IF(K719="",IF(J719="","",IF(OR(ISTEXT(J719),ISTEXT(H719)),"",J719/H719)),IF(OR(ISTEXT(L719),ISTEXT(H719)),"",L719/H719)))</f>
        <v/>
      </c>
    </row>
    <row r="720" ht="13.35" customHeight="1" s="162">
      <c r="B720" s="307" t="n"/>
      <c r="C720" s="307" t="n"/>
      <c r="E720" s="307" t="n"/>
      <c r="F720" s="32" t="n"/>
      <c r="G720" s="33">
        <f>IF(F720="", "", IF(OR(ISTEXT(H720),ISTEXT(F720)),"",H720/F720))</f>
        <v/>
      </c>
      <c r="H720" s="33" t="n"/>
      <c r="I720" s="33" t="n"/>
      <c r="J720" s="33">
        <f>IF(I720="", "", IF(OR(ISTEXT(I720),ISTEXT($F720)),"",I720*$F720))</f>
        <v/>
      </c>
      <c r="K720" s="33" t="n"/>
      <c r="L720" s="33">
        <f>IF(K720="", "", IF(OR(ISTEXT(K720),ISTEXT($F720)),"",K720*$F720))</f>
        <v/>
      </c>
      <c r="M720" s="30">
        <f>IF(OR(H720="",H720=0),"",IF(K720="",IF(J720="","",IF(OR(ISTEXT(J720),ISTEXT(H720)),"",J720/H720)),IF(OR(ISTEXT(L720),ISTEXT(H720)),"",L720/H720)))</f>
        <v/>
      </c>
    </row>
    <row r="721" ht="13.35" customHeight="1" s="162">
      <c r="B721" s="307" t="n"/>
      <c r="C721" s="307" t="n"/>
      <c r="E721" s="307" t="n"/>
      <c r="F721" s="32" t="n"/>
      <c r="G721" s="33">
        <f>IF(F721="", "", IF(OR(ISTEXT(H721),ISTEXT(F721)),"",H721/F721))</f>
        <v/>
      </c>
      <c r="H721" s="33" t="n"/>
      <c r="I721" s="33" t="n"/>
      <c r="J721" s="33">
        <f>IF(I721="", "", IF(OR(ISTEXT(I721),ISTEXT($F721)),"",I721*$F721))</f>
        <v/>
      </c>
      <c r="K721" s="33" t="n"/>
      <c r="L721" s="33">
        <f>IF(K721="", "", IF(OR(ISTEXT(K721),ISTEXT($F721)),"",K721*$F721))</f>
        <v/>
      </c>
      <c r="M721" s="30">
        <f>IF(OR(H721="",H721=0),"",IF(K721="",IF(J721="","",IF(OR(ISTEXT(J721),ISTEXT(H721)),"",J721/H721)),IF(OR(ISTEXT(L721),ISTEXT(H721)),"",L721/H721)))</f>
        <v/>
      </c>
    </row>
    <row r="722" ht="13.35" customHeight="1" s="162">
      <c r="B722" s="42" t="n"/>
      <c r="C722" s="231" t="inlineStr">
        <is>
          <t>Subtotal (this page)</t>
        </is>
      </c>
      <c r="D722" s="159" t="n"/>
      <c r="E722" s="42" t="n"/>
      <c r="F722" s="42" t="n"/>
      <c r="G722" s="43" t="n"/>
      <c r="H722" s="43">
        <f>IF(SUM(H684:H721)=0,"",SUM(H684:H721))</f>
        <v/>
      </c>
      <c r="I722" s="43" t="n"/>
      <c r="J722" s="43">
        <f>IF(SUM(J684:J721)=0,"",SUM(J684:J721))</f>
        <v/>
      </c>
      <c r="K722" s="43" t="n"/>
      <c r="L722" s="43">
        <f>IF(SUM(L684:L721)=0,"",SUM(L684:L721))</f>
        <v/>
      </c>
      <c r="M722" s="35">
        <f>IF(OR(H722="",H722=0),"",IF(L722="",IF(J722="","",IF(OR(ISTEXT(J722),ISTEXT(H722)),"",J722/H722)),IF(OR(ISTEXT(L722),ISTEXT(H722)),"",L722/H722)))</f>
        <v/>
      </c>
    </row>
    <row r="723" ht="13.35" customHeight="1" s="162">
      <c r="B723" s="188" t="inlineStr">
        <is>
          <t>Return Air Inlets (cont.)</t>
        </is>
      </c>
      <c r="C723" s="174" t="n"/>
      <c r="D723" s="174" t="n"/>
      <c r="E723" s="174" t="n"/>
      <c r="F723" s="173" t="n"/>
      <c r="G723" s="233" t="inlineStr">
        <is>
          <t>Design VEL</t>
        </is>
      </c>
      <c r="H723" s="194" t="inlineStr">
        <is>
          <t>Design CFM</t>
        </is>
      </c>
      <c r="I723" s="188" t="inlineStr">
        <is>
          <t>Initial</t>
        </is>
      </c>
      <c r="J723" s="173" t="n"/>
      <c r="K723" s="188" t="inlineStr">
        <is>
          <t>Final</t>
        </is>
      </c>
      <c r="L723" s="173" t="n"/>
      <c r="M723" s="188" t="inlineStr">
        <is>
          <t>%</t>
        </is>
      </c>
    </row>
    <row r="724" ht="13.35" customHeight="1" s="162">
      <c r="B724" s="153" t="inlineStr">
        <is>
          <t>No.</t>
        </is>
      </c>
      <c r="C724" s="188" t="inlineStr">
        <is>
          <t>Area Served</t>
        </is>
      </c>
      <c r="D724" s="188" t="inlineStr">
        <is>
          <t>Type</t>
        </is>
      </c>
      <c r="E724" s="188" t="inlineStr">
        <is>
          <t>Size</t>
        </is>
      </c>
      <c r="F724" s="188" t="inlineStr">
        <is>
          <t>Ak</t>
        </is>
      </c>
      <c r="G724" s="440" t="n"/>
      <c r="H724" s="440" t="n"/>
      <c r="I724" s="188" t="inlineStr">
        <is>
          <t>VEL</t>
        </is>
      </c>
      <c r="J724" s="188" t="inlineStr">
        <is>
          <t>CFM</t>
        </is>
      </c>
      <c r="K724" s="188" t="inlineStr">
        <is>
          <t>VEL</t>
        </is>
      </c>
      <c r="L724" s="188" t="inlineStr">
        <is>
          <t>CFM</t>
        </is>
      </c>
      <c r="M724" s="440" t="n"/>
    </row>
    <row r="725" ht="13.35" customHeight="1" s="162">
      <c r="B725" s="31" t="n"/>
      <c r="C725" s="31" t="n"/>
      <c r="E725" s="31" t="n"/>
      <c r="F725" s="32" t="n"/>
      <c r="G725" s="33">
        <f>IF(F725="", "", IF(OR(ISTEXT(H725),ISTEXT(F725)),"",H725/F725))</f>
        <v/>
      </c>
      <c r="H725" s="33" t="n"/>
      <c r="I725" s="33" t="n"/>
      <c r="J725" s="33">
        <f>IF(I725="", "", IF(OR(ISTEXT(I725),ISTEXT($F725)),"",I725*$F725))</f>
        <v/>
      </c>
      <c r="K725" s="33" t="n"/>
      <c r="L725" s="33">
        <f>IF(K725="", "", IF(OR(ISTEXT(K725),ISTEXT($F725)),"",K725*$F725))</f>
        <v/>
      </c>
      <c r="M725" s="30">
        <f>IF(OR(H725="",H725=0),"",IF(K725="",IF(J725="","",IF(OR(ISTEXT(J725),ISTEXT(H725)),"",J725/H725)),IF(OR(ISTEXT(L725),ISTEXT(H725)),"",L725/H725)))</f>
        <v/>
      </c>
    </row>
    <row r="726" ht="13.35" customHeight="1" s="162">
      <c r="B726" s="31" t="n"/>
      <c r="C726" s="31" t="n"/>
      <c r="E726" s="31" t="n"/>
      <c r="F726" s="32" t="n"/>
      <c r="G726" s="33">
        <f>IF(F726="", "", IF(OR(ISTEXT(H726),ISTEXT(F726)),"",H726/F726))</f>
        <v/>
      </c>
      <c r="H726" s="33" t="n"/>
      <c r="I726" s="33" t="n"/>
      <c r="J726" s="33">
        <f>IF(I726="", "", IF(OR(ISTEXT(I726),ISTEXT($F726)),"",I726*$F726))</f>
        <v/>
      </c>
      <c r="K726" s="33" t="n"/>
      <c r="L726" s="33">
        <f>IF(K726="", "", IF(OR(ISTEXT(K726),ISTEXT($F726)),"",K726*$F726))</f>
        <v/>
      </c>
      <c r="M726" s="30">
        <f>IF(OR(H726="",H726=0),"",IF(K726="",IF(J726="","",IF(OR(ISTEXT(J726),ISTEXT(H726)),"",J726/H726)),IF(OR(ISTEXT(L726),ISTEXT(H726)),"",L726/H726)))</f>
        <v/>
      </c>
    </row>
    <row r="727" ht="13.35" customHeight="1" s="162">
      <c r="B727" s="31" t="n"/>
      <c r="C727" s="31" t="n"/>
      <c r="E727" s="31" t="n"/>
      <c r="F727" s="32" t="n"/>
      <c r="G727" s="33">
        <f>IF(F727="", "", IF(OR(ISTEXT(H727),ISTEXT(F727)),"",H727/F727))</f>
        <v/>
      </c>
      <c r="H727" s="33" t="n"/>
      <c r="I727" s="33" t="n"/>
      <c r="J727" s="33">
        <f>IF(I727="", "", IF(OR(ISTEXT(I727),ISTEXT($F727)),"",I727*$F727))</f>
        <v/>
      </c>
      <c r="K727" s="33" t="n"/>
      <c r="L727" s="33">
        <f>IF(K727="", "", IF(OR(ISTEXT(K727),ISTEXT($F727)),"",K727*$F727))</f>
        <v/>
      </c>
      <c r="M727" s="30">
        <f>IF(OR(H727="",H727=0),"",IF(K727="",IF(J727="","",IF(OR(ISTEXT(J727),ISTEXT(H727)),"",J727/H727)),IF(OR(ISTEXT(L727),ISTEXT(H727)),"",L727/H727)))</f>
        <v/>
      </c>
    </row>
    <row r="728" ht="13.35" customHeight="1" s="162">
      <c r="B728" s="31" t="n"/>
      <c r="C728" s="31" t="n"/>
      <c r="E728" s="31" t="n"/>
      <c r="F728" s="32" t="n"/>
      <c r="G728" s="33">
        <f>IF(F728="", "", IF(OR(ISTEXT(H728),ISTEXT(F728)),"",H728/F728))</f>
        <v/>
      </c>
      <c r="H728" s="33" t="n"/>
      <c r="I728" s="33" t="n"/>
      <c r="J728" s="33">
        <f>IF(I728="", "", IF(OR(ISTEXT(I728),ISTEXT($F728)),"",I728*$F728))</f>
        <v/>
      </c>
      <c r="K728" s="33" t="n"/>
      <c r="L728" s="33">
        <f>IF(K728="", "", IF(OR(ISTEXT(K728),ISTEXT($F728)),"",K728*$F728))</f>
        <v/>
      </c>
      <c r="M728" s="30">
        <f>IF(OR(H728="",H728=0),"",IF(K728="",IF(J728="","",IF(OR(ISTEXT(J728),ISTEXT(H728)),"",J728/H728)),IF(OR(ISTEXT(L728),ISTEXT(H728)),"",L728/H728)))</f>
        <v/>
      </c>
    </row>
    <row r="729" ht="13.35" customHeight="1" s="162">
      <c r="B729" s="42" t="n"/>
      <c r="C729" s="231" t="inlineStr">
        <is>
          <t>Subtotal (this page)</t>
        </is>
      </c>
      <c r="D729" s="159" t="n"/>
      <c r="E729" s="42" t="n"/>
      <c r="F729" s="42" t="n"/>
      <c r="G729" s="43" t="n"/>
      <c r="H729" s="43">
        <f>IF(SUM(H725:H728)=0,"",SUM(H725:H728))</f>
        <v/>
      </c>
      <c r="I729" s="42" t="n"/>
      <c r="J729" s="43">
        <f>IF(SUM(J725:J728)=0,"",SUM(J725:J728))</f>
        <v/>
      </c>
      <c r="K729" s="42" t="n"/>
      <c r="L729" s="43">
        <f>IF(SUM(L725:L728)=0,"",SUM(L725:L728))</f>
        <v/>
      </c>
      <c r="M729" s="35">
        <f>IF(OR(H729="",H729=0),"",IF(L729="",IF(J729="","",IF(OR(ISTEXT(J729),ISTEXT(H729)),"",J729/H729)),IF(OR(ISTEXT(L729),ISTEXT(H729)),"",L729/H729)))</f>
        <v/>
      </c>
    </row>
    <row r="730" ht="13.35" customHeight="1" s="162">
      <c r="B730" s="188" t="inlineStr">
        <is>
          <t>Remarks (cont.)</t>
        </is>
      </c>
      <c r="C730" s="173" t="n"/>
      <c r="D730" s="154" t="n"/>
      <c r="E730" s="174" t="n"/>
      <c r="F730" s="174" t="n"/>
      <c r="G730" s="174" t="n"/>
      <c r="H730" s="174" t="n"/>
      <c r="I730" s="174" t="n"/>
      <c r="J730" s="174" t="n"/>
      <c r="K730" s="174" t="n"/>
      <c r="L730" s="174" t="n"/>
      <c r="M730" s="173" t="n"/>
    </row>
    <row r="731" ht="13.35" customHeight="1" s="162">
      <c r="B731" s="154" t="n"/>
      <c r="C731" s="174" t="n"/>
      <c r="D731" s="174" t="n"/>
      <c r="E731" s="174" t="n"/>
      <c r="F731" s="174" t="n"/>
      <c r="G731" s="174" t="n"/>
      <c r="H731" s="174" t="n"/>
      <c r="I731" s="174" t="n"/>
      <c r="J731" s="174" t="n"/>
      <c r="K731" s="174" t="n"/>
      <c r="L731" s="174" t="n"/>
      <c r="M731" s="173" t="n"/>
    </row>
    <row r="732" ht="13.35" customHeight="1" s="162">
      <c r="B732" s="200" t="inlineStr">
        <is>
          <t>System</t>
        </is>
      </c>
      <c r="C732" s="403" t="n"/>
      <c r="D732" s="209">
        <f>IF('{Equipment Data Entry}'!B14="","",'{Equipment Data Entry}'!B14)</f>
        <v/>
      </c>
      <c r="E732" s="418" t="n"/>
      <c r="F732" s="403" t="n"/>
      <c r="G732" s="200" t="inlineStr">
        <is>
          <t>Service</t>
        </is>
      </c>
      <c r="H732" s="403" t="n"/>
      <c r="I732" s="210">
        <f>IF('{Equipment Data Entry}'!C14="","",'{Equipment Data Entry}'!C14)</f>
        <v/>
      </c>
      <c r="J732" s="418" t="n"/>
      <c r="K732" s="418" t="n"/>
      <c r="L732" s="418" t="n"/>
      <c r="M732" s="403" t="n"/>
    </row>
    <row r="733" ht="13.35" customHeight="1" s="162">
      <c r="B733" s="422" t="n"/>
      <c r="C733" s="423" t="n"/>
      <c r="D733" s="422" t="n"/>
      <c r="E733" s="424" t="n"/>
      <c r="F733" s="423" t="n"/>
      <c r="G733" s="422" t="n"/>
      <c r="H733" s="423" t="n"/>
      <c r="I733" s="422" t="n"/>
      <c r="J733" s="424" t="n"/>
      <c r="K733" s="424" t="n"/>
      <c r="L733" s="424" t="n"/>
      <c r="M733" s="423" t="n"/>
    </row>
    <row r="734" ht="13.35" customHeight="1" s="162">
      <c r="B734" s="425" t="inlineStr">
        <is>
          <t>Drive Type:</t>
        </is>
      </c>
      <c r="D734" s="426" t="n"/>
      <c r="E734" s="425" t="inlineStr">
        <is>
          <t>Rotation – Design:</t>
        </is>
      </c>
      <c r="G734" s="426" t="n"/>
      <c r="I734" s="425" t="inlineStr">
        <is>
          <t>Actual:</t>
        </is>
      </c>
      <c r="J734" s="426" t="n"/>
    </row>
    <row r="735" ht="13.35" customHeight="1" s="162">
      <c r="B735" s="200" t="inlineStr">
        <is>
          <t>Unit Data</t>
        </is>
      </c>
      <c r="C735" s="400" t="n"/>
      <c r="D735" s="400" t="n"/>
      <c r="E735" s="400" t="n"/>
      <c r="F735" s="400" t="n"/>
      <c r="G735" s="401" t="n"/>
      <c r="I735" s="200" t="inlineStr">
        <is>
          <t>Design and Performance Data</t>
        </is>
      </c>
      <c r="J735" s="400" t="n"/>
      <c r="K735" s="400" t="n"/>
      <c r="L735" s="401" t="n"/>
      <c r="M735" s="283" t="n"/>
    </row>
    <row r="736" ht="13.35" customHeight="1" s="162">
      <c r="B736" s="199" t="inlineStr">
        <is>
          <t>Manufacturer</t>
        </is>
      </c>
      <c r="C736" s="401" t="n"/>
      <c r="D736" s="204">
        <f>IF('{Equipment Data Entry}'!E14="","",'{Equipment Data Entry}'!E14)</f>
        <v/>
      </c>
      <c r="E736" s="400" t="n"/>
      <c r="F736" s="400" t="n"/>
      <c r="G736" s="401" t="n"/>
      <c r="I736" s="199" t="inlineStr">
        <is>
          <t>Design Criteria</t>
        </is>
      </c>
      <c r="J736" s="401" t="n"/>
      <c r="K736" s="199" t="inlineStr">
        <is>
          <t>Design</t>
        </is>
      </c>
      <c r="L736" s="199" t="inlineStr">
        <is>
          <t>Actual</t>
        </is>
      </c>
    </row>
    <row r="737" ht="13.35" customHeight="1" s="162">
      <c r="B737" s="199" t="inlineStr">
        <is>
          <t>Model Number</t>
        </is>
      </c>
      <c r="C737" s="401" t="n"/>
      <c r="D737" s="204">
        <f>IF('{Equipment Data Entry}'!F14="","",'{Equipment Data Entry}'!F14)</f>
        <v/>
      </c>
      <c r="E737" s="400" t="n"/>
      <c r="F737" s="400" t="n"/>
      <c r="G737" s="401" t="n"/>
      <c r="I737" s="199" t="inlineStr">
        <is>
          <t>Total Airflow</t>
        </is>
      </c>
      <c r="J737" s="401" t="n"/>
      <c r="K737" s="24">
        <f>H771</f>
        <v/>
      </c>
      <c r="L737" s="24">
        <f>L771</f>
        <v/>
      </c>
      <c r="M737" s="22">
        <f>IF(OR(L737="",K737="",K737=0),"",IF(OR(ISTEXT(L737),ISTEXT(K737)),"",L737/K737))</f>
        <v/>
      </c>
    </row>
    <row r="738" ht="13.35" customHeight="1" s="162">
      <c r="B738" s="199" t="inlineStr">
        <is>
          <t>Serial Number</t>
        </is>
      </c>
      <c r="C738" s="401" t="n"/>
      <c r="D738" s="204" t="n"/>
      <c r="E738" s="400" t="n"/>
      <c r="F738" s="400" t="n"/>
      <c r="G738" s="401" t="n"/>
      <c r="I738" s="199" t="inlineStr">
        <is>
          <t>Outside Airflow</t>
        </is>
      </c>
      <c r="J738" s="401" t="n"/>
      <c r="K738" s="24">
        <f>IF(N(H779)=0,"",H779)</f>
        <v/>
      </c>
      <c r="L738" s="24">
        <f>L779</f>
        <v/>
      </c>
      <c r="M738" s="22">
        <f>IF(OR(L738="",K738="",K738=0),"",IF(OR(ISTEXT(L738),ISTEXT(K738)),"",L738/K738))</f>
        <v/>
      </c>
    </row>
    <row r="739" ht="13.35" customHeight="1" s="162">
      <c r="B739" s="199" t="inlineStr">
        <is>
          <t>Area Served</t>
        </is>
      </c>
      <c r="C739" s="401" t="n"/>
      <c r="D739" s="204">
        <f>I732</f>
        <v/>
      </c>
      <c r="E739" s="400" t="n"/>
      <c r="F739" s="400" t="n"/>
      <c r="G739" s="401" t="n"/>
      <c r="I739" s="199" t="inlineStr">
        <is>
          <t>Return Airflow</t>
        </is>
      </c>
      <c r="J739" s="401" t="n"/>
      <c r="K739" s="24">
        <f>IF(K737="","",IF(ISTEXT(K737),"",K737-N(K738)))</f>
        <v/>
      </c>
      <c r="L739" s="24">
        <f>IF(L737="","",IF(ISTEXT(L737),"",L737-N(L738)))</f>
        <v/>
      </c>
    </row>
    <row r="740" ht="13.35" customHeight="1" s="162">
      <c r="B740" s="199" t="inlineStr">
        <is>
          <t>Location</t>
        </is>
      </c>
      <c r="C740" s="401" t="n"/>
      <c r="D740" s="204">
        <f>IF('{Equipment Data Entry}'!D14="","",'{Equipment Data Entry}'!D14)</f>
        <v/>
      </c>
      <c r="E740" s="400" t="n"/>
      <c r="F740" s="400" t="n"/>
      <c r="G740" s="401" t="n"/>
      <c r="I740" s="199" t="inlineStr">
        <is>
          <t>Unit ESP</t>
        </is>
      </c>
      <c r="J740" s="401" t="n"/>
      <c r="K740" s="71">
        <f>IF('{Equipment Data Entry}'!H14="","",'{Equipment Data Entry}'!H14)</f>
        <v/>
      </c>
      <c r="L740" s="29">
        <f>I757</f>
        <v/>
      </c>
    </row>
    <row r="741" ht="13.35" customHeight="1" s="162">
      <c r="I741" s="199" t="inlineStr">
        <is>
          <t>Fan RPMs</t>
        </is>
      </c>
      <c r="J741" s="401" t="n"/>
      <c r="K741" s="24">
        <f>IF('{Equipment Data Entry}'!I14="","",'{Equipment Data Entry}'!I14)</f>
        <v/>
      </c>
      <c r="L741" s="24">
        <f>IF(L750="","",L750)</f>
        <v/>
      </c>
    </row>
    <row r="742" ht="13.35" customHeight="1" s="162">
      <c r="B742" s="200" t="inlineStr">
        <is>
          <t>Motor Data</t>
        </is>
      </c>
      <c r="C742" s="400" t="n"/>
      <c r="D742" s="400" t="n"/>
      <c r="E742" s="400" t="n"/>
      <c r="F742" s="400" t="n"/>
      <c r="G742" s="401" t="n"/>
      <c r="I742" s="199" t="inlineStr">
        <is>
          <t>Filter Type/Size/Qty</t>
        </is>
      </c>
      <c r="J742" s="400" t="n"/>
      <c r="K742" s="401" t="n"/>
      <c r="L742" s="24" t="n"/>
      <c r="M742" s="401" t="n"/>
    </row>
    <row r="743" ht="13.35" customHeight="1" s="162">
      <c r="B743" s="199" t="inlineStr">
        <is>
          <t>Manufacturer</t>
        </is>
      </c>
      <c r="C743" s="401" t="n"/>
      <c r="D743" s="203" t="n"/>
      <c r="E743" s="400" t="n"/>
      <c r="F743" s="400" t="n"/>
      <c r="G743" s="401" t="n"/>
      <c r="I743" s="200" t="inlineStr">
        <is>
          <t>Drive Data</t>
        </is>
      </c>
      <c r="J743" s="400" t="n"/>
      <c r="K743" s="400" t="n"/>
      <c r="L743" s="401" t="n"/>
    </row>
    <row r="744" ht="13.35" customHeight="1" s="162">
      <c r="B744" s="199" t="inlineStr">
        <is>
          <t>Horsepower</t>
        </is>
      </c>
      <c r="C744" s="401" t="n"/>
      <c r="D744" s="28">
        <f>IF('{Equipment Data Entry}'!G14="","",'{Equipment Data Entry}'!G14)</f>
        <v/>
      </c>
      <c r="E744" s="21" t="inlineStr">
        <is>
          <t>RPM</t>
        </is>
      </c>
      <c r="F744" s="24" t="n"/>
      <c r="G744" s="199" t="inlineStr">
        <is>
          <t>SF</t>
        </is>
      </c>
      <c r="I744" s="199" t="inlineStr">
        <is>
          <t>Motor sheave</t>
        </is>
      </c>
      <c r="J744" s="400" t="n"/>
      <c r="K744" s="24">
        <f>IF('{Equipment Data Entry}'!J14="","",'{Equipment Data Entry}'!J14)</f>
        <v/>
      </c>
      <c r="L744" s="21" t="inlineStr">
        <is>
          <t>Bore</t>
        </is>
      </c>
      <c r="M744" s="208"/>
    </row>
    <row r="745" ht="13.35" customHeight="1" s="162">
      <c r="B745" s="198">
        <f>IF('{Equipment Data Entry}'!N14="","",'{Equipment Data Entry}'!N14)</f>
        <v/>
      </c>
      <c r="C745" s="198">
        <f>IF('{Equipment Data Entry}'!O14="","",'{Equipment Data Entry}'!O14)</f>
        <v/>
      </c>
      <c r="D745" s="21" t="inlineStr">
        <is>
          <t>FLA</t>
        </is>
      </c>
      <c r="E745" s="25" t="n"/>
      <c r="F745" s="21" t="inlineStr">
        <is>
          <t>Frame</t>
        </is>
      </c>
      <c r="G745" s="208" t="n"/>
      <c r="I745" s="199" t="inlineStr">
        <is>
          <t>Fan pulley</t>
        </is>
      </c>
      <c r="J745" s="400" t="n"/>
      <c r="K745" s="24">
        <f>IF('{Equipment Data Entry}'!K14="","",'{Equipment Data Entry}'!K14)</f>
        <v/>
      </c>
      <c r="L745" s="21" t="inlineStr">
        <is>
          <t>Bore</t>
        </is>
      </c>
      <c r="M745" s="208"/>
    </row>
    <row r="746" ht="13.35" customHeight="1" s="162">
      <c r="B746" s="199" t="inlineStr">
        <is>
          <t>Corrected FLA</t>
        </is>
      </c>
      <c r="C746" s="401" t="n"/>
      <c r="D746" s="27">
        <f>IF(OR(E747="",E745="",B745=""),"",IF(OR(ISTEXT(B745),COUNT(E747:G747)=0,ISTEXT(E745)),"",B745/AVERAGE(E747:G747)*E745))</f>
        <v/>
      </c>
      <c r="E746" s="199" t="inlineStr">
        <is>
          <t>Estimated BHP</t>
        </is>
      </c>
      <c r="F746" s="401" t="n"/>
      <c r="G746" s="27">
        <f>IF(OR(COUNT(E748:G748)=0,IF(N(E749)&gt;0,E749,N(D744))=0,IF(N(D746)&gt;0,D746,N(E745))=0),"",IF(N(E749)&gt;0,E749,N(D744))*AVERAGE(E748:G748)/IF(N(D746)&gt;0,D746,N(E745)))</f>
        <v/>
      </c>
      <c r="I746" s="199" t="inlineStr">
        <is>
          <t>Belt(s)</t>
        </is>
      </c>
      <c r="J746" s="208">
        <f>IF('{Equipment Data Entry}'!L14="","",'{Equipment Data Entry}'!L14)</f>
        <v/>
      </c>
      <c r="K746" s="199" t="inlineStr">
        <is>
          <t>C to C</t>
        </is>
      </c>
      <c r="L746" s="64">
        <f>IF('{Equipment Data Entry}'!M14="","",'{Equipment Data Entry}'!M14)</f>
        <v/>
      </c>
    </row>
    <row r="747" ht="13.35" customHeight="1" s="162">
      <c r="B747" s="199" t="inlineStr">
        <is>
          <t>Measured Voltage</t>
        </is>
      </c>
      <c r="C747" s="400" t="n"/>
      <c r="D747" s="401" t="n"/>
      <c r="E747" s="24" t="n"/>
      <c r="F747" s="24" t="n"/>
      <c r="G747" s="24" t="n"/>
      <c r="I747" s="199" t="inlineStr">
        <is>
          <t>Final Settings</t>
        </is>
      </c>
      <c r="J747" s="400" t="n"/>
      <c r="K747" s="401" t="n"/>
      <c r="L747" s="24" t="n"/>
      <c r="M747" s="401" t="n"/>
    </row>
    <row r="748" ht="13.35" customHeight="1" s="162">
      <c r="B748" s="199" t="inlineStr">
        <is>
          <t>Measured Amperage</t>
        </is>
      </c>
      <c r="C748" s="400" t="n"/>
      <c r="D748" s="401" t="n"/>
      <c r="E748" s="25" t="n"/>
      <c r="F748" s="25" t="n"/>
      <c r="G748" s="25" t="n"/>
      <c r="I748" s="205" t="inlineStr">
        <is>
          <t>RPM Data</t>
        </is>
      </c>
      <c r="J748" s="401" t="n"/>
      <c r="K748" s="205" t="inlineStr">
        <is>
          <t>Initial</t>
        </is>
      </c>
      <c r="L748" s="205" t="inlineStr">
        <is>
          <t>Final</t>
        </is>
      </c>
    </row>
    <row r="749" ht="13.35" customHeight="1" s="162">
      <c r="B749" s="199" t="inlineStr">
        <is>
          <t>Motor HP (nameplate)</t>
        </is>
      </c>
      <c r="C749" s="400"/>
      <c r="D749" s="401"/>
      <c r="E749" s="24"/>
      <c r="F749" s="24"/>
      <c r="G749" s="24"/>
      <c r="I749" s="199" t="inlineStr">
        <is>
          <t>Motor RPM</t>
        </is>
      </c>
      <c r="J749" s="401" t="n"/>
      <c r="K749" s="24" t="n"/>
      <c r="L749" s="24" t="n"/>
    </row>
    <row r="750" ht="13.35" customHeight="1" s="162">
      <c r="B750" s="200" t="inlineStr">
        <is>
          <t>Static Pressure Profile (in. w.g.)</t>
        </is>
      </c>
      <c r="C750" s="400" t="n"/>
      <c r="D750" s="400" t="n"/>
      <c r="E750" s="400" t="n"/>
      <c r="F750" s="400" t="n"/>
      <c r="G750" s="401" t="n"/>
      <c r="I750" s="199" t="inlineStr">
        <is>
          <t>Fan RPM</t>
        </is>
      </c>
      <c r="J750" s="401" t="n"/>
      <c r="K750" s="24" t="n"/>
      <c r="L750" s="24" t="n"/>
    </row>
    <row r="751" ht="13.35" customHeight="1" s="162">
      <c r="B751" s="490">
        <f>IFERROR(INDEX('{Dropdowns}'!$AI$2:$AO$7,MATCH($D$754,'{Dropdowns}'!$AH$2:$AH$7,0),1),"")</f>
        <v/>
      </c>
      <c r="C751" s="490">
        <f>IFERROR(INDEX('{Dropdowns}'!$AI$2:$AO$7,MATCH($D$754,'{Dropdowns}'!$AH$2:$AH$7,0),2),"")</f>
        <v/>
      </c>
      <c r="D751" s="490">
        <f>IFERROR(INDEX('{Dropdowns}'!$AI$2:$AO$7,MATCH($D$754,'{Dropdowns}'!$AH$2:$AH$7,0),3),"")</f>
        <v/>
      </c>
      <c r="E751" s="490">
        <f>IFERROR(INDEX('{Dropdowns}'!$AI$2:$AO$7,MATCH($D$754,'{Dropdowns}'!$AH$2:$AH$7,0),4),"")</f>
        <v/>
      </c>
      <c r="F751" s="490">
        <f>IFERROR(INDEX('{Dropdowns}'!$AI$2:$AO$7,MATCH($D$754,'{Dropdowns}'!$AH$2:$AH$7,0),5),"")</f>
        <v/>
      </c>
      <c r="G751" s="490">
        <f>IFERROR(INDEX('{Dropdowns}'!$AI$2:$AO$7,MATCH($D$754,'{Dropdowns}'!$AH$2:$AH$7,0),6),"")</f>
        <v/>
      </c>
      <c r="H751" s="490">
        <f>IFERROR(INDEX('{Dropdowns}'!$AI$2:$AO$7,MATCH($D$754,'{Dropdowns}'!$AH$2:$AH$7,0),7),"")</f>
        <v/>
      </c>
      <c r="I751" s="199" t="inlineStr">
        <is>
          <t>VSD Frequency</t>
        </is>
      </c>
      <c r="J751" s="401" t="n"/>
      <c r="K751" s="66" t="n"/>
      <c r="L751" s="66" t="n"/>
    </row>
    <row r="752" ht="13.35" customHeight="1" s="162">
      <c r="B752" s="492"/>
      <c r="C752" s="492"/>
      <c r="D752" s="492"/>
      <c r="E752" s="492"/>
      <c r="F752" s="492"/>
      <c r="G752" s="492"/>
      <c r="H752" s="492"/>
      <c r="I752" s="199" t="inlineStr">
        <is>
          <t>OA Damper Position</t>
        </is>
      </c>
      <c r="J752" s="400" t="n"/>
      <c r="K752" s="401" t="n"/>
      <c r="L752" s="56" t="n"/>
      <c r="Q752">
        <f>IF(B752="","",B752)</f>
        <v/>
      </c>
      <c r="R752">
        <f>IF(C751="—",Q752,IF(C752="","",C752))</f>
        <v/>
      </c>
      <c r="S752">
        <f>IF(D751="—",R752,IF(D752="","",D752))</f>
        <v/>
      </c>
      <c r="T752">
        <f>IF(E751="—",S752,IF(E752="","",E752))</f>
        <v/>
      </c>
      <c r="U752">
        <f>IF(F751="—",T752,IF(F752="","",F752))</f>
        <v/>
      </c>
      <c r="V752">
        <f>IF(G751="—",U752,IF(G752="","",G752))</f>
        <v/>
      </c>
      <c r="W752">
        <f>IFERROR(MATCH("Fan",$C$751:$H$751,0),"")</f>
        <v/>
      </c>
      <c r="X752">
        <f>IF(W752="","",INDEX(P754:U754,W752))</f>
        <v/>
      </c>
      <c r="Y752">
        <f>IF(W752="","",INDEX(Q753:V753,W752))</f>
        <v/>
      </c>
    </row>
    <row r="753" ht="13.35" customHeight="1" s="162">
      <c r="B753" s="491" t="inlineStr">
        <is>
          <t>Δ</t>
        </is>
      </c>
      <c r="C753" s="498">
        <f>IF(OR(C751="—",C752="",Q752=""),"",IF(OR(ISTEXT(C752),ISTEXT(Q752)),"","Δ "&amp;TEXT(C752-Q752,"0.00")))</f>
        <v/>
      </c>
      <c r="D753" s="498">
        <f>IF(OR(D751="—",D752="",R752=""),"",IF(OR(ISTEXT(D752),ISTEXT(R752)),"","Δ "&amp;TEXT(D752-R752,"0.00")))</f>
        <v/>
      </c>
      <c r="E753" s="498">
        <f>IF(OR(E751="—",E752="",S752=""),"",IF(OR(ISTEXT(E752),ISTEXT(S752)),"","Δ "&amp;TEXT(E752-S752,"0.00")))</f>
        <v/>
      </c>
      <c r="F753" s="498">
        <f>IF(OR(F751="—",F752="",T752=""),"",IF(OR(ISTEXT(F752),ISTEXT(T752)),"","Δ "&amp;TEXT(F752-T752,"0.00")))</f>
        <v/>
      </c>
      <c r="G753" s="498">
        <f>IF(OR(G751="—",G752="",U752=""),"",IF(OR(ISTEXT(G752),ISTEXT(U752)),"","Δ "&amp;TEXT(G752-U752,"0.00")))</f>
        <v/>
      </c>
      <c r="H753" s="498">
        <f>IF(OR(H751="—",H752="",V752=""),"",IF(OR(ISTEXT(H752),ISTEXT(V752)),"","Δ "&amp;TEXT(H752-V752,"0.00")))</f>
        <v/>
      </c>
      <c r="Q753">
        <f>IF(OR(C752="",ISTEXT(C752)),R753,C752)</f>
        <v/>
      </c>
      <c r="R753">
        <f>IF(OR(D752="",ISTEXT(D752)),S753,D752)</f>
        <v/>
      </c>
      <c r="S753">
        <f>IF(OR(E752="",ISTEXT(E752)),T753,E752)</f>
        <v/>
      </c>
      <c r="T753">
        <f>IF(OR(F752="",ISTEXT(F752)),U753,F752)</f>
        <v/>
      </c>
      <c r="U753">
        <f>IF(OR(G752="",ISTEXT(G752)),V753,G752)</f>
        <v/>
      </c>
      <c r="V753">
        <f>IF(OR(H752="",ISTEXT(H752)),"",H752)</f>
        <v/>
      </c>
    </row>
    <row r="754" ht="13.35" customHeight="1" s="162">
      <c r="B754" s="425" t="inlineStr">
        <is>
          <t>Unit type:</t>
        </is>
      </c>
      <c r="D754" s="522" t="inlineStr">
        <is>
          <t>RTU</t>
        </is>
      </c>
      <c r="E754" s="414" t="n"/>
      <c r="F754" s="494" t="inlineStr">
        <is>
          <t>Airflow left to right. Δ = this reading minus the one before it; in. w.g.</t>
        </is>
      </c>
      <c r="P754">
        <f>IF(B752="","",B752)</f>
        <v/>
      </c>
      <c r="Q754">
        <f>IF(C752="",P754,C752)</f>
        <v/>
      </c>
      <c r="R754">
        <f>IF(D752="",Q754,D752)</f>
        <v/>
      </c>
      <c r="S754">
        <f>IF(E752="",R754,E752)</f>
        <v/>
      </c>
      <c r="T754">
        <f>IF(F752="",S754,F752)</f>
        <v/>
      </c>
      <c r="U754">
        <f>IF(G752="",T754,G752)</f>
        <v/>
      </c>
      <c r="V754">
        <f>IF(H752="",U754,H752)</f>
        <v/>
      </c>
    </row>
    <row r="755" ht="13.35" customHeight="1" s="162">
      <c r="B755" s="500" t="inlineStr">
        <is>
          <t>Fan inlet</t>
        </is>
      </c>
      <c r="D755" s="501">
        <f>IF(X752="","",X752)</f>
        <v/>
      </c>
      <c r="F755" s="500" t="inlineStr">
        <is>
          <t>Discharge</t>
        </is>
      </c>
      <c r="I755" s="501">
        <f>IF(V754="","",V754)</f>
        <v/>
      </c>
    </row>
    <row r="756" ht="13.35" customHeight="1" s="162"/>
    <row r="757" ht="13.35" customHeight="1" s="162">
      <c r="B757" s="500" t="inlineStr">
        <is>
          <t>Fan TSP</t>
        </is>
      </c>
      <c r="E757" s="501">
        <f>IF(OR(X752="",Y752=""),"",IF(OR(ISTEXT(X752),ISTEXT(Y752)),"",Y752-X752))</f>
        <v/>
      </c>
      <c r="F757" s="500" t="inlineStr">
        <is>
          <t>ESP</t>
        </is>
      </c>
      <c r="I757" s="501">
        <f>IF(OR(B752="",V754=""),"",IF(OR(ISTEXT(B752),ISTEXT(V754)),"",V754-B752))</f>
        <v/>
      </c>
      <c r="J757" s="500" t="inlineStr">
        <is>
          <t>Unit ΔP (inlet → fan)</t>
        </is>
      </c>
      <c r="M757" s="501">
        <f>IF(OR(B752="",X752=""),"",IF(OR(ISTEXT(B752),ISTEXT(X752)),"",X752-B752))</f>
        <v/>
      </c>
    </row>
    <row r="758" ht="13.35" customHeight="1" s="162">
      <c r="B758" s="437" t="inlineStr">
        <is>
          <t>Instrument:</t>
        </is>
      </c>
      <c r="C758" s="13" t="n"/>
      <c r="D758" s="502" t="n"/>
      <c r="E758" s="503" t="n"/>
      <c r="F758" s="503" t="n"/>
      <c r="G758" s="437" t="inlineStr">
        <is>
          <t>Ak basis / notes:</t>
        </is>
      </c>
      <c r="H758" s="13" t="n"/>
      <c r="I758" s="504" t="n"/>
      <c r="J758" s="503" t="n"/>
      <c r="K758" s="503" t="n"/>
      <c r="L758" s="503" t="n"/>
      <c r="M758" s="503" t="n"/>
    </row>
    <row r="759" ht="13.35" customHeight="1" s="162">
      <c r="B759" s="188" t="inlineStr">
        <is>
          <t>Supply Air Diffuser / Outlet Airflow</t>
        </is>
      </c>
      <c r="C759" s="174" t="n"/>
      <c r="D759" s="174" t="n"/>
      <c r="E759" s="174" t="n"/>
      <c r="F759" s="173" t="n"/>
      <c r="G759" s="233" t="inlineStr">
        <is>
          <t>Design VEL</t>
        </is>
      </c>
      <c r="H759" s="194" t="inlineStr">
        <is>
          <t>Design CFM</t>
        </is>
      </c>
      <c r="I759" s="188" t="inlineStr">
        <is>
          <t>Initial</t>
        </is>
      </c>
      <c r="J759" s="173" t="n"/>
      <c r="K759" s="188" t="inlineStr">
        <is>
          <t>Final</t>
        </is>
      </c>
      <c r="L759" s="173" t="n"/>
      <c r="M759" s="188" t="inlineStr">
        <is>
          <t>%</t>
        </is>
      </c>
    </row>
    <row r="760" ht="13.35" customHeight="1" s="162">
      <c r="B760" s="153" t="inlineStr">
        <is>
          <t>No.</t>
        </is>
      </c>
      <c r="C760" s="188" t="inlineStr">
        <is>
          <t>Area Served</t>
        </is>
      </c>
      <c r="D760" s="188" t="inlineStr">
        <is>
          <t>Type</t>
        </is>
      </c>
      <c r="E760" s="188" t="inlineStr">
        <is>
          <t>Size</t>
        </is>
      </c>
      <c r="F760" s="188" t="inlineStr">
        <is>
          <t>Ak</t>
        </is>
      </c>
      <c r="G760" s="440" t="n"/>
      <c r="H760" s="440" t="n"/>
      <c r="I760" s="188" t="inlineStr">
        <is>
          <t>VEL</t>
        </is>
      </c>
      <c r="J760" s="188" t="inlineStr">
        <is>
          <t>CFM</t>
        </is>
      </c>
      <c r="K760" s="188" t="inlineStr">
        <is>
          <t>VEL</t>
        </is>
      </c>
      <c r="L760" s="188" t="inlineStr">
        <is>
          <t>CFM</t>
        </is>
      </c>
      <c r="M760" s="440" t="n"/>
    </row>
    <row r="761" ht="13.35" customHeight="1" s="162">
      <c r="B761" s="307" t="n"/>
      <c r="C761" s="307" t="n"/>
      <c r="E761" s="307" t="n"/>
      <c r="F761" s="32" t="n"/>
      <c r="G761" s="33">
        <f>IF(F761="", "", IF(OR(ISTEXT(H761),ISTEXT(F761)),"",H761/F761))</f>
        <v/>
      </c>
      <c r="H761" s="33" t="n"/>
      <c r="I761" s="33" t="n"/>
      <c r="J761" s="33">
        <f>IF(I761="", "", IF(OR(ISTEXT(I761),ISTEXT($F761)),"",I761*$F761))</f>
        <v/>
      </c>
      <c r="K761" s="33" t="n"/>
      <c r="L761" s="33">
        <f>IF(K761="", "", IF(OR(ISTEXT(K761),ISTEXT($F761)),"",K761*$F761))</f>
        <v/>
      </c>
      <c r="M761" s="30">
        <f>IF(OR(H761="",H761=0),"",IF(K761="",IF(J761="","",IF(OR(ISTEXT(J761),ISTEXT(H761)),"",J761/H761)),IF(OR(ISTEXT(L761),ISTEXT(H761)),"",L761/H761)))</f>
        <v/>
      </c>
    </row>
    <row r="762" ht="13.35" customHeight="1" s="162">
      <c r="B762" s="307" t="n"/>
      <c r="C762" s="307" t="n"/>
      <c r="E762" s="307" t="n"/>
      <c r="F762" s="32" t="n"/>
      <c r="G762" s="33">
        <f>IF(F762="", "", IF(OR(ISTEXT(H762),ISTEXT(F762)),"",H762/F762))</f>
        <v/>
      </c>
      <c r="H762" s="33" t="n"/>
      <c r="I762" s="33" t="n"/>
      <c r="J762" s="33">
        <f>IF(I762="", "", IF(OR(ISTEXT(I762),ISTEXT($F762)),"",I762*$F762))</f>
        <v/>
      </c>
      <c r="K762" s="33" t="n"/>
      <c r="L762" s="33">
        <f>IF(K762="", "", IF(OR(ISTEXT(K762),ISTEXT($F762)),"",K762*$F762))</f>
        <v/>
      </c>
      <c r="M762" s="30">
        <f>IF(OR(H762="",H762=0),"",IF(K762="",IF(J762="","",IF(OR(ISTEXT(J762),ISTEXT(H762)),"",J762/H762)),IF(OR(ISTEXT(L762),ISTEXT(H762)),"",L762/H762)))</f>
        <v/>
      </c>
    </row>
    <row r="763" ht="13.35" customHeight="1" s="162">
      <c r="B763" s="307" t="n"/>
      <c r="C763" s="307" t="n"/>
      <c r="E763" s="307" t="n"/>
      <c r="F763" s="32" t="n"/>
      <c r="G763" s="33">
        <f>IF(F763="", "", IF(OR(ISTEXT(H763),ISTEXT(F763)),"",H763/F763))</f>
        <v/>
      </c>
      <c r="H763" s="33" t="n"/>
      <c r="I763" s="33" t="n"/>
      <c r="J763" s="33">
        <f>IF(I763="", "", IF(OR(ISTEXT(I763),ISTEXT($F763)),"",I763*$F763))</f>
        <v/>
      </c>
      <c r="K763" s="33" t="n"/>
      <c r="L763" s="33">
        <f>IF(K763="", "", IF(OR(ISTEXT(K763),ISTEXT($F763)),"",K763*$F763))</f>
        <v/>
      </c>
      <c r="M763" s="30">
        <f>IF(OR(H763="",H763=0),"",IF(K763="",IF(J763="","",IF(OR(ISTEXT(J763),ISTEXT(H763)),"",J763/H763)),IF(OR(ISTEXT(L763),ISTEXT(H763)),"",L763/H763)))</f>
        <v/>
      </c>
    </row>
    <row r="764" ht="13.35" customHeight="1" s="162">
      <c r="B764" s="307" t="n"/>
      <c r="C764" s="307" t="n"/>
      <c r="E764" s="307" t="n"/>
      <c r="F764" s="32" t="n"/>
      <c r="G764" s="33">
        <f>IF(F764="", "", IF(OR(ISTEXT(H764),ISTEXT(F764)),"",H764/F764))</f>
        <v/>
      </c>
      <c r="H764" s="33" t="n"/>
      <c r="I764" s="33" t="n"/>
      <c r="J764" s="33">
        <f>IF(I764="", "", IF(OR(ISTEXT(I764),ISTEXT($F764)),"",I764*$F764))</f>
        <v/>
      </c>
      <c r="K764" s="33" t="n"/>
      <c r="L764" s="33">
        <f>IF(K764="", "", IF(OR(ISTEXT(K764),ISTEXT($F764)),"",K764*$F764))</f>
        <v/>
      </c>
      <c r="M764" s="30">
        <f>IF(OR(H764="",H764=0),"",IF(K764="",IF(J764="","",IF(OR(ISTEXT(J764),ISTEXT(H764)),"",J764/H764)),IF(OR(ISTEXT(L764),ISTEXT(H764)),"",L764/H764)))</f>
        <v/>
      </c>
    </row>
    <row r="765" ht="13.35" customHeight="1" s="162">
      <c r="B765" s="307" t="n"/>
      <c r="C765" s="307" t="n"/>
      <c r="E765" s="307" t="n"/>
      <c r="F765" s="32" t="n"/>
      <c r="G765" s="33">
        <f>IF(F765="", "", IF(OR(ISTEXT(H765),ISTEXT(F765)),"",H765/F765))</f>
        <v/>
      </c>
      <c r="H765" s="33" t="n"/>
      <c r="I765" s="33" t="n"/>
      <c r="J765" s="33">
        <f>IF(I765="", "", IF(OR(ISTEXT(I765),ISTEXT($F765)),"",I765*$F765))</f>
        <v/>
      </c>
      <c r="K765" s="33" t="n"/>
      <c r="L765" s="33">
        <f>IF(K765="", "", IF(OR(ISTEXT(K765),ISTEXT($F765)),"",K765*$F765))</f>
        <v/>
      </c>
      <c r="M765" s="30">
        <f>IF(OR(H765="",H765=0),"",IF(K765="",IF(J765="","",IF(OR(ISTEXT(J765),ISTEXT(H765)),"",J765/H765)),IF(OR(ISTEXT(L765),ISTEXT(H765)),"",L765/H765)))</f>
        <v/>
      </c>
    </row>
    <row r="766" ht="13.35" customHeight="1" s="162">
      <c r="B766" s="307" t="n"/>
      <c r="C766" s="307" t="n"/>
      <c r="E766" s="307" t="n"/>
      <c r="F766" s="32" t="n"/>
      <c r="G766" s="33">
        <f>IF(F766="", "", IF(OR(ISTEXT(H766),ISTEXT(F766)),"",H766/F766))</f>
        <v/>
      </c>
      <c r="H766" s="33" t="n"/>
      <c r="I766" s="33" t="n"/>
      <c r="J766" s="33">
        <f>IF(I766="", "", IF(OR(ISTEXT(I766),ISTEXT($F766)),"",I766*$F766))</f>
        <v/>
      </c>
      <c r="K766" s="33" t="n"/>
      <c r="L766" s="33">
        <f>IF(K766="", "", IF(OR(ISTEXT(K766),ISTEXT($F766)),"",K766*$F766))</f>
        <v/>
      </c>
      <c r="M766" s="30">
        <f>IF(OR(H766="",H766=0),"",IF(K766="",IF(J766="","",IF(OR(ISTEXT(J766),ISTEXT(H766)),"",J766/H766)),IF(OR(ISTEXT(L766),ISTEXT(H766)),"",L766/H766)))</f>
        <v/>
      </c>
    </row>
    <row r="767" ht="13.35" customHeight="1" s="162">
      <c r="B767" s="307" t="n"/>
      <c r="C767" s="307" t="n"/>
      <c r="E767" s="307" t="n"/>
      <c r="F767" s="32" t="n"/>
      <c r="G767" s="33">
        <f>IF(F767="", "", IF(OR(ISTEXT(H767),ISTEXT(F767)),"",H767/F767))</f>
        <v/>
      </c>
      <c r="H767" s="33" t="n"/>
      <c r="I767" s="33" t="n"/>
      <c r="J767" s="33">
        <f>IF(I767="", "", IF(OR(ISTEXT(I767),ISTEXT($F767)),"",I767*$F767))</f>
        <v/>
      </c>
      <c r="K767" s="33" t="n"/>
      <c r="L767" s="33">
        <f>IF(K767="", "", IF(OR(ISTEXT(K767),ISTEXT($F767)),"",K767*$F767))</f>
        <v/>
      </c>
      <c r="M767" s="30">
        <f>IF(OR(H767="",H767=0),"",IF(K767="",IF(J767="","",IF(OR(ISTEXT(J767),ISTEXT(H767)),"",J767/H767)),IF(OR(ISTEXT(L767),ISTEXT(H767)),"",L767/H767)))</f>
        <v/>
      </c>
    </row>
    <row r="768" ht="13.35" customHeight="1" s="162">
      <c r="B768" s="307" t="n"/>
      <c r="C768" s="307" t="n"/>
      <c r="E768" s="307" t="n"/>
      <c r="F768" s="32" t="n"/>
      <c r="G768" s="33">
        <f>IF(F768="", "", IF(OR(ISTEXT(H768),ISTEXT(F768)),"",H768/F768))</f>
        <v/>
      </c>
      <c r="H768" s="33" t="n"/>
      <c r="I768" s="33" t="n"/>
      <c r="J768" s="33">
        <f>IF(I768="", "", IF(OR(ISTEXT(I768),ISTEXT($F768)),"",I768*$F768))</f>
        <v/>
      </c>
      <c r="K768" s="33" t="n"/>
      <c r="L768" s="33">
        <f>IF(K768="", "", IF(OR(ISTEXT(K768),ISTEXT($F768)),"",K768*$F768))</f>
        <v/>
      </c>
      <c r="M768" s="30">
        <f>IF(OR(H768="",H768=0),"",IF(K768="",IF(J768="","",IF(OR(ISTEXT(J768),ISTEXT(H768)),"",J768/H768)),IF(OR(ISTEXT(L768),ISTEXT(H768)),"",L768/H768)))</f>
        <v/>
      </c>
    </row>
    <row r="769" ht="13.35" customHeight="1" s="162">
      <c r="B769" s="307" t="n"/>
      <c r="C769" s="307" t="n"/>
      <c r="E769" s="307" t="n"/>
      <c r="F769" s="32" t="n"/>
      <c r="G769" s="33">
        <f>IF(F769="", "", IF(OR(ISTEXT(H769),ISTEXT(F769)),"",H769/F769))</f>
        <v/>
      </c>
      <c r="H769" s="33" t="n"/>
      <c r="I769" s="33" t="n"/>
      <c r="J769" s="33">
        <f>IF(I769="", "", IF(OR(ISTEXT(I769),ISTEXT($F769)),"",I769*$F769))</f>
        <v/>
      </c>
      <c r="K769" s="33" t="n"/>
      <c r="L769" s="33">
        <f>IF(K769="", "", IF(OR(ISTEXT(K769),ISTEXT($F769)),"",K769*$F769))</f>
        <v/>
      </c>
      <c r="M769" s="30">
        <f>IF(OR(H769="",H769=0),"",IF(K769="",IF(J769="","",IF(OR(ISTEXT(J769),ISTEXT(H769)),"",J769/H769)),IF(OR(ISTEXT(L769),ISTEXT(H769)),"",L769/H769)))</f>
        <v/>
      </c>
    </row>
    <row r="770" ht="13.35" customHeight="1" s="162">
      <c r="B770" s="307" t="n"/>
      <c r="C770" s="307" t="n"/>
      <c r="E770" s="307" t="n"/>
      <c r="F770" s="32" t="n"/>
      <c r="G770" s="33">
        <f>IF(F770="", "", IF(OR(ISTEXT(H770),ISTEXT(F770)),"",H770/F770))</f>
        <v/>
      </c>
      <c r="H770" s="33" t="n"/>
      <c r="I770" s="33" t="n"/>
      <c r="J770" s="33">
        <f>IF(I770="", "", IF(OR(ISTEXT(I770),ISTEXT($F770)),"",I770*$F770))</f>
        <v/>
      </c>
      <c r="K770" s="33" t="n"/>
      <c r="L770" s="33">
        <f>IF(K770="", "", IF(OR(ISTEXT(K770),ISTEXT($F770)),"",K770*$F770))</f>
        <v/>
      </c>
      <c r="M770" s="30">
        <f>IF(OR(H770="",H770=0),"",IF(K770="",IF(J770="","",IF(OR(ISTEXT(J770),ISTEXT(H770)),"",J770/H770)),IF(OR(ISTEXT(L770),ISTEXT(H770)),"",L770/H770)))</f>
        <v/>
      </c>
    </row>
    <row r="771" ht="13.35" customHeight="1" s="162">
      <c r="B771" s="42" t="n"/>
      <c r="C771" s="231" t="inlineStr">
        <is>
          <t>Total</t>
        </is>
      </c>
      <c r="D771" s="159" t="n"/>
      <c r="E771" s="42" t="n"/>
      <c r="F771" s="42" t="n"/>
      <c r="G771" s="43" t="n"/>
      <c r="H771" s="43">
        <f>IF(SUM(H761:H770)+SUM(H788:H825)=0,"",SUM(H761:H770)+SUM(H788:H825))</f>
        <v/>
      </c>
      <c r="I771" s="43" t="n"/>
      <c r="J771" s="43">
        <f>IF(SUM(J761:J770)+SUM(J788:J825)=0,"",SUM(J761:J770)+SUM(J788:J825))</f>
        <v/>
      </c>
      <c r="K771" s="43" t="n"/>
      <c r="L771" s="43">
        <f>IF(SUM(L761:L770)+SUM(L788:L825)=0,"",SUM(L761:L770)+SUM(L788:L825))</f>
        <v/>
      </c>
      <c r="M771" s="35">
        <f>IF(OR(H771="",H771=0),"",IF(L771="",IF(J771="","",IF(OR(ISTEXT(J771),ISTEXT(H771)),"",J771/H771)),IF(OR(ISTEXT(L771),ISTEXT(H771)),"",L771/H771)))</f>
        <v/>
      </c>
    </row>
    <row r="772" ht="13.35" customHeight="1" s="162">
      <c r="B772" s="188" t="inlineStr">
        <is>
          <t>Return Air Register / Inlet Airflow</t>
        </is>
      </c>
      <c r="C772" s="174" t="n"/>
      <c r="D772" s="174" t="n"/>
      <c r="E772" s="174" t="n"/>
      <c r="F772" s="173" t="n"/>
      <c r="G772" s="233" t="inlineStr">
        <is>
          <t>Design VEL</t>
        </is>
      </c>
      <c r="H772" s="194" t="inlineStr">
        <is>
          <t>Design CFM</t>
        </is>
      </c>
      <c r="I772" s="188" t="inlineStr">
        <is>
          <t>Initial</t>
        </is>
      </c>
      <c r="J772" s="173" t="n"/>
      <c r="K772" s="188" t="inlineStr">
        <is>
          <t>Final</t>
        </is>
      </c>
      <c r="L772" s="173" t="n"/>
      <c r="M772" s="188" t="inlineStr">
        <is>
          <t>%</t>
        </is>
      </c>
    </row>
    <row r="773" ht="13.35" customHeight="1" s="162">
      <c r="B773" s="153" t="inlineStr">
        <is>
          <t>No.</t>
        </is>
      </c>
      <c r="C773" s="188" t="inlineStr">
        <is>
          <t>Area Served</t>
        </is>
      </c>
      <c r="D773" s="188" t="inlineStr">
        <is>
          <t>Type</t>
        </is>
      </c>
      <c r="E773" s="188" t="inlineStr">
        <is>
          <t>Size</t>
        </is>
      </c>
      <c r="F773" s="188" t="inlineStr">
        <is>
          <t>Ak</t>
        </is>
      </c>
      <c r="G773" s="440" t="n"/>
      <c r="H773" s="440" t="n"/>
      <c r="I773" s="188" t="inlineStr">
        <is>
          <t>VEL</t>
        </is>
      </c>
      <c r="J773" s="188" t="inlineStr">
        <is>
          <t>CFM</t>
        </is>
      </c>
      <c r="K773" s="188" t="inlineStr">
        <is>
          <t>VEL</t>
        </is>
      </c>
      <c r="L773" s="188" t="inlineStr">
        <is>
          <t>CFM</t>
        </is>
      </c>
      <c r="M773" s="440" t="n"/>
    </row>
    <row r="774" ht="13.35" customHeight="1" s="162">
      <c r="B774" s="31" t="n"/>
      <c r="C774" s="31" t="n"/>
      <c r="E774" s="31" t="n"/>
      <c r="F774" s="32" t="n"/>
      <c r="G774" s="33">
        <f>IF(F774="", "", IF(OR(ISTEXT(H774),ISTEXT(F774)),"",H774/F774))</f>
        <v/>
      </c>
      <c r="H774" s="33">
        <f>IF(H771="","",IF(ISTEXT(H771),"",H771-N(H779)))</f>
        <v/>
      </c>
      <c r="I774" s="33" t="n"/>
      <c r="J774" s="33">
        <f>IF(I774="", "", IF(OR(ISTEXT(I774),ISTEXT($F774)),"",I774*$F774))</f>
        <v/>
      </c>
      <c r="K774" s="33" t="n"/>
      <c r="L774" s="33">
        <f>IF(L779="","",IF(ISTEXT(L771),"",L771-N(L779)))</f>
        <v/>
      </c>
      <c r="M774" s="30">
        <f>IF(OR(H774="",H774=0),"",IF(K774="",IF(J774="","",IF(OR(ISTEXT(J774),ISTEXT(H774)),"",J774/H774)),IF(OR(ISTEXT(L774),ISTEXT(H774)),"",L774/H774)))</f>
        <v/>
      </c>
    </row>
    <row r="775" ht="13.35" customHeight="1" s="162">
      <c r="B775" s="31" t="n"/>
      <c r="C775" s="31" t="n"/>
      <c r="E775" s="31" t="n"/>
      <c r="F775" s="32" t="n"/>
      <c r="G775" s="33">
        <f>IF(F775="", "", IF(OR(ISTEXT(H775),ISTEXT(F775)),"",H775/F775))</f>
        <v/>
      </c>
      <c r="H775" s="33" t="n"/>
      <c r="I775" s="33" t="n"/>
      <c r="J775" s="33">
        <f>IF(I775="", "", IF(OR(ISTEXT(I775),ISTEXT($F775)),"",I775*$F775))</f>
        <v/>
      </c>
      <c r="K775" s="33" t="n"/>
      <c r="L775" s="33">
        <f>IF(K775="", "", IF(OR(ISTEXT(K775),ISTEXT($F775)),"",K775*$F775))</f>
        <v/>
      </c>
      <c r="M775" s="30">
        <f>IF(OR(H775="",H775=0),"",IF(K775="",IF(J775="","",IF(OR(ISTEXT(J775),ISTEXT(H775)),"",J775/H775)),IF(OR(ISTEXT(L775),ISTEXT(H775)),"",L775/H775)))</f>
        <v/>
      </c>
    </row>
    <row r="776" ht="13.35" customHeight="1" s="162">
      <c r="B776" s="42" t="n"/>
      <c r="C776" s="231" t="inlineStr">
        <is>
          <t>Total</t>
        </is>
      </c>
      <c r="D776" s="159" t="n"/>
      <c r="E776" s="42" t="n"/>
      <c r="F776" s="42" t="n"/>
      <c r="G776" s="43" t="n"/>
      <c r="H776" s="43">
        <f>IF(SUM(H774:H775)+SUM(H829:H832)=0,"",SUM(H774:H775)+SUM(H829:H832))</f>
        <v/>
      </c>
      <c r="I776" s="42" t="n"/>
      <c r="J776" s="43">
        <f>IF(SUM(J774:J775)+SUM(J829:J832)=0,"",SUM(J774:J775)+SUM(J829:J832))</f>
        <v/>
      </c>
      <c r="K776" s="42" t="n"/>
      <c r="L776" s="43">
        <f>IF(SUM(L774:L775)+SUM(L829:L832)=0,"",SUM(L774:L775)+SUM(L829:L832))</f>
        <v/>
      </c>
      <c r="M776" s="35">
        <f>IF(OR(H776="",H776=0),"",IF(L776="",IF(J776="","",IF(OR(ISTEXT(J776),ISTEXT(H776)),"",J776/H776)),IF(OR(ISTEXT(L776),ISTEXT(H776)),"",L776/H776)))</f>
        <v/>
      </c>
    </row>
    <row r="777" ht="13.35" customHeight="1" s="162">
      <c r="B777" s="188" t="inlineStr">
        <is>
          <t>Outside Air Inlet / Duct Airflow</t>
        </is>
      </c>
      <c r="C777" s="174" t="n"/>
      <c r="D777" s="174" t="n"/>
      <c r="E777" s="174" t="n"/>
      <c r="F777" s="173" t="n"/>
      <c r="G777" s="233" t="inlineStr">
        <is>
          <t>Design VEL</t>
        </is>
      </c>
      <c r="H777" s="194" t="inlineStr">
        <is>
          <t>Design CFM</t>
        </is>
      </c>
      <c r="I777" s="188" t="inlineStr">
        <is>
          <t>Initial</t>
        </is>
      </c>
      <c r="J777" s="173" t="n"/>
      <c r="K777" s="188" t="inlineStr">
        <is>
          <t>Final</t>
        </is>
      </c>
      <c r="L777" s="173" t="n"/>
      <c r="M777" s="188" t="inlineStr">
        <is>
          <t>%</t>
        </is>
      </c>
    </row>
    <row r="778" ht="13.35" customHeight="1" s="162">
      <c r="B778" s="153" t="inlineStr">
        <is>
          <t>No.</t>
        </is>
      </c>
      <c r="C778" s="188" t="inlineStr">
        <is>
          <t>Area Served</t>
        </is>
      </c>
      <c r="D778" s="188" t="inlineStr">
        <is>
          <t>Type</t>
        </is>
      </c>
      <c r="E778" s="188" t="inlineStr">
        <is>
          <t>Size</t>
        </is>
      </c>
      <c r="F778" s="188" t="inlineStr">
        <is>
          <t>Ak</t>
        </is>
      </c>
      <c r="G778" s="440" t="n"/>
      <c r="H778" s="440" t="n"/>
      <c r="I778" s="188" t="inlineStr">
        <is>
          <t>VEL</t>
        </is>
      </c>
      <c r="J778" s="188" t="inlineStr">
        <is>
          <t>CFM</t>
        </is>
      </c>
      <c r="K778" s="188" t="inlineStr">
        <is>
          <t>VEL</t>
        </is>
      </c>
      <c r="L778" s="188" t="inlineStr">
        <is>
          <t>CFM</t>
        </is>
      </c>
      <c r="M778" s="440" t="n"/>
    </row>
    <row r="779" ht="13.35" customHeight="1" s="162">
      <c r="B779" s="31" t="n"/>
      <c r="C779" s="31" t="n"/>
      <c r="E779" s="31" t="n"/>
      <c r="F779" s="32" t="n"/>
      <c r="G779" s="33">
        <f>IF(F779="", "", IF(OR(ISTEXT(H779),ISTEXT(F779)),"",H779/F779))</f>
        <v/>
      </c>
      <c r="H779" s="33" t="n"/>
      <c r="I779" s="33" t="n"/>
      <c r="J779" s="33">
        <f>IF(I779="", "", IF(OR(ISTEXT(I779),ISTEXT($F779)),"",I779*$F779))</f>
        <v/>
      </c>
      <c r="K779" s="33" t="n"/>
      <c r="L779" s="33">
        <f>IF(K779="", "", IF(OR(ISTEXT(K779),ISTEXT($F779)),"",K779*$F779))</f>
        <v/>
      </c>
      <c r="M779" s="30">
        <f>IF(OR(H779="",H779=0),"",IF(K779="",IF(J779="","",IF(OR(ISTEXT(J779),ISTEXT(H779)),"",J779/H779)),IF(OR(ISTEXT(L779),ISTEXT(H779)),"",L779/H779)))</f>
        <v/>
      </c>
    </row>
    <row r="780" ht="13.35" customHeight="1" s="162">
      <c r="B780" s="188" t="inlineStr">
        <is>
          <t>Remarks</t>
        </is>
      </c>
      <c r="C780" s="173" t="n"/>
      <c r="D780" s="154" t="n"/>
      <c r="E780" s="174" t="n"/>
      <c r="F780" s="174" t="n"/>
      <c r="G780" s="174" t="n"/>
      <c r="H780" s="174" t="n"/>
      <c r="I780" s="174" t="n"/>
      <c r="J780" s="174" t="n"/>
      <c r="K780" s="174" t="n"/>
      <c r="L780" s="174" t="n"/>
      <c r="M780" s="173" t="n"/>
    </row>
    <row r="781" ht="13.35" customHeight="1" s="162">
      <c r="B781" s="154" t="n"/>
      <c r="C781" s="174" t="n"/>
      <c r="D781" s="174" t="n"/>
      <c r="E781" s="174" t="n"/>
      <c r="F781" s="174" t="n"/>
      <c r="G781" s="174" t="n"/>
      <c r="H781" s="174" t="n"/>
      <c r="I781" s="174" t="n"/>
      <c r="J781" s="174" t="n"/>
      <c r="K781" s="174" t="n"/>
      <c r="L781" s="174" t="n"/>
      <c r="M781" s="173" t="n"/>
    </row>
    <row r="782" ht="13.35" customHeight="1" s="162">
      <c r="B782" s="154" t="n"/>
      <c r="C782" s="174" t="n"/>
      <c r="D782" s="174" t="n"/>
      <c r="E782" s="174" t="n"/>
      <c r="F782" s="174" t="n"/>
      <c r="G782" s="174" t="n"/>
      <c r="H782" s="174" t="n"/>
      <c r="I782" s="174" t="n"/>
      <c r="J782" s="174" t="n"/>
      <c r="K782" s="174" t="n"/>
      <c r="L782" s="174" t="n"/>
      <c r="M782" s="173" t="n"/>
    </row>
    <row r="783" ht="13.35" customHeight="1" s="162"/>
    <row r="784" ht="13.35" customHeight="1" s="162">
      <c r="B784" s="200" t="inlineStr">
        <is>
          <t>System (cont.)</t>
        </is>
      </c>
      <c r="C784" s="403" t="n"/>
      <c r="D784" s="209">
        <f>IF('{Equipment Data Entry}'!B14="","",'{Equipment Data Entry}'!B14)</f>
        <v/>
      </c>
      <c r="E784" s="418" t="n"/>
      <c r="F784" s="403" t="n"/>
      <c r="G784" s="200" t="inlineStr">
        <is>
          <t>Service</t>
        </is>
      </c>
      <c r="H784" s="403" t="n"/>
      <c r="I784" s="210">
        <f>IF('{Equipment Data Entry}'!C14="","",'{Equipment Data Entry}'!C14)</f>
        <v/>
      </c>
      <c r="J784" s="418" t="n"/>
      <c r="K784" s="418" t="n"/>
      <c r="L784" s="418" t="n"/>
      <c r="M784" s="403" t="n"/>
    </row>
    <row r="785" ht="13.35" customHeight="1" s="162">
      <c r="B785" s="422" t="n"/>
      <c r="C785" s="423" t="n"/>
      <c r="D785" s="422" t="n"/>
      <c r="E785" s="424" t="n"/>
      <c r="F785" s="423" t="n"/>
      <c r="G785" s="422" t="n"/>
      <c r="H785" s="423" t="n"/>
      <c r="I785" s="422" t="n"/>
      <c r="J785" s="424" t="n"/>
      <c r="K785" s="424" t="n"/>
      <c r="L785" s="424" t="n"/>
      <c r="M785" s="423" t="n"/>
    </row>
    <row r="786" ht="13.35" customHeight="1" s="162">
      <c r="B786" s="188" t="inlineStr">
        <is>
          <t>Supply Air Outlets (cont.)</t>
        </is>
      </c>
      <c r="C786" s="174" t="n"/>
      <c r="D786" s="174" t="n"/>
      <c r="E786" s="174" t="n"/>
      <c r="F786" s="173" t="n"/>
      <c r="G786" s="233" t="inlineStr">
        <is>
          <t>Design VEL</t>
        </is>
      </c>
      <c r="H786" s="194" t="inlineStr">
        <is>
          <t>Design CFM</t>
        </is>
      </c>
      <c r="I786" s="188" t="inlineStr">
        <is>
          <t>Initial</t>
        </is>
      </c>
      <c r="J786" s="173" t="n"/>
      <c r="K786" s="188" t="inlineStr">
        <is>
          <t>Final</t>
        </is>
      </c>
      <c r="L786" s="173" t="n"/>
      <c r="M786" s="188" t="inlineStr">
        <is>
          <t>%</t>
        </is>
      </c>
    </row>
    <row r="787" ht="13.35" customHeight="1" s="162">
      <c r="B787" s="153" t="inlineStr">
        <is>
          <t>No.</t>
        </is>
      </c>
      <c r="C787" s="188" t="inlineStr">
        <is>
          <t>Area Served</t>
        </is>
      </c>
      <c r="D787" s="188" t="inlineStr">
        <is>
          <t>Type</t>
        </is>
      </c>
      <c r="E787" s="188" t="inlineStr">
        <is>
          <t>Size</t>
        </is>
      </c>
      <c r="F787" s="188" t="inlineStr">
        <is>
          <t>Ak</t>
        </is>
      </c>
      <c r="G787" s="440" t="n"/>
      <c r="H787" s="440" t="n"/>
      <c r="I787" s="188" t="inlineStr">
        <is>
          <t>VEL</t>
        </is>
      </c>
      <c r="J787" s="188" t="inlineStr">
        <is>
          <t>CFM</t>
        </is>
      </c>
      <c r="K787" s="188" t="inlineStr">
        <is>
          <t>VEL</t>
        </is>
      </c>
      <c r="L787" s="188" t="inlineStr">
        <is>
          <t>CFM</t>
        </is>
      </c>
      <c r="M787" s="440" t="n"/>
    </row>
    <row r="788" ht="13.35" customHeight="1" s="162">
      <c r="B788" s="307" t="n"/>
      <c r="C788" s="307" t="n"/>
      <c r="E788" s="307" t="n"/>
      <c r="F788" s="32" t="n"/>
      <c r="G788" s="33">
        <f>IF(F788="", "", IF(OR(ISTEXT(H788),ISTEXT(F788)),"",H788/F788))</f>
        <v/>
      </c>
      <c r="H788" s="33" t="n"/>
      <c r="I788" s="33" t="n"/>
      <c r="J788" s="33">
        <f>IF(I788="", "", IF(OR(ISTEXT(I788),ISTEXT($F788)),"",I788*$F788))</f>
        <v/>
      </c>
      <c r="K788" s="33" t="n"/>
      <c r="L788" s="33">
        <f>IF(K788="", "", IF(OR(ISTEXT(K788),ISTEXT($F788)),"",K788*$F788))</f>
        <v/>
      </c>
      <c r="M788" s="30">
        <f>IF(OR(H788="",H788=0),"",IF(K788="",IF(J788="","",IF(OR(ISTEXT(J788),ISTEXT(H788)),"",J788/H788)),IF(OR(ISTEXT(L788),ISTEXT(H788)),"",L788/H788)))</f>
        <v/>
      </c>
    </row>
    <row r="789" ht="13.35" customHeight="1" s="162">
      <c r="B789" s="307" t="n"/>
      <c r="C789" s="307" t="n"/>
      <c r="E789" s="307" t="n"/>
      <c r="F789" s="32" t="n"/>
      <c r="G789" s="33">
        <f>IF(F789="", "", IF(OR(ISTEXT(H789),ISTEXT(F789)),"",H789/F789))</f>
        <v/>
      </c>
      <c r="H789" s="33" t="n"/>
      <c r="I789" s="33" t="n"/>
      <c r="J789" s="33">
        <f>IF(I789="", "", IF(OR(ISTEXT(I789),ISTEXT($F789)),"",I789*$F789))</f>
        <v/>
      </c>
      <c r="K789" s="33" t="n"/>
      <c r="L789" s="33">
        <f>IF(K789="", "", IF(OR(ISTEXT(K789),ISTEXT($F789)),"",K789*$F789))</f>
        <v/>
      </c>
      <c r="M789" s="30">
        <f>IF(OR(H789="",H789=0),"",IF(K789="",IF(J789="","",IF(OR(ISTEXT(J789),ISTEXT(H789)),"",J789/H789)),IF(OR(ISTEXT(L789),ISTEXT(H789)),"",L789/H789)))</f>
        <v/>
      </c>
    </row>
    <row r="790" ht="13.35" customHeight="1" s="162">
      <c r="B790" s="307" t="n"/>
      <c r="C790" s="307" t="n"/>
      <c r="E790" s="307" t="n"/>
      <c r="F790" s="32" t="n"/>
      <c r="G790" s="33">
        <f>IF(F790="", "", IF(OR(ISTEXT(H790),ISTEXT(F790)),"",H790/F790))</f>
        <v/>
      </c>
      <c r="H790" s="33" t="n"/>
      <c r="I790" s="33" t="n"/>
      <c r="J790" s="33">
        <f>IF(I790="", "", IF(OR(ISTEXT(I790),ISTEXT($F790)),"",I790*$F790))</f>
        <v/>
      </c>
      <c r="K790" s="33" t="n"/>
      <c r="L790" s="33">
        <f>IF(K790="", "", IF(OR(ISTEXT(K790),ISTEXT($F790)),"",K790*$F790))</f>
        <v/>
      </c>
      <c r="M790" s="30">
        <f>IF(OR(H790="",H790=0),"",IF(K790="",IF(J790="","",IF(OR(ISTEXT(J790),ISTEXT(H790)),"",J790/H790)),IF(OR(ISTEXT(L790),ISTEXT(H790)),"",L790/H790)))</f>
        <v/>
      </c>
    </row>
    <row r="791" ht="13.35" customHeight="1" s="162">
      <c r="B791" s="307" t="n"/>
      <c r="C791" s="307" t="n"/>
      <c r="E791" s="307" t="n"/>
      <c r="F791" s="32" t="n"/>
      <c r="G791" s="33">
        <f>IF(F791="", "", IF(OR(ISTEXT(H791),ISTEXT(F791)),"",H791/F791))</f>
        <v/>
      </c>
      <c r="H791" s="33" t="n"/>
      <c r="I791" s="33" t="n"/>
      <c r="J791" s="33">
        <f>IF(I791="", "", IF(OR(ISTEXT(I791),ISTEXT($F791)),"",I791*$F791))</f>
        <v/>
      </c>
      <c r="K791" s="33" t="n"/>
      <c r="L791" s="33">
        <f>IF(K791="", "", IF(OR(ISTEXT(K791),ISTEXT($F791)),"",K791*$F791))</f>
        <v/>
      </c>
      <c r="M791" s="30">
        <f>IF(OR(H791="",H791=0),"",IF(K791="",IF(J791="","",IF(OR(ISTEXT(J791),ISTEXT(H791)),"",J791/H791)),IF(OR(ISTEXT(L791),ISTEXT(H791)),"",L791/H791)))</f>
        <v/>
      </c>
    </row>
    <row r="792" ht="13.35" customHeight="1" s="162">
      <c r="B792" s="307" t="n"/>
      <c r="C792" s="307" t="n"/>
      <c r="E792" s="307" t="n"/>
      <c r="F792" s="32" t="n"/>
      <c r="G792" s="33">
        <f>IF(F792="", "", IF(OR(ISTEXT(H792),ISTEXT(F792)),"",H792/F792))</f>
        <v/>
      </c>
      <c r="H792" s="33" t="n"/>
      <c r="I792" s="33" t="n"/>
      <c r="J792" s="33">
        <f>IF(I792="", "", IF(OR(ISTEXT(I792),ISTEXT($F792)),"",I792*$F792))</f>
        <v/>
      </c>
      <c r="K792" s="33" t="n"/>
      <c r="L792" s="33">
        <f>IF(K792="", "", IF(OR(ISTEXT(K792),ISTEXT($F792)),"",K792*$F792))</f>
        <v/>
      </c>
      <c r="M792" s="30">
        <f>IF(OR(H792="",H792=0),"",IF(K792="",IF(J792="","",IF(OR(ISTEXT(J792),ISTEXT(H792)),"",J792/H792)),IF(OR(ISTEXT(L792),ISTEXT(H792)),"",L792/H792)))</f>
        <v/>
      </c>
    </row>
    <row r="793" ht="13.35" customHeight="1" s="162">
      <c r="B793" s="307" t="n"/>
      <c r="C793" s="307" t="n"/>
      <c r="E793" s="307" t="n"/>
      <c r="F793" s="32" t="n"/>
      <c r="G793" s="33">
        <f>IF(F793="", "", IF(OR(ISTEXT(H793),ISTEXT(F793)),"",H793/F793))</f>
        <v/>
      </c>
      <c r="H793" s="33" t="n"/>
      <c r="I793" s="33" t="n"/>
      <c r="J793" s="33">
        <f>IF(I793="", "", IF(OR(ISTEXT(I793),ISTEXT($F793)),"",I793*$F793))</f>
        <v/>
      </c>
      <c r="K793" s="33" t="n"/>
      <c r="L793" s="33">
        <f>IF(K793="", "", IF(OR(ISTEXT(K793),ISTEXT($F793)),"",K793*$F793))</f>
        <v/>
      </c>
      <c r="M793" s="30">
        <f>IF(OR(H793="",H793=0),"",IF(K793="",IF(J793="","",IF(OR(ISTEXT(J793),ISTEXT(H793)),"",J793/H793)),IF(OR(ISTEXT(L793),ISTEXT(H793)),"",L793/H793)))</f>
        <v/>
      </c>
    </row>
    <row r="794" ht="13.35" customHeight="1" s="162">
      <c r="B794" s="307" t="n"/>
      <c r="C794" s="307" t="n"/>
      <c r="E794" s="307" t="n"/>
      <c r="F794" s="32" t="n"/>
      <c r="G794" s="33">
        <f>IF(F794="", "", IF(OR(ISTEXT(H794),ISTEXT(F794)),"",H794/F794))</f>
        <v/>
      </c>
      <c r="H794" s="33" t="n"/>
      <c r="I794" s="33" t="n"/>
      <c r="J794" s="33">
        <f>IF(I794="", "", IF(OR(ISTEXT(I794),ISTEXT($F794)),"",I794*$F794))</f>
        <v/>
      </c>
      <c r="K794" s="33" t="n"/>
      <c r="L794" s="33">
        <f>IF(K794="", "", IF(OR(ISTEXT(K794),ISTEXT($F794)),"",K794*$F794))</f>
        <v/>
      </c>
      <c r="M794" s="30">
        <f>IF(OR(H794="",H794=0),"",IF(K794="",IF(J794="","",IF(OR(ISTEXT(J794),ISTEXT(H794)),"",J794/H794)),IF(OR(ISTEXT(L794),ISTEXT(H794)),"",L794/H794)))</f>
        <v/>
      </c>
    </row>
    <row r="795" ht="13.35" customHeight="1" s="162">
      <c r="B795" s="307" t="n"/>
      <c r="C795" s="307" t="n"/>
      <c r="E795" s="307" t="n"/>
      <c r="F795" s="32" t="n"/>
      <c r="G795" s="33">
        <f>IF(F795="", "", IF(OR(ISTEXT(H795),ISTEXT(F795)),"",H795/F795))</f>
        <v/>
      </c>
      <c r="H795" s="33" t="n"/>
      <c r="I795" s="33" t="n"/>
      <c r="J795" s="33">
        <f>IF(I795="", "", IF(OR(ISTEXT(I795),ISTEXT($F795)),"",I795*$F795))</f>
        <v/>
      </c>
      <c r="K795" s="33" t="n"/>
      <c r="L795" s="33">
        <f>IF(K795="", "", IF(OR(ISTEXT(K795),ISTEXT($F795)),"",K795*$F795))</f>
        <v/>
      </c>
      <c r="M795" s="30">
        <f>IF(OR(H795="",H795=0),"",IF(K795="",IF(J795="","",IF(OR(ISTEXT(J795),ISTEXT(H795)),"",J795/H795)),IF(OR(ISTEXT(L795),ISTEXT(H795)),"",L795/H795)))</f>
        <v/>
      </c>
    </row>
    <row r="796" ht="13.35" customHeight="1" s="162">
      <c r="B796" s="307" t="n"/>
      <c r="C796" s="307" t="n"/>
      <c r="E796" s="307" t="n"/>
      <c r="F796" s="32" t="n"/>
      <c r="G796" s="33">
        <f>IF(F796="", "", IF(OR(ISTEXT(H796),ISTEXT(F796)),"",H796/F796))</f>
        <v/>
      </c>
      <c r="H796" s="33" t="n"/>
      <c r="I796" s="33" t="n"/>
      <c r="J796" s="33">
        <f>IF(I796="", "", IF(OR(ISTEXT(I796),ISTEXT($F796)),"",I796*$F796))</f>
        <v/>
      </c>
      <c r="K796" s="33" t="n"/>
      <c r="L796" s="33">
        <f>IF(K796="", "", IF(OR(ISTEXT(K796),ISTEXT($F796)),"",K796*$F796))</f>
        <v/>
      </c>
      <c r="M796" s="30">
        <f>IF(OR(H796="",H796=0),"",IF(K796="",IF(J796="","",IF(OR(ISTEXT(J796),ISTEXT(H796)),"",J796/H796)),IF(OR(ISTEXT(L796),ISTEXT(H796)),"",L796/H796)))</f>
        <v/>
      </c>
    </row>
    <row r="797" ht="13.35" customHeight="1" s="162">
      <c r="B797" s="307" t="n"/>
      <c r="C797" s="307" t="n"/>
      <c r="E797" s="307" t="n"/>
      <c r="F797" s="32" t="n"/>
      <c r="G797" s="33">
        <f>IF(F797="", "", IF(OR(ISTEXT(H797),ISTEXT(F797)),"",H797/F797))</f>
        <v/>
      </c>
      <c r="H797" s="33" t="n"/>
      <c r="I797" s="33" t="n"/>
      <c r="J797" s="33">
        <f>IF(I797="", "", IF(OR(ISTEXT(I797),ISTEXT($F797)),"",I797*$F797))</f>
        <v/>
      </c>
      <c r="K797" s="33" t="n"/>
      <c r="L797" s="33">
        <f>IF(K797="", "", IF(OR(ISTEXT(K797),ISTEXT($F797)),"",K797*$F797))</f>
        <v/>
      </c>
      <c r="M797" s="30">
        <f>IF(OR(H797="",H797=0),"",IF(K797="",IF(J797="","",IF(OR(ISTEXT(J797),ISTEXT(H797)),"",J797/H797)),IF(OR(ISTEXT(L797),ISTEXT(H797)),"",L797/H797)))</f>
        <v/>
      </c>
    </row>
    <row r="798" ht="13.35" customHeight="1" s="162">
      <c r="B798" s="307" t="n"/>
      <c r="C798" s="307" t="n"/>
      <c r="E798" s="307" t="n"/>
      <c r="F798" s="32" t="n"/>
      <c r="G798" s="33">
        <f>IF(F798="", "", IF(OR(ISTEXT(H798),ISTEXT(F798)),"",H798/F798))</f>
        <v/>
      </c>
      <c r="H798" s="33" t="n"/>
      <c r="I798" s="33" t="n"/>
      <c r="J798" s="33">
        <f>IF(I798="", "", IF(OR(ISTEXT(I798),ISTEXT($F798)),"",I798*$F798))</f>
        <v/>
      </c>
      <c r="K798" s="33" t="n"/>
      <c r="L798" s="33">
        <f>IF(K798="", "", IF(OR(ISTEXT(K798),ISTEXT($F798)),"",K798*$F798))</f>
        <v/>
      </c>
      <c r="M798" s="30">
        <f>IF(OR(H798="",H798=0),"",IF(K798="",IF(J798="","",IF(OR(ISTEXT(J798),ISTEXT(H798)),"",J798/H798)),IF(OR(ISTEXT(L798),ISTEXT(H798)),"",L798/H798)))</f>
        <v/>
      </c>
    </row>
    <row r="799" ht="13.35" customHeight="1" s="162">
      <c r="B799" s="307" t="n"/>
      <c r="C799" s="307" t="n"/>
      <c r="E799" s="307" t="n"/>
      <c r="F799" s="32" t="n"/>
      <c r="G799" s="33">
        <f>IF(F799="", "", IF(OR(ISTEXT(H799),ISTEXT(F799)),"",H799/F799))</f>
        <v/>
      </c>
      <c r="H799" s="33" t="n"/>
      <c r="I799" s="33" t="n"/>
      <c r="J799" s="33">
        <f>IF(I799="", "", IF(OR(ISTEXT(I799),ISTEXT($F799)),"",I799*$F799))</f>
        <v/>
      </c>
      <c r="K799" s="33" t="n"/>
      <c r="L799" s="33">
        <f>IF(K799="", "", IF(OR(ISTEXT(K799),ISTEXT($F799)),"",K799*$F799))</f>
        <v/>
      </c>
      <c r="M799" s="30">
        <f>IF(OR(H799="",H799=0),"",IF(K799="",IF(J799="","",IF(OR(ISTEXT(J799),ISTEXT(H799)),"",J799/H799)),IF(OR(ISTEXT(L799),ISTEXT(H799)),"",L799/H799)))</f>
        <v/>
      </c>
    </row>
    <row r="800" ht="13.35" customHeight="1" s="162">
      <c r="B800" s="307" t="n"/>
      <c r="C800" s="307" t="n"/>
      <c r="E800" s="307" t="n"/>
      <c r="F800" s="32" t="n"/>
      <c r="G800" s="33">
        <f>IF(F800="", "", IF(OR(ISTEXT(H800),ISTEXT(F800)),"",H800/F800))</f>
        <v/>
      </c>
      <c r="H800" s="33" t="n"/>
      <c r="I800" s="33" t="n"/>
      <c r="J800" s="33">
        <f>IF(I800="", "", IF(OR(ISTEXT(I800),ISTEXT($F800)),"",I800*$F800))</f>
        <v/>
      </c>
      <c r="K800" s="33" t="n"/>
      <c r="L800" s="33">
        <f>IF(K800="", "", IF(OR(ISTEXT(K800),ISTEXT($F800)),"",K800*$F800))</f>
        <v/>
      </c>
      <c r="M800" s="30">
        <f>IF(OR(H800="",H800=0),"",IF(K800="",IF(J800="","",IF(OR(ISTEXT(J800),ISTEXT(H800)),"",J800/H800)),IF(OR(ISTEXT(L800),ISTEXT(H800)),"",L800/H800)))</f>
        <v/>
      </c>
    </row>
    <row r="801" ht="13.35" customHeight="1" s="162">
      <c r="B801" s="307" t="n"/>
      <c r="C801" s="307" t="n"/>
      <c r="E801" s="307" t="n"/>
      <c r="F801" s="32" t="n"/>
      <c r="G801" s="33">
        <f>IF(F801="", "", IF(OR(ISTEXT(H801),ISTEXT(F801)),"",H801/F801))</f>
        <v/>
      </c>
      <c r="H801" s="33" t="n"/>
      <c r="I801" s="33" t="n"/>
      <c r="J801" s="33">
        <f>IF(I801="", "", IF(OR(ISTEXT(I801),ISTEXT($F801)),"",I801*$F801))</f>
        <v/>
      </c>
      <c r="K801" s="33" t="n"/>
      <c r="L801" s="33">
        <f>IF(K801="", "", IF(OR(ISTEXT(K801),ISTEXT($F801)),"",K801*$F801))</f>
        <v/>
      </c>
      <c r="M801" s="30">
        <f>IF(OR(H801="",H801=0),"",IF(K801="",IF(J801="","",IF(OR(ISTEXT(J801),ISTEXT(H801)),"",J801/H801)),IF(OR(ISTEXT(L801),ISTEXT(H801)),"",L801/H801)))</f>
        <v/>
      </c>
    </row>
    <row r="802" ht="13.35" customHeight="1" s="162">
      <c r="B802" s="307" t="n"/>
      <c r="C802" s="307" t="n"/>
      <c r="E802" s="307" t="n"/>
      <c r="F802" s="32" t="n"/>
      <c r="G802" s="33">
        <f>IF(F802="", "", IF(OR(ISTEXT(H802),ISTEXT(F802)),"",H802/F802))</f>
        <v/>
      </c>
      <c r="H802" s="33" t="n"/>
      <c r="I802" s="33" t="n"/>
      <c r="J802" s="33">
        <f>IF(I802="", "", IF(OR(ISTEXT(I802),ISTEXT($F802)),"",I802*$F802))</f>
        <v/>
      </c>
      <c r="K802" s="33" t="n"/>
      <c r="L802" s="33">
        <f>IF(K802="", "", IF(OR(ISTEXT(K802),ISTEXT($F802)),"",K802*$F802))</f>
        <v/>
      </c>
      <c r="M802" s="30">
        <f>IF(OR(H802="",H802=0),"",IF(K802="",IF(J802="","",IF(OR(ISTEXT(J802),ISTEXT(H802)),"",J802/H802)),IF(OR(ISTEXT(L802),ISTEXT(H802)),"",L802/H802)))</f>
        <v/>
      </c>
    </row>
    <row r="803" ht="13.35" customHeight="1" s="162">
      <c r="B803" s="307" t="n"/>
      <c r="C803" s="307" t="n"/>
      <c r="E803" s="307" t="n"/>
      <c r="F803" s="32" t="n"/>
      <c r="G803" s="33">
        <f>IF(F803="", "", IF(OR(ISTEXT(H803),ISTEXT(F803)),"",H803/F803))</f>
        <v/>
      </c>
      <c r="H803" s="33" t="n"/>
      <c r="I803" s="33" t="n"/>
      <c r="J803" s="33">
        <f>IF(I803="", "", IF(OR(ISTEXT(I803),ISTEXT($F803)),"",I803*$F803))</f>
        <v/>
      </c>
      <c r="K803" s="33" t="n"/>
      <c r="L803" s="33">
        <f>IF(K803="", "", IF(OR(ISTEXT(K803),ISTEXT($F803)),"",K803*$F803))</f>
        <v/>
      </c>
      <c r="M803" s="30">
        <f>IF(OR(H803="",H803=0),"",IF(K803="",IF(J803="","",IF(OR(ISTEXT(J803),ISTEXT(H803)),"",J803/H803)),IF(OR(ISTEXT(L803),ISTEXT(H803)),"",L803/H803)))</f>
        <v/>
      </c>
    </row>
    <row r="804" ht="13.35" customHeight="1" s="162">
      <c r="B804" s="307" t="n"/>
      <c r="C804" s="307" t="n"/>
      <c r="E804" s="307" t="n"/>
      <c r="F804" s="32" t="n"/>
      <c r="G804" s="33">
        <f>IF(F804="", "", IF(OR(ISTEXT(H804),ISTEXT(F804)),"",H804/F804))</f>
        <v/>
      </c>
      <c r="H804" s="33" t="n"/>
      <c r="I804" s="33" t="n"/>
      <c r="J804" s="33">
        <f>IF(I804="", "", IF(OR(ISTEXT(I804),ISTEXT($F804)),"",I804*$F804))</f>
        <v/>
      </c>
      <c r="K804" s="33" t="n"/>
      <c r="L804" s="33">
        <f>IF(K804="", "", IF(OR(ISTEXT(K804),ISTEXT($F804)),"",K804*$F804))</f>
        <v/>
      </c>
      <c r="M804" s="30">
        <f>IF(OR(H804="",H804=0),"",IF(K804="",IF(J804="","",IF(OR(ISTEXT(J804),ISTEXT(H804)),"",J804/H804)),IF(OR(ISTEXT(L804),ISTEXT(H804)),"",L804/H804)))</f>
        <v/>
      </c>
    </row>
    <row r="805" ht="13.35" customHeight="1" s="162">
      <c r="B805" s="307" t="n"/>
      <c r="C805" s="307" t="n"/>
      <c r="E805" s="307" t="n"/>
      <c r="F805" s="32" t="n"/>
      <c r="G805" s="33">
        <f>IF(F805="", "", IF(OR(ISTEXT(H805),ISTEXT(F805)),"",H805/F805))</f>
        <v/>
      </c>
      <c r="H805" s="33" t="n"/>
      <c r="I805" s="33" t="n"/>
      <c r="J805" s="33">
        <f>IF(I805="", "", IF(OR(ISTEXT(I805),ISTEXT($F805)),"",I805*$F805))</f>
        <v/>
      </c>
      <c r="K805" s="33" t="n"/>
      <c r="L805" s="33">
        <f>IF(K805="", "", IF(OR(ISTEXT(K805),ISTEXT($F805)),"",K805*$F805))</f>
        <v/>
      </c>
      <c r="M805" s="30">
        <f>IF(OR(H805="",H805=0),"",IF(K805="",IF(J805="","",IF(OR(ISTEXT(J805),ISTEXT(H805)),"",J805/H805)),IF(OR(ISTEXT(L805),ISTEXT(H805)),"",L805/H805)))</f>
        <v/>
      </c>
    </row>
    <row r="806" ht="13.35" customHeight="1" s="162">
      <c r="B806" s="307" t="n"/>
      <c r="C806" s="307" t="n"/>
      <c r="E806" s="307" t="n"/>
      <c r="F806" s="32" t="n"/>
      <c r="G806" s="33">
        <f>IF(F806="", "", IF(OR(ISTEXT(H806),ISTEXT(F806)),"",H806/F806))</f>
        <v/>
      </c>
      <c r="H806" s="33" t="n"/>
      <c r="I806" s="33" t="n"/>
      <c r="J806" s="33">
        <f>IF(I806="", "", IF(OR(ISTEXT(I806),ISTEXT($F806)),"",I806*$F806))</f>
        <v/>
      </c>
      <c r="K806" s="33" t="n"/>
      <c r="L806" s="33">
        <f>IF(K806="", "", IF(OR(ISTEXT(K806),ISTEXT($F806)),"",K806*$F806))</f>
        <v/>
      </c>
      <c r="M806" s="30">
        <f>IF(OR(H806="",H806=0),"",IF(K806="",IF(J806="","",IF(OR(ISTEXT(J806),ISTEXT(H806)),"",J806/H806)),IF(OR(ISTEXT(L806),ISTEXT(H806)),"",L806/H806)))</f>
        <v/>
      </c>
    </row>
    <row r="807" ht="13.35" customHeight="1" s="162">
      <c r="B807" s="307" t="n"/>
      <c r="C807" s="307" t="n"/>
      <c r="E807" s="307" t="n"/>
      <c r="F807" s="32" t="n"/>
      <c r="G807" s="33">
        <f>IF(F807="", "", IF(OR(ISTEXT(H807),ISTEXT(F807)),"",H807/F807))</f>
        <v/>
      </c>
      <c r="H807" s="33" t="n"/>
      <c r="I807" s="33" t="n"/>
      <c r="J807" s="33">
        <f>IF(I807="", "", IF(OR(ISTEXT(I807),ISTEXT($F807)),"",I807*$F807))</f>
        <v/>
      </c>
      <c r="K807" s="33" t="n"/>
      <c r="L807" s="33">
        <f>IF(K807="", "", IF(OR(ISTEXT(K807),ISTEXT($F807)),"",K807*$F807))</f>
        <v/>
      </c>
      <c r="M807" s="30">
        <f>IF(OR(H807="",H807=0),"",IF(K807="",IF(J807="","",IF(OR(ISTEXT(J807),ISTEXT(H807)),"",J807/H807)),IF(OR(ISTEXT(L807),ISTEXT(H807)),"",L807/H807)))</f>
        <v/>
      </c>
    </row>
    <row r="808" ht="13.35" customHeight="1" s="162">
      <c r="B808" s="307" t="n"/>
      <c r="C808" s="307" t="n"/>
      <c r="E808" s="307" t="n"/>
      <c r="F808" s="32" t="n"/>
      <c r="G808" s="33">
        <f>IF(F808="", "", IF(OR(ISTEXT(H808),ISTEXT(F808)),"",H808/F808))</f>
        <v/>
      </c>
      <c r="H808" s="33" t="n"/>
      <c r="I808" s="33" t="n"/>
      <c r="J808" s="33">
        <f>IF(I808="", "", IF(OR(ISTEXT(I808),ISTEXT($F808)),"",I808*$F808))</f>
        <v/>
      </c>
      <c r="K808" s="33" t="n"/>
      <c r="L808" s="33">
        <f>IF(K808="", "", IF(OR(ISTEXT(K808),ISTEXT($F808)),"",K808*$F808))</f>
        <v/>
      </c>
      <c r="M808" s="30">
        <f>IF(OR(H808="",H808=0),"",IF(K808="",IF(J808="","",IF(OR(ISTEXT(J808),ISTEXT(H808)),"",J808/H808)),IF(OR(ISTEXT(L808),ISTEXT(H808)),"",L808/H808)))</f>
        <v/>
      </c>
    </row>
    <row r="809" ht="13.35" customHeight="1" s="162">
      <c r="B809" s="307" t="n"/>
      <c r="C809" s="307" t="n"/>
      <c r="E809" s="307" t="n"/>
      <c r="F809" s="32" t="n"/>
      <c r="G809" s="33">
        <f>IF(F809="", "", IF(OR(ISTEXT(H809),ISTEXT(F809)),"",H809/F809))</f>
        <v/>
      </c>
      <c r="H809" s="33" t="n"/>
      <c r="I809" s="33" t="n"/>
      <c r="J809" s="33">
        <f>IF(I809="", "", IF(OR(ISTEXT(I809),ISTEXT($F809)),"",I809*$F809))</f>
        <v/>
      </c>
      <c r="K809" s="33" t="n"/>
      <c r="L809" s="33">
        <f>IF(K809="", "", IF(OR(ISTEXT(K809),ISTEXT($F809)),"",K809*$F809))</f>
        <v/>
      </c>
      <c r="M809" s="30">
        <f>IF(OR(H809="",H809=0),"",IF(K809="",IF(J809="","",IF(OR(ISTEXT(J809),ISTEXT(H809)),"",J809/H809)),IF(OR(ISTEXT(L809),ISTEXT(H809)),"",L809/H809)))</f>
        <v/>
      </c>
    </row>
    <row r="810" ht="13.35" customHeight="1" s="162">
      <c r="B810" s="307" t="n"/>
      <c r="C810" s="307" t="n"/>
      <c r="E810" s="307" t="n"/>
      <c r="F810" s="32" t="n"/>
      <c r="G810" s="33">
        <f>IF(F810="", "", IF(OR(ISTEXT(H810),ISTEXT(F810)),"",H810/F810))</f>
        <v/>
      </c>
      <c r="H810" s="33" t="n"/>
      <c r="I810" s="33" t="n"/>
      <c r="J810" s="33">
        <f>IF(I810="", "", IF(OR(ISTEXT(I810),ISTEXT($F810)),"",I810*$F810))</f>
        <v/>
      </c>
      <c r="K810" s="33" t="n"/>
      <c r="L810" s="33">
        <f>IF(K810="", "", IF(OR(ISTEXT(K810),ISTEXT($F810)),"",K810*$F810))</f>
        <v/>
      </c>
      <c r="M810" s="30">
        <f>IF(OR(H810="",H810=0),"",IF(K810="",IF(J810="","",IF(OR(ISTEXT(J810),ISTEXT(H810)),"",J810/H810)),IF(OR(ISTEXT(L810),ISTEXT(H810)),"",L810/H810)))</f>
        <v/>
      </c>
    </row>
    <row r="811" ht="13.35" customHeight="1" s="162">
      <c r="B811" s="307" t="n"/>
      <c r="C811" s="307" t="n"/>
      <c r="E811" s="307" t="n"/>
      <c r="F811" s="32" t="n"/>
      <c r="G811" s="33">
        <f>IF(F811="", "", IF(OR(ISTEXT(H811),ISTEXT(F811)),"",H811/F811))</f>
        <v/>
      </c>
      <c r="H811" s="33" t="n"/>
      <c r="I811" s="33" t="n"/>
      <c r="J811" s="33">
        <f>IF(I811="", "", IF(OR(ISTEXT(I811),ISTEXT($F811)),"",I811*$F811))</f>
        <v/>
      </c>
      <c r="K811" s="33" t="n"/>
      <c r="L811" s="33">
        <f>IF(K811="", "", IF(OR(ISTEXT(K811),ISTEXT($F811)),"",K811*$F811))</f>
        <v/>
      </c>
      <c r="M811" s="30">
        <f>IF(OR(H811="",H811=0),"",IF(K811="",IF(J811="","",IF(OR(ISTEXT(J811),ISTEXT(H811)),"",J811/H811)),IF(OR(ISTEXT(L811),ISTEXT(H811)),"",L811/H811)))</f>
        <v/>
      </c>
    </row>
    <row r="812" ht="13.35" customHeight="1" s="162">
      <c r="B812" s="307" t="n"/>
      <c r="C812" s="307" t="n"/>
      <c r="E812" s="307" t="n"/>
      <c r="F812" s="32" t="n"/>
      <c r="G812" s="33">
        <f>IF(F812="", "", IF(OR(ISTEXT(H812),ISTEXT(F812)),"",H812/F812))</f>
        <v/>
      </c>
      <c r="H812" s="33" t="n"/>
      <c r="I812" s="33" t="n"/>
      <c r="J812" s="33">
        <f>IF(I812="", "", IF(OR(ISTEXT(I812),ISTEXT($F812)),"",I812*$F812))</f>
        <v/>
      </c>
      <c r="K812" s="33" t="n"/>
      <c r="L812" s="33">
        <f>IF(K812="", "", IF(OR(ISTEXT(K812),ISTEXT($F812)),"",K812*$F812))</f>
        <v/>
      </c>
      <c r="M812" s="30">
        <f>IF(OR(H812="",H812=0),"",IF(K812="",IF(J812="","",IF(OR(ISTEXT(J812),ISTEXT(H812)),"",J812/H812)),IF(OR(ISTEXT(L812),ISTEXT(H812)),"",L812/H812)))</f>
        <v/>
      </c>
    </row>
    <row r="813" ht="13.35" customHeight="1" s="162">
      <c r="B813" s="307" t="n"/>
      <c r="C813" s="307" t="n"/>
      <c r="E813" s="307" t="n"/>
      <c r="F813" s="32" t="n"/>
      <c r="G813" s="33">
        <f>IF(F813="", "", IF(OR(ISTEXT(H813),ISTEXT(F813)),"",H813/F813))</f>
        <v/>
      </c>
      <c r="H813" s="33" t="n"/>
      <c r="I813" s="33" t="n"/>
      <c r="J813" s="33">
        <f>IF(I813="", "", IF(OR(ISTEXT(I813),ISTEXT($F813)),"",I813*$F813))</f>
        <v/>
      </c>
      <c r="K813" s="33" t="n"/>
      <c r="L813" s="33">
        <f>IF(K813="", "", IF(OR(ISTEXT(K813),ISTEXT($F813)),"",K813*$F813))</f>
        <v/>
      </c>
      <c r="M813" s="30">
        <f>IF(OR(H813="",H813=0),"",IF(K813="",IF(J813="","",IF(OR(ISTEXT(J813),ISTEXT(H813)),"",J813/H813)),IF(OR(ISTEXT(L813),ISTEXT(H813)),"",L813/H813)))</f>
        <v/>
      </c>
    </row>
    <row r="814" ht="13.35" customHeight="1" s="162">
      <c r="B814" s="307" t="n"/>
      <c r="C814" s="307" t="n"/>
      <c r="E814" s="307" t="n"/>
      <c r="F814" s="32" t="n"/>
      <c r="G814" s="33">
        <f>IF(F814="", "", IF(OR(ISTEXT(H814),ISTEXT(F814)),"",H814/F814))</f>
        <v/>
      </c>
      <c r="H814" s="33" t="n"/>
      <c r="I814" s="33" t="n"/>
      <c r="J814" s="33">
        <f>IF(I814="", "", IF(OR(ISTEXT(I814),ISTEXT($F814)),"",I814*$F814))</f>
        <v/>
      </c>
      <c r="K814" s="33" t="n"/>
      <c r="L814" s="33">
        <f>IF(K814="", "", IF(OR(ISTEXT(K814),ISTEXT($F814)),"",K814*$F814))</f>
        <v/>
      </c>
      <c r="M814" s="30">
        <f>IF(OR(H814="",H814=0),"",IF(K814="",IF(J814="","",IF(OR(ISTEXT(J814),ISTEXT(H814)),"",J814/H814)),IF(OR(ISTEXT(L814),ISTEXT(H814)),"",L814/H814)))</f>
        <v/>
      </c>
    </row>
    <row r="815" ht="13.35" customHeight="1" s="162">
      <c r="B815" s="307" t="n"/>
      <c r="C815" s="307" t="n"/>
      <c r="E815" s="307" t="n"/>
      <c r="F815" s="32" t="n"/>
      <c r="G815" s="33">
        <f>IF(F815="", "", IF(OR(ISTEXT(H815),ISTEXT(F815)),"",H815/F815))</f>
        <v/>
      </c>
      <c r="H815" s="33" t="n"/>
      <c r="I815" s="33" t="n"/>
      <c r="J815" s="33">
        <f>IF(I815="", "", IF(OR(ISTEXT(I815),ISTEXT($F815)),"",I815*$F815))</f>
        <v/>
      </c>
      <c r="K815" s="33" t="n"/>
      <c r="L815" s="33">
        <f>IF(K815="", "", IF(OR(ISTEXT(K815),ISTEXT($F815)),"",K815*$F815))</f>
        <v/>
      </c>
      <c r="M815" s="30">
        <f>IF(OR(H815="",H815=0),"",IF(K815="",IF(J815="","",IF(OR(ISTEXT(J815),ISTEXT(H815)),"",J815/H815)),IF(OR(ISTEXT(L815),ISTEXT(H815)),"",L815/H815)))</f>
        <v/>
      </c>
    </row>
    <row r="816" ht="13.35" customHeight="1" s="162">
      <c r="B816" s="307" t="n"/>
      <c r="C816" s="307" t="n"/>
      <c r="E816" s="307" t="n"/>
      <c r="F816" s="32" t="n"/>
      <c r="G816" s="33">
        <f>IF(F816="", "", IF(OR(ISTEXT(H816),ISTEXT(F816)),"",H816/F816))</f>
        <v/>
      </c>
      <c r="H816" s="33" t="n"/>
      <c r="I816" s="33" t="n"/>
      <c r="J816" s="33">
        <f>IF(I816="", "", IF(OR(ISTEXT(I816),ISTEXT($F816)),"",I816*$F816))</f>
        <v/>
      </c>
      <c r="K816" s="33" t="n"/>
      <c r="L816" s="33">
        <f>IF(K816="", "", IF(OR(ISTEXT(K816),ISTEXT($F816)),"",K816*$F816))</f>
        <v/>
      </c>
      <c r="M816" s="30">
        <f>IF(OR(H816="",H816=0),"",IF(K816="",IF(J816="","",IF(OR(ISTEXT(J816),ISTEXT(H816)),"",J816/H816)),IF(OR(ISTEXT(L816),ISTEXT(H816)),"",L816/H816)))</f>
        <v/>
      </c>
    </row>
    <row r="817" ht="13.35" customHeight="1" s="162">
      <c r="B817" s="307" t="n"/>
      <c r="C817" s="307" t="n"/>
      <c r="E817" s="307" t="n"/>
      <c r="F817" s="32" t="n"/>
      <c r="G817" s="33">
        <f>IF(F817="", "", IF(OR(ISTEXT(H817),ISTEXT(F817)),"",H817/F817))</f>
        <v/>
      </c>
      <c r="H817" s="33" t="n"/>
      <c r="I817" s="33" t="n"/>
      <c r="J817" s="33">
        <f>IF(I817="", "", IF(OR(ISTEXT(I817),ISTEXT($F817)),"",I817*$F817))</f>
        <v/>
      </c>
      <c r="K817" s="33" t="n"/>
      <c r="L817" s="33">
        <f>IF(K817="", "", IF(OR(ISTEXT(K817),ISTEXT($F817)),"",K817*$F817))</f>
        <v/>
      </c>
      <c r="M817" s="30">
        <f>IF(OR(H817="",H817=0),"",IF(K817="",IF(J817="","",IF(OR(ISTEXT(J817),ISTEXT(H817)),"",J817/H817)),IF(OR(ISTEXT(L817),ISTEXT(H817)),"",L817/H817)))</f>
        <v/>
      </c>
    </row>
    <row r="818" ht="13.35" customHeight="1" s="162">
      <c r="B818" s="307" t="n"/>
      <c r="C818" s="307" t="n"/>
      <c r="E818" s="307" t="n"/>
      <c r="F818" s="32" t="n"/>
      <c r="G818" s="33">
        <f>IF(F818="", "", IF(OR(ISTEXT(H818),ISTEXT(F818)),"",H818/F818))</f>
        <v/>
      </c>
      <c r="H818" s="33" t="n"/>
      <c r="I818" s="33" t="n"/>
      <c r="J818" s="33">
        <f>IF(I818="", "", IF(OR(ISTEXT(I818),ISTEXT($F818)),"",I818*$F818))</f>
        <v/>
      </c>
      <c r="K818" s="33" t="n"/>
      <c r="L818" s="33">
        <f>IF(K818="", "", IF(OR(ISTEXT(K818),ISTEXT($F818)),"",K818*$F818))</f>
        <v/>
      </c>
      <c r="M818" s="30">
        <f>IF(OR(H818="",H818=0),"",IF(K818="",IF(J818="","",IF(OR(ISTEXT(J818),ISTEXT(H818)),"",J818/H818)),IF(OR(ISTEXT(L818),ISTEXT(H818)),"",L818/H818)))</f>
        <v/>
      </c>
    </row>
    <row r="819" ht="13.35" customHeight="1" s="162">
      <c r="B819" s="307" t="n"/>
      <c r="C819" s="307" t="n"/>
      <c r="E819" s="307" t="n"/>
      <c r="F819" s="32" t="n"/>
      <c r="G819" s="33">
        <f>IF(F819="", "", IF(OR(ISTEXT(H819),ISTEXT(F819)),"",H819/F819))</f>
        <v/>
      </c>
      <c r="H819" s="33" t="n"/>
      <c r="I819" s="33" t="n"/>
      <c r="J819" s="33">
        <f>IF(I819="", "", IF(OR(ISTEXT(I819),ISTEXT($F819)),"",I819*$F819))</f>
        <v/>
      </c>
      <c r="K819" s="33" t="n"/>
      <c r="L819" s="33">
        <f>IF(K819="", "", IF(OR(ISTEXT(K819),ISTEXT($F819)),"",K819*$F819))</f>
        <v/>
      </c>
      <c r="M819" s="30">
        <f>IF(OR(H819="",H819=0),"",IF(K819="",IF(J819="","",IF(OR(ISTEXT(J819),ISTEXT(H819)),"",J819/H819)),IF(OR(ISTEXT(L819),ISTEXT(H819)),"",L819/H819)))</f>
        <v/>
      </c>
    </row>
    <row r="820" ht="13.35" customHeight="1" s="162">
      <c r="B820" s="307" t="n"/>
      <c r="C820" s="307" t="n"/>
      <c r="E820" s="307" t="n"/>
      <c r="F820" s="32" t="n"/>
      <c r="G820" s="33">
        <f>IF(F820="", "", IF(OR(ISTEXT(H820),ISTEXT(F820)),"",H820/F820))</f>
        <v/>
      </c>
      <c r="H820" s="33" t="n"/>
      <c r="I820" s="33" t="n"/>
      <c r="J820" s="33">
        <f>IF(I820="", "", IF(OR(ISTEXT(I820),ISTEXT($F820)),"",I820*$F820))</f>
        <v/>
      </c>
      <c r="K820" s="33" t="n"/>
      <c r="L820" s="33">
        <f>IF(K820="", "", IF(OR(ISTEXT(K820),ISTEXT($F820)),"",K820*$F820))</f>
        <v/>
      </c>
      <c r="M820" s="30">
        <f>IF(OR(H820="",H820=0),"",IF(K820="",IF(J820="","",IF(OR(ISTEXT(J820),ISTEXT(H820)),"",J820/H820)),IF(OR(ISTEXT(L820),ISTEXT(H820)),"",L820/H820)))</f>
        <v/>
      </c>
    </row>
    <row r="821" ht="13.35" customHeight="1" s="162">
      <c r="B821" s="307" t="n"/>
      <c r="C821" s="307" t="n"/>
      <c r="E821" s="307" t="n"/>
      <c r="F821" s="32" t="n"/>
      <c r="G821" s="33">
        <f>IF(F821="", "", IF(OR(ISTEXT(H821),ISTEXT(F821)),"",H821/F821))</f>
        <v/>
      </c>
      <c r="H821" s="33" t="n"/>
      <c r="I821" s="33" t="n"/>
      <c r="J821" s="33">
        <f>IF(I821="", "", IF(OR(ISTEXT(I821),ISTEXT($F821)),"",I821*$F821))</f>
        <v/>
      </c>
      <c r="K821" s="33" t="n"/>
      <c r="L821" s="33">
        <f>IF(K821="", "", IF(OR(ISTEXT(K821),ISTEXT($F821)),"",K821*$F821))</f>
        <v/>
      </c>
      <c r="M821" s="30">
        <f>IF(OR(H821="",H821=0),"",IF(K821="",IF(J821="","",IF(OR(ISTEXT(J821),ISTEXT(H821)),"",J821/H821)),IF(OR(ISTEXT(L821),ISTEXT(H821)),"",L821/H821)))</f>
        <v/>
      </c>
    </row>
    <row r="822" ht="13.35" customHeight="1" s="162">
      <c r="B822" s="307" t="n"/>
      <c r="C822" s="307" t="n"/>
      <c r="E822" s="307" t="n"/>
      <c r="F822" s="32" t="n"/>
      <c r="G822" s="33">
        <f>IF(F822="", "", IF(OR(ISTEXT(H822),ISTEXT(F822)),"",H822/F822))</f>
        <v/>
      </c>
      <c r="H822" s="33" t="n"/>
      <c r="I822" s="33" t="n"/>
      <c r="J822" s="33">
        <f>IF(I822="", "", IF(OR(ISTEXT(I822),ISTEXT($F822)),"",I822*$F822))</f>
        <v/>
      </c>
      <c r="K822" s="33" t="n"/>
      <c r="L822" s="33">
        <f>IF(K822="", "", IF(OR(ISTEXT(K822),ISTEXT($F822)),"",K822*$F822))</f>
        <v/>
      </c>
      <c r="M822" s="30">
        <f>IF(OR(H822="",H822=0),"",IF(K822="",IF(J822="","",IF(OR(ISTEXT(J822),ISTEXT(H822)),"",J822/H822)),IF(OR(ISTEXT(L822),ISTEXT(H822)),"",L822/H822)))</f>
        <v/>
      </c>
    </row>
    <row r="823" ht="13.35" customHeight="1" s="162">
      <c r="B823" s="307" t="n"/>
      <c r="C823" s="307" t="n"/>
      <c r="E823" s="307" t="n"/>
      <c r="F823" s="32" t="n"/>
      <c r="G823" s="33">
        <f>IF(F823="", "", IF(OR(ISTEXT(H823),ISTEXT(F823)),"",H823/F823))</f>
        <v/>
      </c>
      <c r="H823" s="33" t="n"/>
      <c r="I823" s="33" t="n"/>
      <c r="J823" s="33">
        <f>IF(I823="", "", IF(OR(ISTEXT(I823),ISTEXT($F823)),"",I823*$F823))</f>
        <v/>
      </c>
      <c r="K823" s="33" t="n"/>
      <c r="L823" s="33">
        <f>IF(K823="", "", IF(OR(ISTEXT(K823),ISTEXT($F823)),"",K823*$F823))</f>
        <v/>
      </c>
      <c r="M823" s="30">
        <f>IF(OR(H823="",H823=0),"",IF(K823="",IF(J823="","",IF(OR(ISTEXT(J823),ISTEXT(H823)),"",J823/H823)),IF(OR(ISTEXT(L823),ISTEXT(H823)),"",L823/H823)))</f>
        <v/>
      </c>
    </row>
    <row r="824" ht="13.35" customHeight="1" s="162">
      <c r="B824" s="307" t="n"/>
      <c r="C824" s="307" t="n"/>
      <c r="E824" s="307" t="n"/>
      <c r="F824" s="32" t="n"/>
      <c r="G824" s="33">
        <f>IF(F824="", "", IF(OR(ISTEXT(H824),ISTEXT(F824)),"",H824/F824))</f>
        <v/>
      </c>
      <c r="H824" s="33" t="n"/>
      <c r="I824" s="33" t="n"/>
      <c r="J824" s="33">
        <f>IF(I824="", "", IF(OR(ISTEXT(I824),ISTEXT($F824)),"",I824*$F824))</f>
        <v/>
      </c>
      <c r="K824" s="33" t="n"/>
      <c r="L824" s="33">
        <f>IF(K824="", "", IF(OR(ISTEXT(K824),ISTEXT($F824)),"",K824*$F824))</f>
        <v/>
      </c>
      <c r="M824" s="30">
        <f>IF(OR(H824="",H824=0),"",IF(K824="",IF(J824="","",IF(OR(ISTEXT(J824),ISTEXT(H824)),"",J824/H824)),IF(OR(ISTEXT(L824),ISTEXT(H824)),"",L824/H824)))</f>
        <v/>
      </c>
    </row>
    <row r="825" ht="13.35" customHeight="1" s="162">
      <c r="B825" s="307" t="n"/>
      <c r="C825" s="307" t="n"/>
      <c r="E825" s="307" t="n"/>
      <c r="F825" s="32" t="n"/>
      <c r="G825" s="33">
        <f>IF(F825="", "", IF(OR(ISTEXT(H825),ISTEXT(F825)),"",H825/F825))</f>
        <v/>
      </c>
      <c r="H825" s="33" t="n"/>
      <c r="I825" s="33" t="n"/>
      <c r="J825" s="33">
        <f>IF(I825="", "", IF(OR(ISTEXT(I825),ISTEXT($F825)),"",I825*$F825))</f>
        <v/>
      </c>
      <c r="K825" s="33" t="n"/>
      <c r="L825" s="33">
        <f>IF(K825="", "", IF(OR(ISTEXT(K825),ISTEXT($F825)),"",K825*$F825))</f>
        <v/>
      </c>
      <c r="M825" s="30">
        <f>IF(OR(H825="",H825=0),"",IF(K825="",IF(J825="","",IF(OR(ISTEXT(J825),ISTEXT(H825)),"",J825/H825)),IF(OR(ISTEXT(L825),ISTEXT(H825)),"",L825/H825)))</f>
        <v/>
      </c>
    </row>
    <row r="826" ht="13.35" customHeight="1" s="162">
      <c r="B826" s="42" t="n"/>
      <c r="C826" s="231" t="inlineStr">
        <is>
          <t>Subtotal (this page)</t>
        </is>
      </c>
      <c r="D826" s="159" t="n"/>
      <c r="E826" s="42" t="n"/>
      <c r="F826" s="42" t="n"/>
      <c r="G826" s="43" t="n"/>
      <c r="H826" s="43">
        <f>IF(SUM(H788:H825)=0,"",SUM(H788:H825))</f>
        <v/>
      </c>
      <c r="I826" s="43" t="n"/>
      <c r="J826" s="43">
        <f>IF(SUM(J788:J825)=0,"",SUM(J788:J825))</f>
        <v/>
      </c>
      <c r="K826" s="43" t="n"/>
      <c r="L826" s="43">
        <f>IF(SUM(L788:L825)=0,"",SUM(L788:L825))</f>
        <v/>
      </c>
      <c r="M826" s="35">
        <f>IF(OR(H826="",H826=0),"",IF(L826="",IF(J826="","",IF(OR(ISTEXT(J826),ISTEXT(H826)),"",J826/H826)),IF(OR(ISTEXT(L826),ISTEXT(H826)),"",L826/H826)))</f>
        <v/>
      </c>
    </row>
    <row r="827" ht="13.35" customHeight="1" s="162">
      <c r="B827" s="188" t="inlineStr">
        <is>
          <t>Return Air Inlets (cont.)</t>
        </is>
      </c>
      <c r="C827" s="174" t="n"/>
      <c r="D827" s="174" t="n"/>
      <c r="E827" s="174" t="n"/>
      <c r="F827" s="173" t="n"/>
      <c r="G827" s="233" t="inlineStr">
        <is>
          <t>Design VEL</t>
        </is>
      </c>
      <c r="H827" s="194" t="inlineStr">
        <is>
          <t>Design CFM</t>
        </is>
      </c>
      <c r="I827" s="188" t="inlineStr">
        <is>
          <t>Initial</t>
        </is>
      </c>
      <c r="J827" s="173" t="n"/>
      <c r="K827" s="188" t="inlineStr">
        <is>
          <t>Final</t>
        </is>
      </c>
      <c r="L827" s="173" t="n"/>
      <c r="M827" s="188" t="inlineStr">
        <is>
          <t>%</t>
        </is>
      </c>
    </row>
    <row r="828" ht="13.35" customHeight="1" s="162">
      <c r="B828" s="153" t="inlineStr">
        <is>
          <t>No.</t>
        </is>
      </c>
      <c r="C828" s="188" t="inlineStr">
        <is>
          <t>Area Served</t>
        </is>
      </c>
      <c r="D828" s="188" t="inlineStr">
        <is>
          <t>Type</t>
        </is>
      </c>
      <c r="E828" s="188" t="inlineStr">
        <is>
          <t>Size</t>
        </is>
      </c>
      <c r="F828" s="188" t="inlineStr">
        <is>
          <t>Ak</t>
        </is>
      </c>
      <c r="G828" s="440" t="n"/>
      <c r="H828" s="440" t="n"/>
      <c r="I828" s="188" t="inlineStr">
        <is>
          <t>VEL</t>
        </is>
      </c>
      <c r="J828" s="188" t="inlineStr">
        <is>
          <t>CFM</t>
        </is>
      </c>
      <c r="K828" s="188" t="inlineStr">
        <is>
          <t>VEL</t>
        </is>
      </c>
      <c r="L828" s="188" t="inlineStr">
        <is>
          <t>CFM</t>
        </is>
      </c>
      <c r="M828" s="440" t="n"/>
    </row>
    <row r="829" ht="13.35" customHeight="1" s="162">
      <c r="B829" s="31" t="n"/>
      <c r="C829" s="31" t="n"/>
      <c r="E829" s="31" t="n"/>
      <c r="F829" s="32" t="n"/>
      <c r="G829" s="33">
        <f>IF(F829="", "", IF(OR(ISTEXT(H829),ISTEXT(F829)),"",H829/F829))</f>
        <v/>
      </c>
      <c r="H829" s="33" t="n"/>
      <c r="I829" s="33" t="n"/>
      <c r="J829" s="33">
        <f>IF(I829="", "", IF(OR(ISTEXT(I829),ISTEXT($F829)),"",I829*$F829))</f>
        <v/>
      </c>
      <c r="K829" s="33" t="n"/>
      <c r="L829" s="33">
        <f>IF(K829="", "", IF(OR(ISTEXT(K829),ISTEXT($F829)),"",K829*$F829))</f>
        <v/>
      </c>
      <c r="M829" s="30">
        <f>IF(OR(H829="",H829=0),"",IF(K829="",IF(J829="","",IF(OR(ISTEXT(J829),ISTEXT(H829)),"",J829/H829)),IF(OR(ISTEXT(L829),ISTEXT(H829)),"",L829/H829)))</f>
        <v/>
      </c>
    </row>
    <row r="830" ht="13.35" customHeight="1" s="162">
      <c r="B830" s="31" t="n"/>
      <c r="C830" s="31" t="n"/>
      <c r="E830" s="31" t="n"/>
      <c r="F830" s="32" t="n"/>
      <c r="G830" s="33">
        <f>IF(F830="", "", IF(OR(ISTEXT(H830),ISTEXT(F830)),"",H830/F830))</f>
        <v/>
      </c>
      <c r="H830" s="33" t="n"/>
      <c r="I830" s="33" t="n"/>
      <c r="J830" s="33">
        <f>IF(I830="", "", IF(OR(ISTEXT(I830),ISTEXT($F830)),"",I830*$F830))</f>
        <v/>
      </c>
      <c r="K830" s="33" t="n"/>
      <c r="L830" s="33">
        <f>IF(K830="", "", IF(OR(ISTEXT(K830),ISTEXT($F830)),"",K830*$F830))</f>
        <v/>
      </c>
      <c r="M830" s="30">
        <f>IF(OR(H830="",H830=0),"",IF(K830="",IF(J830="","",IF(OR(ISTEXT(J830),ISTEXT(H830)),"",J830/H830)),IF(OR(ISTEXT(L830),ISTEXT(H830)),"",L830/H830)))</f>
        <v/>
      </c>
    </row>
    <row r="831" ht="13.35" customHeight="1" s="162">
      <c r="B831" s="31" t="n"/>
      <c r="C831" s="31" t="n"/>
      <c r="E831" s="31" t="n"/>
      <c r="F831" s="32" t="n"/>
      <c r="G831" s="33">
        <f>IF(F831="", "", IF(OR(ISTEXT(H831),ISTEXT(F831)),"",H831/F831))</f>
        <v/>
      </c>
      <c r="H831" s="33" t="n"/>
      <c r="I831" s="33" t="n"/>
      <c r="J831" s="33">
        <f>IF(I831="", "", IF(OR(ISTEXT(I831),ISTEXT($F831)),"",I831*$F831))</f>
        <v/>
      </c>
      <c r="K831" s="33" t="n"/>
      <c r="L831" s="33">
        <f>IF(K831="", "", IF(OR(ISTEXT(K831),ISTEXT($F831)),"",K831*$F831))</f>
        <v/>
      </c>
      <c r="M831" s="30">
        <f>IF(OR(H831="",H831=0),"",IF(K831="",IF(J831="","",IF(OR(ISTEXT(J831),ISTEXT(H831)),"",J831/H831)),IF(OR(ISTEXT(L831),ISTEXT(H831)),"",L831/H831)))</f>
        <v/>
      </c>
    </row>
    <row r="832" ht="13.35" customHeight="1" s="162">
      <c r="B832" s="31" t="n"/>
      <c r="C832" s="31" t="n"/>
      <c r="E832" s="31" t="n"/>
      <c r="F832" s="32" t="n"/>
      <c r="G832" s="33">
        <f>IF(F832="", "", IF(OR(ISTEXT(H832),ISTEXT(F832)),"",H832/F832))</f>
        <v/>
      </c>
      <c r="H832" s="33" t="n"/>
      <c r="I832" s="33" t="n"/>
      <c r="J832" s="33">
        <f>IF(I832="", "", IF(OR(ISTEXT(I832),ISTEXT($F832)),"",I832*$F832))</f>
        <v/>
      </c>
      <c r="K832" s="33" t="n"/>
      <c r="L832" s="33">
        <f>IF(K832="", "", IF(OR(ISTEXT(K832),ISTEXT($F832)),"",K832*$F832))</f>
        <v/>
      </c>
      <c r="M832" s="30">
        <f>IF(OR(H832="",H832=0),"",IF(K832="",IF(J832="","",IF(OR(ISTEXT(J832),ISTEXT(H832)),"",J832/H832)),IF(OR(ISTEXT(L832),ISTEXT(H832)),"",L832/H832)))</f>
        <v/>
      </c>
    </row>
    <row r="833" ht="13.35" customHeight="1" s="162">
      <c r="B833" s="42" t="n"/>
      <c r="C833" s="231" t="inlineStr">
        <is>
          <t>Subtotal (this page)</t>
        </is>
      </c>
      <c r="D833" s="159" t="n"/>
      <c r="E833" s="42" t="n"/>
      <c r="F833" s="42" t="n"/>
      <c r="G833" s="43" t="n"/>
      <c r="H833" s="43">
        <f>IF(SUM(H829:H832)=0,"",SUM(H829:H832))</f>
        <v/>
      </c>
      <c r="I833" s="42" t="n"/>
      <c r="J833" s="43">
        <f>IF(SUM(J829:J832)=0,"",SUM(J829:J832))</f>
        <v/>
      </c>
      <c r="K833" s="42" t="n"/>
      <c r="L833" s="43">
        <f>IF(SUM(L829:L832)=0,"",SUM(L829:L832))</f>
        <v/>
      </c>
      <c r="M833" s="35">
        <f>IF(OR(H833="",H833=0),"",IF(L833="",IF(J833="","",IF(OR(ISTEXT(J833),ISTEXT(H833)),"",J833/H833)),IF(OR(ISTEXT(L833),ISTEXT(H833)),"",L833/H833)))</f>
        <v/>
      </c>
    </row>
    <row r="834" ht="13.35" customHeight="1" s="162">
      <c r="B834" s="188" t="inlineStr">
        <is>
          <t>Remarks (cont.)</t>
        </is>
      </c>
      <c r="C834" s="173" t="n"/>
      <c r="D834" s="154" t="n"/>
      <c r="E834" s="174" t="n"/>
      <c r="F834" s="174" t="n"/>
      <c r="G834" s="174" t="n"/>
      <c r="H834" s="174" t="n"/>
      <c r="I834" s="174" t="n"/>
      <c r="J834" s="174" t="n"/>
      <c r="K834" s="174" t="n"/>
      <c r="L834" s="174" t="n"/>
      <c r="M834" s="173" t="n"/>
    </row>
    <row r="835" ht="13.35" customHeight="1" s="162">
      <c r="B835" s="154" t="n"/>
      <c r="C835" s="174" t="n"/>
      <c r="D835" s="174" t="n"/>
      <c r="E835" s="174" t="n"/>
      <c r="F835" s="174" t="n"/>
      <c r="G835" s="174" t="n"/>
      <c r="H835" s="174" t="n"/>
      <c r="I835" s="174" t="n"/>
      <c r="J835" s="174" t="n"/>
      <c r="K835" s="174" t="n"/>
      <c r="L835" s="174" t="n"/>
      <c r="M835" s="173" t="n"/>
    </row>
    <row r="836" ht="13.35" customHeight="1" s="162">
      <c r="B836" s="200" t="inlineStr">
        <is>
          <t>System</t>
        </is>
      </c>
      <c r="C836" s="403" t="n"/>
      <c r="D836" s="209">
        <f>IF('{Equipment Data Entry}'!B15="","",'{Equipment Data Entry}'!B15)</f>
        <v/>
      </c>
      <c r="E836" s="418" t="n"/>
      <c r="F836" s="403" t="n"/>
      <c r="G836" s="200" t="inlineStr">
        <is>
          <t>Service</t>
        </is>
      </c>
      <c r="H836" s="403" t="n"/>
      <c r="I836" s="210">
        <f>IF('{Equipment Data Entry}'!C15="","",'{Equipment Data Entry}'!C15)</f>
        <v/>
      </c>
      <c r="J836" s="418" t="n"/>
      <c r="K836" s="418" t="n"/>
      <c r="L836" s="418" t="n"/>
      <c r="M836" s="403" t="n"/>
    </row>
    <row r="837" ht="13.35" customHeight="1" s="162">
      <c r="B837" s="422" t="n"/>
      <c r="C837" s="423" t="n"/>
      <c r="D837" s="422" t="n"/>
      <c r="E837" s="424" t="n"/>
      <c r="F837" s="423" t="n"/>
      <c r="G837" s="422" t="n"/>
      <c r="H837" s="423" t="n"/>
      <c r="I837" s="422" t="n"/>
      <c r="J837" s="424" t="n"/>
      <c r="K837" s="424" t="n"/>
      <c r="L837" s="424" t="n"/>
      <c r="M837" s="423" t="n"/>
    </row>
    <row r="838" ht="13.35" customHeight="1" s="162">
      <c r="B838" s="425" t="inlineStr">
        <is>
          <t>Drive Type:</t>
        </is>
      </c>
      <c r="D838" s="426" t="n"/>
      <c r="E838" s="425" t="inlineStr">
        <is>
          <t>Rotation – Design:</t>
        </is>
      </c>
      <c r="G838" s="426" t="n"/>
      <c r="I838" s="425" t="inlineStr">
        <is>
          <t>Actual:</t>
        </is>
      </c>
      <c r="J838" s="426" t="n"/>
    </row>
    <row r="839" ht="13.35" customHeight="1" s="162">
      <c r="B839" s="200" t="inlineStr">
        <is>
          <t>Unit Data</t>
        </is>
      </c>
      <c r="C839" s="400" t="n"/>
      <c r="D839" s="400" t="n"/>
      <c r="E839" s="400" t="n"/>
      <c r="F839" s="400" t="n"/>
      <c r="G839" s="401" t="n"/>
      <c r="I839" s="200" t="inlineStr">
        <is>
          <t>Design and Performance Data</t>
        </is>
      </c>
      <c r="J839" s="400" t="n"/>
      <c r="K839" s="400" t="n"/>
      <c r="L839" s="401" t="n"/>
      <c r="M839" s="283" t="n"/>
    </row>
    <row r="840" ht="13.35" customHeight="1" s="162">
      <c r="B840" s="199" t="inlineStr">
        <is>
          <t>Manufacturer</t>
        </is>
      </c>
      <c r="C840" s="401" t="n"/>
      <c r="D840" s="204">
        <f>IF('{Equipment Data Entry}'!E15="","",'{Equipment Data Entry}'!E15)</f>
        <v/>
      </c>
      <c r="E840" s="400" t="n"/>
      <c r="F840" s="400" t="n"/>
      <c r="G840" s="401" t="n"/>
      <c r="I840" s="199" t="inlineStr">
        <is>
          <t>Design Criteria</t>
        </is>
      </c>
      <c r="J840" s="401" t="n"/>
      <c r="K840" s="199" t="inlineStr">
        <is>
          <t>Design</t>
        </is>
      </c>
      <c r="L840" s="199" t="inlineStr">
        <is>
          <t>Actual</t>
        </is>
      </c>
    </row>
    <row r="841" ht="13.35" customHeight="1" s="162">
      <c r="B841" s="199" t="inlineStr">
        <is>
          <t>Model Number</t>
        </is>
      </c>
      <c r="C841" s="401" t="n"/>
      <c r="D841" s="204">
        <f>IF('{Equipment Data Entry}'!F15="","",'{Equipment Data Entry}'!F15)</f>
        <v/>
      </c>
      <c r="E841" s="400" t="n"/>
      <c r="F841" s="400" t="n"/>
      <c r="G841" s="401" t="n"/>
      <c r="I841" s="199" t="inlineStr">
        <is>
          <t>Total Airflow</t>
        </is>
      </c>
      <c r="J841" s="401" t="n"/>
      <c r="K841" s="24">
        <f>H875</f>
        <v/>
      </c>
      <c r="L841" s="24">
        <f>L875</f>
        <v/>
      </c>
      <c r="M841" s="22">
        <f>IF(OR(L841="",K841="",K841=0),"",IF(OR(ISTEXT(L841),ISTEXT(K841)),"",L841/K841))</f>
        <v/>
      </c>
    </row>
    <row r="842" ht="13.35" customHeight="1" s="162">
      <c r="B842" s="199" t="inlineStr">
        <is>
          <t>Serial Number</t>
        </is>
      </c>
      <c r="C842" s="401" t="n"/>
      <c r="D842" s="204" t="n"/>
      <c r="E842" s="400" t="n"/>
      <c r="F842" s="400" t="n"/>
      <c r="G842" s="401" t="n"/>
      <c r="I842" s="199" t="inlineStr">
        <is>
          <t>Outside Airflow</t>
        </is>
      </c>
      <c r="J842" s="401" t="n"/>
      <c r="K842" s="24">
        <f>IF(N(H883)=0,"",H883)</f>
        <v/>
      </c>
      <c r="L842" s="24">
        <f>L883</f>
        <v/>
      </c>
      <c r="M842" s="22">
        <f>IF(OR(L842="",K842="",K842=0),"",IF(OR(ISTEXT(L842),ISTEXT(K842)),"",L842/K842))</f>
        <v/>
      </c>
    </row>
    <row r="843" ht="13.35" customHeight="1" s="162">
      <c r="B843" s="199" t="inlineStr">
        <is>
          <t>Area Served</t>
        </is>
      </c>
      <c r="C843" s="401" t="n"/>
      <c r="D843" s="204">
        <f>I836</f>
        <v/>
      </c>
      <c r="E843" s="400" t="n"/>
      <c r="F843" s="400" t="n"/>
      <c r="G843" s="401" t="n"/>
      <c r="I843" s="199" t="inlineStr">
        <is>
          <t>Return Airflow</t>
        </is>
      </c>
      <c r="J843" s="401" t="n"/>
      <c r="K843" s="24">
        <f>IF(K841="","",IF(ISTEXT(K841),"",K841-N(K842)))</f>
        <v/>
      </c>
      <c r="L843" s="24">
        <f>IF(L841="","",IF(ISTEXT(L841),"",L841-N(L842)))</f>
        <v/>
      </c>
    </row>
    <row r="844" ht="13.35" customHeight="1" s="162">
      <c r="B844" s="199" t="inlineStr">
        <is>
          <t>Location</t>
        </is>
      </c>
      <c r="C844" s="401" t="n"/>
      <c r="D844" s="204">
        <f>IF('{Equipment Data Entry}'!D15="","",'{Equipment Data Entry}'!D15)</f>
        <v/>
      </c>
      <c r="E844" s="400" t="n"/>
      <c r="F844" s="400" t="n"/>
      <c r="G844" s="401" t="n"/>
      <c r="I844" s="199" t="inlineStr">
        <is>
          <t>Unit ESP</t>
        </is>
      </c>
      <c r="J844" s="401" t="n"/>
      <c r="K844" s="71">
        <f>IF('{Equipment Data Entry}'!H15="","",'{Equipment Data Entry}'!H15)</f>
        <v/>
      </c>
      <c r="L844" s="29">
        <f>I861</f>
        <v/>
      </c>
    </row>
    <row r="845" ht="13.35" customHeight="1" s="162">
      <c r="I845" s="199" t="inlineStr">
        <is>
          <t>Fan RPMs</t>
        </is>
      </c>
      <c r="J845" s="401" t="n"/>
      <c r="K845" s="24">
        <f>IF('{Equipment Data Entry}'!I15="","",'{Equipment Data Entry}'!I15)</f>
        <v/>
      </c>
      <c r="L845" s="24">
        <f>IF(L854="","",L854)</f>
        <v/>
      </c>
    </row>
    <row r="846" ht="13.35" customHeight="1" s="162">
      <c r="B846" s="200" t="inlineStr">
        <is>
          <t>Motor Data</t>
        </is>
      </c>
      <c r="C846" s="400" t="n"/>
      <c r="D846" s="400" t="n"/>
      <c r="E846" s="400" t="n"/>
      <c r="F846" s="400" t="n"/>
      <c r="G846" s="401" t="n"/>
      <c r="I846" s="199" t="inlineStr">
        <is>
          <t>Filter Type/Size/Qty</t>
        </is>
      </c>
      <c r="J846" s="400" t="n"/>
      <c r="K846" s="401" t="n"/>
      <c r="L846" s="24" t="n"/>
      <c r="M846" s="401" t="n"/>
    </row>
    <row r="847" ht="13.35" customHeight="1" s="162">
      <c r="B847" s="199" t="inlineStr">
        <is>
          <t>Manufacturer</t>
        </is>
      </c>
      <c r="C847" s="401" t="n"/>
      <c r="D847" s="203" t="n"/>
      <c r="E847" s="400" t="n"/>
      <c r="F847" s="400" t="n"/>
      <c r="G847" s="401" t="n"/>
      <c r="I847" s="200" t="inlineStr">
        <is>
          <t>Drive Data</t>
        </is>
      </c>
      <c r="J847" s="400" t="n"/>
      <c r="K847" s="400" t="n"/>
      <c r="L847" s="401" t="n"/>
    </row>
    <row r="848" ht="13.35" customHeight="1" s="162">
      <c r="B848" s="199" t="inlineStr">
        <is>
          <t>Horsepower</t>
        </is>
      </c>
      <c r="C848" s="401" t="n"/>
      <c r="D848" s="28">
        <f>IF('{Equipment Data Entry}'!G15="","",'{Equipment Data Entry}'!G15)</f>
        <v/>
      </c>
      <c r="E848" s="21" t="inlineStr">
        <is>
          <t>RPM</t>
        </is>
      </c>
      <c r="F848" s="24" t="n"/>
      <c r="G848" s="199" t="inlineStr">
        <is>
          <t>SF</t>
        </is>
      </c>
      <c r="I848" s="199" t="inlineStr">
        <is>
          <t>Motor sheave</t>
        </is>
      </c>
      <c r="J848" s="400" t="n"/>
      <c r="K848" s="24">
        <f>IF('{Equipment Data Entry}'!J15="","",'{Equipment Data Entry}'!J15)</f>
        <v/>
      </c>
      <c r="L848" s="21" t="inlineStr">
        <is>
          <t>Bore</t>
        </is>
      </c>
      <c r="M848" s="208"/>
    </row>
    <row r="849" ht="13.35" customHeight="1" s="162">
      <c r="B849" s="198">
        <f>IF('{Equipment Data Entry}'!N15="","",'{Equipment Data Entry}'!N15)</f>
        <v/>
      </c>
      <c r="C849" s="198">
        <f>IF('{Equipment Data Entry}'!O15="","",'{Equipment Data Entry}'!O15)</f>
        <v/>
      </c>
      <c r="D849" s="21" t="inlineStr">
        <is>
          <t>FLA</t>
        </is>
      </c>
      <c r="E849" s="25" t="n"/>
      <c r="F849" s="21" t="inlineStr">
        <is>
          <t>Frame</t>
        </is>
      </c>
      <c r="G849" s="208" t="n"/>
      <c r="I849" s="199" t="inlineStr">
        <is>
          <t>Fan pulley</t>
        </is>
      </c>
      <c r="J849" s="400" t="n"/>
      <c r="K849" s="24">
        <f>IF('{Equipment Data Entry}'!K15="","",'{Equipment Data Entry}'!K15)</f>
        <v/>
      </c>
      <c r="L849" s="21" t="inlineStr">
        <is>
          <t>Bore</t>
        </is>
      </c>
      <c r="M849" s="208"/>
    </row>
    <row r="850" ht="13.35" customHeight="1" s="162">
      <c r="B850" s="199" t="inlineStr">
        <is>
          <t>Corrected FLA</t>
        </is>
      </c>
      <c r="C850" s="401" t="n"/>
      <c r="D850" s="27">
        <f>IF(OR(E851="",E849="",B849=""),"",IF(OR(ISTEXT(B849),COUNT(E851:G851)=0,ISTEXT(E849)),"",B849/AVERAGE(E851:G851)*E849))</f>
        <v/>
      </c>
      <c r="E850" s="199" t="inlineStr">
        <is>
          <t>Estimated BHP</t>
        </is>
      </c>
      <c r="F850" s="401" t="n"/>
      <c r="G850" s="27">
        <f>IF(OR(COUNT(E852:G852)=0,IF(N(E853)&gt;0,E853,N(D848))=0,IF(N(D850)&gt;0,D850,N(E849))=0),"",IF(N(E853)&gt;0,E853,N(D848))*AVERAGE(E852:G852)/IF(N(D850)&gt;0,D850,N(E849)))</f>
        <v/>
      </c>
      <c r="I850" s="199" t="inlineStr">
        <is>
          <t>Belt(s)</t>
        </is>
      </c>
      <c r="J850" s="208">
        <f>IF('{Equipment Data Entry}'!L15="","",'{Equipment Data Entry}'!L15)</f>
        <v/>
      </c>
      <c r="K850" s="199" t="inlineStr">
        <is>
          <t>C to C</t>
        </is>
      </c>
      <c r="L850" s="64">
        <f>IF('{Equipment Data Entry}'!M15="","",'{Equipment Data Entry}'!M15)</f>
        <v/>
      </c>
    </row>
    <row r="851" ht="13.35" customHeight="1" s="162">
      <c r="B851" s="199" t="inlineStr">
        <is>
          <t>Measured Voltage</t>
        </is>
      </c>
      <c r="C851" s="400" t="n"/>
      <c r="D851" s="401" t="n"/>
      <c r="E851" s="24" t="n"/>
      <c r="F851" s="24" t="n"/>
      <c r="G851" s="24" t="n"/>
      <c r="I851" s="199" t="inlineStr">
        <is>
          <t>Final Settings</t>
        </is>
      </c>
      <c r="J851" s="400" t="n"/>
      <c r="K851" s="401" t="n"/>
      <c r="L851" s="24" t="n"/>
      <c r="M851" s="401" t="n"/>
    </row>
    <row r="852" ht="13.35" customHeight="1" s="162">
      <c r="B852" s="199" t="inlineStr">
        <is>
          <t>Measured Amperage</t>
        </is>
      </c>
      <c r="C852" s="400" t="n"/>
      <c r="D852" s="401" t="n"/>
      <c r="E852" s="25" t="n"/>
      <c r="F852" s="25" t="n"/>
      <c r="G852" s="25" t="n"/>
      <c r="I852" s="205" t="inlineStr">
        <is>
          <t>RPM Data</t>
        </is>
      </c>
      <c r="J852" s="401" t="n"/>
      <c r="K852" s="205" t="inlineStr">
        <is>
          <t>Initial</t>
        </is>
      </c>
      <c r="L852" s="205" t="inlineStr">
        <is>
          <t>Final</t>
        </is>
      </c>
    </row>
    <row r="853" ht="13.35" customHeight="1" s="162">
      <c r="B853" s="199" t="inlineStr">
        <is>
          <t>Motor HP (nameplate)</t>
        </is>
      </c>
      <c r="C853" s="400"/>
      <c r="D853" s="401"/>
      <c r="E853" s="24"/>
      <c r="F853" s="24"/>
      <c r="G853" s="24"/>
      <c r="I853" s="199" t="inlineStr">
        <is>
          <t>Motor RPM</t>
        </is>
      </c>
      <c r="J853" s="401" t="n"/>
      <c r="K853" s="24" t="n"/>
      <c r="L853" s="24" t="n"/>
    </row>
    <row r="854" ht="13.35" customHeight="1" s="162">
      <c r="B854" s="200" t="inlineStr">
        <is>
          <t>Static Pressure Profile (in. w.g.)</t>
        </is>
      </c>
      <c r="C854" s="400" t="n"/>
      <c r="D854" s="400" t="n"/>
      <c r="E854" s="400" t="n"/>
      <c r="F854" s="400" t="n"/>
      <c r="G854" s="401" t="n"/>
      <c r="I854" s="199" t="inlineStr">
        <is>
          <t>Fan RPM</t>
        </is>
      </c>
      <c r="J854" s="401" t="n"/>
      <c r="K854" s="24" t="n"/>
      <c r="L854" s="24" t="n"/>
    </row>
    <row r="855" ht="13.35" customHeight="1" s="162">
      <c r="B855" s="490">
        <f>IFERROR(INDEX('{Dropdowns}'!$AI$2:$AO$7,MATCH($D$858,'{Dropdowns}'!$AH$2:$AH$7,0),1),"")</f>
        <v/>
      </c>
      <c r="C855" s="490">
        <f>IFERROR(INDEX('{Dropdowns}'!$AI$2:$AO$7,MATCH($D$858,'{Dropdowns}'!$AH$2:$AH$7,0),2),"")</f>
        <v/>
      </c>
      <c r="D855" s="490">
        <f>IFERROR(INDEX('{Dropdowns}'!$AI$2:$AO$7,MATCH($D$858,'{Dropdowns}'!$AH$2:$AH$7,0),3),"")</f>
        <v/>
      </c>
      <c r="E855" s="490">
        <f>IFERROR(INDEX('{Dropdowns}'!$AI$2:$AO$7,MATCH($D$858,'{Dropdowns}'!$AH$2:$AH$7,0),4),"")</f>
        <v/>
      </c>
      <c r="F855" s="490">
        <f>IFERROR(INDEX('{Dropdowns}'!$AI$2:$AO$7,MATCH($D$858,'{Dropdowns}'!$AH$2:$AH$7,0),5),"")</f>
        <v/>
      </c>
      <c r="G855" s="490">
        <f>IFERROR(INDEX('{Dropdowns}'!$AI$2:$AO$7,MATCH($D$858,'{Dropdowns}'!$AH$2:$AH$7,0),6),"")</f>
        <v/>
      </c>
      <c r="H855" s="490">
        <f>IFERROR(INDEX('{Dropdowns}'!$AI$2:$AO$7,MATCH($D$858,'{Dropdowns}'!$AH$2:$AH$7,0),7),"")</f>
        <v/>
      </c>
      <c r="I855" s="199" t="inlineStr">
        <is>
          <t>VSD Frequency</t>
        </is>
      </c>
      <c r="J855" s="401" t="n"/>
      <c r="K855" s="66" t="n"/>
      <c r="L855" s="66" t="n"/>
    </row>
    <row r="856" ht="13.35" customHeight="1" s="162">
      <c r="B856" s="492"/>
      <c r="C856" s="492"/>
      <c r="D856" s="492"/>
      <c r="E856" s="492"/>
      <c r="F856" s="492"/>
      <c r="G856" s="492"/>
      <c r="H856" s="492"/>
      <c r="I856" s="199" t="inlineStr">
        <is>
          <t>OA Damper Position</t>
        </is>
      </c>
      <c r="J856" s="400" t="n"/>
      <c r="K856" s="401" t="n"/>
      <c r="L856" s="56" t="n"/>
      <c r="Q856">
        <f>IF(B856="","",B856)</f>
        <v/>
      </c>
      <c r="R856">
        <f>IF(C855="—",Q856,IF(C856="","",C856))</f>
        <v/>
      </c>
      <c r="S856">
        <f>IF(D855="—",R856,IF(D856="","",D856))</f>
        <v/>
      </c>
      <c r="T856">
        <f>IF(E855="—",S856,IF(E856="","",E856))</f>
        <v/>
      </c>
      <c r="U856">
        <f>IF(F855="—",T856,IF(F856="","",F856))</f>
        <v/>
      </c>
      <c r="V856">
        <f>IF(G855="—",U856,IF(G856="","",G856))</f>
        <v/>
      </c>
      <c r="W856">
        <f>IFERROR(MATCH("Fan",$C$855:$H$855,0),"")</f>
        <v/>
      </c>
      <c r="X856">
        <f>IF(W856="","",INDEX(P858:U858,W856))</f>
        <v/>
      </c>
      <c r="Y856">
        <f>IF(W856="","",INDEX(Q857:V857,W856))</f>
        <v/>
      </c>
    </row>
    <row r="857" ht="13.35" customHeight="1" s="162">
      <c r="B857" s="491" t="inlineStr">
        <is>
          <t>Δ</t>
        </is>
      </c>
      <c r="C857" s="498">
        <f>IF(OR(C855="—",C856="",Q856=""),"",IF(OR(ISTEXT(C856),ISTEXT(Q856)),"","Δ "&amp;TEXT(C856-Q856,"0.00")))</f>
        <v/>
      </c>
      <c r="D857" s="498">
        <f>IF(OR(D855="—",D856="",R856=""),"",IF(OR(ISTEXT(D856),ISTEXT(R856)),"","Δ "&amp;TEXT(D856-R856,"0.00")))</f>
        <v/>
      </c>
      <c r="E857" s="498">
        <f>IF(OR(E855="—",E856="",S856=""),"",IF(OR(ISTEXT(E856),ISTEXT(S856)),"","Δ "&amp;TEXT(E856-S856,"0.00")))</f>
        <v/>
      </c>
      <c r="F857" s="498">
        <f>IF(OR(F855="—",F856="",T856=""),"",IF(OR(ISTEXT(F856),ISTEXT(T856)),"","Δ "&amp;TEXT(F856-T856,"0.00")))</f>
        <v/>
      </c>
      <c r="G857" s="498">
        <f>IF(OR(G855="—",G856="",U856=""),"",IF(OR(ISTEXT(G856),ISTEXT(U856)),"","Δ "&amp;TEXT(G856-U856,"0.00")))</f>
        <v/>
      </c>
      <c r="H857" s="498">
        <f>IF(OR(H855="—",H856="",V856=""),"",IF(OR(ISTEXT(H856),ISTEXT(V856)),"","Δ "&amp;TEXT(H856-V856,"0.00")))</f>
        <v/>
      </c>
      <c r="Q857">
        <f>IF(OR(C856="",ISTEXT(C856)),R857,C856)</f>
        <v/>
      </c>
      <c r="R857">
        <f>IF(OR(D856="",ISTEXT(D856)),S857,D856)</f>
        <v/>
      </c>
      <c r="S857">
        <f>IF(OR(E856="",ISTEXT(E856)),T857,E856)</f>
        <v/>
      </c>
      <c r="T857">
        <f>IF(OR(F856="",ISTEXT(F856)),U857,F856)</f>
        <v/>
      </c>
      <c r="U857">
        <f>IF(OR(G856="",ISTEXT(G856)),V857,G856)</f>
        <v/>
      </c>
      <c r="V857">
        <f>IF(OR(H856="",ISTEXT(H856)),"",H856)</f>
        <v/>
      </c>
    </row>
    <row r="858" ht="13.35" customHeight="1" s="162">
      <c r="B858" s="425" t="inlineStr">
        <is>
          <t>Unit type:</t>
        </is>
      </c>
      <c r="D858" s="522" t="inlineStr">
        <is>
          <t>RTU</t>
        </is>
      </c>
      <c r="E858" s="414" t="n"/>
      <c r="F858" s="494" t="inlineStr">
        <is>
          <t>Airflow left to right. Δ = this reading minus the one before it; in. w.g.</t>
        </is>
      </c>
      <c r="P858">
        <f>IF(B856="","",B856)</f>
        <v/>
      </c>
      <c r="Q858">
        <f>IF(C856="",P858,C856)</f>
        <v/>
      </c>
      <c r="R858">
        <f>IF(D856="",Q858,D856)</f>
        <v/>
      </c>
      <c r="S858">
        <f>IF(E856="",R858,E856)</f>
        <v/>
      </c>
      <c r="T858">
        <f>IF(F856="",S858,F856)</f>
        <v/>
      </c>
      <c r="U858">
        <f>IF(G856="",T858,G856)</f>
        <v/>
      </c>
      <c r="V858">
        <f>IF(H856="",U858,H856)</f>
        <v/>
      </c>
    </row>
    <row r="859" ht="13.35" customHeight="1" s="162">
      <c r="B859" s="500" t="inlineStr">
        <is>
          <t>Fan inlet</t>
        </is>
      </c>
      <c r="D859" s="501">
        <f>IF(X856="","",X856)</f>
        <v/>
      </c>
      <c r="F859" s="500" t="inlineStr">
        <is>
          <t>Discharge</t>
        </is>
      </c>
      <c r="I859" s="501">
        <f>IF(V858="","",V858)</f>
        <v/>
      </c>
    </row>
    <row r="860" ht="13.35" customHeight="1" s="162"/>
    <row r="861" ht="13.35" customHeight="1" s="162">
      <c r="B861" s="500" t="inlineStr">
        <is>
          <t>Fan TSP</t>
        </is>
      </c>
      <c r="E861" s="501">
        <f>IF(OR(X856="",Y856=""),"",IF(OR(ISTEXT(X856),ISTEXT(Y856)),"",Y856-X856))</f>
        <v/>
      </c>
      <c r="F861" s="500" t="inlineStr">
        <is>
          <t>ESP</t>
        </is>
      </c>
      <c r="I861" s="501">
        <f>IF(OR(B856="",V858=""),"",IF(OR(ISTEXT(B856),ISTEXT(V858)),"",V858-B856))</f>
        <v/>
      </c>
      <c r="J861" s="500" t="inlineStr">
        <is>
          <t>Unit ΔP (inlet → fan)</t>
        </is>
      </c>
      <c r="M861" s="501">
        <f>IF(OR(B856="",X856=""),"",IF(OR(ISTEXT(B856),ISTEXT(X856)),"",X856-B856))</f>
        <v/>
      </c>
    </row>
    <row r="862" ht="13.35" customHeight="1" s="162">
      <c r="B862" s="437" t="inlineStr">
        <is>
          <t>Instrument:</t>
        </is>
      </c>
      <c r="C862" s="13" t="n"/>
      <c r="D862" s="502" t="n"/>
      <c r="E862" s="503" t="n"/>
      <c r="F862" s="503" t="n"/>
      <c r="G862" s="437" t="inlineStr">
        <is>
          <t>Ak basis / notes:</t>
        </is>
      </c>
      <c r="H862" s="13" t="n"/>
      <c r="I862" s="504" t="n"/>
      <c r="J862" s="503" t="n"/>
      <c r="K862" s="503" t="n"/>
      <c r="L862" s="503" t="n"/>
      <c r="M862" s="503" t="n"/>
    </row>
    <row r="863" ht="13.35" customHeight="1" s="162">
      <c r="B863" s="188" t="inlineStr">
        <is>
          <t>Supply Air Diffuser / Outlet Airflow</t>
        </is>
      </c>
      <c r="C863" s="174" t="n"/>
      <c r="D863" s="174" t="n"/>
      <c r="E863" s="174" t="n"/>
      <c r="F863" s="173" t="n"/>
      <c r="G863" s="233" t="inlineStr">
        <is>
          <t>Design VEL</t>
        </is>
      </c>
      <c r="H863" s="194" t="inlineStr">
        <is>
          <t>Design CFM</t>
        </is>
      </c>
      <c r="I863" s="188" t="inlineStr">
        <is>
          <t>Initial</t>
        </is>
      </c>
      <c r="J863" s="173" t="n"/>
      <c r="K863" s="188" t="inlineStr">
        <is>
          <t>Final</t>
        </is>
      </c>
      <c r="L863" s="173" t="n"/>
      <c r="M863" s="188" t="inlineStr">
        <is>
          <t>%</t>
        </is>
      </c>
    </row>
    <row r="864" ht="13.35" customHeight="1" s="162">
      <c r="B864" s="153" t="inlineStr">
        <is>
          <t>No.</t>
        </is>
      </c>
      <c r="C864" s="188" t="inlineStr">
        <is>
          <t>Area Served</t>
        </is>
      </c>
      <c r="D864" s="188" t="inlineStr">
        <is>
          <t>Type</t>
        </is>
      </c>
      <c r="E864" s="188" t="inlineStr">
        <is>
          <t>Size</t>
        </is>
      </c>
      <c r="F864" s="188" t="inlineStr">
        <is>
          <t>Ak</t>
        </is>
      </c>
      <c r="G864" s="440" t="n"/>
      <c r="H864" s="440" t="n"/>
      <c r="I864" s="188" t="inlineStr">
        <is>
          <t>VEL</t>
        </is>
      </c>
      <c r="J864" s="188" t="inlineStr">
        <is>
          <t>CFM</t>
        </is>
      </c>
      <c r="K864" s="188" t="inlineStr">
        <is>
          <t>VEL</t>
        </is>
      </c>
      <c r="L864" s="188" t="inlineStr">
        <is>
          <t>CFM</t>
        </is>
      </c>
      <c r="M864" s="440" t="n"/>
    </row>
    <row r="865" ht="13.35" customHeight="1" s="162">
      <c r="B865" s="307" t="n"/>
      <c r="C865" s="307" t="n"/>
      <c r="E865" s="307" t="n"/>
      <c r="F865" s="32" t="n"/>
      <c r="G865" s="33">
        <f>IF(F865="", "", IF(OR(ISTEXT(H865),ISTEXT(F865)),"",H865/F865))</f>
        <v/>
      </c>
      <c r="H865" s="33" t="n"/>
      <c r="I865" s="33" t="n"/>
      <c r="J865" s="33">
        <f>IF(I865="", "", IF(OR(ISTEXT(I865),ISTEXT($F865)),"",I865*$F865))</f>
        <v/>
      </c>
      <c r="K865" s="33" t="n"/>
      <c r="L865" s="33">
        <f>IF(K865="", "", IF(OR(ISTEXT(K865),ISTEXT($F865)),"",K865*$F865))</f>
        <v/>
      </c>
      <c r="M865" s="30">
        <f>IF(OR(H865="",H865=0),"",IF(K865="",IF(J865="","",IF(OR(ISTEXT(J865),ISTEXT(H865)),"",J865/H865)),IF(OR(ISTEXT(L865),ISTEXT(H865)),"",L865/H865)))</f>
        <v/>
      </c>
    </row>
    <row r="866" ht="13.35" customHeight="1" s="162">
      <c r="B866" s="307" t="n"/>
      <c r="C866" s="307" t="n"/>
      <c r="E866" s="307" t="n"/>
      <c r="F866" s="32" t="n"/>
      <c r="G866" s="33">
        <f>IF(F866="", "", IF(OR(ISTEXT(H866),ISTEXT(F866)),"",H866/F866))</f>
        <v/>
      </c>
      <c r="H866" s="33" t="n"/>
      <c r="I866" s="33" t="n"/>
      <c r="J866" s="33">
        <f>IF(I866="", "", IF(OR(ISTEXT(I866),ISTEXT($F866)),"",I866*$F866))</f>
        <v/>
      </c>
      <c r="K866" s="33" t="n"/>
      <c r="L866" s="33">
        <f>IF(K866="", "", IF(OR(ISTEXT(K866),ISTEXT($F866)),"",K866*$F866))</f>
        <v/>
      </c>
      <c r="M866" s="30">
        <f>IF(OR(H866="",H866=0),"",IF(K866="",IF(J866="","",IF(OR(ISTEXT(J866),ISTEXT(H866)),"",J866/H866)),IF(OR(ISTEXT(L866),ISTEXT(H866)),"",L866/H866)))</f>
        <v/>
      </c>
    </row>
    <row r="867" ht="13.35" customHeight="1" s="162">
      <c r="B867" s="307" t="n"/>
      <c r="C867" s="307" t="n"/>
      <c r="E867" s="307" t="n"/>
      <c r="F867" s="32" t="n"/>
      <c r="G867" s="33">
        <f>IF(F867="", "", IF(OR(ISTEXT(H867),ISTEXT(F867)),"",H867/F867))</f>
        <v/>
      </c>
      <c r="H867" s="33" t="n"/>
      <c r="I867" s="33" t="n"/>
      <c r="J867" s="33">
        <f>IF(I867="", "", IF(OR(ISTEXT(I867),ISTEXT($F867)),"",I867*$F867))</f>
        <v/>
      </c>
      <c r="K867" s="33" t="n"/>
      <c r="L867" s="33">
        <f>IF(K867="", "", IF(OR(ISTEXT(K867),ISTEXT($F867)),"",K867*$F867))</f>
        <v/>
      </c>
      <c r="M867" s="30">
        <f>IF(OR(H867="",H867=0),"",IF(K867="",IF(J867="","",IF(OR(ISTEXT(J867),ISTEXT(H867)),"",J867/H867)),IF(OR(ISTEXT(L867),ISTEXT(H867)),"",L867/H867)))</f>
        <v/>
      </c>
    </row>
    <row r="868" ht="13.35" customHeight="1" s="162">
      <c r="B868" s="307" t="n"/>
      <c r="C868" s="307" t="n"/>
      <c r="E868" s="307" t="n"/>
      <c r="F868" s="32" t="n"/>
      <c r="G868" s="33">
        <f>IF(F868="", "", IF(OR(ISTEXT(H868),ISTEXT(F868)),"",H868/F868))</f>
        <v/>
      </c>
      <c r="H868" s="33" t="n"/>
      <c r="I868" s="33" t="n"/>
      <c r="J868" s="33">
        <f>IF(I868="", "", IF(OR(ISTEXT(I868),ISTEXT($F868)),"",I868*$F868))</f>
        <v/>
      </c>
      <c r="K868" s="33" t="n"/>
      <c r="L868" s="33">
        <f>IF(K868="", "", IF(OR(ISTEXT(K868),ISTEXT($F868)),"",K868*$F868))</f>
        <v/>
      </c>
      <c r="M868" s="30">
        <f>IF(OR(H868="",H868=0),"",IF(K868="",IF(J868="","",IF(OR(ISTEXT(J868),ISTEXT(H868)),"",J868/H868)),IF(OR(ISTEXT(L868),ISTEXT(H868)),"",L868/H868)))</f>
        <v/>
      </c>
    </row>
    <row r="869" ht="13.35" customHeight="1" s="162">
      <c r="B869" s="307" t="n"/>
      <c r="C869" s="307" t="n"/>
      <c r="E869" s="307" t="n"/>
      <c r="F869" s="32" t="n"/>
      <c r="G869" s="33">
        <f>IF(F869="", "", IF(OR(ISTEXT(H869),ISTEXT(F869)),"",H869/F869))</f>
        <v/>
      </c>
      <c r="H869" s="33" t="n"/>
      <c r="I869" s="33" t="n"/>
      <c r="J869" s="33">
        <f>IF(I869="", "", IF(OR(ISTEXT(I869),ISTEXT($F869)),"",I869*$F869))</f>
        <v/>
      </c>
      <c r="K869" s="33" t="n"/>
      <c r="L869" s="33">
        <f>IF(K869="", "", IF(OR(ISTEXT(K869),ISTEXT($F869)),"",K869*$F869))</f>
        <v/>
      </c>
      <c r="M869" s="30">
        <f>IF(OR(H869="",H869=0),"",IF(K869="",IF(J869="","",IF(OR(ISTEXT(J869),ISTEXT(H869)),"",J869/H869)),IF(OR(ISTEXT(L869),ISTEXT(H869)),"",L869/H869)))</f>
        <v/>
      </c>
    </row>
    <row r="870" ht="13.35" customHeight="1" s="162">
      <c r="B870" s="307" t="n"/>
      <c r="C870" s="307" t="n"/>
      <c r="E870" s="307" t="n"/>
      <c r="F870" s="32" t="n"/>
      <c r="G870" s="33">
        <f>IF(F870="", "", IF(OR(ISTEXT(H870),ISTEXT(F870)),"",H870/F870))</f>
        <v/>
      </c>
      <c r="H870" s="33" t="n"/>
      <c r="I870" s="33" t="n"/>
      <c r="J870" s="33">
        <f>IF(I870="", "", IF(OR(ISTEXT(I870),ISTEXT($F870)),"",I870*$F870))</f>
        <v/>
      </c>
      <c r="K870" s="33" t="n"/>
      <c r="L870" s="33">
        <f>IF(K870="", "", IF(OR(ISTEXT(K870),ISTEXT($F870)),"",K870*$F870))</f>
        <v/>
      </c>
      <c r="M870" s="30">
        <f>IF(OR(H870="",H870=0),"",IF(K870="",IF(J870="","",IF(OR(ISTEXT(J870),ISTEXT(H870)),"",J870/H870)),IF(OR(ISTEXT(L870),ISTEXT(H870)),"",L870/H870)))</f>
        <v/>
      </c>
    </row>
    <row r="871" ht="13.35" customHeight="1" s="162">
      <c r="B871" s="307" t="n"/>
      <c r="C871" s="307" t="n"/>
      <c r="E871" s="307" t="n"/>
      <c r="F871" s="32" t="n"/>
      <c r="G871" s="33">
        <f>IF(F871="", "", IF(OR(ISTEXT(H871),ISTEXT(F871)),"",H871/F871))</f>
        <v/>
      </c>
      <c r="H871" s="33" t="n"/>
      <c r="I871" s="33" t="n"/>
      <c r="J871" s="33">
        <f>IF(I871="", "", IF(OR(ISTEXT(I871),ISTEXT($F871)),"",I871*$F871))</f>
        <v/>
      </c>
      <c r="K871" s="33" t="n"/>
      <c r="L871" s="33">
        <f>IF(K871="", "", IF(OR(ISTEXT(K871),ISTEXT($F871)),"",K871*$F871))</f>
        <v/>
      </c>
      <c r="M871" s="30">
        <f>IF(OR(H871="",H871=0),"",IF(K871="",IF(J871="","",IF(OR(ISTEXT(J871),ISTEXT(H871)),"",J871/H871)),IF(OR(ISTEXT(L871),ISTEXT(H871)),"",L871/H871)))</f>
        <v/>
      </c>
    </row>
    <row r="872" ht="13.35" customHeight="1" s="162">
      <c r="B872" s="307" t="n"/>
      <c r="C872" s="307" t="n"/>
      <c r="E872" s="307" t="n"/>
      <c r="F872" s="32" t="n"/>
      <c r="G872" s="33">
        <f>IF(F872="", "", IF(OR(ISTEXT(H872),ISTEXT(F872)),"",H872/F872))</f>
        <v/>
      </c>
      <c r="H872" s="33" t="n"/>
      <c r="I872" s="33" t="n"/>
      <c r="J872" s="33">
        <f>IF(I872="", "", IF(OR(ISTEXT(I872),ISTEXT($F872)),"",I872*$F872))</f>
        <v/>
      </c>
      <c r="K872" s="33" t="n"/>
      <c r="L872" s="33">
        <f>IF(K872="", "", IF(OR(ISTEXT(K872),ISTEXT($F872)),"",K872*$F872))</f>
        <v/>
      </c>
      <c r="M872" s="30">
        <f>IF(OR(H872="",H872=0),"",IF(K872="",IF(J872="","",IF(OR(ISTEXT(J872),ISTEXT(H872)),"",J872/H872)),IF(OR(ISTEXT(L872),ISTEXT(H872)),"",L872/H872)))</f>
        <v/>
      </c>
    </row>
    <row r="873" ht="13.35" customHeight="1" s="162">
      <c r="B873" s="307" t="n"/>
      <c r="C873" s="307" t="n"/>
      <c r="E873" s="307" t="n"/>
      <c r="F873" s="32" t="n"/>
      <c r="G873" s="33">
        <f>IF(F873="", "", IF(OR(ISTEXT(H873),ISTEXT(F873)),"",H873/F873))</f>
        <v/>
      </c>
      <c r="H873" s="33" t="n"/>
      <c r="I873" s="33" t="n"/>
      <c r="J873" s="33">
        <f>IF(I873="", "", IF(OR(ISTEXT(I873),ISTEXT($F873)),"",I873*$F873))</f>
        <v/>
      </c>
      <c r="K873" s="33" t="n"/>
      <c r="L873" s="33">
        <f>IF(K873="", "", IF(OR(ISTEXT(K873),ISTEXT($F873)),"",K873*$F873))</f>
        <v/>
      </c>
      <c r="M873" s="30">
        <f>IF(OR(H873="",H873=0),"",IF(K873="",IF(J873="","",IF(OR(ISTEXT(J873),ISTEXT(H873)),"",J873/H873)),IF(OR(ISTEXT(L873),ISTEXT(H873)),"",L873/H873)))</f>
        <v/>
      </c>
    </row>
    <row r="874" ht="13.35" customHeight="1" s="162">
      <c r="B874" s="307" t="n"/>
      <c r="C874" s="307" t="n"/>
      <c r="E874" s="307" t="n"/>
      <c r="F874" s="32" t="n"/>
      <c r="G874" s="33">
        <f>IF(F874="", "", IF(OR(ISTEXT(H874),ISTEXT(F874)),"",H874/F874))</f>
        <v/>
      </c>
      <c r="H874" s="33" t="n"/>
      <c r="I874" s="33" t="n"/>
      <c r="J874" s="33">
        <f>IF(I874="", "", IF(OR(ISTEXT(I874),ISTEXT($F874)),"",I874*$F874))</f>
        <v/>
      </c>
      <c r="K874" s="33" t="n"/>
      <c r="L874" s="33">
        <f>IF(K874="", "", IF(OR(ISTEXT(K874),ISTEXT($F874)),"",K874*$F874))</f>
        <v/>
      </c>
      <c r="M874" s="30">
        <f>IF(OR(H874="",H874=0),"",IF(K874="",IF(J874="","",IF(OR(ISTEXT(J874),ISTEXT(H874)),"",J874/H874)),IF(OR(ISTEXT(L874),ISTEXT(H874)),"",L874/H874)))</f>
        <v/>
      </c>
    </row>
    <row r="875" ht="13.35" customHeight="1" s="162">
      <c r="B875" s="42" t="n"/>
      <c r="C875" s="231" t="inlineStr">
        <is>
          <t>Total</t>
        </is>
      </c>
      <c r="D875" s="159" t="n"/>
      <c r="E875" s="42" t="n"/>
      <c r="F875" s="42" t="n"/>
      <c r="G875" s="43" t="n"/>
      <c r="H875" s="43">
        <f>IF(SUM(H865:H874)+SUM(H892:H929)=0,"",SUM(H865:H874)+SUM(H892:H929))</f>
        <v/>
      </c>
      <c r="I875" s="43" t="n"/>
      <c r="J875" s="43">
        <f>IF(SUM(J865:J874)+SUM(J892:J929)=0,"",SUM(J865:J874)+SUM(J892:J929))</f>
        <v/>
      </c>
      <c r="K875" s="43" t="n"/>
      <c r="L875" s="43">
        <f>IF(SUM(L865:L874)+SUM(L892:L929)=0,"",SUM(L865:L874)+SUM(L892:L929))</f>
        <v/>
      </c>
      <c r="M875" s="35">
        <f>IF(OR(H875="",H875=0),"",IF(L875="",IF(J875="","",IF(OR(ISTEXT(J875),ISTEXT(H875)),"",J875/H875)),IF(OR(ISTEXT(L875),ISTEXT(H875)),"",L875/H875)))</f>
        <v/>
      </c>
    </row>
    <row r="876" ht="13.35" customHeight="1" s="162">
      <c r="B876" s="188" t="inlineStr">
        <is>
          <t>Return Air Register / Inlet Airflow</t>
        </is>
      </c>
      <c r="C876" s="174" t="n"/>
      <c r="D876" s="174" t="n"/>
      <c r="E876" s="174" t="n"/>
      <c r="F876" s="173" t="n"/>
      <c r="G876" s="233" t="inlineStr">
        <is>
          <t>Design VEL</t>
        </is>
      </c>
      <c r="H876" s="194" t="inlineStr">
        <is>
          <t>Design CFM</t>
        </is>
      </c>
      <c r="I876" s="188" t="inlineStr">
        <is>
          <t>Initial</t>
        </is>
      </c>
      <c r="J876" s="173" t="n"/>
      <c r="K876" s="188" t="inlineStr">
        <is>
          <t>Final</t>
        </is>
      </c>
      <c r="L876" s="173" t="n"/>
      <c r="M876" s="188" t="inlineStr">
        <is>
          <t>%</t>
        </is>
      </c>
    </row>
    <row r="877" ht="13.35" customHeight="1" s="162">
      <c r="B877" s="153" t="inlineStr">
        <is>
          <t>No.</t>
        </is>
      </c>
      <c r="C877" s="188" t="inlineStr">
        <is>
          <t>Area Served</t>
        </is>
      </c>
      <c r="D877" s="188" t="inlineStr">
        <is>
          <t>Type</t>
        </is>
      </c>
      <c r="E877" s="188" t="inlineStr">
        <is>
          <t>Size</t>
        </is>
      </c>
      <c r="F877" s="188" t="inlineStr">
        <is>
          <t>Ak</t>
        </is>
      </c>
      <c r="G877" s="440" t="n"/>
      <c r="H877" s="440" t="n"/>
      <c r="I877" s="188" t="inlineStr">
        <is>
          <t>VEL</t>
        </is>
      </c>
      <c r="J877" s="188" t="inlineStr">
        <is>
          <t>CFM</t>
        </is>
      </c>
      <c r="K877" s="188" t="inlineStr">
        <is>
          <t>VEL</t>
        </is>
      </c>
      <c r="L877" s="188" t="inlineStr">
        <is>
          <t>CFM</t>
        </is>
      </c>
      <c r="M877" s="440" t="n"/>
    </row>
    <row r="878" ht="13.35" customHeight="1" s="162">
      <c r="B878" s="31" t="n"/>
      <c r="C878" s="31" t="n"/>
      <c r="E878" s="31" t="n"/>
      <c r="F878" s="32" t="n"/>
      <c r="G878" s="33">
        <f>IF(F878="", "", IF(OR(ISTEXT(H878),ISTEXT(F878)),"",H878/F878))</f>
        <v/>
      </c>
      <c r="H878" s="33">
        <f>IF(H875="","",IF(ISTEXT(H875),"",H875-N(H883)))</f>
        <v/>
      </c>
      <c r="I878" s="33" t="n"/>
      <c r="J878" s="33">
        <f>IF(I878="", "", IF(OR(ISTEXT(I878),ISTEXT($F878)),"",I878*$F878))</f>
        <v/>
      </c>
      <c r="K878" s="33" t="n"/>
      <c r="L878" s="33">
        <f>IF(L883="","",IF(ISTEXT(L875),"",L875-N(L883)))</f>
        <v/>
      </c>
      <c r="M878" s="30">
        <f>IF(OR(H878="",H878=0),"",IF(K878="",IF(J878="","",IF(OR(ISTEXT(J878),ISTEXT(H878)),"",J878/H878)),IF(OR(ISTEXT(L878),ISTEXT(H878)),"",L878/H878)))</f>
        <v/>
      </c>
    </row>
    <row r="879" ht="13.35" customHeight="1" s="162">
      <c r="B879" s="31" t="n"/>
      <c r="C879" s="31" t="n"/>
      <c r="E879" s="31" t="n"/>
      <c r="F879" s="32" t="n"/>
      <c r="G879" s="33">
        <f>IF(F879="", "", IF(OR(ISTEXT(H879),ISTEXT(F879)),"",H879/F879))</f>
        <v/>
      </c>
      <c r="H879" s="33" t="n"/>
      <c r="I879" s="33" t="n"/>
      <c r="J879" s="33">
        <f>IF(I879="", "", IF(OR(ISTEXT(I879),ISTEXT($F879)),"",I879*$F879))</f>
        <v/>
      </c>
      <c r="K879" s="33" t="n"/>
      <c r="L879" s="33">
        <f>IF(K879="", "", IF(OR(ISTEXT(K879),ISTEXT($F879)),"",K879*$F879))</f>
        <v/>
      </c>
      <c r="M879" s="30">
        <f>IF(OR(H879="",H879=0),"",IF(K879="",IF(J879="","",IF(OR(ISTEXT(J879),ISTEXT(H879)),"",J879/H879)),IF(OR(ISTEXT(L879),ISTEXT(H879)),"",L879/H879)))</f>
        <v/>
      </c>
    </row>
    <row r="880" ht="13.35" customHeight="1" s="162">
      <c r="B880" s="42" t="n"/>
      <c r="C880" s="231" t="inlineStr">
        <is>
          <t>Total</t>
        </is>
      </c>
      <c r="D880" s="159" t="n"/>
      <c r="E880" s="42" t="n"/>
      <c r="F880" s="42" t="n"/>
      <c r="G880" s="43" t="n"/>
      <c r="H880" s="43">
        <f>IF(SUM(H878:H879)+SUM(H933:H936)=0,"",SUM(H878:H879)+SUM(H933:H936))</f>
        <v/>
      </c>
      <c r="I880" s="42" t="n"/>
      <c r="J880" s="43">
        <f>IF(SUM(J878:J879)+SUM(J933:J936)=0,"",SUM(J878:J879)+SUM(J933:J936))</f>
        <v/>
      </c>
      <c r="K880" s="42" t="n"/>
      <c r="L880" s="43">
        <f>IF(SUM(L878:L879)+SUM(L933:L936)=0,"",SUM(L878:L879)+SUM(L933:L936))</f>
        <v/>
      </c>
      <c r="M880" s="35">
        <f>IF(OR(H880="",H880=0),"",IF(L880="",IF(J880="","",IF(OR(ISTEXT(J880),ISTEXT(H880)),"",J880/H880)),IF(OR(ISTEXT(L880),ISTEXT(H880)),"",L880/H880)))</f>
        <v/>
      </c>
    </row>
    <row r="881" ht="13.35" customHeight="1" s="162">
      <c r="B881" s="188" t="inlineStr">
        <is>
          <t>Outside Air Inlet / Duct Airflow</t>
        </is>
      </c>
      <c r="C881" s="174" t="n"/>
      <c r="D881" s="174" t="n"/>
      <c r="E881" s="174" t="n"/>
      <c r="F881" s="173" t="n"/>
      <c r="G881" s="233" t="inlineStr">
        <is>
          <t>Design VEL</t>
        </is>
      </c>
      <c r="H881" s="194" t="inlineStr">
        <is>
          <t>Design CFM</t>
        </is>
      </c>
      <c r="I881" s="188" t="inlineStr">
        <is>
          <t>Initial</t>
        </is>
      </c>
      <c r="J881" s="173" t="n"/>
      <c r="K881" s="188" t="inlineStr">
        <is>
          <t>Final</t>
        </is>
      </c>
      <c r="L881" s="173" t="n"/>
      <c r="M881" s="188" t="inlineStr">
        <is>
          <t>%</t>
        </is>
      </c>
    </row>
    <row r="882" ht="13.35" customHeight="1" s="162">
      <c r="B882" s="153" t="inlineStr">
        <is>
          <t>No.</t>
        </is>
      </c>
      <c r="C882" s="188" t="inlineStr">
        <is>
          <t>Area Served</t>
        </is>
      </c>
      <c r="D882" s="188" t="inlineStr">
        <is>
          <t>Type</t>
        </is>
      </c>
      <c r="E882" s="188" t="inlineStr">
        <is>
          <t>Size</t>
        </is>
      </c>
      <c r="F882" s="188" t="inlineStr">
        <is>
          <t>Ak</t>
        </is>
      </c>
      <c r="G882" s="440" t="n"/>
      <c r="H882" s="440" t="n"/>
      <c r="I882" s="188" t="inlineStr">
        <is>
          <t>VEL</t>
        </is>
      </c>
      <c r="J882" s="188" t="inlineStr">
        <is>
          <t>CFM</t>
        </is>
      </c>
      <c r="K882" s="188" t="inlineStr">
        <is>
          <t>VEL</t>
        </is>
      </c>
      <c r="L882" s="188" t="inlineStr">
        <is>
          <t>CFM</t>
        </is>
      </c>
      <c r="M882" s="440" t="n"/>
    </row>
    <row r="883" ht="13.35" customHeight="1" s="162">
      <c r="B883" s="31" t="n"/>
      <c r="C883" s="31" t="n"/>
      <c r="E883" s="31" t="n"/>
      <c r="F883" s="32" t="n"/>
      <c r="G883" s="33">
        <f>IF(F883="", "", IF(OR(ISTEXT(H883),ISTEXT(F883)),"",H883/F883))</f>
        <v/>
      </c>
      <c r="H883" s="33" t="n"/>
      <c r="I883" s="33" t="n"/>
      <c r="J883" s="33">
        <f>IF(I883="", "", IF(OR(ISTEXT(I883),ISTEXT($F883)),"",I883*$F883))</f>
        <v/>
      </c>
      <c r="K883" s="33" t="n"/>
      <c r="L883" s="33">
        <f>IF(K883="", "", IF(OR(ISTEXT(K883),ISTEXT($F883)),"",K883*$F883))</f>
        <v/>
      </c>
      <c r="M883" s="30">
        <f>IF(OR(H883="",H883=0),"",IF(K883="",IF(J883="","",IF(OR(ISTEXT(J883),ISTEXT(H883)),"",J883/H883)),IF(OR(ISTEXT(L883),ISTEXT(H883)),"",L883/H883)))</f>
        <v/>
      </c>
    </row>
    <row r="884" ht="13.35" customHeight="1" s="162">
      <c r="B884" s="188" t="inlineStr">
        <is>
          <t>Remarks</t>
        </is>
      </c>
      <c r="C884" s="173" t="n"/>
      <c r="D884" s="154" t="n"/>
      <c r="E884" s="174" t="n"/>
      <c r="F884" s="174" t="n"/>
      <c r="G884" s="174" t="n"/>
      <c r="H884" s="174" t="n"/>
      <c r="I884" s="174" t="n"/>
      <c r="J884" s="174" t="n"/>
      <c r="K884" s="174" t="n"/>
      <c r="L884" s="174" t="n"/>
      <c r="M884" s="173" t="n"/>
    </row>
    <row r="885" ht="13.35" customHeight="1" s="162">
      <c r="B885" s="154" t="n"/>
      <c r="C885" s="174" t="n"/>
      <c r="D885" s="174" t="n"/>
      <c r="E885" s="174" t="n"/>
      <c r="F885" s="174" t="n"/>
      <c r="G885" s="174" t="n"/>
      <c r="H885" s="174" t="n"/>
      <c r="I885" s="174" t="n"/>
      <c r="J885" s="174" t="n"/>
      <c r="K885" s="174" t="n"/>
      <c r="L885" s="174" t="n"/>
      <c r="M885" s="173" t="n"/>
    </row>
    <row r="886" ht="13.35" customHeight="1" s="162">
      <c r="B886" s="154" t="n"/>
      <c r="C886" s="174" t="n"/>
      <c r="D886" s="174" t="n"/>
      <c r="E886" s="174" t="n"/>
      <c r="F886" s="174" t="n"/>
      <c r="G886" s="174" t="n"/>
      <c r="H886" s="174" t="n"/>
      <c r="I886" s="174" t="n"/>
      <c r="J886" s="174" t="n"/>
      <c r="K886" s="174" t="n"/>
      <c r="L886" s="174" t="n"/>
      <c r="M886" s="173" t="n"/>
    </row>
    <row r="887" ht="13.35" customHeight="1" s="162"/>
    <row r="888" ht="13.35" customHeight="1" s="162">
      <c r="B888" s="200" t="inlineStr">
        <is>
          <t>System (cont.)</t>
        </is>
      </c>
      <c r="C888" s="403" t="n"/>
      <c r="D888" s="209">
        <f>IF('{Equipment Data Entry}'!B15="","",'{Equipment Data Entry}'!B15)</f>
        <v/>
      </c>
      <c r="E888" s="418" t="n"/>
      <c r="F888" s="403" t="n"/>
      <c r="G888" s="200" t="inlineStr">
        <is>
          <t>Service</t>
        </is>
      </c>
      <c r="H888" s="403" t="n"/>
      <c r="I888" s="210">
        <f>IF('{Equipment Data Entry}'!C15="","",'{Equipment Data Entry}'!C15)</f>
        <v/>
      </c>
      <c r="J888" s="418" t="n"/>
      <c r="K888" s="418" t="n"/>
      <c r="L888" s="418" t="n"/>
      <c r="M888" s="403" t="n"/>
    </row>
    <row r="889" ht="13.35" customHeight="1" s="162">
      <c r="B889" s="422" t="n"/>
      <c r="C889" s="423" t="n"/>
      <c r="D889" s="422" t="n"/>
      <c r="E889" s="424" t="n"/>
      <c r="F889" s="423" t="n"/>
      <c r="G889" s="422" t="n"/>
      <c r="H889" s="423" t="n"/>
      <c r="I889" s="422" t="n"/>
      <c r="J889" s="424" t="n"/>
      <c r="K889" s="424" t="n"/>
      <c r="L889" s="424" t="n"/>
      <c r="M889" s="423" t="n"/>
    </row>
    <row r="890" ht="13.35" customHeight="1" s="162">
      <c r="B890" s="188" t="inlineStr">
        <is>
          <t>Supply Air Outlets (cont.)</t>
        </is>
      </c>
      <c r="C890" s="174" t="n"/>
      <c r="D890" s="174" t="n"/>
      <c r="E890" s="174" t="n"/>
      <c r="F890" s="173" t="n"/>
      <c r="G890" s="233" t="inlineStr">
        <is>
          <t>Design VEL</t>
        </is>
      </c>
      <c r="H890" s="194" t="inlineStr">
        <is>
          <t>Design CFM</t>
        </is>
      </c>
      <c r="I890" s="188" t="inlineStr">
        <is>
          <t>Initial</t>
        </is>
      </c>
      <c r="J890" s="173" t="n"/>
      <c r="K890" s="188" t="inlineStr">
        <is>
          <t>Final</t>
        </is>
      </c>
      <c r="L890" s="173" t="n"/>
      <c r="M890" s="188" t="inlineStr">
        <is>
          <t>%</t>
        </is>
      </c>
    </row>
    <row r="891" ht="13.35" customHeight="1" s="162">
      <c r="B891" s="153" t="inlineStr">
        <is>
          <t>No.</t>
        </is>
      </c>
      <c r="C891" s="188" t="inlineStr">
        <is>
          <t>Area Served</t>
        </is>
      </c>
      <c r="D891" s="188" t="inlineStr">
        <is>
          <t>Type</t>
        </is>
      </c>
      <c r="E891" s="188" t="inlineStr">
        <is>
          <t>Size</t>
        </is>
      </c>
      <c r="F891" s="188" t="inlineStr">
        <is>
          <t>Ak</t>
        </is>
      </c>
      <c r="G891" s="440" t="n"/>
      <c r="H891" s="440" t="n"/>
      <c r="I891" s="188" t="inlineStr">
        <is>
          <t>VEL</t>
        </is>
      </c>
      <c r="J891" s="188" t="inlineStr">
        <is>
          <t>CFM</t>
        </is>
      </c>
      <c r="K891" s="188" t="inlineStr">
        <is>
          <t>VEL</t>
        </is>
      </c>
      <c r="L891" s="188" t="inlineStr">
        <is>
          <t>CFM</t>
        </is>
      </c>
      <c r="M891" s="440" t="n"/>
    </row>
    <row r="892" ht="13.35" customHeight="1" s="162">
      <c r="B892" s="307" t="n"/>
      <c r="C892" s="307" t="n"/>
      <c r="E892" s="307" t="n"/>
      <c r="F892" s="32" t="n"/>
      <c r="G892" s="33">
        <f>IF(F892="", "", IF(OR(ISTEXT(H892),ISTEXT(F892)),"",H892/F892))</f>
        <v/>
      </c>
      <c r="H892" s="33" t="n"/>
      <c r="I892" s="33" t="n"/>
      <c r="J892" s="33">
        <f>IF(I892="", "", IF(OR(ISTEXT(I892),ISTEXT($F892)),"",I892*$F892))</f>
        <v/>
      </c>
      <c r="K892" s="33" t="n"/>
      <c r="L892" s="33">
        <f>IF(K892="", "", IF(OR(ISTEXT(K892),ISTEXT($F892)),"",K892*$F892))</f>
        <v/>
      </c>
      <c r="M892" s="30">
        <f>IF(OR(H892="",H892=0),"",IF(K892="",IF(J892="","",IF(OR(ISTEXT(J892),ISTEXT(H892)),"",J892/H892)),IF(OR(ISTEXT(L892),ISTEXT(H892)),"",L892/H892)))</f>
        <v/>
      </c>
    </row>
    <row r="893" ht="13.35" customHeight="1" s="162">
      <c r="B893" s="307" t="n"/>
      <c r="C893" s="307" t="n"/>
      <c r="E893" s="307" t="n"/>
      <c r="F893" s="32" t="n"/>
      <c r="G893" s="33">
        <f>IF(F893="", "", IF(OR(ISTEXT(H893),ISTEXT(F893)),"",H893/F893))</f>
        <v/>
      </c>
      <c r="H893" s="33" t="n"/>
      <c r="I893" s="33" t="n"/>
      <c r="J893" s="33">
        <f>IF(I893="", "", IF(OR(ISTEXT(I893),ISTEXT($F893)),"",I893*$F893))</f>
        <v/>
      </c>
      <c r="K893" s="33" t="n"/>
      <c r="L893" s="33">
        <f>IF(K893="", "", IF(OR(ISTEXT(K893),ISTEXT($F893)),"",K893*$F893))</f>
        <v/>
      </c>
      <c r="M893" s="30">
        <f>IF(OR(H893="",H893=0),"",IF(K893="",IF(J893="","",IF(OR(ISTEXT(J893),ISTEXT(H893)),"",J893/H893)),IF(OR(ISTEXT(L893),ISTEXT(H893)),"",L893/H893)))</f>
        <v/>
      </c>
    </row>
    <row r="894" ht="13.35" customHeight="1" s="162">
      <c r="B894" s="307" t="n"/>
      <c r="C894" s="307" t="n"/>
      <c r="E894" s="307" t="n"/>
      <c r="F894" s="32" t="n"/>
      <c r="G894" s="33">
        <f>IF(F894="", "", IF(OR(ISTEXT(H894),ISTEXT(F894)),"",H894/F894))</f>
        <v/>
      </c>
      <c r="H894" s="33" t="n"/>
      <c r="I894" s="33" t="n"/>
      <c r="J894" s="33">
        <f>IF(I894="", "", IF(OR(ISTEXT(I894),ISTEXT($F894)),"",I894*$F894))</f>
        <v/>
      </c>
      <c r="K894" s="33" t="n"/>
      <c r="L894" s="33">
        <f>IF(K894="", "", IF(OR(ISTEXT(K894),ISTEXT($F894)),"",K894*$F894))</f>
        <v/>
      </c>
      <c r="M894" s="30">
        <f>IF(OR(H894="",H894=0),"",IF(K894="",IF(J894="","",IF(OR(ISTEXT(J894),ISTEXT(H894)),"",J894/H894)),IF(OR(ISTEXT(L894),ISTEXT(H894)),"",L894/H894)))</f>
        <v/>
      </c>
    </row>
    <row r="895" ht="13.35" customHeight="1" s="162">
      <c r="B895" s="307" t="n"/>
      <c r="C895" s="307" t="n"/>
      <c r="E895" s="307" t="n"/>
      <c r="F895" s="32" t="n"/>
      <c r="G895" s="33">
        <f>IF(F895="", "", IF(OR(ISTEXT(H895),ISTEXT(F895)),"",H895/F895))</f>
        <v/>
      </c>
      <c r="H895" s="33" t="n"/>
      <c r="I895" s="33" t="n"/>
      <c r="J895" s="33">
        <f>IF(I895="", "", IF(OR(ISTEXT(I895),ISTEXT($F895)),"",I895*$F895))</f>
        <v/>
      </c>
      <c r="K895" s="33" t="n"/>
      <c r="L895" s="33">
        <f>IF(K895="", "", IF(OR(ISTEXT(K895),ISTEXT($F895)),"",K895*$F895))</f>
        <v/>
      </c>
      <c r="M895" s="30">
        <f>IF(OR(H895="",H895=0),"",IF(K895="",IF(J895="","",IF(OR(ISTEXT(J895),ISTEXT(H895)),"",J895/H895)),IF(OR(ISTEXT(L895),ISTEXT(H895)),"",L895/H895)))</f>
        <v/>
      </c>
    </row>
    <row r="896" ht="13.35" customHeight="1" s="162">
      <c r="B896" s="307" t="n"/>
      <c r="C896" s="307" t="n"/>
      <c r="E896" s="307" t="n"/>
      <c r="F896" s="32" t="n"/>
      <c r="G896" s="33">
        <f>IF(F896="", "", IF(OR(ISTEXT(H896),ISTEXT(F896)),"",H896/F896))</f>
        <v/>
      </c>
      <c r="H896" s="33" t="n"/>
      <c r="I896" s="33" t="n"/>
      <c r="J896" s="33">
        <f>IF(I896="", "", IF(OR(ISTEXT(I896),ISTEXT($F896)),"",I896*$F896))</f>
        <v/>
      </c>
      <c r="K896" s="33" t="n"/>
      <c r="L896" s="33">
        <f>IF(K896="", "", IF(OR(ISTEXT(K896),ISTEXT($F896)),"",K896*$F896))</f>
        <v/>
      </c>
      <c r="M896" s="30">
        <f>IF(OR(H896="",H896=0),"",IF(K896="",IF(J896="","",IF(OR(ISTEXT(J896),ISTEXT(H896)),"",J896/H896)),IF(OR(ISTEXT(L896),ISTEXT(H896)),"",L896/H896)))</f>
        <v/>
      </c>
    </row>
    <row r="897" ht="13.35" customHeight="1" s="162">
      <c r="B897" s="307" t="n"/>
      <c r="C897" s="307" t="n"/>
      <c r="E897" s="307" t="n"/>
      <c r="F897" s="32" t="n"/>
      <c r="G897" s="33">
        <f>IF(F897="", "", IF(OR(ISTEXT(H897),ISTEXT(F897)),"",H897/F897))</f>
        <v/>
      </c>
      <c r="H897" s="33" t="n"/>
      <c r="I897" s="33" t="n"/>
      <c r="J897" s="33">
        <f>IF(I897="", "", IF(OR(ISTEXT(I897),ISTEXT($F897)),"",I897*$F897))</f>
        <v/>
      </c>
      <c r="K897" s="33" t="n"/>
      <c r="L897" s="33">
        <f>IF(K897="", "", IF(OR(ISTEXT(K897),ISTEXT($F897)),"",K897*$F897))</f>
        <v/>
      </c>
      <c r="M897" s="30">
        <f>IF(OR(H897="",H897=0),"",IF(K897="",IF(J897="","",IF(OR(ISTEXT(J897),ISTEXT(H897)),"",J897/H897)),IF(OR(ISTEXT(L897),ISTEXT(H897)),"",L897/H897)))</f>
        <v/>
      </c>
    </row>
    <row r="898" ht="13.35" customHeight="1" s="162">
      <c r="B898" s="307" t="n"/>
      <c r="C898" s="307" t="n"/>
      <c r="E898" s="307" t="n"/>
      <c r="F898" s="32" t="n"/>
      <c r="G898" s="33">
        <f>IF(F898="", "", IF(OR(ISTEXT(H898),ISTEXT(F898)),"",H898/F898))</f>
        <v/>
      </c>
      <c r="H898" s="33" t="n"/>
      <c r="I898" s="33" t="n"/>
      <c r="J898" s="33">
        <f>IF(I898="", "", IF(OR(ISTEXT(I898),ISTEXT($F898)),"",I898*$F898))</f>
        <v/>
      </c>
      <c r="K898" s="33" t="n"/>
      <c r="L898" s="33">
        <f>IF(K898="", "", IF(OR(ISTEXT(K898),ISTEXT($F898)),"",K898*$F898))</f>
        <v/>
      </c>
      <c r="M898" s="30">
        <f>IF(OR(H898="",H898=0),"",IF(K898="",IF(J898="","",IF(OR(ISTEXT(J898),ISTEXT(H898)),"",J898/H898)),IF(OR(ISTEXT(L898),ISTEXT(H898)),"",L898/H898)))</f>
        <v/>
      </c>
    </row>
    <row r="899" ht="13.35" customHeight="1" s="162">
      <c r="B899" s="307" t="n"/>
      <c r="C899" s="307" t="n"/>
      <c r="E899" s="307" t="n"/>
      <c r="F899" s="32" t="n"/>
      <c r="G899" s="33">
        <f>IF(F899="", "", IF(OR(ISTEXT(H899),ISTEXT(F899)),"",H899/F899))</f>
        <v/>
      </c>
      <c r="H899" s="33" t="n"/>
      <c r="I899" s="33" t="n"/>
      <c r="J899" s="33">
        <f>IF(I899="", "", IF(OR(ISTEXT(I899),ISTEXT($F899)),"",I899*$F899))</f>
        <v/>
      </c>
      <c r="K899" s="33" t="n"/>
      <c r="L899" s="33">
        <f>IF(K899="", "", IF(OR(ISTEXT(K899),ISTEXT($F899)),"",K899*$F899))</f>
        <v/>
      </c>
      <c r="M899" s="30">
        <f>IF(OR(H899="",H899=0),"",IF(K899="",IF(J899="","",IF(OR(ISTEXT(J899),ISTEXT(H899)),"",J899/H899)),IF(OR(ISTEXT(L899),ISTEXT(H899)),"",L899/H899)))</f>
        <v/>
      </c>
    </row>
    <row r="900" ht="13.35" customHeight="1" s="162">
      <c r="B900" s="307" t="n"/>
      <c r="C900" s="307" t="n"/>
      <c r="E900" s="307" t="n"/>
      <c r="F900" s="32" t="n"/>
      <c r="G900" s="33">
        <f>IF(F900="", "", IF(OR(ISTEXT(H900),ISTEXT(F900)),"",H900/F900))</f>
        <v/>
      </c>
      <c r="H900" s="33" t="n"/>
      <c r="I900" s="33" t="n"/>
      <c r="J900" s="33">
        <f>IF(I900="", "", IF(OR(ISTEXT(I900),ISTEXT($F900)),"",I900*$F900))</f>
        <v/>
      </c>
      <c r="K900" s="33" t="n"/>
      <c r="L900" s="33">
        <f>IF(K900="", "", IF(OR(ISTEXT(K900),ISTEXT($F900)),"",K900*$F900))</f>
        <v/>
      </c>
      <c r="M900" s="30">
        <f>IF(OR(H900="",H900=0),"",IF(K900="",IF(J900="","",IF(OR(ISTEXT(J900),ISTEXT(H900)),"",J900/H900)),IF(OR(ISTEXT(L900),ISTEXT(H900)),"",L900/H900)))</f>
        <v/>
      </c>
    </row>
    <row r="901" ht="13.35" customHeight="1" s="162">
      <c r="B901" s="307" t="n"/>
      <c r="C901" s="307" t="n"/>
      <c r="E901" s="307" t="n"/>
      <c r="F901" s="32" t="n"/>
      <c r="G901" s="33">
        <f>IF(F901="", "", IF(OR(ISTEXT(H901),ISTEXT(F901)),"",H901/F901))</f>
        <v/>
      </c>
      <c r="H901" s="33" t="n"/>
      <c r="I901" s="33" t="n"/>
      <c r="J901" s="33">
        <f>IF(I901="", "", IF(OR(ISTEXT(I901),ISTEXT($F901)),"",I901*$F901))</f>
        <v/>
      </c>
      <c r="K901" s="33" t="n"/>
      <c r="L901" s="33">
        <f>IF(K901="", "", IF(OR(ISTEXT(K901),ISTEXT($F901)),"",K901*$F901))</f>
        <v/>
      </c>
      <c r="M901" s="30">
        <f>IF(OR(H901="",H901=0),"",IF(K901="",IF(J901="","",IF(OR(ISTEXT(J901),ISTEXT(H901)),"",J901/H901)),IF(OR(ISTEXT(L901),ISTEXT(H901)),"",L901/H901)))</f>
        <v/>
      </c>
    </row>
    <row r="902" ht="13.35" customHeight="1" s="162">
      <c r="B902" s="307" t="n"/>
      <c r="C902" s="307" t="n"/>
      <c r="E902" s="307" t="n"/>
      <c r="F902" s="32" t="n"/>
      <c r="G902" s="33">
        <f>IF(F902="", "", IF(OR(ISTEXT(H902),ISTEXT(F902)),"",H902/F902))</f>
        <v/>
      </c>
      <c r="H902" s="33" t="n"/>
      <c r="I902" s="33" t="n"/>
      <c r="J902" s="33">
        <f>IF(I902="", "", IF(OR(ISTEXT(I902),ISTEXT($F902)),"",I902*$F902))</f>
        <v/>
      </c>
      <c r="K902" s="33" t="n"/>
      <c r="L902" s="33">
        <f>IF(K902="", "", IF(OR(ISTEXT(K902),ISTEXT($F902)),"",K902*$F902))</f>
        <v/>
      </c>
      <c r="M902" s="30">
        <f>IF(OR(H902="",H902=0),"",IF(K902="",IF(J902="","",IF(OR(ISTEXT(J902),ISTEXT(H902)),"",J902/H902)),IF(OR(ISTEXT(L902),ISTEXT(H902)),"",L902/H902)))</f>
        <v/>
      </c>
    </row>
    <row r="903" ht="13.35" customHeight="1" s="162">
      <c r="B903" s="307" t="n"/>
      <c r="C903" s="307" t="n"/>
      <c r="E903" s="307" t="n"/>
      <c r="F903" s="32" t="n"/>
      <c r="G903" s="33">
        <f>IF(F903="", "", IF(OR(ISTEXT(H903),ISTEXT(F903)),"",H903/F903))</f>
        <v/>
      </c>
      <c r="H903" s="33" t="n"/>
      <c r="I903" s="33" t="n"/>
      <c r="J903" s="33">
        <f>IF(I903="", "", IF(OR(ISTEXT(I903),ISTEXT($F903)),"",I903*$F903))</f>
        <v/>
      </c>
      <c r="K903" s="33" t="n"/>
      <c r="L903" s="33">
        <f>IF(K903="", "", IF(OR(ISTEXT(K903),ISTEXT($F903)),"",K903*$F903))</f>
        <v/>
      </c>
      <c r="M903" s="30">
        <f>IF(OR(H903="",H903=0),"",IF(K903="",IF(J903="","",IF(OR(ISTEXT(J903),ISTEXT(H903)),"",J903/H903)),IF(OR(ISTEXT(L903),ISTEXT(H903)),"",L903/H903)))</f>
        <v/>
      </c>
    </row>
    <row r="904" ht="13.35" customHeight="1" s="162">
      <c r="B904" s="307" t="n"/>
      <c r="C904" s="307" t="n"/>
      <c r="E904" s="307" t="n"/>
      <c r="F904" s="32" t="n"/>
      <c r="G904" s="33">
        <f>IF(F904="", "", IF(OR(ISTEXT(H904),ISTEXT(F904)),"",H904/F904))</f>
        <v/>
      </c>
      <c r="H904" s="33" t="n"/>
      <c r="I904" s="33" t="n"/>
      <c r="J904" s="33">
        <f>IF(I904="", "", IF(OR(ISTEXT(I904),ISTEXT($F904)),"",I904*$F904))</f>
        <v/>
      </c>
      <c r="K904" s="33" t="n"/>
      <c r="L904" s="33">
        <f>IF(K904="", "", IF(OR(ISTEXT(K904),ISTEXT($F904)),"",K904*$F904))</f>
        <v/>
      </c>
      <c r="M904" s="30">
        <f>IF(OR(H904="",H904=0),"",IF(K904="",IF(J904="","",IF(OR(ISTEXT(J904),ISTEXT(H904)),"",J904/H904)),IF(OR(ISTEXT(L904),ISTEXT(H904)),"",L904/H904)))</f>
        <v/>
      </c>
    </row>
    <row r="905" ht="13.35" customHeight="1" s="162">
      <c r="B905" s="307" t="n"/>
      <c r="C905" s="307" t="n"/>
      <c r="E905" s="307" t="n"/>
      <c r="F905" s="32" t="n"/>
      <c r="G905" s="33">
        <f>IF(F905="", "", IF(OR(ISTEXT(H905),ISTEXT(F905)),"",H905/F905))</f>
        <v/>
      </c>
      <c r="H905" s="33" t="n"/>
      <c r="I905" s="33" t="n"/>
      <c r="J905" s="33">
        <f>IF(I905="", "", IF(OR(ISTEXT(I905),ISTEXT($F905)),"",I905*$F905))</f>
        <v/>
      </c>
      <c r="K905" s="33" t="n"/>
      <c r="L905" s="33">
        <f>IF(K905="", "", IF(OR(ISTEXT(K905),ISTEXT($F905)),"",K905*$F905))</f>
        <v/>
      </c>
      <c r="M905" s="30">
        <f>IF(OR(H905="",H905=0),"",IF(K905="",IF(J905="","",IF(OR(ISTEXT(J905),ISTEXT(H905)),"",J905/H905)),IF(OR(ISTEXT(L905),ISTEXT(H905)),"",L905/H905)))</f>
        <v/>
      </c>
    </row>
    <row r="906" ht="13.35" customHeight="1" s="162">
      <c r="B906" s="307" t="n"/>
      <c r="C906" s="307" t="n"/>
      <c r="E906" s="307" t="n"/>
      <c r="F906" s="32" t="n"/>
      <c r="G906" s="33">
        <f>IF(F906="", "", IF(OR(ISTEXT(H906),ISTEXT(F906)),"",H906/F906))</f>
        <v/>
      </c>
      <c r="H906" s="33" t="n"/>
      <c r="I906" s="33" t="n"/>
      <c r="J906" s="33">
        <f>IF(I906="", "", IF(OR(ISTEXT(I906),ISTEXT($F906)),"",I906*$F906))</f>
        <v/>
      </c>
      <c r="K906" s="33" t="n"/>
      <c r="L906" s="33">
        <f>IF(K906="", "", IF(OR(ISTEXT(K906),ISTEXT($F906)),"",K906*$F906))</f>
        <v/>
      </c>
      <c r="M906" s="30">
        <f>IF(OR(H906="",H906=0),"",IF(K906="",IF(J906="","",IF(OR(ISTEXT(J906),ISTEXT(H906)),"",J906/H906)),IF(OR(ISTEXT(L906),ISTEXT(H906)),"",L906/H906)))</f>
        <v/>
      </c>
    </row>
    <row r="907" ht="13.35" customHeight="1" s="162">
      <c r="B907" s="307" t="n"/>
      <c r="C907" s="307" t="n"/>
      <c r="E907" s="307" t="n"/>
      <c r="F907" s="32" t="n"/>
      <c r="G907" s="33">
        <f>IF(F907="", "", IF(OR(ISTEXT(H907),ISTEXT(F907)),"",H907/F907))</f>
        <v/>
      </c>
      <c r="H907" s="33" t="n"/>
      <c r="I907" s="33" t="n"/>
      <c r="J907" s="33">
        <f>IF(I907="", "", IF(OR(ISTEXT(I907),ISTEXT($F907)),"",I907*$F907))</f>
        <v/>
      </c>
      <c r="K907" s="33" t="n"/>
      <c r="L907" s="33">
        <f>IF(K907="", "", IF(OR(ISTEXT(K907),ISTEXT($F907)),"",K907*$F907))</f>
        <v/>
      </c>
      <c r="M907" s="30">
        <f>IF(OR(H907="",H907=0),"",IF(K907="",IF(J907="","",IF(OR(ISTEXT(J907),ISTEXT(H907)),"",J907/H907)),IF(OR(ISTEXT(L907),ISTEXT(H907)),"",L907/H907)))</f>
        <v/>
      </c>
    </row>
    <row r="908" ht="13.35" customHeight="1" s="162">
      <c r="B908" s="307" t="n"/>
      <c r="C908" s="307" t="n"/>
      <c r="E908" s="307" t="n"/>
      <c r="F908" s="32" t="n"/>
      <c r="G908" s="33">
        <f>IF(F908="", "", IF(OR(ISTEXT(H908),ISTEXT(F908)),"",H908/F908))</f>
        <v/>
      </c>
      <c r="H908" s="33" t="n"/>
      <c r="I908" s="33" t="n"/>
      <c r="J908" s="33">
        <f>IF(I908="", "", IF(OR(ISTEXT(I908),ISTEXT($F908)),"",I908*$F908))</f>
        <v/>
      </c>
      <c r="K908" s="33" t="n"/>
      <c r="L908" s="33">
        <f>IF(K908="", "", IF(OR(ISTEXT(K908),ISTEXT($F908)),"",K908*$F908))</f>
        <v/>
      </c>
      <c r="M908" s="30">
        <f>IF(OR(H908="",H908=0),"",IF(K908="",IF(J908="","",IF(OR(ISTEXT(J908),ISTEXT(H908)),"",J908/H908)),IF(OR(ISTEXT(L908),ISTEXT(H908)),"",L908/H908)))</f>
        <v/>
      </c>
    </row>
    <row r="909" ht="13.35" customHeight="1" s="162">
      <c r="B909" s="307" t="n"/>
      <c r="C909" s="307" t="n"/>
      <c r="E909" s="307" t="n"/>
      <c r="F909" s="32" t="n"/>
      <c r="G909" s="33">
        <f>IF(F909="", "", IF(OR(ISTEXT(H909),ISTEXT(F909)),"",H909/F909))</f>
        <v/>
      </c>
      <c r="H909" s="33" t="n"/>
      <c r="I909" s="33" t="n"/>
      <c r="J909" s="33">
        <f>IF(I909="", "", IF(OR(ISTEXT(I909),ISTEXT($F909)),"",I909*$F909))</f>
        <v/>
      </c>
      <c r="K909" s="33" t="n"/>
      <c r="L909" s="33">
        <f>IF(K909="", "", IF(OR(ISTEXT(K909),ISTEXT($F909)),"",K909*$F909))</f>
        <v/>
      </c>
      <c r="M909" s="30">
        <f>IF(OR(H909="",H909=0),"",IF(K909="",IF(J909="","",IF(OR(ISTEXT(J909),ISTEXT(H909)),"",J909/H909)),IF(OR(ISTEXT(L909),ISTEXT(H909)),"",L909/H909)))</f>
        <v/>
      </c>
    </row>
    <row r="910" ht="13.35" customHeight="1" s="162">
      <c r="B910" s="307" t="n"/>
      <c r="C910" s="307" t="n"/>
      <c r="E910" s="307" t="n"/>
      <c r="F910" s="32" t="n"/>
      <c r="G910" s="33">
        <f>IF(F910="", "", IF(OR(ISTEXT(H910),ISTEXT(F910)),"",H910/F910))</f>
        <v/>
      </c>
      <c r="H910" s="33" t="n"/>
      <c r="I910" s="33" t="n"/>
      <c r="J910" s="33">
        <f>IF(I910="", "", IF(OR(ISTEXT(I910),ISTEXT($F910)),"",I910*$F910))</f>
        <v/>
      </c>
      <c r="K910" s="33" t="n"/>
      <c r="L910" s="33">
        <f>IF(K910="", "", IF(OR(ISTEXT(K910),ISTEXT($F910)),"",K910*$F910))</f>
        <v/>
      </c>
      <c r="M910" s="30">
        <f>IF(OR(H910="",H910=0),"",IF(K910="",IF(J910="","",IF(OR(ISTEXT(J910),ISTEXT(H910)),"",J910/H910)),IF(OR(ISTEXT(L910),ISTEXT(H910)),"",L910/H910)))</f>
        <v/>
      </c>
    </row>
    <row r="911" ht="13.35" customHeight="1" s="162">
      <c r="B911" s="307" t="n"/>
      <c r="C911" s="307" t="n"/>
      <c r="E911" s="307" t="n"/>
      <c r="F911" s="32" t="n"/>
      <c r="G911" s="33">
        <f>IF(F911="", "", IF(OR(ISTEXT(H911),ISTEXT(F911)),"",H911/F911))</f>
        <v/>
      </c>
      <c r="H911" s="33" t="n"/>
      <c r="I911" s="33" t="n"/>
      <c r="J911" s="33">
        <f>IF(I911="", "", IF(OR(ISTEXT(I911),ISTEXT($F911)),"",I911*$F911))</f>
        <v/>
      </c>
      <c r="K911" s="33" t="n"/>
      <c r="L911" s="33">
        <f>IF(K911="", "", IF(OR(ISTEXT(K911),ISTEXT($F911)),"",K911*$F911))</f>
        <v/>
      </c>
      <c r="M911" s="30">
        <f>IF(OR(H911="",H911=0),"",IF(K911="",IF(J911="","",IF(OR(ISTEXT(J911),ISTEXT(H911)),"",J911/H911)),IF(OR(ISTEXT(L911),ISTEXT(H911)),"",L911/H911)))</f>
        <v/>
      </c>
    </row>
    <row r="912" ht="13.35" customHeight="1" s="162">
      <c r="B912" s="307" t="n"/>
      <c r="C912" s="307" t="n"/>
      <c r="E912" s="307" t="n"/>
      <c r="F912" s="32" t="n"/>
      <c r="G912" s="33">
        <f>IF(F912="", "", IF(OR(ISTEXT(H912),ISTEXT(F912)),"",H912/F912))</f>
        <v/>
      </c>
      <c r="H912" s="33" t="n"/>
      <c r="I912" s="33" t="n"/>
      <c r="J912" s="33">
        <f>IF(I912="", "", IF(OR(ISTEXT(I912),ISTEXT($F912)),"",I912*$F912))</f>
        <v/>
      </c>
      <c r="K912" s="33" t="n"/>
      <c r="L912" s="33">
        <f>IF(K912="", "", IF(OR(ISTEXT(K912),ISTEXT($F912)),"",K912*$F912))</f>
        <v/>
      </c>
      <c r="M912" s="30">
        <f>IF(OR(H912="",H912=0),"",IF(K912="",IF(J912="","",IF(OR(ISTEXT(J912),ISTEXT(H912)),"",J912/H912)),IF(OR(ISTEXT(L912),ISTEXT(H912)),"",L912/H912)))</f>
        <v/>
      </c>
    </row>
    <row r="913" ht="13.35" customHeight="1" s="162">
      <c r="B913" s="307" t="n"/>
      <c r="C913" s="307" t="n"/>
      <c r="E913" s="307" t="n"/>
      <c r="F913" s="32" t="n"/>
      <c r="G913" s="33">
        <f>IF(F913="", "", IF(OR(ISTEXT(H913),ISTEXT(F913)),"",H913/F913))</f>
        <v/>
      </c>
      <c r="H913" s="33" t="n"/>
      <c r="I913" s="33" t="n"/>
      <c r="J913" s="33">
        <f>IF(I913="", "", IF(OR(ISTEXT(I913),ISTEXT($F913)),"",I913*$F913))</f>
        <v/>
      </c>
      <c r="K913" s="33" t="n"/>
      <c r="L913" s="33">
        <f>IF(K913="", "", IF(OR(ISTEXT(K913),ISTEXT($F913)),"",K913*$F913))</f>
        <v/>
      </c>
      <c r="M913" s="30">
        <f>IF(OR(H913="",H913=0),"",IF(K913="",IF(J913="","",IF(OR(ISTEXT(J913),ISTEXT(H913)),"",J913/H913)),IF(OR(ISTEXT(L913),ISTEXT(H913)),"",L913/H913)))</f>
        <v/>
      </c>
    </row>
    <row r="914" ht="13.35" customHeight="1" s="162">
      <c r="B914" s="307" t="n"/>
      <c r="C914" s="307" t="n"/>
      <c r="E914" s="307" t="n"/>
      <c r="F914" s="32" t="n"/>
      <c r="G914" s="33">
        <f>IF(F914="", "", IF(OR(ISTEXT(H914),ISTEXT(F914)),"",H914/F914))</f>
        <v/>
      </c>
      <c r="H914" s="33" t="n"/>
      <c r="I914" s="33" t="n"/>
      <c r="J914" s="33">
        <f>IF(I914="", "", IF(OR(ISTEXT(I914),ISTEXT($F914)),"",I914*$F914))</f>
        <v/>
      </c>
      <c r="K914" s="33" t="n"/>
      <c r="L914" s="33">
        <f>IF(K914="", "", IF(OR(ISTEXT(K914),ISTEXT($F914)),"",K914*$F914))</f>
        <v/>
      </c>
      <c r="M914" s="30">
        <f>IF(OR(H914="",H914=0),"",IF(K914="",IF(J914="","",IF(OR(ISTEXT(J914),ISTEXT(H914)),"",J914/H914)),IF(OR(ISTEXT(L914),ISTEXT(H914)),"",L914/H914)))</f>
        <v/>
      </c>
    </row>
    <row r="915" ht="13.35" customHeight="1" s="162">
      <c r="B915" s="307" t="n"/>
      <c r="C915" s="307" t="n"/>
      <c r="E915" s="307" t="n"/>
      <c r="F915" s="32" t="n"/>
      <c r="G915" s="33">
        <f>IF(F915="", "", IF(OR(ISTEXT(H915),ISTEXT(F915)),"",H915/F915))</f>
        <v/>
      </c>
      <c r="H915" s="33" t="n"/>
      <c r="I915" s="33" t="n"/>
      <c r="J915" s="33">
        <f>IF(I915="", "", IF(OR(ISTEXT(I915),ISTEXT($F915)),"",I915*$F915))</f>
        <v/>
      </c>
      <c r="K915" s="33" t="n"/>
      <c r="L915" s="33">
        <f>IF(K915="", "", IF(OR(ISTEXT(K915),ISTEXT($F915)),"",K915*$F915))</f>
        <v/>
      </c>
      <c r="M915" s="30">
        <f>IF(OR(H915="",H915=0),"",IF(K915="",IF(J915="","",IF(OR(ISTEXT(J915),ISTEXT(H915)),"",J915/H915)),IF(OR(ISTEXT(L915),ISTEXT(H915)),"",L915/H915)))</f>
        <v/>
      </c>
    </row>
    <row r="916" ht="13.35" customHeight="1" s="162">
      <c r="B916" s="307" t="n"/>
      <c r="C916" s="307" t="n"/>
      <c r="E916" s="307" t="n"/>
      <c r="F916" s="32" t="n"/>
      <c r="G916" s="33">
        <f>IF(F916="", "", IF(OR(ISTEXT(H916),ISTEXT(F916)),"",H916/F916))</f>
        <v/>
      </c>
      <c r="H916" s="33" t="n"/>
      <c r="I916" s="33" t="n"/>
      <c r="J916" s="33">
        <f>IF(I916="", "", IF(OR(ISTEXT(I916),ISTEXT($F916)),"",I916*$F916))</f>
        <v/>
      </c>
      <c r="K916" s="33" t="n"/>
      <c r="L916" s="33">
        <f>IF(K916="", "", IF(OR(ISTEXT(K916),ISTEXT($F916)),"",K916*$F916))</f>
        <v/>
      </c>
      <c r="M916" s="30">
        <f>IF(OR(H916="",H916=0),"",IF(K916="",IF(J916="","",IF(OR(ISTEXT(J916),ISTEXT(H916)),"",J916/H916)),IF(OR(ISTEXT(L916),ISTEXT(H916)),"",L916/H916)))</f>
        <v/>
      </c>
    </row>
    <row r="917" ht="13.35" customHeight="1" s="162">
      <c r="B917" s="307" t="n"/>
      <c r="C917" s="307" t="n"/>
      <c r="E917" s="307" t="n"/>
      <c r="F917" s="32" t="n"/>
      <c r="G917" s="33">
        <f>IF(F917="", "", IF(OR(ISTEXT(H917),ISTEXT(F917)),"",H917/F917))</f>
        <v/>
      </c>
      <c r="H917" s="33" t="n"/>
      <c r="I917" s="33" t="n"/>
      <c r="J917" s="33">
        <f>IF(I917="", "", IF(OR(ISTEXT(I917),ISTEXT($F917)),"",I917*$F917))</f>
        <v/>
      </c>
      <c r="K917" s="33" t="n"/>
      <c r="L917" s="33">
        <f>IF(K917="", "", IF(OR(ISTEXT(K917),ISTEXT($F917)),"",K917*$F917))</f>
        <v/>
      </c>
      <c r="M917" s="30">
        <f>IF(OR(H917="",H917=0),"",IF(K917="",IF(J917="","",IF(OR(ISTEXT(J917),ISTEXT(H917)),"",J917/H917)),IF(OR(ISTEXT(L917),ISTEXT(H917)),"",L917/H917)))</f>
        <v/>
      </c>
    </row>
    <row r="918" ht="13.35" customHeight="1" s="162">
      <c r="B918" s="307" t="n"/>
      <c r="C918" s="307" t="n"/>
      <c r="E918" s="307" t="n"/>
      <c r="F918" s="32" t="n"/>
      <c r="G918" s="33">
        <f>IF(F918="", "", IF(OR(ISTEXT(H918),ISTEXT(F918)),"",H918/F918))</f>
        <v/>
      </c>
      <c r="H918" s="33" t="n"/>
      <c r="I918" s="33" t="n"/>
      <c r="J918" s="33">
        <f>IF(I918="", "", IF(OR(ISTEXT(I918),ISTEXT($F918)),"",I918*$F918))</f>
        <v/>
      </c>
      <c r="K918" s="33" t="n"/>
      <c r="L918" s="33">
        <f>IF(K918="", "", IF(OR(ISTEXT(K918),ISTEXT($F918)),"",K918*$F918))</f>
        <v/>
      </c>
      <c r="M918" s="30">
        <f>IF(OR(H918="",H918=0),"",IF(K918="",IF(J918="","",IF(OR(ISTEXT(J918),ISTEXT(H918)),"",J918/H918)),IF(OR(ISTEXT(L918),ISTEXT(H918)),"",L918/H918)))</f>
        <v/>
      </c>
    </row>
    <row r="919" ht="13.35" customHeight="1" s="162">
      <c r="B919" s="307" t="n"/>
      <c r="C919" s="307" t="n"/>
      <c r="E919" s="307" t="n"/>
      <c r="F919" s="32" t="n"/>
      <c r="G919" s="33">
        <f>IF(F919="", "", IF(OR(ISTEXT(H919),ISTEXT(F919)),"",H919/F919))</f>
        <v/>
      </c>
      <c r="H919" s="33" t="n"/>
      <c r="I919" s="33" t="n"/>
      <c r="J919" s="33">
        <f>IF(I919="", "", IF(OR(ISTEXT(I919),ISTEXT($F919)),"",I919*$F919))</f>
        <v/>
      </c>
      <c r="K919" s="33" t="n"/>
      <c r="L919" s="33">
        <f>IF(K919="", "", IF(OR(ISTEXT(K919),ISTEXT($F919)),"",K919*$F919))</f>
        <v/>
      </c>
      <c r="M919" s="30">
        <f>IF(OR(H919="",H919=0),"",IF(K919="",IF(J919="","",IF(OR(ISTEXT(J919),ISTEXT(H919)),"",J919/H919)),IF(OR(ISTEXT(L919),ISTEXT(H919)),"",L919/H919)))</f>
        <v/>
      </c>
    </row>
    <row r="920" ht="13.35" customHeight="1" s="162">
      <c r="B920" s="307" t="n"/>
      <c r="C920" s="307" t="n"/>
      <c r="E920" s="307" t="n"/>
      <c r="F920" s="32" t="n"/>
      <c r="G920" s="33">
        <f>IF(F920="", "", IF(OR(ISTEXT(H920),ISTEXT(F920)),"",H920/F920))</f>
        <v/>
      </c>
      <c r="H920" s="33" t="n"/>
      <c r="I920" s="33" t="n"/>
      <c r="J920" s="33">
        <f>IF(I920="", "", IF(OR(ISTEXT(I920),ISTEXT($F920)),"",I920*$F920))</f>
        <v/>
      </c>
      <c r="K920" s="33" t="n"/>
      <c r="L920" s="33">
        <f>IF(K920="", "", IF(OR(ISTEXT(K920),ISTEXT($F920)),"",K920*$F920))</f>
        <v/>
      </c>
      <c r="M920" s="30">
        <f>IF(OR(H920="",H920=0),"",IF(K920="",IF(J920="","",IF(OR(ISTEXT(J920),ISTEXT(H920)),"",J920/H920)),IF(OR(ISTEXT(L920),ISTEXT(H920)),"",L920/H920)))</f>
        <v/>
      </c>
    </row>
    <row r="921" ht="13.35" customHeight="1" s="162">
      <c r="B921" s="307" t="n"/>
      <c r="C921" s="307" t="n"/>
      <c r="E921" s="307" t="n"/>
      <c r="F921" s="32" t="n"/>
      <c r="G921" s="33">
        <f>IF(F921="", "", IF(OR(ISTEXT(H921),ISTEXT(F921)),"",H921/F921))</f>
        <v/>
      </c>
      <c r="H921" s="33" t="n"/>
      <c r="I921" s="33" t="n"/>
      <c r="J921" s="33">
        <f>IF(I921="", "", IF(OR(ISTEXT(I921),ISTEXT($F921)),"",I921*$F921))</f>
        <v/>
      </c>
      <c r="K921" s="33" t="n"/>
      <c r="L921" s="33">
        <f>IF(K921="", "", IF(OR(ISTEXT(K921),ISTEXT($F921)),"",K921*$F921))</f>
        <v/>
      </c>
      <c r="M921" s="30">
        <f>IF(OR(H921="",H921=0),"",IF(K921="",IF(J921="","",IF(OR(ISTEXT(J921),ISTEXT(H921)),"",J921/H921)),IF(OR(ISTEXT(L921),ISTEXT(H921)),"",L921/H921)))</f>
        <v/>
      </c>
    </row>
    <row r="922" ht="13.35" customHeight="1" s="162">
      <c r="B922" s="307" t="n"/>
      <c r="C922" s="307" t="n"/>
      <c r="E922" s="307" t="n"/>
      <c r="F922" s="32" t="n"/>
      <c r="G922" s="33">
        <f>IF(F922="", "", IF(OR(ISTEXT(H922),ISTEXT(F922)),"",H922/F922))</f>
        <v/>
      </c>
      <c r="H922" s="33" t="n"/>
      <c r="I922" s="33" t="n"/>
      <c r="J922" s="33">
        <f>IF(I922="", "", IF(OR(ISTEXT(I922),ISTEXT($F922)),"",I922*$F922))</f>
        <v/>
      </c>
      <c r="K922" s="33" t="n"/>
      <c r="L922" s="33">
        <f>IF(K922="", "", IF(OR(ISTEXT(K922),ISTEXT($F922)),"",K922*$F922))</f>
        <v/>
      </c>
      <c r="M922" s="30">
        <f>IF(OR(H922="",H922=0),"",IF(K922="",IF(J922="","",IF(OR(ISTEXT(J922),ISTEXT(H922)),"",J922/H922)),IF(OR(ISTEXT(L922),ISTEXT(H922)),"",L922/H922)))</f>
        <v/>
      </c>
    </row>
    <row r="923" ht="13.35" customHeight="1" s="162">
      <c r="B923" s="307" t="n"/>
      <c r="C923" s="307" t="n"/>
      <c r="E923" s="307" t="n"/>
      <c r="F923" s="32" t="n"/>
      <c r="G923" s="33">
        <f>IF(F923="", "", IF(OR(ISTEXT(H923),ISTEXT(F923)),"",H923/F923))</f>
        <v/>
      </c>
      <c r="H923" s="33" t="n"/>
      <c r="I923" s="33" t="n"/>
      <c r="J923" s="33">
        <f>IF(I923="", "", IF(OR(ISTEXT(I923),ISTEXT($F923)),"",I923*$F923))</f>
        <v/>
      </c>
      <c r="K923" s="33" t="n"/>
      <c r="L923" s="33">
        <f>IF(K923="", "", IF(OR(ISTEXT(K923),ISTEXT($F923)),"",K923*$F923))</f>
        <v/>
      </c>
      <c r="M923" s="30">
        <f>IF(OR(H923="",H923=0),"",IF(K923="",IF(J923="","",IF(OR(ISTEXT(J923),ISTEXT(H923)),"",J923/H923)),IF(OR(ISTEXT(L923),ISTEXT(H923)),"",L923/H923)))</f>
        <v/>
      </c>
    </row>
    <row r="924" ht="13.35" customHeight="1" s="162">
      <c r="B924" s="307" t="n"/>
      <c r="C924" s="307" t="n"/>
      <c r="E924" s="307" t="n"/>
      <c r="F924" s="32" t="n"/>
      <c r="G924" s="33">
        <f>IF(F924="", "", IF(OR(ISTEXT(H924),ISTEXT(F924)),"",H924/F924))</f>
        <v/>
      </c>
      <c r="H924" s="33" t="n"/>
      <c r="I924" s="33" t="n"/>
      <c r="J924" s="33">
        <f>IF(I924="", "", IF(OR(ISTEXT(I924),ISTEXT($F924)),"",I924*$F924))</f>
        <v/>
      </c>
      <c r="K924" s="33" t="n"/>
      <c r="L924" s="33">
        <f>IF(K924="", "", IF(OR(ISTEXT(K924),ISTEXT($F924)),"",K924*$F924))</f>
        <v/>
      </c>
      <c r="M924" s="30">
        <f>IF(OR(H924="",H924=0),"",IF(K924="",IF(J924="","",IF(OR(ISTEXT(J924),ISTEXT(H924)),"",J924/H924)),IF(OR(ISTEXT(L924),ISTEXT(H924)),"",L924/H924)))</f>
        <v/>
      </c>
    </row>
    <row r="925" ht="13.35" customHeight="1" s="162">
      <c r="B925" s="307" t="n"/>
      <c r="C925" s="307" t="n"/>
      <c r="E925" s="307" t="n"/>
      <c r="F925" s="32" t="n"/>
      <c r="G925" s="33">
        <f>IF(F925="", "", IF(OR(ISTEXT(H925),ISTEXT(F925)),"",H925/F925))</f>
        <v/>
      </c>
      <c r="H925" s="33" t="n"/>
      <c r="I925" s="33" t="n"/>
      <c r="J925" s="33">
        <f>IF(I925="", "", IF(OR(ISTEXT(I925),ISTEXT($F925)),"",I925*$F925))</f>
        <v/>
      </c>
      <c r="K925" s="33" t="n"/>
      <c r="L925" s="33">
        <f>IF(K925="", "", IF(OR(ISTEXT(K925),ISTEXT($F925)),"",K925*$F925))</f>
        <v/>
      </c>
      <c r="M925" s="30">
        <f>IF(OR(H925="",H925=0),"",IF(K925="",IF(J925="","",IF(OR(ISTEXT(J925),ISTEXT(H925)),"",J925/H925)),IF(OR(ISTEXT(L925),ISTEXT(H925)),"",L925/H925)))</f>
        <v/>
      </c>
    </row>
    <row r="926" ht="13.35" customHeight="1" s="162">
      <c r="B926" s="307" t="n"/>
      <c r="C926" s="307" t="n"/>
      <c r="E926" s="307" t="n"/>
      <c r="F926" s="32" t="n"/>
      <c r="G926" s="33">
        <f>IF(F926="", "", IF(OR(ISTEXT(H926),ISTEXT(F926)),"",H926/F926))</f>
        <v/>
      </c>
      <c r="H926" s="33" t="n"/>
      <c r="I926" s="33" t="n"/>
      <c r="J926" s="33">
        <f>IF(I926="", "", IF(OR(ISTEXT(I926),ISTEXT($F926)),"",I926*$F926))</f>
        <v/>
      </c>
      <c r="K926" s="33" t="n"/>
      <c r="L926" s="33">
        <f>IF(K926="", "", IF(OR(ISTEXT(K926),ISTEXT($F926)),"",K926*$F926))</f>
        <v/>
      </c>
      <c r="M926" s="30">
        <f>IF(OR(H926="",H926=0),"",IF(K926="",IF(J926="","",IF(OR(ISTEXT(J926),ISTEXT(H926)),"",J926/H926)),IF(OR(ISTEXT(L926),ISTEXT(H926)),"",L926/H926)))</f>
        <v/>
      </c>
    </row>
    <row r="927" ht="13.35" customHeight="1" s="162">
      <c r="B927" s="307" t="n"/>
      <c r="C927" s="307" t="n"/>
      <c r="E927" s="307" t="n"/>
      <c r="F927" s="32" t="n"/>
      <c r="G927" s="33">
        <f>IF(F927="", "", IF(OR(ISTEXT(H927),ISTEXT(F927)),"",H927/F927))</f>
        <v/>
      </c>
      <c r="H927" s="33" t="n"/>
      <c r="I927" s="33" t="n"/>
      <c r="J927" s="33">
        <f>IF(I927="", "", IF(OR(ISTEXT(I927),ISTEXT($F927)),"",I927*$F927))</f>
        <v/>
      </c>
      <c r="K927" s="33" t="n"/>
      <c r="L927" s="33">
        <f>IF(K927="", "", IF(OR(ISTEXT(K927),ISTEXT($F927)),"",K927*$F927))</f>
        <v/>
      </c>
      <c r="M927" s="30">
        <f>IF(OR(H927="",H927=0),"",IF(K927="",IF(J927="","",IF(OR(ISTEXT(J927),ISTEXT(H927)),"",J927/H927)),IF(OR(ISTEXT(L927),ISTEXT(H927)),"",L927/H927)))</f>
        <v/>
      </c>
    </row>
    <row r="928" ht="13.35" customHeight="1" s="162">
      <c r="B928" s="307" t="n"/>
      <c r="C928" s="307" t="n"/>
      <c r="E928" s="307" t="n"/>
      <c r="F928" s="32" t="n"/>
      <c r="G928" s="33">
        <f>IF(F928="", "", IF(OR(ISTEXT(H928),ISTEXT(F928)),"",H928/F928))</f>
        <v/>
      </c>
      <c r="H928" s="33" t="n"/>
      <c r="I928" s="33" t="n"/>
      <c r="J928" s="33">
        <f>IF(I928="", "", IF(OR(ISTEXT(I928),ISTEXT($F928)),"",I928*$F928))</f>
        <v/>
      </c>
      <c r="K928" s="33" t="n"/>
      <c r="L928" s="33">
        <f>IF(K928="", "", IF(OR(ISTEXT(K928),ISTEXT($F928)),"",K928*$F928))</f>
        <v/>
      </c>
      <c r="M928" s="30">
        <f>IF(OR(H928="",H928=0),"",IF(K928="",IF(J928="","",IF(OR(ISTEXT(J928),ISTEXT(H928)),"",J928/H928)),IF(OR(ISTEXT(L928),ISTEXT(H928)),"",L928/H928)))</f>
        <v/>
      </c>
    </row>
    <row r="929" ht="13.35" customHeight="1" s="162">
      <c r="B929" s="307" t="n"/>
      <c r="C929" s="307" t="n"/>
      <c r="E929" s="307" t="n"/>
      <c r="F929" s="32" t="n"/>
      <c r="G929" s="33">
        <f>IF(F929="", "", IF(OR(ISTEXT(H929),ISTEXT(F929)),"",H929/F929))</f>
        <v/>
      </c>
      <c r="H929" s="33" t="n"/>
      <c r="I929" s="33" t="n"/>
      <c r="J929" s="33">
        <f>IF(I929="", "", IF(OR(ISTEXT(I929),ISTEXT($F929)),"",I929*$F929))</f>
        <v/>
      </c>
      <c r="K929" s="33" t="n"/>
      <c r="L929" s="33">
        <f>IF(K929="", "", IF(OR(ISTEXT(K929),ISTEXT($F929)),"",K929*$F929))</f>
        <v/>
      </c>
      <c r="M929" s="30">
        <f>IF(OR(H929="",H929=0),"",IF(K929="",IF(J929="","",IF(OR(ISTEXT(J929),ISTEXT(H929)),"",J929/H929)),IF(OR(ISTEXT(L929),ISTEXT(H929)),"",L929/H929)))</f>
        <v/>
      </c>
    </row>
    <row r="930" ht="13.35" customHeight="1" s="162">
      <c r="B930" s="42" t="n"/>
      <c r="C930" s="231" t="inlineStr">
        <is>
          <t>Subtotal (this page)</t>
        </is>
      </c>
      <c r="D930" s="159" t="n"/>
      <c r="E930" s="42" t="n"/>
      <c r="F930" s="42" t="n"/>
      <c r="G930" s="43" t="n"/>
      <c r="H930" s="43">
        <f>IF(SUM(H892:H929)=0,"",SUM(H892:H929))</f>
        <v/>
      </c>
      <c r="I930" s="43" t="n"/>
      <c r="J930" s="43">
        <f>IF(SUM(J892:J929)=0,"",SUM(J892:J929))</f>
        <v/>
      </c>
      <c r="K930" s="43" t="n"/>
      <c r="L930" s="43">
        <f>IF(SUM(L892:L929)=0,"",SUM(L892:L929))</f>
        <v/>
      </c>
      <c r="M930" s="35">
        <f>IF(OR(H930="",H930=0),"",IF(L930="",IF(J930="","",IF(OR(ISTEXT(J930),ISTEXT(H930)),"",J930/H930)),IF(OR(ISTEXT(L930),ISTEXT(H930)),"",L930/H930)))</f>
        <v/>
      </c>
    </row>
    <row r="931" ht="13.35" customHeight="1" s="162">
      <c r="B931" s="188" t="inlineStr">
        <is>
          <t>Return Air Inlets (cont.)</t>
        </is>
      </c>
      <c r="C931" s="174" t="n"/>
      <c r="D931" s="174" t="n"/>
      <c r="E931" s="174" t="n"/>
      <c r="F931" s="173" t="n"/>
      <c r="G931" s="233" t="inlineStr">
        <is>
          <t>Design VEL</t>
        </is>
      </c>
      <c r="H931" s="194" t="inlineStr">
        <is>
          <t>Design CFM</t>
        </is>
      </c>
      <c r="I931" s="188" t="inlineStr">
        <is>
          <t>Initial</t>
        </is>
      </c>
      <c r="J931" s="173" t="n"/>
      <c r="K931" s="188" t="inlineStr">
        <is>
          <t>Final</t>
        </is>
      </c>
      <c r="L931" s="173" t="n"/>
      <c r="M931" s="188" t="inlineStr">
        <is>
          <t>%</t>
        </is>
      </c>
    </row>
    <row r="932" ht="13.35" customHeight="1" s="162">
      <c r="B932" s="153" t="inlineStr">
        <is>
          <t>No.</t>
        </is>
      </c>
      <c r="C932" s="188" t="inlineStr">
        <is>
          <t>Area Served</t>
        </is>
      </c>
      <c r="D932" s="188" t="inlineStr">
        <is>
          <t>Type</t>
        </is>
      </c>
      <c r="E932" s="188" t="inlineStr">
        <is>
          <t>Size</t>
        </is>
      </c>
      <c r="F932" s="188" t="inlineStr">
        <is>
          <t>Ak</t>
        </is>
      </c>
      <c r="G932" s="440" t="n"/>
      <c r="H932" s="440" t="n"/>
      <c r="I932" s="188" t="inlineStr">
        <is>
          <t>VEL</t>
        </is>
      </c>
      <c r="J932" s="188" t="inlineStr">
        <is>
          <t>CFM</t>
        </is>
      </c>
      <c r="K932" s="188" t="inlineStr">
        <is>
          <t>VEL</t>
        </is>
      </c>
      <c r="L932" s="188" t="inlineStr">
        <is>
          <t>CFM</t>
        </is>
      </c>
      <c r="M932" s="440" t="n"/>
    </row>
    <row r="933" ht="13.35" customHeight="1" s="162">
      <c r="B933" s="31" t="n"/>
      <c r="C933" s="31" t="n"/>
      <c r="E933" s="31" t="n"/>
      <c r="F933" s="32" t="n"/>
      <c r="G933" s="33">
        <f>IF(F933="", "", IF(OR(ISTEXT(H933),ISTEXT(F933)),"",H933/F933))</f>
        <v/>
      </c>
      <c r="H933" s="33" t="n"/>
      <c r="I933" s="33" t="n"/>
      <c r="J933" s="33">
        <f>IF(I933="", "", IF(OR(ISTEXT(I933),ISTEXT($F933)),"",I933*$F933))</f>
        <v/>
      </c>
      <c r="K933" s="33" t="n"/>
      <c r="L933" s="33">
        <f>IF(K933="", "", IF(OR(ISTEXT(K933),ISTEXT($F933)),"",K933*$F933))</f>
        <v/>
      </c>
      <c r="M933" s="30">
        <f>IF(OR(H933="",H933=0),"",IF(K933="",IF(J933="","",IF(OR(ISTEXT(J933),ISTEXT(H933)),"",J933/H933)),IF(OR(ISTEXT(L933),ISTEXT(H933)),"",L933/H933)))</f>
        <v/>
      </c>
    </row>
    <row r="934" ht="13.35" customHeight="1" s="162">
      <c r="B934" s="31" t="n"/>
      <c r="C934" s="31" t="n"/>
      <c r="E934" s="31" t="n"/>
      <c r="F934" s="32" t="n"/>
      <c r="G934" s="33">
        <f>IF(F934="", "", IF(OR(ISTEXT(H934),ISTEXT(F934)),"",H934/F934))</f>
        <v/>
      </c>
      <c r="H934" s="33" t="n"/>
      <c r="I934" s="33" t="n"/>
      <c r="J934" s="33">
        <f>IF(I934="", "", IF(OR(ISTEXT(I934),ISTEXT($F934)),"",I934*$F934))</f>
        <v/>
      </c>
      <c r="K934" s="33" t="n"/>
      <c r="L934" s="33">
        <f>IF(K934="", "", IF(OR(ISTEXT(K934),ISTEXT($F934)),"",K934*$F934))</f>
        <v/>
      </c>
      <c r="M934" s="30">
        <f>IF(OR(H934="",H934=0),"",IF(K934="",IF(J934="","",IF(OR(ISTEXT(J934),ISTEXT(H934)),"",J934/H934)),IF(OR(ISTEXT(L934),ISTEXT(H934)),"",L934/H934)))</f>
        <v/>
      </c>
    </row>
    <row r="935" ht="13.35" customHeight="1" s="162">
      <c r="B935" s="31" t="n"/>
      <c r="C935" s="31" t="n"/>
      <c r="E935" s="31" t="n"/>
      <c r="F935" s="32" t="n"/>
      <c r="G935" s="33">
        <f>IF(F935="", "", IF(OR(ISTEXT(H935),ISTEXT(F935)),"",H935/F935))</f>
        <v/>
      </c>
      <c r="H935" s="33" t="n"/>
      <c r="I935" s="33" t="n"/>
      <c r="J935" s="33">
        <f>IF(I935="", "", IF(OR(ISTEXT(I935),ISTEXT($F935)),"",I935*$F935))</f>
        <v/>
      </c>
      <c r="K935" s="33" t="n"/>
      <c r="L935" s="33">
        <f>IF(K935="", "", IF(OR(ISTEXT(K935),ISTEXT($F935)),"",K935*$F935))</f>
        <v/>
      </c>
      <c r="M935" s="30">
        <f>IF(OR(H935="",H935=0),"",IF(K935="",IF(J935="","",IF(OR(ISTEXT(J935),ISTEXT(H935)),"",J935/H935)),IF(OR(ISTEXT(L935),ISTEXT(H935)),"",L935/H935)))</f>
        <v/>
      </c>
    </row>
    <row r="936" ht="13.35" customHeight="1" s="162">
      <c r="B936" s="31" t="n"/>
      <c r="C936" s="31" t="n"/>
      <c r="E936" s="31" t="n"/>
      <c r="F936" s="32" t="n"/>
      <c r="G936" s="33">
        <f>IF(F936="", "", IF(OR(ISTEXT(H936),ISTEXT(F936)),"",H936/F936))</f>
        <v/>
      </c>
      <c r="H936" s="33" t="n"/>
      <c r="I936" s="33" t="n"/>
      <c r="J936" s="33">
        <f>IF(I936="", "", IF(OR(ISTEXT(I936),ISTEXT($F936)),"",I936*$F936))</f>
        <v/>
      </c>
      <c r="K936" s="33" t="n"/>
      <c r="L936" s="33">
        <f>IF(K936="", "", IF(OR(ISTEXT(K936),ISTEXT($F936)),"",K936*$F936))</f>
        <v/>
      </c>
      <c r="M936" s="30">
        <f>IF(OR(H936="",H936=0),"",IF(K936="",IF(J936="","",IF(OR(ISTEXT(J936),ISTEXT(H936)),"",J936/H936)),IF(OR(ISTEXT(L936),ISTEXT(H936)),"",L936/H936)))</f>
        <v/>
      </c>
    </row>
    <row r="937" ht="13.35" customHeight="1" s="162">
      <c r="B937" s="42" t="n"/>
      <c r="C937" s="231" t="inlineStr">
        <is>
          <t>Subtotal (this page)</t>
        </is>
      </c>
      <c r="D937" s="159" t="n"/>
      <c r="E937" s="42" t="n"/>
      <c r="F937" s="42" t="n"/>
      <c r="G937" s="43" t="n"/>
      <c r="H937" s="43">
        <f>IF(SUM(H933:H936)=0,"",SUM(H933:H936))</f>
        <v/>
      </c>
      <c r="I937" s="42" t="n"/>
      <c r="J937" s="43">
        <f>IF(SUM(J933:J936)=0,"",SUM(J933:J936))</f>
        <v/>
      </c>
      <c r="K937" s="42" t="n"/>
      <c r="L937" s="43">
        <f>IF(SUM(L933:L936)=0,"",SUM(L933:L936))</f>
        <v/>
      </c>
      <c r="M937" s="35">
        <f>IF(OR(H937="",H937=0),"",IF(L937="",IF(J937="","",IF(OR(ISTEXT(J937),ISTEXT(H937)),"",J937/H937)),IF(OR(ISTEXT(L937),ISTEXT(H937)),"",L937/H937)))</f>
        <v/>
      </c>
    </row>
    <row r="938" ht="13.35" customHeight="1" s="162">
      <c r="B938" s="188" t="inlineStr">
        <is>
          <t>Remarks (cont.)</t>
        </is>
      </c>
      <c r="C938" s="173" t="n"/>
      <c r="D938" s="154" t="n"/>
      <c r="E938" s="174" t="n"/>
      <c r="F938" s="174" t="n"/>
      <c r="G938" s="174" t="n"/>
      <c r="H938" s="174" t="n"/>
      <c r="I938" s="174" t="n"/>
      <c r="J938" s="174" t="n"/>
      <c r="K938" s="174" t="n"/>
      <c r="L938" s="174" t="n"/>
      <c r="M938" s="173" t="n"/>
    </row>
    <row r="939" ht="13.35" customHeight="1" s="162">
      <c r="B939" s="154" t="n"/>
      <c r="C939" s="174" t="n"/>
      <c r="D939" s="174" t="n"/>
      <c r="E939" s="174" t="n"/>
      <c r="F939" s="174" t="n"/>
      <c r="G939" s="174" t="n"/>
      <c r="H939" s="174" t="n"/>
      <c r="I939" s="174" t="n"/>
      <c r="J939" s="174" t="n"/>
      <c r="K939" s="174" t="n"/>
      <c r="L939" s="174" t="n"/>
      <c r="M939" s="173" t="n"/>
    </row>
    <row r="940" ht="13.35" customHeight="1" s="162">
      <c r="B940" s="200" t="inlineStr">
        <is>
          <t>System</t>
        </is>
      </c>
      <c r="C940" s="403" t="n"/>
      <c r="D940" s="209">
        <f>IF('{Equipment Data Entry}'!B16="","",'{Equipment Data Entry}'!B16)</f>
        <v/>
      </c>
      <c r="E940" s="418" t="n"/>
      <c r="F940" s="403" t="n"/>
      <c r="G940" s="200" t="inlineStr">
        <is>
          <t>Service</t>
        </is>
      </c>
      <c r="H940" s="403" t="n"/>
      <c r="I940" s="210">
        <f>IF('{Equipment Data Entry}'!C16="","",'{Equipment Data Entry}'!C16)</f>
        <v/>
      </c>
      <c r="J940" s="418" t="n"/>
      <c r="K940" s="418" t="n"/>
      <c r="L940" s="418" t="n"/>
      <c r="M940" s="403" t="n"/>
    </row>
    <row r="941" ht="13.35" customHeight="1" s="162">
      <c r="B941" s="422" t="n"/>
      <c r="C941" s="423" t="n"/>
      <c r="D941" s="422" t="n"/>
      <c r="E941" s="424" t="n"/>
      <c r="F941" s="423" t="n"/>
      <c r="G941" s="422" t="n"/>
      <c r="H941" s="423" t="n"/>
      <c r="I941" s="422" t="n"/>
      <c r="J941" s="424" t="n"/>
      <c r="K941" s="424" t="n"/>
      <c r="L941" s="424" t="n"/>
      <c r="M941" s="423" t="n"/>
    </row>
    <row r="942" ht="13.35" customHeight="1" s="162">
      <c r="B942" s="425" t="inlineStr">
        <is>
          <t>Drive Type:</t>
        </is>
      </c>
      <c r="D942" s="426" t="n"/>
      <c r="E942" s="425" t="inlineStr">
        <is>
          <t>Rotation – Design:</t>
        </is>
      </c>
      <c r="G942" s="426" t="n"/>
      <c r="I942" s="425" t="inlineStr">
        <is>
          <t>Actual:</t>
        </is>
      </c>
      <c r="J942" s="426" t="n"/>
    </row>
    <row r="943" ht="13.35" customHeight="1" s="162">
      <c r="B943" s="200" t="inlineStr">
        <is>
          <t>Unit Data</t>
        </is>
      </c>
      <c r="C943" s="400" t="n"/>
      <c r="D943" s="400" t="n"/>
      <c r="E943" s="400" t="n"/>
      <c r="F943" s="400" t="n"/>
      <c r="G943" s="401" t="n"/>
      <c r="I943" s="200" t="inlineStr">
        <is>
          <t>Design and Performance Data</t>
        </is>
      </c>
      <c r="J943" s="400" t="n"/>
      <c r="K943" s="400" t="n"/>
      <c r="L943" s="401" t="n"/>
      <c r="M943" s="283" t="n"/>
    </row>
    <row r="944" ht="13.35" customHeight="1" s="162">
      <c r="B944" s="199" t="inlineStr">
        <is>
          <t>Manufacturer</t>
        </is>
      </c>
      <c r="C944" s="401" t="n"/>
      <c r="D944" s="204">
        <f>IF('{Equipment Data Entry}'!E16="","",'{Equipment Data Entry}'!E16)</f>
        <v/>
      </c>
      <c r="E944" s="400" t="n"/>
      <c r="F944" s="400" t="n"/>
      <c r="G944" s="401" t="n"/>
      <c r="I944" s="199" t="inlineStr">
        <is>
          <t>Design Criteria</t>
        </is>
      </c>
      <c r="J944" s="401" t="n"/>
      <c r="K944" s="199" t="inlineStr">
        <is>
          <t>Design</t>
        </is>
      </c>
      <c r="L944" s="199" t="inlineStr">
        <is>
          <t>Actual</t>
        </is>
      </c>
    </row>
    <row r="945" ht="13.35" customHeight="1" s="162">
      <c r="B945" s="199" t="inlineStr">
        <is>
          <t>Model Number</t>
        </is>
      </c>
      <c r="C945" s="401" t="n"/>
      <c r="D945" s="204">
        <f>IF('{Equipment Data Entry}'!F16="","",'{Equipment Data Entry}'!F16)</f>
        <v/>
      </c>
      <c r="E945" s="400" t="n"/>
      <c r="F945" s="400" t="n"/>
      <c r="G945" s="401" t="n"/>
      <c r="I945" s="199" t="inlineStr">
        <is>
          <t>Total Airflow</t>
        </is>
      </c>
      <c r="J945" s="401" t="n"/>
      <c r="K945" s="24">
        <f>H979</f>
        <v/>
      </c>
      <c r="L945" s="24">
        <f>L979</f>
        <v/>
      </c>
      <c r="M945" s="22">
        <f>IF(OR(L945="",K945="",K945=0),"",IF(OR(ISTEXT(L945),ISTEXT(K945)),"",L945/K945))</f>
        <v/>
      </c>
    </row>
    <row r="946" ht="13.35" customHeight="1" s="162">
      <c r="B946" s="199" t="inlineStr">
        <is>
          <t>Serial Number</t>
        </is>
      </c>
      <c r="C946" s="401" t="n"/>
      <c r="D946" s="204" t="n"/>
      <c r="E946" s="400" t="n"/>
      <c r="F946" s="400" t="n"/>
      <c r="G946" s="401" t="n"/>
      <c r="I946" s="199" t="inlineStr">
        <is>
          <t>Outside Airflow</t>
        </is>
      </c>
      <c r="J946" s="401" t="n"/>
      <c r="K946" s="24">
        <f>IF(N(H987)=0,"",H987)</f>
        <v/>
      </c>
      <c r="L946" s="24">
        <f>L987</f>
        <v/>
      </c>
      <c r="M946" s="22">
        <f>IF(OR(L946="",K946="",K946=0),"",IF(OR(ISTEXT(L946),ISTEXT(K946)),"",L946/K946))</f>
        <v/>
      </c>
    </row>
    <row r="947" ht="13.35" customHeight="1" s="162">
      <c r="B947" s="199" t="inlineStr">
        <is>
          <t>Area Served</t>
        </is>
      </c>
      <c r="C947" s="401" t="n"/>
      <c r="D947" s="204">
        <f>I940</f>
        <v/>
      </c>
      <c r="E947" s="400" t="n"/>
      <c r="F947" s="400" t="n"/>
      <c r="G947" s="401" t="n"/>
      <c r="I947" s="199" t="inlineStr">
        <is>
          <t>Return Airflow</t>
        </is>
      </c>
      <c r="J947" s="401" t="n"/>
      <c r="K947" s="24">
        <f>IF(K945="","",IF(ISTEXT(K945),"",K945-N(K946)))</f>
        <v/>
      </c>
      <c r="L947" s="24">
        <f>IF(L945="","",IF(ISTEXT(L945),"",L945-N(L946)))</f>
        <v/>
      </c>
    </row>
    <row r="948" ht="13.35" customHeight="1" s="162">
      <c r="B948" s="199" t="inlineStr">
        <is>
          <t>Location</t>
        </is>
      </c>
      <c r="C948" s="401" t="n"/>
      <c r="D948" s="204">
        <f>IF('{Equipment Data Entry}'!D16="","",'{Equipment Data Entry}'!D16)</f>
        <v/>
      </c>
      <c r="E948" s="400" t="n"/>
      <c r="F948" s="400" t="n"/>
      <c r="G948" s="401" t="n"/>
      <c r="I948" s="199" t="inlineStr">
        <is>
          <t>Unit ESP</t>
        </is>
      </c>
      <c r="J948" s="401" t="n"/>
      <c r="K948" s="71">
        <f>IF('{Equipment Data Entry}'!H16="","",'{Equipment Data Entry}'!H16)</f>
        <v/>
      </c>
      <c r="L948" s="29">
        <f>I965</f>
        <v/>
      </c>
    </row>
    <row r="949" ht="13.35" customHeight="1" s="162">
      <c r="I949" s="199" t="inlineStr">
        <is>
          <t>Fan RPMs</t>
        </is>
      </c>
      <c r="J949" s="401" t="n"/>
      <c r="K949" s="24">
        <f>IF('{Equipment Data Entry}'!I16="","",'{Equipment Data Entry}'!I16)</f>
        <v/>
      </c>
      <c r="L949" s="24">
        <f>IF(L958="","",L958)</f>
        <v/>
      </c>
    </row>
    <row r="950" ht="13.35" customHeight="1" s="162">
      <c r="B950" s="200" t="inlineStr">
        <is>
          <t>Motor Data</t>
        </is>
      </c>
      <c r="C950" s="400" t="n"/>
      <c r="D950" s="400" t="n"/>
      <c r="E950" s="400" t="n"/>
      <c r="F950" s="400" t="n"/>
      <c r="G950" s="401" t="n"/>
      <c r="I950" s="199" t="inlineStr">
        <is>
          <t>Filter Type/Size/Qty</t>
        </is>
      </c>
      <c r="J950" s="400" t="n"/>
      <c r="K950" s="401" t="n"/>
      <c r="L950" s="24" t="n"/>
      <c r="M950" s="401" t="n"/>
    </row>
    <row r="951" ht="13.35" customHeight="1" s="162">
      <c r="B951" s="199" t="inlineStr">
        <is>
          <t>Manufacturer</t>
        </is>
      </c>
      <c r="C951" s="401" t="n"/>
      <c r="D951" s="203" t="n"/>
      <c r="E951" s="400" t="n"/>
      <c r="F951" s="400" t="n"/>
      <c r="G951" s="401" t="n"/>
      <c r="I951" s="200" t="inlineStr">
        <is>
          <t>Drive Data</t>
        </is>
      </c>
      <c r="J951" s="400" t="n"/>
      <c r="K951" s="400" t="n"/>
      <c r="L951" s="401" t="n"/>
    </row>
    <row r="952" ht="13.35" customHeight="1" s="162">
      <c r="B952" s="199" t="inlineStr">
        <is>
          <t>Horsepower</t>
        </is>
      </c>
      <c r="C952" s="401" t="n"/>
      <c r="D952" s="28">
        <f>IF('{Equipment Data Entry}'!G16="","",'{Equipment Data Entry}'!G16)</f>
        <v/>
      </c>
      <c r="E952" s="21" t="inlineStr">
        <is>
          <t>RPM</t>
        </is>
      </c>
      <c r="F952" s="24" t="n"/>
      <c r="G952" s="199" t="inlineStr">
        <is>
          <t>SF</t>
        </is>
      </c>
      <c r="I952" s="199" t="inlineStr">
        <is>
          <t>Motor sheave</t>
        </is>
      </c>
      <c r="J952" s="400" t="n"/>
      <c r="K952" s="24">
        <f>IF('{Equipment Data Entry}'!J16="","",'{Equipment Data Entry}'!J16)</f>
        <v/>
      </c>
      <c r="L952" s="21" t="inlineStr">
        <is>
          <t>Bore</t>
        </is>
      </c>
      <c r="M952" s="208"/>
    </row>
    <row r="953" ht="13.35" customHeight="1" s="162">
      <c r="B953" s="198">
        <f>IF('{Equipment Data Entry}'!N16="","",'{Equipment Data Entry}'!N16)</f>
        <v/>
      </c>
      <c r="C953" s="198">
        <f>IF('{Equipment Data Entry}'!O16="","",'{Equipment Data Entry}'!O16)</f>
        <v/>
      </c>
      <c r="D953" s="21" t="inlineStr">
        <is>
          <t>FLA</t>
        </is>
      </c>
      <c r="E953" s="25" t="n"/>
      <c r="F953" s="21" t="inlineStr">
        <is>
          <t>Frame</t>
        </is>
      </c>
      <c r="G953" s="208" t="n"/>
      <c r="I953" s="199" t="inlineStr">
        <is>
          <t>Fan pulley</t>
        </is>
      </c>
      <c r="J953" s="400" t="n"/>
      <c r="K953" s="24">
        <f>IF('{Equipment Data Entry}'!K16="","",'{Equipment Data Entry}'!K16)</f>
        <v/>
      </c>
      <c r="L953" s="21" t="inlineStr">
        <is>
          <t>Bore</t>
        </is>
      </c>
      <c r="M953" s="208"/>
    </row>
    <row r="954" ht="13.35" customHeight="1" s="162">
      <c r="B954" s="199" t="inlineStr">
        <is>
          <t>Corrected FLA</t>
        </is>
      </c>
      <c r="C954" s="401" t="n"/>
      <c r="D954" s="27">
        <f>IF(OR(E955="",E953="",B953=""),"",IF(OR(ISTEXT(B953),COUNT(E955:G955)=0,ISTEXT(E953)),"",B953/AVERAGE(E955:G955)*E953))</f>
        <v/>
      </c>
      <c r="E954" s="199" t="inlineStr">
        <is>
          <t>Estimated BHP</t>
        </is>
      </c>
      <c r="F954" s="401" t="n"/>
      <c r="G954" s="27">
        <f>IF(OR(COUNT(E956:G956)=0,IF(N(E957)&gt;0,E957,N(D952))=0,IF(N(D954)&gt;0,D954,N(E953))=0),"",IF(N(E957)&gt;0,E957,N(D952))*AVERAGE(E956:G956)/IF(N(D954)&gt;0,D954,N(E953)))</f>
        <v/>
      </c>
      <c r="I954" s="199" t="inlineStr">
        <is>
          <t>Belt(s)</t>
        </is>
      </c>
      <c r="J954" s="208">
        <f>IF('{Equipment Data Entry}'!L16="","",'{Equipment Data Entry}'!L16)</f>
        <v/>
      </c>
      <c r="K954" s="199" t="inlineStr">
        <is>
          <t>C to C</t>
        </is>
      </c>
      <c r="L954" s="64">
        <f>IF('{Equipment Data Entry}'!M16="","",'{Equipment Data Entry}'!M16)</f>
        <v/>
      </c>
    </row>
    <row r="955" ht="13.35" customHeight="1" s="162">
      <c r="B955" s="199" t="inlineStr">
        <is>
          <t>Measured Voltage</t>
        </is>
      </c>
      <c r="C955" s="400" t="n"/>
      <c r="D955" s="401" t="n"/>
      <c r="E955" s="24" t="n"/>
      <c r="F955" s="24" t="n"/>
      <c r="G955" s="24" t="n"/>
      <c r="I955" s="199" t="inlineStr">
        <is>
          <t>Final Settings</t>
        </is>
      </c>
      <c r="J955" s="400" t="n"/>
      <c r="K955" s="401" t="n"/>
      <c r="L955" s="24" t="n"/>
      <c r="M955" s="401" t="n"/>
    </row>
    <row r="956" ht="13.35" customHeight="1" s="162">
      <c r="B956" s="199" t="inlineStr">
        <is>
          <t>Measured Amperage</t>
        </is>
      </c>
      <c r="C956" s="400" t="n"/>
      <c r="D956" s="401" t="n"/>
      <c r="E956" s="25" t="n"/>
      <c r="F956" s="25" t="n"/>
      <c r="G956" s="25" t="n"/>
      <c r="I956" s="205" t="inlineStr">
        <is>
          <t>RPM Data</t>
        </is>
      </c>
      <c r="J956" s="401" t="n"/>
      <c r="K956" s="205" t="inlineStr">
        <is>
          <t>Initial</t>
        </is>
      </c>
      <c r="L956" s="205" t="inlineStr">
        <is>
          <t>Final</t>
        </is>
      </c>
    </row>
    <row r="957" ht="13.35" customHeight="1" s="162">
      <c r="B957" s="199" t="inlineStr">
        <is>
          <t>Motor HP (nameplate)</t>
        </is>
      </c>
      <c r="C957" s="400"/>
      <c r="D957" s="401"/>
      <c r="E957" s="24"/>
      <c r="F957" s="24"/>
      <c r="G957" s="24"/>
      <c r="I957" s="199" t="inlineStr">
        <is>
          <t>Motor RPM</t>
        </is>
      </c>
      <c r="J957" s="401" t="n"/>
      <c r="K957" s="24" t="n"/>
      <c r="L957" s="24" t="n"/>
    </row>
    <row r="958" ht="13.35" customHeight="1" s="162">
      <c r="B958" s="200" t="inlineStr">
        <is>
          <t>Static Pressure Profile (in. w.g.)</t>
        </is>
      </c>
      <c r="C958" s="400" t="n"/>
      <c r="D958" s="400" t="n"/>
      <c r="E958" s="400" t="n"/>
      <c r="F958" s="400" t="n"/>
      <c r="G958" s="401" t="n"/>
      <c r="I958" s="199" t="inlineStr">
        <is>
          <t>Fan RPM</t>
        </is>
      </c>
      <c r="J958" s="401" t="n"/>
      <c r="K958" s="24" t="n"/>
      <c r="L958" s="24" t="n"/>
    </row>
    <row r="959" ht="13.35" customHeight="1" s="162">
      <c r="B959" s="490">
        <f>IFERROR(INDEX('{Dropdowns}'!$AI$2:$AO$7,MATCH($D$962,'{Dropdowns}'!$AH$2:$AH$7,0),1),"")</f>
        <v/>
      </c>
      <c r="C959" s="490">
        <f>IFERROR(INDEX('{Dropdowns}'!$AI$2:$AO$7,MATCH($D$962,'{Dropdowns}'!$AH$2:$AH$7,0),2),"")</f>
        <v/>
      </c>
      <c r="D959" s="490">
        <f>IFERROR(INDEX('{Dropdowns}'!$AI$2:$AO$7,MATCH($D$962,'{Dropdowns}'!$AH$2:$AH$7,0),3),"")</f>
        <v/>
      </c>
      <c r="E959" s="490">
        <f>IFERROR(INDEX('{Dropdowns}'!$AI$2:$AO$7,MATCH($D$962,'{Dropdowns}'!$AH$2:$AH$7,0),4),"")</f>
        <v/>
      </c>
      <c r="F959" s="490">
        <f>IFERROR(INDEX('{Dropdowns}'!$AI$2:$AO$7,MATCH($D$962,'{Dropdowns}'!$AH$2:$AH$7,0),5),"")</f>
        <v/>
      </c>
      <c r="G959" s="490">
        <f>IFERROR(INDEX('{Dropdowns}'!$AI$2:$AO$7,MATCH($D$962,'{Dropdowns}'!$AH$2:$AH$7,0),6),"")</f>
        <v/>
      </c>
      <c r="H959" s="490">
        <f>IFERROR(INDEX('{Dropdowns}'!$AI$2:$AO$7,MATCH($D$962,'{Dropdowns}'!$AH$2:$AH$7,0),7),"")</f>
        <v/>
      </c>
      <c r="I959" s="199" t="inlineStr">
        <is>
          <t>VSD Frequency</t>
        </is>
      </c>
      <c r="J959" s="401" t="n"/>
      <c r="K959" s="66" t="n"/>
      <c r="L959" s="66" t="n"/>
    </row>
    <row r="960" ht="13.35" customHeight="1" s="162">
      <c r="B960" s="492"/>
      <c r="C960" s="492"/>
      <c r="D960" s="492"/>
      <c r="E960" s="492"/>
      <c r="F960" s="492"/>
      <c r="G960" s="492"/>
      <c r="H960" s="492"/>
      <c r="I960" s="199" t="inlineStr">
        <is>
          <t>OA Damper Position</t>
        </is>
      </c>
      <c r="J960" s="400" t="n"/>
      <c r="K960" s="401" t="n"/>
      <c r="L960" s="56" t="n"/>
      <c r="Q960">
        <f>IF(B960="","",B960)</f>
        <v/>
      </c>
      <c r="R960">
        <f>IF(C959="—",Q960,IF(C960="","",C960))</f>
        <v/>
      </c>
      <c r="S960">
        <f>IF(D959="—",R960,IF(D960="","",D960))</f>
        <v/>
      </c>
      <c r="T960">
        <f>IF(E959="—",S960,IF(E960="","",E960))</f>
        <v/>
      </c>
      <c r="U960">
        <f>IF(F959="—",T960,IF(F960="","",F960))</f>
        <v/>
      </c>
      <c r="V960">
        <f>IF(G959="—",U960,IF(G960="","",G960))</f>
        <v/>
      </c>
      <c r="W960">
        <f>IFERROR(MATCH("Fan",$C$959:$H$959,0),"")</f>
        <v/>
      </c>
      <c r="X960">
        <f>IF(W960="","",INDEX(P962:U962,W960))</f>
        <v/>
      </c>
      <c r="Y960">
        <f>IF(W960="","",INDEX(Q961:V961,W960))</f>
        <v/>
      </c>
    </row>
    <row r="961" ht="13.35" customHeight="1" s="162">
      <c r="B961" s="491" t="inlineStr">
        <is>
          <t>Δ</t>
        </is>
      </c>
      <c r="C961" s="498">
        <f>IF(OR(C959="—",C960="",Q960=""),"",IF(OR(ISTEXT(C960),ISTEXT(Q960)),"","Δ "&amp;TEXT(C960-Q960,"0.00")))</f>
        <v/>
      </c>
      <c r="D961" s="498">
        <f>IF(OR(D959="—",D960="",R960=""),"",IF(OR(ISTEXT(D960),ISTEXT(R960)),"","Δ "&amp;TEXT(D960-R960,"0.00")))</f>
        <v/>
      </c>
      <c r="E961" s="498">
        <f>IF(OR(E959="—",E960="",S960=""),"",IF(OR(ISTEXT(E960),ISTEXT(S960)),"","Δ "&amp;TEXT(E960-S960,"0.00")))</f>
        <v/>
      </c>
      <c r="F961" s="498">
        <f>IF(OR(F959="—",F960="",T960=""),"",IF(OR(ISTEXT(F960),ISTEXT(T960)),"","Δ "&amp;TEXT(F960-T960,"0.00")))</f>
        <v/>
      </c>
      <c r="G961" s="498">
        <f>IF(OR(G959="—",G960="",U960=""),"",IF(OR(ISTEXT(G960),ISTEXT(U960)),"","Δ "&amp;TEXT(G960-U960,"0.00")))</f>
        <v/>
      </c>
      <c r="H961" s="498">
        <f>IF(OR(H959="—",H960="",V960=""),"",IF(OR(ISTEXT(H960),ISTEXT(V960)),"","Δ "&amp;TEXT(H960-V960,"0.00")))</f>
        <v/>
      </c>
      <c r="Q961">
        <f>IF(OR(C960="",ISTEXT(C960)),R961,C960)</f>
        <v/>
      </c>
      <c r="R961">
        <f>IF(OR(D960="",ISTEXT(D960)),S961,D960)</f>
        <v/>
      </c>
      <c r="S961">
        <f>IF(OR(E960="",ISTEXT(E960)),T961,E960)</f>
        <v/>
      </c>
      <c r="T961">
        <f>IF(OR(F960="",ISTEXT(F960)),U961,F960)</f>
        <v/>
      </c>
      <c r="U961">
        <f>IF(OR(G960="",ISTEXT(G960)),V961,G960)</f>
        <v/>
      </c>
      <c r="V961">
        <f>IF(OR(H960="",ISTEXT(H960)),"",H960)</f>
        <v/>
      </c>
    </row>
    <row r="962" ht="13.35" customHeight="1" s="162">
      <c r="B962" s="425" t="inlineStr">
        <is>
          <t>Unit type:</t>
        </is>
      </c>
      <c r="D962" s="522" t="inlineStr">
        <is>
          <t>RTU</t>
        </is>
      </c>
      <c r="E962" s="414" t="n"/>
      <c r="F962" s="494" t="inlineStr">
        <is>
          <t>Airflow left to right. Δ = this reading minus the one before it; in. w.g.</t>
        </is>
      </c>
      <c r="P962">
        <f>IF(B960="","",B960)</f>
        <v/>
      </c>
      <c r="Q962">
        <f>IF(C960="",P962,C960)</f>
        <v/>
      </c>
      <c r="R962">
        <f>IF(D960="",Q962,D960)</f>
        <v/>
      </c>
      <c r="S962">
        <f>IF(E960="",R962,E960)</f>
        <v/>
      </c>
      <c r="T962">
        <f>IF(F960="",S962,F960)</f>
        <v/>
      </c>
      <c r="U962">
        <f>IF(G960="",T962,G960)</f>
        <v/>
      </c>
      <c r="V962">
        <f>IF(H960="",U962,H960)</f>
        <v/>
      </c>
    </row>
    <row r="963" ht="13.35" customHeight="1" s="162">
      <c r="B963" s="500" t="inlineStr">
        <is>
          <t>Fan inlet</t>
        </is>
      </c>
      <c r="D963" s="501">
        <f>IF(X960="","",X960)</f>
        <v/>
      </c>
      <c r="F963" s="500" t="inlineStr">
        <is>
          <t>Discharge</t>
        </is>
      </c>
      <c r="I963" s="501">
        <f>IF(V962="","",V962)</f>
        <v/>
      </c>
    </row>
    <row r="964" ht="13.35" customHeight="1" s="162"/>
    <row r="965" ht="13.35" customHeight="1" s="162">
      <c r="B965" s="500" t="inlineStr">
        <is>
          <t>Fan TSP</t>
        </is>
      </c>
      <c r="E965" s="501">
        <f>IF(OR(X960="",Y960=""),"",IF(OR(ISTEXT(X960),ISTEXT(Y960)),"",Y960-X960))</f>
        <v/>
      </c>
      <c r="F965" s="500" t="inlineStr">
        <is>
          <t>ESP</t>
        </is>
      </c>
      <c r="I965" s="501">
        <f>IF(OR(B960="",V962=""),"",IF(OR(ISTEXT(B960),ISTEXT(V962)),"",V962-B960))</f>
        <v/>
      </c>
      <c r="J965" s="500" t="inlineStr">
        <is>
          <t>Unit ΔP (inlet → fan)</t>
        </is>
      </c>
      <c r="M965" s="501">
        <f>IF(OR(B960="",X960=""),"",IF(OR(ISTEXT(B960),ISTEXT(X960)),"",X960-B960))</f>
        <v/>
      </c>
    </row>
    <row r="966" ht="13.35" customHeight="1" s="162">
      <c r="B966" s="437" t="inlineStr">
        <is>
          <t>Instrument:</t>
        </is>
      </c>
      <c r="C966" s="13" t="n"/>
      <c r="D966" s="502" t="n"/>
      <c r="E966" s="503" t="n"/>
      <c r="F966" s="503" t="n"/>
      <c r="G966" s="437" t="inlineStr">
        <is>
          <t>Ak basis / notes:</t>
        </is>
      </c>
      <c r="H966" s="13" t="n"/>
      <c r="I966" s="504" t="n"/>
      <c r="J966" s="503" t="n"/>
      <c r="K966" s="503" t="n"/>
      <c r="L966" s="503" t="n"/>
      <c r="M966" s="503" t="n"/>
    </row>
    <row r="967" ht="13.35" customHeight="1" s="162">
      <c r="B967" s="188" t="inlineStr">
        <is>
          <t>Supply Air Diffuser / Outlet Airflow</t>
        </is>
      </c>
      <c r="C967" s="174" t="n"/>
      <c r="D967" s="174" t="n"/>
      <c r="E967" s="174" t="n"/>
      <c r="F967" s="173" t="n"/>
      <c r="G967" s="233" t="inlineStr">
        <is>
          <t>Design VEL</t>
        </is>
      </c>
      <c r="H967" s="194" t="inlineStr">
        <is>
          <t>Design CFM</t>
        </is>
      </c>
      <c r="I967" s="188" t="inlineStr">
        <is>
          <t>Initial</t>
        </is>
      </c>
      <c r="J967" s="173" t="n"/>
      <c r="K967" s="188" t="inlineStr">
        <is>
          <t>Final</t>
        </is>
      </c>
      <c r="L967" s="173" t="n"/>
      <c r="M967" s="188" t="inlineStr">
        <is>
          <t>%</t>
        </is>
      </c>
    </row>
    <row r="968" ht="13.35" customHeight="1" s="162">
      <c r="B968" s="153" t="inlineStr">
        <is>
          <t>No.</t>
        </is>
      </c>
      <c r="C968" s="188" t="inlineStr">
        <is>
          <t>Area Served</t>
        </is>
      </c>
      <c r="D968" s="188" t="inlineStr">
        <is>
          <t>Type</t>
        </is>
      </c>
      <c r="E968" s="188" t="inlineStr">
        <is>
          <t>Size</t>
        </is>
      </c>
      <c r="F968" s="188" t="inlineStr">
        <is>
          <t>Ak</t>
        </is>
      </c>
      <c r="G968" s="440" t="n"/>
      <c r="H968" s="440" t="n"/>
      <c r="I968" s="188" t="inlineStr">
        <is>
          <t>VEL</t>
        </is>
      </c>
      <c r="J968" s="188" t="inlineStr">
        <is>
          <t>CFM</t>
        </is>
      </c>
      <c r="K968" s="188" t="inlineStr">
        <is>
          <t>VEL</t>
        </is>
      </c>
      <c r="L968" s="188" t="inlineStr">
        <is>
          <t>CFM</t>
        </is>
      </c>
      <c r="M968" s="440" t="n"/>
    </row>
    <row r="969" ht="13.35" customHeight="1" s="162">
      <c r="B969" s="307" t="n"/>
      <c r="C969" s="307" t="n"/>
      <c r="E969" s="307" t="n"/>
      <c r="F969" s="32" t="n"/>
      <c r="G969" s="33">
        <f>IF(F969="", "", IF(OR(ISTEXT(H969),ISTEXT(F969)),"",H969/F969))</f>
        <v/>
      </c>
      <c r="H969" s="33" t="n"/>
      <c r="I969" s="33" t="n"/>
      <c r="J969" s="33">
        <f>IF(I969="", "", IF(OR(ISTEXT(I969),ISTEXT($F969)),"",I969*$F969))</f>
        <v/>
      </c>
      <c r="K969" s="33" t="n"/>
      <c r="L969" s="33">
        <f>IF(K969="", "", IF(OR(ISTEXT(K969),ISTEXT($F969)),"",K969*$F969))</f>
        <v/>
      </c>
      <c r="M969" s="30">
        <f>IF(OR(H969="",H969=0),"",IF(K969="",IF(J969="","",IF(OR(ISTEXT(J969),ISTEXT(H969)),"",J969/H969)),IF(OR(ISTEXT(L969),ISTEXT(H969)),"",L969/H969)))</f>
        <v/>
      </c>
    </row>
    <row r="970" ht="13.35" customHeight="1" s="162">
      <c r="B970" s="307" t="n"/>
      <c r="C970" s="307" t="n"/>
      <c r="E970" s="307" t="n"/>
      <c r="F970" s="32" t="n"/>
      <c r="G970" s="33">
        <f>IF(F970="", "", IF(OR(ISTEXT(H970),ISTEXT(F970)),"",H970/F970))</f>
        <v/>
      </c>
      <c r="H970" s="33" t="n"/>
      <c r="I970" s="33" t="n"/>
      <c r="J970" s="33">
        <f>IF(I970="", "", IF(OR(ISTEXT(I970),ISTEXT($F970)),"",I970*$F970))</f>
        <v/>
      </c>
      <c r="K970" s="33" t="n"/>
      <c r="L970" s="33">
        <f>IF(K970="", "", IF(OR(ISTEXT(K970),ISTEXT($F970)),"",K970*$F970))</f>
        <v/>
      </c>
      <c r="M970" s="30">
        <f>IF(OR(H970="",H970=0),"",IF(K970="",IF(J970="","",IF(OR(ISTEXT(J970),ISTEXT(H970)),"",J970/H970)),IF(OR(ISTEXT(L970),ISTEXT(H970)),"",L970/H970)))</f>
        <v/>
      </c>
    </row>
    <row r="971" ht="13.35" customHeight="1" s="162">
      <c r="B971" s="307" t="n"/>
      <c r="C971" s="307" t="n"/>
      <c r="E971" s="307" t="n"/>
      <c r="F971" s="32" t="n"/>
      <c r="G971" s="33">
        <f>IF(F971="", "", IF(OR(ISTEXT(H971),ISTEXT(F971)),"",H971/F971))</f>
        <v/>
      </c>
      <c r="H971" s="33" t="n"/>
      <c r="I971" s="33" t="n"/>
      <c r="J971" s="33">
        <f>IF(I971="", "", IF(OR(ISTEXT(I971),ISTEXT($F971)),"",I971*$F971))</f>
        <v/>
      </c>
      <c r="K971" s="33" t="n"/>
      <c r="L971" s="33">
        <f>IF(K971="", "", IF(OR(ISTEXT(K971),ISTEXT($F971)),"",K971*$F971))</f>
        <v/>
      </c>
      <c r="M971" s="30">
        <f>IF(OR(H971="",H971=0),"",IF(K971="",IF(J971="","",IF(OR(ISTEXT(J971),ISTEXT(H971)),"",J971/H971)),IF(OR(ISTEXT(L971),ISTEXT(H971)),"",L971/H971)))</f>
        <v/>
      </c>
    </row>
    <row r="972" ht="13.35" customHeight="1" s="162">
      <c r="B972" s="307" t="n"/>
      <c r="C972" s="307" t="n"/>
      <c r="E972" s="307" t="n"/>
      <c r="F972" s="32" t="n"/>
      <c r="G972" s="33">
        <f>IF(F972="", "", IF(OR(ISTEXT(H972),ISTEXT(F972)),"",H972/F972))</f>
        <v/>
      </c>
      <c r="H972" s="33" t="n"/>
      <c r="I972" s="33" t="n"/>
      <c r="J972" s="33">
        <f>IF(I972="", "", IF(OR(ISTEXT(I972),ISTEXT($F972)),"",I972*$F972))</f>
        <v/>
      </c>
      <c r="K972" s="33" t="n"/>
      <c r="L972" s="33">
        <f>IF(K972="", "", IF(OR(ISTEXT(K972),ISTEXT($F972)),"",K972*$F972))</f>
        <v/>
      </c>
      <c r="M972" s="30">
        <f>IF(OR(H972="",H972=0),"",IF(K972="",IF(J972="","",IF(OR(ISTEXT(J972),ISTEXT(H972)),"",J972/H972)),IF(OR(ISTEXT(L972),ISTEXT(H972)),"",L972/H972)))</f>
        <v/>
      </c>
    </row>
    <row r="973" ht="13.35" customHeight="1" s="162">
      <c r="B973" s="307" t="n"/>
      <c r="C973" s="307" t="n"/>
      <c r="E973" s="307" t="n"/>
      <c r="F973" s="32" t="n"/>
      <c r="G973" s="33">
        <f>IF(F973="", "", IF(OR(ISTEXT(H973),ISTEXT(F973)),"",H973/F973))</f>
        <v/>
      </c>
      <c r="H973" s="33" t="n"/>
      <c r="I973" s="33" t="n"/>
      <c r="J973" s="33">
        <f>IF(I973="", "", IF(OR(ISTEXT(I973),ISTEXT($F973)),"",I973*$F973))</f>
        <v/>
      </c>
      <c r="K973" s="33" t="n"/>
      <c r="L973" s="33">
        <f>IF(K973="", "", IF(OR(ISTEXT(K973),ISTEXT($F973)),"",K973*$F973))</f>
        <v/>
      </c>
      <c r="M973" s="30">
        <f>IF(OR(H973="",H973=0),"",IF(K973="",IF(J973="","",IF(OR(ISTEXT(J973),ISTEXT(H973)),"",J973/H973)),IF(OR(ISTEXT(L973),ISTEXT(H973)),"",L973/H973)))</f>
        <v/>
      </c>
    </row>
    <row r="974" ht="13.35" customHeight="1" s="162">
      <c r="B974" s="307" t="n"/>
      <c r="C974" s="307" t="n"/>
      <c r="E974" s="307" t="n"/>
      <c r="F974" s="32" t="n"/>
      <c r="G974" s="33">
        <f>IF(F974="", "", IF(OR(ISTEXT(H974),ISTEXT(F974)),"",H974/F974))</f>
        <v/>
      </c>
      <c r="H974" s="33" t="n"/>
      <c r="I974" s="33" t="n"/>
      <c r="J974" s="33">
        <f>IF(I974="", "", IF(OR(ISTEXT(I974),ISTEXT($F974)),"",I974*$F974))</f>
        <v/>
      </c>
      <c r="K974" s="33" t="n"/>
      <c r="L974" s="33">
        <f>IF(K974="", "", IF(OR(ISTEXT(K974),ISTEXT($F974)),"",K974*$F974))</f>
        <v/>
      </c>
      <c r="M974" s="30">
        <f>IF(OR(H974="",H974=0),"",IF(K974="",IF(J974="","",IF(OR(ISTEXT(J974),ISTEXT(H974)),"",J974/H974)),IF(OR(ISTEXT(L974),ISTEXT(H974)),"",L974/H974)))</f>
        <v/>
      </c>
    </row>
    <row r="975" ht="13.35" customHeight="1" s="162">
      <c r="B975" s="307" t="n"/>
      <c r="C975" s="307" t="n"/>
      <c r="E975" s="307" t="n"/>
      <c r="F975" s="32" t="n"/>
      <c r="G975" s="33">
        <f>IF(F975="", "", IF(OR(ISTEXT(H975),ISTEXT(F975)),"",H975/F975))</f>
        <v/>
      </c>
      <c r="H975" s="33" t="n"/>
      <c r="I975" s="33" t="n"/>
      <c r="J975" s="33">
        <f>IF(I975="", "", IF(OR(ISTEXT(I975),ISTEXT($F975)),"",I975*$F975))</f>
        <v/>
      </c>
      <c r="K975" s="33" t="n"/>
      <c r="L975" s="33">
        <f>IF(K975="", "", IF(OR(ISTEXT(K975),ISTEXT($F975)),"",K975*$F975))</f>
        <v/>
      </c>
      <c r="M975" s="30">
        <f>IF(OR(H975="",H975=0),"",IF(K975="",IF(J975="","",IF(OR(ISTEXT(J975),ISTEXT(H975)),"",J975/H975)),IF(OR(ISTEXT(L975),ISTEXT(H975)),"",L975/H975)))</f>
        <v/>
      </c>
    </row>
    <row r="976" ht="13.35" customHeight="1" s="162">
      <c r="B976" s="307" t="n"/>
      <c r="C976" s="307" t="n"/>
      <c r="E976" s="307" t="n"/>
      <c r="F976" s="32" t="n"/>
      <c r="G976" s="33">
        <f>IF(F976="", "", IF(OR(ISTEXT(H976),ISTEXT(F976)),"",H976/F976))</f>
        <v/>
      </c>
      <c r="H976" s="33" t="n"/>
      <c r="I976" s="33" t="n"/>
      <c r="J976" s="33">
        <f>IF(I976="", "", IF(OR(ISTEXT(I976),ISTEXT($F976)),"",I976*$F976))</f>
        <v/>
      </c>
      <c r="K976" s="33" t="n"/>
      <c r="L976" s="33">
        <f>IF(K976="", "", IF(OR(ISTEXT(K976),ISTEXT($F976)),"",K976*$F976))</f>
        <v/>
      </c>
      <c r="M976" s="30">
        <f>IF(OR(H976="",H976=0),"",IF(K976="",IF(J976="","",IF(OR(ISTEXT(J976),ISTEXT(H976)),"",J976/H976)),IF(OR(ISTEXT(L976),ISTEXT(H976)),"",L976/H976)))</f>
        <v/>
      </c>
    </row>
    <row r="977" ht="13.35" customHeight="1" s="162">
      <c r="B977" s="307" t="n"/>
      <c r="C977" s="307" t="n"/>
      <c r="E977" s="307" t="n"/>
      <c r="F977" s="32" t="n"/>
      <c r="G977" s="33">
        <f>IF(F977="", "", IF(OR(ISTEXT(H977),ISTEXT(F977)),"",H977/F977))</f>
        <v/>
      </c>
      <c r="H977" s="33" t="n"/>
      <c r="I977" s="33" t="n"/>
      <c r="J977" s="33">
        <f>IF(I977="", "", IF(OR(ISTEXT(I977),ISTEXT($F977)),"",I977*$F977))</f>
        <v/>
      </c>
      <c r="K977" s="33" t="n"/>
      <c r="L977" s="33">
        <f>IF(K977="", "", IF(OR(ISTEXT(K977),ISTEXT($F977)),"",K977*$F977))</f>
        <v/>
      </c>
      <c r="M977" s="30">
        <f>IF(OR(H977="",H977=0),"",IF(K977="",IF(J977="","",IF(OR(ISTEXT(J977),ISTEXT(H977)),"",J977/H977)),IF(OR(ISTEXT(L977),ISTEXT(H977)),"",L977/H977)))</f>
        <v/>
      </c>
    </row>
    <row r="978" ht="13.35" customHeight="1" s="162">
      <c r="B978" s="307" t="n"/>
      <c r="C978" s="307" t="n"/>
      <c r="E978" s="307" t="n"/>
      <c r="F978" s="32" t="n"/>
      <c r="G978" s="33">
        <f>IF(F978="", "", IF(OR(ISTEXT(H978),ISTEXT(F978)),"",H978/F978))</f>
        <v/>
      </c>
      <c r="H978" s="33" t="n"/>
      <c r="I978" s="33" t="n"/>
      <c r="J978" s="33">
        <f>IF(I978="", "", IF(OR(ISTEXT(I978),ISTEXT($F978)),"",I978*$F978))</f>
        <v/>
      </c>
      <c r="K978" s="33" t="n"/>
      <c r="L978" s="33">
        <f>IF(K978="", "", IF(OR(ISTEXT(K978),ISTEXT($F978)),"",K978*$F978))</f>
        <v/>
      </c>
      <c r="M978" s="30">
        <f>IF(OR(H978="",H978=0),"",IF(K978="",IF(J978="","",IF(OR(ISTEXT(J978),ISTEXT(H978)),"",J978/H978)),IF(OR(ISTEXT(L978),ISTEXT(H978)),"",L978/H978)))</f>
        <v/>
      </c>
    </row>
    <row r="979" ht="13.35" customHeight="1" s="162">
      <c r="B979" s="42" t="n"/>
      <c r="C979" s="231" t="inlineStr">
        <is>
          <t>Total</t>
        </is>
      </c>
      <c r="D979" s="159" t="n"/>
      <c r="E979" s="42" t="n"/>
      <c r="F979" s="42" t="n"/>
      <c r="G979" s="43" t="n"/>
      <c r="H979" s="43">
        <f>IF(SUM(H969:H978)+SUM(H996:H1033)=0,"",SUM(H969:H978)+SUM(H996:H1033))</f>
        <v/>
      </c>
      <c r="I979" s="43" t="n"/>
      <c r="J979" s="43">
        <f>IF(SUM(J969:J978)+SUM(J996:J1033)=0,"",SUM(J969:J978)+SUM(J996:J1033))</f>
        <v/>
      </c>
      <c r="K979" s="43" t="n"/>
      <c r="L979" s="43">
        <f>IF(SUM(L969:L978)+SUM(L996:L1033)=0,"",SUM(L969:L978)+SUM(L996:L1033))</f>
        <v/>
      </c>
      <c r="M979" s="35">
        <f>IF(OR(H979="",H979=0),"",IF(L979="",IF(J979="","",IF(OR(ISTEXT(J979),ISTEXT(H979)),"",J979/H979)),IF(OR(ISTEXT(L979),ISTEXT(H979)),"",L979/H979)))</f>
        <v/>
      </c>
    </row>
    <row r="980" ht="13.35" customHeight="1" s="162">
      <c r="B980" s="188" t="inlineStr">
        <is>
          <t>Return Air Register / Inlet Airflow</t>
        </is>
      </c>
      <c r="C980" s="174" t="n"/>
      <c r="D980" s="174" t="n"/>
      <c r="E980" s="174" t="n"/>
      <c r="F980" s="173" t="n"/>
      <c r="G980" s="233" t="inlineStr">
        <is>
          <t>Design VEL</t>
        </is>
      </c>
      <c r="H980" s="194" t="inlineStr">
        <is>
          <t>Design CFM</t>
        </is>
      </c>
      <c r="I980" s="188" t="inlineStr">
        <is>
          <t>Initial</t>
        </is>
      </c>
      <c r="J980" s="173" t="n"/>
      <c r="K980" s="188" t="inlineStr">
        <is>
          <t>Final</t>
        </is>
      </c>
      <c r="L980" s="173" t="n"/>
      <c r="M980" s="188" t="inlineStr">
        <is>
          <t>%</t>
        </is>
      </c>
    </row>
    <row r="981" ht="13.35" customHeight="1" s="162">
      <c r="B981" s="153" t="inlineStr">
        <is>
          <t>No.</t>
        </is>
      </c>
      <c r="C981" s="188" t="inlineStr">
        <is>
          <t>Area Served</t>
        </is>
      </c>
      <c r="D981" s="188" t="inlineStr">
        <is>
          <t>Type</t>
        </is>
      </c>
      <c r="E981" s="188" t="inlineStr">
        <is>
          <t>Size</t>
        </is>
      </c>
      <c r="F981" s="188" t="inlineStr">
        <is>
          <t>Ak</t>
        </is>
      </c>
      <c r="G981" s="440" t="n"/>
      <c r="H981" s="440" t="n"/>
      <c r="I981" s="188" t="inlineStr">
        <is>
          <t>VEL</t>
        </is>
      </c>
      <c r="J981" s="188" t="inlineStr">
        <is>
          <t>CFM</t>
        </is>
      </c>
      <c r="K981" s="188" t="inlineStr">
        <is>
          <t>VEL</t>
        </is>
      </c>
      <c r="L981" s="188" t="inlineStr">
        <is>
          <t>CFM</t>
        </is>
      </c>
      <c r="M981" s="440" t="n"/>
    </row>
    <row r="982" ht="13.35" customHeight="1" s="162">
      <c r="B982" s="31" t="n"/>
      <c r="C982" s="31" t="n"/>
      <c r="E982" s="31" t="n"/>
      <c r="F982" s="32" t="n"/>
      <c r="G982" s="33">
        <f>IF(F982="", "", IF(OR(ISTEXT(H982),ISTEXT(F982)),"",H982/F982))</f>
        <v/>
      </c>
      <c r="H982" s="33">
        <f>IF(H979="","",IF(ISTEXT(H979),"",H979-N(H987)))</f>
        <v/>
      </c>
      <c r="I982" s="33" t="n"/>
      <c r="J982" s="33">
        <f>IF(I982="", "", IF(OR(ISTEXT(I982),ISTEXT($F982)),"",I982*$F982))</f>
        <v/>
      </c>
      <c r="K982" s="33" t="n"/>
      <c r="L982" s="33">
        <f>IF(L987="","",IF(ISTEXT(L979),"",L979-N(L987)))</f>
        <v/>
      </c>
      <c r="M982" s="30">
        <f>IF(OR(H982="",H982=0),"",IF(K982="",IF(J982="","",IF(OR(ISTEXT(J982),ISTEXT(H982)),"",J982/H982)),IF(OR(ISTEXT(L982),ISTEXT(H982)),"",L982/H982)))</f>
        <v/>
      </c>
    </row>
    <row r="983" ht="13.35" customHeight="1" s="162">
      <c r="B983" s="31" t="n"/>
      <c r="C983" s="31" t="n"/>
      <c r="E983" s="31" t="n"/>
      <c r="F983" s="32" t="n"/>
      <c r="G983" s="33">
        <f>IF(F983="", "", IF(OR(ISTEXT(H983),ISTEXT(F983)),"",H983/F983))</f>
        <v/>
      </c>
      <c r="H983" s="33" t="n"/>
      <c r="I983" s="33" t="n"/>
      <c r="J983" s="33">
        <f>IF(I983="", "", IF(OR(ISTEXT(I983),ISTEXT($F983)),"",I983*$F983))</f>
        <v/>
      </c>
      <c r="K983" s="33" t="n"/>
      <c r="L983" s="33">
        <f>IF(K983="", "", IF(OR(ISTEXT(K983),ISTEXT($F983)),"",K983*$F983))</f>
        <v/>
      </c>
      <c r="M983" s="30">
        <f>IF(OR(H983="",H983=0),"",IF(K983="",IF(J983="","",IF(OR(ISTEXT(J983),ISTEXT(H983)),"",J983/H983)),IF(OR(ISTEXT(L983),ISTEXT(H983)),"",L983/H983)))</f>
        <v/>
      </c>
    </row>
    <row r="984" ht="13.35" customHeight="1" s="162">
      <c r="B984" s="42" t="n"/>
      <c r="C984" s="231" t="inlineStr">
        <is>
          <t>Total</t>
        </is>
      </c>
      <c r="D984" s="159" t="n"/>
      <c r="E984" s="42" t="n"/>
      <c r="F984" s="42" t="n"/>
      <c r="G984" s="43" t="n"/>
      <c r="H984" s="43">
        <f>IF(SUM(H982:H983)+SUM(H1037:H1040)=0,"",SUM(H982:H983)+SUM(H1037:H1040))</f>
        <v/>
      </c>
      <c r="I984" s="42" t="n"/>
      <c r="J984" s="43">
        <f>IF(SUM(J982:J983)+SUM(J1037:J1040)=0,"",SUM(J982:J983)+SUM(J1037:J1040))</f>
        <v/>
      </c>
      <c r="K984" s="42" t="n"/>
      <c r="L984" s="43">
        <f>IF(SUM(L982:L983)+SUM(L1037:L1040)=0,"",SUM(L982:L983)+SUM(L1037:L1040))</f>
        <v/>
      </c>
      <c r="M984" s="35">
        <f>IF(OR(H984="",H984=0),"",IF(L984="",IF(J984="","",IF(OR(ISTEXT(J984),ISTEXT(H984)),"",J984/H984)),IF(OR(ISTEXT(L984),ISTEXT(H984)),"",L984/H984)))</f>
        <v/>
      </c>
    </row>
    <row r="985" ht="13.35" customHeight="1" s="162">
      <c r="B985" s="188" t="inlineStr">
        <is>
          <t>Outside Air Inlet / Duct Airflow</t>
        </is>
      </c>
      <c r="C985" s="174" t="n"/>
      <c r="D985" s="174" t="n"/>
      <c r="E985" s="174" t="n"/>
      <c r="F985" s="173" t="n"/>
      <c r="G985" s="233" t="inlineStr">
        <is>
          <t>Design VEL</t>
        </is>
      </c>
      <c r="H985" s="194" t="inlineStr">
        <is>
          <t>Design CFM</t>
        </is>
      </c>
      <c r="I985" s="188" t="inlineStr">
        <is>
          <t>Initial</t>
        </is>
      </c>
      <c r="J985" s="173" t="n"/>
      <c r="K985" s="188" t="inlineStr">
        <is>
          <t>Final</t>
        </is>
      </c>
      <c r="L985" s="173" t="n"/>
      <c r="M985" s="188" t="inlineStr">
        <is>
          <t>%</t>
        </is>
      </c>
    </row>
    <row r="986" ht="13.35" customHeight="1" s="162">
      <c r="B986" s="153" t="inlineStr">
        <is>
          <t>No.</t>
        </is>
      </c>
      <c r="C986" s="188" t="inlineStr">
        <is>
          <t>Area Served</t>
        </is>
      </c>
      <c r="D986" s="188" t="inlineStr">
        <is>
          <t>Type</t>
        </is>
      </c>
      <c r="E986" s="188" t="inlineStr">
        <is>
          <t>Size</t>
        </is>
      </c>
      <c r="F986" s="188" t="inlineStr">
        <is>
          <t>Ak</t>
        </is>
      </c>
      <c r="G986" s="440" t="n"/>
      <c r="H986" s="440" t="n"/>
      <c r="I986" s="188" t="inlineStr">
        <is>
          <t>VEL</t>
        </is>
      </c>
      <c r="J986" s="188" t="inlineStr">
        <is>
          <t>CFM</t>
        </is>
      </c>
      <c r="K986" s="188" t="inlineStr">
        <is>
          <t>VEL</t>
        </is>
      </c>
      <c r="L986" s="188" t="inlineStr">
        <is>
          <t>CFM</t>
        </is>
      </c>
      <c r="M986" s="440" t="n"/>
    </row>
    <row r="987" ht="13.35" customHeight="1" s="162">
      <c r="B987" s="31" t="n"/>
      <c r="C987" s="31" t="n"/>
      <c r="E987" s="31" t="n"/>
      <c r="F987" s="32" t="n"/>
      <c r="G987" s="33">
        <f>IF(F987="", "", IF(OR(ISTEXT(H987),ISTEXT(F987)),"",H987/F987))</f>
        <v/>
      </c>
      <c r="H987" s="33" t="n"/>
      <c r="I987" s="33" t="n"/>
      <c r="J987" s="33">
        <f>IF(I987="", "", IF(OR(ISTEXT(I987),ISTEXT($F987)),"",I987*$F987))</f>
        <v/>
      </c>
      <c r="K987" s="33" t="n"/>
      <c r="L987" s="33">
        <f>IF(K987="", "", IF(OR(ISTEXT(K987),ISTEXT($F987)),"",K987*$F987))</f>
        <v/>
      </c>
      <c r="M987" s="30">
        <f>IF(OR(H987="",H987=0),"",IF(K987="",IF(J987="","",IF(OR(ISTEXT(J987),ISTEXT(H987)),"",J987/H987)),IF(OR(ISTEXT(L987),ISTEXT(H987)),"",L987/H987)))</f>
        <v/>
      </c>
    </row>
    <row r="988" ht="13.35" customHeight="1" s="162">
      <c r="B988" s="188" t="inlineStr">
        <is>
          <t>Remarks</t>
        </is>
      </c>
      <c r="C988" s="173" t="n"/>
      <c r="D988" s="154" t="n"/>
      <c r="E988" s="174" t="n"/>
      <c r="F988" s="174" t="n"/>
      <c r="G988" s="174" t="n"/>
      <c r="H988" s="174" t="n"/>
      <c r="I988" s="174" t="n"/>
      <c r="J988" s="174" t="n"/>
      <c r="K988" s="174" t="n"/>
      <c r="L988" s="174" t="n"/>
      <c r="M988" s="173" t="n"/>
    </row>
    <row r="989" ht="13.35" customHeight="1" s="162">
      <c r="B989" s="154" t="n"/>
      <c r="C989" s="174" t="n"/>
      <c r="D989" s="174" t="n"/>
      <c r="E989" s="174" t="n"/>
      <c r="F989" s="174" t="n"/>
      <c r="G989" s="174" t="n"/>
      <c r="H989" s="174" t="n"/>
      <c r="I989" s="174" t="n"/>
      <c r="J989" s="174" t="n"/>
      <c r="K989" s="174" t="n"/>
      <c r="L989" s="174" t="n"/>
      <c r="M989" s="173" t="n"/>
    </row>
    <row r="990" ht="13.35" customHeight="1" s="162">
      <c r="B990" s="154" t="n"/>
      <c r="C990" s="174" t="n"/>
      <c r="D990" s="174" t="n"/>
      <c r="E990" s="174" t="n"/>
      <c r="F990" s="174" t="n"/>
      <c r="G990" s="174" t="n"/>
      <c r="H990" s="174" t="n"/>
      <c r="I990" s="174" t="n"/>
      <c r="J990" s="174" t="n"/>
      <c r="K990" s="174" t="n"/>
      <c r="L990" s="174" t="n"/>
      <c r="M990" s="173" t="n"/>
    </row>
    <row r="991" ht="13.35" customHeight="1" s="162"/>
    <row r="992" ht="13.35" customHeight="1" s="162">
      <c r="B992" s="200" t="inlineStr">
        <is>
          <t>System (cont.)</t>
        </is>
      </c>
      <c r="C992" s="403" t="n"/>
      <c r="D992" s="209">
        <f>IF('{Equipment Data Entry}'!B16="","",'{Equipment Data Entry}'!B16)</f>
        <v/>
      </c>
      <c r="E992" s="418" t="n"/>
      <c r="F992" s="403" t="n"/>
      <c r="G992" s="200" t="inlineStr">
        <is>
          <t>Service</t>
        </is>
      </c>
      <c r="H992" s="403" t="n"/>
      <c r="I992" s="210">
        <f>IF('{Equipment Data Entry}'!C16="","",'{Equipment Data Entry}'!C16)</f>
        <v/>
      </c>
      <c r="J992" s="418" t="n"/>
      <c r="K992" s="418" t="n"/>
      <c r="L992" s="418" t="n"/>
      <c r="M992" s="403" t="n"/>
    </row>
    <row r="993" ht="13.35" customHeight="1" s="162">
      <c r="B993" s="422" t="n"/>
      <c r="C993" s="423" t="n"/>
      <c r="D993" s="422" t="n"/>
      <c r="E993" s="424" t="n"/>
      <c r="F993" s="423" t="n"/>
      <c r="G993" s="422" t="n"/>
      <c r="H993" s="423" t="n"/>
      <c r="I993" s="422" t="n"/>
      <c r="J993" s="424" t="n"/>
      <c r="K993" s="424" t="n"/>
      <c r="L993" s="424" t="n"/>
      <c r="M993" s="423" t="n"/>
    </row>
    <row r="994" ht="13.35" customHeight="1" s="162">
      <c r="B994" s="188" t="inlineStr">
        <is>
          <t>Supply Air Outlets (cont.)</t>
        </is>
      </c>
      <c r="C994" s="174" t="n"/>
      <c r="D994" s="174" t="n"/>
      <c r="E994" s="174" t="n"/>
      <c r="F994" s="173" t="n"/>
      <c r="G994" s="233" t="inlineStr">
        <is>
          <t>Design VEL</t>
        </is>
      </c>
      <c r="H994" s="194" t="inlineStr">
        <is>
          <t>Design CFM</t>
        </is>
      </c>
      <c r="I994" s="188" t="inlineStr">
        <is>
          <t>Initial</t>
        </is>
      </c>
      <c r="J994" s="173" t="n"/>
      <c r="K994" s="188" t="inlineStr">
        <is>
          <t>Final</t>
        </is>
      </c>
      <c r="L994" s="173" t="n"/>
      <c r="M994" s="188" t="inlineStr">
        <is>
          <t>%</t>
        </is>
      </c>
    </row>
    <row r="995" ht="13.35" customHeight="1" s="162">
      <c r="B995" s="153" t="inlineStr">
        <is>
          <t>No.</t>
        </is>
      </c>
      <c r="C995" s="188" t="inlineStr">
        <is>
          <t>Area Served</t>
        </is>
      </c>
      <c r="D995" s="188" t="inlineStr">
        <is>
          <t>Type</t>
        </is>
      </c>
      <c r="E995" s="188" t="inlineStr">
        <is>
          <t>Size</t>
        </is>
      </c>
      <c r="F995" s="188" t="inlineStr">
        <is>
          <t>Ak</t>
        </is>
      </c>
      <c r="G995" s="440" t="n"/>
      <c r="H995" s="440" t="n"/>
      <c r="I995" s="188" t="inlineStr">
        <is>
          <t>VEL</t>
        </is>
      </c>
      <c r="J995" s="188" t="inlineStr">
        <is>
          <t>CFM</t>
        </is>
      </c>
      <c r="K995" s="188" t="inlineStr">
        <is>
          <t>VEL</t>
        </is>
      </c>
      <c r="L995" s="188" t="inlineStr">
        <is>
          <t>CFM</t>
        </is>
      </c>
      <c r="M995" s="440" t="n"/>
    </row>
    <row r="996" ht="13.35" customHeight="1" s="162">
      <c r="B996" s="307" t="n"/>
      <c r="C996" s="307" t="n"/>
      <c r="E996" s="307" t="n"/>
      <c r="F996" s="32" t="n"/>
      <c r="G996" s="33">
        <f>IF(F996="", "", IF(OR(ISTEXT(H996),ISTEXT(F996)),"",H996/F996))</f>
        <v/>
      </c>
      <c r="H996" s="33" t="n"/>
      <c r="I996" s="33" t="n"/>
      <c r="J996" s="33">
        <f>IF(I996="", "", IF(OR(ISTEXT(I996),ISTEXT($F996)),"",I996*$F996))</f>
        <v/>
      </c>
      <c r="K996" s="33" t="n"/>
      <c r="L996" s="33">
        <f>IF(K996="", "", IF(OR(ISTEXT(K996),ISTEXT($F996)),"",K996*$F996))</f>
        <v/>
      </c>
      <c r="M996" s="30">
        <f>IF(OR(H996="",H996=0),"",IF(K996="",IF(J996="","",IF(OR(ISTEXT(J996),ISTEXT(H996)),"",J996/H996)),IF(OR(ISTEXT(L996),ISTEXT(H996)),"",L996/H996)))</f>
        <v/>
      </c>
    </row>
    <row r="997" ht="13.35" customHeight="1" s="162">
      <c r="B997" s="307" t="n"/>
      <c r="C997" s="307" t="n"/>
      <c r="E997" s="307" t="n"/>
      <c r="F997" s="32" t="n"/>
      <c r="G997" s="33">
        <f>IF(F997="", "", IF(OR(ISTEXT(H997),ISTEXT(F997)),"",H997/F997))</f>
        <v/>
      </c>
      <c r="H997" s="33" t="n"/>
      <c r="I997" s="33" t="n"/>
      <c r="J997" s="33">
        <f>IF(I997="", "", IF(OR(ISTEXT(I997),ISTEXT($F997)),"",I997*$F997))</f>
        <v/>
      </c>
      <c r="K997" s="33" t="n"/>
      <c r="L997" s="33">
        <f>IF(K997="", "", IF(OR(ISTEXT(K997),ISTEXT($F997)),"",K997*$F997))</f>
        <v/>
      </c>
      <c r="M997" s="30">
        <f>IF(OR(H997="",H997=0),"",IF(K997="",IF(J997="","",IF(OR(ISTEXT(J997),ISTEXT(H997)),"",J997/H997)),IF(OR(ISTEXT(L997),ISTEXT(H997)),"",L997/H997)))</f>
        <v/>
      </c>
    </row>
    <row r="998" ht="13.35" customHeight="1" s="162">
      <c r="B998" s="307" t="n"/>
      <c r="C998" s="307" t="n"/>
      <c r="E998" s="307" t="n"/>
      <c r="F998" s="32" t="n"/>
      <c r="G998" s="33">
        <f>IF(F998="", "", IF(OR(ISTEXT(H998),ISTEXT(F998)),"",H998/F998))</f>
        <v/>
      </c>
      <c r="H998" s="33" t="n"/>
      <c r="I998" s="33" t="n"/>
      <c r="J998" s="33">
        <f>IF(I998="", "", IF(OR(ISTEXT(I998),ISTEXT($F998)),"",I998*$F998))</f>
        <v/>
      </c>
      <c r="K998" s="33" t="n"/>
      <c r="L998" s="33">
        <f>IF(K998="", "", IF(OR(ISTEXT(K998),ISTEXT($F998)),"",K998*$F998))</f>
        <v/>
      </c>
      <c r="M998" s="30">
        <f>IF(OR(H998="",H998=0),"",IF(K998="",IF(J998="","",IF(OR(ISTEXT(J998),ISTEXT(H998)),"",J998/H998)),IF(OR(ISTEXT(L998),ISTEXT(H998)),"",L998/H998)))</f>
        <v/>
      </c>
    </row>
    <row r="999" ht="13.35" customHeight="1" s="162">
      <c r="B999" s="307" t="n"/>
      <c r="C999" s="307" t="n"/>
      <c r="E999" s="307" t="n"/>
      <c r="F999" s="32" t="n"/>
      <c r="G999" s="33">
        <f>IF(F999="", "", IF(OR(ISTEXT(H999),ISTEXT(F999)),"",H999/F999))</f>
        <v/>
      </c>
      <c r="H999" s="33" t="n"/>
      <c r="I999" s="33" t="n"/>
      <c r="J999" s="33">
        <f>IF(I999="", "", IF(OR(ISTEXT(I999),ISTEXT($F999)),"",I999*$F999))</f>
        <v/>
      </c>
      <c r="K999" s="33" t="n"/>
      <c r="L999" s="33">
        <f>IF(K999="", "", IF(OR(ISTEXT(K999),ISTEXT($F999)),"",K999*$F999))</f>
        <v/>
      </c>
      <c r="M999" s="30">
        <f>IF(OR(H999="",H999=0),"",IF(K999="",IF(J999="","",IF(OR(ISTEXT(J999),ISTEXT(H999)),"",J999/H999)),IF(OR(ISTEXT(L999),ISTEXT(H999)),"",L999/H999)))</f>
        <v/>
      </c>
    </row>
    <row r="1000" ht="13.35" customHeight="1" s="162">
      <c r="B1000" s="307" t="n"/>
      <c r="C1000" s="307" t="n"/>
      <c r="E1000" s="307" t="n"/>
      <c r="F1000" s="32" t="n"/>
      <c r="G1000" s="33">
        <f>IF(F1000="", "", IF(OR(ISTEXT(H1000),ISTEXT(F1000)),"",H1000/F1000))</f>
        <v/>
      </c>
      <c r="H1000" s="33" t="n"/>
      <c r="I1000" s="33" t="n"/>
      <c r="J1000" s="33">
        <f>IF(I1000="", "", IF(OR(ISTEXT(I1000),ISTEXT($F1000)),"",I1000*$F1000))</f>
        <v/>
      </c>
      <c r="K1000" s="33" t="n"/>
      <c r="L1000" s="33">
        <f>IF(K1000="", "", IF(OR(ISTEXT(K1000),ISTEXT($F1000)),"",K1000*$F1000))</f>
        <v/>
      </c>
      <c r="M1000" s="30">
        <f>IF(OR(H1000="",H1000=0),"",IF(K1000="",IF(J1000="","",IF(OR(ISTEXT(J1000),ISTEXT(H1000)),"",J1000/H1000)),IF(OR(ISTEXT(L1000),ISTEXT(H1000)),"",L1000/H1000)))</f>
        <v/>
      </c>
    </row>
    <row r="1001" ht="13.35" customHeight="1" s="162">
      <c r="B1001" s="307" t="n"/>
      <c r="C1001" s="307" t="n"/>
      <c r="E1001" s="307" t="n"/>
      <c r="F1001" s="32" t="n"/>
      <c r="G1001" s="33">
        <f>IF(F1001="", "", IF(OR(ISTEXT(H1001),ISTEXT(F1001)),"",H1001/F1001))</f>
        <v/>
      </c>
      <c r="H1001" s="33" t="n"/>
      <c r="I1001" s="33" t="n"/>
      <c r="J1001" s="33">
        <f>IF(I1001="", "", IF(OR(ISTEXT(I1001),ISTEXT($F1001)),"",I1001*$F1001))</f>
        <v/>
      </c>
      <c r="K1001" s="33" t="n"/>
      <c r="L1001" s="33">
        <f>IF(K1001="", "", IF(OR(ISTEXT(K1001),ISTEXT($F1001)),"",K1001*$F1001))</f>
        <v/>
      </c>
      <c r="M1001" s="30">
        <f>IF(OR(H1001="",H1001=0),"",IF(K1001="",IF(J1001="","",IF(OR(ISTEXT(J1001),ISTEXT(H1001)),"",J1001/H1001)),IF(OR(ISTEXT(L1001),ISTEXT(H1001)),"",L1001/H1001)))</f>
        <v/>
      </c>
    </row>
    <row r="1002" ht="13.35" customHeight="1" s="162">
      <c r="B1002" s="307" t="n"/>
      <c r="C1002" s="307" t="n"/>
      <c r="E1002" s="307" t="n"/>
      <c r="F1002" s="32" t="n"/>
      <c r="G1002" s="33">
        <f>IF(F1002="", "", IF(OR(ISTEXT(H1002),ISTEXT(F1002)),"",H1002/F1002))</f>
        <v/>
      </c>
      <c r="H1002" s="33" t="n"/>
      <c r="I1002" s="33" t="n"/>
      <c r="J1002" s="33">
        <f>IF(I1002="", "", IF(OR(ISTEXT(I1002),ISTEXT($F1002)),"",I1002*$F1002))</f>
        <v/>
      </c>
      <c r="K1002" s="33" t="n"/>
      <c r="L1002" s="33">
        <f>IF(K1002="", "", IF(OR(ISTEXT(K1002),ISTEXT($F1002)),"",K1002*$F1002))</f>
        <v/>
      </c>
      <c r="M1002" s="30">
        <f>IF(OR(H1002="",H1002=0),"",IF(K1002="",IF(J1002="","",IF(OR(ISTEXT(J1002),ISTEXT(H1002)),"",J1002/H1002)),IF(OR(ISTEXT(L1002),ISTEXT(H1002)),"",L1002/H1002)))</f>
        <v/>
      </c>
    </row>
    <row r="1003" ht="13.35" customHeight="1" s="162">
      <c r="B1003" s="307" t="n"/>
      <c r="C1003" s="307" t="n"/>
      <c r="E1003" s="307" t="n"/>
      <c r="F1003" s="32" t="n"/>
      <c r="G1003" s="33">
        <f>IF(F1003="", "", IF(OR(ISTEXT(H1003),ISTEXT(F1003)),"",H1003/F1003))</f>
        <v/>
      </c>
      <c r="H1003" s="33" t="n"/>
      <c r="I1003" s="33" t="n"/>
      <c r="J1003" s="33">
        <f>IF(I1003="", "", IF(OR(ISTEXT(I1003),ISTEXT($F1003)),"",I1003*$F1003))</f>
        <v/>
      </c>
      <c r="K1003" s="33" t="n"/>
      <c r="L1003" s="33">
        <f>IF(K1003="", "", IF(OR(ISTEXT(K1003),ISTEXT($F1003)),"",K1003*$F1003))</f>
        <v/>
      </c>
      <c r="M1003" s="30">
        <f>IF(OR(H1003="",H1003=0),"",IF(K1003="",IF(J1003="","",IF(OR(ISTEXT(J1003),ISTEXT(H1003)),"",J1003/H1003)),IF(OR(ISTEXT(L1003),ISTEXT(H1003)),"",L1003/H1003)))</f>
        <v/>
      </c>
    </row>
    <row r="1004" ht="13.35" customHeight="1" s="162">
      <c r="B1004" s="307" t="n"/>
      <c r="C1004" s="307" t="n"/>
      <c r="E1004" s="307" t="n"/>
      <c r="F1004" s="32" t="n"/>
      <c r="G1004" s="33">
        <f>IF(F1004="", "", IF(OR(ISTEXT(H1004),ISTEXT(F1004)),"",H1004/F1004))</f>
        <v/>
      </c>
      <c r="H1004" s="33" t="n"/>
      <c r="I1004" s="33" t="n"/>
      <c r="J1004" s="33">
        <f>IF(I1004="", "", IF(OR(ISTEXT(I1004),ISTEXT($F1004)),"",I1004*$F1004))</f>
        <v/>
      </c>
      <c r="K1004" s="33" t="n"/>
      <c r="L1004" s="33">
        <f>IF(K1004="", "", IF(OR(ISTEXT(K1004),ISTEXT($F1004)),"",K1004*$F1004))</f>
        <v/>
      </c>
      <c r="M1004" s="30">
        <f>IF(OR(H1004="",H1004=0),"",IF(K1004="",IF(J1004="","",IF(OR(ISTEXT(J1004),ISTEXT(H1004)),"",J1004/H1004)),IF(OR(ISTEXT(L1004),ISTEXT(H1004)),"",L1004/H1004)))</f>
        <v/>
      </c>
    </row>
    <row r="1005" ht="13.35" customHeight="1" s="162">
      <c r="B1005" s="307" t="n"/>
      <c r="C1005" s="307" t="n"/>
      <c r="E1005" s="307" t="n"/>
      <c r="F1005" s="32" t="n"/>
      <c r="G1005" s="33">
        <f>IF(F1005="", "", IF(OR(ISTEXT(H1005),ISTEXT(F1005)),"",H1005/F1005))</f>
        <v/>
      </c>
      <c r="H1005" s="33" t="n"/>
      <c r="I1005" s="33" t="n"/>
      <c r="J1005" s="33">
        <f>IF(I1005="", "", IF(OR(ISTEXT(I1005),ISTEXT($F1005)),"",I1005*$F1005))</f>
        <v/>
      </c>
      <c r="K1005" s="33" t="n"/>
      <c r="L1005" s="33">
        <f>IF(K1005="", "", IF(OR(ISTEXT(K1005),ISTEXT($F1005)),"",K1005*$F1005))</f>
        <v/>
      </c>
      <c r="M1005" s="30">
        <f>IF(OR(H1005="",H1005=0),"",IF(K1005="",IF(J1005="","",IF(OR(ISTEXT(J1005),ISTEXT(H1005)),"",J1005/H1005)),IF(OR(ISTEXT(L1005),ISTEXT(H1005)),"",L1005/H1005)))</f>
        <v/>
      </c>
    </row>
    <row r="1006" ht="13.35" customHeight="1" s="162">
      <c r="B1006" s="307" t="n"/>
      <c r="C1006" s="307" t="n"/>
      <c r="E1006" s="307" t="n"/>
      <c r="F1006" s="32" t="n"/>
      <c r="G1006" s="33">
        <f>IF(F1006="", "", IF(OR(ISTEXT(H1006),ISTEXT(F1006)),"",H1006/F1006))</f>
        <v/>
      </c>
      <c r="H1006" s="33" t="n"/>
      <c r="I1006" s="33" t="n"/>
      <c r="J1006" s="33">
        <f>IF(I1006="", "", IF(OR(ISTEXT(I1006),ISTEXT($F1006)),"",I1006*$F1006))</f>
        <v/>
      </c>
      <c r="K1006" s="33" t="n"/>
      <c r="L1006" s="33">
        <f>IF(K1006="", "", IF(OR(ISTEXT(K1006),ISTEXT($F1006)),"",K1006*$F1006))</f>
        <v/>
      </c>
      <c r="M1006" s="30">
        <f>IF(OR(H1006="",H1006=0),"",IF(K1006="",IF(J1006="","",IF(OR(ISTEXT(J1006),ISTEXT(H1006)),"",J1006/H1006)),IF(OR(ISTEXT(L1006),ISTEXT(H1006)),"",L1006/H1006)))</f>
        <v/>
      </c>
    </row>
    <row r="1007" ht="13.35" customHeight="1" s="162">
      <c r="B1007" s="307" t="n"/>
      <c r="C1007" s="307" t="n"/>
      <c r="E1007" s="307" t="n"/>
      <c r="F1007" s="32" t="n"/>
      <c r="G1007" s="33">
        <f>IF(F1007="", "", IF(OR(ISTEXT(H1007),ISTEXT(F1007)),"",H1007/F1007))</f>
        <v/>
      </c>
      <c r="H1007" s="33" t="n"/>
      <c r="I1007" s="33" t="n"/>
      <c r="J1007" s="33">
        <f>IF(I1007="", "", IF(OR(ISTEXT(I1007),ISTEXT($F1007)),"",I1007*$F1007))</f>
        <v/>
      </c>
      <c r="K1007" s="33" t="n"/>
      <c r="L1007" s="33">
        <f>IF(K1007="", "", IF(OR(ISTEXT(K1007),ISTEXT($F1007)),"",K1007*$F1007))</f>
        <v/>
      </c>
      <c r="M1007" s="30">
        <f>IF(OR(H1007="",H1007=0),"",IF(K1007="",IF(J1007="","",IF(OR(ISTEXT(J1007),ISTEXT(H1007)),"",J1007/H1007)),IF(OR(ISTEXT(L1007),ISTEXT(H1007)),"",L1007/H1007)))</f>
        <v/>
      </c>
    </row>
    <row r="1008" ht="13.35" customHeight="1" s="162">
      <c r="B1008" s="307" t="n"/>
      <c r="C1008" s="307" t="n"/>
      <c r="E1008" s="307" t="n"/>
      <c r="F1008" s="32" t="n"/>
      <c r="G1008" s="33">
        <f>IF(F1008="", "", IF(OR(ISTEXT(H1008),ISTEXT(F1008)),"",H1008/F1008))</f>
        <v/>
      </c>
      <c r="H1008" s="33" t="n"/>
      <c r="I1008" s="33" t="n"/>
      <c r="J1008" s="33">
        <f>IF(I1008="", "", IF(OR(ISTEXT(I1008),ISTEXT($F1008)),"",I1008*$F1008))</f>
        <v/>
      </c>
      <c r="K1008" s="33" t="n"/>
      <c r="L1008" s="33">
        <f>IF(K1008="", "", IF(OR(ISTEXT(K1008),ISTEXT($F1008)),"",K1008*$F1008))</f>
        <v/>
      </c>
      <c r="M1008" s="30">
        <f>IF(OR(H1008="",H1008=0),"",IF(K1008="",IF(J1008="","",IF(OR(ISTEXT(J1008),ISTEXT(H1008)),"",J1008/H1008)),IF(OR(ISTEXT(L1008),ISTEXT(H1008)),"",L1008/H1008)))</f>
        <v/>
      </c>
    </row>
    <row r="1009" ht="13.35" customHeight="1" s="162">
      <c r="B1009" s="307" t="n"/>
      <c r="C1009" s="307" t="n"/>
      <c r="E1009" s="307" t="n"/>
      <c r="F1009" s="32" t="n"/>
      <c r="G1009" s="33">
        <f>IF(F1009="", "", IF(OR(ISTEXT(H1009),ISTEXT(F1009)),"",H1009/F1009))</f>
        <v/>
      </c>
      <c r="H1009" s="33" t="n"/>
      <c r="I1009" s="33" t="n"/>
      <c r="J1009" s="33">
        <f>IF(I1009="", "", IF(OR(ISTEXT(I1009),ISTEXT($F1009)),"",I1009*$F1009))</f>
        <v/>
      </c>
      <c r="K1009" s="33" t="n"/>
      <c r="L1009" s="33">
        <f>IF(K1009="", "", IF(OR(ISTEXT(K1009),ISTEXT($F1009)),"",K1009*$F1009))</f>
        <v/>
      </c>
      <c r="M1009" s="30">
        <f>IF(OR(H1009="",H1009=0),"",IF(K1009="",IF(J1009="","",IF(OR(ISTEXT(J1009),ISTEXT(H1009)),"",J1009/H1009)),IF(OR(ISTEXT(L1009),ISTEXT(H1009)),"",L1009/H1009)))</f>
        <v/>
      </c>
    </row>
    <row r="1010" ht="13.35" customHeight="1" s="162">
      <c r="B1010" s="307" t="n"/>
      <c r="C1010" s="307" t="n"/>
      <c r="E1010" s="307" t="n"/>
      <c r="F1010" s="32" t="n"/>
      <c r="G1010" s="33">
        <f>IF(F1010="", "", IF(OR(ISTEXT(H1010),ISTEXT(F1010)),"",H1010/F1010))</f>
        <v/>
      </c>
      <c r="H1010" s="33" t="n"/>
      <c r="I1010" s="33" t="n"/>
      <c r="J1010" s="33">
        <f>IF(I1010="", "", IF(OR(ISTEXT(I1010),ISTEXT($F1010)),"",I1010*$F1010))</f>
        <v/>
      </c>
      <c r="K1010" s="33" t="n"/>
      <c r="L1010" s="33">
        <f>IF(K1010="", "", IF(OR(ISTEXT(K1010),ISTEXT($F1010)),"",K1010*$F1010))</f>
        <v/>
      </c>
      <c r="M1010" s="30">
        <f>IF(OR(H1010="",H1010=0),"",IF(K1010="",IF(J1010="","",IF(OR(ISTEXT(J1010),ISTEXT(H1010)),"",J1010/H1010)),IF(OR(ISTEXT(L1010),ISTEXT(H1010)),"",L1010/H1010)))</f>
        <v/>
      </c>
    </row>
    <row r="1011" ht="13.35" customHeight="1" s="162">
      <c r="B1011" s="307" t="n"/>
      <c r="C1011" s="307" t="n"/>
      <c r="E1011" s="307" t="n"/>
      <c r="F1011" s="32" t="n"/>
      <c r="G1011" s="33">
        <f>IF(F1011="", "", IF(OR(ISTEXT(H1011),ISTEXT(F1011)),"",H1011/F1011))</f>
        <v/>
      </c>
      <c r="H1011" s="33" t="n"/>
      <c r="I1011" s="33" t="n"/>
      <c r="J1011" s="33">
        <f>IF(I1011="", "", IF(OR(ISTEXT(I1011),ISTEXT($F1011)),"",I1011*$F1011))</f>
        <v/>
      </c>
      <c r="K1011" s="33" t="n"/>
      <c r="L1011" s="33">
        <f>IF(K1011="", "", IF(OR(ISTEXT(K1011),ISTEXT($F1011)),"",K1011*$F1011))</f>
        <v/>
      </c>
      <c r="M1011" s="30">
        <f>IF(OR(H1011="",H1011=0),"",IF(K1011="",IF(J1011="","",IF(OR(ISTEXT(J1011),ISTEXT(H1011)),"",J1011/H1011)),IF(OR(ISTEXT(L1011),ISTEXT(H1011)),"",L1011/H1011)))</f>
        <v/>
      </c>
    </row>
    <row r="1012" ht="13.35" customHeight="1" s="162">
      <c r="B1012" s="307" t="n"/>
      <c r="C1012" s="307" t="n"/>
      <c r="E1012" s="307" t="n"/>
      <c r="F1012" s="32" t="n"/>
      <c r="G1012" s="33">
        <f>IF(F1012="", "", IF(OR(ISTEXT(H1012),ISTEXT(F1012)),"",H1012/F1012))</f>
        <v/>
      </c>
      <c r="H1012" s="33" t="n"/>
      <c r="I1012" s="33" t="n"/>
      <c r="J1012" s="33">
        <f>IF(I1012="", "", IF(OR(ISTEXT(I1012),ISTEXT($F1012)),"",I1012*$F1012))</f>
        <v/>
      </c>
      <c r="K1012" s="33" t="n"/>
      <c r="L1012" s="33">
        <f>IF(K1012="", "", IF(OR(ISTEXT(K1012),ISTEXT($F1012)),"",K1012*$F1012))</f>
        <v/>
      </c>
      <c r="M1012" s="30">
        <f>IF(OR(H1012="",H1012=0),"",IF(K1012="",IF(J1012="","",IF(OR(ISTEXT(J1012),ISTEXT(H1012)),"",J1012/H1012)),IF(OR(ISTEXT(L1012),ISTEXT(H1012)),"",L1012/H1012)))</f>
        <v/>
      </c>
    </row>
    <row r="1013" ht="13.35" customHeight="1" s="162">
      <c r="B1013" s="307" t="n"/>
      <c r="C1013" s="307" t="n"/>
      <c r="E1013" s="307" t="n"/>
      <c r="F1013" s="32" t="n"/>
      <c r="G1013" s="33">
        <f>IF(F1013="", "", IF(OR(ISTEXT(H1013),ISTEXT(F1013)),"",H1013/F1013))</f>
        <v/>
      </c>
      <c r="H1013" s="33" t="n"/>
      <c r="I1013" s="33" t="n"/>
      <c r="J1013" s="33">
        <f>IF(I1013="", "", IF(OR(ISTEXT(I1013),ISTEXT($F1013)),"",I1013*$F1013))</f>
        <v/>
      </c>
      <c r="K1013" s="33" t="n"/>
      <c r="L1013" s="33">
        <f>IF(K1013="", "", IF(OR(ISTEXT(K1013),ISTEXT($F1013)),"",K1013*$F1013))</f>
        <v/>
      </c>
      <c r="M1013" s="30">
        <f>IF(OR(H1013="",H1013=0),"",IF(K1013="",IF(J1013="","",IF(OR(ISTEXT(J1013),ISTEXT(H1013)),"",J1013/H1013)),IF(OR(ISTEXT(L1013),ISTEXT(H1013)),"",L1013/H1013)))</f>
        <v/>
      </c>
    </row>
    <row r="1014" ht="13.35" customHeight="1" s="162">
      <c r="B1014" s="307" t="n"/>
      <c r="C1014" s="307" t="n"/>
      <c r="E1014" s="307" t="n"/>
      <c r="F1014" s="32" t="n"/>
      <c r="G1014" s="33">
        <f>IF(F1014="", "", IF(OR(ISTEXT(H1014),ISTEXT(F1014)),"",H1014/F1014))</f>
        <v/>
      </c>
      <c r="H1014" s="33" t="n"/>
      <c r="I1014" s="33" t="n"/>
      <c r="J1014" s="33">
        <f>IF(I1014="", "", IF(OR(ISTEXT(I1014),ISTEXT($F1014)),"",I1014*$F1014))</f>
        <v/>
      </c>
      <c r="K1014" s="33" t="n"/>
      <c r="L1014" s="33">
        <f>IF(K1014="", "", IF(OR(ISTEXT(K1014),ISTEXT($F1014)),"",K1014*$F1014))</f>
        <v/>
      </c>
      <c r="M1014" s="30">
        <f>IF(OR(H1014="",H1014=0),"",IF(K1014="",IF(J1014="","",IF(OR(ISTEXT(J1014),ISTEXT(H1014)),"",J1014/H1014)),IF(OR(ISTEXT(L1014),ISTEXT(H1014)),"",L1014/H1014)))</f>
        <v/>
      </c>
    </row>
    <row r="1015" ht="13.35" customHeight="1" s="162">
      <c r="B1015" s="307" t="n"/>
      <c r="C1015" s="307" t="n"/>
      <c r="E1015" s="307" t="n"/>
      <c r="F1015" s="32" t="n"/>
      <c r="G1015" s="33">
        <f>IF(F1015="", "", IF(OR(ISTEXT(H1015),ISTEXT(F1015)),"",H1015/F1015))</f>
        <v/>
      </c>
      <c r="H1015" s="33" t="n"/>
      <c r="I1015" s="33" t="n"/>
      <c r="J1015" s="33">
        <f>IF(I1015="", "", IF(OR(ISTEXT(I1015),ISTEXT($F1015)),"",I1015*$F1015))</f>
        <v/>
      </c>
      <c r="K1015" s="33" t="n"/>
      <c r="L1015" s="33">
        <f>IF(K1015="", "", IF(OR(ISTEXT(K1015),ISTEXT($F1015)),"",K1015*$F1015))</f>
        <v/>
      </c>
      <c r="M1015" s="30">
        <f>IF(OR(H1015="",H1015=0),"",IF(K1015="",IF(J1015="","",IF(OR(ISTEXT(J1015),ISTEXT(H1015)),"",J1015/H1015)),IF(OR(ISTEXT(L1015),ISTEXT(H1015)),"",L1015/H1015)))</f>
        <v/>
      </c>
    </row>
    <row r="1016" ht="13.35" customHeight="1" s="162">
      <c r="B1016" s="307" t="n"/>
      <c r="C1016" s="307" t="n"/>
      <c r="E1016" s="307" t="n"/>
      <c r="F1016" s="32" t="n"/>
      <c r="G1016" s="33">
        <f>IF(F1016="", "", IF(OR(ISTEXT(H1016),ISTEXT(F1016)),"",H1016/F1016))</f>
        <v/>
      </c>
      <c r="H1016" s="33" t="n"/>
      <c r="I1016" s="33" t="n"/>
      <c r="J1016" s="33">
        <f>IF(I1016="", "", IF(OR(ISTEXT(I1016),ISTEXT($F1016)),"",I1016*$F1016))</f>
        <v/>
      </c>
      <c r="K1016" s="33" t="n"/>
      <c r="L1016" s="33">
        <f>IF(K1016="", "", IF(OR(ISTEXT(K1016),ISTEXT($F1016)),"",K1016*$F1016))</f>
        <v/>
      </c>
      <c r="M1016" s="30">
        <f>IF(OR(H1016="",H1016=0),"",IF(K1016="",IF(J1016="","",IF(OR(ISTEXT(J1016),ISTEXT(H1016)),"",J1016/H1016)),IF(OR(ISTEXT(L1016),ISTEXT(H1016)),"",L1016/H1016)))</f>
        <v/>
      </c>
    </row>
    <row r="1017" ht="13.35" customHeight="1" s="162">
      <c r="B1017" s="307" t="n"/>
      <c r="C1017" s="307" t="n"/>
      <c r="E1017" s="307" t="n"/>
      <c r="F1017" s="32" t="n"/>
      <c r="G1017" s="33">
        <f>IF(F1017="", "", IF(OR(ISTEXT(H1017),ISTEXT(F1017)),"",H1017/F1017))</f>
        <v/>
      </c>
      <c r="H1017" s="33" t="n"/>
      <c r="I1017" s="33" t="n"/>
      <c r="J1017" s="33">
        <f>IF(I1017="", "", IF(OR(ISTEXT(I1017),ISTEXT($F1017)),"",I1017*$F1017))</f>
        <v/>
      </c>
      <c r="K1017" s="33" t="n"/>
      <c r="L1017" s="33">
        <f>IF(K1017="", "", IF(OR(ISTEXT(K1017),ISTEXT($F1017)),"",K1017*$F1017))</f>
        <v/>
      </c>
      <c r="M1017" s="30">
        <f>IF(OR(H1017="",H1017=0),"",IF(K1017="",IF(J1017="","",IF(OR(ISTEXT(J1017),ISTEXT(H1017)),"",J1017/H1017)),IF(OR(ISTEXT(L1017),ISTEXT(H1017)),"",L1017/H1017)))</f>
        <v/>
      </c>
    </row>
    <row r="1018" ht="13.35" customHeight="1" s="162">
      <c r="B1018" s="307" t="n"/>
      <c r="C1018" s="307" t="n"/>
      <c r="E1018" s="307" t="n"/>
      <c r="F1018" s="32" t="n"/>
      <c r="G1018" s="33">
        <f>IF(F1018="", "", IF(OR(ISTEXT(H1018),ISTEXT(F1018)),"",H1018/F1018))</f>
        <v/>
      </c>
      <c r="H1018" s="33" t="n"/>
      <c r="I1018" s="33" t="n"/>
      <c r="J1018" s="33">
        <f>IF(I1018="", "", IF(OR(ISTEXT(I1018),ISTEXT($F1018)),"",I1018*$F1018))</f>
        <v/>
      </c>
      <c r="K1018" s="33" t="n"/>
      <c r="L1018" s="33">
        <f>IF(K1018="", "", IF(OR(ISTEXT(K1018),ISTEXT($F1018)),"",K1018*$F1018))</f>
        <v/>
      </c>
      <c r="M1018" s="30">
        <f>IF(OR(H1018="",H1018=0),"",IF(K1018="",IF(J1018="","",IF(OR(ISTEXT(J1018),ISTEXT(H1018)),"",J1018/H1018)),IF(OR(ISTEXT(L1018),ISTEXT(H1018)),"",L1018/H1018)))</f>
        <v/>
      </c>
    </row>
    <row r="1019" ht="13.35" customHeight="1" s="162">
      <c r="B1019" s="307" t="n"/>
      <c r="C1019" s="307" t="n"/>
      <c r="E1019" s="307" t="n"/>
      <c r="F1019" s="32" t="n"/>
      <c r="G1019" s="33">
        <f>IF(F1019="", "", IF(OR(ISTEXT(H1019),ISTEXT(F1019)),"",H1019/F1019))</f>
        <v/>
      </c>
      <c r="H1019" s="33" t="n"/>
      <c r="I1019" s="33" t="n"/>
      <c r="J1019" s="33">
        <f>IF(I1019="", "", IF(OR(ISTEXT(I1019),ISTEXT($F1019)),"",I1019*$F1019))</f>
        <v/>
      </c>
      <c r="K1019" s="33" t="n"/>
      <c r="L1019" s="33">
        <f>IF(K1019="", "", IF(OR(ISTEXT(K1019),ISTEXT($F1019)),"",K1019*$F1019))</f>
        <v/>
      </c>
      <c r="M1019" s="30">
        <f>IF(OR(H1019="",H1019=0),"",IF(K1019="",IF(J1019="","",IF(OR(ISTEXT(J1019),ISTEXT(H1019)),"",J1019/H1019)),IF(OR(ISTEXT(L1019),ISTEXT(H1019)),"",L1019/H1019)))</f>
        <v/>
      </c>
    </row>
    <row r="1020" ht="13.35" customHeight="1" s="162">
      <c r="B1020" s="307" t="n"/>
      <c r="C1020" s="307" t="n"/>
      <c r="E1020" s="307" t="n"/>
      <c r="F1020" s="32" t="n"/>
      <c r="G1020" s="33">
        <f>IF(F1020="", "", IF(OR(ISTEXT(H1020),ISTEXT(F1020)),"",H1020/F1020))</f>
        <v/>
      </c>
      <c r="H1020" s="33" t="n"/>
      <c r="I1020" s="33" t="n"/>
      <c r="J1020" s="33">
        <f>IF(I1020="", "", IF(OR(ISTEXT(I1020),ISTEXT($F1020)),"",I1020*$F1020))</f>
        <v/>
      </c>
      <c r="K1020" s="33" t="n"/>
      <c r="L1020" s="33">
        <f>IF(K1020="", "", IF(OR(ISTEXT(K1020),ISTEXT($F1020)),"",K1020*$F1020))</f>
        <v/>
      </c>
      <c r="M1020" s="30">
        <f>IF(OR(H1020="",H1020=0),"",IF(K1020="",IF(J1020="","",IF(OR(ISTEXT(J1020),ISTEXT(H1020)),"",J1020/H1020)),IF(OR(ISTEXT(L1020),ISTEXT(H1020)),"",L1020/H1020)))</f>
        <v/>
      </c>
    </row>
    <row r="1021" ht="13.35" customHeight="1" s="162">
      <c r="B1021" s="307" t="n"/>
      <c r="C1021" s="307" t="n"/>
      <c r="E1021" s="307" t="n"/>
      <c r="F1021" s="32" t="n"/>
      <c r="G1021" s="33">
        <f>IF(F1021="", "", IF(OR(ISTEXT(H1021),ISTEXT(F1021)),"",H1021/F1021))</f>
        <v/>
      </c>
      <c r="H1021" s="33" t="n"/>
      <c r="I1021" s="33" t="n"/>
      <c r="J1021" s="33">
        <f>IF(I1021="", "", IF(OR(ISTEXT(I1021),ISTEXT($F1021)),"",I1021*$F1021))</f>
        <v/>
      </c>
      <c r="K1021" s="33" t="n"/>
      <c r="L1021" s="33">
        <f>IF(K1021="", "", IF(OR(ISTEXT(K1021),ISTEXT($F1021)),"",K1021*$F1021))</f>
        <v/>
      </c>
      <c r="M1021" s="30">
        <f>IF(OR(H1021="",H1021=0),"",IF(K1021="",IF(J1021="","",IF(OR(ISTEXT(J1021),ISTEXT(H1021)),"",J1021/H1021)),IF(OR(ISTEXT(L1021),ISTEXT(H1021)),"",L1021/H1021)))</f>
        <v/>
      </c>
    </row>
    <row r="1022" ht="13.35" customHeight="1" s="162">
      <c r="B1022" s="307" t="n"/>
      <c r="C1022" s="307" t="n"/>
      <c r="E1022" s="307" t="n"/>
      <c r="F1022" s="32" t="n"/>
      <c r="G1022" s="33">
        <f>IF(F1022="", "", IF(OR(ISTEXT(H1022),ISTEXT(F1022)),"",H1022/F1022))</f>
        <v/>
      </c>
      <c r="H1022" s="33" t="n"/>
      <c r="I1022" s="33" t="n"/>
      <c r="J1022" s="33">
        <f>IF(I1022="", "", IF(OR(ISTEXT(I1022),ISTEXT($F1022)),"",I1022*$F1022))</f>
        <v/>
      </c>
      <c r="K1022" s="33" t="n"/>
      <c r="L1022" s="33">
        <f>IF(K1022="", "", IF(OR(ISTEXT(K1022),ISTEXT($F1022)),"",K1022*$F1022))</f>
        <v/>
      </c>
      <c r="M1022" s="30">
        <f>IF(OR(H1022="",H1022=0),"",IF(K1022="",IF(J1022="","",IF(OR(ISTEXT(J1022),ISTEXT(H1022)),"",J1022/H1022)),IF(OR(ISTEXT(L1022),ISTEXT(H1022)),"",L1022/H1022)))</f>
        <v/>
      </c>
    </row>
    <row r="1023" ht="13.35" customHeight="1" s="162">
      <c r="B1023" s="307" t="n"/>
      <c r="C1023" s="307" t="n"/>
      <c r="E1023" s="307" t="n"/>
      <c r="F1023" s="32" t="n"/>
      <c r="G1023" s="33">
        <f>IF(F1023="", "", IF(OR(ISTEXT(H1023),ISTEXT(F1023)),"",H1023/F1023))</f>
        <v/>
      </c>
      <c r="H1023" s="33" t="n"/>
      <c r="I1023" s="33" t="n"/>
      <c r="J1023" s="33">
        <f>IF(I1023="", "", IF(OR(ISTEXT(I1023),ISTEXT($F1023)),"",I1023*$F1023))</f>
        <v/>
      </c>
      <c r="K1023" s="33" t="n"/>
      <c r="L1023" s="33">
        <f>IF(K1023="", "", IF(OR(ISTEXT(K1023),ISTEXT($F1023)),"",K1023*$F1023))</f>
        <v/>
      </c>
      <c r="M1023" s="30">
        <f>IF(OR(H1023="",H1023=0),"",IF(K1023="",IF(J1023="","",IF(OR(ISTEXT(J1023),ISTEXT(H1023)),"",J1023/H1023)),IF(OR(ISTEXT(L1023),ISTEXT(H1023)),"",L1023/H1023)))</f>
        <v/>
      </c>
    </row>
    <row r="1024" ht="13.35" customHeight="1" s="162">
      <c r="B1024" s="307" t="n"/>
      <c r="C1024" s="307" t="n"/>
      <c r="E1024" s="307" t="n"/>
      <c r="F1024" s="32" t="n"/>
      <c r="G1024" s="33">
        <f>IF(F1024="", "", IF(OR(ISTEXT(H1024),ISTEXT(F1024)),"",H1024/F1024))</f>
        <v/>
      </c>
      <c r="H1024" s="33" t="n"/>
      <c r="I1024" s="33" t="n"/>
      <c r="J1024" s="33">
        <f>IF(I1024="", "", IF(OR(ISTEXT(I1024),ISTEXT($F1024)),"",I1024*$F1024))</f>
        <v/>
      </c>
      <c r="K1024" s="33" t="n"/>
      <c r="L1024" s="33">
        <f>IF(K1024="", "", IF(OR(ISTEXT(K1024),ISTEXT($F1024)),"",K1024*$F1024))</f>
        <v/>
      </c>
      <c r="M1024" s="30">
        <f>IF(OR(H1024="",H1024=0),"",IF(K1024="",IF(J1024="","",IF(OR(ISTEXT(J1024),ISTEXT(H1024)),"",J1024/H1024)),IF(OR(ISTEXT(L1024),ISTEXT(H1024)),"",L1024/H1024)))</f>
        <v/>
      </c>
    </row>
    <row r="1025" ht="13.35" customHeight="1" s="162">
      <c r="B1025" s="307" t="n"/>
      <c r="C1025" s="307" t="n"/>
      <c r="E1025" s="307" t="n"/>
      <c r="F1025" s="32" t="n"/>
      <c r="G1025" s="33">
        <f>IF(F1025="", "", IF(OR(ISTEXT(H1025),ISTEXT(F1025)),"",H1025/F1025))</f>
        <v/>
      </c>
      <c r="H1025" s="33" t="n"/>
      <c r="I1025" s="33" t="n"/>
      <c r="J1025" s="33">
        <f>IF(I1025="", "", IF(OR(ISTEXT(I1025),ISTEXT($F1025)),"",I1025*$F1025))</f>
        <v/>
      </c>
      <c r="K1025" s="33" t="n"/>
      <c r="L1025" s="33">
        <f>IF(K1025="", "", IF(OR(ISTEXT(K1025),ISTEXT($F1025)),"",K1025*$F1025))</f>
        <v/>
      </c>
      <c r="M1025" s="30">
        <f>IF(OR(H1025="",H1025=0),"",IF(K1025="",IF(J1025="","",IF(OR(ISTEXT(J1025),ISTEXT(H1025)),"",J1025/H1025)),IF(OR(ISTEXT(L1025),ISTEXT(H1025)),"",L1025/H1025)))</f>
        <v/>
      </c>
    </row>
    <row r="1026" ht="13.35" customHeight="1" s="162">
      <c r="B1026" s="307" t="n"/>
      <c r="C1026" s="307" t="n"/>
      <c r="E1026" s="307" t="n"/>
      <c r="F1026" s="32" t="n"/>
      <c r="G1026" s="33">
        <f>IF(F1026="", "", IF(OR(ISTEXT(H1026),ISTEXT(F1026)),"",H1026/F1026))</f>
        <v/>
      </c>
      <c r="H1026" s="33" t="n"/>
      <c r="I1026" s="33" t="n"/>
      <c r="J1026" s="33">
        <f>IF(I1026="", "", IF(OR(ISTEXT(I1026),ISTEXT($F1026)),"",I1026*$F1026))</f>
        <v/>
      </c>
      <c r="K1026" s="33" t="n"/>
      <c r="L1026" s="33">
        <f>IF(K1026="", "", IF(OR(ISTEXT(K1026),ISTEXT($F1026)),"",K1026*$F1026))</f>
        <v/>
      </c>
      <c r="M1026" s="30">
        <f>IF(OR(H1026="",H1026=0),"",IF(K1026="",IF(J1026="","",IF(OR(ISTEXT(J1026),ISTEXT(H1026)),"",J1026/H1026)),IF(OR(ISTEXT(L1026),ISTEXT(H1026)),"",L1026/H1026)))</f>
        <v/>
      </c>
    </row>
    <row r="1027" ht="13.35" customHeight="1" s="162">
      <c r="B1027" s="307" t="n"/>
      <c r="C1027" s="307" t="n"/>
      <c r="E1027" s="307" t="n"/>
      <c r="F1027" s="32" t="n"/>
      <c r="G1027" s="33">
        <f>IF(F1027="", "", IF(OR(ISTEXT(H1027),ISTEXT(F1027)),"",H1027/F1027))</f>
        <v/>
      </c>
      <c r="H1027" s="33" t="n"/>
      <c r="I1027" s="33" t="n"/>
      <c r="J1027" s="33">
        <f>IF(I1027="", "", IF(OR(ISTEXT(I1027),ISTEXT($F1027)),"",I1027*$F1027))</f>
        <v/>
      </c>
      <c r="K1027" s="33" t="n"/>
      <c r="L1027" s="33">
        <f>IF(K1027="", "", IF(OR(ISTEXT(K1027),ISTEXT($F1027)),"",K1027*$F1027))</f>
        <v/>
      </c>
      <c r="M1027" s="30">
        <f>IF(OR(H1027="",H1027=0),"",IF(K1027="",IF(J1027="","",IF(OR(ISTEXT(J1027),ISTEXT(H1027)),"",J1027/H1027)),IF(OR(ISTEXT(L1027),ISTEXT(H1027)),"",L1027/H1027)))</f>
        <v/>
      </c>
    </row>
    <row r="1028" ht="13.35" customHeight="1" s="162">
      <c r="B1028" s="307" t="n"/>
      <c r="C1028" s="307" t="n"/>
      <c r="E1028" s="307" t="n"/>
      <c r="F1028" s="32" t="n"/>
      <c r="G1028" s="33">
        <f>IF(F1028="", "", IF(OR(ISTEXT(H1028),ISTEXT(F1028)),"",H1028/F1028))</f>
        <v/>
      </c>
      <c r="H1028" s="33" t="n"/>
      <c r="I1028" s="33" t="n"/>
      <c r="J1028" s="33">
        <f>IF(I1028="", "", IF(OR(ISTEXT(I1028),ISTEXT($F1028)),"",I1028*$F1028))</f>
        <v/>
      </c>
      <c r="K1028" s="33" t="n"/>
      <c r="L1028" s="33">
        <f>IF(K1028="", "", IF(OR(ISTEXT(K1028),ISTEXT($F1028)),"",K1028*$F1028))</f>
        <v/>
      </c>
      <c r="M1028" s="30">
        <f>IF(OR(H1028="",H1028=0),"",IF(K1028="",IF(J1028="","",IF(OR(ISTEXT(J1028),ISTEXT(H1028)),"",J1028/H1028)),IF(OR(ISTEXT(L1028),ISTEXT(H1028)),"",L1028/H1028)))</f>
        <v/>
      </c>
    </row>
    <row r="1029" ht="13.35" customHeight="1" s="162">
      <c r="B1029" s="307" t="n"/>
      <c r="C1029" s="307" t="n"/>
      <c r="E1029" s="307" t="n"/>
      <c r="F1029" s="32" t="n"/>
      <c r="G1029" s="33">
        <f>IF(F1029="", "", IF(OR(ISTEXT(H1029),ISTEXT(F1029)),"",H1029/F1029))</f>
        <v/>
      </c>
      <c r="H1029" s="33" t="n"/>
      <c r="I1029" s="33" t="n"/>
      <c r="J1029" s="33">
        <f>IF(I1029="", "", IF(OR(ISTEXT(I1029),ISTEXT($F1029)),"",I1029*$F1029))</f>
        <v/>
      </c>
      <c r="K1029" s="33" t="n"/>
      <c r="L1029" s="33">
        <f>IF(K1029="", "", IF(OR(ISTEXT(K1029),ISTEXT($F1029)),"",K1029*$F1029))</f>
        <v/>
      </c>
      <c r="M1029" s="30">
        <f>IF(OR(H1029="",H1029=0),"",IF(K1029="",IF(J1029="","",IF(OR(ISTEXT(J1029),ISTEXT(H1029)),"",J1029/H1029)),IF(OR(ISTEXT(L1029),ISTEXT(H1029)),"",L1029/H1029)))</f>
        <v/>
      </c>
    </row>
    <row r="1030" ht="13.35" customHeight="1" s="162">
      <c r="B1030" s="307" t="n"/>
      <c r="C1030" s="307" t="n"/>
      <c r="E1030" s="307" t="n"/>
      <c r="F1030" s="32" t="n"/>
      <c r="G1030" s="33">
        <f>IF(F1030="", "", IF(OR(ISTEXT(H1030),ISTEXT(F1030)),"",H1030/F1030))</f>
        <v/>
      </c>
      <c r="H1030" s="33" t="n"/>
      <c r="I1030" s="33" t="n"/>
      <c r="J1030" s="33">
        <f>IF(I1030="", "", IF(OR(ISTEXT(I1030),ISTEXT($F1030)),"",I1030*$F1030))</f>
        <v/>
      </c>
      <c r="K1030" s="33" t="n"/>
      <c r="L1030" s="33">
        <f>IF(K1030="", "", IF(OR(ISTEXT(K1030),ISTEXT($F1030)),"",K1030*$F1030))</f>
        <v/>
      </c>
      <c r="M1030" s="30">
        <f>IF(OR(H1030="",H1030=0),"",IF(K1030="",IF(J1030="","",IF(OR(ISTEXT(J1030),ISTEXT(H1030)),"",J1030/H1030)),IF(OR(ISTEXT(L1030),ISTEXT(H1030)),"",L1030/H1030)))</f>
        <v/>
      </c>
    </row>
    <row r="1031" ht="13.35" customHeight="1" s="162">
      <c r="B1031" s="307" t="n"/>
      <c r="C1031" s="307" t="n"/>
      <c r="E1031" s="307" t="n"/>
      <c r="F1031" s="32" t="n"/>
      <c r="G1031" s="33">
        <f>IF(F1031="", "", IF(OR(ISTEXT(H1031),ISTEXT(F1031)),"",H1031/F1031))</f>
        <v/>
      </c>
      <c r="H1031" s="33" t="n"/>
      <c r="I1031" s="33" t="n"/>
      <c r="J1031" s="33">
        <f>IF(I1031="", "", IF(OR(ISTEXT(I1031),ISTEXT($F1031)),"",I1031*$F1031))</f>
        <v/>
      </c>
      <c r="K1031" s="33" t="n"/>
      <c r="L1031" s="33">
        <f>IF(K1031="", "", IF(OR(ISTEXT(K1031),ISTEXT($F1031)),"",K1031*$F1031))</f>
        <v/>
      </c>
      <c r="M1031" s="30">
        <f>IF(OR(H1031="",H1031=0),"",IF(K1031="",IF(J1031="","",IF(OR(ISTEXT(J1031),ISTEXT(H1031)),"",J1031/H1031)),IF(OR(ISTEXT(L1031),ISTEXT(H1031)),"",L1031/H1031)))</f>
        <v/>
      </c>
    </row>
    <row r="1032" ht="13.35" customHeight="1" s="162">
      <c r="B1032" s="307" t="n"/>
      <c r="C1032" s="307" t="n"/>
      <c r="E1032" s="307" t="n"/>
      <c r="F1032" s="32" t="n"/>
      <c r="G1032" s="33">
        <f>IF(F1032="", "", IF(OR(ISTEXT(H1032),ISTEXT(F1032)),"",H1032/F1032))</f>
        <v/>
      </c>
      <c r="H1032" s="33" t="n"/>
      <c r="I1032" s="33" t="n"/>
      <c r="J1032" s="33">
        <f>IF(I1032="", "", IF(OR(ISTEXT(I1032),ISTEXT($F1032)),"",I1032*$F1032))</f>
        <v/>
      </c>
      <c r="K1032" s="33" t="n"/>
      <c r="L1032" s="33">
        <f>IF(K1032="", "", IF(OR(ISTEXT(K1032),ISTEXT($F1032)),"",K1032*$F1032))</f>
        <v/>
      </c>
      <c r="M1032" s="30">
        <f>IF(OR(H1032="",H1032=0),"",IF(K1032="",IF(J1032="","",IF(OR(ISTEXT(J1032),ISTEXT(H1032)),"",J1032/H1032)),IF(OR(ISTEXT(L1032),ISTEXT(H1032)),"",L1032/H1032)))</f>
        <v/>
      </c>
    </row>
    <row r="1033" ht="13.35" customHeight="1" s="162">
      <c r="B1033" s="307" t="n"/>
      <c r="C1033" s="307" t="n"/>
      <c r="E1033" s="307" t="n"/>
      <c r="F1033" s="32" t="n"/>
      <c r="G1033" s="33">
        <f>IF(F1033="", "", IF(OR(ISTEXT(H1033),ISTEXT(F1033)),"",H1033/F1033))</f>
        <v/>
      </c>
      <c r="H1033" s="33" t="n"/>
      <c r="I1033" s="33" t="n"/>
      <c r="J1033" s="33">
        <f>IF(I1033="", "", IF(OR(ISTEXT(I1033),ISTEXT($F1033)),"",I1033*$F1033))</f>
        <v/>
      </c>
      <c r="K1033" s="33" t="n"/>
      <c r="L1033" s="33">
        <f>IF(K1033="", "", IF(OR(ISTEXT(K1033),ISTEXT($F1033)),"",K1033*$F1033))</f>
        <v/>
      </c>
      <c r="M1033" s="30">
        <f>IF(OR(H1033="",H1033=0),"",IF(K1033="",IF(J1033="","",IF(OR(ISTEXT(J1033),ISTEXT(H1033)),"",J1033/H1033)),IF(OR(ISTEXT(L1033),ISTEXT(H1033)),"",L1033/H1033)))</f>
        <v/>
      </c>
    </row>
    <row r="1034" ht="13.35" customHeight="1" s="162">
      <c r="B1034" s="42" t="n"/>
      <c r="C1034" s="231" t="inlineStr">
        <is>
          <t>Subtotal (this page)</t>
        </is>
      </c>
      <c r="D1034" s="159" t="n"/>
      <c r="E1034" s="42" t="n"/>
      <c r="F1034" s="42" t="n"/>
      <c r="G1034" s="43" t="n"/>
      <c r="H1034" s="43">
        <f>IF(SUM(H996:H1033)=0,"",SUM(H996:H1033))</f>
        <v/>
      </c>
      <c r="I1034" s="43" t="n"/>
      <c r="J1034" s="43">
        <f>IF(SUM(J996:J1033)=0,"",SUM(J996:J1033))</f>
        <v/>
      </c>
      <c r="K1034" s="43" t="n"/>
      <c r="L1034" s="43">
        <f>IF(SUM(L996:L1033)=0,"",SUM(L996:L1033))</f>
        <v/>
      </c>
      <c r="M1034" s="35">
        <f>IF(OR(H1034="",H1034=0),"",IF(L1034="",IF(J1034="","",IF(OR(ISTEXT(J1034),ISTEXT(H1034)),"",J1034/H1034)),IF(OR(ISTEXT(L1034),ISTEXT(H1034)),"",L1034/H1034)))</f>
        <v/>
      </c>
    </row>
    <row r="1035" ht="13.35" customHeight="1" s="162">
      <c r="B1035" s="188" t="inlineStr">
        <is>
          <t>Return Air Inlets (cont.)</t>
        </is>
      </c>
      <c r="C1035" s="174" t="n"/>
      <c r="D1035" s="174" t="n"/>
      <c r="E1035" s="174" t="n"/>
      <c r="F1035" s="173" t="n"/>
      <c r="G1035" s="233" t="inlineStr">
        <is>
          <t>Design VEL</t>
        </is>
      </c>
      <c r="H1035" s="194" t="inlineStr">
        <is>
          <t>Design CFM</t>
        </is>
      </c>
      <c r="I1035" s="188" t="inlineStr">
        <is>
          <t>Initial</t>
        </is>
      </c>
      <c r="J1035" s="173" t="n"/>
      <c r="K1035" s="188" t="inlineStr">
        <is>
          <t>Final</t>
        </is>
      </c>
      <c r="L1035" s="173" t="n"/>
      <c r="M1035" s="188" t="inlineStr">
        <is>
          <t>%</t>
        </is>
      </c>
    </row>
    <row r="1036" ht="13.35" customHeight="1" s="162">
      <c r="B1036" s="153" t="inlineStr">
        <is>
          <t>No.</t>
        </is>
      </c>
      <c r="C1036" s="188" t="inlineStr">
        <is>
          <t>Area Served</t>
        </is>
      </c>
      <c r="D1036" s="188" t="inlineStr">
        <is>
          <t>Type</t>
        </is>
      </c>
      <c r="E1036" s="188" t="inlineStr">
        <is>
          <t>Size</t>
        </is>
      </c>
      <c r="F1036" s="188" t="inlineStr">
        <is>
          <t>Ak</t>
        </is>
      </c>
      <c r="G1036" s="440" t="n"/>
      <c r="H1036" s="440" t="n"/>
      <c r="I1036" s="188" t="inlineStr">
        <is>
          <t>VEL</t>
        </is>
      </c>
      <c r="J1036" s="188" t="inlineStr">
        <is>
          <t>CFM</t>
        </is>
      </c>
      <c r="K1036" s="188" t="inlineStr">
        <is>
          <t>VEL</t>
        </is>
      </c>
      <c r="L1036" s="188" t="inlineStr">
        <is>
          <t>CFM</t>
        </is>
      </c>
      <c r="M1036" s="440" t="n"/>
    </row>
    <row r="1037" ht="13.35" customHeight="1" s="162">
      <c r="B1037" s="31" t="n"/>
      <c r="C1037" s="31" t="n"/>
      <c r="E1037" s="31" t="n"/>
      <c r="F1037" s="32" t="n"/>
      <c r="G1037" s="33">
        <f>IF(F1037="", "", IF(OR(ISTEXT(H1037),ISTEXT(F1037)),"",H1037/F1037))</f>
        <v/>
      </c>
      <c r="H1037" s="33" t="n"/>
      <c r="I1037" s="33" t="n"/>
      <c r="J1037" s="33">
        <f>IF(I1037="", "", IF(OR(ISTEXT(I1037),ISTEXT($F1037)),"",I1037*$F1037))</f>
        <v/>
      </c>
      <c r="K1037" s="33" t="n"/>
      <c r="L1037" s="33">
        <f>IF(K1037="", "", IF(OR(ISTEXT(K1037),ISTEXT($F1037)),"",K1037*$F1037))</f>
        <v/>
      </c>
      <c r="M1037" s="30">
        <f>IF(OR(H1037="",H1037=0),"",IF(K1037="",IF(J1037="","",IF(OR(ISTEXT(J1037),ISTEXT(H1037)),"",J1037/H1037)),IF(OR(ISTEXT(L1037),ISTEXT(H1037)),"",L1037/H1037)))</f>
        <v/>
      </c>
    </row>
    <row r="1038" ht="13.35" customHeight="1" s="162">
      <c r="B1038" s="31" t="n"/>
      <c r="C1038" s="31" t="n"/>
      <c r="E1038" s="31" t="n"/>
      <c r="F1038" s="32" t="n"/>
      <c r="G1038" s="33">
        <f>IF(F1038="", "", IF(OR(ISTEXT(H1038),ISTEXT(F1038)),"",H1038/F1038))</f>
        <v/>
      </c>
      <c r="H1038" s="33" t="n"/>
      <c r="I1038" s="33" t="n"/>
      <c r="J1038" s="33">
        <f>IF(I1038="", "", IF(OR(ISTEXT(I1038),ISTEXT($F1038)),"",I1038*$F1038))</f>
        <v/>
      </c>
      <c r="K1038" s="33" t="n"/>
      <c r="L1038" s="33">
        <f>IF(K1038="", "", IF(OR(ISTEXT(K1038),ISTEXT($F1038)),"",K1038*$F1038))</f>
        <v/>
      </c>
      <c r="M1038" s="30">
        <f>IF(OR(H1038="",H1038=0),"",IF(K1038="",IF(J1038="","",IF(OR(ISTEXT(J1038),ISTEXT(H1038)),"",J1038/H1038)),IF(OR(ISTEXT(L1038),ISTEXT(H1038)),"",L1038/H1038)))</f>
        <v/>
      </c>
    </row>
    <row r="1039" ht="13.35" customHeight="1" s="162">
      <c r="B1039" s="31" t="n"/>
      <c r="C1039" s="31" t="n"/>
      <c r="E1039" s="31" t="n"/>
      <c r="F1039" s="32" t="n"/>
      <c r="G1039" s="33">
        <f>IF(F1039="", "", IF(OR(ISTEXT(H1039),ISTEXT(F1039)),"",H1039/F1039))</f>
        <v/>
      </c>
      <c r="H1039" s="33" t="n"/>
      <c r="I1039" s="33" t="n"/>
      <c r="J1039" s="33">
        <f>IF(I1039="", "", IF(OR(ISTEXT(I1039),ISTEXT($F1039)),"",I1039*$F1039))</f>
        <v/>
      </c>
      <c r="K1039" s="33" t="n"/>
      <c r="L1039" s="33">
        <f>IF(K1039="", "", IF(OR(ISTEXT(K1039),ISTEXT($F1039)),"",K1039*$F1039))</f>
        <v/>
      </c>
      <c r="M1039" s="30">
        <f>IF(OR(H1039="",H1039=0),"",IF(K1039="",IF(J1039="","",IF(OR(ISTEXT(J1039),ISTEXT(H1039)),"",J1039/H1039)),IF(OR(ISTEXT(L1039),ISTEXT(H1039)),"",L1039/H1039)))</f>
        <v/>
      </c>
    </row>
    <row r="1040" ht="13.35" customHeight="1" s="162">
      <c r="B1040" s="31" t="n"/>
      <c r="C1040" s="31" t="n"/>
      <c r="E1040" s="31" t="n"/>
      <c r="F1040" s="32" t="n"/>
      <c r="G1040" s="33">
        <f>IF(F1040="", "", IF(OR(ISTEXT(H1040),ISTEXT(F1040)),"",H1040/F1040))</f>
        <v/>
      </c>
      <c r="H1040" s="33" t="n"/>
      <c r="I1040" s="33" t="n"/>
      <c r="J1040" s="33">
        <f>IF(I1040="", "", IF(OR(ISTEXT(I1040),ISTEXT($F1040)),"",I1040*$F1040))</f>
        <v/>
      </c>
      <c r="K1040" s="33" t="n"/>
      <c r="L1040" s="33">
        <f>IF(K1040="", "", IF(OR(ISTEXT(K1040),ISTEXT($F1040)),"",K1040*$F1040))</f>
        <v/>
      </c>
      <c r="M1040" s="30">
        <f>IF(OR(H1040="",H1040=0),"",IF(K1040="",IF(J1040="","",IF(OR(ISTEXT(J1040),ISTEXT(H1040)),"",J1040/H1040)),IF(OR(ISTEXT(L1040),ISTEXT(H1040)),"",L1040/H1040)))</f>
        <v/>
      </c>
    </row>
    <row r="1041" ht="13.35" customHeight="1" s="162">
      <c r="B1041" s="42" t="n"/>
      <c r="C1041" s="231" t="inlineStr">
        <is>
          <t>Subtotal (this page)</t>
        </is>
      </c>
      <c r="D1041" s="159" t="n"/>
      <c r="E1041" s="42" t="n"/>
      <c r="F1041" s="42" t="n"/>
      <c r="G1041" s="43" t="n"/>
      <c r="H1041" s="43">
        <f>IF(SUM(H1037:H1040)=0,"",SUM(H1037:H1040))</f>
        <v/>
      </c>
      <c r="I1041" s="42" t="n"/>
      <c r="J1041" s="43">
        <f>IF(SUM(J1037:J1040)=0,"",SUM(J1037:J1040))</f>
        <v/>
      </c>
      <c r="K1041" s="42" t="n"/>
      <c r="L1041" s="43">
        <f>IF(SUM(L1037:L1040)=0,"",SUM(L1037:L1040))</f>
        <v/>
      </c>
      <c r="M1041" s="35">
        <f>IF(OR(H1041="",H1041=0),"",IF(L1041="",IF(J1041="","",IF(OR(ISTEXT(J1041),ISTEXT(H1041)),"",J1041/H1041)),IF(OR(ISTEXT(L1041),ISTEXT(H1041)),"",L1041/H1041)))</f>
        <v/>
      </c>
    </row>
    <row r="1042" ht="13.35" customHeight="1" s="162">
      <c r="B1042" s="188" t="inlineStr">
        <is>
          <t>Remarks (cont.)</t>
        </is>
      </c>
      <c r="C1042" s="173" t="n"/>
      <c r="D1042" s="154" t="n"/>
      <c r="E1042" s="174" t="n"/>
      <c r="F1042" s="174" t="n"/>
      <c r="G1042" s="174" t="n"/>
      <c r="H1042" s="174" t="n"/>
      <c r="I1042" s="174" t="n"/>
      <c r="J1042" s="174" t="n"/>
      <c r="K1042" s="174" t="n"/>
      <c r="L1042" s="174" t="n"/>
      <c r="M1042" s="173" t="n"/>
    </row>
    <row r="1043" ht="13.35" customHeight="1" s="162">
      <c r="B1043" s="154" t="n"/>
      <c r="C1043" s="174" t="n"/>
      <c r="D1043" s="174" t="n"/>
      <c r="E1043" s="174" t="n"/>
      <c r="F1043" s="174" t="n"/>
      <c r="G1043" s="174" t="n"/>
      <c r="H1043" s="174" t="n"/>
      <c r="I1043" s="174" t="n"/>
      <c r="J1043" s="174" t="n"/>
      <c r="K1043" s="174" t="n"/>
      <c r="L1043" s="174" t="n"/>
      <c r="M1043" s="173" t="n"/>
    </row>
    <row r="1044" ht="13.35" customHeight="1" s="162">
      <c r="B1044" s="200" t="inlineStr">
        <is>
          <t>System</t>
        </is>
      </c>
      <c r="C1044" s="403" t="n"/>
      <c r="D1044" s="209">
        <f>IF('{Equipment Data Entry}'!B17="","",'{Equipment Data Entry}'!B17)</f>
        <v/>
      </c>
      <c r="E1044" s="418" t="n"/>
      <c r="F1044" s="403" t="n"/>
      <c r="G1044" s="200" t="inlineStr">
        <is>
          <t>Service</t>
        </is>
      </c>
      <c r="H1044" s="403" t="n"/>
      <c r="I1044" s="210">
        <f>IF('{Equipment Data Entry}'!C17="","",'{Equipment Data Entry}'!C17)</f>
        <v/>
      </c>
      <c r="J1044" s="418" t="n"/>
      <c r="K1044" s="418" t="n"/>
      <c r="L1044" s="418" t="n"/>
      <c r="M1044" s="403" t="n"/>
    </row>
    <row r="1045" ht="13.35" customHeight="1" s="162">
      <c r="B1045" s="422" t="n"/>
      <c r="C1045" s="423" t="n"/>
      <c r="D1045" s="422" t="n"/>
      <c r="E1045" s="424" t="n"/>
      <c r="F1045" s="423" t="n"/>
      <c r="G1045" s="422" t="n"/>
      <c r="H1045" s="423" t="n"/>
      <c r="I1045" s="422" t="n"/>
      <c r="J1045" s="424" t="n"/>
      <c r="K1045" s="424" t="n"/>
      <c r="L1045" s="424" t="n"/>
      <c r="M1045" s="423" t="n"/>
    </row>
    <row r="1046" ht="13.35" customHeight="1" s="162">
      <c r="B1046" s="425" t="inlineStr">
        <is>
          <t>Drive Type:</t>
        </is>
      </c>
      <c r="D1046" s="426" t="n"/>
      <c r="E1046" s="425" t="inlineStr">
        <is>
          <t>Rotation – Design:</t>
        </is>
      </c>
      <c r="G1046" s="426" t="n"/>
      <c r="I1046" s="425" t="inlineStr">
        <is>
          <t>Actual:</t>
        </is>
      </c>
      <c r="J1046" s="426" t="n"/>
    </row>
    <row r="1047" ht="13.35" customHeight="1" s="162">
      <c r="B1047" s="200" t="inlineStr">
        <is>
          <t>Unit Data</t>
        </is>
      </c>
      <c r="C1047" s="400" t="n"/>
      <c r="D1047" s="400" t="n"/>
      <c r="E1047" s="400" t="n"/>
      <c r="F1047" s="400" t="n"/>
      <c r="G1047" s="401" t="n"/>
      <c r="I1047" s="200" t="inlineStr">
        <is>
          <t>Design and Performance Data</t>
        </is>
      </c>
      <c r="J1047" s="400" t="n"/>
      <c r="K1047" s="400" t="n"/>
      <c r="L1047" s="401" t="n"/>
      <c r="M1047" s="283" t="n"/>
    </row>
    <row r="1048" ht="13.35" customHeight="1" s="162">
      <c r="B1048" s="199" t="inlineStr">
        <is>
          <t>Manufacturer</t>
        </is>
      </c>
      <c r="C1048" s="401" t="n"/>
      <c r="D1048" s="204">
        <f>IF('{Equipment Data Entry}'!E17="","",'{Equipment Data Entry}'!E17)</f>
        <v/>
      </c>
      <c r="E1048" s="400" t="n"/>
      <c r="F1048" s="400" t="n"/>
      <c r="G1048" s="401" t="n"/>
      <c r="I1048" s="199" t="inlineStr">
        <is>
          <t>Design Criteria</t>
        </is>
      </c>
      <c r="J1048" s="401" t="n"/>
      <c r="K1048" s="199" t="inlineStr">
        <is>
          <t>Design</t>
        </is>
      </c>
      <c r="L1048" s="199" t="inlineStr">
        <is>
          <t>Actual</t>
        </is>
      </c>
    </row>
    <row r="1049" ht="13.35" customHeight="1" s="162">
      <c r="B1049" s="199" t="inlineStr">
        <is>
          <t>Model Number</t>
        </is>
      </c>
      <c r="C1049" s="401" t="n"/>
      <c r="D1049" s="204">
        <f>IF('{Equipment Data Entry}'!F17="","",'{Equipment Data Entry}'!F17)</f>
        <v/>
      </c>
      <c r="E1049" s="400" t="n"/>
      <c r="F1049" s="400" t="n"/>
      <c r="G1049" s="401" t="n"/>
      <c r="I1049" s="199" t="inlineStr">
        <is>
          <t>Total Airflow</t>
        </is>
      </c>
      <c r="J1049" s="401" t="n"/>
      <c r="K1049" s="24">
        <f>H1083</f>
        <v/>
      </c>
      <c r="L1049" s="24">
        <f>L1083</f>
        <v/>
      </c>
      <c r="M1049" s="22">
        <f>IF(OR(L1049="",K1049="",K1049=0),"",IF(OR(ISTEXT(L1049),ISTEXT(K1049)),"",L1049/K1049))</f>
        <v/>
      </c>
    </row>
    <row r="1050" ht="13.35" customHeight="1" s="162">
      <c r="B1050" s="199" t="inlineStr">
        <is>
          <t>Serial Number</t>
        </is>
      </c>
      <c r="C1050" s="401" t="n"/>
      <c r="D1050" s="204" t="n"/>
      <c r="E1050" s="400" t="n"/>
      <c r="F1050" s="400" t="n"/>
      <c r="G1050" s="401" t="n"/>
      <c r="I1050" s="199" t="inlineStr">
        <is>
          <t>Outside Airflow</t>
        </is>
      </c>
      <c r="J1050" s="401" t="n"/>
      <c r="K1050" s="24">
        <f>IF(N(H1091)=0,"",H1091)</f>
        <v/>
      </c>
      <c r="L1050" s="24">
        <f>L1091</f>
        <v/>
      </c>
      <c r="M1050" s="22">
        <f>IF(OR(L1050="",K1050="",K1050=0),"",IF(OR(ISTEXT(L1050),ISTEXT(K1050)),"",L1050/K1050))</f>
        <v/>
      </c>
    </row>
    <row r="1051" ht="13.35" customHeight="1" s="162">
      <c r="B1051" s="199" t="inlineStr">
        <is>
          <t>Area Served</t>
        </is>
      </c>
      <c r="C1051" s="401" t="n"/>
      <c r="D1051" s="204">
        <f>I1044</f>
        <v/>
      </c>
      <c r="E1051" s="400" t="n"/>
      <c r="F1051" s="400" t="n"/>
      <c r="G1051" s="401" t="n"/>
      <c r="I1051" s="199" t="inlineStr">
        <is>
          <t>Return Airflow</t>
        </is>
      </c>
      <c r="J1051" s="401" t="n"/>
      <c r="K1051" s="24">
        <f>IF(K1049="","",IF(ISTEXT(K1049),"",K1049-N(K1050)))</f>
        <v/>
      </c>
      <c r="L1051" s="24">
        <f>IF(L1049="","",IF(ISTEXT(L1049),"",L1049-N(L1050)))</f>
        <v/>
      </c>
    </row>
    <row r="1052" ht="13.35" customHeight="1" s="162">
      <c r="B1052" s="199" t="inlineStr">
        <is>
          <t>Location</t>
        </is>
      </c>
      <c r="C1052" s="401" t="n"/>
      <c r="D1052" s="204">
        <f>IF('{Equipment Data Entry}'!D17="","",'{Equipment Data Entry}'!D17)</f>
        <v/>
      </c>
      <c r="E1052" s="400" t="n"/>
      <c r="F1052" s="400" t="n"/>
      <c r="G1052" s="401" t="n"/>
      <c r="I1052" s="199" t="inlineStr">
        <is>
          <t>Unit ESP</t>
        </is>
      </c>
      <c r="J1052" s="401" t="n"/>
      <c r="K1052" s="71">
        <f>IF('{Equipment Data Entry}'!H17="","",'{Equipment Data Entry}'!H17)</f>
        <v/>
      </c>
      <c r="L1052" s="29">
        <f>I1069</f>
        <v/>
      </c>
    </row>
    <row r="1053" ht="13.35" customHeight="1" s="162">
      <c r="I1053" s="199" t="inlineStr">
        <is>
          <t>Fan RPMs</t>
        </is>
      </c>
      <c r="J1053" s="401" t="n"/>
      <c r="K1053" s="24">
        <f>IF('{Equipment Data Entry}'!I17="","",'{Equipment Data Entry}'!I17)</f>
        <v/>
      </c>
      <c r="L1053" s="24">
        <f>IF(L1062="","",L1062)</f>
        <v/>
      </c>
    </row>
    <row r="1054" ht="13.35" customHeight="1" s="162">
      <c r="B1054" s="200" t="inlineStr">
        <is>
          <t>Motor Data</t>
        </is>
      </c>
      <c r="C1054" s="400" t="n"/>
      <c r="D1054" s="400" t="n"/>
      <c r="E1054" s="400" t="n"/>
      <c r="F1054" s="400" t="n"/>
      <c r="G1054" s="401" t="n"/>
      <c r="I1054" s="199" t="inlineStr">
        <is>
          <t>Filter Type/Size/Qty</t>
        </is>
      </c>
      <c r="J1054" s="400" t="n"/>
      <c r="K1054" s="401" t="n"/>
      <c r="L1054" s="24" t="n"/>
      <c r="M1054" s="401" t="n"/>
    </row>
    <row r="1055" ht="13.35" customHeight="1" s="162">
      <c r="B1055" s="199" t="inlineStr">
        <is>
          <t>Manufacturer</t>
        </is>
      </c>
      <c r="C1055" s="401" t="n"/>
      <c r="D1055" s="203" t="n"/>
      <c r="E1055" s="400" t="n"/>
      <c r="F1055" s="400" t="n"/>
      <c r="G1055" s="401" t="n"/>
      <c r="I1055" s="200" t="inlineStr">
        <is>
          <t>Drive Data</t>
        </is>
      </c>
      <c r="J1055" s="400" t="n"/>
      <c r="K1055" s="400" t="n"/>
      <c r="L1055" s="401" t="n"/>
    </row>
    <row r="1056" ht="13.35" customHeight="1" s="162">
      <c r="B1056" s="199" t="inlineStr">
        <is>
          <t>Horsepower</t>
        </is>
      </c>
      <c r="C1056" s="401" t="n"/>
      <c r="D1056" s="28">
        <f>IF('{Equipment Data Entry}'!G17="","",'{Equipment Data Entry}'!G17)</f>
        <v/>
      </c>
      <c r="E1056" s="21" t="inlineStr">
        <is>
          <t>RPM</t>
        </is>
      </c>
      <c r="F1056" s="24" t="n"/>
      <c r="G1056" s="199" t="inlineStr">
        <is>
          <t>SF</t>
        </is>
      </c>
      <c r="I1056" s="199" t="inlineStr">
        <is>
          <t>Motor sheave</t>
        </is>
      </c>
      <c r="J1056" s="400" t="n"/>
      <c r="K1056" s="24">
        <f>IF('{Equipment Data Entry}'!J17="","",'{Equipment Data Entry}'!J17)</f>
        <v/>
      </c>
      <c r="L1056" s="21" t="inlineStr">
        <is>
          <t>Bore</t>
        </is>
      </c>
      <c r="M1056" s="208"/>
    </row>
    <row r="1057" ht="13.35" customHeight="1" s="162">
      <c r="B1057" s="198">
        <f>IF('{Equipment Data Entry}'!N17="","",'{Equipment Data Entry}'!N17)</f>
        <v/>
      </c>
      <c r="C1057" s="198">
        <f>IF('{Equipment Data Entry}'!O17="","",'{Equipment Data Entry}'!O17)</f>
        <v/>
      </c>
      <c r="D1057" s="21" t="inlineStr">
        <is>
          <t>FLA</t>
        </is>
      </c>
      <c r="E1057" s="25" t="n"/>
      <c r="F1057" s="21" t="inlineStr">
        <is>
          <t>Frame</t>
        </is>
      </c>
      <c r="G1057" s="208" t="n"/>
      <c r="I1057" s="199" t="inlineStr">
        <is>
          <t>Fan pulley</t>
        </is>
      </c>
      <c r="J1057" s="400" t="n"/>
      <c r="K1057" s="24">
        <f>IF('{Equipment Data Entry}'!K17="","",'{Equipment Data Entry}'!K17)</f>
        <v/>
      </c>
      <c r="L1057" s="21" t="inlineStr">
        <is>
          <t>Bore</t>
        </is>
      </c>
      <c r="M1057" s="208"/>
    </row>
    <row r="1058" ht="13.35" customHeight="1" s="162">
      <c r="B1058" s="199" t="inlineStr">
        <is>
          <t>Corrected FLA</t>
        </is>
      </c>
      <c r="C1058" s="401" t="n"/>
      <c r="D1058" s="27">
        <f>IF(OR(E1059="",E1057="",B1057=""),"",IF(OR(ISTEXT(B1057),COUNT(E1059:G1059)=0,ISTEXT(E1057)),"",B1057/AVERAGE(E1059:G1059)*E1057))</f>
        <v/>
      </c>
      <c r="E1058" s="199" t="inlineStr">
        <is>
          <t>Estimated BHP</t>
        </is>
      </c>
      <c r="F1058" s="401" t="n"/>
      <c r="G1058" s="27">
        <f>IF(OR(COUNT(E1060:G1060)=0,IF(N(E1061)&gt;0,E1061,N(D1056))=0,IF(N(D1058)&gt;0,D1058,N(E1057))=0),"",IF(N(E1061)&gt;0,E1061,N(D1056))*AVERAGE(E1060:G1060)/IF(N(D1058)&gt;0,D1058,N(E1057)))</f>
        <v/>
      </c>
      <c r="I1058" s="199" t="inlineStr">
        <is>
          <t>Belt(s)</t>
        </is>
      </c>
      <c r="J1058" s="208">
        <f>IF('{Equipment Data Entry}'!L17="","",'{Equipment Data Entry}'!L17)</f>
        <v/>
      </c>
      <c r="K1058" s="199" t="inlineStr">
        <is>
          <t>C to C</t>
        </is>
      </c>
      <c r="L1058" s="64">
        <f>IF('{Equipment Data Entry}'!M17="","",'{Equipment Data Entry}'!M17)</f>
        <v/>
      </c>
    </row>
    <row r="1059" ht="13.35" customHeight="1" s="162">
      <c r="B1059" s="199" t="inlineStr">
        <is>
          <t>Measured Voltage</t>
        </is>
      </c>
      <c r="C1059" s="400" t="n"/>
      <c r="D1059" s="401" t="n"/>
      <c r="E1059" s="24" t="n"/>
      <c r="F1059" s="24" t="n"/>
      <c r="G1059" s="24" t="n"/>
      <c r="I1059" s="199" t="inlineStr">
        <is>
          <t>Final Settings</t>
        </is>
      </c>
      <c r="J1059" s="400" t="n"/>
      <c r="K1059" s="401" t="n"/>
      <c r="L1059" s="24" t="n"/>
      <c r="M1059" s="401" t="n"/>
    </row>
    <row r="1060" ht="13.35" customHeight="1" s="162">
      <c r="B1060" s="199" t="inlineStr">
        <is>
          <t>Measured Amperage</t>
        </is>
      </c>
      <c r="C1060" s="400" t="n"/>
      <c r="D1060" s="401" t="n"/>
      <c r="E1060" s="25" t="n"/>
      <c r="F1060" s="25" t="n"/>
      <c r="G1060" s="25" t="n"/>
      <c r="I1060" s="205" t="inlineStr">
        <is>
          <t>RPM Data</t>
        </is>
      </c>
      <c r="J1060" s="401" t="n"/>
      <c r="K1060" s="205" t="inlineStr">
        <is>
          <t>Initial</t>
        </is>
      </c>
      <c r="L1060" s="205" t="inlineStr">
        <is>
          <t>Final</t>
        </is>
      </c>
    </row>
    <row r="1061" ht="13.35" customHeight="1" s="162">
      <c r="B1061" s="199" t="inlineStr">
        <is>
          <t>Motor HP (nameplate)</t>
        </is>
      </c>
      <c r="C1061" s="400"/>
      <c r="D1061" s="401"/>
      <c r="E1061" s="24"/>
      <c r="F1061" s="24"/>
      <c r="G1061" s="24"/>
      <c r="I1061" s="199" t="inlineStr">
        <is>
          <t>Motor RPM</t>
        </is>
      </c>
      <c r="J1061" s="401" t="n"/>
      <c r="K1061" s="24" t="n"/>
      <c r="L1061" s="24" t="n"/>
    </row>
    <row r="1062" ht="13.35" customHeight="1" s="162">
      <c r="B1062" s="200" t="inlineStr">
        <is>
          <t>Static Pressure Profile (in. w.g.)</t>
        </is>
      </c>
      <c r="C1062" s="400" t="n"/>
      <c r="D1062" s="400" t="n"/>
      <c r="E1062" s="400" t="n"/>
      <c r="F1062" s="400" t="n"/>
      <c r="G1062" s="401" t="n"/>
      <c r="I1062" s="199" t="inlineStr">
        <is>
          <t>Fan RPM</t>
        </is>
      </c>
      <c r="J1062" s="401" t="n"/>
      <c r="K1062" s="24" t="n"/>
      <c r="L1062" s="24" t="n"/>
    </row>
    <row r="1063" ht="13.35" customHeight="1" s="162">
      <c r="B1063" s="490">
        <f>IFERROR(INDEX('{Dropdowns}'!$AI$2:$AO$7,MATCH($D$1066,'{Dropdowns}'!$AH$2:$AH$7,0),1),"")</f>
        <v/>
      </c>
      <c r="C1063" s="490">
        <f>IFERROR(INDEX('{Dropdowns}'!$AI$2:$AO$7,MATCH($D$1066,'{Dropdowns}'!$AH$2:$AH$7,0),2),"")</f>
        <v/>
      </c>
      <c r="D1063" s="490">
        <f>IFERROR(INDEX('{Dropdowns}'!$AI$2:$AO$7,MATCH($D$1066,'{Dropdowns}'!$AH$2:$AH$7,0),3),"")</f>
        <v/>
      </c>
      <c r="E1063" s="490">
        <f>IFERROR(INDEX('{Dropdowns}'!$AI$2:$AO$7,MATCH($D$1066,'{Dropdowns}'!$AH$2:$AH$7,0),4),"")</f>
        <v/>
      </c>
      <c r="F1063" s="490">
        <f>IFERROR(INDEX('{Dropdowns}'!$AI$2:$AO$7,MATCH($D$1066,'{Dropdowns}'!$AH$2:$AH$7,0),5),"")</f>
        <v/>
      </c>
      <c r="G1063" s="490">
        <f>IFERROR(INDEX('{Dropdowns}'!$AI$2:$AO$7,MATCH($D$1066,'{Dropdowns}'!$AH$2:$AH$7,0),6),"")</f>
        <v/>
      </c>
      <c r="H1063" s="490">
        <f>IFERROR(INDEX('{Dropdowns}'!$AI$2:$AO$7,MATCH($D$1066,'{Dropdowns}'!$AH$2:$AH$7,0),7),"")</f>
        <v/>
      </c>
      <c r="I1063" s="199" t="inlineStr">
        <is>
          <t>VSD Frequency</t>
        </is>
      </c>
      <c r="J1063" s="401" t="n"/>
      <c r="K1063" s="66" t="n"/>
      <c r="L1063" s="66" t="n"/>
    </row>
    <row r="1064" ht="13.35" customHeight="1" s="162">
      <c r="B1064" s="492"/>
      <c r="C1064" s="492"/>
      <c r="D1064" s="492"/>
      <c r="E1064" s="492"/>
      <c r="F1064" s="492"/>
      <c r="G1064" s="492"/>
      <c r="H1064" s="492"/>
      <c r="I1064" s="199" t="inlineStr">
        <is>
          <t>OA Damper Position</t>
        </is>
      </c>
      <c r="J1064" s="400" t="n"/>
      <c r="K1064" s="401" t="n"/>
      <c r="L1064" s="56" t="n"/>
      <c r="Q1064">
        <f>IF(B1064="","",B1064)</f>
        <v/>
      </c>
      <c r="R1064">
        <f>IF(C1063="—",Q1064,IF(C1064="","",C1064))</f>
        <v/>
      </c>
      <c r="S1064">
        <f>IF(D1063="—",R1064,IF(D1064="","",D1064))</f>
        <v/>
      </c>
      <c r="T1064">
        <f>IF(E1063="—",S1064,IF(E1064="","",E1064))</f>
        <v/>
      </c>
      <c r="U1064">
        <f>IF(F1063="—",T1064,IF(F1064="","",F1064))</f>
        <v/>
      </c>
      <c r="V1064">
        <f>IF(G1063="—",U1064,IF(G1064="","",G1064))</f>
        <v/>
      </c>
      <c r="W1064">
        <f>IFERROR(MATCH("Fan",$C$1063:$H$1063,0),"")</f>
        <v/>
      </c>
      <c r="X1064">
        <f>IF(W1064="","",INDEX(P1066:U1066,W1064))</f>
        <v/>
      </c>
      <c r="Y1064">
        <f>IF(W1064="","",INDEX(Q1065:V1065,W1064))</f>
        <v/>
      </c>
    </row>
    <row r="1065" ht="13.35" customHeight="1" s="162">
      <c r="B1065" s="491" t="inlineStr">
        <is>
          <t>Δ</t>
        </is>
      </c>
      <c r="C1065" s="498">
        <f>IF(OR(C1063="—",C1064="",Q1064=""),"",IF(OR(ISTEXT(C1064),ISTEXT(Q1064)),"","Δ "&amp;TEXT(C1064-Q1064,"0.00")))</f>
        <v/>
      </c>
      <c r="D1065" s="498">
        <f>IF(OR(D1063="—",D1064="",R1064=""),"",IF(OR(ISTEXT(D1064),ISTEXT(R1064)),"","Δ "&amp;TEXT(D1064-R1064,"0.00")))</f>
        <v/>
      </c>
      <c r="E1065" s="498">
        <f>IF(OR(E1063="—",E1064="",S1064=""),"",IF(OR(ISTEXT(E1064),ISTEXT(S1064)),"","Δ "&amp;TEXT(E1064-S1064,"0.00")))</f>
        <v/>
      </c>
      <c r="F1065" s="498">
        <f>IF(OR(F1063="—",F1064="",T1064=""),"",IF(OR(ISTEXT(F1064),ISTEXT(T1064)),"","Δ "&amp;TEXT(F1064-T1064,"0.00")))</f>
        <v/>
      </c>
      <c r="G1065" s="498">
        <f>IF(OR(G1063="—",G1064="",U1064=""),"",IF(OR(ISTEXT(G1064),ISTEXT(U1064)),"","Δ "&amp;TEXT(G1064-U1064,"0.00")))</f>
        <v/>
      </c>
      <c r="H1065" s="498">
        <f>IF(OR(H1063="—",H1064="",V1064=""),"",IF(OR(ISTEXT(H1064),ISTEXT(V1064)),"","Δ "&amp;TEXT(H1064-V1064,"0.00")))</f>
        <v/>
      </c>
      <c r="Q1065">
        <f>IF(OR(C1064="",ISTEXT(C1064)),R1065,C1064)</f>
        <v/>
      </c>
      <c r="R1065">
        <f>IF(OR(D1064="",ISTEXT(D1064)),S1065,D1064)</f>
        <v/>
      </c>
      <c r="S1065">
        <f>IF(OR(E1064="",ISTEXT(E1064)),T1065,E1064)</f>
        <v/>
      </c>
      <c r="T1065">
        <f>IF(OR(F1064="",ISTEXT(F1064)),U1065,F1064)</f>
        <v/>
      </c>
      <c r="U1065">
        <f>IF(OR(G1064="",ISTEXT(G1064)),V1065,G1064)</f>
        <v/>
      </c>
      <c r="V1065">
        <f>IF(OR(H1064="",ISTEXT(H1064)),"",H1064)</f>
        <v/>
      </c>
    </row>
    <row r="1066" ht="13.35" customHeight="1" s="162">
      <c r="B1066" s="425" t="inlineStr">
        <is>
          <t>Unit type:</t>
        </is>
      </c>
      <c r="D1066" s="522" t="inlineStr">
        <is>
          <t>RTU</t>
        </is>
      </c>
      <c r="E1066" s="414" t="n"/>
      <c r="F1066" s="494" t="inlineStr">
        <is>
          <t>Airflow left to right. Δ = this reading minus the one before it; in. w.g.</t>
        </is>
      </c>
      <c r="P1066">
        <f>IF(B1064="","",B1064)</f>
        <v/>
      </c>
      <c r="Q1066">
        <f>IF(C1064="",P1066,C1064)</f>
        <v/>
      </c>
      <c r="R1066">
        <f>IF(D1064="",Q1066,D1064)</f>
        <v/>
      </c>
      <c r="S1066">
        <f>IF(E1064="",R1066,E1064)</f>
        <v/>
      </c>
      <c r="T1066">
        <f>IF(F1064="",S1066,F1064)</f>
        <v/>
      </c>
      <c r="U1066">
        <f>IF(G1064="",T1066,G1064)</f>
        <v/>
      </c>
      <c r="V1066">
        <f>IF(H1064="",U1066,H1064)</f>
        <v/>
      </c>
    </row>
    <row r="1067" ht="13.35" customHeight="1" s="162">
      <c r="B1067" s="500" t="inlineStr">
        <is>
          <t>Fan inlet</t>
        </is>
      </c>
      <c r="D1067" s="501">
        <f>IF(X1064="","",X1064)</f>
        <v/>
      </c>
      <c r="F1067" s="500" t="inlineStr">
        <is>
          <t>Discharge</t>
        </is>
      </c>
      <c r="I1067" s="501">
        <f>IF(V1066="","",V1066)</f>
        <v/>
      </c>
    </row>
    <row r="1068" ht="13.35" customHeight="1" s="162"/>
    <row r="1069" ht="13.35" customHeight="1" s="162">
      <c r="B1069" s="500" t="inlineStr">
        <is>
          <t>Fan TSP</t>
        </is>
      </c>
      <c r="E1069" s="501">
        <f>IF(OR(X1064="",Y1064=""),"",IF(OR(ISTEXT(X1064),ISTEXT(Y1064)),"",Y1064-X1064))</f>
        <v/>
      </c>
      <c r="F1069" s="500" t="inlineStr">
        <is>
          <t>ESP</t>
        </is>
      </c>
      <c r="I1069" s="501">
        <f>IF(OR(B1064="",V1066=""),"",IF(OR(ISTEXT(B1064),ISTEXT(V1066)),"",V1066-B1064))</f>
        <v/>
      </c>
      <c r="J1069" s="500" t="inlineStr">
        <is>
          <t>Unit ΔP (inlet → fan)</t>
        </is>
      </c>
      <c r="M1069" s="501">
        <f>IF(OR(B1064="",X1064=""),"",IF(OR(ISTEXT(B1064),ISTEXT(X1064)),"",X1064-B1064))</f>
        <v/>
      </c>
    </row>
    <row r="1070" ht="13.35" customHeight="1" s="162">
      <c r="B1070" s="437" t="inlineStr">
        <is>
          <t>Instrument:</t>
        </is>
      </c>
      <c r="C1070" s="13" t="n"/>
      <c r="D1070" s="502" t="n"/>
      <c r="E1070" s="503" t="n"/>
      <c r="F1070" s="503" t="n"/>
      <c r="G1070" s="437" t="inlineStr">
        <is>
          <t>Ak basis / notes:</t>
        </is>
      </c>
      <c r="H1070" s="13" t="n"/>
      <c r="I1070" s="504" t="n"/>
      <c r="J1070" s="503" t="n"/>
      <c r="K1070" s="503" t="n"/>
      <c r="L1070" s="503" t="n"/>
      <c r="M1070" s="503" t="n"/>
    </row>
    <row r="1071" ht="13.35" customHeight="1" s="162">
      <c r="B1071" s="188" t="inlineStr">
        <is>
          <t>Supply Air Diffuser / Outlet Airflow</t>
        </is>
      </c>
      <c r="C1071" s="174" t="n"/>
      <c r="D1071" s="174" t="n"/>
      <c r="E1071" s="174" t="n"/>
      <c r="F1071" s="173" t="n"/>
      <c r="G1071" s="233" t="inlineStr">
        <is>
          <t>Design VEL</t>
        </is>
      </c>
      <c r="H1071" s="194" t="inlineStr">
        <is>
          <t>Design CFM</t>
        </is>
      </c>
      <c r="I1071" s="188" t="inlineStr">
        <is>
          <t>Initial</t>
        </is>
      </c>
      <c r="J1071" s="173" t="n"/>
      <c r="K1071" s="188" t="inlineStr">
        <is>
          <t>Final</t>
        </is>
      </c>
      <c r="L1071" s="173" t="n"/>
      <c r="M1071" s="188" t="inlineStr">
        <is>
          <t>%</t>
        </is>
      </c>
    </row>
    <row r="1072" ht="13.35" customHeight="1" s="162">
      <c r="B1072" s="153" t="inlineStr">
        <is>
          <t>No.</t>
        </is>
      </c>
      <c r="C1072" s="188" t="inlineStr">
        <is>
          <t>Area Served</t>
        </is>
      </c>
      <c r="D1072" s="188" t="inlineStr">
        <is>
          <t>Type</t>
        </is>
      </c>
      <c r="E1072" s="188" t="inlineStr">
        <is>
          <t>Size</t>
        </is>
      </c>
      <c r="F1072" s="188" t="inlineStr">
        <is>
          <t>Ak</t>
        </is>
      </c>
      <c r="G1072" s="440" t="n"/>
      <c r="H1072" s="440" t="n"/>
      <c r="I1072" s="188" t="inlineStr">
        <is>
          <t>VEL</t>
        </is>
      </c>
      <c r="J1072" s="188" t="inlineStr">
        <is>
          <t>CFM</t>
        </is>
      </c>
      <c r="K1072" s="188" t="inlineStr">
        <is>
          <t>VEL</t>
        </is>
      </c>
      <c r="L1072" s="188" t="inlineStr">
        <is>
          <t>CFM</t>
        </is>
      </c>
      <c r="M1072" s="440" t="n"/>
    </row>
    <row r="1073" ht="13.35" customHeight="1" s="162">
      <c r="B1073" s="307" t="n"/>
      <c r="C1073" s="307" t="n"/>
      <c r="E1073" s="307" t="n"/>
      <c r="F1073" s="32" t="n"/>
      <c r="G1073" s="33">
        <f>IF(F1073="", "", IF(OR(ISTEXT(H1073),ISTEXT(F1073)),"",H1073/F1073))</f>
        <v/>
      </c>
      <c r="H1073" s="33" t="n"/>
      <c r="I1073" s="33" t="n"/>
      <c r="J1073" s="33">
        <f>IF(I1073="", "", IF(OR(ISTEXT(I1073),ISTEXT($F1073)),"",I1073*$F1073))</f>
        <v/>
      </c>
      <c r="K1073" s="33" t="n"/>
      <c r="L1073" s="33">
        <f>IF(K1073="", "", IF(OR(ISTEXT(K1073),ISTEXT($F1073)),"",K1073*$F1073))</f>
        <v/>
      </c>
      <c r="M1073" s="30">
        <f>IF(OR(H1073="",H1073=0),"",IF(K1073="",IF(J1073="","",IF(OR(ISTEXT(J1073),ISTEXT(H1073)),"",J1073/H1073)),IF(OR(ISTEXT(L1073),ISTEXT(H1073)),"",L1073/H1073)))</f>
        <v/>
      </c>
    </row>
    <row r="1074" ht="13.35" customHeight="1" s="162">
      <c r="B1074" s="307" t="n"/>
      <c r="C1074" s="307" t="n"/>
      <c r="E1074" s="307" t="n"/>
      <c r="F1074" s="32" t="n"/>
      <c r="G1074" s="33">
        <f>IF(F1074="", "", IF(OR(ISTEXT(H1074),ISTEXT(F1074)),"",H1074/F1074))</f>
        <v/>
      </c>
      <c r="H1074" s="33" t="n"/>
      <c r="I1074" s="33" t="n"/>
      <c r="J1074" s="33">
        <f>IF(I1074="", "", IF(OR(ISTEXT(I1074),ISTEXT($F1074)),"",I1074*$F1074))</f>
        <v/>
      </c>
      <c r="K1074" s="33" t="n"/>
      <c r="L1074" s="33">
        <f>IF(K1074="", "", IF(OR(ISTEXT(K1074),ISTEXT($F1074)),"",K1074*$F1074))</f>
        <v/>
      </c>
      <c r="M1074" s="30">
        <f>IF(OR(H1074="",H1074=0),"",IF(K1074="",IF(J1074="","",IF(OR(ISTEXT(J1074),ISTEXT(H1074)),"",J1074/H1074)),IF(OR(ISTEXT(L1074),ISTEXT(H1074)),"",L1074/H1074)))</f>
        <v/>
      </c>
    </row>
    <row r="1075" ht="13.35" customHeight="1" s="162">
      <c r="B1075" s="307" t="n"/>
      <c r="C1075" s="307" t="n"/>
      <c r="E1075" s="307" t="n"/>
      <c r="F1075" s="32" t="n"/>
      <c r="G1075" s="33">
        <f>IF(F1075="", "", IF(OR(ISTEXT(H1075),ISTEXT(F1075)),"",H1075/F1075))</f>
        <v/>
      </c>
      <c r="H1075" s="33" t="n"/>
      <c r="I1075" s="33" t="n"/>
      <c r="J1075" s="33">
        <f>IF(I1075="", "", IF(OR(ISTEXT(I1075),ISTEXT($F1075)),"",I1075*$F1075))</f>
        <v/>
      </c>
      <c r="K1075" s="33" t="n"/>
      <c r="L1075" s="33">
        <f>IF(K1075="", "", IF(OR(ISTEXT(K1075),ISTEXT($F1075)),"",K1075*$F1075))</f>
        <v/>
      </c>
      <c r="M1075" s="30">
        <f>IF(OR(H1075="",H1075=0),"",IF(K1075="",IF(J1075="","",IF(OR(ISTEXT(J1075),ISTEXT(H1075)),"",J1075/H1075)),IF(OR(ISTEXT(L1075),ISTEXT(H1075)),"",L1075/H1075)))</f>
        <v/>
      </c>
    </row>
    <row r="1076" ht="13.35" customHeight="1" s="162">
      <c r="B1076" s="307" t="n"/>
      <c r="C1076" s="307" t="n"/>
      <c r="E1076" s="307" t="n"/>
      <c r="F1076" s="32" t="n"/>
      <c r="G1076" s="33">
        <f>IF(F1076="", "", IF(OR(ISTEXT(H1076),ISTEXT(F1076)),"",H1076/F1076))</f>
        <v/>
      </c>
      <c r="H1076" s="33" t="n"/>
      <c r="I1076" s="33" t="n"/>
      <c r="J1076" s="33">
        <f>IF(I1076="", "", IF(OR(ISTEXT(I1076),ISTEXT($F1076)),"",I1076*$F1076))</f>
        <v/>
      </c>
      <c r="K1076" s="33" t="n"/>
      <c r="L1076" s="33">
        <f>IF(K1076="", "", IF(OR(ISTEXT(K1076),ISTEXT($F1076)),"",K1076*$F1076))</f>
        <v/>
      </c>
      <c r="M1076" s="30">
        <f>IF(OR(H1076="",H1076=0),"",IF(K1076="",IF(J1076="","",IF(OR(ISTEXT(J1076),ISTEXT(H1076)),"",J1076/H1076)),IF(OR(ISTEXT(L1076),ISTEXT(H1076)),"",L1076/H1076)))</f>
        <v/>
      </c>
    </row>
    <row r="1077" ht="13.35" customHeight="1" s="162">
      <c r="B1077" s="307" t="n"/>
      <c r="C1077" s="307" t="n"/>
      <c r="E1077" s="307" t="n"/>
      <c r="F1077" s="32" t="n"/>
      <c r="G1077" s="33">
        <f>IF(F1077="", "", IF(OR(ISTEXT(H1077),ISTEXT(F1077)),"",H1077/F1077))</f>
        <v/>
      </c>
      <c r="H1077" s="33" t="n"/>
      <c r="I1077" s="33" t="n"/>
      <c r="J1077" s="33">
        <f>IF(I1077="", "", IF(OR(ISTEXT(I1077),ISTEXT($F1077)),"",I1077*$F1077))</f>
        <v/>
      </c>
      <c r="K1077" s="33" t="n"/>
      <c r="L1077" s="33">
        <f>IF(K1077="", "", IF(OR(ISTEXT(K1077),ISTEXT($F1077)),"",K1077*$F1077))</f>
        <v/>
      </c>
      <c r="M1077" s="30">
        <f>IF(OR(H1077="",H1077=0),"",IF(K1077="",IF(J1077="","",IF(OR(ISTEXT(J1077),ISTEXT(H1077)),"",J1077/H1077)),IF(OR(ISTEXT(L1077),ISTEXT(H1077)),"",L1077/H1077)))</f>
        <v/>
      </c>
    </row>
    <row r="1078" ht="13.35" customHeight="1" s="162">
      <c r="B1078" s="307" t="n"/>
      <c r="C1078" s="307" t="n"/>
      <c r="E1078" s="307" t="n"/>
      <c r="F1078" s="32" t="n"/>
      <c r="G1078" s="33">
        <f>IF(F1078="", "", IF(OR(ISTEXT(H1078),ISTEXT(F1078)),"",H1078/F1078))</f>
        <v/>
      </c>
      <c r="H1078" s="33" t="n"/>
      <c r="I1078" s="33" t="n"/>
      <c r="J1078" s="33">
        <f>IF(I1078="", "", IF(OR(ISTEXT(I1078),ISTEXT($F1078)),"",I1078*$F1078))</f>
        <v/>
      </c>
      <c r="K1078" s="33" t="n"/>
      <c r="L1078" s="33">
        <f>IF(K1078="", "", IF(OR(ISTEXT(K1078),ISTEXT($F1078)),"",K1078*$F1078))</f>
        <v/>
      </c>
      <c r="M1078" s="30">
        <f>IF(OR(H1078="",H1078=0),"",IF(K1078="",IF(J1078="","",IF(OR(ISTEXT(J1078),ISTEXT(H1078)),"",J1078/H1078)),IF(OR(ISTEXT(L1078),ISTEXT(H1078)),"",L1078/H1078)))</f>
        <v/>
      </c>
    </row>
    <row r="1079" ht="13.35" customHeight="1" s="162">
      <c r="B1079" s="307" t="n"/>
      <c r="C1079" s="307" t="n"/>
      <c r="E1079" s="307" t="n"/>
      <c r="F1079" s="32" t="n"/>
      <c r="G1079" s="33">
        <f>IF(F1079="", "", IF(OR(ISTEXT(H1079),ISTEXT(F1079)),"",H1079/F1079))</f>
        <v/>
      </c>
      <c r="H1079" s="33" t="n"/>
      <c r="I1079" s="33" t="n"/>
      <c r="J1079" s="33">
        <f>IF(I1079="", "", IF(OR(ISTEXT(I1079),ISTEXT($F1079)),"",I1079*$F1079))</f>
        <v/>
      </c>
      <c r="K1079" s="33" t="n"/>
      <c r="L1079" s="33">
        <f>IF(K1079="", "", IF(OR(ISTEXT(K1079),ISTEXT($F1079)),"",K1079*$F1079))</f>
        <v/>
      </c>
      <c r="M1079" s="30">
        <f>IF(OR(H1079="",H1079=0),"",IF(K1079="",IF(J1079="","",IF(OR(ISTEXT(J1079),ISTEXT(H1079)),"",J1079/H1079)),IF(OR(ISTEXT(L1079),ISTEXT(H1079)),"",L1079/H1079)))</f>
        <v/>
      </c>
    </row>
    <row r="1080" ht="13.35" customHeight="1" s="162">
      <c r="B1080" s="307" t="n"/>
      <c r="C1080" s="307" t="n"/>
      <c r="E1080" s="307" t="n"/>
      <c r="F1080" s="32" t="n"/>
      <c r="G1080" s="33">
        <f>IF(F1080="", "", IF(OR(ISTEXT(H1080),ISTEXT(F1080)),"",H1080/F1080))</f>
        <v/>
      </c>
      <c r="H1080" s="33" t="n"/>
      <c r="I1080" s="33" t="n"/>
      <c r="J1080" s="33">
        <f>IF(I1080="", "", IF(OR(ISTEXT(I1080),ISTEXT($F1080)),"",I1080*$F1080))</f>
        <v/>
      </c>
      <c r="K1080" s="33" t="n"/>
      <c r="L1080" s="33">
        <f>IF(K1080="", "", IF(OR(ISTEXT(K1080),ISTEXT($F1080)),"",K1080*$F1080))</f>
        <v/>
      </c>
      <c r="M1080" s="30">
        <f>IF(OR(H1080="",H1080=0),"",IF(K1080="",IF(J1080="","",IF(OR(ISTEXT(J1080),ISTEXT(H1080)),"",J1080/H1080)),IF(OR(ISTEXT(L1080),ISTEXT(H1080)),"",L1080/H1080)))</f>
        <v/>
      </c>
    </row>
    <row r="1081" ht="13.35" customHeight="1" s="162">
      <c r="B1081" s="307" t="n"/>
      <c r="C1081" s="307" t="n"/>
      <c r="E1081" s="307" t="n"/>
      <c r="F1081" s="32" t="n"/>
      <c r="G1081" s="33">
        <f>IF(F1081="", "", IF(OR(ISTEXT(H1081),ISTEXT(F1081)),"",H1081/F1081))</f>
        <v/>
      </c>
      <c r="H1081" s="33" t="n"/>
      <c r="I1081" s="33" t="n"/>
      <c r="J1081" s="33">
        <f>IF(I1081="", "", IF(OR(ISTEXT(I1081),ISTEXT($F1081)),"",I1081*$F1081))</f>
        <v/>
      </c>
      <c r="K1081" s="33" t="n"/>
      <c r="L1081" s="33">
        <f>IF(K1081="", "", IF(OR(ISTEXT(K1081),ISTEXT($F1081)),"",K1081*$F1081))</f>
        <v/>
      </c>
      <c r="M1081" s="30">
        <f>IF(OR(H1081="",H1081=0),"",IF(K1081="",IF(J1081="","",IF(OR(ISTEXT(J1081),ISTEXT(H1081)),"",J1081/H1081)),IF(OR(ISTEXT(L1081),ISTEXT(H1081)),"",L1081/H1081)))</f>
        <v/>
      </c>
    </row>
    <row r="1082" ht="13.35" customHeight="1" s="162">
      <c r="B1082" s="307" t="n"/>
      <c r="C1082" s="307" t="n"/>
      <c r="E1082" s="307" t="n"/>
      <c r="F1082" s="32" t="n"/>
      <c r="G1082" s="33">
        <f>IF(F1082="", "", IF(OR(ISTEXT(H1082),ISTEXT(F1082)),"",H1082/F1082))</f>
        <v/>
      </c>
      <c r="H1082" s="33" t="n"/>
      <c r="I1082" s="33" t="n"/>
      <c r="J1082" s="33">
        <f>IF(I1082="", "", IF(OR(ISTEXT(I1082),ISTEXT($F1082)),"",I1082*$F1082))</f>
        <v/>
      </c>
      <c r="K1082" s="33" t="n"/>
      <c r="L1082" s="33">
        <f>IF(K1082="", "", IF(OR(ISTEXT(K1082),ISTEXT($F1082)),"",K1082*$F1082))</f>
        <v/>
      </c>
      <c r="M1082" s="30">
        <f>IF(OR(H1082="",H1082=0),"",IF(K1082="",IF(J1082="","",IF(OR(ISTEXT(J1082),ISTEXT(H1082)),"",J1082/H1082)),IF(OR(ISTEXT(L1082),ISTEXT(H1082)),"",L1082/H1082)))</f>
        <v/>
      </c>
    </row>
    <row r="1083" ht="13.35" customHeight="1" s="162">
      <c r="B1083" s="42" t="n"/>
      <c r="C1083" s="231" t="inlineStr">
        <is>
          <t>Total</t>
        </is>
      </c>
      <c r="D1083" s="159" t="n"/>
      <c r="E1083" s="42" t="n"/>
      <c r="F1083" s="42" t="n"/>
      <c r="G1083" s="43" t="n"/>
      <c r="H1083" s="43">
        <f>IF(SUM(H1073:H1082)+SUM(H1100:H1137)=0,"",SUM(H1073:H1082)+SUM(H1100:H1137))</f>
        <v/>
      </c>
      <c r="I1083" s="43" t="n"/>
      <c r="J1083" s="43">
        <f>IF(SUM(J1073:J1082)+SUM(J1100:J1137)=0,"",SUM(J1073:J1082)+SUM(J1100:J1137))</f>
        <v/>
      </c>
      <c r="K1083" s="43" t="n"/>
      <c r="L1083" s="43">
        <f>IF(SUM(L1073:L1082)+SUM(L1100:L1137)=0,"",SUM(L1073:L1082)+SUM(L1100:L1137))</f>
        <v/>
      </c>
      <c r="M1083" s="35">
        <f>IF(OR(H1083="",H1083=0),"",IF(L1083="",IF(J1083="","",IF(OR(ISTEXT(J1083),ISTEXT(H1083)),"",J1083/H1083)),IF(OR(ISTEXT(L1083),ISTEXT(H1083)),"",L1083/H1083)))</f>
        <v/>
      </c>
    </row>
    <row r="1084" ht="13.35" customHeight="1" s="162">
      <c r="B1084" s="188" t="inlineStr">
        <is>
          <t>Return Air Register / Inlet Airflow</t>
        </is>
      </c>
      <c r="C1084" s="174" t="n"/>
      <c r="D1084" s="174" t="n"/>
      <c r="E1084" s="174" t="n"/>
      <c r="F1084" s="173" t="n"/>
      <c r="G1084" s="233" t="inlineStr">
        <is>
          <t>Design VEL</t>
        </is>
      </c>
      <c r="H1084" s="194" t="inlineStr">
        <is>
          <t>Design CFM</t>
        </is>
      </c>
      <c r="I1084" s="188" t="inlineStr">
        <is>
          <t>Initial</t>
        </is>
      </c>
      <c r="J1084" s="173" t="n"/>
      <c r="K1084" s="188" t="inlineStr">
        <is>
          <t>Final</t>
        </is>
      </c>
      <c r="L1084" s="173" t="n"/>
      <c r="M1084" s="188" t="inlineStr">
        <is>
          <t>%</t>
        </is>
      </c>
    </row>
    <row r="1085" ht="13.35" customHeight="1" s="162">
      <c r="B1085" s="153" t="inlineStr">
        <is>
          <t>No.</t>
        </is>
      </c>
      <c r="C1085" s="188" t="inlineStr">
        <is>
          <t>Area Served</t>
        </is>
      </c>
      <c r="D1085" s="188" t="inlineStr">
        <is>
          <t>Type</t>
        </is>
      </c>
      <c r="E1085" s="188" t="inlineStr">
        <is>
          <t>Size</t>
        </is>
      </c>
      <c r="F1085" s="188" t="inlineStr">
        <is>
          <t>Ak</t>
        </is>
      </c>
      <c r="G1085" s="440" t="n"/>
      <c r="H1085" s="440" t="n"/>
      <c r="I1085" s="188" t="inlineStr">
        <is>
          <t>VEL</t>
        </is>
      </c>
      <c r="J1085" s="188" t="inlineStr">
        <is>
          <t>CFM</t>
        </is>
      </c>
      <c r="K1085" s="188" t="inlineStr">
        <is>
          <t>VEL</t>
        </is>
      </c>
      <c r="L1085" s="188" t="inlineStr">
        <is>
          <t>CFM</t>
        </is>
      </c>
      <c r="M1085" s="440" t="n"/>
    </row>
    <row r="1086" ht="13.35" customHeight="1" s="162">
      <c r="B1086" s="31" t="n"/>
      <c r="C1086" s="31" t="n"/>
      <c r="E1086" s="31" t="n"/>
      <c r="F1086" s="32" t="n"/>
      <c r="G1086" s="33">
        <f>IF(F1086="", "", IF(OR(ISTEXT(H1086),ISTEXT(F1086)),"",H1086/F1086))</f>
        <v/>
      </c>
      <c r="H1086" s="33">
        <f>IF(H1083="","",IF(ISTEXT(H1083),"",H1083-N(H1091)))</f>
        <v/>
      </c>
      <c r="I1086" s="33" t="n"/>
      <c r="J1086" s="33">
        <f>IF(I1086="", "", IF(OR(ISTEXT(I1086),ISTEXT($F1086)),"",I1086*$F1086))</f>
        <v/>
      </c>
      <c r="K1086" s="33" t="n"/>
      <c r="L1086" s="33">
        <f>IF(L1091="","",IF(ISTEXT(L1083),"",L1083-N(L1091)))</f>
        <v/>
      </c>
      <c r="M1086" s="30">
        <f>IF(OR(H1086="",H1086=0),"",IF(K1086="",IF(J1086="","",IF(OR(ISTEXT(J1086),ISTEXT(H1086)),"",J1086/H1086)),IF(OR(ISTEXT(L1086),ISTEXT(H1086)),"",L1086/H1086)))</f>
        <v/>
      </c>
    </row>
    <row r="1087" ht="13.35" customHeight="1" s="162">
      <c r="B1087" s="31" t="n"/>
      <c r="C1087" s="31" t="n"/>
      <c r="E1087" s="31" t="n"/>
      <c r="F1087" s="32" t="n"/>
      <c r="G1087" s="33">
        <f>IF(F1087="", "", IF(OR(ISTEXT(H1087),ISTEXT(F1087)),"",H1087/F1087))</f>
        <v/>
      </c>
      <c r="H1087" s="33" t="n"/>
      <c r="I1087" s="33" t="n"/>
      <c r="J1087" s="33">
        <f>IF(I1087="", "", IF(OR(ISTEXT(I1087),ISTEXT($F1087)),"",I1087*$F1087))</f>
        <v/>
      </c>
      <c r="K1087" s="33" t="n"/>
      <c r="L1087" s="33">
        <f>IF(K1087="", "", IF(OR(ISTEXT(K1087),ISTEXT($F1087)),"",K1087*$F1087))</f>
        <v/>
      </c>
      <c r="M1087" s="30">
        <f>IF(OR(H1087="",H1087=0),"",IF(K1087="",IF(J1087="","",IF(OR(ISTEXT(J1087),ISTEXT(H1087)),"",J1087/H1087)),IF(OR(ISTEXT(L1087),ISTEXT(H1087)),"",L1087/H1087)))</f>
        <v/>
      </c>
    </row>
    <row r="1088" ht="13.35" customHeight="1" s="162">
      <c r="B1088" s="42" t="n"/>
      <c r="C1088" s="231" t="inlineStr">
        <is>
          <t>Total</t>
        </is>
      </c>
      <c r="D1088" s="159" t="n"/>
      <c r="E1088" s="42" t="n"/>
      <c r="F1088" s="42" t="n"/>
      <c r="G1088" s="43" t="n"/>
      <c r="H1088" s="43">
        <f>IF(SUM(H1086:H1087)+SUM(H1141:H1144)=0,"",SUM(H1086:H1087)+SUM(H1141:H1144))</f>
        <v/>
      </c>
      <c r="I1088" s="42" t="n"/>
      <c r="J1088" s="43">
        <f>IF(SUM(J1086:J1087)+SUM(J1141:J1144)=0,"",SUM(J1086:J1087)+SUM(J1141:J1144))</f>
        <v/>
      </c>
      <c r="K1088" s="42" t="n"/>
      <c r="L1088" s="43">
        <f>IF(SUM(L1086:L1087)+SUM(L1141:L1144)=0,"",SUM(L1086:L1087)+SUM(L1141:L1144))</f>
        <v/>
      </c>
      <c r="M1088" s="35">
        <f>IF(OR(H1088="",H1088=0),"",IF(L1088="",IF(J1088="","",IF(OR(ISTEXT(J1088),ISTEXT(H1088)),"",J1088/H1088)),IF(OR(ISTEXT(L1088),ISTEXT(H1088)),"",L1088/H1088)))</f>
        <v/>
      </c>
    </row>
    <row r="1089" ht="13.35" customHeight="1" s="162">
      <c r="B1089" s="188" t="inlineStr">
        <is>
          <t>Outside Air Inlet / Duct Airflow</t>
        </is>
      </c>
      <c r="C1089" s="174" t="n"/>
      <c r="D1089" s="174" t="n"/>
      <c r="E1089" s="174" t="n"/>
      <c r="F1089" s="173" t="n"/>
      <c r="G1089" s="233" t="inlineStr">
        <is>
          <t>Design VEL</t>
        </is>
      </c>
      <c r="H1089" s="194" t="inlineStr">
        <is>
          <t>Design CFM</t>
        </is>
      </c>
      <c r="I1089" s="188" t="inlineStr">
        <is>
          <t>Initial</t>
        </is>
      </c>
      <c r="J1089" s="173" t="n"/>
      <c r="K1089" s="188" t="inlineStr">
        <is>
          <t>Final</t>
        </is>
      </c>
      <c r="L1089" s="173" t="n"/>
      <c r="M1089" s="188" t="inlineStr">
        <is>
          <t>%</t>
        </is>
      </c>
    </row>
    <row r="1090" ht="13.35" customHeight="1" s="162">
      <c r="B1090" s="153" t="inlineStr">
        <is>
          <t>No.</t>
        </is>
      </c>
      <c r="C1090" s="188" t="inlineStr">
        <is>
          <t>Area Served</t>
        </is>
      </c>
      <c r="D1090" s="188" t="inlineStr">
        <is>
          <t>Type</t>
        </is>
      </c>
      <c r="E1090" s="188" t="inlineStr">
        <is>
          <t>Size</t>
        </is>
      </c>
      <c r="F1090" s="188" t="inlineStr">
        <is>
          <t>Ak</t>
        </is>
      </c>
      <c r="G1090" s="440" t="n"/>
      <c r="H1090" s="440" t="n"/>
      <c r="I1090" s="188" t="inlineStr">
        <is>
          <t>VEL</t>
        </is>
      </c>
      <c r="J1090" s="188" t="inlineStr">
        <is>
          <t>CFM</t>
        </is>
      </c>
      <c r="K1090" s="188" t="inlineStr">
        <is>
          <t>VEL</t>
        </is>
      </c>
      <c r="L1090" s="188" t="inlineStr">
        <is>
          <t>CFM</t>
        </is>
      </c>
      <c r="M1090" s="440" t="n"/>
    </row>
    <row r="1091" ht="13.35" customHeight="1" s="162">
      <c r="B1091" s="31" t="n"/>
      <c r="C1091" s="31" t="n"/>
      <c r="E1091" s="31" t="n"/>
      <c r="F1091" s="32" t="n"/>
      <c r="G1091" s="33">
        <f>IF(F1091="", "", IF(OR(ISTEXT(H1091),ISTEXT(F1091)),"",H1091/F1091))</f>
        <v/>
      </c>
      <c r="H1091" s="33" t="n"/>
      <c r="I1091" s="33" t="n"/>
      <c r="J1091" s="33">
        <f>IF(I1091="", "", IF(OR(ISTEXT(I1091),ISTEXT($F1091)),"",I1091*$F1091))</f>
        <v/>
      </c>
      <c r="K1091" s="33" t="n"/>
      <c r="L1091" s="33">
        <f>IF(K1091="", "", IF(OR(ISTEXT(K1091),ISTEXT($F1091)),"",K1091*$F1091))</f>
        <v/>
      </c>
      <c r="M1091" s="30">
        <f>IF(OR(H1091="",H1091=0),"",IF(K1091="",IF(J1091="","",IF(OR(ISTEXT(J1091),ISTEXT(H1091)),"",J1091/H1091)),IF(OR(ISTEXT(L1091),ISTEXT(H1091)),"",L1091/H1091)))</f>
        <v/>
      </c>
    </row>
    <row r="1092" ht="13.35" customHeight="1" s="162">
      <c r="B1092" s="188" t="inlineStr">
        <is>
          <t>Remarks</t>
        </is>
      </c>
      <c r="C1092" s="173" t="n"/>
      <c r="D1092" s="154" t="n"/>
      <c r="E1092" s="174" t="n"/>
      <c r="F1092" s="174" t="n"/>
      <c r="G1092" s="174" t="n"/>
      <c r="H1092" s="174" t="n"/>
      <c r="I1092" s="174" t="n"/>
      <c r="J1092" s="174" t="n"/>
      <c r="K1092" s="174" t="n"/>
      <c r="L1092" s="174" t="n"/>
      <c r="M1092" s="173" t="n"/>
    </row>
    <row r="1093" ht="13.35" customHeight="1" s="162">
      <c r="B1093" s="154" t="n"/>
      <c r="C1093" s="174" t="n"/>
      <c r="D1093" s="174" t="n"/>
      <c r="E1093" s="174" t="n"/>
      <c r="F1093" s="174" t="n"/>
      <c r="G1093" s="174" t="n"/>
      <c r="H1093" s="174" t="n"/>
      <c r="I1093" s="174" t="n"/>
      <c r="J1093" s="174" t="n"/>
      <c r="K1093" s="174" t="n"/>
      <c r="L1093" s="174" t="n"/>
      <c r="M1093" s="173" t="n"/>
    </row>
    <row r="1094" ht="13.35" customHeight="1" s="162">
      <c r="B1094" s="154" t="n"/>
      <c r="C1094" s="174" t="n"/>
      <c r="D1094" s="174" t="n"/>
      <c r="E1094" s="174" t="n"/>
      <c r="F1094" s="174" t="n"/>
      <c r="G1094" s="174" t="n"/>
      <c r="H1094" s="174" t="n"/>
      <c r="I1094" s="174" t="n"/>
      <c r="J1094" s="174" t="n"/>
      <c r="K1094" s="174" t="n"/>
      <c r="L1094" s="174" t="n"/>
      <c r="M1094" s="173" t="n"/>
    </row>
    <row r="1095" ht="13.35" customHeight="1" s="162"/>
    <row r="1096" ht="13.35" customHeight="1" s="162">
      <c r="B1096" s="200" t="inlineStr">
        <is>
          <t>System (cont.)</t>
        </is>
      </c>
      <c r="C1096" s="403" t="n"/>
      <c r="D1096" s="209">
        <f>IF('{Equipment Data Entry}'!B17="","",'{Equipment Data Entry}'!B17)</f>
        <v/>
      </c>
      <c r="E1096" s="418" t="n"/>
      <c r="F1096" s="403" t="n"/>
      <c r="G1096" s="200" t="inlineStr">
        <is>
          <t>Service</t>
        </is>
      </c>
      <c r="H1096" s="403" t="n"/>
      <c r="I1096" s="210">
        <f>IF('{Equipment Data Entry}'!C17="","",'{Equipment Data Entry}'!C17)</f>
        <v/>
      </c>
      <c r="J1096" s="418" t="n"/>
      <c r="K1096" s="418" t="n"/>
      <c r="L1096" s="418" t="n"/>
      <c r="M1096" s="403" t="n"/>
    </row>
    <row r="1097" ht="13.35" customHeight="1" s="162">
      <c r="B1097" s="422" t="n"/>
      <c r="C1097" s="423" t="n"/>
      <c r="D1097" s="422" t="n"/>
      <c r="E1097" s="424" t="n"/>
      <c r="F1097" s="423" t="n"/>
      <c r="G1097" s="422" t="n"/>
      <c r="H1097" s="423" t="n"/>
      <c r="I1097" s="422" t="n"/>
      <c r="J1097" s="424" t="n"/>
      <c r="K1097" s="424" t="n"/>
      <c r="L1097" s="424" t="n"/>
      <c r="M1097" s="423" t="n"/>
    </row>
    <row r="1098" ht="13.35" customHeight="1" s="162">
      <c r="B1098" s="188" t="inlineStr">
        <is>
          <t>Supply Air Outlets (cont.)</t>
        </is>
      </c>
      <c r="C1098" s="174" t="n"/>
      <c r="D1098" s="174" t="n"/>
      <c r="E1098" s="174" t="n"/>
      <c r="F1098" s="173" t="n"/>
      <c r="G1098" s="233" t="inlineStr">
        <is>
          <t>Design VEL</t>
        </is>
      </c>
      <c r="H1098" s="194" t="inlineStr">
        <is>
          <t>Design CFM</t>
        </is>
      </c>
      <c r="I1098" s="188" t="inlineStr">
        <is>
          <t>Initial</t>
        </is>
      </c>
      <c r="J1098" s="173" t="n"/>
      <c r="K1098" s="188" t="inlineStr">
        <is>
          <t>Final</t>
        </is>
      </c>
      <c r="L1098" s="173" t="n"/>
      <c r="M1098" s="188" t="inlineStr">
        <is>
          <t>%</t>
        </is>
      </c>
    </row>
    <row r="1099" ht="13.35" customHeight="1" s="162">
      <c r="B1099" s="153" t="inlineStr">
        <is>
          <t>No.</t>
        </is>
      </c>
      <c r="C1099" s="188" t="inlineStr">
        <is>
          <t>Area Served</t>
        </is>
      </c>
      <c r="D1099" s="188" t="inlineStr">
        <is>
          <t>Type</t>
        </is>
      </c>
      <c r="E1099" s="188" t="inlineStr">
        <is>
          <t>Size</t>
        </is>
      </c>
      <c r="F1099" s="188" t="inlineStr">
        <is>
          <t>Ak</t>
        </is>
      </c>
      <c r="G1099" s="440" t="n"/>
      <c r="H1099" s="440" t="n"/>
      <c r="I1099" s="188" t="inlineStr">
        <is>
          <t>VEL</t>
        </is>
      </c>
      <c r="J1099" s="188" t="inlineStr">
        <is>
          <t>CFM</t>
        </is>
      </c>
      <c r="K1099" s="188" t="inlineStr">
        <is>
          <t>VEL</t>
        </is>
      </c>
      <c r="L1099" s="188" t="inlineStr">
        <is>
          <t>CFM</t>
        </is>
      </c>
      <c r="M1099" s="440" t="n"/>
    </row>
    <row r="1100" ht="13.35" customHeight="1" s="162">
      <c r="B1100" s="307" t="n"/>
      <c r="C1100" s="307" t="n"/>
      <c r="E1100" s="307" t="n"/>
      <c r="F1100" s="32" t="n"/>
      <c r="G1100" s="33">
        <f>IF(F1100="", "", IF(OR(ISTEXT(H1100),ISTEXT(F1100)),"",H1100/F1100))</f>
        <v/>
      </c>
      <c r="H1100" s="33" t="n"/>
      <c r="I1100" s="33" t="n"/>
      <c r="J1100" s="33">
        <f>IF(I1100="", "", IF(OR(ISTEXT(I1100),ISTEXT($F1100)),"",I1100*$F1100))</f>
        <v/>
      </c>
      <c r="K1100" s="33" t="n"/>
      <c r="L1100" s="33">
        <f>IF(K1100="", "", IF(OR(ISTEXT(K1100),ISTEXT($F1100)),"",K1100*$F1100))</f>
        <v/>
      </c>
      <c r="M1100" s="30">
        <f>IF(OR(H1100="",H1100=0),"",IF(K1100="",IF(J1100="","",IF(OR(ISTEXT(J1100),ISTEXT(H1100)),"",J1100/H1100)),IF(OR(ISTEXT(L1100),ISTEXT(H1100)),"",L1100/H1100)))</f>
        <v/>
      </c>
    </row>
    <row r="1101" ht="13.35" customHeight="1" s="162">
      <c r="B1101" s="307" t="n"/>
      <c r="C1101" s="307" t="n"/>
      <c r="E1101" s="307" t="n"/>
      <c r="F1101" s="32" t="n"/>
      <c r="G1101" s="33">
        <f>IF(F1101="", "", IF(OR(ISTEXT(H1101),ISTEXT(F1101)),"",H1101/F1101))</f>
        <v/>
      </c>
      <c r="H1101" s="33" t="n"/>
      <c r="I1101" s="33" t="n"/>
      <c r="J1101" s="33">
        <f>IF(I1101="", "", IF(OR(ISTEXT(I1101),ISTEXT($F1101)),"",I1101*$F1101))</f>
        <v/>
      </c>
      <c r="K1101" s="33" t="n"/>
      <c r="L1101" s="33">
        <f>IF(K1101="", "", IF(OR(ISTEXT(K1101),ISTEXT($F1101)),"",K1101*$F1101))</f>
        <v/>
      </c>
      <c r="M1101" s="30">
        <f>IF(OR(H1101="",H1101=0),"",IF(K1101="",IF(J1101="","",IF(OR(ISTEXT(J1101),ISTEXT(H1101)),"",J1101/H1101)),IF(OR(ISTEXT(L1101),ISTEXT(H1101)),"",L1101/H1101)))</f>
        <v/>
      </c>
    </row>
    <row r="1102" ht="13.35" customHeight="1" s="162">
      <c r="B1102" s="307" t="n"/>
      <c r="C1102" s="307" t="n"/>
      <c r="E1102" s="307" t="n"/>
      <c r="F1102" s="32" t="n"/>
      <c r="G1102" s="33">
        <f>IF(F1102="", "", IF(OR(ISTEXT(H1102),ISTEXT(F1102)),"",H1102/F1102))</f>
        <v/>
      </c>
      <c r="H1102" s="33" t="n"/>
      <c r="I1102" s="33" t="n"/>
      <c r="J1102" s="33">
        <f>IF(I1102="", "", IF(OR(ISTEXT(I1102),ISTEXT($F1102)),"",I1102*$F1102))</f>
        <v/>
      </c>
      <c r="K1102" s="33" t="n"/>
      <c r="L1102" s="33">
        <f>IF(K1102="", "", IF(OR(ISTEXT(K1102),ISTEXT($F1102)),"",K1102*$F1102))</f>
        <v/>
      </c>
      <c r="M1102" s="30">
        <f>IF(OR(H1102="",H1102=0),"",IF(K1102="",IF(J1102="","",IF(OR(ISTEXT(J1102),ISTEXT(H1102)),"",J1102/H1102)),IF(OR(ISTEXT(L1102),ISTEXT(H1102)),"",L1102/H1102)))</f>
        <v/>
      </c>
    </row>
    <row r="1103" ht="13.35" customHeight="1" s="162">
      <c r="B1103" s="307" t="n"/>
      <c r="C1103" s="307" t="n"/>
      <c r="E1103" s="307" t="n"/>
      <c r="F1103" s="32" t="n"/>
      <c r="G1103" s="33">
        <f>IF(F1103="", "", IF(OR(ISTEXT(H1103),ISTEXT(F1103)),"",H1103/F1103))</f>
        <v/>
      </c>
      <c r="H1103" s="33" t="n"/>
      <c r="I1103" s="33" t="n"/>
      <c r="J1103" s="33">
        <f>IF(I1103="", "", IF(OR(ISTEXT(I1103),ISTEXT($F1103)),"",I1103*$F1103))</f>
        <v/>
      </c>
      <c r="K1103" s="33" t="n"/>
      <c r="L1103" s="33">
        <f>IF(K1103="", "", IF(OR(ISTEXT(K1103),ISTEXT($F1103)),"",K1103*$F1103))</f>
        <v/>
      </c>
      <c r="M1103" s="30">
        <f>IF(OR(H1103="",H1103=0),"",IF(K1103="",IF(J1103="","",IF(OR(ISTEXT(J1103),ISTEXT(H1103)),"",J1103/H1103)),IF(OR(ISTEXT(L1103),ISTEXT(H1103)),"",L1103/H1103)))</f>
        <v/>
      </c>
    </row>
    <row r="1104" ht="13.35" customHeight="1" s="162">
      <c r="B1104" s="307" t="n"/>
      <c r="C1104" s="307" t="n"/>
      <c r="E1104" s="307" t="n"/>
      <c r="F1104" s="32" t="n"/>
      <c r="G1104" s="33">
        <f>IF(F1104="", "", IF(OR(ISTEXT(H1104),ISTEXT(F1104)),"",H1104/F1104))</f>
        <v/>
      </c>
      <c r="H1104" s="33" t="n"/>
      <c r="I1104" s="33" t="n"/>
      <c r="J1104" s="33">
        <f>IF(I1104="", "", IF(OR(ISTEXT(I1104),ISTEXT($F1104)),"",I1104*$F1104))</f>
        <v/>
      </c>
      <c r="K1104" s="33" t="n"/>
      <c r="L1104" s="33">
        <f>IF(K1104="", "", IF(OR(ISTEXT(K1104),ISTEXT($F1104)),"",K1104*$F1104))</f>
        <v/>
      </c>
      <c r="M1104" s="30">
        <f>IF(OR(H1104="",H1104=0),"",IF(K1104="",IF(J1104="","",IF(OR(ISTEXT(J1104),ISTEXT(H1104)),"",J1104/H1104)),IF(OR(ISTEXT(L1104),ISTEXT(H1104)),"",L1104/H1104)))</f>
        <v/>
      </c>
    </row>
    <row r="1105" ht="13.35" customHeight="1" s="162">
      <c r="B1105" s="307" t="n"/>
      <c r="C1105" s="307" t="n"/>
      <c r="E1105" s="307" t="n"/>
      <c r="F1105" s="32" t="n"/>
      <c r="G1105" s="33">
        <f>IF(F1105="", "", IF(OR(ISTEXT(H1105),ISTEXT(F1105)),"",H1105/F1105))</f>
        <v/>
      </c>
      <c r="H1105" s="33" t="n"/>
      <c r="I1105" s="33" t="n"/>
      <c r="J1105" s="33">
        <f>IF(I1105="", "", IF(OR(ISTEXT(I1105),ISTEXT($F1105)),"",I1105*$F1105))</f>
        <v/>
      </c>
      <c r="K1105" s="33" t="n"/>
      <c r="L1105" s="33">
        <f>IF(K1105="", "", IF(OR(ISTEXT(K1105),ISTEXT($F1105)),"",K1105*$F1105))</f>
        <v/>
      </c>
      <c r="M1105" s="30">
        <f>IF(OR(H1105="",H1105=0),"",IF(K1105="",IF(J1105="","",IF(OR(ISTEXT(J1105),ISTEXT(H1105)),"",J1105/H1105)),IF(OR(ISTEXT(L1105),ISTEXT(H1105)),"",L1105/H1105)))</f>
        <v/>
      </c>
    </row>
    <row r="1106" ht="13.35" customHeight="1" s="162">
      <c r="B1106" s="307" t="n"/>
      <c r="C1106" s="307" t="n"/>
      <c r="E1106" s="307" t="n"/>
      <c r="F1106" s="32" t="n"/>
      <c r="G1106" s="33">
        <f>IF(F1106="", "", IF(OR(ISTEXT(H1106),ISTEXT(F1106)),"",H1106/F1106))</f>
        <v/>
      </c>
      <c r="H1106" s="33" t="n"/>
      <c r="I1106" s="33" t="n"/>
      <c r="J1106" s="33">
        <f>IF(I1106="", "", IF(OR(ISTEXT(I1106),ISTEXT($F1106)),"",I1106*$F1106))</f>
        <v/>
      </c>
      <c r="K1106" s="33" t="n"/>
      <c r="L1106" s="33">
        <f>IF(K1106="", "", IF(OR(ISTEXT(K1106),ISTEXT($F1106)),"",K1106*$F1106))</f>
        <v/>
      </c>
      <c r="M1106" s="30">
        <f>IF(OR(H1106="",H1106=0),"",IF(K1106="",IF(J1106="","",IF(OR(ISTEXT(J1106),ISTEXT(H1106)),"",J1106/H1106)),IF(OR(ISTEXT(L1106),ISTEXT(H1106)),"",L1106/H1106)))</f>
        <v/>
      </c>
    </row>
    <row r="1107" ht="13.35" customHeight="1" s="162">
      <c r="B1107" s="307" t="n"/>
      <c r="C1107" s="307" t="n"/>
      <c r="E1107" s="307" t="n"/>
      <c r="F1107" s="32" t="n"/>
      <c r="G1107" s="33">
        <f>IF(F1107="", "", IF(OR(ISTEXT(H1107),ISTEXT(F1107)),"",H1107/F1107))</f>
        <v/>
      </c>
      <c r="H1107" s="33" t="n"/>
      <c r="I1107" s="33" t="n"/>
      <c r="J1107" s="33">
        <f>IF(I1107="", "", IF(OR(ISTEXT(I1107),ISTEXT($F1107)),"",I1107*$F1107))</f>
        <v/>
      </c>
      <c r="K1107" s="33" t="n"/>
      <c r="L1107" s="33">
        <f>IF(K1107="", "", IF(OR(ISTEXT(K1107),ISTEXT($F1107)),"",K1107*$F1107))</f>
        <v/>
      </c>
      <c r="M1107" s="30">
        <f>IF(OR(H1107="",H1107=0),"",IF(K1107="",IF(J1107="","",IF(OR(ISTEXT(J1107),ISTEXT(H1107)),"",J1107/H1107)),IF(OR(ISTEXT(L1107),ISTEXT(H1107)),"",L1107/H1107)))</f>
        <v/>
      </c>
    </row>
    <row r="1108" ht="13.35" customHeight="1" s="162">
      <c r="B1108" s="307" t="n"/>
      <c r="C1108" s="307" t="n"/>
      <c r="E1108" s="307" t="n"/>
      <c r="F1108" s="32" t="n"/>
      <c r="G1108" s="33">
        <f>IF(F1108="", "", IF(OR(ISTEXT(H1108),ISTEXT(F1108)),"",H1108/F1108))</f>
        <v/>
      </c>
      <c r="H1108" s="33" t="n"/>
      <c r="I1108" s="33" t="n"/>
      <c r="J1108" s="33">
        <f>IF(I1108="", "", IF(OR(ISTEXT(I1108),ISTEXT($F1108)),"",I1108*$F1108))</f>
        <v/>
      </c>
      <c r="K1108" s="33" t="n"/>
      <c r="L1108" s="33">
        <f>IF(K1108="", "", IF(OR(ISTEXT(K1108),ISTEXT($F1108)),"",K1108*$F1108))</f>
        <v/>
      </c>
      <c r="M1108" s="30">
        <f>IF(OR(H1108="",H1108=0),"",IF(K1108="",IF(J1108="","",IF(OR(ISTEXT(J1108),ISTEXT(H1108)),"",J1108/H1108)),IF(OR(ISTEXT(L1108),ISTEXT(H1108)),"",L1108/H1108)))</f>
        <v/>
      </c>
    </row>
    <row r="1109" ht="13.35" customHeight="1" s="162">
      <c r="B1109" s="307" t="n"/>
      <c r="C1109" s="307" t="n"/>
      <c r="E1109" s="307" t="n"/>
      <c r="F1109" s="32" t="n"/>
      <c r="G1109" s="33">
        <f>IF(F1109="", "", IF(OR(ISTEXT(H1109),ISTEXT(F1109)),"",H1109/F1109))</f>
        <v/>
      </c>
      <c r="H1109" s="33" t="n"/>
      <c r="I1109" s="33" t="n"/>
      <c r="J1109" s="33">
        <f>IF(I1109="", "", IF(OR(ISTEXT(I1109),ISTEXT($F1109)),"",I1109*$F1109))</f>
        <v/>
      </c>
      <c r="K1109" s="33" t="n"/>
      <c r="L1109" s="33">
        <f>IF(K1109="", "", IF(OR(ISTEXT(K1109),ISTEXT($F1109)),"",K1109*$F1109))</f>
        <v/>
      </c>
      <c r="M1109" s="30">
        <f>IF(OR(H1109="",H1109=0),"",IF(K1109="",IF(J1109="","",IF(OR(ISTEXT(J1109),ISTEXT(H1109)),"",J1109/H1109)),IF(OR(ISTEXT(L1109),ISTEXT(H1109)),"",L1109/H1109)))</f>
        <v/>
      </c>
    </row>
    <row r="1110" ht="13.35" customHeight="1" s="162">
      <c r="B1110" s="307" t="n"/>
      <c r="C1110" s="307" t="n"/>
      <c r="E1110" s="307" t="n"/>
      <c r="F1110" s="32" t="n"/>
      <c r="G1110" s="33">
        <f>IF(F1110="", "", IF(OR(ISTEXT(H1110),ISTEXT(F1110)),"",H1110/F1110))</f>
        <v/>
      </c>
      <c r="H1110" s="33" t="n"/>
      <c r="I1110" s="33" t="n"/>
      <c r="J1110" s="33">
        <f>IF(I1110="", "", IF(OR(ISTEXT(I1110),ISTEXT($F1110)),"",I1110*$F1110))</f>
        <v/>
      </c>
      <c r="K1110" s="33" t="n"/>
      <c r="L1110" s="33">
        <f>IF(K1110="", "", IF(OR(ISTEXT(K1110),ISTEXT($F1110)),"",K1110*$F1110))</f>
        <v/>
      </c>
      <c r="M1110" s="30">
        <f>IF(OR(H1110="",H1110=0),"",IF(K1110="",IF(J1110="","",IF(OR(ISTEXT(J1110),ISTEXT(H1110)),"",J1110/H1110)),IF(OR(ISTEXT(L1110),ISTEXT(H1110)),"",L1110/H1110)))</f>
        <v/>
      </c>
    </row>
    <row r="1111" ht="13.35" customHeight="1" s="162">
      <c r="B1111" s="307" t="n"/>
      <c r="C1111" s="307" t="n"/>
      <c r="E1111" s="307" t="n"/>
      <c r="F1111" s="32" t="n"/>
      <c r="G1111" s="33">
        <f>IF(F1111="", "", IF(OR(ISTEXT(H1111),ISTEXT(F1111)),"",H1111/F1111))</f>
        <v/>
      </c>
      <c r="H1111" s="33" t="n"/>
      <c r="I1111" s="33" t="n"/>
      <c r="J1111" s="33">
        <f>IF(I1111="", "", IF(OR(ISTEXT(I1111),ISTEXT($F1111)),"",I1111*$F1111))</f>
        <v/>
      </c>
      <c r="K1111" s="33" t="n"/>
      <c r="L1111" s="33">
        <f>IF(K1111="", "", IF(OR(ISTEXT(K1111),ISTEXT($F1111)),"",K1111*$F1111))</f>
        <v/>
      </c>
      <c r="M1111" s="30">
        <f>IF(OR(H1111="",H1111=0),"",IF(K1111="",IF(J1111="","",IF(OR(ISTEXT(J1111),ISTEXT(H1111)),"",J1111/H1111)),IF(OR(ISTEXT(L1111),ISTEXT(H1111)),"",L1111/H1111)))</f>
        <v/>
      </c>
    </row>
    <row r="1112" ht="13.35" customHeight="1" s="162">
      <c r="B1112" s="307" t="n"/>
      <c r="C1112" s="307" t="n"/>
      <c r="E1112" s="307" t="n"/>
      <c r="F1112" s="32" t="n"/>
      <c r="G1112" s="33">
        <f>IF(F1112="", "", IF(OR(ISTEXT(H1112),ISTEXT(F1112)),"",H1112/F1112))</f>
        <v/>
      </c>
      <c r="H1112" s="33" t="n"/>
      <c r="I1112" s="33" t="n"/>
      <c r="J1112" s="33">
        <f>IF(I1112="", "", IF(OR(ISTEXT(I1112),ISTEXT($F1112)),"",I1112*$F1112))</f>
        <v/>
      </c>
      <c r="K1112" s="33" t="n"/>
      <c r="L1112" s="33">
        <f>IF(K1112="", "", IF(OR(ISTEXT(K1112),ISTEXT($F1112)),"",K1112*$F1112))</f>
        <v/>
      </c>
      <c r="M1112" s="30">
        <f>IF(OR(H1112="",H1112=0),"",IF(K1112="",IF(J1112="","",IF(OR(ISTEXT(J1112),ISTEXT(H1112)),"",J1112/H1112)),IF(OR(ISTEXT(L1112),ISTEXT(H1112)),"",L1112/H1112)))</f>
        <v/>
      </c>
    </row>
    <row r="1113" ht="13.35" customHeight="1" s="162">
      <c r="B1113" s="307" t="n"/>
      <c r="C1113" s="307" t="n"/>
      <c r="E1113" s="307" t="n"/>
      <c r="F1113" s="32" t="n"/>
      <c r="G1113" s="33">
        <f>IF(F1113="", "", IF(OR(ISTEXT(H1113),ISTEXT(F1113)),"",H1113/F1113))</f>
        <v/>
      </c>
      <c r="H1113" s="33" t="n"/>
      <c r="I1113" s="33" t="n"/>
      <c r="J1113" s="33">
        <f>IF(I1113="", "", IF(OR(ISTEXT(I1113),ISTEXT($F1113)),"",I1113*$F1113))</f>
        <v/>
      </c>
      <c r="K1113" s="33" t="n"/>
      <c r="L1113" s="33">
        <f>IF(K1113="", "", IF(OR(ISTEXT(K1113),ISTEXT($F1113)),"",K1113*$F1113))</f>
        <v/>
      </c>
      <c r="M1113" s="30">
        <f>IF(OR(H1113="",H1113=0),"",IF(K1113="",IF(J1113="","",IF(OR(ISTEXT(J1113),ISTEXT(H1113)),"",J1113/H1113)),IF(OR(ISTEXT(L1113),ISTEXT(H1113)),"",L1113/H1113)))</f>
        <v/>
      </c>
    </row>
    <row r="1114" ht="13.35" customHeight="1" s="162">
      <c r="B1114" s="307" t="n"/>
      <c r="C1114" s="307" t="n"/>
      <c r="E1114" s="307" t="n"/>
      <c r="F1114" s="32" t="n"/>
      <c r="G1114" s="33">
        <f>IF(F1114="", "", IF(OR(ISTEXT(H1114),ISTEXT(F1114)),"",H1114/F1114))</f>
        <v/>
      </c>
      <c r="H1114" s="33" t="n"/>
      <c r="I1114" s="33" t="n"/>
      <c r="J1114" s="33">
        <f>IF(I1114="", "", IF(OR(ISTEXT(I1114),ISTEXT($F1114)),"",I1114*$F1114))</f>
        <v/>
      </c>
      <c r="K1114" s="33" t="n"/>
      <c r="L1114" s="33">
        <f>IF(K1114="", "", IF(OR(ISTEXT(K1114),ISTEXT($F1114)),"",K1114*$F1114))</f>
        <v/>
      </c>
      <c r="M1114" s="30">
        <f>IF(OR(H1114="",H1114=0),"",IF(K1114="",IF(J1114="","",IF(OR(ISTEXT(J1114),ISTEXT(H1114)),"",J1114/H1114)),IF(OR(ISTEXT(L1114),ISTEXT(H1114)),"",L1114/H1114)))</f>
        <v/>
      </c>
    </row>
    <row r="1115" ht="13.35" customHeight="1" s="162">
      <c r="B1115" s="307" t="n"/>
      <c r="C1115" s="307" t="n"/>
      <c r="E1115" s="307" t="n"/>
      <c r="F1115" s="32" t="n"/>
      <c r="G1115" s="33">
        <f>IF(F1115="", "", IF(OR(ISTEXT(H1115),ISTEXT(F1115)),"",H1115/F1115))</f>
        <v/>
      </c>
      <c r="H1115" s="33" t="n"/>
      <c r="I1115" s="33" t="n"/>
      <c r="J1115" s="33">
        <f>IF(I1115="", "", IF(OR(ISTEXT(I1115),ISTEXT($F1115)),"",I1115*$F1115))</f>
        <v/>
      </c>
      <c r="K1115" s="33" t="n"/>
      <c r="L1115" s="33">
        <f>IF(K1115="", "", IF(OR(ISTEXT(K1115),ISTEXT($F1115)),"",K1115*$F1115))</f>
        <v/>
      </c>
      <c r="M1115" s="30">
        <f>IF(OR(H1115="",H1115=0),"",IF(K1115="",IF(J1115="","",IF(OR(ISTEXT(J1115),ISTEXT(H1115)),"",J1115/H1115)),IF(OR(ISTEXT(L1115),ISTEXT(H1115)),"",L1115/H1115)))</f>
        <v/>
      </c>
    </row>
    <row r="1116" ht="13.35" customHeight="1" s="162">
      <c r="B1116" s="307" t="n"/>
      <c r="C1116" s="307" t="n"/>
      <c r="E1116" s="307" t="n"/>
      <c r="F1116" s="32" t="n"/>
      <c r="G1116" s="33">
        <f>IF(F1116="", "", IF(OR(ISTEXT(H1116),ISTEXT(F1116)),"",H1116/F1116))</f>
        <v/>
      </c>
      <c r="H1116" s="33" t="n"/>
      <c r="I1116" s="33" t="n"/>
      <c r="J1116" s="33">
        <f>IF(I1116="", "", IF(OR(ISTEXT(I1116),ISTEXT($F1116)),"",I1116*$F1116))</f>
        <v/>
      </c>
      <c r="K1116" s="33" t="n"/>
      <c r="L1116" s="33">
        <f>IF(K1116="", "", IF(OR(ISTEXT(K1116),ISTEXT($F1116)),"",K1116*$F1116))</f>
        <v/>
      </c>
      <c r="M1116" s="30">
        <f>IF(OR(H1116="",H1116=0),"",IF(K1116="",IF(J1116="","",IF(OR(ISTEXT(J1116),ISTEXT(H1116)),"",J1116/H1116)),IF(OR(ISTEXT(L1116),ISTEXT(H1116)),"",L1116/H1116)))</f>
        <v/>
      </c>
    </row>
    <row r="1117" ht="13.35" customHeight="1" s="162">
      <c r="B1117" s="307" t="n"/>
      <c r="C1117" s="307" t="n"/>
      <c r="E1117" s="307" t="n"/>
      <c r="F1117" s="32" t="n"/>
      <c r="G1117" s="33">
        <f>IF(F1117="", "", IF(OR(ISTEXT(H1117),ISTEXT(F1117)),"",H1117/F1117))</f>
        <v/>
      </c>
      <c r="H1117" s="33" t="n"/>
      <c r="I1117" s="33" t="n"/>
      <c r="J1117" s="33">
        <f>IF(I1117="", "", IF(OR(ISTEXT(I1117),ISTEXT($F1117)),"",I1117*$F1117))</f>
        <v/>
      </c>
      <c r="K1117" s="33" t="n"/>
      <c r="L1117" s="33">
        <f>IF(K1117="", "", IF(OR(ISTEXT(K1117),ISTEXT($F1117)),"",K1117*$F1117))</f>
        <v/>
      </c>
      <c r="M1117" s="30">
        <f>IF(OR(H1117="",H1117=0),"",IF(K1117="",IF(J1117="","",IF(OR(ISTEXT(J1117),ISTEXT(H1117)),"",J1117/H1117)),IF(OR(ISTEXT(L1117),ISTEXT(H1117)),"",L1117/H1117)))</f>
        <v/>
      </c>
    </row>
    <row r="1118" ht="13.35" customHeight="1" s="162">
      <c r="B1118" s="307" t="n"/>
      <c r="C1118" s="307" t="n"/>
      <c r="E1118" s="307" t="n"/>
      <c r="F1118" s="32" t="n"/>
      <c r="G1118" s="33">
        <f>IF(F1118="", "", IF(OR(ISTEXT(H1118),ISTEXT(F1118)),"",H1118/F1118))</f>
        <v/>
      </c>
      <c r="H1118" s="33" t="n"/>
      <c r="I1118" s="33" t="n"/>
      <c r="J1118" s="33">
        <f>IF(I1118="", "", IF(OR(ISTEXT(I1118),ISTEXT($F1118)),"",I1118*$F1118))</f>
        <v/>
      </c>
      <c r="K1118" s="33" t="n"/>
      <c r="L1118" s="33">
        <f>IF(K1118="", "", IF(OR(ISTEXT(K1118),ISTEXT($F1118)),"",K1118*$F1118))</f>
        <v/>
      </c>
      <c r="M1118" s="30">
        <f>IF(OR(H1118="",H1118=0),"",IF(K1118="",IF(J1118="","",IF(OR(ISTEXT(J1118),ISTEXT(H1118)),"",J1118/H1118)),IF(OR(ISTEXT(L1118),ISTEXT(H1118)),"",L1118/H1118)))</f>
        <v/>
      </c>
    </row>
    <row r="1119" ht="13.35" customHeight="1" s="162">
      <c r="B1119" s="307" t="n"/>
      <c r="C1119" s="307" t="n"/>
      <c r="E1119" s="307" t="n"/>
      <c r="F1119" s="32" t="n"/>
      <c r="G1119" s="33">
        <f>IF(F1119="", "", IF(OR(ISTEXT(H1119),ISTEXT(F1119)),"",H1119/F1119))</f>
        <v/>
      </c>
      <c r="H1119" s="33" t="n"/>
      <c r="I1119" s="33" t="n"/>
      <c r="J1119" s="33">
        <f>IF(I1119="", "", IF(OR(ISTEXT(I1119),ISTEXT($F1119)),"",I1119*$F1119))</f>
        <v/>
      </c>
      <c r="K1119" s="33" t="n"/>
      <c r="L1119" s="33">
        <f>IF(K1119="", "", IF(OR(ISTEXT(K1119),ISTEXT($F1119)),"",K1119*$F1119))</f>
        <v/>
      </c>
      <c r="M1119" s="30">
        <f>IF(OR(H1119="",H1119=0),"",IF(K1119="",IF(J1119="","",IF(OR(ISTEXT(J1119),ISTEXT(H1119)),"",J1119/H1119)),IF(OR(ISTEXT(L1119),ISTEXT(H1119)),"",L1119/H1119)))</f>
        <v/>
      </c>
    </row>
    <row r="1120" ht="13.35" customHeight="1" s="162">
      <c r="B1120" s="307" t="n"/>
      <c r="C1120" s="307" t="n"/>
      <c r="E1120" s="307" t="n"/>
      <c r="F1120" s="32" t="n"/>
      <c r="G1120" s="33">
        <f>IF(F1120="", "", IF(OR(ISTEXT(H1120),ISTEXT(F1120)),"",H1120/F1120))</f>
        <v/>
      </c>
      <c r="H1120" s="33" t="n"/>
      <c r="I1120" s="33" t="n"/>
      <c r="J1120" s="33">
        <f>IF(I1120="", "", IF(OR(ISTEXT(I1120),ISTEXT($F1120)),"",I1120*$F1120))</f>
        <v/>
      </c>
      <c r="K1120" s="33" t="n"/>
      <c r="L1120" s="33">
        <f>IF(K1120="", "", IF(OR(ISTEXT(K1120),ISTEXT($F1120)),"",K1120*$F1120))</f>
        <v/>
      </c>
      <c r="M1120" s="30">
        <f>IF(OR(H1120="",H1120=0),"",IF(K1120="",IF(J1120="","",IF(OR(ISTEXT(J1120),ISTEXT(H1120)),"",J1120/H1120)),IF(OR(ISTEXT(L1120),ISTEXT(H1120)),"",L1120/H1120)))</f>
        <v/>
      </c>
    </row>
    <row r="1121" ht="13.35" customHeight="1" s="162">
      <c r="B1121" s="307" t="n"/>
      <c r="C1121" s="307" t="n"/>
      <c r="E1121" s="307" t="n"/>
      <c r="F1121" s="32" t="n"/>
      <c r="G1121" s="33">
        <f>IF(F1121="", "", IF(OR(ISTEXT(H1121),ISTEXT(F1121)),"",H1121/F1121))</f>
        <v/>
      </c>
      <c r="H1121" s="33" t="n"/>
      <c r="I1121" s="33" t="n"/>
      <c r="J1121" s="33">
        <f>IF(I1121="", "", IF(OR(ISTEXT(I1121),ISTEXT($F1121)),"",I1121*$F1121))</f>
        <v/>
      </c>
      <c r="K1121" s="33" t="n"/>
      <c r="L1121" s="33">
        <f>IF(K1121="", "", IF(OR(ISTEXT(K1121),ISTEXT($F1121)),"",K1121*$F1121))</f>
        <v/>
      </c>
      <c r="M1121" s="30">
        <f>IF(OR(H1121="",H1121=0),"",IF(K1121="",IF(J1121="","",IF(OR(ISTEXT(J1121),ISTEXT(H1121)),"",J1121/H1121)),IF(OR(ISTEXT(L1121),ISTEXT(H1121)),"",L1121/H1121)))</f>
        <v/>
      </c>
    </row>
    <row r="1122" ht="13.35" customHeight="1" s="162">
      <c r="B1122" s="307" t="n"/>
      <c r="C1122" s="307" t="n"/>
      <c r="E1122" s="307" t="n"/>
      <c r="F1122" s="32" t="n"/>
      <c r="G1122" s="33">
        <f>IF(F1122="", "", IF(OR(ISTEXT(H1122),ISTEXT(F1122)),"",H1122/F1122))</f>
        <v/>
      </c>
      <c r="H1122" s="33" t="n"/>
      <c r="I1122" s="33" t="n"/>
      <c r="J1122" s="33">
        <f>IF(I1122="", "", IF(OR(ISTEXT(I1122),ISTEXT($F1122)),"",I1122*$F1122))</f>
        <v/>
      </c>
      <c r="K1122" s="33" t="n"/>
      <c r="L1122" s="33">
        <f>IF(K1122="", "", IF(OR(ISTEXT(K1122),ISTEXT($F1122)),"",K1122*$F1122))</f>
        <v/>
      </c>
      <c r="M1122" s="30">
        <f>IF(OR(H1122="",H1122=0),"",IF(K1122="",IF(J1122="","",IF(OR(ISTEXT(J1122),ISTEXT(H1122)),"",J1122/H1122)),IF(OR(ISTEXT(L1122),ISTEXT(H1122)),"",L1122/H1122)))</f>
        <v/>
      </c>
    </row>
    <row r="1123" ht="13.35" customHeight="1" s="162">
      <c r="B1123" s="307" t="n"/>
      <c r="C1123" s="307" t="n"/>
      <c r="E1123" s="307" t="n"/>
      <c r="F1123" s="32" t="n"/>
      <c r="G1123" s="33">
        <f>IF(F1123="", "", IF(OR(ISTEXT(H1123),ISTEXT(F1123)),"",H1123/F1123))</f>
        <v/>
      </c>
      <c r="H1123" s="33" t="n"/>
      <c r="I1123" s="33" t="n"/>
      <c r="J1123" s="33">
        <f>IF(I1123="", "", IF(OR(ISTEXT(I1123),ISTEXT($F1123)),"",I1123*$F1123))</f>
        <v/>
      </c>
      <c r="K1123" s="33" t="n"/>
      <c r="L1123" s="33">
        <f>IF(K1123="", "", IF(OR(ISTEXT(K1123),ISTEXT($F1123)),"",K1123*$F1123))</f>
        <v/>
      </c>
      <c r="M1123" s="30">
        <f>IF(OR(H1123="",H1123=0),"",IF(K1123="",IF(J1123="","",IF(OR(ISTEXT(J1123),ISTEXT(H1123)),"",J1123/H1123)),IF(OR(ISTEXT(L1123),ISTEXT(H1123)),"",L1123/H1123)))</f>
        <v/>
      </c>
    </row>
    <row r="1124" ht="13.35" customHeight="1" s="162">
      <c r="B1124" s="307" t="n"/>
      <c r="C1124" s="307" t="n"/>
      <c r="E1124" s="307" t="n"/>
      <c r="F1124" s="32" t="n"/>
      <c r="G1124" s="33">
        <f>IF(F1124="", "", IF(OR(ISTEXT(H1124),ISTEXT(F1124)),"",H1124/F1124))</f>
        <v/>
      </c>
      <c r="H1124" s="33" t="n"/>
      <c r="I1124" s="33" t="n"/>
      <c r="J1124" s="33">
        <f>IF(I1124="", "", IF(OR(ISTEXT(I1124),ISTEXT($F1124)),"",I1124*$F1124))</f>
        <v/>
      </c>
      <c r="K1124" s="33" t="n"/>
      <c r="L1124" s="33">
        <f>IF(K1124="", "", IF(OR(ISTEXT(K1124),ISTEXT($F1124)),"",K1124*$F1124))</f>
        <v/>
      </c>
      <c r="M1124" s="30">
        <f>IF(OR(H1124="",H1124=0),"",IF(K1124="",IF(J1124="","",IF(OR(ISTEXT(J1124),ISTEXT(H1124)),"",J1124/H1124)),IF(OR(ISTEXT(L1124),ISTEXT(H1124)),"",L1124/H1124)))</f>
        <v/>
      </c>
    </row>
    <row r="1125" ht="13.35" customHeight="1" s="162">
      <c r="B1125" s="307" t="n"/>
      <c r="C1125" s="307" t="n"/>
      <c r="E1125" s="307" t="n"/>
      <c r="F1125" s="32" t="n"/>
      <c r="G1125" s="33">
        <f>IF(F1125="", "", IF(OR(ISTEXT(H1125),ISTEXT(F1125)),"",H1125/F1125))</f>
        <v/>
      </c>
      <c r="H1125" s="33" t="n"/>
      <c r="I1125" s="33" t="n"/>
      <c r="J1125" s="33">
        <f>IF(I1125="", "", IF(OR(ISTEXT(I1125),ISTEXT($F1125)),"",I1125*$F1125))</f>
        <v/>
      </c>
      <c r="K1125" s="33" t="n"/>
      <c r="L1125" s="33">
        <f>IF(K1125="", "", IF(OR(ISTEXT(K1125),ISTEXT($F1125)),"",K1125*$F1125))</f>
        <v/>
      </c>
      <c r="M1125" s="30">
        <f>IF(OR(H1125="",H1125=0),"",IF(K1125="",IF(J1125="","",IF(OR(ISTEXT(J1125),ISTEXT(H1125)),"",J1125/H1125)),IF(OR(ISTEXT(L1125),ISTEXT(H1125)),"",L1125/H1125)))</f>
        <v/>
      </c>
    </row>
    <row r="1126" ht="13.35" customHeight="1" s="162">
      <c r="B1126" s="307" t="n"/>
      <c r="C1126" s="307" t="n"/>
      <c r="E1126" s="307" t="n"/>
      <c r="F1126" s="32" t="n"/>
      <c r="G1126" s="33">
        <f>IF(F1126="", "", IF(OR(ISTEXT(H1126),ISTEXT(F1126)),"",H1126/F1126))</f>
        <v/>
      </c>
      <c r="H1126" s="33" t="n"/>
      <c r="I1126" s="33" t="n"/>
      <c r="J1126" s="33">
        <f>IF(I1126="", "", IF(OR(ISTEXT(I1126),ISTEXT($F1126)),"",I1126*$F1126))</f>
        <v/>
      </c>
      <c r="K1126" s="33" t="n"/>
      <c r="L1126" s="33">
        <f>IF(K1126="", "", IF(OR(ISTEXT(K1126),ISTEXT($F1126)),"",K1126*$F1126))</f>
        <v/>
      </c>
      <c r="M1126" s="30">
        <f>IF(OR(H1126="",H1126=0),"",IF(K1126="",IF(J1126="","",IF(OR(ISTEXT(J1126),ISTEXT(H1126)),"",J1126/H1126)),IF(OR(ISTEXT(L1126),ISTEXT(H1126)),"",L1126/H1126)))</f>
        <v/>
      </c>
    </row>
    <row r="1127" ht="13.35" customHeight="1" s="162">
      <c r="B1127" s="307" t="n"/>
      <c r="C1127" s="307" t="n"/>
      <c r="E1127" s="307" t="n"/>
      <c r="F1127" s="32" t="n"/>
      <c r="G1127" s="33">
        <f>IF(F1127="", "", IF(OR(ISTEXT(H1127),ISTEXT(F1127)),"",H1127/F1127))</f>
        <v/>
      </c>
      <c r="H1127" s="33" t="n"/>
      <c r="I1127" s="33" t="n"/>
      <c r="J1127" s="33">
        <f>IF(I1127="", "", IF(OR(ISTEXT(I1127),ISTEXT($F1127)),"",I1127*$F1127))</f>
        <v/>
      </c>
      <c r="K1127" s="33" t="n"/>
      <c r="L1127" s="33">
        <f>IF(K1127="", "", IF(OR(ISTEXT(K1127),ISTEXT($F1127)),"",K1127*$F1127))</f>
        <v/>
      </c>
      <c r="M1127" s="30">
        <f>IF(OR(H1127="",H1127=0),"",IF(K1127="",IF(J1127="","",IF(OR(ISTEXT(J1127),ISTEXT(H1127)),"",J1127/H1127)),IF(OR(ISTEXT(L1127),ISTEXT(H1127)),"",L1127/H1127)))</f>
        <v/>
      </c>
    </row>
    <row r="1128" ht="13.35" customHeight="1" s="162">
      <c r="B1128" s="307" t="n"/>
      <c r="C1128" s="307" t="n"/>
      <c r="E1128" s="307" t="n"/>
      <c r="F1128" s="32" t="n"/>
      <c r="G1128" s="33">
        <f>IF(F1128="", "", IF(OR(ISTEXT(H1128),ISTEXT(F1128)),"",H1128/F1128))</f>
        <v/>
      </c>
      <c r="H1128" s="33" t="n"/>
      <c r="I1128" s="33" t="n"/>
      <c r="J1128" s="33">
        <f>IF(I1128="", "", IF(OR(ISTEXT(I1128),ISTEXT($F1128)),"",I1128*$F1128))</f>
        <v/>
      </c>
      <c r="K1128" s="33" t="n"/>
      <c r="L1128" s="33">
        <f>IF(K1128="", "", IF(OR(ISTEXT(K1128),ISTEXT($F1128)),"",K1128*$F1128))</f>
        <v/>
      </c>
      <c r="M1128" s="30">
        <f>IF(OR(H1128="",H1128=0),"",IF(K1128="",IF(J1128="","",IF(OR(ISTEXT(J1128),ISTEXT(H1128)),"",J1128/H1128)),IF(OR(ISTEXT(L1128),ISTEXT(H1128)),"",L1128/H1128)))</f>
        <v/>
      </c>
    </row>
    <row r="1129" ht="13.35" customHeight="1" s="162">
      <c r="B1129" s="307" t="n"/>
      <c r="C1129" s="307" t="n"/>
      <c r="E1129" s="307" t="n"/>
      <c r="F1129" s="32" t="n"/>
      <c r="G1129" s="33">
        <f>IF(F1129="", "", IF(OR(ISTEXT(H1129),ISTEXT(F1129)),"",H1129/F1129))</f>
        <v/>
      </c>
      <c r="H1129" s="33" t="n"/>
      <c r="I1129" s="33" t="n"/>
      <c r="J1129" s="33">
        <f>IF(I1129="", "", IF(OR(ISTEXT(I1129),ISTEXT($F1129)),"",I1129*$F1129))</f>
        <v/>
      </c>
      <c r="K1129" s="33" t="n"/>
      <c r="L1129" s="33">
        <f>IF(K1129="", "", IF(OR(ISTEXT(K1129),ISTEXT($F1129)),"",K1129*$F1129))</f>
        <v/>
      </c>
      <c r="M1129" s="30">
        <f>IF(OR(H1129="",H1129=0),"",IF(K1129="",IF(J1129="","",IF(OR(ISTEXT(J1129),ISTEXT(H1129)),"",J1129/H1129)),IF(OR(ISTEXT(L1129),ISTEXT(H1129)),"",L1129/H1129)))</f>
        <v/>
      </c>
    </row>
    <row r="1130" ht="13.35" customHeight="1" s="162">
      <c r="B1130" s="307" t="n"/>
      <c r="C1130" s="307" t="n"/>
      <c r="E1130" s="307" t="n"/>
      <c r="F1130" s="32" t="n"/>
      <c r="G1130" s="33">
        <f>IF(F1130="", "", IF(OR(ISTEXT(H1130),ISTEXT(F1130)),"",H1130/F1130))</f>
        <v/>
      </c>
      <c r="H1130" s="33" t="n"/>
      <c r="I1130" s="33" t="n"/>
      <c r="J1130" s="33">
        <f>IF(I1130="", "", IF(OR(ISTEXT(I1130),ISTEXT($F1130)),"",I1130*$F1130))</f>
        <v/>
      </c>
      <c r="K1130" s="33" t="n"/>
      <c r="L1130" s="33">
        <f>IF(K1130="", "", IF(OR(ISTEXT(K1130),ISTEXT($F1130)),"",K1130*$F1130))</f>
        <v/>
      </c>
      <c r="M1130" s="30">
        <f>IF(OR(H1130="",H1130=0),"",IF(K1130="",IF(J1130="","",IF(OR(ISTEXT(J1130),ISTEXT(H1130)),"",J1130/H1130)),IF(OR(ISTEXT(L1130),ISTEXT(H1130)),"",L1130/H1130)))</f>
        <v/>
      </c>
    </row>
    <row r="1131" ht="13.35" customHeight="1" s="162">
      <c r="B1131" s="307" t="n"/>
      <c r="C1131" s="307" t="n"/>
      <c r="E1131" s="307" t="n"/>
      <c r="F1131" s="32" t="n"/>
      <c r="G1131" s="33">
        <f>IF(F1131="", "", IF(OR(ISTEXT(H1131),ISTEXT(F1131)),"",H1131/F1131))</f>
        <v/>
      </c>
      <c r="H1131" s="33" t="n"/>
      <c r="I1131" s="33" t="n"/>
      <c r="J1131" s="33">
        <f>IF(I1131="", "", IF(OR(ISTEXT(I1131),ISTEXT($F1131)),"",I1131*$F1131))</f>
        <v/>
      </c>
      <c r="K1131" s="33" t="n"/>
      <c r="L1131" s="33">
        <f>IF(K1131="", "", IF(OR(ISTEXT(K1131),ISTEXT($F1131)),"",K1131*$F1131))</f>
        <v/>
      </c>
      <c r="M1131" s="30">
        <f>IF(OR(H1131="",H1131=0),"",IF(K1131="",IF(J1131="","",IF(OR(ISTEXT(J1131),ISTEXT(H1131)),"",J1131/H1131)),IF(OR(ISTEXT(L1131),ISTEXT(H1131)),"",L1131/H1131)))</f>
        <v/>
      </c>
    </row>
    <row r="1132" ht="13.35" customHeight="1" s="162">
      <c r="B1132" s="307" t="n"/>
      <c r="C1132" s="307" t="n"/>
      <c r="E1132" s="307" t="n"/>
      <c r="F1132" s="32" t="n"/>
      <c r="G1132" s="33">
        <f>IF(F1132="", "", IF(OR(ISTEXT(H1132),ISTEXT(F1132)),"",H1132/F1132))</f>
        <v/>
      </c>
      <c r="H1132" s="33" t="n"/>
      <c r="I1132" s="33" t="n"/>
      <c r="J1132" s="33">
        <f>IF(I1132="", "", IF(OR(ISTEXT(I1132),ISTEXT($F1132)),"",I1132*$F1132))</f>
        <v/>
      </c>
      <c r="K1132" s="33" t="n"/>
      <c r="L1132" s="33">
        <f>IF(K1132="", "", IF(OR(ISTEXT(K1132),ISTEXT($F1132)),"",K1132*$F1132))</f>
        <v/>
      </c>
      <c r="M1132" s="30">
        <f>IF(OR(H1132="",H1132=0),"",IF(K1132="",IF(J1132="","",IF(OR(ISTEXT(J1132),ISTEXT(H1132)),"",J1132/H1132)),IF(OR(ISTEXT(L1132),ISTEXT(H1132)),"",L1132/H1132)))</f>
        <v/>
      </c>
    </row>
    <row r="1133" ht="13.35" customHeight="1" s="162">
      <c r="B1133" s="307" t="n"/>
      <c r="C1133" s="307" t="n"/>
      <c r="E1133" s="307" t="n"/>
      <c r="F1133" s="32" t="n"/>
      <c r="G1133" s="33">
        <f>IF(F1133="", "", IF(OR(ISTEXT(H1133),ISTEXT(F1133)),"",H1133/F1133))</f>
        <v/>
      </c>
      <c r="H1133" s="33" t="n"/>
      <c r="I1133" s="33" t="n"/>
      <c r="J1133" s="33">
        <f>IF(I1133="", "", IF(OR(ISTEXT(I1133),ISTEXT($F1133)),"",I1133*$F1133))</f>
        <v/>
      </c>
      <c r="K1133" s="33" t="n"/>
      <c r="L1133" s="33">
        <f>IF(K1133="", "", IF(OR(ISTEXT(K1133),ISTEXT($F1133)),"",K1133*$F1133))</f>
        <v/>
      </c>
      <c r="M1133" s="30">
        <f>IF(OR(H1133="",H1133=0),"",IF(K1133="",IF(J1133="","",IF(OR(ISTEXT(J1133),ISTEXT(H1133)),"",J1133/H1133)),IF(OR(ISTEXT(L1133),ISTEXT(H1133)),"",L1133/H1133)))</f>
        <v/>
      </c>
    </row>
    <row r="1134" ht="13.35" customHeight="1" s="162">
      <c r="B1134" s="307" t="n"/>
      <c r="C1134" s="307" t="n"/>
      <c r="E1134" s="307" t="n"/>
      <c r="F1134" s="32" t="n"/>
      <c r="G1134" s="33">
        <f>IF(F1134="", "", IF(OR(ISTEXT(H1134),ISTEXT(F1134)),"",H1134/F1134))</f>
        <v/>
      </c>
      <c r="H1134" s="33" t="n"/>
      <c r="I1134" s="33" t="n"/>
      <c r="J1134" s="33">
        <f>IF(I1134="", "", IF(OR(ISTEXT(I1134),ISTEXT($F1134)),"",I1134*$F1134))</f>
        <v/>
      </c>
      <c r="K1134" s="33" t="n"/>
      <c r="L1134" s="33">
        <f>IF(K1134="", "", IF(OR(ISTEXT(K1134),ISTEXT($F1134)),"",K1134*$F1134))</f>
        <v/>
      </c>
      <c r="M1134" s="30">
        <f>IF(OR(H1134="",H1134=0),"",IF(K1134="",IF(J1134="","",IF(OR(ISTEXT(J1134),ISTEXT(H1134)),"",J1134/H1134)),IF(OR(ISTEXT(L1134),ISTEXT(H1134)),"",L1134/H1134)))</f>
        <v/>
      </c>
    </row>
    <row r="1135" ht="13.35" customHeight="1" s="162">
      <c r="B1135" s="307" t="n"/>
      <c r="C1135" s="307" t="n"/>
      <c r="E1135" s="307" t="n"/>
      <c r="F1135" s="32" t="n"/>
      <c r="G1135" s="33">
        <f>IF(F1135="", "", IF(OR(ISTEXT(H1135),ISTEXT(F1135)),"",H1135/F1135))</f>
        <v/>
      </c>
      <c r="H1135" s="33" t="n"/>
      <c r="I1135" s="33" t="n"/>
      <c r="J1135" s="33">
        <f>IF(I1135="", "", IF(OR(ISTEXT(I1135),ISTEXT($F1135)),"",I1135*$F1135))</f>
        <v/>
      </c>
      <c r="K1135" s="33" t="n"/>
      <c r="L1135" s="33">
        <f>IF(K1135="", "", IF(OR(ISTEXT(K1135),ISTEXT($F1135)),"",K1135*$F1135))</f>
        <v/>
      </c>
      <c r="M1135" s="30">
        <f>IF(OR(H1135="",H1135=0),"",IF(K1135="",IF(J1135="","",IF(OR(ISTEXT(J1135),ISTEXT(H1135)),"",J1135/H1135)),IF(OR(ISTEXT(L1135),ISTEXT(H1135)),"",L1135/H1135)))</f>
        <v/>
      </c>
    </row>
    <row r="1136" ht="13.35" customHeight="1" s="162">
      <c r="B1136" s="307" t="n"/>
      <c r="C1136" s="307" t="n"/>
      <c r="E1136" s="307" t="n"/>
      <c r="F1136" s="32" t="n"/>
      <c r="G1136" s="33">
        <f>IF(F1136="", "", IF(OR(ISTEXT(H1136),ISTEXT(F1136)),"",H1136/F1136))</f>
        <v/>
      </c>
      <c r="H1136" s="33" t="n"/>
      <c r="I1136" s="33" t="n"/>
      <c r="J1136" s="33">
        <f>IF(I1136="", "", IF(OR(ISTEXT(I1136),ISTEXT($F1136)),"",I1136*$F1136))</f>
        <v/>
      </c>
      <c r="K1136" s="33" t="n"/>
      <c r="L1136" s="33">
        <f>IF(K1136="", "", IF(OR(ISTEXT(K1136),ISTEXT($F1136)),"",K1136*$F1136))</f>
        <v/>
      </c>
      <c r="M1136" s="30">
        <f>IF(OR(H1136="",H1136=0),"",IF(K1136="",IF(J1136="","",IF(OR(ISTEXT(J1136),ISTEXT(H1136)),"",J1136/H1136)),IF(OR(ISTEXT(L1136),ISTEXT(H1136)),"",L1136/H1136)))</f>
        <v/>
      </c>
    </row>
    <row r="1137" ht="13.35" customHeight="1" s="162">
      <c r="B1137" s="307" t="n"/>
      <c r="C1137" s="307" t="n"/>
      <c r="E1137" s="307" t="n"/>
      <c r="F1137" s="32" t="n"/>
      <c r="G1137" s="33">
        <f>IF(F1137="", "", IF(OR(ISTEXT(H1137),ISTEXT(F1137)),"",H1137/F1137))</f>
        <v/>
      </c>
      <c r="H1137" s="33" t="n"/>
      <c r="I1137" s="33" t="n"/>
      <c r="J1137" s="33">
        <f>IF(I1137="", "", IF(OR(ISTEXT(I1137),ISTEXT($F1137)),"",I1137*$F1137))</f>
        <v/>
      </c>
      <c r="K1137" s="33" t="n"/>
      <c r="L1137" s="33">
        <f>IF(K1137="", "", IF(OR(ISTEXT(K1137),ISTEXT($F1137)),"",K1137*$F1137))</f>
        <v/>
      </c>
      <c r="M1137" s="30">
        <f>IF(OR(H1137="",H1137=0),"",IF(K1137="",IF(J1137="","",IF(OR(ISTEXT(J1137),ISTEXT(H1137)),"",J1137/H1137)),IF(OR(ISTEXT(L1137),ISTEXT(H1137)),"",L1137/H1137)))</f>
        <v/>
      </c>
    </row>
    <row r="1138" ht="13.35" customHeight="1" s="162">
      <c r="B1138" s="42" t="n"/>
      <c r="C1138" s="231" t="inlineStr">
        <is>
          <t>Subtotal (this page)</t>
        </is>
      </c>
      <c r="D1138" s="159" t="n"/>
      <c r="E1138" s="42" t="n"/>
      <c r="F1138" s="42" t="n"/>
      <c r="G1138" s="43" t="n"/>
      <c r="H1138" s="43">
        <f>IF(SUM(H1100:H1137)=0,"",SUM(H1100:H1137))</f>
        <v/>
      </c>
      <c r="I1138" s="43" t="n"/>
      <c r="J1138" s="43">
        <f>IF(SUM(J1100:J1137)=0,"",SUM(J1100:J1137))</f>
        <v/>
      </c>
      <c r="K1138" s="43" t="n"/>
      <c r="L1138" s="43">
        <f>IF(SUM(L1100:L1137)=0,"",SUM(L1100:L1137))</f>
        <v/>
      </c>
      <c r="M1138" s="35">
        <f>IF(OR(H1138="",H1138=0),"",IF(L1138="",IF(J1138="","",IF(OR(ISTEXT(J1138),ISTEXT(H1138)),"",J1138/H1138)),IF(OR(ISTEXT(L1138),ISTEXT(H1138)),"",L1138/H1138)))</f>
        <v/>
      </c>
    </row>
    <row r="1139" ht="13.35" customHeight="1" s="162">
      <c r="B1139" s="188" t="inlineStr">
        <is>
          <t>Return Air Inlets (cont.)</t>
        </is>
      </c>
      <c r="C1139" s="174" t="n"/>
      <c r="D1139" s="174" t="n"/>
      <c r="E1139" s="174" t="n"/>
      <c r="F1139" s="173" t="n"/>
      <c r="G1139" s="233" t="inlineStr">
        <is>
          <t>Design VEL</t>
        </is>
      </c>
      <c r="H1139" s="194" t="inlineStr">
        <is>
          <t>Design CFM</t>
        </is>
      </c>
      <c r="I1139" s="188" t="inlineStr">
        <is>
          <t>Initial</t>
        </is>
      </c>
      <c r="J1139" s="173" t="n"/>
      <c r="K1139" s="188" t="inlineStr">
        <is>
          <t>Final</t>
        </is>
      </c>
      <c r="L1139" s="173" t="n"/>
      <c r="M1139" s="188" t="inlineStr">
        <is>
          <t>%</t>
        </is>
      </c>
    </row>
    <row r="1140" ht="13.35" customHeight="1" s="162">
      <c r="B1140" s="153" t="inlineStr">
        <is>
          <t>No.</t>
        </is>
      </c>
      <c r="C1140" s="188" t="inlineStr">
        <is>
          <t>Area Served</t>
        </is>
      </c>
      <c r="D1140" s="188" t="inlineStr">
        <is>
          <t>Type</t>
        </is>
      </c>
      <c r="E1140" s="188" t="inlineStr">
        <is>
          <t>Size</t>
        </is>
      </c>
      <c r="F1140" s="188" t="inlineStr">
        <is>
          <t>Ak</t>
        </is>
      </c>
      <c r="G1140" s="440" t="n"/>
      <c r="H1140" s="440" t="n"/>
      <c r="I1140" s="188" t="inlineStr">
        <is>
          <t>VEL</t>
        </is>
      </c>
      <c r="J1140" s="188" t="inlineStr">
        <is>
          <t>CFM</t>
        </is>
      </c>
      <c r="K1140" s="188" t="inlineStr">
        <is>
          <t>VEL</t>
        </is>
      </c>
      <c r="L1140" s="188" t="inlineStr">
        <is>
          <t>CFM</t>
        </is>
      </c>
      <c r="M1140" s="440" t="n"/>
    </row>
    <row r="1141" ht="13.35" customHeight="1" s="162">
      <c r="B1141" s="31" t="n"/>
      <c r="C1141" s="31" t="n"/>
      <c r="E1141" s="31" t="n"/>
      <c r="F1141" s="32" t="n"/>
      <c r="G1141" s="33">
        <f>IF(F1141="", "", IF(OR(ISTEXT(H1141),ISTEXT(F1141)),"",H1141/F1141))</f>
        <v/>
      </c>
      <c r="H1141" s="33" t="n"/>
      <c r="I1141" s="33" t="n"/>
      <c r="J1141" s="33">
        <f>IF(I1141="", "", IF(OR(ISTEXT(I1141),ISTEXT($F1141)),"",I1141*$F1141))</f>
        <v/>
      </c>
      <c r="K1141" s="33" t="n"/>
      <c r="L1141" s="33">
        <f>IF(K1141="", "", IF(OR(ISTEXT(K1141),ISTEXT($F1141)),"",K1141*$F1141))</f>
        <v/>
      </c>
      <c r="M1141" s="30">
        <f>IF(OR(H1141="",H1141=0),"",IF(K1141="",IF(J1141="","",IF(OR(ISTEXT(J1141),ISTEXT(H1141)),"",J1141/H1141)),IF(OR(ISTEXT(L1141),ISTEXT(H1141)),"",L1141/H1141)))</f>
        <v/>
      </c>
    </row>
    <row r="1142" ht="13.35" customHeight="1" s="162">
      <c r="B1142" s="31" t="n"/>
      <c r="C1142" s="31" t="n"/>
      <c r="E1142" s="31" t="n"/>
      <c r="F1142" s="32" t="n"/>
      <c r="G1142" s="33">
        <f>IF(F1142="", "", IF(OR(ISTEXT(H1142),ISTEXT(F1142)),"",H1142/F1142))</f>
        <v/>
      </c>
      <c r="H1142" s="33" t="n"/>
      <c r="I1142" s="33" t="n"/>
      <c r="J1142" s="33">
        <f>IF(I1142="", "", IF(OR(ISTEXT(I1142),ISTEXT($F1142)),"",I1142*$F1142))</f>
        <v/>
      </c>
      <c r="K1142" s="33" t="n"/>
      <c r="L1142" s="33">
        <f>IF(K1142="", "", IF(OR(ISTEXT(K1142),ISTEXT($F1142)),"",K1142*$F1142))</f>
        <v/>
      </c>
      <c r="M1142" s="30">
        <f>IF(OR(H1142="",H1142=0),"",IF(K1142="",IF(J1142="","",IF(OR(ISTEXT(J1142),ISTEXT(H1142)),"",J1142/H1142)),IF(OR(ISTEXT(L1142),ISTEXT(H1142)),"",L1142/H1142)))</f>
        <v/>
      </c>
    </row>
    <row r="1143" ht="13.35" customHeight="1" s="162">
      <c r="B1143" s="31" t="n"/>
      <c r="C1143" s="31" t="n"/>
      <c r="E1143" s="31" t="n"/>
      <c r="F1143" s="32" t="n"/>
      <c r="G1143" s="33">
        <f>IF(F1143="", "", IF(OR(ISTEXT(H1143),ISTEXT(F1143)),"",H1143/F1143))</f>
        <v/>
      </c>
      <c r="H1143" s="33" t="n"/>
      <c r="I1143" s="33" t="n"/>
      <c r="J1143" s="33">
        <f>IF(I1143="", "", IF(OR(ISTEXT(I1143),ISTEXT($F1143)),"",I1143*$F1143))</f>
        <v/>
      </c>
      <c r="K1143" s="33" t="n"/>
      <c r="L1143" s="33">
        <f>IF(K1143="", "", IF(OR(ISTEXT(K1143),ISTEXT($F1143)),"",K1143*$F1143))</f>
        <v/>
      </c>
      <c r="M1143" s="30">
        <f>IF(OR(H1143="",H1143=0),"",IF(K1143="",IF(J1143="","",IF(OR(ISTEXT(J1143),ISTEXT(H1143)),"",J1143/H1143)),IF(OR(ISTEXT(L1143),ISTEXT(H1143)),"",L1143/H1143)))</f>
        <v/>
      </c>
    </row>
    <row r="1144" ht="13.35" customHeight="1" s="162">
      <c r="B1144" s="31" t="n"/>
      <c r="C1144" s="31" t="n"/>
      <c r="E1144" s="31" t="n"/>
      <c r="F1144" s="32" t="n"/>
      <c r="G1144" s="33">
        <f>IF(F1144="", "", IF(OR(ISTEXT(H1144),ISTEXT(F1144)),"",H1144/F1144))</f>
        <v/>
      </c>
      <c r="H1144" s="33" t="n"/>
      <c r="I1144" s="33" t="n"/>
      <c r="J1144" s="33">
        <f>IF(I1144="", "", IF(OR(ISTEXT(I1144),ISTEXT($F1144)),"",I1144*$F1144))</f>
        <v/>
      </c>
      <c r="K1144" s="33" t="n"/>
      <c r="L1144" s="33">
        <f>IF(K1144="", "", IF(OR(ISTEXT(K1144),ISTEXT($F1144)),"",K1144*$F1144))</f>
        <v/>
      </c>
      <c r="M1144" s="30">
        <f>IF(OR(H1144="",H1144=0),"",IF(K1144="",IF(J1144="","",IF(OR(ISTEXT(J1144),ISTEXT(H1144)),"",J1144/H1144)),IF(OR(ISTEXT(L1144),ISTEXT(H1144)),"",L1144/H1144)))</f>
        <v/>
      </c>
    </row>
    <row r="1145" ht="13.35" customHeight="1" s="162">
      <c r="B1145" s="42" t="n"/>
      <c r="C1145" s="231" t="inlineStr">
        <is>
          <t>Subtotal (this page)</t>
        </is>
      </c>
      <c r="D1145" s="159" t="n"/>
      <c r="E1145" s="42" t="n"/>
      <c r="F1145" s="42" t="n"/>
      <c r="G1145" s="43" t="n"/>
      <c r="H1145" s="43">
        <f>IF(SUM(H1141:H1144)=0,"",SUM(H1141:H1144))</f>
        <v/>
      </c>
      <c r="I1145" s="42" t="n"/>
      <c r="J1145" s="43">
        <f>IF(SUM(J1141:J1144)=0,"",SUM(J1141:J1144))</f>
        <v/>
      </c>
      <c r="K1145" s="42" t="n"/>
      <c r="L1145" s="43">
        <f>IF(SUM(L1141:L1144)=0,"",SUM(L1141:L1144))</f>
        <v/>
      </c>
      <c r="M1145" s="35">
        <f>IF(OR(H1145="",H1145=0),"",IF(L1145="",IF(J1145="","",IF(OR(ISTEXT(J1145),ISTEXT(H1145)),"",J1145/H1145)),IF(OR(ISTEXT(L1145),ISTEXT(H1145)),"",L1145/H1145)))</f>
        <v/>
      </c>
    </row>
    <row r="1146" ht="13.35" customHeight="1" s="162">
      <c r="B1146" s="188" t="inlineStr">
        <is>
          <t>Remarks (cont.)</t>
        </is>
      </c>
      <c r="C1146" s="173" t="n"/>
      <c r="D1146" s="154" t="n"/>
      <c r="E1146" s="174" t="n"/>
      <c r="F1146" s="174" t="n"/>
      <c r="G1146" s="174" t="n"/>
      <c r="H1146" s="174" t="n"/>
      <c r="I1146" s="174" t="n"/>
      <c r="J1146" s="174" t="n"/>
      <c r="K1146" s="174" t="n"/>
      <c r="L1146" s="174" t="n"/>
      <c r="M1146" s="173" t="n"/>
    </row>
    <row r="1147" ht="13.35" customHeight="1" s="162">
      <c r="B1147" s="154" t="n"/>
      <c r="C1147" s="174" t="n"/>
      <c r="D1147" s="174" t="n"/>
      <c r="E1147" s="174" t="n"/>
      <c r="F1147" s="174" t="n"/>
      <c r="G1147" s="174" t="n"/>
      <c r="H1147" s="174" t="n"/>
      <c r="I1147" s="174" t="n"/>
      <c r="J1147" s="174" t="n"/>
      <c r="K1147" s="174" t="n"/>
      <c r="L1147" s="174" t="n"/>
      <c r="M1147" s="173" t="n"/>
    </row>
    <row r="1148" ht="13.35" customHeight="1" s="162">
      <c r="B1148" s="200" t="inlineStr">
        <is>
          <t>System</t>
        </is>
      </c>
      <c r="C1148" s="403" t="n"/>
      <c r="D1148" s="209">
        <f>IF('{Equipment Data Entry}'!B18="","",'{Equipment Data Entry}'!B18)</f>
        <v/>
      </c>
      <c r="E1148" s="418" t="n"/>
      <c r="F1148" s="403" t="n"/>
      <c r="G1148" s="200" t="inlineStr">
        <is>
          <t>Service</t>
        </is>
      </c>
      <c r="H1148" s="403" t="n"/>
      <c r="I1148" s="210">
        <f>IF('{Equipment Data Entry}'!C18="","",'{Equipment Data Entry}'!C18)</f>
        <v/>
      </c>
      <c r="J1148" s="418" t="n"/>
      <c r="K1148" s="418" t="n"/>
      <c r="L1148" s="418" t="n"/>
      <c r="M1148" s="403" t="n"/>
    </row>
    <row r="1149" ht="13.35" customHeight="1" s="162">
      <c r="B1149" s="422" t="n"/>
      <c r="C1149" s="423" t="n"/>
      <c r="D1149" s="422" t="n"/>
      <c r="E1149" s="424" t="n"/>
      <c r="F1149" s="423" t="n"/>
      <c r="G1149" s="422" t="n"/>
      <c r="H1149" s="423" t="n"/>
      <c r="I1149" s="422" t="n"/>
      <c r="J1149" s="424" t="n"/>
      <c r="K1149" s="424" t="n"/>
      <c r="L1149" s="424" t="n"/>
      <c r="M1149" s="423" t="n"/>
    </row>
    <row r="1150" ht="13.35" customHeight="1" s="162">
      <c r="B1150" s="425" t="inlineStr">
        <is>
          <t>Drive Type:</t>
        </is>
      </c>
      <c r="D1150" s="426" t="n"/>
      <c r="E1150" s="425" t="inlineStr">
        <is>
          <t>Rotation – Design:</t>
        </is>
      </c>
      <c r="G1150" s="426" t="n"/>
      <c r="I1150" s="425" t="inlineStr">
        <is>
          <t>Actual:</t>
        </is>
      </c>
      <c r="J1150" s="426" t="n"/>
    </row>
    <row r="1151" ht="13.35" customHeight="1" s="162">
      <c r="B1151" s="200" t="inlineStr">
        <is>
          <t>Unit Data</t>
        </is>
      </c>
      <c r="C1151" s="400" t="n"/>
      <c r="D1151" s="400" t="n"/>
      <c r="E1151" s="400" t="n"/>
      <c r="F1151" s="400" t="n"/>
      <c r="G1151" s="401" t="n"/>
      <c r="I1151" s="200" t="inlineStr">
        <is>
          <t>Design and Performance Data</t>
        </is>
      </c>
      <c r="J1151" s="400" t="n"/>
      <c r="K1151" s="400" t="n"/>
      <c r="L1151" s="401" t="n"/>
      <c r="M1151" s="283" t="n"/>
    </row>
    <row r="1152" ht="13.35" customHeight="1" s="162">
      <c r="B1152" s="199" t="inlineStr">
        <is>
          <t>Manufacturer</t>
        </is>
      </c>
      <c r="C1152" s="401" t="n"/>
      <c r="D1152" s="204">
        <f>IF('{Equipment Data Entry}'!E18="","",'{Equipment Data Entry}'!E18)</f>
        <v/>
      </c>
      <c r="E1152" s="400" t="n"/>
      <c r="F1152" s="400" t="n"/>
      <c r="G1152" s="401" t="n"/>
      <c r="I1152" s="199" t="inlineStr">
        <is>
          <t>Design Criteria</t>
        </is>
      </c>
      <c r="J1152" s="401" t="n"/>
      <c r="K1152" s="199" t="inlineStr">
        <is>
          <t>Design</t>
        </is>
      </c>
      <c r="L1152" s="199" t="inlineStr">
        <is>
          <t>Actual</t>
        </is>
      </c>
    </row>
    <row r="1153" ht="13.35" customHeight="1" s="162">
      <c r="B1153" s="199" t="inlineStr">
        <is>
          <t>Model Number</t>
        </is>
      </c>
      <c r="C1153" s="401" t="n"/>
      <c r="D1153" s="204">
        <f>IF('{Equipment Data Entry}'!F18="","",'{Equipment Data Entry}'!F18)</f>
        <v/>
      </c>
      <c r="E1153" s="400" t="n"/>
      <c r="F1153" s="400" t="n"/>
      <c r="G1153" s="401" t="n"/>
      <c r="I1153" s="199" t="inlineStr">
        <is>
          <t>Total Airflow</t>
        </is>
      </c>
      <c r="J1153" s="401" t="n"/>
      <c r="K1153" s="24">
        <f>H1187</f>
        <v/>
      </c>
      <c r="L1153" s="24">
        <f>L1187</f>
        <v/>
      </c>
      <c r="M1153" s="22">
        <f>IF(OR(L1153="",K1153="",K1153=0),"",IF(OR(ISTEXT(L1153),ISTEXT(K1153)),"",L1153/K1153))</f>
        <v/>
      </c>
    </row>
    <row r="1154" ht="13.35" customHeight="1" s="162">
      <c r="B1154" s="199" t="inlineStr">
        <is>
          <t>Serial Number</t>
        </is>
      </c>
      <c r="C1154" s="401" t="n"/>
      <c r="D1154" s="204" t="n"/>
      <c r="E1154" s="400" t="n"/>
      <c r="F1154" s="400" t="n"/>
      <c r="G1154" s="401" t="n"/>
      <c r="I1154" s="199" t="inlineStr">
        <is>
          <t>Outside Airflow</t>
        </is>
      </c>
      <c r="J1154" s="401" t="n"/>
      <c r="K1154" s="24">
        <f>IF(N(H1195)=0,"",H1195)</f>
        <v/>
      </c>
      <c r="L1154" s="24">
        <f>L1195</f>
        <v/>
      </c>
      <c r="M1154" s="22">
        <f>IF(OR(L1154="",K1154="",K1154=0),"",IF(OR(ISTEXT(L1154),ISTEXT(K1154)),"",L1154/K1154))</f>
        <v/>
      </c>
    </row>
    <row r="1155" ht="13.35" customHeight="1" s="162">
      <c r="B1155" s="199" t="inlineStr">
        <is>
          <t>Area Served</t>
        </is>
      </c>
      <c r="C1155" s="401" t="n"/>
      <c r="D1155" s="204">
        <f>I1148</f>
        <v/>
      </c>
      <c r="E1155" s="400" t="n"/>
      <c r="F1155" s="400" t="n"/>
      <c r="G1155" s="401" t="n"/>
      <c r="I1155" s="199" t="inlineStr">
        <is>
          <t>Return Airflow</t>
        </is>
      </c>
      <c r="J1155" s="401" t="n"/>
      <c r="K1155" s="24">
        <f>IF(K1153="","",IF(ISTEXT(K1153),"",K1153-N(K1154)))</f>
        <v/>
      </c>
      <c r="L1155" s="24">
        <f>IF(L1153="","",IF(ISTEXT(L1153),"",L1153-N(L1154)))</f>
        <v/>
      </c>
    </row>
    <row r="1156" ht="13.35" customHeight="1" s="162">
      <c r="B1156" s="199" t="inlineStr">
        <is>
          <t>Location</t>
        </is>
      </c>
      <c r="C1156" s="401" t="n"/>
      <c r="D1156" s="204">
        <f>IF('{Equipment Data Entry}'!D18="","",'{Equipment Data Entry}'!D18)</f>
        <v/>
      </c>
      <c r="E1156" s="400" t="n"/>
      <c r="F1156" s="400" t="n"/>
      <c r="G1156" s="401" t="n"/>
      <c r="I1156" s="199" t="inlineStr">
        <is>
          <t>Unit ESP</t>
        </is>
      </c>
      <c r="J1156" s="401" t="n"/>
      <c r="K1156" s="71">
        <f>IF('{Equipment Data Entry}'!H18="","",'{Equipment Data Entry}'!H18)</f>
        <v/>
      </c>
      <c r="L1156" s="29">
        <f>I1173</f>
        <v/>
      </c>
    </row>
    <row r="1157" ht="13.35" customHeight="1" s="162">
      <c r="I1157" s="199" t="inlineStr">
        <is>
          <t>Fan RPMs</t>
        </is>
      </c>
      <c r="J1157" s="401" t="n"/>
      <c r="K1157" s="24">
        <f>IF('{Equipment Data Entry}'!I18="","",'{Equipment Data Entry}'!I18)</f>
        <v/>
      </c>
      <c r="L1157" s="24">
        <f>IF(L1166="","",L1166)</f>
        <v/>
      </c>
    </row>
    <row r="1158" ht="13.35" customHeight="1" s="162">
      <c r="B1158" s="200" t="inlineStr">
        <is>
          <t>Motor Data</t>
        </is>
      </c>
      <c r="C1158" s="400" t="n"/>
      <c r="D1158" s="400" t="n"/>
      <c r="E1158" s="400" t="n"/>
      <c r="F1158" s="400" t="n"/>
      <c r="G1158" s="401" t="n"/>
      <c r="I1158" s="199" t="inlineStr">
        <is>
          <t>Filter Type/Size/Qty</t>
        </is>
      </c>
      <c r="J1158" s="400" t="n"/>
      <c r="K1158" s="401" t="n"/>
      <c r="L1158" s="24" t="n"/>
      <c r="M1158" s="401" t="n"/>
    </row>
    <row r="1159" ht="13.35" customHeight="1" s="162">
      <c r="B1159" s="199" t="inlineStr">
        <is>
          <t>Manufacturer</t>
        </is>
      </c>
      <c r="C1159" s="401" t="n"/>
      <c r="D1159" s="203" t="n"/>
      <c r="E1159" s="400" t="n"/>
      <c r="F1159" s="400" t="n"/>
      <c r="G1159" s="401" t="n"/>
      <c r="I1159" s="200" t="inlineStr">
        <is>
          <t>Drive Data</t>
        </is>
      </c>
      <c r="J1159" s="400" t="n"/>
      <c r="K1159" s="400" t="n"/>
      <c r="L1159" s="401" t="n"/>
    </row>
    <row r="1160" ht="13.35" customHeight="1" s="162">
      <c r="B1160" s="199" t="inlineStr">
        <is>
          <t>Horsepower</t>
        </is>
      </c>
      <c r="C1160" s="401" t="n"/>
      <c r="D1160" s="28">
        <f>IF('{Equipment Data Entry}'!G18="","",'{Equipment Data Entry}'!G18)</f>
        <v/>
      </c>
      <c r="E1160" s="21" t="inlineStr">
        <is>
          <t>RPM</t>
        </is>
      </c>
      <c r="F1160" s="24" t="n"/>
      <c r="G1160" s="199" t="inlineStr">
        <is>
          <t>SF</t>
        </is>
      </c>
      <c r="I1160" s="199" t="inlineStr">
        <is>
          <t>Motor sheave</t>
        </is>
      </c>
      <c r="J1160" s="400" t="n"/>
      <c r="K1160" s="24">
        <f>IF('{Equipment Data Entry}'!J18="","",'{Equipment Data Entry}'!J18)</f>
        <v/>
      </c>
      <c r="L1160" s="21" t="inlineStr">
        <is>
          <t>Bore</t>
        </is>
      </c>
      <c r="M1160" s="208"/>
    </row>
    <row r="1161" ht="13.35" customHeight="1" s="162">
      <c r="B1161" s="198">
        <f>IF('{Equipment Data Entry}'!N18="","",'{Equipment Data Entry}'!N18)</f>
        <v/>
      </c>
      <c r="C1161" s="198">
        <f>IF('{Equipment Data Entry}'!O18="","",'{Equipment Data Entry}'!O18)</f>
        <v/>
      </c>
      <c r="D1161" s="21" t="inlineStr">
        <is>
          <t>FLA</t>
        </is>
      </c>
      <c r="E1161" s="25" t="n"/>
      <c r="F1161" s="21" t="inlineStr">
        <is>
          <t>Frame</t>
        </is>
      </c>
      <c r="G1161" s="208" t="n"/>
      <c r="I1161" s="199" t="inlineStr">
        <is>
          <t>Fan pulley</t>
        </is>
      </c>
      <c r="J1161" s="400" t="n"/>
      <c r="K1161" s="24">
        <f>IF('{Equipment Data Entry}'!K18="","",'{Equipment Data Entry}'!K18)</f>
        <v/>
      </c>
      <c r="L1161" s="21" t="inlineStr">
        <is>
          <t>Bore</t>
        </is>
      </c>
      <c r="M1161" s="208"/>
    </row>
    <row r="1162" ht="13.35" customHeight="1" s="162">
      <c r="B1162" s="199" t="inlineStr">
        <is>
          <t>Corrected FLA</t>
        </is>
      </c>
      <c r="C1162" s="401" t="n"/>
      <c r="D1162" s="27">
        <f>IF(OR(E1163="",E1161="",B1161=""),"",IF(OR(ISTEXT(B1161),COUNT(E1163:G1163)=0,ISTEXT(E1161)),"",B1161/AVERAGE(E1163:G1163)*E1161))</f>
        <v/>
      </c>
      <c r="E1162" s="199" t="inlineStr">
        <is>
          <t>Estimated BHP</t>
        </is>
      </c>
      <c r="F1162" s="401" t="n"/>
      <c r="G1162" s="27">
        <f>IF(OR(COUNT(E1164:G1164)=0,IF(N(E1165)&gt;0,E1165,N(D1160))=0,IF(N(D1162)&gt;0,D1162,N(E1161))=0),"",IF(N(E1165)&gt;0,E1165,N(D1160))*AVERAGE(E1164:G1164)/IF(N(D1162)&gt;0,D1162,N(E1161)))</f>
        <v/>
      </c>
      <c r="I1162" s="199" t="inlineStr">
        <is>
          <t>Belt(s)</t>
        </is>
      </c>
      <c r="J1162" s="208">
        <f>IF('{Equipment Data Entry}'!L18="","",'{Equipment Data Entry}'!L18)</f>
        <v/>
      </c>
      <c r="K1162" s="199" t="inlineStr">
        <is>
          <t>C to C</t>
        </is>
      </c>
      <c r="L1162" s="64">
        <f>IF('{Equipment Data Entry}'!M18="","",'{Equipment Data Entry}'!M18)</f>
        <v/>
      </c>
    </row>
    <row r="1163" ht="13.35" customHeight="1" s="162">
      <c r="B1163" s="199" t="inlineStr">
        <is>
          <t>Measured Voltage</t>
        </is>
      </c>
      <c r="C1163" s="400" t="n"/>
      <c r="D1163" s="401" t="n"/>
      <c r="E1163" s="24" t="n"/>
      <c r="F1163" s="24" t="n"/>
      <c r="G1163" s="24" t="n"/>
      <c r="I1163" s="199" t="inlineStr">
        <is>
          <t>Final Settings</t>
        </is>
      </c>
      <c r="J1163" s="400" t="n"/>
      <c r="K1163" s="401" t="n"/>
      <c r="L1163" s="24" t="n"/>
      <c r="M1163" s="401" t="n"/>
    </row>
    <row r="1164" ht="13.35" customHeight="1" s="162">
      <c r="B1164" s="199" t="inlineStr">
        <is>
          <t>Measured Amperage</t>
        </is>
      </c>
      <c r="C1164" s="400" t="n"/>
      <c r="D1164" s="401" t="n"/>
      <c r="E1164" s="25" t="n"/>
      <c r="F1164" s="25" t="n"/>
      <c r="G1164" s="25" t="n"/>
      <c r="I1164" s="205" t="inlineStr">
        <is>
          <t>RPM Data</t>
        </is>
      </c>
      <c r="J1164" s="401" t="n"/>
      <c r="K1164" s="205" t="inlineStr">
        <is>
          <t>Initial</t>
        </is>
      </c>
      <c r="L1164" s="205" t="inlineStr">
        <is>
          <t>Final</t>
        </is>
      </c>
    </row>
    <row r="1165" ht="13.35" customHeight="1" s="162">
      <c r="B1165" s="199" t="inlineStr">
        <is>
          <t>Motor HP (nameplate)</t>
        </is>
      </c>
      <c r="C1165" s="400"/>
      <c r="D1165" s="401"/>
      <c r="E1165" s="24"/>
      <c r="F1165" s="24"/>
      <c r="G1165" s="24"/>
      <c r="I1165" s="199" t="inlineStr">
        <is>
          <t>Motor RPM</t>
        </is>
      </c>
      <c r="J1165" s="401" t="n"/>
      <c r="K1165" s="24" t="n"/>
      <c r="L1165" s="24" t="n"/>
    </row>
    <row r="1166" ht="13.35" customHeight="1" s="162">
      <c r="B1166" s="200" t="inlineStr">
        <is>
          <t>Static Pressure Profile (in. w.g.)</t>
        </is>
      </c>
      <c r="C1166" s="400" t="n"/>
      <c r="D1166" s="400" t="n"/>
      <c r="E1166" s="400" t="n"/>
      <c r="F1166" s="400" t="n"/>
      <c r="G1166" s="401" t="n"/>
      <c r="I1166" s="199" t="inlineStr">
        <is>
          <t>Fan RPM</t>
        </is>
      </c>
      <c r="J1166" s="401" t="n"/>
      <c r="K1166" s="24" t="n"/>
      <c r="L1166" s="24" t="n"/>
    </row>
    <row r="1167" ht="13.35" customHeight="1" s="162">
      <c r="B1167" s="490">
        <f>IFERROR(INDEX('{Dropdowns}'!$AI$2:$AO$7,MATCH($D$1170,'{Dropdowns}'!$AH$2:$AH$7,0),1),"")</f>
        <v/>
      </c>
      <c r="C1167" s="490">
        <f>IFERROR(INDEX('{Dropdowns}'!$AI$2:$AO$7,MATCH($D$1170,'{Dropdowns}'!$AH$2:$AH$7,0),2),"")</f>
        <v/>
      </c>
      <c r="D1167" s="490">
        <f>IFERROR(INDEX('{Dropdowns}'!$AI$2:$AO$7,MATCH($D$1170,'{Dropdowns}'!$AH$2:$AH$7,0),3),"")</f>
        <v/>
      </c>
      <c r="E1167" s="490">
        <f>IFERROR(INDEX('{Dropdowns}'!$AI$2:$AO$7,MATCH($D$1170,'{Dropdowns}'!$AH$2:$AH$7,0),4),"")</f>
        <v/>
      </c>
      <c r="F1167" s="490">
        <f>IFERROR(INDEX('{Dropdowns}'!$AI$2:$AO$7,MATCH($D$1170,'{Dropdowns}'!$AH$2:$AH$7,0),5),"")</f>
        <v/>
      </c>
      <c r="G1167" s="490">
        <f>IFERROR(INDEX('{Dropdowns}'!$AI$2:$AO$7,MATCH($D$1170,'{Dropdowns}'!$AH$2:$AH$7,0),6),"")</f>
        <v/>
      </c>
      <c r="H1167" s="490">
        <f>IFERROR(INDEX('{Dropdowns}'!$AI$2:$AO$7,MATCH($D$1170,'{Dropdowns}'!$AH$2:$AH$7,0),7),"")</f>
        <v/>
      </c>
      <c r="I1167" s="199" t="inlineStr">
        <is>
          <t>VSD Frequency</t>
        </is>
      </c>
      <c r="J1167" s="401" t="n"/>
      <c r="K1167" s="66" t="n"/>
      <c r="L1167" s="66" t="n"/>
    </row>
    <row r="1168" ht="13.35" customHeight="1" s="162">
      <c r="B1168" s="492"/>
      <c r="C1168" s="492"/>
      <c r="D1168" s="492"/>
      <c r="E1168" s="492"/>
      <c r="F1168" s="492"/>
      <c r="G1168" s="492"/>
      <c r="H1168" s="492"/>
      <c r="I1168" s="199" t="inlineStr">
        <is>
          <t>OA Damper Position</t>
        </is>
      </c>
      <c r="J1168" s="400" t="n"/>
      <c r="K1168" s="401" t="n"/>
      <c r="L1168" s="56" t="n"/>
      <c r="Q1168">
        <f>IF(B1168="","",B1168)</f>
        <v/>
      </c>
      <c r="R1168">
        <f>IF(C1167="—",Q1168,IF(C1168="","",C1168))</f>
        <v/>
      </c>
      <c r="S1168">
        <f>IF(D1167="—",R1168,IF(D1168="","",D1168))</f>
        <v/>
      </c>
      <c r="T1168">
        <f>IF(E1167="—",S1168,IF(E1168="","",E1168))</f>
        <v/>
      </c>
      <c r="U1168">
        <f>IF(F1167="—",T1168,IF(F1168="","",F1168))</f>
        <v/>
      </c>
      <c r="V1168">
        <f>IF(G1167="—",U1168,IF(G1168="","",G1168))</f>
        <v/>
      </c>
      <c r="W1168">
        <f>IFERROR(MATCH("Fan",$C$1167:$H$1167,0),"")</f>
        <v/>
      </c>
      <c r="X1168">
        <f>IF(W1168="","",INDEX(P1170:U1170,W1168))</f>
        <v/>
      </c>
      <c r="Y1168">
        <f>IF(W1168="","",INDEX(Q1169:V1169,W1168))</f>
        <v/>
      </c>
    </row>
    <row r="1169" ht="13.35" customHeight="1" s="162">
      <c r="B1169" s="491" t="inlineStr">
        <is>
          <t>Δ</t>
        </is>
      </c>
      <c r="C1169" s="498">
        <f>IF(OR(C1167="—",C1168="",Q1168=""),"",IF(OR(ISTEXT(C1168),ISTEXT(Q1168)),"","Δ "&amp;TEXT(C1168-Q1168,"0.00")))</f>
        <v/>
      </c>
      <c r="D1169" s="498">
        <f>IF(OR(D1167="—",D1168="",R1168=""),"",IF(OR(ISTEXT(D1168),ISTEXT(R1168)),"","Δ "&amp;TEXT(D1168-R1168,"0.00")))</f>
        <v/>
      </c>
      <c r="E1169" s="498">
        <f>IF(OR(E1167="—",E1168="",S1168=""),"",IF(OR(ISTEXT(E1168),ISTEXT(S1168)),"","Δ "&amp;TEXT(E1168-S1168,"0.00")))</f>
        <v/>
      </c>
      <c r="F1169" s="498">
        <f>IF(OR(F1167="—",F1168="",T1168=""),"",IF(OR(ISTEXT(F1168),ISTEXT(T1168)),"","Δ "&amp;TEXT(F1168-T1168,"0.00")))</f>
        <v/>
      </c>
      <c r="G1169" s="498">
        <f>IF(OR(G1167="—",G1168="",U1168=""),"",IF(OR(ISTEXT(G1168),ISTEXT(U1168)),"","Δ "&amp;TEXT(G1168-U1168,"0.00")))</f>
        <v/>
      </c>
      <c r="H1169" s="498">
        <f>IF(OR(H1167="—",H1168="",V1168=""),"",IF(OR(ISTEXT(H1168),ISTEXT(V1168)),"","Δ "&amp;TEXT(H1168-V1168,"0.00")))</f>
        <v/>
      </c>
      <c r="Q1169">
        <f>IF(OR(C1168="",ISTEXT(C1168)),R1169,C1168)</f>
        <v/>
      </c>
      <c r="R1169">
        <f>IF(OR(D1168="",ISTEXT(D1168)),S1169,D1168)</f>
        <v/>
      </c>
      <c r="S1169">
        <f>IF(OR(E1168="",ISTEXT(E1168)),T1169,E1168)</f>
        <v/>
      </c>
      <c r="T1169">
        <f>IF(OR(F1168="",ISTEXT(F1168)),U1169,F1168)</f>
        <v/>
      </c>
      <c r="U1169">
        <f>IF(OR(G1168="",ISTEXT(G1168)),V1169,G1168)</f>
        <v/>
      </c>
      <c r="V1169">
        <f>IF(OR(H1168="",ISTEXT(H1168)),"",H1168)</f>
        <v/>
      </c>
    </row>
    <row r="1170" ht="13.35" customHeight="1" s="162">
      <c r="B1170" s="425" t="inlineStr">
        <is>
          <t>Unit type:</t>
        </is>
      </c>
      <c r="D1170" s="522" t="inlineStr">
        <is>
          <t>RTU</t>
        </is>
      </c>
      <c r="E1170" s="414" t="n"/>
      <c r="F1170" s="494" t="inlineStr">
        <is>
          <t>Airflow left to right. Δ = this reading minus the one before it; in. w.g.</t>
        </is>
      </c>
      <c r="P1170">
        <f>IF(B1168="","",B1168)</f>
        <v/>
      </c>
      <c r="Q1170">
        <f>IF(C1168="",P1170,C1168)</f>
        <v/>
      </c>
      <c r="R1170">
        <f>IF(D1168="",Q1170,D1168)</f>
        <v/>
      </c>
      <c r="S1170">
        <f>IF(E1168="",R1170,E1168)</f>
        <v/>
      </c>
      <c r="T1170">
        <f>IF(F1168="",S1170,F1168)</f>
        <v/>
      </c>
      <c r="U1170">
        <f>IF(G1168="",T1170,G1168)</f>
        <v/>
      </c>
      <c r="V1170">
        <f>IF(H1168="",U1170,H1168)</f>
        <v/>
      </c>
    </row>
    <row r="1171" ht="13.35" customHeight="1" s="162">
      <c r="B1171" s="500" t="inlineStr">
        <is>
          <t>Fan inlet</t>
        </is>
      </c>
      <c r="D1171" s="501">
        <f>IF(X1168="","",X1168)</f>
        <v/>
      </c>
      <c r="F1171" s="500" t="inlineStr">
        <is>
          <t>Discharge</t>
        </is>
      </c>
      <c r="I1171" s="501">
        <f>IF(V1170="","",V1170)</f>
        <v/>
      </c>
    </row>
    <row r="1172" ht="13.35" customHeight="1" s="162"/>
    <row r="1173" ht="13.35" customHeight="1" s="162">
      <c r="B1173" s="500" t="inlineStr">
        <is>
          <t>Fan TSP</t>
        </is>
      </c>
      <c r="E1173" s="501">
        <f>IF(OR(X1168="",Y1168=""),"",IF(OR(ISTEXT(X1168),ISTEXT(Y1168)),"",Y1168-X1168))</f>
        <v/>
      </c>
      <c r="F1173" s="500" t="inlineStr">
        <is>
          <t>ESP</t>
        </is>
      </c>
      <c r="I1173" s="501">
        <f>IF(OR(B1168="",V1170=""),"",IF(OR(ISTEXT(B1168),ISTEXT(V1170)),"",V1170-B1168))</f>
        <v/>
      </c>
      <c r="J1173" s="500" t="inlineStr">
        <is>
          <t>Unit ΔP (inlet → fan)</t>
        </is>
      </c>
      <c r="M1173" s="501">
        <f>IF(OR(B1168="",X1168=""),"",IF(OR(ISTEXT(B1168),ISTEXT(X1168)),"",X1168-B1168))</f>
        <v/>
      </c>
    </row>
    <row r="1174" ht="13.35" customHeight="1" s="162">
      <c r="B1174" s="437" t="inlineStr">
        <is>
          <t>Instrument:</t>
        </is>
      </c>
      <c r="C1174" s="13" t="n"/>
      <c r="D1174" s="502" t="n"/>
      <c r="E1174" s="503" t="n"/>
      <c r="F1174" s="503" t="n"/>
      <c r="G1174" s="437" t="inlineStr">
        <is>
          <t>Ak basis / notes:</t>
        </is>
      </c>
      <c r="H1174" s="13" t="n"/>
      <c r="I1174" s="504" t="n"/>
      <c r="J1174" s="503" t="n"/>
      <c r="K1174" s="503" t="n"/>
      <c r="L1174" s="503" t="n"/>
      <c r="M1174" s="503" t="n"/>
    </row>
    <row r="1175" ht="13.35" customHeight="1" s="162">
      <c r="B1175" s="188" t="inlineStr">
        <is>
          <t>Supply Air Diffuser / Outlet Airflow</t>
        </is>
      </c>
      <c r="C1175" s="174" t="n"/>
      <c r="D1175" s="174" t="n"/>
      <c r="E1175" s="174" t="n"/>
      <c r="F1175" s="173" t="n"/>
      <c r="G1175" s="233" t="inlineStr">
        <is>
          <t>Design VEL</t>
        </is>
      </c>
      <c r="H1175" s="194" t="inlineStr">
        <is>
          <t>Design CFM</t>
        </is>
      </c>
      <c r="I1175" s="188" t="inlineStr">
        <is>
          <t>Initial</t>
        </is>
      </c>
      <c r="J1175" s="173" t="n"/>
      <c r="K1175" s="188" t="inlineStr">
        <is>
          <t>Final</t>
        </is>
      </c>
      <c r="L1175" s="173" t="n"/>
      <c r="M1175" s="188" t="inlineStr">
        <is>
          <t>%</t>
        </is>
      </c>
    </row>
    <row r="1176" ht="13.35" customHeight="1" s="162">
      <c r="B1176" s="153" t="inlineStr">
        <is>
          <t>No.</t>
        </is>
      </c>
      <c r="C1176" s="188" t="inlineStr">
        <is>
          <t>Area Served</t>
        </is>
      </c>
      <c r="D1176" s="188" t="inlineStr">
        <is>
          <t>Type</t>
        </is>
      </c>
      <c r="E1176" s="188" t="inlineStr">
        <is>
          <t>Size</t>
        </is>
      </c>
      <c r="F1176" s="188" t="inlineStr">
        <is>
          <t>Ak</t>
        </is>
      </c>
      <c r="G1176" s="440" t="n"/>
      <c r="H1176" s="440" t="n"/>
      <c r="I1176" s="188" t="inlineStr">
        <is>
          <t>VEL</t>
        </is>
      </c>
      <c r="J1176" s="188" t="inlineStr">
        <is>
          <t>CFM</t>
        </is>
      </c>
      <c r="K1176" s="188" t="inlineStr">
        <is>
          <t>VEL</t>
        </is>
      </c>
      <c r="L1176" s="188" t="inlineStr">
        <is>
          <t>CFM</t>
        </is>
      </c>
      <c r="M1176" s="440" t="n"/>
    </row>
    <row r="1177" ht="13.35" customHeight="1" s="162">
      <c r="B1177" s="307" t="n"/>
      <c r="C1177" s="307" t="n"/>
      <c r="E1177" s="307" t="n"/>
      <c r="F1177" s="32" t="n"/>
      <c r="G1177" s="33">
        <f>IF(F1177="", "", IF(OR(ISTEXT(H1177),ISTEXT(F1177)),"",H1177/F1177))</f>
        <v/>
      </c>
      <c r="H1177" s="33" t="n"/>
      <c r="I1177" s="33" t="n"/>
      <c r="J1177" s="33">
        <f>IF(I1177="", "", IF(OR(ISTEXT(I1177),ISTEXT($F1177)),"",I1177*$F1177))</f>
        <v/>
      </c>
      <c r="K1177" s="33" t="n"/>
      <c r="L1177" s="33">
        <f>IF(K1177="", "", IF(OR(ISTEXT(K1177),ISTEXT($F1177)),"",K1177*$F1177))</f>
        <v/>
      </c>
      <c r="M1177" s="30">
        <f>IF(OR(H1177="",H1177=0),"",IF(K1177="",IF(J1177="","",IF(OR(ISTEXT(J1177),ISTEXT(H1177)),"",J1177/H1177)),IF(OR(ISTEXT(L1177),ISTEXT(H1177)),"",L1177/H1177)))</f>
        <v/>
      </c>
    </row>
    <row r="1178" ht="13.35" customHeight="1" s="162">
      <c r="B1178" s="307" t="n"/>
      <c r="C1178" s="307" t="n"/>
      <c r="E1178" s="307" t="n"/>
      <c r="F1178" s="32" t="n"/>
      <c r="G1178" s="33">
        <f>IF(F1178="", "", IF(OR(ISTEXT(H1178),ISTEXT(F1178)),"",H1178/F1178))</f>
        <v/>
      </c>
      <c r="H1178" s="33" t="n"/>
      <c r="I1178" s="33" t="n"/>
      <c r="J1178" s="33">
        <f>IF(I1178="", "", IF(OR(ISTEXT(I1178),ISTEXT($F1178)),"",I1178*$F1178))</f>
        <v/>
      </c>
      <c r="K1178" s="33" t="n"/>
      <c r="L1178" s="33">
        <f>IF(K1178="", "", IF(OR(ISTEXT(K1178),ISTEXT($F1178)),"",K1178*$F1178))</f>
        <v/>
      </c>
      <c r="M1178" s="30">
        <f>IF(OR(H1178="",H1178=0),"",IF(K1178="",IF(J1178="","",IF(OR(ISTEXT(J1178),ISTEXT(H1178)),"",J1178/H1178)),IF(OR(ISTEXT(L1178),ISTEXT(H1178)),"",L1178/H1178)))</f>
        <v/>
      </c>
    </row>
    <row r="1179" ht="13.35" customHeight="1" s="162">
      <c r="B1179" s="307" t="n"/>
      <c r="C1179" s="307" t="n"/>
      <c r="E1179" s="307" t="n"/>
      <c r="F1179" s="32" t="n"/>
      <c r="G1179" s="33">
        <f>IF(F1179="", "", IF(OR(ISTEXT(H1179),ISTEXT(F1179)),"",H1179/F1179))</f>
        <v/>
      </c>
      <c r="H1179" s="33" t="n"/>
      <c r="I1179" s="33" t="n"/>
      <c r="J1179" s="33">
        <f>IF(I1179="", "", IF(OR(ISTEXT(I1179),ISTEXT($F1179)),"",I1179*$F1179))</f>
        <v/>
      </c>
      <c r="K1179" s="33" t="n"/>
      <c r="L1179" s="33">
        <f>IF(K1179="", "", IF(OR(ISTEXT(K1179),ISTEXT($F1179)),"",K1179*$F1179))</f>
        <v/>
      </c>
      <c r="M1179" s="30">
        <f>IF(OR(H1179="",H1179=0),"",IF(K1179="",IF(J1179="","",IF(OR(ISTEXT(J1179),ISTEXT(H1179)),"",J1179/H1179)),IF(OR(ISTEXT(L1179),ISTEXT(H1179)),"",L1179/H1179)))</f>
        <v/>
      </c>
    </row>
    <row r="1180" ht="13.35" customHeight="1" s="162">
      <c r="B1180" s="307" t="n"/>
      <c r="C1180" s="307" t="n"/>
      <c r="E1180" s="307" t="n"/>
      <c r="F1180" s="32" t="n"/>
      <c r="G1180" s="33">
        <f>IF(F1180="", "", IF(OR(ISTEXT(H1180),ISTEXT(F1180)),"",H1180/F1180))</f>
        <v/>
      </c>
      <c r="H1180" s="33" t="n"/>
      <c r="I1180" s="33" t="n"/>
      <c r="J1180" s="33">
        <f>IF(I1180="", "", IF(OR(ISTEXT(I1180),ISTEXT($F1180)),"",I1180*$F1180))</f>
        <v/>
      </c>
      <c r="K1180" s="33" t="n"/>
      <c r="L1180" s="33">
        <f>IF(K1180="", "", IF(OR(ISTEXT(K1180),ISTEXT($F1180)),"",K1180*$F1180))</f>
        <v/>
      </c>
      <c r="M1180" s="30">
        <f>IF(OR(H1180="",H1180=0),"",IF(K1180="",IF(J1180="","",IF(OR(ISTEXT(J1180),ISTEXT(H1180)),"",J1180/H1180)),IF(OR(ISTEXT(L1180),ISTEXT(H1180)),"",L1180/H1180)))</f>
        <v/>
      </c>
    </row>
    <row r="1181" ht="13.35" customHeight="1" s="162">
      <c r="B1181" s="307" t="n"/>
      <c r="C1181" s="307" t="n"/>
      <c r="E1181" s="307" t="n"/>
      <c r="F1181" s="32" t="n"/>
      <c r="G1181" s="33">
        <f>IF(F1181="", "", IF(OR(ISTEXT(H1181),ISTEXT(F1181)),"",H1181/F1181))</f>
        <v/>
      </c>
      <c r="H1181" s="33" t="n"/>
      <c r="I1181" s="33" t="n"/>
      <c r="J1181" s="33">
        <f>IF(I1181="", "", IF(OR(ISTEXT(I1181),ISTEXT($F1181)),"",I1181*$F1181))</f>
        <v/>
      </c>
      <c r="K1181" s="33" t="n"/>
      <c r="L1181" s="33">
        <f>IF(K1181="", "", IF(OR(ISTEXT(K1181),ISTEXT($F1181)),"",K1181*$F1181))</f>
        <v/>
      </c>
      <c r="M1181" s="30">
        <f>IF(OR(H1181="",H1181=0),"",IF(K1181="",IF(J1181="","",IF(OR(ISTEXT(J1181),ISTEXT(H1181)),"",J1181/H1181)),IF(OR(ISTEXT(L1181),ISTEXT(H1181)),"",L1181/H1181)))</f>
        <v/>
      </c>
    </row>
    <row r="1182" ht="13.35" customHeight="1" s="162">
      <c r="B1182" s="307" t="n"/>
      <c r="C1182" s="307" t="n"/>
      <c r="E1182" s="307" t="n"/>
      <c r="F1182" s="32" t="n"/>
      <c r="G1182" s="33">
        <f>IF(F1182="", "", IF(OR(ISTEXT(H1182),ISTEXT(F1182)),"",H1182/F1182))</f>
        <v/>
      </c>
      <c r="H1182" s="33" t="n"/>
      <c r="I1182" s="33" t="n"/>
      <c r="J1182" s="33">
        <f>IF(I1182="", "", IF(OR(ISTEXT(I1182),ISTEXT($F1182)),"",I1182*$F1182))</f>
        <v/>
      </c>
      <c r="K1182" s="33" t="n"/>
      <c r="L1182" s="33">
        <f>IF(K1182="", "", IF(OR(ISTEXT(K1182),ISTEXT($F1182)),"",K1182*$F1182))</f>
        <v/>
      </c>
      <c r="M1182" s="30">
        <f>IF(OR(H1182="",H1182=0),"",IF(K1182="",IF(J1182="","",IF(OR(ISTEXT(J1182),ISTEXT(H1182)),"",J1182/H1182)),IF(OR(ISTEXT(L1182),ISTEXT(H1182)),"",L1182/H1182)))</f>
        <v/>
      </c>
    </row>
    <row r="1183" ht="13.35" customHeight="1" s="162">
      <c r="B1183" s="307" t="n"/>
      <c r="C1183" s="307" t="n"/>
      <c r="E1183" s="307" t="n"/>
      <c r="F1183" s="32" t="n"/>
      <c r="G1183" s="33">
        <f>IF(F1183="", "", IF(OR(ISTEXT(H1183),ISTEXT(F1183)),"",H1183/F1183))</f>
        <v/>
      </c>
      <c r="H1183" s="33" t="n"/>
      <c r="I1183" s="33" t="n"/>
      <c r="J1183" s="33">
        <f>IF(I1183="", "", IF(OR(ISTEXT(I1183),ISTEXT($F1183)),"",I1183*$F1183))</f>
        <v/>
      </c>
      <c r="K1183" s="33" t="n"/>
      <c r="L1183" s="33">
        <f>IF(K1183="", "", IF(OR(ISTEXT(K1183),ISTEXT($F1183)),"",K1183*$F1183))</f>
        <v/>
      </c>
      <c r="M1183" s="30">
        <f>IF(OR(H1183="",H1183=0),"",IF(K1183="",IF(J1183="","",IF(OR(ISTEXT(J1183),ISTEXT(H1183)),"",J1183/H1183)),IF(OR(ISTEXT(L1183),ISTEXT(H1183)),"",L1183/H1183)))</f>
        <v/>
      </c>
    </row>
    <row r="1184" ht="13.35" customHeight="1" s="162">
      <c r="B1184" s="307" t="n"/>
      <c r="C1184" s="307" t="n"/>
      <c r="E1184" s="307" t="n"/>
      <c r="F1184" s="32" t="n"/>
      <c r="G1184" s="33">
        <f>IF(F1184="", "", IF(OR(ISTEXT(H1184),ISTEXT(F1184)),"",H1184/F1184))</f>
        <v/>
      </c>
      <c r="H1184" s="33" t="n"/>
      <c r="I1184" s="33" t="n"/>
      <c r="J1184" s="33">
        <f>IF(I1184="", "", IF(OR(ISTEXT(I1184),ISTEXT($F1184)),"",I1184*$F1184))</f>
        <v/>
      </c>
      <c r="K1184" s="33" t="n"/>
      <c r="L1184" s="33">
        <f>IF(K1184="", "", IF(OR(ISTEXT(K1184),ISTEXT($F1184)),"",K1184*$F1184))</f>
        <v/>
      </c>
      <c r="M1184" s="30">
        <f>IF(OR(H1184="",H1184=0),"",IF(K1184="",IF(J1184="","",IF(OR(ISTEXT(J1184),ISTEXT(H1184)),"",J1184/H1184)),IF(OR(ISTEXT(L1184),ISTEXT(H1184)),"",L1184/H1184)))</f>
        <v/>
      </c>
    </row>
    <row r="1185" ht="13.35" customHeight="1" s="162">
      <c r="B1185" s="307" t="n"/>
      <c r="C1185" s="307" t="n"/>
      <c r="E1185" s="307" t="n"/>
      <c r="F1185" s="32" t="n"/>
      <c r="G1185" s="33">
        <f>IF(F1185="", "", IF(OR(ISTEXT(H1185),ISTEXT(F1185)),"",H1185/F1185))</f>
        <v/>
      </c>
      <c r="H1185" s="33" t="n"/>
      <c r="I1185" s="33" t="n"/>
      <c r="J1185" s="33">
        <f>IF(I1185="", "", IF(OR(ISTEXT(I1185),ISTEXT($F1185)),"",I1185*$F1185))</f>
        <v/>
      </c>
      <c r="K1185" s="33" t="n"/>
      <c r="L1185" s="33">
        <f>IF(K1185="", "", IF(OR(ISTEXT(K1185),ISTEXT($F1185)),"",K1185*$F1185))</f>
        <v/>
      </c>
      <c r="M1185" s="30">
        <f>IF(OR(H1185="",H1185=0),"",IF(K1185="",IF(J1185="","",IF(OR(ISTEXT(J1185),ISTEXT(H1185)),"",J1185/H1185)),IF(OR(ISTEXT(L1185),ISTEXT(H1185)),"",L1185/H1185)))</f>
        <v/>
      </c>
    </row>
    <row r="1186" ht="13.35" customHeight="1" s="162">
      <c r="B1186" s="307" t="n"/>
      <c r="C1186" s="307" t="n"/>
      <c r="E1186" s="307" t="n"/>
      <c r="F1186" s="32" t="n"/>
      <c r="G1186" s="33">
        <f>IF(F1186="", "", IF(OR(ISTEXT(H1186),ISTEXT(F1186)),"",H1186/F1186))</f>
        <v/>
      </c>
      <c r="H1186" s="33" t="n"/>
      <c r="I1186" s="33" t="n"/>
      <c r="J1186" s="33">
        <f>IF(I1186="", "", IF(OR(ISTEXT(I1186),ISTEXT($F1186)),"",I1186*$F1186))</f>
        <v/>
      </c>
      <c r="K1186" s="33" t="n"/>
      <c r="L1186" s="33">
        <f>IF(K1186="", "", IF(OR(ISTEXT(K1186),ISTEXT($F1186)),"",K1186*$F1186))</f>
        <v/>
      </c>
      <c r="M1186" s="30">
        <f>IF(OR(H1186="",H1186=0),"",IF(K1186="",IF(J1186="","",IF(OR(ISTEXT(J1186),ISTEXT(H1186)),"",J1186/H1186)),IF(OR(ISTEXT(L1186),ISTEXT(H1186)),"",L1186/H1186)))</f>
        <v/>
      </c>
    </row>
    <row r="1187" ht="13.35" customHeight="1" s="162">
      <c r="B1187" s="42" t="n"/>
      <c r="C1187" s="231" t="inlineStr">
        <is>
          <t>Total</t>
        </is>
      </c>
      <c r="D1187" s="159" t="n"/>
      <c r="E1187" s="42" t="n"/>
      <c r="F1187" s="42" t="n"/>
      <c r="G1187" s="43" t="n"/>
      <c r="H1187" s="43">
        <f>IF(SUM(H1177:H1186)+SUM(H1204:H1241)=0,"",SUM(H1177:H1186)+SUM(H1204:H1241))</f>
        <v/>
      </c>
      <c r="I1187" s="43" t="n"/>
      <c r="J1187" s="43">
        <f>IF(SUM(J1177:J1186)+SUM(J1204:J1241)=0,"",SUM(J1177:J1186)+SUM(J1204:J1241))</f>
        <v/>
      </c>
      <c r="K1187" s="43" t="n"/>
      <c r="L1187" s="43">
        <f>IF(SUM(L1177:L1186)+SUM(L1204:L1241)=0,"",SUM(L1177:L1186)+SUM(L1204:L1241))</f>
        <v/>
      </c>
      <c r="M1187" s="35">
        <f>IF(OR(H1187="",H1187=0),"",IF(L1187="",IF(J1187="","",IF(OR(ISTEXT(J1187),ISTEXT(H1187)),"",J1187/H1187)),IF(OR(ISTEXT(L1187),ISTEXT(H1187)),"",L1187/H1187)))</f>
        <v/>
      </c>
    </row>
    <row r="1188" ht="13.35" customHeight="1" s="162">
      <c r="B1188" s="188" t="inlineStr">
        <is>
          <t>Return Air Register / Inlet Airflow</t>
        </is>
      </c>
      <c r="C1188" s="174" t="n"/>
      <c r="D1188" s="174" t="n"/>
      <c r="E1188" s="174" t="n"/>
      <c r="F1188" s="173" t="n"/>
      <c r="G1188" s="233" t="inlineStr">
        <is>
          <t>Design VEL</t>
        </is>
      </c>
      <c r="H1188" s="194" t="inlineStr">
        <is>
          <t>Design CFM</t>
        </is>
      </c>
      <c r="I1188" s="188" t="inlineStr">
        <is>
          <t>Initial</t>
        </is>
      </c>
      <c r="J1188" s="173" t="n"/>
      <c r="K1188" s="188" t="inlineStr">
        <is>
          <t>Final</t>
        </is>
      </c>
      <c r="L1188" s="173" t="n"/>
      <c r="M1188" s="188" t="inlineStr">
        <is>
          <t>%</t>
        </is>
      </c>
    </row>
    <row r="1189" ht="13.35" customHeight="1" s="162">
      <c r="B1189" s="153" t="inlineStr">
        <is>
          <t>No.</t>
        </is>
      </c>
      <c r="C1189" s="188" t="inlineStr">
        <is>
          <t>Area Served</t>
        </is>
      </c>
      <c r="D1189" s="188" t="inlineStr">
        <is>
          <t>Type</t>
        </is>
      </c>
      <c r="E1189" s="188" t="inlineStr">
        <is>
          <t>Size</t>
        </is>
      </c>
      <c r="F1189" s="188" t="inlineStr">
        <is>
          <t>Ak</t>
        </is>
      </c>
      <c r="G1189" s="440" t="n"/>
      <c r="H1189" s="440" t="n"/>
      <c r="I1189" s="188" t="inlineStr">
        <is>
          <t>VEL</t>
        </is>
      </c>
      <c r="J1189" s="188" t="inlineStr">
        <is>
          <t>CFM</t>
        </is>
      </c>
      <c r="K1189" s="188" t="inlineStr">
        <is>
          <t>VEL</t>
        </is>
      </c>
      <c r="L1189" s="188" t="inlineStr">
        <is>
          <t>CFM</t>
        </is>
      </c>
      <c r="M1189" s="440" t="n"/>
    </row>
    <row r="1190" ht="13.35" customHeight="1" s="162">
      <c r="B1190" s="31" t="n"/>
      <c r="C1190" s="31" t="n"/>
      <c r="E1190" s="31" t="n"/>
      <c r="F1190" s="32" t="n"/>
      <c r="G1190" s="33">
        <f>IF(F1190="", "", IF(OR(ISTEXT(H1190),ISTEXT(F1190)),"",H1190/F1190))</f>
        <v/>
      </c>
      <c r="H1190" s="33">
        <f>IF(H1187="","",IF(ISTEXT(H1187),"",H1187-N(H1195)))</f>
        <v/>
      </c>
      <c r="I1190" s="33" t="n"/>
      <c r="J1190" s="33">
        <f>IF(I1190="", "", IF(OR(ISTEXT(I1190),ISTEXT($F1190)),"",I1190*$F1190))</f>
        <v/>
      </c>
      <c r="K1190" s="33" t="n"/>
      <c r="L1190" s="33">
        <f>IF(L1195="","",IF(ISTEXT(L1187),"",L1187-N(L1195)))</f>
        <v/>
      </c>
      <c r="M1190" s="30">
        <f>IF(OR(H1190="",H1190=0),"",IF(K1190="",IF(J1190="","",IF(OR(ISTEXT(J1190),ISTEXT(H1190)),"",J1190/H1190)),IF(OR(ISTEXT(L1190),ISTEXT(H1190)),"",L1190/H1190)))</f>
        <v/>
      </c>
    </row>
    <row r="1191" ht="13.35" customHeight="1" s="162">
      <c r="B1191" s="31" t="n"/>
      <c r="C1191" s="31" t="n"/>
      <c r="E1191" s="31" t="n"/>
      <c r="F1191" s="32" t="n"/>
      <c r="G1191" s="33">
        <f>IF(F1191="", "", IF(OR(ISTEXT(H1191),ISTEXT(F1191)),"",H1191/F1191))</f>
        <v/>
      </c>
      <c r="H1191" s="33" t="n"/>
      <c r="I1191" s="33" t="n"/>
      <c r="J1191" s="33">
        <f>IF(I1191="", "", IF(OR(ISTEXT(I1191),ISTEXT($F1191)),"",I1191*$F1191))</f>
        <v/>
      </c>
      <c r="K1191" s="33" t="n"/>
      <c r="L1191" s="33">
        <f>IF(K1191="", "", IF(OR(ISTEXT(K1191),ISTEXT($F1191)),"",K1191*$F1191))</f>
        <v/>
      </c>
      <c r="M1191" s="30">
        <f>IF(OR(H1191="",H1191=0),"",IF(K1191="",IF(J1191="","",IF(OR(ISTEXT(J1191),ISTEXT(H1191)),"",J1191/H1191)),IF(OR(ISTEXT(L1191),ISTEXT(H1191)),"",L1191/H1191)))</f>
        <v/>
      </c>
    </row>
    <row r="1192" ht="13.35" customHeight="1" s="162">
      <c r="B1192" s="42" t="n"/>
      <c r="C1192" s="231" t="inlineStr">
        <is>
          <t>Total</t>
        </is>
      </c>
      <c r="D1192" s="159" t="n"/>
      <c r="E1192" s="42" t="n"/>
      <c r="F1192" s="42" t="n"/>
      <c r="G1192" s="43" t="n"/>
      <c r="H1192" s="43">
        <f>IF(SUM(H1190:H1191)+SUM(H1245:H1248)=0,"",SUM(H1190:H1191)+SUM(H1245:H1248))</f>
        <v/>
      </c>
      <c r="I1192" s="42" t="n"/>
      <c r="J1192" s="43">
        <f>IF(SUM(J1190:J1191)+SUM(J1245:J1248)=0,"",SUM(J1190:J1191)+SUM(J1245:J1248))</f>
        <v/>
      </c>
      <c r="K1192" s="42" t="n"/>
      <c r="L1192" s="43">
        <f>IF(SUM(L1190:L1191)+SUM(L1245:L1248)=0,"",SUM(L1190:L1191)+SUM(L1245:L1248))</f>
        <v/>
      </c>
      <c r="M1192" s="35">
        <f>IF(OR(H1192="",H1192=0),"",IF(L1192="",IF(J1192="","",IF(OR(ISTEXT(J1192),ISTEXT(H1192)),"",J1192/H1192)),IF(OR(ISTEXT(L1192),ISTEXT(H1192)),"",L1192/H1192)))</f>
        <v/>
      </c>
    </row>
    <row r="1193" ht="13.35" customHeight="1" s="162">
      <c r="B1193" s="188" t="inlineStr">
        <is>
          <t>Outside Air Inlet / Duct Airflow</t>
        </is>
      </c>
      <c r="C1193" s="174" t="n"/>
      <c r="D1193" s="174" t="n"/>
      <c r="E1193" s="174" t="n"/>
      <c r="F1193" s="173" t="n"/>
      <c r="G1193" s="233" t="inlineStr">
        <is>
          <t>Design VEL</t>
        </is>
      </c>
      <c r="H1193" s="194" t="inlineStr">
        <is>
          <t>Design CFM</t>
        </is>
      </c>
      <c r="I1193" s="188" t="inlineStr">
        <is>
          <t>Initial</t>
        </is>
      </c>
      <c r="J1193" s="173" t="n"/>
      <c r="K1193" s="188" t="inlineStr">
        <is>
          <t>Final</t>
        </is>
      </c>
      <c r="L1193" s="173" t="n"/>
      <c r="M1193" s="188" t="inlineStr">
        <is>
          <t>%</t>
        </is>
      </c>
    </row>
    <row r="1194" ht="13.35" customHeight="1" s="162">
      <c r="B1194" s="153" t="inlineStr">
        <is>
          <t>No.</t>
        </is>
      </c>
      <c r="C1194" s="188" t="inlineStr">
        <is>
          <t>Area Served</t>
        </is>
      </c>
      <c r="D1194" s="188" t="inlineStr">
        <is>
          <t>Type</t>
        </is>
      </c>
      <c r="E1194" s="188" t="inlineStr">
        <is>
          <t>Size</t>
        </is>
      </c>
      <c r="F1194" s="188" t="inlineStr">
        <is>
          <t>Ak</t>
        </is>
      </c>
      <c r="G1194" s="440" t="n"/>
      <c r="H1194" s="440" t="n"/>
      <c r="I1194" s="188" t="inlineStr">
        <is>
          <t>VEL</t>
        </is>
      </c>
      <c r="J1194" s="188" t="inlineStr">
        <is>
          <t>CFM</t>
        </is>
      </c>
      <c r="K1194" s="188" t="inlineStr">
        <is>
          <t>VEL</t>
        </is>
      </c>
      <c r="L1194" s="188" t="inlineStr">
        <is>
          <t>CFM</t>
        </is>
      </c>
      <c r="M1194" s="440" t="n"/>
    </row>
    <row r="1195" ht="13.35" customHeight="1" s="162">
      <c r="B1195" s="31" t="n"/>
      <c r="C1195" s="31" t="n"/>
      <c r="E1195" s="31" t="n"/>
      <c r="F1195" s="32" t="n"/>
      <c r="G1195" s="33">
        <f>IF(F1195="", "", IF(OR(ISTEXT(H1195),ISTEXT(F1195)),"",H1195/F1195))</f>
        <v/>
      </c>
      <c r="H1195" s="33" t="n"/>
      <c r="I1195" s="33" t="n"/>
      <c r="J1195" s="33">
        <f>IF(I1195="", "", IF(OR(ISTEXT(I1195),ISTEXT($F1195)),"",I1195*$F1195))</f>
        <v/>
      </c>
      <c r="K1195" s="33" t="n"/>
      <c r="L1195" s="33">
        <f>IF(K1195="", "", IF(OR(ISTEXT(K1195),ISTEXT($F1195)),"",K1195*$F1195))</f>
        <v/>
      </c>
      <c r="M1195" s="30">
        <f>IF(OR(H1195="",H1195=0),"",IF(K1195="",IF(J1195="","",IF(OR(ISTEXT(J1195),ISTEXT(H1195)),"",J1195/H1195)),IF(OR(ISTEXT(L1195),ISTEXT(H1195)),"",L1195/H1195)))</f>
        <v/>
      </c>
    </row>
    <row r="1196" ht="13.35" customHeight="1" s="162">
      <c r="B1196" s="188" t="inlineStr">
        <is>
          <t>Remarks</t>
        </is>
      </c>
      <c r="C1196" s="173" t="n"/>
      <c r="D1196" s="154" t="n"/>
      <c r="E1196" s="174" t="n"/>
      <c r="F1196" s="174" t="n"/>
      <c r="G1196" s="174" t="n"/>
      <c r="H1196" s="174" t="n"/>
      <c r="I1196" s="174" t="n"/>
      <c r="J1196" s="174" t="n"/>
      <c r="K1196" s="174" t="n"/>
      <c r="L1196" s="174" t="n"/>
      <c r="M1196" s="173" t="n"/>
    </row>
    <row r="1197" ht="13.35" customHeight="1" s="162">
      <c r="B1197" s="154" t="n"/>
      <c r="C1197" s="174" t="n"/>
      <c r="D1197" s="174" t="n"/>
      <c r="E1197" s="174" t="n"/>
      <c r="F1197" s="174" t="n"/>
      <c r="G1197" s="174" t="n"/>
      <c r="H1197" s="174" t="n"/>
      <c r="I1197" s="174" t="n"/>
      <c r="J1197" s="174" t="n"/>
      <c r="K1197" s="174" t="n"/>
      <c r="L1197" s="174" t="n"/>
      <c r="M1197" s="173" t="n"/>
    </row>
    <row r="1198" ht="13.35" customHeight="1" s="162">
      <c r="B1198" s="154" t="n"/>
      <c r="C1198" s="174" t="n"/>
      <c r="D1198" s="174" t="n"/>
      <c r="E1198" s="174" t="n"/>
      <c r="F1198" s="174" t="n"/>
      <c r="G1198" s="174" t="n"/>
      <c r="H1198" s="174" t="n"/>
      <c r="I1198" s="174" t="n"/>
      <c r="J1198" s="174" t="n"/>
      <c r="K1198" s="174" t="n"/>
      <c r="L1198" s="174" t="n"/>
      <c r="M1198" s="173" t="n"/>
    </row>
    <row r="1199" ht="13.35" customHeight="1" s="162"/>
    <row r="1200" ht="13.35" customHeight="1" s="162">
      <c r="B1200" s="200" t="inlineStr">
        <is>
          <t>System (cont.)</t>
        </is>
      </c>
      <c r="C1200" s="403" t="n"/>
      <c r="D1200" s="209">
        <f>IF('{Equipment Data Entry}'!B18="","",'{Equipment Data Entry}'!B18)</f>
        <v/>
      </c>
      <c r="E1200" s="418" t="n"/>
      <c r="F1200" s="403" t="n"/>
      <c r="G1200" s="200" t="inlineStr">
        <is>
          <t>Service</t>
        </is>
      </c>
      <c r="H1200" s="403" t="n"/>
      <c r="I1200" s="210">
        <f>IF('{Equipment Data Entry}'!C18="","",'{Equipment Data Entry}'!C18)</f>
        <v/>
      </c>
      <c r="J1200" s="418" t="n"/>
      <c r="K1200" s="418" t="n"/>
      <c r="L1200" s="418" t="n"/>
      <c r="M1200" s="403" t="n"/>
    </row>
    <row r="1201" ht="13.35" customHeight="1" s="162">
      <c r="B1201" s="422" t="n"/>
      <c r="C1201" s="423" t="n"/>
      <c r="D1201" s="422" t="n"/>
      <c r="E1201" s="424" t="n"/>
      <c r="F1201" s="423" t="n"/>
      <c r="G1201" s="422" t="n"/>
      <c r="H1201" s="423" t="n"/>
      <c r="I1201" s="422" t="n"/>
      <c r="J1201" s="424" t="n"/>
      <c r="K1201" s="424" t="n"/>
      <c r="L1201" s="424" t="n"/>
      <c r="M1201" s="423" t="n"/>
    </row>
    <row r="1202" ht="13.35" customHeight="1" s="162">
      <c r="B1202" s="188" t="inlineStr">
        <is>
          <t>Supply Air Outlets (cont.)</t>
        </is>
      </c>
      <c r="C1202" s="174" t="n"/>
      <c r="D1202" s="174" t="n"/>
      <c r="E1202" s="174" t="n"/>
      <c r="F1202" s="173" t="n"/>
      <c r="G1202" s="233" t="inlineStr">
        <is>
          <t>Design VEL</t>
        </is>
      </c>
      <c r="H1202" s="194" t="inlineStr">
        <is>
          <t>Design CFM</t>
        </is>
      </c>
      <c r="I1202" s="188" t="inlineStr">
        <is>
          <t>Initial</t>
        </is>
      </c>
      <c r="J1202" s="173" t="n"/>
      <c r="K1202" s="188" t="inlineStr">
        <is>
          <t>Final</t>
        </is>
      </c>
      <c r="L1202" s="173" t="n"/>
      <c r="M1202" s="188" t="inlineStr">
        <is>
          <t>%</t>
        </is>
      </c>
    </row>
    <row r="1203" ht="13.35" customHeight="1" s="162">
      <c r="B1203" s="153" t="inlineStr">
        <is>
          <t>No.</t>
        </is>
      </c>
      <c r="C1203" s="188" t="inlineStr">
        <is>
          <t>Area Served</t>
        </is>
      </c>
      <c r="D1203" s="188" t="inlineStr">
        <is>
          <t>Type</t>
        </is>
      </c>
      <c r="E1203" s="188" t="inlineStr">
        <is>
          <t>Size</t>
        </is>
      </c>
      <c r="F1203" s="188" t="inlineStr">
        <is>
          <t>Ak</t>
        </is>
      </c>
      <c r="G1203" s="440" t="n"/>
      <c r="H1203" s="440" t="n"/>
      <c r="I1203" s="188" t="inlineStr">
        <is>
          <t>VEL</t>
        </is>
      </c>
      <c r="J1203" s="188" t="inlineStr">
        <is>
          <t>CFM</t>
        </is>
      </c>
      <c r="K1203" s="188" t="inlineStr">
        <is>
          <t>VEL</t>
        </is>
      </c>
      <c r="L1203" s="188" t="inlineStr">
        <is>
          <t>CFM</t>
        </is>
      </c>
      <c r="M1203" s="440" t="n"/>
    </row>
    <row r="1204" ht="13.35" customHeight="1" s="162">
      <c r="B1204" s="307" t="n"/>
      <c r="C1204" s="307" t="n"/>
      <c r="E1204" s="307" t="n"/>
      <c r="F1204" s="32" t="n"/>
      <c r="G1204" s="33">
        <f>IF(F1204="", "", IF(OR(ISTEXT(H1204),ISTEXT(F1204)),"",H1204/F1204))</f>
        <v/>
      </c>
      <c r="H1204" s="33" t="n"/>
      <c r="I1204" s="33" t="n"/>
      <c r="J1204" s="33">
        <f>IF(I1204="", "", IF(OR(ISTEXT(I1204),ISTEXT($F1204)),"",I1204*$F1204))</f>
        <v/>
      </c>
      <c r="K1204" s="33" t="n"/>
      <c r="L1204" s="33">
        <f>IF(K1204="", "", IF(OR(ISTEXT(K1204),ISTEXT($F1204)),"",K1204*$F1204))</f>
        <v/>
      </c>
      <c r="M1204" s="30">
        <f>IF(OR(H1204="",H1204=0),"",IF(K1204="",IF(J1204="","",IF(OR(ISTEXT(J1204),ISTEXT(H1204)),"",J1204/H1204)),IF(OR(ISTEXT(L1204),ISTEXT(H1204)),"",L1204/H1204)))</f>
        <v/>
      </c>
    </row>
    <row r="1205" ht="13.35" customHeight="1" s="162">
      <c r="B1205" s="307" t="n"/>
      <c r="C1205" s="307" t="n"/>
      <c r="E1205" s="307" t="n"/>
      <c r="F1205" s="32" t="n"/>
      <c r="G1205" s="33">
        <f>IF(F1205="", "", IF(OR(ISTEXT(H1205),ISTEXT(F1205)),"",H1205/F1205))</f>
        <v/>
      </c>
      <c r="H1205" s="33" t="n"/>
      <c r="I1205" s="33" t="n"/>
      <c r="J1205" s="33">
        <f>IF(I1205="", "", IF(OR(ISTEXT(I1205),ISTEXT($F1205)),"",I1205*$F1205))</f>
        <v/>
      </c>
      <c r="K1205" s="33" t="n"/>
      <c r="L1205" s="33">
        <f>IF(K1205="", "", IF(OR(ISTEXT(K1205),ISTEXT($F1205)),"",K1205*$F1205))</f>
        <v/>
      </c>
      <c r="M1205" s="30">
        <f>IF(OR(H1205="",H1205=0),"",IF(K1205="",IF(J1205="","",IF(OR(ISTEXT(J1205),ISTEXT(H1205)),"",J1205/H1205)),IF(OR(ISTEXT(L1205),ISTEXT(H1205)),"",L1205/H1205)))</f>
        <v/>
      </c>
    </row>
    <row r="1206" ht="13.35" customHeight="1" s="162">
      <c r="B1206" s="307" t="n"/>
      <c r="C1206" s="307" t="n"/>
      <c r="E1206" s="307" t="n"/>
      <c r="F1206" s="32" t="n"/>
      <c r="G1206" s="33">
        <f>IF(F1206="", "", IF(OR(ISTEXT(H1206),ISTEXT(F1206)),"",H1206/F1206))</f>
        <v/>
      </c>
      <c r="H1206" s="33" t="n"/>
      <c r="I1206" s="33" t="n"/>
      <c r="J1206" s="33">
        <f>IF(I1206="", "", IF(OR(ISTEXT(I1206),ISTEXT($F1206)),"",I1206*$F1206))</f>
        <v/>
      </c>
      <c r="K1206" s="33" t="n"/>
      <c r="L1206" s="33">
        <f>IF(K1206="", "", IF(OR(ISTEXT(K1206),ISTEXT($F1206)),"",K1206*$F1206))</f>
        <v/>
      </c>
      <c r="M1206" s="30">
        <f>IF(OR(H1206="",H1206=0),"",IF(K1206="",IF(J1206="","",IF(OR(ISTEXT(J1206),ISTEXT(H1206)),"",J1206/H1206)),IF(OR(ISTEXT(L1206),ISTEXT(H1206)),"",L1206/H1206)))</f>
        <v/>
      </c>
    </row>
    <row r="1207" ht="13.35" customHeight="1" s="162">
      <c r="B1207" s="307" t="n"/>
      <c r="C1207" s="307" t="n"/>
      <c r="E1207" s="307" t="n"/>
      <c r="F1207" s="32" t="n"/>
      <c r="G1207" s="33">
        <f>IF(F1207="", "", IF(OR(ISTEXT(H1207),ISTEXT(F1207)),"",H1207/F1207))</f>
        <v/>
      </c>
      <c r="H1207" s="33" t="n"/>
      <c r="I1207" s="33" t="n"/>
      <c r="J1207" s="33">
        <f>IF(I1207="", "", IF(OR(ISTEXT(I1207),ISTEXT($F1207)),"",I1207*$F1207))</f>
        <v/>
      </c>
      <c r="K1207" s="33" t="n"/>
      <c r="L1207" s="33">
        <f>IF(K1207="", "", IF(OR(ISTEXT(K1207),ISTEXT($F1207)),"",K1207*$F1207))</f>
        <v/>
      </c>
      <c r="M1207" s="30">
        <f>IF(OR(H1207="",H1207=0),"",IF(K1207="",IF(J1207="","",IF(OR(ISTEXT(J1207),ISTEXT(H1207)),"",J1207/H1207)),IF(OR(ISTEXT(L1207),ISTEXT(H1207)),"",L1207/H1207)))</f>
        <v/>
      </c>
    </row>
    <row r="1208" ht="13.35" customHeight="1" s="162">
      <c r="B1208" s="307" t="n"/>
      <c r="C1208" s="307" t="n"/>
      <c r="E1208" s="307" t="n"/>
      <c r="F1208" s="32" t="n"/>
      <c r="G1208" s="33">
        <f>IF(F1208="", "", IF(OR(ISTEXT(H1208),ISTEXT(F1208)),"",H1208/F1208))</f>
        <v/>
      </c>
      <c r="H1208" s="33" t="n"/>
      <c r="I1208" s="33" t="n"/>
      <c r="J1208" s="33">
        <f>IF(I1208="", "", IF(OR(ISTEXT(I1208),ISTEXT($F1208)),"",I1208*$F1208))</f>
        <v/>
      </c>
      <c r="K1208" s="33" t="n"/>
      <c r="L1208" s="33">
        <f>IF(K1208="", "", IF(OR(ISTEXT(K1208),ISTEXT($F1208)),"",K1208*$F1208))</f>
        <v/>
      </c>
      <c r="M1208" s="30">
        <f>IF(OR(H1208="",H1208=0),"",IF(K1208="",IF(J1208="","",IF(OR(ISTEXT(J1208),ISTEXT(H1208)),"",J1208/H1208)),IF(OR(ISTEXT(L1208),ISTEXT(H1208)),"",L1208/H1208)))</f>
        <v/>
      </c>
    </row>
    <row r="1209" ht="13.35" customHeight="1" s="162">
      <c r="B1209" s="307" t="n"/>
      <c r="C1209" s="307" t="n"/>
      <c r="E1209" s="307" t="n"/>
      <c r="F1209" s="32" t="n"/>
      <c r="G1209" s="33">
        <f>IF(F1209="", "", IF(OR(ISTEXT(H1209),ISTEXT(F1209)),"",H1209/F1209))</f>
        <v/>
      </c>
      <c r="H1209" s="33" t="n"/>
      <c r="I1209" s="33" t="n"/>
      <c r="J1209" s="33">
        <f>IF(I1209="", "", IF(OR(ISTEXT(I1209),ISTEXT($F1209)),"",I1209*$F1209))</f>
        <v/>
      </c>
      <c r="K1209" s="33" t="n"/>
      <c r="L1209" s="33">
        <f>IF(K1209="", "", IF(OR(ISTEXT(K1209),ISTEXT($F1209)),"",K1209*$F1209))</f>
        <v/>
      </c>
      <c r="M1209" s="30">
        <f>IF(OR(H1209="",H1209=0),"",IF(K1209="",IF(J1209="","",IF(OR(ISTEXT(J1209),ISTEXT(H1209)),"",J1209/H1209)),IF(OR(ISTEXT(L1209),ISTEXT(H1209)),"",L1209/H1209)))</f>
        <v/>
      </c>
    </row>
    <row r="1210" ht="13.35" customHeight="1" s="162">
      <c r="B1210" s="307" t="n"/>
      <c r="C1210" s="307" t="n"/>
      <c r="E1210" s="307" t="n"/>
      <c r="F1210" s="32" t="n"/>
      <c r="G1210" s="33">
        <f>IF(F1210="", "", IF(OR(ISTEXT(H1210),ISTEXT(F1210)),"",H1210/F1210))</f>
        <v/>
      </c>
      <c r="H1210" s="33" t="n"/>
      <c r="I1210" s="33" t="n"/>
      <c r="J1210" s="33">
        <f>IF(I1210="", "", IF(OR(ISTEXT(I1210),ISTEXT($F1210)),"",I1210*$F1210))</f>
        <v/>
      </c>
      <c r="K1210" s="33" t="n"/>
      <c r="L1210" s="33">
        <f>IF(K1210="", "", IF(OR(ISTEXT(K1210),ISTEXT($F1210)),"",K1210*$F1210))</f>
        <v/>
      </c>
      <c r="M1210" s="30">
        <f>IF(OR(H1210="",H1210=0),"",IF(K1210="",IF(J1210="","",IF(OR(ISTEXT(J1210),ISTEXT(H1210)),"",J1210/H1210)),IF(OR(ISTEXT(L1210),ISTEXT(H1210)),"",L1210/H1210)))</f>
        <v/>
      </c>
    </row>
    <row r="1211" ht="13.35" customHeight="1" s="162">
      <c r="B1211" s="307" t="n"/>
      <c r="C1211" s="307" t="n"/>
      <c r="E1211" s="307" t="n"/>
      <c r="F1211" s="32" t="n"/>
      <c r="G1211" s="33">
        <f>IF(F1211="", "", IF(OR(ISTEXT(H1211),ISTEXT(F1211)),"",H1211/F1211))</f>
        <v/>
      </c>
      <c r="H1211" s="33" t="n"/>
      <c r="I1211" s="33" t="n"/>
      <c r="J1211" s="33">
        <f>IF(I1211="", "", IF(OR(ISTEXT(I1211),ISTEXT($F1211)),"",I1211*$F1211))</f>
        <v/>
      </c>
      <c r="K1211" s="33" t="n"/>
      <c r="L1211" s="33">
        <f>IF(K1211="", "", IF(OR(ISTEXT(K1211),ISTEXT($F1211)),"",K1211*$F1211))</f>
        <v/>
      </c>
      <c r="M1211" s="30">
        <f>IF(OR(H1211="",H1211=0),"",IF(K1211="",IF(J1211="","",IF(OR(ISTEXT(J1211),ISTEXT(H1211)),"",J1211/H1211)),IF(OR(ISTEXT(L1211),ISTEXT(H1211)),"",L1211/H1211)))</f>
        <v/>
      </c>
    </row>
    <row r="1212" ht="13.35" customHeight="1" s="162">
      <c r="B1212" s="307" t="n"/>
      <c r="C1212" s="307" t="n"/>
      <c r="E1212" s="307" t="n"/>
      <c r="F1212" s="32" t="n"/>
      <c r="G1212" s="33">
        <f>IF(F1212="", "", IF(OR(ISTEXT(H1212),ISTEXT(F1212)),"",H1212/F1212))</f>
        <v/>
      </c>
      <c r="H1212" s="33" t="n"/>
      <c r="I1212" s="33" t="n"/>
      <c r="J1212" s="33">
        <f>IF(I1212="", "", IF(OR(ISTEXT(I1212),ISTEXT($F1212)),"",I1212*$F1212))</f>
        <v/>
      </c>
      <c r="K1212" s="33" t="n"/>
      <c r="L1212" s="33">
        <f>IF(K1212="", "", IF(OR(ISTEXT(K1212),ISTEXT($F1212)),"",K1212*$F1212))</f>
        <v/>
      </c>
      <c r="M1212" s="30">
        <f>IF(OR(H1212="",H1212=0),"",IF(K1212="",IF(J1212="","",IF(OR(ISTEXT(J1212),ISTEXT(H1212)),"",J1212/H1212)),IF(OR(ISTEXT(L1212),ISTEXT(H1212)),"",L1212/H1212)))</f>
        <v/>
      </c>
    </row>
    <row r="1213" ht="13.35" customHeight="1" s="162">
      <c r="B1213" s="307" t="n"/>
      <c r="C1213" s="307" t="n"/>
      <c r="E1213" s="307" t="n"/>
      <c r="F1213" s="32" t="n"/>
      <c r="G1213" s="33">
        <f>IF(F1213="", "", IF(OR(ISTEXT(H1213),ISTEXT(F1213)),"",H1213/F1213))</f>
        <v/>
      </c>
      <c r="H1213" s="33" t="n"/>
      <c r="I1213" s="33" t="n"/>
      <c r="J1213" s="33">
        <f>IF(I1213="", "", IF(OR(ISTEXT(I1213),ISTEXT($F1213)),"",I1213*$F1213))</f>
        <v/>
      </c>
      <c r="K1213" s="33" t="n"/>
      <c r="L1213" s="33">
        <f>IF(K1213="", "", IF(OR(ISTEXT(K1213),ISTEXT($F1213)),"",K1213*$F1213))</f>
        <v/>
      </c>
      <c r="M1213" s="30">
        <f>IF(OR(H1213="",H1213=0),"",IF(K1213="",IF(J1213="","",IF(OR(ISTEXT(J1213),ISTEXT(H1213)),"",J1213/H1213)),IF(OR(ISTEXT(L1213),ISTEXT(H1213)),"",L1213/H1213)))</f>
        <v/>
      </c>
    </row>
    <row r="1214" ht="13.35" customHeight="1" s="162">
      <c r="B1214" s="307" t="n"/>
      <c r="C1214" s="307" t="n"/>
      <c r="E1214" s="307" t="n"/>
      <c r="F1214" s="32" t="n"/>
      <c r="G1214" s="33">
        <f>IF(F1214="", "", IF(OR(ISTEXT(H1214),ISTEXT(F1214)),"",H1214/F1214))</f>
        <v/>
      </c>
      <c r="H1214" s="33" t="n"/>
      <c r="I1214" s="33" t="n"/>
      <c r="J1214" s="33">
        <f>IF(I1214="", "", IF(OR(ISTEXT(I1214),ISTEXT($F1214)),"",I1214*$F1214))</f>
        <v/>
      </c>
      <c r="K1214" s="33" t="n"/>
      <c r="L1214" s="33">
        <f>IF(K1214="", "", IF(OR(ISTEXT(K1214),ISTEXT($F1214)),"",K1214*$F1214))</f>
        <v/>
      </c>
      <c r="M1214" s="30">
        <f>IF(OR(H1214="",H1214=0),"",IF(K1214="",IF(J1214="","",IF(OR(ISTEXT(J1214),ISTEXT(H1214)),"",J1214/H1214)),IF(OR(ISTEXT(L1214),ISTEXT(H1214)),"",L1214/H1214)))</f>
        <v/>
      </c>
    </row>
    <row r="1215" ht="13.35" customHeight="1" s="162">
      <c r="B1215" s="307" t="n"/>
      <c r="C1215" s="307" t="n"/>
      <c r="E1215" s="307" t="n"/>
      <c r="F1215" s="32" t="n"/>
      <c r="G1215" s="33">
        <f>IF(F1215="", "", IF(OR(ISTEXT(H1215),ISTEXT(F1215)),"",H1215/F1215))</f>
        <v/>
      </c>
      <c r="H1215" s="33" t="n"/>
      <c r="I1215" s="33" t="n"/>
      <c r="J1215" s="33">
        <f>IF(I1215="", "", IF(OR(ISTEXT(I1215),ISTEXT($F1215)),"",I1215*$F1215))</f>
        <v/>
      </c>
      <c r="K1215" s="33" t="n"/>
      <c r="L1215" s="33">
        <f>IF(K1215="", "", IF(OR(ISTEXT(K1215),ISTEXT($F1215)),"",K1215*$F1215))</f>
        <v/>
      </c>
      <c r="M1215" s="30">
        <f>IF(OR(H1215="",H1215=0),"",IF(K1215="",IF(J1215="","",IF(OR(ISTEXT(J1215),ISTEXT(H1215)),"",J1215/H1215)),IF(OR(ISTEXT(L1215),ISTEXT(H1215)),"",L1215/H1215)))</f>
        <v/>
      </c>
    </row>
    <row r="1216" ht="13.35" customHeight="1" s="162">
      <c r="B1216" s="307" t="n"/>
      <c r="C1216" s="307" t="n"/>
      <c r="E1216" s="307" t="n"/>
      <c r="F1216" s="32" t="n"/>
      <c r="G1216" s="33">
        <f>IF(F1216="", "", IF(OR(ISTEXT(H1216),ISTEXT(F1216)),"",H1216/F1216))</f>
        <v/>
      </c>
      <c r="H1216" s="33" t="n"/>
      <c r="I1216" s="33" t="n"/>
      <c r="J1216" s="33">
        <f>IF(I1216="", "", IF(OR(ISTEXT(I1216),ISTEXT($F1216)),"",I1216*$F1216))</f>
        <v/>
      </c>
      <c r="K1216" s="33" t="n"/>
      <c r="L1216" s="33">
        <f>IF(K1216="", "", IF(OR(ISTEXT(K1216),ISTEXT($F1216)),"",K1216*$F1216))</f>
        <v/>
      </c>
      <c r="M1216" s="30">
        <f>IF(OR(H1216="",H1216=0),"",IF(K1216="",IF(J1216="","",IF(OR(ISTEXT(J1216),ISTEXT(H1216)),"",J1216/H1216)),IF(OR(ISTEXT(L1216),ISTEXT(H1216)),"",L1216/H1216)))</f>
        <v/>
      </c>
    </row>
    <row r="1217" ht="13.35" customHeight="1" s="162">
      <c r="B1217" s="307" t="n"/>
      <c r="C1217" s="307" t="n"/>
      <c r="E1217" s="307" t="n"/>
      <c r="F1217" s="32" t="n"/>
      <c r="G1217" s="33">
        <f>IF(F1217="", "", IF(OR(ISTEXT(H1217),ISTEXT(F1217)),"",H1217/F1217))</f>
        <v/>
      </c>
      <c r="H1217" s="33" t="n"/>
      <c r="I1217" s="33" t="n"/>
      <c r="J1217" s="33">
        <f>IF(I1217="", "", IF(OR(ISTEXT(I1217),ISTEXT($F1217)),"",I1217*$F1217))</f>
        <v/>
      </c>
      <c r="K1217" s="33" t="n"/>
      <c r="L1217" s="33">
        <f>IF(K1217="", "", IF(OR(ISTEXT(K1217),ISTEXT($F1217)),"",K1217*$F1217))</f>
        <v/>
      </c>
      <c r="M1217" s="30">
        <f>IF(OR(H1217="",H1217=0),"",IF(K1217="",IF(J1217="","",IF(OR(ISTEXT(J1217),ISTEXT(H1217)),"",J1217/H1217)),IF(OR(ISTEXT(L1217),ISTEXT(H1217)),"",L1217/H1217)))</f>
        <v/>
      </c>
    </row>
    <row r="1218" ht="13.35" customHeight="1" s="162">
      <c r="B1218" s="307" t="n"/>
      <c r="C1218" s="307" t="n"/>
      <c r="E1218" s="307" t="n"/>
      <c r="F1218" s="32" t="n"/>
      <c r="G1218" s="33">
        <f>IF(F1218="", "", IF(OR(ISTEXT(H1218),ISTEXT(F1218)),"",H1218/F1218))</f>
        <v/>
      </c>
      <c r="H1218" s="33" t="n"/>
      <c r="I1218" s="33" t="n"/>
      <c r="J1218" s="33">
        <f>IF(I1218="", "", IF(OR(ISTEXT(I1218),ISTEXT($F1218)),"",I1218*$F1218))</f>
        <v/>
      </c>
      <c r="K1218" s="33" t="n"/>
      <c r="L1218" s="33">
        <f>IF(K1218="", "", IF(OR(ISTEXT(K1218),ISTEXT($F1218)),"",K1218*$F1218))</f>
        <v/>
      </c>
      <c r="M1218" s="30">
        <f>IF(OR(H1218="",H1218=0),"",IF(K1218="",IF(J1218="","",IF(OR(ISTEXT(J1218),ISTEXT(H1218)),"",J1218/H1218)),IF(OR(ISTEXT(L1218),ISTEXT(H1218)),"",L1218/H1218)))</f>
        <v/>
      </c>
    </row>
    <row r="1219" ht="13.35" customHeight="1" s="162">
      <c r="B1219" s="307" t="n"/>
      <c r="C1219" s="307" t="n"/>
      <c r="E1219" s="307" t="n"/>
      <c r="F1219" s="32" t="n"/>
      <c r="G1219" s="33">
        <f>IF(F1219="", "", IF(OR(ISTEXT(H1219),ISTEXT(F1219)),"",H1219/F1219))</f>
        <v/>
      </c>
      <c r="H1219" s="33" t="n"/>
      <c r="I1219" s="33" t="n"/>
      <c r="J1219" s="33">
        <f>IF(I1219="", "", IF(OR(ISTEXT(I1219),ISTEXT($F1219)),"",I1219*$F1219))</f>
        <v/>
      </c>
      <c r="K1219" s="33" t="n"/>
      <c r="L1219" s="33">
        <f>IF(K1219="", "", IF(OR(ISTEXT(K1219),ISTEXT($F1219)),"",K1219*$F1219))</f>
        <v/>
      </c>
      <c r="M1219" s="30">
        <f>IF(OR(H1219="",H1219=0),"",IF(K1219="",IF(J1219="","",IF(OR(ISTEXT(J1219),ISTEXT(H1219)),"",J1219/H1219)),IF(OR(ISTEXT(L1219),ISTEXT(H1219)),"",L1219/H1219)))</f>
        <v/>
      </c>
    </row>
    <row r="1220" ht="13.35" customHeight="1" s="162">
      <c r="B1220" s="307" t="n"/>
      <c r="C1220" s="307" t="n"/>
      <c r="E1220" s="307" t="n"/>
      <c r="F1220" s="32" t="n"/>
      <c r="G1220" s="33">
        <f>IF(F1220="", "", IF(OR(ISTEXT(H1220),ISTEXT(F1220)),"",H1220/F1220))</f>
        <v/>
      </c>
      <c r="H1220" s="33" t="n"/>
      <c r="I1220" s="33" t="n"/>
      <c r="J1220" s="33">
        <f>IF(I1220="", "", IF(OR(ISTEXT(I1220),ISTEXT($F1220)),"",I1220*$F1220))</f>
        <v/>
      </c>
      <c r="K1220" s="33" t="n"/>
      <c r="L1220" s="33">
        <f>IF(K1220="", "", IF(OR(ISTEXT(K1220),ISTEXT($F1220)),"",K1220*$F1220))</f>
        <v/>
      </c>
      <c r="M1220" s="30">
        <f>IF(OR(H1220="",H1220=0),"",IF(K1220="",IF(J1220="","",IF(OR(ISTEXT(J1220),ISTEXT(H1220)),"",J1220/H1220)),IF(OR(ISTEXT(L1220),ISTEXT(H1220)),"",L1220/H1220)))</f>
        <v/>
      </c>
    </row>
    <row r="1221" ht="13.35" customHeight="1" s="162">
      <c r="B1221" s="307" t="n"/>
      <c r="C1221" s="307" t="n"/>
      <c r="E1221" s="307" t="n"/>
      <c r="F1221" s="32" t="n"/>
      <c r="G1221" s="33">
        <f>IF(F1221="", "", IF(OR(ISTEXT(H1221),ISTEXT(F1221)),"",H1221/F1221))</f>
        <v/>
      </c>
      <c r="H1221" s="33" t="n"/>
      <c r="I1221" s="33" t="n"/>
      <c r="J1221" s="33">
        <f>IF(I1221="", "", IF(OR(ISTEXT(I1221),ISTEXT($F1221)),"",I1221*$F1221))</f>
        <v/>
      </c>
      <c r="K1221" s="33" t="n"/>
      <c r="L1221" s="33">
        <f>IF(K1221="", "", IF(OR(ISTEXT(K1221),ISTEXT($F1221)),"",K1221*$F1221))</f>
        <v/>
      </c>
      <c r="M1221" s="30">
        <f>IF(OR(H1221="",H1221=0),"",IF(K1221="",IF(J1221="","",IF(OR(ISTEXT(J1221),ISTEXT(H1221)),"",J1221/H1221)),IF(OR(ISTEXT(L1221),ISTEXT(H1221)),"",L1221/H1221)))</f>
        <v/>
      </c>
    </row>
    <row r="1222" ht="13.35" customHeight="1" s="162">
      <c r="B1222" s="307" t="n"/>
      <c r="C1222" s="307" t="n"/>
      <c r="E1222" s="307" t="n"/>
      <c r="F1222" s="32" t="n"/>
      <c r="G1222" s="33">
        <f>IF(F1222="", "", IF(OR(ISTEXT(H1222),ISTEXT(F1222)),"",H1222/F1222))</f>
        <v/>
      </c>
      <c r="H1222" s="33" t="n"/>
      <c r="I1222" s="33" t="n"/>
      <c r="J1222" s="33">
        <f>IF(I1222="", "", IF(OR(ISTEXT(I1222),ISTEXT($F1222)),"",I1222*$F1222))</f>
        <v/>
      </c>
      <c r="K1222" s="33" t="n"/>
      <c r="L1222" s="33">
        <f>IF(K1222="", "", IF(OR(ISTEXT(K1222),ISTEXT($F1222)),"",K1222*$F1222))</f>
        <v/>
      </c>
      <c r="M1222" s="30">
        <f>IF(OR(H1222="",H1222=0),"",IF(K1222="",IF(J1222="","",IF(OR(ISTEXT(J1222),ISTEXT(H1222)),"",J1222/H1222)),IF(OR(ISTEXT(L1222),ISTEXT(H1222)),"",L1222/H1222)))</f>
        <v/>
      </c>
    </row>
    <row r="1223" ht="13.35" customHeight="1" s="162">
      <c r="B1223" s="307" t="n"/>
      <c r="C1223" s="307" t="n"/>
      <c r="E1223" s="307" t="n"/>
      <c r="F1223" s="32" t="n"/>
      <c r="G1223" s="33">
        <f>IF(F1223="", "", IF(OR(ISTEXT(H1223),ISTEXT(F1223)),"",H1223/F1223))</f>
        <v/>
      </c>
      <c r="H1223" s="33" t="n"/>
      <c r="I1223" s="33" t="n"/>
      <c r="J1223" s="33">
        <f>IF(I1223="", "", IF(OR(ISTEXT(I1223),ISTEXT($F1223)),"",I1223*$F1223))</f>
        <v/>
      </c>
      <c r="K1223" s="33" t="n"/>
      <c r="L1223" s="33">
        <f>IF(K1223="", "", IF(OR(ISTEXT(K1223),ISTEXT($F1223)),"",K1223*$F1223))</f>
        <v/>
      </c>
      <c r="M1223" s="30">
        <f>IF(OR(H1223="",H1223=0),"",IF(K1223="",IF(J1223="","",IF(OR(ISTEXT(J1223),ISTEXT(H1223)),"",J1223/H1223)),IF(OR(ISTEXT(L1223),ISTEXT(H1223)),"",L1223/H1223)))</f>
        <v/>
      </c>
    </row>
    <row r="1224" ht="13.35" customHeight="1" s="162">
      <c r="B1224" s="307" t="n"/>
      <c r="C1224" s="307" t="n"/>
      <c r="E1224" s="307" t="n"/>
      <c r="F1224" s="32" t="n"/>
      <c r="G1224" s="33">
        <f>IF(F1224="", "", IF(OR(ISTEXT(H1224),ISTEXT(F1224)),"",H1224/F1224))</f>
        <v/>
      </c>
      <c r="H1224" s="33" t="n"/>
      <c r="I1224" s="33" t="n"/>
      <c r="J1224" s="33">
        <f>IF(I1224="", "", IF(OR(ISTEXT(I1224),ISTEXT($F1224)),"",I1224*$F1224))</f>
        <v/>
      </c>
      <c r="K1224" s="33" t="n"/>
      <c r="L1224" s="33">
        <f>IF(K1224="", "", IF(OR(ISTEXT(K1224),ISTEXT($F1224)),"",K1224*$F1224))</f>
        <v/>
      </c>
      <c r="M1224" s="30">
        <f>IF(OR(H1224="",H1224=0),"",IF(K1224="",IF(J1224="","",IF(OR(ISTEXT(J1224),ISTEXT(H1224)),"",J1224/H1224)),IF(OR(ISTEXT(L1224),ISTEXT(H1224)),"",L1224/H1224)))</f>
        <v/>
      </c>
    </row>
    <row r="1225" ht="13.35" customHeight="1" s="162">
      <c r="B1225" s="307" t="n"/>
      <c r="C1225" s="307" t="n"/>
      <c r="E1225" s="307" t="n"/>
      <c r="F1225" s="32" t="n"/>
      <c r="G1225" s="33">
        <f>IF(F1225="", "", IF(OR(ISTEXT(H1225),ISTEXT(F1225)),"",H1225/F1225))</f>
        <v/>
      </c>
      <c r="H1225" s="33" t="n"/>
      <c r="I1225" s="33" t="n"/>
      <c r="J1225" s="33">
        <f>IF(I1225="", "", IF(OR(ISTEXT(I1225),ISTEXT($F1225)),"",I1225*$F1225))</f>
        <v/>
      </c>
      <c r="K1225" s="33" t="n"/>
      <c r="L1225" s="33">
        <f>IF(K1225="", "", IF(OR(ISTEXT(K1225),ISTEXT($F1225)),"",K1225*$F1225))</f>
        <v/>
      </c>
      <c r="M1225" s="30">
        <f>IF(OR(H1225="",H1225=0),"",IF(K1225="",IF(J1225="","",IF(OR(ISTEXT(J1225),ISTEXT(H1225)),"",J1225/H1225)),IF(OR(ISTEXT(L1225),ISTEXT(H1225)),"",L1225/H1225)))</f>
        <v/>
      </c>
    </row>
    <row r="1226" ht="13.35" customHeight="1" s="162">
      <c r="B1226" s="307" t="n"/>
      <c r="C1226" s="307" t="n"/>
      <c r="E1226" s="307" t="n"/>
      <c r="F1226" s="32" t="n"/>
      <c r="G1226" s="33">
        <f>IF(F1226="", "", IF(OR(ISTEXT(H1226),ISTEXT(F1226)),"",H1226/F1226))</f>
        <v/>
      </c>
      <c r="H1226" s="33" t="n"/>
      <c r="I1226" s="33" t="n"/>
      <c r="J1226" s="33">
        <f>IF(I1226="", "", IF(OR(ISTEXT(I1226),ISTEXT($F1226)),"",I1226*$F1226))</f>
        <v/>
      </c>
      <c r="K1226" s="33" t="n"/>
      <c r="L1226" s="33">
        <f>IF(K1226="", "", IF(OR(ISTEXT(K1226),ISTEXT($F1226)),"",K1226*$F1226))</f>
        <v/>
      </c>
      <c r="M1226" s="30">
        <f>IF(OR(H1226="",H1226=0),"",IF(K1226="",IF(J1226="","",IF(OR(ISTEXT(J1226),ISTEXT(H1226)),"",J1226/H1226)),IF(OR(ISTEXT(L1226),ISTEXT(H1226)),"",L1226/H1226)))</f>
        <v/>
      </c>
    </row>
    <row r="1227" ht="13.35" customHeight="1" s="162">
      <c r="B1227" s="307" t="n"/>
      <c r="C1227" s="307" t="n"/>
      <c r="E1227" s="307" t="n"/>
      <c r="F1227" s="32" t="n"/>
      <c r="G1227" s="33">
        <f>IF(F1227="", "", IF(OR(ISTEXT(H1227),ISTEXT(F1227)),"",H1227/F1227))</f>
        <v/>
      </c>
      <c r="H1227" s="33" t="n"/>
      <c r="I1227" s="33" t="n"/>
      <c r="J1227" s="33">
        <f>IF(I1227="", "", IF(OR(ISTEXT(I1227),ISTEXT($F1227)),"",I1227*$F1227))</f>
        <v/>
      </c>
      <c r="K1227" s="33" t="n"/>
      <c r="L1227" s="33">
        <f>IF(K1227="", "", IF(OR(ISTEXT(K1227),ISTEXT($F1227)),"",K1227*$F1227))</f>
        <v/>
      </c>
      <c r="M1227" s="30">
        <f>IF(OR(H1227="",H1227=0),"",IF(K1227="",IF(J1227="","",IF(OR(ISTEXT(J1227),ISTEXT(H1227)),"",J1227/H1227)),IF(OR(ISTEXT(L1227),ISTEXT(H1227)),"",L1227/H1227)))</f>
        <v/>
      </c>
    </row>
    <row r="1228" ht="13.35" customHeight="1" s="162">
      <c r="B1228" s="307" t="n"/>
      <c r="C1228" s="307" t="n"/>
      <c r="E1228" s="307" t="n"/>
      <c r="F1228" s="32" t="n"/>
      <c r="G1228" s="33">
        <f>IF(F1228="", "", IF(OR(ISTEXT(H1228),ISTEXT(F1228)),"",H1228/F1228))</f>
        <v/>
      </c>
      <c r="H1228" s="33" t="n"/>
      <c r="I1228" s="33" t="n"/>
      <c r="J1228" s="33">
        <f>IF(I1228="", "", IF(OR(ISTEXT(I1228),ISTEXT($F1228)),"",I1228*$F1228))</f>
        <v/>
      </c>
      <c r="K1228" s="33" t="n"/>
      <c r="L1228" s="33">
        <f>IF(K1228="", "", IF(OR(ISTEXT(K1228),ISTEXT($F1228)),"",K1228*$F1228))</f>
        <v/>
      </c>
      <c r="M1228" s="30">
        <f>IF(OR(H1228="",H1228=0),"",IF(K1228="",IF(J1228="","",IF(OR(ISTEXT(J1228),ISTEXT(H1228)),"",J1228/H1228)),IF(OR(ISTEXT(L1228),ISTEXT(H1228)),"",L1228/H1228)))</f>
        <v/>
      </c>
    </row>
    <row r="1229" ht="13.35" customHeight="1" s="162">
      <c r="B1229" s="307" t="n"/>
      <c r="C1229" s="307" t="n"/>
      <c r="E1229" s="307" t="n"/>
      <c r="F1229" s="32" t="n"/>
      <c r="G1229" s="33">
        <f>IF(F1229="", "", IF(OR(ISTEXT(H1229),ISTEXT(F1229)),"",H1229/F1229))</f>
        <v/>
      </c>
      <c r="H1229" s="33" t="n"/>
      <c r="I1229" s="33" t="n"/>
      <c r="J1229" s="33">
        <f>IF(I1229="", "", IF(OR(ISTEXT(I1229),ISTEXT($F1229)),"",I1229*$F1229))</f>
        <v/>
      </c>
      <c r="K1229" s="33" t="n"/>
      <c r="L1229" s="33">
        <f>IF(K1229="", "", IF(OR(ISTEXT(K1229),ISTEXT($F1229)),"",K1229*$F1229))</f>
        <v/>
      </c>
      <c r="M1229" s="30">
        <f>IF(OR(H1229="",H1229=0),"",IF(K1229="",IF(J1229="","",IF(OR(ISTEXT(J1229),ISTEXT(H1229)),"",J1229/H1229)),IF(OR(ISTEXT(L1229),ISTEXT(H1229)),"",L1229/H1229)))</f>
        <v/>
      </c>
    </row>
    <row r="1230" ht="13.35" customHeight="1" s="162">
      <c r="B1230" s="307" t="n"/>
      <c r="C1230" s="307" t="n"/>
      <c r="E1230" s="307" t="n"/>
      <c r="F1230" s="32" t="n"/>
      <c r="G1230" s="33">
        <f>IF(F1230="", "", IF(OR(ISTEXT(H1230),ISTEXT(F1230)),"",H1230/F1230))</f>
        <v/>
      </c>
      <c r="H1230" s="33" t="n"/>
      <c r="I1230" s="33" t="n"/>
      <c r="J1230" s="33">
        <f>IF(I1230="", "", IF(OR(ISTEXT(I1230),ISTEXT($F1230)),"",I1230*$F1230))</f>
        <v/>
      </c>
      <c r="K1230" s="33" t="n"/>
      <c r="L1230" s="33">
        <f>IF(K1230="", "", IF(OR(ISTEXT(K1230),ISTEXT($F1230)),"",K1230*$F1230))</f>
        <v/>
      </c>
      <c r="M1230" s="30">
        <f>IF(OR(H1230="",H1230=0),"",IF(K1230="",IF(J1230="","",IF(OR(ISTEXT(J1230),ISTEXT(H1230)),"",J1230/H1230)),IF(OR(ISTEXT(L1230),ISTEXT(H1230)),"",L1230/H1230)))</f>
        <v/>
      </c>
    </row>
    <row r="1231" ht="13.35" customHeight="1" s="162">
      <c r="B1231" s="307" t="n"/>
      <c r="C1231" s="307" t="n"/>
      <c r="E1231" s="307" t="n"/>
      <c r="F1231" s="32" t="n"/>
      <c r="G1231" s="33">
        <f>IF(F1231="", "", IF(OR(ISTEXT(H1231),ISTEXT(F1231)),"",H1231/F1231))</f>
        <v/>
      </c>
      <c r="H1231" s="33" t="n"/>
      <c r="I1231" s="33" t="n"/>
      <c r="J1231" s="33">
        <f>IF(I1231="", "", IF(OR(ISTEXT(I1231),ISTEXT($F1231)),"",I1231*$F1231))</f>
        <v/>
      </c>
      <c r="K1231" s="33" t="n"/>
      <c r="L1231" s="33">
        <f>IF(K1231="", "", IF(OR(ISTEXT(K1231),ISTEXT($F1231)),"",K1231*$F1231))</f>
        <v/>
      </c>
      <c r="M1231" s="30">
        <f>IF(OR(H1231="",H1231=0),"",IF(K1231="",IF(J1231="","",IF(OR(ISTEXT(J1231),ISTEXT(H1231)),"",J1231/H1231)),IF(OR(ISTEXT(L1231),ISTEXT(H1231)),"",L1231/H1231)))</f>
        <v/>
      </c>
    </row>
    <row r="1232" ht="13.35" customHeight="1" s="162">
      <c r="B1232" s="307" t="n"/>
      <c r="C1232" s="307" t="n"/>
      <c r="E1232" s="307" t="n"/>
      <c r="F1232" s="32" t="n"/>
      <c r="G1232" s="33">
        <f>IF(F1232="", "", IF(OR(ISTEXT(H1232),ISTEXT(F1232)),"",H1232/F1232))</f>
        <v/>
      </c>
      <c r="H1232" s="33" t="n"/>
      <c r="I1232" s="33" t="n"/>
      <c r="J1232" s="33">
        <f>IF(I1232="", "", IF(OR(ISTEXT(I1232),ISTEXT($F1232)),"",I1232*$F1232))</f>
        <v/>
      </c>
      <c r="K1232" s="33" t="n"/>
      <c r="L1232" s="33">
        <f>IF(K1232="", "", IF(OR(ISTEXT(K1232),ISTEXT($F1232)),"",K1232*$F1232))</f>
        <v/>
      </c>
      <c r="M1232" s="30">
        <f>IF(OR(H1232="",H1232=0),"",IF(K1232="",IF(J1232="","",IF(OR(ISTEXT(J1232),ISTEXT(H1232)),"",J1232/H1232)),IF(OR(ISTEXT(L1232),ISTEXT(H1232)),"",L1232/H1232)))</f>
        <v/>
      </c>
    </row>
    <row r="1233" ht="13.35" customHeight="1" s="162">
      <c r="B1233" s="307" t="n"/>
      <c r="C1233" s="307" t="n"/>
      <c r="E1233" s="307" t="n"/>
      <c r="F1233" s="32" t="n"/>
      <c r="G1233" s="33">
        <f>IF(F1233="", "", IF(OR(ISTEXT(H1233),ISTEXT(F1233)),"",H1233/F1233))</f>
        <v/>
      </c>
      <c r="H1233" s="33" t="n"/>
      <c r="I1233" s="33" t="n"/>
      <c r="J1233" s="33">
        <f>IF(I1233="", "", IF(OR(ISTEXT(I1233),ISTEXT($F1233)),"",I1233*$F1233))</f>
        <v/>
      </c>
      <c r="K1233" s="33" t="n"/>
      <c r="L1233" s="33">
        <f>IF(K1233="", "", IF(OR(ISTEXT(K1233),ISTEXT($F1233)),"",K1233*$F1233))</f>
        <v/>
      </c>
      <c r="M1233" s="30">
        <f>IF(OR(H1233="",H1233=0),"",IF(K1233="",IF(J1233="","",IF(OR(ISTEXT(J1233),ISTEXT(H1233)),"",J1233/H1233)),IF(OR(ISTEXT(L1233),ISTEXT(H1233)),"",L1233/H1233)))</f>
        <v/>
      </c>
    </row>
    <row r="1234" ht="13.35" customHeight="1" s="162">
      <c r="B1234" s="307" t="n"/>
      <c r="C1234" s="307" t="n"/>
      <c r="E1234" s="307" t="n"/>
      <c r="F1234" s="32" t="n"/>
      <c r="G1234" s="33">
        <f>IF(F1234="", "", IF(OR(ISTEXT(H1234),ISTEXT(F1234)),"",H1234/F1234))</f>
        <v/>
      </c>
      <c r="H1234" s="33" t="n"/>
      <c r="I1234" s="33" t="n"/>
      <c r="J1234" s="33">
        <f>IF(I1234="", "", IF(OR(ISTEXT(I1234),ISTEXT($F1234)),"",I1234*$F1234))</f>
        <v/>
      </c>
      <c r="K1234" s="33" t="n"/>
      <c r="L1234" s="33">
        <f>IF(K1234="", "", IF(OR(ISTEXT(K1234),ISTEXT($F1234)),"",K1234*$F1234))</f>
        <v/>
      </c>
      <c r="M1234" s="30">
        <f>IF(OR(H1234="",H1234=0),"",IF(K1234="",IF(J1234="","",IF(OR(ISTEXT(J1234),ISTEXT(H1234)),"",J1234/H1234)),IF(OR(ISTEXT(L1234),ISTEXT(H1234)),"",L1234/H1234)))</f>
        <v/>
      </c>
    </row>
    <row r="1235" ht="13.35" customHeight="1" s="162">
      <c r="B1235" s="307" t="n"/>
      <c r="C1235" s="307" t="n"/>
      <c r="E1235" s="307" t="n"/>
      <c r="F1235" s="32" t="n"/>
      <c r="G1235" s="33">
        <f>IF(F1235="", "", IF(OR(ISTEXT(H1235),ISTEXT(F1235)),"",H1235/F1235))</f>
        <v/>
      </c>
      <c r="H1235" s="33" t="n"/>
      <c r="I1235" s="33" t="n"/>
      <c r="J1235" s="33">
        <f>IF(I1235="", "", IF(OR(ISTEXT(I1235),ISTEXT($F1235)),"",I1235*$F1235))</f>
        <v/>
      </c>
      <c r="K1235" s="33" t="n"/>
      <c r="L1235" s="33">
        <f>IF(K1235="", "", IF(OR(ISTEXT(K1235),ISTEXT($F1235)),"",K1235*$F1235))</f>
        <v/>
      </c>
      <c r="M1235" s="30">
        <f>IF(OR(H1235="",H1235=0),"",IF(K1235="",IF(J1235="","",IF(OR(ISTEXT(J1235),ISTEXT(H1235)),"",J1235/H1235)),IF(OR(ISTEXT(L1235),ISTEXT(H1235)),"",L1235/H1235)))</f>
        <v/>
      </c>
    </row>
    <row r="1236" ht="13.35" customHeight="1" s="162">
      <c r="B1236" s="307" t="n"/>
      <c r="C1236" s="307" t="n"/>
      <c r="E1236" s="307" t="n"/>
      <c r="F1236" s="32" t="n"/>
      <c r="G1236" s="33">
        <f>IF(F1236="", "", IF(OR(ISTEXT(H1236),ISTEXT(F1236)),"",H1236/F1236))</f>
        <v/>
      </c>
      <c r="H1236" s="33" t="n"/>
      <c r="I1236" s="33" t="n"/>
      <c r="J1236" s="33">
        <f>IF(I1236="", "", IF(OR(ISTEXT(I1236),ISTEXT($F1236)),"",I1236*$F1236))</f>
        <v/>
      </c>
      <c r="K1236" s="33" t="n"/>
      <c r="L1236" s="33">
        <f>IF(K1236="", "", IF(OR(ISTEXT(K1236),ISTEXT($F1236)),"",K1236*$F1236))</f>
        <v/>
      </c>
      <c r="M1236" s="30">
        <f>IF(OR(H1236="",H1236=0),"",IF(K1236="",IF(J1236="","",IF(OR(ISTEXT(J1236),ISTEXT(H1236)),"",J1236/H1236)),IF(OR(ISTEXT(L1236),ISTEXT(H1236)),"",L1236/H1236)))</f>
        <v/>
      </c>
    </row>
    <row r="1237" ht="13.35" customHeight="1" s="162">
      <c r="B1237" s="307" t="n"/>
      <c r="C1237" s="307" t="n"/>
      <c r="E1237" s="307" t="n"/>
      <c r="F1237" s="32" t="n"/>
      <c r="G1237" s="33">
        <f>IF(F1237="", "", IF(OR(ISTEXT(H1237),ISTEXT(F1237)),"",H1237/F1237))</f>
        <v/>
      </c>
      <c r="H1237" s="33" t="n"/>
      <c r="I1237" s="33" t="n"/>
      <c r="J1237" s="33">
        <f>IF(I1237="", "", IF(OR(ISTEXT(I1237),ISTEXT($F1237)),"",I1237*$F1237))</f>
        <v/>
      </c>
      <c r="K1237" s="33" t="n"/>
      <c r="L1237" s="33">
        <f>IF(K1237="", "", IF(OR(ISTEXT(K1237),ISTEXT($F1237)),"",K1237*$F1237))</f>
        <v/>
      </c>
      <c r="M1237" s="30">
        <f>IF(OR(H1237="",H1237=0),"",IF(K1237="",IF(J1237="","",IF(OR(ISTEXT(J1237),ISTEXT(H1237)),"",J1237/H1237)),IF(OR(ISTEXT(L1237),ISTEXT(H1237)),"",L1237/H1237)))</f>
        <v/>
      </c>
    </row>
    <row r="1238" ht="13.35" customHeight="1" s="162">
      <c r="B1238" s="307" t="n"/>
      <c r="C1238" s="307" t="n"/>
      <c r="E1238" s="307" t="n"/>
      <c r="F1238" s="32" t="n"/>
      <c r="G1238" s="33">
        <f>IF(F1238="", "", IF(OR(ISTEXT(H1238),ISTEXT(F1238)),"",H1238/F1238))</f>
        <v/>
      </c>
      <c r="H1238" s="33" t="n"/>
      <c r="I1238" s="33" t="n"/>
      <c r="J1238" s="33">
        <f>IF(I1238="", "", IF(OR(ISTEXT(I1238),ISTEXT($F1238)),"",I1238*$F1238))</f>
        <v/>
      </c>
      <c r="K1238" s="33" t="n"/>
      <c r="L1238" s="33">
        <f>IF(K1238="", "", IF(OR(ISTEXT(K1238),ISTEXT($F1238)),"",K1238*$F1238))</f>
        <v/>
      </c>
      <c r="M1238" s="30">
        <f>IF(OR(H1238="",H1238=0),"",IF(K1238="",IF(J1238="","",IF(OR(ISTEXT(J1238),ISTEXT(H1238)),"",J1238/H1238)),IF(OR(ISTEXT(L1238),ISTEXT(H1238)),"",L1238/H1238)))</f>
        <v/>
      </c>
    </row>
    <row r="1239" ht="13.35" customHeight="1" s="162">
      <c r="B1239" s="307" t="n"/>
      <c r="C1239" s="307" t="n"/>
      <c r="E1239" s="307" t="n"/>
      <c r="F1239" s="32" t="n"/>
      <c r="G1239" s="33">
        <f>IF(F1239="", "", IF(OR(ISTEXT(H1239),ISTEXT(F1239)),"",H1239/F1239))</f>
        <v/>
      </c>
      <c r="H1239" s="33" t="n"/>
      <c r="I1239" s="33" t="n"/>
      <c r="J1239" s="33">
        <f>IF(I1239="", "", IF(OR(ISTEXT(I1239),ISTEXT($F1239)),"",I1239*$F1239))</f>
        <v/>
      </c>
      <c r="K1239" s="33" t="n"/>
      <c r="L1239" s="33">
        <f>IF(K1239="", "", IF(OR(ISTEXT(K1239),ISTEXT($F1239)),"",K1239*$F1239))</f>
        <v/>
      </c>
      <c r="M1239" s="30">
        <f>IF(OR(H1239="",H1239=0),"",IF(K1239="",IF(J1239="","",IF(OR(ISTEXT(J1239),ISTEXT(H1239)),"",J1239/H1239)),IF(OR(ISTEXT(L1239),ISTEXT(H1239)),"",L1239/H1239)))</f>
        <v/>
      </c>
    </row>
    <row r="1240" ht="13.35" customHeight="1" s="162">
      <c r="B1240" s="307" t="n"/>
      <c r="C1240" s="307" t="n"/>
      <c r="E1240" s="307" t="n"/>
      <c r="F1240" s="32" t="n"/>
      <c r="G1240" s="33">
        <f>IF(F1240="", "", IF(OR(ISTEXT(H1240),ISTEXT(F1240)),"",H1240/F1240))</f>
        <v/>
      </c>
      <c r="H1240" s="33" t="n"/>
      <c r="I1240" s="33" t="n"/>
      <c r="J1240" s="33">
        <f>IF(I1240="", "", IF(OR(ISTEXT(I1240),ISTEXT($F1240)),"",I1240*$F1240))</f>
        <v/>
      </c>
      <c r="K1240" s="33" t="n"/>
      <c r="L1240" s="33">
        <f>IF(K1240="", "", IF(OR(ISTEXT(K1240),ISTEXT($F1240)),"",K1240*$F1240))</f>
        <v/>
      </c>
      <c r="M1240" s="30">
        <f>IF(OR(H1240="",H1240=0),"",IF(K1240="",IF(J1240="","",IF(OR(ISTEXT(J1240),ISTEXT(H1240)),"",J1240/H1240)),IF(OR(ISTEXT(L1240),ISTEXT(H1240)),"",L1240/H1240)))</f>
        <v/>
      </c>
    </row>
    <row r="1241" ht="13.35" customHeight="1" s="162">
      <c r="B1241" s="307" t="n"/>
      <c r="C1241" s="307" t="n"/>
      <c r="E1241" s="307" t="n"/>
      <c r="F1241" s="32" t="n"/>
      <c r="G1241" s="33">
        <f>IF(F1241="", "", IF(OR(ISTEXT(H1241),ISTEXT(F1241)),"",H1241/F1241))</f>
        <v/>
      </c>
      <c r="H1241" s="33" t="n"/>
      <c r="I1241" s="33" t="n"/>
      <c r="J1241" s="33">
        <f>IF(I1241="", "", IF(OR(ISTEXT(I1241),ISTEXT($F1241)),"",I1241*$F1241))</f>
        <v/>
      </c>
      <c r="K1241" s="33" t="n"/>
      <c r="L1241" s="33">
        <f>IF(K1241="", "", IF(OR(ISTEXT(K1241),ISTEXT($F1241)),"",K1241*$F1241))</f>
        <v/>
      </c>
      <c r="M1241" s="30">
        <f>IF(OR(H1241="",H1241=0),"",IF(K1241="",IF(J1241="","",IF(OR(ISTEXT(J1241),ISTEXT(H1241)),"",J1241/H1241)),IF(OR(ISTEXT(L1241),ISTEXT(H1241)),"",L1241/H1241)))</f>
        <v/>
      </c>
    </row>
    <row r="1242" ht="13.35" customHeight="1" s="162">
      <c r="B1242" s="42" t="n"/>
      <c r="C1242" s="231" t="inlineStr">
        <is>
          <t>Subtotal (this page)</t>
        </is>
      </c>
      <c r="D1242" s="159" t="n"/>
      <c r="E1242" s="42" t="n"/>
      <c r="F1242" s="42" t="n"/>
      <c r="G1242" s="43" t="n"/>
      <c r="H1242" s="43">
        <f>IF(SUM(H1204:H1241)=0,"",SUM(H1204:H1241))</f>
        <v/>
      </c>
      <c r="I1242" s="43" t="n"/>
      <c r="J1242" s="43">
        <f>IF(SUM(J1204:J1241)=0,"",SUM(J1204:J1241))</f>
        <v/>
      </c>
      <c r="K1242" s="43" t="n"/>
      <c r="L1242" s="43">
        <f>IF(SUM(L1204:L1241)=0,"",SUM(L1204:L1241))</f>
        <v/>
      </c>
      <c r="M1242" s="35">
        <f>IF(OR(H1242="",H1242=0),"",IF(L1242="",IF(J1242="","",IF(OR(ISTEXT(J1242),ISTEXT(H1242)),"",J1242/H1242)),IF(OR(ISTEXT(L1242),ISTEXT(H1242)),"",L1242/H1242)))</f>
        <v/>
      </c>
    </row>
    <row r="1243" ht="13.35" customHeight="1" s="162">
      <c r="B1243" s="188" t="inlineStr">
        <is>
          <t>Return Air Inlets (cont.)</t>
        </is>
      </c>
      <c r="C1243" s="174" t="n"/>
      <c r="D1243" s="174" t="n"/>
      <c r="E1243" s="174" t="n"/>
      <c r="F1243" s="173" t="n"/>
      <c r="G1243" s="233" t="inlineStr">
        <is>
          <t>Design VEL</t>
        </is>
      </c>
      <c r="H1243" s="194" t="inlineStr">
        <is>
          <t>Design CFM</t>
        </is>
      </c>
      <c r="I1243" s="188" t="inlineStr">
        <is>
          <t>Initial</t>
        </is>
      </c>
      <c r="J1243" s="173" t="n"/>
      <c r="K1243" s="188" t="inlineStr">
        <is>
          <t>Final</t>
        </is>
      </c>
      <c r="L1243" s="173" t="n"/>
      <c r="M1243" s="188" t="inlineStr">
        <is>
          <t>%</t>
        </is>
      </c>
    </row>
    <row r="1244" ht="13.35" customHeight="1" s="162">
      <c r="B1244" s="153" t="inlineStr">
        <is>
          <t>No.</t>
        </is>
      </c>
      <c r="C1244" s="188" t="inlineStr">
        <is>
          <t>Area Served</t>
        </is>
      </c>
      <c r="D1244" s="188" t="inlineStr">
        <is>
          <t>Type</t>
        </is>
      </c>
      <c r="E1244" s="188" t="inlineStr">
        <is>
          <t>Size</t>
        </is>
      </c>
      <c r="F1244" s="188" t="inlineStr">
        <is>
          <t>Ak</t>
        </is>
      </c>
      <c r="G1244" s="440" t="n"/>
      <c r="H1244" s="440" t="n"/>
      <c r="I1244" s="188" t="inlineStr">
        <is>
          <t>VEL</t>
        </is>
      </c>
      <c r="J1244" s="188" t="inlineStr">
        <is>
          <t>CFM</t>
        </is>
      </c>
      <c r="K1244" s="188" t="inlineStr">
        <is>
          <t>VEL</t>
        </is>
      </c>
      <c r="L1244" s="188" t="inlineStr">
        <is>
          <t>CFM</t>
        </is>
      </c>
      <c r="M1244" s="440" t="n"/>
    </row>
    <row r="1245" ht="13.35" customHeight="1" s="162">
      <c r="B1245" s="31" t="n"/>
      <c r="C1245" s="31" t="n"/>
      <c r="E1245" s="31" t="n"/>
      <c r="F1245" s="32" t="n"/>
      <c r="G1245" s="33">
        <f>IF(F1245="", "", IF(OR(ISTEXT(H1245),ISTEXT(F1245)),"",H1245/F1245))</f>
        <v/>
      </c>
      <c r="H1245" s="33" t="n"/>
      <c r="I1245" s="33" t="n"/>
      <c r="J1245" s="33">
        <f>IF(I1245="", "", IF(OR(ISTEXT(I1245),ISTEXT($F1245)),"",I1245*$F1245))</f>
        <v/>
      </c>
      <c r="K1245" s="33" t="n"/>
      <c r="L1245" s="33">
        <f>IF(K1245="", "", IF(OR(ISTEXT(K1245),ISTEXT($F1245)),"",K1245*$F1245))</f>
        <v/>
      </c>
      <c r="M1245" s="30">
        <f>IF(OR(H1245="",H1245=0),"",IF(K1245="",IF(J1245="","",IF(OR(ISTEXT(J1245),ISTEXT(H1245)),"",J1245/H1245)),IF(OR(ISTEXT(L1245),ISTEXT(H1245)),"",L1245/H1245)))</f>
        <v/>
      </c>
    </row>
    <row r="1246" ht="13.35" customHeight="1" s="162">
      <c r="B1246" s="31" t="n"/>
      <c r="C1246" s="31" t="n"/>
      <c r="E1246" s="31" t="n"/>
      <c r="F1246" s="32" t="n"/>
      <c r="G1246" s="33">
        <f>IF(F1246="", "", IF(OR(ISTEXT(H1246),ISTEXT(F1246)),"",H1246/F1246))</f>
        <v/>
      </c>
      <c r="H1246" s="33" t="n"/>
      <c r="I1246" s="33" t="n"/>
      <c r="J1246" s="33">
        <f>IF(I1246="", "", IF(OR(ISTEXT(I1246),ISTEXT($F1246)),"",I1246*$F1246))</f>
        <v/>
      </c>
      <c r="K1246" s="33" t="n"/>
      <c r="L1246" s="33">
        <f>IF(K1246="", "", IF(OR(ISTEXT(K1246),ISTEXT($F1246)),"",K1246*$F1246))</f>
        <v/>
      </c>
      <c r="M1246" s="30">
        <f>IF(OR(H1246="",H1246=0),"",IF(K1246="",IF(J1246="","",IF(OR(ISTEXT(J1246),ISTEXT(H1246)),"",J1246/H1246)),IF(OR(ISTEXT(L1246),ISTEXT(H1246)),"",L1246/H1246)))</f>
        <v/>
      </c>
    </row>
    <row r="1247" ht="13.35" customHeight="1" s="162">
      <c r="B1247" s="31" t="n"/>
      <c r="C1247" s="31" t="n"/>
      <c r="E1247" s="31" t="n"/>
      <c r="F1247" s="32" t="n"/>
      <c r="G1247" s="33">
        <f>IF(F1247="", "", IF(OR(ISTEXT(H1247),ISTEXT(F1247)),"",H1247/F1247))</f>
        <v/>
      </c>
      <c r="H1247" s="33" t="n"/>
      <c r="I1247" s="33" t="n"/>
      <c r="J1247" s="33">
        <f>IF(I1247="", "", IF(OR(ISTEXT(I1247),ISTEXT($F1247)),"",I1247*$F1247))</f>
        <v/>
      </c>
      <c r="K1247" s="33" t="n"/>
      <c r="L1247" s="33">
        <f>IF(K1247="", "", IF(OR(ISTEXT(K1247),ISTEXT($F1247)),"",K1247*$F1247))</f>
        <v/>
      </c>
      <c r="M1247" s="30">
        <f>IF(OR(H1247="",H1247=0),"",IF(K1247="",IF(J1247="","",IF(OR(ISTEXT(J1247),ISTEXT(H1247)),"",J1247/H1247)),IF(OR(ISTEXT(L1247),ISTEXT(H1247)),"",L1247/H1247)))</f>
        <v/>
      </c>
    </row>
    <row r="1248" ht="13.35" customHeight="1" s="162">
      <c r="B1248" s="31" t="n"/>
      <c r="C1248" s="31" t="n"/>
      <c r="E1248" s="31" t="n"/>
      <c r="F1248" s="32" t="n"/>
      <c r="G1248" s="33">
        <f>IF(F1248="", "", IF(OR(ISTEXT(H1248),ISTEXT(F1248)),"",H1248/F1248))</f>
        <v/>
      </c>
      <c r="H1248" s="33" t="n"/>
      <c r="I1248" s="33" t="n"/>
      <c r="J1248" s="33">
        <f>IF(I1248="", "", IF(OR(ISTEXT(I1248),ISTEXT($F1248)),"",I1248*$F1248))</f>
        <v/>
      </c>
      <c r="K1248" s="33" t="n"/>
      <c r="L1248" s="33">
        <f>IF(K1248="", "", IF(OR(ISTEXT(K1248),ISTEXT($F1248)),"",K1248*$F1248))</f>
        <v/>
      </c>
      <c r="M1248" s="30">
        <f>IF(OR(H1248="",H1248=0),"",IF(K1248="",IF(J1248="","",IF(OR(ISTEXT(J1248),ISTEXT(H1248)),"",J1248/H1248)),IF(OR(ISTEXT(L1248),ISTEXT(H1248)),"",L1248/H1248)))</f>
        <v/>
      </c>
    </row>
    <row r="1249" ht="13.35" customHeight="1" s="162">
      <c r="B1249" s="42" t="n"/>
      <c r="C1249" s="231" t="inlineStr">
        <is>
          <t>Subtotal (this page)</t>
        </is>
      </c>
      <c r="D1249" s="159" t="n"/>
      <c r="E1249" s="42" t="n"/>
      <c r="F1249" s="42" t="n"/>
      <c r="G1249" s="43" t="n"/>
      <c r="H1249" s="43">
        <f>IF(SUM(H1245:H1248)=0,"",SUM(H1245:H1248))</f>
        <v/>
      </c>
      <c r="I1249" s="42" t="n"/>
      <c r="J1249" s="43">
        <f>IF(SUM(J1245:J1248)=0,"",SUM(J1245:J1248))</f>
        <v/>
      </c>
      <c r="K1249" s="42" t="n"/>
      <c r="L1249" s="43">
        <f>IF(SUM(L1245:L1248)=0,"",SUM(L1245:L1248))</f>
        <v/>
      </c>
      <c r="M1249" s="35">
        <f>IF(OR(H1249="",H1249=0),"",IF(L1249="",IF(J1249="","",IF(OR(ISTEXT(J1249),ISTEXT(H1249)),"",J1249/H1249)),IF(OR(ISTEXT(L1249),ISTEXT(H1249)),"",L1249/H1249)))</f>
        <v/>
      </c>
    </row>
    <row r="1250" ht="13.35" customHeight="1" s="162">
      <c r="B1250" s="188" t="inlineStr">
        <is>
          <t>Remarks (cont.)</t>
        </is>
      </c>
      <c r="C1250" s="173" t="n"/>
      <c r="D1250" s="154" t="n"/>
      <c r="E1250" s="174" t="n"/>
      <c r="F1250" s="174" t="n"/>
      <c r="G1250" s="174" t="n"/>
      <c r="H1250" s="174" t="n"/>
      <c r="I1250" s="174" t="n"/>
      <c r="J1250" s="174" t="n"/>
      <c r="K1250" s="174" t="n"/>
      <c r="L1250" s="174" t="n"/>
      <c r="M1250" s="173" t="n"/>
    </row>
    <row r="1251" ht="13.35" customHeight="1" s="162">
      <c r="B1251" s="154" t="n"/>
      <c r="C1251" s="174" t="n"/>
      <c r="D1251" s="174" t="n"/>
      <c r="E1251" s="174" t="n"/>
      <c r="F1251" s="174" t="n"/>
      <c r="G1251" s="174" t="n"/>
      <c r="H1251" s="174" t="n"/>
      <c r="I1251" s="174" t="n"/>
      <c r="J1251" s="174" t="n"/>
      <c r="K1251" s="174" t="n"/>
      <c r="L1251" s="174" t="n"/>
      <c r="M1251" s="173" t="n"/>
    </row>
    <row r="1252" ht="13.35" customHeight="1" s="162">
      <c r="B1252" s="200" t="inlineStr">
        <is>
          <t>System</t>
        </is>
      </c>
      <c r="C1252" s="403" t="n"/>
      <c r="D1252" s="209">
        <f>IF('{Equipment Data Entry}'!B19="","",'{Equipment Data Entry}'!B19)</f>
        <v/>
      </c>
      <c r="E1252" s="418" t="n"/>
      <c r="F1252" s="403" t="n"/>
      <c r="G1252" s="200" t="inlineStr">
        <is>
          <t>Service</t>
        </is>
      </c>
      <c r="H1252" s="403" t="n"/>
      <c r="I1252" s="210">
        <f>IF('{Equipment Data Entry}'!C19="","",'{Equipment Data Entry}'!C19)</f>
        <v/>
      </c>
      <c r="J1252" s="418" t="n"/>
      <c r="K1252" s="418" t="n"/>
      <c r="L1252" s="418" t="n"/>
      <c r="M1252" s="403" t="n"/>
    </row>
    <row r="1253" ht="13.35" customHeight="1" s="162">
      <c r="B1253" s="422" t="n"/>
      <c r="C1253" s="423" t="n"/>
      <c r="D1253" s="422" t="n"/>
      <c r="E1253" s="424" t="n"/>
      <c r="F1253" s="423" t="n"/>
      <c r="G1253" s="422" t="n"/>
      <c r="H1253" s="423" t="n"/>
      <c r="I1253" s="422" t="n"/>
      <c r="J1253" s="424" t="n"/>
      <c r="K1253" s="424" t="n"/>
      <c r="L1253" s="424" t="n"/>
      <c r="M1253" s="423" t="n"/>
    </row>
    <row r="1254" ht="13.35" customHeight="1" s="162">
      <c r="B1254" s="425" t="inlineStr">
        <is>
          <t>Drive Type:</t>
        </is>
      </c>
      <c r="D1254" s="426" t="n"/>
      <c r="E1254" s="425" t="inlineStr">
        <is>
          <t>Rotation – Design:</t>
        </is>
      </c>
      <c r="G1254" s="426" t="n"/>
      <c r="I1254" s="425" t="inlineStr">
        <is>
          <t>Actual:</t>
        </is>
      </c>
      <c r="J1254" s="426" t="n"/>
    </row>
    <row r="1255" ht="13.35" customHeight="1" s="162">
      <c r="B1255" s="200" t="inlineStr">
        <is>
          <t>Unit Data</t>
        </is>
      </c>
      <c r="C1255" s="400" t="n"/>
      <c r="D1255" s="400" t="n"/>
      <c r="E1255" s="400" t="n"/>
      <c r="F1255" s="400" t="n"/>
      <c r="G1255" s="401" t="n"/>
      <c r="I1255" s="200" t="inlineStr">
        <is>
          <t>Design and Performance Data</t>
        </is>
      </c>
      <c r="J1255" s="400" t="n"/>
      <c r="K1255" s="400" t="n"/>
      <c r="L1255" s="401" t="n"/>
      <c r="M1255" s="283" t="n"/>
    </row>
    <row r="1256" ht="13.35" customHeight="1" s="162">
      <c r="B1256" s="199" t="inlineStr">
        <is>
          <t>Manufacturer</t>
        </is>
      </c>
      <c r="C1256" s="401" t="n"/>
      <c r="D1256" s="204">
        <f>IF('{Equipment Data Entry}'!E19="","",'{Equipment Data Entry}'!E19)</f>
        <v/>
      </c>
      <c r="E1256" s="400" t="n"/>
      <c r="F1256" s="400" t="n"/>
      <c r="G1256" s="401" t="n"/>
      <c r="I1256" s="199" t="inlineStr">
        <is>
          <t>Design Criteria</t>
        </is>
      </c>
      <c r="J1256" s="401" t="n"/>
      <c r="K1256" s="199" t="inlineStr">
        <is>
          <t>Design</t>
        </is>
      </c>
      <c r="L1256" s="199" t="inlineStr">
        <is>
          <t>Actual</t>
        </is>
      </c>
    </row>
    <row r="1257" ht="13.35" customHeight="1" s="162">
      <c r="B1257" s="199" t="inlineStr">
        <is>
          <t>Model Number</t>
        </is>
      </c>
      <c r="C1257" s="401" t="n"/>
      <c r="D1257" s="204">
        <f>IF('{Equipment Data Entry}'!F19="","",'{Equipment Data Entry}'!F19)</f>
        <v/>
      </c>
      <c r="E1257" s="400" t="n"/>
      <c r="F1257" s="400" t="n"/>
      <c r="G1257" s="401" t="n"/>
      <c r="I1257" s="199" t="inlineStr">
        <is>
          <t>Total Airflow</t>
        </is>
      </c>
      <c r="J1257" s="401" t="n"/>
      <c r="K1257" s="24">
        <f>H1291</f>
        <v/>
      </c>
      <c r="L1257" s="24">
        <f>L1291</f>
        <v/>
      </c>
      <c r="M1257" s="22">
        <f>IF(OR(L1257="",K1257="",K1257=0),"",IF(OR(ISTEXT(L1257),ISTEXT(K1257)),"",L1257/K1257))</f>
        <v/>
      </c>
    </row>
    <row r="1258" ht="13.35" customHeight="1" s="162">
      <c r="B1258" s="199" t="inlineStr">
        <is>
          <t>Serial Number</t>
        </is>
      </c>
      <c r="C1258" s="401" t="n"/>
      <c r="D1258" s="204" t="n"/>
      <c r="E1258" s="400" t="n"/>
      <c r="F1258" s="400" t="n"/>
      <c r="G1258" s="401" t="n"/>
      <c r="I1258" s="199" t="inlineStr">
        <is>
          <t>Outside Airflow</t>
        </is>
      </c>
      <c r="J1258" s="401" t="n"/>
      <c r="K1258" s="24">
        <f>IF(N(H1299)=0,"",H1299)</f>
        <v/>
      </c>
      <c r="L1258" s="24">
        <f>L1299</f>
        <v/>
      </c>
      <c r="M1258" s="22">
        <f>IF(OR(L1258="",K1258="",K1258=0),"",IF(OR(ISTEXT(L1258),ISTEXT(K1258)),"",L1258/K1258))</f>
        <v/>
      </c>
    </row>
    <row r="1259" ht="13.35" customHeight="1" s="162">
      <c r="B1259" s="199" t="inlineStr">
        <is>
          <t>Area Served</t>
        </is>
      </c>
      <c r="C1259" s="401" t="n"/>
      <c r="D1259" s="204">
        <f>I1252</f>
        <v/>
      </c>
      <c r="E1259" s="400" t="n"/>
      <c r="F1259" s="400" t="n"/>
      <c r="G1259" s="401" t="n"/>
      <c r="I1259" s="199" t="inlineStr">
        <is>
          <t>Return Airflow</t>
        </is>
      </c>
      <c r="J1259" s="401" t="n"/>
      <c r="K1259" s="24">
        <f>IF(K1257="","",IF(ISTEXT(K1257),"",K1257-N(K1258)))</f>
        <v/>
      </c>
      <c r="L1259" s="24">
        <f>IF(L1257="","",IF(ISTEXT(L1257),"",L1257-N(L1258)))</f>
        <v/>
      </c>
    </row>
    <row r="1260" ht="13.35" customHeight="1" s="162">
      <c r="B1260" s="199" t="inlineStr">
        <is>
          <t>Location</t>
        </is>
      </c>
      <c r="C1260" s="401" t="n"/>
      <c r="D1260" s="204">
        <f>IF('{Equipment Data Entry}'!D19="","",'{Equipment Data Entry}'!D19)</f>
        <v/>
      </c>
      <c r="E1260" s="400" t="n"/>
      <c r="F1260" s="400" t="n"/>
      <c r="G1260" s="401" t="n"/>
      <c r="I1260" s="199" t="inlineStr">
        <is>
          <t>Unit ESP</t>
        </is>
      </c>
      <c r="J1260" s="401" t="n"/>
      <c r="K1260" s="71">
        <f>IF('{Equipment Data Entry}'!H19="","",'{Equipment Data Entry}'!H19)</f>
        <v/>
      </c>
      <c r="L1260" s="29">
        <f>I1277</f>
        <v/>
      </c>
    </row>
    <row r="1261" ht="13.35" customHeight="1" s="162">
      <c r="I1261" s="199" t="inlineStr">
        <is>
          <t>Fan RPMs</t>
        </is>
      </c>
      <c r="J1261" s="401" t="n"/>
      <c r="K1261" s="24">
        <f>IF('{Equipment Data Entry}'!I19="","",'{Equipment Data Entry}'!I19)</f>
        <v/>
      </c>
      <c r="L1261" s="24">
        <f>IF(L1270="","",L1270)</f>
        <v/>
      </c>
    </row>
    <row r="1262" ht="13.35" customHeight="1" s="162">
      <c r="B1262" s="200" t="inlineStr">
        <is>
          <t>Motor Data</t>
        </is>
      </c>
      <c r="C1262" s="400" t="n"/>
      <c r="D1262" s="400" t="n"/>
      <c r="E1262" s="400" t="n"/>
      <c r="F1262" s="400" t="n"/>
      <c r="G1262" s="401" t="n"/>
      <c r="I1262" s="199" t="inlineStr">
        <is>
          <t>Filter Type/Size/Qty</t>
        </is>
      </c>
      <c r="J1262" s="400" t="n"/>
      <c r="K1262" s="401" t="n"/>
      <c r="L1262" s="24" t="n"/>
      <c r="M1262" s="401" t="n"/>
    </row>
    <row r="1263" ht="13.35" customHeight="1" s="162">
      <c r="B1263" s="199" t="inlineStr">
        <is>
          <t>Manufacturer</t>
        </is>
      </c>
      <c r="C1263" s="401" t="n"/>
      <c r="D1263" s="203" t="n"/>
      <c r="E1263" s="400" t="n"/>
      <c r="F1263" s="400" t="n"/>
      <c r="G1263" s="401" t="n"/>
      <c r="I1263" s="200" t="inlineStr">
        <is>
          <t>Drive Data</t>
        </is>
      </c>
      <c r="J1263" s="400" t="n"/>
      <c r="K1263" s="400" t="n"/>
      <c r="L1263" s="401" t="n"/>
    </row>
    <row r="1264" ht="13.35" customHeight="1" s="162">
      <c r="B1264" s="199" t="inlineStr">
        <is>
          <t>Horsepower</t>
        </is>
      </c>
      <c r="C1264" s="401" t="n"/>
      <c r="D1264" s="28">
        <f>IF('{Equipment Data Entry}'!G19="","",'{Equipment Data Entry}'!G19)</f>
        <v/>
      </c>
      <c r="E1264" s="21" t="inlineStr">
        <is>
          <t>RPM</t>
        </is>
      </c>
      <c r="F1264" s="24" t="n"/>
      <c r="G1264" s="199" t="inlineStr">
        <is>
          <t>SF</t>
        </is>
      </c>
      <c r="I1264" s="199" t="inlineStr">
        <is>
          <t>Motor sheave</t>
        </is>
      </c>
      <c r="J1264" s="400" t="n"/>
      <c r="K1264" s="24">
        <f>IF('{Equipment Data Entry}'!J19="","",'{Equipment Data Entry}'!J19)</f>
        <v/>
      </c>
      <c r="L1264" s="21" t="inlineStr">
        <is>
          <t>Bore</t>
        </is>
      </c>
      <c r="M1264" s="208"/>
    </row>
    <row r="1265" ht="13.35" customHeight="1" s="162">
      <c r="B1265" s="198">
        <f>IF('{Equipment Data Entry}'!N19="","",'{Equipment Data Entry}'!N19)</f>
        <v/>
      </c>
      <c r="C1265" s="198">
        <f>IF('{Equipment Data Entry}'!O19="","",'{Equipment Data Entry}'!O19)</f>
        <v/>
      </c>
      <c r="D1265" s="21" t="inlineStr">
        <is>
          <t>FLA</t>
        </is>
      </c>
      <c r="E1265" s="25" t="n"/>
      <c r="F1265" s="21" t="inlineStr">
        <is>
          <t>Frame</t>
        </is>
      </c>
      <c r="G1265" s="208" t="n"/>
      <c r="I1265" s="199" t="inlineStr">
        <is>
          <t>Fan pulley</t>
        </is>
      </c>
      <c r="J1265" s="400" t="n"/>
      <c r="K1265" s="24">
        <f>IF('{Equipment Data Entry}'!K19="","",'{Equipment Data Entry}'!K19)</f>
        <v/>
      </c>
      <c r="L1265" s="21" t="inlineStr">
        <is>
          <t>Bore</t>
        </is>
      </c>
      <c r="M1265" s="208"/>
    </row>
    <row r="1266" ht="13.35" customHeight="1" s="162">
      <c r="B1266" s="199" t="inlineStr">
        <is>
          <t>Corrected FLA</t>
        </is>
      </c>
      <c r="C1266" s="401" t="n"/>
      <c r="D1266" s="27">
        <f>IF(OR(E1267="",E1265="",B1265=""),"",IF(OR(ISTEXT(B1265),COUNT(E1267:G1267)=0,ISTEXT(E1265)),"",B1265/AVERAGE(E1267:G1267)*E1265))</f>
        <v/>
      </c>
      <c r="E1266" s="199" t="inlineStr">
        <is>
          <t>Estimated BHP</t>
        </is>
      </c>
      <c r="F1266" s="401" t="n"/>
      <c r="G1266" s="27">
        <f>IF(OR(COUNT(E1268:G1268)=0,IF(N(E1269)&gt;0,E1269,N(D1264))=0,IF(N(D1266)&gt;0,D1266,N(E1265))=0),"",IF(N(E1269)&gt;0,E1269,N(D1264))*AVERAGE(E1268:G1268)/IF(N(D1266)&gt;0,D1266,N(E1265)))</f>
        <v/>
      </c>
      <c r="I1266" s="199" t="inlineStr">
        <is>
          <t>Belt(s)</t>
        </is>
      </c>
      <c r="J1266" s="208">
        <f>IF('{Equipment Data Entry}'!L19="","",'{Equipment Data Entry}'!L19)</f>
        <v/>
      </c>
      <c r="K1266" s="199" t="inlineStr">
        <is>
          <t>C to C</t>
        </is>
      </c>
      <c r="L1266" s="64">
        <f>IF('{Equipment Data Entry}'!M19="","",'{Equipment Data Entry}'!M19)</f>
        <v/>
      </c>
    </row>
    <row r="1267" ht="13.35" customHeight="1" s="162">
      <c r="B1267" s="199" t="inlineStr">
        <is>
          <t>Measured Voltage</t>
        </is>
      </c>
      <c r="C1267" s="400" t="n"/>
      <c r="D1267" s="401" t="n"/>
      <c r="E1267" s="24" t="n"/>
      <c r="F1267" s="24" t="n"/>
      <c r="G1267" s="24" t="n"/>
      <c r="I1267" s="199" t="inlineStr">
        <is>
          <t>Final Settings</t>
        </is>
      </c>
      <c r="J1267" s="400" t="n"/>
      <c r="K1267" s="401" t="n"/>
      <c r="L1267" s="24" t="n"/>
      <c r="M1267" s="401" t="n"/>
    </row>
    <row r="1268" ht="13.35" customHeight="1" s="162">
      <c r="B1268" s="199" t="inlineStr">
        <is>
          <t>Measured Amperage</t>
        </is>
      </c>
      <c r="C1268" s="400" t="n"/>
      <c r="D1268" s="401" t="n"/>
      <c r="E1268" s="25" t="n"/>
      <c r="F1268" s="25" t="n"/>
      <c r="G1268" s="25" t="n"/>
      <c r="I1268" s="205" t="inlineStr">
        <is>
          <t>RPM Data</t>
        </is>
      </c>
      <c r="J1268" s="401" t="n"/>
      <c r="K1268" s="205" t="inlineStr">
        <is>
          <t>Initial</t>
        </is>
      </c>
      <c r="L1268" s="205" t="inlineStr">
        <is>
          <t>Final</t>
        </is>
      </c>
    </row>
    <row r="1269" ht="13.35" customHeight="1" s="162">
      <c r="B1269" s="199" t="inlineStr">
        <is>
          <t>Motor HP (nameplate)</t>
        </is>
      </c>
      <c r="C1269" s="400"/>
      <c r="D1269" s="401"/>
      <c r="E1269" s="24"/>
      <c r="F1269" s="24"/>
      <c r="G1269" s="24"/>
      <c r="I1269" s="199" t="inlineStr">
        <is>
          <t>Motor RPM</t>
        </is>
      </c>
      <c r="J1269" s="401" t="n"/>
      <c r="K1269" s="24" t="n"/>
      <c r="L1269" s="24" t="n"/>
    </row>
    <row r="1270" ht="13.35" customHeight="1" s="162">
      <c r="B1270" s="200" t="inlineStr">
        <is>
          <t>Static Pressure Profile (in. w.g.)</t>
        </is>
      </c>
      <c r="C1270" s="400" t="n"/>
      <c r="D1270" s="400" t="n"/>
      <c r="E1270" s="400" t="n"/>
      <c r="F1270" s="400" t="n"/>
      <c r="G1270" s="401" t="n"/>
      <c r="I1270" s="199" t="inlineStr">
        <is>
          <t>Fan RPM</t>
        </is>
      </c>
      <c r="J1270" s="401" t="n"/>
      <c r="K1270" s="24" t="n"/>
      <c r="L1270" s="24" t="n"/>
    </row>
    <row r="1271" ht="13.35" customHeight="1" s="162">
      <c r="B1271" s="490">
        <f>IFERROR(INDEX('{Dropdowns}'!$AI$2:$AO$7,MATCH($D$1274,'{Dropdowns}'!$AH$2:$AH$7,0),1),"")</f>
        <v/>
      </c>
      <c r="C1271" s="490">
        <f>IFERROR(INDEX('{Dropdowns}'!$AI$2:$AO$7,MATCH($D$1274,'{Dropdowns}'!$AH$2:$AH$7,0),2),"")</f>
        <v/>
      </c>
      <c r="D1271" s="490">
        <f>IFERROR(INDEX('{Dropdowns}'!$AI$2:$AO$7,MATCH($D$1274,'{Dropdowns}'!$AH$2:$AH$7,0),3),"")</f>
        <v/>
      </c>
      <c r="E1271" s="490">
        <f>IFERROR(INDEX('{Dropdowns}'!$AI$2:$AO$7,MATCH($D$1274,'{Dropdowns}'!$AH$2:$AH$7,0),4),"")</f>
        <v/>
      </c>
      <c r="F1271" s="490">
        <f>IFERROR(INDEX('{Dropdowns}'!$AI$2:$AO$7,MATCH($D$1274,'{Dropdowns}'!$AH$2:$AH$7,0),5),"")</f>
        <v/>
      </c>
      <c r="G1271" s="490">
        <f>IFERROR(INDEX('{Dropdowns}'!$AI$2:$AO$7,MATCH($D$1274,'{Dropdowns}'!$AH$2:$AH$7,0),6),"")</f>
        <v/>
      </c>
      <c r="H1271" s="490">
        <f>IFERROR(INDEX('{Dropdowns}'!$AI$2:$AO$7,MATCH($D$1274,'{Dropdowns}'!$AH$2:$AH$7,0),7),"")</f>
        <v/>
      </c>
      <c r="I1271" s="199" t="inlineStr">
        <is>
          <t>VSD Frequency</t>
        </is>
      </c>
      <c r="J1271" s="401" t="n"/>
      <c r="K1271" s="66" t="n"/>
      <c r="L1271" s="66" t="n"/>
    </row>
    <row r="1272" ht="13.35" customHeight="1" s="162">
      <c r="B1272" s="492"/>
      <c r="C1272" s="492"/>
      <c r="D1272" s="492"/>
      <c r="E1272" s="492"/>
      <c r="F1272" s="492"/>
      <c r="G1272" s="492"/>
      <c r="H1272" s="492"/>
      <c r="I1272" s="199" t="inlineStr">
        <is>
          <t>OA Damper Position</t>
        </is>
      </c>
      <c r="J1272" s="400" t="n"/>
      <c r="K1272" s="401" t="n"/>
      <c r="L1272" s="56" t="n"/>
      <c r="Q1272">
        <f>IF(B1272="","",B1272)</f>
        <v/>
      </c>
      <c r="R1272">
        <f>IF(C1271="—",Q1272,IF(C1272="","",C1272))</f>
        <v/>
      </c>
      <c r="S1272">
        <f>IF(D1271="—",R1272,IF(D1272="","",D1272))</f>
        <v/>
      </c>
      <c r="T1272">
        <f>IF(E1271="—",S1272,IF(E1272="","",E1272))</f>
        <v/>
      </c>
      <c r="U1272">
        <f>IF(F1271="—",T1272,IF(F1272="","",F1272))</f>
        <v/>
      </c>
      <c r="V1272">
        <f>IF(G1271="—",U1272,IF(G1272="","",G1272))</f>
        <v/>
      </c>
      <c r="W1272">
        <f>IFERROR(MATCH("Fan",$C$1271:$H$1271,0),"")</f>
        <v/>
      </c>
      <c r="X1272">
        <f>IF(W1272="","",INDEX(P1274:U1274,W1272))</f>
        <v/>
      </c>
      <c r="Y1272">
        <f>IF(W1272="","",INDEX(Q1273:V1273,W1272))</f>
        <v/>
      </c>
    </row>
    <row r="1273" ht="13.35" customHeight="1" s="162">
      <c r="B1273" s="491" t="inlineStr">
        <is>
          <t>Δ</t>
        </is>
      </c>
      <c r="C1273" s="498">
        <f>IF(OR(C1271="—",C1272="",Q1272=""),"",IF(OR(ISTEXT(C1272),ISTEXT(Q1272)),"","Δ "&amp;TEXT(C1272-Q1272,"0.00")))</f>
        <v/>
      </c>
      <c r="D1273" s="498">
        <f>IF(OR(D1271="—",D1272="",R1272=""),"",IF(OR(ISTEXT(D1272),ISTEXT(R1272)),"","Δ "&amp;TEXT(D1272-R1272,"0.00")))</f>
        <v/>
      </c>
      <c r="E1273" s="498">
        <f>IF(OR(E1271="—",E1272="",S1272=""),"",IF(OR(ISTEXT(E1272),ISTEXT(S1272)),"","Δ "&amp;TEXT(E1272-S1272,"0.00")))</f>
        <v/>
      </c>
      <c r="F1273" s="498">
        <f>IF(OR(F1271="—",F1272="",T1272=""),"",IF(OR(ISTEXT(F1272),ISTEXT(T1272)),"","Δ "&amp;TEXT(F1272-T1272,"0.00")))</f>
        <v/>
      </c>
      <c r="G1273" s="498">
        <f>IF(OR(G1271="—",G1272="",U1272=""),"",IF(OR(ISTEXT(G1272),ISTEXT(U1272)),"","Δ "&amp;TEXT(G1272-U1272,"0.00")))</f>
        <v/>
      </c>
      <c r="H1273" s="498">
        <f>IF(OR(H1271="—",H1272="",V1272=""),"",IF(OR(ISTEXT(H1272),ISTEXT(V1272)),"","Δ "&amp;TEXT(H1272-V1272,"0.00")))</f>
        <v/>
      </c>
      <c r="Q1273">
        <f>IF(OR(C1272="",ISTEXT(C1272)),R1273,C1272)</f>
        <v/>
      </c>
      <c r="R1273">
        <f>IF(OR(D1272="",ISTEXT(D1272)),S1273,D1272)</f>
        <v/>
      </c>
      <c r="S1273">
        <f>IF(OR(E1272="",ISTEXT(E1272)),T1273,E1272)</f>
        <v/>
      </c>
      <c r="T1273">
        <f>IF(OR(F1272="",ISTEXT(F1272)),U1273,F1272)</f>
        <v/>
      </c>
      <c r="U1273">
        <f>IF(OR(G1272="",ISTEXT(G1272)),V1273,G1272)</f>
        <v/>
      </c>
      <c r="V1273">
        <f>IF(OR(H1272="",ISTEXT(H1272)),"",H1272)</f>
        <v/>
      </c>
    </row>
    <row r="1274" ht="13.35" customHeight="1" s="162">
      <c r="B1274" s="425" t="inlineStr">
        <is>
          <t>Unit type:</t>
        </is>
      </c>
      <c r="D1274" s="522" t="inlineStr">
        <is>
          <t>RTU</t>
        </is>
      </c>
      <c r="E1274" s="414" t="n"/>
      <c r="F1274" s="494" t="inlineStr">
        <is>
          <t>Airflow left to right. Δ = this reading minus the one before it; in. w.g.</t>
        </is>
      </c>
      <c r="P1274">
        <f>IF(B1272="","",B1272)</f>
        <v/>
      </c>
      <c r="Q1274">
        <f>IF(C1272="",P1274,C1272)</f>
        <v/>
      </c>
      <c r="R1274">
        <f>IF(D1272="",Q1274,D1272)</f>
        <v/>
      </c>
      <c r="S1274">
        <f>IF(E1272="",R1274,E1272)</f>
        <v/>
      </c>
      <c r="T1274">
        <f>IF(F1272="",S1274,F1272)</f>
        <v/>
      </c>
      <c r="U1274">
        <f>IF(G1272="",T1274,G1272)</f>
        <v/>
      </c>
      <c r="V1274">
        <f>IF(H1272="",U1274,H1272)</f>
        <v/>
      </c>
    </row>
    <row r="1275" ht="13.35" customHeight="1" s="162">
      <c r="B1275" s="500" t="inlineStr">
        <is>
          <t>Fan inlet</t>
        </is>
      </c>
      <c r="D1275" s="501">
        <f>IF(X1272="","",X1272)</f>
        <v/>
      </c>
      <c r="F1275" s="500" t="inlineStr">
        <is>
          <t>Discharge</t>
        </is>
      </c>
      <c r="I1275" s="501">
        <f>IF(V1274="","",V1274)</f>
        <v/>
      </c>
    </row>
    <row r="1276" ht="13.35" customHeight="1" s="162"/>
    <row r="1277" ht="13.35" customHeight="1" s="162">
      <c r="B1277" s="500" t="inlineStr">
        <is>
          <t>Fan TSP</t>
        </is>
      </c>
      <c r="E1277" s="501">
        <f>IF(OR(X1272="",Y1272=""),"",IF(OR(ISTEXT(X1272),ISTEXT(Y1272)),"",Y1272-X1272))</f>
        <v/>
      </c>
      <c r="F1277" s="500" t="inlineStr">
        <is>
          <t>ESP</t>
        </is>
      </c>
      <c r="I1277" s="501">
        <f>IF(OR(B1272="",V1274=""),"",IF(OR(ISTEXT(B1272),ISTEXT(V1274)),"",V1274-B1272))</f>
        <v/>
      </c>
      <c r="J1277" s="500" t="inlineStr">
        <is>
          <t>Unit ΔP (inlet → fan)</t>
        </is>
      </c>
      <c r="M1277" s="501">
        <f>IF(OR(B1272="",X1272=""),"",IF(OR(ISTEXT(B1272),ISTEXT(X1272)),"",X1272-B1272))</f>
        <v/>
      </c>
    </row>
    <row r="1278" ht="13.35" customHeight="1" s="162">
      <c r="B1278" s="437" t="inlineStr">
        <is>
          <t>Instrument:</t>
        </is>
      </c>
      <c r="C1278" s="13" t="n"/>
      <c r="D1278" s="502" t="n"/>
      <c r="E1278" s="503" t="n"/>
      <c r="F1278" s="503" t="n"/>
      <c r="G1278" s="437" t="inlineStr">
        <is>
          <t>Ak basis / notes:</t>
        </is>
      </c>
      <c r="H1278" s="13" t="n"/>
      <c r="I1278" s="504" t="n"/>
      <c r="J1278" s="503" t="n"/>
      <c r="K1278" s="503" t="n"/>
      <c r="L1278" s="503" t="n"/>
      <c r="M1278" s="503" t="n"/>
    </row>
    <row r="1279" ht="13.35" customHeight="1" s="162">
      <c r="B1279" s="188" t="inlineStr">
        <is>
          <t>Supply Air Diffuser / Outlet Airflow</t>
        </is>
      </c>
      <c r="C1279" s="174" t="n"/>
      <c r="D1279" s="174" t="n"/>
      <c r="E1279" s="174" t="n"/>
      <c r="F1279" s="173" t="n"/>
      <c r="G1279" s="233" t="inlineStr">
        <is>
          <t>Design VEL</t>
        </is>
      </c>
      <c r="H1279" s="194" t="inlineStr">
        <is>
          <t>Design CFM</t>
        </is>
      </c>
      <c r="I1279" s="188" t="inlineStr">
        <is>
          <t>Initial</t>
        </is>
      </c>
      <c r="J1279" s="173" t="n"/>
      <c r="K1279" s="188" t="inlineStr">
        <is>
          <t>Final</t>
        </is>
      </c>
      <c r="L1279" s="173" t="n"/>
      <c r="M1279" s="188" t="inlineStr">
        <is>
          <t>%</t>
        </is>
      </c>
    </row>
    <row r="1280" ht="13.35" customHeight="1" s="162">
      <c r="B1280" s="153" t="inlineStr">
        <is>
          <t>No.</t>
        </is>
      </c>
      <c r="C1280" s="188" t="inlineStr">
        <is>
          <t>Area Served</t>
        </is>
      </c>
      <c r="D1280" s="188" t="inlineStr">
        <is>
          <t>Type</t>
        </is>
      </c>
      <c r="E1280" s="188" t="inlineStr">
        <is>
          <t>Size</t>
        </is>
      </c>
      <c r="F1280" s="188" t="inlineStr">
        <is>
          <t>Ak</t>
        </is>
      </c>
      <c r="G1280" s="440" t="n"/>
      <c r="H1280" s="440" t="n"/>
      <c r="I1280" s="188" t="inlineStr">
        <is>
          <t>VEL</t>
        </is>
      </c>
      <c r="J1280" s="188" t="inlineStr">
        <is>
          <t>CFM</t>
        </is>
      </c>
      <c r="K1280" s="188" t="inlineStr">
        <is>
          <t>VEL</t>
        </is>
      </c>
      <c r="L1280" s="188" t="inlineStr">
        <is>
          <t>CFM</t>
        </is>
      </c>
      <c r="M1280" s="440" t="n"/>
    </row>
    <row r="1281" ht="13.35" customHeight="1" s="162">
      <c r="B1281" s="307" t="n"/>
      <c r="C1281" s="307" t="n"/>
      <c r="E1281" s="307" t="n"/>
      <c r="F1281" s="32" t="n"/>
      <c r="G1281" s="33">
        <f>IF(F1281="", "", IF(OR(ISTEXT(H1281),ISTEXT(F1281)),"",H1281/F1281))</f>
        <v/>
      </c>
      <c r="H1281" s="33" t="n"/>
      <c r="I1281" s="33" t="n"/>
      <c r="J1281" s="33">
        <f>IF(I1281="", "", IF(OR(ISTEXT(I1281),ISTEXT($F1281)),"",I1281*$F1281))</f>
        <v/>
      </c>
      <c r="K1281" s="33" t="n"/>
      <c r="L1281" s="33">
        <f>IF(K1281="", "", IF(OR(ISTEXT(K1281),ISTEXT($F1281)),"",K1281*$F1281))</f>
        <v/>
      </c>
      <c r="M1281" s="30">
        <f>IF(OR(H1281="",H1281=0),"",IF(K1281="",IF(J1281="","",IF(OR(ISTEXT(J1281),ISTEXT(H1281)),"",J1281/H1281)),IF(OR(ISTEXT(L1281),ISTEXT(H1281)),"",L1281/H1281)))</f>
        <v/>
      </c>
    </row>
    <row r="1282" ht="13.35" customHeight="1" s="162">
      <c r="B1282" s="307" t="n"/>
      <c r="C1282" s="307" t="n"/>
      <c r="E1282" s="307" t="n"/>
      <c r="F1282" s="32" t="n"/>
      <c r="G1282" s="33">
        <f>IF(F1282="", "", IF(OR(ISTEXT(H1282),ISTEXT(F1282)),"",H1282/F1282))</f>
        <v/>
      </c>
      <c r="H1282" s="33" t="n"/>
      <c r="I1282" s="33" t="n"/>
      <c r="J1282" s="33">
        <f>IF(I1282="", "", IF(OR(ISTEXT(I1282),ISTEXT($F1282)),"",I1282*$F1282))</f>
        <v/>
      </c>
      <c r="K1282" s="33" t="n"/>
      <c r="L1282" s="33">
        <f>IF(K1282="", "", IF(OR(ISTEXT(K1282),ISTEXT($F1282)),"",K1282*$F1282))</f>
        <v/>
      </c>
      <c r="M1282" s="30">
        <f>IF(OR(H1282="",H1282=0),"",IF(K1282="",IF(J1282="","",IF(OR(ISTEXT(J1282),ISTEXT(H1282)),"",J1282/H1282)),IF(OR(ISTEXT(L1282),ISTEXT(H1282)),"",L1282/H1282)))</f>
        <v/>
      </c>
    </row>
    <row r="1283" ht="13.35" customHeight="1" s="162">
      <c r="B1283" s="307" t="n"/>
      <c r="C1283" s="307" t="n"/>
      <c r="E1283" s="307" t="n"/>
      <c r="F1283" s="32" t="n"/>
      <c r="G1283" s="33">
        <f>IF(F1283="", "", IF(OR(ISTEXT(H1283),ISTEXT(F1283)),"",H1283/F1283))</f>
        <v/>
      </c>
      <c r="H1283" s="33" t="n"/>
      <c r="I1283" s="33" t="n"/>
      <c r="J1283" s="33">
        <f>IF(I1283="", "", IF(OR(ISTEXT(I1283),ISTEXT($F1283)),"",I1283*$F1283))</f>
        <v/>
      </c>
      <c r="K1283" s="33" t="n"/>
      <c r="L1283" s="33">
        <f>IF(K1283="", "", IF(OR(ISTEXT(K1283),ISTEXT($F1283)),"",K1283*$F1283))</f>
        <v/>
      </c>
      <c r="M1283" s="30">
        <f>IF(OR(H1283="",H1283=0),"",IF(K1283="",IF(J1283="","",IF(OR(ISTEXT(J1283),ISTEXT(H1283)),"",J1283/H1283)),IF(OR(ISTEXT(L1283),ISTEXT(H1283)),"",L1283/H1283)))</f>
        <v/>
      </c>
    </row>
    <row r="1284" ht="13.35" customHeight="1" s="162">
      <c r="B1284" s="307" t="n"/>
      <c r="C1284" s="307" t="n"/>
      <c r="E1284" s="307" t="n"/>
      <c r="F1284" s="32" t="n"/>
      <c r="G1284" s="33">
        <f>IF(F1284="", "", IF(OR(ISTEXT(H1284),ISTEXT(F1284)),"",H1284/F1284))</f>
        <v/>
      </c>
      <c r="H1284" s="33" t="n"/>
      <c r="I1284" s="33" t="n"/>
      <c r="J1284" s="33">
        <f>IF(I1284="", "", IF(OR(ISTEXT(I1284),ISTEXT($F1284)),"",I1284*$F1284))</f>
        <v/>
      </c>
      <c r="K1284" s="33" t="n"/>
      <c r="L1284" s="33">
        <f>IF(K1284="", "", IF(OR(ISTEXT(K1284),ISTEXT($F1284)),"",K1284*$F1284))</f>
        <v/>
      </c>
      <c r="M1284" s="30">
        <f>IF(OR(H1284="",H1284=0),"",IF(K1284="",IF(J1284="","",IF(OR(ISTEXT(J1284),ISTEXT(H1284)),"",J1284/H1284)),IF(OR(ISTEXT(L1284),ISTEXT(H1284)),"",L1284/H1284)))</f>
        <v/>
      </c>
    </row>
    <row r="1285" ht="13.35" customHeight="1" s="162">
      <c r="B1285" s="307" t="n"/>
      <c r="C1285" s="307" t="n"/>
      <c r="E1285" s="307" t="n"/>
      <c r="F1285" s="32" t="n"/>
      <c r="G1285" s="33">
        <f>IF(F1285="", "", IF(OR(ISTEXT(H1285),ISTEXT(F1285)),"",H1285/F1285))</f>
        <v/>
      </c>
      <c r="H1285" s="33" t="n"/>
      <c r="I1285" s="33" t="n"/>
      <c r="J1285" s="33">
        <f>IF(I1285="", "", IF(OR(ISTEXT(I1285),ISTEXT($F1285)),"",I1285*$F1285))</f>
        <v/>
      </c>
      <c r="K1285" s="33" t="n"/>
      <c r="L1285" s="33">
        <f>IF(K1285="", "", IF(OR(ISTEXT(K1285),ISTEXT($F1285)),"",K1285*$F1285))</f>
        <v/>
      </c>
      <c r="M1285" s="30">
        <f>IF(OR(H1285="",H1285=0),"",IF(K1285="",IF(J1285="","",IF(OR(ISTEXT(J1285),ISTEXT(H1285)),"",J1285/H1285)),IF(OR(ISTEXT(L1285),ISTEXT(H1285)),"",L1285/H1285)))</f>
        <v/>
      </c>
    </row>
    <row r="1286" ht="13.35" customHeight="1" s="162">
      <c r="B1286" s="307" t="n"/>
      <c r="C1286" s="307" t="n"/>
      <c r="E1286" s="307" t="n"/>
      <c r="F1286" s="32" t="n"/>
      <c r="G1286" s="33">
        <f>IF(F1286="", "", IF(OR(ISTEXT(H1286),ISTEXT(F1286)),"",H1286/F1286))</f>
        <v/>
      </c>
      <c r="H1286" s="33" t="n"/>
      <c r="I1286" s="33" t="n"/>
      <c r="J1286" s="33">
        <f>IF(I1286="", "", IF(OR(ISTEXT(I1286),ISTEXT($F1286)),"",I1286*$F1286))</f>
        <v/>
      </c>
      <c r="K1286" s="33" t="n"/>
      <c r="L1286" s="33">
        <f>IF(K1286="", "", IF(OR(ISTEXT(K1286),ISTEXT($F1286)),"",K1286*$F1286))</f>
        <v/>
      </c>
      <c r="M1286" s="30">
        <f>IF(OR(H1286="",H1286=0),"",IF(K1286="",IF(J1286="","",IF(OR(ISTEXT(J1286),ISTEXT(H1286)),"",J1286/H1286)),IF(OR(ISTEXT(L1286),ISTEXT(H1286)),"",L1286/H1286)))</f>
        <v/>
      </c>
    </row>
    <row r="1287" ht="13.35" customHeight="1" s="162">
      <c r="B1287" s="307" t="n"/>
      <c r="C1287" s="307" t="n"/>
      <c r="E1287" s="307" t="n"/>
      <c r="F1287" s="32" t="n"/>
      <c r="G1287" s="33">
        <f>IF(F1287="", "", IF(OR(ISTEXT(H1287),ISTEXT(F1287)),"",H1287/F1287))</f>
        <v/>
      </c>
      <c r="H1287" s="33" t="n"/>
      <c r="I1287" s="33" t="n"/>
      <c r="J1287" s="33">
        <f>IF(I1287="", "", IF(OR(ISTEXT(I1287),ISTEXT($F1287)),"",I1287*$F1287))</f>
        <v/>
      </c>
      <c r="K1287" s="33" t="n"/>
      <c r="L1287" s="33">
        <f>IF(K1287="", "", IF(OR(ISTEXT(K1287),ISTEXT($F1287)),"",K1287*$F1287))</f>
        <v/>
      </c>
      <c r="M1287" s="30">
        <f>IF(OR(H1287="",H1287=0),"",IF(K1287="",IF(J1287="","",IF(OR(ISTEXT(J1287),ISTEXT(H1287)),"",J1287/H1287)),IF(OR(ISTEXT(L1287),ISTEXT(H1287)),"",L1287/H1287)))</f>
        <v/>
      </c>
    </row>
    <row r="1288" ht="13.35" customHeight="1" s="162">
      <c r="B1288" s="307" t="n"/>
      <c r="C1288" s="307" t="n"/>
      <c r="E1288" s="307" t="n"/>
      <c r="F1288" s="32" t="n"/>
      <c r="G1288" s="33">
        <f>IF(F1288="", "", IF(OR(ISTEXT(H1288),ISTEXT(F1288)),"",H1288/F1288))</f>
        <v/>
      </c>
      <c r="H1288" s="33" t="n"/>
      <c r="I1288" s="33" t="n"/>
      <c r="J1288" s="33">
        <f>IF(I1288="", "", IF(OR(ISTEXT(I1288),ISTEXT($F1288)),"",I1288*$F1288))</f>
        <v/>
      </c>
      <c r="K1288" s="33" t="n"/>
      <c r="L1288" s="33">
        <f>IF(K1288="", "", IF(OR(ISTEXT(K1288),ISTEXT($F1288)),"",K1288*$F1288))</f>
        <v/>
      </c>
      <c r="M1288" s="30">
        <f>IF(OR(H1288="",H1288=0),"",IF(K1288="",IF(J1288="","",IF(OR(ISTEXT(J1288),ISTEXT(H1288)),"",J1288/H1288)),IF(OR(ISTEXT(L1288),ISTEXT(H1288)),"",L1288/H1288)))</f>
        <v/>
      </c>
    </row>
    <row r="1289" ht="13.35" customHeight="1" s="162">
      <c r="B1289" s="307" t="n"/>
      <c r="C1289" s="307" t="n"/>
      <c r="E1289" s="307" t="n"/>
      <c r="F1289" s="32" t="n"/>
      <c r="G1289" s="33">
        <f>IF(F1289="", "", IF(OR(ISTEXT(H1289),ISTEXT(F1289)),"",H1289/F1289))</f>
        <v/>
      </c>
      <c r="H1289" s="33" t="n"/>
      <c r="I1289" s="33" t="n"/>
      <c r="J1289" s="33">
        <f>IF(I1289="", "", IF(OR(ISTEXT(I1289),ISTEXT($F1289)),"",I1289*$F1289))</f>
        <v/>
      </c>
      <c r="K1289" s="33" t="n"/>
      <c r="L1289" s="33">
        <f>IF(K1289="", "", IF(OR(ISTEXT(K1289),ISTEXT($F1289)),"",K1289*$F1289))</f>
        <v/>
      </c>
      <c r="M1289" s="30">
        <f>IF(OR(H1289="",H1289=0),"",IF(K1289="",IF(J1289="","",IF(OR(ISTEXT(J1289),ISTEXT(H1289)),"",J1289/H1289)),IF(OR(ISTEXT(L1289),ISTEXT(H1289)),"",L1289/H1289)))</f>
        <v/>
      </c>
    </row>
    <row r="1290" ht="13.35" customHeight="1" s="162">
      <c r="B1290" s="307" t="n"/>
      <c r="C1290" s="307" t="n"/>
      <c r="E1290" s="307" t="n"/>
      <c r="F1290" s="32" t="n"/>
      <c r="G1290" s="33">
        <f>IF(F1290="", "", IF(OR(ISTEXT(H1290),ISTEXT(F1290)),"",H1290/F1290))</f>
        <v/>
      </c>
      <c r="H1290" s="33" t="n"/>
      <c r="I1290" s="33" t="n"/>
      <c r="J1290" s="33">
        <f>IF(I1290="", "", IF(OR(ISTEXT(I1290),ISTEXT($F1290)),"",I1290*$F1290))</f>
        <v/>
      </c>
      <c r="K1290" s="33" t="n"/>
      <c r="L1290" s="33">
        <f>IF(K1290="", "", IF(OR(ISTEXT(K1290),ISTEXT($F1290)),"",K1290*$F1290))</f>
        <v/>
      </c>
      <c r="M1290" s="30">
        <f>IF(OR(H1290="",H1290=0),"",IF(K1290="",IF(J1290="","",IF(OR(ISTEXT(J1290),ISTEXT(H1290)),"",J1290/H1290)),IF(OR(ISTEXT(L1290),ISTEXT(H1290)),"",L1290/H1290)))</f>
        <v/>
      </c>
    </row>
    <row r="1291" ht="13.35" customHeight="1" s="162">
      <c r="B1291" s="42" t="n"/>
      <c r="C1291" s="231" t="inlineStr">
        <is>
          <t>Total</t>
        </is>
      </c>
      <c r="D1291" s="159" t="n"/>
      <c r="E1291" s="42" t="n"/>
      <c r="F1291" s="42" t="n"/>
      <c r="G1291" s="43" t="n"/>
      <c r="H1291" s="43">
        <f>IF(SUM(H1281:H1290)+SUM(H1308:H1345)=0,"",SUM(H1281:H1290)+SUM(H1308:H1345))</f>
        <v/>
      </c>
      <c r="I1291" s="43" t="n"/>
      <c r="J1291" s="43">
        <f>IF(SUM(J1281:J1290)+SUM(J1308:J1345)=0,"",SUM(J1281:J1290)+SUM(J1308:J1345))</f>
        <v/>
      </c>
      <c r="K1291" s="43" t="n"/>
      <c r="L1291" s="43">
        <f>IF(SUM(L1281:L1290)+SUM(L1308:L1345)=0,"",SUM(L1281:L1290)+SUM(L1308:L1345))</f>
        <v/>
      </c>
      <c r="M1291" s="35">
        <f>IF(OR(H1291="",H1291=0),"",IF(L1291="",IF(J1291="","",IF(OR(ISTEXT(J1291),ISTEXT(H1291)),"",J1291/H1291)),IF(OR(ISTEXT(L1291),ISTEXT(H1291)),"",L1291/H1291)))</f>
        <v/>
      </c>
    </row>
    <row r="1292" ht="13.35" customHeight="1" s="162">
      <c r="B1292" s="188" t="inlineStr">
        <is>
          <t>Return Air Register / Inlet Airflow</t>
        </is>
      </c>
      <c r="C1292" s="174" t="n"/>
      <c r="D1292" s="174" t="n"/>
      <c r="E1292" s="174" t="n"/>
      <c r="F1292" s="173" t="n"/>
      <c r="G1292" s="233" t="inlineStr">
        <is>
          <t>Design VEL</t>
        </is>
      </c>
      <c r="H1292" s="194" t="inlineStr">
        <is>
          <t>Design CFM</t>
        </is>
      </c>
      <c r="I1292" s="188" t="inlineStr">
        <is>
          <t>Initial</t>
        </is>
      </c>
      <c r="J1292" s="173" t="n"/>
      <c r="K1292" s="188" t="inlineStr">
        <is>
          <t>Final</t>
        </is>
      </c>
      <c r="L1292" s="173" t="n"/>
      <c r="M1292" s="188" t="inlineStr">
        <is>
          <t>%</t>
        </is>
      </c>
    </row>
    <row r="1293" ht="13.35" customHeight="1" s="162">
      <c r="B1293" s="153" t="inlineStr">
        <is>
          <t>No.</t>
        </is>
      </c>
      <c r="C1293" s="188" t="inlineStr">
        <is>
          <t>Area Served</t>
        </is>
      </c>
      <c r="D1293" s="188" t="inlineStr">
        <is>
          <t>Type</t>
        </is>
      </c>
      <c r="E1293" s="188" t="inlineStr">
        <is>
          <t>Size</t>
        </is>
      </c>
      <c r="F1293" s="188" t="inlineStr">
        <is>
          <t>Ak</t>
        </is>
      </c>
      <c r="G1293" s="440" t="n"/>
      <c r="H1293" s="440" t="n"/>
      <c r="I1293" s="188" t="inlineStr">
        <is>
          <t>VEL</t>
        </is>
      </c>
      <c r="J1293" s="188" t="inlineStr">
        <is>
          <t>CFM</t>
        </is>
      </c>
      <c r="K1293" s="188" t="inlineStr">
        <is>
          <t>VEL</t>
        </is>
      </c>
      <c r="L1293" s="188" t="inlineStr">
        <is>
          <t>CFM</t>
        </is>
      </c>
      <c r="M1293" s="440" t="n"/>
    </row>
    <row r="1294" ht="13.35" customHeight="1" s="162">
      <c r="B1294" s="31" t="n"/>
      <c r="C1294" s="31" t="n"/>
      <c r="E1294" s="31" t="n"/>
      <c r="F1294" s="32" t="n"/>
      <c r="G1294" s="33">
        <f>IF(F1294="", "", IF(OR(ISTEXT(H1294),ISTEXT(F1294)),"",H1294/F1294))</f>
        <v/>
      </c>
      <c r="H1294" s="33">
        <f>IF(H1291="","",IF(ISTEXT(H1291),"",H1291-N(H1299)))</f>
        <v/>
      </c>
      <c r="I1294" s="33" t="n"/>
      <c r="J1294" s="33">
        <f>IF(I1294="", "", IF(OR(ISTEXT(I1294),ISTEXT($F1294)),"",I1294*$F1294))</f>
        <v/>
      </c>
      <c r="K1294" s="33" t="n"/>
      <c r="L1294" s="33">
        <f>IF(L1299="","",IF(ISTEXT(L1291),"",L1291-N(L1299)))</f>
        <v/>
      </c>
      <c r="M1294" s="30">
        <f>IF(OR(H1294="",H1294=0),"",IF(K1294="",IF(J1294="","",IF(OR(ISTEXT(J1294),ISTEXT(H1294)),"",J1294/H1294)),IF(OR(ISTEXT(L1294),ISTEXT(H1294)),"",L1294/H1294)))</f>
        <v/>
      </c>
    </row>
    <row r="1295" ht="13.35" customHeight="1" s="162">
      <c r="B1295" s="31" t="n"/>
      <c r="C1295" s="31" t="n"/>
      <c r="E1295" s="31" t="n"/>
      <c r="F1295" s="32" t="n"/>
      <c r="G1295" s="33">
        <f>IF(F1295="", "", IF(OR(ISTEXT(H1295),ISTEXT(F1295)),"",H1295/F1295))</f>
        <v/>
      </c>
      <c r="H1295" s="33" t="n"/>
      <c r="I1295" s="33" t="n"/>
      <c r="J1295" s="33">
        <f>IF(I1295="", "", IF(OR(ISTEXT(I1295),ISTEXT($F1295)),"",I1295*$F1295))</f>
        <v/>
      </c>
      <c r="K1295" s="33" t="n"/>
      <c r="L1295" s="33">
        <f>IF(K1295="", "", IF(OR(ISTEXT(K1295),ISTEXT($F1295)),"",K1295*$F1295))</f>
        <v/>
      </c>
      <c r="M1295" s="30">
        <f>IF(OR(H1295="",H1295=0),"",IF(K1295="",IF(J1295="","",IF(OR(ISTEXT(J1295),ISTEXT(H1295)),"",J1295/H1295)),IF(OR(ISTEXT(L1295),ISTEXT(H1295)),"",L1295/H1295)))</f>
        <v/>
      </c>
    </row>
    <row r="1296" ht="13.35" customHeight="1" s="162">
      <c r="B1296" s="42" t="n"/>
      <c r="C1296" s="231" t="inlineStr">
        <is>
          <t>Total</t>
        </is>
      </c>
      <c r="D1296" s="159" t="n"/>
      <c r="E1296" s="42" t="n"/>
      <c r="F1296" s="42" t="n"/>
      <c r="G1296" s="43" t="n"/>
      <c r="H1296" s="43">
        <f>IF(SUM(H1294:H1295)+SUM(H1349:H1352)=0,"",SUM(H1294:H1295)+SUM(H1349:H1352))</f>
        <v/>
      </c>
      <c r="I1296" s="42" t="n"/>
      <c r="J1296" s="43">
        <f>IF(SUM(J1294:J1295)+SUM(J1349:J1352)=0,"",SUM(J1294:J1295)+SUM(J1349:J1352))</f>
        <v/>
      </c>
      <c r="K1296" s="42" t="n"/>
      <c r="L1296" s="43">
        <f>IF(SUM(L1294:L1295)+SUM(L1349:L1352)=0,"",SUM(L1294:L1295)+SUM(L1349:L1352))</f>
        <v/>
      </c>
      <c r="M1296" s="35">
        <f>IF(OR(H1296="",H1296=0),"",IF(L1296="",IF(J1296="","",IF(OR(ISTEXT(J1296),ISTEXT(H1296)),"",J1296/H1296)),IF(OR(ISTEXT(L1296),ISTEXT(H1296)),"",L1296/H1296)))</f>
        <v/>
      </c>
    </row>
    <row r="1297" ht="13.35" customHeight="1" s="162">
      <c r="B1297" s="188" t="inlineStr">
        <is>
          <t>Outside Air Inlet / Duct Airflow</t>
        </is>
      </c>
      <c r="C1297" s="174" t="n"/>
      <c r="D1297" s="174" t="n"/>
      <c r="E1297" s="174" t="n"/>
      <c r="F1297" s="173" t="n"/>
      <c r="G1297" s="233" t="inlineStr">
        <is>
          <t>Design VEL</t>
        </is>
      </c>
      <c r="H1297" s="194" t="inlineStr">
        <is>
          <t>Design CFM</t>
        </is>
      </c>
      <c r="I1297" s="188" t="inlineStr">
        <is>
          <t>Initial</t>
        </is>
      </c>
      <c r="J1297" s="173" t="n"/>
      <c r="K1297" s="188" t="inlineStr">
        <is>
          <t>Final</t>
        </is>
      </c>
      <c r="L1297" s="173" t="n"/>
      <c r="M1297" s="188" t="inlineStr">
        <is>
          <t>%</t>
        </is>
      </c>
    </row>
    <row r="1298" ht="13.35" customHeight="1" s="162">
      <c r="B1298" s="153" t="inlineStr">
        <is>
          <t>No.</t>
        </is>
      </c>
      <c r="C1298" s="188" t="inlineStr">
        <is>
          <t>Area Served</t>
        </is>
      </c>
      <c r="D1298" s="188" t="inlineStr">
        <is>
          <t>Type</t>
        </is>
      </c>
      <c r="E1298" s="188" t="inlineStr">
        <is>
          <t>Size</t>
        </is>
      </c>
      <c r="F1298" s="188" t="inlineStr">
        <is>
          <t>Ak</t>
        </is>
      </c>
      <c r="G1298" s="440" t="n"/>
      <c r="H1298" s="440" t="n"/>
      <c r="I1298" s="188" t="inlineStr">
        <is>
          <t>VEL</t>
        </is>
      </c>
      <c r="J1298" s="188" t="inlineStr">
        <is>
          <t>CFM</t>
        </is>
      </c>
      <c r="K1298" s="188" t="inlineStr">
        <is>
          <t>VEL</t>
        </is>
      </c>
      <c r="L1298" s="188" t="inlineStr">
        <is>
          <t>CFM</t>
        </is>
      </c>
      <c r="M1298" s="440" t="n"/>
    </row>
    <row r="1299" ht="13.35" customHeight="1" s="162">
      <c r="B1299" s="31" t="n"/>
      <c r="C1299" s="31" t="n"/>
      <c r="E1299" s="31" t="n"/>
      <c r="F1299" s="32" t="n"/>
      <c r="G1299" s="33">
        <f>IF(F1299="", "", IF(OR(ISTEXT(H1299),ISTEXT(F1299)),"",H1299/F1299))</f>
        <v/>
      </c>
      <c r="H1299" s="33" t="n"/>
      <c r="I1299" s="33" t="n"/>
      <c r="J1299" s="33">
        <f>IF(I1299="", "", IF(OR(ISTEXT(I1299),ISTEXT($F1299)),"",I1299*$F1299))</f>
        <v/>
      </c>
      <c r="K1299" s="33" t="n"/>
      <c r="L1299" s="33">
        <f>IF(K1299="", "", IF(OR(ISTEXT(K1299),ISTEXT($F1299)),"",K1299*$F1299))</f>
        <v/>
      </c>
      <c r="M1299" s="30">
        <f>IF(OR(H1299="",H1299=0),"",IF(K1299="",IF(J1299="","",IF(OR(ISTEXT(J1299),ISTEXT(H1299)),"",J1299/H1299)),IF(OR(ISTEXT(L1299),ISTEXT(H1299)),"",L1299/H1299)))</f>
        <v/>
      </c>
    </row>
    <row r="1300" ht="13.35" customHeight="1" s="162">
      <c r="B1300" s="188" t="inlineStr">
        <is>
          <t>Remarks</t>
        </is>
      </c>
      <c r="C1300" s="173" t="n"/>
      <c r="D1300" s="154" t="n"/>
      <c r="E1300" s="174" t="n"/>
      <c r="F1300" s="174" t="n"/>
      <c r="G1300" s="174" t="n"/>
      <c r="H1300" s="174" t="n"/>
      <c r="I1300" s="174" t="n"/>
      <c r="J1300" s="174" t="n"/>
      <c r="K1300" s="174" t="n"/>
      <c r="L1300" s="174" t="n"/>
      <c r="M1300" s="173" t="n"/>
    </row>
    <row r="1301" ht="13.35" customHeight="1" s="162">
      <c r="B1301" s="154" t="n"/>
      <c r="C1301" s="174" t="n"/>
      <c r="D1301" s="174" t="n"/>
      <c r="E1301" s="174" t="n"/>
      <c r="F1301" s="174" t="n"/>
      <c r="G1301" s="174" t="n"/>
      <c r="H1301" s="174" t="n"/>
      <c r="I1301" s="174" t="n"/>
      <c r="J1301" s="174" t="n"/>
      <c r="K1301" s="174" t="n"/>
      <c r="L1301" s="174" t="n"/>
      <c r="M1301" s="173" t="n"/>
    </row>
    <row r="1302" ht="13.35" customHeight="1" s="162">
      <c r="B1302" s="154" t="n"/>
      <c r="C1302" s="174" t="n"/>
      <c r="D1302" s="174" t="n"/>
      <c r="E1302" s="174" t="n"/>
      <c r="F1302" s="174" t="n"/>
      <c r="G1302" s="174" t="n"/>
      <c r="H1302" s="174" t="n"/>
      <c r="I1302" s="174" t="n"/>
      <c r="J1302" s="174" t="n"/>
      <c r="K1302" s="174" t="n"/>
      <c r="L1302" s="174" t="n"/>
      <c r="M1302" s="173" t="n"/>
    </row>
    <row r="1303" ht="13.35" customHeight="1" s="162"/>
    <row r="1304" ht="13.35" customHeight="1" s="162">
      <c r="B1304" s="200" t="inlineStr">
        <is>
          <t>System (cont.)</t>
        </is>
      </c>
      <c r="C1304" s="403" t="n"/>
      <c r="D1304" s="209">
        <f>IF('{Equipment Data Entry}'!B19="","",'{Equipment Data Entry}'!B19)</f>
        <v/>
      </c>
      <c r="E1304" s="418" t="n"/>
      <c r="F1304" s="403" t="n"/>
      <c r="G1304" s="200" t="inlineStr">
        <is>
          <t>Service</t>
        </is>
      </c>
      <c r="H1304" s="403" t="n"/>
      <c r="I1304" s="210">
        <f>IF('{Equipment Data Entry}'!C19="","",'{Equipment Data Entry}'!C19)</f>
        <v/>
      </c>
      <c r="J1304" s="418" t="n"/>
      <c r="K1304" s="418" t="n"/>
      <c r="L1304" s="418" t="n"/>
      <c r="M1304" s="403" t="n"/>
    </row>
    <row r="1305" ht="13.35" customHeight="1" s="162">
      <c r="B1305" s="422" t="n"/>
      <c r="C1305" s="423" t="n"/>
      <c r="D1305" s="422" t="n"/>
      <c r="E1305" s="424" t="n"/>
      <c r="F1305" s="423" t="n"/>
      <c r="G1305" s="422" t="n"/>
      <c r="H1305" s="423" t="n"/>
      <c r="I1305" s="422" t="n"/>
      <c r="J1305" s="424" t="n"/>
      <c r="K1305" s="424" t="n"/>
      <c r="L1305" s="424" t="n"/>
      <c r="M1305" s="423" t="n"/>
    </row>
    <row r="1306" ht="13.35" customHeight="1" s="162">
      <c r="B1306" s="188" t="inlineStr">
        <is>
          <t>Supply Air Outlets (cont.)</t>
        </is>
      </c>
      <c r="C1306" s="174" t="n"/>
      <c r="D1306" s="174" t="n"/>
      <c r="E1306" s="174" t="n"/>
      <c r="F1306" s="173" t="n"/>
      <c r="G1306" s="233" t="inlineStr">
        <is>
          <t>Design VEL</t>
        </is>
      </c>
      <c r="H1306" s="194" t="inlineStr">
        <is>
          <t>Design CFM</t>
        </is>
      </c>
      <c r="I1306" s="188" t="inlineStr">
        <is>
          <t>Initial</t>
        </is>
      </c>
      <c r="J1306" s="173" t="n"/>
      <c r="K1306" s="188" t="inlineStr">
        <is>
          <t>Final</t>
        </is>
      </c>
      <c r="L1306" s="173" t="n"/>
      <c r="M1306" s="188" t="inlineStr">
        <is>
          <t>%</t>
        </is>
      </c>
    </row>
    <row r="1307" ht="13.35" customHeight="1" s="162">
      <c r="B1307" s="153" t="inlineStr">
        <is>
          <t>No.</t>
        </is>
      </c>
      <c r="C1307" s="188" t="inlineStr">
        <is>
          <t>Area Served</t>
        </is>
      </c>
      <c r="D1307" s="188" t="inlineStr">
        <is>
          <t>Type</t>
        </is>
      </c>
      <c r="E1307" s="188" t="inlineStr">
        <is>
          <t>Size</t>
        </is>
      </c>
      <c r="F1307" s="188" t="inlineStr">
        <is>
          <t>Ak</t>
        </is>
      </c>
      <c r="G1307" s="440" t="n"/>
      <c r="H1307" s="440" t="n"/>
      <c r="I1307" s="188" t="inlineStr">
        <is>
          <t>VEL</t>
        </is>
      </c>
      <c r="J1307" s="188" t="inlineStr">
        <is>
          <t>CFM</t>
        </is>
      </c>
      <c r="K1307" s="188" t="inlineStr">
        <is>
          <t>VEL</t>
        </is>
      </c>
      <c r="L1307" s="188" t="inlineStr">
        <is>
          <t>CFM</t>
        </is>
      </c>
      <c r="M1307" s="440" t="n"/>
    </row>
    <row r="1308" ht="13.35" customHeight="1" s="162">
      <c r="B1308" s="307" t="n"/>
      <c r="C1308" s="307" t="n"/>
      <c r="E1308" s="307" t="n"/>
      <c r="F1308" s="32" t="n"/>
      <c r="G1308" s="33">
        <f>IF(F1308="", "", IF(OR(ISTEXT(H1308),ISTEXT(F1308)),"",H1308/F1308))</f>
        <v/>
      </c>
      <c r="H1308" s="33" t="n"/>
      <c r="I1308" s="33" t="n"/>
      <c r="J1308" s="33">
        <f>IF(I1308="", "", IF(OR(ISTEXT(I1308),ISTEXT($F1308)),"",I1308*$F1308))</f>
        <v/>
      </c>
      <c r="K1308" s="33" t="n"/>
      <c r="L1308" s="33">
        <f>IF(K1308="", "", IF(OR(ISTEXT(K1308),ISTEXT($F1308)),"",K1308*$F1308))</f>
        <v/>
      </c>
      <c r="M1308" s="30">
        <f>IF(OR(H1308="",H1308=0),"",IF(K1308="",IF(J1308="","",IF(OR(ISTEXT(J1308),ISTEXT(H1308)),"",J1308/H1308)),IF(OR(ISTEXT(L1308),ISTEXT(H1308)),"",L1308/H1308)))</f>
        <v/>
      </c>
    </row>
    <row r="1309" ht="13.35" customHeight="1" s="162">
      <c r="B1309" s="307" t="n"/>
      <c r="C1309" s="307" t="n"/>
      <c r="E1309" s="307" t="n"/>
      <c r="F1309" s="32" t="n"/>
      <c r="G1309" s="33">
        <f>IF(F1309="", "", IF(OR(ISTEXT(H1309),ISTEXT(F1309)),"",H1309/F1309))</f>
        <v/>
      </c>
      <c r="H1309" s="33" t="n"/>
      <c r="I1309" s="33" t="n"/>
      <c r="J1309" s="33">
        <f>IF(I1309="", "", IF(OR(ISTEXT(I1309),ISTEXT($F1309)),"",I1309*$F1309))</f>
        <v/>
      </c>
      <c r="K1309" s="33" t="n"/>
      <c r="L1309" s="33">
        <f>IF(K1309="", "", IF(OR(ISTEXT(K1309),ISTEXT($F1309)),"",K1309*$F1309))</f>
        <v/>
      </c>
      <c r="M1309" s="30">
        <f>IF(OR(H1309="",H1309=0),"",IF(K1309="",IF(J1309="","",IF(OR(ISTEXT(J1309),ISTEXT(H1309)),"",J1309/H1309)),IF(OR(ISTEXT(L1309),ISTEXT(H1309)),"",L1309/H1309)))</f>
        <v/>
      </c>
    </row>
    <row r="1310" ht="13.35" customHeight="1" s="162">
      <c r="B1310" s="307" t="n"/>
      <c r="C1310" s="307" t="n"/>
      <c r="E1310" s="307" t="n"/>
      <c r="F1310" s="32" t="n"/>
      <c r="G1310" s="33">
        <f>IF(F1310="", "", IF(OR(ISTEXT(H1310),ISTEXT(F1310)),"",H1310/F1310))</f>
        <v/>
      </c>
      <c r="H1310" s="33" t="n"/>
      <c r="I1310" s="33" t="n"/>
      <c r="J1310" s="33">
        <f>IF(I1310="", "", IF(OR(ISTEXT(I1310),ISTEXT($F1310)),"",I1310*$F1310))</f>
        <v/>
      </c>
      <c r="K1310" s="33" t="n"/>
      <c r="L1310" s="33">
        <f>IF(K1310="", "", IF(OR(ISTEXT(K1310),ISTEXT($F1310)),"",K1310*$F1310))</f>
        <v/>
      </c>
      <c r="M1310" s="30">
        <f>IF(OR(H1310="",H1310=0),"",IF(K1310="",IF(J1310="","",IF(OR(ISTEXT(J1310),ISTEXT(H1310)),"",J1310/H1310)),IF(OR(ISTEXT(L1310),ISTEXT(H1310)),"",L1310/H1310)))</f>
        <v/>
      </c>
    </row>
    <row r="1311" ht="13.35" customHeight="1" s="162">
      <c r="B1311" s="307" t="n"/>
      <c r="C1311" s="307" t="n"/>
      <c r="E1311" s="307" t="n"/>
      <c r="F1311" s="32" t="n"/>
      <c r="G1311" s="33">
        <f>IF(F1311="", "", IF(OR(ISTEXT(H1311),ISTEXT(F1311)),"",H1311/F1311))</f>
        <v/>
      </c>
      <c r="H1311" s="33" t="n"/>
      <c r="I1311" s="33" t="n"/>
      <c r="J1311" s="33">
        <f>IF(I1311="", "", IF(OR(ISTEXT(I1311),ISTEXT($F1311)),"",I1311*$F1311))</f>
        <v/>
      </c>
      <c r="K1311" s="33" t="n"/>
      <c r="L1311" s="33">
        <f>IF(K1311="", "", IF(OR(ISTEXT(K1311),ISTEXT($F1311)),"",K1311*$F1311))</f>
        <v/>
      </c>
      <c r="M1311" s="30">
        <f>IF(OR(H1311="",H1311=0),"",IF(K1311="",IF(J1311="","",IF(OR(ISTEXT(J1311),ISTEXT(H1311)),"",J1311/H1311)),IF(OR(ISTEXT(L1311),ISTEXT(H1311)),"",L1311/H1311)))</f>
        <v/>
      </c>
    </row>
    <row r="1312" ht="13.35" customHeight="1" s="162">
      <c r="B1312" s="307" t="n"/>
      <c r="C1312" s="307" t="n"/>
      <c r="E1312" s="307" t="n"/>
      <c r="F1312" s="32" t="n"/>
      <c r="G1312" s="33">
        <f>IF(F1312="", "", IF(OR(ISTEXT(H1312),ISTEXT(F1312)),"",H1312/F1312))</f>
        <v/>
      </c>
      <c r="H1312" s="33" t="n"/>
      <c r="I1312" s="33" t="n"/>
      <c r="J1312" s="33">
        <f>IF(I1312="", "", IF(OR(ISTEXT(I1312),ISTEXT($F1312)),"",I1312*$F1312))</f>
        <v/>
      </c>
      <c r="K1312" s="33" t="n"/>
      <c r="L1312" s="33">
        <f>IF(K1312="", "", IF(OR(ISTEXT(K1312),ISTEXT($F1312)),"",K1312*$F1312))</f>
        <v/>
      </c>
      <c r="M1312" s="30">
        <f>IF(OR(H1312="",H1312=0),"",IF(K1312="",IF(J1312="","",IF(OR(ISTEXT(J1312),ISTEXT(H1312)),"",J1312/H1312)),IF(OR(ISTEXT(L1312),ISTEXT(H1312)),"",L1312/H1312)))</f>
        <v/>
      </c>
    </row>
    <row r="1313" ht="13.35" customHeight="1" s="162">
      <c r="B1313" s="307" t="n"/>
      <c r="C1313" s="307" t="n"/>
      <c r="E1313" s="307" t="n"/>
      <c r="F1313" s="32" t="n"/>
      <c r="G1313" s="33">
        <f>IF(F1313="", "", IF(OR(ISTEXT(H1313),ISTEXT(F1313)),"",H1313/F1313))</f>
        <v/>
      </c>
      <c r="H1313" s="33" t="n"/>
      <c r="I1313" s="33" t="n"/>
      <c r="J1313" s="33">
        <f>IF(I1313="", "", IF(OR(ISTEXT(I1313),ISTEXT($F1313)),"",I1313*$F1313))</f>
        <v/>
      </c>
      <c r="K1313" s="33" t="n"/>
      <c r="L1313" s="33">
        <f>IF(K1313="", "", IF(OR(ISTEXT(K1313),ISTEXT($F1313)),"",K1313*$F1313))</f>
        <v/>
      </c>
      <c r="M1313" s="30">
        <f>IF(OR(H1313="",H1313=0),"",IF(K1313="",IF(J1313="","",IF(OR(ISTEXT(J1313),ISTEXT(H1313)),"",J1313/H1313)),IF(OR(ISTEXT(L1313),ISTEXT(H1313)),"",L1313/H1313)))</f>
        <v/>
      </c>
    </row>
    <row r="1314" ht="13.35" customHeight="1" s="162">
      <c r="B1314" s="307" t="n"/>
      <c r="C1314" s="307" t="n"/>
      <c r="E1314" s="307" t="n"/>
      <c r="F1314" s="32" t="n"/>
      <c r="G1314" s="33">
        <f>IF(F1314="", "", IF(OR(ISTEXT(H1314),ISTEXT(F1314)),"",H1314/F1314))</f>
        <v/>
      </c>
      <c r="H1314" s="33" t="n"/>
      <c r="I1314" s="33" t="n"/>
      <c r="J1314" s="33">
        <f>IF(I1314="", "", IF(OR(ISTEXT(I1314),ISTEXT($F1314)),"",I1314*$F1314))</f>
        <v/>
      </c>
      <c r="K1314" s="33" t="n"/>
      <c r="L1314" s="33">
        <f>IF(K1314="", "", IF(OR(ISTEXT(K1314),ISTEXT($F1314)),"",K1314*$F1314))</f>
        <v/>
      </c>
      <c r="M1314" s="30">
        <f>IF(OR(H1314="",H1314=0),"",IF(K1314="",IF(J1314="","",IF(OR(ISTEXT(J1314),ISTEXT(H1314)),"",J1314/H1314)),IF(OR(ISTEXT(L1314),ISTEXT(H1314)),"",L1314/H1314)))</f>
        <v/>
      </c>
    </row>
    <row r="1315" ht="13.35" customHeight="1" s="162">
      <c r="B1315" s="307" t="n"/>
      <c r="C1315" s="307" t="n"/>
      <c r="E1315" s="307" t="n"/>
      <c r="F1315" s="32" t="n"/>
      <c r="G1315" s="33">
        <f>IF(F1315="", "", IF(OR(ISTEXT(H1315),ISTEXT(F1315)),"",H1315/F1315))</f>
        <v/>
      </c>
      <c r="H1315" s="33" t="n"/>
      <c r="I1315" s="33" t="n"/>
      <c r="J1315" s="33">
        <f>IF(I1315="", "", IF(OR(ISTEXT(I1315),ISTEXT($F1315)),"",I1315*$F1315))</f>
        <v/>
      </c>
      <c r="K1315" s="33" t="n"/>
      <c r="L1315" s="33">
        <f>IF(K1315="", "", IF(OR(ISTEXT(K1315),ISTEXT($F1315)),"",K1315*$F1315))</f>
        <v/>
      </c>
      <c r="M1315" s="30">
        <f>IF(OR(H1315="",H1315=0),"",IF(K1315="",IF(J1315="","",IF(OR(ISTEXT(J1315),ISTEXT(H1315)),"",J1315/H1315)),IF(OR(ISTEXT(L1315),ISTEXT(H1315)),"",L1315/H1315)))</f>
        <v/>
      </c>
    </row>
    <row r="1316" ht="13.35" customHeight="1" s="162">
      <c r="B1316" s="307" t="n"/>
      <c r="C1316" s="307" t="n"/>
      <c r="E1316" s="307" t="n"/>
      <c r="F1316" s="32" t="n"/>
      <c r="G1316" s="33">
        <f>IF(F1316="", "", IF(OR(ISTEXT(H1316),ISTEXT(F1316)),"",H1316/F1316))</f>
        <v/>
      </c>
      <c r="H1316" s="33" t="n"/>
      <c r="I1316" s="33" t="n"/>
      <c r="J1316" s="33">
        <f>IF(I1316="", "", IF(OR(ISTEXT(I1316),ISTEXT($F1316)),"",I1316*$F1316))</f>
        <v/>
      </c>
      <c r="K1316" s="33" t="n"/>
      <c r="L1316" s="33">
        <f>IF(K1316="", "", IF(OR(ISTEXT(K1316),ISTEXT($F1316)),"",K1316*$F1316))</f>
        <v/>
      </c>
      <c r="M1316" s="30">
        <f>IF(OR(H1316="",H1316=0),"",IF(K1316="",IF(J1316="","",IF(OR(ISTEXT(J1316),ISTEXT(H1316)),"",J1316/H1316)),IF(OR(ISTEXT(L1316),ISTEXT(H1316)),"",L1316/H1316)))</f>
        <v/>
      </c>
    </row>
    <row r="1317" ht="13.35" customHeight="1" s="162">
      <c r="B1317" s="307" t="n"/>
      <c r="C1317" s="307" t="n"/>
      <c r="E1317" s="307" t="n"/>
      <c r="F1317" s="32" t="n"/>
      <c r="G1317" s="33">
        <f>IF(F1317="", "", IF(OR(ISTEXT(H1317),ISTEXT(F1317)),"",H1317/F1317))</f>
        <v/>
      </c>
      <c r="H1317" s="33" t="n"/>
      <c r="I1317" s="33" t="n"/>
      <c r="J1317" s="33">
        <f>IF(I1317="", "", IF(OR(ISTEXT(I1317),ISTEXT($F1317)),"",I1317*$F1317))</f>
        <v/>
      </c>
      <c r="K1317" s="33" t="n"/>
      <c r="L1317" s="33">
        <f>IF(K1317="", "", IF(OR(ISTEXT(K1317),ISTEXT($F1317)),"",K1317*$F1317))</f>
        <v/>
      </c>
      <c r="M1317" s="30">
        <f>IF(OR(H1317="",H1317=0),"",IF(K1317="",IF(J1317="","",IF(OR(ISTEXT(J1317),ISTEXT(H1317)),"",J1317/H1317)),IF(OR(ISTEXT(L1317),ISTEXT(H1317)),"",L1317/H1317)))</f>
        <v/>
      </c>
    </row>
    <row r="1318" ht="13.35" customHeight="1" s="162">
      <c r="B1318" s="307" t="n"/>
      <c r="C1318" s="307" t="n"/>
      <c r="E1318" s="307" t="n"/>
      <c r="F1318" s="32" t="n"/>
      <c r="G1318" s="33">
        <f>IF(F1318="", "", IF(OR(ISTEXT(H1318),ISTEXT(F1318)),"",H1318/F1318))</f>
        <v/>
      </c>
      <c r="H1318" s="33" t="n"/>
      <c r="I1318" s="33" t="n"/>
      <c r="J1318" s="33">
        <f>IF(I1318="", "", IF(OR(ISTEXT(I1318),ISTEXT($F1318)),"",I1318*$F1318))</f>
        <v/>
      </c>
      <c r="K1318" s="33" t="n"/>
      <c r="L1318" s="33">
        <f>IF(K1318="", "", IF(OR(ISTEXT(K1318),ISTEXT($F1318)),"",K1318*$F1318))</f>
        <v/>
      </c>
      <c r="M1318" s="30">
        <f>IF(OR(H1318="",H1318=0),"",IF(K1318="",IF(J1318="","",IF(OR(ISTEXT(J1318),ISTEXT(H1318)),"",J1318/H1318)),IF(OR(ISTEXT(L1318),ISTEXT(H1318)),"",L1318/H1318)))</f>
        <v/>
      </c>
    </row>
    <row r="1319" ht="13.35" customHeight="1" s="162">
      <c r="B1319" s="307" t="n"/>
      <c r="C1319" s="307" t="n"/>
      <c r="E1319" s="307" t="n"/>
      <c r="F1319" s="32" t="n"/>
      <c r="G1319" s="33">
        <f>IF(F1319="", "", IF(OR(ISTEXT(H1319),ISTEXT(F1319)),"",H1319/F1319))</f>
        <v/>
      </c>
      <c r="H1319" s="33" t="n"/>
      <c r="I1319" s="33" t="n"/>
      <c r="J1319" s="33">
        <f>IF(I1319="", "", IF(OR(ISTEXT(I1319),ISTEXT($F1319)),"",I1319*$F1319))</f>
        <v/>
      </c>
      <c r="K1319" s="33" t="n"/>
      <c r="L1319" s="33">
        <f>IF(K1319="", "", IF(OR(ISTEXT(K1319),ISTEXT($F1319)),"",K1319*$F1319))</f>
        <v/>
      </c>
      <c r="M1319" s="30">
        <f>IF(OR(H1319="",H1319=0),"",IF(K1319="",IF(J1319="","",IF(OR(ISTEXT(J1319),ISTEXT(H1319)),"",J1319/H1319)),IF(OR(ISTEXT(L1319),ISTEXT(H1319)),"",L1319/H1319)))</f>
        <v/>
      </c>
    </row>
    <row r="1320" ht="13.35" customHeight="1" s="162">
      <c r="B1320" s="307" t="n"/>
      <c r="C1320" s="307" t="n"/>
      <c r="E1320" s="307" t="n"/>
      <c r="F1320" s="32" t="n"/>
      <c r="G1320" s="33">
        <f>IF(F1320="", "", IF(OR(ISTEXT(H1320),ISTEXT(F1320)),"",H1320/F1320))</f>
        <v/>
      </c>
      <c r="H1320" s="33" t="n"/>
      <c r="I1320" s="33" t="n"/>
      <c r="J1320" s="33">
        <f>IF(I1320="", "", IF(OR(ISTEXT(I1320),ISTEXT($F1320)),"",I1320*$F1320))</f>
        <v/>
      </c>
      <c r="K1320" s="33" t="n"/>
      <c r="L1320" s="33">
        <f>IF(K1320="", "", IF(OR(ISTEXT(K1320),ISTEXT($F1320)),"",K1320*$F1320))</f>
        <v/>
      </c>
      <c r="M1320" s="30">
        <f>IF(OR(H1320="",H1320=0),"",IF(K1320="",IF(J1320="","",IF(OR(ISTEXT(J1320),ISTEXT(H1320)),"",J1320/H1320)),IF(OR(ISTEXT(L1320),ISTEXT(H1320)),"",L1320/H1320)))</f>
        <v/>
      </c>
    </row>
    <row r="1321" ht="13.35" customHeight="1" s="162">
      <c r="B1321" s="307" t="n"/>
      <c r="C1321" s="307" t="n"/>
      <c r="E1321" s="307" t="n"/>
      <c r="F1321" s="32" t="n"/>
      <c r="G1321" s="33">
        <f>IF(F1321="", "", IF(OR(ISTEXT(H1321),ISTEXT(F1321)),"",H1321/F1321))</f>
        <v/>
      </c>
      <c r="H1321" s="33" t="n"/>
      <c r="I1321" s="33" t="n"/>
      <c r="J1321" s="33">
        <f>IF(I1321="", "", IF(OR(ISTEXT(I1321),ISTEXT($F1321)),"",I1321*$F1321))</f>
        <v/>
      </c>
      <c r="K1321" s="33" t="n"/>
      <c r="L1321" s="33">
        <f>IF(K1321="", "", IF(OR(ISTEXT(K1321),ISTEXT($F1321)),"",K1321*$F1321))</f>
        <v/>
      </c>
      <c r="M1321" s="30">
        <f>IF(OR(H1321="",H1321=0),"",IF(K1321="",IF(J1321="","",IF(OR(ISTEXT(J1321),ISTEXT(H1321)),"",J1321/H1321)),IF(OR(ISTEXT(L1321),ISTEXT(H1321)),"",L1321/H1321)))</f>
        <v/>
      </c>
    </row>
    <row r="1322" ht="13.35" customHeight="1" s="162">
      <c r="B1322" s="307" t="n"/>
      <c r="C1322" s="307" t="n"/>
      <c r="E1322" s="307" t="n"/>
      <c r="F1322" s="32" t="n"/>
      <c r="G1322" s="33">
        <f>IF(F1322="", "", IF(OR(ISTEXT(H1322),ISTEXT(F1322)),"",H1322/F1322))</f>
        <v/>
      </c>
      <c r="H1322" s="33" t="n"/>
      <c r="I1322" s="33" t="n"/>
      <c r="J1322" s="33">
        <f>IF(I1322="", "", IF(OR(ISTEXT(I1322),ISTEXT($F1322)),"",I1322*$F1322))</f>
        <v/>
      </c>
      <c r="K1322" s="33" t="n"/>
      <c r="L1322" s="33">
        <f>IF(K1322="", "", IF(OR(ISTEXT(K1322),ISTEXT($F1322)),"",K1322*$F1322))</f>
        <v/>
      </c>
      <c r="M1322" s="30">
        <f>IF(OR(H1322="",H1322=0),"",IF(K1322="",IF(J1322="","",IF(OR(ISTEXT(J1322),ISTEXT(H1322)),"",J1322/H1322)),IF(OR(ISTEXT(L1322),ISTEXT(H1322)),"",L1322/H1322)))</f>
        <v/>
      </c>
    </row>
    <row r="1323" ht="13.35" customHeight="1" s="162">
      <c r="B1323" s="307" t="n"/>
      <c r="C1323" s="307" t="n"/>
      <c r="E1323" s="307" t="n"/>
      <c r="F1323" s="32" t="n"/>
      <c r="G1323" s="33">
        <f>IF(F1323="", "", IF(OR(ISTEXT(H1323),ISTEXT(F1323)),"",H1323/F1323))</f>
        <v/>
      </c>
      <c r="H1323" s="33" t="n"/>
      <c r="I1323" s="33" t="n"/>
      <c r="J1323" s="33">
        <f>IF(I1323="", "", IF(OR(ISTEXT(I1323),ISTEXT($F1323)),"",I1323*$F1323))</f>
        <v/>
      </c>
      <c r="K1323" s="33" t="n"/>
      <c r="L1323" s="33">
        <f>IF(K1323="", "", IF(OR(ISTEXT(K1323),ISTEXT($F1323)),"",K1323*$F1323))</f>
        <v/>
      </c>
      <c r="M1323" s="30">
        <f>IF(OR(H1323="",H1323=0),"",IF(K1323="",IF(J1323="","",IF(OR(ISTEXT(J1323),ISTEXT(H1323)),"",J1323/H1323)),IF(OR(ISTEXT(L1323),ISTEXT(H1323)),"",L1323/H1323)))</f>
        <v/>
      </c>
    </row>
    <row r="1324" ht="13.35" customHeight="1" s="162">
      <c r="B1324" s="307" t="n"/>
      <c r="C1324" s="307" t="n"/>
      <c r="E1324" s="307" t="n"/>
      <c r="F1324" s="32" t="n"/>
      <c r="G1324" s="33">
        <f>IF(F1324="", "", IF(OR(ISTEXT(H1324),ISTEXT(F1324)),"",H1324/F1324))</f>
        <v/>
      </c>
      <c r="H1324" s="33" t="n"/>
      <c r="I1324" s="33" t="n"/>
      <c r="J1324" s="33">
        <f>IF(I1324="", "", IF(OR(ISTEXT(I1324),ISTEXT($F1324)),"",I1324*$F1324))</f>
        <v/>
      </c>
      <c r="K1324" s="33" t="n"/>
      <c r="L1324" s="33">
        <f>IF(K1324="", "", IF(OR(ISTEXT(K1324),ISTEXT($F1324)),"",K1324*$F1324))</f>
        <v/>
      </c>
      <c r="M1324" s="30">
        <f>IF(OR(H1324="",H1324=0),"",IF(K1324="",IF(J1324="","",IF(OR(ISTEXT(J1324),ISTEXT(H1324)),"",J1324/H1324)),IF(OR(ISTEXT(L1324),ISTEXT(H1324)),"",L1324/H1324)))</f>
        <v/>
      </c>
    </row>
    <row r="1325" ht="13.35" customHeight="1" s="162">
      <c r="B1325" s="307" t="n"/>
      <c r="C1325" s="307" t="n"/>
      <c r="E1325" s="307" t="n"/>
      <c r="F1325" s="32" t="n"/>
      <c r="G1325" s="33">
        <f>IF(F1325="", "", IF(OR(ISTEXT(H1325),ISTEXT(F1325)),"",H1325/F1325))</f>
        <v/>
      </c>
      <c r="H1325" s="33" t="n"/>
      <c r="I1325" s="33" t="n"/>
      <c r="J1325" s="33">
        <f>IF(I1325="", "", IF(OR(ISTEXT(I1325),ISTEXT($F1325)),"",I1325*$F1325))</f>
        <v/>
      </c>
      <c r="K1325" s="33" t="n"/>
      <c r="L1325" s="33">
        <f>IF(K1325="", "", IF(OR(ISTEXT(K1325),ISTEXT($F1325)),"",K1325*$F1325))</f>
        <v/>
      </c>
      <c r="M1325" s="30">
        <f>IF(OR(H1325="",H1325=0),"",IF(K1325="",IF(J1325="","",IF(OR(ISTEXT(J1325),ISTEXT(H1325)),"",J1325/H1325)),IF(OR(ISTEXT(L1325),ISTEXT(H1325)),"",L1325/H1325)))</f>
        <v/>
      </c>
    </row>
    <row r="1326" ht="13.35" customHeight="1" s="162">
      <c r="B1326" s="307" t="n"/>
      <c r="C1326" s="307" t="n"/>
      <c r="E1326" s="307" t="n"/>
      <c r="F1326" s="32" t="n"/>
      <c r="G1326" s="33">
        <f>IF(F1326="", "", IF(OR(ISTEXT(H1326),ISTEXT(F1326)),"",H1326/F1326))</f>
        <v/>
      </c>
      <c r="H1326" s="33" t="n"/>
      <c r="I1326" s="33" t="n"/>
      <c r="J1326" s="33">
        <f>IF(I1326="", "", IF(OR(ISTEXT(I1326),ISTEXT($F1326)),"",I1326*$F1326))</f>
        <v/>
      </c>
      <c r="K1326" s="33" t="n"/>
      <c r="L1326" s="33">
        <f>IF(K1326="", "", IF(OR(ISTEXT(K1326),ISTEXT($F1326)),"",K1326*$F1326))</f>
        <v/>
      </c>
      <c r="M1326" s="30">
        <f>IF(OR(H1326="",H1326=0),"",IF(K1326="",IF(J1326="","",IF(OR(ISTEXT(J1326),ISTEXT(H1326)),"",J1326/H1326)),IF(OR(ISTEXT(L1326),ISTEXT(H1326)),"",L1326/H1326)))</f>
        <v/>
      </c>
    </row>
    <row r="1327" ht="13.35" customHeight="1" s="162">
      <c r="B1327" s="307" t="n"/>
      <c r="C1327" s="307" t="n"/>
      <c r="E1327" s="307" t="n"/>
      <c r="F1327" s="32" t="n"/>
      <c r="G1327" s="33">
        <f>IF(F1327="", "", IF(OR(ISTEXT(H1327),ISTEXT(F1327)),"",H1327/F1327))</f>
        <v/>
      </c>
      <c r="H1327" s="33" t="n"/>
      <c r="I1327" s="33" t="n"/>
      <c r="J1327" s="33">
        <f>IF(I1327="", "", IF(OR(ISTEXT(I1327),ISTEXT($F1327)),"",I1327*$F1327))</f>
        <v/>
      </c>
      <c r="K1327" s="33" t="n"/>
      <c r="L1327" s="33">
        <f>IF(K1327="", "", IF(OR(ISTEXT(K1327),ISTEXT($F1327)),"",K1327*$F1327))</f>
        <v/>
      </c>
      <c r="M1327" s="30">
        <f>IF(OR(H1327="",H1327=0),"",IF(K1327="",IF(J1327="","",IF(OR(ISTEXT(J1327),ISTEXT(H1327)),"",J1327/H1327)),IF(OR(ISTEXT(L1327),ISTEXT(H1327)),"",L1327/H1327)))</f>
        <v/>
      </c>
    </row>
    <row r="1328" ht="13.35" customHeight="1" s="162">
      <c r="B1328" s="307" t="n"/>
      <c r="C1328" s="307" t="n"/>
      <c r="E1328" s="307" t="n"/>
      <c r="F1328" s="32" t="n"/>
      <c r="G1328" s="33">
        <f>IF(F1328="", "", IF(OR(ISTEXT(H1328),ISTEXT(F1328)),"",H1328/F1328))</f>
        <v/>
      </c>
      <c r="H1328" s="33" t="n"/>
      <c r="I1328" s="33" t="n"/>
      <c r="J1328" s="33">
        <f>IF(I1328="", "", IF(OR(ISTEXT(I1328),ISTEXT($F1328)),"",I1328*$F1328))</f>
        <v/>
      </c>
      <c r="K1328" s="33" t="n"/>
      <c r="L1328" s="33">
        <f>IF(K1328="", "", IF(OR(ISTEXT(K1328),ISTEXT($F1328)),"",K1328*$F1328))</f>
        <v/>
      </c>
      <c r="M1328" s="30">
        <f>IF(OR(H1328="",H1328=0),"",IF(K1328="",IF(J1328="","",IF(OR(ISTEXT(J1328),ISTEXT(H1328)),"",J1328/H1328)),IF(OR(ISTEXT(L1328),ISTEXT(H1328)),"",L1328/H1328)))</f>
        <v/>
      </c>
    </row>
    <row r="1329" ht="13.35" customHeight="1" s="162">
      <c r="B1329" s="307" t="n"/>
      <c r="C1329" s="307" t="n"/>
      <c r="E1329" s="307" t="n"/>
      <c r="F1329" s="32" t="n"/>
      <c r="G1329" s="33">
        <f>IF(F1329="", "", IF(OR(ISTEXT(H1329),ISTEXT(F1329)),"",H1329/F1329))</f>
        <v/>
      </c>
      <c r="H1329" s="33" t="n"/>
      <c r="I1329" s="33" t="n"/>
      <c r="J1329" s="33">
        <f>IF(I1329="", "", IF(OR(ISTEXT(I1329),ISTEXT($F1329)),"",I1329*$F1329))</f>
        <v/>
      </c>
      <c r="K1329" s="33" t="n"/>
      <c r="L1329" s="33">
        <f>IF(K1329="", "", IF(OR(ISTEXT(K1329),ISTEXT($F1329)),"",K1329*$F1329))</f>
        <v/>
      </c>
      <c r="M1329" s="30">
        <f>IF(OR(H1329="",H1329=0),"",IF(K1329="",IF(J1329="","",IF(OR(ISTEXT(J1329),ISTEXT(H1329)),"",J1329/H1329)),IF(OR(ISTEXT(L1329),ISTEXT(H1329)),"",L1329/H1329)))</f>
        <v/>
      </c>
    </row>
    <row r="1330" ht="13.35" customHeight="1" s="162">
      <c r="B1330" s="307" t="n"/>
      <c r="C1330" s="307" t="n"/>
      <c r="E1330" s="307" t="n"/>
      <c r="F1330" s="32" t="n"/>
      <c r="G1330" s="33">
        <f>IF(F1330="", "", IF(OR(ISTEXT(H1330),ISTEXT(F1330)),"",H1330/F1330))</f>
        <v/>
      </c>
      <c r="H1330" s="33" t="n"/>
      <c r="I1330" s="33" t="n"/>
      <c r="J1330" s="33">
        <f>IF(I1330="", "", IF(OR(ISTEXT(I1330),ISTEXT($F1330)),"",I1330*$F1330))</f>
        <v/>
      </c>
      <c r="K1330" s="33" t="n"/>
      <c r="L1330" s="33">
        <f>IF(K1330="", "", IF(OR(ISTEXT(K1330),ISTEXT($F1330)),"",K1330*$F1330))</f>
        <v/>
      </c>
      <c r="M1330" s="30">
        <f>IF(OR(H1330="",H1330=0),"",IF(K1330="",IF(J1330="","",IF(OR(ISTEXT(J1330),ISTEXT(H1330)),"",J1330/H1330)),IF(OR(ISTEXT(L1330),ISTEXT(H1330)),"",L1330/H1330)))</f>
        <v/>
      </c>
    </row>
    <row r="1331" ht="13.35" customHeight="1" s="162">
      <c r="B1331" s="307" t="n"/>
      <c r="C1331" s="307" t="n"/>
      <c r="E1331" s="307" t="n"/>
      <c r="F1331" s="32" t="n"/>
      <c r="G1331" s="33">
        <f>IF(F1331="", "", IF(OR(ISTEXT(H1331),ISTEXT(F1331)),"",H1331/F1331))</f>
        <v/>
      </c>
      <c r="H1331" s="33" t="n"/>
      <c r="I1331" s="33" t="n"/>
      <c r="J1331" s="33">
        <f>IF(I1331="", "", IF(OR(ISTEXT(I1331),ISTEXT($F1331)),"",I1331*$F1331))</f>
        <v/>
      </c>
      <c r="K1331" s="33" t="n"/>
      <c r="L1331" s="33">
        <f>IF(K1331="", "", IF(OR(ISTEXT(K1331),ISTEXT($F1331)),"",K1331*$F1331))</f>
        <v/>
      </c>
      <c r="M1331" s="30">
        <f>IF(OR(H1331="",H1331=0),"",IF(K1331="",IF(J1331="","",IF(OR(ISTEXT(J1331),ISTEXT(H1331)),"",J1331/H1331)),IF(OR(ISTEXT(L1331),ISTEXT(H1331)),"",L1331/H1331)))</f>
        <v/>
      </c>
    </row>
    <row r="1332" ht="13.35" customHeight="1" s="162">
      <c r="B1332" s="307" t="n"/>
      <c r="C1332" s="307" t="n"/>
      <c r="E1332" s="307" t="n"/>
      <c r="F1332" s="32" t="n"/>
      <c r="G1332" s="33">
        <f>IF(F1332="", "", IF(OR(ISTEXT(H1332),ISTEXT(F1332)),"",H1332/F1332))</f>
        <v/>
      </c>
      <c r="H1332" s="33" t="n"/>
      <c r="I1332" s="33" t="n"/>
      <c r="J1332" s="33">
        <f>IF(I1332="", "", IF(OR(ISTEXT(I1332),ISTEXT($F1332)),"",I1332*$F1332))</f>
        <v/>
      </c>
      <c r="K1332" s="33" t="n"/>
      <c r="L1332" s="33">
        <f>IF(K1332="", "", IF(OR(ISTEXT(K1332),ISTEXT($F1332)),"",K1332*$F1332))</f>
        <v/>
      </c>
      <c r="M1332" s="30">
        <f>IF(OR(H1332="",H1332=0),"",IF(K1332="",IF(J1332="","",IF(OR(ISTEXT(J1332),ISTEXT(H1332)),"",J1332/H1332)),IF(OR(ISTEXT(L1332),ISTEXT(H1332)),"",L1332/H1332)))</f>
        <v/>
      </c>
    </row>
    <row r="1333" ht="13.35" customHeight="1" s="162">
      <c r="B1333" s="307" t="n"/>
      <c r="C1333" s="307" t="n"/>
      <c r="E1333" s="307" t="n"/>
      <c r="F1333" s="32" t="n"/>
      <c r="G1333" s="33">
        <f>IF(F1333="", "", IF(OR(ISTEXT(H1333),ISTEXT(F1333)),"",H1333/F1333))</f>
        <v/>
      </c>
      <c r="H1333" s="33" t="n"/>
      <c r="I1333" s="33" t="n"/>
      <c r="J1333" s="33">
        <f>IF(I1333="", "", IF(OR(ISTEXT(I1333),ISTEXT($F1333)),"",I1333*$F1333))</f>
        <v/>
      </c>
      <c r="K1333" s="33" t="n"/>
      <c r="L1333" s="33">
        <f>IF(K1333="", "", IF(OR(ISTEXT(K1333),ISTEXT($F1333)),"",K1333*$F1333))</f>
        <v/>
      </c>
      <c r="M1333" s="30">
        <f>IF(OR(H1333="",H1333=0),"",IF(K1333="",IF(J1333="","",IF(OR(ISTEXT(J1333),ISTEXT(H1333)),"",J1333/H1333)),IF(OR(ISTEXT(L1333),ISTEXT(H1333)),"",L1333/H1333)))</f>
        <v/>
      </c>
    </row>
    <row r="1334" ht="13.35" customHeight="1" s="162">
      <c r="B1334" s="307" t="n"/>
      <c r="C1334" s="307" t="n"/>
      <c r="E1334" s="307" t="n"/>
      <c r="F1334" s="32" t="n"/>
      <c r="G1334" s="33">
        <f>IF(F1334="", "", IF(OR(ISTEXT(H1334),ISTEXT(F1334)),"",H1334/F1334))</f>
        <v/>
      </c>
      <c r="H1334" s="33" t="n"/>
      <c r="I1334" s="33" t="n"/>
      <c r="J1334" s="33">
        <f>IF(I1334="", "", IF(OR(ISTEXT(I1334),ISTEXT($F1334)),"",I1334*$F1334))</f>
        <v/>
      </c>
      <c r="K1334" s="33" t="n"/>
      <c r="L1334" s="33">
        <f>IF(K1334="", "", IF(OR(ISTEXT(K1334),ISTEXT($F1334)),"",K1334*$F1334))</f>
        <v/>
      </c>
      <c r="M1334" s="30">
        <f>IF(OR(H1334="",H1334=0),"",IF(K1334="",IF(J1334="","",IF(OR(ISTEXT(J1334),ISTEXT(H1334)),"",J1334/H1334)),IF(OR(ISTEXT(L1334),ISTEXT(H1334)),"",L1334/H1334)))</f>
        <v/>
      </c>
    </row>
    <row r="1335" ht="13.35" customHeight="1" s="162">
      <c r="B1335" s="307" t="n"/>
      <c r="C1335" s="307" t="n"/>
      <c r="E1335" s="307" t="n"/>
      <c r="F1335" s="32" t="n"/>
      <c r="G1335" s="33">
        <f>IF(F1335="", "", IF(OR(ISTEXT(H1335),ISTEXT(F1335)),"",H1335/F1335))</f>
        <v/>
      </c>
      <c r="H1335" s="33" t="n"/>
      <c r="I1335" s="33" t="n"/>
      <c r="J1335" s="33">
        <f>IF(I1335="", "", IF(OR(ISTEXT(I1335),ISTEXT($F1335)),"",I1335*$F1335))</f>
        <v/>
      </c>
      <c r="K1335" s="33" t="n"/>
      <c r="L1335" s="33">
        <f>IF(K1335="", "", IF(OR(ISTEXT(K1335),ISTEXT($F1335)),"",K1335*$F1335))</f>
        <v/>
      </c>
      <c r="M1335" s="30">
        <f>IF(OR(H1335="",H1335=0),"",IF(K1335="",IF(J1335="","",IF(OR(ISTEXT(J1335),ISTEXT(H1335)),"",J1335/H1335)),IF(OR(ISTEXT(L1335),ISTEXT(H1335)),"",L1335/H1335)))</f>
        <v/>
      </c>
    </row>
    <row r="1336" ht="13.35" customHeight="1" s="162">
      <c r="B1336" s="307" t="n"/>
      <c r="C1336" s="307" t="n"/>
      <c r="E1336" s="307" t="n"/>
      <c r="F1336" s="32" t="n"/>
      <c r="G1336" s="33">
        <f>IF(F1336="", "", IF(OR(ISTEXT(H1336),ISTEXT(F1336)),"",H1336/F1336))</f>
        <v/>
      </c>
      <c r="H1336" s="33" t="n"/>
      <c r="I1336" s="33" t="n"/>
      <c r="J1336" s="33">
        <f>IF(I1336="", "", IF(OR(ISTEXT(I1336),ISTEXT($F1336)),"",I1336*$F1336))</f>
        <v/>
      </c>
      <c r="K1336" s="33" t="n"/>
      <c r="L1336" s="33">
        <f>IF(K1336="", "", IF(OR(ISTEXT(K1336),ISTEXT($F1336)),"",K1336*$F1336))</f>
        <v/>
      </c>
      <c r="M1336" s="30">
        <f>IF(OR(H1336="",H1336=0),"",IF(K1336="",IF(J1336="","",IF(OR(ISTEXT(J1336),ISTEXT(H1336)),"",J1336/H1336)),IF(OR(ISTEXT(L1336),ISTEXT(H1336)),"",L1336/H1336)))</f>
        <v/>
      </c>
    </row>
    <row r="1337" ht="13.35" customHeight="1" s="162">
      <c r="B1337" s="307" t="n"/>
      <c r="C1337" s="307" t="n"/>
      <c r="E1337" s="307" t="n"/>
      <c r="F1337" s="32" t="n"/>
      <c r="G1337" s="33">
        <f>IF(F1337="", "", IF(OR(ISTEXT(H1337),ISTEXT(F1337)),"",H1337/F1337))</f>
        <v/>
      </c>
      <c r="H1337" s="33" t="n"/>
      <c r="I1337" s="33" t="n"/>
      <c r="J1337" s="33">
        <f>IF(I1337="", "", IF(OR(ISTEXT(I1337),ISTEXT($F1337)),"",I1337*$F1337))</f>
        <v/>
      </c>
      <c r="K1337" s="33" t="n"/>
      <c r="L1337" s="33">
        <f>IF(K1337="", "", IF(OR(ISTEXT(K1337),ISTEXT($F1337)),"",K1337*$F1337))</f>
        <v/>
      </c>
      <c r="M1337" s="30">
        <f>IF(OR(H1337="",H1337=0),"",IF(K1337="",IF(J1337="","",IF(OR(ISTEXT(J1337),ISTEXT(H1337)),"",J1337/H1337)),IF(OR(ISTEXT(L1337),ISTEXT(H1337)),"",L1337/H1337)))</f>
        <v/>
      </c>
    </row>
    <row r="1338" ht="13.35" customHeight="1" s="162">
      <c r="B1338" s="307" t="n"/>
      <c r="C1338" s="307" t="n"/>
      <c r="E1338" s="307" t="n"/>
      <c r="F1338" s="32" t="n"/>
      <c r="G1338" s="33">
        <f>IF(F1338="", "", IF(OR(ISTEXT(H1338),ISTEXT(F1338)),"",H1338/F1338))</f>
        <v/>
      </c>
      <c r="H1338" s="33" t="n"/>
      <c r="I1338" s="33" t="n"/>
      <c r="J1338" s="33">
        <f>IF(I1338="", "", IF(OR(ISTEXT(I1338),ISTEXT($F1338)),"",I1338*$F1338))</f>
        <v/>
      </c>
      <c r="K1338" s="33" t="n"/>
      <c r="L1338" s="33">
        <f>IF(K1338="", "", IF(OR(ISTEXT(K1338),ISTEXT($F1338)),"",K1338*$F1338))</f>
        <v/>
      </c>
      <c r="M1338" s="30">
        <f>IF(OR(H1338="",H1338=0),"",IF(K1338="",IF(J1338="","",IF(OR(ISTEXT(J1338),ISTEXT(H1338)),"",J1338/H1338)),IF(OR(ISTEXT(L1338),ISTEXT(H1338)),"",L1338/H1338)))</f>
        <v/>
      </c>
    </row>
    <row r="1339" ht="13.35" customHeight="1" s="162">
      <c r="B1339" s="307" t="n"/>
      <c r="C1339" s="307" t="n"/>
      <c r="E1339" s="307" t="n"/>
      <c r="F1339" s="32" t="n"/>
      <c r="G1339" s="33">
        <f>IF(F1339="", "", IF(OR(ISTEXT(H1339),ISTEXT(F1339)),"",H1339/F1339))</f>
        <v/>
      </c>
      <c r="H1339" s="33" t="n"/>
      <c r="I1339" s="33" t="n"/>
      <c r="J1339" s="33">
        <f>IF(I1339="", "", IF(OR(ISTEXT(I1339),ISTEXT($F1339)),"",I1339*$F1339))</f>
        <v/>
      </c>
      <c r="K1339" s="33" t="n"/>
      <c r="L1339" s="33">
        <f>IF(K1339="", "", IF(OR(ISTEXT(K1339),ISTEXT($F1339)),"",K1339*$F1339))</f>
        <v/>
      </c>
      <c r="M1339" s="30">
        <f>IF(OR(H1339="",H1339=0),"",IF(K1339="",IF(J1339="","",IF(OR(ISTEXT(J1339),ISTEXT(H1339)),"",J1339/H1339)),IF(OR(ISTEXT(L1339),ISTEXT(H1339)),"",L1339/H1339)))</f>
        <v/>
      </c>
    </row>
    <row r="1340" ht="13.35" customHeight="1" s="162">
      <c r="B1340" s="307" t="n"/>
      <c r="C1340" s="307" t="n"/>
      <c r="E1340" s="307" t="n"/>
      <c r="F1340" s="32" t="n"/>
      <c r="G1340" s="33">
        <f>IF(F1340="", "", IF(OR(ISTEXT(H1340),ISTEXT(F1340)),"",H1340/F1340))</f>
        <v/>
      </c>
      <c r="H1340" s="33" t="n"/>
      <c r="I1340" s="33" t="n"/>
      <c r="J1340" s="33">
        <f>IF(I1340="", "", IF(OR(ISTEXT(I1340),ISTEXT($F1340)),"",I1340*$F1340))</f>
        <v/>
      </c>
      <c r="K1340" s="33" t="n"/>
      <c r="L1340" s="33">
        <f>IF(K1340="", "", IF(OR(ISTEXT(K1340),ISTEXT($F1340)),"",K1340*$F1340))</f>
        <v/>
      </c>
      <c r="M1340" s="30">
        <f>IF(OR(H1340="",H1340=0),"",IF(K1340="",IF(J1340="","",IF(OR(ISTEXT(J1340),ISTEXT(H1340)),"",J1340/H1340)),IF(OR(ISTEXT(L1340),ISTEXT(H1340)),"",L1340/H1340)))</f>
        <v/>
      </c>
    </row>
    <row r="1341" ht="13.35" customHeight="1" s="162">
      <c r="B1341" s="307" t="n"/>
      <c r="C1341" s="307" t="n"/>
      <c r="E1341" s="307" t="n"/>
      <c r="F1341" s="32" t="n"/>
      <c r="G1341" s="33">
        <f>IF(F1341="", "", IF(OR(ISTEXT(H1341),ISTEXT(F1341)),"",H1341/F1341))</f>
        <v/>
      </c>
      <c r="H1341" s="33" t="n"/>
      <c r="I1341" s="33" t="n"/>
      <c r="J1341" s="33">
        <f>IF(I1341="", "", IF(OR(ISTEXT(I1341),ISTEXT($F1341)),"",I1341*$F1341))</f>
        <v/>
      </c>
      <c r="K1341" s="33" t="n"/>
      <c r="L1341" s="33">
        <f>IF(K1341="", "", IF(OR(ISTEXT(K1341),ISTEXT($F1341)),"",K1341*$F1341))</f>
        <v/>
      </c>
      <c r="M1341" s="30">
        <f>IF(OR(H1341="",H1341=0),"",IF(K1341="",IF(J1341="","",IF(OR(ISTEXT(J1341),ISTEXT(H1341)),"",J1341/H1341)),IF(OR(ISTEXT(L1341),ISTEXT(H1341)),"",L1341/H1341)))</f>
        <v/>
      </c>
    </row>
    <row r="1342" ht="13.35" customHeight="1" s="162">
      <c r="B1342" s="307" t="n"/>
      <c r="C1342" s="307" t="n"/>
      <c r="E1342" s="307" t="n"/>
      <c r="F1342" s="32" t="n"/>
      <c r="G1342" s="33">
        <f>IF(F1342="", "", IF(OR(ISTEXT(H1342),ISTEXT(F1342)),"",H1342/F1342))</f>
        <v/>
      </c>
      <c r="H1342" s="33" t="n"/>
      <c r="I1342" s="33" t="n"/>
      <c r="J1342" s="33">
        <f>IF(I1342="", "", IF(OR(ISTEXT(I1342),ISTEXT($F1342)),"",I1342*$F1342))</f>
        <v/>
      </c>
      <c r="K1342" s="33" t="n"/>
      <c r="L1342" s="33">
        <f>IF(K1342="", "", IF(OR(ISTEXT(K1342),ISTEXT($F1342)),"",K1342*$F1342))</f>
        <v/>
      </c>
      <c r="M1342" s="30">
        <f>IF(OR(H1342="",H1342=0),"",IF(K1342="",IF(J1342="","",IF(OR(ISTEXT(J1342),ISTEXT(H1342)),"",J1342/H1342)),IF(OR(ISTEXT(L1342),ISTEXT(H1342)),"",L1342/H1342)))</f>
        <v/>
      </c>
    </row>
    <row r="1343" ht="13.35" customHeight="1" s="162">
      <c r="B1343" s="307" t="n"/>
      <c r="C1343" s="307" t="n"/>
      <c r="E1343" s="307" t="n"/>
      <c r="F1343" s="32" t="n"/>
      <c r="G1343" s="33">
        <f>IF(F1343="", "", IF(OR(ISTEXT(H1343),ISTEXT(F1343)),"",H1343/F1343))</f>
        <v/>
      </c>
      <c r="H1343" s="33" t="n"/>
      <c r="I1343" s="33" t="n"/>
      <c r="J1343" s="33">
        <f>IF(I1343="", "", IF(OR(ISTEXT(I1343),ISTEXT($F1343)),"",I1343*$F1343))</f>
        <v/>
      </c>
      <c r="K1343" s="33" t="n"/>
      <c r="L1343" s="33">
        <f>IF(K1343="", "", IF(OR(ISTEXT(K1343),ISTEXT($F1343)),"",K1343*$F1343))</f>
        <v/>
      </c>
      <c r="M1343" s="30">
        <f>IF(OR(H1343="",H1343=0),"",IF(K1343="",IF(J1343="","",IF(OR(ISTEXT(J1343),ISTEXT(H1343)),"",J1343/H1343)),IF(OR(ISTEXT(L1343),ISTEXT(H1343)),"",L1343/H1343)))</f>
        <v/>
      </c>
    </row>
    <row r="1344" ht="13.35" customHeight="1" s="162">
      <c r="B1344" s="307" t="n"/>
      <c r="C1344" s="307" t="n"/>
      <c r="E1344" s="307" t="n"/>
      <c r="F1344" s="32" t="n"/>
      <c r="G1344" s="33">
        <f>IF(F1344="", "", IF(OR(ISTEXT(H1344),ISTEXT(F1344)),"",H1344/F1344))</f>
        <v/>
      </c>
      <c r="H1344" s="33" t="n"/>
      <c r="I1344" s="33" t="n"/>
      <c r="J1344" s="33">
        <f>IF(I1344="", "", IF(OR(ISTEXT(I1344),ISTEXT($F1344)),"",I1344*$F1344))</f>
        <v/>
      </c>
      <c r="K1344" s="33" t="n"/>
      <c r="L1344" s="33">
        <f>IF(K1344="", "", IF(OR(ISTEXT(K1344),ISTEXT($F1344)),"",K1344*$F1344))</f>
        <v/>
      </c>
      <c r="M1344" s="30">
        <f>IF(OR(H1344="",H1344=0),"",IF(K1344="",IF(J1344="","",IF(OR(ISTEXT(J1344),ISTEXT(H1344)),"",J1344/H1344)),IF(OR(ISTEXT(L1344),ISTEXT(H1344)),"",L1344/H1344)))</f>
        <v/>
      </c>
    </row>
    <row r="1345" ht="13.35" customHeight="1" s="162">
      <c r="B1345" s="307" t="n"/>
      <c r="C1345" s="307" t="n"/>
      <c r="E1345" s="307" t="n"/>
      <c r="F1345" s="32" t="n"/>
      <c r="G1345" s="33">
        <f>IF(F1345="", "", IF(OR(ISTEXT(H1345),ISTEXT(F1345)),"",H1345/F1345))</f>
        <v/>
      </c>
      <c r="H1345" s="33" t="n"/>
      <c r="I1345" s="33" t="n"/>
      <c r="J1345" s="33">
        <f>IF(I1345="", "", IF(OR(ISTEXT(I1345),ISTEXT($F1345)),"",I1345*$F1345))</f>
        <v/>
      </c>
      <c r="K1345" s="33" t="n"/>
      <c r="L1345" s="33">
        <f>IF(K1345="", "", IF(OR(ISTEXT(K1345),ISTEXT($F1345)),"",K1345*$F1345))</f>
        <v/>
      </c>
      <c r="M1345" s="30">
        <f>IF(OR(H1345="",H1345=0),"",IF(K1345="",IF(J1345="","",IF(OR(ISTEXT(J1345),ISTEXT(H1345)),"",J1345/H1345)),IF(OR(ISTEXT(L1345),ISTEXT(H1345)),"",L1345/H1345)))</f>
        <v/>
      </c>
    </row>
    <row r="1346" ht="13.35" customHeight="1" s="162">
      <c r="B1346" s="42" t="n"/>
      <c r="C1346" s="231" t="inlineStr">
        <is>
          <t>Subtotal (this page)</t>
        </is>
      </c>
      <c r="D1346" s="159" t="n"/>
      <c r="E1346" s="42" t="n"/>
      <c r="F1346" s="42" t="n"/>
      <c r="G1346" s="43" t="n"/>
      <c r="H1346" s="43">
        <f>IF(SUM(H1308:H1345)=0,"",SUM(H1308:H1345))</f>
        <v/>
      </c>
      <c r="I1346" s="43" t="n"/>
      <c r="J1346" s="43">
        <f>IF(SUM(J1308:J1345)=0,"",SUM(J1308:J1345))</f>
        <v/>
      </c>
      <c r="K1346" s="43" t="n"/>
      <c r="L1346" s="43">
        <f>IF(SUM(L1308:L1345)=0,"",SUM(L1308:L1345))</f>
        <v/>
      </c>
      <c r="M1346" s="35">
        <f>IF(OR(H1346="",H1346=0),"",IF(L1346="",IF(J1346="","",IF(OR(ISTEXT(J1346),ISTEXT(H1346)),"",J1346/H1346)),IF(OR(ISTEXT(L1346),ISTEXT(H1346)),"",L1346/H1346)))</f>
        <v/>
      </c>
    </row>
    <row r="1347" ht="13.35" customHeight="1" s="162">
      <c r="B1347" s="188" t="inlineStr">
        <is>
          <t>Return Air Inlets (cont.)</t>
        </is>
      </c>
      <c r="C1347" s="174" t="n"/>
      <c r="D1347" s="174" t="n"/>
      <c r="E1347" s="174" t="n"/>
      <c r="F1347" s="173" t="n"/>
      <c r="G1347" s="233" t="inlineStr">
        <is>
          <t>Design VEL</t>
        </is>
      </c>
      <c r="H1347" s="194" t="inlineStr">
        <is>
          <t>Design CFM</t>
        </is>
      </c>
      <c r="I1347" s="188" t="inlineStr">
        <is>
          <t>Initial</t>
        </is>
      </c>
      <c r="J1347" s="173" t="n"/>
      <c r="K1347" s="188" t="inlineStr">
        <is>
          <t>Final</t>
        </is>
      </c>
      <c r="L1347" s="173" t="n"/>
      <c r="M1347" s="188" t="inlineStr">
        <is>
          <t>%</t>
        </is>
      </c>
    </row>
    <row r="1348" ht="13.35" customHeight="1" s="162">
      <c r="B1348" s="153" t="inlineStr">
        <is>
          <t>No.</t>
        </is>
      </c>
      <c r="C1348" s="188" t="inlineStr">
        <is>
          <t>Area Served</t>
        </is>
      </c>
      <c r="D1348" s="188" t="inlineStr">
        <is>
          <t>Type</t>
        </is>
      </c>
      <c r="E1348" s="188" t="inlineStr">
        <is>
          <t>Size</t>
        </is>
      </c>
      <c r="F1348" s="188" t="inlineStr">
        <is>
          <t>Ak</t>
        </is>
      </c>
      <c r="G1348" s="440" t="n"/>
      <c r="H1348" s="440" t="n"/>
      <c r="I1348" s="188" t="inlineStr">
        <is>
          <t>VEL</t>
        </is>
      </c>
      <c r="J1348" s="188" t="inlineStr">
        <is>
          <t>CFM</t>
        </is>
      </c>
      <c r="K1348" s="188" t="inlineStr">
        <is>
          <t>VEL</t>
        </is>
      </c>
      <c r="L1348" s="188" t="inlineStr">
        <is>
          <t>CFM</t>
        </is>
      </c>
      <c r="M1348" s="440" t="n"/>
    </row>
    <row r="1349" ht="13.35" customHeight="1" s="162">
      <c r="B1349" s="31" t="n"/>
      <c r="C1349" s="31" t="n"/>
      <c r="E1349" s="31" t="n"/>
      <c r="F1349" s="32" t="n"/>
      <c r="G1349" s="33">
        <f>IF(F1349="", "", IF(OR(ISTEXT(H1349),ISTEXT(F1349)),"",H1349/F1349))</f>
        <v/>
      </c>
      <c r="H1349" s="33" t="n"/>
      <c r="I1349" s="33" t="n"/>
      <c r="J1349" s="33">
        <f>IF(I1349="", "", IF(OR(ISTEXT(I1349),ISTEXT($F1349)),"",I1349*$F1349))</f>
        <v/>
      </c>
      <c r="K1349" s="33" t="n"/>
      <c r="L1349" s="33">
        <f>IF(K1349="", "", IF(OR(ISTEXT(K1349),ISTEXT($F1349)),"",K1349*$F1349))</f>
        <v/>
      </c>
      <c r="M1349" s="30">
        <f>IF(OR(H1349="",H1349=0),"",IF(K1349="",IF(J1349="","",IF(OR(ISTEXT(J1349),ISTEXT(H1349)),"",J1349/H1349)),IF(OR(ISTEXT(L1349),ISTEXT(H1349)),"",L1349/H1349)))</f>
        <v/>
      </c>
    </row>
    <row r="1350" ht="13.35" customHeight="1" s="162">
      <c r="B1350" s="31" t="n"/>
      <c r="C1350" s="31" t="n"/>
      <c r="E1350" s="31" t="n"/>
      <c r="F1350" s="32" t="n"/>
      <c r="G1350" s="33">
        <f>IF(F1350="", "", IF(OR(ISTEXT(H1350),ISTEXT(F1350)),"",H1350/F1350))</f>
        <v/>
      </c>
      <c r="H1350" s="33" t="n"/>
      <c r="I1350" s="33" t="n"/>
      <c r="J1350" s="33">
        <f>IF(I1350="", "", IF(OR(ISTEXT(I1350),ISTEXT($F1350)),"",I1350*$F1350))</f>
        <v/>
      </c>
      <c r="K1350" s="33" t="n"/>
      <c r="L1350" s="33">
        <f>IF(K1350="", "", IF(OR(ISTEXT(K1350),ISTEXT($F1350)),"",K1350*$F1350))</f>
        <v/>
      </c>
      <c r="M1350" s="30">
        <f>IF(OR(H1350="",H1350=0),"",IF(K1350="",IF(J1350="","",IF(OR(ISTEXT(J1350),ISTEXT(H1350)),"",J1350/H1350)),IF(OR(ISTEXT(L1350),ISTEXT(H1350)),"",L1350/H1350)))</f>
        <v/>
      </c>
    </row>
    <row r="1351" ht="13.35" customHeight="1" s="162">
      <c r="B1351" s="31" t="n"/>
      <c r="C1351" s="31" t="n"/>
      <c r="E1351" s="31" t="n"/>
      <c r="F1351" s="32" t="n"/>
      <c r="G1351" s="33">
        <f>IF(F1351="", "", IF(OR(ISTEXT(H1351),ISTEXT(F1351)),"",H1351/F1351))</f>
        <v/>
      </c>
      <c r="H1351" s="33" t="n"/>
      <c r="I1351" s="33" t="n"/>
      <c r="J1351" s="33">
        <f>IF(I1351="", "", IF(OR(ISTEXT(I1351),ISTEXT($F1351)),"",I1351*$F1351))</f>
        <v/>
      </c>
      <c r="K1351" s="33" t="n"/>
      <c r="L1351" s="33">
        <f>IF(K1351="", "", IF(OR(ISTEXT(K1351),ISTEXT($F1351)),"",K1351*$F1351))</f>
        <v/>
      </c>
      <c r="M1351" s="30">
        <f>IF(OR(H1351="",H1351=0),"",IF(K1351="",IF(J1351="","",IF(OR(ISTEXT(J1351),ISTEXT(H1351)),"",J1351/H1351)),IF(OR(ISTEXT(L1351),ISTEXT(H1351)),"",L1351/H1351)))</f>
        <v/>
      </c>
    </row>
    <row r="1352" ht="13.35" customHeight="1" s="162">
      <c r="B1352" s="31" t="n"/>
      <c r="C1352" s="31" t="n"/>
      <c r="E1352" s="31" t="n"/>
      <c r="F1352" s="32" t="n"/>
      <c r="G1352" s="33">
        <f>IF(F1352="", "", IF(OR(ISTEXT(H1352),ISTEXT(F1352)),"",H1352/F1352))</f>
        <v/>
      </c>
      <c r="H1352" s="33" t="n"/>
      <c r="I1352" s="33" t="n"/>
      <c r="J1352" s="33">
        <f>IF(I1352="", "", IF(OR(ISTEXT(I1352),ISTEXT($F1352)),"",I1352*$F1352))</f>
        <v/>
      </c>
      <c r="K1352" s="33" t="n"/>
      <c r="L1352" s="33">
        <f>IF(K1352="", "", IF(OR(ISTEXT(K1352),ISTEXT($F1352)),"",K1352*$F1352))</f>
        <v/>
      </c>
      <c r="M1352" s="30">
        <f>IF(OR(H1352="",H1352=0),"",IF(K1352="",IF(J1352="","",IF(OR(ISTEXT(J1352),ISTEXT(H1352)),"",J1352/H1352)),IF(OR(ISTEXT(L1352),ISTEXT(H1352)),"",L1352/H1352)))</f>
        <v/>
      </c>
    </row>
    <row r="1353" ht="13.35" customHeight="1" s="162">
      <c r="B1353" s="42" t="n"/>
      <c r="C1353" s="231" t="inlineStr">
        <is>
          <t>Subtotal (this page)</t>
        </is>
      </c>
      <c r="D1353" s="159" t="n"/>
      <c r="E1353" s="42" t="n"/>
      <c r="F1353" s="42" t="n"/>
      <c r="G1353" s="43" t="n"/>
      <c r="H1353" s="43">
        <f>IF(SUM(H1349:H1352)=0,"",SUM(H1349:H1352))</f>
        <v/>
      </c>
      <c r="I1353" s="42" t="n"/>
      <c r="J1353" s="43">
        <f>IF(SUM(J1349:J1352)=0,"",SUM(J1349:J1352))</f>
        <v/>
      </c>
      <c r="K1353" s="42" t="n"/>
      <c r="L1353" s="43">
        <f>IF(SUM(L1349:L1352)=0,"",SUM(L1349:L1352))</f>
        <v/>
      </c>
      <c r="M1353" s="35">
        <f>IF(OR(H1353="",H1353=0),"",IF(L1353="",IF(J1353="","",IF(OR(ISTEXT(J1353),ISTEXT(H1353)),"",J1353/H1353)),IF(OR(ISTEXT(L1353),ISTEXT(H1353)),"",L1353/H1353)))</f>
        <v/>
      </c>
    </row>
    <row r="1354" ht="13.35" customHeight="1" s="162">
      <c r="B1354" s="188" t="inlineStr">
        <is>
          <t>Remarks (cont.)</t>
        </is>
      </c>
      <c r="C1354" s="173" t="n"/>
      <c r="D1354" s="154" t="n"/>
      <c r="E1354" s="174" t="n"/>
      <c r="F1354" s="174" t="n"/>
      <c r="G1354" s="174" t="n"/>
      <c r="H1354" s="174" t="n"/>
      <c r="I1354" s="174" t="n"/>
      <c r="J1354" s="174" t="n"/>
      <c r="K1354" s="174" t="n"/>
      <c r="L1354" s="174" t="n"/>
      <c r="M1354" s="173" t="n"/>
    </row>
    <row r="1355" ht="13.35" customHeight="1" s="162">
      <c r="B1355" s="154" t="n"/>
      <c r="C1355" s="174" t="n"/>
      <c r="D1355" s="174" t="n"/>
      <c r="E1355" s="174" t="n"/>
      <c r="F1355" s="174" t="n"/>
      <c r="G1355" s="174" t="n"/>
      <c r="H1355" s="174" t="n"/>
      <c r="I1355" s="174" t="n"/>
      <c r="J1355" s="174" t="n"/>
      <c r="K1355" s="174" t="n"/>
      <c r="L1355" s="174" t="n"/>
      <c r="M1355" s="173" t="n"/>
    </row>
    <row r="1356" ht="13.35" customHeight="1" s="162">
      <c r="B1356" s="200" t="inlineStr">
        <is>
          <t>System</t>
        </is>
      </c>
      <c r="C1356" s="403" t="n"/>
      <c r="D1356" s="209">
        <f>IF('{Equipment Data Entry}'!B20="","",'{Equipment Data Entry}'!B20)</f>
        <v/>
      </c>
      <c r="E1356" s="418" t="n"/>
      <c r="F1356" s="403" t="n"/>
      <c r="G1356" s="200" t="inlineStr">
        <is>
          <t>Service</t>
        </is>
      </c>
      <c r="H1356" s="403" t="n"/>
      <c r="I1356" s="210">
        <f>IF('{Equipment Data Entry}'!C20="","",'{Equipment Data Entry}'!C20)</f>
        <v/>
      </c>
      <c r="J1356" s="418" t="n"/>
      <c r="K1356" s="418" t="n"/>
      <c r="L1356" s="418" t="n"/>
      <c r="M1356" s="403" t="n"/>
    </row>
    <row r="1357" ht="13.35" customHeight="1" s="162">
      <c r="B1357" s="422" t="n"/>
      <c r="C1357" s="423" t="n"/>
      <c r="D1357" s="422" t="n"/>
      <c r="E1357" s="424" t="n"/>
      <c r="F1357" s="423" t="n"/>
      <c r="G1357" s="422" t="n"/>
      <c r="H1357" s="423" t="n"/>
      <c r="I1357" s="422" t="n"/>
      <c r="J1357" s="424" t="n"/>
      <c r="K1357" s="424" t="n"/>
      <c r="L1357" s="424" t="n"/>
      <c r="M1357" s="423" t="n"/>
    </row>
    <row r="1358" ht="13.35" customHeight="1" s="162">
      <c r="B1358" s="425" t="inlineStr">
        <is>
          <t>Drive Type:</t>
        </is>
      </c>
      <c r="D1358" s="426" t="n"/>
      <c r="E1358" s="425" t="inlineStr">
        <is>
          <t>Rotation – Design:</t>
        </is>
      </c>
      <c r="G1358" s="426" t="n"/>
      <c r="I1358" s="425" t="inlineStr">
        <is>
          <t>Actual:</t>
        </is>
      </c>
      <c r="J1358" s="426" t="n"/>
    </row>
    <row r="1359" ht="13.35" customHeight="1" s="162">
      <c r="B1359" s="200" t="inlineStr">
        <is>
          <t>Unit Data</t>
        </is>
      </c>
      <c r="C1359" s="400" t="n"/>
      <c r="D1359" s="400" t="n"/>
      <c r="E1359" s="400" t="n"/>
      <c r="F1359" s="400" t="n"/>
      <c r="G1359" s="401" t="n"/>
      <c r="I1359" s="200" t="inlineStr">
        <is>
          <t>Design and Performance Data</t>
        </is>
      </c>
      <c r="J1359" s="400" t="n"/>
      <c r="K1359" s="400" t="n"/>
      <c r="L1359" s="401" t="n"/>
      <c r="M1359" s="283" t="n"/>
    </row>
    <row r="1360" ht="13.35" customHeight="1" s="162">
      <c r="B1360" s="199" t="inlineStr">
        <is>
          <t>Manufacturer</t>
        </is>
      </c>
      <c r="C1360" s="401" t="n"/>
      <c r="D1360" s="204">
        <f>IF('{Equipment Data Entry}'!E20="","",'{Equipment Data Entry}'!E20)</f>
        <v/>
      </c>
      <c r="E1360" s="400" t="n"/>
      <c r="F1360" s="400" t="n"/>
      <c r="G1360" s="401" t="n"/>
      <c r="I1360" s="199" t="inlineStr">
        <is>
          <t>Design Criteria</t>
        </is>
      </c>
      <c r="J1360" s="401" t="n"/>
      <c r="K1360" s="199" t="inlineStr">
        <is>
          <t>Design</t>
        </is>
      </c>
      <c r="L1360" s="199" t="inlineStr">
        <is>
          <t>Actual</t>
        </is>
      </c>
    </row>
    <row r="1361" ht="13.35" customHeight="1" s="162">
      <c r="B1361" s="199" t="inlineStr">
        <is>
          <t>Model Number</t>
        </is>
      </c>
      <c r="C1361" s="401" t="n"/>
      <c r="D1361" s="204">
        <f>IF('{Equipment Data Entry}'!F20="","",'{Equipment Data Entry}'!F20)</f>
        <v/>
      </c>
      <c r="E1361" s="400" t="n"/>
      <c r="F1361" s="400" t="n"/>
      <c r="G1361" s="401" t="n"/>
      <c r="I1361" s="199" t="inlineStr">
        <is>
          <t>Total Airflow</t>
        </is>
      </c>
      <c r="J1361" s="401" t="n"/>
      <c r="K1361" s="24">
        <f>H1395</f>
        <v/>
      </c>
      <c r="L1361" s="24">
        <f>L1395</f>
        <v/>
      </c>
      <c r="M1361" s="22">
        <f>IF(OR(L1361="",K1361="",K1361=0),"",IF(OR(ISTEXT(L1361),ISTEXT(K1361)),"",L1361/K1361))</f>
        <v/>
      </c>
    </row>
    <row r="1362" ht="13.35" customHeight="1" s="162">
      <c r="B1362" s="199" t="inlineStr">
        <is>
          <t>Serial Number</t>
        </is>
      </c>
      <c r="C1362" s="401" t="n"/>
      <c r="D1362" s="204" t="n"/>
      <c r="E1362" s="400" t="n"/>
      <c r="F1362" s="400" t="n"/>
      <c r="G1362" s="401" t="n"/>
      <c r="I1362" s="199" t="inlineStr">
        <is>
          <t>Outside Airflow</t>
        </is>
      </c>
      <c r="J1362" s="401" t="n"/>
      <c r="K1362" s="24">
        <f>IF(N(H1403)=0,"",H1403)</f>
        <v/>
      </c>
      <c r="L1362" s="24">
        <f>L1403</f>
        <v/>
      </c>
      <c r="M1362" s="22">
        <f>IF(OR(L1362="",K1362="",K1362=0),"",IF(OR(ISTEXT(L1362),ISTEXT(K1362)),"",L1362/K1362))</f>
        <v/>
      </c>
    </row>
    <row r="1363" ht="13.35" customHeight="1" s="162">
      <c r="B1363" s="199" t="inlineStr">
        <is>
          <t>Area Served</t>
        </is>
      </c>
      <c r="C1363" s="401" t="n"/>
      <c r="D1363" s="204">
        <f>I1356</f>
        <v/>
      </c>
      <c r="E1363" s="400" t="n"/>
      <c r="F1363" s="400" t="n"/>
      <c r="G1363" s="401" t="n"/>
      <c r="I1363" s="199" t="inlineStr">
        <is>
          <t>Return Airflow</t>
        </is>
      </c>
      <c r="J1363" s="401" t="n"/>
      <c r="K1363" s="24">
        <f>IF(K1361="","",IF(ISTEXT(K1361),"",K1361-N(K1362)))</f>
        <v/>
      </c>
      <c r="L1363" s="24">
        <f>IF(L1361="","",IF(ISTEXT(L1361),"",L1361-N(L1362)))</f>
        <v/>
      </c>
    </row>
    <row r="1364" ht="13.35" customHeight="1" s="162">
      <c r="B1364" s="199" t="inlineStr">
        <is>
          <t>Location</t>
        </is>
      </c>
      <c r="C1364" s="401" t="n"/>
      <c r="D1364" s="204">
        <f>IF('{Equipment Data Entry}'!D20="","",'{Equipment Data Entry}'!D20)</f>
        <v/>
      </c>
      <c r="E1364" s="400" t="n"/>
      <c r="F1364" s="400" t="n"/>
      <c r="G1364" s="401" t="n"/>
      <c r="I1364" s="199" t="inlineStr">
        <is>
          <t>Unit ESP</t>
        </is>
      </c>
      <c r="J1364" s="401" t="n"/>
      <c r="K1364" s="71">
        <f>IF('{Equipment Data Entry}'!H20="","",'{Equipment Data Entry}'!H20)</f>
        <v/>
      </c>
      <c r="L1364" s="29">
        <f>I1381</f>
        <v/>
      </c>
    </row>
    <row r="1365" ht="13.35" customHeight="1" s="162">
      <c r="I1365" s="199" t="inlineStr">
        <is>
          <t>Fan RPMs</t>
        </is>
      </c>
      <c r="J1365" s="401" t="n"/>
      <c r="K1365" s="24">
        <f>IF('{Equipment Data Entry}'!I20="","",'{Equipment Data Entry}'!I20)</f>
        <v/>
      </c>
      <c r="L1365" s="24">
        <f>IF(L1374="","",L1374)</f>
        <v/>
      </c>
    </row>
    <row r="1366" ht="13.35" customHeight="1" s="162">
      <c r="B1366" s="200" t="inlineStr">
        <is>
          <t>Motor Data</t>
        </is>
      </c>
      <c r="C1366" s="400" t="n"/>
      <c r="D1366" s="400" t="n"/>
      <c r="E1366" s="400" t="n"/>
      <c r="F1366" s="400" t="n"/>
      <c r="G1366" s="401" t="n"/>
      <c r="I1366" s="199" t="inlineStr">
        <is>
          <t>Filter Type/Size/Qty</t>
        </is>
      </c>
      <c r="J1366" s="400" t="n"/>
      <c r="K1366" s="401" t="n"/>
      <c r="L1366" s="24" t="n"/>
      <c r="M1366" s="401" t="n"/>
    </row>
    <row r="1367" ht="13.35" customHeight="1" s="162">
      <c r="B1367" s="199" t="inlineStr">
        <is>
          <t>Manufacturer</t>
        </is>
      </c>
      <c r="C1367" s="401" t="n"/>
      <c r="D1367" s="203" t="n"/>
      <c r="E1367" s="400" t="n"/>
      <c r="F1367" s="400" t="n"/>
      <c r="G1367" s="401" t="n"/>
      <c r="I1367" s="200" t="inlineStr">
        <is>
          <t>Drive Data</t>
        </is>
      </c>
      <c r="J1367" s="400" t="n"/>
      <c r="K1367" s="400" t="n"/>
      <c r="L1367" s="401" t="n"/>
    </row>
    <row r="1368" ht="13.35" customHeight="1" s="162">
      <c r="B1368" s="199" t="inlineStr">
        <is>
          <t>Horsepower</t>
        </is>
      </c>
      <c r="C1368" s="401" t="n"/>
      <c r="D1368" s="28">
        <f>IF('{Equipment Data Entry}'!G20="","",'{Equipment Data Entry}'!G20)</f>
        <v/>
      </c>
      <c r="E1368" s="21" t="inlineStr">
        <is>
          <t>RPM</t>
        </is>
      </c>
      <c r="F1368" s="24" t="n"/>
      <c r="G1368" s="199" t="inlineStr">
        <is>
          <t>SF</t>
        </is>
      </c>
      <c r="I1368" s="199" t="inlineStr">
        <is>
          <t>Motor sheave</t>
        </is>
      </c>
      <c r="J1368" s="400" t="n"/>
      <c r="K1368" s="24">
        <f>IF('{Equipment Data Entry}'!J20="","",'{Equipment Data Entry}'!J20)</f>
        <v/>
      </c>
      <c r="L1368" s="21" t="inlineStr">
        <is>
          <t>Bore</t>
        </is>
      </c>
      <c r="M1368" s="208"/>
    </row>
    <row r="1369" ht="13.35" customHeight="1" s="162">
      <c r="B1369" s="198">
        <f>IF('{Equipment Data Entry}'!N20="","",'{Equipment Data Entry}'!N20)</f>
        <v/>
      </c>
      <c r="C1369" s="198">
        <f>IF('{Equipment Data Entry}'!O20="","",'{Equipment Data Entry}'!O20)</f>
        <v/>
      </c>
      <c r="D1369" s="21" t="inlineStr">
        <is>
          <t>FLA</t>
        </is>
      </c>
      <c r="E1369" s="25" t="n"/>
      <c r="F1369" s="21" t="inlineStr">
        <is>
          <t>Frame</t>
        </is>
      </c>
      <c r="G1369" s="208" t="n"/>
      <c r="I1369" s="199" t="inlineStr">
        <is>
          <t>Fan pulley</t>
        </is>
      </c>
      <c r="J1369" s="400" t="n"/>
      <c r="K1369" s="24">
        <f>IF('{Equipment Data Entry}'!K20="","",'{Equipment Data Entry}'!K20)</f>
        <v/>
      </c>
      <c r="L1369" s="21" t="inlineStr">
        <is>
          <t>Bore</t>
        </is>
      </c>
      <c r="M1369" s="208"/>
    </row>
    <row r="1370" ht="13.35" customHeight="1" s="162">
      <c r="B1370" s="199" t="inlineStr">
        <is>
          <t>Corrected FLA</t>
        </is>
      </c>
      <c r="C1370" s="401" t="n"/>
      <c r="D1370" s="27">
        <f>IF(OR(E1371="",E1369="",B1369=""),"",IF(OR(ISTEXT(B1369),COUNT(E1371:G1371)=0,ISTEXT(E1369)),"",B1369/AVERAGE(E1371:G1371)*E1369))</f>
        <v/>
      </c>
      <c r="E1370" s="199" t="inlineStr">
        <is>
          <t>Estimated BHP</t>
        </is>
      </c>
      <c r="F1370" s="401" t="n"/>
      <c r="G1370" s="27">
        <f>IF(OR(COUNT(E1372:G1372)=0,IF(N(E1373)&gt;0,E1373,N(D1368))=0,IF(N(D1370)&gt;0,D1370,N(E1369))=0),"",IF(N(E1373)&gt;0,E1373,N(D1368))*AVERAGE(E1372:G1372)/IF(N(D1370)&gt;0,D1370,N(E1369)))</f>
        <v/>
      </c>
      <c r="I1370" s="199" t="inlineStr">
        <is>
          <t>Belt(s)</t>
        </is>
      </c>
      <c r="J1370" s="208">
        <f>IF('{Equipment Data Entry}'!L20="","",'{Equipment Data Entry}'!L20)</f>
        <v/>
      </c>
      <c r="K1370" s="199" t="inlineStr">
        <is>
          <t>C to C</t>
        </is>
      </c>
      <c r="L1370" s="64">
        <f>IF('{Equipment Data Entry}'!M20="","",'{Equipment Data Entry}'!M20)</f>
        <v/>
      </c>
    </row>
    <row r="1371" ht="13.35" customHeight="1" s="162">
      <c r="B1371" s="199" t="inlineStr">
        <is>
          <t>Measured Voltage</t>
        </is>
      </c>
      <c r="C1371" s="400" t="n"/>
      <c r="D1371" s="401" t="n"/>
      <c r="E1371" s="24" t="n"/>
      <c r="F1371" s="24" t="n"/>
      <c r="G1371" s="24" t="n"/>
      <c r="I1371" s="199" t="inlineStr">
        <is>
          <t>Final Settings</t>
        </is>
      </c>
      <c r="J1371" s="400" t="n"/>
      <c r="K1371" s="401" t="n"/>
      <c r="L1371" s="24" t="n"/>
      <c r="M1371" s="401" t="n"/>
    </row>
    <row r="1372" ht="13.35" customHeight="1" s="162">
      <c r="B1372" s="199" t="inlineStr">
        <is>
          <t>Measured Amperage</t>
        </is>
      </c>
      <c r="C1372" s="400" t="n"/>
      <c r="D1372" s="401" t="n"/>
      <c r="E1372" s="25" t="n"/>
      <c r="F1372" s="25" t="n"/>
      <c r="G1372" s="25" t="n"/>
      <c r="I1372" s="205" t="inlineStr">
        <is>
          <t>RPM Data</t>
        </is>
      </c>
      <c r="J1372" s="401" t="n"/>
      <c r="K1372" s="205" t="inlineStr">
        <is>
          <t>Initial</t>
        </is>
      </c>
      <c r="L1372" s="205" t="inlineStr">
        <is>
          <t>Final</t>
        </is>
      </c>
    </row>
    <row r="1373" ht="13.35" customHeight="1" s="162">
      <c r="B1373" s="199" t="inlineStr">
        <is>
          <t>Motor HP (nameplate)</t>
        </is>
      </c>
      <c r="C1373" s="400"/>
      <c r="D1373" s="401"/>
      <c r="E1373" s="24"/>
      <c r="F1373" s="24"/>
      <c r="G1373" s="24"/>
      <c r="I1373" s="199" t="inlineStr">
        <is>
          <t>Motor RPM</t>
        </is>
      </c>
      <c r="J1373" s="401" t="n"/>
      <c r="K1373" s="24" t="n"/>
      <c r="L1373" s="24" t="n"/>
    </row>
    <row r="1374" ht="13.35" customHeight="1" s="162">
      <c r="B1374" s="200" t="inlineStr">
        <is>
          <t>Static Pressure Profile (in. w.g.)</t>
        </is>
      </c>
      <c r="C1374" s="400" t="n"/>
      <c r="D1374" s="400" t="n"/>
      <c r="E1374" s="400" t="n"/>
      <c r="F1374" s="400" t="n"/>
      <c r="G1374" s="401" t="n"/>
      <c r="I1374" s="199" t="inlineStr">
        <is>
          <t>Fan RPM</t>
        </is>
      </c>
      <c r="J1374" s="401" t="n"/>
      <c r="K1374" s="24" t="n"/>
      <c r="L1374" s="24" t="n"/>
    </row>
    <row r="1375" ht="13.35" customHeight="1" s="162">
      <c r="B1375" s="490">
        <f>IFERROR(INDEX('{Dropdowns}'!$AI$2:$AO$7,MATCH($D$1378,'{Dropdowns}'!$AH$2:$AH$7,0),1),"")</f>
        <v/>
      </c>
      <c r="C1375" s="490">
        <f>IFERROR(INDEX('{Dropdowns}'!$AI$2:$AO$7,MATCH($D$1378,'{Dropdowns}'!$AH$2:$AH$7,0),2),"")</f>
        <v/>
      </c>
      <c r="D1375" s="490">
        <f>IFERROR(INDEX('{Dropdowns}'!$AI$2:$AO$7,MATCH($D$1378,'{Dropdowns}'!$AH$2:$AH$7,0),3),"")</f>
        <v/>
      </c>
      <c r="E1375" s="490">
        <f>IFERROR(INDEX('{Dropdowns}'!$AI$2:$AO$7,MATCH($D$1378,'{Dropdowns}'!$AH$2:$AH$7,0),4),"")</f>
        <v/>
      </c>
      <c r="F1375" s="490">
        <f>IFERROR(INDEX('{Dropdowns}'!$AI$2:$AO$7,MATCH($D$1378,'{Dropdowns}'!$AH$2:$AH$7,0),5),"")</f>
        <v/>
      </c>
      <c r="G1375" s="490">
        <f>IFERROR(INDEX('{Dropdowns}'!$AI$2:$AO$7,MATCH($D$1378,'{Dropdowns}'!$AH$2:$AH$7,0),6),"")</f>
        <v/>
      </c>
      <c r="H1375" s="490">
        <f>IFERROR(INDEX('{Dropdowns}'!$AI$2:$AO$7,MATCH($D$1378,'{Dropdowns}'!$AH$2:$AH$7,0),7),"")</f>
        <v/>
      </c>
      <c r="I1375" s="199" t="inlineStr">
        <is>
          <t>VSD Frequency</t>
        </is>
      </c>
      <c r="J1375" s="401" t="n"/>
      <c r="K1375" s="66" t="n"/>
      <c r="L1375" s="66" t="n"/>
    </row>
    <row r="1376" ht="13.35" customHeight="1" s="162">
      <c r="B1376" s="492"/>
      <c r="C1376" s="492"/>
      <c r="D1376" s="492"/>
      <c r="E1376" s="492"/>
      <c r="F1376" s="492"/>
      <c r="G1376" s="492"/>
      <c r="H1376" s="492"/>
      <c r="I1376" s="199" t="inlineStr">
        <is>
          <t>OA Damper Position</t>
        </is>
      </c>
      <c r="J1376" s="400" t="n"/>
      <c r="K1376" s="401" t="n"/>
      <c r="L1376" s="56" t="n"/>
      <c r="Q1376">
        <f>IF(B1376="","",B1376)</f>
        <v/>
      </c>
      <c r="R1376">
        <f>IF(C1375="—",Q1376,IF(C1376="","",C1376))</f>
        <v/>
      </c>
      <c r="S1376">
        <f>IF(D1375="—",R1376,IF(D1376="","",D1376))</f>
        <v/>
      </c>
      <c r="T1376">
        <f>IF(E1375="—",S1376,IF(E1376="","",E1376))</f>
        <v/>
      </c>
      <c r="U1376">
        <f>IF(F1375="—",T1376,IF(F1376="","",F1376))</f>
        <v/>
      </c>
      <c r="V1376">
        <f>IF(G1375="—",U1376,IF(G1376="","",G1376))</f>
        <v/>
      </c>
      <c r="W1376">
        <f>IFERROR(MATCH("Fan",$C$1375:$H$1375,0),"")</f>
        <v/>
      </c>
      <c r="X1376">
        <f>IF(W1376="","",INDEX(P1378:U1378,W1376))</f>
        <v/>
      </c>
      <c r="Y1376">
        <f>IF(W1376="","",INDEX(Q1377:V1377,W1376))</f>
        <v/>
      </c>
    </row>
    <row r="1377" ht="13.35" customHeight="1" s="162">
      <c r="B1377" s="491" t="inlineStr">
        <is>
          <t>Δ</t>
        </is>
      </c>
      <c r="C1377" s="498">
        <f>IF(OR(C1375="—",C1376="",Q1376=""),"",IF(OR(ISTEXT(C1376),ISTEXT(Q1376)),"","Δ "&amp;TEXT(C1376-Q1376,"0.00")))</f>
        <v/>
      </c>
      <c r="D1377" s="498">
        <f>IF(OR(D1375="—",D1376="",R1376=""),"",IF(OR(ISTEXT(D1376),ISTEXT(R1376)),"","Δ "&amp;TEXT(D1376-R1376,"0.00")))</f>
        <v/>
      </c>
      <c r="E1377" s="498">
        <f>IF(OR(E1375="—",E1376="",S1376=""),"",IF(OR(ISTEXT(E1376),ISTEXT(S1376)),"","Δ "&amp;TEXT(E1376-S1376,"0.00")))</f>
        <v/>
      </c>
      <c r="F1377" s="498">
        <f>IF(OR(F1375="—",F1376="",T1376=""),"",IF(OR(ISTEXT(F1376),ISTEXT(T1376)),"","Δ "&amp;TEXT(F1376-T1376,"0.00")))</f>
        <v/>
      </c>
      <c r="G1377" s="498">
        <f>IF(OR(G1375="—",G1376="",U1376=""),"",IF(OR(ISTEXT(G1376),ISTEXT(U1376)),"","Δ "&amp;TEXT(G1376-U1376,"0.00")))</f>
        <v/>
      </c>
      <c r="H1377" s="498">
        <f>IF(OR(H1375="—",H1376="",V1376=""),"",IF(OR(ISTEXT(H1376),ISTEXT(V1376)),"","Δ "&amp;TEXT(H1376-V1376,"0.00")))</f>
        <v/>
      </c>
      <c r="Q1377">
        <f>IF(OR(C1376="",ISTEXT(C1376)),R1377,C1376)</f>
        <v/>
      </c>
      <c r="R1377">
        <f>IF(OR(D1376="",ISTEXT(D1376)),S1377,D1376)</f>
        <v/>
      </c>
      <c r="S1377">
        <f>IF(OR(E1376="",ISTEXT(E1376)),T1377,E1376)</f>
        <v/>
      </c>
      <c r="T1377">
        <f>IF(OR(F1376="",ISTEXT(F1376)),U1377,F1376)</f>
        <v/>
      </c>
      <c r="U1377">
        <f>IF(OR(G1376="",ISTEXT(G1376)),V1377,G1376)</f>
        <v/>
      </c>
      <c r="V1377">
        <f>IF(OR(H1376="",ISTEXT(H1376)),"",H1376)</f>
        <v/>
      </c>
    </row>
    <row r="1378" ht="13.35" customHeight="1" s="162">
      <c r="B1378" s="425" t="inlineStr">
        <is>
          <t>Unit type:</t>
        </is>
      </c>
      <c r="D1378" s="522" t="inlineStr">
        <is>
          <t>RTU</t>
        </is>
      </c>
      <c r="E1378" s="414" t="n"/>
      <c r="F1378" s="494" t="inlineStr">
        <is>
          <t>Airflow left to right. Δ = this reading minus the one before it; in. w.g.</t>
        </is>
      </c>
      <c r="P1378">
        <f>IF(B1376="","",B1376)</f>
        <v/>
      </c>
      <c r="Q1378">
        <f>IF(C1376="",P1378,C1376)</f>
        <v/>
      </c>
      <c r="R1378">
        <f>IF(D1376="",Q1378,D1376)</f>
        <v/>
      </c>
      <c r="S1378">
        <f>IF(E1376="",R1378,E1376)</f>
        <v/>
      </c>
      <c r="T1378">
        <f>IF(F1376="",S1378,F1376)</f>
        <v/>
      </c>
      <c r="U1378">
        <f>IF(G1376="",T1378,G1376)</f>
        <v/>
      </c>
      <c r="V1378">
        <f>IF(H1376="",U1378,H1376)</f>
        <v/>
      </c>
    </row>
    <row r="1379" ht="13.35" customHeight="1" s="162">
      <c r="B1379" s="500" t="inlineStr">
        <is>
          <t>Fan inlet</t>
        </is>
      </c>
      <c r="D1379" s="501">
        <f>IF(X1376="","",X1376)</f>
        <v/>
      </c>
      <c r="F1379" s="500" t="inlineStr">
        <is>
          <t>Discharge</t>
        </is>
      </c>
      <c r="I1379" s="501">
        <f>IF(V1378="","",V1378)</f>
        <v/>
      </c>
    </row>
    <row r="1380" ht="13.35" customHeight="1" s="162"/>
    <row r="1381" ht="13.35" customHeight="1" s="162">
      <c r="B1381" s="500" t="inlineStr">
        <is>
          <t>Fan TSP</t>
        </is>
      </c>
      <c r="E1381" s="501">
        <f>IF(OR(X1376="",Y1376=""),"",IF(OR(ISTEXT(X1376),ISTEXT(Y1376)),"",Y1376-X1376))</f>
        <v/>
      </c>
      <c r="F1381" s="500" t="inlineStr">
        <is>
          <t>ESP</t>
        </is>
      </c>
      <c r="I1381" s="501">
        <f>IF(OR(B1376="",V1378=""),"",IF(OR(ISTEXT(B1376),ISTEXT(V1378)),"",V1378-B1376))</f>
        <v/>
      </c>
      <c r="J1381" s="500" t="inlineStr">
        <is>
          <t>Unit ΔP (inlet → fan)</t>
        </is>
      </c>
      <c r="M1381" s="501">
        <f>IF(OR(B1376="",X1376=""),"",IF(OR(ISTEXT(B1376),ISTEXT(X1376)),"",X1376-B1376))</f>
        <v/>
      </c>
    </row>
    <row r="1382" ht="13.35" customHeight="1" s="162">
      <c r="B1382" s="437" t="inlineStr">
        <is>
          <t>Instrument:</t>
        </is>
      </c>
      <c r="C1382" s="13" t="n"/>
      <c r="D1382" s="502" t="n"/>
      <c r="E1382" s="503" t="n"/>
      <c r="F1382" s="503" t="n"/>
      <c r="G1382" s="437" t="inlineStr">
        <is>
          <t>Ak basis / notes:</t>
        </is>
      </c>
      <c r="H1382" s="13" t="n"/>
      <c r="I1382" s="504" t="n"/>
      <c r="J1382" s="503" t="n"/>
      <c r="K1382" s="503" t="n"/>
      <c r="L1382" s="503" t="n"/>
      <c r="M1382" s="503" t="n"/>
    </row>
    <row r="1383" ht="13.35" customHeight="1" s="162">
      <c r="B1383" s="188" t="inlineStr">
        <is>
          <t>Supply Air Diffuser / Outlet Airflow</t>
        </is>
      </c>
      <c r="C1383" s="174" t="n"/>
      <c r="D1383" s="174" t="n"/>
      <c r="E1383" s="174" t="n"/>
      <c r="F1383" s="173" t="n"/>
      <c r="G1383" s="233" t="inlineStr">
        <is>
          <t>Design VEL</t>
        </is>
      </c>
      <c r="H1383" s="194" t="inlineStr">
        <is>
          <t>Design CFM</t>
        </is>
      </c>
      <c r="I1383" s="188" t="inlineStr">
        <is>
          <t>Initial</t>
        </is>
      </c>
      <c r="J1383" s="173" t="n"/>
      <c r="K1383" s="188" t="inlineStr">
        <is>
          <t>Final</t>
        </is>
      </c>
      <c r="L1383" s="173" t="n"/>
      <c r="M1383" s="188" t="inlineStr">
        <is>
          <t>%</t>
        </is>
      </c>
    </row>
    <row r="1384" ht="13.35" customHeight="1" s="162">
      <c r="B1384" s="153" t="inlineStr">
        <is>
          <t>No.</t>
        </is>
      </c>
      <c r="C1384" s="188" t="inlineStr">
        <is>
          <t>Area Served</t>
        </is>
      </c>
      <c r="D1384" s="188" t="inlineStr">
        <is>
          <t>Type</t>
        </is>
      </c>
      <c r="E1384" s="188" t="inlineStr">
        <is>
          <t>Size</t>
        </is>
      </c>
      <c r="F1384" s="188" t="inlineStr">
        <is>
          <t>Ak</t>
        </is>
      </c>
      <c r="G1384" s="440" t="n"/>
      <c r="H1384" s="440" t="n"/>
      <c r="I1384" s="188" t="inlineStr">
        <is>
          <t>VEL</t>
        </is>
      </c>
      <c r="J1384" s="188" t="inlineStr">
        <is>
          <t>CFM</t>
        </is>
      </c>
      <c r="K1384" s="188" t="inlineStr">
        <is>
          <t>VEL</t>
        </is>
      </c>
      <c r="L1384" s="188" t="inlineStr">
        <is>
          <t>CFM</t>
        </is>
      </c>
      <c r="M1384" s="440" t="n"/>
    </row>
    <row r="1385" ht="13.35" customHeight="1" s="162">
      <c r="B1385" s="307" t="n"/>
      <c r="C1385" s="307" t="n"/>
      <c r="E1385" s="307" t="n"/>
      <c r="F1385" s="32" t="n"/>
      <c r="G1385" s="33">
        <f>IF(F1385="", "", IF(OR(ISTEXT(H1385),ISTEXT(F1385)),"",H1385/F1385))</f>
        <v/>
      </c>
      <c r="H1385" s="33" t="n"/>
      <c r="I1385" s="33" t="n"/>
      <c r="J1385" s="33">
        <f>IF(I1385="", "", IF(OR(ISTEXT(I1385),ISTEXT($F1385)),"",I1385*$F1385))</f>
        <v/>
      </c>
      <c r="K1385" s="33" t="n"/>
      <c r="L1385" s="33">
        <f>IF(K1385="", "", IF(OR(ISTEXT(K1385),ISTEXT($F1385)),"",K1385*$F1385))</f>
        <v/>
      </c>
      <c r="M1385" s="30">
        <f>IF(OR(H1385="",H1385=0),"",IF(K1385="",IF(J1385="","",IF(OR(ISTEXT(J1385),ISTEXT(H1385)),"",J1385/H1385)),IF(OR(ISTEXT(L1385),ISTEXT(H1385)),"",L1385/H1385)))</f>
        <v/>
      </c>
    </row>
    <row r="1386" ht="13.35" customHeight="1" s="162">
      <c r="B1386" s="307" t="n"/>
      <c r="C1386" s="307" t="n"/>
      <c r="E1386" s="307" t="n"/>
      <c r="F1386" s="32" t="n"/>
      <c r="G1386" s="33">
        <f>IF(F1386="", "", IF(OR(ISTEXT(H1386),ISTEXT(F1386)),"",H1386/F1386))</f>
        <v/>
      </c>
      <c r="H1386" s="33" t="n"/>
      <c r="I1386" s="33" t="n"/>
      <c r="J1386" s="33">
        <f>IF(I1386="", "", IF(OR(ISTEXT(I1386),ISTEXT($F1386)),"",I1386*$F1386))</f>
        <v/>
      </c>
      <c r="K1386" s="33" t="n"/>
      <c r="L1386" s="33">
        <f>IF(K1386="", "", IF(OR(ISTEXT(K1386),ISTEXT($F1386)),"",K1386*$F1386))</f>
        <v/>
      </c>
      <c r="M1386" s="30">
        <f>IF(OR(H1386="",H1386=0),"",IF(K1386="",IF(J1386="","",IF(OR(ISTEXT(J1386),ISTEXT(H1386)),"",J1386/H1386)),IF(OR(ISTEXT(L1386),ISTEXT(H1386)),"",L1386/H1386)))</f>
        <v/>
      </c>
    </row>
    <row r="1387" ht="13.35" customHeight="1" s="162">
      <c r="B1387" s="307" t="n"/>
      <c r="C1387" s="307" t="n"/>
      <c r="E1387" s="307" t="n"/>
      <c r="F1387" s="32" t="n"/>
      <c r="G1387" s="33">
        <f>IF(F1387="", "", IF(OR(ISTEXT(H1387),ISTEXT(F1387)),"",H1387/F1387))</f>
        <v/>
      </c>
      <c r="H1387" s="33" t="n"/>
      <c r="I1387" s="33" t="n"/>
      <c r="J1387" s="33">
        <f>IF(I1387="", "", IF(OR(ISTEXT(I1387),ISTEXT($F1387)),"",I1387*$F1387))</f>
        <v/>
      </c>
      <c r="K1387" s="33" t="n"/>
      <c r="L1387" s="33">
        <f>IF(K1387="", "", IF(OR(ISTEXT(K1387),ISTEXT($F1387)),"",K1387*$F1387))</f>
        <v/>
      </c>
      <c r="M1387" s="30">
        <f>IF(OR(H1387="",H1387=0),"",IF(K1387="",IF(J1387="","",IF(OR(ISTEXT(J1387),ISTEXT(H1387)),"",J1387/H1387)),IF(OR(ISTEXT(L1387),ISTEXT(H1387)),"",L1387/H1387)))</f>
        <v/>
      </c>
    </row>
    <row r="1388" ht="13.35" customHeight="1" s="162">
      <c r="B1388" s="307" t="n"/>
      <c r="C1388" s="307" t="n"/>
      <c r="E1388" s="307" t="n"/>
      <c r="F1388" s="32" t="n"/>
      <c r="G1388" s="33">
        <f>IF(F1388="", "", IF(OR(ISTEXT(H1388),ISTEXT(F1388)),"",H1388/F1388))</f>
        <v/>
      </c>
      <c r="H1388" s="33" t="n"/>
      <c r="I1388" s="33" t="n"/>
      <c r="J1388" s="33">
        <f>IF(I1388="", "", IF(OR(ISTEXT(I1388),ISTEXT($F1388)),"",I1388*$F1388))</f>
        <v/>
      </c>
      <c r="K1388" s="33" t="n"/>
      <c r="L1388" s="33">
        <f>IF(K1388="", "", IF(OR(ISTEXT(K1388),ISTEXT($F1388)),"",K1388*$F1388))</f>
        <v/>
      </c>
      <c r="M1388" s="30">
        <f>IF(OR(H1388="",H1388=0),"",IF(K1388="",IF(J1388="","",IF(OR(ISTEXT(J1388),ISTEXT(H1388)),"",J1388/H1388)),IF(OR(ISTEXT(L1388),ISTEXT(H1388)),"",L1388/H1388)))</f>
        <v/>
      </c>
    </row>
    <row r="1389" ht="13.35" customHeight="1" s="162">
      <c r="B1389" s="307" t="n"/>
      <c r="C1389" s="307" t="n"/>
      <c r="E1389" s="307" t="n"/>
      <c r="F1389" s="32" t="n"/>
      <c r="G1389" s="33">
        <f>IF(F1389="", "", IF(OR(ISTEXT(H1389),ISTEXT(F1389)),"",H1389/F1389))</f>
        <v/>
      </c>
      <c r="H1389" s="33" t="n"/>
      <c r="I1389" s="33" t="n"/>
      <c r="J1389" s="33">
        <f>IF(I1389="", "", IF(OR(ISTEXT(I1389),ISTEXT($F1389)),"",I1389*$F1389))</f>
        <v/>
      </c>
      <c r="K1389" s="33" t="n"/>
      <c r="L1389" s="33">
        <f>IF(K1389="", "", IF(OR(ISTEXT(K1389),ISTEXT($F1389)),"",K1389*$F1389))</f>
        <v/>
      </c>
      <c r="M1389" s="30">
        <f>IF(OR(H1389="",H1389=0),"",IF(K1389="",IF(J1389="","",IF(OR(ISTEXT(J1389),ISTEXT(H1389)),"",J1389/H1389)),IF(OR(ISTEXT(L1389),ISTEXT(H1389)),"",L1389/H1389)))</f>
        <v/>
      </c>
    </row>
    <row r="1390" ht="13.35" customHeight="1" s="162">
      <c r="B1390" s="307" t="n"/>
      <c r="C1390" s="307" t="n"/>
      <c r="E1390" s="307" t="n"/>
      <c r="F1390" s="32" t="n"/>
      <c r="G1390" s="33">
        <f>IF(F1390="", "", IF(OR(ISTEXT(H1390),ISTEXT(F1390)),"",H1390/F1390))</f>
        <v/>
      </c>
      <c r="H1390" s="33" t="n"/>
      <c r="I1390" s="33" t="n"/>
      <c r="J1390" s="33">
        <f>IF(I1390="", "", IF(OR(ISTEXT(I1390),ISTEXT($F1390)),"",I1390*$F1390))</f>
        <v/>
      </c>
      <c r="K1390" s="33" t="n"/>
      <c r="L1390" s="33">
        <f>IF(K1390="", "", IF(OR(ISTEXT(K1390),ISTEXT($F1390)),"",K1390*$F1390))</f>
        <v/>
      </c>
      <c r="M1390" s="30">
        <f>IF(OR(H1390="",H1390=0),"",IF(K1390="",IF(J1390="","",IF(OR(ISTEXT(J1390),ISTEXT(H1390)),"",J1390/H1390)),IF(OR(ISTEXT(L1390),ISTEXT(H1390)),"",L1390/H1390)))</f>
        <v/>
      </c>
    </row>
    <row r="1391" ht="13.35" customHeight="1" s="162">
      <c r="B1391" s="307" t="n"/>
      <c r="C1391" s="307" t="n"/>
      <c r="E1391" s="307" t="n"/>
      <c r="F1391" s="32" t="n"/>
      <c r="G1391" s="33">
        <f>IF(F1391="", "", IF(OR(ISTEXT(H1391),ISTEXT(F1391)),"",H1391/F1391))</f>
        <v/>
      </c>
      <c r="H1391" s="33" t="n"/>
      <c r="I1391" s="33" t="n"/>
      <c r="J1391" s="33">
        <f>IF(I1391="", "", IF(OR(ISTEXT(I1391),ISTEXT($F1391)),"",I1391*$F1391))</f>
        <v/>
      </c>
      <c r="K1391" s="33" t="n"/>
      <c r="L1391" s="33">
        <f>IF(K1391="", "", IF(OR(ISTEXT(K1391),ISTEXT($F1391)),"",K1391*$F1391))</f>
        <v/>
      </c>
      <c r="M1391" s="30">
        <f>IF(OR(H1391="",H1391=0),"",IF(K1391="",IF(J1391="","",IF(OR(ISTEXT(J1391),ISTEXT(H1391)),"",J1391/H1391)),IF(OR(ISTEXT(L1391),ISTEXT(H1391)),"",L1391/H1391)))</f>
        <v/>
      </c>
    </row>
    <row r="1392" ht="13.35" customHeight="1" s="162">
      <c r="B1392" s="307" t="n"/>
      <c r="C1392" s="307" t="n"/>
      <c r="E1392" s="307" t="n"/>
      <c r="F1392" s="32" t="n"/>
      <c r="G1392" s="33">
        <f>IF(F1392="", "", IF(OR(ISTEXT(H1392),ISTEXT(F1392)),"",H1392/F1392))</f>
        <v/>
      </c>
      <c r="H1392" s="33" t="n"/>
      <c r="I1392" s="33" t="n"/>
      <c r="J1392" s="33">
        <f>IF(I1392="", "", IF(OR(ISTEXT(I1392),ISTEXT($F1392)),"",I1392*$F1392))</f>
        <v/>
      </c>
      <c r="K1392" s="33" t="n"/>
      <c r="L1392" s="33">
        <f>IF(K1392="", "", IF(OR(ISTEXT(K1392),ISTEXT($F1392)),"",K1392*$F1392))</f>
        <v/>
      </c>
      <c r="M1392" s="30">
        <f>IF(OR(H1392="",H1392=0),"",IF(K1392="",IF(J1392="","",IF(OR(ISTEXT(J1392),ISTEXT(H1392)),"",J1392/H1392)),IF(OR(ISTEXT(L1392),ISTEXT(H1392)),"",L1392/H1392)))</f>
        <v/>
      </c>
    </row>
    <row r="1393" ht="13.35" customHeight="1" s="162">
      <c r="B1393" s="307" t="n"/>
      <c r="C1393" s="307" t="n"/>
      <c r="E1393" s="307" t="n"/>
      <c r="F1393" s="32" t="n"/>
      <c r="G1393" s="33">
        <f>IF(F1393="", "", IF(OR(ISTEXT(H1393),ISTEXT(F1393)),"",H1393/F1393))</f>
        <v/>
      </c>
      <c r="H1393" s="33" t="n"/>
      <c r="I1393" s="33" t="n"/>
      <c r="J1393" s="33">
        <f>IF(I1393="", "", IF(OR(ISTEXT(I1393),ISTEXT($F1393)),"",I1393*$F1393))</f>
        <v/>
      </c>
      <c r="K1393" s="33" t="n"/>
      <c r="L1393" s="33">
        <f>IF(K1393="", "", IF(OR(ISTEXT(K1393),ISTEXT($F1393)),"",K1393*$F1393))</f>
        <v/>
      </c>
      <c r="M1393" s="30">
        <f>IF(OR(H1393="",H1393=0),"",IF(K1393="",IF(J1393="","",IF(OR(ISTEXT(J1393),ISTEXT(H1393)),"",J1393/H1393)),IF(OR(ISTEXT(L1393),ISTEXT(H1393)),"",L1393/H1393)))</f>
        <v/>
      </c>
    </row>
    <row r="1394" ht="13.35" customHeight="1" s="162">
      <c r="B1394" s="307" t="n"/>
      <c r="C1394" s="307" t="n"/>
      <c r="E1394" s="307" t="n"/>
      <c r="F1394" s="32" t="n"/>
      <c r="G1394" s="33">
        <f>IF(F1394="", "", IF(OR(ISTEXT(H1394),ISTEXT(F1394)),"",H1394/F1394))</f>
        <v/>
      </c>
      <c r="H1394" s="33" t="n"/>
      <c r="I1394" s="33" t="n"/>
      <c r="J1394" s="33">
        <f>IF(I1394="", "", IF(OR(ISTEXT(I1394),ISTEXT($F1394)),"",I1394*$F1394))</f>
        <v/>
      </c>
      <c r="K1394" s="33" t="n"/>
      <c r="L1394" s="33">
        <f>IF(K1394="", "", IF(OR(ISTEXT(K1394),ISTEXT($F1394)),"",K1394*$F1394))</f>
        <v/>
      </c>
      <c r="M1394" s="30">
        <f>IF(OR(H1394="",H1394=0),"",IF(K1394="",IF(J1394="","",IF(OR(ISTEXT(J1394),ISTEXT(H1394)),"",J1394/H1394)),IF(OR(ISTEXT(L1394),ISTEXT(H1394)),"",L1394/H1394)))</f>
        <v/>
      </c>
    </row>
    <row r="1395" ht="13.35" customHeight="1" s="162">
      <c r="B1395" s="42" t="n"/>
      <c r="C1395" s="231" t="inlineStr">
        <is>
          <t>Total</t>
        </is>
      </c>
      <c r="D1395" s="159" t="n"/>
      <c r="E1395" s="42" t="n"/>
      <c r="F1395" s="42" t="n"/>
      <c r="G1395" s="43" t="n"/>
      <c r="H1395" s="43">
        <f>IF(SUM(H1385:H1394)+SUM(H1412:H1449)=0,"",SUM(H1385:H1394)+SUM(H1412:H1449))</f>
        <v/>
      </c>
      <c r="I1395" s="43" t="n"/>
      <c r="J1395" s="43">
        <f>IF(SUM(J1385:J1394)+SUM(J1412:J1449)=0,"",SUM(J1385:J1394)+SUM(J1412:J1449))</f>
        <v/>
      </c>
      <c r="K1395" s="43" t="n"/>
      <c r="L1395" s="43">
        <f>IF(SUM(L1385:L1394)+SUM(L1412:L1449)=0,"",SUM(L1385:L1394)+SUM(L1412:L1449))</f>
        <v/>
      </c>
      <c r="M1395" s="35">
        <f>IF(OR(H1395="",H1395=0),"",IF(L1395="",IF(J1395="","",IF(OR(ISTEXT(J1395),ISTEXT(H1395)),"",J1395/H1395)),IF(OR(ISTEXT(L1395),ISTEXT(H1395)),"",L1395/H1395)))</f>
        <v/>
      </c>
    </row>
    <row r="1396" ht="13.35" customHeight="1" s="162">
      <c r="B1396" s="188" t="inlineStr">
        <is>
          <t>Return Air Register / Inlet Airflow</t>
        </is>
      </c>
      <c r="C1396" s="174" t="n"/>
      <c r="D1396" s="174" t="n"/>
      <c r="E1396" s="174" t="n"/>
      <c r="F1396" s="173" t="n"/>
      <c r="G1396" s="233" t="inlineStr">
        <is>
          <t>Design VEL</t>
        </is>
      </c>
      <c r="H1396" s="194" t="inlineStr">
        <is>
          <t>Design CFM</t>
        </is>
      </c>
      <c r="I1396" s="188" t="inlineStr">
        <is>
          <t>Initial</t>
        </is>
      </c>
      <c r="J1396" s="173" t="n"/>
      <c r="K1396" s="188" t="inlineStr">
        <is>
          <t>Final</t>
        </is>
      </c>
      <c r="L1396" s="173" t="n"/>
      <c r="M1396" s="188" t="inlineStr">
        <is>
          <t>%</t>
        </is>
      </c>
    </row>
    <row r="1397" ht="13.35" customHeight="1" s="162">
      <c r="B1397" s="153" t="inlineStr">
        <is>
          <t>No.</t>
        </is>
      </c>
      <c r="C1397" s="188" t="inlineStr">
        <is>
          <t>Area Served</t>
        </is>
      </c>
      <c r="D1397" s="188" t="inlineStr">
        <is>
          <t>Type</t>
        </is>
      </c>
      <c r="E1397" s="188" t="inlineStr">
        <is>
          <t>Size</t>
        </is>
      </c>
      <c r="F1397" s="188" t="inlineStr">
        <is>
          <t>Ak</t>
        </is>
      </c>
      <c r="G1397" s="440" t="n"/>
      <c r="H1397" s="440" t="n"/>
      <c r="I1397" s="188" t="inlineStr">
        <is>
          <t>VEL</t>
        </is>
      </c>
      <c r="J1397" s="188" t="inlineStr">
        <is>
          <t>CFM</t>
        </is>
      </c>
      <c r="K1397" s="188" t="inlineStr">
        <is>
          <t>VEL</t>
        </is>
      </c>
      <c r="L1397" s="188" t="inlineStr">
        <is>
          <t>CFM</t>
        </is>
      </c>
      <c r="M1397" s="440" t="n"/>
    </row>
    <row r="1398" ht="13.35" customHeight="1" s="162">
      <c r="B1398" s="31" t="n"/>
      <c r="C1398" s="31" t="n"/>
      <c r="E1398" s="31" t="n"/>
      <c r="F1398" s="32" t="n"/>
      <c r="G1398" s="33">
        <f>IF(F1398="", "", IF(OR(ISTEXT(H1398),ISTEXT(F1398)),"",H1398/F1398))</f>
        <v/>
      </c>
      <c r="H1398" s="33">
        <f>IF(H1395="","",IF(ISTEXT(H1395),"",H1395-N(H1403)))</f>
        <v/>
      </c>
      <c r="I1398" s="33" t="n"/>
      <c r="J1398" s="33">
        <f>IF(I1398="", "", IF(OR(ISTEXT(I1398),ISTEXT($F1398)),"",I1398*$F1398))</f>
        <v/>
      </c>
      <c r="K1398" s="33" t="n"/>
      <c r="L1398" s="33">
        <f>IF(L1403="","",IF(ISTEXT(L1395),"",L1395-N(L1403)))</f>
        <v/>
      </c>
      <c r="M1398" s="30">
        <f>IF(OR(H1398="",H1398=0),"",IF(K1398="",IF(J1398="","",IF(OR(ISTEXT(J1398),ISTEXT(H1398)),"",J1398/H1398)),IF(OR(ISTEXT(L1398),ISTEXT(H1398)),"",L1398/H1398)))</f>
        <v/>
      </c>
    </row>
    <row r="1399" ht="13.35" customHeight="1" s="162">
      <c r="B1399" s="31" t="n"/>
      <c r="C1399" s="31" t="n"/>
      <c r="E1399" s="31" t="n"/>
      <c r="F1399" s="32" t="n"/>
      <c r="G1399" s="33">
        <f>IF(F1399="", "", IF(OR(ISTEXT(H1399),ISTEXT(F1399)),"",H1399/F1399))</f>
        <v/>
      </c>
      <c r="H1399" s="33" t="n"/>
      <c r="I1399" s="33" t="n"/>
      <c r="J1399" s="33">
        <f>IF(I1399="", "", IF(OR(ISTEXT(I1399),ISTEXT($F1399)),"",I1399*$F1399))</f>
        <v/>
      </c>
      <c r="K1399" s="33" t="n"/>
      <c r="L1399" s="33">
        <f>IF(K1399="", "", IF(OR(ISTEXT(K1399),ISTEXT($F1399)),"",K1399*$F1399))</f>
        <v/>
      </c>
      <c r="M1399" s="30">
        <f>IF(OR(H1399="",H1399=0),"",IF(K1399="",IF(J1399="","",IF(OR(ISTEXT(J1399),ISTEXT(H1399)),"",J1399/H1399)),IF(OR(ISTEXT(L1399),ISTEXT(H1399)),"",L1399/H1399)))</f>
        <v/>
      </c>
    </row>
    <row r="1400" ht="13.35" customHeight="1" s="162">
      <c r="B1400" s="42" t="n"/>
      <c r="C1400" s="231" t="inlineStr">
        <is>
          <t>Total</t>
        </is>
      </c>
      <c r="D1400" s="159" t="n"/>
      <c r="E1400" s="42" t="n"/>
      <c r="F1400" s="42" t="n"/>
      <c r="G1400" s="43" t="n"/>
      <c r="H1400" s="43">
        <f>IF(SUM(H1398:H1399)+SUM(H1453:H1456)=0,"",SUM(H1398:H1399)+SUM(H1453:H1456))</f>
        <v/>
      </c>
      <c r="I1400" s="42" t="n"/>
      <c r="J1400" s="43">
        <f>IF(SUM(J1398:J1399)+SUM(J1453:J1456)=0,"",SUM(J1398:J1399)+SUM(J1453:J1456))</f>
        <v/>
      </c>
      <c r="K1400" s="42" t="n"/>
      <c r="L1400" s="43">
        <f>IF(SUM(L1398:L1399)+SUM(L1453:L1456)=0,"",SUM(L1398:L1399)+SUM(L1453:L1456))</f>
        <v/>
      </c>
      <c r="M1400" s="35">
        <f>IF(OR(H1400="",H1400=0),"",IF(L1400="",IF(J1400="","",IF(OR(ISTEXT(J1400),ISTEXT(H1400)),"",J1400/H1400)),IF(OR(ISTEXT(L1400),ISTEXT(H1400)),"",L1400/H1400)))</f>
        <v/>
      </c>
    </row>
    <row r="1401" ht="13.35" customHeight="1" s="162">
      <c r="B1401" s="188" t="inlineStr">
        <is>
          <t>Outside Air Inlet / Duct Airflow</t>
        </is>
      </c>
      <c r="C1401" s="174" t="n"/>
      <c r="D1401" s="174" t="n"/>
      <c r="E1401" s="174" t="n"/>
      <c r="F1401" s="173" t="n"/>
      <c r="G1401" s="233" t="inlineStr">
        <is>
          <t>Design VEL</t>
        </is>
      </c>
      <c r="H1401" s="194" t="inlineStr">
        <is>
          <t>Design CFM</t>
        </is>
      </c>
      <c r="I1401" s="188" t="inlineStr">
        <is>
          <t>Initial</t>
        </is>
      </c>
      <c r="J1401" s="173" t="n"/>
      <c r="K1401" s="188" t="inlineStr">
        <is>
          <t>Final</t>
        </is>
      </c>
      <c r="L1401" s="173" t="n"/>
      <c r="M1401" s="188" t="inlineStr">
        <is>
          <t>%</t>
        </is>
      </c>
    </row>
    <row r="1402" ht="13.35" customHeight="1" s="162">
      <c r="B1402" s="153" t="inlineStr">
        <is>
          <t>No.</t>
        </is>
      </c>
      <c r="C1402" s="188" t="inlineStr">
        <is>
          <t>Area Served</t>
        </is>
      </c>
      <c r="D1402" s="188" t="inlineStr">
        <is>
          <t>Type</t>
        </is>
      </c>
      <c r="E1402" s="188" t="inlineStr">
        <is>
          <t>Size</t>
        </is>
      </c>
      <c r="F1402" s="188" t="inlineStr">
        <is>
          <t>Ak</t>
        </is>
      </c>
      <c r="G1402" s="440" t="n"/>
      <c r="H1402" s="440" t="n"/>
      <c r="I1402" s="188" t="inlineStr">
        <is>
          <t>VEL</t>
        </is>
      </c>
      <c r="J1402" s="188" t="inlineStr">
        <is>
          <t>CFM</t>
        </is>
      </c>
      <c r="K1402" s="188" t="inlineStr">
        <is>
          <t>VEL</t>
        </is>
      </c>
      <c r="L1402" s="188" t="inlineStr">
        <is>
          <t>CFM</t>
        </is>
      </c>
      <c r="M1402" s="440" t="n"/>
    </row>
    <row r="1403" ht="13.35" customHeight="1" s="162">
      <c r="B1403" s="31" t="n"/>
      <c r="C1403" s="31" t="n"/>
      <c r="E1403" s="31" t="n"/>
      <c r="F1403" s="32" t="n"/>
      <c r="G1403" s="33">
        <f>IF(F1403="", "", IF(OR(ISTEXT(H1403),ISTEXT(F1403)),"",H1403/F1403))</f>
        <v/>
      </c>
      <c r="H1403" s="33" t="n"/>
      <c r="I1403" s="33" t="n"/>
      <c r="J1403" s="33">
        <f>IF(I1403="", "", IF(OR(ISTEXT(I1403),ISTEXT($F1403)),"",I1403*$F1403))</f>
        <v/>
      </c>
      <c r="K1403" s="33" t="n"/>
      <c r="L1403" s="33">
        <f>IF(K1403="", "", IF(OR(ISTEXT(K1403),ISTEXT($F1403)),"",K1403*$F1403))</f>
        <v/>
      </c>
      <c r="M1403" s="30">
        <f>IF(OR(H1403="",H1403=0),"",IF(K1403="",IF(J1403="","",IF(OR(ISTEXT(J1403),ISTEXT(H1403)),"",J1403/H1403)),IF(OR(ISTEXT(L1403),ISTEXT(H1403)),"",L1403/H1403)))</f>
        <v/>
      </c>
    </row>
    <row r="1404" ht="13.35" customHeight="1" s="162">
      <c r="B1404" s="188" t="inlineStr">
        <is>
          <t>Remarks</t>
        </is>
      </c>
      <c r="C1404" s="173" t="n"/>
      <c r="D1404" s="154" t="n"/>
      <c r="E1404" s="174" t="n"/>
      <c r="F1404" s="174" t="n"/>
      <c r="G1404" s="174" t="n"/>
      <c r="H1404" s="174" t="n"/>
      <c r="I1404" s="174" t="n"/>
      <c r="J1404" s="174" t="n"/>
      <c r="K1404" s="174" t="n"/>
      <c r="L1404" s="174" t="n"/>
      <c r="M1404" s="173" t="n"/>
    </row>
    <row r="1405" ht="13.35" customHeight="1" s="162">
      <c r="B1405" s="154" t="n"/>
      <c r="C1405" s="174" t="n"/>
      <c r="D1405" s="174" t="n"/>
      <c r="E1405" s="174" t="n"/>
      <c r="F1405" s="174" t="n"/>
      <c r="G1405" s="174" t="n"/>
      <c r="H1405" s="174" t="n"/>
      <c r="I1405" s="174" t="n"/>
      <c r="J1405" s="174" t="n"/>
      <c r="K1405" s="174" t="n"/>
      <c r="L1405" s="174" t="n"/>
      <c r="M1405" s="173" t="n"/>
    </row>
    <row r="1406" ht="13.35" customHeight="1" s="162">
      <c r="B1406" s="154" t="n"/>
      <c r="C1406" s="174" t="n"/>
      <c r="D1406" s="174" t="n"/>
      <c r="E1406" s="174" t="n"/>
      <c r="F1406" s="174" t="n"/>
      <c r="G1406" s="174" t="n"/>
      <c r="H1406" s="174" t="n"/>
      <c r="I1406" s="174" t="n"/>
      <c r="J1406" s="174" t="n"/>
      <c r="K1406" s="174" t="n"/>
      <c r="L1406" s="174" t="n"/>
      <c r="M1406" s="173" t="n"/>
    </row>
    <row r="1407" ht="13.35" customHeight="1" s="162"/>
    <row r="1408" ht="13.35" customHeight="1" s="162">
      <c r="B1408" s="200" t="inlineStr">
        <is>
          <t>System (cont.)</t>
        </is>
      </c>
      <c r="C1408" s="403" t="n"/>
      <c r="D1408" s="209">
        <f>IF('{Equipment Data Entry}'!B20="","",'{Equipment Data Entry}'!B20)</f>
        <v/>
      </c>
      <c r="E1408" s="418" t="n"/>
      <c r="F1408" s="403" t="n"/>
      <c r="G1408" s="200" t="inlineStr">
        <is>
          <t>Service</t>
        </is>
      </c>
      <c r="H1408" s="403" t="n"/>
      <c r="I1408" s="210">
        <f>IF('{Equipment Data Entry}'!C20="","",'{Equipment Data Entry}'!C20)</f>
        <v/>
      </c>
      <c r="J1408" s="418" t="n"/>
      <c r="K1408" s="418" t="n"/>
      <c r="L1408" s="418" t="n"/>
      <c r="M1408" s="403" t="n"/>
    </row>
    <row r="1409" ht="13.35" customHeight="1" s="162">
      <c r="B1409" s="422" t="n"/>
      <c r="C1409" s="423" t="n"/>
      <c r="D1409" s="422" t="n"/>
      <c r="E1409" s="424" t="n"/>
      <c r="F1409" s="423" t="n"/>
      <c r="G1409" s="422" t="n"/>
      <c r="H1409" s="423" t="n"/>
      <c r="I1409" s="422" t="n"/>
      <c r="J1409" s="424" t="n"/>
      <c r="K1409" s="424" t="n"/>
      <c r="L1409" s="424" t="n"/>
      <c r="M1409" s="423" t="n"/>
    </row>
    <row r="1410" ht="13.35" customHeight="1" s="162">
      <c r="B1410" s="188" t="inlineStr">
        <is>
          <t>Supply Air Outlets (cont.)</t>
        </is>
      </c>
      <c r="C1410" s="174" t="n"/>
      <c r="D1410" s="174" t="n"/>
      <c r="E1410" s="174" t="n"/>
      <c r="F1410" s="173" t="n"/>
      <c r="G1410" s="233" t="inlineStr">
        <is>
          <t>Design VEL</t>
        </is>
      </c>
      <c r="H1410" s="194" t="inlineStr">
        <is>
          <t>Design CFM</t>
        </is>
      </c>
      <c r="I1410" s="188" t="inlineStr">
        <is>
          <t>Initial</t>
        </is>
      </c>
      <c r="J1410" s="173" t="n"/>
      <c r="K1410" s="188" t="inlineStr">
        <is>
          <t>Final</t>
        </is>
      </c>
      <c r="L1410" s="173" t="n"/>
      <c r="M1410" s="188" t="inlineStr">
        <is>
          <t>%</t>
        </is>
      </c>
    </row>
    <row r="1411" ht="13.35" customHeight="1" s="162">
      <c r="B1411" s="153" t="inlineStr">
        <is>
          <t>No.</t>
        </is>
      </c>
      <c r="C1411" s="188" t="inlineStr">
        <is>
          <t>Area Served</t>
        </is>
      </c>
      <c r="D1411" s="188" t="inlineStr">
        <is>
          <t>Type</t>
        </is>
      </c>
      <c r="E1411" s="188" t="inlineStr">
        <is>
          <t>Size</t>
        </is>
      </c>
      <c r="F1411" s="188" t="inlineStr">
        <is>
          <t>Ak</t>
        </is>
      </c>
      <c r="G1411" s="440" t="n"/>
      <c r="H1411" s="440" t="n"/>
      <c r="I1411" s="188" t="inlineStr">
        <is>
          <t>VEL</t>
        </is>
      </c>
      <c r="J1411" s="188" t="inlineStr">
        <is>
          <t>CFM</t>
        </is>
      </c>
      <c r="K1411" s="188" t="inlineStr">
        <is>
          <t>VEL</t>
        </is>
      </c>
      <c r="L1411" s="188" t="inlineStr">
        <is>
          <t>CFM</t>
        </is>
      </c>
      <c r="M1411" s="440" t="n"/>
    </row>
    <row r="1412" ht="13.35" customHeight="1" s="162">
      <c r="B1412" s="307" t="n"/>
      <c r="C1412" s="307" t="n"/>
      <c r="E1412" s="307" t="n"/>
      <c r="F1412" s="32" t="n"/>
      <c r="G1412" s="33">
        <f>IF(F1412="", "", IF(OR(ISTEXT(H1412),ISTEXT(F1412)),"",H1412/F1412))</f>
        <v/>
      </c>
      <c r="H1412" s="33" t="n"/>
      <c r="I1412" s="33" t="n"/>
      <c r="J1412" s="33">
        <f>IF(I1412="", "", IF(OR(ISTEXT(I1412),ISTEXT($F1412)),"",I1412*$F1412))</f>
        <v/>
      </c>
      <c r="K1412" s="33" t="n"/>
      <c r="L1412" s="33">
        <f>IF(K1412="", "", IF(OR(ISTEXT(K1412),ISTEXT($F1412)),"",K1412*$F1412))</f>
        <v/>
      </c>
      <c r="M1412" s="30">
        <f>IF(OR(H1412="",H1412=0),"",IF(K1412="",IF(J1412="","",IF(OR(ISTEXT(J1412),ISTEXT(H1412)),"",J1412/H1412)),IF(OR(ISTEXT(L1412),ISTEXT(H1412)),"",L1412/H1412)))</f>
        <v/>
      </c>
    </row>
    <row r="1413" ht="13.35" customHeight="1" s="162">
      <c r="B1413" s="307" t="n"/>
      <c r="C1413" s="307" t="n"/>
      <c r="E1413" s="307" t="n"/>
      <c r="F1413" s="32" t="n"/>
      <c r="G1413" s="33">
        <f>IF(F1413="", "", IF(OR(ISTEXT(H1413),ISTEXT(F1413)),"",H1413/F1413))</f>
        <v/>
      </c>
      <c r="H1413" s="33" t="n"/>
      <c r="I1413" s="33" t="n"/>
      <c r="J1413" s="33">
        <f>IF(I1413="", "", IF(OR(ISTEXT(I1413),ISTEXT($F1413)),"",I1413*$F1413))</f>
        <v/>
      </c>
      <c r="K1413" s="33" t="n"/>
      <c r="L1413" s="33">
        <f>IF(K1413="", "", IF(OR(ISTEXT(K1413),ISTEXT($F1413)),"",K1413*$F1413))</f>
        <v/>
      </c>
      <c r="M1413" s="30">
        <f>IF(OR(H1413="",H1413=0),"",IF(K1413="",IF(J1413="","",IF(OR(ISTEXT(J1413),ISTEXT(H1413)),"",J1413/H1413)),IF(OR(ISTEXT(L1413),ISTEXT(H1413)),"",L1413/H1413)))</f>
        <v/>
      </c>
    </row>
    <row r="1414" ht="13.35" customHeight="1" s="162">
      <c r="B1414" s="307" t="n"/>
      <c r="C1414" s="307" t="n"/>
      <c r="E1414" s="307" t="n"/>
      <c r="F1414" s="32" t="n"/>
      <c r="G1414" s="33">
        <f>IF(F1414="", "", IF(OR(ISTEXT(H1414),ISTEXT(F1414)),"",H1414/F1414))</f>
        <v/>
      </c>
      <c r="H1414" s="33" t="n"/>
      <c r="I1414" s="33" t="n"/>
      <c r="J1414" s="33">
        <f>IF(I1414="", "", IF(OR(ISTEXT(I1414),ISTEXT($F1414)),"",I1414*$F1414))</f>
        <v/>
      </c>
      <c r="K1414" s="33" t="n"/>
      <c r="L1414" s="33">
        <f>IF(K1414="", "", IF(OR(ISTEXT(K1414),ISTEXT($F1414)),"",K1414*$F1414))</f>
        <v/>
      </c>
      <c r="M1414" s="30">
        <f>IF(OR(H1414="",H1414=0),"",IF(K1414="",IF(J1414="","",IF(OR(ISTEXT(J1414),ISTEXT(H1414)),"",J1414/H1414)),IF(OR(ISTEXT(L1414),ISTEXT(H1414)),"",L1414/H1414)))</f>
        <v/>
      </c>
    </row>
    <row r="1415" ht="13.35" customHeight="1" s="162">
      <c r="B1415" s="307" t="n"/>
      <c r="C1415" s="307" t="n"/>
      <c r="E1415" s="307" t="n"/>
      <c r="F1415" s="32" t="n"/>
      <c r="G1415" s="33">
        <f>IF(F1415="", "", IF(OR(ISTEXT(H1415),ISTEXT(F1415)),"",H1415/F1415))</f>
        <v/>
      </c>
      <c r="H1415" s="33" t="n"/>
      <c r="I1415" s="33" t="n"/>
      <c r="J1415" s="33">
        <f>IF(I1415="", "", IF(OR(ISTEXT(I1415),ISTEXT($F1415)),"",I1415*$F1415))</f>
        <v/>
      </c>
      <c r="K1415" s="33" t="n"/>
      <c r="L1415" s="33">
        <f>IF(K1415="", "", IF(OR(ISTEXT(K1415),ISTEXT($F1415)),"",K1415*$F1415))</f>
        <v/>
      </c>
      <c r="M1415" s="30">
        <f>IF(OR(H1415="",H1415=0),"",IF(K1415="",IF(J1415="","",IF(OR(ISTEXT(J1415),ISTEXT(H1415)),"",J1415/H1415)),IF(OR(ISTEXT(L1415),ISTEXT(H1415)),"",L1415/H1415)))</f>
        <v/>
      </c>
    </row>
    <row r="1416" ht="13.35" customHeight="1" s="162">
      <c r="B1416" s="307" t="n"/>
      <c r="C1416" s="307" t="n"/>
      <c r="E1416" s="307" t="n"/>
      <c r="F1416" s="32" t="n"/>
      <c r="G1416" s="33">
        <f>IF(F1416="", "", IF(OR(ISTEXT(H1416),ISTEXT(F1416)),"",H1416/F1416))</f>
        <v/>
      </c>
      <c r="H1416" s="33" t="n"/>
      <c r="I1416" s="33" t="n"/>
      <c r="J1416" s="33">
        <f>IF(I1416="", "", IF(OR(ISTEXT(I1416),ISTEXT($F1416)),"",I1416*$F1416))</f>
        <v/>
      </c>
      <c r="K1416" s="33" t="n"/>
      <c r="L1416" s="33">
        <f>IF(K1416="", "", IF(OR(ISTEXT(K1416),ISTEXT($F1416)),"",K1416*$F1416))</f>
        <v/>
      </c>
      <c r="M1416" s="30">
        <f>IF(OR(H1416="",H1416=0),"",IF(K1416="",IF(J1416="","",IF(OR(ISTEXT(J1416),ISTEXT(H1416)),"",J1416/H1416)),IF(OR(ISTEXT(L1416),ISTEXT(H1416)),"",L1416/H1416)))</f>
        <v/>
      </c>
    </row>
    <row r="1417" ht="13.35" customHeight="1" s="162">
      <c r="B1417" s="307" t="n"/>
      <c r="C1417" s="307" t="n"/>
      <c r="E1417" s="307" t="n"/>
      <c r="F1417" s="32" t="n"/>
      <c r="G1417" s="33">
        <f>IF(F1417="", "", IF(OR(ISTEXT(H1417),ISTEXT(F1417)),"",H1417/F1417))</f>
        <v/>
      </c>
      <c r="H1417" s="33" t="n"/>
      <c r="I1417" s="33" t="n"/>
      <c r="J1417" s="33">
        <f>IF(I1417="", "", IF(OR(ISTEXT(I1417),ISTEXT($F1417)),"",I1417*$F1417))</f>
        <v/>
      </c>
      <c r="K1417" s="33" t="n"/>
      <c r="L1417" s="33">
        <f>IF(K1417="", "", IF(OR(ISTEXT(K1417),ISTEXT($F1417)),"",K1417*$F1417))</f>
        <v/>
      </c>
      <c r="M1417" s="30">
        <f>IF(OR(H1417="",H1417=0),"",IF(K1417="",IF(J1417="","",IF(OR(ISTEXT(J1417),ISTEXT(H1417)),"",J1417/H1417)),IF(OR(ISTEXT(L1417),ISTEXT(H1417)),"",L1417/H1417)))</f>
        <v/>
      </c>
    </row>
    <row r="1418" ht="13.35" customHeight="1" s="162">
      <c r="B1418" s="307" t="n"/>
      <c r="C1418" s="307" t="n"/>
      <c r="E1418" s="307" t="n"/>
      <c r="F1418" s="32" t="n"/>
      <c r="G1418" s="33">
        <f>IF(F1418="", "", IF(OR(ISTEXT(H1418),ISTEXT(F1418)),"",H1418/F1418))</f>
        <v/>
      </c>
      <c r="H1418" s="33" t="n"/>
      <c r="I1418" s="33" t="n"/>
      <c r="J1418" s="33">
        <f>IF(I1418="", "", IF(OR(ISTEXT(I1418),ISTEXT($F1418)),"",I1418*$F1418))</f>
        <v/>
      </c>
      <c r="K1418" s="33" t="n"/>
      <c r="L1418" s="33">
        <f>IF(K1418="", "", IF(OR(ISTEXT(K1418),ISTEXT($F1418)),"",K1418*$F1418))</f>
        <v/>
      </c>
      <c r="M1418" s="30">
        <f>IF(OR(H1418="",H1418=0),"",IF(K1418="",IF(J1418="","",IF(OR(ISTEXT(J1418),ISTEXT(H1418)),"",J1418/H1418)),IF(OR(ISTEXT(L1418),ISTEXT(H1418)),"",L1418/H1418)))</f>
        <v/>
      </c>
    </row>
    <row r="1419" ht="13.35" customHeight="1" s="162">
      <c r="B1419" s="307" t="n"/>
      <c r="C1419" s="307" t="n"/>
      <c r="E1419" s="307" t="n"/>
      <c r="F1419" s="32" t="n"/>
      <c r="G1419" s="33">
        <f>IF(F1419="", "", IF(OR(ISTEXT(H1419),ISTEXT(F1419)),"",H1419/F1419))</f>
        <v/>
      </c>
      <c r="H1419" s="33" t="n"/>
      <c r="I1419" s="33" t="n"/>
      <c r="J1419" s="33">
        <f>IF(I1419="", "", IF(OR(ISTEXT(I1419),ISTEXT($F1419)),"",I1419*$F1419))</f>
        <v/>
      </c>
      <c r="K1419" s="33" t="n"/>
      <c r="L1419" s="33">
        <f>IF(K1419="", "", IF(OR(ISTEXT(K1419),ISTEXT($F1419)),"",K1419*$F1419))</f>
        <v/>
      </c>
      <c r="M1419" s="30">
        <f>IF(OR(H1419="",H1419=0),"",IF(K1419="",IF(J1419="","",IF(OR(ISTEXT(J1419),ISTEXT(H1419)),"",J1419/H1419)),IF(OR(ISTEXT(L1419),ISTEXT(H1419)),"",L1419/H1419)))</f>
        <v/>
      </c>
    </row>
    <row r="1420" ht="13.35" customHeight="1" s="162">
      <c r="B1420" s="307" t="n"/>
      <c r="C1420" s="307" t="n"/>
      <c r="E1420" s="307" t="n"/>
      <c r="F1420" s="32" t="n"/>
      <c r="G1420" s="33">
        <f>IF(F1420="", "", IF(OR(ISTEXT(H1420),ISTEXT(F1420)),"",H1420/F1420))</f>
        <v/>
      </c>
      <c r="H1420" s="33" t="n"/>
      <c r="I1420" s="33" t="n"/>
      <c r="J1420" s="33">
        <f>IF(I1420="", "", IF(OR(ISTEXT(I1420),ISTEXT($F1420)),"",I1420*$F1420))</f>
        <v/>
      </c>
      <c r="K1420" s="33" t="n"/>
      <c r="L1420" s="33">
        <f>IF(K1420="", "", IF(OR(ISTEXT(K1420),ISTEXT($F1420)),"",K1420*$F1420))</f>
        <v/>
      </c>
      <c r="M1420" s="30">
        <f>IF(OR(H1420="",H1420=0),"",IF(K1420="",IF(J1420="","",IF(OR(ISTEXT(J1420),ISTEXT(H1420)),"",J1420/H1420)),IF(OR(ISTEXT(L1420),ISTEXT(H1420)),"",L1420/H1420)))</f>
        <v/>
      </c>
    </row>
    <row r="1421" ht="13.35" customHeight="1" s="162">
      <c r="B1421" s="307" t="n"/>
      <c r="C1421" s="307" t="n"/>
      <c r="E1421" s="307" t="n"/>
      <c r="F1421" s="32" t="n"/>
      <c r="G1421" s="33">
        <f>IF(F1421="", "", IF(OR(ISTEXT(H1421),ISTEXT(F1421)),"",H1421/F1421))</f>
        <v/>
      </c>
      <c r="H1421" s="33" t="n"/>
      <c r="I1421" s="33" t="n"/>
      <c r="J1421" s="33">
        <f>IF(I1421="", "", IF(OR(ISTEXT(I1421),ISTEXT($F1421)),"",I1421*$F1421))</f>
        <v/>
      </c>
      <c r="K1421" s="33" t="n"/>
      <c r="L1421" s="33">
        <f>IF(K1421="", "", IF(OR(ISTEXT(K1421),ISTEXT($F1421)),"",K1421*$F1421))</f>
        <v/>
      </c>
      <c r="M1421" s="30">
        <f>IF(OR(H1421="",H1421=0),"",IF(K1421="",IF(J1421="","",IF(OR(ISTEXT(J1421),ISTEXT(H1421)),"",J1421/H1421)),IF(OR(ISTEXT(L1421),ISTEXT(H1421)),"",L1421/H1421)))</f>
        <v/>
      </c>
    </row>
    <row r="1422" ht="13.35" customHeight="1" s="162">
      <c r="B1422" s="307" t="n"/>
      <c r="C1422" s="307" t="n"/>
      <c r="E1422" s="307" t="n"/>
      <c r="F1422" s="32" t="n"/>
      <c r="G1422" s="33">
        <f>IF(F1422="", "", IF(OR(ISTEXT(H1422),ISTEXT(F1422)),"",H1422/F1422))</f>
        <v/>
      </c>
      <c r="H1422" s="33" t="n"/>
      <c r="I1422" s="33" t="n"/>
      <c r="J1422" s="33">
        <f>IF(I1422="", "", IF(OR(ISTEXT(I1422),ISTEXT($F1422)),"",I1422*$F1422))</f>
        <v/>
      </c>
      <c r="K1422" s="33" t="n"/>
      <c r="L1422" s="33">
        <f>IF(K1422="", "", IF(OR(ISTEXT(K1422),ISTEXT($F1422)),"",K1422*$F1422))</f>
        <v/>
      </c>
      <c r="M1422" s="30">
        <f>IF(OR(H1422="",H1422=0),"",IF(K1422="",IF(J1422="","",IF(OR(ISTEXT(J1422),ISTEXT(H1422)),"",J1422/H1422)),IF(OR(ISTEXT(L1422),ISTEXT(H1422)),"",L1422/H1422)))</f>
        <v/>
      </c>
    </row>
    <row r="1423" ht="13.35" customHeight="1" s="162">
      <c r="B1423" s="307" t="n"/>
      <c r="C1423" s="307" t="n"/>
      <c r="E1423" s="307" t="n"/>
      <c r="F1423" s="32" t="n"/>
      <c r="G1423" s="33">
        <f>IF(F1423="", "", IF(OR(ISTEXT(H1423),ISTEXT(F1423)),"",H1423/F1423))</f>
        <v/>
      </c>
      <c r="H1423" s="33" t="n"/>
      <c r="I1423" s="33" t="n"/>
      <c r="J1423" s="33">
        <f>IF(I1423="", "", IF(OR(ISTEXT(I1423),ISTEXT($F1423)),"",I1423*$F1423))</f>
        <v/>
      </c>
      <c r="K1423" s="33" t="n"/>
      <c r="L1423" s="33">
        <f>IF(K1423="", "", IF(OR(ISTEXT(K1423),ISTEXT($F1423)),"",K1423*$F1423))</f>
        <v/>
      </c>
      <c r="M1423" s="30">
        <f>IF(OR(H1423="",H1423=0),"",IF(K1423="",IF(J1423="","",IF(OR(ISTEXT(J1423),ISTEXT(H1423)),"",J1423/H1423)),IF(OR(ISTEXT(L1423),ISTEXT(H1423)),"",L1423/H1423)))</f>
        <v/>
      </c>
    </row>
    <row r="1424" ht="13.35" customHeight="1" s="162">
      <c r="B1424" s="307" t="n"/>
      <c r="C1424" s="307" t="n"/>
      <c r="E1424" s="307" t="n"/>
      <c r="F1424" s="32" t="n"/>
      <c r="G1424" s="33">
        <f>IF(F1424="", "", IF(OR(ISTEXT(H1424),ISTEXT(F1424)),"",H1424/F1424))</f>
        <v/>
      </c>
      <c r="H1424" s="33" t="n"/>
      <c r="I1424" s="33" t="n"/>
      <c r="J1424" s="33">
        <f>IF(I1424="", "", IF(OR(ISTEXT(I1424),ISTEXT($F1424)),"",I1424*$F1424))</f>
        <v/>
      </c>
      <c r="K1424" s="33" t="n"/>
      <c r="L1424" s="33">
        <f>IF(K1424="", "", IF(OR(ISTEXT(K1424),ISTEXT($F1424)),"",K1424*$F1424))</f>
        <v/>
      </c>
      <c r="M1424" s="30">
        <f>IF(OR(H1424="",H1424=0),"",IF(K1424="",IF(J1424="","",IF(OR(ISTEXT(J1424),ISTEXT(H1424)),"",J1424/H1424)),IF(OR(ISTEXT(L1424),ISTEXT(H1424)),"",L1424/H1424)))</f>
        <v/>
      </c>
    </row>
    <row r="1425" ht="13.35" customHeight="1" s="162">
      <c r="B1425" s="307" t="n"/>
      <c r="C1425" s="307" t="n"/>
      <c r="E1425" s="307" t="n"/>
      <c r="F1425" s="32" t="n"/>
      <c r="G1425" s="33">
        <f>IF(F1425="", "", IF(OR(ISTEXT(H1425),ISTEXT(F1425)),"",H1425/F1425))</f>
        <v/>
      </c>
      <c r="H1425" s="33" t="n"/>
      <c r="I1425" s="33" t="n"/>
      <c r="J1425" s="33">
        <f>IF(I1425="", "", IF(OR(ISTEXT(I1425),ISTEXT($F1425)),"",I1425*$F1425))</f>
        <v/>
      </c>
      <c r="K1425" s="33" t="n"/>
      <c r="L1425" s="33">
        <f>IF(K1425="", "", IF(OR(ISTEXT(K1425),ISTEXT($F1425)),"",K1425*$F1425))</f>
        <v/>
      </c>
      <c r="M1425" s="30">
        <f>IF(OR(H1425="",H1425=0),"",IF(K1425="",IF(J1425="","",IF(OR(ISTEXT(J1425),ISTEXT(H1425)),"",J1425/H1425)),IF(OR(ISTEXT(L1425),ISTEXT(H1425)),"",L1425/H1425)))</f>
        <v/>
      </c>
    </row>
    <row r="1426" ht="13.35" customHeight="1" s="162">
      <c r="B1426" s="307" t="n"/>
      <c r="C1426" s="307" t="n"/>
      <c r="E1426" s="307" t="n"/>
      <c r="F1426" s="32" t="n"/>
      <c r="G1426" s="33">
        <f>IF(F1426="", "", IF(OR(ISTEXT(H1426),ISTEXT(F1426)),"",H1426/F1426))</f>
        <v/>
      </c>
      <c r="H1426" s="33" t="n"/>
      <c r="I1426" s="33" t="n"/>
      <c r="J1426" s="33">
        <f>IF(I1426="", "", IF(OR(ISTEXT(I1426),ISTEXT($F1426)),"",I1426*$F1426))</f>
        <v/>
      </c>
      <c r="K1426" s="33" t="n"/>
      <c r="L1426" s="33">
        <f>IF(K1426="", "", IF(OR(ISTEXT(K1426),ISTEXT($F1426)),"",K1426*$F1426))</f>
        <v/>
      </c>
      <c r="M1426" s="30">
        <f>IF(OR(H1426="",H1426=0),"",IF(K1426="",IF(J1426="","",IF(OR(ISTEXT(J1426),ISTEXT(H1426)),"",J1426/H1426)),IF(OR(ISTEXT(L1426),ISTEXT(H1426)),"",L1426/H1426)))</f>
        <v/>
      </c>
    </row>
    <row r="1427" ht="13.35" customHeight="1" s="162">
      <c r="B1427" s="307" t="n"/>
      <c r="C1427" s="307" t="n"/>
      <c r="E1427" s="307" t="n"/>
      <c r="F1427" s="32" t="n"/>
      <c r="G1427" s="33">
        <f>IF(F1427="", "", IF(OR(ISTEXT(H1427),ISTEXT(F1427)),"",H1427/F1427))</f>
        <v/>
      </c>
      <c r="H1427" s="33" t="n"/>
      <c r="I1427" s="33" t="n"/>
      <c r="J1427" s="33">
        <f>IF(I1427="", "", IF(OR(ISTEXT(I1427),ISTEXT($F1427)),"",I1427*$F1427))</f>
        <v/>
      </c>
      <c r="K1427" s="33" t="n"/>
      <c r="L1427" s="33">
        <f>IF(K1427="", "", IF(OR(ISTEXT(K1427),ISTEXT($F1427)),"",K1427*$F1427))</f>
        <v/>
      </c>
      <c r="M1427" s="30">
        <f>IF(OR(H1427="",H1427=0),"",IF(K1427="",IF(J1427="","",IF(OR(ISTEXT(J1427),ISTEXT(H1427)),"",J1427/H1427)),IF(OR(ISTEXT(L1427),ISTEXT(H1427)),"",L1427/H1427)))</f>
        <v/>
      </c>
    </row>
    <row r="1428" ht="13.35" customHeight="1" s="162">
      <c r="B1428" s="307" t="n"/>
      <c r="C1428" s="307" t="n"/>
      <c r="E1428" s="307" t="n"/>
      <c r="F1428" s="32" t="n"/>
      <c r="G1428" s="33">
        <f>IF(F1428="", "", IF(OR(ISTEXT(H1428),ISTEXT(F1428)),"",H1428/F1428))</f>
        <v/>
      </c>
      <c r="H1428" s="33" t="n"/>
      <c r="I1428" s="33" t="n"/>
      <c r="J1428" s="33">
        <f>IF(I1428="", "", IF(OR(ISTEXT(I1428),ISTEXT($F1428)),"",I1428*$F1428))</f>
        <v/>
      </c>
      <c r="K1428" s="33" t="n"/>
      <c r="L1428" s="33">
        <f>IF(K1428="", "", IF(OR(ISTEXT(K1428),ISTEXT($F1428)),"",K1428*$F1428))</f>
        <v/>
      </c>
      <c r="M1428" s="30">
        <f>IF(OR(H1428="",H1428=0),"",IF(K1428="",IF(J1428="","",IF(OR(ISTEXT(J1428),ISTEXT(H1428)),"",J1428/H1428)),IF(OR(ISTEXT(L1428),ISTEXT(H1428)),"",L1428/H1428)))</f>
        <v/>
      </c>
    </row>
    <row r="1429" ht="13.35" customHeight="1" s="162">
      <c r="B1429" s="307" t="n"/>
      <c r="C1429" s="307" t="n"/>
      <c r="E1429" s="307" t="n"/>
      <c r="F1429" s="32" t="n"/>
      <c r="G1429" s="33">
        <f>IF(F1429="", "", IF(OR(ISTEXT(H1429),ISTEXT(F1429)),"",H1429/F1429))</f>
        <v/>
      </c>
      <c r="H1429" s="33" t="n"/>
      <c r="I1429" s="33" t="n"/>
      <c r="J1429" s="33">
        <f>IF(I1429="", "", IF(OR(ISTEXT(I1429),ISTEXT($F1429)),"",I1429*$F1429))</f>
        <v/>
      </c>
      <c r="K1429" s="33" t="n"/>
      <c r="L1429" s="33">
        <f>IF(K1429="", "", IF(OR(ISTEXT(K1429),ISTEXT($F1429)),"",K1429*$F1429))</f>
        <v/>
      </c>
      <c r="M1429" s="30">
        <f>IF(OR(H1429="",H1429=0),"",IF(K1429="",IF(J1429="","",IF(OR(ISTEXT(J1429),ISTEXT(H1429)),"",J1429/H1429)),IF(OR(ISTEXT(L1429),ISTEXT(H1429)),"",L1429/H1429)))</f>
        <v/>
      </c>
    </row>
    <row r="1430" ht="13.35" customHeight="1" s="162">
      <c r="B1430" s="307" t="n"/>
      <c r="C1430" s="307" t="n"/>
      <c r="E1430" s="307" t="n"/>
      <c r="F1430" s="32" t="n"/>
      <c r="G1430" s="33">
        <f>IF(F1430="", "", IF(OR(ISTEXT(H1430),ISTEXT(F1430)),"",H1430/F1430))</f>
        <v/>
      </c>
      <c r="H1430" s="33" t="n"/>
      <c r="I1430" s="33" t="n"/>
      <c r="J1430" s="33">
        <f>IF(I1430="", "", IF(OR(ISTEXT(I1430),ISTEXT($F1430)),"",I1430*$F1430))</f>
        <v/>
      </c>
      <c r="K1430" s="33" t="n"/>
      <c r="L1430" s="33">
        <f>IF(K1430="", "", IF(OR(ISTEXT(K1430),ISTEXT($F1430)),"",K1430*$F1430))</f>
        <v/>
      </c>
      <c r="M1430" s="30">
        <f>IF(OR(H1430="",H1430=0),"",IF(K1430="",IF(J1430="","",IF(OR(ISTEXT(J1430),ISTEXT(H1430)),"",J1430/H1430)),IF(OR(ISTEXT(L1430),ISTEXT(H1430)),"",L1430/H1430)))</f>
        <v/>
      </c>
    </row>
    <row r="1431" ht="13.35" customHeight="1" s="162">
      <c r="B1431" s="307" t="n"/>
      <c r="C1431" s="307" t="n"/>
      <c r="E1431" s="307" t="n"/>
      <c r="F1431" s="32" t="n"/>
      <c r="G1431" s="33">
        <f>IF(F1431="", "", IF(OR(ISTEXT(H1431),ISTEXT(F1431)),"",H1431/F1431))</f>
        <v/>
      </c>
      <c r="H1431" s="33" t="n"/>
      <c r="I1431" s="33" t="n"/>
      <c r="J1431" s="33">
        <f>IF(I1431="", "", IF(OR(ISTEXT(I1431),ISTEXT($F1431)),"",I1431*$F1431))</f>
        <v/>
      </c>
      <c r="K1431" s="33" t="n"/>
      <c r="L1431" s="33">
        <f>IF(K1431="", "", IF(OR(ISTEXT(K1431),ISTEXT($F1431)),"",K1431*$F1431))</f>
        <v/>
      </c>
      <c r="M1431" s="30">
        <f>IF(OR(H1431="",H1431=0),"",IF(K1431="",IF(J1431="","",IF(OR(ISTEXT(J1431),ISTEXT(H1431)),"",J1431/H1431)),IF(OR(ISTEXT(L1431),ISTEXT(H1431)),"",L1431/H1431)))</f>
        <v/>
      </c>
    </row>
    <row r="1432" ht="13.35" customHeight="1" s="162">
      <c r="B1432" s="307" t="n"/>
      <c r="C1432" s="307" t="n"/>
      <c r="E1432" s="307" t="n"/>
      <c r="F1432" s="32" t="n"/>
      <c r="G1432" s="33">
        <f>IF(F1432="", "", IF(OR(ISTEXT(H1432),ISTEXT(F1432)),"",H1432/F1432))</f>
        <v/>
      </c>
      <c r="H1432" s="33" t="n"/>
      <c r="I1432" s="33" t="n"/>
      <c r="J1432" s="33">
        <f>IF(I1432="", "", IF(OR(ISTEXT(I1432),ISTEXT($F1432)),"",I1432*$F1432))</f>
        <v/>
      </c>
      <c r="K1432" s="33" t="n"/>
      <c r="L1432" s="33">
        <f>IF(K1432="", "", IF(OR(ISTEXT(K1432),ISTEXT($F1432)),"",K1432*$F1432))</f>
        <v/>
      </c>
      <c r="M1432" s="30">
        <f>IF(OR(H1432="",H1432=0),"",IF(K1432="",IF(J1432="","",IF(OR(ISTEXT(J1432),ISTEXT(H1432)),"",J1432/H1432)),IF(OR(ISTEXT(L1432),ISTEXT(H1432)),"",L1432/H1432)))</f>
        <v/>
      </c>
    </row>
    <row r="1433" ht="13.35" customHeight="1" s="162">
      <c r="B1433" s="307" t="n"/>
      <c r="C1433" s="307" t="n"/>
      <c r="E1433" s="307" t="n"/>
      <c r="F1433" s="32" t="n"/>
      <c r="G1433" s="33">
        <f>IF(F1433="", "", IF(OR(ISTEXT(H1433),ISTEXT(F1433)),"",H1433/F1433))</f>
        <v/>
      </c>
      <c r="H1433" s="33" t="n"/>
      <c r="I1433" s="33" t="n"/>
      <c r="J1433" s="33">
        <f>IF(I1433="", "", IF(OR(ISTEXT(I1433),ISTEXT($F1433)),"",I1433*$F1433))</f>
        <v/>
      </c>
      <c r="K1433" s="33" t="n"/>
      <c r="L1433" s="33">
        <f>IF(K1433="", "", IF(OR(ISTEXT(K1433),ISTEXT($F1433)),"",K1433*$F1433))</f>
        <v/>
      </c>
      <c r="M1433" s="30">
        <f>IF(OR(H1433="",H1433=0),"",IF(K1433="",IF(J1433="","",IF(OR(ISTEXT(J1433),ISTEXT(H1433)),"",J1433/H1433)),IF(OR(ISTEXT(L1433),ISTEXT(H1433)),"",L1433/H1433)))</f>
        <v/>
      </c>
    </row>
    <row r="1434" ht="13.35" customHeight="1" s="162">
      <c r="B1434" s="307" t="n"/>
      <c r="C1434" s="307" t="n"/>
      <c r="E1434" s="307" t="n"/>
      <c r="F1434" s="32" t="n"/>
      <c r="G1434" s="33">
        <f>IF(F1434="", "", IF(OR(ISTEXT(H1434),ISTEXT(F1434)),"",H1434/F1434))</f>
        <v/>
      </c>
      <c r="H1434" s="33" t="n"/>
      <c r="I1434" s="33" t="n"/>
      <c r="J1434" s="33">
        <f>IF(I1434="", "", IF(OR(ISTEXT(I1434),ISTEXT($F1434)),"",I1434*$F1434))</f>
        <v/>
      </c>
      <c r="K1434" s="33" t="n"/>
      <c r="L1434" s="33">
        <f>IF(K1434="", "", IF(OR(ISTEXT(K1434),ISTEXT($F1434)),"",K1434*$F1434))</f>
        <v/>
      </c>
      <c r="M1434" s="30">
        <f>IF(OR(H1434="",H1434=0),"",IF(K1434="",IF(J1434="","",IF(OR(ISTEXT(J1434),ISTEXT(H1434)),"",J1434/H1434)),IF(OR(ISTEXT(L1434),ISTEXT(H1434)),"",L1434/H1434)))</f>
        <v/>
      </c>
    </row>
    <row r="1435" ht="13.35" customHeight="1" s="162">
      <c r="B1435" s="307" t="n"/>
      <c r="C1435" s="307" t="n"/>
      <c r="E1435" s="307" t="n"/>
      <c r="F1435" s="32" t="n"/>
      <c r="G1435" s="33">
        <f>IF(F1435="", "", IF(OR(ISTEXT(H1435),ISTEXT(F1435)),"",H1435/F1435))</f>
        <v/>
      </c>
      <c r="H1435" s="33" t="n"/>
      <c r="I1435" s="33" t="n"/>
      <c r="J1435" s="33">
        <f>IF(I1435="", "", IF(OR(ISTEXT(I1435),ISTEXT($F1435)),"",I1435*$F1435))</f>
        <v/>
      </c>
      <c r="K1435" s="33" t="n"/>
      <c r="L1435" s="33">
        <f>IF(K1435="", "", IF(OR(ISTEXT(K1435),ISTEXT($F1435)),"",K1435*$F1435))</f>
        <v/>
      </c>
      <c r="M1435" s="30">
        <f>IF(OR(H1435="",H1435=0),"",IF(K1435="",IF(J1435="","",IF(OR(ISTEXT(J1435),ISTEXT(H1435)),"",J1435/H1435)),IF(OR(ISTEXT(L1435),ISTEXT(H1435)),"",L1435/H1435)))</f>
        <v/>
      </c>
    </row>
    <row r="1436" ht="13.35" customHeight="1" s="162">
      <c r="B1436" s="307" t="n"/>
      <c r="C1436" s="307" t="n"/>
      <c r="E1436" s="307" t="n"/>
      <c r="F1436" s="32" t="n"/>
      <c r="G1436" s="33">
        <f>IF(F1436="", "", IF(OR(ISTEXT(H1436),ISTEXT(F1436)),"",H1436/F1436))</f>
        <v/>
      </c>
      <c r="H1436" s="33" t="n"/>
      <c r="I1436" s="33" t="n"/>
      <c r="J1436" s="33">
        <f>IF(I1436="", "", IF(OR(ISTEXT(I1436),ISTEXT($F1436)),"",I1436*$F1436))</f>
        <v/>
      </c>
      <c r="K1436" s="33" t="n"/>
      <c r="L1436" s="33">
        <f>IF(K1436="", "", IF(OR(ISTEXT(K1436),ISTEXT($F1436)),"",K1436*$F1436))</f>
        <v/>
      </c>
      <c r="M1436" s="30">
        <f>IF(OR(H1436="",H1436=0),"",IF(K1436="",IF(J1436="","",IF(OR(ISTEXT(J1436),ISTEXT(H1436)),"",J1436/H1436)),IF(OR(ISTEXT(L1436),ISTEXT(H1436)),"",L1436/H1436)))</f>
        <v/>
      </c>
    </row>
    <row r="1437" ht="13.35" customHeight="1" s="162">
      <c r="B1437" s="307" t="n"/>
      <c r="C1437" s="307" t="n"/>
      <c r="E1437" s="307" t="n"/>
      <c r="F1437" s="32" t="n"/>
      <c r="G1437" s="33">
        <f>IF(F1437="", "", IF(OR(ISTEXT(H1437),ISTEXT(F1437)),"",H1437/F1437))</f>
        <v/>
      </c>
      <c r="H1437" s="33" t="n"/>
      <c r="I1437" s="33" t="n"/>
      <c r="J1437" s="33">
        <f>IF(I1437="", "", IF(OR(ISTEXT(I1437),ISTEXT($F1437)),"",I1437*$F1437))</f>
        <v/>
      </c>
      <c r="K1437" s="33" t="n"/>
      <c r="L1437" s="33">
        <f>IF(K1437="", "", IF(OR(ISTEXT(K1437),ISTEXT($F1437)),"",K1437*$F1437))</f>
        <v/>
      </c>
      <c r="M1437" s="30">
        <f>IF(OR(H1437="",H1437=0),"",IF(K1437="",IF(J1437="","",IF(OR(ISTEXT(J1437),ISTEXT(H1437)),"",J1437/H1437)),IF(OR(ISTEXT(L1437),ISTEXT(H1437)),"",L1437/H1437)))</f>
        <v/>
      </c>
    </row>
    <row r="1438" ht="13.35" customHeight="1" s="162">
      <c r="B1438" s="307" t="n"/>
      <c r="C1438" s="307" t="n"/>
      <c r="E1438" s="307" t="n"/>
      <c r="F1438" s="32" t="n"/>
      <c r="G1438" s="33">
        <f>IF(F1438="", "", IF(OR(ISTEXT(H1438),ISTEXT(F1438)),"",H1438/F1438))</f>
        <v/>
      </c>
      <c r="H1438" s="33" t="n"/>
      <c r="I1438" s="33" t="n"/>
      <c r="J1438" s="33">
        <f>IF(I1438="", "", IF(OR(ISTEXT(I1438),ISTEXT($F1438)),"",I1438*$F1438))</f>
        <v/>
      </c>
      <c r="K1438" s="33" t="n"/>
      <c r="L1438" s="33">
        <f>IF(K1438="", "", IF(OR(ISTEXT(K1438),ISTEXT($F1438)),"",K1438*$F1438))</f>
        <v/>
      </c>
      <c r="M1438" s="30">
        <f>IF(OR(H1438="",H1438=0),"",IF(K1438="",IF(J1438="","",IF(OR(ISTEXT(J1438),ISTEXT(H1438)),"",J1438/H1438)),IF(OR(ISTEXT(L1438),ISTEXT(H1438)),"",L1438/H1438)))</f>
        <v/>
      </c>
    </row>
    <row r="1439" ht="13.35" customHeight="1" s="162">
      <c r="B1439" s="307" t="n"/>
      <c r="C1439" s="307" t="n"/>
      <c r="E1439" s="307" t="n"/>
      <c r="F1439" s="32" t="n"/>
      <c r="G1439" s="33">
        <f>IF(F1439="", "", IF(OR(ISTEXT(H1439),ISTEXT(F1439)),"",H1439/F1439))</f>
        <v/>
      </c>
      <c r="H1439" s="33" t="n"/>
      <c r="I1439" s="33" t="n"/>
      <c r="J1439" s="33">
        <f>IF(I1439="", "", IF(OR(ISTEXT(I1439),ISTEXT($F1439)),"",I1439*$F1439))</f>
        <v/>
      </c>
      <c r="K1439" s="33" t="n"/>
      <c r="L1439" s="33">
        <f>IF(K1439="", "", IF(OR(ISTEXT(K1439),ISTEXT($F1439)),"",K1439*$F1439))</f>
        <v/>
      </c>
      <c r="M1439" s="30">
        <f>IF(OR(H1439="",H1439=0),"",IF(K1439="",IF(J1439="","",IF(OR(ISTEXT(J1439),ISTEXT(H1439)),"",J1439/H1439)),IF(OR(ISTEXT(L1439),ISTEXT(H1439)),"",L1439/H1439)))</f>
        <v/>
      </c>
    </row>
    <row r="1440" ht="13.35" customHeight="1" s="162">
      <c r="B1440" s="307" t="n"/>
      <c r="C1440" s="307" t="n"/>
      <c r="E1440" s="307" t="n"/>
      <c r="F1440" s="32" t="n"/>
      <c r="G1440" s="33">
        <f>IF(F1440="", "", IF(OR(ISTEXT(H1440),ISTEXT(F1440)),"",H1440/F1440))</f>
        <v/>
      </c>
      <c r="H1440" s="33" t="n"/>
      <c r="I1440" s="33" t="n"/>
      <c r="J1440" s="33">
        <f>IF(I1440="", "", IF(OR(ISTEXT(I1440),ISTEXT($F1440)),"",I1440*$F1440))</f>
        <v/>
      </c>
      <c r="K1440" s="33" t="n"/>
      <c r="L1440" s="33">
        <f>IF(K1440="", "", IF(OR(ISTEXT(K1440),ISTEXT($F1440)),"",K1440*$F1440))</f>
        <v/>
      </c>
      <c r="M1440" s="30">
        <f>IF(OR(H1440="",H1440=0),"",IF(K1440="",IF(J1440="","",IF(OR(ISTEXT(J1440),ISTEXT(H1440)),"",J1440/H1440)),IF(OR(ISTEXT(L1440),ISTEXT(H1440)),"",L1440/H1440)))</f>
        <v/>
      </c>
    </row>
    <row r="1441" ht="13.35" customHeight="1" s="162">
      <c r="B1441" s="307" t="n"/>
      <c r="C1441" s="307" t="n"/>
      <c r="E1441" s="307" t="n"/>
      <c r="F1441" s="32" t="n"/>
      <c r="G1441" s="33">
        <f>IF(F1441="", "", IF(OR(ISTEXT(H1441),ISTEXT(F1441)),"",H1441/F1441))</f>
        <v/>
      </c>
      <c r="H1441" s="33" t="n"/>
      <c r="I1441" s="33" t="n"/>
      <c r="J1441" s="33">
        <f>IF(I1441="", "", IF(OR(ISTEXT(I1441),ISTEXT($F1441)),"",I1441*$F1441))</f>
        <v/>
      </c>
      <c r="K1441" s="33" t="n"/>
      <c r="L1441" s="33">
        <f>IF(K1441="", "", IF(OR(ISTEXT(K1441),ISTEXT($F1441)),"",K1441*$F1441))</f>
        <v/>
      </c>
      <c r="M1441" s="30">
        <f>IF(OR(H1441="",H1441=0),"",IF(K1441="",IF(J1441="","",IF(OR(ISTEXT(J1441),ISTEXT(H1441)),"",J1441/H1441)),IF(OR(ISTEXT(L1441),ISTEXT(H1441)),"",L1441/H1441)))</f>
        <v/>
      </c>
    </row>
    <row r="1442" ht="13.35" customHeight="1" s="162">
      <c r="B1442" s="307" t="n"/>
      <c r="C1442" s="307" t="n"/>
      <c r="E1442" s="307" t="n"/>
      <c r="F1442" s="32" t="n"/>
      <c r="G1442" s="33">
        <f>IF(F1442="", "", IF(OR(ISTEXT(H1442),ISTEXT(F1442)),"",H1442/F1442))</f>
        <v/>
      </c>
      <c r="H1442" s="33" t="n"/>
      <c r="I1442" s="33" t="n"/>
      <c r="J1442" s="33">
        <f>IF(I1442="", "", IF(OR(ISTEXT(I1442),ISTEXT($F1442)),"",I1442*$F1442))</f>
        <v/>
      </c>
      <c r="K1442" s="33" t="n"/>
      <c r="L1442" s="33">
        <f>IF(K1442="", "", IF(OR(ISTEXT(K1442),ISTEXT($F1442)),"",K1442*$F1442))</f>
        <v/>
      </c>
      <c r="M1442" s="30">
        <f>IF(OR(H1442="",H1442=0),"",IF(K1442="",IF(J1442="","",IF(OR(ISTEXT(J1442),ISTEXT(H1442)),"",J1442/H1442)),IF(OR(ISTEXT(L1442),ISTEXT(H1442)),"",L1442/H1442)))</f>
        <v/>
      </c>
    </row>
    <row r="1443" ht="13.35" customHeight="1" s="162">
      <c r="B1443" s="307" t="n"/>
      <c r="C1443" s="307" t="n"/>
      <c r="E1443" s="307" t="n"/>
      <c r="F1443" s="32" t="n"/>
      <c r="G1443" s="33">
        <f>IF(F1443="", "", IF(OR(ISTEXT(H1443),ISTEXT(F1443)),"",H1443/F1443))</f>
        <v/>
      </c>
      <c r="H1443" s="33" t="n"/>
      <c r="I1443" s="33" t="n"/>
      <c r="J1443" s="33">
        <f>IF(I1443="", "", IF(OR(ISTEXT(I1443),ISTEXT($F1443)),"",I1443*$F1443))</f>
        <v/>
      </c>
      <c r="K1443" s="33" t="n"/>
      <c r="L1443" s="33">
        <f>IF(K1443="", "", IF(OR(ISTEXT(K1443),ISTEXT($F1443)),"",K1443*$F1443))</f>
        <v/>
      </c>
      <c r="M1443" s="30">
        <f>IF(OR(H1443="",H1443=0),"",IF(K1443="",IF(J1443="","",IF(OR(ISTEXT(J1443),ISTEXT(H1443)),"",J1443/H1443)),IF(OR(ISTEXT(L1443),ISTEXT(H1443)),"",L1443/H1443)))</f>
        <v/>
      </c>
    </row>
    <row r="1444" ht="13.35" customHeight="1" s="162">
      <c r="B1444" s="307" t="n"/>
      <c r="C1444" s="307" t="n"/>
      <c r="E1444" s="307" t="n"/>
      <c r="F1444" s="32" t="n"/>
      <c r="G1444" s="33">
        <f>IF(F1444="", "", IF(OR(ISTEXT(H1444),ISTEXT(F1444)),"",H1444/F1444))</f>
        <v/>
      </c>
      <c r="H1444" s="33" t="n"/>
      <c r="I1444" s="33" t="n"/>
      <c r="J1444" s="33">
        <f>IF(I1444="", "", IF(OR(ISTEXT(I1444),ISTEXT($F1444)),"",I1444*$F1444))</f>
        <v/>
      </c>
      <c r="K1444" s="33" t="n"/>
      <c r="L1444" s="33">
        <f>IF(K1444="", "", IF(OR(ISTEXT(K1444),ISTEXT($F1444)),"",K1444*$F1444))</f>
        <v/>
      </c>
      <c r="M1444" s="30">
        <f>IF(OR(H1444="",H1444=0),"",IF(K1444="",IF(J1444="","",IF(OR(ISTEXT(J1444),ISTEXT(H1444)),"",J1444/H1444)),IF(OR(ISTEXT(L1444),ISTEXT(H1444)),"",L1444/H1444)))</f>
        <v/>
      </c>
    </row>
    <row r="1445" ht="13.35" customHeight="1" s="162">
      <c r="B1445" s="307" t="n"/>
      <c r="C1445" s="307" t="n"/>
      <c r="E1445" s="307" t="n"/>
      <c r="F1445" s="32" t="n"/>
      <c r="G1445" s="33">
        <f>IF(F1445="", "", IF(OR(ISTEXT(H1445),ISTEXT(F1445)),"",H1445/F1445))</f>
        <v/>
      </c>
      <c r="H1445" s="33" t="n"/>
      <c r="I1445" s="33" t="n"/>
      <c r="J1445" s="33">
        <f>IF(I1445="", "", IF(OR(ISTEXT(I1445),ISTEXT($F1445)),"",I1445*$F1445))</f>
        <v/>
      </c>
      <c r="K1445" s="33" t="n"/>
      <c r="L1445" s="33">
        <f>IF(K1445="", "", IF(OR(ISTEXT(K1445),ISTEXT($F1445)),"",K1445*$F1445))</f>
        <v/>
      </c>
      <c r="M1445" s="30">
        <f>IF(OR(H1445="",H1445=0),"",IF(K1445="",IF(J1445="","",IF(OR(ISTEXT(J1445),ISTEXT(H1445)),"",J1445/H1445)),IF(OR(ISTEXT(L1445),ISTEXT(H1445)),"",L1445/H1445)))</f>
        <v/>
      </c>
    </row>
    <row r="1446" ht="13.35" customHeight="1" s="162">
      <c r="B1446" s="307" t="n"/>
      <c r="C1446" s="307" t="n"/>
      <c r="E1446" s="307" t="n"/>
      <c r="F1446" s="32" t="n"/>
      <c r="G1446" s="33">
        <f>IF(F1446="", "", IF(OR(ISTEXT(H1446),ISTEXT(F1446)),"",H1446/F1446))</f>
        <v/>
      </c>
      <c r="H1446" s="33" t="n"/>
      <c r="I1446" s="33" t="n"/>
      <c r="J1446" s="33">
        <f>IF(I1446="", "", IF(OR(ISTEXT(I1446),ISTEXT($F1446)),"",I1446*$F1446))</f>
        <v/>
      </c>
      <c r="K1446" s="33" t="n"/>
      <c r="L1446" s="33">
        <f>IF(K1446="", "", IF(OR(ISTEXT(K1446),ISTEXT($F1446)),"",K1446*$F1446))</f>
        <v/>
      </c>
      <c r="M1446" s="30">
        <f>IF(OR(H1446="",H1446=0),"",IF(K1446="",IF(J1446="","",IF(OR(ISTEXT(J1446),ISTEXT(H1446)),"",J1446/H1446)),IF(OR(ISTEXT(L1446),ISTEXT(H1446)),"",L1446/H1446)))</f>
        <v/>
      </c>
    </row>
    <row r="1447" ht="13.35" customHeight="1" s="162">
      <c r="B1447" s="307" t="n"/>
      <c r="C1447" s="307" t="n"/>
      <c r="E1447" s="307" t="n"/>
      <c r="F1447" s="32" t="n"/>
      <c r="G1447" s="33">
        <f>IF(F1447="", "", IF(OR(ISTEXT(H1447),ISTEXT(F1447)),"",H1447/F1447))</f>
        <v/>
      </c>
      <c r="H1447" s="33" t="n"/>
      <c r="I1447" s="33" t="n"/>
      <c r="J1447" s="33">
        <f>IF(I1447="", "", IF(OR(ISTEXT(I1447),ISTEXT($F1447)),"",I1447*$F1447))</f>
        <v/>
      </c>
      <c r="K1447" s="33" t="n"/>
      <c r="L1447" s="33">
        <f>IF(K1447="", "", IF(OR(ISTEXT(K1447),ISTEXT($F1447)),"",K1447*$F1447))</f>
        <v/>
      </c>
      <c r="M1447" s="30">
        <f>IF(OR(H1447="",H1447=0),"",IF(K1447="",IF(J1447="","",IF(OR(ISTEXT(J1447),ISTEXT(H1447)),"",J1447/H1447)),IF(OR(ISTEXT(L1447),ISTEXT(H1447)),"",L1447/H1447)))</f>
        <v/>
      </c>
    </row>
    <row r="1448" ht="13.35" customHeight="1" s="162">
      <c r="B1448" s="307" t="n"/>
      <c r="C1448" s="307" t="n"/>
      <c r="E1448" s="307" t="n"/>
      <c r="F1448" s="32" t="n"/>
      <c r="G1448" s="33">
        <f>IF(F1448="", "", IF(OR(ISTEXT(H1448),ISTEXT(F1448)),"",H1448/F1448))</f>
        <v/>
      </c>
      <c r="H1448" s="33" t="n"/>
      <c r="I1448" s="33" t="n"/>
      <c r="J1448" s="33">
        <f>IF(I1448="", "", IF(OR(ISTEXT(I1448),ISTEXT($F1448)),"",I1448*$F1448))</f>
        <v/>
      </c>
      <c r="K1448" s="33" t="n"/>
      <c r="L1448" s="33">
        <f>IF(K1448="", "", IF(OR(ISTEXT(K1448),ISTEXT($F1448)),"",K1448*$F1448))</f>
        <v/>
      </c>
      <c r="M1448" s="30">
        <f>IF(OR(H1448="",H1448=0),"",IF(K1448="",IF(J1448="","",IF(OR(ISTEXT(J1448),ISTEXT(H1448)),"",J1448/H1448)),IF(OR(ISTEXT(L1448),ISTEXT(H1448)),"",L1448/H1448)))</f>
        <v/>
      </c>
    </row>
    <row r="1449" ht="13.35" customHeight="1" s="162">
      <c r="B1449" s="307" t="n"/>
      <c r="C1449" s="307" t="n"/>
      <c r="E1449" s="307" t="n"/>
      <c r="F1449" s="32" t="n"/>
      <c r="G1449" s="33">
        <f>IF(F1449="", "", IF(OR(ISTEXT(H1449),ISTEXT(F1449)),"",H1449/F1449))</f>
        <v/>
      </c>
      <c r="H1449" s="33" t="n"/>
      <c r="I1449" s="33" t="n"/>
      <c r="J1449" s="33">
        <f>IF(I1449="", "", IF(OR(ISTEXT(I1449),ISTEXT($F1449)),"",I1449*$F1449))</f>
        <v/>
      </c>
      <c r="K1449" s="33" t="n"/>
      <c r="L1449" s="33">
        <f>IF(K1449="", "", IF(OR(ISTEXT(K1449),ISTEXT($F1449)),"",K1449*$F1449))</f>
        <v/>
      </c>
      <c r="M1449" s="30">
        <f>IF(OR(H1449="",H1449=0),"",IF(K1449="",IF(J1449="","",IF(OR(ISTEXT(J1449),ISTEXT(H1449)),"",J1449/H1449)),IF(OR(ISTEXT(L1449),ISTEXT(H1449)),"",L1449/H1449)))</f>
        <v/>
      </c>
    </row>
    <row r="1450" ht="13.35" customHeight="1" s="162">
      <c r="B1450" s="42" t="n"/>
      <c r="C1450" s="231" t="inlineStr">
        <is>
          <t>Subtotal (this page)</t>
        </is>
      </c>
      <c r="D1450" s="159" t="n"/>
      <c r="E1450" s="42" t="n"/>
      <c r="F1450" s="42" t="n"/>
      <c r="G1450" s="43" t="n"/>
      <c r="H1450" s="43">
        <f>IF(SUM(H1412:H1449)=0,"",SUM(H1412:H1449))</f>
        <v/>
      </c>
      <c r="I1450" s="43" t="n"/>
      <c r="J1450" s="43">
        <f>IF(SUM(J1412:J1449)=0,"",SUM(J1412:J1449))</f>
        <v/>
      </c>
      <c r="K1450" s="43" t="n"/>
      <c r="L1450" s="43">
        <f>IF(SUM(L1412:L1449)=0,"",SUM(L1412:L1449))</f>
        <v/>
      </c>
      <c r="M1450" s="35">
        <f>IF(OR(H1450="",H1450=0),"",IF(L1450="",IF(J1450="","",IF(OR(ISTEXT(J1450),ISTEXT(H1450)),"",J1450/H1450)),IF(OR(ISTEXT(L1450),ISTEXT(H1450)),"",L1450/H1450)))</f>
        <v/>
      </c>
    </row>
    <row r="1451" ht="13.35" customHeight="1" s="162">
      <c r="B1451" s="188" t="inlineStr">
        <is>
          <t>Return Air Inlets (cont.)</t>
        </is>
      </c>
      <c r="C1451" s="174" t="n"/>
      <c r="D1451" s="174" t="n"/>
      <c r="E1451" s="174" t="n"/>
      <c r="F1451" s="173" t="n"/>
      <c r="G1451" s="233" t="inlineStr">
        <is>
          <t>Design VEL</t>
        </is>
      </c>
      <c r="H1451" s="194" t="inlineStr">
        <is>
          <t>Design CFM</t>
        </is>
      </c>
      <c r="I1451" s="188" t="inlineStr">
        <is>
          <t>Initial</t>
        </is>
      </c>
      <c r="J1451" s="173" t="n"/>
      <c r="K1451" s="188" t="inlineStr">
        <is>
          <t>Final</t>
        </is>
      </c>
      <c r="L1451" s="173" t="n"/>
      <c r="M1451" s="188" t="inlineStr">
        <is>
          <t>%</t>
        </is>
      </c>
    </row>
    <row r="1452" ht="13.35" customHeight="1" s="162">
      <c r="B1452" s="153" t="inlineStr">
        <is>
          <t>No.</t>
        </is>
      </c>
      <c r="C1452" s="188" t="inlineStr">
        <is>
          <t>Area Served</t>
        </is>
      </c>
      <c r="D1452" s="188" t="inlineStr">
        <is>
          <t>Type</t>
        </is>
      </c>
      <c r="E1452" s="188" t="inlineStr">
        <is>
          <t>Size</t>
        </is>
      </c>
      <c r="F1452" s="188" t="inlineStr">
        <is>
          <t>Ak</t>
        </is>
      </c>
      <c r="G1452" s="440" t="n"/>
      <c r="H1452" s="440" t="n"/>
      <c r="I1452" s="188" t="inlineStr">
        <is>
          <t>VEL</t>
        </is>
      </c>
      <c r="J1452" s="188" t="inlineStr">
        <is>
          <t>CFM</t>
        </is>
      </c>
      <c r="K1452" s="188" t="inlineStr">
        <is>
          <t>VEL</t>
        </is>
      </c>
      <c r="L1452" s="188" t="inlineStr">
        <is>
          <t>CFM</t>
        </is>
      </c>
      <c r="M1452" s="440" t="n"/>
    </row>
    <row r="1453" ht="13.35" customHeight="1" s="162">
      <c r="B1453" s="31" t="n"/>
      <c r="C1453" s="31" t="n"/>
      <c r="E1453" s="31" t="n"/>
      <c r="F1453" s="32" t="n"/>
      <c r="G1453" s="33">
        <f>IF(F1453="", "", IF(OR(ISTEXT(H1453),ISTEXT(F1453)),"",H1453/F1453))</f>
        <v/>
      </c>
      <c r="H1453" s="33" t="n"/>
      <c r="I1453" s="33" t="n"/>
      <c r="J1453" s="33">
        <f>IF(I1453="", "", IF(OR(ISTEXT(I1453),ISTEXT($F1453)),"",I1453*$F1453))</f>
        <v/>
      </c>
      <c r="K1453" s="33" t="n"/>
      <c r="L1453" s="33">
        <f>IF(K1453="", "", IF(OR(ISTEXT(K1453),ISTEXT($F1453)),"",K1453*$F1453))</f>
        <v/>
      </c>
      <c r="M1453" s="30">
        <f>IF(OR(H1453="",H1453=0),"",IF(K1453="",IF(J1453="","",IF(OR(ISTEXT(J1453),ISTEXT(H1453)),"",J1453/H1453)),IF(OR(ISTEXT(L1453),ISTEXT(H1453)),"",L1453/H1453)))</f>
        <v/>
      </c>
    </row>
    <row r="1454" ht="13.35" customHeight="1" s="162">
      <c r="B1454" s="31" t="n"/>
      <c r="C1454" s="31" t="n"/>
      <c r="E1454" s="31" t="n"/>
      <c r="F1454" s="32" t="n"/>
      <c r="G1454" s="33">
        <f>IF(F1454="", "", IF(OR(ISTEXT(H1454),ISTEXT(F1454)),"",H1454/F1454))</f>
        <v/>
      </c>
      <c r="H1454" s="33" t="n"/>
      <c r="I1454" s="33" t="n"/>
      <c r="J1454" s="33">
        <f>IF(I1454="", "", IF(OR(ISTEXT(I1454),ISTEXT($F1454)),"",I1454*$F1454))</f>
        <v/>
      </c>
      <c r="K1454" s="33" t="n"/>
      <c r="L1454" s="33">
        <f>IF(K1454="", "", IF(OR(ISTEXT(K1454),ISTEXT($F1454)),"",K1454*$F1454))</f>
        <v/>
      </c>
      <c r="M1454" s="30">
        <f>IF(OR(H1454="",H1454=0),"",IF(K1454="",IF(J1454="","",IF(OR(ISTEXT(J1454),ISTEXT(H1454)),"",J1454/H1454)),IF(OR(ISTEXT(L1454),ISTEXT(H1454)),"",L1454/H1454)))</f>
        <v/>
      </c>
    </row>
    <row r="1455" ht="13.35" customHeight="1" s="162">
      <c r="B1455" s="31" t="n"/>
      <c r="C1455" s="31" t="n"/>
      <c r="E1455" s="31" t="n"/>
      <c r="F1455" s="32" t="n"/>
      <c r="G1455" s="33">
        <f>IF(F1455="", "", IF(OR(ISTEXT(H1455),ISTEXT(F1455)),"",H1455/F1455))</f>
        <v/>
      </c>
      <c r="H1455" s="33" t="n"/>
      <c r="I1455" s="33" t="n"/>
      <c r="J1455" s="33">
        <f>IF(I1455="", "", IF(OR(ISTEXT(I1455),ISTEXT($F1455)),"",I1455*$F1455))</f>
        <v/>
      </c>
      <c r="K1455" s="33" t="n"/>
      <c r="L1455" s="33">
        <f>IF(K1455="", "", IF(OR(ISTEXT(K1455),ISTEXT($F1455)),"",K1455*$F1455))</f>
        <v/>
      </c>
      <c r="M1455" s="30">
        <f>IF(OR(H1455="",H1455=0),"",IF(K1455="",IF(J1455="","",IF(OR(ISTEXT(J1455),ISTEXT(H1455)),"",J1455/H1455)),IF(OR(ISTEXT(L1455),ISTEXT(H1455)),"",L1455/H1455)))</f>
        <v/>
      </c>
    </row>
    <row r="1456" ht="13.35" customHeight="1" s="162">
      <c r="B1456" s="31" t="n"/>
      <c r="C1456" s="31" t="n"/>
      <c r="E1456" s="31" t="n"/>
      <c r="F1456" s="32" t="n"/>
      <c r="G1456" s="33">
        <f>IF(F1456="", "", IF(OR(ISTEXT(H1456),ISTEXT(F1456)),"",H1456/F1456))</f>
        <v/>
      </c>
      <c r="H1456" s="33" t="n"/>
      <c r="I1456" s="33" t="n"/>
      <c r="J1456" s="33">
        <f>IF(I1456="", "", IF(OR(ISTEXT(I1456),ISTEXT($F1456)),"",I1456*$F1456))</f>
        <v/>
      </c>
      <c r="K1456" s="33" t="n"/>
      <c r="L1456" s="33">
        <f>IF(K1456="", "", IF(OR(ISTEXT(K1456),ISTEXT($F1456)),"",K1456*$F1456))</f>
        <v/>
      </c>
      <c r="M1456" s="30">
        <f>IF(OR(H1456="",H1456=0),"",IF(K1456="",IF(J1456="","",IF(OR(ISTEXT(J1456),ISTEXT(H1456)),"",J1456/H1456)),IF(OR(ISTEXT(L1456),ISTEXT(H1456)),"",L1456/H1456)))</f>
        <v/>
      </c>
    </row>
    <row r="1457" ht="13.35" customHeight="1" s="162">
      <c r="B1457" s="42" t="n"/>
      <c r="C1457" s="231" t="inlineStr">
        <is>
          <t>Subtotal (this page)</t>
        </is>
      </c>
      <c r="D1457" s="159" t="n"/>
      <c r="E1457" s="42" t="n"/>
      <c r="F1457" s="42" t="n"/>
      <c r="G1457" s="43" t="n"/>
      <c r="H1457" s="43">
        <f>IF(SUM(H1453:H1456)=0,"",SUM(H1453:H1456))</f>
        <v/>
      </c>
      <c r="I1457" s="42" t="n"/>
      <c r="J1457" s="43">
        <f>IF(SUM(J1453:J1456)=0,"",SUM(J1453:J1456))</f>
        <v/>
      </c>
      <c r="K1457" s="42" t="n"/>
      <c r="L1457" s="43">
        <f>IF(SUM(L1453:L1456)=0,"",SUM(L1453:L1456))</f>
        <v/>
      </c>
      <c r="M1457" s="35">
        <f>IF(OR(H1457="",H1457=0),"",IF(L1457="",IF(J1457="","",IF(OR(ISTEXT(J1457),ISTEXT(H1457)),"",J1457/H1457)),IF(OR(ISTEXT(L1457),ISTEXT(H1457)),"",L1457/H1457)))</f>
        <v/>
      </c>
    </row>
    <row r="1458" ht="13.35" customHeight="1" s="162">
      <c r="B1458" s="188" t="inlineStr">
        <is>
          <t>Remarks (cont.)</t>
        </is>
      </c>
      <c r="C1458" s="173" t="n"/>
      <c r="D1458" s="154" t="n"/>
      <c r="E1458" s="174" t="n"/>
      <c r="F1458" s="174" t="n"/>
      <c r="G1458" s="174" t="n"/>
      <c r="H1458" s="174" t="n"/>
      <c r="I1458" s="174" t="n"/>
      <c r="J1458" s="174" t="n"/>
      <c r="K1458" s="174" t="n"/>
      <c r="L1458" s="174" t="n"/>
      <c r="M1458" s="173" t="n"/>
    </row>
    <row r="1459" ht="13.35" customHeight="1" s="162">
      <c r="B1459" s="154" t="n"/>
      <c r="C1459" s="174" t="n"/>
      <c r="D1459" s="174" t="n"/>
      <c r="E1459" s="174" t="n"/>
      <c r="F1459" s="174" t="n"/>
      <c r="G1459" s="174" t="n"/>
      <c r="H1459" s="174" t="n"/>
      <c r="I1459" s="174" t="n"/>
      <c r="J1459" s="174" t="n"/>
      <c r="K1459" s="174" t="n"/>
      <c r="L1459" s="174" t="n"/>
      <c r="M1459" s="173" t="n"/>
    </row>
    <row r="1460" ht="13.35" customHeight="1" s="162">
      <c r="B1460" s="200" t="inlineStr">
        <is>
          <t>System</t>
        </is>
      </c>
      <c r="C1460" s="403" t="n"/>
      <c r="D1460" s="209">
        <f>IF('{Equipment Data Entry}'!B21="","",'{Equipment Data Entry}'!B21)</f>
        <v/>
      </c>
      <c r="E1460" s="418" t="n"/>
      <c r="F1460" s="403" t="n"/>
      <c r="G1460" s="200" t="inlineStr">
        <is>
          <t>Service</t>
        </is>
      </c>
      <c r="H1460" s="403" t="n"/>
      <c r="I1460" s="210">
        <f>IF('{Equipment Data Entry}'!C21="","",'{Equipment Data Entry}'!C21)</f>
        <v/>
      </c>
      <c r="J1460" s="418" t="n"/>
      <c r="K1460" s="418" t="n"/>
      <c r="L1460" s="418" t="n"/>
      <c r="M1460" s="403" t="n"/>
    </row>
    <row r="1461" ht="13.35" customHeight="1" s="162">
      <c r="B1461" s="422" t="n"/>
      <c r="C1461" s="423" t="n"/>
      <c r="D1461" s="422" t="n"/>
      <c r="E1461" s="424" t="n"/>
      <c r="F1461" s="423" t="n"/>
      <c r="G1461" s="422" t="n"/>
      <c r="H1461" s="423" t="n"/>
      <c r="I1461" s="422" t="n"/>
      <c r="J1461" s="424" t="n"/>
      <c r="K1461" s="424" t="n"/>
      <c r="L1461" s="424" t="n"/>
      <c r="M1461" s="423" t="n"/>
    </row>
    <row r="1462" ht="13.35" customHeight="1" s="162">
      <c r="B1462" s="425" t="inlineStr">
        <is>
          <t>Drive Type:</t>
        </is>
      </c>
      <c r="D1462" s="426" t="n"/>
      <c r="E1462" s="425" t="inlineStr">
        <is>
          <t>Rotation – Design:</t>
        </is>
      </c>
      <c r="G1462" s="426" t="n"/>
      <c r="I1462" s="425" t="inlineStr">
        <is>
          <t>Actual:</t>
        </is>
      </c>
      <c r="J1462" s="426" t="n"/>
    </row>
    <row r="1463" ht="13.35" customHeight="1" s="162">
      <c r="B1463" s="200" t="inlineStr">
        <is>
          <t>Unit Data</t>
        </is>
      </c>
      <c r="C1463" s="400" t="n"/>
      <c r="D1463" s="400" t="n"/>
      <c r="E1463" s="400" t="n"/>
      <c r="F1463" s="400" t="n"/>
      <c r="G1463" s="401" t="n"/>
      <c r="I1463" s="200" t="inlineStr">
        <is>
          <t>Design and Performance Data</t>
        </is>
      </c>
      <c r="J1463" s="400" t="n"/>
      <c r="K1463" s="400" t="n"/>
      <c r="L1463" s="401" t="n"/>
      <c r="M1463" s="283" t="n"/>
    </row>
    <row r="1464" ht="13.35" customHeight="1" s="162">
      <c r="B1464" s="199" t="inlineStr">
        <is>
          <t>Manufacturer</t>
        </is>
      </c>
      <c r="C1464" s="401" t="n"/>
      <c r="D1464" s="204">
        <f>IF('{Equipment Data Entry}'!E21="","",'{Equipment Data Entry}'!E21)</f>
        <v/>
      </c>
      <c r="E1464" s="400" t="n"/>
      <c r="F1464" s="400" t="n"/>
      <c r="G1464" s="401" t="n"/>
      <c r="I1464" s="199" t="inlineStr">
        <is>
          <t>Design Criteria</t>
        </is>
      </c>
      <c r="J1464" s="401" t="n"/>
      <c r="K1464" s="199" t="inlineStr">
        <is>
          <t>Design</t>
        </is>
      </c>
      <c r="L1464" s="199" t="inlineStr">
        <is>
          <t>Actual</t>
        </is>
      </c>
    </row>
    <row r="1465" ht="13.35" customHeight="1" s="162">
      <c r="B1465" s="199" t="inlineStr">
        <is>
          <t>Model Number</t>
        </is>
      </c>
      <c r="C1465" s="401" t="n"/>
      <c r="D1465" s="204">
        <f>IF('{Equipment Data Entry}'!F21="","",'{Equipment Data Entry}'!F21)</f>
        <v/>
      </c>
      <c r="E1465" s="400" t="n"/>
      <c r="F1465" s="400" t="n"/>
      <c r="G1465" s="401" t="n"/>
      <c r="I1465" s="199" t="inlineStr">
        <is>
          <t>Total Airflow</t>
        </is>
      </c>
      <c r="J1465" s="401" t="n"/>
      <c r="K1465" s="24">
        <f>H1499</f>
        <v/>
      </c>
      <c r="L1465" s="24">
        <f>L1499</f>
        <v/>
      </c>
      <c r="M1465" s="22">
        <f>IF(OR(L1465="",K1465="",K1465=0),"",IF(OR(ISTEXT(L1465),ISTEXT(K1465)),"",L1465/K1465))</f>
        <v/>
      </c>
    </row>
    <row r="1466" ht="13.35" customHeight="1" s="162">
      <c r="B1466" s="199" t="inlineStr">
        <is>
          <t>Serial Number</t>
        </is>
      </c>
      <c r="C1466" s="401" t="n"/>
      <c r="D1466" s="204" t="n"/>
      <c r="E1466" s="400" t="n"/>
      <c r="F1466" s="400" t="n"/>
      <c r="G1466" s="401" t="n"/>
      <c r="I1466" s="199" t="inlineStr">
        <is>
          <t>Outside Airflow</t>
        </is>
      </c>
      <c r="J1466" s="401" t="n"/>
      <c r="K1466" s="24">
        <f>IF(N(H1507)=0,"",H1507)</f>
        <v/>
      </c>
      <c r="L1466" s="24">
        <f>L1507</f>
        <v/>
      </c>
      <c r="M1466" s="22">
        <f>IF(OR(L1466="",K1466="",K1466=0),"",IF(OR(ISTEXT(L1466),ISTEXT(K1466)),"",L1466/K1466))</f>
        <v/>
      </c>
    </row>
    <row r="1467" ht="13.35" customHeight="1" s="162">
      <c r="B1467" s="199" t="inlineStr">
        <is>
          <t>Area Served</t>
        </is>
      </c>
      <c r="C1467" s="401" t="n"/>
      <c r="D1467" s="204">
        <f>I1460</f>
        <v/>
      </c>
      <c r="E1467" s="400" t="n"/>
      <c r="F1467" s="400" t="n"/>
      <c r="G1467" s="401" t="n"/>
      <c r="I1467" s="199" t="inlineStr">
        <is>
          <t>Return Airflow</t>
        </is>
      </c>
      <c r="J1467" s="401" t="n"/>
      <c r="K1467" s="24">
        <f>IF(K1465="","",IF(ISTEXT(K1465),"",K1465-N(K1466)))</f>
        <v/>
      </c>
      <c r="L1467" s="24">
        <f>IF(L1465="","",IF(ISTEXT(L1465),"",L1465-N(L1466)))</f>
        <v/>
      </c>
    </row>
    <row r="1468" ht="13.35" customHeight="1" s="162">
      <c r="B1468" s="199" t="inlineStr">
        <is>
          <t>Location</t>
        </is>
      </c>
      <c r="C1468" s="401" t="n"/>
      <c r="D1468" s="204">
        <f>IF('{Equipment Data Entry}'!D21="","",'{Equipment Data Entry}'!D21)</f>
        <v/>
      </c>
      <c r="E1468" s="400" t="n"/>
      <c r="F1468" s="400" t="n"/>
      <c r="G1468" s="401" t="n"/>
      <c r="I1468" s="199" t="inlineStr">
        <is>
          <t>Unit ESP</t>
        </is>
      </c>
      <c r="J1468" s="401" t="n"/>
      <c r="K1468" s="71">
        <f>IF('{Equipment Data Entry}'!H21="","",'{Equipment Data Entry}'!H21)</f>
        <v/>
      </c>
      <c r="L1468" s="29">
        <f>I1485</f>
        <v/>
      </c>
    </row>
    <row r="1469" ht="13.35" customHeight="1" s="162">
      <c r="I1469" s="199" t="inlineStr">
        <is>
          <t>Fan RPMs</t>
        </is>
      </c>
      <c r="J1469" s="401" t="n"/>
      <c r="K1469" s="24">
        <f>IF('{Equipment Data Entry}'!I21="","",'{Equipment Data Entry}'!I21)</f>
        <v/>
      </c>
      <c r="L1469" s="24">
        <f>IF(L1478="","",L1478)</f>
        <v/>
      </c>
    </row>
    <row r="1470" ht="13.35" customHeight="1" s="162">
      <c r="B1470" s="200" t="inlineStr">
        <is>
          <t>Motor Data</t>
        </is>
      </c>
      <c r="C1470" s="400" t="n"/>
      <c r="D1470" s="400" t="n"/>
      <c r="E1470" s="400" t="n"/>
      <c r="F1470" s="400" t="n"/>
      <c r="G1470" s="401" t="n"/>
      <c r="I1470" s="199" t="inlineStr">
        <is>
          <t>Filter Type/Size/Qty</t>
        </is>
      </c>
      <c r="J1470" s="400" t="n"/>
      <c r="K1470" s="401" t="n"/>
      <c r="L1470" s="24" t="n"/>
      <c r="M1470" s="401" t="n"/>
    </row>
    <row r="1471" ht="13.35" customHeight="1" s="162">
      <c r="B1471" s="199" t="inlineStr">
        <is>
          <t>Manufacturer</t>
        </is>
      </c>
      <c r="C1471" s="401" t="n"/>
      <c r="D1471" s="203" t="n"/>
      <c r="E1471" s="400" t="n"/>
      <c r="F1471" s="400" t="n"/>
      <c r="G1471" s="401" t="n"/>
      <c r="I1471" s="200" t="inlineStr">
        <is>
          <t>Drive Data</t>
        </is>
      </c>
      <c r="J1471" s="400" t="n"/>
      <c r="K1471" s="400" t="n"/>
      <c r="L1471" s="401" t="n"/>
    </row>
    <row r="1472" ht="13.35" customHeight="1" s="162">
      <c r="B1472" s="199" t="inlineStr">
        <is>
          <t>Horsepower</t>
        </is>
      </c>
      <c r="C1472" s="401" t="n"/>
      <c r="D1472" s="28">
        <f>IF('{Equipment Data Entry}'!G21="","",'{Equipment Data Entry}'!G21)</f>
        <v/>
      </c>
      <c r="E1472" s="21" t="inlineStr">
        <is>
          <t>RPM</t>
        </is>
      </c>
      <c r="F1472" s="24" t="n"/>
      <c r="G1472" s="199" t="inlineStr">
        <is>
          <t>SF</t>
        </is>
      </c>
      <c r="I1472" s="199" t="inlineStr">
        <is>
          <t>Motor sheave</t>
        </is>
      </c>
      <c r="J1472" s="400" t="n"/>
      <c r="K1472" s="24">
        <f>IF('{Equipment Data Entry}'!J21="","",'{Equipment Data Entry}'!J21)</f>
        <v/>
      </c>
      <c r="L1472" s="21" t="inlineStr">
        <is>
          <t>Bore</t>
        </is>
      </c>
      <c r="M1472" s="208"/>
    </row>
    <row r="1473" ht="13.35" customHeight="1" s="162">
      <c r="B1473" s="198">
        <f>IF('{Equipment Data Entry}'!N21="","",'{Equipment Data Entry}'!N21)</f>
        <v/>
      </c>
      <c r="C1473" s="198">
        <f>IF('{Equipment Data Entry}'!O21="","",'{Equipment Data Entry}'!O21)</f>
        <v/>
      </c>
      <c r="D1473" s="21" t="inlineStr">
        <is>
          <t>FLA</t>
        </is>
      </c>
      <c r="E1473" s="25" t="n"/>
      <c r="F1473" s="21" t="inlineStr">
        <is>
          <t>Frame</t>
        </is>
      </c>
      <c r="G1473" s="208" t="n"/>
      <c r="I1473" s="199" t="inlineStr">
        <is>
          <t>Fan pulley</t>
        </is>
      </c>
      <c r="J1473" s="400" t="n"/>
      <c r="K1473" s="24">
        <f>IF('{Equipment Data Entry}'!K21="","",'{Equipment Data Entry}'!K21)</f>
        <v/>
      </c>
      <c r="L1473" s="21" t="inlineStr">
        <is>
          <t>Bore</t>
        </is>
      </c>
      <c r="M1473" s="208"/>
    </row>
    <row r="1474" ht="13.35" customHeight="1" s="162">
      <c r="B1474" s="199" t="inlineStr">
        <is>
          <t>Corrected FLA</t>
        </is>
      </c>
      <c r="C1474" s="401" t="n"/>
      <c r="D1474" s="27">
        <f>IF(OR(E1475="",E1473="",B1473=""),"",IF(OR(ISTEXT(B1473),COUNT(E1475:G1475)=0,ISTEXT(E1473)),"",B1473/AVERAGE(E1475:G1475)*E1473))</f>
        <v/>
      </c>
      <c r="E1474" s="199" t="inlineStr">
        <is>
          <t>Estimated BHP</t>
        </is>
      </c>
      <c r="F1474" s="401" t="n"/>
      <c r="G1474" s="27">
        <f>IF(OR(COUNT(E1476:G1476)=0,IF(N(E1477)&gt;0,E1477,N(D1472))=0,IF(N(D1474)&gt;0,D1474,N(E1473))=0),"",IF(N(E1477)&gt;0,E1477,N(D1472))*AVERAGE(E1476:G1476)/IF(N(D1474)&gt;0,D1474,N(E1473)))</f>
        <v/>
      </c>
      <c r="I1474" s="199" t="inlineStr">
        <is>
          <t>Belt(s)</t>
        </is>
      </c>
      <c r="J1474" s="208">
        <f>IF('{Equipment Data Entry}'!L21="","",'{Equipment Data Entry}'!L21)</f>
        <v/>
      </c>
      <c r="K1474" s="199" t="inlineStr">
        <is>
          <t>C to C</t>
        </is>
      </c>
      <c r="L1474" s="64">
        <f>IF('{Equipment Data Entry}'!M21="","",'{Equipment Data Entry}'!M21)</f>
        <v/>
      </c>
    </row>
    <row r="1475" ht="13.35" customHeight="1" s="162">
      <c r="B1475" s="199" t="inlineStr">
        <is>
          <t>Measured Voltage</t>
        </is>
      </c>
      <c r="C1475" s="400" t="n"/>
      <c r="D1475" s="401" t="n"/>
      <c r="E1475" s="24" t="n"/>
      <c r="F1475" s="24" t="n"/>
      <c r="G1475" s="24" t="n"/>
      <c r="I1475" s="199" t="inlineStr">
        <is>
          <t>Final Settings</t>
        </is>
      </c>
      <c r="J1475" s="400" t="n"/>
      <c r="K1475" s="401" t="n"/>
      <c r="L1475" s="24" t="n"/>
      <c r="M1475" s="401" t="n"/>
    </row>
    <row r="1476" ht="13.35" customHeight="1" s="162">
      <c r="B1476" s="199" t="inlineStr">
        <is>
          <t>Measured Amperage</t>
        </is>
      </c>
      <c r="C1476" s="400" t="n"/>
      <c r="D1476" s="401" t="n"/>
      <c r="E1476" s="25" t="n"/>
      <c r="F1476" s="25" t="n"/>
      <c r="G1476" s="25" t="n"/>
      <c r="I1476" s="205" t="inlineStr">
        <is>
          <t>RPM Data</t>
        </is>
      </c>
      <c r="J1476" s="401" t="n"/>
      <c r="K1476" s="205" t="inlineStr">
        <is>
          <t>Initial</t>
        </is>
      </c>
      <c r="L1476" s="205" t="inlineStr">
        <is>
          <t>Final</t>
        </is>
      </c>
    </row>
    <row r="1477" ht="13.35" customHeight="1" s="162">
      <c r="B1477" s="199" t="inlineStr">
        <is>
          <t>Motor HP (nameplate)</t>
        </is>
      </c>
      <c r="C1477" s="400"/>
      <c r="D1477" s="401"/>
      <c r="E1477" s="24"/>
      <c r="F1477" s="24"/>
      <c r="G1477" s="24"/>
      <c r="I1477" s="199" t="inlineStr">
        <is>
          <t>Motor RPM</t>
        </is>
      </c>
      <c r="J1477" s="401" t="n"/>
      <c r="K1477" s="24" t="n"/>
      <c r="L1477" s="24" t="n"/>
    </row>
    <row r="1478" ht="13.35" customHeight="1" s="162">
      <c r="B1478" s="200" t="inlineStr">
        <is>
          <t>Static Pressure Profile (in. w.g.)</t>
        </is>
      </c>
      <c r="C1478" s="400" t="n"/>
      <c r="D1478" s="400" t="n"/>
      <c r="E1478" s="400" t="n"/>
      <c r="F1478" s="400" t="n"/>
      <c r="G1478" s="401" t="n"/>
      <c r="I1478" s="199" t="inlineStr">
        <is>
          <t>Fan RPM</t>
        </is>
      </c>
      <c r="J1478" s="401" t="n"/>
      <c r="K1478" s="24" t="n"/>
      <c r="L1478" s="24" t="n"/>
    </row>
    <row r="1479" ht="13.35" customHeight="1" s="162">
      <c r="B1479" s="490">
        <f>IFERROR(INDEX('{Dropdowns}'!$AI$2:$AO$7,MATCH($D$1482,'{Dropdowns}'!$AH$2:$AH$7,0),1),"")</f>
        <v/>
      </c>
      <c r="C1479" s="490">
        <f>IFERROR(INDEX('{Dropdowns}'!$AI$2:$AO$7,MATCH($D$1482,'{Dropdowns}'!$AH$2:$AH$7,0),2),"")</f>
        <v/>
      </c>
      <c r="D1479" s="490">
        <f>IFERROR(INDEX('{Dropdowns}'!$AI$2:$AO$7,MATCH($D$1482,'{Dropdowns}'!$AH$2:$AH$7,0),3),"")</f>
        <v/>
      </c>
      <c r="E1479" s="490">
        <f>IFERROR(INDEX('{Dropdowns}'!$AI$2:$AO$7,MATCH($D$1482,'{Dropdowns}'!$AH$2:$AH$7,0),4),"")</f>
        <v/>
      </c>
      <c r="F1479" s="490">
        <f>IFERROR(INDEX('{Dropdowns}'!$AI$2:$AO$7,MATCH($D$1482,'{Dropdowns}'!$AH$2:$AH$7,0),5),"")</f>
        <v/>
      </c>
      <c r="G1479" s="490">
        <f>IFERROR(INDEX('{Dropdowns}'!$AI$2:$AO$7,MATCH($D$1482,'{Dropdowns}'!$AH$2:$AH$7,0),6),"")</f>
        <v/>
      </c>
      <c r="H1479" s="490">
        <f>IFERROR(INDEX('{Dropdowns}'!$AI$2:$AO$7,MATCH($D$1482,'{Dropdowns}'!$AH$2:$AH$7,0),7),"")</f>
        <v/>
      </c>
      <c r="I1479" s="199" t="inlineStr">
        <is>
          <t>VSD Frequency</t>
        </is>
      </c>
      <c r="J1479" s="401" t="n"/>
      <c r="K1479" s="66" t="n"/>
      <c r="L1479" s="66" t="n"/>
    </row>
    <row r="1480" ht="13.35" customHeight="1" s="162">
      <c r="B1480" s="492"/>
      <c r="C1480" s="492"/>
      <c r="D1480" s="492"/>
      <c r="E1480" s="492"/>
      <c r="F1480" s="492"/>
      <c r="G1480" s="492"/>
      <c r="H1480" s="492"/>
      <c r="I1480" s="199" t="inlineStr">
        <is>
          <t>OA Damper Position</t>
        </is>
      </c>
      <c r="J1480" s="400" t="n"/>
      <c r="K1480" s="401" t="n"/>
      <c r="L1480" s="56" t="n"/>
      <c r="Q1480">
        <f>IF(B1480="","",B1480)</f>
        <v/>
      </c>
      <c r="R1480">
        <f>IF(C1479="—",Q1480,IF(C1480="","",C1480))</f>
        <v/>
      </c>
      <c r="S1480">
        <f>IF(D1479="—",R1480,IF(D1480="","",D1480))</f>
        <v/>
      </c>
      <c r="T1480">
        <f>IF(E1479="—",S1480,IF(E1480="","",E1480))</f>
        <v/>
      </c>
      <c r="U1480">
        <f>IF(F1479="—",T1480,IF(F1480="","",F1480))</f>
        <v/>
      </c>
      <c r="V1480">
        <f>IF(G1479="—",U1480,IF(G1480="","",G1480))</f>
        <v/>
      </c>
      <c r="W1480">
        <f>IFERROR(MATCH("Fan",$C$1479:$H$1479,0),"")</f>
        <v/>
      </c>
      <c r="X1480">
        <f>IF(W1480="","",INDEX(P1482:U1482,W1480))</f>
        <v/>
      </c>
      <c r="Y1480">
        <f>IF(W1480="","",INDEX(Q1481:V1481,W1480))</f>
        <v/>
      </c>
    </row>
    <row r="1481" ht="13.35" customHeight="1" s="162">
      <c r="B1481" s="491" t="inlineStr">
        <is>
          <t>Δ</t>
        </is>
      </c>
      <c r="C1481" s="498">
        <f>IF(OR(C1479="—",C1480="",Q1480=""),"",IF(OR(ISTEXT(C1480),ISTEXT(Q1480)),"","Δ "&amp;TEXT(C1480-Q1480,"0.00")))</f>
        <v/>
      </c>
      <c r="D1481" s="498">
        <f>IF(OR(D1479="—",D1480="",R1480=""),"",IF(OR(ISTEXT(D1480),ISTEXT(R1480)),"","Δ "&amp;TEXT(D1480-R1480,"0.00")))</f>
        <v/>
      </c>
      <c r="E1481" s="498">
        <f>IF(OR(E1479="—",E1480="",S1480=""),"",IF(OR(ISTEXT(E1480),ISTEXT(S1480)),"","Δ "&amp;TEXT(E1480-S1480,"0.00")))</f>
        <v/>
      </c>
      <c r="F1481" s="498">
        <f>IF(OR(F1479="—",F1480="",T1480=""),"",IF(OR(ISTEXT(F1480),ISTEXT(T1480)),"","Δ "&amp;TEXT(F1480-T1480,"0.00")))</f>
        <v/>
      </c>
      <c r="G1481" s="498">
        <f>IF(OR(G1479="—",G1480="",U1480=""),"",IF(OR(ISTEXT(G1480),ISTEXT(U1480)),"","Δ "&amp;TEXT(G1480-U1480,"0.00")))</f>
        <v/>
      </c>
      <c r="H1481" s="498">
        <f>IF(OR(H1479="—",H1480="",V1480=""),"",IF(OR(ISTEXT(H1480),ISTEXT(V1480)),"","Δ "&amp;TEXT(H1480-V1480,"0.00")))</f>
        <v/>
      </c>
      <c r="Q1481">
        <f>IF(OR(C1480="",ISTEXT(C1480)),R1481,C1480)</f>
        <v/>
      </c>
      <c r="R1481">
        <f>IF(OR(D1480="",ISTEXT(D1480)),S1481,D1480)</f>
        <v/>
      </c>
      <c r="S1481">
        <f>IF(OR(E1480="",ISTEXT(E1480)),T1481,E1480)</f>
        <v/>
      </c>
      <c r="T1481">
        <f>IF(OR(F1480="",ISTEXT(F1480)),U1481,F1480)</f>
        <v/>
      </c>
      <c r="U1481">
        <f>IF(OR(G1480="",ISTEXT(G1480)),V1481,G1480)</f>
        <v/>
      </c>
      <c r="V1481">
        <f>IF(OR(H1480="",ISTEXT(H1480)),"",H1480)</f>
        <v/>
      </c>
    </row>
    <row r="1482" ht="13.35" customHeight="1" s="162">
      <c r="B1482" s="425" t="inlineStr">
        <is>
          <t>Unit type:</t>
        </is>
      </c>
      <c r="D1482" s="522" t="inlineStr">
        <is>
          <t>RTU</t>
        </is>
      </c>
      <c r="E1482" s="414" t="n"/>
      <c r="F1482" s="494" t="inlineStr">
        <is>
          <t>Airflow left to right. Δ = this reading minus the one before it; in. w.g.</t>
        </is>
      </c>
      <c r="P1482">
        <f>IF(B1480="","",B1480)</f>
        <v/>
      </c>
      <c r="Q1482">
        <f>IF(C1480="",P1482,C1480)</f>
        <v/>
      </c>
      <c r="R1482">
        <f>IF(D1480="",Q1482,D1480)</f>
        <v/>
      </c>
      <c r="S1482">
        <f>IF(E1480="",R1482,E1480)</f>
        <v/>
      </c>
      <c r="T1482">
        <f>IF(F1480="",S1482,F1480)</f>
        <v/>
      </c>
      <c r="U1482">
        <f>IF(G1480="",T1482,G1480)</f>
        <v/>
      </c>
      <c r="V1482">
        <f>IF(H1480="",U1482,H1480)</f>
        <v/>
      </c>
    </row>
    <row r="1483" ht="13.35" customHeight="1" s="162">
      <c r="B1483" s="500" t="inlineStr">
        <is>
          <t>Fan inlet</t>
        </is>
      </c>
      <c r="D1483" s="501">
        <f>IF(X1480="","",X1480)</f>
        <v/>
      </c>
      <c r="F1483" s="500" t="inlineStr">
        <is>
          <t>Discharge</t>
        </is>
      </c>
      <c r="I1483" s="501">
        <f>IF(V1482="","",V1482)</f>
        <v/>
      </c>
    </row>
    <row r="1484" ht="13.35" customHeight="1" s="162"/>
    <row r="1485" ht="13.35" customHeight="1" s="162">
      <c r="B1485" s="500" t="inlineStr">
        <is>
          <t>Fan TSP</t>
        </is>
      </c>
      <c r="E1485" s="501">
        <f>IF(OR(X1480="",Y1480=""),"",IF(OR(ISTEXT(X1480),ISTEXT(Y1480)),"",Y1480-X1480))</f>
        <v/>
      </c>
      <c r="F1485" s="500" t="inlineStr">
        <is>
          <t>ESP</t>
        </is>
      </c>
      <c r="I1485" s="501">
        <f>IF(OR(B1480="",V1482=""),"",IF(OR(ISTEXT(B1480),ISTEXT(V1482)),"",V1482-B1480))</f>
        <v/>
      </c>
      <c r="J1485" s="500" t="inlineStr">
        <is>
          <t>Unit ΔP (inlet → fan)</t>
        </is>
      </c>
      <c r="M1485" s="501">
        <f>IF(OR(B1480="",X1480=""),"",IF(OR(ISTEXT(B1480),ISTEXT(X1480)),"",X1480-B1480))</f>
        <v/>
      </c>
    </row>
    <row r="1486" ht="13.35" customHeight="1" s="162">
      <c r="B1486" s="437" t="inlineStr">
        <is>
          <t>Instrument:</t>
        </is>
      </c>
      <c r="C1486" s="13" t="n"/>
      <c r="D1486" s="502" t="n"/>
      <c r="E1486" s="503" t="n"/>
      <c r="F1486" s="503" t="n"/>
      <c r="G1486" s="437" t="inlineStr">
        <is>
          <t>Ak basis / notes:</t>
        </is>
      </c>
      <c r="H1486" s="13" t="n"/>
      <c r="I1486" s="504" t="n"/>
      <c r="J1486" s="503" t="n"/>
      <c r="K1486" s="503" t="n"/>
      <c r="L1486" s="503" t="n"/>
      <c r="M1486" s="503" t="n"/>
    </row>
    <row r="1487" ht="13.35" customHeight="1" s="162">
      <c r="B1487" s="188" t="inlineStr">
        <is>
          <t>Supply Air Diffuser / Outlet Airflow</t>
        </is>
      </c>
      <c r="C1487" s="174" t="n"/>
      <c r="D1487" s="174" t="n"/>
      <c r="E1487" s="174" t="n"/>
      <c r="F1487" s="173" t="n"/>
      <c r="G1487" s="233" t="inlineStr">
        <is>
          <t>Design VEL</t>
        </is>
      </c>
      <c r="H1487" s="194" t="inlineStr">
        <is>
          <t>Design CFM</t>
        </is>
      </c>
      <c r="I1487" s="188" t="inlineStr">
        <is>
          <t>Initial</t>
        </is>
      </c>
      <c r="J1487" s="173" t="n"/>
      <c r="K1487" s="188" t="inlineStr">
        <is>
          <t>Final</t>
        </is>
      </c>
      <c r="L1487" s="173" t="n"/>
      <c r="M1487" s="188" t="inlineStr">
        <is>
          <t>%</t>
        </is>
      </c>
    </row>
    <row r="1488" ht="13.35" customHeight="1" s="162">
      <c r="B1488" s="153" t="inlineStr">
        <is>
          <t>No.</t>
        </is>
      </c>
      <c r="C1488" s="188" t="inlineStr">
        <is>
          <t>Area Served</t>
        </is>
      </c>
      <c r="D1488" s="188" t="inlineStr">
        <is>
          <t>Type</t>
        </is>
      </c>
      <c r="E1488" s="188" t="inlineStr">
        <is>
          <t>Size</t>
        </is>
      </c>
      <c r="F1488" s="188" t="inlineStr">
        <is>
          <t>Ak</t>
        </is>
      </c>
      <c r="G1488" s="440" t="n"/>
      <c r="H1488" s="440" t="n"/>
      <c r="I1488" s="188" t="inlineStr">
        <is>
          <t>VEL</t>
        </is>
      </c>
      <c r="J1488" s="188" t="inlineStr">
        <is>
          <t>CFM</t>
        </is>
      </c>
      <c r="K1488" s="188" t="inlineStr">
        <is>
          <t>VEL</t>
        </is>
      </c>
      <c r="L1488" s="188" t="inlineStr">
        <is>
          <t>CFM</t>
        </is>
      </c>
      <c r="M1488" s="440" t="n"/>
    </row>
    <row r="1489" ht="13.35" customHeight="1" s="162">
      <c r="B1489" s="307" t="n"/>
      <c r="C1489" s="307" t="n"/>
      <c r="E1489" s="307" t="n"/>
      <c r="F1489" s="32" t="n"/>
      <c r="G1489" s="33">
        <f>IF(F1489="", "", IF(OR(ISTEXT(H1489),ISTEXT(F1489)),"",H1489/F1489))</f>
        <v/>
      </c>
      <c r="H1489" s="33" t="n"/>
      <c r="I1489" s="33" t="n"/>
      <c r="J1489" s="33">
        <f>IF(I1489="", "", IF(OR(ISTEXT(I1489),ISTEXT($F1489)),"",I1489*$F1489))</f>
        <v/>
      </c>
      <c r="K1489" s="33" t="n"/>
      <c r="L1489" s="33">
        <f>IF(K1489="", "", IF(OR(ISTEXT(K1489),ISTEXT($F1489)),"",K1489*$F1489))</f>
        <v/>
      </c>
      <c r="M1489" s="30">
        <f>IF(OR(H1489="",H1489=0),"",IF(K1489="",IF(J1489="","",IF(OR(ISTEXT(J1489),ISTEXT(H1489)),"",J1489/H1489)),IF(OR(ISTEXT(L1489),ISTEXT(H1489)),"",L1489/H1489)))</f>
        <v/>
      </c>
    </row>
    <row r="1490" ht="13.35" customHeight="1" s="162">
      <c r="B1490" s="307" t="n"/>
      <c r="C1490" s="307" t="n"/>
      <c r="E1490" s="307" t="n"/>
      <c r="F1490" s="32" t="n"/>
      <c r="G1490" s="33">
        <f>IF(F1490="", "", IF(OR(ISTEXT(H1490),ISTEXT(F1490)),"",H1490/F1490))</f>
        <v/>
      </c>
      <c r="H1490" s="33" t="n"/>
      <c r="I1490" s="33" t="n"/>
      <c r="J1490" s="33">
        <f>IF(I1490="", "", IF(OR(ISTEXT(I1490),ISTEXT($F1490)),"",I1490*$F1490))</f>
        <v/>
      </c>
      <c r="K1490" s="33" t="n"/>
      <c r="L1490" s="33">
        <f>IF(K1490="", "", IF(OR(ISTEXT(K1490),ISTEXT($F1490)),"",K1490*$F1490))</f>
        <v/>
      </c>
      <c r="M1490" s="30">
        <f>IF(OR(H1490="",H1490=0),"",IF(K1490="",IF(J1490="","",IF(OR(ISTEXT(J1490),ISTEXT(H1490)),"",J1490/H1490)),IF(OR(ISTEXT(L1490),ISTEXT(H1490)),"",L1490/H1490)))</f>
        <v/>
      </c>
    </row>
    <row r="1491" ht="13.35" customHeight="1" s="162">
      <c r="B1491" s="307" t="n"/>
      <c r="C1491" s="307" t="n"/>
      <c r="E1491" s="307" t="n"/>
      <c r="F1491" s="32" t="n"/>
      <c r="G1491" s="33">
        <f>IF(F1491="", "", IF(OR(ISTEXT(H1491),ISTEXT(F1491)),"",H1491/F1491))</f>
        <v/>
      </c>
      <c r="H1491" s="33" t="n"/>
      <c r="I1491" s="33" t="n"/>
      <c r="J1491" s="33">
        <f>IF(I1491="", "", IF(OR(ISTEXT(I1491),ISTEXT($F1491)),"",I1491*$F1491))</f>
        <v/>
      </c>
      <c r="K1491" s="33" t="n"/>
      <c r="L1491" s="33">
        <f>IF(K1491="", "", IF(OR(ISTEXT(K1491),ISTEXT($F1491)),"",K1491*$F1491))</f>
        <v/>
      </c>
      <c r="M1491" s="30">
        <f>IF(OR(H1491="",H1491=0),"",IF(K1491="",IF(J1491="","",IF(OR(ISTEXT(J1491),ISTEXT(H1491)),"",J1491/H1491)),IF(OR(ISTEXT(L1491),ISTEXT(H1491)),"",L1491/H1491)))</f>
        <v/>
      </c>
    </row>
    <row r="1492" ht="13.35" customHeight="1" s="162">
      <c r="B1492" s="307" t="n"/>
      <c r="C1492" s="307" t="n"/>
      <c r="E1492" s="307" t="n"/>
      <c r="F1492" s="32" t="n"/>
      <c r="G1492" s="33">
        <f>IF(F1492="", "", IF(OR(ISTEXT(H1492),ISTEXT(F1492)),"",H1492/F1492))</f>
        <v/>
      </c>
      <c r="H1492" s="33" t="n"/>
      <c r="I1492" s="33" t="n"/>
      <c r="J1492" s="33">
        <f>IF(I1492="", "", IF(OR(ISTEXT(I1492),ISTEXT($F1492)),"",I1492*$F1492))</f>
        <v/>
      </c>
      <c r="K1492" s="33" t="n"/>
      <c r="L1492" s="33">
        <f>IF(K1492="", "", IF(OR(ISTEXT(K1492),ISTEXT($F1492)),"",K1492*$F1492))</f>
        <v/>
      </c>
      <c r="M1492" s="30">
        <f>IF(OR(H1492="",H1492=0),"",IF(K1492="",IF(J1492="","",IF(OR(ISTEXT(J1492),ISTEXT(H1492)),"",J1492/H1492)),IF(OR(ISTEXT(L1492),ISTEXT(H1492)),"",L1492/H1492)))</f>
        <v/>
      </c>
    </row>
    <row r="1493" ht="13.35" customHeight="1" s="162">
      <c r="B1493" s="307" t="n"/>
      <c r="C1493" s="307" t="n"/>
      <c r="E1493" s="307" t="n"/>
      <c r="F1493" s="32" t="n"/>
      <c r="G1493" s="33">
        <f>IF(F1493="", "", IF(OR(ISTEXT(H1493),ISTEXT(F1493)),"",H1493/F1493))</f>
        <v/>
      </c>
      <c r="H1493" s="33" t="n"/>
      <c r="I1493" s="33" t="n"/>
      <c r="J1493" s="33">
        <f>IF(I1493="", "", IF(OR(ISTEXT(I1493),ISTEXT($F1493)),"",I1493*$F1493))</f>
        <v/>
      </c>
      <c r="K1493" s="33" t="n"/>
      <c r="L1493" s="33">
        <f>IF(K1493="", "", IF(OR(ISTEXT(K1493),ISTEXT($F1493)),"",K1493*$F1493))</f>
        <v/>
      </c>
      <c r="M1493" s="30">
        <f>IF(OR(H1493="",H1493=0),"",IF(K1493="",IF(J1493="","",IF(OR(ISTEXT(J1493),ISTEXT(H1493)),"",J1493/H1493)),IF(OR(ISTEXT(L1493),ISTEXT(H1493)),"",L1493/H1493)))</f>
        <v/>
      </c>
    </row>
    <row r="1494" ht="13.35" customHeight="1" s="162">
      <c r="B1494" s="307" t="n"/>
      <c r="C1494" s="307" t="n"/>
      <c r="E1494" s="307" t="n"/>
      <c r="F1494" s="32" t="n"/>
      <c r="G1494" s="33">
        <f>IF(F1494="", "", IF(OR(ISTEXT(H1494),ISTEXT(F1494)),"",H1494/F1494))</f>
        <v/>
      </c>
      <c r="H1494" s="33" t="n"/>
      <c r="I1494" s="33" t="n"/>
      <c r="J1494" s="33">
        <f>IF(I1494="", "", IF(OR(ISTEXT(I1494),ISTEXT($F1494)),"",I1494*$F1494))</f>
        <v/>
      </c>
      <c r="K1494" s="33" t="n"/>
      <c r="L1494" s="33">
        <f>IF(K1494="", "", IF(OR(ISTEXT(K1494),ISTEXT($F1494)),"",K1494*$F1494))</f>
        <v/>
      </c>
      <c r="M1494" s="30">
        <f>IF(OR(H1494="",H1494=0),"",IF(K1494="",IF(J1494="","",IF(OR(ISTEXT(J1494),ISTEXT(H1494)),"",J1494/H1494)),IF(OR(ISTEXT(L1494),ISTEXT(H1494)),"",L1494/H1494)))</f>
        <v/>
      </c>
    </row>
    <row r="1495" ht="13.35" customHeight="1" s="162">
      <c r="B1495" s="307" t="n"/>
      <c r="C1495" s="307" t="n"/>
      <c r="E1495" s="307" t="n"/>
      <c r="F1495" s="32" t="n"/>
      <c r="G1495" s="33">
        <f>IF(F1495="", "", IF(OR(ISTEXT(H1495),ISTEXT(F1495)),"",H1495/F1495))</f>
        <v/>
      </c>
      <c r="H1495" s="33" t="n"/>
      <c r="I1495" s="33" t="n"/>
      <c r="J1495" s="33">
        <f>IF(I1495="", "", IF(OR(ISTEXT(I1495),ISTEXT($F1495)),"",I1495*$F1495))</f>
        <v/>
      </c>
      <c r="K1495" s="33" t="n"/>
      <c r="L1495" s="33">
        <f>IF(K1495="", "", IF(OR(ISTEXT(K1495),ISTEXT($F1495)),"",K1495*$F1495))</f>
        <v/>
      </c>
      <c r="M1495" s="30">
        <f>IF(OR(H1495="",H1495=0),"",IF(K1495="",IF(J1495="","",IF(OR(ISTEXT(J1495),ISTEXT(H1495)),"",J1495/H1495)),IF(OR(ISTEXT(L1495),ISTEXT(H1495)),"",L1495/H1495)))</f>
        <v/>
      </c>
    </row>
    <row r="1496" ht="13.35" customHeight="1" s="162">
      <c r="B1496" s="307" t="n"/>
      <c r="C1496" s="307" t="n"/>
      <c r="E1496" s="307" t="n"/>
      <c r="F1496" s="32" t="n"/>
      <c r="G1496" s="33">
        <f>IF(F1496="", "", IF(OR(ISTEXT(H1496),ISTEXT(F1496)),"",H1496/F1496))</f>
        <v/>
      </c>
      <c r="H1496" s="33" t="n"/>
      <c r="I1496" s="33" t="n"/>
      <c r="J1496" s="33">
        <f>IF(I1496="", "", IF(OR(ISTEXT(I1496),ISTEXT($F1496)),"",I1496*$F1496))</f>
        <v/>
      </c>
      <c r="K1496" s="33" t="n"/>
      <c r="L1496" s="33">
        <f>IF(K1496="", "", IF(OR(ISTEXT(K1496),ISTEXT($F1496)),"",K1496*$F1496))</f>
        <v/>
      </c>
      <c r="M1496" s="30">
        <f>IF(OR(H1496="",H1496=0),"",IF(K1496="",IF(J1496="","",IF(OR(ISTEXT(J1496),ISTEXT(H1496)),"",J1496/H1496)),IF(OR(ISTEXT(L1496),ISTEXT(H1496)),"",L1496/H1496)))</f>
        <v/>
      </c>
    </row>
    <row r="1497" ht="13.35" customHeight="1" s="162">
      <c r="B1497" s="307" t="n"/>
      <c r="C1497" s="307" t="n"/>
      <c r="E1497" s="307" t="n"/>
      <c r="F1497" s="32" t="n"/>
      <c r="G1497" s="33">
        <f>IF(F1497="", "", IF(OR(ISTEXT(H1497),ISTEXT(F1497)),"",H1497/F1497))</f>
        <v/>
      </c>
      <c r="H1497" s="33" t="n"/>
      <c r="I1497" s="33" t="n"/>
      <c r="J1497" s="33">
        <f>IF(I1497="", "", IF(OR(ISTEXT(I1497),ISTEXT($F1497)),"",I1497*$F1497))</f>
        <v/>
      </c>
      <c r="K1497" s="33" t="n"/>
      <c r="L1497" s="33">
        <f>IF(K1497="", "", IF(OR(ISTEXT(K1497),ISTEXT($F1497)),"",K1497*$F1497))</f>
        <v/>
      </c>
      <c r="M1497" s="30">
        <f>IF(OR(H1497="",H1497=0),"",IF(K1497="",IF(J1497="","",IF(OR(ISTEXT(J1497),ISTEXT(H1497)),"",J1497/H1497)),IF(OR(ISTEXT(L1497),ISTEXT(H1497)),"",L1497/H1497)))</f>
        <v/>
      </c>
    </row>
    <row r="1498" ht="13.35" customHeight="1" s="162">
      <c r="B1498" s="307" t="n"/>
      <c r="C1498" s="307" t="n"/>
      <c r="E1498" s="307" t="n"/>
      <c r="F1498" s="32" t="n"/>
      <c r="G1498" s="33">
        <f>IF(F1498="", "", IF(OR(ISTEXT(H1498),ISTEXT(F1498)),"",H1498/F1498))</f>
        <v/>
      </c>
      <c r="H1498" s="33" t="n"/>
      <c r="I1498" s="33" t="n"/>
      <c r="J1498" s="33">
        <f>IF(I1498="", "", IF(OR(ISTEXT(I1498),ISTEXT($F1498)),"",I1498*$F1498))</f>
        <v/>
      </c>
      <c r="K1498" s="33" t="n"/>
      <c r="L1498" s="33">
        <f>IF(K1498="", "", IF(OR(ISTEXT(K1498),ISTEXT($F1498)),"",K1498*$F1498))</f>
        <v/>
      </c>
      <c r="M1498" s="30">
        <f>IF(OR(H1498="",H1498=0),"",IF(K1498="",IF(J1498="","",IF(OR(ISTEXT(J1498),ISTEXT(H1498)),"",J1498/H1498)),IF(OR(ISTEXT(L1498),ISTEXT(H1498)),"",L1498/H1498)))</f>
        <v/>
      </c>
    </row>
    <row r="1499" ht="13.35" customHeight="1" s="162">
      <c r="B1499" s="42" t="n"/>
      <c r="C1499" s="231" t="inlineStr">
        <is>
          <t>Total</t>
        </is>
      </c>
      <c r="D1499" s="159" t="n"/>
      <c r="E1499" s="42" t="n"/>
      <c r="F1499" s="42" t="n"/>
      <c r="G1499" s="43" t="n"/>
      <c r="H1499" s="43">
        <f>IF(SUM(H1489:H1498)+SUM(H1516:H1553)=0,"",SUM(H1489:H1498)+SUM(H1516:H1553))</f>
        <v/>
      </c>
      <c r="I1499" s="43" t="n"/>
      <c r="J1499" s="43">
        <f>IF(SUM(J1489:J1498)+SUM(J1516:J1553)=0,"",SUM(J1489:J1498)+SUM(J1516:J1553))</f>
        <v/>
      </c>
      <c r="K1499" s="43" t="n"/>
      <c r="L1499" s="43">
        <f>IF(SUM(L1489:L1498)+SUM(L1516:L1553)=0,"",SUM(L1489:L1498)+SUM(L1516:L1553))</f>
        <v/>
      </c>
      <c r="M1499" s="35">
        <f>IF(OR(H1499="",H1499=0),"",IF(L1499="",IF(J1499="","",IF(OR(ISTEXT(J1499),ISTEXT(H1499)),"",J1499/H1499)),IF(OR(ISTEXT(L1499),ISTEXT(H1499)),"",L1499/H1499)))</f>
        <v/>
      </c>
    </row>
    <row r="1500" ht="13.35" customHeight="1" s="162">
      <c r="B1500" s="188" t="inlineStr">
        <is>
          <t>Return Air Register / Inlet Airflow</t>
        </is>
      </c>
      <c r="C1500" s="174" t="n"/>
      <c r="D1500" s="174" t="n"/>
      <c r="E1500" s="174" t="n"/>
      <c r="F1500" s="173" t="n"/>
      <c r="G1500" s="233" t="inlineStr">
        <is>
          <t>Design VEL</t>
        </is>
      </c>
      <c r="H1500" s="194" t="inlineStr">
        <is>
          <t>Design CFM</t>
        </is>
      </c>
      <c r="I1500" s="188" t="inlineStr">
        <is>
          <t>Initial</t>
        </is>
      </c>
      <c r="J1500" s="173" t="n"/>
      <c r="K1500" s="188" t="inlineStr">
        <is>
          <t>Final</t>
        </is>
      </c>
      <c r="L1500" s="173" t="n"/>
      <c r="M1500" s="188" t="inlineStr">
        <is>
          <t>%</t>
        </is>
      </c>
    </row>
    <row r="1501" ht="13.35" customHeight="1" s="162">
      <c r="B1501" s="153" t="inlineStr">
        <is>
          <t>No.</t>
        </is>
      </c>
      <c r="C1501" s="188" t="inlineStr">
        <is>
          <t>Area Served</t>
        </is>
      </c>
      <c r="D1501" s="188" t="inlineStr">
        <is>
          <t>Type</t>
        </is>
      </c>
      <c r="E1501" s="188" t="inlineStr">
        <is>
          <t>Size</t>
        </is>
      </c>
      <c r="F1501" s="188" t="inlineStr">
        <is>
          <t>Ak</t>
        </is>
      </c>
      <c r="G1501" s="440" t="n"/>
      <c r="H1501" s="440" t="n"/>
      <c r="I1501" s="188" t="inlineStr">
        <is>
          <t>VEL</t>
        </is>
      </c>
      <c r="J1501" s="188" t="inlineStr">
        <is>
          <t>CFM</t>
        </is>
      </c>
      <c r="K1501" s="188" t="inlineStr">
        <is>
          <t>VEL</t>
        </is>
      </c>
      <c r="L1501" s="188" t="inlineStr">
        <is>
          <t>CFM</t>
        </is>
      </c>
      <c r="M1501" s="440" t="n"/>
    </row>
    <row r="1502" ht="13.35" customHeight="1" s="162">
      <c r="B1502" s="31" t="n"/>
      <c r="C1502" s="31" t="n"/>
      <c r="E1502" s="31" t="n"/>
      <c r="F1502" s="32" t="n"/>
      <c r="G1502" s="33">
        <f>IF(F1502="", "", IF(OR(ISTEXT(H1502),ISTEXT(F1502)),"",H1502/F1502))</f>
        <v/>
      </c>
      <c r="H1502" s="33">
        <f>IF(H1499="","",IF(ISTEXT(H1499),"",H1499-N(H1507)))</f>
        <v/>
      </c>
      <c r="I1502" s="33" t="n"/>
      <c r="J1502" s="33">
        <f>IF(I1502="", "", IF(OR(ISTEXT(I1502),ISTEXT($F1502)),"",I1502*$F1502))</f>
        <v/>
      </c>
      <c r="K1502" s="33" t="n"/>
      <c r="L1502" s="33">
        <f>IF(L1507="","",IF(ISTEXT(L1499),"",L1499-N(L1507)))</f>
        <v/>
      </c>
      <c r="M1502" s="30">
        <f>IF(OR(H1502="",H1502=0),"",IF(K1502="",IF(J1502="","",IF(OR(ISTEXT(J1502),ISTEXT(H1502)),"",J1502/H1502)),IF(OR(ISTEXT(L1502),ISTEXT(H1502)),"",L1502/H1502)))</f>
        <v/>
      </c>
    </row>
    <row r="1503" ht="13.35" customHeight="1" s="162">
      <c r="B1503" s="31" t="n"/>
      <c r="C1503" s="31" t="n"/>
      <c r="E1503" s="31" t="n"/>
      <c r="F1503" s="32" t="n"/>
      <c r="G1503" s="33">
        <f>IF(F1503="", "", IF(OR(ISTEXT(H1503),ISTEXT(F1503)),"",H1503/F1503))</f>
        <v/>
      </c>
      <c r="H1503" s="33" t="n"/>
      <c r="I1503" s="33" t="n"/>
      <c r="J1503" s="33">
        <f>IF(I1503="", "", IF(OR(ISTEXT(I1503),ISTEXT($F1503)),"",I1503*$F1503))</f>
        <v/>
      </c>
      <c r="K1503" s="33" t="n"/>
      <c r="L1503" s="33">
        <f>IF(K1503="", "", IF(OR(ISTEXT(K1503),ISTEXT($F1503)),"",K1503*$F1503))</f>
        <v/>
      </c>
      <c r="M1503" s="30">
        <f>IF(OR(H1503="",H1503=0),"",IF(K1503="",IF(J1503="","",IF(OR(ISTEXT(J1503),ISTEXT(H1503)),"",J1503/H1503)),IF(OR(ISTEXT(L1503),ISTEXT(H1503)),"",L1503/H1503)))</f>
        <v/>
      </c>
    </row>
    <row r="1504" ht="13.35" customHeight="1" s="162">
      <c r="B1504" s="42" t="n"/>
      <c r="C1504" s="231" t="inlineStr">
        <is>
          <t>Total</t>
        </is>
      </c>
      <c r="D1504" s="159" t="n"/>
      <c r="E1504" s="42" t="n"/>
      <c r="F1504" s="42" t="n"/>
      <c r="G1504" s="43" t="n"/>
      <c r="H1504" s="43">
        <f>IF(SUM(H1502:H1503)+SUM(H1557:H1560)=0,"",SUM(H1502:H1503)+SUM(H1557:H1560))</f>
        <v/>
      </c>
      <c r="I1504" s="42" t="n"/>
      <c r="J1504" s="43">
        <f>IF(SUM(J1502:J1503)+SUM(J1557:J1560)=0,"",SUM(J1502:J1503)+SUM(J1557:J1560))</f>
        <v/>
      </c>
      <c r="K1504" s="42" t="n"/>
      <c r="L1504" s="43">
        <f>IF(SUM(L1502:L1503)+SUM(L1557:L1560)=0,"",SUM(L1502:L1503)+SUM(L1557:L1560))</f>
        <v/>
      </c>
      <c r="M1504" s="35">
        <f>IF(OR(H1504="",H1504=0),"",IF(L1504="",IF(J1504="","",IF(OR(ISTEXT(J1504),ISTEXT(H1504)),"",J1504/H1504)),IF(OR(ISTEXT(L1504),ISTEXT(H1504)),"",L1504/H1504)))</f>
        <v/>
      </c>
    </row>
    <row r="1505" ht="13.35" customHeight="1" s="162">
      <c r="B1505" s="188" t="inlineStr">
        <is>
          <t>Outside Air Inlet / Duct Airflow</t>
        </is>
      </c>
      <c r="C1505" s="174" t="n"/>
      <c r="D1505" s="174" t="n"/>
      <c r="E1505" s="174" t="n"/>
      <c r="F1505" s="173" t="n"/>
      <c r="G1505" s="233" t="inlineStr">
        <is>
          <t>Design VEL</t>
        </is>
      </c>
      <c r="H1505" s="194" t="inlineStr">
        <is>
          <t>Design CFM</t>
        </is>
      </c>
      <c r="I1505" s="188" t="inlineStr">
        <is>
          <t>Initial</t>
        </is>
      </c>
      <c r="J1505" s="173" t="n"/>
      <c r="K1505" s="188" t="inlineStr">
        <is>
          <t>Final</t>
        </is>
      </c>
      <c r="L1505" s="173" t="n"/>
      <c r="M1505" s="188" t="inlineStr">
        <is>
          <t>%</t>
        </is>
      </c>
    </row>
    <row r="1506" ht="13.35" customHeight="1" s="162">
      <c r="B1506" s="153" t="inlineStr">
        <is>
          <t>No.</t>
        </is>
      </c>
      <c r="C1506" s="188" t="inlineStr">
        <is>
          <t>Area Served</t>
        </is>
      </c>
      <c r="D1506" s="188" t="inlineStr">
        <is>
          <t>Type</t>
        </is>
      </c>
      <c r="E1506" s="188" t="inlineStr">
        <is>
          <t>Size</t>
        </is>
      </c>
      <c r="F1506" s="188" t="inlineStr">
        <is>
          <t>Ak</t>
        </is>
      </c>
      <c r="G1506" s="440" t="n"/>
      <c r="H1506" s="440" t="n"/>
      <c r="I1506" s="188" t="inlineStr">
        <is>
          <t>VEL</t>
        </is>
      </c>
      <c r="J1506" s="188" t="inlineStr">
        <is>
          <t>CFM</t>
        </is>
      </c>
      <c r="K1506" s="188" t="inlineStr">
        <is>
          <t>VEL</t>
        </is>
      </c>
      <c r="L1506" s="188" t="inlineStr">
        <is>
          <t>CFM</t>
        </is>
      </c>
      <c r="M1506" s="440" t="n"/>
    </row>
    <row r="1507" ht="13.35" customHeight="1" s="162">
      <c r="B1507" s="31" t="n"/>
      <c r="C1507" s="31" t="n"/>
      <c r="E1507" s="31" t="n"/>
      <c r="F1507" s="32" t="n"/>
      <c r="G1507" s="33">
        <f>IF(F1507="", "", IF(OR(ISTEXT(H1507),ISTEXT(F1507)),"",H1507/F1507))</f>
        <v/>
      </c>
      <c r="H1507" s="33" t="n"/>
      <c r="I1507" s="33" t="n"/>
      <c r="J1507" s="33">
        <f>IF(I1507="", "", IF(OR(ISTEXT(I1507),ISTEXT($F1507)),"",I1507*$F1507))</f>
        <v/>
      </c>
      <c r="K1507" s="33" t="n"/>
      <c r="L1507" s="33">
        <f>IF(K1507="", "", IF(OR(ISTEXT(K1507),ISTEXT($F1507)),"",K1507*$F1507))</f>
        <v/>
      </c>
      <c r="M1507" s="30">
        <f>IF(OR(H1507="",H1507=0),"",IF(K1507="",IF(J1507="","",IF(OR(ISTEXT(J1507),ISTEXT(H1507)),"",J1507/H1507)),IF(OR(ISTEXT(L1507),ISTEXT(H1507)),"",L1507/H1507)))</f>
        <v/>
      </c>
    </row>
    <row r="1508" ht="13.35" customHeight="1" s="162">
      <c r="B1508" s="188" t="inlineStr">
        <is>
          <t>Remarks</t>
        </is>
      </c>
      <c r="C1508" s="173" t="n"/>
      <c r="D1508" s="154" t="n"/>
      <c r="E1508" s="174" t="n"/>
      <c r="F1508" s="174" t="n"/>
      <c r="G1508" s="174" t="n"/>
      <c r="H1508" s="174" t="n"/>
      <c r="I1508" s="174" t="n"/>
      <c r="J1508" s="174" t="n"/>
      <c r="K1508" s="174" t="n"/>
      <c r="L1508" s="174" t="n"/>
      <c r="M1508" s="173" t="n"/>
    </row>
    <row r="1509" ht="13.35" customHeight="1" s="162">
      <c r="B1509" s="154" t="n"/>
      <c r="C1509" s="174" t="n"/>
      <c r="D1509" s="174" t="n"/>
      <c r="E1509" s="174" t="n"/>
      <c r="F1509" s="174" t="n"/>
      <c r="G1509" s="174" t="n"/>
      <c r="H1509" s="174" t="n"/>
      <c r="I1509" s="174" t="n"/>
      <c r="J1509" s="174" t="n"/>
      <c r="K1509" s="174" t="n"/>
      <c r="L1509" s="174" t="n"/>
      <c r="M1509" s="173" t="n"/>
    </row>
    <row r="1510" ht="13.35" customHeight="1" s="162">
      <c r="B1510" s="154" t="n"/>
      <c r="C1510" s="174" t="n"/>
      <c r="D1510" s="174" t="n"/>
      <c r="E1510" s="174" t="n"/>
      <c r="F1510" s="174" t="n"/>
      <c r="G1510" s="174" t="n"/>
      <c r="H1510" s="174" t="n"/>
      <c r="I1510" s="174" t="n"/>
      <c r="J1510" s="174" t="n"/>
      <c r="K1510" s="174" t="n"/>
      <c r="L1510" s="174" t="n"/>
      <c r="M1510" s="173" t="n"/>
    </row>
    <row r="1511" ht="13.35" customHeight="1" s="162"/>
    <row r="1512" ht="13.35" customHeight="1" s="162">
      <c r="B1512" s="200" t="inlineStr">
        <is>
          <t>System (cont.)</t>
        </is>
      </c>
      <c r="C1512" s="403" t="n"/>
      <c r="D1512" s="209">
        <f>IF('{Equipment Data Entry}'!B21="","",'{Equipment Data Entry}'!B21)</f>
        <v/>
      </c>
      <c r="E1512" s="418" t="n"/>
      <c r="F1512" s="403" t="n"/>
      <c r="G1512" s="200" t="inlineStr">
        <is>
          <t>Service</t>
        </is>
      </c>
      <c r="H1512" s="403" t="n"/>
      <c r="I1512" s="210">
        <f>IF('{Equipment Data Entry}'!C21="","",'{Equipment Data Entry}'!C21)</f>
        <v/>
      </c>
      <c r="J1512" s="418" t="n"/>
      <c r="K1512" s="418" t="n"/>
      <c r="L1512" s="418" t="n"/>
      <c r="M1512" s="403" t="n"/>
    </row>
    <row r="1513" ht="13.35" customHeight="1" s="162">
      <c r="B1513" s="422" t="n"/>
      <c r="C1513" s="423" t="n"/>
      <c r="D1513" s="422" t="n"/>
      <c r="E1513" s="424" t="n"/>
      <c r="F1513" s="423" t="n"/>
      <c r="G1513" s="422" t="n"/>
      <c r="H1513" s="423" t="n"/>
      <c r="I1513" s="422" t="n"/>
      <c r="J1513" s="424" t="n"/>
      <c r="K1513" s="424" t="n"/>
      <c r="L1513" s="424" t="n"/>
      <c r="M1513" s="423" t="n"/>
    </row>
    <row r="1514" ht="13.35" customHeight="1" s="162">
      <c r="B1514" s="188" t="inlineStr">
        <is>
          <t>Supply Air Outlets (cont.)</t>
        </is>
      </c>
      <c r="C1514" s="174" t="n"/>
      <c r="D1514" s="174" t="n"/>
      <c r="E1514" s="174" t="n"/>
      <c r="F1514" s="173" t="n"/>
      <c r="G1514" s="233" t="inlineStr">
        <is>
          <t>Design VEL</t>
        </is>
      </c>
      <c r="H1514" s="194" t="inlineStr">
        <is>
          <t>Design CFM</t>
        </is>
      </c>
      <c r="I1514" s="188" t="inlineStr">
        <is>
          <t>Initial</t>
        </is>
      </c>
      <c r="J1514" s="173" t="n"/>
      <c r="K1514" s="188" t="inlineStr">
        <is>
          <t>Final</t>
        </is>
      </c>
      <c r="L1514" s="173" t="n"/>
      <c r="M1514" s="188" t="inlineStr">
        <is>
          <t>%</t>
        </is>
      </c>
    </row>
    <row r="1515" ht="13.35" customHeight="1" s="162">
      <c r="B1515" s="153" t="inlineStr">
        <is>
          <t>No.</t>
        </is>
      </c>
      <c r="C1515" s="188" t="inlineStr">
        <is>
          <t>Area Served</t>
        </is>
      </c>
      <c r="D1515" s="188" t="inlineStr">
        <is>
          <t>Type</t>
        </is>
      </c>
      <c r="E1515" s="188" t="inlineStr">
        <is>
          <t>Size</t>
        </is>
      </c>
      <c r="F1515" s="188" t="inlineStr">
        <is>
          <t>Ak</t>
        </is>
      </c>
      <c r="G1515" s="440" t="n"/>
      <c r="H1515" s="440" t="n"/>
      <c r="I1515" s="188" t="inlineStr">
        <is>
          <t>VEL</t>
        </is>
      </c>
      <c r="J1515" s="188" t="inlineStr">
        <is>
          <t>CFM</t>
        </is>
      </c>
      <c r="K1515" s="188" t="inlineStr">
        <is>
          <t>VEL</t>
        </is>
      </c>
      <c r="L1515" s="188" t="inlineStr">
        <is>
          <t>CFM</t>
        </is>
      </c>
      <c r="M1515" s="440" t="n"/>
    </row>
    <row r="1516" ht="13.35" customHeight="1" s="162">
      <c r="B1516" s="307" t="n"/>
      <c r="C1516" s="307" t="n"/>
      <c r="E1516" s="307" t="n"/>
      <c r="F1516" s="32" t="n"/>
      <c r="G1516" s="33">
        <f>IF(F1516="", "", IF(OR(ISTEXT(H1516),ISTEXT(F1516)),"",H1516/F1516))</f>
        <v/>
      </c>
      <c r="H1516" s="33" t="n"/>
      <c r="I1516" s="33" t="n"/>
      <c r="J1516" s="33">
        <f>IF(I1516="", "", IF(OR(ISTEXT(I1516),ISTEXT($F1516)),"",I1516*$F1516))</f>
        <v/>
      </c>
      <c r="K1516" s="33" t="n"/>
      <c r="L1516" s="33">
        <f>IF(K1516="", "", IF(OR(ISTEXT(K1516),ISTEXT($F1516)),"",K1516*$F1516))</f>
        <v/>
      </c>
      <c r="M1516" s="30">
        <f>IF(OR(H1516="",H1516=0),"",IF(K1516="",IF(J1516="","",IF(OR(ISTEXT(J1516),ISTEXT(H1516)),"",J1516/H1516)),IF(OR(ISTEXT(L1516),ISTEXT(H1516)),"",L1516/H1516)))</f>
        <v/>
      </c>
    </row>
    <row r="1517" ht="13.35" customHeight="1" s="162">
      <c r="B1517" s="307" t="n"/>
      <c r="C1517" s="307" t="n"/>
      <c r="E1517" s="307" t="n"/>
      <c r="F1517" s="32" t="n"/>
      <c r="G1517" s="33">
        <f>IF(F1517="", "", IF(OR(ISTEXT(H1517),ISTEXT(F1517)),"",H1517/F1517))</f>
        <v/>
      </c>
      <c r="H1517" s="33" t="n"/>
      <c r="I1517" s="33" t="n"/>
      <c r="J1517" s="33">
        <f>IF(I1517="", "", IF(OR(ISTEXT(I1517),ISTEXT($F1517)),"",I1517*$F1517))</f>
        <v/>
      </c>
      <c r="K1517" s="33" t="n"/>
      <c r="L1517" s="33">
        <f>IF(K1517="", "", IF(OR(ISTEXT(K1517),ISTEXT($F1517)),"",K1517*$F1517))</f>
        <v/>
      </c>
      <c r="M1517" s="30">
        <f>IF(OR(H1517="",H1517=0),"",IF(K1517="",IF(J1517="","",IF(OR(ISTEXT(J1517),ISTEXT(H1517)),"",J1517/H1517)),IF(OR(ISTEXT(L1517),ISTEXT(H1517)),"",L1517/H1517)))</f>
        <v/>
      </c>
    </row>
    <row r="1518" ht="13.35" customHeight="1" s="162">
      <c r="B1518" s="307" t="n"/>
      <c r="C1518" s="307" t="n"/>
      <c r="E1518" s="307" t="n"/>
      <c r="F1518" s="32" t="n"/>
      <c r="G1518" s="33">
        <f>IF(F1518="", "", IF(OR(ISTEXT(H1518),ISTEXT(F1518)),"",H1518/F1518))</f>
        <v/>
      </c>
      <c r="H1518" s="33" t="n"/>
      <c r="I1518" s="33" t="n"/>
      <c r="J1518" s="33">
        <f>IF(I1518="", "", IF(OR(ISTEXT(I1518),ISTEXT($F1518)),"",I1518*$F1518))</f>
        <v/>
      </c>
      <c r="K1518" s="33" t="n"/>
      <c r="L1518" s="33">
        <f>IF(K1518="", "", IF(OR(ISTEXT(K1518),ISTEXT($F1518)),"",K1518*$F1518))</f>
        <v/>
      </c>
      <c r="M1518" s="30">
        <f>IF(OR(H1518="",H1518=0),"",IF(K1518="",IF(J1518="","",IF(OR(ISTEXT(J1518),ISTEXT(H1518)),"",J1518/H1518)),IF(OR(ISTEXT(L1518),ISTEXT(H1518)),"",L1518/H1518)))</f>
        <v/>
      </c>
    </row>
    <row r="1519" ht="13.35" customHeight="1" s="162">
      <c r="B1519" s="307" t="n"/>
      <c r="C1519" s="307" t="n"/>
      <c r="E1519" s="307" t="n"/>
      <c r="F1519" s="32" t="n"/>
      <c r="G1519" s="33">
        <f>IF(F1519="", "", IF(OR(ISTEXT(H1519),ISTEXT(F1519)),"",H1519/F1519))</f>
        <v/>
      </c>
      <c r="H1519" s="33" t="n"/>
      <c r="I1519" s="33" t="n"/>
      <c r="J1519" s="33">
        <f>IF(I1519="", "", IF(OR(ISTEXT(I1519),ISTEXT($F1519)),"",I1519*$F1519))</f>
        <v/>
      </c>
      <c r="K1519" s="33" t="n"/>
      <c r="L1519" s="33">
        <f>IF(K1519="", "", IF(OR(ISTEXT(K1519),ISTEXT($F1519)),"",K1519*$F1519))</f>
        <v/>
      </c>
      <c r="M1519" s="30">
        <f>IF(OR(H1519="",H1519=0),"",IF(K1519="",IF(J1519="","",IF(OR(ISTEXT(J1519),ISTEXT(H1519)),"",J1519/H1519)),IF(OR(ISTEXT(L1519),ISTEXT(H1519)),"",L1519/H1519)))</f>
        <v/>
      </c>
    </row>
    <row r="1520" ht="13.35" customHeight="1" s="162">
      <c r="B1520" s="307" t="n"/>
      <c r="C1520" s="307" t="n"/>
      <c r="E1520" s="307" t="n"/>
      <c r="F1520" s="32" t="n"/>
      <c r="G1520" s="33">
        <f>IF(F1520="", "", IF(OR(ISTEXT(H1520),ISTEXT(F1520)),"",H1520/F1520))</f>
        <v/>
      </c>
      <c r="H1520" s="33" t="n"/>
      <c r="I1520" s="33" t="n"/>
      <c r="J1520" s="33">
        <f>IF(I1520="", "", IF(OR(ISTEXT(I1520),ISTEXT($F1520)),"",I1520*$F1520))</f>
        <v/>
      </c>
      <c r="K1520" s="33" t="n"/>
      <c r="L1520" s="33">
        <f>IF(K1520="", "", IF(OR(ISTEXT(K1520),ISTEXT($F1520)),"",K1520*$F1520))</f>
        <v/>
      </c>
      <c r="M1520" s="30">
        <f>IF(OR(H1520="",H1520=0),"",IF(K1520="",IF(J1520="","",IF(OR(ISTEXT(J1520),ISTEXT(H1520)),"",J1520/H1520)),IF(OR(ISTEXT(L1520),ISTEXT(H1520)),"",L1520/H1520)))</f>
        <v/>
      </c>
    </row>
    <row r="1521" ht="13.35" customHeight="1" s="162">
      <c r="B1521" s="307" t="n"/>
      <c r="C1521" s="307" t="n"/>
      <c r="E1521" s="307" t="n"/>
      <c r="F1521" s="32" t="n"/>
      <c r="G1521" s="33">
        <f>IF(F1521="", "", IF(OR(ISTEXT(H1521),ISTEXT(F1521)),"",H1521/F1521))</f>
        <v/>
      </c>
      <c r="H1521" s="33" t="n"/>
      <c r="I1521" s="33" t="n"/>
      <c r="J1521" s="33">
        <f>IF(I1521="", "", IF(OR(ISTEXT(I1521),ISTEXT($F1521)),"",I1521*$F1521))</f>
        <v/>
      </c>
      <c r="K1521" s="33" t="n"/>
      <c r="L1521" s="33">
        <f>IF(K1521="", "", IF(OR(ISTEXT(K1521),ISTEXT($F1521)),"",K1521*$F1521))</f>
        <v/>
      </c>
      <c r="M1521" s="30">
        <f>IF(OR(H1521="",H1521=0),"",IF(K1521="",IF(J1521="","",IF(OR(ISTEXT(J1521),ISTEXT(H1521)),"",J1521/H1521)),IF(OR(ISTEXT(L1521),ISTEXT(H1521)),"",L1521/H1521)))</f>
        <v/>
      </c>
    </row>
    <row r="1522" ht="13.35" customHeight="1" s="162">
      <c r="B1522" s="307" t="n"/>
      <c r="C1522" s="307" t="n"/>
      <c r="E1522" s="307" t="n"/>
      <c r="F1522" s="32" t="n"/>
      <c r="G1522" s="33">
        <f>IF(F1522="", "", IF(OR(ISTEXT(H1522),ISTEXT(F1522)),"",H1522/F1522))</f>
        <v/>
      </c>
      <c r="H1522" s="33" t="n"/>
      <c r="I1522" s="33" t="n"/>
      <c r="J1522" s="33">
        <f>IF(I1522="", "", IF(OR(ISTEXT(I1522),ISTEXT($F1522)),"",I1522*$F1522))</f>
        <v/>
      </c>
      <c r="K1522" s="33" t="n"/>
      <c r="L1522" s="33">
        <f>IF(K1522="", "", IF(OR(ISTEXT(K1522),ISTEXT($F1522)),"",K1522*$F1522))</f>
        <v/>
      </c>
      <c r="M1522" s="30">
        <f>IF(OR(H1522="",H1522=0),"",IF(K1522="",IF(J1522="","",IF(OR(ISTEXT(J1522),ISTEXT(H1522)),"",J1522/H1522)),IF(OR(ISTEXT(L1522),ISTEXT(H1522)),"",L1522/H1522)))</f>
        <v/>
      </c>
    </row>
    <row r="1523" ht="13.35" customHeight="1" s="162">
      <c r="B1523" s="307" t="n"/>
      <c r="C1523" s="307" t="n"/>
      <c r="E1523" s="307" t="n"/>
      <c r="F1523" s="32" t="n"/>
      <c r="G1523" s="33">
        <f>IF(F1523="", "", IF(OR(ISTEXT(H1523),ISTEXT(F1523)),"",H1523/F1523))</f>
        <v/>
      </c>
      <c r="H1523" s="33" t="n"/>
      <c r="I1523" s="33" t="n"/>
      <c r="J1523" s="33">
        <f>IF(I1523="", "", IF(OR(ISTEXT(I1523),ISTEXT($F1523)),"",I1523*$F1523))</f>
        <v/>
      </c>
      <c r="K1523" s="33" t="n"/>
      <c r="L1523" s="33">
        <f>IF(K1523="", "", IF(OR(ISTEXT(K1523),ISTEXT($F1523)),"",K1523*$F1523))</f>
        <v/>
      </c>
      <c r="M1523" s="30">
        <f>IF(OR(H1523="",H1523=0),"",IF(K1523="",IF(J1523="","",IF(OR(ISTEXT(J1523),ISTEXT(H1523)),"",J1523/H1523)),IF(OR(ISTEXT(L1523),ISTEXT(H1523)),"",L1523/H1523)))</f>
        <v/>
      </c>
    </row>
    <row r="1524" ht="13.35" customHeight="1" s="162">
      <c r="B1524" s="307" t="n"/>
      <c r="C1524" s="307" t="n"/>
      <c r="E1524" s="307" t="n"/>
      <c r="F1524" s="32" t="n"/>
      <c r="G1524" s="33">
        <f>IF(F1524="", "", IF(OR(ISTEXT(H1524),ISTEXT(F1524)),"",H1524/F1524))</f>
        <v/>
      </c>
      <c r="H1524" s="33" t="n"/>
      <c r="I1524" s="33" t="n"/>
      <c r="J1524" s="33">
        <f>IF(I1524="", "", IF(OR(ISTEXT(I1524),ISTEXT($F1524)),"",I1524*$F1524))</f>
        <v/>
      </c>
      <c r="K1524" s="33" t="n"/>
      <c r="L1524" s="33">
        <f>IF(K1524="", "", IF(OR(ISTEXT(K1524),ISTEXT($F1524)),"",K1524*$F1524))</f>
        <v/>
      </c>
      <c r="M1524" s="30">
        <f>IF(OR(H1524="",H1524=0),"",IF(K1524="",IF(J1524="","",IF(OR(ISTEXT(J1524),ISTEXT(H1524)),"",J1524/H1524)),IF(OR(ISTEXT(L1524),ISTEXT(H1524)),"",L1524/H1524)))</f>
        <v/>
      </c>
    </row>
    <row r="1525" ht="13.35" customHeight="1" s="162">
      <c r="B1525" s="307" t="n"/>
      <c r="C1525" s="307" t="n"/>
      <c r="E1525" s="307" t="n"/>
      <c r="F1525" s="32" t="n"/>
      <c r="G1525" s="33">
        <f>IF(F1525="", "", IF(OR(ISTEXT(H1525),ISTEXT(F1525)),"",H1525/F1525))</f>
        <v/>
      </c>
      <c r="H1525" s="33" t="n"/>
      <c r="I1525" s="33" t="n"/>
      <c r="J1525" s="33">
        <f>IF(I1525="", "", IF(OR(ISTEXT(I1525),ISTEXT($F1525)),"",I1525*$F1525))</f>
        <v/>
      </c>
      <c r="K1525" s="33" t="n"/>
      <c r="L1525" s="33">
        <f>IF(K1525="", "", IF(OR(ISTEXT(K1525),ISTEXT($F1525)),"",K1525*$F1525))</f>
        <v/>
      </c>
      <c r="M1525" s="30">
        <f>IF(OR(H1525="",H1525=0),"",IF(K1525="",IF(J1525="","",IF(OR(ISTEXT(J1525),ISTEXT(H1525)),"",J1525/H1525)),IF(OR(ISTEXT(L1525),ISTEXT(H1525)),"",L1525/H1525)))</f>
        <v/>
      </c>
    </row>
    <row r="1526" ht="13.35" customHeight="1" s="162">
      <c r="B1526" s="307" t="n"/>
      <c r="C1526" s="307" t="n"/>
      <c r="E1526" s="307" t="n"/>
      <c r="F1526" s="32" t="n"/>
      <c r="G1526" s="33">
        <f>IF(F1526="", "", IF(OR(ISTEXT(H1526),ISTEXT(F1526)),"",H1526/F1526))</f>
        <v/>
      </c>
      <c r="H1526" s="33" t="n"/>
      <c r="I1526" s="33" t="n"/>
      <c r="J1526" s="33">
        <f>IF(I1526="", "", IF(OR(ISTEXT(I1526),ISTEXT($F1526)),"",I1526*$F1526))</f>
        <v/>
      </c>
      <c r="K1526" s="33" t="n"/>
      <c r="L1526" s="33">
        <f>IF(K1526="", "", IF(OR(ISTEXT(K1526),ISTEXT($F1526)),"",K1526*$F1526))</f>
        <v/>
      </c>
      <c r="M1526" s="30">
        <f>IF(OR(H1526="",H1526=0),"",IF(K1526="",IF(J1526="","",IF(OR(ISTEXT(J1526),ISTEXT(H1526)),"",J1526/H1526)),IF(OR(ISTEXT(L1526),ISTEXT(H1526)),"",L1526/H1526)))</f>
        <v/>
      </c>
    </row>
    <row r="1527" ht="13.35" customHeight="1" s="162">
      <c r="B1527" s="307" t="n"/>
      <c r="C1527" s="307" t="n"/>
      <c r="E1527" s="307" t="n"/>
      <c r="F1527" s="32" t="n"/>
      <c r="G1527" s="33">
        <f>IF(F1527="", "", IF(OR(ISTEXT(H1527),ISTEXT(F1527)),"",H1527/F1527))</f>
        <v/>
      </c>
      <c r="H1527" s="33" t="n"/>
      <c r="I1527" s="33" t="n"/>
      <c r="J1527" s="33">
        <f>IF(I1527="", "", IF(OR(ISTEXT(I1527),ISTEXT($F1527)),"",I1527*$F1527))</f>
        <v/>
      </c>
      <c r="K1527" s="33" t="n"/>
      <c r="L1527" s="33">
        <f>IF(K1527="", "", IF(OR(ISTEXT(K1527),ISTEXT($F1527)),"",K1527*$F1527))</f>
        <v/>
      </c>
      <c r="M1527" s="30">
        <f>IF(OR(H1527="",H1527=0),"",IF(K1527="",IF(J1527="","",IF(OR(ISTEXT(J1527),ISTEXT(H1527)),"",J1527/H1527)),IF(OR(ISTEXT(L1527),ISTEXT(H1527)),"",L1527/H1527)))</f>
        <v/>
      </c>
    </row>
    <row r="1528" ht="13.35" customHeight="1" s="162">
      <c r="B1528" s="307" t="n"/>
      <c r="C1528" s="307" t="n"/>
      <c r="E1528" s="307" t="n"/>
      <c r="F1528" s="32" t="n"/>
      <c r="G1528" s="33">
        <f>IF(F1528="", "", IF(OR(ISTEXT(H1528),ISTEXT(F1528)),"",H1528/F1528))</f>
        <v/>
      </c>
      <c r="H1528" s="33" t="n"/>
      <c r="I1528" s="33" t="n"/>
      <c r="J1528" s="33">
        <f>IF(I1528="", "", IF(OR(ISTEXT(I1528),ISTEXT($F1528)),"",I1528*$F1528))</f>
        <v/>
      </c>
      <c r="K1528" s="33" t="n"/>
      <c r="L1528" s="33">
        <f>IF(K1528="", "", IF(OR(ISTEXT(K1528),ISTEXT($F1528)),"",K1528*$F1528))</f>
        <v/>
      </c>
      <c r="M1528" s="30">
        <f>IF(OR(H1528="",H1528=0),"",IF(K1528="",IF(J1528="","",IF(OR(ISTEXT(J1528),ISTEXT(H1528)),"",J1528/H1528)),IF(OR(ISTEXT(L1528),ISTEXT(H1528)),"",L1528/H1528)))</f>
        <v/>
      </c>
    </row>
    <row r="1529" ht="13.35" customHeight="1" s="162">
      <c r="B1529" s="307" t="n"/>
      <c r="C1529" s="307" t="n"/>
      <c r="E1529" s="307" t="n"/>
      <c r="F1529" s="32" t="n"/>
      <c r="G1529" s="33">
        <f>IF(F1529="", "", IF(OR(ISTEXT(H1529),ISTEXT(F1529)),"",H1529/F1529))</f>
        <v/>
      </c>
      <c r="H1529" s="33" t="n"/>
      <c r="I1529" s="33" t="n"/>
      <c r="J1529" s="33">
        <f>IF(I1529="", "", IF(OR(ISTEXT(I1529),ISTEXT($F1529)),"",I1529*$F1529))</f>
        <v/>
      </c>
      <c r="K1529" s="33" t="n"/>
      <c r="L1529" s="33">
        <f>IF(K1529="", "", IF(OR(ISTEXT(K1529),ISTEXT($F1529)),"",K1529*$F1529))</f>
        <v/>
      </c>
      <c r="M1529" s="30">
        <f>IF(OR(H1529="",H1529=0),"",IF(K1529="",IF(J1529="","",IF(OR(ISTEXT(J1529),ISTEXT(H1529)),"",J1529/H1529)),IF(OR(ISTEXT(L1529),ISTEXT(H1529)),"",L1529/H1529)))</f>
        <v/>
      </c>
    </row>
    <row r="1530" ht="13.35" customHeight="1" s="162">
      <c r="B1530" s="307" t="n"/>
      <c r="C1530" s="307" t="n"/>
      <c r="E1530" s="307" t="n"/>
      <c r="F1530" s="32" t="n"/>
      <c r="G1530" s="33">
        <f>IF(F1530="", "", IF(OR(ISTEXT(H1530),ISTEXT(F1530)),"",H1530/F1530))</f>
        <v/>
      </c>
      <c r="H1530" s="33" t="n"/>
      <c r="I1530" s="33" t="n"/>
      <c r="J1530" s="33">
        <f>IF(I1530="", "", IF(OR(ISTEXT(I1530),ISTEXT($F1530)),"",I1530*$F1530))</f>
        <v/>
      </c>
      <c r="K1530" s="33" t="n"/>
      <c r="L1530" s="33">
        <f>IF(K1530="", "", IF(OR(ISTEXT(K1530),ISTEXT($F1530)),"",K1530*$F1530))</f>
        <v/>
      </c>
      <c r="M1530" s="30">
        <f>IF(OR(H1530="",H1530=0),"",IF(K1530="",IF(J1530="","",IF(OR(ISTEXT(J1530),ISTEXT(H1530)),"",J1530/H1530)),IF(OR(ISTEXT(L1530),ISTEXT(H1530)),"",L1530/H1530)))</f>
        <v/>
      </c>
    </row>
    <row r="1531" ht="13.35" customHeight="1" s="162">
      <c r="B1531" s="307" t="n"/>
      <c r="C1531" s="307" t="n"/>
      <c r="E1531" s="307" t="n"/>
      <c r="F1531" s="32" t="n"/>
      <c r="G1531" s="33">
        <f>IF(F1531="", "", IF(OR(ISTEXT(H1531),ISTEXT(F1531)),"",H1531/F1531))</f>
        <v/>
      </c>
      <c r="H1531" s="33" t="n"/>
      <c r="I1531" s="33" t="n"/>
      <c r="J1531" s="33">
        <f>IF(I1531="", "", IF(OR(ISTEXT(I1531),ISTEXT($F1531)),"",I1531*$F1531))</f>
        <v/>
      </c>
      <c r="K1531" s="33" t="n"/>
      <c r="L1531" s="33">
        <f>IF(K1531="", "", IF(OR(ISTEXT(K1531),ISTEXT($F1531)),"",K1531*$F1531))</f>
        <v/>
      </c>
      <c r="M1531" s="30">
        <f>IF(OR(H1531="",H1531=0),"",IF(K1531="",IF(J1531="","",IF(OR(ISTEXT(J1531),ISTEXT(H1531)),"",J1531/H1531)),IF(OR(ISTEXT(L1531),ISTEXT(H1531)),"",L1531/H1531)))</f>
        <v/>
      </c>
    </row>
    <row r="1532" ht="13.35" customHeight="1" s="162">
      <c r="B1532" s="307" t="n"/>
      <c r="C1532" s="307" t="n"/>
      <c r="E1532" s="307" t="n"/>
      <c r="F1532" s="32" t="n"/>
      <c r="G1532" s="33">
        <f>IF(F1532="", "", IF(OR(ISTEXT(H1532),ISTEXT(F1532)),"",H1532/F1532))</f>
        <v/>
      </c>
      <c r="H1532" s="33" t="n"/>
      <c r="I1532" s="33" t="n"/>
      <c r="J1532" s="33">
        <f>IF(I1532="", "", IF(OR(ISTEXT(I1532),ISTEXT($F1532)),"",I1532*$F1532))</f>
        <v/>
      </c>
      <c r="K1532" s="33" t="n"/>
      <c r="L1532" s="33">
        <f>IF(K1532="", "", IF(OR(ISTEXT(K1532),ISTEXT($F1532)),"",K1532*$F1532))</f>
        <v/>
      </c>
      <c r="M1532" s="30">
        <f>IF(OR(H1532="",H1532=0),"",IF(K1532="",IF(J1532="","",IF(OR(ISTEXT(J1532),ISTEXT(H1532)),"",J1532/H1532)),IF(OR(ISTEXT(L1532),ISTEXT(H1532)),"",L1532/H1532)))</f>
        <v/>
      </c>
    </row>
    <row r="1533" ht="13.35" customHeight="1" s="162">
      <c r="B1533" s="307" t="n"/>
      <c r="C1533" s="307" t="n"/>
      <c r="E1533" s="307" t="n"/>
      <c r="F1533" s="32" t="n"/>
      <c r="G1533" s="33">
        <f>IF(F1533="", "", IF(OR(ISTEXT(H1533),ISTEXT(F1533)),"",H1533/F1533))</f>
        <v/>
      </c>
      <c r="H1533" s="33" t="n"/>
      <c r="I1533" s="33" t="n"/>
      <c r="J1533" s="33">
        <f>IF(I1533="", "", IF(OR(ISTEXT(I1533),ISTEXT($F1533)),"",I1533*$F1533))</f>
        <v/>
      </c>
      <c r="K1533" s="33" t="n"/>
      <c r="L1533" s="33">
        <f>IF(K1533="", "", IF(OR(ISTEXT(K1533),ISTEXT($F1533)),"",K1533*$F1533))</f>
        <v/>
      </c>
      <c r="M1533" s="30">
        <f>IF(OR(H1533="",H1533=0),"",IF(K1533="",IF(J1533="","",IF(OR(ISTEXT(J1533),ISTEXT(H1533)),"",J1533/H1533)),IF(OR(ISTEXT(L1533),ISTEXT(H1533)),"",L1533/H1533)))</f>
        <v/>
      </c>
    </row>
    <row r="1534" ht="13.35" customHeight="1" s="162">
      <c r="B1534" s="307" t="n"/>
      <c r="C1534" s="307" t="n"/>
      <c r="E1534" s="307" t="n"/>
      <c r="F1534" s="32" t="n"/>
      <c r="G1534" s="33">
        <f>IF(F1534="", "", IF(OR(ISTEXT(H1534),ISTEXT(F1534)),"",H1534/F1534))</f>
        <v/>
      </c>
      <c r="H1534" s="33" t="n"/>
      <c r="I1534" s="33" t="n"/>
      <c r="J1534" s="33">
        <f>IF(I1534="", "", IF(OR(ISTEXT(I1534),ISTEXT($F1534)),"",I1534*$F1534))</f>
        <v/>
      </c>
      <c r="K1534" s="33" t="n"/>
      <c r="L1534" s="33">
        <f>IF(K1534="", "", IF(OR(ISTEXT(K1534),ISTEXT($F1534)),"",K1534*$F1534))</f>
        <v/>
      </c>
      <c r="M1534" s="30">
        <f>IF(OR(H1534="",H1534=0),"",IF(K1534="",IF(J1534="","",IF(OR(ISTEXT(J1534),ISTEXT(H1534)),"",J1534/H1534)),IF(OR(ISTEXT(L1534),ISTEXT(H1534)),"",L1534/H1534)))</f>
        <v/>
      </c>
    </row>
    <row r="1535" ht="13.35" customHeight="1" s="162">
      <c r="B1535" s="307" t="n"/>
      <c r="C1535" s="307" t="n"/>
      <c r="E1535" s="307" t="n"/>
      <c r="F1535" s="32" t="n"/>
      <c r="G1535" s="33">
        <f>IF(F1535="", "", IF(OR(ISTEXT(H1535),ISTEXT(F1535)),"",H1535/F1535))</f>
        <v/>
      </c>
      <c r="H1535" s="33" t="n"/>
      <c r="I1535" s="33" t="n"/>
      <c r="J1535" s="33">
        <f>IF(I1535="", "", IF(OR(ISTEXT(I1535),ISTEXT($F1535)),"",I1535*$F1535))</f>
        <v/>
      </c>
      <c r="K1535" s="33" t="n"/>
      <c r="L1535" s="33">
        <f>IF(K1535="", "", IF(OR(ISTEXT(K1535),ISTEXT($F1535)),"",K1535*$F1535))</f>
        <v/>
      </c>
      <c r="M1535" s="30">
        <f>IF(OR(H1535="",H1535=0),"",IF(K1535="",IF(J1535="","",IF(OR(ISTEXT(J1535),ISTEXT(H1535)),"",J1535/H1535)),IF(OR(ISTEXT(L1535),ISTEXT(H1535)),"",L1535/H1535)))</f>
        <v/>
      </c>
    </row>
    <row r="1536" ht="13.35" customHeight="1" s="162">
      <c r="B1536" s="307" t="n"/>
      <c r="C1536" s="307" t="n"/>
      <c r="E1536" s="307" t="n"/>
      <c r="F1536" s="32" t="n"/>
      <c r="G1536" s="33">
        <f>IF(F1536="", "", IF(OR(ISTEXT(H1536),ISTEXT(F1536)),"",H1536/F1536))</f>
        <v/>
      </c>
      <c r="H1536" s="33" t="n"/>
      <c r="I1536" s="33" t="n"/>
      <c r="J1536" s="33">
        <f>IF(I1536="", "", IF(OR(ISTEXT(I1536),ISTEXT($F1536)),"",I1536*$F1536))</f>
        <v/>
      </c>
      <c r="K1536" s="33" t="n"/>
      <c r="L1536" s="33">
        <f>IF(K1536="", "", IF(OR(ISTEXT(K1536),ISTEXT($F1536)),"",K1536*$F1536))</f>
        <v/>
      </c>
      <c r="M1536" s="30">
        <f>IF(OR(H1536="",H1536=0),"",IF(K1536="",IF(J1536="","",IF(OR(ISTEXT(J1536),ISTEXT(H1536)),"",J1536/H1536)),IF(OR(ISTEXT(L1536),ISTEXT(H1536)),"",L1536/H1536)))</f>
        <v/>
      </c>
    </row>
    <row r="1537" ht="13.35" customHeight="1" s="162">
      <c r="B1537" s="307" t="n"/>
      <c r="C1537" s="307" t="n"/>
      <c r="E1537" s="307" t="n"/>
      <c r="F1537" s="32" t="n"/>
      <c r="G1537" s="33">
        <f>IF(F1537="", "", IF(OR(ISTEXT(H1537),ISTEXT(F1537)),"",H1537/F1537))</f>
        <v/>
      </c>
      <c r="H1537" s="33" t="n"/>
      <c r="I1537" s="33" t="n"/>
      <c r="J1537" s="33">
        <f>IF(I1537="", "", IF(OR(ISTEXT(I1537),ISTEXT($F1537)),"",I1537*$F1537))</f>
        <v/>
      </c>
      <c r="K1537" s="33" t="n"/>
      <c r="L1537" s="33">
        <f>IF(K1537="", "", IF(OR(ISTEXT(K1537),ISTEXT($F1537)),"",K1537*$F1537))</f>
        <v/>
      </c>
      <c r="M1537" s="30">
        <f>IF(OR(H1537="",H1537=0),"",IF(K1537="",IF(J1537="","",IF(OR(ISTEXT(J1537),ISTEXT(H1537)),"",J1537/H1537)),IF(OR(ISTEXT(L1537),ISTEXT(H1537)),"",L1537/H1537)))</f>
        <v/>
      </c>
    </row>
    <row r="1538" ht="13.35" customHeight="1" s="162">
      <c r="B1538" s="307" t="n"/>
      <c r="C1538" s="307" t="n"/>
      <c r="E1538" s="307" t="n"/>
      <c r="F1538" s="32" t="n"/>
      <c r="G1538" s="33">
        <f>IF(F1538="", "", IF(OR(ISTEXT(H1538),ISTEXT(F1538)),"",H1538/F1538))</f>
        <v/>
      </c>
      <c r="H1538" s="33" t="n"/>
      <c r="I1538" s="33" t="n"/>
      <c r="J1538" s="33">
        <f>IF(I1538="", "", IF(OR(ISTEXT(I1538),ISTEXT($F1538)),"",I1538*$F1538))</f>
        <v/>
      </c>
      <c r="K1538" s="33" t="n"/>
      <c r="L1538" s="33">
        <f>IF(K1538="", "", IF(OR(ISTEXT(K1538),ISTEXT($F1538)),"",K1538*$F1538))</f>
        <v/>
      </c>
      <c r="M1538" s="30">
        <f>IF(OR(H1538="",H1538=0),"",IF(K1538="",IF(J1538="","",IF(OR(ISTEXT(J1538),ISTEXT(H1538)),"",J1538/H1538)),IF(OR(ISTEXT(L1538),ISTEXT(H1538)),"",L1538/H1538)))</f>
        <v/>
      </c>
    </row>
    <row r="1539" ht="13.35" customHeight="1" s="162">
      <c r="B1539" s="307" t="n"/>
      <c r="C1539" s="307" t="n"/>
      <c r="E1539" s="307" t="n"/>
      <c r="F1539" s="32" t="n"/>
      <c r="G1539" s="33">
        <f>IF(F1539="", "", IF(OR(ISTEXT(H1539),ISTEXT(F1539)),"",H1539/F1539))</f>
        <v/>
      </c>
      <c r="H1539" s="33" t="n"/>
      <c r="I1539" s="33" t="n"/>
      <c r="J1539" s="33">
        <f>IF(I1539="", "", IF(OR(ISTEXT(I1539),ISTEXT($F1539)),"",I1539*$F1539))</f>
        <v/>
      </c>
      <c r="K1539" s="33" t="n"/>
      <c r="L1539" s="33">
        <f>IF(K1539="", "", IF(OR(ISTEXT(K1539),ISTEXT($F1539)),"",K1539*$F1539))</f>
        <v/>
      </c>
      <c r="M1539" s="30">
        <f>IF(OR(H1539="",H1539=0),"",IF(K1539="",IF(J1539="","",IF(OR(ISTEXT(J1539),ISTEXT(H1539)),"",J1539/H1539)),IF(OR(ISTEXT(L1539),ISTEXT(H1539)),"",L1539/H1539)))</f>
        <v/>
      </c>
    </row>
    <row r="1540" ht="13.35" customHeight="1" s="162">
      <c r="B1540" s="307" t="n"/>
      <c r="C1540" s="307" t="n"/>
      <c r="E1540" s="307" t="n"/>
      <c r="F1540" s="32" t="n"/>
      <c r="G1540" s="33">
        <f>IF(F1540="", "", IF(OR(ISTEXT(H1540),ISTEXT(F1540)),"",H1540/F1540))</f>
        <v/>
      </c>
      <c r="H1540" s="33" t="n"/>
      <c r="I1540" s="33" t="n"/>
      <c r="J1540" s="33">
        <f>IF(I1540="", "", IF(OR(ISTEXT(I1540),ISTEXT($F1540)),"",I1540*$F1540))</f>
        <v/>
      </c>
      <c r="K1540" s="33" t="n"/>
      <c r="L1540" s="33">
        <f>IF(K1540="", "", IF(OR(ISTEXT(K1540),ISTEXT($F1540)),"",K1540*$F1540))</f>
        <v/>
      </c>
      <c r="M1540" s="30">
        <f>IF(OR(H1540="",H1540=0),"",IF(K1540="",IF(J1540="","",IF(OR(ISTEXT(J1540),ISTEXT(H1540)),"",J1540/H1540)),IF(OR(ISTEXT(L1540),ISTEXT(H1540)),"",L1540/H1540)))</f>
        <v/>
      </c>
    </row>
    <row r="1541" ht="13.35" customHeight="1" s="162">
      <c r="B1541" s="307" t="n"/>
      <c r="C1541" s="307" t="n"/>
      <c r="E1541" s="307" t="n"/>
      <c r="F1541" s="32" t="n"/>
      <c r="G1541" s="33">
        <f>IF(F1541="", "", IF(OR(ISTEXT(H1541),ISTEXT(F1541)),"",H1541/F1541))</f>
        <v/>
      </c>
      <c r="H1541" s="33" t="n"/>
      <c r="I1541" s="33" t="n"/>
      <c r="J1541" s="33">
        <f>IF(I1541="", "", IF(OR(ISTEXT(I1541),ISTEXT($F1541)),"",I1541*$F1541))</f>
        <v/>
      </c>
      <c r="K1541" s="33" t="n"/>
      <c r="L1541" s="33">
        <f>IF(K1541="", "", IF(OR(ISTEXT(K1541),ISTEXT($F1541)),"",K1541*$F1541))</f>
        <v/>
      </c>
      <c r="M1541" s="30">
        <f>IF(OR(H1541="",H1541=0),"",IF(K1541="",IF(J1541="","",IF(OR(ISTEXT(J1541),ISTEXT(H1541)),"",J1541/H1541)),IF(OR(ISTEXT(L1541),ISTEXT(H1541)),"",L1541/H1541)))</f>
        <v/>
      </c>
    </row>
    <row r="1542" ht="13.35" customHeight="1" s="162">
      <c r="B1542" s="307" t="n"/>
      <c r="C1542" s="307" t="n"/>
      <c r="E1542" s="307" t="n"/>
      <c r="F1542" s="32" t="n"/>
      <c r="G1542" s="33">
        <f>IF(F1542="", "", IF(OR(ISTEXT(H1542),ISTEXT(F1542)),"",H1542/F1542))</f>
        <v/>
      </c>
      <c r="H1542" s="33" t="n"/>
      <c r="I1542" s="33" t="n"/>
      <c r="J1542" s="33">
        <f>IF(I1542="", "", IF(OR(ISTEXT(I1542),ISTEXT($F1542)),"",I1542*$F1542))</f>
        <v/>
      </c>
      <c r="K1542" s="33" t="n"/>
      <c r="L1542" s="33">
        <f>IF(K1542="", "", IF(OR(ISTEXT(K1542),ISTEXT($F1542)),"",K1542*$F1542))</f>
        <v/>
      </c>
      <c r="M1542" s="30">
        <f>IF(OR(H1542="",H1542=0),"",IF(K1542="",IF(J1542="","",IF(OR(ISTEXT(J1542),ISTEXT(H1542)),"",J1542/H1542)),IF(OR(ISTEXT(L1542),ISTEXT(H1542)),"",L1542/H1542)))</f>
        <v/>
      </c>
    </row>
    <row r="1543" ht="13.35" customHeight="1" s="162">
      <c r="B1543" s="307" t="n"/>
      <c r="C1543" s="307" t="n"/>
      <c r="E1543" s="307" t="n"/>
      <c r="F1543" s="32" t="n"/>
      <c r="G1543" s="33">
        <f>IF(F1543="", "", IF(OR(ISTEXT(H1543),ISTEXT(F1543)),"",H1543/F1543))</f>
        <v/>
      </c>
      <c r="H1543" s="33" t="n"/>
      <c r="I1543" s="33" t="n"/>
      <c r="J1543" s="33">
        <f>IF(I1543="", "", IF(OR(ISTEXT(I1543),ISTEXT($F1543)),"",I1543*$F1543))</f>
        <v/>
      </c>
      <c r="K1543" s="33" t="n"/>
      <c r="L1543" s="33">
        <f>IF(K1543="", "", IF(OR(ISTEXT(K1543),ISTEXT($F1543)),"",K1543*$F1543))</f>
        <v/>
      </c>
      <c r="M1543" s="30">
        <f>IF(OR(H1543="",H1543=0),"",IF(K1543="",IF(J1543="","",IF(OR(ISTEXT(J1543),ISTEXT(H1543)),"",J1543/H1543)),IF(OR(ISTEXT(L1543),ISTEXT(H1543)),"",L1543/H1543)))</f>
        <v/>
      </c>
    </row>
    <row r="1544" ht="13.35" customHeight="1" s="162">
      <c r="B1544" s="307" t="n"/>
      <c r="C1544" s="307" t="n"/>
      <c r="E1544" s="307" t="n"/>
      <c r="F1544" s="32" t="n"/>
      <c r="G1544" s="33">
        <f>IF(F1544="", "", IF(OR(ISTEXT(H1544),ISTEXT(F1544)),"",H1544/F1544))</f>
        <v/>
      </c>
      <c r="H1544" s="33" t="n"/>
      <c r="I1544" s="33" t="n"/>
      <c r="J1544" s="33">
        <f>IF(I1544="", "", IF(OR(ISTEXT(I1544),ISTEXT($F1544)),"",I1544*$F1544))</f>
        <v/>
      </c>
      <c r="K1544" s="33" t="n"/>
      <c r="L1544" s="33">
        <f>IF(K1544="", "", IF(OR(ISTEXT(K1544),ISTEXT($F1544)),"",K1544*$F1544))</f>
        <v/>
      </c>
      <c r="M1544" s="30">
        <f>IF(OR(H1544="",H1544=0),"",IF(K1544="",IF(J1544="","",IF(OR(ISTEXT(J1544),ISTEXT(H1544)),"",J1544/H1544)),IF(OR(ISTEXT(L1544),ISTEXT(H1544)),"",L1544/H1544)))</f>
        <v/>
      </c>
    </row>
    <row r="1545" ht="13.35" customHeight="1" s="162">
      <c r="B1545" s="307" t="n"/>
      <c r="C1545" s="307" t="n"/>
      <c r="E1545" s="307" t="n"/>
      <c r="F1545" s="32" t="n"/>
      <c r="G1545" s="33">
        <f>IF(F1545="", "", IF(OR(ISTEXT(H1545),ISTEXT(F1545)),"",H1545/F1545))</f>
        <v/>
      </c>
      <c r="H1545" s="33" t="n"/>
      <c r="I1545" s="33" t="n"/>
      <c r="J1545" s="33">
        <f>IF(I1545="", "", IF(OR(ISTEXT(I1545),ISTEXT($F1545)),"",I1545*$F1545))</f>
        <v/>
      </c>
      <c r="K1545" s="33" t="n"/>
      <c r="L1545" s="33">
        <f>IF(K1545="", "", IF(OR(ISTEXT(K1545),ISTEXT($F1545)),"",K1545*$F1545))</f>
        <v/>
      </c>
      <c r="M1545" s="30">
        <f>IF(OR(H1545="",H1545=0),"",IF(K1545="",IF(J1545="","",IF(OR(ISTEXT(J1545),ISTEXT(H1545)),"",J1545/H1545)),IF(OR(ISTEXT(L1545),ISTEXT(H1545)),"",L1545/H1545)))</f>
        <v/>
      </c>
    </row>
    <row r="1546" ht="13.35" customHeight="1" s="162">
      <c r="B1546" s="307" t="n"/>
      <c r="C1546" s="307" t="n"/>
      <c r="E1546" s="307" t="n"/>
      <c r="F1546" s="32" t="n"/>
      <c r="G1546" s="33">
        <f>IF(F1546="", "", IF(OR(ISTEXT(H1546),ISTEXT(F1546)),"",H1546/F1546))</f>
        <v/>
      </c>
      <c r="H1546" s="33" t="n"/>
      <c r="I1546" s="33" t="n"/>
      <c r="J1546" s="33">
        <f>IF(I1546="", "", IF(OR(ISTEXT(I1546),ISTEXT($F1546)),"",I1546*$F1546))</f>
        <v/>
      </c>
      <c r="K1546" s="33" t="n"/>
      <c r="L1546" s="33">
        <f>IF(K1546="", "", IF(OR(ISTEXT(K1546),ISTEXT($F1546)),"",K1546*$F1546))</f>
        <v/>
      </c>
      <c r="M1546" s="30">
        <f>IF(OR(H1546="",H1546=0),"",IF(K1546="",IF(J1546="","",IF(OR(ISTEXT(J1546),ISTEXT(H1546)),"",J1546/H1546)),IF(OR(ISTEXT(L1546),ISTEXT(H1546)),"",L1546/H1546)))</f>
        <v/>
      </c>
    </row>
    <row r="1547" ht="13.35" customHeight="1" s="162">
      <c r="B1547" s="307" t="n"/>
      <c r="C1547" s="307" t="n"/>
      <c r="E1547" s="307" t="n"/>
      <c r="F1547" s="32" t="n"/>
      <c r="G1547" s="33">
        <f>IF(F1547="", "", IF(OR(ISTEXT(H1547),ISTEXT(F1547)),"",H1547/F1547))</f>
        <v/>
      </c>
      <c r="H1547" s="33" t="n"/>
      <c r="I1547" s="33" t="n"/>
      <c r="J1547" s="33">
        <f>IF(I1547="", "", IF(OR(ISTEXT(I1547),ISTEXT($F1547)),"",I1547*$F1547))</f>
        <v/>
      </c>
      <c r="K1547" s="33" t="n"/>
      <c r="L1547" s="33">
        <f>IF(K1547="", "", IF(OR(ISTEXT(K1547),ISTEXT($F1547)),"",K1547*$F1547))</f>
        <v/>
      </c>
      <c r="M1547" s="30">
        <f>IF(OR(H1547="",H1547=0),"",IF(K1547="",IF(J1547="","",IF(OR(ISTEXT(J1547),ISTEXT(H1547)),"",J1547/H1547)),IF(OR(ISTEXT(L1547),ISTEXT(H1547)),"",L1547/H1547)))</f>
        <v/>
      </c>
    </row>
    <row r="1548" ht="13.35" customHeight="1" s="162">
      <c r="B1548" s="307" t="n"/>
      <c r="C1548" s="307" t="n"/>
      <c r="E1548" s="307" t="n"/>
      <c r="F1548" s="32" t="n"/>
      <c r="G1548" s="33">
        <f>IF(F1548="", "", IF(OR(ISTEXT(H1548),ISTEXT(F1548)),"",H1548/F1548))</f>
        <v/>
      </c>
      <c r="H1548" s="33" t="n"/>
      <c r="I1548" s="33" t="n"/>
      <c r="J1548" s="33">
        <f>IF(I1548="", "", IF(OR(ISTEXT(I1548),ISTEXT($F1548)),"",I1548*$F1548))</f>
        <v/>
      </c>
      <c r="K1548" s="33" t="n"/>
      <c r="L1548" s="33">
        <f>IF(K1548="", "", IF(OR(ISTEXT(K1548),ISTEXT($F1548)),"",K1548*$F1548))</f>
        <v/>
      </c>
      <c r="M1548" s="30">
        <f>IF(OR(H1548="",H1548=0),"",IF(K1548="",IF(J1548="","",IF(OR(ISTEXT(J1548),ISTEXT(H1548)),"",J1548/H1548)),IF(OR(ISTEXT(L1548),ISTEXT(H1548)),"",L1548/H1548)))</f>
        <v/>
      </c>
    </row>
    <row r="1549" ht="13.35" customHeight="1" s="162">
      <c r="B1549" s="307" t="n"/>
      <c r="C1549" s="307" t="n"/>
      <c r="E1549" s="307" t="n"/>
      <c r="F1549" s="32" t="n"/>
      <c r="G1549" s="33">
        <f>IF(F1549="", "", IF(OR(ISTEXT(H1549),ISTEXT(F1549)),"",H1549/F1549))</f>
        <v/>
      </c>
      <c r="H1549" s="33" t="n"/>
      <c r="I1549" s="33" t="n"/>
      <c r="J1549" s="33">
        <f>IF(I1549="", "", IF(OR(ISTEXT(I1549),ISTEXT($F1549)),"",I1549*$F1549))</f>
        <v/>
      </c>
      <c r="K1549" s="33" t="n"/>
      <c r="L1549" s="33">
        <f>IF(K1549="", "", IF(OR(ISTEXT(K1549),ISTEXT($F1549)),"",K1549*$F1549))</f>
        <v/>
      </c>
      <c r="M1549" s="30">
        <f>IF(OR(H1549="",H1549=0),"",IF(K1549="",IF(J1549="","",IF(OR(ISTEXT(J1549),ISTEXT(H1549)),"",J1549/H1549)),IF(OR(ISTEXT(L1549),ISTEXT(H1549)),"",L1549/H1549)))</f>
        <v/>
      </c>
    </row>
    <row r="1550" ht="13.35" customHeight="1" s="162">
      <c r="B1550" s="307" t="n"/>
      <c r="C1550" s="307" t="n"/>
      <c r="E1550" s="307" t="n"/>
      <c r="F1550" s="32" t="n"/>
      <c r="G1550" s="33">
        <f>IF(F1550="", "", IF(OR(ISTEXT(H1550),ISTEXT(F1550)),"",H1550/F1550))</f>
        <v/>
      </c>
      <c r="H1550" s="33" t="n"/>
      <c r="I1550" s="33" t="n"/>
      <c r="J1550" s="33">
        <f>IF(I1550="", "", IF(OR(ISTEXT(I1550),ISTEXT($F1550)),"",I1550*$F1550))</f>
        <v/>
      </c>
      <c r="K1550" s="33" t="n"/>
      <c r="L1550" s="33">
        <f>IF(K1550="", "", IF(OR(ISTEXT(K1550),ISTEXT($F1550)),"",K1550*$F1550))</f>
        <v/>
      </c>
      <c r="M1550" s="30">
        <f>IF(OR(H1550="",H1550=0),"",IF(K1550="",IF(J1550="","",IF(OR(ISTEXT(J1550),ISTEXT(H1550)),"",J1550/H1550)),IF(OR(ISTEXT(L1550),ISTEXT(H1550)),"",L1550/H1550)))</f>
        <v/>
      </c>
    </row>
    <row r="1551" ht="13.35" customHeight="1" s="162">
      <c r="B1551" s="307" t="n"/>
      <c r="C1551" s="307" t="n"/>
      <c r="E1551" s="307" t="n"/>
      <c r="F1551" s="32" t="n"/>
      <c r="G1551" s="33">
        <f>IF(F1551="", "", IF(OR(ISTEXT(H1551),ISTEXT(F1551)),"",H1551/F1551))</f>
        <v/>
      </c>
      <c r="H1551" s="33" t="n"/>
      <c r="I1551" s="33" t="n"/>
      <c r="J1551" s="33">
        <f>IF(I1551="", "", IF(OR(ISTEXT(I1551),ISTEXT($F1551)),"",I1551*$F1551))</f>
        <v/>
      </c>
      <c r="K1551" s="33" t="n"/>
      <c r="L1551" s="33">
        <f>IF(K1551="", "", IF(OR(ISTEXT(K1551),ISTEXT($F1551)),"",K1551*$F1551))</f>
        <v/>
      </c>
      <c r="M1551" s="30">
        <f>IF(OR(H1551="",H1551=0),"",IF(K1551="",IF(J1551="","",IF(OR(ISTEXT(J1551),ISTEXT(H1551)),"",J1551/H1551)),IF(OR(ISTEXT(L1551),ISTEXT(H1551)),"",L1551/H1551)))</f>
        <v/>
      </c>
    </row>
    <row r="1552" ht="13.35" customHeight="1" s="162">
      <c r="B1552" s="307" t="n"/>
      <c r="C1552" s="307" t="n"/>
      <c r="E1552" s="307" t="n"/>
      <c r="F1552" s="32" t="n"/>
      <c r="G1552" s="33">
        <f>IF(F1552="", "", IF(OR(ISTEXT(H1552),ISTEXT(F1552)),"",H1552/F1552))</f>
        <v/>
      </c>
      <c r="H1552" s="33" t="n"/>
      <c r="I1552" s="33" t="n"/>
      <c r="J1552" s="33">
        <f>IF(I1552="", "", IF(OR(ISTEXT(I1552),ISTEXT($F1552)),"",I1552*$F1552))</f>
        <v/>
      </c>
      <c r="K1552" s="33" t="n"/>
      <c r="L1552" s="33">
        <f>IF(K1552="", "", IF(OR(ISTEXT(K1552),ISTEXT($F1552)),"",K1552*$F1552))</f>
        <v/>
      </c>
      <c r="M1552" s="30">
        <f>IF(OR(H1552="",H1552=0),"",IF(K1552="",IF(J1552="","",IF(OR(ISTEXT(J1552),ISTEXT(H1552)),"",J1552/H1552)),IF(OR(ISTEXT(L1552),ISTEXT(H1552)),"",L1552/H1552)))</f>
        <v/>
      </c>
    </row>
    <row r="1553" ht="13.35" customHeight="1" s="162">
      <c r="B1553" s="307" t="n"/>
      <c r="C1553" s="307" t="n"/>
      <c r="E1553" s="307" t="n"/>
      <c r="F1553" s="32" t="n"/>
      <c r="G1553" s="33">
        <f>IF(F1553="", "", IF(OR(ISTEXT(H1553),ISTEXT(F1553)),"",H1553/F1553))</f>
        <v/>
      </c>
      <c r="H1553" s="33" t="n"/>
      <c r="I1553" s="33" t="n"/>
      <c r="J1553" s="33">
        <f>IF(I1553="", "", IF(OR(ISTEXT(I1553),ISTEXT($F1553)),"",I1553*$F1553))</f>
        <v/>
      </c>
      <c r="K1553" s="33" t="n"/>
      <c r="L1553" s="33">
        <f>IF(K1553="", "", IF(OR(ISTEXT(K1553),ISTEXT($F1553)),"",K1553*$F1553))</f>
        <v/>
      </c>
      <c r="M1553" s="30">
        <f>IF(OR(H1553="",H1553=0),"",IF(K1553="",IF(J1553="","",IF(OR(ISTEXT(J1553),ISTEXT(H1553)),"",J1553/H1553)),IF(OR(ISTEXT(L1553),ISTEXT(H1553)),"",L1553/H1553)))</f>
        <v/>
      </c>
    </row>
    <row r="1554" ht="13.35" customHeight="1" s="162">
      <c r="B1554" s="42" t="n"/>
      <c r="C1554" s="231" t="inlineStr">
        <is>
          <t>Subtotal (this page)</t>
        </is>
      </c>
      <c r="D1554" s="159" t="n"/>
      <c r="E1554" s="42" t="n"/>
      <c r="F1554" s="42" t="n"/>
      <c r="G1554" s="43" t="n"/>
      <c r="H1554" s="43">
        <f>IF(SUM(H1516:H1553)=0,"",SUM(H1516:H1553))</f>
        <v/>
      </c>
      <c r="I1554" s="43" t="n"/>
      <c r="J1554" s="43">
        <f>IF(SUM(J1516:J1553)=0,"",SUM(J1516:J1553))</f>
        <v/>
      </c>
      <c r="K1554" s="43" t="n"/>
      <c r="L1554" s="43">
        <f>IF(SUM(L1516:L1553)=0,"",SUM(L1516:L1553))</f>
        <v/>
      </c>
      <c r="M1554" s="35">
        <f>IF(OR(H1554="",H1554=0),"",IF(L1554="",IF(J1554="","",IF(OR(ISTEXT(J1554),ISTEXT(H1554)),"",J1554/H1554)),IF(OR(ISTEXT(L1554),ISTEXT(H1554)),"",L1554/H1554)))</f>
        <v/>
      </c>
    </row>
    <row r="1555" ht="13.35" customHeight="1" s="162">
      <c r="B1555" s="188" t="inlineStr">
        <is>
          <t>Return Air Inlets (cont.)</t>
        </is>
      </c>
      <c r="C1555" s="174" t="n"/>
      <c r="D1555" s="174" t="n"/>
      <c r="E1555" s="174" t="n"/>
      <c r="F1555" s="173" t="n"/>
      <c r="G1555" s="233" t="inlineStr">
        <is>
          <t>Design VEL</t>
        </is>
      </c>
      <c r="H1555" s="194" t="inlineStr">
        <is>
          <t>Design CFM</t>
        </is>
      </c>
      <c r="I1555" s="188" t="inlineStr">
        <is>
          <t>Initial</t>
        </is>
      </c>
      <c r="J1555" s="173" t="n"/>
      <c r="K1555" s="188" t="inlineStr">
        <is>
          <t>Final</t>
        </is>
      </c>
      <c r="L1555" s="173" t="n"/>
      <c r="M1555" s="188" t="inlineStr">
        <is>
          <t>%</t>
        </is>
      </c>
    </row>
    <row r="1556" ht="13.35" customHeight="1" s="162">
      <c r="B1556" s="153" t="inlineStr">
        <is>
          <t>No.</t>
        </is>
      </c>
      <c r="C1556" s="188" t="inlineStr">
        <is>
          <t>Area Served</t>
        </is>
      </c>
      <c r="D1556" s="188" t="inlineStr">
        <is>
          <t>Type</t>
        </is>
      </c>
      <c r="E1556" s="188" t="inlineStr">
        <is>
          <t>Size</t>
        </is>
      </c>
      <c r="F1556" s="188" t="inlineStr">
        <is>
          <t>Ak</t>
        </is>
      </c>
      <c r="G1556" s="440" t="n"/>
      <c r="H1556" s="440" t="n"/>
      <c r="I1556" s="188" t="inlineStr">
        <is>
          <t>VEL</t>
        </is>
      </c>
      <c r="J1556" s="188" t="inlineStr">
        <is>
          <t>CFM</t>
        </is>
      </c>
      <c r="K1556" s="188" t="inlineStr">
        <is>
          <t>VEL</t>
        </is>
      </c>
      <c r="L1556" s="188" t="inlineStr">
        <is>
          <t>CFM</t>
        </is>
      </c>
      <c r="M1556" s="440" t="n"/>
    </row>
    <row r="1557" ht="13.35" customHeight="1" s="162">
      <c r="B1557" s="31" t="n"/>
      <c r="C1557" s="31" t="n"/>
      <c r="E1557" s="31" t="n"/>
      <c r="F1557" s="32" t="n"/>
      <c r="G1557" s="33">
        <f>IF(F1557="", "", IF(OR(ISTEXT(H1557),ISTEXT(F1557)),"",H1557/F1557))</f>
        <v/>
      </c>
      <c r="H1557" s="33" t="n"/>
      <c r="I1557" s="33" t="n"/>
      <c r="J1557" s="33">
        <f>IF(I1557="", "", IF(OR(ISTEXT(I1557),ISTEXT($F1557)),"",I1557*$F1557))</f>
        <v/>
      </c>
      <c r="K1557" s="33" t="n"/>
      <c r="L1557" s="33">
        <f>IF(K1557="", "", IF(OR(ISTEXT(K1557),ISTEXT($F1557)),"",K1557*$F1557))</f>
        <v/>
      </c>
      <c r="M1557" s="30">
        <f>IF(OR(H1557="",H1557=0),"",IF(K1557="",IF(J1557="","",IF(OR(ISTEXT(J1557),ISTEXT(H1557)),"",J1557/H1557)),IF(OR(ISTEXT(L1557),ISTEXT(H1557)),"",L1557/H1557)))</f>
        <v/>
      </c>
    </row>
    <row r="1558" ht="13.35" customHeight="1" s="162">
      <c r="B1558" s="31" t="n"/>
      <c r="C1558" s="31" t="n"/>
      <c r="E1558" s="31" t="n"/>
      <c r="F1558" s="32" t="n"/>
      <c r="G1558" s="33">
        <f>IF(F1558="", "", IF(OR(ISTEXT(H1558),ISTEXT(F1558)),"",H1558/F1558))</f>
        <v/>
      </c>
      <c r="H1558" s="33" t="n"/>
      <c r="I1558" s="33" t="n"/>
      <c r="J1558" s="33">
        <f>IF(I1558="", "", IF(OR(ISTEXT(I1558),ISTEXT($F1558)),"",I1558*$F1558))</f>
        <v/>
      </c>
      <c r="K1558" s="33" t="n"/>
      <c r="L1558" s="33">
        <f>IF(K1558="", "", IF(OR(ISTEXT(K1558),ISTEXT($F1558)),"",K1558*$F1558))</f>
        <v/>
      </c>
      <c r="M1558" s="30">
        <f>IF(OR(H1558="",H1558=0),"",IF(K1558="",IF(J1558="","",IF(OR(ISTEXT(J1558),ISTEXT(H1558)),"",J1558/H1558)),IF(OR(ISTEXT(L1558),ISTEXT(H1558)),"",L1558/H1558)))</f>
        <v/>
      </c>
    </row>
    <row r="1559" ht="13.35" customHeight="1" s="162">
      <c r="B1559" s="31" t="n"/>
      <c r="C1559" s="31" t="n"/>
      <c r="E1559" s="31" t="n"/>
      <c r="F1559" s="32" t="n"/>
      <c r="G1559" s="33">
        <f>IF(F1559="", "", IF(OR(ISTEXT(H1559),ISTEXT(F1559)),"",H1559/F1559))</f>
        <v/>
      </c>
      <c r="H1559" s="33" t="n"/>
      <c r="I1559" s="33" t="n"/>
      <c r="J1559" s="33">
        <f>IF(I1559="", "", IF(OR(ISTEXT(I1559),ISTEXT($F1559)),"",I1559*$F1559))</f>
        <v/>
      </c>
      <c r="K1559" s="33" t="n"/>
      <c r="L1559" s="33">
        <f>IF(K1559="", "", IF(OR(ISTEXT(K1559),ISTEXT($F1559)),"",K1559*$F1559))</f>
        <v/>
      </c>
      <c r="M1559" s="30">
        <f>IF(OR(H1559="",H1559=0),"",IF(K1559="",IF(J1559="","",IF(OR(ISTEXT(J1559),ISTEXT(H1559)),"",J1559/H1559)),IF(OR(ISTEXT(L1559),ISTEXT(H1559)),"",L1559/H1559)))</f>
        <v/>
      </c>
    </row>
    <row r="1560" ht="13.35" customHeight="1" s="162">
      <c r="B1560" s="31" t="n"/>
      <c r="C1560" s="31" t="n"/>
      <c r="E1560" s="31" t="n"/>
      <c r="F1560" s="32" t="n"/>
      <c r="G1560" s="33">
        <f>IF(F1560="", "", IF(OR(ISTEXT(H1560),ISTEXT(F1560)),"",H1560/F1560))</f>
        <v/>
      </c>
      <c r="H1560" s="33" t="n"/>
      <c r="I1560" s="33" t="n"/>
      <c r="J1560" s="33">
        <f>IF(I1560="", "", IF(OR(ISTEXT(I1560),ISTEXT($F1560)),"",I1560*$F1560))</f>
        <v/>
      </c>
      <c r="K1560" s="33" t="n"/>
      <c r="L1560" s="33">
        <f>IF(K1560="", "", IF(OR(ISTEXT(K1560),ISTEXT($F1560)),"",K1560*$F1560))</f>
        <v/>
      </c>
      <c r="M1560" s="30">
        <f>IF(OR(H1560="",H1560=0),"",IF(K1560="",IF(J1560="","",IF(OR(ISTEXT(J1560),ISTEXT(H1560)),"",J1560/H1560)),IF(OR(ISTEXT(L1560),ISTEXT(H1560)),"",L1560/H1560)))</f>
        <v/>
      </c>
    </row>
    <row r="1561" ht="13.35" customHeight="1" s="162">
      <c r="B1561" s="42" t="n"/>
      <c r="C1561" s="231" t="inlineStr">
        <is>
          <t>Subtotal (this page)</t>
        </is>
      </c>
      <c r="D1561" s="159" t="n"/>
      <c r="E1561" s="42" t="n"/>
      <c r="F1561" s="42" t="n"/>
      <c r="G1561" s="43" t="n"/>
      <c r="H1561" s="43">
        <f>IF(SUM(H1557:H1560)=0,"",SUM(H1557:H1560))</f>
        <v/>
      </c>
      <c r="I1561" s="42" t="n"/>
      <c r="J1561" s="43">
        <f>IF(SUM(J1557:J1560)=0,"",SUM(J1557:J1560))</f>
        <v/>
      </c>
      <c r="K1561" s="42" t="n"/>
      <c r="L1561" s="43">
        <f>IF(SUM(L1557:L1560)=0,"",SUM(L1557:L1560))</f>
        <v/>
      </c>
      <c r="M1561" s="35">
        <f>IF(OR(H1561="",H1561=0),"",IF(L1561="",IF(J1561="","",IF(OR(ISTEXT(J1561),ISTEXT(H1561)),"",J1561/H1561)),IF(OR(ISTEXT(L1561),ISTEXT(H1561)),"",L1561/H1561)))</f>
        <v/>
      </c>
    </row>
    <row r="1562" ht="13.35" customHeight="1" s="162">
      <c r="B1562" s="188" t="inlineStr">
        <is>
          <t>Remarks (cont.)</t>
        </is>
      </c>
      <c r="C1562" s="173" t="n"/>
      <c r="D1562" s="154" t="n"/>
      <c r="E1562" s="174" t="n"/>
      <c r="F1562" s="174" t="n"/>
      <c r="G1562" s="174" t="n"/>
      <c r="H1562" s="174" t="n"/>
      <c r="I1562" s="174" t="n"/>
      <c r="J1562" s="174" t="n"/>
      <c r="K1562" s="174" t="n"/>
      <c r="L1562" s="174" t="n"/>
      <c r="M1562" s="173" t="n"/>
    </row>
    <row r="1563" ht="13.35" customHeight="1" s="162">
      <c r="B1563" s="154" t="n"/>
      <c r="C1563" s="174" t="n"/>
      <c r="D1563" s="174" t="n"/>
      <c r="E1563" s="174" t="n"/>
      <c r="F1563" s="174" t="n"/>
      <c r="G1563" s="174" t="n"/>
      <c r="H1563" s="174" t="n"/>
      <c r="I1563" s="174" t="n"/>
      <c r="J1563" s="174" t="n"/>
      <c r="K1563" s="174" t="n"/>
      <c r="L1563" s="174" t="n"/>
      <c r="M1563" s="173" t="n"/>
    </row>
    <row r="1564" ht="13.35" customHeight="1" s="162">
      <c r="B1564" s="200" t="inlineStr">
        <is>
          <t>System</t>
        </is>
      </c>
      <c r="C1564" s="403" t="n"/>
      <c r="D1564" s="209">
        <f>IF('{Equipment Data Entry}'!B22="","",'{Equipment Data Entry}'!B22)</f>
        <v/>
      </c>
      <c r="E1564" s="418" t="n"/>
      <c r="F1564" s="403" t="n"/>
      <c r="G1564" s="200" t="inlineStr">
        <is>
          <t>Service</t>
        </is>
      </c>
      <c r="H1564" s="403" t="n"/>
      <c r="I1564" s="210">
        <f>IF('{Equipment Data Entry}'!C22="","",'{Equipment Data Entry}'!C22)</f>
        <v/>
      </c>
      <c r="J1564" s="418" t="n"/>
      <c r="K1564" s="418" t="n"/>
      <c r="L1564" s="418" t="n"/>
      <c r="M1564" s="403" t="n"/>
    </row>
    <row r="1565" ht="13.35" customHeight="1" s="162">
      <c r="B1565" s="422" t="n"/>
      <c r="C1565" s="423" t="n"/>
      <c r="D1565" s="422" t="n"/>
      <c r="E1565" s="424" t="n"/>
      <c r="F1565" s="423" t="n"/>
      <c r="G1565" s="422" t="n"/>
      <c r="H1565" s="423" t="n"/>
      <c r="I1565" s="422" t="n"/>
      <c r="J1565" s="424" t="n"/>
      <c r="K1565" s="424" t="n"/>
      <c r="L1565" s="424" t="n"/>
      <c r="M1565" s="423" t="n"/>
    </row>
    <row r="1566" ht="13.35" customHeight="1" s="162">
      <c r="B1566" s="425" t="inlineStr">
        <is>
          <t>Drive Type:</t>
        </is>
      </c>
      <c r="D1566" s="426" t="n"/>
      <c r="E1566" s="425" t="inlineStr">
        <is>
          <t>Rotation – Design:</t>
        </is>
      </c>
      <c r="G1566" s="426" t="n"/>
      <c r="I1566" s="425" t="inlineStr">
        <is>
          <t>Actual:</t>
        </is>
      </c>
      <c r="J1566" s="426" t="n"/>
    </row>
    <row r="1567" ht="13.35" customHeight="1" s="162">
      <c r="B1567" s="200" t="inlineStr">
        <is>
          <t>Unit Data</t>
        </is>
      </c>
      <c r="C1567" s="400" t="n"/>
      <c r="D1567" s="400" t="n"/>
      <c r="E1567" s="400" t="n"/>
      <c r="F1567" s="400" t="n"/>
      <c r="G1567" s="401" t="n"/>
      <c r="I1567" s="200" t="inlineStr">
        <is>
          <t>Design and Performance Data</t>
        </is>
      </c>
      <c r="J1567" s="400" t="n"/>
      <c r="K1567" s="400" t="n"/>
      <c r="L1567" s="401" t="n"/>
      <c r="M1567" s="283" t="n"/>
    </row>
    <row r="1568" ht="13.35" customHeight="1" s="162">
      <c r="B1568" s="199" t="inlineStr">
        <is>
          <t>Manufacturer</t>
        </is>
      </c>
      <c r="C1568" s="401" t="n"/>
      <c r="D1568" s="204">
        <f>IF('{Equipment Data Entry}'!E22="","",'{Equipment Data Entry}'!E22)</f>
        <v/>
      </c>
      <c r="E1568" s="400" t="n"/>
      <c r="F1568" s="400" t="n"/>
      <c r="G1568" s="401" t="n"/>
      <c r="I1568" s="199" t="inlineStr">
        <is>
          <t>Design Criteria</t>
        </is>
      </c>
      <c r="J1568" s="401" t="n"/>
      <c r="K1568" s="199" t="inlineStr">
        <is>
          <t>Design</t>
        </is>
      </c>
      <c r="L1568" s="199" t="inlineStr">
        <is>
          <t>Actual</t>
        </is>
      </c>
    </row>
    <row r="1569" ht="13.35" customHeight="1" s="162">
      <c r="B1569" s="199" t="inlineStr">
        <is>
          <t>Model Number</t>
        </is>
      </c>
      <c r="C1569" s="401" t="n"/>
      <c r="D1569" s="204">
        <f>IF('{Equipment Data Entry}'!F22="","",'{Equipment Data Entry}'!F22)</f>
        <v/>
      </c>
      <c r="E1569" s="400" t="n"/>
      <c r="F1569" s="400" t="n"/>
      <c r="G1569" s="401" t="n"/>
      <c r="I1569" s="199" t="inlineStr">
        <is>
          <t>Total Airflow</t>
        </is>
      </c>
      <c r="J1569" s="401" t="n"/>
      <c r="K1569" s="24">
        <f>H1603</f>
        <v/>
      </c>
      <c r="L1569" s="24">
        <f>L1603</f>
        <v/>
      </c>
      <c r="M1569" s="22">
        <f>IF(OR(L1569="",K1569="",K1569=0),"",IF(OR(ISTEXT(L1569),ISTEXT(K1569)),"",L1569/K1569))</f>
        <v/>
      </c>
    </row>
    <row r="1570" ht="13.35" customHeight="1" s="162">
      <c r="B1570" s="199" t="inlineStr">
        <is>
          <t>Serial Number</t>
        </is>
      </c>
      <c r="C1570" s="401" t="n"/>
      <c r="D1570" s="204" t="n"/>
      <c r="E1570" s="400" t="n"/>
      <c r="F1570" s="400" t="n"/>
      <c r="G1570" s="401" t="n"/>
      <c r="I1570" s="199" t="inlineStr">
        <is>
          <t>Outside Airflow</t>
        </is>
      </c>
      <c r="J1570" s="401" t="n"/>
      <c r="K1570" s="24">
        <f>IF(N(H1611)=0,"",H1611)</f>
        <v/>
      </c>
      <c r="L1570" s="24">
        <f>L1611</f>
        <v/>
      </c>
      <c r="M1570" s="22">
        <f>IF(OR(L1570="",K1570="",K1570=0),"",IF(OR(ISTEXT(L1570),ISTEXT(K1570)),"",L1570/K1570))</f>
        <v/>
      </c>
    </row>
    <row r="1571" ht="13.35" customHeight="1" s="162">
      <c r="B1571" s="199" t="inlineStr">
        <is>
          <t>Area Served</t>
        </is>
      </c>
      <c r="C1571" s="401" t="n"/>
      <c r="D1571" s="204">
        <f>I1564</f>
        <v/>
      </c>
      <c r="E1571" s="400" t="n"/>
      <c r="F1571" s="400" t="n"/>
      <c r="G1571" s="401" t="n"/>
      <c r="I1571" s="199" t="inlineStr">
        <is>
          <t>Return Airflow</t>
        </is>
      </c>
      <c r="J1571" s="401" t="n"/>
      <c r="K1571" s="24">
        <f>IF(K1569="","",IF(ISTEXT(K1569),"",K1569-N(K1570)))</f>
        <v/>
      </c>
      <c r="L1571" s="24">
        <f>IF(L1569="","",IF(ISTEXT(L1569),"",L1569-N(L1570)))</f>
        <v/>
      </c>
    </row>
    <row r="1572" ht="13.35" customHeight="1" s="162">
      <c r="B1572" s="199" t="inlineStr">
        <is>
          <t>Location</t>
        </is>
      </c>
      <c r="C1572" s="401" t="n"/>
      <c r="D1572" s="204">
        <f>IF('{Equipment Data Entry}'!D22="","",'{Equipment Data Entry}'!D22)</f>
        <v/>
      </c>
      <c r="E1572" s="400" t="n"/>
      <c r="F1572" s="400" t="n"/>
      <c r="G1572" s="401" t="n"/>
      <c r="I1572" s="199" t="inlineStr">
        <is>
          <t>Unit ESP</t>
        </is>
      </c>
      <c r="J1572" s="401" t="n"/>
      <c r="K1572" s="71">
        <f>IF('{Equipment Data Entry}'!H22="","",'{Equipment Data Entry}'!H22)</f>
        <v/>
      </c>
      <c r="L1572" s="29">
        <f>I1589</f>
        <v/>
      </c>
    </row>
    <row r="1573" ht="13.35" customHeight="1" s="162">
      <c r="I1573" s="199" t="inlineStr">
        <is>
          <t>Fan RPMs</t>
        </is>
      </c>
      <c r="J1573" s="401" t="n"/>
      <c r="K1573" s="24">
        <f>IF('{Equipment Data Entry}'!I22="","",'{Equipment Data Entry}'!I22)</f>
        <v/>
      </c>
      <c r="L1573" s="24">
        <f>IF(L1582="","",L1582)</f>
        <v/>
      </c>
    </row>
    <row r="1574" ht="13.35" customHeight="1" s="162">
      <c r="B1574" s="200" t="inlineStr">
        <is>
          <t>Motor Data</t>
        </is>
      </c>
      <c r="C1574" s="400" t="n"/>
      <c r="D1574" s="400" t="n"/>
      <c r="E1574" s="400" t="n"/>
      <c r="F1574" s="400" t="n"/>
      <c r="G1574" s="401" t="n"/>
      <c r="I1574" s="199" t="inlineStr">
        <is>
          <t>Filter Type/Size/Qty</t>
        </is>
      </c>
      <c r="J1574" s="400" t="n"/>
      <c r="K1574" s="401" t="n"/>
      <c r="L1574" s="24" t="n"/>
      <c r="M1574" s="401" t="n"/>
    </row>
    <row r="1575" ht="13.35" customHeight="1" s="162">
      <c r="B1575" s="199" t="inlineStr">
        <is>
          <t>Manufacturer</t>
        </is>
      </c>
      <c r="C1575" s="401" t="n"/>
      <c r="D1575" s="203" t="n"/>
      <c r="E1575" s="400" t="n"/>
      <c r="F1575" s="400" t="n"/>
      <c r="G1575" s="401" t="n"/>
      <c r="I1575" s="200" t="inlineStr">
        <is>
          <t>Drive Data</t>
        </is>
      </c>
      <c r="J1575" s="400" t="n"/>
      <c r="K1575" s="400" t="n"/>
      <c r="L1575" s="401" t="n"/>
    </row>
    <row r="1576" ht="13.35" customHeight="1" s="162">
      <c r="B1576" s="199" t="inlineStr">
        <is>
          <t>Horsepower</t>
        </is>
      </c>
      <c r="C1576" s="401" t="n"/>
      <c r="D1576" s="28">
        <f>IF('{Equipment Data Entry}'!G22="","",'{Equipment Data Entry}'!G22)</f>
        <v/>
      </c>
      <c r="E1576" s="21" t="inlineStr">
        <is>
          <t>RPM</t>
        </is>
      </c>
      <c r="F1576" s="24" t="n"/>
      <c r="G1576" s="199" t="inlineStr">
        <is>
          <t>SF</t>
        </is>
      </c>
      <c r="I1576" s="199" t="inlineStr">
        <is>
          <t>Motor sheave</t>
        </is>
      </c>
      <c r="J1576" s="400" t="n"/>
      <c r="K1576" s="24">
        <f>IF('{Equipment Data Entry}'!J22="","",'{Equipment Data Entry}'!J22)</f>
        <v/>
      </c>
      <c r="L1576" s="21" t="inlineStr">
        <is>
          <t>Bore</t>
        </is>
      </c>
      <c r="M1576" s="208"/>
    </row>
    <row r="1577" ht="13.35" customHeight="1" s="162">
      <c r="B1577" s="198">
        <f>IF('{Equipment Data Entry}'!N22="","",'{Equipment Data Entry}'!N22)</f>
        <v/>
      </c>
      <c r="C1577" s="198">
        <f>IF('{Equipment Data Entry}'!O22="","",'{Equipment Data Entry}'!O22)</f>
        <v/>
      </c>
      <c r="D1577" s="21" t="inlineStr">
        <is>
          <t>FLA</t>
        </is>
      </c>
      <c r="E1577" s="25" t="n"/>
      <c r="F1577" s="21" t="inlineStr">
        <is>
          <t>Frame</t>
        </is>
      </c>
      <c r="G1577" s="208" t="n"/>
      <c r="I1577" s="199" t="inlineStr">
        <is>
          <t>Fan pulley</t>
        </is>
      </c>
      <c r="J1577" s="400" t="n"/>
      <c r="K1577" s="24">
        <f>IF('{Equipment Data Entry}'!K22="","",'{Equipment Data Entry}'!K22)</f>
        <v/>
      </c>
      <c r="L1577" s="21" t="inlineStr">
        <is>
          <t>Bore</t>
        </is>
      </c>
      <c r="M1577" s="208"/>
    </row>
    <row r="1578" ht="13.35" customHeight="1" s="162">
      <c r="B1578" s="199" t="inlineStr">
        <is>
          <t>Corrected FLA</t>
        </is>
      </c>
      <c r="C1578" s="401" t="n"/>
      <c r="D1578" s="27">
        <f>IF(OR(E1579="",E1577="",B1577=""),"",IF(OR(ISTEXT(B1577),COUNT(E1579:G1579)=0,ISTEXT(E1577)),"",B1577/AVERAGE(E1579:G1579)*E1577))</f>
        <v/>
      </c>
      <c r="E1578" s="199" t="inlineStr">
        <is>
          <t>Estimated BHP</t>
        </is>
      </c>
      <c r="F1578" s="401" t="n"/>
      <c r="G1578" s="27">
        <f>IF(OR(COUNT(E1580:G1580)=0,IF(N(E1581)&gt;0,E1581,N(D1576))=0,IF(N(D1578)&gt;0,D1578,N(E1577))=0),"",IF(N(E1581)&gt;0,E1581,N(D1576))*AVERAGE(E1580:G1580)/IF(N(D1578)&gt;0,D1578,N(E1577)))</f>
        <v/>
      </c>
      <c r="I1578" s="199" t="inlineStr">
        <is>
          <t>Belt(s)</t>
        </is>
      </c>
      <c r="J1578" s="208">
        <f>IF('{Equipment Data Entry}'!L22="","",'{Equipment Data Entry}'!L22)</f>
        <v/>
      </c>
      <c r="K1578" s="199" t="inlineStr">
        <is>
          <t>C to C</t>
        </is>
      </c>
      <c r="L1578" s="64">
        <f>IF('{Equipment Data Entry}'!M22="","",'{Equipment Data Entry}'!M22)</f>
        <v/>
      </c>
    </row>
    <row r="1579" ht="13.35" customHeight="1" s="162">
      <c r="B1579" s="199" t="inlineStr">
        <is>
          <t>Measured Voltage</t>
        </is>
      </c>
      <c r="C1579" s="400" t="n"/>
      <c r="D1579" s="401" t="n"/>
      <c r="E1579" s="24" t="n"/>
      <c r="F1579" s="24" t="n"/>
      <c r="G1579" s="24" t="n"/>
      <c r="I1579" s="199" t="inlineStr">
        <is>
          <t>Final Settings</t>
        </is>
      </c>
      <c r="J1579" s="400" t="n"/>
      <c r="K1579" s="401" t="n"/>
      <c r="L1579" s="24" t="n"/>
      <c r="M1579" s="401" t="n"/>
    </row>
    <row r="1580" ht="13.35" customHeight="1" s="162">
      <c r="B1580" s="199" t="inlineStr">
        <is>
          <t>Measured Amperage</t>
        </is>
      </c>
      <c r="C1580" s="400" t="n"/>
      <c r="D1580" s="401" t="n"/>
      <c r="E1580" s="25" t="n"/>
      <c r="F1580" s="25" t="n"/>
      <c r="G1580" s="25" t="n"/>
      <c r="I1580" s="205" t="inlineStr">
        <is>
          <t>RPM Data</t>
        </is>
      </c>
      <c r="J1580" s="401" t="n"/>
      <c r="K1580" s="205" t="inlineStr">
        <is>
          <t>Initial</t>
        </is>
      </c>
      <c r="L1580" s="205" t="inlineStr">
        <is>
          <t>Final</t>
        </is>
      </c>
    </row>
    <row r="1581" ht="13.35" customHeight="1" s="162">
      <c r="B1581" s="199" t="inlineStr">
        <is>
          <t>Motor HP (nameplate)</t>
        </is>
      </c>
      <c r="C1581" s="400"/>
      <c r="D1581" s="401"/>
      <c r="E1581" s="24"/>
      <c r="F1581" s="24"/>
      <c r="G1581" s="24"/>
      <c r="I1581" s="199" t="inlineStr">
        <is>
          <t>Motor RPM</t>
        </is>
      </c>
      <c r="J1581" s="401" t="n"/>
      <c r="K1581" s="24" t="n"/>
      <c r="L1581" s="24" t="n"/>
    </row>
    <row r="1582" ht="13.35" customHeight="1" s="162">
      <c r="B1582" s="200" t="inlineStr">
        <is>
          <t>Static Pressure Profile (in. w.g.)</t>
        </is>
      </c>
      <c r="C1582" s="400" t="n"/>
      <c r="D1582" s="400" t="n"/>
      <c r="E1582" s="400" t="n"/>
      <c r="F1582" s="400" t="n"/>
      <c r="G1582" s="401" t="n"/>
      <c r="I1582" s="199" t="inlineStr">
        <is>
          <t>Fan RPM</t>
        </is>
      </c>
      <c r="J1582" s="401" t="n"/>
      <c r="K1582" s="24" t="n"/>
      <c r="L1582" s="24" t="n"/>
    </row>
    <row r="1583" ht="13.35" customHeight="1" s="162">
      <c r="B1583" s="490">
        <f>IFERROR(INDEX('{Dropdowns}'!$AI$2:$AO$7,MATCH($D$1586,'{Dropdowns}'!$AH$2:$AH$7,0),1),"")</f>
        <v/>
      </c>
      <c r="C1583" s="490">
        <f>IFERROR(INDEX('{Dropdowns}'!$AI$2:$AO$7,MATCH($D$1586,'{Dropdowns}'!$AH$2:$AH$7,0),2),"")</f>
        <v/>
      </c>
      <c r="D1583" s="490">
        <f>IFERROR(INDEX('{Dropdowns}'!$AI$2:$AO$7,MATCH($D$1586,'{Dropdowns}'!$AH$2:$AH$7,0),3),"")</f>
        <v/>
      </c>
      <c r="E1583" s="490">
        <f>IFERROR(INDEX('{Dropdowns}'!$AI$2:$AO$7,MATCH($D$1586,'{Dropdowns}'!$AH$2:$AH$7,0),4),"")</f>
        <v/>
      </c>
      <c r="F1583" s="490">
        <f>IFERROR(INDEX('{Dropdowns}'!$AI$2:$AO$7,MATCH($D$1586,'{Dropdowns}'!$AH$2:$AH$7,0),5),"")</f>
        <v/>
      </c>
      <c r="G1583" s="490">
        <f>IFERROR(INDEX('{Dropdowns}'!$AI$2:$AO$7,MATCH($D$1586,'{Dropdowns}'!$AH$2:$AH$7,0),6),"")</f>
        <v/>
      </c>
      <c r="H1583" s="490">
        <f>IFERROR(INDEX('{Dropdowns}'!$AI$2:$AO$7,MATCH($D$1586,'{Dropdowns}'!$AH$2:$AH$7,0),7),"")</f>
        <v/>
      </c>
      <c r="I1583" s="199" t="inlineStr">
        <is>
          <t>VSD Frequency</t>
        </is>
      </c>
      <c r="J1583" s="401" t="n"/>
      <c r="K1583" s="66" t="n"/>
      <c r="L1583" s="66" t="n"/>
    </row>
    <row r="1584" ht="13.35" customHeight="1" s="162">
      <c r="B1584" s="492"/>
      <c r="C1584" s="492"/>
      <c r="D1584" s="492"/>
      <c r="E1584" s="492"/>
      <c r="F1584" s="492"/>
      <c r="G1584" s="492"/>
      <c r="H1584" s="492"/>
      <c r="I1584" s="199" t="inlineStr">
        <is>
          <t>OA Damper Position</t>
        </is>
      </c>
      <c r="J1584" s="400" t="n"/>
      <c r="K1584" s="401" t="n"/>
      <c r="L1584" s="56" t="n"/>
      <c r="Q1584">
        <f>IF(B1584="","",B1584)</f>
        <v/>
      </c>
      <c r="R1584">
        <f>IF(C1583="—",Q1584,IF(C1584="","",C1584))</f>
        <v/>
      </c>
      <c r="S1584">
        <f>IF(D1583="—",R1584,IF(D1584="","",D1584))</f>
        <v/>
      </c>
      <c r="T1584">
        <f>IF(E1583="—",S1584,IF(E1584="","",E1584))</f>
        <v/>
      </c>
      <c r="U1584">
        <f>IF(F1583="—",T1584,IF(F1584="","",F1584))</f>
        <v/>
      </c>
      <c r="V1584">
        <f>IF(G1583="—",U1584,IF(G1584="","",G1584))</f>
        <v/>
      </c>
      <c r="W1584">
        <f>IFERROR(MATCH("Fan",$C$1583:$H$1583,0),"")</f>
        <v/>
      </c>
      <c r="X1584">
        <f>IF(W1584="","",INDEX(P1586:U1586,W1584))</f>
        <v/>
      </c>
      <c r="Y1584">
        <f>IF(W1584="","",INDEX(Q1585:V1585,W1584))</f>
        <v/>
      </c>
    </row>
    <row r="1585" ht="13.35" customHeight="1" s="162">
      <c r="B1585" s="491" t="inlineStr">
        <is>
          <t>Δ</t>
        </is>
      </c>
      <c r="C1585" s="498">
        <f>IF(OR(C1583="—",C1584="",Q1584=""),"",IF(OR(ISTEXT(C1584),ISTEXT(Q1584)),"","Δ "&amp;TEXT(C1584-Q1584,"0.00")))</f>
        <v/>
      </c>
      <c r="D1585" s="498">
        <f>IF(OR(D1583="—",D1584="",R1584=""),"",IF(OR(ISTEXT(D1584),ISTEXT(R1584)),"","Δ "&amp;TEXT(D1584-R1584,"0.00")))</f>
        <v/>
      </c>
      <c r="E1585" s="498">
        <f>IF(OR(E1583="—",E1584="",S1584=""),"",IF(OR(ISTEXT(E1584),ISTEXT(S1584)),"","Δ "&amp;TEXT(E1584-S1584,"0.00")))</f>
        <v/>
      </c>
      <c r="F1585" s="498">
        <f>IF(OR(F1583="—",F1584="",T1584=""),"",IF(OR(ISTEXT(F1584),ISTEXT(T1584)),"","Δ "&amp;TEXT(F1584-T1584,"0.00")))</f>
        <v/>
      </c>
      <c r="G1585" s="498">
        <f>IF(OR(G1583="—",G1584="",U1584=""),"",IF(OR(ISTEXT(G1584),ISTEXT(U1584)),"","Δ "&amp;TEXT(G1584-U1584,"0.00")))</f>
        <v/>
      </c>
      <c r="H1585" s="498">
        <f>IF(OR(H1583="—",H1584="",V1584=""),"",IF(OR(ISTEXT(H1584),ISTEXT(V1584)),"","Δ "&amp;TEXT(H1584-V1584,"0.00")))</f>
        <v/>
      </c>
      <c r="Q1585">
        <f>IF(OR(C1584="",ISTEXT(C1584)),R1585,C1584)</f>
        <v/>
      </c>
      <c r="R1585">
        <f>IF(OR(D1584="",ISTEXT(D1584)),S1585,D1584)</f>
        <v/>
      </c>
      <c r="S1585">
        <f>IF(OR(E1584="",ISTEXT(E1584)),T1585,E1584)</f>
        <v/>
      </c>
      <c r="T1585">
        <f>IF(OR(F1584="",ISTEXT(F1584)),U1585,F1584)</f>
        <v/>
      </c>
      <c r="U1585">
        <f>IF(OR(G1584="",ISTEXT(G1584)),V1585,G1584)</f>
        <v/>
      </c>
      <c r="V1585">
        <f>IF(OR(H1584="",ISTEXT(H1584)),"",H1584)</f>
        <v/>
      </c>
    </row>
    <row r="1586" ht="13.35" customHeight="1" s="162">
      <c r="B1586" s="425" t="inlineStr">
        <is>
          <t>Unit type:</t>
        </is>
      </c>
      <c r="D1586" s="522" t="inlineStr">
        <is>
          <t>RTU</t>
        </is>
      </c>
      <c r="E1586" s="414" t="n"/>
      <c r="F1586" s="494" t="inlineStr">
        <is>
          <t>Airflow left to right. Δ = this reading minus the one before it; in. w.g.</t>
        </is>
      </c>
      <c r="P1586">
        <f>IF(B1584="","",B1584)</f>
        <v/>
      </c>
      <c r="Q1586">
        <f>IF(C1584="",P1586,C1584)</f>
        <v/>
      </c>
      <c r="R1586">
        <f>IF(D1584="",Q1586,D1584)</f>
        <v/>
      </c>
      <c r="S1586">
        <f>IF(E1584="",R1586,E1584)</f>
        <v/>
      </c>
      <c r="T1586">
        <f>IF(F1584="",S1586,F1584)</f>
        <v/>
      </c>
      <c r="U1586">
        <f>IF(G1584="",T1586,G1584)</f>
        <v/>
      </c>
      <c r="V1586">
        <f>IF(H1584="",U1586,H1584)</f>
        <v/>
      </c>
    </row>
    <row r="1587" ht="13.35" customHeight="1" s="162">
      <c r="B1587" s="500" t="inlineStr">
        <is>
          <t>Fan inlet</t>
        </is>
      </c>
      <c r="D1587" s="501">
        <f>IF(X1584="","",X1584)</f>
        <v/>
      </c>
      <c r="F1587" s="500" t="inlineStr">
        <is>
          <t>Discharge</t>
        </is>
      </c>
      <c r="I1587" s="501">
        <f>IF(V1586="","",V1586)</f>
        <v/>
      </c>
    </row>
    <row r="1588" ht="13.35" customHeight="1" s="162"/>
    <row r="1589" ht="13.35" customHeight="1" s="162">
      <c r="B1589" s="500" t="inlineStr">
        <is>
          <t>Fan TSP</t>
        </is>
      </c>
      <c r="E1589" s="501">
        <f>IF(OR(X1584="",Y1584=""),"",IF(OR(ISTEXT(X1584),ISTEXT(Y1584)),"",Y1584-X1584))</f>
        <v/>
      </c>
      <c r="F1589" s="500" t="inlineStr">
        <is>
          <t>ESP</t>
        </is>
      </c>
      <c r="I1589" s="501">
        <f>IF(OR(B1584="",V1586=""),"",IF(OR(ISTEXT(B1584),ISTEXT(V1586)),"",V1586-B1584))</f>
        <v/>
      </c>
      <c r="J1589" s="500" t="inlineStr">
        <is>
          <t>Unit ΔP (inlet → fan)</t>
        </is>
      </c>
      <c r="M1589" s="501">
        <f>IF(OR(B1584="",X1584=""),"",IF(OR(ISTEXT(B1584),ISTEXT(X1584)),"",X1584-B1584))</f>
        <v/>
      </c>
    </row>
    <row r="1590" ht="13.35" customHeight="1" s="162">
      <c r="B1590" s="437" t="inlineStr">
        <is>
          <t>Instrument:</t>
        </is>
      </c>
      <c r="C1590" s="13" t="n"/>
      <c r="D1590" s="502" t="n"/>
      <c r="E1590" s="503" t="n"/>
      <c r="F1590" s="503" t="n"/>
      <c r="G1590" s="437" t="inlineStr">
        <is>
          <t>Ak basis / notes:</t>
        </is>
      </c>
      <c r="H1590" s="13" t="n"/>
      <c r="I1590" s="504" t="n"/>
      <c r="J1590" s="503" t="n"/>
      <c r="K1590" s="503" t="n"/>
      <c r="L1590" s="503" t="n"/>
      <c r="M1590" s="503" t="n"/>
    </row>
    <row r="1591" ht="13.35" customHeight="1" s="162">
      <c r="B1591" s="188" t="inlineStr">
        <is>
          <t>Supply Air Diffuser / Outlet Airflow</t>
        </is>
      </c>
      <c r="C1591" s="174" t="n"/>
      <c r="D1591" s="174" t="n"/>
      <c r="E1591" s="174" t="n"/>
      <c r="F1591" s="173" t="n"/>
      <c r="G1591" s="233" t="inlineStr">
        <is>
          <t>Design VEL</t>
        </is>
      </c>
      <c r="H1591" s="194" t="inlineStr">
        <is>
          <t>Design CFM</t>
        </is>
      </c>
      <c r="I1591" s="188" t="inlineStr">
        <is>
          <t>Initial</t>
        </is>
      </c>
      <c r="J1591" s="173" t="n"/>
      <c r="K1591" s="188" t="inlineStr">
        <is>
          <t>Final</t>
        </is>
      </c>
      <c r="L1591" s="173" t="n"/>
      <c r="M1591" s="188" t="inlineStr">
        <is>
          <t>%</t>
        </is>
      </c>
    </row>
    <row r="1592" ht="13.35" customHeight="1" s="162">
      <c r="B1592" s="153" t="inlineStr">
        <is>
          <t>No.</t>
        </is>
      </c>
      <c r="C1592" s="188" t="inlineStr">
        <is>
          <t>Area Served</t>
        </is>
      </c>
      <c r="D1592" s="188" t="inlineStr">
        <is>
          <t>Type</t>
        </is>
      </c>
      <c r="E1592" s="188" t="inlineStr">
        <is>
          <t>Size</t>
        </is>
      </c>
      <c r="F1592" s="188" t="inlineStr">
        <is>
          <t>Ak</t>
        </is>
      </c>
      <c r="G1592" s="440" t="n"/>
      <c r="H1592" s="440" t="n"/>
      <c r="I1592" s="188" t="inlineStr">
        <is>
          <t>VEL</t>
        </is>
      </c>
      <c r="J1592" s="188" t="inlineStr">
        <is>
          <t>CFM</t>
        </is>
      </c>
      <c r="K1592" s="188" t="inlineStr">
        <is>
          <t>VEL</t>
        </is>
      </c>
      <c r="L1592" s="188" t="inlineStr">
        <is>
          <t>CFM</t>
        </is>
      </c>
      <c r="M1592" s="440" t="n"/>
    </row>
    <row r="1593" ht="13.35" customHeight="1" s="162">
      <c r="B1593" s="307" t="n"/>
      <c r="C1593" s="307" t="n"/>
      <c r="E1593" s="307" t="n"/>
      <c r="F1593" s="32" t="n"/>
      <c r="G1593" s="33">
        <f>IF(F1593="", "", IF(OR(ISTEXT(H1593),ISTEXT(F1593)),"",H1593/F1593))</f>
        <v/>
      </c>
      <c r="H1593" s="33" t="n"/>
      <c r="I1593" s="33" t="n"/>
      <c r="J1593" s="33">
        <f>IF(I1593="", "", IF(OR(ISTEXT(I1593),ISTEXT($F1593)),"",I1593*$F1593))</f>
        <v/>
      </c>
      <c r="K1593" s="33" t="n"/>
      <c r="L1593" s="33">
        <f>IF(K1593="", "", IF(OR(ISTEXT(K1593),ISTEXT($F1593)),"",K1593*$F1593))</f>
        <v/>
      </c>
      <c r="M1593" s="30">
        <f>IF(OR(H1593="",H1593=0),"",IF(K1593="",IF(J1593="","",IF(OR(ISTEXT(J1593),ISTEXT(H1593)),"",J1593/H1593)),IF(OR(ISTEXT(L1593),ISTEXT(H1593)),"",L1593/H1593)))</f>
        <v/>
      </c>
    </row>
    <row r="1594" ht="13.35" customHeight="1" s="162">
      <c r="B1594" s="307" t="n"/>
      <c r="C1594" s="307" t="n"/>
      <c r="E1594" s="307" t="n"/>
      <c r="F1594" s="32" t="n"/>
      <c r="G1594" s="33">
        <f>IF(F1594="", "", IF(OR(ISTEXT(H1594),ISTEXT(F1594)),"",H1594/F1594))</f>
        <v/>
      </c>
      <c r="H1594" s="33" t="n"/>
      <c r="I1594" s="33" t="n"/>
      <c r="J1594" s="33">
        <f>IF(I1594="", "", IF(OR(ISTEXT(I1594),ISTEXT($F1594)),"",I1594*$F1594))</f>
        <v/>
      </c>
      <c r="K1594" s="33" t="n"/>
      <c r="L1594" s="33">
        <f>IF(K1594="", "", IF(OR(ISTEXT(K1594),ISTEXT($F1594)),"",K1594*$F1594))</f>
        <v/>
      </c>
      <c r="M1594" s="30">
        <f>IF(OR(H1594="",H1594=0),"",IF(K1594="",IF(J1594="","",IF(OR(ISTEXT(J1594),ISTEXT(H1594)),"",J1594/H1594)),IF(OR(ISTEXT(L1594),ISTEXT(H1594)),"",L1594/H1594)))</f>
        <v/>
      </c>
    </row>
    <row r="1595" ht="13.35" customHeight="1" s="162">
      <c r="B1595" s="307" t="n"/>
      <c r="C1595" s="307" t="n"/>
      <c r="E1595" s="307" t="n"/>
      <c r="F1595" s="32" t="n"/>
      <c r="G1595" s="33">
        <f>IF(F1595="", "", IF(OR(ISTEXT(H1595),ISTEXT(F1595)),"",H1595/F1595))</f>
        <v/>
      </c>
      <c r="H1595" s="33" t="n"/>
      <c r="I1595" s="33" t="n"/>
      <c r="J1595" s="33">
        <f>IF(I1595="", "", IF(OR(ISTEXT(I1595),ISTEXT($F1595)),"",I1595*$F1595))</f>
        <v/>
      </c>
      <c r="K1595" s="33" t="n"/>
      <c r="L1595" s="33">
        <f>IF(K1595="", "", IF(OR(ISTEXT(K1595),ISTEXT($F1595)),"",K1595*$F1595))</f>
        <v/>
      </c>
      <c r="M1595" s="30">
        <f>IF(OR(H1595="",H1595=0),"",IF(K1595="",IF(J1595="","",IF(OR(ISTEXT(J1595),ISTEXT(H1595)),"",J1595/H1595)),IF(OR(ISTEXT(L1595),ISTEXT(H1595)),"",L1595/H1595)))</f>
        <v/>
      </c>
    </row>
    <row r="1596" ht="13.35" customHeight="1" s="162">
      <c r="B1596" s="307" t="n"/>
      <c r="C1596" s="307" t="n"/>
      <c r="E1596" s="307" t="n"/>
      <c r="F1596" s="32" t="n"/>
      <c r="G1596" s="33">
        <f>IF(F1596="", "", IF(OR(ISTEXT(H1596),ISTEXT(F1596)),"",H1596/F1596))</f>
        <v/>
      </c>
      <c r="H1596" s="33" t="n"/>
      <c r="I1596" s="33" t="n"/>
      <c r="J1596" s="33">
        <f>IF(I1596="", "", IF(OR(ISTEXT(I1596),ISTEXT($F1596)),"",I1596*$F1596))</f>
        <v/>
      </c>
      <c r="K1596" s="33" t="n"/>
      <c r="L1596" s="33">
        <f>IF(K1596="", "", IF(OR(ISTEXT(K1596),ISTEXT($F1596)),"",K1596*$F1596))</f>
        <v/>
      </c>
      <c r="M1596" s="30">
        <f>IF(OR(H1596="",H1596=0),"",IF(K1596="",IF(J1596="","",IF(OR(ISTEXT(J1596),ISTEXT(H1596)),"",J1596/H1596)),IF(OR(ISTEXT(L1596),ISTEXT(H1596)),"",L1596/H1596)))</f>
        <v/>
      </c>
    </row>
    <row r="1597" ht="13.35" customHeight="1" s="162">
      <c r="B1597" s="307" t="n"/>
      <c r="C1597" s="307" t="n"/>
      <c r="E1597" s="307" t="n"/>
      <c r="F1597" s="32" t="n"/>
      <c r="G1597" s="33">
        <f>IF(F1597="", "", IF(OR(ISTEXT(H1597),ISTEXT(F1597)),"",H1597/F1597))</f>
        <v/>
      </c>
      <c r="H1597" s="33" t="n"/>
      <c r="I1597" s="33" t="n"/>
      <c r="J1597" s="33">
        <f>IF(I1597="", "", IF(OR(ISTEXT(I1597),ISTEXT($F1597)),"",I1597*$F1597))</f>
        <v/>
      </c>
      <c r="K1597" s="33" t="n"/>
      <c r="L1597" s="33">
        <f>IF(K1597="", "", IF(OR(ISTEXT(K1597),ISTEXT($F1597)),"",K1597*$F1597))</f>
        <v/>
      </c>
      <c r="M1597" s="30">
        <f>IF(OR(H1597="",H1597=0),"",IF(K1597="",IF(J1597="","",IF(OR(ISTEXT(J1597),ISTEXT(H1597)),"",J1597/H1597)),IF(OR(ISTEXT(L1597),ISTEXT(H1597)),"",L1597/H1597)))</f>
        <v/>
      </c>
    </row>
    <row r="1598" ht="13.35" customHeight="1" s="162">
      <c r="B1598" s="307" t="n"/>
      <c r="C1598" s="307" t="n"/>
      <c r="E1598" s="307" t="n"/>
      <c r="F1598" s="32" t="n"/>
      <c r="G1598" s="33">
        <f>IF(F1598="", "", IF(OR(ISTEXT(H1598),ISTEXT(F1598)),"",H1598/F1598))</f>
        <v/>
      </c>
      <c r="H1598" s="33" t="n"/>
      <c r="I1598" s="33" t="n"/>
      <c r="J1598" s="33">
        <f>IF(I1598="", "", IF(OR(ISTEXT(I1598),ISTEXT($F1598)),"",I1598*$F1598))</f>
        <v/>
      </c>
      <c r="K1598" s="33" t="n"/>
      <c r="L1598" s="33">
        <f>IF(K1598="", "", IF(OR(ISTEXT(K1598),ISTEXT($F1598)),"",K1598*$F1598))</f>
        <v/>
      </c>
      <c r="M1598" s="30">
        <f>IF(OR(H1598="",H1598=0),"",IF(K1598="",IF(J1598="","",IF(OR(ISTEXT(J1598),ISTEXT(H1598)),"",J1598/H1598)),IF(OR(ISTEXT(L1598),ISTEXT(H1598)),"",L1598/H1598)))</f>
        <v/>
      </c>
    </row>
    <row r="1599" ht="13.35" customHeight="1" s="162">
      <c r="B1599" s="307" t="n"/>
      <c r="C1599" s="307" t="n"/>
      <c r="E1599" s="307" t="n"/>
      <c r="F1599" s="32" t="n"/>
      <c r="G1599" s="33">
        <f>IF(F1599="", "", IF(OR(ISTEXT(H1599),ISTEXT(F1599)),"",H1599/F1599))</f>
        <v/>
      </c>
      <c r="H1599" s="33" t="n"/>
      <c r="I1599" s="33" t="n"/>
      <c r="J1599" s="33">
        <f>IF(I1599="", "", IF(OR(ISTEXT(I1599),ISTEXT($F1599)),"",I1599*$F1599))</f>
        <v/>
      </c>
      <c r="K1599" s="33" t="n"/>
      <c r="L1599" s="33">
        <f>IF(K1599="", "", IF(OR(ISTEXT(K1599),ISTEXT($F1599)),"",K1599*$F1599))</f>
        <v/>
      </c>
      <c r="M1599" s="30">
        <f>IF(OR(H1599="",H1599=0),"",IF(K1599="",IF(J1599="","",IF(OR(ISTEXT(J1599),ISTEXT(H1599)),"",J1599/H1599)),IF(OR(ISTEXT(L1599),ISTEXT(H1599)),"",L1599/H1599)))</f>
        <v/>
      </c>
    </row>
    <row r="1600" ht="13.35" customHeight="1" s="162">
      <c r="B1600" s="307" t="n"/>
      <c r="C1600" s="307" t="n"/>
      <c r="E1600" s="307" t="n"/>
      <c r="F1600" s="32" t="n"/>
      <c r="G1600" s="33">
        <f>IF(F1600="", "", IF(OR(ISTEXT(H1600),ISTEXT(F1600)),"",H1600/F1600))</f>
        <v/>
      </c>
      <c r="H1600" s="33" t="n"/>
      <c r="I1600" s="33" t="n"/>
      <c r="J1600" s="33">
        <f>IF(I1600="", "", IF(OR(ISTEXT(I1600),ISTEXT($F1600)),"",I1600*$F1600))</f>
        <v/>
      </c>
      <c r="K1600" s="33" t="n"/>
      <c r="L1600" s="33">
        <f>IF(K1600="", "", IF(OR(ISTEXT(K1600),ISTEXT($F1600)),"",K1600*$F1600))</f>
        <v/>
      </c>
      <c r="M1600" s="30">
        <f>IF(OR(H1600="",H1600=0),"",IF(K1600="",IF(J1600="","",IF(OR(ISTEXT(J1600),ISTEXT(H1600)),"",J1600/H1600)),IF(OR(ISTEXT(L1600),ISTEXT(H1600)),"",L1600/H1600)))</f>
        <v/>
      </c>
    </row>
    <row r="1601" ht="13.35" customHeight="1" s="162">
      <c r="B1601" s="307" t="n"/>
      <c r="C1601" s="307" t="n"/>
      <c r="E1601" s="307" t="n"/>
      <c r="F1601" s="32" t="n"/>
      <c r="G1601" s="33">
        <f>IF(F1601="", "", IF(OR(ISTEXT(H1601),ISTEXT(F1601)),"",H1601/F1601))</f>
        <v/>
      </c>
      <c r="H1601" s="33" t="n"/>
      <c r="I1601" s="33" t="n"/>
      <c r="J1601" s="33">
        <f>IF(I1601="", "", IF(OR(ISTEXT(I1601),ISTEXT($F1601)),"",I1601*$F1601))</f>
        <v/>
      </c>
      <c r="K1601" s="33" t="n"/>
      <c r="L1601" s="33">
        <f>IF(K1601="", "", IF(OR(ISTEXT(K1601),ISTEXT($F1601)),"",K1601*$F1601))</f>
        <v/>
      </c>
      <c r="M1601" s="30">
        <f>IF(OR(H1601="",H1601=0),"",IF(K1601="",IF(J1601="","",IF(OR(ISTEXT(J1601),ISTEXT(H1601)),"",J1601/H1601)),IF(OR(ISTEXT(L1601),ISTEXT(H1601)),"",L1601/H1601)))</f>
        <v/>
      </c>
    </row>
    <row r="1602" ht="13.35" customHeight="1" s="162">
      <c r="B1602" s="307" t="n"/>
      <c r="C1602" s="307" t="n"/>
      <c r="E1602" s="307" t="n"/>
      <c r="F1602" s="32" t="n"/>
      <c r="G1602" s="33">
        <f>IF(F1602="", "", IF(OR(ISTEXT(H1602),ISTEXT(F1602)),"",H1602/F1602))</f>
        <v/>
      </c>
      <c r="H1602" s="33" t="n"/>
      <c r="I1602" s="33" t="n"/>
      <c r="J1602" s="33">
        <f>IF(I1602="", "", IF(OR(ISTEXT(I1602),ISTEXT($F1602)),"",I1602*$F1602))</f>
        <v/>
      </c>
      <c r="K1602" s="33" t="n"/>
      <c r="L1602" s="33">
        <f>IF(K1602="", "", IF(OR(ISTEXT(K1602),ISTEXT($F1602)),"",K1602*$F1602))</f>
        <v/>
      </c>
      <c r="M1602" s="30">
        <f>IF(OR(H1602="",H1602=0),"",IF(K1602="",IF(J1602="","",IF(OR(ISTEXT(J1602),ISTEXT(H1602)),"",J1602/H1602)),IF(OR(ISTEXT(L1602),ISTEXT(H1602)),"",L1602/H1602)))</f>
        <v/>
      </c>
    </row>
    <row r="1603" ht="13.35" customHeight="1" s="162">
      <c r="B1603" s="42" t="n"/>
      <c r="C1603" s="231" t="inlineStr">
        <is>
          <t>Total</t>
        </is>
      </c>
      <c r="D1603" s="159" t="n"/>
      <c r="E1603" s="42" t="n"/>
      <c r="F1603" s="42" t="n"/>
      <c r="G1603" s="43" t="n"/>
      <c r="H1603" s="43">
        <f>IF(SUM(H1593:H1602)+SUM(H1620:H1657)=0,"",SUM(H1593:H1602)+SUM(H1620:H1657))</f>
        <v/>
      </c>
      <c r="I1603" s="43" t="n"/>
      <c r="J1603" s="43">
        <f>IF(SUM(J1593:J1602)+SUM(J1620:J1657)=0,"",SUM(J1593:J1602)+SUM(J1620:J1657))</f>
        <v/>
      </c>
      <c r="K1603" s="43" t="n"/>
      <c r="L1603" s="43">
        <f>IF(SUM(L1593:L1602)+SUM(L1620:L1657)=0,"",SUM(L1593:L1602)+SUM(L1620:L1657))</f>
        <v/>
      </c>
      <c r="M1603" s="35">
        <f>IF(OR(H1603="",H1603=0),"",IF(L1603="",IF(J1603="","",IF(OR(ISTEXT(J1603),ISTEXT(H1603)),"",J1603/H1603)),IF(OR(ISTEXT(L1603),ISTEXT(H1603)),"",L1603/H1603)))</f>
        <v/>
      </c>
    </row>
    <row r="1604" ht="13.35" customHeight="1" s="162">
      <c r="B1604" s="188" t="inlineStr">
        <is>
          <t>Return Air Register / Inlet Airflow</t>
        </is>
      </c>
      <c r="C1604" s="174" t="n"/>
      <c r="D1604" s="174" t="n"/>
      <c r="E1604" s="174" t="n"/>
      <c r="F1604" s="173" t="n"/>
      <c r="G1604" s="233" t="inlineStr">
        <is>
          <t>Design VEL</t>
        </is>
      </c>
      <c r="H1604" s="194" t="inlineStr">
        <is>
          <t>Design CFM</t>
        </is>
      </c>
      <c r="I1604" s="188" t="inlineStr">
        <is>
          <t>Initial</t>
        </is>
      </c>
      <c r="J1604" s="173" t="n"/>
      <c r="K1604" s="188" t="inlineStr">
        <is>
          <t>Final</t>
        </is>
      </c>
      <c r="L1604" s="173" t="n"/>
      <c r="M1604" s="188" t="inlineStr">
        <is>
          <t>%</t>
        </is>
      </c>
    </row>
    <row r="1605" ht="13.35" customHeight="1" s="162">
      <c r="B1605" s="153" t="inlineStr">
        <is>
          <t>No.</t>
        </is>
      </c>
      <c r="C1605" s="188" t="inlineStr">
        <is>
          <t>Area Served</t>
        </is>
      </c>
      <c r="D1605" s="188" t="inlineStr">
        <is>
          <t>Type</t>
        </is>
      </c>
      <c r="E1605" s="188" t="inlineStr">
        <is>
          <t>Size</t>
        </is>
      </c>
      <c r="F1605" s="188" t="inlineStr">
        <is>
          <t>Ak</t>
        </is>
      </c>
      <c r="G1605" s="440" t="n"/>
      <c r="H1605" s="440" t="n"/>
      <c r="I1605" s="188" t="inlineStr">
        <is>
          <t>VEL</t>
        </is>
      </c>
      <c r="J1605" s="188" t="inlineStr">
        <is>
          <t>CFM</t>
        </is>
      </c>
      <c r="K1605" s="188" t="inlineStr">
        <is>
          <t>VEL</t>
        </is>
      </c>
      <c r="L1605" s="188" t="inlineStr">
        <is>
          <t>CFM</t>
        </is>
      </c>
      <c r="M1605" s="440" t="n"/>
    </row>
    <row r="1606" ht="13.35" customHeight="1" s="162">
      <c r="B1606" s="31" t="n"/>
      <c r="C1606" s="31" t="n"/>
      <c r="E1606" s="31" t="n"/>
      <c r="F1606" s="32" t="n"/>
      <c r="G1606" s="33">
        <f>IF(F1606="", "", IF(OR(ISTEXT(H1606),ISTEXT(F1606)),"",H1606/F1606))</f>
        <v/>
      </c>
      <c r="H1606" s="33">
        <f>IF(H1603="","",IF(ISTEXT(H1603),"",H1603-N(H1611)))</f>
        <v/>
      </c>
      <c r="I1606" s="33" t="n"/>
      <c r="J1606" s="33">
        <f>IF(I1606="", "", IF(OR(ISTEXT(I1606),ISTEXT($F1606)),"",I1606*$F1606))</f>
        <v/>
      </c>
      <c r="K1606" s="33" t="n"/>
      <c r="L1606" s="33">
        <f>IF(L1611="","",IF(ISTEXT(L1603),"",L1603-N(L1611)))</f>
        <v/>
      </c>
      <c r="M1606" s="30">
        <f>IF(OR(H1606="",H1606=0),"",IF(K1606="",IF(J1606="","",IF(OR(ISTEXT(J1606),ISTEXT(H1606)),"",J1606/H1606)),IF(OR(ISTEXT(L1606),ISTEXT(H1606)),"",L1606/H1606)))</f>
        <v/>
      </c>
    </row>
    <row r="1607" ht="13.35" customHeight="1" s="162">
      <c r="B1607" s="31" t="n"/>
      <c r="C1607" s="31" t="n"/>
      <c r="E1607" s="31" t="n"/>
      <c r="F1607" s="32" t="n"/>
      <c r="G1607" s="33">
        <f>IF(F1607="", "", IF(OR(ISTEXT(H1607),ISTEXT(F1607)),"",H1607/F1607))</f>
        <v/>
      </c>
      <c r="H1607" s="33" t="n"/>
      <c r="I1607" s="33" t="n"/>
      <c r="J1607" s="33">
        <f>IF(I1607="", "", IF(OR(ISTEXT(I1607),ISTEXT($F1607)),"",I1607*$F1607))</f>
        <v/>
      </c>
      <c r="K1607" s="33" t="n"/>
      <c r="L1607" s="33">
        <f>IF(K1607="", "", IF(OR(ISTEXT(K1607),ISTEXT($F1607)),"",K1607*$F1607))</f>
        <v/>
      </c>
      <c r="M1607" s="30">
        <f>IF(OR(H1607="",H1607=0),"",IF(K1607="",IF(J1607="","",IF(OR(ISTEXT(J1607),ISTEXT(H1607)),"",J1607/H1607)),IF(OR(ISTEXT(L1607),ISTEXT(H1607)),"",L1607/H1607)))</f>
        <v/>
      </c>
    </row>
    <row r="1608" ht="13.35" customHeight="1" s="162">
      <c r="B1608" s="42" t="n"/>
      <c r="C1608" s="231" t="inlineStr">
        <is>
          <t>Total</t>
        </is>
      </c>
      <c r="D1608" s="159" t="n"/>
      <c r="E1608" s="42" t="n"/>
      <c r="F1608" s="42" t="n"/>
      <c r="G1608" s="43" t="n"/>
      <c r="H1608" s="43">
        <f>IF(SUM(H1606:H1607)+SUM(H1661:H1664)=0,"",SUM(H1606:H1607)+SUM(H1661:H1664))</f>
        <v/>
      </c>
      <c r="I1608" s="42" t="n"/>
      <c r="J1608" s="43">
        <f>IF(SUM(J1606:J1607)+SUM(J1661:J1664)=0,"",SUM(J1606:J1607)+SUM(J1661:J1664))</f>
        <v/>
      </c>
      <c r="K1608" s="42" t="n"/>
      <c r="L1608" s="43">
        <f>IF(SUM(L1606:L1607)+SUM(L1661:L1664)=0,"",SUM(L1606:L1607)+SUM(L1661:L1664))</f>
        <v/>
      </c>
      <c r="M1608" s="35">
        <f>IF(OR(H1608="",H1608=0),"",IF(L1608="",IF(J1608="","",IF(OR(ISTEXT(J1608),ISTEXT(H1608)),"",J1608/H1608)),IF(OR(ISTEXT(L1608),ISTEXT(H1608)),"",L1608/H1608)))</f>
        <v/>
      </c>
    </row>
    <row r="1609" ht="13.35" customHeight="1" s="162">
      <c r="B1609" s="188" t="inlineStr">
        <is>
          <t>Outside Air Inlet / Duct Airflow</t>
        </is>
      </c>
      <c r="C1609" s="174" t="n"/>
      <c r="D1609" s="174" t="n"/>
      <c r="E1609" s="174" t="n"/>
      <c r="F1609" s="173" t="n"/>
      <c r="G1609" s="233" t="inlineStr">
        <is>
          <t>Design VEL</t>
        </is>
      </c>
      <c r="H1609" s="194" t="inlineStr">
        <is>
          <t>Design CFM</t>
        </is>
      </c>
      <c r="I1609" s="188" t="inlineStr">
        <is>
          <t>Initial</t>
        </is>
      </c>
      <c r="J1609" s="173" t="n"/>
      <c r="K1609" s="188" t="inlineStr">
        <is>
          <t>Final</t>
        </is>
      </c>
      <c r="L1609" s="173" t="n"/>
      <c r="M1609" s="188" t="inlineStr">
        <is>
          <t>%</t>
        </is>
      </c>
    </row>
    <row r="1610" ht="13.35" customHeight="1" s="162">
      <c r="B1610" s="153" t="inlineStr">
        <is>
          <t>No.</t>
        </is>
      </c>
      <c r="C1610" s="188" t="inlineStr">
        <is>
          <t>Area Served</t>
        </is>
      </c>
      <c r="D1610" s="188" t="inlineStr">
        <is>
          <t>Type</t>
        </is>
      </c>
      <c r="E1610" s="188" t="inlineStr">
        <is>
          <t>Size</t>
        </is>
      </c>
      <c r="F1610" s="188" t="inlineStr">
        <is>
          <t>Ak</t>
        </is>
      </c>
      <c r="G1610" s="440" t="n"/>
      <c r="H1610" s="440" t="n"/>
      <c r="I1610" s="188" t="inlineStr">
        <is>
          <t>VEL</t>
        </is>
      </c>
      <c r="J1610" s="188" t="inlineStr">
        <is>
          <t>CFM</t>
        </is>
      </c>
      <c r="K1610" s="188" t="inlineStr">
        <is>
          <t>VEL</t>
        </is>
      </c>
      <c r="L1610" s="188" t="inlineStr">
        <is>
          <t>CFM</t>
        </is>
      </c>
      <c r="M1610" s="440" t="n"/>
    </row>
    <row r="1611" ht="13.35" customHeight="1" s="162">
      <c r="B1611" s="31" t="n"/>
      <c r="C1611" s="31" t="n"/>
      <c r="E1611" s="31" t="n"/>
      <c r="F1611" s="32" t="n"/>
      <c r="G1611" s="33">
        <f>IF(F1611="", "", IF(OR(ISTEXT(H1611),ISTEXT(F1611)),"",H1611/F1611))</f>
        <v/>
      </c>
      <c r="H1611" s="33" t="n"/>
      <c r="I1611" s="33" t="n"/>
      <c r="J1611" s="33">
        <f>IF(I1611="", "", IF(OR(ISTEXT(I1611),ISTEXT($F1611)),"",I1611*$F1611))</f>
        <v/>
      </c>
      <c r="K1611" s="33" t="n"/>
      <c r="L1611" s="33">
        <f>IF(K1611="", "", IF(OR(ISTEXT(K1611),ISTEXT($F1611)),"",K1611*$F1611))</f>
        <v/>
      </c>
      <c r="M1611" s="30">
        <f>IF(OR(H1611="",H1611=0),"",IF(K1611="",IF(J1611="","",IF(OR(ISTEXT(J1611),ISTEXT(H1611)),"",J1611/H1611)),IF(OR(ISTEXT(L1611),ISTEXT(H1611)),"",L1611/H1611)))</f>
        <v/>
      </c>
    </row>
    <row r="1612" ht="13.35" customHeight="1" s="162">
      <c r="B1612" s="188" t="inlineStr">
        <is>
          <t>Remarks</t>
        </is>
      </c>
      <c r="C1612" s="173" t="n"/>
      <c r="D1612" s="154" t="n"/>
      <c r="E1612" s="174" t="n"/>
      <c r="F1612" s="174" t="n"/>
      <c r="G1612" s="174" t="n"/>
      <c r="H1612" s="174" t="n"/>
      <c r="I1612" s="174" t="n"/>
      <c r="J1612" s="174" t="n"/>
      <c r="K1612" s="174" t="n"/>
      <c r="L1612" s="174" t="n"/>
      <c r="M1612" s="173" t="n"/>
    </row>
    <row r="1613" ht="13.35" customHeight="1" s="162">
      <c r="B1613" s="154" t="n"/>
      <c r="C1613" s="174" t="n"/>
      <c r="D1613" s="174" t="n"/>
      <c r="E1613" s="174" t="n"/>
      <c r="F1613" s="174" t="n"/>
      <c r="G1613" s="174" t="n"/>
      <c r="H1613" s="174" t="n"/>
      <c r="I1613" s="174" t="n"/>
      <c r="J1613" s="174" t="n"/>
      <c r="K1613" s="174" t="n"/>
      <c r="L1613" s="174" t="n"/>
      <c r="M1613" s="173" t="n"/>
    </row>
    <row r="1614" ht="13.35" customHeight="1" s="162">
      <c r="B1614" s="154" t="n"/>
      <c r="C1614" s="174" t="n"/>
      <c r="D1614" s="174" t="n"/>
      <c r="E1614" s="174" t="n"/>
      <c r="F1614" s="174" t="n"/>
      <c r="G1614" s="174" t="n"/>
      <c r="H1614" s="174" t="n"/>
      <c r="I1614" s="174" t="n"/>
      <c r="J1614" s="174" t="n"/>
      <c r="K1614" s="174" t="n"/>
      <c r="L1614" s="174" t="n"/>
      <c r="M1614" s="173" t="n"/>
    </row>
    <row r="1615" ht="13.35" customHeight="1" s="162"/>
    <row r="1616" ht="13.35" customHeight="1" s="162">
      <c r="B1616" s="200" t="inlineStr">
        <is>
          <t>System (cont.)</t>
        </is>
      </c>
      <c r="C1616" s="403" t="n"/>
      <c r="D1616" s="209">
        <f>IF('{Equipment Data Entry}'!B22="","",'{Equipment Data Entry}'!B22)</f>
        <v/>
      </c>
      <c r="E1616" s="418" t="n"/>
      <c r="F1616" s="403" t="n"/>
      <c r="G1616" s="200" t="inlineStr">
        <is>
          <t>Service</t>
        </is>
      </c>
      <c r="H1616" s="403" t="n"/>
      <c r="I1616" s="210">
        <f>IF('{Equipment Data Entry}'!C22="","",'{Equipment Data Entry}'!C22)</f>
        <v/>
      </c>
      <c r="J1616" s="418" t="n"/>
      <c r="K1616" s="418" t="n"/>
      <c r="L1616" s="418" t="n"/>
      <c r="M1616" s="403" t="n"/>
    </row>
    <row r="1617" ht="13.35" customHeight="1" s="162">
      <c r="B1617" s="422" t="n"/>
      <c r="C1617" s="423" t="n"/>
      <c r="D1617" s="422" t="n"/>
      <c r="E1617" s="424" t="n"/>
      <c r="F1617" s="423" t="n"/>
      <c r="G1617" s="422" t="n"/>
      <c r="H1617" s="423" t="n"/>
      <c r="I1617" s="422" t="n"/>
      <c r="J1617" s="424" t="n"/>
      <c r="K1617" s="424" t="n"/>
      <c r="L1617" s="424" t="n"/>
      <c r="M1617" s="423" t="n"/>
    </row>
    <row r="1618" ht="13.35" customHeight="1" s="162">
      <c r="B1618" s="188" t="inlineStr">
        <is>
          <t>Supply Air Outlets (cont.)</t>
        </is>
      </c>
      <c r="C1618" s="174" t="n"/>
      <c r="D1618" s="174" t="n"/>
      <c r="E1618" s="174" t="n"/>
      <c r="F1618" s="173" t="n"/>
      <c r="G1618" s="233" t="inlineStr">
        <is>
          <t>Design VEL</t>
        </is>
      </c>
      <c r="H1618" s="194" t="inlineStr">
        <is>
          <t>Design CFM</t>
        </is>
      </c>
      <c r="I1618" s="188" t="inlineStr">
        <is>
          <t>Initial</t>
        </is>
      </c>
      <c r="J1618" s="173" t="n"/>
      <c r="K1618" s="188" t="inlineStr">
        <is>
          <t>Final</t>
        </is>
      </c>
      <c r="L1618" s="173" t="n"/>
      <c r="M1618" s="188" t="inlineStr">
        <is>
          <t>%</t>
        </is>
      </c>
    </row>
    <row r="1619" ht="13.35" customHeight="1" s="162">
      <c r="B1619" s="153" t="inlineStr">
        <is>
          <t>No.</t>
        </is>
      </c>
      <c r="C1619" s="188" t="inlineStr">
        <is>
          <t>Area Served</t>
        </is>
      </c>
      <c r="D1619" s="188" t="inlineStr">
        <is>
          <t>Type</t>
        </is>
      </c>
      <c r="E1619" s="188" t="inlineStr">
        <is>
          <t>Size</t>
        </is>
      </c>
      <c r="F1619" s="188" t="inlineStr">
        <is>
          <t>Ak</t>
        </is>
      </c>
      <c r="G1619" s="440" t="n"/>
      <c r="H1619" s="440" t="n"/>
      <c r="I1619" s="188" t="inlineStr">
        <is>
          <t>VEL</t>
        </is>
      </c>
      <c r="J1619" s="188" t="inlineStr">
        <is>
          <t>CFM</t>
        </is>
      </c>
      <c r="K1619" s="188" t="inlineStr">
        <is>
          <t>VEL</t>
        </is>
      </c>
      <c r="L1619" s="188" t="inlineStr">
        <is>
          <t>CFM</t>
        </is>
      </c>
      <c r="M1619" s="440" t="n"/>
    </row>
    <row r="1620" ht="13.35" customHeight="1" s="162">
      <c r="B1620" s="307" t="n"/>
      <c r="C1620" s="307" t="n"/>
      <c r="E1620" s="307" t="n"/>
      <c r="F1620" s="32" t="n"/>
      <c r="G1620" s="33">
        <f>IF(F1620="", "", IF(OR(ISTEXT(H1620),ISTEXT(F1620)),"",H1620/F1620))</f>
        <v/>
      </c>
      <c r="H1620" s="33" t="n"/>
      <c r="I1620" s="33" t="n"/>
      <c r="J1620" s="33">
        <f>IF(I1620="", "", IF(OR(ISTEXT(I1620),ISTEXT($F1620)),"",I1620*$F1620))</f>
        <v/>
      </c>
      <c r="K1620" s="33" t="n"/>
      <c r="L1620" s="33">
        <f>IF(K1620="", "", IF(OR(ISTEXT(K1620),ISTEXT($F1620)),"",K1620*$F1620))</f>
        <v/>
      </c>
      <c r="M1620" s="30">
        <f>IF(OR(H1620="",H1620=0),"",IF(K1620="",IF(J1620="","",IF(OR(ISTEXT(J1620),ISTEXT(H1620)),"",J1620/H1620)),IF(OR(ISTEXT(L1620),ISTEXT(H1620)),"",L1620/H1620)))</f>
        <v/>
      </c>
    </row>
    <row r="1621" ht="13.35" customHeight="1" s="162">
      <c r="B1621" s="307" t="n"/>
      <c r="C1621" s="307" t="n"/>
      <c r="E1621" s="307" t="n"/>
      <c r="F1621" s="32" t="n"/>
      <c r="G1621" s="33">
        <f>IF(F1621="", "", IF(OR(ISTEXT(H1621),ISTEXT(F1621)),"",H1621/F1621))</f>
        <v/>
      </c>
      <c r="H1621" s="33" t="n"/>
      <c r="I1621" s="33" t="n"/>
      <c r="J1621" s="33">
        <f>IF(I1621="", "", IF(OR(ISTEXT(I1621),ISTEXT($F1621)),"",I1621*$F1621))</f>
        <v/>
      </c>
      <c r="K1621" s="33" t="n"/>
      <c r="L1621" s="33">
        <f>IF(K1621="", "", IF(OR(ISTEXT(K1621),ISTEXT($F1621)),"",K1621*$F1621))</f>
        <v/>
      </c>
      <c r="M1621" s="30">
        <f>IF(OR(H1621="",H1621=0),"",IF(K1621="",IF(J1621="","",IF(OR(ISTEXT(J1621),ISTEXT(H1621)),"",J1621/H1621)),IF(OR(ISTEXT(L1621),ISTEXT(H1621)),"",L1621/H1621)))</f>
        <v/>
      </c>
    </row>
    <row r="1622" ht="13.35" customHeight="1" s="162">
      <c r="B1622" s="307" t="n"/>
      <c r="C1622" s="307" t="n"/>
      <c r="E1622" s="307" t="n"/>
      <c r="F1622" s="32" t="n"/>
      <c r="G1622" s="33">
        <f>IF(F1622="", "", IF(OR(ISTEXT(H1622),ISTEXT(F1622)),"",H1622/F1622))</f>
        <v/>
      </c>
      <c r="H1622" s="33" t="n"/>
      <c r="I1622" s="33" t="n"/>
      <c r="J1622" s="33">
        <f>IF(I1622="", "", IF(OR(ISTEXT(I1622),ISTEXT($F1622)),"",I1622*$F1622))</f>
        <v/>
      </c>
      <c r="K1622" s="33" t="n"/>
      <c r="L1622" s="33">
        <f>IF(K1622="", "", IF(OR(ISTEXT(K1622),ISTEXT($F1622)),"",K1622*$F1622))</f>
        <v/>
      </c>
      <c r="M1622" s="30">
        <f>IF(OR(H1622="",H1622=0),"",IF(K1622="",IF(J1622="","",IF(OR(ISTEXT(J1622),ISTEXT(H1622)),"",J1622/H1622)),IF(OR(ISTEXT(L1622),ISTEXT(H1622)),"",L1622/H1622)))</f>
        <v/>
      </c>
    </row>
    <row r="1623" ht="13.35" customHeight="1" s="162">
      <c r="B1623" s="307" t="n"/>
      <c r="C1623" s="307" t="n"/>
      <c r="E1623" s="307" t="n"/>
      <c r="F1623" s="32" t="n"/>
      <c r="G1623" s="33">
        <f>IF(F1623="", "", IF(OR(ISTEXT(H1623),ISTEXT(F1623)),"",H1623/F1623))</f>
        <v/>
      </c>
      <c r="H1623" s="33" t="n"/>
      <c r="I1623" s="33" t="n"/>
      <c r="J1623" s="33">
        <f>IF(I1623="", "", IF(OR(ISTEXT(I1623),ISTEXT($F1623)),"",I1623*$F1623))</f>
        <v/>
      </c>
      <c r="K1623" s="33" t="n"/>
      <c r="L1623" s="33">
        <f>IF(K1623="", "", IF(OR(ISTEXT(K1623),ISTEXT($F1623)),"",K1623*$F1623))</f>
        <v/>
      </c>
      <c r="M1623" s="30">
        <f>IF(OR(H1623="",H1623=0),"",IF(K1623="",IF(J1623="","",IF(OR(ISTEXT(J1623),ISTEXT(H1623)),"",J1623/H1623)),IF(OR(ISTEXT(L1623),ISTEXT(H1623)),"",L1623/H1623)))</f>
        <v/>
      </c>
    </row>
    <row r="1624" ht="13.35" customHeight="1" s="162">
      <c r="B1624" s="307" t="n"/>
      <c r="C1624" s="307" t="n"/>
      <c r="E1624" s="307" t="n"/>
      <c r="F1624" s="32" t="n"/>
      <c r="G1624" s="33">
        <f>IF(F1624="", "", IF(OR(ISTEXT(H1624),ISTEXT(F1624)),"",H1624/F1624))</f>
        <v/>
      </c>
      <c r="H1624" s="33" t="n"/>
      <c r="I1624" s="33" t="n"/>
      <c r="J1624" s="33">
        <f>IF(I1624="", "", IF(OR(ISTEXT(I1624),ISTEXT($F1624)),"",I1624*$F1624))</f>
        <v/>
      </c>
      <c r="K1624" s="33" t="n"/>
      <c r="L1624" s="33">
        <f>IF(K1624="", "", IF(OR(ISTEXT(K1624),ISTEXT($F1624)),"",K1624*$F1624))</f>
        <v/>
      </c>
      <c r="M1624" s="30">
        <f>IF(OR(H1624="",H1624=0),"",IF(K1624="",IF(J1624="","",IF(OR(ISTEXT(J1624),ISTEXT(H1624)),"",J1624/H1624)),IF(OR(ISTEXT(L1624),ISTEXT(H1624)),"",L1624/H1624)))</f>
        <v/>
      </c>
    </row>
    <row r="1625" ht="13.35" customHeight="1" s="162">
      <c r="B1625" s="307" t="n"/>
      <c r="C1625" s="307" t="n"/>
      <c r="E1625" s="307" t="n"/>
      <c r="F1625" s="32" t="n"/>
      <c r="G1625" s="33">
        <f>IF(F1625="", "", IF(OR(ISTEXT(H1625),ISTEXT(F1625)),"",H1625/F1625))</f>
        <v/>
      </c>
      <c r="H1625" s="33" t="n"/>
      <c r="I1625" s="33" t="n"/>
      <c r="J1625" s="33">
        <f>IF(I1625="", "", IF(OR(ISTEXT(I1625),ISTEXT($F1625)),"",I1625*$F1625))</f>
        <v/>
      </c>
      <c r="K1625" s="33" t="n"/>
      <c r="L1625" s="33">
        <f>IF(K1625="", "", IF(OR(ISTEXT(K1625),ISTEXT($F1625)),"",K1625*$F1625))</f>
        <v/>
      </c>
      <c r="M1625" s="30">
        <f>IF(OR(H1625="",H1625=0),"",IF(K1625="",IF(J1625="","",IF(OR(ISTEXT(J1625),ISTEXT(H1625)),"",J1625/H1625)),IF(OR(ISTEXT(L1625),ISTEXT(H1625)),"",L1625/H1625)))</f>
        <v/>
      </c>
    </row>
    <row r="1626" ht="13.35" customHeight="1" s="162">
      <c r="B1626" s="307" t="n"/>
      <c r="C1626" s="307" t="n"/>
      <c r="E1626" s="307" t="n"/>
      <c r="F1626" s="32" t="n"/>
      <c r="G1626" s="33">
        <f>IF(F1626="", "", IF(OR(ISTEXT(H1626),ISTEXT(F1626)),"",H1626/F1626))</f>
        <v/>
      </c>
      <c r="H1626" s="33" t="n"/>
      <c r="I1626" s="33" t="n"/>
      <c r="J1626" s="33">
        <f>IF(I1626="", "", IF(OR(ISTEXT(I1626),ISTEXT($F1626)),"",I1626*$F1626))</f>
        <v/>
      </c>
      <c r="K1626" s="33" t="n"/>
      <c r="L1626" s="33">
        <f>IF(K1626="", "", IF(OR(ISTEXT(K1626),ISTEXT($F1626)),"",K1626*$F1626))</f>
        <v/>
      </c>
      <c r="M1626" s="30">
        <f>IF(OR(H1626="",H1626=0),"",IF(K1626="",IF(J1626="","",IF(OR(ISTEXT(J1626),ISTEXT(H1626)),"",J1626/H1626)),IF(OR(ISTEXT(L1626),ISTEXT(H1626)),"",L1626/H1626)))</f>
        <v/>
      </c>
    </row>
    <row r="1627" ht="13.35" customHeight="1" s="162">
      <c r="B1627" s="307" t="n"/>
      <c r="C1627" s="307" t="n"/>
      <c r="E1627" s="307" t="n"/>
      <c r="F1627" s="32" t="n"/>
      <c r="G1627" s="33">
        <f>IF(F1627="", "", IF(OR(ISTEXT(H1627),ISTEXT(F1627)),"",H1627/F1627))</f>
        <v/>
      </c>
      <c r="H1627" s="33" t="n"/>
      <c r="I1627" s="33" t="n"/>
      <c r="J1627" s="33">
        <f>IF(I1627="", "", IF(OR(ISTEXT(I1627),ISTEXT($F1627)),"",I1627*$F1627))</f>
        <v/>
      </c>
      <c r="K1627" s="33" t="n"/>
      <c r="L1627" s="33">
        <f>IF(K1627="", "", IF(OR(ISTEXT(K1627),ISTEXT($F1627)),"",K1627*$F1627))</f>
        <v/>
      </c>
      <c r="M1627" s="30">
        <f>IF(OR(H1627="",H1627=0),"",IF(K1627="",IF(J1627="","",IF(OR(ISTEXT(J1627),ISTEXT(H1627)),"",J1627/H1627)),IF(OR(ISTEXT(L1627),ISTEXT(H1627)),"",L1627/H1627)))</f>
        <v/>
      </c>
    </row>
    <row r="1628" ht="13.35" customHeight="1" s="162">
      <c r="B1628" s="307" t="n"/>
      <c r="C1628" s="307" t="n"/>
      <c r="E1628" s="307" t="n"/>
      <c r="F1628" s="32" t="n"/>
      <c r="G1628" s="33">
        <f>IF(F1628="", "", IF(OR(ISTEXT(H1628),ISTEXT(F1628)),"",H1628/F1628))</f>
        <v/>
      </c>
      <c r="H1628" s="33" t="n"/>
      <c r="I1628" s="33" t="n"/>
      <c r="J1628" s="33">
        <f>IF(I1628="", "", IF(OR(ISTEXT(I1628),ISTEXT($F1628)),"",I1628*$F1628))</f>
        <v/>
      </c>
      <c r="K1628" s="33" t="n"/>
      <c r="L1628" s="33">
        <f>IF(K1628="", "", IF(OR(ISTEXT(K1628),ISTEXT($F1628)),"",K1628*$F1628))</f>
        <v/>
      </c>
      <c r="M1628" s="30">
        <f>IF(OR(H1628="",H1628=0),"",IF(K1628="",IF(J1628="","",IF(OR(ISTEXT(J1628),ISTEXT(H1628)),"",J1628/H1628)),IF(OR(ISTEXT(L1628),ISTEXT(H1628)),"",L1628/H1628)))</f>
        <v/>
      </c>
    </row>
    <row r="1629" ht="13.35" customHeight="1" s="162">
      <c r="B1629" s="307" t="n"/>
      <c r="C1629" s="307" t="n"/>
      <c r="E1629" s="307" t="n"/>
      <c r="F1629" s="32" t="n"/>
      <c r="G1629" s="33">
        <f>IF(F1629="", "", IF(OR(ISTEXT(H1629),ISTEXT(F1629)),"",H1629/F1629))</f>
        <v/>
      </c>
      <c r="H1629" s="33" t="n"/>
      <c r="I1629" s="33" t="n"/>
      <c r="J1629" s="33">
        <f>IF(I1629="", "", IF(OR(ISTEXT(I1629),ISTEXT($F1629)),"",I1629*$F1629))</f>
        <v/>
      </c>
      <c r="K1629" s="33" t="n"/>
      <c r="L1629" s="33">
        <f>IF(K1629="", "", IF(OR(ISTEXT(K1629),ISTEXT($F1629)),"",K1629*$F1629))</f>
        <v/>
      </c>
      <c r="M1629" s="30">
        <f>IF(OR(H1629="",H1629=0),"",IF(K1629="",IF(J1629="","",IF(OR(ISTEXT(J1629),ISTEXT(H1629)),"",J1629/H1629)),IF(OR(ISTEXT(L1629),ISTEXT(H1629)),"",L1629/H1629)))</f>
        <v/>
      </c>
    </row>
    <row r="1630" ht="13.35" customHeight="1" s="162">
      <c r="B1630" s="307" t="n"/>
      <c r="C1630" s="307" t="n"/>
      <c r="E1630" s="307" t="n"/>
      <c r="F1630" s="32" t="n"/>
      <c r="G1630" s="33">
        <f>IF(F1630="", "", IF(OR(ISTEXT(H1630),ISTEXT(F1630)),"",H1630/F1630))</f>
        <v/>
      </c>
      <c r="H1630" s="33" t="n"/>
      <c r="I1630" s="33" t="n"/>
      <c r="J1630" s="33">
        <f>IF(I1630="", "", IF(OR(ISTEXT(I1630),ISTEXT($F1630)),"",I1630*$F1630))</f>
        <v/>
      </c>
      <c r="K1630" s="33" t="n"/>
      <c r="L1630" s="33">
        <f>IF(K1630="", "", IF(OR(ISTEXT(K1630),ISTEXT($F1630)),"",K1630*$F1630))</f>
        <v/>
      </c>
      <c r="M1630" s="30">
        <f>IF(OR(H1630="",H1630=0),"",IF(K1630="",IF(J1630="","",IF(OR(ISTEXT(J1630),ISTEXT(H1630)),"",J1630/H1630)),IF(OR(ISTEXT(L1630),ISTEXT(H1630)),"",L1630/H1630)))</f>
        <v/>
      </c>
    </row>
    <row r="1631" ht="13.35" customHeight="1" s="162">
      <c r="B1631" s="307" t="n"/>
      <c r="C1631" s="307" t="n"/>
      <c r="E1631" s="307" t="n"/>
      <c r="F1631" s="32" t="n"/>
      <c r="G1631" s="33">
        <f>IF(F1631="", "", IF(OR(ISTEXT(H1631),ISTEXT(F1631)),"",H1631/F1631))</f>
        <v/>
      </c>
      <c r="H1631" s="33" t="n"/>
      <c r="I1631" s="33" t="n"/>
      <c r="J1631" s="33">
        <f>IF(I1631="", "", IF(OR(ISTEXT(I1631),ISTEXT($F1631)),"",I1631*$F1631))</f>
        <v/>
      </c>
      <c r="K1631" s="33" t="n"/>
      <c r="L1631" s="33">
        <f>IF(K1631="", "", IF(OR(ISTEXT(K1631),ISTEXT($F1631)),"",K1631*$F1631))</f>
        <v/>
      </c>
      <c r="M1631" s="30">
        <f>IF(OR(H1631="",H1631=0),"",IF(K1631="",IF(J1631="","",IF(OR(ISTEXT(J1631),ISTEXT(H1631)),"",J1631/H1631)),IF(OR(ISTEXT(L1631),ISTEXT(H1631)),"",L1631/H1631)))</f>
        <v/>
      </c>
    </row>
    <row r="1632" ht="13.35" customHeight="1" s="162">
      <c r="B1632" s="307" t="n"/>
      <c r="C1632" s="307" t="n"/>
      <c r="E1632" s="307" t="n"/>
      <c r="F1632" s="32" t="n"/>
      <c r="G1632" s="33">
        <f>IF(F1632="", "", IF(OR(ISTEXT(H1632),ISTEXT(F1632)),"",H1632/F1632))</f>
        <v/>
      </c>
      <c r="H1632" s="33" t="n"/>
      <c r="I1632" s="33" t="n"/>
      <c r="J1632" s="33">
        <f>IF(I1632="", "", IF(OR(ISTEXT(I1632),ISTEXT($F1632)),"",I1632*$F1632))</f>
        <v/>
      </c>
      <c r="K1632" s="33" t="n"/>
      <c r="L1632" s="33">
        <f>IF(K1632="", "", IF(OR(ISTEXT(K1632),ISTEXT($F1632)),"",K1632*$F1632))</f>
        <v/>
      </c>
      <c r="M1632" s="30">
        <f>IF(OR(H1632="",H1632=0),"",IF(K1632="",IF(J1632="","",IF(OR(ISTEXT(J1632),ISTEXT(H1632)),"",J1632/H1632)),IF(OR(ISTEXT(L1632),ISTEXT(H1632)),"",L1632/H1632)))</f>
        <v/>
      </c>
    </row>
    <row r="1633" ht="13.35" customHeight="1" s="162">
      <c r="B1633" s="307" t="n"/>
      <c r="C1633" s="307" t="n"/>
      <c r="E1633" s="307" t="n"/>
      <c r="F1633" s="32" t="n"/>
      <c r="G1633" s="33">
        <f>IF(F1633="", "", IF(OR(ISTEXT(H1633),ISTEXT(F1633)),"",H1633/F1633))</f>
        <v/>
      </c>
      <c r="H1633" s="33" t="n"/>
      <c r="I1633" s="33" t="n"/>
      <c r="J1633" s="33">
        <f>IF(I1633="", "", IF(OR(ISTEXT(I1633),ISTEXT($F1633)),"",I1633*$F1633))</f>
        <v/>
      </c>
      <c r="K1633" s="33" t="n"/>
      <c r="L1633" s="33">
        <f>IF(K1633="", "", IF(OR(ISTEXT(K1633),ISTEXT($F1633)),"",K1633*$F1633))</f>
        <v/>
      </c>
      <c r="M1633" s="30">
        <f>IF(OR(H1633="",H1633=0),"",IF(K1633="",IF(J1633="","",IF(OR(ISTEXT(J1633),ISTEXT(H1633)),"",J1633/H1633)),IF(OR(ISTEXT(L1633),ISTEXT(H1633)),"",L1633/H1633)))</f>
        <v/>
      </c>
    </row>
    <row r="1634" ht="13.35" customHeight="1" s="162">
      <c r="B1634" s="307" t="n"/>
      <c r="C1634" s="307" t="n"/>
      <c r="E1634" s="307" t="n"/>
      <c r="F1634" s="32" t="n"/>
      <c r="G1634" s="33">
        <f>IF(F1634="", "", IF(OR(ISTEXT(H1634),ISTEXT(F1634)),"",H1634/F1634))</f>
        <v/>
      </c>
      <c r="H1634" s="33" t="n"/>
      <c r="I1634" s="33" t="n"/>
      <c r="J1634" s="33">
        <f>IF(I1634="", "", IF(OR(ISTEXT(I1634),ISTEXT($F1634)),"",I1634*$F1634))</f>
        <v/>
      </c>
      <c r="K1634" s="33" t="n"/>
      <c r="L1634" s="33">
        <f>IF(K1634="", "", IF(OR(ISTEXT(K1634),ISTEXT($F1634)),"",K1634*$F1634))</f>
        <v/>
      </c>
      <c r="M1634" s="30">
        <f>IF(OR(H1634="",H1634=0),"",IF(K1634="",IF(J1634="","",IF(OR(ISTEXT(J1634),ISTEXT(H1634)),"",J1634/H1634)),IF(OR(ISTEXT(L1634),ISTEXT(H1634)),"",L1634/H1634)))</f>
        <v/>
      </c>
    </row>
    <row r="1635" ht="13.35" customHeight="1" s="162">
      <c r="B1635" s="307" t="n"/>
      <c r="C1635" s="307" t="n"/>
      <c r="E1635" s="307" t="n"/>
      <c r="F1635" s="32" t="n"/>
      <c r="G1635" s="33">
        <f>IF(F1635="", "", IF(OR(ISTEXT(H1635),ISTEXT(F1635)),"",H1635/F1635))</f>
        <v/>
      </c>
      <c r="H1635" s="33" t="n"/>
      <c r="I1635" s="33" t="n"/>
      <c r="J1635" s="33">
        <f>IF(I1635="", "", IF(OR(ISTEXT(I1635),ISTEXT($F1635)),"",I1635*$F1635))</f>
        <v/>
      </c>
      <c r="K1635" s="33" t="n"/>
      <c r="L1635" s="33">
        <f>IF(K1635="", "", IF(OR(ISTEXT(K1635),ISTEXT($F1635)),"",K1635*$F1635))</f>
        <v/>
      </c>
      <c r="M1635" s="30">
        <f>IF(OR(H1635="",H1635=0),"",IF(K1635="",IF(J1635="","",IF(OR(ISTEXT(J1635),ISTEXT(H1635)),"",J1635/H1635)),IF(OR(ISTEXT(L1635),ISTEXT(H1635)),"",L1635/H1635)))</f>
        <v/>
      </c>
    </row>
    <row r="1636" ht="13.35" customHeight="1" s="162">
      <c r="B1636" s="307" t="n"/>
      <c r="C1636" s="307" t="n"/>
      <c r="E1636" s="307" t="n"/>
      <c r="F1636" s="32" t="n"/>
      <c r="G1636" s="33">
        <f>IF(F1636="", "", IF(OR(ISTEXT(H1636),ISTEXT(F1636)),"",H1636/F1636))</f>
        <v/>
      </c>
      <c r="H1636" s="33" t="n"/>
      <c r="I1636" s="33" t="n"/>
      <c r="J1636" s="33">
        <f>IF(I1636="", "", IF(OR(ISTEXT(I1636),ISTEXT($F1636)),"",I1636*$F1636))</f>
        <v/>
      </c>
      <c r="K1636" s="33" t="n"/>
      <c r="L1636" s="33">
        <f>IF(K1636="", "", IF(OR(ISTEXT(K1636),ISTEXT($F1636)),"",K1636*$F1636))</f>
        <v/>
      </c>
      <c r="M1636" s="30">
        <f>IF(OR(H1636="",H1636=0),"",IF(K1636="",IF(J1636="","",IF(OR(ISTEXT(J1636),ISTEXT(H1636)),"",J1636/H1636)),IF(OR(ISTEXT(L1636),ISTEXT(H1636)),"",L1636/H1636)))</f>
        <v/>
      </c>
    </row>
    <row r="1637" ht="13.35" customHeight="1" s="162">
      <c r="B1637" s="307" t="n"/>
      <c r="C1637" s="307" t="n"/>
      <c r="E1637" s="307" t="n"/>
      <c r="F1637" s="32" t="n"/>
      <c r="G1637" s="33">
        <f>IF(F1637="", "", IF(OR(ISTEXT(H1637),ISTEXT(F1637)),"",H1637/F1637))</f>
        <v/>
      </c>
      <c r="H1637" s="33" t="n"/>
      <c r="I1637" s="33" t="n"/>
      <c r="J1637" s="33">
        <f>IF(I1637="", "", IF(OR(ISTEXT(I1637),ISTEXT($F1637)),"",I1637*$F1637))</f>
        <v/>
      </c>
      <c r="K1637" s="33" t="n"/>
      <c r="L1637" s="33">
        <f>IF(K1637="", "", IF(OR(ISTEXT(K1637),ISTEXT($F1637)),"",K1637*$F1637))</f>
        <v/>
      </c>
      <c r="M1637" s="30">
        <f>IF(OR(H1637="",H1637=0),"",IF(K1637="",IF(J1637="","",IF(OR(ISTEXT(J1637),ISTEXT(H1637)),"",J1637/H1637)),IF(OR(ISTEXT(L1637),ISTEXT(H1637)),"",L1637/H1637)))</f>
        <v/>
      </c>
    </row>
    <row r="1638" ht="13.35" customHeight="1" s="162">
      <c r="B1638" s="307" t="n"/>
      <c r="C1638" s="307" t="n"/>
      <c r="E1638" s="307" t="n"/>
      <c r="F1638" s="32" t="n"/>
      <c r="G1638" s="33">
        <f>IF(F1638="", "", IF(OR(ISTEXT(H1638),ISTEXT(F1638)),"",H1638/F1638))</f>
        <v/>
      </c>
      <c r="H1638" s="33" t="n"/>
      <c r="I1638" s="33" t="n"/>
      <c r="J1638" s="33">
        <f>IF(I1638="", "", IF(OR(ISTEXT(I1638),ISTEXT($F1638)),"",I1638*$F1638))</f>
        <v/>
      </c>
      <c r="K1638" s="33" t="n"/>
      <c r="L1638" s="33">
        <f>IF(K1638="", "", IF(OR(ISTEXT(K1638),ISTEXT($F1638)),"",K1638*$F1638))</f>
        <v/>
      </c>
      <c r="M1638" s="30">
        <f>IF(OR(H1638="",H1638=0),"",IF(K1638="",IF(J1638="","",IF(OR(ISTEXT(J1638),ISTEXT(H1638)),"",J1638/H1638)),IF(OR(ISTEXT(L1638),ISTEXT(H1638)),"",L1638/H1638)))</f>
        <v/>
      </c>
    </row>
    <row r="1639" ht="13.35" customHeight="1" s="162">
      <c r="B1639" s="307" t="n"/>
      <c r="C1639" s="307" t="n"/>
      <c r="E1639" s="307" t="n"/>
      <c r="F1639" s="32" t="n"/>
      <c r="G1639" s="33">
        <f>IF(F1639="", "", IF(OR(ISTEXT(H1639),ISTEXT(F1639)),"",H1639/F1639))</f>
        <v/>
      </c>
      <c r="H1639" s="33" t="n"/>
      <c r="I1639" s="33" t="n"/>
      <c r="J1639" s="33">
        <f>IF(I1639="", "", IF(OR(ISTEXT(I1639),ISTEXT($F1639)),"",I1639*$F1639))</f>
        <v/>
      </c>
      <c r="K1639" s="33" t="n"/>
      <c r="L1639" s="33">
        <f>IF(K1639="", "", IF(OR(ISTEXT(K1639),ISTEXT($F1639)),"",K1639*$F1639))</f>
        <v/>
      </c>
      <c r="M1639" s="30">
        <f>IF(OR(H1639="",H1639=0),"",IF(K1639="",IF(J1639="","",IF(OR(ISTEXT(J1639),ISTEXT(H1639)),"",J1639/H1639)),IF(OR(ISTEXT(L1639),ISTEXT(H1639)),"",L1639/H1639)))</f>
        <v/>
      </c>
    </row>
    <row r="1640" ht="13.35" customHeight="1" s="162">
      <c r="B1640" s="307" t="n"/>
      <c r="C1640" s="307" t="n"/>
      <c r="E1640" s="307" t="n"/>
      <c r="F1640" s="32" t="n"/>
      <c r="G1640" s="33">
        <f>IF(F1640="", "", IF(OR(ISTEXT(H1640),ISTEXT(F1640)),"",H1640/F1640))</f>
        <v/>
      </c>
      <c r="H1640" s="33" t="n"/>
      <c r="I1640" s="33" t="n"/>
      <c r="J1640" s="33">
        <f>IF(I1640="", "", IF(OR(ISTEXT(I1640),ISTEXT($F1640)),"",I1640*$F1640))</f>
        <v/>
      </c>
      <c r="K1640" s="33" t="n"/>
      <c r="L1640" s="33">
        <f>IF(K1640="", "", IF(OR(ISTEXT(K1640),ISTEXT($F1640)),"",K1640*$F1640))</f>
        <v/>
      </c>
      <c r="M1640" s="30">
        <f>IF(OR(H1640="",H1640=0),"",IF(K1640="",IF(J1640="","",IF(OR(ISTEXT(J1640),ISTEXT(H1640)),"",J1640/H1640)),IF(OR(ISTEXT(L1640),ISTEXT(H1640)),"",L1640/H1640)))</f>
        <v/>
      </c>
    </row>
    <row r="1641" ht="13.35" customHeight="1" s="162">
      <c r="B1641" s="307" t="n"/>
      <c r="C1641" s="307" t="n"/>
      <c r="E1641" s="307" t="n"/>
      <c r="F1641" s="32" t="n"/>
      <c r="G1641" s="33">
        <f>IF(F1641="", "", IF(OR(ISTEXT(H1641),ISTEXT(F1641)),"",H1641/F1641))</f>
        <v/>
      </c>
      <c r="H1641" s="33" t="n"/>
      <c r="I1641" s="33" t="n"/>
      <c r="J1641" s="33">
        <f>IF(I1641="", "", IF(OR(ISTEXT(I1641),ISTEXT($F1641)),"",I1641*$F1641))</f>
        <v/>
      </c>
      <c r="K1641" s="33" t="n"/>
      <c r="L1641" s="33">
        <f>IF(K1641="", "", IF(OR(ISTEXT(K1641),ISTEXT($F1641)),"",K1641*$F1641))</f>
        <v/>
      </c>
      <c r="M1641" s="30">
        <f>IF(OR(H1641="",H1641=0),"",IF(K1641="",IF(J1641="","",IF(OR(ISTEXT(J1641),ISTEXT(H1641)),"",J1641/H1641)),IF(OR(ISTEXT(L1641),ISTEXT(H1641)),"",L1641/H1641)))</f>
        <v/>
      </c>
    </row>
    <row r="1642" ht="13.35" customHeight="1" s="162">
      <c r="B1642" s="307" t="n"/>
      <c r="C1642" s="307" t="n"/>
      <c r="E1642" s="307" t="n"/>
      <c r="F1642" s="32" t="n"/>
      <c r="G1642" s="33">
        <f>IF(F1642="", "", IF(OR(ISTEXT(H1642),ISTEXT(F1642)),"",H1642/F1642))</f>
        <v/>
      </c>
      <c r="H1642" s="33" t="n"/>
      <c r="I1642" s="33" t="n"/>
      <c r="J1642" s="33">
        <f>IF(I1642="", "", IF(OR(ISTEXT(I1642),ISTEXT($F1642)),"",I1642*$F1642))</f>
        <v/>
      </c>
      <c r="K1642" s="33" t="n"/>
      <c r="L1642" s="33">
        <f>IF(K1642="", "", IF(OR(ISTEXT(K1642),ISTEXT($F1642)),"",K1642*$F1642))</f>
        <v/>
      </c>
      <c r="M1642" s="30">
        <f>IF(OR(H1642="",H1642=0),"",IF(K1642="",IF(J1642="","",IF(OR(ISTEXT(J1642),ISTEXT(H1642)),"",J1642/H1642)),IF(OR(ISTEXT(L1642),ISTEXT(H1642)),"",L1642/H1642)))</f>
        <v/>
      </c>
    </row>
    <row r="1643" ht="13.35" customHeight="1" s="162">
      <c r="B1643" s="307" t="n"/>
      <c r="C1643" s="307" t="n"/>
      <c r="E1643" s="307" t="n"/>
      <c r="F1643" s="32" t="n"/>
      <c r="G1643" s="33">
        <f>IF(F1643="", "", IF(OR(ISTEXT(H1643),ISTEXT(F1643)),"",H1643/F1643))</f>
        <v/>
      </c>
      <c r="H1643" s="33" t="n"/>
      <c r="I1643" s="33" t="n"/>
      <c r="J1643" s="33">
        <f>IF(I1643="", "", IF(OR(ISTEXT(I1643),ISTEXT($F1643)),"",I1643*$F1643))</f>
        <v/>
      </c>
      <c r="K1643" s="33" t="n"/>
      <c r="L1643" s="33">
        <f>IF(K1643="", "", IF(OR(ISTEXT(K1643),ISTEXT($F1643)),"",K1643*$F1643))</f>
        <v/>
      </c>
      <c r="M1643" s="30">
        <f>IF(OR(H1643="",H1643=0),"",IF(K1643="",IF(J1643="","",IF(OR(ISTEXT(J1643),ISTEXT(H1643)),"",J1643/H1643)),IF(OR(ISTEXT(L1643),ISTEXT(H1643)),"",L1643/H1643)))</f>
        <v/>
      </c>
    </row>
    <row r="1644" ht="13.35" customHeight="1" s="162">
      <c r="B1644" s="307" t="n"/>
      <c r="C1644" s="307" t="n"/>
      <c r="E1644" s="307" t="n"/>
      <c r="F1644" s="32" t="n"/>
      <c r="G1644" s="33">
        <f>IF(F1644="", "", IF(OR(ISTEXT(H1644),ISTEXT(F1644)),"",H1644/F1644))</f>
        <v/>
      </c>
      <c r="H1644" s="33" t="n"/>
      <c r="I1644" s="33" t="n"/>
      <c r="J1644" s="33">
        <f>IF(I1644="", "", IF(OR(ISTEXT(I1644),ISTEXT($F1644)),"",I1644*$F1644))</f>
        <v/>
      </c>
      <c r="K1644" s="33" t="n"/>
      <c r="L1644" s="33">
        <f>IF(K1644="", "", IF(OR(ISTEXT(K1644),ISTEXT($F1644)),"",K1644*$F1644))</f>
        <v/>
      </c>
      <c r="M1644" s="30">
        <f>IF(OR(H1644="",H1644=0),"",IF(K1644="",IF(J1644="","",IF(OR(ISTEXT(J1644),ISTEXT(H1644)),"",J1644/H1644)),IF(OR(ISTEXT(L1644),ISTEXT(H1644)),"",L1644/H1644)))</f>
        <v/>
      </c>
    </row>
    <row r="1645" ht="13.35" customHeight="1" s="162">
      <c r="B1645" s="307" t="n"/>
      <c r="C1645" s="307" t="n"/>
      <c r="E1645" s="307" t="n"/>
      <c r="F1645" s="32" t="n"/>
      <c r="G1645" s="33">
        <f>IF(F1645="", "", IF(OR(ISTEXT(H1645),ISTEXT(F1645)),"",H1645/F1645))</f>
        <v/>
      </c>
      <c r="H1645" s="33" t="n"/>
      <c r="I1645" s="33" t="n"/>
      <c r="J1645" s="33">
        <f>IF(I1645="", "", IF(OR(ISTEXT(I1645),ISTEXT($F1645)),"",I1645*$F1645))</f>
        <v/>
      </c>
      <c r="K1645" s="33" t="n"/>
      <c r="L1645" s="33">
        <f>IF(K1645="", "", IF(OR(ISTEXT(K1645),ISTEXT($F1645)),"",K1645*$F1645))</f>
        <v/>
      </c>
      <c r="M1645" s="30">
        <f>IF(OR(H1645="",H1645=0),"",IF(K1645="",IF(J1645="","",IF(OR(ISTEXT(J1645),ISTEXT(H1645)),"",J1645/H1645)),IF(OR(ISTEXT(L1645),ISTEXT(H1645)),"",L1645/H1645)))</f>
        <v/>
      </c>
    </row>
    <row r="1646" ht="13.35" customHeight="1" s="162">
      <c r="B1646" s="307" t="n"/>
      <c r="C1646" s="307" t="n"/>
      <c r="E1646" s="307" t="n"/>
      <c r="F1646" s="32" t="n"/>
      <c r="G1646" s="33">
        <f>IF(F1646="", "", IF(OR(ISTEXT(H1646),ISTEXT(F1646)),"",H1646/F1646))</f>
        <v/>
      </c>
      <c r="H1646" s="33" t="n"/>
      <c r="I1646" s="33" t="n"/>
      <c r="J1646" s="33">
        <f>IF(I1646="", "", IF(OR(ISTEXT(I1646),ISTEXT($F1646)),"",I1646*$F1646))</f>
        <v/>
      </c>
      <c r="K1646" s="33" t="n"/>
      <c r="L1646" s="33">
        <f>IF(K1646="", "", IF(OR(ISTEXT(K1646),ISTEXT($F1646)),"",K1646*$F1646))</f>
        <v/>
      </c>
      <c r="M1646" s="30">
        <f>IF(OR(H1646="",H1646=0),"",IF(K1646="",IF(J1646="","",IF(OR(ISTEXT(J1646),ISTEXT(H1646)),"",J1646/H1646)),IF(OR(ISTEXT(L1646),ISTEXT(H1646)),"",L1646/H1646)))</f>
        <v/>
      </c>
    </row>
    <row r="1647" ht="13.35" customHeight="1" s="162">
      <c r="B1647" s="307" t="n"/>
      <c r="C1647" s="307" t="n"/>
      <c r="E1647" s="307" t="n"/>
      <c r="F1647" s="32" t="n"/>
      <c r="G1647" s="33">
        <f>IF(F1647="", "", IF(OR(ISTEXT(H1647),ISTEXT(F1647)),"",H1647/F1647))</f>
        <v/>
      </c>
      <c r="H1647" s="33" t="n"/>
      <c r="I1647" s="33" t="n"/>
      <c r="J1647" s="33">
        <f>IF(I1647="", "", IF(OR(ISTEXT(I1647),ISTEXT($F1647)),"",I1647*$F1647))</f>
        <v/>
      </c>
      <c r="K1647" s="33" t="n"/>
      <c r="L1647" s="33">
        <f>IF(K1647="", "", IF(OR(ISTEXT(K1647),ISTEXT($F1647)),"",K1647*$F1647))</f>
        <v/>
      </c>
      <c r="M1647" s="30">
        <f>IF(OR(H1647="",H1647=0),"",IF(K1647="",IF(J1647="","",IF(OR(ISTEXT(J1647),ISTEXT(H1647)),"",J1647/H1647)),IF(OR(ISTEXT(L1647),ISTEXT(H1647)),"",L1647/H1647)))</f>
        <v/>
      </c>
    </row>
    <row r="1648" ht="13.35" customHeight="1" s="162">
      <c r="B1648" s="307" t="n"/>
      <c r="C1648" s="307" t="n"/>
      <c r="E1648" s="307" t="n"/>
      <c r="F1648" s="32" t="n"/>
      <c r="G1648" s="33">
        <f>IF(F1648="", "", IF(OR(ISTEXT(H1648),ISTEXT(F1648)),"",H1648/F1648))</f>
        <v/>
      </c>
      <c r="H1648" s="33" t="n"/>
      <c r="I1648" s="33" t="n"/>
      <c r="J1648" s="33">
        <f>IF(I1648="", "", IF(OR(ISTEXT(I1648),ISTEXT($F1648)),"",I1648*$F1648))</f>
        <v/>
      </c>
      <c r="K1648" s="33" t="n"/>
      <c r="L1648" s="33">
        <f>IF(K1648="", "", IF(OR(ISTEXT(K1648),ISTEXT($F1648)),"",K1648*$F1648))</f>
        <v/>
      </c>
      <c r="M1648" s="30">
        <f>IF(OR(H1648="",H1648=0),"",IF(K1648="",IF(J1648="","",IF(OR(ISTEXT(J1648),ISTEXT(H1648)),"",J1648/H1648)),IF(OR(ISTEXT(L1648),ISTEXT(H1648)),"",L1648/H1648)))</f>
        <v/>
      </c>
    </row>
    <row r="1649" ht="13.35" customHeight="1" s="162">
      <c r="B1649" s="307" t="n"/>
      <c r="C1649" s="307" t="n"/>
      <c r="E1649" s="307" t="n"/>
      <c r="F1649" s="32" t="n"/>
      <c r="G1649" s="33">
        <f>IF(F1649="", "", IF(OR(ISTEXT(H1649),ISTEXT(F1649)),"",H1649/F1649))</f>
        <v/>
      </c>
      <c r="H1649" s="33" t="n"/>
      <c r="I1649" s="33" t="n"/>
      <c r="J1649" s="33">
        <f>IF(I1649="", "", IF(OR(ISTEXT(I1649),ISTEXT($F1649)),"",I1649*$F1649))</f>
        <v/>
      </c>
      <c r="K1649" s="33" t="n"/>
      <c r="L1649" s="33">
        <f>IF(K1649="", "", IF(OR(ISTEXT(K1649),ISTEXT($F1649)),"",K1649*$F1649))</f>
        <v/>
      </c>
      <c r="M1649" s="30">
        <f>IF(OR(H1649="",H1649=0),"",IF(K1649="",IF(J1649="","",IF(OR(ISTEXT(J1649),ISTEXT(H1649)),"",J1649/H1649)),IF(OR(ISTEXT(L1649),ISTEXT(H1649)),"",L1649/H1649)))</f>
        <v/>
      </c>
    </row>
    <row r="1650" ht="13.35" customHeight="1" s="162">
      <c r="B1650" s="307" t="n"/>
      <c r="C1650" s="307" t="n"/>
      <c r="E1650" s="307" t="n"/>
      <c r="F1650" s="32" t="n"/>
      <c r="G1650" s="33">
        <f>IF(F1650="", "", IF(OR(ISTEXT(H1650),ISTEXT(F1650)),"",H1650/F1650))</f>
        <v/>
      </c>
      <c r="H1650" s="33" t="n"/>
      <c r="I1650" s="33" t="n"/>
      <c r="J1650" s="33">
        <f>IF(I1650="", "", IF(OR(ISTEXT(I1650),ISTEXT($F1650)),"",I1650*$F1650))</f>
        <v/>
      </c>
      <c r="K1650" s="33" t="n"/>
      <c r="L1650" s="33">
        <f>IF(K1650="", "", IF(OR(ISTEXT(K1650),ISTEXT($F1650)),"",K1650*$F1650))</f>
        <v/>
      </c>
      <c r="M1650" s="30">
        <f>IF(OR(H1650="",H1650=0),"",IF(K1650="",IF(J1650="","",IF(OR(ISTEXT(J1650),ISTEXT(H1650)),"",J1650/H1650)),IF(OR(ISTEXT(L1650),ISTEXT(H1650)),"",L1650/H1650)))</f>
        <v/>
      </c>
    </row>
    <row r="1651" ht="13.35" customHeight="1" s="162">
      <c r="B1651" s="307" t="n"/>
      <c r="C1651" s="307" t="n"/>
      <c r="E1651" s="307" t="n"/>
      <c r="F1651" s="32" t="n"/>
      <c r="G1651" s="33">
        <f>IF(F1651="", "", IF(OR(ISTEXT(H1651),ISTEXT(F1651)),"",H1651/F1651))</f>
        <v/>
      </c>
      <c r="H1651" s="33" t="n"/>
      <c r="I1651" s="33" t="n"/>
      <c r="J1651" s="33">
        <f>IF(I1651="", "", IF(OR(ISTEXT(I1651),ISTEXT($F1651)),"",I1651*$F1651))</f>
        <v/>
      </c>
      <c r="K1651" s="33" t="n"/>
      <c r="L1651" s="33">
        <f>IF(K1651="", "", IF(OR(ISTEXT(K1651),ISTEXT($F1651)),"",K1651*$F1651))</f>
        <v/>
      </c>
      <c r="M1651" s="30">
        <f>IF(OR(H1651="",H1651=0),"",IF(K1651="",IF(J1651="","",IF(OR(ISTEXT(J1651),ISTEXT(H1651)),"",J1651/H1651)),IF(OR(ISTEXT(L1651),ISTEXT(H1651)),"",L1651/H1651)))</f>
        <v/>
      </c>
    </row>
    <row r="1652" ht="13.35" customHeight="1" s="162">
      <c r="B1652" s="307" t="n"/>
      <c r="C1652" s="307" t="n"/>
      <c r="E1652" s="307" t="n"/>
      <c r="F1652" s="32" t="n"/>
      <c r="G1652" s="33">
        <f>IF(F1652="", "", IF(OR(ISTEXT(H1652),ISTEXT(F1652)),"",H1652/F1652))</f>
        <v/>
      </c>
      <c r="H1652" s="33" t="n"/>
      <c r="I1652" s="33" t="n"/>
      <c r="J1652" s="33">
        <f>IF(I1652="", "", IF(OR(ISTEXT(I1652),ISTEXT($F1652)),"",I1652*$F1652))</f>
        <v/>
      </c>
      <c r="K1652" s="33" t="n"/>
      <c r="L1652" s="33">
        <f>IF(K1652="", "", IF(OR(ISTEXT(K1652),ISTEXT($F1652)),"",K1652*$F1652))</f>
        <v/>
      </c>
      <c r="M1652" s="30">
        <f>IF(OR(H1652="",H1652=0),"",IF(K1652="",IF(J1652="","",IF(OR(ISTEXT(J1652),ISTEXT(H1652)),"",J1652/H1652)),IF(OR(ISTEXT(L1652),ISTEXT(H1652)),"",L1652/H1652)))</f>
        <v/>
      </c>
    </row>
    <row r="1653" ht="13.35" customHeight="1" s="162">
      <c r="B1653" s="307" t="n"/>
      <c r="C1653" s="307" t="n"/>
      <c r="E1653" s="307" t="n"/>
      <c r="F1653" s="32" t="n"/>
      <c r="G1653" s="33">
        <f>IF(F1653="", "", IF(OR(ISTEXT(H1653),ISTEXT(F1653)),"",H1653/F1653))</f>
        <v/>
      </c>
      <c r="H1653" s="33" t="n"/>
      <c r="I1653" s="33" t="n"/>
      <c r="J1653" s="33">
        <f>IF(I1653="", "", IF(OR(ISTEXT(I1653),ISTEXT($F1653)),"",I1653*$F1653))</f>
        <v/>
      </c>
      <c r="K1653" s="33" t="n"/>
      <c r="L1653" s="33">
        <f>IF(K1653="", "", IF(OR(ISTEXT(K1653),ISTEXT($F1653)),"",K1653*$F1653))</f>
        <v/>
      </c>
      <c r="M1653" s="30">
        <f>IF(OR(H1653="",H1653=0),"",IF(K1653="",IF(J1653="","",IF(OR(ISTEXT(J1653),ISTEXT(H1653)),"",J1653/H1653)),IF(OR(ISTEXT(L1653),ISTEXT(H1653)),"",L1653/H1653)))</f>
        <v/>
      </c>
    </row>
    <row r="1654" ht="13.35" customHeight="1" s="162">
      <c r="B1654" s="307" t="n"/>
      <c r="C1654" s="307" t="n"/>
      <c r="E1654" s="307" t="n"/>
      <c r="F1654" s="32" t="n"/>
      <c r="G1654" s="33">
        <f>IF(F1654="", "", IF(OR(ISTEXT(H1654),ISTEXT(F1654)),"",H1654/F1654))</f>
        <v/>
      </c>
      <c r="H1654" s="33" t="n"/>
      <c r="I1654" s="33" t="n"/>
      <c r="J1654" s="33">
        <f>IF(I1654="", "", IF(OR(ISTEXT(I1654),ISTEXT($F1654)),"",I1654*$F1654))</f>
        <v/>
      </c>
      <c r="K1654" s="33" t="n"/>
      <c r="L1654" s="33">
        <f>IF(K1654="", "", IF(OR(ISTEXT(K1654),ISTEXT($F1654)),"",K1654*$F1654))</f>
        <v/>
      </c>
      <c r="M1654" s="30">
        <f>IF(OR(H1654="",H1654=0),"",IF(K1654="",IF(J1654="","",IF(OR(ISTEXT(J1654),ISTEXT(H1654)),"",J1654/H1654)),IF(OR(ISTEXT(L1654),ISTEXT(H1654)),"",L1654/H1654)))</f>
        <v/>
      </c>
    </row>
    <row r="1655" ht="13.35" customHeight="1" s="162">
      <c r="B1655" s="307" t="n"/>
      <c r="C1655" s="307" t="n"/>
      <c r="E1655" s="307" t="n"/>
      <c r="F1655" s="32" t="n"/>
      <c r="G1655" s="33">
        <f>IF(F1655="", "", IF(OR(ISTEXT(H1655),ISTEXT(F1655)),"",H1655/F1655))</f>
        <v/>
      </c>
      <c r="H1655" s="33" t="n"/>
      <c r="I1655" s="33" t="n"/>
      <c r="J1655" s="33">
        <f>IF(I1655="", "", IF(OR(ISTEXT(I1655),ISTEXT($F1655)),"",I1655*$F1655))</f>
        <v/>
      </c>
      <c r="K1655" s="33" t="n"/>
      <c r="L1655" s="33">
        <f>IF(K1655="", "", IF(OR(ISTEXT(K1655),ISTEXT($F1655)),"",K1655*$F1655))</f>
        <v/>
      </c>
      <c r="M1655" s="30">
        <f>IF(OR(H1655="",H1655=0),"",IF(K1655="",IF(J1655="","",IF(OR(ISTEXT(J1655),ISTEXT(H1655)),"",J1655/H1655)),IF(OR(ISTEXT(L1655),ISTEXT(H1655)),"",L1655/H1655)))</f>
        <v/>
      </c>
    </row>
    <row r="1656" ht="13.35" customHeight="1" s="162">
      <c r="B1656" s="307" t="n"/>
      <c r="C1656" s="307" t="n"/>
      <c r="E1656" s="307" t="n"/>
      <c r="F1656" s="32" t="n"/>
      <c r="G1656" s="33">
        <f>IF(F1656="", "", IF(OR(ISTEXT(H1656),ISTEXT(F1656)),"",H1656/F1656))</f>
        <v/>
      </c>
      <c r="H1656" s="33" t="n"/>
      <c r="I1656" s="33" t="n"/>
      <c r="J1656" s="33">
        <f>IF(I1656="", "", IF(OR(ISTEXT(I1656),ISTEXT($F1656)),"",I1656*$F1656))</f>
        <v/>
      </c>
      <c r="K1656" s="33" t="n"/>
      <c r="L1656" s="33">
        <f>IF(K1656="", "", IF(OR(ISTEXT(K1656),ISTEXT($F1656)),"",K1656*$F1656))</f>
        <v/>
      </c>
      <c r="M1656" s="30">
        <f>IF(OR(H1656="",H1656=0),"",IF(K1656="",IF(J1656="","",IF(OR(ISTEXT(J1656),ISTEXT(H1656)),"",J1656/H1656)),IF(OR(ISTEXT(L1656),ISTEXT(H1656)),"",L1656/H1656)))</f>
        <v/>
      </c>
    </row>
    <row r="1657" ht="13.35" customHeight="1" s="162">
      <c r="B1657" s="307" t="n"/>
      <c r="C1657" s="307" t="n"/>
      <c r="E1657" s="307" t="n"/>
      <c r="F1657" s="32" t="n"/>
      <c r="G1657" s="33">
        <f>IF(F1657="", "", IF(OR(ISTEXT(H1657),ISTEXT(F1657)),"",H1657/F1657))</f>
        <v/>
      </c>
      <c r="H1657" s="33" t="n"/>
      <c r="I1657" s="33" t="n"/>
      <c r="J1657" s="33">
        <f>IF(I1657="", "", IF(OR(ISTEXT(I1657),ISTEXT($F1657)),"",I1657*$F1657))</f>
        <v/>
      </c>
      <c r="K1657" s="33" t="n"/>
      <c r="L1657" s="33">
        <f>IF(K1657="", "", IF(OR(ISTEXT(K1657),ISTEXT($F1657)),"",K1657*$F1657))</f>
        <v/>
      </c>
      <c r="M1657" s="30">
        <f>IF(OR(H1657="",H1657=0),"",IF(K1657="",IF(J1657="","",IF(OR(ISTEXT(J1657),ISTEXT(H1657)),"",J1657/H1657)),IF(OR(ISTEXT(L1657),ISTEXT(H1657)),"",L1657/H1657)))</f>
        <v/>
      </c>
    </row>
    <row r="1658" ht="13.35" customHeight="1" s="162">
      <c r="B1658" s="42" t="n"/>
      <c r="C1658" s="231" t="inlineStr">
        <is>
          <t>Subtotal (this page)</t>
        </is>
      </c>
      <c r="D1658" s="159" t="n"/>
      <c r="E1658" s="42" t="n"/>
      <c r="F1658" s="42" t="n"/>
      <c r="G1658" s="43" t="n"/>
      <c r="H1658" s="43">
        <f>IF(SUM(H1620:H1657)=0,"",SUM(H1620:H1657))</f>
        <v/>
      </c>
      <c r="I1658" s="43" t="n"/>
      <c r="J1658" s="43">
        <f>IF(SUM(J1620:J1657)=0,"",SUM(J1620:J1657))</f>
        <v/>
      </c>
      <c r="K1658" s="43" t="n"/>
      <c r="L1658" s="43">
        <f>IF(SUM(L1620:L1657)=0,"",SUM(L1620:L1657))</f>
        <v/>
      </c>
      <c r="M1658" s="35">
        <f>IF(OR(H1658="",H1658=0),"",IF(L1658="",IF(J1658="","",IF(OR(ISTEXT(J1658),ISTEXT(H1658)),"",J1658/H1658)),IF(OR(ISTEXT(L1658),ISTEXT(H1658)),"",L1658/H1658)))</f>
        <v/>
      </c>
    </row>
    <row r="1659" ht="13.35" customHeight="1" s="162">
      <c r="B1659" s="188" t="inlineStr">
        <is>
          <t>Return Air Inlets (cont.)</t>
        </is>
      </c>
      <c r="C1659" s="174" t="n"/>
      <c r="D1659" s="174" t="n"/>
      <c r="E1659" s="174" t="n"/>
      <c r="F1659" s="173" t="n"/>
      <c r="G1659" s="233" t="inlineStr">
        <is>
          <t>Design VEL</t>
        </is>
      </c>
      <c r="H1659" s="194" t="inlineStr">
        <is>
          <t>Design CFM</t>
        </is>
      </c>
      <c r="I1659" s="188" t="inlineStr">
        <is>
          <t>Initial</t>
        </is>
      </c>
      <c r="J1659" s="173" t="n"/>
      <c r="K1659" s="188" t="inlineStr">
        <is>
          <t>Final</t>
        </is>
      </c>
      <c r="L1659" s="173" t="n"/>
      <c r="M1659" s="188" t="inlineStr">
        <is>
          <t>%</t>
        </is>
      </c>
    </row>
    <row r="1660" ht="13.35" customHeight="1" s="162">
      <c r="B1660" s="153" t="inlineStr">
        <is>
          <t>No.</t>
        </is>
      </c>
      <c r="C1660" s="188" t="inlineStr">
        <is>
          <t>Area Served</t>
        </is>
      </c>
      <c r="D1660" s="188" t="inlineStr">
        <is>
          <t>Type</t>
        </is>
      </c>
      <c r="E1660" s="188" t="inlineStr">
        <is>
          <t>Size</t>
        </is>
      </c>
      <c r="F1660" s="188" t="inlineStr">
        <is>
          <t>Ak</t>
        </is>
      </c>
      <c r="G1660" s="440" t="n"/>
      <c r="H1660" s="440" t="n"/>
      <c r="I1660" s="188" t="inlineStr">
        <is>
          <t>VEL</t>
        </is>
      </c>
      <c r="J1660" s="188" t="inlineStr">
        <is>
          <t>CFM</t>
        </is>
      </c>
      <c r="K1660" s="188" t="inlineStr">
        <is>
          <t>VEL</t>
        </is>
      </c>
      <c r="L1660" s="188" t="inlineStr">
        <is>
          <t>CFM</t>
        </is>
      </c>
      <c r="M1660" s="440" t="n"/>
    </row>
    <row r="1661" ht="13.35" customHeight="1" s="162">
      <c r="B1661" s="31" t="n"/>
      <c r="C1661" s="31" t="n"/>
      <c r="E1661" s="31" t="n"/>
      <c r="F1661" s="32" t="n"/>
      <c r="G1661" s="33">
        <f>IF(F1661="", "", IF(OR(ISTEXT(H1661),ISTEXT(F1661)),"",H1661/F1661))</f>
        <v/>
      </c>
      <c r="H1661" s="33" t="n"/>
      <c r="I1661" s="33" t="n"/>
      <c r="J1661" s="33">
        <f>IF(I1661="", "", IF(OR(ISTEXT(I1661),ISTEXT($F1661)),"",I1661*$F1661))</f>
        <v/>
      </c>
      <c r="K1661" s="33" t="n"/>
      <c r="L1661" s="33">
        <f>IF(K1661="", "", IF(OR(ISTEXT(K1661),ISTEXT($F1661)),"",K1661*$F1661))</f>
        <v/>
      </c>
      <c r="M1661" s="30">
        <f>IF(OR(H1661="",H1661=0),"",IF(K1661="",IF(J1661="","",IF(OR(ISTEXT(J1661),ISTEXT(H1661)),"",J1661/H1661)),IF(OR(ISTEXT(L1661),ISTEXT(H1661)),"",L1661/H1661)))</f>
        <v/>
      </c>
    </row>
    <row r="1662" ht="13.35" customHeight="1" s="162">
      <c r="B1662" s="31" t="n"/>
      <c r="C1662" s="31" t="n"/>
      <c r="E1662" s="31" t="n"/>
      <c r="F1662" s="32" t="n"/>
      <c r="G1662" s="33">
        <f>IF(F1662="", "", IF(OR(ISTEXT(H1662),ISTEXT(F1662)),"",H1662/F1662))</f>
        <v/>
      </c>
      <c r="H1662" s="33" t="n"/>
      <c r="I1662" s="33" t="n"/>
      <c r="J1662" s="33">
        <f>IF(I1662="", "", IF(OR(ISTEXT(I1662),ISTEXT($F1662)),"",I1662*$F1662))</f>
        <v/>
      </c>
      <c r="K1662" s="33" t="n"/>
      <c r="L1662" s="33">
        <f>IF(K1662="", "", IF(OR(ISTEXT(K1662),ISTEXT($F1662)),"",K1662*$F1662))</f>
        <v/>
      </c>
      <c r="M1662" s="30">
        <f>IF(OR(H1662="",H1662=0),"",IF(K1662="",IF(J1662="","",IF(OR(ISTEXT(J1662),ISTEXT(H1662)),"",J1662/H1662)),IF(OR(ISTEXT(L1662),ISTEXT(H1662)),"",L1662/H1662)))</f>
        <v/>
      </c>
    </row>
    <row r="1663" ht="13.35" customHeight="1" s="162">
      <c r="B1663" s="31" t="n"/>
      <c r="C1663" s="31" t="n"/>
      <c r="E1663" s="31" t="n"/>
      <c r="F1663" s="32" t="n"/>
      <c r="G1663" s="33">
        <f>IF(F1663="", "", IF(OR(ISTEXT(H1663),ISTEXT(F1663)),"",H1663/F1663))</f>
        <v/>
      </c>
      <c r="H1663" s="33" t="n"/>
      <c r="I1663" s="33" t="n"/>
      <c r="J1663" s="33">
        <f>IF(I1663="", "", IF(OR(ISTEXT(I1663),ISTEXT($F1663)),"",I1663*$F1663))</f>
        <v/>
      </c>
      <c r="K1663" s="33" t="n"/>
      <c r="L1663" s="33">
        <f>IF(K1663="", "", IF(OR(ISTEXT(K1663),ISTEXT($F1663)),"",K1663*$F1663))</f>
        <v/>
      </c>
      <c r="M1663" s="30">
        <f>IF(OR(H1663="",H1663=0),"",IF(K1663="",IF(J1663="","",IF(OR(ISTEXT(J1663),ISTEXT(H1663)),"",J1663/H1663)),IF(OR(ISTEXT(L1663),ISTEXT(H1663)),"",L1663/H1663)))</f>
        <v/>
      </c>
    </row>
    <row r="1664" ht="13.35" customHeight="1" s="162">
      <c r="B1664" s="31" t="n"/>
      <c r="C1664" s="31" t="n"/>
      <c r="E1664" s="31" t="n"/>
      <c r="F1664" s="32" t="n"/>
      <c r="G1664" s="33">
        <f>IF(F1664="", "", IF(OR(ISTEXT(H1664),ISTEXT(F1664)),"",H1664/F1664))</f>
        <v/>
      </c>
      <c r="H1664" s="33" t="n"/>
      <c r="I1664" s="33" t="n"/>
      <c r="J1664" s="33">
        <f>IF(I1664="", "", IF(OR(ISTEXT(I1664),ISTEXT($F1664)),"",I1664*$F1664))</f>
        <v/>
      </c>
      <c r="K1664" s="33" t="n"/>
      <c r="L1664" s="33">
        <f>IF(K1664="", "", IF(OR(ISTEXT(K1664),ISTEXT($F1664)),"",K1664*$F1664))</f>
        <v/>
      </c>
      <c r="M1664" s="30">
        <f>IF(OR(H1664="",H1664=0),"",IF(K1664="",IF(J1664="","",IF(OR(ISTEXT(J1664),ISTEXT(H1664)),"",J1664/H1664)),IF(OR(ISTEXT(L1664),ISTEXT(H1664)),"",L1664/H1664)))</f>
        <v/>
      </c>
    </row>
    <row r="1665" ht="13.35" customHeight="1" s="162">
      <c r="B1665" s="42" t="n"/>
      <c r="C1665" s="231" t="inlineStr">
        <is>
          <t>Subtotal (this page)</t>
        </is>
      </c>
      <c r="D1665" s="159" t="n"/>
      <c r="E1665" s="42" t="n"/>
      <c r="F1665" s="42" t="n"/>
      <c r="G1665" s="43" t="n"/>
      <c r="H1665" s="43">
        <f>IF(SUM(H1661:H1664)=0,"",SUM(H1661:H1664))</f>
        <v/>
      </c>
      <c r="I1665" s="42" t="n"/>
      <c r="J1665" s="43">
        <f>IF(SUM(J1661:J1664)=0,"",SUM(J1661:J1664))</f>
        <v/>
      </c>
      <c r="K1665" s="42" t="n"/>
      <c r="L1665" s="43">
        <f>IF(SUM(L1661:L1664)=0,"",SUM(L1661:L1664))</f>
        <v/>
      </c>
      <c r="M1665" s="35">
        <f>IF(OR(H1665="",H1665=0),"",IF(L1665="",IF(J1665="","",IF(OR(ISTEXT(J1665),ISTEXT(H1665)),"",J1665/H1665)),IF(OR(ISTEXT(L1665),ISTEXT(H1665)),"",L1665/H1665)))</f>
        <v/>
      </c>
    </row>
    <row r="1666" ht="13.35" customHeight="1" s="162">
      <c r="B1666" s="188" t="inlineStr">
        <is>
          <t>Remarks (cont.)</t>
        </is>
      </c>
      <c r="C1666" s="173" t="n"/>
      <c r="D1666" s="154" t="n"/>
      <c r="E1666" s="174" t="n"/>
      <c r="F1666" s="174" t="n"/>
      <c r="G1666" s="174" t="n"/>
      <c r="H1666" s="174" t="n"/>
      <c r="I1666" s="174" t="n"/>
      <c r="J1666" s="174" t="n"/>
      <c r="K1666" s="174" t="n"/>
      <c r="L1666" s="174" t="n"/>
      <c r="M1666" s="173" t="n"/>
    </row>
    <row r="1667" ht="13.35" customHeight="1" s="162">
      <c r="B1667" s="154" t="n"/>
      <c r="C1667" s="174" t="n"/>
      <c r="D1667" s="174" t="n"/>
      <c r="E1667" s="174" t="n"/>
      <c r="F1667" s="174" t="n"/>
      <c r="G1667" s="174" t="n"/>
      <c r="H1667" s="174" t="n"/>
      <c r="I1667" s="174" t="n"/>
      <c r="J1667" s="174" t="n"/>
      <c r="K1667" s="174" t="n"/>
      <c r="L1667" s="174" t="n"/>
      <c r="M1667" s="173" t="n"/>
    </row>
    <row r="1668" ht="13.35" customHeight="1" s="162">
      <c r="B1668" s="200" t="inlineStr">
        <is>
          <t>System</t>
        </is>
      </c>
      <c r="C1668" s="403" t="n"/>
      <c r="D1668" s="209">
        <f>IF('{Equipment Data Entry}'!B23="","",'{Equipment Data Entry}'!B23)</f>
        <v/>
      </c>
      <c r="E1668" s="418" t="n"/>
      <c r="F1668" s="403" t="n"/>
      <c r="G1668" s="200" t="inlineStr">
        <is>
          <t>Service</t>
        </is>
      </c>
      <c r="H1668" s="403" t="n"/>
      <c r="I1668" s="210">
        <f>IF('{Equipment Data Entry}'!C23="","",'{Equipment Data Entry}'!C23)</f>
        <v/>
      </c>
      <c r="J1668" s="418" t="n"/>
      <c r="K1668" s="418" t="n"/>
      <c r="L1668" s="418" t="n"/>
      <c r="M1668" s="403" t="n"/>
    </row>
    <row r="1669" ht="13.35" customHeight="1" s="162">
      <c r="B1669" s="422" t="n"/>
      <c r="C1669" s="423" t="n"/>
      <c r="D1669" s="422" t="n"/>
      <c r="E1669" s="424" t="n"/>
      <c r="F1669" s="423" t="n"/>
      <c r="G1669" s="422" t="n"/>
      <c r="H1669" s="423" t="n"/>
      <c r="I1669" s="422" t="n"/>
      <c r="J1669" s="424" t="n"/>
      <c r="K1669" s="424" t="n"/>
      <c r="L1669" s="424" t="n"/>
      <c r="M1669" s="423" t="n"/>
    </row>
    <row r="1670" ht="13.35" customHeight="1" s="162">
      <c r="B1670" s="425" t="inlineStr">
        <is>
          <t>Drive Type:</t>
        </is>
      </c>
      <c r="D1670" s="426" t="n"/>
      <c r="E1670" s="425" t="inlineStr">
        <is>
          <t>Rotation – Design:</t>
        </is>
      </c>
      <c r="G1670" s="426" t="n"/>
      <c r="I1670" s="425" t="inlineStr">
        <is>
          <t>Actual:</t>
        </is>
      </c>
      <c r="J1670" s="426" t="n"/>
    </row>
    <row r="1671" ht="13.35" customHeight="1" s="162">
      <c r="B1671" s="200" t="inlineStr">
        <is>
          <t>Unit Data</t>
        </is>
      </c>
      <c r="C1671" s="400" t="n"/>
      <c r="D1671" s="400" t="n"/>
      <c r="E1671" s="400" t="n"/>
      <c r="F1671" s="400" t="n"/>
      <c r="G1671" s="401" t="n"/>
      <c r="I1671" s="200" t="inlineStr">
        <is>
          <t>Design and Performance Data</t>
        </is>
      </c>
      <c r="J1671" s="400" t="n"/>
      <c r="K1671" s="400" t="n"/>
      <c r="L1671" s="401" t="n"/>
      <c r="M1671" s="283" t="n"/>
    </row>
    <row r="1672" ht="13.35" customHeight="1" s="162">
      <c r="B1672" s="199" t="inlineStr">
        <is>
          <t>Manufacturer</t>
        </is>
      </c>
      <c r="C1672" s="401" t="n"/>
      <c r="D1672" s="204">
        <f>IF('{Equipment Data Entry}'!E23="","",'{Equipment Data Entry}'!E23)</f>
        <v/>
      </c>
      <c r="E1672" s="400" t="n"/>
      <c r="F1672" s="400" t="n"/>
      <c r="G1672" s="401" t="n"/>
      <c r="I1672" s="199" t="inlineStr">
        <is>
          <t>Design Criteria</t>
        </is>
      </c>
      <c r="J1672" s="401" t="n"/>
      <c r="K1672" s="199" t="inlineStr">
        <is>
          <t>Design</t>
        </is>
      </c>
      <c r="L1672" s="199" t="inlineStr">
        <is>
          <t>Actual</t>
        </is>
      </c>
    </row>
    <row r="1673" ht="13.35" customHeight="1" s="162">
      <c r="B1673" s="199" t="inlineStr">
        <is>
          <t>Model Number</t>
        </is>
      </c>
      <c r="C1673" s="401" t="n"/>
      <c r="D1673" s="204">
        <f>IF('{Equipment Data Entry}'!F23="","",'{Equipment Data Entry}'!F23)</f>
        <v/>
      </c>
      <c r="E1673" s="400" t="n"/>
      <c r="F1673" s="400" t="n"/>
      <c r="G1673" s="401" t="n"/>
      <c r="I1673" s="199" t="inlineStr">
        <is>
          <t>Total Airflow</t>
        </is>
      </c>
      <c r="J1673" s="401" t="n"/>
      <c r="K1673" s="24">
        <f>H1707</f>
        <v/>
      </c>
      <c r="L1673" s="24">
        <f>L1707</f>
        <v/>
      </c>
      <c r="M1673" s="22">
        <f>IF(OR(L1673="",K1673="",K1673=0),"",IF(OR(ISTEXT(L1673),ISTEXT(K1673)),"",L1673/K1673))</f>
        <v/>
      </c>
    </row>
    <row r="1674" ht="13.35" customHeight="1" s="162">
      <c r="B1674" s="199" t="inlineStr">
        <is>
          <t>Serial Number</t>
        </is>
      </c>
      <c r="C1674" s="401" t="n"/>
      <c r="D1674" s="204" t="n"/>
      <c r="E1674" s="400" t="n"/>
      <c r="F1674" s="400" t="n"/>
      <c r="G1674" s="401" t="n"/>
      <c r="I1674" s="199" t="inlineStr">
        <is>
          <t>Outside Airflow</t>
        </is>
      </c>
      <c r="J1674" s="401" t="n"/>
      <c r="K1674" s="24">
        <f>IF(N(H1715)=0,"",H1715)</f>
        <v/>
      </c>
      <c r="L1674" s="24">
        <f>L1715</f>
        <v/>
      </c>
      <c r="M1674" s="22">
        <f>IF(OR(L1674="",K1674="",K1674=0),"",IF(OR(ISTEXT(L1674),ISTEXT(K1674)),"",L1674/K1674))</f>
        <v/>
      </c>
    </row>
    <row r="1675" ht="13.35" customHeight="1" s="162">
      <c r="B1675" s="199" t="inlineStr">
        <is>
          <t>Area Served</t>
        </is>
      </c>
      <c r="C1675" s="401" t="n"/>
      <c r="D1675" s="204">
        <f>I1668</f>
        <v/>
      </c>
      <c r="E1675" s="400" t="n"/>
      <c r="F1675" s="400" t="n"/>
      <c r="G1675" s="401" t="n"/>
      <c r="I1675" s="199" t="inlineStr">
        <is>
          <t>Return Airflow</t>
        </is>
      </c>
      <c r="J1675" s="401" t="n"/>
      <c r="K1675" s="24">
        <f>IF(K1673="","",IF(ISTEXT(K1673),"",K1673-N(K1674)))</f>
        <v/>
      </c>
      <c r="L1675" s="24">
        <f>IF(L1673="","",IF(ISTEXT(L1673),"",L1673-N(L1674)))</f>
        <v/>
      </c>
    </row>
    <row r="1676" ht="13.35" customHeight="1" s="162">
      <c r="B1676" s="199" t="inlineStr">
        <is>
          <t>Location</t>
        </is>
      </c>
      <c r="C1676" s="401" t="n"/>
      <c r="D1676" s="204">
        <f>IF('{Equipment Data Entry}'!D23="","",'{Equipment Data Entry}'!D23)</f>
        <v/>
      </c>
      <c r="E1676" s="400" t="n"/>
      <c r="F1676" s="400" t="n"/>
      <c r="G1676" s="401" t="n"/>
      <c r="I1676" s="199" t="inlineStr">
        <is>
          <t>Unit ESP</t>
        </is>
      </c>
      <c r="J1676" s="401" t="n"/>
      <c r="K1676" s="71">
        <f>IF('{Equipment Data Entry}'!H23="","",'{Equipment Data Entry}'!H23)</f>
        <v/>
      </c>
      <c r="L1676" s="29">
        <f>I1693</f>
        <v/>
      </c>
    </row>
    <row r="1677" ht="13.35" customHeight="1" s="162">
      <c r="I1677" s="199" t="inlineStr">
        <is>
          <t>Fan RPMs</t>
        </is>
      </c>
      <c r="J1677" s="401" t="n"/>
      <c r="K1677" s="24">
        <f>IF('{Equipment Data Entry}'!I23="","",'{Equipment Data Entry}'!I23)</f>
        <v/>
      </c>
      <c r="L1677" s="24">
        <f>IF(L1686="","",L1686)</f>
        <v/>
      </c>
    </row>
    <row r="1678" ht="13.35" customHeight="1" s="162">
      <c r="B1678" s="200" t="inlineStr">
        <is>
          <t>Motor Data</t>
        </is>
      </c>
      <c r="C1678" s="400" t="n"/>
      <c r="D1678" s="400" t="n"/>
      <c r="E1678" s="400" t="n"/>
      <c r="F1678" s="400" t="n"/>
      <c r="G1678" s="401" t="n"/>
      <c r="I1678" s="199" t="inlineStr">
        <is>
          <t>Filter Type/Size/Qty</t>
        </is>
      </c>
      <c r="J1678" s="400" t="n"/>
      <c r="K1678" s="401" t="n"/>
      <c r="L1678" s="24" t="n"/>
      <c r="M1678" s="401" t="n"/>
    </row>
    <row r="1679" ht="13.35" customHeight="1" s="162">
      <c r="B1679" s="199" t="inlineStr">
        <is>
          <t>Manufacturer</t>
        </is>
      </c>
      <c r="C1679" s="401" t="n"/>
      <c r="D1679" s="203" t="n"/>
      <c r="E1679" s="400" t="n"/>
      <c r="F1679" s="400" t="n"/>
      <c r="G1679" s="401" t="n"/>
      <c r="I1679" s="200" t="inlineStr">
        <is>
          <t>Drive Data</t>
        </is>
      </c>
      <c r="J1679" s="400" t="n"/>
      <c r="K1679" s="400" t="n"/>
      <c r="L1679" s="401" t="n"/>
    </row>
    <row r="1680" ht="13.35" customHeight="1" s="162">
      <c r="B1680" s="199" t="inlineStr">
        <is>
          <t>Horsepower</t>
        </is>
      </c>
      <c r="C1680" s="401" t="n"/>
      <c r="D1680" s="28">
        <f>IF('{Equipment Data Entry}'!G23="","",'{Equipment Data Entry}'!G23)</f>
        <v/>
      </c>
      <c r="E1680" s="21" t="inlineStr">
        <is>
          <t>RPM</t>
        </is>
      </c>
      <c r="F1680" s="24" t="n"/>
      <c r="G1680" s="199" t="inlineStr">
        <is>
          <t>SF</t>
        </is>
      </c>
      <c r="I1680" s="199" t="inlineStr">
        <is>
          <t>Motor sheave</t>
        </is>
      </c>
      <c r="J1680" s="400" t="n"/>
      <c r="K1680" s="24">
        <f>IF('{Equipment Data Entry}'!J23="","",'{Equipment Data Entry}'!J23)</f>
        <v/>
      </c>
      <c r="L1680" s="21" t="inlineStr">
        <is>
          <t>Bore</t>
        </is>
      </c>
      <c r="M1680" s="208"/>
    </row>
    <row r="1681" ht="13.35" customHeight="1" s="162">
      <c r="B1681" s="198">
        <f>IF('{Equipment Data Entry}'!N23="","",'{Equipment Data Entry}'!N23)</f>
        <v/>
      </c>
      <c r="C1681" s="198">
        <f>IF('{Equipment Data Entry}'!O23="","",'{Equipment Data Entry}'!O23)</f>
        <v/>
      </c>
      <c r="D1681" s="21" t="inlineStr">
        <is>
          <t>FLA</t>
        </is>
      </c>
      <c r="E1681" s="25" t="n"/>
      <c r="F1681" s="21" t="inlineStr">
        <is>
          <t>Frame</t>
        </is>
      </c>
      <c r="G1681" s="208" t="n"/>
      <c r="I1681" s="199" t="inlineStr">
        <is>
          <t>Fan pulley</t>
        </is>
      </c>
      <c r="J1681" s="400" t="n"/>
      <c r="K1681" s="24">
        <f>IF('{Equipment Data Entry}'!K23="","",'{Equipment Data Entry}'!K23)</f>
        <v/>
      </c>
      <c r="L1681" s="21" t="inlineStr">
        <is>
          <t>Bore</t>
        </is>
      </c>
      <c r="M1681" s="208"/>
    </row>
    <row r="1682" ht="13.35" customHeight="1" s="162">
      <c r="B1682" s="199" t="inlineStr">
        <is>
          <t>Corrected FLA</t>
        </is>
      </c>
      <c r="C1682" s="401" t="n"/>
      <c r="D1682" s="27">
        <f>IF(OR(E1683="",E1681="",B1681=""),"",IF(OR(ISTEXT(B1681),COUNT(E1683:G1683)=0,ISTEXT(E1681)),"",B1681/AVERAGE(E1683:G1683)*E1681))</f>
        <v/>
      </c>
      <c r="E1682" s="199" t="inlineStr">
        <is>
          <t>Estimated BHP</t>
        </is>
      </c>
      <c r="F1682" s="401" t="n"/>
      <c r="G1682" s="27">
        <f>IF(OR(COUNT(E1684:G1684)=0,IF(N(E1685)&gt;0,E1685,N(D1680))=0,IF(N(D1682)&gt;0,D1682,N(E1681))=0),"",IF(N(E1685)&gt;0,E1685,N(D1680))*AVERAGE(E1684:G1684)/IF(N(D1682)&gt;0,D1682,N(E1681)))</f>
        <v/>
      </c>
      <c r="I1682" s="199" t="inlineStr">
        <is>
          <t>Belt(s)</t>
        </is>
      </c>
      <c r="J1682" s="208">
        <f>IF('{Equipment Data Entry}'!L23="","",'{Equipment Data Entry}'!L23)</f>
        <v/>
      </c>
      <c r="K1682" s="199" t="inlineStr">
        <is>
          <t>C to C</t>
        </is>
      </c>
      <c r="L1682" s="64">
        <f>IF('{Equipment Data Entry}'!M23="","",'{Equipment Data Entry}'!M23)</f>
        <v/>
      </c>
    </row>
    <row r="1683" ht="13.35" customHeight="1" s="162">
      <c r="B1683" s="199" t="inlineStr">
        <is>
          <t>Measured Voltage</t>
        </is>
      </c>
      <c r="C1683" s="400" t="n"/>
      <c r="D1683" s="401" t="n"/>
      <c r="E1683" s="24" t="n"/>
      <c r="F1683" s="24" t="n"/>
      <c r="G1683" s="24" t="n"/>
      <c r="I1683" s="199" t="inlineStr">
        <is>
          <t>Final Settings</t>
        </is>
      </c>
      <c r="J1683" s="400" t="n"/>
      <c r="K1683" s="401" t="n"/>
      <c r="L1683" s="24" t="n"/>
      <c r="M1683" s="401" t="n"/>
    </row>
    <row r="1684" ht="13.35" customHeight="1" s="162">
      <c r="B1684" s="199" t="inlineStr">
        <is>
          <t>Measured Amperage</t>
        </is>
      </c>
      <c r="C1684" s="400" t="n"/>
      <c r="D1684" s="401" t="n"/>
      <c r="E1684" s="25" t="n"/>
      <c r="F1684" s="25" t="n"/>
      <c r="G1684" s="25" t="n"/>
      <c r="I1684" s="205" t="inlineStr">
        <is>
          <t>RPM Data</t>
        </is>
      </c>
      <c r="J1684" s="401" t="n"/>
      <c r="K1684" s="205" t="inlineStr">
        <is>
          <t>Initial</t>
        </is>
      </c>
      <c r="L1684" s="205" t="inlineStr">
        <is>
          <t>Final</t>
        </is>
      </c>
    </row>
    <row r="1685" ht="13.35" customHeight="1" s="162">
      <c r="B1685" s="199" t="inlineStr">
        <is>
          <t>Motor HP (nameplate)</t>
        </is>
      </c>
      <c r="C1685" s="400"/>
      <c r="D1685" s="401"/>
      <c r="E1685" s="24"/>
      <c r="F1685" s="24"/>
      <c r="G1685" s="24"/>
      <c r="I1685" s="199" t="inlineStr">
        <is>
          <t>Motor RPM</t>
        </is>
      </c>
      <c r="J1685" s="401" t="n"/>
      <c r="K1685" s="24" t="n"/>
      <c r="L1685" s="24" t="n"/>
    </row>
    <row r="1686" ht="13.35" customHeight="1" s="162">
      <c r="B1686" s="200" t="inlineStr">
        <is>
          <t>Static Pressure Profile (in. w.g.)</t>
        </is>
      </c>
      <c r="C1686" s="400" t="n"/>
      <c r="D1686" s="400" t="n"/>
      <c r="E1686" s="400" t="n"/>
      <c r="F1686" s="400" t="n"/>
      <c r="G1686" s="401" t="n"/>
      <c r="I1686" s="199" t="inlineStr">
        <is>
          <t>Fan RPM</t>
        </is>
      </c>
      <c r="J1686" s="401" t="n"/>
      <c r="K1686" s="24" t="n"/>
      <c r="L1686" s="24" t="n"/>
    </row>
    <row r="1687" ht="13.35" customHeight="1" s="162">
      <c r="B1687" s="490">
        <f>IFERROR(INDEX('{Dropdowns}'!$AI$2:$AO$7,MATCH($D$1690,'{Dropdowns}'!$AH$2:$AH$7,0),1),"")</f>
        <v/>
      </c>
      <c r="C1687" s="490">
        <f>IFERROR(INDEX('{Dropdowns}'!$AI$2:$AO$7,MATCH($D$1690,'{Dropdowns}'!$AH$2:$AH$7,0),2),"")</f>
        <v/>
      </c>
      <c r="D1687" s="490">
        <f>IFERROR(INDEX('{Dropdowns}'!$AI$2:$AO$7,MATCH($D$1690,'{Dropdowns}'!$AH$2:$AH$7,0),3),"")</f>
        <v/>
      </c>
      <c r="E1687" s="490">
        <f>IFERROR(INDEX('{Dropdowns}'!$AI$2:$AO$7,MATCH($D$1690,'{Dropdowns}'!$AH$2:$AH$7,0),4),"")</f>
        <v/>
      </c>
      <c r="F1687" s="490">
        <f>IFERROR(INDEX('{Dropdowns}'!$AI$2:$AO$7,MATCH($D$1690,'{Dropdowns}'!$AH$2:$AH$7,0),5),"")</f>
        <v/>
      </c>
      <c r="G1687" s="490">
        <f>IFERROR(INDEX('{Dropdowns}'!$AI$2:$AO$7,MATCH($D$1690,'{Dropdowns}'!$AH$2:$AH$7,0),6),"")</f>
        <v/>
      </c>
      <c r="H1687" s="490">
        <f>IFERROR(INDEX('{Dropdowns}'!$AI$2:$AO$7,MATCH($D$1690,'{Dropdowns}'!$AH$2:$AH$7,0),7),"")</f>
        <v/>
      </c>
      <c r="I1687" s="199" t="inlineStr">
        <is>
          <t>VSD Frequency</t>
        </is>
      </c>
      <c r="J1687" s="401" t="n"/>
      <c r="K1687" s="66" t="n"/>
      <c r="L1687" s="66" t="n"/>
    </row>
    <row r="1688" ht="13.35" customHeight="1" s="162">
      <c r="B1688" s="492"/>
      <c r="C1688" s="492"/>
      <c r="D1688" s="492"/>
      <c r="E1688" s="492"/>
      <c r="F1688" s="492"/>
      <c r="G1688" s="492"/>
      <c r="H1688" s="492"/>
      <c r="I1688" s="199" t="inlineStr">
        <is>
          <t>OA Damper Position</t>
        </is>
      </c>
      <c r="J1688" s="400" t="n"/>
      <c r="K1688" s="401" t="n"/>
      <c r="L1688" s="56" t="n"/>
      <c r="Q1688">
        <f>IF(B1688="","",B1688)</f>
        <v/>
      </c>
      <c r="R1688">
        <f>IF(C1687="—",Q1688,IF(C1688="","",C1688))</f>
        <v/>
      </c>
      <c r="S1688">
        <f>IF(D1687="—",R1688,IF(D1688="","",D1688))</f>
        <v/>
      </c>
      <c r="T1688">
        <f>IF(E1687="—",S1688,IF(E1688="","",E1688))</f>
        <v/>
      </c>
      <c r="U1688">
        <f>IF(F1687="—",T1688,IF(F1688="","",F1688))</f>
        <v/>
      </c>
      <c r="V1688">
        <f>IF(G1687="—",U1688,IF(G1688="","",G1688))</f>
        <v/>
      </c>
      <c r="W1688">
        <f>IFERROR(MATCH("Fan",$C$1687:$H$1687,0),"")</f>
        <v/>
      </c>
      <c r="X1688">
        <f>IF(W1688="","",INDEX(P1690:U1690,W1688))</f>
        <v/>
      </c>
      <c r="Y1688">
        <f>IF(W1688="","",INDEX(Q1689:V1689,W1688))</f>
        <v/>
      </c>
    </row>
    <row r="1689" ht="13.35" customHeight="1" s="162">
      <c r="B1689" s="491" t="inlineStr">
        <is>
          <t>Δ</t>
        </is>
      </c>
      <c r="C1689" s="498">
        <f>IF(OR(C1687="—",C1688="",Q1688=""),"",IF(OR(ISTEXT(C1688),ISTEXT(Q1688)),"","Δ "&amp;TEXT(C1688-Q1688,"0.00")))</f>
        <v/>
      </c>
      <c r="D1689" s="498">
        <f>IF(OR(D1687="—",D1688="",R1688=""),"",IF(OR(ISTEXT(D1688),ISTEXT(R1688)),"","Δ "&amp;TEXT(D1688-R1688,"0.00")))</f>
        <v/>
      </c>
      <c r="E1689" s="498">
        <f>IF(OR(E1687="—",E1688="",S1688=""),"",IF(OR(ISTEXT(E1688),ISTEXT(S1688)),"","Δ "&amp;TEXT(E1688-S1688,"0.00")))</f>
        <v/>
      </c>
      <c r="F1689" s="498">
        <f>IF(OR(F1687="—",F1688="",T1688=""),"",IF(OR(ISTEXT(F1688),ISTEXT(T1688)),"","Δ "&amp;TEXT(F1688-T1688,"0.00")))</f>
        <v/>
      </c>
      <c r="G1689" s="498">
        <f>IF(OR(G1687="—",G1688="",U1688=""),"",IF(OR(ISTEXT(G1688),ISTEXT(U1688)),"","Δ "&amp;TEXT(G1688-U1688,"0.00")))</f>
        <v/>
      </c>
      <c r="H1689" s="498">
        <f>IF(OR(H1687="—",H1688="",V1688=""),"",IF(OR(ISTEXT(H1688),ISTEXT(V1688)),"","Δ "&amp;TEXT(H1688-V1688,"0.00")))</f>
        <v/>
      </c>
      <c r="Q1689">
        <f>IF(OR(C1688="",ISTEXT(C1688)),R1689,C1688)</f>
        <v/>
      </c>
      <c r="R1689">
        <f>IF(OR(D1688="",ISTEXT(D1688)),S1689,D1688)</f>
        <v/>
      </c>
      <c r="S1689">
        <f>IF(OR(E1688="",ISTEXT(E1688)),T1689,E1688)</f>
        <v/>
      </c>
      <c r="T1689">
        <f>IF(OR(F1688="",ISTEXT(F1688)),U1689,F1688)</f>
        <v/>
      </c>
      <c r="U1689">
        <f>IF(OR(G1688="",ISTEXT(G1688)),V1689,G1688)</f>
        <v/>
      </c>
      <c r="V1689">
        <f>IF(OR(H1688="",ISTEXT(H1688)),"",H1688)</f>
        <v/>
      </c>
    </row>
    <row r="1690" ht="13.35" customHeight="1" s="162">
      <c r="B1690" s="425" t="inlineStr">
        <is>
          <t>Unit type:</t>
        </is>
      </c>
      <c r="D1690" s="522" t="inlineStr">
        <is>
          <t>RTU</t>
        </is>
      </c>
      <c r="E1690" s="414" t="n"/>
      <c r="F1690" s="494" t="inlineStr">
        <is>
          <t>Airflow left to right. Δ = this reading minus the one before it; in. w.g.</t>
        </is>
      </c>
      <c r="P1690">
        <f>IF(B1688="","",B1688)</f>
        <v/>
      </c>
      <c r="Q1690">
        <f>IF(C1688="",P1690,C1688)</f>
        <v/>
      </c>
      <c r="R1690">
        <f>IF(D1688="",Q1690,D1688)</f>
        <v/>
      </c>
      <c r="S1690">
        <f>IF(E1688="",R1690,E1688)</f>
        <v/>
      </c>
      <c r="T1690">
        <f>IF(F1688="",S1690,F1688)</f>
        <v/>
      </c>
      <c r="U1690">
        <f>IF(G1688="",T1690,G1688)</f>
        <v/>
      </c>
      <c r="V1690">
        <f>IF(H1688="",U1690,H1688)</f>
        <v/>
      </c>
    </row>
    <row r="1691" ht="13.35" customHeight="1" s="162">
      <c r="B1691" s="500" t="inlineStr">
        <is>
          <t>Fan inlet</t>
        </is>
      </c>
      <c r="D1691" s="501">
        <f>IF(X1688="","",X1688)</f>
        <v/>
      </c>
      <c r="F1691" s="500" t="inlineStr">
        <is>
          <t>Discharge</t>
        </is>
      </c>
      <c r="I1691" s="501">
        <f>IF(V1690="","",V1690)</f>
        <v/>
      </c>
    </row>
    <row r="1692" ht="13.35" customHeight="1" s="162"/>
    <row r="1693" ht="13.35" customHeight="1" s="162">
      <c r="B1693" s="500" t="inlineStr">
        <is>
          <t>Fan TSP</t>
        </is>
      </c>
      <c r="E1693" s="501">
        <f>IF(OR(X1688="",Y1688=""),"",IF(OR(ISTEXT(X1688),ISTEXT(Y1688)),"",Y1688-X1688))</f>
        <v/>
      </c>
      <c r="F1693" s="500" t="inlineStr">
        <is>
          <t>ESP</t>
        </is>
      </c>
      <c r="I1693" s="501">
        <f>IF(OR(B1688="",V1690=""),"",IF(OR(ISTEXT(B1688),ISTEXT(V1690)),"",V1690-B1688))</f>
        <v/>
      </c>
      <c r="J1693" s="500" t="inlineStr">
        <is>
          <t>Unit ΔP (inlet → fan)</t>
        </is>
      </c>
      <c r="M1693" s="501">
        <f>IF(OR(B1688="",X1688=""),"",IF(OR(ISTEXT(B1688),ISTEXT(X1688)),"",X1688-B1688))</f>
        <v/>
      </c>
    </row>
    <row r="1694" ht="13.35" customHeight="1" s="162">
      <c r="B1694" s="437" t="inlineStr">
        <is>
          <t>Instrument:</t>
        </is>
      </c>
      <c r="C1694" s="13" t="n"/>
      <c r="D1694" s="502" t="n"/>
      <c r="E1694" s="503" t="n"/>
      <c r="F1694" s="503" t="n"/>
      <c r="G1694" s="437" t="inlineStr">
        <is>
          <t>Ak basis / notes:</t>
        </is>
      </c>
      <c r="H1694" s="13" t="n"/>
      <c r="I1694" s="504" t="n"/>
      <c r="J1694" s="503" t="n"/>
      <c r="K1694" s="503" t="n"/>
      <c r="L1694" s="503" t="n"/>
      <c r="M1694" s="503" t="n"/>
    </row>
    <row r="1695" ht="13.35" customHeight="1" s="162">
      <c r="B1695" s="188" t="inlineStr">
        <is>
          <t>Supply Air Diffuser / Outlet Airflow</t>
        </is>
      </c>
      <c r="C1695" s="174" t="n"/>
      <c r="D1695" s="174" t="n"/>
      <c r="E1695" s="174" t="n"/>
      <c r="F1695" s="173" t="n"/>
      <c r="G1695" s="233" t="inlineStr">
        <is>
          <t>Design VEL</t>
        </is>
      </c>
      <c r="H1695" s="194" t="inlineStr">
        <is>
          <t>Design CFM</t>
        </is>
      </c>
      <c r="I1695" s="188" t="inlineStr">
        <is>
          <t>Initial</t>
        </is>
      </c>
      <c r="J1695" s="173" t="n"/>
      <c r="K1695" s="188" t="inlineStr">
        <is>
          <t>Final</t>
        </is>
      </c>
      <c r="L1695" s="173" t="n"/>
      <c r="M1695" s="188" t="inlineStr">
        <is>
          <t>%</t>
        </is>
      </c>
    </row>
    <row r="1696" ht="13.35" customHeight="1" s="162">
      <c r="B1696" s="153" t="inlineStr">
        <is>
          <t>No.</t>
        </is>
      </c>
      <c r="C1696" s="188" t="inlineStr">
        <is>
          <t>Area Served</t>
        </is>
      </c>
      <c r="D1696" s="188" t="inlineStr">
        <is>
          <t>Type</t>
        </is>
      </c>
      <c r="E1696" s="188" t="inlineStr">
        <is>
          <t>Size</t>
        </is>
      </c>
      <c r="F1696" s="188" t="inlineStr">
        <is>
          <t>Ak</t>
        </is>
      </c>
      <c r="G1696" s="440" t="n"/>
      <c r="H1696" s="440" t="n"/>
      <c r="I1696" s="188" t="inlineStr">
        <is>
          <t>VEL</t>
        </is>
      </c>
      <c r="J1696" s="188" t="inlineStr">
        <is>
          <t>CFM</t>
        </is>
      </c>
      <c r="K1696" s="188" t="inlineStr">
        <is>
          <t>VEL</t>
        </is>
      </c>
      <c r="L1696" s="188" t="inlineStr">
        <is>
          <t>CFM</t>
        </is>
      </c>
      <c r="M1696" s="440" t="n"/>
    </row>
    <row r="1697" ht="13.35" customHeight="1" s="162">
      <c r="B1697" s="307" t="n"/>
      <c r="C1697" s="307" t="n"/>
      <c r="E1697" s="307" t="n"/>
      <c r="F1697" s="32" t="n"/>
      <c r="G1697" s="33">
        <f>IF(F1697="", "", IF(OR(ISTEXT(H1697),ISTEXT(F1697)),"",H1697/F1697))</f>
        <v/>
      </c>
      <c r="H1697" s="33" t="n"/>
      <c r="I1697" s="33" t="n"/>
      <c r="J1697" s="33">
        <f>IF(I1697="", "", IF(OR(ISTEXT(I1697),ISTEXT($F1697)),"",I1697*$F1697))</f>
        <v/>
      </c>
      <c r="K1697" s="33" t="n"/>
      <c r="L1697" s="33">
        <f>IF(K1697="", "", IF(OR(ISTEXT(K1697),ISTEXT($F1697)),"",K1697*$F1697))</f>
        <v/>
      </c>
      <c r="M1697" s="30">
        <f>IF(OR(H1697="",H1697=0),"",IF(K1697="",IF(J1697="","",IF(OR(ISTEXT(J1697),ISTEXT(H1697)),"",J1697/H1697)),IF(OR(ISTEXT(L1697),ISTEXT(H1697)),"",L1697/H1697)))</f>
        <v/>
      </c>
    </row>
    <row r="1698" ht="13.35" customHeight="1" s="162">
      <c r="B1698" s="307" t="n"/>
      <c r="C1698" s="307" t="n"/>
      <c r="E1698" s="307" t="n"/>
      <c r="F1698" s="32" t="n"/>
      <c r="G1698" s="33">
        <f>IF(F1698="", "", IF(OR(ISTEXT(H1698),ISTEXT(F1698)),"",H1698/F1698))</f>
        <v/>
      </c>
      <c r="H1698" s="33" t="n"/>
      <c r="I1698" s="33" t="n"/>
      <c r="J1698" s="33">
        <f>IF(I1698="", "", IF(OR(ISTEXT(I1698),ISTEXT($F1698)),"",I1698*$F1698))</f>
        <v/>
      </c>
      <c r="K1698" s="33" t="n"/>
      <c r="L1698" s="33">
        <f>IF(K1698="", "", IF(OR(ISTEXT(K1698),ISTEXT($F1698)),"",K1698*$F1698))</f>
        <v/>
      </c>
      <c r="M1698" s="30">
        <f>IF(OR(H1698="",H1698=0),"",IF(K1698="",IF(J1698="","",IF(OR(ISTEXT(J1698),ISTEXT(H1698)),"",J1698/H1698)),IF(OR(ISTEXT(L1698),ISTEXT(H1698)),"",L1698/H1698)))</f>
        <v/>
      </c>
    </row>
    <row r="1699" ht="13.35" customHeight="1" s="162">
      <c r="B1699" s="307" t="n"/>
      <c r="C1699" s="307" t="n"/>
      <c r="E1699" s="307" t="n"/>
      <c r="F1699" s="32" t="n"/>
      <c r="G1699" s="33">
        <f>IF(F1699="", "", IF(OR(ISTEXT(H1699),ISTEXT(F1699)),"",H1699/F1699))</f>
        <v/>
      </c>
      <c r="H1699" s="33" t="n"/>
      <c r="I1699" s="33" t="n"/>
      <c r="J1699" s="33">
        <f>IF(I1699="", "", IF(OR(ISTEXT(I1699),ISTEXT($F1699)),"",I1699*$F1699))</f>
        <v/>
      </c>
      <c r="K1699" s="33" t="n"/>
      <c r="L1699" s="33">
        <f>IF(K1699="", "", IF(OR(ISTEXT(K1699),ISTEXT($F1699)),"",K1699*$F1699))</f>
        <v/>
      </c>
      <c r="M1699" s="30">
        <f>IF(OR(H1699="",H1699=0),"",IF(K1699="",IF(J1699="","",IF(OR(ISTEXT(J1699),ISTEXT(H1699)),"",J1699/H1699)),IF(OR(ISTEXT(L1699),ISTEXT(H1699)),"",L1699/H1699)))</f>
        <v/>
      </c>
    </row>
    <row r="1700" ht="13.35" customHeight="1" s="162">
      <c r="B1700" s="307" t="n"/>
      <c r="C1700" s="307" t="n"/>
      <c r="E1700" s="307" t="n"/>
      <c r="F1700" s="32" t="n"/>
      <c r="G1700" s="33">
        <f>IF(F1700="", "", IF(OR(ISTEXT(H1700),ISTEXT(F1700)),"",H1700/F1700))</f>
        <v/>
      </c>
      <c r="H1700" s="33" t="n"/>
      <c r="I1700" s="33" t="n"/>
      <c r="J1700" s="33">
        <f>IF(I1700="", "", IF(OR(ISTEXT(I1700),ISTEXT($F1700)),"",I1700*$F1700))</f>
        <v/>
      </c>
      <c r="K1700" s="33" t="n"/>
      <c r="L1700" s="33">
        <f>IF(K1700="", "", IF(OR(ISTEXT(K1700),ISTEXT($F1700)),"",K1700*$F1700))</f>
        <v/>
      </c>
      <c r="M1700" s="30">
        <f>IF(OR(H1700="",H1700=0),"",IF(K1700="",IF(J1700="","",IF(OR(ISTEXT(J1700),ISTEXT(H1700)),"",J1700/H1700)),IF(OR(ISTEXT(L1700),ISTEXT(H1700)),"",L1700/H1700)))</f>
        <v/>
      </c>
    </row>
    <row r="1701" ht="13.35" customHeight="1" s="162">
      <c r="B1701" s="307" t="n"/>
      <c r="C1701" s="307" t="n"/>
      <c r="E1701" s="307" t="n"/>
      <c r="F1701" s="32" t="n"/>
      <c r="G1701" s="33">
        <f>IF(F1701="", "", IF(OR(ISTEXT(H1701),ISTEXT(F1701)),"",H1701/F1701))</f>
        <v/>
      </c>
      <c r="H1701" s="33" t="n"/>
      <c r="I1701" s="33" t="n"/>
      <c r="J1701" s="33">
        <f>IF(I1701="", "", IF(OR(ISTEXT(I1701),ISTEXT($F1701)),"",I1701*$F1701))</f>
        <v/>
      </c>
      <c r="K1701" s="33" t="n"/>
      <c r="L1701" s="33">
        <f>IF(K1701="", "", IF(OR(ISTEXT(K1701),ISTEXT($F1701)),"",K1701*$F1701))</f>
        <v/>
      </c>
      <c r="M1701" s="30">
        <f>IF(OR(H1701="",H1701=0),"",IF(K1701="",IF(J1701="","",IF(OR(ISTEXT(J1701),ISTEXT(H1701)),"",J1701/H1701)),IF(OR(ISTEXT(L1701),ISTEXT(H1701)),"",L1701/H1701)))</f>
        <v/>
      </c>
    </row>
    <row r="1702" ht="13.35" customHeight="1" s="162">
      <c r="B1702" s="307" t="n"/>
      <c r="C1702" s="307" t="n"/>
      <c r="E1702" s="307" t="n"/>
      <c r="F1702" s="32" t="n"/>
      <c r="G1702" s="33">
        <f>IF(F1702="", "", IF(OR(ISTEXT(H1702),ISTEXT(F1702)),"",H1702/F1702))</f>
        <v/>
      </c>
      <c r="H1702" s="33" t="n"/>
      <c r="I1702" s="33" t="n"/>
      <c r="J1702" s="33">
        <f>IF(I1702="", "", IF(OR(ISTEXT(I1702),ISTEXT($F1702)),"",I1702*$F1702))</f>
        <v/>
      </c>
      <c r="K1702" s="33" t="n"/>
      <c r="L1702" s="33">
        <f>IF(K1702="", "", IF(OR(ISTEXT(K1702),ISTEXT($F1702)),"",K1702*$F1702))</f>
        <v/>
      </c>
      <c r="M1702" s="30">
        <f>IF(OR(H1702="",H1702=0),"",IF(K1702="",IF(J1702="","",IF(OR(ISTEXT(J1702),ISTEXT(H1702)),"",J1702/H1702)),IF(OR(ISTEXT(L1702),ISTEXT(H1702)),"",L1702/H1702)))</f>
        <v/>
      </c>
    </row>
    <row r="1703" ht="13.35" customHeight="1" s="162">
      <c r="B1703" s="307" t="n"/>
      <c r="C1703" s="307" t="n"/>
      <c r="E1703" s="307" t="n"/>
      <c r="F1703" s="32" t="n"/>
      <c r="G1703" s="33">
        <f>IF(F1703="", "", IF(OR(ISTEXT(H1703),ISTEXT(F1703)),"",H1703/F1703))</f>
        <v/>
      </c>
      <c r="H1703" s="33" t="n"/>
      <c r="I1703" s="33" t="n"/>
      <c r="J1703" s="33">
        <f>IF(I1703="", "", IF(OR(ISTEXT(I1703),ISTEXT($F1703)),"",I1703*$F1703))</f>
        <v/>
      </c>
      <c r="K1703" s="33" t="n"/>
      <c r="L1703" s="33">
        <f>IF(K1703="", "", IF(OR(ISTEXT(K1703),ISTEXT($F1703)),"",K1703*$F1703))</f>
        <v/>
      </c>
      <c r="M1703" s="30">
        <f>IF(OR(H1703="",H1703=0),"",IF(K1703="",IF(J1703="","",IF(OR(ISTEXT(J1703),ISTEXT(H1703)),"",J1703/H1703)),IF(OR(ISTEXT(L1703),ISTEXT(H1703)),"",L1703/H1703)))</f>
        <v/>
      </c>
    </row>
    <row r="1704" ht="13.35" customHeight="1" s="162">
      <c r="B1704" s="307" t="n"/>
      <c r="C1704" s="307" t="n"/>
      <c r="E1704" s="307" t="n"/>
      <c r="F1704" s="32" t="n"/>
      <c r="G1704" s="33">
        <f>IF(F1704="", "", IF(OR(ISTEXT(H1704),ISTEXT(F1704)),"",H1704/F1704))</f>
        <v/>
      </c>
      <c r="H1704" s="33" t="n"/>
      <c r="I1704" s="33" t="n"/>
      <c r="J1704" s="33">
        <f>IF(I1704="", "", IF(OR(ISTEXT(I1704),ISTEXT($F1704)),"",I1704*$F1704))</f>
        <v/>
      </c>
      <c r="K1704" s="33" t="n"/>
      <c r="L1704" s="33">
        <f>IF(K1704="", "", IF(OR(ISTEXT(K1704),ISTEXT($F1704)),"",K1704*$F1704))</f>
        <v/>
      </c>
      <c r="M1704" s="30">
        <f>IF(OR(H1704="",H1704=0),"",IF(K1704="",IF(J1704="","",IF(OR(ISTEXT(J1704),ISTEXT(H1704)),"",J1704/H1704)),IF(OR(ISTEXT(L1704),ISTEXT(H1704)),"",L1704/H1704)))</f>
        <v/>
      </c>
    </row>
    <row r="1705" ht="13.35" customHeight="1" s="162">
      <c r="B1705" s="307" t="n"/>
      <c r="C1705" s="307" t="n"/>
      <c r="E1705" s="307" t="n"/>
      <c r="F1705" s="32" t="n"/>
      <c r="G1705" s="33">
        <f>IF(F1705="", "", IF(OR(ISTEXT(H1705),ISTEXT(F1705)),"",H1705/F1705))</f>
        <v/>
      </c>
      <c r="H1705" s="33" t="n"/>
      <c r="I1705" s="33" t="n"/>
      <c r="J1705" s="33">
        <f>IF(I1705="", "", IF(OR(ISTEXT(I1705),ISTEXT($F1705)),"",I1705*$F1705))</f>
        <v/>
      </c>
      <c r="K1705" s="33" t="n"/>
      <c r="L1705" s="33">
        <f>IF(K1705="", "", IF(OR(ISTEXT(K1705),ISTEXT($F1705)),"",K1705*$F1705))</f>
        <v/>
      </c>
      <c r="M1705" s="30">
        <f>IF(OR(H1705="",H1705=0),"",IF(K1705="",IF(J1705="","",IF(OR(ISTEXT(J1705),ISTEXT(H1705)),"",J1705/H1705)),IF(OR(ISTEXT(L1705),ISTEXT(H1705)),"",L1705/H1705)))</f>
        <v/>
      </c>
    </row>
    <row r="1706" ht="13.35" customHeight="1" s="162">
      <c r="B1706" s="307" t="n"/>
      <c r="C1706" s="307" t="n"/>
      <c r="E1706" s="307" t="n"/>
      <c r="F1706" s="32" t="n"/>
      <c r="G1706" s="33">
        <f>IF(F1706="", "", IF(OR(ISTEXT(H1706),ISTEXT(F1706)),"",H1706/F1706))</f>
        <v/>
      </c>
      <c r="H1706" s="33" t="n"/>
      <c r="I1706" s="33" t="n"/>
      <c r="J1706" s="33">
        <f>IF(I1706="", "", IF(OR(ISTEXT(I1706),ISTEXT($F1706)),"",I1706*$F1706))</f>
        <v/>
      </c>
      <c r="K1706" s="33" t="n"/>
      <c r="L1706" s="33">
        <f>IF(K1706="", "", IF(OR(ISTEXT(K1706),ISTEXT($F1706)),"",K1706*$F1706))</f>
        <v/>
      </c>
      <c r="M1706" s="30">
        <f>IF(OR(H1706="",H1706=0),"",IF(K1706="",IF(J1706="","",IF(OR(ISTEXT(J1706),ISTEXT(H1706)),"",J1706/H1706)),IF(OR(ISTEXT(L1706),ISTEXT(H1706)),"",L1706/H1706)))</f>
        <v/>
      </c>
    </row>
    <row r="1707" ht="13.35" customHeight="1" s="162">
      <c r="B1707" s="42" t="n"/>
      <c r="C1707" s="231" t="inlineStr">
        <is>
          <t>Total</t>
        </is>
      </c>
      <c r="D1707" s="159" t="n"/>
      <c r="E1707" s="42" t="n"/>
      <c r="F1707" s="42" t="n"/>
      <c r="G1707" s="43" t="n"/>
      <c r="H1707" s="43">
        <f>IF(SUM(H1697:H1706)+SUM(H1724:H1761)=0,"",SUM(H1697:H1706)+SUM(H1724:H1761))</f>
        <v/>
      </c>
      <c r="I1707" s="43" t="n"/>
      <c r="J1707" s="43">
        <f>IF(SUM(J1697:J1706)+SUM(J1724:J1761)=0,"",SUM(J1697:J1706)+SUM(J1724:J1761))</f>
        <v/>
      </c>
      <c r="K1707" s="43" t="n"/>
      <c r="L1707" s="43">
        <f>IF(SUM(L1697:L1706)+SUM(L1724:L1761)=0,"",SUM(L1697:L1706)+SUM(L1724:L1761))</f>
        <v/>
      </c>
      <c r="M1707" s="35">
        <f>IF(OR(H1707="",H1707=0),"",IF(L1707="",IF(J1707="","",IF(OR(ISTEXT(J1707),ISTEXT(H1707)),"",J1707/H1707)),IF(OR(ISTEXT(L1707),ISTEXT(H1707)),"",L1707/H1707)))</f>
        <v/>
      </c>
    </row>
    <row r="1708" ht="13.35" customHeight="1" s="162">
      <c r="B1708" s="188" t="inlineStr">
        <is>
          <t>Return Air Register / Inlet Airflow</t>
        </is>
      </c>
      <c r="C1708" s="174" t="n"/>
      <c r="D1708" s="174" t="n"/>
      <c r="E1708" s="174" t="n"/>
      <c r="F1708" s="173" t="n"/>
      <c r="G1708" s="233" t="inlineStr">
        <is>
          <t>Design VEL</t>
        </is>
      </c>
      <c r="H1708" s="194" t="inlineStr">
        <is>
          <t>Design CFM</t>
        </is>
      </c>
      <c r="I1708" s="188" t="inlineStr">
        <is>
          <t>Initial</t>
        </is>
      </c>
      <c r="J1708" s="173" t="n"/>
      <c r="K1708" s="188" t="inlineStr">
        <is>
          <t>Final</t>
        </is>
      </c>
      <c r="L1708" s="173" t="n"/>
      <c r="M1708" s="188" t="inlineStr">
        <is>
          <t>%</t>
        </is>
      </c>
    </row>
    <row r="1709" ht="13.35" customHeight="1" s="162">
      <c r="B1709" s="153" t="inlineStr">
        <is>
          <t>No.</t>
        </is>
      </c>
      <c r="C1709" s="188" t="inlineStr">
        <is>
          <t>Area Served</t>
        </is>
      </c>
      <c r="D1709" s="188" t="inlineStr">
        <is>
          <t>Type</t>
        </is>
      </c>
      <c r="E1709" s="188" t="inlineStr">
        <is>
          <t>Size</t>
        </is>
      </c>
      <c r="F1709" s="188" t="inlineStr">
        <is>
          <t>Ak</t>
        </is>
      </c>
      <c r="G1709" s="440" t="n"/>
      <c r="H1709" s="440" t="n"/>
      <c r="I1709" s="188" t="inlineStr">
        <is>
          <t>VEL</t>
        </is>
      </c>
      <c r="J1709" s="188" t="inlineStr">
        <is>
          <t>CFM</t>
        </is>
      </c>
      <c r="K1709" s="188" t="inlineStr">
        <is>
          <t>VEL</t>
        </is>
      </c>
      <c r="L1709" s="188" t="inlineStr">
        <is>
          <t>CFM</t>
        </is>
      </c>
      <c r="M1709" s="440" t="n"/>
    </row>
    <row r="1710" ht="13.35" customHeight="1" s="162">
      <c r="B1710" s="31" t="n"/>
      <c r="C1710" s="31" t="n"/>
      <c r="E1710" s="31" t="n"/>
      <c r="F1710" s="32" t="n"/>
      <c r="G1710" s="33">
        <f>IF(F1710="", "", IF(OR(ISTEXT(H1710),ISTEXT(F1710)),"",H1710/F1710))</f>
        <v/>
      </c>
      <c r="H1710" s="33">
        <f>IF(H1707="","",IF(ISTEXT(H1707),"",H1707-N(H1715)))</f>
        <v/>
      </c>
      <c r="I1710" s="33" t="n"/>
      <c r="J1710" s="33">
        <f>IF(I1710="", "", IF(OR(ISTEXT(I1710),ISTEXT($F1710)),"",I1710*$F1710))</f>
        <v/>
      </c>
      <c r="K1710" s="33" t="n"/>
      <c r="L1710" s="33">
        <f>IF(L1715="","",IF(ISTEXT(L1707),"",L1707-N(L1715)))</f>
        <v/>
      </c>
      <c r="M1710" s="30">
        <f>IF(OR(H1710="",H1710=0),"",IF(K1710="",IF(J1710="","",IF(OR(ISTEXT(J1710),ISTEXT(H1710)),"",J1710/H1710)),IF(OR(ISTEXT(L1710),ISTEXT(H1710)),"",L1710/H1710)))</f>
        <v/>
      </c>
    </row>
    <row r="1711" ht="13.35" customHeight="1" s="162">
      <c r="B1711" s="31" t="n"/>
      <c r="C1711" s="31" t="n"/>
      <c r="E1711" s="31" t="n"/>
      <c r="F1711" s="32" t="n"/>
      <c r="G1711" s="33">
        <f>IF(F1711="", "", IF(OR(ISTEXT(H1711),ISTEXT(F1711)),"",H1711/F1711))</f>
        <v/>
      </c>
      <c r="H1711" s="33" t="n"/>
      <c r="I1711" s="33" t="n"/>
      <c r="J1711" s="33">
        <f>IF(I1711="", "", IF(OR(ISTEXT(I1711),ISTEXT($F1711)),"",I1711*$F1711))</f>
        <v/>
      </c>
      <c r="K1711" s="33" t="n"/>
      <c r="L1711" s="33">
        <f>IF(K1711="", "", IF(OR(ISTEXT(K1711),ISTEXT($F1711)),"",K1711*$F1711))</f>
        <v/>
      </c>
      <c r="M1711" s="30">
        <f>IF(OR(H1711="",H1711=0),"",IF(K1711="",IF(J1711="","",IF(OR(ISTEXT(J1711),ISTEXT(H1711)),"",J1711/H1711)),IF(OR(ISTEXT(L1711),ISTEXT(H1711)),"",L1711/H1711)))</f>
        <v/>
      </c>
    </row>
    <row r="1712" ht="13.35" customHeight="1" s="162">
      <c r="B1712" s="42" t="n"/>
      <c r="C1712" s="231" t="inlineStr">
        <is>
          <t>Total</t>
        </is>
      </c>
      <c r="D1712" s="159" t="n"/>
      <c r="E1712" s="42" t="n"/>
      <c r="F1712" s="42" t="n"/>
      <c r="G1712" s="43" t="n"/>
      <c r="H1712" s="43">
        <f>IF(SUM(H1710:H1711)+SUM(H1765:H1768)=0,"",SUM(H1710:H1711)+SUM(H1765:H1768))</f>
        <v/>
      </c>
      <c r="I1712" s="42" t="n"/>
      <c r="J1712" s="43">
        <f>IF(SUM(J1710:J1711)+SUM(J1765:J1768)=0,"",SUM(J1710:J1711)+SUM(J1765:J1768))</f>
        <v/>
      </c>
      <c r="K1712" s="42" t="n"/>
      <c r="L1712" s="43">
        <f>IF(SUM(L1710:L1711)+SUM(L1765:L1768)=0,"",SUM(L1710:L1711)+SUM(L1765:L1768))</f>
        <v/>
      </c>
      <c r="M1712" s="35">
        <f>IF(OR(H1712="",H1712=0),"",IF(L1712="",IF(J1712="","",IF(OR(ISTEXT(J1712),ISTEXT(H1712)),"",J1712/H1712)),IF(OR(ISTEXT(L1712),ISTEXT(H1712)),"",L1712/H1712)))</f>
        <v/>
      </c>
    </row>
    <row r="1713" ht="13.35" customHeight="1" s="162">
      <c r="B1713" s="188" t="inlineStr">
        <is>
          <t>Outside Air Inlet / Duct Airflow</t>
        </is>
      </c>
      <c r="C1713" s="174" t="n"/>
      <c r="D1713" s="174" t="n"/>
      <c r="E1713" s="174" t="n"/>
      <c r="F1713" s="173" t="n"/>
      <c r="G1713" s="233" t="inlineStr">
        <is>
          <t>Design VEL</t>
        </is>
      </c>
      <c r="H1713" s="194" t="inlineStr">
        <is>
          <t>Design CFM</t>
        </is>
      </c>
      <c r="I1713" s="188" t="inlineStr">
        <is>
          <t>Initial</t>
        </is>
      </c>
      <c r="J1713" s="173" t="n"/>
      <c r="K1713" s="188" t="inlineStr">
        <is>
          <t>Final</t>
        </is>
      </c>
      <c r="L1713" s="173" t="n"/>
      <c r="M1713" s="188" t="inlineStr">
        <is>
          <t>%</t>
        </is>
      </c>
    </row>
    <row r="1714" ht="13.35" customHeight="1" s="162">
      <c r="B1714" s="153" t="inlineStr">
        <is>
          <t>No.</t>
        </is>
      </c>
      <c r="C1714" s="188" t="inlineStr">
        <is>
          <t>Area Served</t>
        </is>
      </c>
      <c r="D1714" s="188" t="inlineStr">
        <is>
          <t>Type</t>
        </is>
      </c>
      <c r="E1714" s="188" t="inlineStr">
        <is>
          <t>Size</t>
        </is>
      </c>
      <c r="F1714" s="188" t="inlineStr">
        <is>
          <t>Ak</t>
        </is>
      </c>
      <c r="G1714" s="440" t="n"/>
      <c r="H1714" s="440" t="n"/>
      <c r="I1714" s="188" t="inlineStr">
        <is>
          <t>VEL</t>
        </is>
      </c>
      <c r="J1714" s="188" t="inlineStr">
        <is>
          <t>CFM</t>
        </is>
      </c>
      <c r="K1714" s="188" t="inlineStr">
        <is>
          <t>VEL</t>
        </is>
      </c>
      <c r="L1714" s="188" t="inlineStr">
        <is>
          <t>CFM</t>
        </is>
      </c>
      <c r="M1714" s="440" t="n"/>
    </row>
    <row r="1715" ht="13.35" customHeight="1" s="162">
      <c r="B1715" s="31" t="n"/>
      <c r="C1715" s="31" t="n"/>
      <c r="E1715" s="31" t="n"/>
      <c r="F1715" s="32" t="n"/>
      <c r="G1715" s="33">
        <f>IF(F1715="", "", IF(OR(ISTEXT(H1715),ISTEXT(F1715)),"",H1715/F1715))</f>
        <v/>
      </c>
      <c r="H1715" s="33" t="n"/>
      <c r="I1715" s="33" t="n"/>
      <c r="J1715" s="33">
        <f>IF(I1715="", "", IF(OR(ISTEXT(I1715),ISTEXT($F1715)),"",I1715*$F1715))</f>
        <v/>
      </c>
      <c r="K1715" s="33" t="n"/>
      <c r="L1715" s="33">
        <f>IF(K1715="", "", IF(OR(ISTEXT(K1715),ISTEXT($F1715)),"",K1715*$F1715))</f>
        <v/>
      </c>
      <c r="M1715" s="30">
        <f>IF(OR(H1715="",H1715=0),"",IF(K1715="",IF(J1715="","",IF(OR(ISTEXT(J1715),ISTEXT(H1715)),"",J1715/H1715)),IF(OR(ISTEXT(L1715),ISTEXT(H1715)),"",L1715/H1715)))</f>
        <v/>
      </c>
    </row>
    <row r="1716" ht="13.35" customHeight="1" s="162">
      <c r="B1716" s="188" t="inlineStr">
        <is>
          <t>Remarks</t>
        </is>
      </c>
      <c r="C1716" s="173" t="n"/>
      <c r="D1716" s="154" t="n"/>
      <c r="E1716" s="174" t="n"/>
      <c r="F1716" s="174" t="n"/>
      <c r="G1716" s="174" t="n"/>
      <c r="H1716" s="174" t="n"/>
      <c r="I1716" s="174" t="n"/>
      <c r="J1716" s="174" t="n"/>
      <c r="K1716" s="174" t="n"/>
      <c r="L1716" s="174" t="n"/>
      <c r="M1716" s="173" t="n"/>
    </row>
    <row r="1717" ht="13.35" customHeight="1" s="162">
      <c r="B1717" s="154" t="n"/>
      <c r="C1717" s="174" t="n"/>
      <c r="D1717" s="174" t="n"/>
      <c r="E1717" s="174" t="n"/>
      <c r="F1717" s="174" t="n"/>
      <c r="G1717" s="174" t="n"/>
      <c r="H1717" s="174" t="n"/>
      <c r="I1717" s="174" t="n"/>
      <c r="J1717" s="174" t="n"/>
      <c r="K1717" s="174" t="n"/>
      <c r="L1717" s="174" t="n"/>
      <c r="M1717" s="173" t="n"/>
    </row>
    <row r="1718" ht="13.35" customHeight="1" s="162">
      <c r="B1718" s="154" t="n"/>
      <c r="C1718" s="174" t="n"/>
      <c r="D1718" s="174" t="n"/>
      <c r="E1718" s="174" t="n"/>
      <c r="F1718" s="174" t="n"/>
      <c r="G1718" s="174" t="n"/>
      <c r="H1718" s="174" t="n"/>
      <c r="I1718" s="174" t="n"/>
      <c r="J1718" s="174" t="n"/>
      <c r="K1718" s="174" t="n"/>
      <c r="L1718" s="174" t="n"/>
      <c r="M1718" s="173" t="n"/>
    </row>
    <row r="1719" ht="13.35" customHeight="1" s="162"/>
    <row r="1720" ht="13.35" customHeight="1" s="162">
      <c r="B1720" s="200" t="inlineStr">
        <is>
          <t>System (cont.)</t>
        </is>
      </c>
      <c r="C1720" s="403" t="n"/>
      <c r="D1720" s="209">
        <f>IF('{Equipment Data Entry}'!B23="","",'{Equipment Data Entry}'!B23)</f>
        <v/>
      </c>
      <c r="E1720" s="418" t="n"/>
      <c r="F1720" s="403" t="n"/>
      <c r="G1720" s="200" t="inlineStr">
        <is>
          <t>Service</t>
        </is>
      </c>
      <c r="H1720" s="403" t="n"/>
      <c r="I1720" s="210">
        <f>IF('{Equipment Data Entry}'!C23="","",'{Equipment Data Entry}'!C23)</f>
        <v/>
      </c>
      <c r="J1720" s="418" t="n"/>
      <c r="K1720" s="418" t="n"/>
      <c r="L1720" s="418" t="n"/>
      <c r="M1720" s="403" t="n"/>
    </row>
    <row r="1721" ht="13.35" customHeight="1" s="162">
      <c r="B1721" s="422" t="n"/>
      <c r="C1721" s="423" t="n"/>
      <c r="D1721" s="422" t="n"/>
      <c r="E1721" s="424" t="n"/>
      <c r="F1721" s="423" t="n"/>
      <c r="G1721" s="422" t="n"/>
      <c r="H1721" s="423" t="n"/>
      <c r="I1721" s="422" t="n"/>
      <c r="J1721" s="424" t="n"/>
      <c r="K1721" s="424" t="n"/>
      <c r="L1721" s="424" t="n"/>
      <c r="M1721" s="423" t="n"/>
    </row>
    <row r="1722" ht="13.35" customHeight="1" s="162">
      <c r="B1722" s="188" t="inlineStr">
        <is>
          <t>Supply Air Outlets (cont.)</t>
        </is>
      </c>
      <c r="C1722" s="174" t="n"/>
      <c r="D1722" s="174" t="n"/>
      <c r="E1722" s="174" t="n"/>
      <c r="F1722" s="173" t="n"/>
      <c r="G1722" s="233" t="inlineStr">
        <is>
          <t>Design VEL</t>
        </is>
      </c>
      <c r="H1722" s="194" t="inlineStr">
        <is>
          <t>Design CFM</t>
        </is>
      </c>
      <c r="I1722" s="188" t="inlineStr">
        <is>
          <t>Initial</t>
        </is>
      </c>
      <c r="J1722" s="173" t="n"/>
      <c r="K1722" s="188" t="inlineStr">
        <is>
          <t>Final</t>
        </is>
      </c>
      <c r="L1722" s="173" t="n"/>
      <c r="M1722" s="188" t="inlineStr">
        <is>
          <t>%</t>
        </is>
      </c>
    </row>
    <row r="1723" ht="13.35" customHeight="1" s="162">
      <c r="B1723" s="153" t="inlineStr">
        <is>
          <t>No.</t>
        </is>
      </c>
      <c r="C1723" s="188" t="inlineStr">
        <is>
          <t>Area Served</t>
        </is>
      </c>
      <c r="D1723" s="188" t="inlineStr">
        <is>
          <t>Type</t>
        </is>
      </c>
      <c r="E1723" s="188" t="inlineStr">
        <is>
          <t>Size</t>
        </is>
      </c>
      <c r="F1723" s="188" t="inlineStr">
        <is>
          <t>Ak</t>
        </is>
      </c>
      <c r="G1723" s="440" t="n"/>
      <c r="H1723" s="440" t="n"/>
      <c r="I1723" s="188" t="inlineStr">
        <is>
          <t>VEL</t>
        </is>
      </c>
      <c r="J1723" s="188" t="inlineStr">
        <is>
          <t>CFM</t>
        </is>
      </c>
      <c r="K1723" s="188" t="inlineStr">
        <is>
          <t>VEL</t>
        </is>
      </c>
      <c r="L1723" s="188" t="inlineStr">
        <is>
          <t>CFM</t>
        </is>
      </c>
      <c r="M1723" s="440" t="n"/>
    </row>
    <row r="1724" ht="13.35" customHeight="1" s="162">
      <c r="B1724" s="307" t="n"/>
      <c r="C1724" s="307" t="n"/>
      <c r="E1724" s="307" t="n"/>
      <c r="F1724" s="32" t="n"/>
      <c r="G1724" s="33">
        <f>IF(F1724="", "", IF(OR(ISTEXT(H1724),ISTEXT(F1724)),"",H1724/F1724))</f>
        <v/>
      </c>
      <c r="H1724" s="33" t="n"/>
      <c r="I1724" s="33" t="n"/>
      <c r="J1724" s="33">
        <f>IF(I1724="", "", IF(OR(ISTEXT(I1724),ISTEXT($F1724)),"",I1724*$F1724))</f>
        <v/>
      </c>
      <c r="K1724" s="33" t="n"/>
      <c r="L1724" s="33">
        <f>IF(K1724="", "", IF(OR(ISTEXT(K1724),ISTEXT($F1724)),"",K1724*$F1724))</f>
        <v/>
      </c>
      <c r="M1724" s="30">
        <f>IF(OR(H1724="",H1724=0),"",IF(K1724="",IF(J1724="","",IF(OR(ISTEXT(J1724),ISTEXT(H1724)),"",J1724/H1724)),IF(OR(ISTEXT(L1724),ISTEXT(H1724)),"",L1724/H1724)))</f>
        <v/>
      </c>
    </row>
    <row r="1725" ht="13.35" customHeight="1" s="162">
      <c r="B1725" s="307" t="n"/>
      <c r="C1725" s="307" t="n"/>
      <c r="E1725" s="307" t="n"/>
      <c r="F1725" s="32" t="n"/>
      <c r="G1725" s="33">
        <f>IF(F1725="", "", IF(OR(ISTEXT(H1725),ISTEXT(F1725)),"",H1725/F1725))</f>
        <v/>
      </c>
      <c r="H1725" s="33" t="n"/>
      <c r="I1725" s="33" t="n"/>
      <c r="J1725" s="33">
        <f>IF(I1725="", "", IF(OR(ISTEXT(I1725),ISTEXT($F1725)),"",I1725*$F1725))</f>
        <v/>
      </c>
      <c r="K1725" s="33" t="n"/>
      <c r="L1725" s="33">
        <f>IF(K1725="", "", IF(OR(ISTEXT(K1725),ISTEXT($F1725)),"",K1725*$F1725))</f>
        <v/>
      </c>
      <c r="M1725" s="30">
        <f>IF(OR(H1725="",H1725=0),"",IF(K1725="",IF(J1725="","",IF(OR(ISTEXT(J1725),ISTEXT(H1725)),"",J1725/H1725)),IF(OR(ISTEXT(L1725),ISTEXT(H1725)),"",L1725/H1725)))</f>
        <v/>
      </c>
    </row>
    <row r="1726" ht="13.35" customHeight="1" s="162">
      <c r="B1726" s="307" t="n"/>
      <c r="C1726" s="307" t="n"/>
      <c r="E1726" s="307" t="n"/>
      <c r="F1726" s="32" t="n"/>
      <c r="G1726" s="33">
        <f>IF(F1726="", "", IF(OR(ISTEXT(H1726),ISTEXT(F1726)),"",H1726/F1726))</f>
        <v/>
      </c>
      <c r="H1726" s="33" t="n"/>
      <c r="I1726" s="33" t="n"/>
      <c r="J1726" s="33">
        <f>IF(I1726="", "", IF(OR(ISTEXT(I1726),ISTEXT($F1726)),"",I1726*$F1726))</f>
        <v/>
      </c>
      <c r="K1726" s="33" t="n"/>
      <c r="L1726" s="33">
        <f>IF(K1726="", "", IF(OR(ISTEXT(K1726),ISTEXT($F1726)),"",K1726*$F1726))</f>
        <v/>
      </c>
      <c r="M1726" s="30">
        <f>IF(OR(H1726="",H1726=0),"",IF(K1726="",IF(J1726="","",IF(OR(ISTEXT(J1726),ISTEXT(H1726)),"",J1726/H1726)),IF(OR(ISTEXT(L1726),ISTEXT(H1726)),"",L1726/H1726)))</f>
        <v/>
      </c>
    </row>
    <row r="1727" ht="13.35" customHeight="1" s="162">
      <c r="B1727" s="307" t="n"/>
      <c r="C1727" s="307" t="n"/>
      <c r="E1727" s="307" t="n"/>
      <c r="F1727" s="32" t="n"/>
      <c r="G1727" s="33">
        <f>IF(F1727="", "", IF(OR(ISTEXT(H1727),ISTEXT(F1727)),"",H1727/F1727))</f>
        <v/>
      </c>
      <c r="H1727" s="33" t="n"/>
      <c r="I1727" s="33" t="n"/>
      <c r="J1727" s="33">
        <f>IF(I1727="", "", IF(OR(ISTEXT(I1727),ISTEXT($F1727)),"",I1727*$F1727))</f>
        <v/>
      </c>
      <c r="K1727" s="33" t="n"/>
      <c r="L1727" s="33">
        <f>IF(K1727="", "", IF(OR(ISTEXT(K1727),ISTEXT($F1727)),"",K1727*$F1727))</f>
        <v/>
      </c>
      <c r="M1727" s="30">
        <f>IF(OR(H1727="",H1727=0),"",IF(K1727="",IF(J1727="","",IF(OR(ISTEXT(J1727),ISTEXT(H1727)),"",J1727/H1727)),IF(OR(ISTEXT(L1727),ISTEXT(H1727)),"",L1727/H1727)))</f>
        <v/>
      </c>
    </row>
    <row r="1728" ht="13.35" customHeight="1" s="162">
      <c r="B1728" s="307" t="n"/>
      <c r="C1728" s="307" t="n"/>
      <c r="E1728" s="307" t="n"/>
      <c r="F1728" s="32" t="n"/>
      <c r="G1728" s="33">
        <f>IF(F1728="", "", IF(OR(ISTEXT(H1728),ISTEXT(F1728)),"",H1728/F1728))</f>
        <v/>
      </c>
      <c r="H1728" s="33" t="n"/>
      <c r="I1728" s="33" t="n"/>
      <c r="J1728" s="33">
        <f>IF(I1728="", "", IF(OR(ISTEXT(I1728),ISTEXT($F1728)),"",I1728*$F1728))</f>
        <v/>
      </c>
      <c r="K1728" s="33" t="n"/>
      <c r="L1728" s="33">
        <f>IF(K1728="", "", IF(OR(ISTEXT(K1728),ISTEXT($F1728)),"",K1728*$F1728))</f>
        <v/>
      </c>
      <c r="M1728" s="30">
        <f>IF(OR(H1728="",H1728=0),"",IF(K1728="",IF(J1728="","",IF(OR(ISTEXT(J1728),ISTEXT(H1728)),"",J1728/H1728)),IF(OR(ISTEXT(L1728),ISTEXT(H1728)),"",L1728/H1728)))</f>
        <v/>
      </c>
    </row>
    <row r="1729" ht="13.35" customHeight="1" s="162">
      <c r="B1729" s="307" t="n"/>
      <c r="C1729" s="307" t="n"/>
      <c r="E1729" s="307" t="n"/>
      <c r="F1729" s="32" t="n"/>
      <c r="G1729" s="33">
        <f>IF(F1729="", "", IF(OR(ISTEXT(H1729),ISTEXT(F1729)),"",H1729/F1729))</f>
        <v/>
      </c>
      <c r="H1729" s="33" t="n"/>
      <c r="I1729" s="33" t="n"/>
      <c r="J1729" s="33">
        <f>IF(I1729="", "", IF(OR(ISTEXT(I1729),ISTEXT($F1729)),"",I1729*$F1729))</f>
        <v/>
      </c>
      <c r="K1729" s="33" t="n"/>
      <c r="L1729" s="33">
        <f>IF(K1729="", "", IF(OR(ISTEXT(K1729),ISTEXT($F1729)),"",K1729*$F1729))</f>
        <v/>
      </c>
      <c r="M1729" s="30">
        <f>IF(OR(H1729="",H1729=0),"",IF(K1729="",IF(J1729="","",IF(OR(ISTEXT(J1729),ISTEXT(H1729)),"",J1729/H1729)),IF(OR(ISTEXT(L1729),ISTEXT(H1729)),"",L1729/H1729)))</f>
        <v/>
      </c>
    </row>
    <row r="1730" ht="13.35" customHeight="1" s="162">
      <c r="B1730" s="307" t="n"/>
      <c r="C1730" s="307" t="n"/>
      <c r="E1730" s="307" t="n"/>
      <c r="F1730" s="32" t="n"/>
      <c r="G1730" s="33">
        <f>IF(F1730="", "", IF(OR(ISTEXT(H1730),ISTEXT(F1730)),"",H1730/F1730))</f>
        <v/>
      </c>
      <c r="H1730" s="33" t="n"/>
      <c r="I1730" s="33" t="n"/>
      <c r="J1730" s="33">
        <f>IF(I1730="", "", IF(OR(ISTEXT(I1730),ISTEXT($F1730)),"",I1730*$F1730))</f>
        <v/>
      </c>
      <c r="K1730" s="33" t="n"/>
      <c r="L1730" s="33">
        <f>IF(K1730="", "", IF(OR(ISTEXT(K1730),ISTEXT($F1730)),"",K1730*$F1730))</f>
        <v/>
      </c>
      <c r="M1730" s="30">
        <f>IF(OR(H1730="",H1730=0),"",IF(K1730="",IF(J1730="","",IF(OR(ISTEXT(J1730),ISTEXT(H1730)),"",J1730/H1730)),IF(OR(ISTEXT(L1730),ISTEXT(H1730)),"",L1730/H1730)))</f>
        <v/>
      </c>
    </row>
    <row r="1731" ht="13.35" customHeight="1" s="162">
      <c r="B1731" s="307" t="n"/>
      <c r="C1731" s="307" t="n"/>
      <c r="E1731" s="307" t="n"/>
      <c r="F1731" s="32" t="n"/>
      <c r="G1731" s="33">
        <f>IF(F1731="", "", IF(OR(ISTEXT(H1731),ISTEXT(F1731)),"",H1731/F1731))</f>
        <v/>
      </c>
      <c r="H1731" s="33" t="n"/>
      <c r="I1731" s="33" t="n"/>
      <c r="J1731" s="33">
        <f>IF(I1731="", "", IF(OR(ISTEXT(I1731),ISTEXT($F1731)),"",I1731*$F1731))</f>
        <v/>
      </c>
      <c r="K1731" s="33" t="n"/>
      <c r="L1731" s="33">
        <f>IF(K1731="", "", IF(OR(ISTEXT(K1731),ISTEXT($F1731)),"",K1731*$F1731))</f>
        <v/>
      </c>
      <c r="M1731" s="30">
        <f>IF(OR(H1731="",H1731=0),"",IF(K1731="",IF(J1731="","",IF(OR(ISTEXT(J1731),ISTEXT(H1731)),"",J1731/H1731)),IF(OR(ISTEXT(L1731),ISTEXT(H1731)),"",L1731/H1731)))</f>
        <v/>
      </c>
    </row>
    <row r="1732" ht="13.35" customHeight="1" s="162">
      <c r="B1732" s="307" t="n"/>
      <c r="C1732" s="307" t="n"/>
      <c r="E1732" s="307" t="n"/>
      <c r="F1732" s="32" t="n"/>
      <c r="G1732" s="33">
        <f>IF(F1732="", "", IF(OR(ISTEXT(H1732),ISTEXT(F1732)),"",H1732/F1732))</f>
        <v/>
      </c>
      <c r="H1732" s="33" t="n"/>
      <c r="I1732" s="33" t="n"/>
      <c r="J1732" s="33">
        <f>IF(I1732="", "", IF(OR(ISTEXT(I1732),ISTEXT($F1732)),"",I1732*$F1732))</f>
        <v/>
      </c>
      <c r="K1732" s="33" t="n"/>
      <c r="L1732" s="33">
        <f>IF(K1732="", "", IF(OR(ISTEXT(K1732),ISTEXT($F1732)),"",K1732*$F1732))</f>
        <v/>
      </c>
      <c r="M1732" s="30">
        <f>IF(OR(H1732="",H1732=0),"",IF(K1732="",IF(J1732="","",IF(OR(ISTEXT(J1732),ISTEXT(H1732)),"",J1732/H1732)),IF(OR(ISTEXT(L1732),ISTEXT(H1732)),"",L1732/H1732)))</f>
        <v/>
      </c>
    </row>
    <row r="1733" ht="13.35" customHeight="1" s="162">
      <c r="B1733" s="307" t="n"/>
      <c r="C1733" s="307" t="n"/>
      <c r="E1733" s="307" t="n"/>
      <c r="F1733" s="32" t="n"/>
      <c r="G1733" s="33">
        <f>IF(F1733="", "", IF(OR(ISTEXT(H1733),ISTEXT(F1733)),"",H1733/F1733))</f>
        <v/>
      </c>
      <c r="H1733" s="33" t="n"/>
      <c r="I1733" s="33" t="n"/>
      <c r="J1733" s="33">
        <f>IF(I1733="", "", IF(OR(ISTEXT(I1733),ISTEXT($F1733)),"",I1733*$F1733))</f>
        <v/>
      </c>
      <c r="K1733" s="33" t="n"/>
      <c r="L1733" s="33">
        <f>IF(K1733="", "", IF(OR(ISTEXT(K1733),ISTEXT($F1733)),"",K1733*$F1733))</f>
        <v/>
      </c>
      <c r="M1733" s="30">
        <f>IF(OR(H1733="",H1733=0),"",IF(K1733="",IF(J1733="","",IF(OR(ISTEXT(J1733),ISTEXT(H1733)),"",J1733/H1733)),IF(OR(ISTEXT(L1733),ISTEXT(H1733)),"",L1733/H1733)))</f>
        <v/>
      </c>
    </row>
    <row r="1734" ht="13.35" customHeight="1" s="162">
      <c r="B1734" s="307" t="n"/>
      <c r="C1734" s="307" t="n"/>
      <c r="E1734" s="307" t="n"/>
      <c r="F1734" s="32" t="n"/>
      <c r="G1734" s="33">
        <f>IF(F1734="", "", IF(OR(ISTEXT(H1734),ISTEXT(F1734)),"",H1734/F1734))</f>
        <v/>
      </c>
      <c r="H1734" s="33" t="n"/>
      <c r="I1734" s="33" t="n"/>
      <c r="J1734" s="33">
        <f>IF(I1734="", "", IF(OR(ISTEXT(I1734),ISTEXT($F1734)),"",I1734*$F1734))</f>
        <v/>
      </c>
      <c r="K1734" s="33" t="n"/>
      <c r="L1734" s="33">
        <f>IF(K1734="", "", IF(OR(ISTEXT(K1734),ISTEXT($F1734)),"",K1734*$F1734))</f>
        <v/>
      </c>
      <c r="M1734" s="30">
        <f>IF(OR(H1734="",H1734=0),"",IF(K1734="",IF(J1734="","",IF(OR(ISTEXT(J1734),ISTEXT(H1734)),"",J1734/H1734)),IF(OR(ISTEXT(L1734),ISTEXT(H1734)),"",L1734/H1734)))</f>
        <v/>
      </c>
    </row>
    <row r="1735" ht="13.35" customHeight="1" s="162">
      <c r="B1735" s="307" t="n"/>
      <c r="C1735" s="307" t="n"/>
      <c r="E1735" s="307" t="n"/>
      <c r="F1735" s="32" t="n"/>
      <c r="G1735" s="33">
        <f>IF(F1735="", "", IF(OR(ISTEXT(H1735),ISTEXT(F1735)),"",H1735/F1735))</f>
        <v/>
      </c>
      <c r="H1735" s="33" t="n"/>
      <c r="I1735" s="33" t="n"/>
      <c r="J1735" s="33">
        <f>IF(I1735="", "", IF(OR(ISTEXT(I1735),ISTEXT($F1735)),"",I1735*$F1735))</f>
        <v/>
      </c>
      <c r="K1735" s="33" t="n"/>
      <c r="L1735" s="33">
        <f>IF(K1735="", "", IF(OR(ISTEXT(K1735),ISTEXT($F1735)),"",K1735*$F1735))</f>
        <v/>
      </c>
      <c r="M1735" s="30">
        <f>IF(OR(H1735="",H1735=0),"",IF(K1735="",IF(J1735="","",IF(OR(ISTEXT(J1735),ISTEXT(H1735)),"",J1735/H1735)),IF(OR(ISTEXT(L1735),ISTEXT(H1735)),"",L1735/H1735)))</f>
        <v/>
      </c>
    </row>
    <row r="1736" ht="13.35" customHeight="1" s="162">
      <c r="B1736" s="307" t="n"/>
      <c r="C1736" s="307" t="n"/>
      <c r="E1736" s="307" t="n"/>
      <c r="F1736" s="32" t="n"/>
      <c r="G1736" s="33">
        <f>IF(F1736="", "", IF(OR(ISTEXT(H1736),ISTEXT(F1736)),"",H1736/F1736))</f>
        <v/>
      </c>
      <c r="H1736" s="33" t="n"/>
      <c r="I1736" s="33" t="n"/>
      <c r="J1736" s="33">
        <f>IF(I1736="", "", IF(OR(ISTEXT(I1736),ISTEXT($F1736)),"",I1736*$F1736))</f>
        <v/>
      </c>
      <c r="K1736" s="33" t="n"/>
      <c r="L1736" s="33">
        <f>IF(K1736="", "", IF(OR(ISTEXT(K1736),ISTEXT($F1736)),"",K1736*$F1736))</f>
        <v/>
      </c>
      <c r="M1736" s="30">
        <f>IF(OR(H1736="",H1736=0),"",IF(K1736="",IF(J1736="","",IF(OR(ISTEXT(J1736),ISTEXT(H1736)),"",J1736/H1736)),IF(OR(ISTEXT(L1736),ISTEXT(H1736)),"",L1736/H1736)))</f>
        <v/>
      </c>
    </row>
    <row r="1737" ht="13.35" customHeight="1" s="162">
      <c r="B1737" s="307" t="n"/>
      <c r="C1737" s="307" t="n"/>
      <c r="E1737" s="307" t="n"/>
      <c r="F1737" s="32" t="n"/>
      <c r="G1737" s="33">
        <f>IF(F1737="", "", IF(OR(ISTEXT(H1737),ISTEXT(F1737)),"",H1737/F1737))</f>
        <v/>
      </c>
      <c r="H1737" s="33" t="n"/>
      <c r="I1737" s="33" t="n"/>
      <c r="J1737" s="33">
        <f>IF(I1737="", "", IF(OR(ISTEXT(I1737),ISTEXT($F1737)),"",I1737*$F1737))</f>
        <v/>
      </c>
      <c r="K1737" s="33" t="n"/>
      <c r="L1737" s="33">
        <f>IF(K1737="", "", IF(OR(ISTEXT(K1737),ISTEXT($F1737)),"",K1737*$F1737))</f>
        <v/>
      </c>
      <c r="M1737" s="30">
        <f>IF(OR(H1737="",H1737=0),"",IF(K1737="",IF(J1737="","",IF(OR(ISTEXT(J1737),ISTEXT(H1737)),"",J1737/H1737)),IF(OR(ISTEXT(L1737),ISTEXT(H1737)),"",L1737/H1737)))</f>
        <v/>
      </c>
    </row>
    <row r="1738" ht="13.35" customHeight="1" s="162">
      <c r="B1738" s="307" t="n"/>
      <c r="C1738" s="307" t="n"/>
      <c r="E1738" s="307" t="n"/>
      <c r="F1738" s="32" t="n"/>
      <c r="G1738" s="33">
        <f>IF(F1738="", "", IF(OR(ISTEXT(H1738),ISTEXT(F1738)),"",H1738/F1738))</f>
        <v/>
      </c>
      <c r="H1738" s="33" t="n"/>
      <c r="I1738" s="33" t="n"/>
      <c r="J1738" s="33">
        <f>IF(I1738="", "", IF(OR(ISTEXT(I1738),ISTEXT($F1738)),"",I1738*$F1738))</f>
        <v/>
      </c>
      <c r="K1738" s="33" t="n"/>
      <c r="L1738" s="33">
        <f>IF(K1738="", "", IF(OR(ISTEXT(K1738),ISTEXT($F1738)),"",K1738*$F1738))</f>
        <v/>
      </c>
      <c r="M1738" s="30">
        <f>IF(OR(H1738="",H1738=0),"",IF(K1738="",IF(J1738="","",IF(OR(ISTEXT(J1738),ISTEXT(H1738)),"",J1738/H1738)),IF(OR(ISTEXT(L1738),ISTEXT(H1738)),"",L1738/H1738)))</f>
        <v/>
      </c>
    </row>
    <row r="1739" ht="13.35" customHeight="1" s="162">
      <c r="B1739" s="307" t="n"/>
      <c r="C1739" s="307" t="n"/>
      <c r="E1739" s="307" t="n"/>
      <c r="F1739" s="32" t="n"/>
      <c r="G1739" s="33">
        <f>IF(F1739="", "", IF(OR(ISTEXT(H1739),ISTEXT(F1739)),"",H1739/F1739))</f>
        <v/>
      </c>
      <c r="H1739" s="33" t="n"/>
      <c r="I1739" s="33" t="n"/>
      <c r="J1739" s="33">
        <f>IF(I1739="", "", IF(OR(ISTEXT(I1739),ISTEXT($F1739)),"",I1739*$F1739))</f>
        <v/>
      </c>
      <c r="K1739" s="33" t="n"/>
      <c r="L1739" s="33">
        <f>IF(K1739="", "", IF(OR(ISTEXT(K1739),ISTEXT($F1739)),"",K1739*$F1739))</f>
        <v/>
      </c>
      <c r="M1739" s="30">
        <f>IF(OR(H1739="",H1739=0),"",IF(K1739="",IF(J1739="","",IF(OR(ISTEXT(J1739),ISTEXT(H1739)),"",J1739/H1739)),IF(OR(ISTEXT(L1739),ISTEXT(H1739)),"",L1739/H1739)))</f>
        <v/>
      </c>
    </row>
    <row r="1740" ht="13.35" customHeight="1" s="162">
      <c r="B1740" s="307" t="n"/>
      <c r="C1740" s="307" t="n"/>
      <c r="E1740" s="307" t="n"/>
      <c r="F1740" s="32" t="n"/>
      <c r="G1740" s="33">
        <f>IF(F1740="", "", IF(OR(ISTEXT(H1740),ISTEXT(F1740)),"",H1740/F1740))</f>
        <v/>
      </c>
      <c r="H1740" s="33" t="n"/>
      <c r="I1740" s="33" t="n"/>
      <c r="J1740" s="33">
        <f>IF(I1740="", "", IF(OR(ISTEXT(I1740),ISTEXT($F1740)),"",I1740*$F1740))</f>
        <v/>
      </c>
      <c r="K1740" s="33" t="n"/>
      <c r="L1740" s="33">
        <f>IF(K1740="", "", IF(OR(ISTEXT(K1740),ISTEXT($F1740)),"",K1740*$F1740))</f>
        <v/>
      </c>
      <c r="M1740" s="30">
        <f>IF(OR(H1740="",H1740=0),"",IF(K1740="",IF(J1740="","",IF(OR(ISTEXT(J1740),ISTEXT(H1740)),"",J1740/H1740)),IF(OR(ISTEXT(L1740),ISTEXT(H1740)),"",L1740/H1740)))</f>
        <v/>
      </c>
    </row>
    <row r="1741" ht="13.35" customHeight="1" s="162">
      <c r="B1741" s="307" t="n"/>
      <c r="C1741" s="307" t="n"/>
      <c r="E1741" s="307" t="n"/>
      <c r="F1741" s="32" t="n"/>
      <c r="G1741" s="33">
        <f>IF(F1741="", "", IF(OR(ISTEXT(H1741),ISTEXT(F1741)),"",H1741/F1741))</f>
        <v/>
      </c>
      <c r="H1741" s="33" t="n"/>
      <c r="I1741" s="33" t="n"/>
      <c r="J1741" s="33">
        <f>IF(I1741="", "", IF(OR(ISTEXT(I1741),ISTEXT($F1741)),"",I1741*$F1741))</f>
        <v/>
      </c>
      <c r="K1741" s="33" t="n"/>
      <c r="L1741" s="33">
        <f>IF(K1741="", "", IF(OR(ISTEXT(K1741),ISTEXT($F1741)),"",K1741*$F1741))</f>
        <v/>
      </c>
      <c r="M1741" s="30">
        <f>IF(OR(H1741="",H1741=0),"",IF(K1741="",IF(J1741="","",IF(OR(ISTEXT(J1741),ISTEXT(H1741)),"",J1741/H1741)),IF(OR(ISTEXT(L1741),ISTEXT(H1741)),"",L1741/H1741)))</f>
        <v/>
      </c>
    </row>
    <row r="1742" ht="13.35" customHeight="1" s="162">
      <c r="B1742" s="307" t="n"/>
      <c r="C1742" s="307" t="n"/>
      <c r="E1742" s="307" t="n"/>
      <c r="F1742" s="32" t="n"/>
      <c r="G1742" s="33">
        <f>IF(F1742="", "", IF(OR(ISTEXT(H1742),ISTEXT(F1742)),"",H1742/F1742))</f>
        <v/>
      </c>
      <c r="H1742" s="33" t="n"/>
      <c r="I1742" s="33" t="n"/>
      <c r="J1742" s="33">
        <f>IF(I1742="", "", IF(OR(ISTEXT(I1742),ISTEXT($F1742)),"",I1742*$F1742))</f>
        <v/>
      </c>
      <c r="K1742" s="33" t="n"/>
      <c r="L1742" s="33">
        <f>IF(K1742="", "", IF(OR(ISTEXT(K1742),ISTEXT($F1742)),"",K1742*$F1742))</f>
        <v/>
      </c>
      <c r="M1742" s="30">
        <f>IF(OR(H1742="",H1742=0),"",IF(K1742="",IF(J1742="","",IF(OR(ISTEXT(J1742),ISTEXT(H1742)),"",J1742/H1742)),IF(OR(ISTEXT(L1742),ISTEXT(H1742)),"",L1742/H1742)))</f>
        <v/>
      </c>
    </row>
    <row r="1743" ht="13.35" customHeight="1" s="162">
      <c r="B1743" s="307" t="n"/>
      <c r="C1743" s="307" t="n"/>
      <c r="E1743" s="307" t="n"/>
      <c r="F1743" s="32" t="n"/>
      <c r="G1743" s="33">
        <f>IF(F1743="", "", IF(OR(ISTEXT(H1743),ISTEXT(F1743)),"",H1743/F1743))</f>
        <v/>
      </c>
      <c r="H1743" s="33" t="n"/>
      <c r="I1743" s="33" t="n"/>
      <c r="J1743" s="33">
        <f>IF(I1743="", "", IF(OR(ISTEXT(I1743),ISTEXT($F1743)),"",I1743*$F1743))</f>
        <v/>
      </c>
      <c r="K1743" s="33" t="n"/>
      <c r="L1743" s="33">
        <f>IF(K1743="", "", IF(OR(ISTEXT(K1743),ISTEXT($F1743)),"",K1743*$F1743))</f>
        <v/>
      </c>
      <c r="M1743" s="30">
        <f>IF(OR(H1743="",H1743=0),"",IF(K1743="",IF(J1743="","",IF(OR(ISTEXT(J1743),ISTEXT(H1743)),"",J1743/H1743)),IF(OR(ISTEXT(L1743),ISTEXT(H1743)),"",L1743/H1743)))</f>
        <v/>
      </c>
    </row>
    <row r="1744" ht="13.35" customHeight="1" s="162">
      <c r="B1744" s="307" t="n"/>
      <c r="C1744" s="307" t="n"/>
      <c r="E1744" s="307" t="n"/>
      <c r="F1744" s="32" t="n"/>
      <c r="G1744" s="33">
        <f>IF(F1744="", "", IF(OR(ISTEXT(H1744),ISTEXT(F1744)),"",H1744/F1744))</f>
        <v/>
      </c>
      <c r="H1744" s="33" t="n"/>
      <c r="I1744" s="33" t="n"/>
      <c r="J1744" s="33">
        <f>IF(I1744="", "", IF(OR(ISTEXT(I1744),ISTEXT($F1744)),"",I1744*$F1744))</f>
        <v/>
      </c>
      <c r="K1744" s="33" t="n"/>
      <c r="L1744" s="33">
        <f>IF(K1744="", "", IF(OR(ISTEXT(K1744),ISTEXT($F1744)),"",K1744*$F1744))</f>
        <v/>
      </c>
      <c r="M1744" s="30">
        <f>IF(OR(H1744="",H1744=0),"",IF(K1744="",IF(J1744="","",IF(OR(ISTEXT(J1744),ISTEXT(H1744)),"",J1744/H1744)),IF(OR(ISTEXT(L1744),ISTEXT(H1744)),"",L1744/H1744)))</f>
        <v/>
      </c>
    </row>
    <row r="1745" ht="13.35" customHeight="1" s="162">
      <c r="B1745" s="307" t="n"/>
      <c r="C1745" s="307" t="n"/>
      <c r="E1745" s="307" t="n"/>
      <c r="F1745" s="32" t="n"/>
      <c r="G1745" s="33">
        <f>IF(F1745="", "", IF(OR(ISTEXT(H1745),ISTEXT(F1745)),"",H1745/F1745))</f>
        <v/>
      </c>
      <c r="H1745" s="33" t="n"/>
      <c r="I1745" s="33" t="n"/>
      <c r="J1745" s="33">
        <f>IF(I1745="", "", IF(OR(ISTEXT(I1745),ISTEXT($F1745)),"",I1745*$F1745))</f>
        <v/>
      </c>
      <c r="K1745" s="33" t="n"/>
      <c r="L1745" s="33">
        <f>IF(K1745="", "", IF(OR(ISTEXT(K1745),ISTEXT($F1745)),"",K1745*$F1745))</f>
        <v/>
      </c>
      <c r="M1745" s="30">
        <f>IF(OR(H1745="",H1745=0),"",IF(K1745="",IF(J1745="","",IF(OR(ISTEXT(J1745),ISTEXT(H1745)),"",J1745/H1745)),IF(OR(ISTEXT(L1745),ISTEXT(H1745)),"",L1745/H1745)))</f>
        <v/>
      </c>
    </row>
    <row r="1746" ht="13.35" customHeight="1" s="162">
      <c r="B1746" s="307" t="n"/>
      <c r="C1746" s="307" t="n"/>
      <c r="E1746" s="307" t="n"/>
      <c r="F1746" s="32" t="n"/>
      <c r="G1746" s="33">
        <f>IF(F1746="", "", IF(OR(ISTEXT(H1746),ISTEXT(F1746)),"",H1746/F1746))</f>
        <v/>
      </c>
      <c r="H1746" s="33" t="n"/>
      <c r="I1746" s="33" t="n"/>
      <c r="J1746" s="33">
        <f>IF(I1746="", "", IF(OR(ISTEXT(I1746),ISTEXT($F1746)),"",I1746*$F1746))</f>
        <v/>
      </c>
      <c r="K1746" s="33" t="n"/>
      <c r="L1746" s="33">
        <f>IF(K1746="", "", IF(OR(ISTEXT(K1746),ISTEXT($F1746)),"",K1746*$F1746))</f>
        <v/>
      </c>
      <c r="M1746" s="30">
        <f>IF(OR(H1746="",H1746=0),"",IF(K1746="",IF(J1746="","",IF(OR(ISTEXT(J1746),ISTEXT(H1746)),"",J1746/H1746)),IF(OR(ISTEXT(L1746),ISTEXT(H1746)),"",L1746/H1746)))</f>
        <v/>
      </c>
    </row>
    <row r="1747" ht="13.35" customHeight="1" s="162">
      <c r="B1747" s="307" t="n"/>
      <c r="C1747" s="307" t="n"/>
      <c r="E1747" s="307" t="n"/>
      <c r="F1747" s="32" t="n"/>
      <c r="G1747" s="33">
        <f>IF(F1747="", "", IF(OR(ISTEXT(H1747),ISTEXT(F1747)),"",H1747/F1747))</f>
        <v/>
      </c>
      <c r="H1747" s="33" t="n"/>
      <c r="I1747" s="33" t="n"/>
      <c r="J1747" s="33">
        <f>IF(I1747="", "", IF(OR(ISTEXT(I1747),ISTEXT($F1747)),"",I1747*$F1747))</f>
        <v/>
      </c>
      <c r="K1747" s="33" t="n"/>
      <c r="L1747" s="33">
        <f>IF(K1747="", "", IF(OR(ISTEXT(K1747),ISTEXT($F1747)),"",K1747*$F1747))</f>
        <v/>
      </c>
      <c r="M1747" s="30">
        <f>IF(OR(H1747="",H1747=0),"",IF(K1747="",IF(J1747="","",IF(OR(ISTEXT(J1747),ISTEXT(H1747)),"",J1747/H1747)),IF(OR(ISTEXT(L1747),ISTEXT(H1747)),"",L1747/H1747)))</f>
        <v/>
      </c>
    </row>
    <row r="1748" ht="13.35" customHeight="1" s="162">
      <c r="B1748" s="307" t="n"/>
      <c r="C1748" s="307" t="n"/>
      <c r="E1748" s="307" t="n"/>
      <c r="F1748" s="32" t="n"/>
      <c r="G1748" s="33">
        <f>IF(F1748="", "", IF(OR(ISTEXT(H1748),ISTEXT(F1748)),"",H1748/F1748))</f>
        <v/>
      </c>
      <c r="H1748" s="33" t="n"/>
      <c r="I1748" s="33" t="n"/>
      <c r="J1748" s="33">
        <f>IF(I1748="", "", IF(OR(ISTEXT(I1748),ISTEXT($F1748)),"",I1748*$F1748))</f>
        <v/>
      </c>
      <c r="K1748" s="33" t="n"/>
      <c r="L1748" s="33">
        <f>IF(K1748="", "", IF(OR(ISTEXT(K1748),ISTEXT($F1748)),"",K1748*$F1748))</f>
        <v/>
      </c>
      <c r="M1748" s="30">
        <f>IF(OR(H1748="",H1748=0),"",IF(K1748="",IF(J1748="","",IF(OR(ISTEXT(J1748),ISTEXT(H1748)),"",J1748/H1748)),IF(OR(ISTEXT(L1748),ISTEXT(H1748)),"",L1748/H1748)))</f>
        <v/>
      </c>
    </row>
    <row r="1749" ht="13.35" customHeight="1" s="162">
      <c r="B1749" s="307" t="n"/>
      <c r="C1749" s="307" t="n"/>
      <c r="E1749" s="307" t="n"/>
      <c r="F1749" s="32" t="n"/>
      <c r="G1749" s="33">
        <f>IF(F1749="", "", IF(OR(ISTEXT(H1749),ISTEXT(F1749)),"",H1749/F1749))</f>
        <v/>
      </c>
      <c r="H1749" s="33" t="n"/>
      <c r="I1749" s="33" t="n"/>
      <c r="J1749" s="33">
        <f>IF(I1749="", "", IF(OR(ISTEXT(I1749),ISTEXT($F1749)),"",I1749*$F1749))</f>
        <v/>
      </c>
      <c r="K1749" s="33" t="n"/>
      <c r="L1749" s="33">
        <f>IF(K1749="", "", IF(OR(ISTEXT(K1749),ISTEXT($F1749)),"",K1749*$F1749))</f>
        <v/>
      </c>
      <c r="M1749" s="30">
        <f>IF(OR(H1749="",H1749=0),"",IF(K1749="",IF(J1749="","",IF(OR(ISTEXT(J1749),ISTEXT(H1749)),"",J1749/H1749)),IF(OR(ISTEXT(L1749),ISTEXT(H1749)),"",L1749/H1749)))</f>
        <v/>
      </c>
    </row>
    <row r="1750" ht="13.35" customHeight="1" s="162">
      <c r="B1750" s="307" t="n"/>
      <c r="C1750" s="307" t="n"/>
      <c r="E1750" s="307" t="n"/>
      <c r="F1750" s="32" t="n"/>
      <c r="G1750" s="33">
        <f>IF(F1750="", "", IF(OR(ISTEXT(H1750),ISTEXT(F1750)),"",H1750/F1750))</f>
        <v/>
      </c>
      <c r="H1750" s="33" t="n"/>
      <c r="I1750" s="33" t="n"/>
      <c r="J1750" s="33">
        <f>IF(I1750="", "", IF(OR(ISTEXT(I1750),ISTEXT($F1750)),"",I1750*$F1750))</f>
        <v/>
      </c>
      <c r="K1750" s="33" t="n"/>
      <c r="L1750" s="33">
        <f>IF(K1750="", "", IF(OR(ISTEXT(K1750),ISTEXT($F1750)),"",K1750*$F1750))</f>
        <v/>
      </c>
      <c r="M1750" s="30">
        <f>IF(OR(H1750="",H1750=0),"",IF(K1750="",IF(J1750="","",IF(OR(ISTEXT(J1750),ISTEXT(H1750)),"",J1750/H1750)),IF(OR(ISTEXT(L1750),ISTEXT(H1750)),"",L1750/H1750)))</f>
        <v/>
      </c>
    </row>
    <row r="1751" ht="13.35" customHeight="1" s="162">
      <c r="B1751" s="307" t="n"/>
      <c r="C1751" s="307" t="n"/>
      <c r="E1751" s="307" t="n"/>
      <c r="F1751" s="32" t="n"/>
      <c r="G1751" s="33">
        <f>IF(F1751="", "", IF(OR(ISTEXT(H1751),ISTEXT(F1751)),"",H1751/F1751))</f>
        <v/>
      </c>
      <c r="H1751" s="33" t="n"/>
      <c r="I1751" s="33" t="n"/>
      <c r="J1751" s="33">
        <f>IF(I1751="", "", IF(OR(ISTEXT(I1751),ISTEXT($F1751)),"",I1751*$F1751))</f>
        <v/>
      </c>
      <c r="K1751" s="33" t="n"/>
      <c r="L1751" s="33">
        <f>IF(K1751="", "", IF(OR(ISTEXT(K1751),ISTEXT($F1751)),"",K1751*$F1751))</f>
        <v/>
      </c>
      <c r="M1751" s="30">
        <f>IF(OR(H1751="",H1751=0),"",IF(K1751="",IF(J1751="","",IF(OR(ISTEXT(J1751),ISTEXT(H1751)),"",J1751/H1751)),IF(OR(ISTEXT(L1751),ISTEXT(H1751)),"",L1751/H1751)))</f>
        <v/>
      </c>
    </row>
    <row r="1752" ht="13.35" customHeight="1" s="162">
      <c r="B1752" s="307" t="n"/>
      <c r="C1752" s="307" t="n"/>
      <c r="E1752" s="307" t="n"/>
      <c r="F1752" s="32" t="n"/>
      <c r="G1752" s="33">
        <f>IF(F1752="", "", IF(OR(ISTEXT(H1752),ISTEXT(F1752)),"",H1752/F1752))</f>
        <v/>
      </c>
      <c r="H1752" s="33" t="n"/>
      <c r="I1752" s="33" t="n"/>
      <c r="J1752" s="33">
        <f>IF(I1752="", "", IF(OR(ISTEXT(I1752),ISTEXT($F1752)),"",I1752*$F1752))</f>
        <v/>
      </c>
      <c r="K1752" s="33" t="n"/>
      <c r="L1752" s="33">
        <f>IF(K1752="", "", IF(OR(ISTEXT(K1752),ISTEXT($F1752)),"",K1752*$F1752))</f>
        <v/>
      </c>
      <c r="M1752" s="30">
        <f>IF(OR(H1752="",H1752=0),"",IF(K1752="",IF(J1752="","",IF(OR(ISTEXT(J1752),ISTEXT(H1752)),"",J1752/H1752)),IF(OR(ISTEXT(L1752),ISTEXT(H1752)),"",L1752/H1752)))</f>
        <v/>
      </c>
    </row>
    <row r="1753" ht="13.35" customHeight="1" s="162">
      <c r="B1753" s="307" t="n"/>
      <c r="C1753" s="307" t="n"/>
      <c r="E1753" s="307" t="n"/>
      <c r="F1753" s="32" t="n"/>
      <c r="G1753" s="33">
        <f>IF(F1753="", "", IF(OR(ISTEXT(H1753),ISTEXT(F1753)),"",H1753/F1753))</f>
        <v/>
      </c>
      <c r="H1753" s="33" t="n"/>
      <c r="I1753" s="33" t="n"/>
      <c r="J1753" s="33">
        <f>IF(I1753="", "", IF(OR(ISTEXT(I1753),ISTEXT($F1753)),"",I1753*$F1753))</f>
        <v/>
      </c>
      <c r="K1753" s="33" t="n"/>
      <c r="L1753" s="33">
        <f>IF(K1753="", "", IF(OR(ISTEXT(K1753),ISTEXT($F1753)),"",K1753*$F1753))</f>
        <v/>
      </c>
      <c r="M1753" s="30">
        <f>IF(OR(H1753="",H1753=0),"",IF(K1753="",IF(J1753="","",IF(OR(ISTEXT(J1753),ISTEXT(H1753)),"",J1753/H1753)),IF(OR(ISTEXT(L1753),ISTEXT(H1753)),"",L1753/H1753)))</f>
        <v/>
      </c>
    </row>
    <row r="1754" ht="13.35" customHeight="1" s="162">
      <c r="B1754" s="307" t="n"/>
      <c r="C1754" s="307" t="n"/>
      <c r="E1754" s="307" t="n"/>
      <c r="F1754" s="32" t="n"/>
      <c r="G1754" s="33">
        <f>IF(F1754="", "", IF(OR(ISTEXT(H1754),ISTEXT(F1754)),"",H1754/F1754))</f>
        <v/>
      </c>
      <c r="H1754" s="33" t="n"/>
      <c r="I1754" s="33" t="n"/>
      <c r="J1754" s="33">
        <f>IF(I1754="", "", IF(OR(ISTEXT(I1754),ISTEXT($F1754)),"",I1754*$F1754))</f>
        <v/>
      </c>
      <c r="K1754" s="33" t="n"/>
      <c r="L1754" s="33">
        <f>IF(K1754="", "", IF(OR(ISTEXT(K1754),ISTEXT($F1754)),"",K1754*$F1754))</f>
        <v/>
      </c>
      <c r="M1754" s="30">
        <f>IF(OR(H1754="",H1754=0),"",IF(K1754="",IF(J1754="","",IF(OR(ISTEXT(J1754),ISTEXT(H1754)),"",J1754/H1754)),IF(OR(ISTEXT(L1754),ISTEXT(H1754)),"",L1754/H1754)))</f>
        <v/>
      </c>
    </row>
    <row r="1755" ht="13.35" customHeight="1" s="162">
      <c r="B1755" s="307" t="n"/>
      <c r="C1755" s="307" t="n"/>
      <c r="E1755" s="307" t="n"/>
      <c r="F1755" s="32" t="n"/>
      <c r="G1755" s="33">
        <f>IF(F1755="", "", IF(OR(ISTEXT(H1755),ISTEXT(F1755)),"",H1755/F1755))</f>
        <v/>
      </c>
      <c r="H1755" s="33" t="n"/>
      <c r="I1755" s="33" t="n"/>
      <c r="J1755" s="33">
        <f>IF(I1755="", "", IF(OR(ISTEXT(I1755),ISTEXT($F1755)),"",I1755*$F1755))</f>
        <v/>
      </c>
      <c r="K1755" s="33" t="n"/>
      <c r="L1755" s="33">
        <f>IF(K1755="", "", IF(OR(ISTEXT(K1755),ISTEXT($F1755)),"",K1755*$F1755))</f>
        <v/>
      </c>
      <c r="M1755" s="30">
        <f>IF(OR(H1755="",H1755=0),"",IF(K1755="",IF(J1755="","",IF(OR(ISTEXT(J1755),ISTEXT(H1755)),"",J1755/H1755)),IF(OR(ISTEXT(L1755),ISTEXT(H1755)),"",L1755/H1755)))</f>
        <v/>
      </c>
    </row>
    <row r="1756" ht="13.35" customHeight="1" s="162">
      <c r="B1756" s="307" t="n"/>
      <c r="C1756" s="307" t="n"/>
      <c r="E1756" s="307" t="n"/>
      <c r="F1756" s="32" t="n"/>
      <c r="G1756" s="33">
        <f>IF(F1756="", "", IF(OR(ISTEXT(H1756),ISTEXT(F1756)),"",H1756/F1756))</f>
        <v/>
      </c>
      <c r="H1756" s="33" t="n"/>
      <c r="I1756" s="33" t="n"/>
      <c r="J1756" s="33">
        <f>IF(I1756="", "", IF(OR(ISTEXT(I1756),ISTEXT($F1756)),"",I1756*$F1756))</f>
        <v/>
      </c>
      <c r="K1756" s="33" t="n"/>
      <c r="L1756" s="33">
        <f>IF(K1756="", "", IF(OR(ISTEXT(K1756),ISTEXT($F1756)),"",K1756*$F1756))</f>
        <v/>
      </c>
      <c r="M1756" s="30">
        <f>IF(OR(H1756="",H1756=0),"",IF(K1756="",IF(J1756="","",IF(OR(ISTEXT(J1756),ISTEXT(H1756)),"",J1756/H1756)),IF(OR(ISTEXT(L1756),ISTEXT(H1756)),"",L1756/H1756)))</f>
        <v/>
      </c>
    </row>
    <row r="1757" ht="13.35" customHeight="1" s="162">
      <c r="B1757" s="307" t="n"/>
      <c r="C1757" s="307" t="n"/>
      <c r="E1757" s="307" t="n"/>
      <c r="F1757" s="32" t="n"/>
      <c r="G1757" s="33">
        <f>IF(F1757="", "", IF(OR(ISTEXT(H1757),ISTEXT(F1757)),"",H1757/F1757))</f>
        <v/>
      </c>
      <c r="H1757" s="33" t="n"/>
      <c r="I1757" s="33" t="n"/>
      <c r="J1757" s="33">
        <f>IF(I1757="", "", IF(OR(ISTEXT(I1757),ISTEXT($F1757)),"",I1757*$F1757))</f>
        <v/>
      </c>
      <c r="K1757" s="33" t="n"/>
      <c r="L1757" s="33">
        <f>IF(K1757="", "", IF(OR(ISTEXT(K1757),ISTEXT($F1757)),"",K1757*$F1757))</f>
        <v/>
      </c>
      <c r="M1757" s="30">
        <f>IF(OR(H1757="",H1757=0),"",IF(K1757="",IF(J1757="","",IF(OR(ISTEXT(J1757),ISTEXT(H1757)),"",J1757/H1757)),IF(OR(ISTEXT(L1757),ISTEXT(H1757)),"",L1757/H1757)))</f>
        <v/>
      </c>
    </row>
    <row r="1758" ht="13.35" customHeight="1" s="162">
      <c r="B1758" s="307" t="n"/>
      <c r="C1758" s="307" t="n"/>
      <c r="E1758" s="307" t="n"/>
      <c r="F1758" s="32" t="n"/>
      <c r="G1758" s="33">
        <f>IF(F1758="", "", IF(OR(ISTEXT(H1758),ISTEXT(F1758)),"",H1758/F1758))</f>
        <v/>
      </c>
      <c r="H1758" s="33" t="n"/>
      <c r="I1758" s="33" t="n"/>
      <c r="J1758" s="33">
        <f>IF(I1758="", "", IF(OR(ISTEXT(I1758),ISTEXT($F1758)),"",I1758*$F1758))</f>
        <v/>
      </c>
      <c r="K1758" s="33" t="n"/>
      <c r="L1758" s="33">
        <f>IF(K1758="", "", IF(OR(ISTEXT(K1758),ISTEXT($F1758)),"",K1758*$F1758))</f>
        <v/>
      </c>
      <c r="M1758" s="30">
        <f>IF(OR(H1758="",H1758=0),"",IF(K1758="",IF(J1758="","",IF(OR(ISTEXT(J1758),ISTEXT(H1758)),"",J1758/H1758)),IF(OR(ISTEXT(L1758),ISTEXT(H1758)),"",L1758/H1758)))</f>
        <v/>
      </c>
    </row>
    <row r="1759" ht="13.35" customHeight="1" s="162">
      <c r="B1759" s="307" t="n"/>
      <c r="C1759" s="307" t="n"/>
      <c r="E1759" s="307" t="n"/>
      <c r="F1759" s="32" t="n"/>
      <c r="G1759" s="33">
        <f>IF(F1759="", "", IF(OR(ISTEXT(H1759),ISTEXT(F1759)),"",H1759/F1759))</f>
        <v/>
      </c>
      <c r="H1759" s="33" t="n"/>
      <c r="I1759" s="33" t="n"/>
      <c r="J1759" s="33">
        <f>IF(I1759="", "", IF(OR(ISTEXT(I1759),ISTEXT($F1759)),"",I1759*$F1759))</f>
        <v/>
      </c>
      <c r="K1759" s="33" t="n"/>
      <c r="L1759" s="33">
        <f>IF(K1759="", "", IF(OR(ISTEXT(K1759),ISTEXT($F1759)),"",K1759*$F1759))</f>
        <v/>
      </c>
      <c r="M1759" s="30">
        <f>IF(OR(H1759="",H1759=0),"",IF(K1759="",IF(J1759="","",IF(OR(ISTEXT(J1759),ISTEXT(H1759)),"",J1759/H1759)),IF(OR(ISTEXT(L1759),ISTEXT(H1759)),"",L1759/H1759)))</f>
        <v/>
      </c>
    </row>
    <row r="1760" ht="13.35" customHeight="1" s="162">
      <c r="B1760" s="307" t="n"/>
      <c r="C1760" s="307" t="n"/>
      <c r="E1760" s="307" t="n"/>
      <c r="F1760" s="32" t="n"/>
      <c r="G1760" s="33">
        <f>IF(F1760="", "", IF(OR(ISTEXT(H1760),ISTEXT(F1760)),"",H1760/F1760))</f>
        <v/>
      </c>
      <c r="H1760" s="33" t="n"/>
      <c r="I1760" s="33" t="n"/>
      <c r="J1760" s="33">
        <f>IF(I1760="", "", IF(OR(ISTEXT(I1760),ISTEXT($F1760)),"",I1760*$F1760))</f>
        <v/>
      </c>
      <c r="K1760" s="33" t="n"/>
      <c r="L1760" s="33">
        <f>IF(K1760="", "", IF(OR(ISTEXT(K1760),ISTEXT($F1760)),"",K1760*$F1760))</f>
        <v/>
      </c>
      <c r="M1760" s="30">
        <f>IF(OR(H1760="",H1760=0),"",IF(K1760="",IF(J1760="","",IF(OR(ISTEXT(J1760),ISTEXT(H1760)),"",J1760/H1760)),IF(OR(ISTEXT(L1760),ISTEXT(H1760)),"",L1760/H1760)))</f>
        <v/>
      </c>
    </row>
    <row r="1761" ht="13.35" customHeight="1" s="162">
      <c r="B1761" s="307" t="n"/>
      <c r="C1761" s="307" t="n"/>
      <c r="E1761" s="307" t="n"/>
      <c r="F1761" s="32" t="n"/>
      <c r="G1761" s="33">
        <f>IF(F1761="", "", IF(OR(ISTEXT(H1761),ISTEXT(F1761)),"",H1761/F1761))</f>
        <v/>
      </c>
      <c r="H1761" s="33" t="n"/>
      <c r="I1761" s="33" t="n"/>
      <c r="J1761" s="33">
        <f>IF(I1761="", "", IF(OR(ISTEXT(I1761),ISTEXT($F1761)),"",I1761*$F1761))</f>
        <v/>
      </c>
      <c r="K1761" s="33" t="n"/>
      <c r="L1761" s="33">
        <f>IF(K1761="", "", IF(OR(ISTEXT(K1761),ISTEXT($F1761)),"",K1761*$F1761))</f>
        <v/>
      </c>
      <c r="M1761" s="30">
        <f>IF(OR(H1761="",H1761=0),"",IF(K1761="",IF(J1761="","",IF(OR(ISTEXT(J1761),ISTEXT(H1761)),"",J1761/H1761)),IF(OR(ISTEXT(L1761),ISTEXT(H1761)),"",L1761/H1761)))</f>
        <v/>
      </c>
    </row>
    <row r="1762" ht="13.35" customHeight="1" s="162">
      <c r="B1762" s="42" t="n"/>
      <c r="C1762" s="231" t="inlineStr">
        <is>
          <t>Subtotal (this page)</t>
        </is>
      </c>
      <c r="D1762" s="159" t="n"/>
      <c r="E1762" s="42" t="n"/>
      <c r="F1762" s="42" t="n"/>
      <c r="G1762" s="43" t="n"/>
      <c r="H1762" s="43">
        <f>IF(SUM(H1724:H1761)=0,"",SUM(H1724:H1761))</f>
        <v/>
      </c>
      <c r="I1762" s="43" t="n"/>
      <c r="J1762" s="43">
        <f>IF(SUM(J1724:J1761)=0,"",SUM(J1724:J1761))</f>
        <v/>
      </c>
      <c r="K1762" s="43" t="n"/>
      <c r="L1762" s="43">
        <f>IF(SUM(L1724:L1761)=0,"",SUM(L1724:L1761))</f>
        <v/>
      </c>
      <c r="M1762" s="35">
        <f>IF(OR(H1762="",H1762=0),"",IF(L1762="",IF(J1762="","",IF(OR(ISTEXT(J1762),ISTEXT(H1762)),"",J1762/H1762)),IF(OR(ISTEXT(L1762),ISTEXT(H1762)),"",L1762/H1762)))</f>
        <v/>
      </c>
    </row>
    <row r="1763" ht="13.35" customHeight="1" s="162">
      <c r="B1763" s="188" t="inlineStr">
        <is>
          <t>Return Air Inlets (cont.)</t>
        </is>
      </c>
      <c r="C1763" s="174" t="n"/>
      <c r="D1763" s="174" t="n"/>
      <c r="E1763" s="174" t="n"/>
      <c r="F1763" s="173" t="n"/>
      <c r="G1763" s="233" t="inlineStr">
        <is>
          <t>Design VEL</t>
        </is>
      </c>
      <c r="H1763" s="194" t="inlineStr">
        <is>
          <t>Design CFM</t>
        </is>
      </c>
      <c r="I1763" s="188" t="inlineStr">
        <is>
          <t>Initial</t>
        </is>
      </c>
      <c r="J1763" s="173" t="n"/>
      <c r="K1763" s="188" t="inlineStr">
        <is>
          <t>Final</t>
        </is>
      </c>
      <c r="L1763" s="173" t="n"/>
      <c r="M1763" s="188" t="inlineStr">
        <is>
          <t>%</t>
        </is>
      </c>
    </row>
    <row r="1764" ht="13.35" customHeight="1" s="162">
      <c r="B1764" s="153" t="inlineStr">
        <is>
          <t>No.</t>
        </is>
      </c>
      <c r="C1764" s="188" t="inlineStr">
        <is>
          <t>Area Served</t>
        </is>
      </c>
      <c r="D1764" s="188" t="inlineStr">
        <is>
          <t>Type</t>
        </is>
      </c>
      <c r="E1764" s="188" t="inlineStr">
        <is>
          <t>Size</t>
        </is>
      </c>
      <c r="F1764" s="188" t="inlineStr">
        <is>
          <t>Ak</t>
        </is>
      </c>
      <c r="G1764" s="440" t="n"/>
      <c r="H1764" s="440" t="n"/>
      <c r="I1764" s="188" t="inlineStr">
        <is>
          <t>VEL</t>
        </is>
      </c>
      <c r="J1764" s="188" t="inlineStr">
        <is>
          <t>CFM</t>
        </is>
      </c>
      <c r="K1764" s="188" t="inlineStr">
        <is>
          <t>VEL</t>
        </is>
      </c>
      <c r="L1764" s="188" t="inlineStr">
        <is>
          <t>CFM</t>
        </is>
      </c>
      <c r="M1764" s="440" t="n"/>
    </row>
    <row r="1765" ht="13.35" customHeight="1" s="162">
      <c r="B1765" s="31" t="n"/>
      <c r="C1765" s="31" t="n"/>
      <c r="E1765" s="31" t="n"/>
      <c r="F1765" s="32" t="n"/>
      <c r="G1765" s="33">
        <f>IF(F1765="", "", IF(OR(ISTEXT(H1765),ISTEXT(F1765)),"",H1765/F1765))</f>
        <v/>
      </c>
      <c r="H1765" s="33" t="n"/>
      <c r="I1765" s="33" t="n"/>
      <c r="J1765" s="33">
        <f>IF(I1765="", "", IF(OR(ISTEXT(I1765),ISTEXT($F1765)),"",I1765*$F1765))</f>
        <v/>
      </c>
      <c r="K1765" s="33" t="n"/>
      <c r="L1765" s="33">
        <f>IF(K1765="", "", IF(OR(ISTEXT(K1765),ISTEXT($F1765)),"",K1765*$F1765))</f>
        <v/>
      </c>
      <c r="M1765" s="30">
        <f>IF(OR(H1765="",H1765=0),"",IF(K1765="",IF(J1765="","",IF(OR(ISTEXT(J1765),ISTEXT(H1765)),"",J1765/H1765)),IF(OR(ISTEXT(L1765),ISTEXT(H1765)),"",L1765/H1765)))</f>
        <v/>
      </c>
    </row>
    <row r="1766" ht="13.35" customHeight="1" s="162">
      <c r="B1766" s="31" t="n"/>
      <c r="C1766" s="31" t="n"/>
      <c r="E1766" s="31" t="n"/>
      <c r="F1766" s="32" t="n"/>
      <c r="G1766" s="33">
        <f>IF(F1766="", "", IF(OR(ISTEXT(H1766),ISTEXT(F1766)),"",H1766/F1766))</f>
        <v/>
      </c>
      <c r="H1766" s="33" t="n"/>
      <c r="I1766" s="33" t="n"/>
      <c r="J1766" s="33">
        <f>IF(I1766="", "", IF(OR(ISTEXT(I1766),ISTEXT($F1766)),"",I1766*$F1766))</f>
        <v/>
      </c>
      <c r="K1766" s="33" t="n"/>
      <c r="L1766" s="33">
        <f>IF(K1766="", "", IF(OR(ISTEXT(K1766),ISTEXT($F1766)),"",K1766*$F1766))</f>
        <v/>
      </c>
      <c r="M1766" s="30">
        <f>IF(OR(H1766="",H1766=0),"",IF(K1766="",IF(J1766="","",IF(OR(ISTEXT(J1766),ISTEXT(H1766)),"",J1766/H1766)),IF(OR(ISTEXT(L1766),ISTEXT(H1766)),"",L1766/H1766)))</f>
        <v/>
      </c>
    </row>
    <row r="1767" ht="13.35" customHeight="1" s="162">
      <c r="B1767" s="31" t="n"/>
      <c r="C1767" s="31" t="n"/>
      <c r="E1767" s="31" t="n"/>
      <c r="F1767" s="32" t="n"/>
      <c r="G1767" s="33">
        <f>IF(F1767="", "", IF(OR(ISTEXT(H1767),ISTEXT(F1767)),"",H1767/F1767))</f>
        <v/>
      </c>
      <c r="H1767" s="33" t="n"/>
      <c r="I1767" s="33" t="n"/>
      <c r="J1767" s="33">
        <f>IF(I1767="", "", IF(OR(ISTEXT(I1767),ISTEXT($F1767)),"",I1767*$F1767))</f>
        <v/>
      </c>
      <c r="K1767" s="33" t="n"/>
      <c r="L1767" s="33">
        <f>IF(K1767="", "", IF(OR(ISTEXT(K1767),ISTEXT($F1767)),"",K1767*$F1767))</f>
        <v/>
      </c>
      <c r="M1767" s="30">
        <f>IF(OR(H1767="",H1767=0),"",IF(K1767="",IF(J1767="","",IF(OR(ISTEXT(J1767),ISTEXT(H1767)),"",J1767/H1767)),IF(OR(ISTEXT(L1767),ISTEXT(H1767)),"",L1767/H1767)))</f>
        <v/>
      </c>
    </row>
    <row r="1768" ht="13.35" customHeight="1" s="162">
      <c r="B1768" s="31" t="n"/>
      <c r="C1768" s="31" t="n"/>
      <c r="E1768" s="31" t="n"/>
      <c r="F1768" s="32" t="n"/>
      <c r="G1768" s="33">
        <f>IF(F1768="", "", IF(OR(ISTEXT(H1768),ISTEXT(F1768)),"",H1768/F1768))</f>
        <v/>
      </c>
      <c r="H1768" s="33" t="n"/>
      <c r="I1768" s="33" t="n"/>
      <c r="J1768" s="33">
        <f>IF(I1768="", "", IF(OR(ISTEXT(I1768),ISTEXT($F1768)),"",I1768*$F1768))</f>
        <v/>
      </c>
      <c r="K1768" s="33" t="n"/>
      <c r="L1768" s="33">
        <f>IF(K1768="", "", IF(OR(ISTEXT(K1768),ISTEXT($F1768)),"",K1768*$F1768))</f>
        <v/>
      </c>
      <c r="M1768" s="30">
        <f>IF(OR(H1768="",H1768=0),"",IF(K1768="",IF(J1768="","",IF(OR(ISTEXT(J1768),ISTEXT(H1768)),"",J1768/H1768)),IF(OR(ISTEXT(L1768),ISTEXT(H1768)),"",L1768/H1768)))</f>
        <v/>
      </c>
    </row>
    <row r="1769" ht="13.35" customHeight="1" s="162">
      <c r="B1769" s="42" t="n"/>
      <c r="C1769" s="231" t="inlineStr">
        <is>
          <t>Subtotal (this page)</t>
        </is>
      </c>
      <c r="D1769" s="159" t="n"/>
      <c r="E1769" s="42" t="n"/>
      <c r="F1769" s="42" t="n"/>
      <c r="G1769" s="43" t="n"/>
      <c r="H1769" s="43">
        <f>IF(SUM(H1765:H1768)=0,"",SUM(H1765:H1768))</f>
        <v/>
      </c>
      <c r="I1769" s="42" t="n"/>
      <c r="J1769" s="43">
        <f>IF(SUM(J1765:J1768)=0,"",SUM(J1765:J1768))</f>
        <v/>
      </c>
      <c r="K1769" s="42" t="n"/>
      <c r="L1769" s="43">
        <f>IF(SUM(L1765:L1768)=0,"",SUM(L1765:L1768))</f>
        <v/>
      </c>
      <c r="M1769" s="35">
        <f>IF(OR(H1769="",H1769=0),"",IF(L1769="",IF(J1769="","",IF(OR(ISTEXT(J1769),ISTEXT(H1769)),"",J1769/H1769)),IF(OR(ISTEXT(L1769),ISTEXT(H1769)),"",L1769/H1769)))</f>
        <v/>
      </c>
    </row>
    <row r="1770" ht="13.35" customHeight="1" s="162">
      <c r="B1770" s="188" t="inlineStr">
        <is>
          <t>Remarks (cont.)</t>
        </is>
      </c>
      <c r="C1770" s="173" t="n"/>
      <c r="D1770" s="154" t="n"/>
      <c r="E1770" s="174" t="n"/>
      <c r="F1770" s="174" t="n"/>
      <c r="G1770" s="174" t="n"/>
      <c r="H1770" s="174" t="n"/>
      <c r="I1770" s="174" t="n"/>
      <c r="J1770" s="174" t="n"/>
      <c r="K1770" s="174" t="n"/>
      <c r="L1770" s="174" t="n"/>
      <c r="M1770" s="173" t="n"/>
    </row>
    <row r="1771" ht="13.35" customHeight="1" s="162">
      <c r="B1771" s="154" t="n"/>
      <c r="C1771" s="174" t="n"/>
      <c r="D1771" s="174" t="n"/>
      <c r="E1771" s="174" t="n"/>
      <c r="F1771" s="174" t="n"/>
      <c r="G1771" s="174" t="n"/>
      <c r="H1771" s="174" t="n"/>
      <c r="I1771" s="174" t="n"/>
      <c r="J1771" s="174" t="n"/>
      <c r="K1771" s="174" t="n"/>
      <c r="L1771" s="174" t="n"/>
      <c r="M1771" s="173" t="n"/>
    </row>
    <row r="1772" ht="13.35" customHeight="1" s="162">
      <c r="B1772" s="200" t="inlineStr">
        <is>
          <t>System</t>
        </is>
      </c>
      <c r="C1772" s="403" t="n"/>
      <c r="D1772" s="209">
        <f>IF('{Equipment Data Entry}'!B24="","",'{Equipment Data Entry}'!B24)</f>
        <v/>
      </c>
      <c r="E1772" s="418" t="n"/>
      <c r="F1772" s="403" t="n"/>
      <c r="G1772" s="200" t="inlineStr">
        <is>
          <t>Service</t>
        </is>
      </c>
      <c r="H1772" s="403" t="n"/>
      <c r="I1772" s="210">
        <f>IF('{Equipment Data Entry}'!C24="","",'{Equipment Data Entry}'!C24)</f>
        <v/>
      </c>
      <c r="J1772" s="418" t="n"/>
      <c r="K1772" s="418" t="n"/>
      <c r="L1772" s="418" t="n"/>
      <c r="M1772" s="403" t="n"/>
    </row>
    <row r="1773" ht="13.35" customHeight="1" s="162">
      <c r="B1773" s="422" t="n"/>
      <c r="C1773" s="423" t="n"/>
      <c r="D1773" s="422" t="n"/>
      <c r="E1773" s="424" t="n"/>
      <c r="F1773" s="423" t="n"/>
      <c r="G1773" s="422" t="n"/>
      <c r="H1773" s="423" t="n"/>
      <c r="I1773" s="422" t="n"/>
      <c r="J1773" s="424" t="n"/>
      <c r="K1773" s="424" t="n"/>
      <c r="L1773" s="424" t="n"/>
      <c r="M1773" s="423" t="n"/>
    </row>
    <row r="1774" ht="13.35" customHeight="1" s="162">
      <c r="B1774" s="425" t="inlineStr">
        <is>
          <t>Drive Type:</t>
        </is>
      </c>
      <c r="D1774" s="426" t="n"/>
      <c r="E1774" s="425" t="inlineStr">
        <is>
          <t>Rotation – Design:</t>
        </is>
      </c>
      <c r="G1774" s="426" t="n"/>
      <c r="I1774" s="425" t="inlineStr">
        <is>
          <t>Actual:</t>
        </is>
      </c>
      <c r="J1774" s="426" t="n"/>
    </row>
    <row r="1775" ht="13.35" customHeight="1" s="162">
      <c r="B1775" s="200" t="inlineStr">
        <is>
          <t>Unit Data</t>
        </is>
      </c>
      <c r="C1775" s="400" t="n"/>
      <c r="D1775" s="400" t="n"/>
      <c r="E1775" s="400" t="n"/>
      <c r="F1775" s="400" t="n"/>
      <c r="G1775" s="401" t="n"/>
      <c r="I1775" s="200" t="inlineStr">
        <is>
          <t>Design and Performance Data</t>
        </is>
      </c>
      <c r="J1775" s="400" t="n"/>
      <c r="K1775" s="400" t="n"/>
      <c r="L1775" s="401" t="n"/>
      <c r="M1775" s="283" t="n"/>
    </row>
    <row r="1776" ht="13.35" customHeight="1" s="162">
      <c r="B1776" s="199" t="inlineStr">
        <is>
          <t>Manufacturer</t>
        </is>
      </c>
      <c r="C1776" s="401" t="n"/>
      <c r="D1776" s="204">
        <f>IF('{Equipment Data Entry}'!E24="","",'{Equipment Data Entry}'!E24)</f>
        <v/>
      </c>
      <c r="E1776" s="400" t="n"/>
      <c r="F1776" s="400" t="n"/>
      <c r="G1776" s="401" t="n"/>
      <c r="I1776" s="199" t="inlineStr">
        <is>
          <t>Design Criteria</t>
        </is>
      </c>
      <c r="J1776" s="401" t="n"/>
      <c r="K1776" s="199" t="inlineStr">
        <is>
          <t>Design</t>
        </is>
      </c>
      <c r="L1776" s="199" t="inlineStr">
        <is>
          <t>Actual</t>
        </is>
      </c>
    </row>
    <row r="1777" ht="13.35" customHeight="1" s="162">
      <c r="B1777" s="199" t="inlineStr">
        <is>
          <t>Model Number</t>
        </is>
      </c>
      <c r="C1777" s="401" t="n"/>
      <c r="D1777" s="204">
        <f>IF('{Equipment Data Entry}'!F24="","",'{Equipment Data Entry}'!F24)</f>
        <v/>
      </c>
      <c r="E1777" s="400" t="n"/>
      <c r="F1777" s="400" t="n"/>
      <c r="G1777" s="401" t="n"/>
      <c r="I1777" s="199" t="inlineStr">
        <is>
          <t>Total Airflow</t>
        </is>
      </c>
      <c r="J1777" s="401" t="n"/>
      <c r="K1777" s="24">
        <f>H1811</f>
        <v/>
      </c>
      <c r="L1777" s="24">
        <f>L1811</f>
        <v/>
      </c>
      <c r="M1777" s="22">
        <f>IF(OR(L1777="",K1777="",K1777=0),"",IF(OR(ISTEXT(L1777),ISTEXT(K1777)),"",L1777/K1777))</f>
        <v/>
      </c>
    </row>
    <row r="1778" ht="13.35" customHeight="1" s="162">
      <c r="B1778" s="199" t="inlineStr">
        <is>
          <t>Serial Number</t>
        </is>
      </c>
      <c r="C1778" s="401" t="n"/>
      <c r="D1778" s="204" t="n"/>
      <c r="E1778" s="400" t="n"/>
      <c r="F1778" s="400" t="n"/>
      <c r="G1778" s="401" t="n"/>
      <c r="I1778" s="199" t="inlineStr">
        <is>
          <t>Outside Airflow</t>
        </is>
      </c>
      <c r="J1778" s="401" t="n"/>
      <c r="K1778" s="24">
        <f>IF(N(H1819)=0,"",H1819)</f>
        <v/>
      </c>
      <c r="L1778" s="24">
        <f>L1819</f>
        <v/>
      </c>
      <c r="M1778" s="22">
        <f>IF(OR(L1778="",K1778="",K1778=0),"",IF(OR(ISTEXT(L1778),ISTEXT(K1778)),"",L1778/K1778))</f>
        <v/>
      </c>
    </row>
    <row r="1779" ht="13.35" customHeight="1" s="162">
      <c r="B1779" s="199" t="inlineStr">
        <is>
          <t>Area Served</t>
        </is>
      </c>
      <c r="C1779" s="401" t="n"/>
      <c r="D1779" s="204">
        <f>I1772</f>
        <v/>
      </c>
      <c r="E1779" s="400" t="n"/>
      <c r="F1779" s="400" t="n"/>
      <c r="G1779" s="401" t="n"/>
      <c r="I1779" s="199" t="inlineStr">
        <is>
          <t>Return Airflow</t>
        </is>
      </c>
      <c r="J1779" s="401" t="n"/>
      <c r="K1779" s="24">
        <f>IF(K1777="","",IF(ISTEXT(K1777),"",K1777-N(K1778)))</f>
        <v/>
      </c>
      <c r="L1779" s="24">
        <f>IF(L1777="","",IF(ISTEXT(L1777),"",L1777-N(L1778)))</f>
        <v/>
      </c>
    </row>
    <row r="1780" ht="13.35" customHeight="1" s="162">
      <c r="B1780" s="199" t="inlineStr">
        <is>
          <t>Location</t>
        </is>
      </c>
      <c r="C1780" s="401" t="n"/>
      <c r="D1780" s="204">
        <f>IF('{Equipment Data Entry}'!D24="","",'{Equipment Data Entry}'!D24)</f>
        <v/>
      </c>
      <c r="E1780" s="400" t="n"/>
      <c r="F1780" s="400" t="n"/>
      <c r="G1780" s="401" t="n"/>
      <c r="I1780" s="199" t="inlineStr">
        <is>
          <t>Unit ESP</t>
        </is>
      </c>
      <c r="J1780" s="401" t="n"/>
      <c r="K1780" s="71">
        <f>IF('{Equipment Data Entry}'!H24="","",'{Equipment Data Entry}'!H24)</f>
        <v/>
      </c>
      <c r="L1780" s="29">
        <f>I1797</f>
        <v/>
      </c>
    </row>
    <row r="1781" ht="13.35" customHeight="1" s="162">
      <c r="I1781" s="199" t="inlineStr">
        <is>
          <t>Fan RPMs</t>
        </is>
      </c>
      <c r="J1781" s="401" t="n"/>
      <c r="K1781" s="24">
        <f>IF('{Equipment Data Entry}'!I24="","",'{Equipment Data Entry}'!I24)</f>
        <v/>
      </c>
      <c r="L1781" s="24">
        <f>IF(L1790="","",L1790)</f>
        <v/>
      </c>
    </row>
    <row r="1782" ht="13.35" customHeight="1" s="162">
      <c r="B1782" s="200" t="inlineStr">
        <is>
          <t>Motor Data</t>
        </is>
      </c>
      <c r="C1782" s="400" t="n"/>
      <c r="D1782" s="400" t="n"/>
      <c r="E1782" s="400" t="n"/>
      <c r="F1782" s="400" t="n"/>
      <c r="G1782" s="401" t="n"/>
      <c r="I1782" s="199" t="inlineStr">
        <is>
          <t>Filter Type/Size/Qty</t>
        </is>
      </c>
      <c r="J1782" s="400" t="n"/>
      <c r="K1782" s="401" t="n"/>
      <c r="L1782" s="24" t="n"/>
      <c r="M1782" s="401" t="n"/>
    </row>
    <row r="1783" ht="13.35" customHeight="1" s="162">
      <c r="B1783" s="199" t="inlineStr">
        <is>
          <t>Manufacturer</t>
        </is>
      </c>
      <c r="C1783" s="401" t="n"/>
      <c r="D1783" s="203" t="n"/>
      <c r="E1783" s="400" t="n"/>
      <c r="F1783" s="400" t="n"/>
      <c r="G1783" s="401" t="n"/>
      <c r="I1783" s="200" t="inlineStr">
        <is>
          <t>Drive Data</t>
        </is>
      </c>
      <c r="J1783" s="400" t="n"/>
      <c r="K1783" s="400" t="n"/>
      <c r="L1783" s="401" t="n"/>
    </row>
    <row r="1784" ht="13.35" customHeight="1" s="162">
      <c r="B1784" s="199" t="inlineStr">
        <is>
          <t>Horsepower</t>
        </is>
      </c>
      <c r="C1784" s="401" t="n"/>
      <c r="D1784" s="28">
        <f>IF('{Equipment Data Entry}'!G24="","",'{Equipment Data Entry}'!G24)</f>
        <v/>
      </c>
      <c r="E1784" s="21" t="inlineStr">
        <is>
          <t>RPM</t>
        </is>
      </c>
      <c r="F1784" s="24" t="n"/>
      <c r="G1784" s="199" t="inlineStr">
        <is>
          <t>SF</t>
        </is>
      </c>
      <c r="I1784" s="199" t="inlineStr">
        <is>
          <t>Motor sheave</t>
        </is>
      </c>
      <c r="J1784" s="400" t="n"/>
      <c r="K1784" s="24">
        <f>IF('{Equipment Data Entry}'!J24="","",'{Equipment Data Entry}'!J24)</f>
        <v/>
      </c>
      <c r="L1784" s="21" t="inlineStr">
        <is>
          <t>Bore</t>
        </is>
      </c>
      <c r="M1784" s="208"/>
    </row>
    <row r="1785" ht="13.35" customHeight="1" s="162">
      <c r="B1785" s="198">
        <f>IF('{Equipment Data Entry}'!N24="","",'{Equipment Data Entry}'!N24)</f>
        <v/>
      </c>
      <c r="C1785" s="198">
        <f>IF('{Equipment Data Entry}'!O24="","",'{Equipment Data Entry}'!O24)</f>
        <v/>
      </c>
      <c r="D1785" s="21" t="inlineStr">
        <is>
          <t>FLA</t>
        </is>
      </c>
      <c r="E1785" s="25" t="n"/>
      <c r="F1785" s="21" t="inlineStr">
        <is>
          <t>Frame</t>
        </is>
      </c>
      <c r="G1785" s="208" t="n"/>
      <c r="I1785" s="199" t="inlineStr">
        <is>
          <t>Fan pulley</t>
        </is>
      </c>
      <c r="J1785" s="400" t="n"/>
      <c r="K1785" s="24">
        <f>IF('{Equipment Data Entry}'!K24="","",'{Equipment Data Entry}'!K24)</f>
        <v/>
      </c>
      <c r="L1785" s="21" t="inlineStr">
        <is>
          <t>Bore</t>
        </is>
      </c>
      <c r="M1785" s="208"/>
    </row>
    <row r="1786" ht="13.35" customHeight="1" s="162">
      <c r="B1786" s="199" t="inlineStr">
        <is>
          <t>Corrected FLA</t>
        </is>
      </c>
      <c r="C1786" s="401" t="n"/>
      <c r="D1786" s="27">
        <f>IF(OR(E1787="",E1785="",B1785=""),"",IF(OR(ISTEXT(B1785),COUNT(E1787:G1787)=0,ISTEXT(E1785)),"",B1785/AVERAGE(E1787:G1787)*E1785))</f>
        <v/>
      </c>
      <c r="E1786" s="199" t="inlineStr">
        <is>
          <t>Estimated BHP</t>
        </is>
      </c>
      <c r="F1786" s="401" t="n"/>
      <c r="G1786" s="27">
        <f>IF(OR(COUNT(E1788:G1788)=0,IF(N(E1789)&gt;0,E1789,N(D1784))=0,IF(N(D1786)&gt;0,D1786,N(E1785))=0),"",IF(N(E1789)&gt;0,E1789,N(D1784))*AVERAGE(E1788:G1788)/IF(N(D1786)&gt;0,D1786,N(E1785)))</f>
        <v/>
      </c>
      <c r="I1786" s="199" t="inlineStr">
        <is>
          <t>Belt(s)</t>
        </is>
      </c>
      <c r="J1786" s="208">
        <f>IF('{Equipment Data Entry}'!L24="","",'{Equipment Data Entry}'!L24)</f>
        <v/>
      </c>
      <c r="K1786" s="199" t="inlineStr">
        <is>
          <t>C to C</t>
        </is>
      </c>
      <c r="L1786" s="64">
        <f>IF('{Equipment Data Entry}'!M24="","",'{Equipment Data Entry}'!M24)</f>
        <v/>
      </c>
    </row>
    <row r="1787" ht="13.35" customHeight="1" s="162">
      <c r="B1787" s="199" t="inlineStr">
        <is>
          <t>Measured Voltage</t>
        </is>
      </c>
      <c r="C1787" s="400" t="n"/>
      <c r="D1787" s="401" t="n"/>
      <c r="E1787" s="24" t="n"/>
      <c r="F1787" s="24" t="n"/>
      <c r="G1787" s="24" t="n"/>
      <c r="I1787" s="199" t="inlineStr">
        <is>
          <t>Final Settings</t>
        </is>
      </c>
      <c r="J1787" s="400" t="n"/>
      <c r="K1787" s="401" t="n"/>
      <c r="L1787" s="24" t="n"/>
      <c r="M1787" s="401" t="n"/>
    </row>
    <row r="1788" ht="13.35" customHeight="1" s="162">
      <c r="B1788" s="199" t="inlineStr">
        <is>
          <t>Measured Amperage</t>
        </is>
      </c>
      <c r="C1788" s="400" t="n"/>
      <c r="D1788" s="401" t="n"/>
      <c r="E1788" s="25" t="n"/>
      <c r="F1788" s="25" t="n"/>
      <c r="G1788" s="25" t="n"/>
      <c r="I1788" s="205" t="inlineStr">
        <is>
          <t>RPM Data</t>
        </is>
      </c>
      <c r="J1788" s="401" t="n"/>
      <c r="K1788" s="205" t="inlineStr">
        <is>
          <t>Initial</t>
        </is>
      </c>
      <c r="L1788" s="205" t="inlineStr">
        <is>
          <t>Final</t>
        </is>
      </c>
    </row>
    <row r="1789" ht="13.35" customHeight="1" s="162">
      <c r="B1789" s="199" t="inlineStr">
        <is>
          <t>Motor HP (nameplate)</t>
        </is>
      </c>
      <c r="C1789" s="400"/>
      <c r="D1789" s="401"/>
      <c r="E1789" s="24"/>
      <c r="F1789" s="24"/>
      <c r="G1789" s="24"/>
      <c r="I1789" s="199" t="inlineStr">
        <is>
          <t>Motor RPM</t>
        </is>
      </c>
      <c r="J1789" s="401" t="n"/>
      <c r="K1789" s="24" t="n"/>
      <c r="L1789" s="24" t="n"/>
    </row>
    <row r="1790" ht="13.35" customHeight="1" s="162">
      <c r="B1790" s="200" t="inlineStr">
        <is>
          <t>Static Pressure Profile (in. w.g.)</t>
        </is>
      </c>
      <c r="C1790" s="400" t="n"/>
      <c r="D1790" s="400" t="n"/>
      <c r="E1790" s="400" t="n"/>
      <c r="F1790" s="400" t="n"/>
      <c r="G1790" s="401" t="n"/>
      <c r="I1790" s="199" t="inlineStr">
        <is>
          <t>Fan RPM</t>
        </is>
      </c>
      <c r="J1790" s="401" t="n"/>
      <c r="K1790" s="24" t="n"/>
      <c r="L1790" s="24" t="n"/>
    </row>
    <row r="1791" ht="13.35" customHeight="1" s="162">
      <c r="B1791" s="490">
        <f>IFERROR(INDEX('{Dropdowns}'!$AI$2:$AO$7,MATCH($D$1794,'{Dropdowns}'!$AH$2:$AH$7,0),1),"")</f>
        <v/>
      </c>
      <c r="C1791" s="490">
        <f>IFERROR(INDEX('{Dropdowns}'!$AI$2:$AO$7,MATCH($D$1794,'{Dropdowns}'!$AH$2:$AH$7,0),2),"")</f>
        <v/>
      </c>
      <c r="D1791" s="490">
        <f>IFERROR(INDEX('{Dropdowns}'!$AI$2:$AO$7,MATCH($D$1794,'{Dropdowns}'!$AH$2:$AH$7,0),3),"")</f>
        <v/>
      </c>
      <c r="E1791" s="490">
        <f>IFERROR(INDEX('{Dropdowns}'!$AI$2:$AO$7,MATCH($D$1794,'{Dropdowns}'!$AH$2:$AH$7,0),4),"")</f>
        <v/>
      </c>
      <c r="F1791" s="490">
        <f>IFERROR(INDEX('{Dropdowns}'!$AI$2:$AO$7,MATCH($D$1794,'{Dropdowns}'!$AH$2:$AH$7,0),5),"")</f>
        <v/>
      </c>
      <c r="G1791" s="490">
        <f>IFERROR(INDEX('{Dropdowns}'!$AI$2:$AO$7,MATCH($D$1794,'{Dropdowns}'!$AH$2:$AH$7,0),6),"")</f>
        <v/>
      </c>
      <c r="H1791" s="490">
        <f>IFERROR(INDEX('{Dropdowns}'!$AI$2:$AO$7,MATCH($D$1794,'{Dropdowns}'!$AH$2:$AH$7,0),7),"")</f>
        <v/>
      </c>
      <c r="I1791" s="199" t="inlineStr">
        <is>
          <t>VSD Frequency</t>
        </is>
      </c>
      <c r="J1791" s="401" t="n"/>
      <c r="K1791" s="66" t="n"/>
      <c r="L1791" s="66" t="n"/>
    </row>
    <row r="1792" ht="13.35" customHeight="1" s="162">
      <c r="B1792" s="492"/>
      <c r="C1792" s="492"/>
      <c r="D1792" s="492"/>
      <c r="E1792" s="492"/>
      <c r="F1792" s="492"/>
      <c r="G1792" s="492"/>
      <c r="H1792" s="492"/>
      <c r="I1792" s="199" t="inlineStr">
        <is>
          <t>OA Damper Position</t>
        </is>
      </c>
      <c r="J1792" s="400" t="n"/>
      <c r="K1792" s="401" t="n"/>
      <c r="L1792" s="56" t="n"/>
      <c r="Q1792">
        <f>IF(B1792="","",B1792)</f>
        <v/>
      </c>
      <c r="R1792">
        <f>IF(C1791="—",Q1792,IF(C1792="","",C1792))</f>
        <v/>
      </c>
      <c r="S1792">
        <f>IF(D1791="—",R1792,IF(D1792="","",D1792))</f>
        <v/>
      </c>
      <c r="T1792">
        <f>IF(E1791="—",S1792,IF(E1792="","",E1792))</f>
        <v/>
      </c>
      <c r="U1792">
        <f>IF(F1791="—",T1792,IF(F1792="","",F1792))</f>
        <v/>
      </c>
      <c r="V1792">
        <f>IF(G1791="—",U1792,IF(G1792="","",G1792))</f>
        <v/>
      </c>
      <c r="W1792">
        <f>IFERROR(MATCH("Fan",$C$1791:$H$1791,0),"")</f>
        <v/>
      </c>
      <c r="X1792">
        <f>IF(W1792="","",INDEX(P1794:U1794,W1792))</f>
        <v/>
      </c>
      <c r="Y1792">
        <f>IF(W1792="","",INDEX(Q1793:V1793,W1792))</f>
        <v/>
      </c>
    </row>
    <row r="1793" ht="13.35" customHeight="1" s="162">
      <c r="B1793" s="491" t="inlineStr">
        <is>
          <t>Δ</t>
        </is>
      </c>
      <c r="C1793" s="498">
        <f>IF(OR(C1791="—",C1792="",Q1792=""),"",IF(OR(ISTEXT(C1792),ISTEXT(Q1792)),"","Δ "&amp;TEXT(C1792-Q1792,"0.00")))</f>
        <v/>
      </c>
      <c r="D1793" s="498">
        <f>IF(OR(D1791="—",D1792="",R1792=""),"",IF(OR(ISTEXT(D1792),ISTEXT(R1792)),"","Δ "&amp;TEXT(D1792-R1792,"0.00")))</f>
        <v/>
      </c>
      <c r="E1793" s="498">
        <f>IF(OR(E1791="—",E1792="",S1792=""),"",IF(OR(ISTEXT(E1792),ISTEXT(S1792)),"","Δ "&amp;TEXT(E1792-S1792,"0.00")))</f>
        <v/>
      </c>
      <c r="F1793" s="498">
        <f>IF(OR(F1791="—",F1792="",T1792=""),"",IF(OR(ISTEXT(F1792),ISTEXT(T1792)),"","Δ "&amp;TEXT(F1792-T1792,"0.00")))</f>
        <v/>
      </c>
      <c r="G1793" s="498">
        <f>IF(OR(G1791="—",G1792="",U1792=""),"",IF(OR(ISTEXT(G1792),ISTEXT(U1792)),"","Δ "&amp;TEXT(G1792-U1792,"0.00")))</f>
        <v/>
      </c>
      <c r="H1793" s="498">
        <f>IF(OR(H1791="—",H1792="",V1792=""),"",IF(OR(ISTEXT(H1792),ISTEXT(V1792)),"","Δ "&amp;TEXT(H1792-V1792,"0.00")))</f>
        <v/>
      </c>
      <c r="Q1793">
        <f>IF(OR(C1792="",ISTEXT(C1792)),R1793,C1792)</f>
        <v/>
      </c>
      <c r="R1793">
        <f>IF(OR(D1792="",ISTEXT(D1792)),S1793,D1792)</f>
        <v/>
      </c>
      <c r="S1793">
        <f>IF(OR(E1792="",ISTEXT(E1792)),T1793,E1792)</f>
        <v/>
      </c>
      <c r="T1793">
        <f>IF(OR(F1792="",ISTEXT(F1792)),U1793,F1792)</f>
        <v/>
      </c>
      <c r="U1793">
        <f>IF(OR(G1792="",ISTEXT(G1792)),V1793,G1792)</f>
        <v/>
      </c>
      <c r="V1793">
        <f>IF(OR(H1792="",ISTEXT(H1792)),"",H1792)</f>
        <v/>
      </c>
    </row>
    <row r="1794" ht="13.35" customHeight="1" s="162">
      <c r="B1794" s="425" t="inlineStr">
        <is>
          <t>Unit type:</t>
        </is>
      </c>
      <c r="D1794" s="522" t="inlineStr">
        <is>
          <t>RTU</t>
        </is>
      </c>
      <c r="E1794" s="414" t="n"/>
      <c r="F1794" s="494" t="inlineStr">
        <is>
          <t>Airflow left to right. Δ = this reading minus the one before it; in. w.g.</t>
        </is>
      </c>
      <c r="P1794">
        <f>IF(B1792="","",B1792)</f>
        <v/>
      </c>
      <c r="Q1794">
        <f>IF(C1792="",P1794,C1792)</f>
        <v/>
      </c>
      <c r="R1794">
        <f>IF(D1792="",Q1794,D1792)</f>
        <v/>
      </c>
      <c r="S1794">
        <f>IF(E1792="",R1794,E1792)</f>
        <v/>
      </c>
      <c r="T1794">
        <f>IF(F1792="",S1794,F1792)</f>
        <v/>
      </c>
      <c r="U1794">
        <f>IF(G1792="",T1794,G1792)</f>
        <v/>
      </c>
      <c r="V1794">
        <f>IF(H1792="",U1794,H1792)</f>
        <v/>
      </c>
    </row>
    <row r="1795" ht="13.35" customHeight="1" s="162">
      <c r="B1795" s="500" t="inlineStr">
        <is>
          <t>Fan inlet</t>
        </is>
      </c>
      <c r="D1795" s="501">
        <f>IF(X1792="","",X1792)</f>
        <v/>
      </c>
      <c r="F1795" s="500" t="inlineStr">
        <is>
          <t>Discharge</t>
        </is>
      </c>
      <c r="I1795" s="501">
        <f>IF(V1794="","",V1794)</f>
        <v/>
      </c>
    </row>
    <row r="1796" ht="13.35" customHeight="1" s="162"/>
    <row r="1797" ht="13.35" customHeight="1" s="162">
      <c r="B1797" s="500" t="inlineStr">
        <is>
          <t>Fan TSP</t>
        </is>
      </c>
      <c r="E1797" s="501">
        <f>IF(OR(X1792="",Y1792=""),"",IF(OR(ISTEXT(X1792),ISTEXT(Y1792)),"",Y1792-X1792))</f>
        <v/>
      </c>
      <c r="F1797" s="500" t="inlineStr">
        <is>
          <t>ESP</t>
        </is>
      </c>
      <c r="I1797" s="501">
        <f>IF(OR(B1792="",V1794=""),"",IF(OR(ISTEXT(B1792),ISTEXT(V1794)),"",V1794-B1792))</f>
        <v/>
      </c>
      <c r="J1797" s="500" t="inlineStr">
        <is>
          <t>Unit ΔP (inlet → fan)</t>
        </is>
      </c>
      <c r="M1797" s="501">
        <f>IF(OR(B1792="",X1792=""),"",IF(OR(ISTEXT(B1792),ISTEXT(X1792)),"",X1792-B1792))</f>
        <v/>
      </c>
    </row>
    <row r="1798" ht="13.35" customHeight="1" s="162">
      <c r="B1798" s="437" t="inlineStr">
        <is>
          <t>Instrument:</t>
        </is>
      </c>
      <c r="C1798" s="13" t="n"/>
      <c r="D1798" s="502" t="n"/>
      <c r="E1798" s="503" t="n"/>
      <c r="F1798" s="503" t="n"/>
      <c r="G1798" s="437" t="inlineStr">
        <is>
          <t>Ak basis / notes:</t>
        </is>
      </c>
      <c r="H1798" s="13" t="n"/>
      <c r="I1798" s="504" t="n"/>
      <c r="J1798" s="503" t="n"/>
      <c r="K1798" s="503" t="n"/>
      <c r="L1798" s="503" t="n"/>
      <c r="M1798" s="503" t="n"/>
    </row>
    <row r="1799" ht="13.35" customHeight="1" s="162">
      <c r="B1799" s="188" t="inlineStr">
        <is>
          <t>Supply Air Diffuser / Outlet Airflow</t>
        </is>
      </c>
      <c r="C1799" s="174" t="n"/>
      <c r="D1799" s="174" t="n"/>
      <c r="E1799" s="174" t="n"/>
      <c r="F1799" s="173" t="n"/>
      <c r="G1799" s="233" t="inlineStr">
        <is>
          <t>Design VEL</t>
        </is>
      </c>
      <c r="H1799" s="194" t="inlineStr">
        <is>
          <t>Design CFM</t>
        </is>
      </c>
      <c r="I1799" s="188" t="inlineStr">
        <is>
          <t>Initial</t>
        </is>
      </c>
      <c r="J1799" s="173" t="n"/>
      <c r="K1799" s="188" t="inlineStr">
        <is>
          <t>Final</t>
        </is>
      </c>
      <c r="L1799" s="173" t="n"/>
      <c r="M1799" s="188" t="inlineStr">
        <is>
          <t>%</t>
        </is>
      </c>
    </row>
    <row r="1800" ht="13.35" customHeight="1" s="162">
      <c r="B1800" s="153" t="inlineStr">
        <is>
          <t>No.</t>
        </is>
      </c>
      <c r="C1800" s="188" t="inlineStr">
        <is>
          <t>Area Served</t>
        </is>
      </c>
      <c r="D1800" s="188" t="inlineStr">
        <is>
          <t>Type</t>
        </is>
      </c>
      <c r="E1800" s="188" t="inlineStr">
        <is>
          <t>Size</t>
        </is>
      </c>
      <c r="F1800" s="188" t="inlineStr">
        <is>
          <t>Ak</t>
        </is>
      </c>
      <c r="G1800" s="440" t="n"/>
      <c r="H1800" s="440" t="n"/>
      <c r="I1800" s="188" t="inlineStr">
        <is>
          <t>VEL</t>
        </is>
      </c>
      <c r="J1800" s="188" t="inlineStr">
        <is>
          <t>CFM</t>
        </is>
      </c>
      <c r="K1800" s="188" t="inlineStr">
        <is>
          <t>VEL</t>
        </is>
      </c>
      <c r="L1800" s="188" t="inlineStr">
        <is>
          <t>CFM</t>
        </is>
      </c>
      <c r="M1800" s="440" t="n"/>
    </row>
    <row r="1801" ht="13.35" customHeight="1" s="162">
      <c r="B1801" s="307" t="n"/>
      <c r="C1801" s="307" t="n"/>
      <c r="E1801" s="307" t="n"/>
      <c r="F1801" s="32" t="n"/>
      <c r="G1801" s="33">
        <f>IF(F1801="", "", IF(OR(ISTEXT(H1801),ISTEXT(F1801)),"",H1801/F1801))</f>
        <v/>
      </c>
      <c r="H1801" s="33" t="n"/>
      <c r="I1801" s="33" t="n"/>
      <c r="J1801" s="33">
        <f>IF(I1801="", "", IF(OR(ISTEXT(I1801),ISTEXT($F1801)),"",I1801*$F1801))</f>
        <v/>
      </c>
      <c r="K1801" s="33" t="n"/>
      <c r="L1801" s="33">
        <f>IF(K1801="", "", IF(OR(ISTEXT(K1801),ISTEXT($F1801)),"",K1801*$F1801))</f>
        <v/>
      </c>
      <c r="M1801" s="30">
        <f>IF(OR(H1801="",H1801=0),"",IF(K1801="",IF(J1801="","",IF(OR(ISTEXT(J1801),ISTEXT(H1801)),"",J1801/H1801)),IF(OR(ISTEXT(L1801),ISTEXT(H1801)),"",L1801/H1801)))</f>
        <v/>
      </c>
    </row>
    <row r="1802" ht="13.35" customHeight="1" s="162">
      <c r="B1802" s="307" t="n"/>
      <c r="C1802" s="307" t="n"/>
      <c r="E1802" s="307" t="n"/>
      <c r="F1802" s="32" t="n"/>
      <c r="G1802" s="33">
        <f>IF(F1802="", "", IF(OR(ISTEXT(H1802),ISTEXT(F1802)),"",H1802/F1802))</f>
        <v/>
      </c>
      <c r="H1802" s="33" t="n"/>
      <c r="I1802" s="33" t="n"/>
      <c r="J1802" s="33">
        <f>IF(I1802="", "", IF(OR(ISTEXT(I1802),ISTEXT($F1802)),"",I1802*$F1802))</f>
        <v/>
      </c>
      <c r="K1802" s="33" t="n"/>
      <c r="L1802" s="33">
        <f>IF(K1802="", "", IF(OR(ISTEXT(K1802),ISTEXT($F1802)),"",K1802*$F1802))</f>
        <v/>
      </c>
      <c r="M1802" s="30">
        <f>IF(OR(H1802="",H1802=0),"",IF(K1802="",IF(J1802="","",IF(OR(ISTEXT(J1802),ISTEXT(H1802)),"",J1802/H1802)),IF(OR(ISTEXT(L1802),ISTEXT(H1802)),"",L1802/H1802)))</f>
        <v/>
      </c>
    </row>
    <row r="1803" ht="13.35" customHeight="1" s="162">
      <c r="B1803" s="307" t="n"/>
      <c r="C1803" s="307" t="n"/>
      <c r="E1803" s="307" t="n"/>
      <c r="F1803" s="32" t="n"/>
      <c r="G1803" s="33">
        <f>IF(F1803="", "", IF(OR(ISTEXT(H1803),ISTEXT(F1803)),"",H1803/F1803))</f>
        <v/>
      </c>
      <c r="H1803" s="33" t="n"/>
      <c r="I1803" s="33" t="n"/>
      <c r="J1803" s="33">
        <f>IF(I1803="", "", IF(OR(ISTEXT(I1803),ISTEXT($F1803)),"",I1803*$F1803))</f>
        <v/>
      </c>
      <c r="K1803" s="33" t="n"/>
      <c r="L1803" s="33">
        <f>IF(K1803="", "", IF(OR(ISTEXT(K1803),ISTEXT($F1803)),"",K1803*$F1803))</f>
        <v/>
      </c>
      <c r="M1803" s="30">
        <f>IF(OR(H1803="",H1803=0),"",IF(K1803="",IF(J1803="","",IF(OR(ISTEXT(J1803),ISTEXT(H1803)),"",J1803/H1803)),IF(OR(ISTEXT(L1803),ISTEXT(H1803)),"",L1803/H1803)))</f>
        <v/>
      </c>
    </row>
    <row r="1804" ht="13.35" customHeight="1" s="162">
      <c r="B1804" s="307" t="n"/>
      <c r="C1804" s="307" t="n"/>
      <c r="E1804" s="307" t="n"/>
      <c r="F1804" s="32" t="n"/>
      <c r="G1804" s="33">
        <f>IF(F1804="", "", IF(OR(ISTEXT(H1804),ISTEXT(F1804)),"",H1804/F1804))</f>
        <v/>
      </c>
      <c r="H1804" s="33" t="n"/>
      <c r="I1804" s="33" t="n"/>
      <c r="J1804" s="33">
        <f>IF(I1804="", "", IF(OR(ISTEXT(I1804),ISTEXT($F1804)),"",I1804*$F1804))</f>
        <v/>
      </c>
      <c r="K1804" s="33" t="n"/>
      <c r="L1804" s="33">
        <f>IF(K1804="", "", IF(OR(ISTEXT(K1804),ISTEXT($F1804)),"",K1804*$F1804))</f>
        <v/>
      </c>
      <c r="M1804" s="30">
        <f>IF(OR(H1804="",H1804=0),"",IF(K1804="",IF(J1804="","",IF(OR(ISTEXT(J1804),ISTEXT(H1804)),"",J1804/H1804)),IF(OR(ISTEXT(L1804),ISTEXT(H1804)),"",L1804/H1804)))</f>
        <v/>
      </c>
    </row>
    <row r="1805" ht="13.35" customHeight="1" s="162">
      <c r="B1805" s="307" t="n"/>
      <c r="C1805" s="307" t="n"/>
      <c r="E1805" s="307" t="n"/>
      <c r="F1805" s="32" t="n"/>
      <c r="G1805" s="33">
        <f>IF(F1805="", "", IF(OR(ISTEXT(H1805),ISTEXT(F1805)),"",H1805/F1805))</f>
        <v/>
      </c>
      <c r="H1805" s="33" t="n"/>
      <c r="I1805" s="33" t="n"/>
      <c r="J1805" s="33">
        <f>IF(I1805="", "", IF(OR(ISTEXT(I1805),ISTEXT($F1805)),"",I1805*$F1805))</f>
        <v/>
      </c>
      <c r="K1805" s="33" t="n"/>
      <c r="L1805" s="33">
        <f>IF(K1805="", "", IF(OR(ISTEXT(K1805),ISTEXT($F1805)),"",K1805*$F1805))</f>
        <v/>
      </c>
      <c r="M1805" s="30">
        <f>IF(OR(H1805="",H1805=0),"",IF(K1805="",IF(J1805="","",IF(OR(ISTEXT(J1805),ISTEXT(H1805)),"",J1805/H1805)),IF(OR(ISTEXT(L1805),ISTEXT(H1805)),"",L1805/H1805)))</f>
        <v/>
      </c>
    </row>
    <row r="1806" ht="13.35" customHeight="1" s="162">
      <c r="B1806" s="307" t="n"/>
      <c r="C1806" s="307" t="n"/>
      <c r="E1806" s="307" t="n"/>
      <c r="F1806" s="32" t="n"/>
      <c r="G1806" s="33">
        <f>IF(F1806="", "", IF(OR(ISTEXT(H1806),ISTEXT(F1806)),"",H1806/F1806))</f>
        <v/>
      </c>
      <c r="H1806" s="33" t="n"/>
      <c r="I1806" s="33" t="n"/>
      <c r="J1806" s="33">
        <f>IF(I1806="", "", IF(OR(ISTEXT(I1806),ISTEXT($F1806)),"",I1806*$F1806))</f>
        <v/>
      </c>
      <c r="K1806" s="33" t="n"/>
      <c r="L1806" s="33">
        <f>IF(K1806="", "", IF(OR(ISTEXT(K1806),ISTEXT($F1806)),"",K1806*$F1806))</f>
        <v/>
      </c>
      <c r="M1806" s="30">
        <f>IF(OR(H1806="",H1806=0),"",IF(K1806="",IF(J1806="","",IF(OR(ISTEXT(J1806),ISTEXT(H1806)),"",J1806/H1806)),IF(OR(ISTEXT(L1806),ISTEXT(H1806)),"",L1806/H1806)))</f>
        <v/>
      </c>
    </row>
    <row r="1807" ht="13.35" customHeight="1" s="162">
      <c r="B1807" s="307" t="n"/>
      <c r="C1807" s="307" t="n"/>
      <c r="E1807" s="307" t="n"/>
      <c r="F1807" s="32" t="n"/>
      <c r="G1807" s="33">
        <f>IF(F1807="", "", IF(OR(ISTEXT(H1807),ISTEXT(F1807)),"",H1807/F1807))</f>
        <v/>
      </c>
      <c r="H1807" s="33" t="n"/>
      <c r="I1807" s="33" t="n"/>
      <c r="J1807" s="33">
        <f>IF(I1807="", "", IF(OR(ISTEXT(I1807),ISTEXT($F1807)),"",I1807*$F1807))</f>
        <v/>
      </c>
      <c r="K1807" s="33" t="n"/>
      <c r="L1807" s="33">
        <f>IF(K1807="", "", IF(OR(ISTEXT(K1807),ISTEXT($F1807)),"",K1807*$F1807))</f>
        <v/>
      </c>
      <c r="M1807" s="30">
        <f>IF(OR(H1807="",H1807=0),"",IF(K1807="",IF(J1807="","",IF(OR(ISTEXT(J1807),ISTEXT(H1807)),"",J1807/H1807)),IF(OR(ISTEXT(L1807),ISTEXT(H1807)),"",L1807/H1807)))</f>
        <v/>
      </c>
    </row>
    <row r="1808" ht="13.35" customHeight="1" s="162">
      <c r="B1808" s="307" t="n"/>
      <c r="C1808" s="307" t="n"/>
      <c r="E1808" s="307" t="n"/>
      <c r="F1808" s="32" t="n"/>
      <c r="G1808" s="33">
        <f>IF(F1808="", "", IF(OR(ISTEXT(H1808),ISTEXT(F1808)),"",H1808/F1808))</f>
        <v/>
      </c>
      <c r="H1808" s="33" t="n"/>
      <c r="I1808" s="33" t="n"/>
      <c r="J1808" s="33">
        <f>IF(I1808="", "", IF(OR(ISTEXT(I1808),ISTEXT($F1808)),"",I1808*$F1808))</f>
        <v/>
      </c>
      <c r="K1808" s="33" t="n"/>
      <c r="L1808" s="33">
        <f>IF(K1808="", "", IF(OR(ISTEXT(K1808),ISTEXT($F1808)),"",K1808*$F1808))</f>
        <v/>
      </c>
      <c r="M1808" s="30">
        <f>IF(OR(H1808="",H1808=0),"",IF(K1808="",IF(J1808="","",IF(OR(ISTEXT(J1808),ISTEXT(H1808)),"",J1808/H1808)),IF(OR(ISTEXT(L1808),ISTEXT(H1808)),"",L1808/H1808)))</f>
        <v/>
      </c>
    </row>
    <row r="1809" ht="13.35" customHeight="1" s="162">
      <c r="B1809" s="307" t="n"/>
      <c r="C1809" s="307" t="n"/>
      <c r="E1809" s="307" t="n"/>
      <c r="F1809" s="32" t="n"/>
      <c r="G1809" s="33">
        <f>IF(F1809="", "", IF(OR(ISTEXT(H1809),ISTEXT(F1809)),"",H1809/F1809))</f>
        <v/>
      </c>
      <c r="H1809" s="33" t="n"/>
      <c r="I1809" s="33" t="n"/>
      <c r="J1809" s="33">
        <f>IF(I1809="", "", IF(OR(ISTEXT(I1809),ISTEXT($F1809)),"",I1809*$F1809))</f>
        <v/>
      </c>
      <c r="K1809" s="33" t="n"/>
      <c r="L1809" s="33">
        <f>IF(K1809="", "", IF(OR(ISTEXT(K1809),ISTEXT($F1809)),"",K1809*$F1809))</f>
        <v/>
      </c>
      <c r="M1809" s="30">
        <f>IF(OR(H1809="",H1809=0),"",IF(K1809="",IF(J1809="","",IF(OR(ISTEXT(J1809),ISTEXT(H1809)),"",J1809/H1809)),IF(OR(ISTEXT(L1809),ISTEXT(H1809)),"",L1809/H1809)))</f>
        <v/>
      </c>
    </row>
    <row r="1810" ht="13.35" customHeight="1" s="162">
      <c r="B1810" s="307" t="n"/>
      <c r="C1810" s="307" t="n"/>
      <c r="E1810" s="307" t="n"/>
      <c r="F1810" s="32" t="n"/>
      <c r="G1810" s="33">
        <f>IF(F1810="", "", IF(OR(ISTEXT(H1810),ISTEXT(F1810)),"",H1810/F1810))</f>
        <v/>
      </c>
      <c r="H1810" s="33" t="n"/>
      <c r="I1810" s="33" t="n"/>
      <c r="J1810" s="33">
        <f>IF(I1810="", "", IF(OR(ISTEXT(I1810),ISTEXT($F1810)),"",I1810*$F1810))</f>
        <v/>
      </c>
      <c r="K1810" s="33" t="n"/>
      <c r="L1810" s="33">
        <f>IF(K1810="", "", IF(OR(ISTEXT(K1810),ISTEXT($F1810)),"",K1810*$F1810))</f>
        <v/>
      </c>
      <c r="M1810" s="30">
        <f>IF(OR(H1810="",H1810=0),"",IF(K1810="",IF(J1810="","",IF(OR(ISTEXT(J1810),ISTEXT(H1810)),"",J1810/H1810)),IF(OR(ISTEXT(L1810),ISTEXT(H1810)),"",L1810/H1810)))</f>
        <v/>
      </c>
    </row>
    <row r="1811" ht="13.35" customHeight="1" s="162">
      <c r="B1811" s="42" t="n"/>
      <c r="C1811" s="231" t="inlineStr">
        <is>
          <t>Total</t>
        </is>
      </c>
      <c r="D1811" s="159" t="n"/>
      <c r="E1811" s="42" t="n"/>
      <c r="F1811" s="42" t="n"/>
      <c r="G1811" s="43" t="n"/>
      <c r="H1811" s="43">
        <f>IF(SUM(H1801:H1810)+SUM(H1828:H1865)=0,"",SUM(H1801:H1810)+SUM(H1828:H1865))</f>
        <v/>
      </c>
      <c r="I1811" s="43" t="n"/>
      <c r="J1811" s="43">
        <f>IF(SUM(J1801:J1810)+SUM(J1828:J1865)=0,"",SUM(J1801:J1810)+SUM(J1828:J1865))</f>
        <v/>
      </c>
      <c r="K1811" s="43" t="n"/>
      <c r="L1811" s="43">
        <f>IF(SUM(L1801:L1810)+SUM(L1828:L1865)=0,"",SUM(L1801:L1810)+SUM(L1828:L1865))</f>
        <v/>
      </c>
      <c r="M1811" s="35">
        <f>IF(OR(H1811="",H1811=0),"",IF(L1811="",IF(J1811="","",IF(OR(ISTEXT(J1811),ISTEXT(H1811)),"",J1811/H1811)),IF(OR(ISTEXT(L1811),ISTEXT(H1811)),"",L1811/H1811)))</f>
        <v/>
      </c>
    </row>
    <row r="1812" ht="13.35" customHeight="1" s="162">
      <c r="B1812" s="188" t="inlineStr">
        <is>
          <t>Return Air Register / Inlet Airflow</t>
        </is>
      </c>
      <c r="C1812" s="174" t="n"/>
      <c r="D1812" s="174" t="n"/>
      <c r="E1812" s="174" t="n"/>
      <c r="F1812" s="173" t="n"/>
      <c r="G1812" s="233" t="inlineStr">
        <is>
          <t>Design VEL</t>
        </is>
      </c>
      <c r="H1812" s="194" t="inlineStr">
        <is>
          <t>Design CFM</t>
        </is>
      </c>
      <c r="I1812" s="188" t="inlineStr">
        <is>
          <t>Initial</t>
        </is>
      </c>
      <c r="J1812" s="173" t="n"/>
      <c r="K1812" s="188" t="inlineStr">
        <is>
          <t>Final</t>
        </is>
      </c>
      <c r="L1812" s="173" t="n"/>
      <c r="M1812" s="188" t="inlineStr">
        <is>
          <t>%</t>
        </is>
      </c>
    </row>
    <row r="1813" ht="13.35" customHeight="1" s="162">
      <c r="B1813" s="153" t="inlineStr">
        <is>
          <t>No.</t>
        </is>
      </c>
      <c r="C1813" s="188" t="inlineStr">
        <is>
          <t>Area Served</t>
        </is>
      </c>
      <c r="D1813" s="188" t="inlineStr">
        <is>
          <t>Type</t>
        </is>
      </c>
      <c r="E1813" s="188" t="inlineStr">
        <is>
          <t>Size</t>
        </is>
      </c>
      <c r="F1813" s="188" t="inlineStr">
        <is>
          <t>Ak</t>
        </is>
      </c>
      <c r="G1813" s="440" t="n"/>
      <c r="H1813" s="440" t="n"/>
      <c r="I1813" s="188" t="inlineStr">
        <is>
          <t>VEL</t>
        </is>
      </c>
      <c r="J1813" s="188" t="inlineStr">
        <is>
          <t>CFM</t>
        </is>
      </c>
      <c r="K1813" s="188" t="inlineStr">
        <is>
          <t>VEL</t>
        </is>
      </c>
      <c r="L1813" s="188" t="inlineStr">
        <is>
          <t>CFM</t>
        </is>
      </c>
      <c r="M1813" s="440" t="n"/>
    </row>
    <row r="1814" ht="13.35" customHeight="1" s="162">
      <c r="B1814" s="31" t="n"/>
      <c r="C1814" s="31" t="n"/>
      <c r="E1814" s="31" t="n"/>
      <c r="F1814" s="32" t="n"/>
      <c r="G1814" s="33">
        <f>IF(F1814="", "", IF(OR(ISTEXT(H1814),ISTEXT(F1814)),"",H1814/F1814))</f>
        <v/>
      </c>
      <c r="H1814" s="33">
        <f>IF(H1811="","",IF(ISTEXT(H1811),"",H1811-N(H1819)))</f>
        <v/>
      </c>
      <c r="I1814" s="33" t="n"/>
      <c r="J1814" s="33">
        <f>IF(I1814="", "", IF(OR(ISTEXT(I1814),ISTEXT($F1814)),"",I1814*$F1814))</f>
        <v/>
      </c>
      <c r="K1814" s="33" t="n"/>
      <c r="L1814" s="33">
        <f>IF(L1819="","",IF(ISTEXT(L1811),"",L1811-N(L1819)))</f>
        <v/>
      </c>
      <c r="M1814" s="30">
        <f>IF(OR(H1814="",H1814=0),"",IF(K1814="",IF(J1814="","",IF(OR(ISTEXT(J1814),ISTEXT(H1814)),"",J1814/H1814)),IF(OR(ISTEXT(L1814),ISTEXT(H1814)),"",L1814/H1814)))</f>
        <v/>
      </c>
    </row>
    <row r="1815" ht="13.35" customHeight="1" s="162">
      <c r="B1815" s="31" t="n"/>
      <c r="C1815" s="31" t="n"/>
      <c r="E1815" s="31" t="n"/>
      <c r="F1815" s="32" t="n"/>
      <c r="G1815" s="33">
        <f>IF(F1815="", "", IF(OR(ISTEXT(H1815),ISTEXT(F1815)),"",H1815/F1815))</f>
        <v/>
      </c>
      <c r="H1815" s="33" t="n"/>
      <c r="I1815" s="33" t="n"/>
      <c r="J1815" s="33">
        <f>IF(I1815="", "", IF(OR(ISTEXT(I1815),ISTEXT($F1815)),"",I1815*$F1815))</f>
        <v/>
      </c>
      <c r="K1815" s="33" t="n"/>
      <c r="L1815" s="33">
        <f>IF(K1815="", "", IF(OR(ISTEXT(K1815),ISTEXT($F1815)),"",K1815*$F1815))</f>
        <v/>
      </c>
      <c r="M1815" s="30">
        <f>IF(OR(H1815="",H1815=0),"",IF(K1815="",IF(J1815="","",IF(OR(ISTEXT(J1815),ISTEXT(H1815)),"",J1815/H1815)),IF(OR(ISTEXT(L1815),ISTEXT(H1815)),"",L1815/H1815)))</f>
        <v/>
      </c>
    </row>
    <row r="1816" ht="13.35" customHeight="1" s="162">
      <c r="B1816" s="42" t="n"/>
      <c r="C1816" s="231" t="inlineStr">
        <is>
          <t>Total</t>
        </is>
      </c>
      <c r="D1816" s="159" t="n"/>
      <c r="E1816" s="42" t="n"/>
      <c r="F1816" s="42" t="n"/>
      <c r="G1816" s="43" t="n"/>
      <c r="H1816" s="43">
        <f>IF(SUM(H1814:H1815)+SUM(H1869:H1872)=0,"",SUM(H1814:H1815)+SUM(H1869:H1872))</f>
        <v/>
      </c>
      <c r="I1816" s="42" t="n"/>
      <c r="J1816" s="43">
        <f>IF(SUM(J1814:J1815)+SUM(J1869:J1872)=0,"",SUM(J1814:J1815)+SUM(J1869:J1872))</f>
        <v/>
      </c>
      <c r="K1816" s="42" t="n"/>
      <c r="L1816" s="43">
        <f>IF(SUM(L1814:L1815)+SUM(L1869:L1872)=0,"",SUM(L1814:L1815)+SUM(L1869:L1872))</f>
        <v/>
      </c>
      <c r="M1816" s="35">
        <f>IF(OR(H1816="",H1816=0),"",IF(L1816="",IF(J1816="","",IF(OR(ISTEXT(J1816),ISTEXT(H1816)),"",J1816/H1816)),IF(OR(ISTEXT(L1816),ISTEXT(H1816)),"",L1816/H1816)))</f>
        <v/>
      </c>
    </row>
    <row r="1817" ht="13.35" customHeight="1" s="162">
      <c r="B1817" s="188" t="inlineStr">
        <is>
          <t>Outside Air Inlet / Duct Airflow</t>
        </is>
      </c>
      <c r="C1817" s="174" t="n"/>
      <c r="D1817" s="174" t="n"/>
      <c r="E1817" s="174" t="n"/>
      <c r="F1817" s="173" t="n"/>
      <c r="G1817" s="233" t="inlineStr">
        <is>
          <t>Design VEL</t>
        </is>
      </c>
      <c r="H1817" s="194" t="inlineStr">
        <is>
          <t>Design CFM</t>
        </is>
      </c>
      <c r="I1817" s="188" t="inlineStr">
        <is>
          <t>Initial</t>
        </is>
      </c>
      <c r="J1817" s="173" t="n"/>
      <c r="K1817" s="188" t="inlineStr">
        <is>
          <t>Final</t>
        </is>
      </c>
      <c r="L1817" s="173" t="n"/>
      <c r="M1817" s="188" t="inlineStr">
        <is>
          <t>%</t>
        </is>
      </c>
    </row>
    <row r="1818" ht="13.35" customHeight="1" s="162">
      <c r="B1818" s="153" t="inlineStr">
        <is>
          <t>No.</t>
        </is>
      </c>
      <c r="C1818" s="188" t="inlineStr">
        <is>
          <t>Area Served</t>
        </is>
      </c>
      <c r="D1818" s="188" t="inlineStr">
        <is>
          <t>Type</t>
        </is>
      </c>
      <c r="E1818" s="188" t="inlineStr">
        <is>
          <t>Size</t>
        </is>
      </c>
      <c r="F1818" s="188" t="inlineStr">
        <is>
          <t>Ak</t>
        </is>
      </c>
      <c r="G1818" s="440" t="n"/>
      <c r="H1818" s="440" t="n"/>
      <c r="I1818" s="188" t="inlineStr">
        <is>
          <t>VEL</t>
        </is>
      </c>
      <c r="J1818" s="188" t="inlineStr">
        <is>
          <t>CFM</t>
        </is>
      </c>
      <c r="K1818" s="188" t="inlineStr">
        <is>
          <t>VEL</t>
        </is>
      </c>
      <c r="L1818" s="188" t="inlineStr">
        <is>
          <t>CFM</t>
        </is>
      </c>
      <c r="M1818" s="440" t="n"/>
    </row>
    <row r="1819" ht="13.35" customHeight="1" s="162">
      <c r="B1819" s="31" t="n"/>
      <c r="C1819" s="31" t="n"/>
      <c r="E1819" s="31" t="n"/>
      <c r="F1819" s="32" t="n"/>
      <c r="G1819" s="33">
        <f>IF(F1819="", "", IF(OR(ISTEXT(H1819),ISTEXT(F1819)),"",H1819/F1819))</f>
        <v/>
      </c>
      <c r="H1819" s="33" t="n"/>
      <c r="I1819" s="33" t="n"/>
      <c r="J1819" s="33">
        <f>IF(I1819="", "", IF(OR(ISTEXT(I1819),ISTEXT($F1819)),"",I1819*$F1819))</f>
        <v/>
      </c>
      <c r="K1819" s="33" t="n"/>
      <c r="L1819" s="33">
        <f>IF(K1819="", "", IF(OR(ISTEXT(K1819),ISTEXT($F1819)),"",K1819*$F1819))</f>
        <v/>
      </c>
      <c r="M1819" s="30">
        <f>IF(OR(H1819="",H1819=0),"",IF(K1819="",IF(J1819="","",IF(OR(ISTEXT(J1819),ISTEXT(H1819)),"",J1819/H1819)),IF(OR(ISTEXT(L1819),ISTEXT(H1819)),"",L1819/H1819)))</f>
        <v/>
      </c>
    </row>
    <row r="1820" ht="13.35" customHeight="1" s="162">
      <c r="B1820" s="188" t="inlineStr">
        <is>
          <t>Remarks</t>
        </is>
      </c>
      <c r="C1820" s="173" t="n"/>
      <c r="D1820" s="154" t="n"/>
      <c r="E1820" s="174" t="n"/>
      <c r="F1820" s="174" t="n"/>
      <c r="G1820" s="174" t="n"/>
      <c r="H1820" s="174" t="n"/>
      <c r="I1820" s="174" t="n"/>
      <c r="J1820" s="174" t="n"/>
      <c r="K1820" s="174" t="n"/>
      <c r="L1820" s="174" t="n"/>
      <c r="M1820" s="173" t="n"/>
    </row>
    <row r="1821" ht="13.35" customHeight="1" s="162">
      <c r="B1821" s="154" t="n"/>
      <c r="C1821" s="174" t="n"/>
      <c r="D1821" s="174" t="n"/>
      <c r="E1821" s="174" t="n"/>
      <c r="F1821" s="174" t="n"/>
      <c r="G1821" s="174" t="n"/>
      <c r="H1821" s="174" t="n"/>
      <c r="I1821" s="174" t="n"/>
      <c r="J1821" s="174" t="n"/>
      <c r="K1821" s="174" t="n"/>
      <c r="L1821" s="174" t="n"/>
      <c r="M1821" s="173" t="n"/>
    </row>
    <row r="1822" ht="13.35" customHeight="1" s="162">
      <c r="B1822" s="154" t="n"/>
      <c r="C1822" s="174" t="n"/>
      <c r="D1822" s="174" t="n"/>
      <c r="E1822" s="174" t="n"/>
      <c r="F1822" s="174" t="n"/>
      <c r="G1822" s="174" t="n"/>
      <c r="H1822" s="174" t="n"/>
      <c r="I1822" s="174" t="n"/>
      <c r="J1822" s="174" t="n"/>
      <c r="K1822" s="174" t="n"/>
      <c r="L1822" s="174" t="n"/>
      <c r="M1822" s="173" t="n"/>
    </row>
    <row r="1823" ht="13.35" customHeight="1" s="162"/>
    <row r="1824" ht="13.35" customHeight="1" s="162">
      <c r="B1824" s="200" t="inlineStr">
        <is>
          <t>System (cont.)</t>
        </is>
      </c>
      <c r="C1824" s="403" t="n"/>
      <c r="D1824" s="209">
        <f>IF('{Equipment Data Entry}'!B24="","",'{Equipment Data Entry}'!B24)</f>
        <v/>
      </c>
      <c r="E1824" s="418" t="n"/>
      <c r="F1824" s="403" t="n"/>
      <c r="G1824" s="200" t="inlineStr">
        <is>
          <t>Service</t>
        </is>
      </c>
      <c r="H1824" s="403" t="n"/>
      <c r="I1824" s="210">
        <f>IF('{Equipment Data Entry}'!C24="","",'{Equipment Data Entry}'!C24)</f>
        <v/>
      </c>
      <c r="J1824" s="418" t="n"/>
      <c r="K1824" s="418" t="n"/>
      <c r="L1824" s="418" t="n"/>
      <c r="M1824" s="403" t="n"/>
    </row>
    <row r="1825" ht="13.35" customHeight="1" s="162">
      <c r="B1825" s="422" t="n"/>
      <c r="C1825" s="423" t="n"/>
      <c r="D1825" s="422" t="n"/>
      <c r="E1825" s="424" t="n"/>
      <c r="F1825" s="423" t="n"/>
      <c r="G1825" s="422" t="n"/>
      <c r="H1825" s="423" t="n"/>
      <c r="I1825" s="422" t="n"/>
      <c r="J1825" s="424" t="n"/>
      <c r="K1825" s="424" t="n"/>
      <c r="L1825" s="424" t="n"/>
      <c r="M1825" s="423" t="n"/>
    </row>
    <row r="1826" ht="13.35" customHeight="1" s="162">
      <c r="B1826" s="188" t="inlineStr">
        <is>
          <t>Supply Air Outlets (cont.)</t>
        </is>
      </c>
      <c r="C1826" s="174" t="n"/>
      <c r="D1826" s="174" t="n"/>
      <c r="E1826" s="174" t="n"/>
      <c r="F1826" s="173" t="n"/>
      <c r="G1826" s="233" t="inlineStr">
        <is>
          <t>Design VEL</t>
        </is>
      </c>
      <c r="H1826" s="194" t="inlineStr">
        <is>
          <t>Design CFM</t>
        </is>
      </c>
      <c r="I1826" s="188" t="inlineStr">
        <is>
          <t>Initial</t>
        </is>
      </c>
      <c r="J1826" s="173" t="n"/>
      <c r="K1826" s="188" t="inlineStr">
        <is>
          <t>Final</t>
        </is>
      </c>
      <c r="L1826" s="173" t="n"/>
      <c r="M1826" s="188" t="inlineStr">
        <is>
          <t>%</t>
        </is>
      </c>
    </row>
    <row r="1827" ht="13.35" customHeight="1" s="162">
      <c r="B1827" s="153" t="inlineStr">
        <is>
          <t>No.</t>
        </is>
      </c>
      <c r="C1827" s="188" t="inlineStr">
        <is>
          <t>Area Served</t>
        </is>
      </c>
      <c r="D1827" s="188" t="inlineStr">
        <is>
          <t>Type</t>
        </is>
      </c>
      <c r="E1827" s="188" t="inlineStr">
        <is>
          <t>Size</t>
        </is>
      </c>
      <c r="F1827" s="188" t="inlineStr">
        <is>
          <t>Ak</t>
        </is>
      </c>
      <c r="G1827" s="440" t="n"/>
      <c r="H1827" s="440" t="n"/>
      <c r="I1827" s="188" t="inlineStr">
        <is>
          <t>VEL</t>
        </is>
      </c>
      <c r="J1827" s="188" t="inlineStr">
        <is>
          <t>CFM</t>
        </is>
      </c>
      <c r="K1827" s="188" t="inlineStr">
        <is>
          <t>VEL</t>
        </is>
      </c>
      <c r="L1827" s="188" t="inlineStr">
        <is>
          <t>CFM</t>
        </is>
      </c>
      <c r="M1827" s="440" t="n"/>
    </row>
    <row r="1828" ht="13.35" customHeight="1" s="162">
      <c r="B1828" s="307" t="n"/>
      <c r="C1828" s="307" t="n"/>
      <c r="E1828" s="307" t="n"/>
      <c r="F1828" s="32" t="n"/>
      <c r="G1828" s="33">
        <f>IF(F1828="", "", IF(OR(ISTEXT(H1828),ISTEXT(F1828)),"",H1828/F1828))</f>
        <v/>
      </c>
      <c r="H1828" s="33" t="n"/>
      <c r="I1828" s="33" t="n"/>
      <c r="J1828" s="33">
        <f>IF(I1828="", "", IF(OR(ISTEXT(I1828),ISTEXT($F1828)),"",I1828*$F1828))</f>
        <v/>
      </c>
      <c r="K1828" s="33" t="n"/>
      <c r="L1828" s="33">
        <f>IF(K1828="", "", IF(OR(ISTEXT(K1828),ISTEXT($F1828)),"",K1828*$F1828))</f>
        <v/>
      </c>
      <c r="M1828" s="30">
        <f>IF(OR(H1828="",H1828=0),"",IF(K1828="",IF(J1828="","",IF(OR(ISTEXT(J1828),ISTEXT(H1828)),"",J1828/H1828)),IF(OR(ISTEXT(L1828),ISTEXT(H1828)),"",L1828/H1828)))</f>
        <v/>
      </c>
    </row>
    <row r="1829" ht="13.35" customHeight="1" s="162">
      <c r="B1829" s="307" t="n"/>
      <c r="C1829" s="307" t="n"/>
      <c r="E1829" s="307" t="n"/>
      <c r="F1829" s="32" t="n"/>
      <c r="G1829" s="33">
        <f>IF(F1829="", "", IF(OR(ISTEXT(H1829),ISTEXT(F1829)),"",H1829/F1829))</f>
        <v/>
      </c>
      <c r="H1829" s="33" t="n"/>
      <c r="I1829" s="33" t="n"/>
      <c r="J1829" s="33">
        <f>IF(I1829="", "", IF(OR(ISTEXT(I1829),ISTEXT($F1829)),"",I1829*$F1829))</f>
        <v/>
      </c>
      <c r="K1829" s="33" t="n"/>
      <c r="L1829" s="33">
        <f>IF(K1829="", "", IF(OR(ISTEXT(K1829),ISTEXT($F1829)),"",K1829*$F1829))</f>
        <v/>
      </c>
      <c r="M1829" s="30">
        <f>IF(OR(H1829="",H1829=0),"",IF(K1829="",IF(J1829="","",IF(OR(ISTEXT(J1829),ISTEXT(H1829)),"",J1829/H1829)),IF(OR(ISTEXT(L1829),ISTEXT(H1829)),"",L1829/H1829)))</f>
        <v/>
      </c>
    </row>
    <row r="1830" ht="13.35" customHeight="1" s="162">
      <c r="B1830" s="307" t="n"/>
      <c r="C1830" s="307" t="n"/>
      <c r="E1830" s="307" t="n"/>
      <c r="F1830" s="32" t="n"/>
      <c r="G1830" s="33">
        <f>IF(F1830="", "", IF(OR(ISTEXT(H1830),ISTEXT(F1830)),"",H1830/F1830))</f>
        <v/>
      </c>
      <c r="H1830" s="33" t="n"/>
      <c r="I1830" s="33" t="n"/>
      <c r="J1830" s="33">
        <f>IF(I1830="", "", IF(OR(ISTEXT(I1830),ISTEXT($F1830)),"",I1830*$F1830))</f>
        <v/>
      </c>
      <c r="K1830" s="33" t="n"/>
      <c r="L1830" s="33">
        <f>IF(K1830="", "", IF(OR(ISTEXT(K1830),ISTEXT($F1830)),"",K1830*$F1830))</f>
        <v/>
      </c>
      <c r="M1830" s="30">
        <f>IF(OR(H1830="",H1830=0),"",IF(K1830="",IF(J1830="","",IF(OR(ISTEXT(J1830),ISTEXT(H1830)),"",J1830/H1830)),IF(OR(ISTEXT(L1830),ISTEXT(H1830)),"",L1830/H1830)))</f>
        <v/>
      </c>
    </row>
    <row r="1831" ht="13.35" customHeight="1" s="162">
      <c r="B1831" s="307" t="n"/>
      <c r="C1831" s="307" t="n"/>
      <c r="E1831" s="307" t="n"/>
      <c r="F1831" s="32" t="n"/>
      <c r="G1831" s="33">
        <f>IF(F1831="", "", IF(OR(ISTEXT(H1831),ISTEXT(F1831)),"",H1831/F1831))</f>
        <v/>
      </c>
      <c r="H1831" s="33" t="n"/>
      <c r="I1831" s="33" t="n"/>
      <c r="J1831" s="33">
        <f>IF(I1831="", "", IF(OR(ISTEXT(I1831),ISTEXT($F1831)),"",I1831*$F1831))</f>
        <v/>
      </c>
      <c r="K1831" s="33" t="n"/>
      <c r="L1831" s="33">
        <f>IF(K1831="", "", IF(OR(ISTEXT(K1831),ISTEXT($F1831)),"",K1831*$F1831))</f>
        <v/>
      </c>
      <c r="M1831" s="30">
        <f>IF(OR(H1831="",H1831=0),"",IF(K1831="",IF(J1831="","",IF(OR(ISTEXT(J1831),ISTEXT(H1831)),"",J1831/H1831)),IF(OR(ISTEXT(L1831),ISTEXT(H1831)),"",L1831/H1831)))</f>
        <v/>
      </c>
    </row>
    <row r="1832" ht="13.35" customHeight="1" s="162">
      <c r="B1832" s="307" t="n"/>
      <c r="C1832" s="307" t="n"/>
      <c r="E1832" s="307" t="n"/>
      <c r="F1832" s="32" t="n"/>
      <c r="G1832" s="33">
        <f>IF(F1832="", "", IF(OR(ISTEXT(H1832),ISTEXT(F1832)),"",H1832/F1832))</f>
        <v/>
      </c>
      <c r="H1832" s="33" t="n"/>
      <c r="I1832" s="33" t="n"/>
      <c r="J1832" s="33">
        <f>IF(I1832="", "", IF(OR(ISTEXT(I1832),ISTEXT($F1832)),"",I1832*$F1832))</f>
        <v/>
      </c>
      <c r="K1832" s="33" t="n"/>
      <c r="L1832" s="33">
        <f>IF(K1832="", "", IF(OR(ISTEXT(K1832),ISTEXT($F1832)),"",K1832*$F1832))</f>
        <v/>
      </c>
      <c r="M1832" s="30">
        <f>IF(OR(H1832="",H1832=0),"",IF(K1832="",IF(J1832="","",IF(OR(ISTEXT(J1832),ISTEXT(H1832)),"",J1832/H1832)),IF(OR(ISTEXT(L1832),ISTEXT(H1832)),"",L1832/H1832)))</f>
        <v/>
      </c>
    </row>
    <row r="1833" ht="13.35" customHeight="1" s="162">
      <c r="B1833" s="307" t="n"/>
      <c r="C1833" s="307" t="n"/>
      <c r="E1833" s="307" t="n"/>
      <c r="F1833" s="32" t="n"/>
      <c r="G1833" s="33">
        <f>IF(F1833="", "", IF(OR(ISTEXT(H1833),ISTEXT(F1833)),"",H1833/F1833))</f>
        <v/>
      </c>
      <c r="H1833" s="33" t="n"/>
      <c r="I1833" s="33" t="n"/>
      <c r="J1833" s="33">
        <f>IF(I1833="", "", IF(OR(ISTEXT(I1833),ISTEXT($F1833)),"",I1833*$F1833))</f>
        <v/>
      </c>
      <c r="K1833" s="33" t="n"/>
      <c r="L1833" s="33">
        <f>IF(K1833="", "", IF(OR(ISTEXT(K1833),ISTEXT($F1833)),"",K1833*$F1833))</f>
        <v/>
      </c>
      <c r="M1833" s="30">
        <f>IF(OR(H1833="",H1833=0),"",IF(K1833="",IF(J1833="","",IF(OR(ISTEXT(J1833),ISTEXT(H1833)),"",J1833/H1833)),IF(OR(ISTEXT(L1833),ISTEXT(H1833)),"",L1833/H1833)))</f>
        <v/>
      </c>
    </row>
    <row r="1834" ht="13.35" customHeight="1" s="162">
      <c r="B1834" s="307" t="n"/>
      <c r="C1834" s="307" t="n"/>
      <c r="E1834" s="307" t="n"/>
      <c r="F1834" s="32" t="n"/>
      <c r="G1834" s="33">
        <f>IF(F1834="", "", IF(OR(ISTEXT(H1834),ISTEXT(F1834)),"",H1834/F1834))</f>
        <v/>
      </c>
      <c r="H1834" s="33" t="n"/>
      <c r="I1834" s="33" t="n"/>
      <c r="J1834" s="33">
        <f>IF(I1834="", "", IF(OR(ISTEXT(I1834),ISTEXT($F1834)),"",I1834*$F1834))</f>
        <v/>
      </c>
      <c r="K1834" s="33" t="n"/>
      <c r="L1834" s="33">
        <f>IF(K1834="", "", IF(OR(ISTEXT(K1834),ISTEXT($F1834)),"",K1834*$F1834))</f>
        <v/>
      </c>
      <c r="M1834" s="30">
        <f>IF(OR(H1834="",H1834=0),"",IF(K1834="",IF(J1834="","",IF(OR(ISTEXT(J1834),ISTEXT(H1834)),"",J1834/H1834)),IF(OR(ISTEXT(L1834),ISTEXT(H1834)),"",L1834/H1834)))</f>
        <v/>
      </c>
    </row>
    <row r="1835" ht="13.35" customHeight="1" s="162">
      <c r="B1835" s="307" t="n"/>
      <c r="C1835" s="307" t="n"/>
      <c r="E1835" s="307" t="n"/>
      <c r="F1835" s="32" t="n"/>
      <c r="G1835" s="33">
        <f>IF(F1835="", "", IF(OR(ISTEXT(H1835),ISTEXT(F1835)),"",H1835/F1835))</f>
        <v/>
      </c>
      <c r="H1835" s="33" t="n"/>
      <c r="I1835" s="33" t="n"/>
      <c r="J1835" s="33">
        <f>IF(I1835="", "", IF(OR(ISTEXT(I1835),ISTEXT($F1835)),"",I1835*$F1835))</f>
        <v/>
      </c>
      <c r="K1835" s="33" t="n"/>
      <c r="L1835" s="33">
        <f>IF(K1835="", "", IF(OR(ISTEXT(K1835),ISTEXT($F1835)),"",K1835*$F1835))</f>
        <v/>
      </c>
      <c r="M1835" s="30">
        <f>IF(OR(H1835="",H1835=0),"",IF(K1835="",IF(J1835="","",IF(OR(ISTEXT(J1835),ISTEXT(H1835)),"",J1835/H1835)),IF(OR(ISTEXT(L1835),ISTEXT(H1835)),"",L1835/H1835)))</f>
        <v/>
      </c>
    </row>
    <row r="1836" ht="13.35" customHeight="1" s="162">
      <c r="B1836" s="307" t="n"/>
      <c r="C1836" s="307" t="n"/>
      <c r="E1836" s="307" t="n"/>
      <c r="F1836" s="32" t="n"/>
      <c r="G1836" s="33">
        <f>IF(F1836="", "", IF(OR(ISTEXT(H1836),ISTEXT(F1836)),"",H1836/F1836))</f>
        <v/>
      </c>
      <c r="H1836" s="33" t="n"/>
      <c r="I1836" s="33" t="n"/>
      <c r="J1836" s="33">
        <f>IF(I1836="", "", IF(OR(ISTEXT(I1836),ISTEXT($F1836)),"",I1836*$F1836))</f>
        <v/>
      </c>
      <c r="K1836" s="33" t="n"/>
      <c r="L1836" s="33">
        <f>IF(K1836="", "", IF(OR(ISTEXT(K1836),ISTEXT($F1836)),"",K1836*$F1836))</f>
        <v/>
      </c>
      <c r="M1836" s="30">
        <f>IF(OR(H1836="",H1836=0),"",IF(K1836="",IF(J1836="","",IF(OR(ISTEXT(J1836),ISTEXT(H1836)),"",J1836/H1836)),IF(OR(ISTEXT(L1836),ISTEXT(H1836)),"",L1836/H1836)))</f>
        <v/>
      </c>
    </row>
    <row r="1837" ht="13.35" customHeight="1" s="162">
      <c r="B1837" s="307" t="n"/>
      <c r="C1837" s="307" t="n"/>
      <c r="E1837" s="307" t="n"/>
      <c r="F1837" s="32" t="n"/>
      <c r="G1837" s="33">
        <f>IF(F1837="", "", IF(OR(ISTEXT(H1837),ISTEXT(F1837)),"",H1837/F1837))</f>
        <v/>
      </c>
      <c r="H1837" s="33" t="n"/>
      <c r="I1837" s="33" t="n"/>
      <c r="J1837" s="33">
        <f>IF(I1837="", "", IF(OR(ISTEXT(I1837),ISTEXT($F1837)),"",I1837*$F1837))</f>
        <v/>
      </c>
      <c r="K1837" s="33" t="n"/>
      <c r="L1837" s="33">
        <f>IF(K1837="", "", IF(OR(ISTEXT(K1837),ISTEXT($F1837)),"",K1837*$F1837))</f>
        <v/>
      </c>
      <c r="M1837" s="30">
        <f>IF(OR(H1837="",H1837=0),"",IF(K1837="",IF(J1837="","",IF(OR(ISTEXT(J1837),ISTEXT(H1837)),"",J1837/H1837)),IF(OR(ISTEXT(L1837),ISTEXT(H1837)),"",L1837/H1837)))</f>
        <v/>
      </c>
    </row>
    <row r="1838" ht="13.35" customHeight="1" s="162">
      <c r="B1838" s="307" t="n"/>
      <c r="C1838" s="307" t="n"/>
      <c r="E1838" s="307" t="n"/>
      <c r="F1838" s="32" t="n"/>
      <c r="G1838" s="33">
        <f>IF(F1838="", "", IF(OR(ISTEXT(H1838),ISTEXT(F1838)),"",H1838/F1838))</f>
        <v/>
      </c>
      <c r="H1838" s="33" t="n"/>
      <c r="I1838" s="33" t="n"/>
      <c r="J1838" s="33">
        <f>IF(I1838="", "", IF(OR(ISTEXT(I1838),ISTEXT($F1838)),"",I1838*$F1838))</f>
        <v/>
      </c>
      <c r="K1838" s="33" t="n"/>
      <c r="L1838" s="33">
        <f>IF(K1838="", "", IF(OR(ISTEXT(K1838),ISTEXT($F1838)),"",K1838*$F1838))</f>
        <v/>
      </c>
      <c r="M1838" s="30">
        <f>IF(OR(H1838="",H1838=0),"",IF(K1838="",IF(J1838="","",IF(OR(ISTEXT(J1838),ISTEXT(H1838)),"",J1838/H1838)),IF(OR(ISTEXT(L1838),ISTEXT(H1838)),"",L1838/H1838)))</f>
        <v/>
      </c>
    </row>
    <row r="1839" ht="13.35" customHeight="1" s="162">
      <c r="B1839" s="307" t="n"/>
      <c r="C1839" s="307" t="n"/>
      <c r="E1839" s="307" t="n"/>
      <c r="F1839" s="32" t="n"/>
      <c r="G1839" s="33">
        <f>IF(F1839="", "", IF(OR(ISTEXT(H1839),ISTEXT(F1839)),"",H1839/F1839))</f>
        <v/>
      </c>
      <c r="H1839" s="33" t="n"/>
      <c r="I1839" s="33" t="n"/>
      <c r="J1839" s="33">
        <f>IF(I1839="", "", IF(OR(ISTEXT(I1839),ISTEXT($F1839)),"",I1839*$F1839))</f>
        <v/>
      </c>
      <c r="K1839" s="33" t="n"/>
      <c r="L1839" s="33">
        <f>IF(K1839="", "", IF(OR(ISTEXT(K1839),ISTEXT($F1839)),"",K1839*$F1839))</f>
        <v/>
      </c>
      <c r="M1839" s="30">
        <f>IF(OR(H1839="",H1839=0),"",IF(K1839="",IF(J1839="","",IF(OR(ISTEXT(J1839),ISTEXT(H1839)),"",J1839/H1839)),IF(OR(ISTEXT(L1839),ISTEXT(H1839)),"",L1839/H1839)))</f>
        <v/>
      </c>
    </row>
    <row r="1840" ht="13.35" customHeight="1" s="162">
      <c r="B1840" s="307" t="n"/>
      <c r="C1840" s="307" t="n"/>
      <c r="E1840" s="307" t="n"/>
      <c r="F1840" s="32" t="n"/>
      <c r="G1840" s="33">
        <f>IF(F1840="", "", IF(OR(ISTEXT(H1840),ISTEXT(F1840)),"",H1840/F1840))</f>
        <v/>
      </c>
      <c r="H1840" s="33" t="n"/>
      <c r="I1840" s="33" t="n"/>
      <c r="J1840" s="33">
        <f>IF(I1840="", "", IF(OR(ISTEXT(I1840),ISTEXT($F1840)),"",I1840*$F1840))</f>
        <v/>
      </c>
      <c r="K1840" s="33" t="n"/>
      <c r="L1840" s="33">
        <f>IF(K1840="", "", IF(OR(ISTEXT(K1840),ISTEXT($F1840)),"",K1840*$F1840))</f>
        <v/>
      </c>
      <c r="M1840" s="30">
        <f>IF(OR(H1840="",H1840=0),"",IF(K1840="",IF(J1840="","",IF(OR(ISTEXT(J1840),ISTEXT(H1840)),"",J1840/H1840)),IF(OR(ISTEXT(L1840),ISTEXT(H1840)),"",L1840/H1840)))</f>
        <v/>
      </c>
    </row>
    <row r="1841" ht="13.35" customHeight="1" s="162">
      <c r="B1841" s="307" t="n"/>
      <c r="C1841" s="307" t="n"/>
      <c r="E1841" s="307" t="n"/>
      <c r="F1841" s="32" t="n"/>
      <c r="G1841" s="33">
        <f>IF(F1841="", "", IF(OR(ISTEXT(H1841),ISTEXT(F1841)),"",H1841/F1841))</f>
        <v/>
      </c>
      <c r="H1841" s="33" t="n"/>
      <c r="I1841" s="33" t="n"/>
      <c r="J1841" s="33">
        <f>IF(I1841="", "", IF(OR(ISTEXT(I1841),ISTEXT($F1841)),"",I1841*$F1841))</f>
        <v/>
      </c>
      <c r="K1841" s="33" t="n"/>
      <c r="L1841" s="33">
        <f>IF(K1841="", "", IF(OR(ISTEXT(K1841),ISTEXT($F1841)),"",K1841*$F1841))</f>
        <v/>
      </c>
      <c r="M1841" s="30">
        <f>IF(OR(H1841="",H1841=0),"",IF(K1841="",IF(J1841="","",IF(OR(ISTEXT(J1841),ISTEXT(H1841)),"",J1841/H1841)),IF(OR(ISTEXT(L1841),ISTEXT(H1841)),"",L1841/H1841)))</f>
        <v/>
      </c>
    </row>
    <row r="1842" ht="13.35" customHeight="1" s="162">
      <c r="B1842" s="307" t="n"/>
      <c r="C1842" s="307" t="n"/>
      <c r="E1842" s="307" t="n"/>
      <c r="F1842" s="32" t="n"/>
      <c r="G1842" s="33">
        <f>IF(F1842="", "", IF(OR(ISTEXT(H1842),ISTEXT(F1842)),"",H1842/F1842))</f>
        <v/>
      </c>
      <c r="H1842" s="33" t="n"/>
      <c r="I1842" s="33" t="n"/>
      <c r="J1842" s="33">
        <f>IF(I1842="", "", IF(OR(ISTEXT(I1842),ISTEXT($F1842)),"",I1842*$F1842))</f>
        <v/>
      </c>
      <c r="K1842" s="33" t="n"/>
      <c r="L1842" s="33">
        <f>IF(K1842="", "", IF(OR(ISTEXT(K1842),ISTEXT($F1842)),"",K1842*$F1842))</f>
        <v/>
      </c>
      <c r="M1842" s="30">
        <f>IF(OR(H1842="",H1842=0),"",IF(K1842="",IF(J1842="","",IF(OR(ISTEXT(J1842),ISTEXT(H1842)),"",J1842/H1842)),IF(OR(ISTEXT(L1842),ISTEXT(H1842)),"",L1842/H1842)))</f>
        <v/>
      </c>
    </row>
    <row r="1843" ht="13.35" customHeight="1" s="162">
      <c r="B1843" s="307" t="n"/>
      <c r="C1843" s="307" t="n"/>
      <c r="E1843" s="307" t="n"/>
      <c r="F1843" s="32" t="n"/>
      <c r="G1843" s="33">
        <f>IF(F1843="", "", IF(OR(ISTEXT(H1843),ISTEXT(F1843)),"",H1843/F1843))</f>
        <v/>
      </c>
      <c r="H1843" s="33" t="n"/>
      <c r="I1843" s="33" t="n"/>
      <c r="J1843" s="33">
        <f>IF(I1843="", "", IF(OR(ISTEXT(I1843),ISTEXT($F1843)),"",I1843*$F1843))</f>
        <v/>
      </c>
      <c r="K1843" s="33" t="n"/>
      <c r="L1843" s="33">
        <f>IF(K1843="", "", IF(OR(ISTEXT(K1843),ISTEXT($F1843)),"",K1843*$F1843))</f>
        <v/>
      </c>
      <c r="M1843" s="30">
        <f>IF(OR(H1843="",H1843=0),"",IF(K1843="",IF(J1843="","",IF(OR(ISTEXT(J1843),ISTEXT(H1843)),"",J1843/H1843)),IF(OR(ISTEXT(L1843),ISTEXT(H1843)),"",L1843/H1843)))</f>
        <v/>
      </c>
    </row>
    <row r="1844" ht="13.35" customHeight="1" s="162">
      <c r="B1844" s="307" t="n"/>
      <c r="C1844" s="307" t="n"/>
      <c r="E1844" s="307" t="n"/>
      <c r="F1844" s="32" t="n"/>
      <c r="G1844" s="33">
        <f>IF(F1844="", "", IF(OR(ISTEXT(H1844),ISTEXT(F1844)),"",H1844/F1844))</f>
        <v/>
      </c>
      <c r="H1844" s="33" t="n"/>
      <c r="I1844" s="33" t="n"/>
      <c r="J1844" s="33">
        <f>IF(I1844="", "", IF(OR(ISTEXT(I1844),ISTEXT($F1844)),"",I1844*$F1844))</f>
        <v/>
      </c>
      <c r="K1844" s="33" t="n"/>
      <c r="L1844" s="33">
        <f>IF(K1844="", "", IF(OR(ISTEXT(K1844),ISTEXT($F1844)),"",K1844*$F1844))</f>
        <v/>
      </c>
      <c r="M1844" s="30">
        <f>IF(OR(H1844="",H1844=0),"",IF(K1844="",IF(J1844="","",IF(OR(ISTEXT(J1844),ISTEXT(H1844)),"",J1844/H1844)),IF(OR(ISTEXT(L1844),ISTEXT(H1844)),"",L1844/H1844)))</f>
        <v/>
      </c>
    </row>
    <row r="1845" ht="13.35" customHeight="1" s="162">
      <c r="B1845" s="307" t="n"/>
      <c r="C1845" s="307" t="n"/>
      <c r="E1845" s="307" t="n"/>
      <c r="F1845" s="32" t="n"/>
      <c r="G1845" s="33">
        <f>IF(F1845="", "", IF(OR(ISTEXT(H1845),ISTEXT(F1845)),"",H1845/F1845))</f>
        <v/>
      </c>
      <c r="H1845" s="33" t="n"/>
      <c r="I1845" s="33" t="n"/>
      <c r="J1845" s="33">
        <f>IF(I1845="", "", IF(OR(ISTEXT(I1845),ISTEXT($F1845)),"",I1845*$F1845))</f>
        <v/>
      </c>
      <c r="K1845" s="33" t="n"/>
      <c r="L1845" s="33">
        <f>IF(K1845="", "", IF(OR(ISTEXT(K1845),ISTEXT($F1845)),"",K1845*$F1845))</f>
        <v/>
      </c>
      <c r="M1845" s="30">
        <f>IF(OR(H1845="",H1845=0),"",IF(K1845="",IF(J1845="","",IF(OR(ISTEXT(J1845),ISTEXT(H1845)),"",J1845/H1845)),IF(OR(ISTEXT(L1845),ISTEXT(H1845)),"",L1845/H1845)))</f>
        <v/>
      </c>
    </row>
    <row r="1846" ht="13.35" customHeight="1" s="162">
      <c r="B1846" s="307" t="n"/>
      <c r="C1846" s="307" t="n"/>
      <c r="E1846" s="307" t="n"/>
      <c r="F1846" s="32" t="n"/>
      <c r="G1846" s="33">
        <f>IF(F1846="", "", IF(OR(ISTEXT(H1846),ISTEXT(F1846)),"",H1846/F1846))</f>
        <v/>
      </c>
      <c r="H1846" s="33" t="n"/>
      <c r="I1846" s="33" t="n"/>
      <c r="J1846" s="33">
        <f>IF(I1846="", "", IF(OR(ISTEXT(I1846),ISTEXT($F1846)),"",I1846*$F1846))</f>
        <v/>
      </c>
      <c r="K1846" s="33" t="n"/>
      <c r="L1846" s="33">
        <f>IF(K1846="", "", IF(OR(ISTEXT(K1846),ISTEXT($F1846)),"",K1846*$F1846))</f>
        <v/>
      </c>
      <c r="M1846" s="30">
        <f>IF(OR(H1846="",H1846=0),"",IF(K1846="",IF(J1846="","",IF(OR(ISTEXT(J1846),ISTEXT(H1846)),"",J1846/H1846)),IF(OR(ISTEXT(L1846),ISTEXT(H1846)),"",L1846/H1846)))</f>
        <v/>
      </c>
    </row>
    <row r="1847" ht="13.35" customHeight="1" s="162">
      <c r="B1847" s="307" t="n"/>
      <c r="C1847" s="307" t="n"/>
      <c r="E1847" s="307" t="n"/>
      <c r="F1847" s="32" t="n"/>
      <c r="G1847" s="33">
        <f>IF(F1847="", "", IF(OR(ISTEXT(H1847),ISTEXT(F1847)),"",H1847/F1847))</f>
        <v/>
      </c>
      <c r="H1847" s="33" t="n"/>
      <c r="I1847" s="33" t="n"/>
      <c r="J1847" s="33">
        <f>IF(I1847="", "", IF(OR(ISTEXT(I1847),ISTEXT($F1847)),"",I1847*$F1847))</f>
        <v/>
      </c>
      <c r="K1847" s="33" t="n"/>
      <c r="L1847" s="33">
        <f>IF(K1847="", "", IF(OR(ISTEXT(K1847),ISTEXT($F1847)),"",K1847*$F1847))</f>
        <v/>
      </c>
      <c r="M1847" s="30">
        <f>IF(OR(H1847="",H1847=0),"",IF(K1847="",IF(J1847="","",IF(OR(ISTEXT(J1847),ISTEXT(H1847)),"",J1847/H1847)),IF(OR(ISTEXT(L1847),ISTEXT(H1847)),"",L1847/H1847)))</f>
        <v/>
      </c>
    </row>
    <row r="1848" ht="13.35" customHeight="1" s="162">
      <c r="B1848" s="307" t="n"/>
      <c r="C1848" s="307" t="n"/>
      <c r="E1848" s="307" t="n"/>
      <c r="F1848" s="32" t="n"/>
      <c r="G1848" s="33">
        <f>IF(F1848="", "", IF(OR(ISTEXT(H1848),ISTEXT(F1848)),"",H1848/F1848))</f>
        <v/>
      </c>
      <c r="H1848" s="33" t="n"/>
      <c r="I1848" s="33" t="n"/>
      <c r="J1848" s="33">
        <f>IF(I1848="", "", IF(OR(ISTEXT(I1848),ISTEXT($F1848)),"",I1848*$F1848))</f>
        <v/>
      </c>
      <c r="K1848" s="33" t="n"/>
      <c r="L1848" s="33">
        <f>IF(K1848="", "", IF(OR(ISTEXT(K1848),ISTEXT($F1848)),"",K1848*$F1848))</f>
        <v/>
      </c>
      <c r="M1848" s="30">
        <f>IF(OR(H1848="",H1848=0),"",IF(K1848="",IF(J1848="","",IF(OR(ISTEXT(J1848),ISTEXT(H1848)),"",J1848/H1848)),IF(OR(ISTEXT(L1848),ISTEXT(H1848)),"",L1848/H1848)))</f>
        <v/>
      </c>
    </row>
    <row r="1849" ht="13.35" customHeight="1" s="162">
      <c r="B1849" s="307" t="n"/>
      <c r="C1849" s="307" t="n"/>
      <c r="E1849" s="307" t="n"/>
      <c r="F1849" s="32" t="n"/>
      <c r="G1849" s="33">
        <f>IF(F1849="", "", IF(OR(ISTEXT(H1849),ISTEXT(F1849)),"",H1849/F1849))</f>
        <v/>
      </c>
      <c r="H1849" s="33" t="n"/>
      <c r="I1849" s="33" t="n"/>
      <c r="J1849" s="33">
        <f>IF(I1849="", "", IF(OR(ISTEXT(I1849),ISTEXT($F1849)),"",I1849*$F1849))</f>
        <v/>
      </c>
      <c r="K1849" s="33" t="n"/>
      <c r="L1849" s="33">
        <f>IF(K1849="", "", IF(OR(ISTEXT(K1849),ISTEXT($F1849)),"",K1849*$F1849))</f>
        <v/>
      </c>
      <c r="M1849" s="30">
        <f>IF(OR(H1849="",H1849=0),"",IF(K1849="",IF(J1849="","",IF(OR(ISTEXT(J1849),ISTEXT(H1849)),"",J1849/H1849)),IF(OR(ISTEXT(L1849),ISTEXT(H1849)),"",L1849/H1849)))</f>
        <v/>
      </c>
    </row>
    <row r="1850" ht="13.35" customHeight="1" s="162">
      <c r="B1850" s="307" t="n"/>
      <c r="C1850" s="307" t="n"/>
      <c r="E1850" s="307" t="n"/>
      <c r="F1850" s="32" t="n"/>
      <c r="G1850" s="33">
        <f>IF(F1850="", "", IF(OR(ISTEXT(H1850),ISTEXT(F1850)),"",H1850/F1850))</f>
        <v/>
      </c>
      <c r="H1850" s="33" t="n"/>
      <c r="I1850" s="33" t="n"/>
      <c r="J1850" s="33">
        <f>IF(I1850="", "", IF(OR(ISTEXT(I1850),ISTEXT($F1850)),"",I1850*$F1850))</f>
        <v/>
      </c>
      <c r="K1850" s="33" t="n"/>
      <c r="L1850" s="33">
        <f>IF(K1850="", "", IF(OR(ISTEXT(K1850),ISTEXT($F1850)),"",K1850*$F1850))</f>
        <v/>
      </c>
      <c r="M1850" s="30">
        <f>IF(OR(H1850="",H1850=0),"",IF(K1850="",IF(J1850="","",IF(OR(ISTEXT(J1850),ISTEXT(H1850)),"",J1850/H1850)),IF(OR(ISTEXT(L1850),ISTEXT(H1850)),"",L1850/H1850)))</f>
        <v/>
      </c>
    </row>
    <row r="1851" ht="13.35" customHeight="1" s="162">
      <c r="B1851" s="307" t="n"/>
      <c r="C1851" s="307" t="n"/>
      <c r="E1851" s="307" t="n"/>
      <c r="F1851" s="32" t="n"/>
      <c r="G1851" s="33">
        <f>IF(F1851="", "", IF(OR(ISTEXT(H1851),ISTEXT(F1851)),"",H1851/F1851))</f>
        <v/>
      </c>
      <c r="H1851" s="33" t="n"/>
      <c r="I1851" s="33" t="n"/>
      <c r="J1851" s="33">
        <f>IF(I1851="", "", IF(OR(ISTEXT(I1851),ISTEXT($F1851)),"",I1851*$F1851))</f>
        <v/>
      </c>
      <c r="K1851" s="33" t="n"/>
      <c r="L1851" s="33">
        <f>IF(K1851="", "", IF(OR(ISTEXT(K1851),ISTEXT($F1851)),"",K1851*$F1851))</f>
        <v/>
      </c>
      <c r="M1851" s="30">
        <f>IF(OR(H1851="",H1851=0),"",IF(K1851="",IF(J1851="","",IF(OR(ISTEXT(J1851),ISTEXT(H1851)),"",J1851/H1851)),IF(OR(ISTEXT(L1851),ISTEXT(H1851)),"",L1851/H1851)))</f>
        <v/>
      </c>
    </row>
    <row r="1852" ht="13.35" customHeight="1" s="162">
      <c r="B1852" s="307" t="n"/>
      <c r="C1852" s="307" t="n"/>
      <c r="E1852" s="307" t="n"/>
      <c r="F1852" s="32" t="n"/>
      <c r="G1852" s="33">
        <f>IF(F1852="", "", IF(OR(ISTEXT(H1852),ISTEXT(F1852)),"",H1852/F1852))</f>
        <v/>
      </c>
      <c r="H1852" s="33" t="n"/>
      <c r="I1852" s="33" t="n"/>
      <c r="J1852" s="33">
        <f>IF(I1852="", "", IF(OR(ISTEXT(I1852),ISTEXT($F1852)),"",I1852*$F1852))</f>
        <v/>
      </c>
      <c r="K1852" s="33" t="n"/>
      <c r="L1852" s="33">
        <f>IF(K1852="", "", IF(OR(ISTEXT(K1852),ISTEXT($F1852)),"",K1852*$F1852))</f>
        <v/>
      </c>
      <c r="M1852" s="30">
        <f>IF(OR(H1852="",H1852=0),"",IF(K1852="",IF(J1852="","",IF(OR(ISTEXT(J1852),ISTEXT(H1852)),"",J1852/H1852)),IF(OR(ISTEXT(L1852),ISTEXT(H1852)),"",L1852/H1852)))</f>
        <v/>
      </c>
    </row>
    <row r="1853" ht="13.35" customHeight="1" s="162">
      <c r="B1853" s="307" t="n"/>
      <c r="C1853" s="307" t="n"/>
      <c r="E1853" s="307" t="n"/>
      <c r="F1853" s="32" t="n"/>
      <c r="G1853" s="33">
        <f>IF(F1853="", "", IF(OR(ISTEXT(H1853),ISTEXT(F1853)),"",H1853/F1853))</f>
        <v/>
      </c>
      <c r="H1853" s="33" t="n"/>
      <c r="I1853" s="33" t="n"/>
      <c r="J1853" s="33">
        <f>IF(I1853="", "", IF(OR(ISTEXT(I1853),ISTEXT($F1853)),"",I1853*$F1853))</f>
        <v/>
      </c>
      <c r="K1853" s="33" t="n"/>
      <c r="L1853" s="33">
        <f>IF(K1853="", "", IF(OR(ISTEXT(K1853),ISTEXT($F1853)),"",K1853*$F1853))</f>
        <v/>
      </c>
      <c r="M1853" s="30">
        <f>IF(OR(H1853="",H1853=0),"",IF(K1853="",IF(J1853="","",IF(OR(ISTEXT(J1853),ISTEXT(H1853)),"",J1853/H1853)),IF(OR(ISTEXT(L1853),ISTEXT(H1853)),"",L1853/H1853)))</f>
        <v/>
      </c>
    </row>
    <row r="1854" ht="13.35" customHeight="1" s="162">
      <c r="B1854" s="307" t="n"/>
      <c r="C1854" s="307" t="n"/>
      <c r="E1854" s="307" t="n"/>
      <c r="F1854" s="32" t="n"/>
      <c r="G1854" s="33">
        <f>IF(F1854="", "", IF(OR(ISTEXT(H1854),ISTEXT(F1854)),"",H1854/F1854))</f>
        <v/>
      </c>
      <c r="H1854" s="33" t="n"/>
      <c r="I1854" s="33" t="n"/>
      <c r="J1854" s="33">
        <f>IF(I1854="", "", IF(OR(ISTEXT(I1854),ISTEXT($F1854)),"",I1854*$F1854))</f>
        <v/>
      </c>
      <c r="K1854" s="33" t="n"/>
      <c r="L1854" s="33">
        <f>IF(K1854="", "", IF(OR(ISTEXT(K1854),ISTEXT($F1854)),"",K1854*$F1854))</f>
        <v/>
      </c>
      <c r="M1854" s="30">
        <f>IF(OR(H1854="",H1854=0),"",IF(K1854="",IF(J1854="","",IF(OR(ISTEXT(J1854),ISTEXT(H1854)),"",J1854/H1854)),IF(OR(ISTEXT(L1854),ISTEXT(H1854)),"",L1854/H1854)))</f>
        <v/>
      </c>
    </row>
    <row r="1855" ht="13.35" customHeight="1" s="162">
      <c r="B1855" s="307" t="n"/>
      <c r="C1855" s="307" t="n"/>
      <c r="E1855" s="307" t="n"/>
      <c r="F1855" s="32" t="n"/>
      <c r="G1855" s="33">
        <f>IF(F1855="", "", IF(OR(ISTEXT(H1855),ISTEXT(F1855)),"",H1855/F1855))</f>
        <v/>
      </c>
      <c r="H1855" s="33" t="n"/>
      <c r="I1855" s="33" t="n"/>
      <c r="J1855" s="33">
        <f>IF(I1855="", "", IF(OR(ISTEXT(I1855),ISTEXT($F1855)),"",I1855*$F1855))</f>
        <v/>
      </c>
      <c r="K1855" s="33" t="n"/>
      <c r="L1855" s="33">
        <f>IF(K1855="", "", IF(OR(ISTEXT(K1855),ISTEXT($F1855)),"",K1855*$F1855))</f>
        <v/>
      </c>
      <c r="M1855" s="30">
        <f>IF(OR(H1855="",H1855=0),"",IF(K1855="",IF(J1855="","",IF(OR(ISTEXT(J1855),ISTEXT(H1855)),"",J1855/H1855)),IF(OR(ISTEXT(L1855),ISTEXT(H1855)),"",L1855/H1855)))</f>
        <v/>
      </c>
    </row>
    <row r="1856" ht="13.35" customHeight="1" s="162">
      <c r="B1856" s="307" t="n"/>
      <c r="C1856" s="307" t="n"/>
      <c r="E1856" s="307" t="n"/>
      <c r="F1856" s="32" t="n"/>
      <c r="G1856" s="33">
        <f>IF(F1856="", "", IF(OR(ISTEXT(H1856),ISTEXT(F1856)),"",H1856/F1856))</f>
        <v/>
      </c>
      <c r="H1856" s="33" t="n"/>
      <c r="I1856" s="33" t="n"/>
      <c r="J1856" s="33">
        <f>IF(I1856="", "", IF(OR(ISTEXT(I1856),ISTEXT($F1856)),"",I1856*$F1856))</f>
        <v/>
      </c>
      <c r="K1856" s="33" t="n"/>
      <c r="L1856" s="33">
        <f>IF(K1856="", "", IF(OR(ISTEXT(K1856),ISTEXT($F1856)),"",K1856*$F1856))</f>
        <v/>
      </c>
      <c r="M1856" s="30">
        <f>IF(OR(H1856="",H1856=0),"",IF(K1856="",IF(J1856="","",IF(OR(ISTEXT(J1856),ISTEXT(H1856)),"",J1856/H1856)),IF(OR(ISTEXT(L1856),ISTEXT(H1856)),"",L1856/H1856)))</f>
        <v/>
      </c>
    </row>
    <row r="1857" ht="13.35" customHeight="1" s="162">
      <c r="B1857" s="307" t="n"/>
      <c r="C1857" s="307" t="n"/>
      <c r="E1857" s="307" t="n"/>
      <c r="F1857" s="32" t="n"/>
      <c r="G1857" s="33">
        <f>IF(F1857="", "", IF(OR(ISTEXT(H1857),ISTEXT(F1857)),"",H1857/F1857))</f>
        <v/>
      </c>
      <c r="H1857" s="33" t="n"/>
      <c r="I1857" s="33" t="n"/>
      <c r="J1857" s="33">
        <f>IF(I1857="", "", IF(OR(ISTEXT(I1857),ISTEXT($F1857)),"",I1857*$F1857))</f>
        <v/>
      </c>
      <c r="K1857" s="33" t="n"/>
      <c r="L1857" s="33">
        <f>IF(K1857="", "", IF(OR(ISTEXT(K1857),ISTEXT($F1857)),"",K1857*$F1857))</f>
        <v/>
      </c>
      <c r="M1857" s="30">
        <f>IF(OR(H1857="",H1857=0),"",IF(K1857="",IF(J1857="","",IF(OR(ISTEXT(J1857),ISTEXT(H1857)),"",J1857/H1857)),IF(OR(ISTEXT(L1857),ISTEXT(H1857)),"",L1857/H1857)))</f>
        <v/>
      </c>
    </row>
    <row r="1858" ht="13.35" customHeight="1" s="162">
      <c r="B1858" s="307" t="n"/>
      <c r="C1858" s="307" t="n"/>
      <c r="E1858" s="307" t="n"/>
      <c r="F1858" s="32" t="n"/>
      <c r="G1858" s="33">
        <f>IF(F1858="", "", IF(OR(ISTEXT(H1858),ISTEXT(F1858)),"",H1858/F1858))</f>
        <v/>
      </c>
      <c r="H1858" s="33" t="n"/>
      <c r="I1858" s="33" t="n"/>
      <c r="J1858" s="33">
        <f>IF(I1858="", "", IF(OR(ISTEXT(I1858),ISTEXT($F1858)),"",I1858*$F1858))</f>
        <v/>
      </c>
      <c r="K1858" s="33" t="n"/>
      <c r="L1858" s="33">
        <f>IF(K1858="", "", IF(OR(ISTEXT(K1858),ISTEXT($F1858)),"",K1858*$F1858))</f>
        <v/>
      </c>
      <c r="M1858" s="30">
        <f>IF(OR(H1858="",H1858=0),"",IF(K1858="",IF(J1858="","",IF(OR(ISTEXT(J1858),ISTEXT(H1858)),"",J1858/H1858)),IF(OR(ISTEXT(L1858),ISTEXT(H1858)),"",L1858/H1858)))</f>
        <v/>
      </c>
    </row>
    <row r="1859" ht="13.35" customHeight="1" s="162">
      <c r="B1859" s="307" t="n"/>
      <c r="C1859" s="307" t="n"/>
      <c r="E1859" s="307" t="n"/>
      <c r="F1859" s="32" t="n"/>
      <c r="G1859" s="33">
        <f>IF(F1859="", "", IF(OR(ISTEXT(H1859),ISTEXT(F1859)),"",H1859/F1859))</f>
        <v/>
      </c>
      <c r="H1859" s="33" t="n"/>
      <c r="I1859" s="33" t="n"/>
      <c r="J1859" s="33">
        <f>IF(I1859="", "", IF(OR(ISTEXT(I1859),ISTEXT($F1859)),"",I1859*$F1859))</f>
        <v/>
      </c>
      <c r="K1859" s="33" t="n"/>
      <c r="L1859" s="33">
        <f>IF(K1859="", "", IF(OR(ISTEXT(K1859),ISTEXT($F1859)),"",K1859*$F1859))</f>
        <v/>
      </c>
      <c r="M1859" s="30">
        <f>IF(OR(H1859="",H1859=0),"",IF(K1859="",IF(J1859="","",IF(OR(ISTEXT(J1859),ISTEXT(H1859)),"",J1859/H1859)),IF(OR(ISTEXT(L1859),ISTEXT(H1859)),"",L1859/H1859)))</f>
        <v/>
      </c>
    </row>
    <row r="1860" ht="13.35" customHeight="1" s="162">
      <c r="B1860" s="307" t="n"/>
      <c r="C1860" s="307" t="n"/>
      <c r="E1860" s="307" t="n"/>
      <c r="F1860" s="32" t="n"/>
      <c r="G1860" s="33">
        <f>IF(F1860="", "", IF(OR(ISTEXT(H1860),ISTEXT(F1860)),"",H1860/F1860))</f>
        <v/>
      </c>
      <c r="H1860" s="33" t="n"/>
      <c r="I1860" s="33" t="n"/>
      <c r="J1860" s="33">
        <f>IF(I1860="", "", IF(OR(ISTEXT(I1860),ISTEXT($F1860)),"",I1860*$F1860))</f>
        <v/>
      </c>
      <c r="K1860" s="33" t="n"/>
      <c r="L1860" s="33">
        <f>IF(K1860="", "", IF(OR(ISTEXT(K1860),ISTEXT($F1860)),"",K1860*$F1860))</f>
        <v/>
      </c>
      <c r="M1860" s="30">
        <f>IF(OR(H1860="",H1860=0),"",IF(K1860="",IF(J1860="","",IF(OR(ISTEXT(J1860),ISTEXT(H1860)),"",J1860/H1860)),IF(OR(ISTEXT(L1860),ISTEXT(H1860)),"",L1860/H1860)))</f>
        <v/>
      </c>
    </row>
    <row r="1861" ht="13.35" customHeight="1" s="162">
      <c r="B1861" s="307" t="n"/>
      <c r="C1861" s="307" t="n"/>
      <c r="E1861" s="307" t="n"/>
      <c r="F1861" s="32" t="n"/>
      <c r="G1861" s="33">
        <f>IF(F1861="", "", IF(OR(ISTEXT(H1861),ISTEXT(F1861)),"",H1861/F1861))</f>
        <v/>
      </c>
      <c r="H1861" s="33" t="n"/>
      <c r="I1861" s="33" t="n"/>
      <c r="J1861" s="33">
        <f>IF(I1861="", "", IF(OR(ISTEXT(I1861),ISTEXT($F1861)),"",I1861*$F1861))</f>
        <v/>
      </c>
      <c r="K1861" s="33" t="n"/>
      <c r="L1861" s="33">
        <f>IF(K1861="", "", IF(OR(ISTEXT(K1861),ISTEXT($F1861)),"",K1861*$F1861))</f>
        <v/>
      </c>
      <c r="M1861" s="30">
        <f>IF(OR(H1861="",H1861=0),"",IF(K1861="",IF(J1861="","",IF(OR(ISTEXT(J1861),ISTEXT(H1861)),"",J1861/H1861)),IF(OR(ISTEXT(L1861),ISTEXT(H1861)),"",L1861/H1861)))</f>
        <v/>
      </c>
    </row>
    <row r="1862" ht="13.35" customHeight="1" s="162">
      <c r="B1862" s="307" t="n"/>
      <c r="C1862" s="307" t="n"/>
      <c r="E1862" s="307" t="n"/>
      <c r="F1862" s="32" t="n"/>
      <c r="G1862" s="33">
        <f>IF(F1862="", "", IF(OR(ISTEXT(H1862),ISTEXT(F1862)),"",H1862/F1862))</f>
        <v/>
      </c>
      <c r="H1862" s="33" t="n"/>
      <c r="I1862" s="33" t="n"/>
      <c r="J1862" s="33">
        <f>IF(I1862="", "", IF(OR(ISTEXT(I1862),ISTEXT($F1862)),"",I1862*$F1862))</f>
        <v/>
      </c>
      <c r="K1862" s="33" t="n"/>
      <c r="L1862" s="33">
        <f>IF(K1862="", "", IF(OR(ISTEXT(K1862),ISTEXT($F1862)),"",K1862*$F1862))</f>
        <v/>
      </c>
      <c r="M1862" s="30">
        <f>IF(OR(H1862="",H1862=0),"",IF(K1862="",IF(J1862="","",IF(OR(ISTEXT(J1862),ISTEXT(H1862)),"",J1862/H1862)),IF(OR(ISTEXT(L1862),ISTEXT(H1862)),"",L1862/H1862)))</f>
        <v/>
      </c>
    </row>
    <row r="1863" ht="13.35" customHeight="1" s="162">
      <c r="B1863" s="307" t="n"/>
      <c r="C1863" s="307" t="n"/>
      <c r="E1863" s="307" t="n"/>
      <c r="F1863" s="32" t="n"/>
      <c r="G1863" s="33">
        <f>IF(F1863="", "", IF(OR(ISTEXT(H1863),ISTEXT(F1863)),"",H1863/F1863))</f>
        <v/>
      </c>
      <c r="H1863" s="33" t="n"/>
      <c r="I1863" s="33" t="n"/>
      <c r="J1863" s="33">
        <f>IF(I1863="", "", IF(OR(ISTEXT(I1863),ISTEXT($F1863)),"",I1863*$F1863))</f>
        <v/>
      </c>
      <c r="K1863" s="33" t="n"/>
      <c r="L1863" s="33">
        <f>IF(K1863="", "", IF(OR(ISTEXT(K1863),ISTEXT($F1863)),"",K1863*$F1863))</f>
        <v/>
      </c>
      <c r="M1863" s="30">
        <f>IF(OR(H1863="",H1863=0),"",IF(K1863="",IF(J1863="","",IF(OR(ISTEXT(J1863),ISTEXT(H1863)),"",J1863/H1863)),IF(OR(ISTEXT(L1863),ISTEXT(H1863)),"",L1863/H1863)))</f>
        <v/>
      </c>
    </row>
    <row r="1864" ht="13.35" customHeight="1" s="162">
      <c r="B1864" s="307" t="n"/>
      <c r="C1864" s="307" t="n"/>
      <c r="E1864" s="307" t="n"/>
      <c r="F1864" s="32" t="n"/>
      <c r="G1864" s="33">
        <f>IF(F1864="", "", IF(OR(ISTEXT(H1864),ISTEXT(F1864)),"",H1864/F1864))</f>
        <v/>
      </c>
      <c r="H1864" s="33" t="n"/>
      <c r="I1864" s="33" t="n"/>
      <c r="J1864" s="33">
        <f>IF(I1864="", "", IF(OR(ISTEXT(I1864),ISTEXT($F1864)),"",I1864*$F1864))</f>
        <v/>
      </c>
      <c r="K1864" s="33" t="n"/>
      <c r="L1864" s="33">
        <f>IF(K1864="", "", IF(OR(ISTEXT(K1864),ISTEXT($F1864)),"",K1864*$F1864))</f>
        <v/>
      </c>
      <c r="M1864" s="30">
        <f>IF(OR(H1864="",H1864=0),"",IF(K1864="",IF(J1864="","",IF(OR(ISTEXT(J1864),ISTEXT(H1864)),"",J1864/H1864)),IF(OR(ISTEXT(L1864),ISTEXT(H1864)),"",L1864/H1864)))</f>
        <v/>
      </c>
    </row>
    <row r="1865" ht="13.35" customHeight="1" s="162">
      <c r="B1865" s="307" t="n"/>
      <c r="C1865" s="307" t="n"/>
      <c r="E1865" s="307" t="n"/>
      <c r="F1865" s="32" t="n"/>
      <c r="G1865" s="33">
        <f>IF(F1865="", "", IF(OR(ISTEXT(H1865),ISTEXT(F1865)),"",H1865/F1865))</f>
        <v/>
      </c>
      <c r="H1865" s="33" t="n"/>
      <c r="I1865" s="33" t="n"/>
      <c r="J1865" s="33">
        <f>IF(I1865="", "", IF(OR(ISTEXT(I1865),ISTEXT($F1865)),"",I1865*$F1865))</f>
        <v/>
      </c>
      <c r="K1865" s="33" t="n"/>
      <c r="L1865" s="33">
        <f>IF(K1865="", "", IF(OR(ISTEXT(K1865),ISTEXT($F1865)),"",K1865*$F1865))</f>
        <v/>
      </c>
      <c r="M1865" s="30">
        <f>IF(OR(H1865="",H1865=0),"",IF(K1865="",IF(J1865="","",IF(OR(ISTEXT(J1865),ISTEXT(H1865)),"",J1865/H1865)),IF(OR(ISTEXT(L1865),ISTEXT(H1865)),"",L1865/H1865)))</f>
        <v/>
      </c>
    </row>
    <row r="1866" ht="13.35" customHeight="1" s="162">
      <c r="B1866" s="42" t="n"/>
      <c r="C1866" s="231" t="inlineStr">
        <is>
          <t>Subtotal (this page)</t>
        </is>
      </c>
      <c r="D1866" s="159" t="n"/>
      <c r="E1866" s="42" t="n"/>
      <c r="F1866" s="42" t="n"/>
      <c r="G1866" s="43" t="n"/>
      <c r="H1866" s="43">
        <f>IF(SUM(H1828:H1865)=0,"",SUM(H1828:H1865))</f>
        <v/>
      </c>
      <c r="I1866" s="43" t="n"/>
      <c r="J1866" s="43">
        <f>IF(SUM(J1828:J1865)=0,"",SUM(J1828:J1865))</f>
        <v/>
      </c>
      <c r="K1866" s="43" t="n"/>
      <c r="L1866" s="43">
        <f>IF(SUM(L1828:L1865)=0,"",SUM(L1828:L1865))</f>
        <v/>
      </c>
      <c r="M1866" s="35">
        <f>IF(OR(H1866="",H1866=0),"",IF(L1866="",IF(J1866="","",IF(OR(ISTEXT(J1866),ISTEXT(H1866)),"",J1866/H1866)),IF(OR(ISTEXT(L1866),ISTEXT(H1866)),"",L1866/H1866)))</f>
        <v/>
      </c>
    </row>
    <row r="1867" ht="13.35" customHeight="1" s="162">
      <c r="B1867" s="188" t="inlineStr">
        <is>
          <t>Return Air Inlets (cont.)</t>
        </is>
      </c>
      <c r="C1867" s="174" t="n"/>
      <c r="D1867" s="174" t="n"/>
      <c r="E1867" s="174" t="n"/>
      <c r="F1867" s="173" t="n"/>
      <c r="G1867" s="233" t="inlineStr">
        <is>
          <t>Design VEL</t>
        </is>
      </c>
      <c r="H1867" s="194" t="inlineStr">
        <is>
          <t>Design CFM</t>
        </is>
      </c>
      <c r="I1867" s="188" t="inlineStr">
        <is>
          <t>Initial</t>
        </is>
      </c>
      <c r="J1867" s="173" t="n"/>
      <c r="K1867" s="188" t="inlineStr">
        <is>
          <t>Final</t>
        </is>
      </c>
      <c r="L1867" s="173" t="n"/>
      <c r="M1867" s="188" t="inlineStr">
        <is>
          <t>%</t>
        </is>
      </c>
    </row>
    <row r="1868" ht="13.35" customHeight="1" s="162">
      <c r="B1868" s="153" t="inlineStr">
        <is>
          <t>No.</t>
        </is>
      </c>
      <c r="C1868" s="188" t="inlineStr">
        <is>
          <t>Area Served</t>
        </is>
      </c>
      <c r="D1868" s="188" t="inlineStr">
        <is>
          <t>Type</t>
        </is>
      </c>
      <c r="E1868" s="188" t="inlineStr">
        <is>
          <t>Size</t>
        </is>
      </c>
      <c r="F1868" s="188" t="inlineStr">
        <is>
          <t>Ak</t>
        </is>
      </c>
      <c r="G1868" s="440" t="n"/>
      <c r="H1868" s="440" t="n"/>
      <c r="I1868" s="188" t="inlineStr">
        <is>
          <t>VEL</t>
        </is>
      </c>
      <c r="J1868" s="188" t="inlineStr">
        <is>
          <t>CFM</t>
        </is>
      </c>
      <c r="K1868" s="188" t="inlineStr">
        <is>
          <t>VEL</t>
        </is>
      </c>
      <c r="L1868" s="188" t="inlineStr">
        <is>
          <t>CFM</t>
        </is>
      </c>
      <c r="M1868" s="440" t="n"/>
    </row>
    <row r="1869" ht="13.35" customHeight="1" s="162">
      <c r="B1869" s="31" t="n"/>
      <c r="C1869" s="31" t="n"/>
      <c r="E1869" s="31" t="n"/>
      <c r="F1869" s="32" t="n"/>
      <c r="G1869" s="33">
        <f>IF(F1869="", "", IF(OR(ISTEXT(H1869),ISTEXT(F1869)),"",H1869/F1869))</f>
        <v/>
      </c>
      <c r="H1869" s="33" t="n"/>
      <c r="I1869" s="33" t="n"/>
      <c r="J1869" s="33">
        <f>IF(I1869="", "", IF(OR(ISTEXT(I1869),ISTEXT($F1869)),"",I1869*$F1869))</f>
        <v/>
      </c>
      <c r="K1869" s="33" t="n"/>
      <c r="L1869" s="33">
        <f>IF(K1869="", "", IF(OR(ISTEXT(K1869),ISTEXT($F1869)),"",K1869*$F1869))</f>
        <v/>
      </c>
      <c r="M1869" s="30">
        <f>IF(OR(H1869="",H1869=0),"",IF(K1869="",IF(J1869="","",IF(OR(ISTEXT(J1869),ISTEXT(H1869)),"",J1869/H1869)),IF(OR(ISTEXT(L1869),ISTEXT(H1869)),"",L1869/H1869)))</f>
        <v/>
      </c>
    </row>
    <row r="1870" ht="13.35" customHeight="1" s="162">
      <c r="B1870" s="31" t="n"/>
      <c r="C1870" s="31" t="n"/>
      <c r="E1870" s="31" t="n"/>
      <c r="F1870" s="32" t="n"/>
      <c r="G1870" s="33">
        <f>IF(F1870="", "", IF(OR(ISTEXT(H1870),ISTEXT(F1870)),"",H1870/F1870))</f>
        <v/>
      </c>
      <c r="H1870" s="33" t="n"/>
      <c r="I1870" s="33" t="n"/>
      <c r="J1870" s="33">
        <f>IF(I1870="", "", IF(OR(ISTEXT(I1870),ISTEXT($F1870)),"",I1870*$F1870))</f>
        <v/>
      </c>
      <c r="K1870" s="33" t="n"/>
      <c r="L1870" s="33">
        <f>IF(K1870="", "", IF(OR(ISTEXT(K1870),ISTEXT($F1870)),"",K1870*$F1870))</f>
        <v/>
      </c>
      <c r="M1870" s="30">
        <f>IF(OR(H1870="",H1870=0),"",IF(K1870="",IF(J1870="","",IF(OR(ISTEXT(J1870),ISTEXT(H1870)),"",J1870/H1870)),IF(OR(ISTEXT(L1870),ISTEXT(H1870)),"",L1870/H1870)))</f>
        <v/>
      </c>
    </row>
    <row r="1871" ht="13.35" customHeight="1" s="162">
      <c r="B1871" s="31" t="n"/>
      <c r="C1871" s="31" t="n"/>
      <c r="E1871" s="31" t="n"/>
      <c r="F1871" s="32" t="n"/>
      <c r="G1871" s="33">
        <f>IF(F1871="", "", IF(OR(ISTEXT(H1871),ISTEXT(F1871)),"",H1871/F1871))</f>
        <v/>
      </c>
      <c r="H1871" s="33" t="n"/>
      <c r="I1871" s="33" t="n"/>
      <c r="J1871" s="33">
        <f>IF(I1871="", "", IF(OR(ISTEXT(I1871),ISTEXT($F1871)),"",I1871*$F1871))</f>
        <v/>
      </c>
      <c r="K1871" s="33" t="n"/>
      <c r="L1871" s="33">
        <f>IF(K1871="", "", IF(OR(ISTEXT(K1871),ISTEXT($F1871)),"",K1871*$F1871))</f>
        <v/>
      </c>
      <c r="M1871" s="30">
        <f>IF(OR(H1871="",H1871=0),"",IF(K1871="",IF(J1871="","",IF(OR(ISTEXT(J1871),ISTEXT(H1871)),"",J1871/H1871)),IF(OR(ISTEXT(L1871),ISTEXT(H1871)),"",L1871/H1871)))</f>
        <v/>
      </c>
    </row>
    <row r="1872" ht="13.35" customHeight="1" s="162">
      <c r="B1872" s="31" t="n"/>
      <c r="C1872" s="31" t="n"/>
      <c r="E1872" s="31" t="n"/>
      <c r="F1872" s="32" t="n"/>
      <c r="G1872" s="33">
        <f>IF(F1872="", "", IF(OR(ISTEXT(H1872),ISTEXT(F1872)),"",H1872/F1872))</f>
        <v/>
      </c>
      <c r="H1872" s="33" t="n"/>
      <c r="I1872" s="33" t="n"/>
      <c r="J1872" s="33">
        <f>IF(I1872="", "", IF(OR(ISTEXT(I1872),ISTEXT($F1872)),"",I1872*$F1872))</f>
        <v/>
      </c>
      <c r="K1872" s="33" t="n"/>
      <c r="L1872" s="33">
        <f>IF(K1872="", "", IF(OR(ISTEXT(K1872),ISTEXT($F1872)),"",K1872*$F1872))</f>
        <v/>
      </c>
      <c r="M1872" s="30">
        <f>IF(OR(H1872="",H1872=0),"",IF(K1872="",IF(J1872="","",IF(OR(ISTEXT(J1872),ISTEXT(H1872)),"",J1872/H1872)),IF(OR(ISTEXT(L1872),ISTEXT(H1872)),"",L1872/H1872)))</f>
        <v/>
      </c>
    </row>
    <row r="1873" ht="13.35" customHeight="1" s="162">
      <c r="B1873" s="42" t="n"/>
      <c r="C1873" s="231" t="inlineStr">
        <is>
          <t>Subtotal (this page)</t>
        </is>
      </c>
      <c r="D1873" s="159" t="n"/>
      <c r="E1873" s="42" t="n"/>
      <c r="F1873" s="42" t="n"/>
      <c r="G1873" s="43" t="n"/>
      <c r="H1873" s="43">
        <f>IF(SUM(H1869:H1872)=0,"",SUM(H1869:H1872))</f>
        <v/>
      </c>
      <c r="I1873" s="42" t="n"/>
      <c r="J1873" s="43">
        <f>IF(SUM(J1869:J1872)=0,"",SUM(J1869:J1872))</f>
        <v/>
      </c>
      <c r="K1873" s="42" t="n"/>
      <c r="L1873" s="43">
        <f>IF(SUM(L1869:L1872)=0,"",SUM(L1869:L1872))</f>
        <v/>
      </c>
      <c r="M1873" s="35">
        <f>IF(OR(H1873="",H1873=0),"",IF(L1873="",IF(J1873="","",IF(OR(ISTEXT(J1873),ISTEXT(H1873)),"",J1873/H1873)),IF(OR(ISTEXT(L1873),ISTEXT(H1873)),"",L1873/H1873)))</f>
        <v/>
      </c>
    </row>
    <row r="1874" ht="13.35" customHeight="1" s="162">
      <c r="B1874" s="188" t="inlineStr">
        <is>
          <t>Remarks (cont.)</t>
        </is>
      </c>
      <c r="C1874" s="173" t="n"/>
      <c r="D1874" s="154" t="n"/>
      <c r="E1874" s="174" t="n"/>
      <c r="F1874" s="174" t="n"/>
      <c r="G1874" s="174" t="n"/>
      <c r="H1874" s="174" t="n"/>
      <c r="I1874" s="174" t="n"/>
      <c r="J1874" s="174" t="n"/>
      <c r="K1874" s="174" t="n"/>
      <c r="L1874" s="174" t="n"/>
      <c r="M1874" s="173" t="n"/>
    </row>
    <row r="1875" ht="13.35" customHeight="1" s="162">
      <c r="B1875" s="154" t="n"/>
      <c r="C1875" s="174" t="n"/>
      <c r="D1875" s="174" t="n"/>
      <c r="E1875" s="174" t="n"/>
      <c r="F1875" s="174" t="n"/>
      <c r="G1875" s="174" t="n"/>
      <c r="H1875" s="174" t="n"/>
      <c r="I1875" s="174" t="n"/>
      <c r="J1875" s="174" t="n"/>
      <c r="K1875" s="174" t="n"/>
      <c r="L1875" s="174" t="n"/>
      <c r="M1875" s="173" t="n"/>
    </row>
    <row r="1876" ht="13.35" customHeight="1" s="162">
      <c r="B1876" s="200" t="inlineStr">
        <is>
          <t>System</t>
        </is>
      </c>
      <c r="C1876" s="403" t="n"/>
      <c r="D1876" s="209">
        <f>IF('{Equipment Data Entry}'!B25="","",'{Equipment Data Entry}'!B25)</f>
        <v/>
      </c>
      <c r="E1876" s="418" t="n"/>
      <c r="F1876" s="403" t="n"/>
      <c r="G1876" s="200" t="inlineStr">
        <is>
          <t>Service</t>
        </is>
      </c>
      <c r="H1876" s="403" t="n"/>
      <c r="I1876" s="210">
        <f>IF('{Equipment Data Entry}'!C25="","",'{Equipment Data Entry}'!C25)</f>
        <v/>
      </c>
      <c r="J1876" s="418" t="n"/>
      <c r="K1876" s="418" t="n"/>
      <c r="L1876" s="418" t="n"/>
      <c r="M1876" s="403" t="n"/>
    </row>
    <row r="1877" ht="13.35" customHeight="1" s="162">
      <c r="B1877" s="422" t="n"/>
      <c r="C1877" s="423" t="n"/>
      <c r="D1877" s="422" t="n"/>
      <c r="E1877" s="424" t="n"/>
      <c r="F1877" s="423" t="n"/>
      <c r="G1877" s="422" t="n"/>
      <c r="H1877" s="423" t="n"/>
      <c r="I1877" s="422" t="n"/>
      <c r="J1877" s="424" t="n"/>
      <c r="K1877" s="424" t="n"/>
      <c r="L1877" s="424" t="n"/>
      <c r="M1877" s="423" t="n"/>
    </row>
    <row r="1878" ht="13.35" customHeight="1" s="162">
      <c r="B1878" s="425" t="inlineStr">
        <is>
          <t>Drive Type:</t>
        </is>
      </c>
      <c r="D1878" s="426" t="n"/>
      <c r="E1878" s="425" t="inlineStr">
        <is>
          <t>Rotation – Design:</t>
        </is>
      </c>
      <c r="G1878" s="426" t="n"/>
      <c r="I1878" s="425" t="inlineStr">
        <is>
          <t>Actual:</t>
        </is>
      </c>
      <c r="J1878" s="426" t="n"/>
    </row>
    <row r="1879" ht="13.35" customHeight="1" s="162">
      <c r="B1879" s="200" t="inlineStr">
        <is>
          <t>Unit Data</t>
        </is>
      </c>
      <c r="C1879" s="400" t="n"/>
      <c r="D1879" s="400" t="n"/>
      <c r="E1879" s="400" t="n"/>
      <c r="F1879" s="400" t="n"/>
      <c r="G1879" s="401" t="n"/>
      <c r="I1879" s="200" t="inlineStr">
        <is>
          <t>Design and Performance Data</t>
        </is>
      </c>
      <c r="J1879" s="400" t="n"/>
      <c r="K1879" s="400" t="n"/>
      <c r="L1879" s="401" t="n"/>
      <c r="M1879" s="283" t="n"/>
    </row>
    <row r="1880" ht="13.35" customHeight="1" s="162">
      <c r="B1880" s="199" t="inlineStr">
        <is>
          <t>Manufacturer</t>
        </is>
      </c>
      <c r="C1880" s="401" t="n"/>
      <c r="D1880" s="204">
        <f>IF('{Equipment Data Entry}'!E25="","",'{Equipment Data Entry}'!E25)</f>
        <v/>
      </c>
      <c r="E1880" s="400" t="n"/>
      <c r="F1880" s="400" t="n"/>
      <c r="G1880" s="401" t="n"/>
      <c r="I1880" s="199" t="inlineStr">
        <is>
          <t>Design Criteria</t>
        </is>
      </c>
      <c r="J1880" s="401" t="n"/>
      <c r="K1880" s="199" t="inlineStr">
        <is>
          <t>Design</t>
        </is>
      </c>
      <c r="L1880" s="199" t="inlineStr">
        <is>
          <t>Actual</t>
        </is>
      </c>
    </row>
    <row r="1881" ht="13.35" customHeight="1" s="162">
      <c r="B1881" s="199" t="inlineStr">
        <is>
          <t>Model Number</t>
        </is>
      </c>
      <c r="C1881" s="401" t="n"/>
      <c r="D1881" s="204">
        <f>IF('{Equipment Data Entry}'!F25="","",'{Equipment Data Entry}'!F25)</f>
        <v/>
      </c>
      <c r="E1881" s="400" t="n"/>
      <c r="F1881" s="400" t="n"/>
      <c r="G1881" s="401" t="n"/>
      <c r="I1881" s="199" t="inlineStr">
        <is>
          <t>Total Airflow</t>
        </is>
      </c>
      <c r="J1881" s="401" t="n"/>
      <c r="K1881" s="24">
        <f>H1915</f>
        <v/>
      </c>
      <c r="L1881" s="24">
        <f>L1915</f>
        <v/>
      </c>
      <c r="M1881" s="22">
        <f>IF(OR(L1881="",K1881="",K1881=0),"",IF(OR(ISTEXT(L1881),ISTEXT(K1881)),"",L1881/K1881))</f>
        <v/>
      </c>
    </row>
    <row r="1882" ht="13.35" customHeight="1" s="162">
      <c r="B1882" s="199" t="inlineStr">
        <is>
          <t>Serial Number</t>
        </is>
      </c>
      <c r="C1882" s="401" t="n"/>
      <c r="D1882" s="204" t="n"/>
      <c r="E1882" s="400" t="n"/>
      <c r="F1882" s="400" t="n"/>
      <c r="G1882" s="401" t="n"/>
      <c r="I1882" s="199" t="inlineStr">
        <is>
          <t>Outside Airflow</t>
        </is>
      </c>
      <c r="J1882" s="401" t="n"/>
      <c r="K1882" s="24">
        <f>IF(N(H1923)=0,"",H1923)</f>
        <v/>
      </c>
      <c r="L1882" s="24">
        <f>L1923</f>
        <v/>
      </c>
      <c r="M1882" s="22">
        <f>IF(OR(L1882="",K1882="",K1882=0),"",IF(OR(ISTEXT(L1882),ISTEXT(K1882)),"",L1882/K1882))</f>
        <v/>
      </c>
    </row>
    <row r="1883" ht="13.35" customHeight="1" s="162">
      <c r="B1883" s="199" t="inlineStr">
        <is>
          <t>Area Served</t>
        </is>
      </c>
      <c r="C1883" s="401" t="n"/>
      <c r="D1883" s="204">
        <f>I1876</f>
        <v/>
      </c>
      <c r="E1883" s="400" t="n"/>
      <c r="F1883" s="400" t="n"/>
      <c r="G1883" s="401" t="n"/>
      <c r="I1883" s="199" t="inlineStr">
        <is>
          <t>Return Airflow</t>
        </is>
      </c>
      <c r="J1883" s="401" t="n"/>
      <c r="K1883" s="24">
        <f>IF(K1881="","",IF(ISTEXT(K1881),"",K1881-N(K1882)))</f>
        <v/>
      </c>
      <c r="L1883" s="24">
        <f>IF(L1881="","",IF(ISTEXT(L1881),"",L1881-N(L1882)))</f>
        <v/>
      </c>
    </row>
    <row r="1884" ht="13.35" customHeight="1" s="162">
      <c r="B1884" s="199" t="inlineStr">
        <is>
          <t>Location</t>
        </is>
      </c>
      <c r="C1884" s="401" t="n"/>
      <c r="D1884" s="204">
        <f>IF('{Equipment Data Entry}'!D25="","",'{Equipment Data Entry}'!D25)</f>
        <v/>
      </c>
      <c r="E1884" s="400" t="n"/>
      <c r="F1884" s="400" t="n"/>
      <c r="G1884" s="401" t="n"/>
      <c r="I1884" s="199" t="inlineStr">
        <is>
          <t>Unit ESP</t>
        </is>
      </c>
      <c r="J1884" s="401" t="n"/>
      <c r="K1884" s="71">
        <f>IF('{Equipment Data Entry}'!H25="","",'{Equipment Data Entry}'!H25)</f>
        <v/>
      </c>
      <c r="L1884" s="29">
        <f>I1901</f>
        <v/>
      </c>
    </row>
    <row r="1885" ht="13.35" customHeight="1" s="162">
      <c r="I1885" s="199" t="inlineStr">
        <is>
          <t>Fan RPMs</t>
        </is>
      </c>
      <c r="J1885" s="401" t="n"/>
      <c r="K1885" s="24">
        <f>IF('{Equipment Data Entry}'!I25="","",'{Equipment Data Entry}'!I25)</f>
        <v/>
      </c>
      <c r="L1885" s="24">
        <f>IF(L1894="","",L1894)</f>
        <v/>
      </c>
    </row>
    <row r="1886" ht="13.35" customHeight="1" s="162">
      <c r="B1886" s="200" t="inlineStr">
        <is>
          <t>Motor Data</t>
        </is>
      </c>
      <c r="C1886" s="400" t="n"/>
      <c r="D1886" s="400" t="n"/>
      <c r="E1886" s="400" t="n"/>
      <c r="F1886" s="400" t="n"/>
      <c r="G1886" s="401" t="n"/>
      <c r="I1886" s="199" t="inlineStr">
        <is>
          <t>Filter Type/Size/Qty</t>
        </is>
      </c>
      <c r="J1886" s="400" t="n"/>
      <c r="K1886" s="401" t="n"/>
      <c r="L1886" s="24" t="n"/>
      <c r="M1886" s="401" t="n"/>
    </row>
    <row r="1887" ht="13.35" customHeight="1" s="162">
      <c r="B1887" s="199" t="inlineStr">
        <is>
          <t>Manufacturer</t>
        </is>
      </c>
      <c r="C1887" s="401" t="n"/>
      <c r="D1887" s="203" t="n"/>
      <c r="E1887" s="400" t="n"/>
      <c r="F1887" s="400" t="n"/>
      <c r="G1887" s="401" t="n"/>
      <c r="I1887" s="200" t="inlineStr">
        <is>
          <t>Drive Data</t>
        </is>
      </c>
      <c r="J1887" s="400" t="n"/>
      <c r="K1887" s="400" t="n"/>
      <c r="L1887" s="401" t="n"/>
    </row>
    <row r="1888" ht="13.35" customHeight="1" s="162">
      <c r="B1888" s="199" t="inlineStr">
        <is>
          <t>Horsepower</t>
        </is>
      </c>
      <c r="C1888" s="401" t="n"/>
      <c r="D1888" s="28">
        <f>IF('{Equipment Data Entry}'!G25="","",'{Equipment Data Entry}'!G25)</f>
        <v/>
      </c>
      <c r="E1888" s="21" t="inlineStr">
        <is>
          <t>RPM</t>
        </is>
      </c>
      <c r="F1888" s="24" t="n"/>
      <c r="G1888" s="199" t="inlineStr">
        <is>
          <t>SF</t>
        </is>
      </c>
      <c r="I1888" s="199" t="inlineStr">
        <is>
          <t>Motor sheave</t>
        </is>
      </c>
      <c r="J1888" s="400" t="n"/>
      <c r="K1888" s="24">
        <f>IF('{Equipment Data Entry}'!J25="","",'{Equipment Data Entry}'!J25)</f>
        <v/>
      </c>
      <c r="L1888" s="21" t="inlineStr">
        <is>
          <t>Bore</t>
        </is>
      </c>
      <c r="M1888" s="208"/>
    </row>
    <row r="1889" ht="13.35" customHeight="1" s="162">
      <c r="B1889" s="198">
        <f>IF('{Equipment Data Entry}'!N25="","",'{Equipment Data Entry}'!N25)</f>
        <v/>
      </c>
      <c r="C1889" s="198">
        <f>IF('{Equipment Data Entry}'!O25="","",'{Equipment Data Entry}'!O25)</f>
        <v/>
      </c>
      <c r="D1889" s="21" t="inlineStr">
        <is>
          <t>FLA</t>
        </is>
      </c>
      <c r="E1889" s="25" t="n"/>
      <c r="F1889" s="21" t="inlineStr">
        <is>
          <t>Frame</t>
        </is>
      </c>
      <c r="G1889" s="208" t="n"/>
      <c r="I1889" s="199" t="inlineStr">
        <is>
          <t>Fan pulley</t>
        </is>
      </c>
      <c r="J1889" s="400" t="n"/>
      <c r="K1889" s="24">
        <f>IF('{Equipment Data Entry}'!K25="","",'{Equipment Data Entry}'!K25)</f>
        <v/>
      </c>
      <c r="L1889" s="21" t="inlineStr">
        <is>
          <t>Bore</t>
        </is>
      </c>
      <c r="M1889" s="208"/>
    </row>
    <row r="1890" ht="13.35" customHeight="1" s="162">
      <c r="B1890" s="199" t="inlineStr">
        <is>
          <t>Corrected FLA</t>
        </is>
      </c>
      <c r="C1890" s="401" t="n"/>
      <c r="D1890" s="27">
        <f>IF(OR(E1891="",E1889="",B1889=""),"",IF(OR(ISTEXT(B1889),COUNT(E1891:G1891)=0,ISTEXT(E1889)),"",B1889/AVERAGE(E1891:G1891)*E1889))</f>
        <v/>
      </c>
      <c r="E1890" s="199" t="inlineStr">
        <is>
          <t>Estimated BHP</t>
        </is>
      </c>
      <c r="F1890" s="401" t="n"/>
      <c r="G1890" s="27">
        <f>IF(OR(COUNT(E1892:G1892)=0,IF(N(E1893)&gt;0,E1893,N(D1888))=0,IF(N(D1890)&gt;0,D1890,N(E1889))=0),"",IF(N(E1893)&gt;0,E1893,N(D1888))*AVERAGE(E1892:G1892)/IF(N(D1890)&gt;0,D1890,N(E1889)))</f>
        <v/>
      </c>
      <c r="I1890" s="199" t="inlineStr">
        <is>
          <t>Belt(s)</t>
        </is>
      </c>
      <c r="J1890" s="208">
        <f>IF('{Equipment Data Entry}'!L25="","",'{Equipment Data Entry}'!L25)</f>
        <v/>
      </c>
      <c r="K1890" s="199" t="inlineStr">
        <is>
          <t>C to C</t>
        </is>
      </c>
      <c r="L1890" s="64">
        <f>IF('{Equipment Data Entry}'!M25="","",'{Equipment Data Entry}'!M25)</f>
        <v/>
      </c>
    </row>
    <row r="1891" ht="13.35" customHeight="1" s="162">
      <c r="B1891" s="199" t="inlineStr">
        <is>
          <t>Measured Voltage</t>
        </is>
      </c>
      <c r="C1891" s="400" t="n"/>
      <c r="D1891" s="401" t="n"/>
      <c r="E1891" s="24" t="n"/>
      <c r="F1891" s="24" t="n"/>
      <c r="G1891" s="24" t="n"/>
      <c r="I1891" s="199" t="inlineStr">
        <is>
          <t>Final Settings</t>
        </is>
      </c>
      <c r="J1891" s="400" t="n"/>
      <c r="K1891" s="401" t="n"/>
      <c r="L1891" s="24" t="n"/>
      <c r="M1891" s="401" t="n"/>
    </row>
    <row r="1892" ht="13.35" customHeight="1" s="162">
      <c r="B1892" s="199" t="inlineStr">
        <is>
          <t>Measured Amperage</t>
        </is>
      </c>
      <c r="C1892" s="400" t="n"/>
      <c r="D1892" s="401" t="n"/>
      <c r="E1892" s="25" t="n"/>
      <c r="F1892" s="25" t="n"/>
      <c r="G1892" s="25" t="n"/>
      <c r="I1892" s="205" t="inlineStr">
        <is>
          <t>RPM Data</t>
        </is>
      </c>
      <c r="J1892" s="401" t="n"/>
      <c r="K1892" s="205" t="inlineStr">
        <is>
          <t>Initial</t>
        </is>
      </c>
      <c r="L1892" s="205" t="inlineStr">
        <is>
          <t>Final</t>
        </is>
      </c>
    </row>
    <row r="1893" ht="13.35" customHeight="1" s="162">
      <c r="B1893" s="199" t="inlineStr">
        <is>
          <t>Motor HP (nameplate)</t>
        </is>
      </c>
      <c r="C1893" s="400"/>
      <c r="D1893" s="401"/>
      <c r="E1893" s="24"/>
      <c r="F1893" s="24"/>
      <c r="G1893" s="24"/>
      <c r="I1893" s="199" t="inlineStr">
        <is>
          <t>Motor RPM</t>
        </is>
      </c>
      <c r="J1893" s="401" t="n"/>
      <c r="K1893" s="24" t="n"/>
      <c r="L1893" s="24" t="n"/>
    </row>
    <row r="1894" ht="13.35" customHeight="1" s="162">
      <c r="B1894" s="200" t="inlineStr">
        <is>
          <t>Static Pressure Profile (in. w.g.)</t>
        </is>
      </c>
      <c r="C1894" s="400" t="n"/>
      <c r="D1894" s="400" t="n"/>
      <c r="E1894" s="400" t="n"/>
      <c r="F1894" s="400" t="n"/>
      <c r="G1894" s="401" t="n"/>
      <c r="I1894" s="199" t="inlineStr">
        <is>
          <t>Fan RPM</t>
        </is>
      </c>
      <c r="J1894" s="401" t="n"/>
      <c r="K1894" s="24" t="n"/>
      <c r="L1894" s="24" t="n"/>
    </row>
    <row r="1895" ht="13.35" customHeight="1" s="162">
      <c r="B1895" s="490">
        <f>IFERROR(INDEX('{Dropdowns}'!$AI$2:$AO$7,MATCH($D$1898,'{Dropdowns}'!$AH$2:$AH$7,0),1),"")</f>
        <v/>
      </c>
      <c r="C1895" s="490">
        <f>IFERROR(INDEX('{Dropdowns}'!$AI$2:$AO$7,MATCH($D$1898,'{Dropdowns}'!$AH$2:$AH$7,0),2),"")</f>
        <v/>
      </c>
      <c r="D1895" s="490">
        <f>IFERROR(INDEX('{Dropdowns}'!$AI$2:$AO$7,MATCH($D$1898,'{Dropdowns}'!$AH$2:$AH$7,0),3),"")</f>
        <v/>
      </c>
      <c r="E1895" s="490">
        <f>IFERROR(INDEX('{Dropdowns}'!$AI$2:$AO$7,MATCH($D$1898,'{Dropdowns}'!$AH$2:$AH$7,0),4),"")</f>
        <v/>
      </c>
      <c r="F1895" s="490">
        <f>IFERROR(INDEX('{Dropdowns}'!$AI$2:$AO$7,MATCH($D$1898,'{Dropdowns}'!$AH$2:$AH$7,0),5),"")</f>
        <v/>
      </c>
      <c r="G1895" s="490">
        <f>IFERROR(INDEX('{Dropdowns}'!$AI$2:$AO$7,MATCH($D$1898,'{Dropdowns}'!$AH$2:$AH$7,0),6),"")</f>
        <v/>
      </c>
      <c r="H1895" s="490">
        <f>IFERROR(INDEX('{Dropdowns}'!$AI$2:$AO$7,MATCH($D$1898,'{Dropdowns}'!$AH$2:$AH$7,0),7),"")</f>
        <v/>
      </c>
      <c r="I1895" s="199" t="inlineStr">
        <is>
          <t>VSD Frequency</t>
        </is>
      </c>
      <c r="J1895" s="401" t="n"/>
      <c r="K1895" s="66" t="n"/>
      <c r="L1895" s="66" t="n"/>
    </row>
    <row r="1896" ht="13.35" customHeight="1" s="162">
      <c r="B1896" s="492"/>
      <c r="C1896" s="492"/>
      <c r="D1896" s="492"/>
      <c r="E1896" s="492"/>
      <c r="F1896" s="492"/>
      <c r="G1896" s="492"/>
      <c r="H1896" s="492"/>
      <c r="I1896" s="199" t="inlineStr">
        <is>
          <t>OA Damper Position</t>
        </is>
      </c>
      <c r="J1896" s="400" t="n"/>
      <c r="K1896" s="401" t="n"/>
      <c r="L1896" s="56" t="n"/>
      <c r="Q1896">
        <f>IF(B1896="","",B1896)</f>
        <v/>
      </c>
      <c r="R1896">
        <f>IF(C1895="—",Q1896,IF(C1896="","",C1896))</f>
        <v/>
      </c>
      <c r="S1896">
        <f>IF(D1895="—",R1896,IF(D1896="","",D1896))</f>
        <v/>
      </c>
      <c r="T1896">
        <f>IF(E1895="—",S1896,IF(E1896="","",E1896))</f>
        <v/>
      </c>
      <c r="U1896">
        <f>IF(F1895="—",T1896,IF(F1896="","",F1896))</f>
        <v/>
      </c>
      <c r="V1896">
        <f>IF(G1895="—",U1896,IF(G1896="","",G1896))</f>
        <v/>
      </c>
      <c r="W1896">
        <f>IFERROR(MATCH("Fan",$C$1895:$H$1895,0),"")</f>
        <v/>
      </c>
      <c r="X1896">
        <f>IF(W1896="","",INDEX(P1898:U1898,W1896))</f>
        <v/>
      </c>
      <c r="Y1896">
        <f>IF(W1896="","",INDEX(Q1897:V1897,W1896))</f>
        <v/>
      </c>
    </row>
    <row r="1897" ht="13.35" customHeight="1" s="162">
      <c r="B1897" s="491" t="inlineStr">
        <is>
          <t>Δ</t>
        </is>
      </c>
      <c r="C1897" s="498">
        <f>IF(OR(C1895="—",C1896="",Q1896=""),"",IF(OR(ISTEXT(C1896),ISTEXT(Q1896)),"","Δ "&amp;TEXT(C1896-Q1896,"0.00")))</f>
        <v/>
      </c>
      <c r="D1897" s="498">
        <f>IF(OR(D1895="—",D1896="",R1896=""),"",IF(OR(ISTEXT(D1896),ISTEXT(R1896)),"","Δ "&amp;TEXT(D1896-R1896,"0.00")))</f>
        <v/>
      </c>
      <c r="E1897" s="498">
        <f>IF(OR(E1895="—",E1896="",S1896=""),"",IF(OR(ISTEXT(E1896),ISTEXT(S1896)),"","Δ "&amp;TEXT(E1896-S1896,"0.00")))</f>
        <v/>
      </c>
      <c r="F1897" s="498">
        <f>IF(OR(F1895="—",F1896="",T1896=""),"",IF(OR(ISTEXT(F1896),ISTEXT(T1896)),"","Δ "&amp;TEXT(F1896-T1896,"0.00")))</f>
        <v/>
      </c>
      <c r="G1897" s="498">
        <f>IF(OR(G1895="—",G1896="",U1896=""),"",IF(OR(ISTEXT(G1896),ISTEXT(U1896)),"","Δ "&amp;TEXT(G1896-U1896,"0.00")))</f>
        <v/>
      </c>
      <c r="H1897" s="498">
        <f>IF(OR(H1895="—",H1896="",V1896=""),"",IF(OR(ISTEXT(H1896),ISTEXT(V1896)),"","Δ "&amp;TEXT(H1896-V1896,"0.00")))</f>
        <v/>
      </c>
      <c r="Q1897">
        <f>IF(OR(C1896="",ISTEXT(C1896)),R1897,C1896)</f>
        <v/>
      </c>
      <c r="R1897">
        <f>IF(OR(D1896="",ISTEXT(D1896)),S1897,D1896)</f>
        <v/>
      </c>
      <c r="S1897">
        <f>IF(OR(E1896="",ISTEXT(E1896)),T1897,E1896)</f>
        <v/>
      </c>
      <c r="T1897">
        <f>IF(OR(F1896="",ISTEXT(F1896)),U1897,F1896)</f>
        <v/>
      </c>
      <c r="U1897">
        <f>IF(OR(G1896="",ISTEXT(G1896)),V1897,G1896)</f>
        <v/>
      </c>
      <c r="V1897">
        <f>IF(OR(H1896="",ISTEXT(H1896)),"",H1896)</f>
        <v/>
      </c>
    </row>
    <row r="1898" ht="13.35" customHeight="1" s="162">
      <c r="B1898" s="425" t="inlineStr">
        <is>
          <t>Unit type:</t>
        </is>
      </c>
      <c r="D1898" s="522" t="inlineStr">
        <is>
          <t>RTU</t>
        </is>
      </c>
      <c r="E1898" s="414" t="n"/>
      <c r="F1898" s="494" t="inlineStr">
        <is>
          <t>Airflow left to right. Δ = this reading minus the one before it; in. w.g.</t>
        </is>
      </c>
      <c r="P1898">
        <f>IF(B1896="","",B1896)</f>
        <v/>
      </c>
      <c r="Q1898">
        <f>IF(C1896="",P1898,C1896)</f>
        <v/>
      </c>
      <c r="R1898">
        <f>IF(D1896="",Q1898,D1896)</f>
        <v/>
      </c>
      <c r="S1898">
        <f>IF(E1896="",R1898,E1896)</f>
        <v/>
      </c>
      <c r="T1898">
        <f>IF(F1896="",S1898,F1896)</f>
        <v/>
      </c>
      <c r="U1898">
        <f>IF(G1896="",T1898,G1896)</f>
        <v/>
      </c>
      <c r="V1898">
        <f>IF(H1896="",U1898,H1896)</f>
        <v/>
      </c>
    </row>
    <row r="1899" ht="13.35" customHeight="1" s="162">
      <c r="B1899" s="500" t="inlineStr">
        <is>
          <t>Fan inlet</t>
        </is>
      </c>
      <c r="D1899" s="501">
        <f>IF(X1896="","",X1896)</f>
        <v/>
      </c>
      <c r="F1899" s="500" t="inlineStr">
        <is>
          <t>Discharge</t>
        </is>
      </c>
      <c r="I1899" s="501">
        <f>IF(V1898="","",V1898)</f>
        <v/>
      </c>
    </row>
    <row r="1900" ht="13.35" customHeight="1" s="162"/>
    <row r="1901" ht="13.35" customHeight="1" s="162">
      <c r="B1901" s="500" t="inlineStr">
        <is>
          <t>Fan TSP</t>
        </is>
      </c>
      <c r="E1901" s="501">
        <f>IF(OR(X1896="",Y1896=""),"",IF(OR(ISTEXT(X1896),ISTEXT(Y1896)),"",Y1896-X1896))</f>
        <v/>
      </c>
      <c r="F1901" s="500" t="inlineStr">
        <is>
          <t>ESP</t>
        </is>
      </c>
      <c r="I1901" s="501">
        <f>IF(OR(B1896="",V1898=""),"",IF(OR(ISTEXT(B1896),ISTEXT(V1898)),"",V1898-B1896))</f>
        <v/>
      </c>
      <c r="J1901" s="500" t="inlineStr">
        <is>
          <t>Unit ΔP (inlet → fan)</t>
        </is>
      </c>
      <c r="M1901" s="501">
        <f>IF(OR(B1896="",X1896=""),"",IF(OR(ISTEXT(B1896),ISTEXT(X1896)),"",X1896-B1896))</f>
        <v/>
      </c>
    </row>
    <row r="1902" ht="13.35" customHeight="1" s="162">
      <c r="B1902" s="437" t="inlineStr">
        <is>
          <t>Instrument:</t>
        </is>
      </c>
      <c r="C1902" s="13" t="n"/>
      <c r="D1902" s="502" t="n"/>
      <c r="E1902" s="503" t="n"/>
      <c r="F1902" s="503" t="n"/>
      <c r="G1902" s="437" t="inlineStr">
        <is>
          <t>Ak basis / notes:</t>
        </is>
      </c>
      <c r="H1902" s="13" t="n"/>
      <c r="I1902" s="504" t="n"/>
      <c r="J1902" s="503" t="n"/>
      <c r="K1902" s="503" t="n"/>
      <c r="L1902" s="503" t="n"/>
      <c r="M1902" s="503" t="n"/>
    </row>
    <row r="1903" ht="13.35" customHeight="1" s="162">
      <c r="B1903" s="188" t="inlineStr">
        <is>
          <t>Supply Air Diffuser / Outlet Airflow</t>
        </is>
      </c>
      <c r="C1903" s="174" t="n"/>
      <c r="D1903" s="174" t="n"/>
      <c r="E1903" s="174" t="n"/>
      <c r="F1903" s="173" t="n"/>
      <c r="G1903" s="233" t="inlineStr">
        <is>
          <t>Design VEL</t>
        </is>
      </c>
      <c r="H1903" s="194" t="inlineStr">
        <is>
          <t>Design CFM</t>
        </is>
      </c>
      <c r="I1903" s="188" t="inlineStr">
        <is>
          <t>Initial</t>
        </is>
      </c>
      <c r="J1903" s="173" t="n"/>
      <c r="K1903" s="188" t="inlineStr">
        <is>
          <t>Final</t>
        </is>
      </c>
      <c r="L1903" s="173" t="n"/>
      <c r="M1903" s="188" t="inlineStr">
        <is>
          <t>%</t>
        </is>
      </c>
    </row>
    <row r="1904" ht="13.35" customHeight="1" s="162">
      <c r="B1904" s="153" t="inlineStr">
        <is>
          <t>No.</t>
        </is>
      </c>
      <c r="C1904" s="188" t="inlineStr">
        <is>
          <t>Area Served</t>
        </is>
      </c>
      <c r="D1904" s="188" t="inlineStr">
        <is>
          <t>Type</t>
        </is>
      </c>
      <c r="E1904" s="188" t="inlineStr">
        <is>
          <t>Size</t>
        </is>
      </c>
      <c r="F1904" s="188" t="inlineStr">
        <is>
          <t>Ak</t>
        </is>
      </c>
      <c r="G1904" s="440" t="n"/>
      <c r="H1904" s="440" t="n"/>
      <c r="I1904" s="188" t="inlineStr">
        <is>
          <t>VEL</t>
        </is>
      </c>
      <c r="J1904" s="188" t="inlineStr">
        <is>
          <t>CFM</t>
        </is>
      </c>
      <c r="K1904" s="188" t="inlineStr">
        <is>
          <t>VEL</t>
        </is>
      </c>
      <c r="L1904" s="188" t="inlineStr">
        <is>
          <t>CFM</t>
        </is>
      </c>
      <c r="M1904" s="440" t="n"/>
    </row>
    <row r="1905" ht="13.35" customHeight="1" s="162">
      <c r="B1905" s="307" t="n"/>
      <c r="C1905" s="307" t="n"/>
      <c r="E1905" s="307" t="n"/>
      <c r="F1905" s="32" t="n"/>
      <c r="G1905" s="33">
        <f>IF(F1905="", "", IF(OR(ISTEXT(H1905),ISTEXT(F1905)),"",H1905/F1905))</f>
        <v/>
      </c>
      <c r="H1905" s="33" t="n"/>
      <c r="I1905" s="33" t="n"/>
      <c r="J1905" s="33">
        <f>IF(I1905="", "", IF(OR(ISTEXT(I1905),ISTEXT($F1905)),"",I1905*$F1905))</f>
        <v/>
      </c>
      <c r="K1905" s="33" t="n"/>
      <c r="L1905" s="33">
        <f>IF(K1905="", "", IF(OR(ISTEXT(K1905),ISTEXT($F1905)),"",K1905*$F1905))</f>
        <v/>
      </c>
      <c r="M1905" s="30">
        <f>IF(OR(H1905="",H1905=0),"",IF(K1905="",IF(J1905="","",IF(OR(ISTEXT(J1905),ISTEXT(H1905)),"",J1905/H1905)),IF(OR(ISTEXT(L1905),ISTEXT(H1905)),"",L1905/H1905)))</f>
        <v/>
      </c>
    </row>
    <row r="1906" ht="13.35" customHeight="1" s="162">
      <c r="B1906" s="307" t="n"/>
      <c r="C1906" s="307" t="n"/>
      <c r="E1906" s="307" t="n"/>
      <c r="F1906" s="32" t="n"/>
      <c r="G1906" s="33">
        <f>IF(F1906="", "", IF(OR(ISTEXT(H1906),ISTEXT(F1906)),"",H1906/F1906))</f>
        <v/>
      </c>
      <c r="H1906" s="33" t="n"/>
      <c r="I1906" s="33" t="n"/>
      <c r="J1906" s="33">
        <f>IF(I1906="", "", IF(OR(ISTEXT(I1906),ISTEXT($F1906)),"",I1906*$F1906))</f>
        <v/>
      </c>
      <c r="K1906" s="33" t="n"/>
      <c r="L1906" s="33">
        <f>IF(K1906="", "", IF(OR(ISTEXT(K1906),ISTEXT($F1906)),"",K1906*$F1906))</f>
        <v/>
      </c>
      <c r="M1906" s="30">
        <f>IF(OR(H1906="",H1906=0),"",IF(K1906="",IF(J1906="","",IF(OR(ISTEXT(J1906),ISTEXT(H1906)),"",J1906/H1906)),IF(OR(ISTEXT(L1906),ISTEXT(H1906)),"",L1906/H1906)))</f>
        <v/>
      </c>
    </row>
    <row r="1907" ht="13.35" customHeight="1" s="162">
      <c r="B1907" s="307" t="n"/>
      <c r="C1907" s="307" t="n"/>
      <c r="E1907" s="307" t="n"/>
      <c r="F1907" s="32" t="n"/>
      <c r="G1907" s="33">
        <f>IF(F1907="", "", IF(OR(ISTEXT(H1907),ISTEXT(F1907)),"",H1907/F1907))</f>
        <v/>
      </c>
      <c r="H1907" s="33" t="n"/>
      <c r="I1907" s="33" t="n"/>
      <c r="J1907" s="33">
        <f>IF(I1907="", "", IF(OR(ISTEXT(I1907),ISTEXT($F1907)),"",I1907*$F1907))</f>
        <v/>
      </c>
      <c r="K1907" s="33" t="n"/>
      <c r="L1907" s="33">
        <f>IF(K1907="", "", IF(OR(ISTEXT(K1907),ISTEXT($F1907)),"",K1907*$F1907))</f>
        <v/>
      </c>
      <c r="M1907" s="30">
        <f>IF(OR(H1907="",H1907=0),"",IF(K1907="",IF(J1907="","",IF(OR(ISTEXT(J1907),ISTEXT(H1907)),"",J1907/H1907)),IF(OR(ISTEXT(L1907),ISTEXT(H1907)),"",L1907/H1907)))</f>
        <v/>
      </c>
    </row>
    <row r="1908" ht="13.35" customHeight="1" s="162">
      <c r="B1908" s="307" t="n"/>
      <c r="C1908" s="307" t="n"/>
      <c r="E1908" s="307" t="n"/>
      <c r="F1908" s="32" t="n"/>
      <c r="G1908" s="33">
        <f>IF(F1908="", "", IF(OR(ISTEXT(H1908),ISTEXT(F1908)),"",H1908/F1908))</f>
        <v/>
      </c>
      <c r="H1908" s="33" t="n"/>
      <c r="I1908" s="33" t="n"/>
      <c r="J1908" s="33">
        <f>IF(I1908="", "", IF(OR(ISTEXT(I1908),ISTEXT($F1908)),"",I1908*$F1908))</f>
        <v/>
      </c>
      <c r="K1908" s="33" t="n"/>
      <c r="L1908" s="33">
        <f>IF(K1908="", "", IF(OR(ISTEXT(K1908),ISTEXT($F1908)),"",K1908*$F1908))</f>
        <v/>
      </c>
      <c r="M1908" s="30">
        <f>IF(OR(H1908="",H1908=0),"",IF(K1908="",IF(J1908="","",IF(OR(ISTEXT(J1908),ISTEXT(H1908)),"",J1908/H1908)),IF(OR(ISTEXT(L1908),ISTEXT(H1908)),"",L1908/H1908)))</f>
        <v/>
      </c>
    </row>
    <row r="1909" ht="13.35" customHeight="1" s="162">
      <c r="B1909" s="307" t="n"/>
      <c r="C1909" s="307" t="n"/>
      <c r="E1909" s="307" t="n"/>
      <c r="F1909" s="32" t="n"/>
      <c r="G1909" s="33">
        <f>IF(F1909="", "", IF(OR(ISTEXT(H1909),ISTEXT(F1909)),"",H1909/F1909))</f>
        <v/>
      </c>
      <c r="H1909" s="33" t="n"/>
      <c r="I1909" s="33" t="n"/>
      <c r="J1909" s="33">
        <f>IF(I1909="", "", IF(OR(ISTEXT(I1909),ISTEXT($F1909)),"",I1909*$F1909))</f>
        <v/>
      </c>
      <c r="K1909" s="33" t="n"/>
      <c r="L1909" s="33">
        <f>IF(K1909="", "", IF(OR(ISTEXT(K1909),ISTEXT($F1909)),"",K1909*$F1909))</f>
        <v/>
      </c>
      <c r="M1909" s="30">
        <f>IF(OR(H1909="",H1909=0),"",IF(K1909="",IF(J1909="","",IF(OR(ISTEXT(J1909),ISTEXT(H1909)),"",J1909/H1909)),IF(OR(ISTEXT(L1909),ISTEXT(H1909)),"",L1909/H1909)))</f>
        <v/>
      </c>
    </row>
    <row r="1910" ht="13.35" customHeight="1" s="162">
      <c r="B1910" s="307" t="n"/>
      <c r="C1910" s="307" t="n"/>
      <c r="E1910" s="307" t="n"/>
      <c r="F1910" s="32" t="n"/>
      <c r="G1910" s="33">
        <f>IF(F1910="", "", IF(OR(ISTEXT(H1910),ISTEXT(F1910)),"",H1910/F1910))</f>
        <v/>
      </c>
      <c r="H1910" s="33" t="n"/>
      <c r="I1910" s="33" t="n"/>
      <c r="J1910" s="33">
        <f>IF(I1910="", "", IF(OR(ISTEXT(I1910),ISTEXT($F1910)),"",I1910*$F1910))</f>
        <v/>
      </c>
      <c r="K1910" s="33" t="n"/>
      <c r="L1910" s="33">
        <f>IF(K1910="", "", IF(OR(ISTEXT(K1910),ISTEXT($F1910)),"",K1910*$F1910))</f>
        <v/>
      </c>
      <c r="M1910" s="30">
        <f>IF(OR(H1910="",H1910=0),"",IF(K1910="",IF(J1910="","",IF(OR(ISTEXT(J1910),ISTEXT(H1910)),"",J1910/H1910)),IF(OR(ISTEXT(L1910),ISTEXT(H1910)),"",L1910/H1910)))</f>
        <v/>
      </c>
    </row>
    <row r="1911" ht="13.35" customHeight="1" s="162">
      <c r="B1911" s="307" t="n"/>
      <c r="C1911" s="307" t="n"/>
      <c r="E1911" s="307" t="n"/>
      <c r="F1911" s="32" t="n"/>
      <c r="G1911" s="33">
        <f>IF(F1911="", "", IF(OR(ISTEXT(H1911),ISTEXT(F1911)),"",H1911/F1911))</f>
        <v/>
      </c>
      <c r="H1911" s="33" t="n"/>
      <c r="I1911" s="33" t="n"/>
      <c r="J1911" s="33">
        <f>IF(I1911="", "", IF(OR(ISTEXT(I1911),ISTEXT($F1911)),"",I1911*$F1911))</f>
        <v/>
      </c>
      <c r="K1911" s="33" t="n"/>
      <c r="L1911" s="33">
        <f>IF(K1911="", "", IF(OR(ISTEXT(K1911),ISTEXT($F1911)),"",K1911*$F1911))</f>
        <v/>
      </c>
      <c r="M1911" s="30">
        <f>IF(OR(H1911="",H1911=0),"",IF(K1911="",IF(J1911="","",IF(OR(ISTEXT(J1911),ISTEXT(H1911)),"",J1911/H1911)),IF(OR(ISTEXT(L1911),ISTEXT(H1911)),"",L1911/H1911)))</f>
        <v/>
      </c>
    </row>
    <row r="1912" ht="13.35" customHeight="1" s="162">
      <c r="B1912" s="307" t="n"/>
      <c r="C1912" s="307" t="n"/>
      <c r="E1912" s="307" t="n"/>
      <c r="F1912" s="32" t="n"/>
      <c r="G1912" s="33">
        <f>IF(F1912="", "", IF(OR(ISTEXT(H1912),ISTEXT(F1912)),"",H1912/F1912))</f>
        <v/>
      </c>
      <c r="H1912" s="33" t="n"/>
      <c r="I1912" s="33" t="n"/>
      <c r="J1912" s="33">
        <f>IF(I1912="", "", IF(OR(ISTEXT(I1912),ISTEXT($F1912)),"",I1912*$F1912))</f>
        <v/>
      </c>
      <c r="K1912" s="33" t="n"/>
      <c r="L1912" s="33">
        <f>IF(K1912="", "", IF(OR(ISTEXT(K1912),ISTEXT($F1912)),"",K1912*$F1912))</f>
        <v/>
      </c>
      <c r="M1912" s="30">
        <f>IF(OR(H1912="",H1912=0),"",IF(K1912="",IF(J1912="","",IF(OR(ISTEXT(J1912),ISTEXT(H1912)),"",J1912/H1912)),IF(OR(ISTEXT(L1912),ISTEXT(H1912)),"",L1912/H1912)))</f>
        <v/>
      </c>
    </row>
    <row r="1913" ht="13.35" customHeight="1" s="162">
      <c r="B1913" s="307" t="n"/>
      <c r="C1913" s="307" t="n"/>
      <c r="E1913" s="307" t="n"/>
      <c r="F1913" s="32" t="n"/>
      <c r="G1913" s="33">
        <f>IF(F1913="", "", IF(OR(ISTEXT(H1913),ISTEXT(F1913)),"",H1913/F1913))</f>
        <v/>
      </c>
      <c r="H1913" s="33" t="n"/>
      <c r="I1913" s="33" t="n"/>
      <c r="J1913" s="33">
        <f>IF(I1913="", "", IF(OR(ISTEXT(I1913),ISTEXT($F1913)),"",I1913*$F1913))</f>
        <v/>
      </c>
      <c r="K1913" s="33" t="n"/>
      <c r="L1913" s="33">
        <f>IF(K1913="", "", IF(OR(ISTEXT(K1913),ISTEXT($F1913)),"",K1913*$F1913))</f>
        <v/>
      </c>
      <c r="M1913" s="30">
        <f>IF(OR(H1913="",H1913=0),"",IF(K1913="",IF(J1913="","",IF(OR(ISTEXT(J1913),ISTEXT(H1913)),"",J1913/H1913)),IF(OR(ISTEXT(L1913),ISTEXT(H1913)),"",L1913/H1913)))</f>
        <v/>
      </c>
    </row>
    <row r="1914" ht="13.35" customHeight="1" s="162">
      <c r="B1914" s="307" t="n"/>
      <c r="C1914" s="307" t="n"/>
      <c r="E1914" s="307" t="n"/>
      <c r="F1914" s="32" t="n"/>
      <c r="G1914" s="33">
        <f>IF(F1914="", "", IF(OR(ISTEXT(H1914),ISTEXT(F1914)),"",H1914/F1914))</f>
        <v/>
      </c>
      <c r="H1914" s="33" t="n"/>
      <c r="I1914" s="33" t="n"/>
      <c r="J1914" s="33">
        <f>IF(I1914="", "", IF(OR(ISTEXT(I1914),ISTEXT($F1914)),"",I1914*$F1914))</f>
        <v/>
      </c>
      <c r="K1914" s="33" t="n"/>
      <c r="L1914" s="33">
        <f>IF(K1914="", "", IF(OR(ISTEXT(K1914),ISTEXT($F1914)),"",K1914*$F1914))</f>
        <v/>
      </c>
      <c r="M1914" s="30">
        <f>IF(OR(H1914="",H1914=0),"",IF(K1914="",IF(J1914="","",IF(OR(ISTEXT(J1914),ISTEXT(H1914)),"",J1914/H1914)),IF(OR(ISTEXT(L1914),ISTEXT(H1914)),"",L1914/H1914)))</f>
        <v/>
      </c>
    </row>
    <row r="1915" ht="13.35" customHeight="1" s="162">
      <c r="B1915" s="42" t="n"/>
      <c r="C1915" s="231" t="inlineStr">
        <is>
          <t>Total</t>
        </is>
      </c>
      <c r="D1915" s="159" t="n"/>
      <c r="E1915" s="42" t="n"/>
      <c r="F1915" s="42" t="n"/>
      <c r="G1915" s="43" t="n"/>
      <c r="H1915" s="43">
        <f>IF(SUM(H1905:H1914)+SUM(H1932:H1969)=0,"",SUM(H1905:H1914)+SUM(H1932:H1969))</f>
        <v/>
      </c>
      <c r="I1915" s="43" t="n"/>
      <c r="J1915" s="43">
        <f>IF(SUM(J1905:J1914)+SUM(J1932:J1969)=0,"",SUM(J1905:J1914)+SUM(J1932:J1969))</f>
        <v/>
      </c>
      <c r="K1915" s="43" t="n"/>
      <c r="L1915" s="43">
        <f>IF(SUM(L1905:L1914)+SUM(L1932:L1969)=0,"",SUM(L1905:L1914)+SUM(L1932:L1969))</f>
        <v/>
      </c>
      <c r="M1915" s="35">
        <f>IF(OR(H1915="",H1915=0),"",IF(L1915="",IF(J1915="","",IF(OR(ISTEXT(J1915),ISTEXT(H1915)),"",J1915/H1915)),IF(OR(ISTEXT(L1915),ISTEXT(H1915)),"",L1915/H1915)))</f>
        <v/>
      </c>
    </row>
    <row r="1916" ht="13.35" customHeight="1" s="162">
      <c r="B1916" s="188" t="inlineStr">
        <is>
          <t>Return Air Register / Inlet Airflow</t>
        </is>
      </c>
      <c r="C1916" s="174" t="n"/>
      <c r="D1916" s="174" t="n"/>
      <c r="E1916" s="174" t="n"/>
      <c r="F1916" s="173" t="n"/>
      <c r="G1916" s="233" t="inlineStr">
        <is>
          <t>Design VEL</t>
        </is>
      </c>
      <c r="H1916" s="194" t="inlineStr">
        <is>
          <t>Design CFM</t>
        </is>
      </c>
      <c r="I1916" s="188" t="inlineStr">
        <is>
          <t>Initial</t>
        </is>
      </c>
      <c r="J1916" s="173" t="n"/>
      <c r="K1916" s="188" t="inlineStr">
        <is>
          <t>Final</t>
        </is>
      </c>
      <c r="L1916" s="173" t="n"/>
      <c r="M1916" s="188" t="inlineStr">
        <is>
          <t>%</t>
        </is>
      </c>
    </row>
    <row r="1917" ht="13.35" customHeight="1" s="162">
      <c r="B1917" s="153" t="inlineStr">
        <is>
          <t>No.</t>
        </is>
      </c>
      <c r="C1917" s="188" t="inlineStr">
        <is>
          <t>Area Served</t>
        </is>
      </c>
      <c r="D1917" s="188" t="inlineStr">
        <is>
          <t>Type</t>
        </is>
      </c>
      <c r="E1917" s="188" t="inlineStr">
        <is>
          <t>Size</t>
        </is>
      </c>
      <c r="F1917" s="188" t="inlineStr">
        <is>
          <t>Ak</t>
        </is>
      </c>
      <c r="G1917" s="440" t="n"/>
      <c r="H1917" s="440" t="n"/>
      <c r="I1917" s="188" t="inlineStr">
        <is>
          <t>VEL</t>
        </is>
      </c>
      <c r="J1917" s="188" t="inlineStr">
        <is>
          <t>CFM</t>
        </is>
      </c>
      <c r="K1917" s="188" t="inlineStr">
        <is>
          <t>VEL</t>
        </is>
      </c>
      <c r="L1917" s="188" t="inlineStr">
        <is>
          <t>CFM</t>
        </is>
      </c>
      <c r="M1917" s="440" t="n"/>
    </row>
    <row r="1918" ht="13.35" customHeight="1" s="162">
      <c r="B1918" s="31" t="n"/>
      <c r="C1918" s="31" t="n"/>
      <c r="E1918" s="31" t="n"/>
      <c r="F1918" s="32" t="n"/>
      <c r="G1918" s="33">
        <f>IF(F1918="", "", IF(OR(ISTEXT(H1918),ISTEXT(F1918)),"",H1918/F1918))</f>
        <v/>
      </c>
      <c r="H1918" s="33">
        <f>IF(H1915="","",IF(ISTEXT(H1915),"",H1915-N(H1923)))</f>
        <v/>
      </c>
      <c r="I1918" s="33" t="n"/>
      <c r="J1918" s="33">
        <f>IF(I1918="", "", IF(OR(ISTEXT(I1918),ISTEXT($F1918)),"",I1918*$F1918))</f>
        <v/>
      </c>
      <c r="K1918" s="33" t="n"/>
      <c r="L1918" s="33">
        <f>IF(L1923="","",IF(ISTEXT(L1915),"",L1915-N(L1923)))</f>
        <v/>
      </c>
      <c r="M1918" s="30">
        <f>IF(OR(H1918="",H1918=0),"",IF(K1918="",IF(J1918="","",IF(OR(ISTEXT(J1918),ISTEXT(H1918)),"",J1918/H1918)),IF(OR(ISTEXT(L1918),ISTEXT(H1918)),"",L1918/H1918)))</f>
        <v/>
      </c>
    </row>
    <row r="1919" ht="13.35" customHeight="1" s="162">
      <c r="B1919" s="31" t="n"/>
      <c r="C1919" s="31" t="n"/>
      <c r="E1919" s="31" t="n"/>
      <c r="F1919" s="32" t="n"/>
      <c r="G1919" s="33">
        <f>IF(F1919="", "", IF(OR(ISTEXT(H1919),ISTEXT(F1919)),"",H1919/F1919))</f>
        <v/>
      </c>
      <c r="H1919" s="33" t="n"/>
      <c r="I1919" s="33" t="n"/>
      <c r="J1919" s="33">
        <f>IF(I1919="", "", IF(OR(ISTEXT(I1919),ISTEXT($F1919)),"",I1919*$F1919))</f>
        <v/>
      </c>
      <c r="K1919" s="33" t="n"/>
      <c r="L1919" s="33">
        <f>IF(K1919="", "", IF(OR(ISTEXT(K1919),ISTEXT($F1919)),"",K1919*$F1919))</f>
        <v/>
      </c>
      <c r="M1919" s="30">
        <f>IF(OR(H1919="",H1919=0),"",IF(K1919="",IF(J1919="","",IF(OR(ISTEXT(J1919),ISTEXT(H1919)),"",J1919/H1919)),IF(OR(ISTEXT(L1919),ISTEXT(H1919)),"",L1919/H1919)))</f>
        <v/>
      </c>
    </row>
    <row r="1920" ht="13.35" customHeight="1" s="162">
      <c r="B1920" s="42" t="n"/>
      <c r="C1920" s="231" t="inlineStr">
        <is>
          <t>Total</t>
        </is>
      </c>
      <c r="D1920" s="159" t="n"/>
      <c r="E1920" s="42" t="n"/>
      <c r="F1920" s="42" t="n"/>
      <c r="G1920" s="43" t="n"/>
      <c r="H1920" s="43">
        <f>IF(SUM(H1918:H1919)+SUM(H1973:H1976)=0,"",SUM(H1918:H1919)+SUM(H1973:H1976))</f>
        <v/>
      </c>
      <c r="I1920" s="42" t="n"/>
      <c r="J1920" s="43">
        <f>IF(SUM(J1918:J1919)+SUM(J1973:J1976)=0,"",SUM(J1918:J1919)+SUM(J1973:J1976))</f>
        <v/>
      </c>
      <c r="K1920" s="42" t="n"/>
      <c r="L1920" s="43">
        <f>IF(SUM(L1918:L1919)+SUM(L1973:L1976)=0,"",SUM(L1918:L1919)+SUM(L1973:L1976))</f>
        <v/>
      </c>
      <c r="M1920" s="35">
        <f>IF(OR(H1920="",H1920=0),"",IF(L1920="",IF(J1920="","",IF(OR(ISTEXT(J1920),ISTEXT(H1920)),"",J1920/H1920)),IF(OR(ISTEXT(L1920),ISTEXT(H1920)),"",L1920/H1920)))</f>
        <v/>
      </c>
    </row>
    <row r="1921" ht="13.35" customHeight="1" s="162">
      <c r="B1921" s="188" t="inlineStr">
        <is>
          <t>Outside Air Inlet / Duct Airflow</t>
        </is>
      </c>
      <c r="C1921" s="174" t="n"/>
      <c r="D1921" s="174" t="n"/>
      <c r="E1921" s="174" t="n"/>
      <c r="F1921" s="173" t="n"/>
      <c r="G1921" s="233" t="inlineStr">
        <is>
          <t>Design VEL</t>
        </is>
      </c>
      <c r="H1921" s="194" t="inlineStr">
        <is>
          <t>Design CFM</t>
        </is>
      </c>
      <c r="I1921" s="188" t="inlineStr">
        <is>
          <t>Initial</t>
        </is>
      </c>
      <c r="J1921" s="173" t="n"/>
      <c r="K1921" s="188" t="inlineStr">
        <is>
          <t>Final</t>
        </is>
      </c>
      <c r="L1921" s="173" t="n"/>
      <c r="M1921" s="188" t="inlineStr">
        <is>
          <t>%</t>
        </is>
      </c>
    </row>
    <row r="1922" ht="13.35" customHeight="1" s="162">
      <c r="B1922" s="153" t="inlineStr">
        <is>
          <t>No.</t>
        </is>
      </c>
      <c r="C1922" s="188" t="inlineStr">
        <is>
          <t>Area Served</t>
        </is>
      </c>
      <c r="D1922" s="188" t="inlineStr">
        <is>
          <t>Type</t>
        </is>
      </c>
      <c r="E1922" s="188" t="inlineStr">
        <is>
          <t>Size</t>
        </is>
      </c>
      <c r="F1922" s="188" t="inlineStr">
        <is>
          <t>Ak</t>
        </is>
      </c>
      <c r="G1922" s="440" t="n"/>
      <c r="H1922" s="440" t="n"/>
      <c r="I1922" s="188" t="inlineStr">
        <is>
          <t>VEL</t>
        </is>
      </c>
      <c r="J1922" s="188" t="inlineStr">
        <is>
          <t>CFM</t>
        </is>
      </c>
      <c r="K1922" s="188" t="inlineStr">
        <is>
          <t>VEL</t>
        </is>
      </c>
      <c r="L1922" s="188" t="inlineStr">
        <is>
          <t>CFM</t>
        </is>
      </c>
      <c r="M1922" s="440" t="n"/>
    </row>
    <row r="1923" ht="13.35" customHeight="1" s="162">
      <c r="B1923" s="31" t="n"/>
      <c r="C1923" s="31" t="n"/>
      <c r="E1923" s="31" t="n"/>
      <c r="F1923" s="32" t="n"/>
      <c r="G1923" s="33">
        <f>IF(F1923="", "", IF(OR(ISTEXT(H1923),ISTEXT(F1923)),"",H1923/F1923))</f>
        <v/>
      </c>
      <c r="H1923" s="33" t="n"/>
      <c r="I1923" s="33" t="n"/>
      <c r="J1923" s="33">
        <f>IF(I1923="", "", IF(OR(ISTEXT(I1923),ISTEXT($F1923)),"",I1923*$F1923))</f>
        <v/>
      </c>
      <c r="K1923" s="33" t="n"/>
      <c r="L1923" s="33">
        <f>IF(K1923="", "", IF(OR(ISTEXT(K1923),ISTEXT($F1923)),"",K1923*$F1923))</f>
        <v/>
      </c>
      <c r="M1923" s="30">
        <f>IF(OR(H1923="",H1923=0),"",IF(K1923="",IF(J1923="","",IF(OR(ISTEXT(J1923),ISTEXT(H1923)),"",J1923/H1923)),IF(OR(ISTEXT(L1923),ISTEXT(H1923)),"",L1923/H1923)))</f>
        <v/>
      </c>
    </row>
    <row r="1924" ht="13.35" customHeight="1" s="162">
      <c r="B1924" s="188" t="inlineStr">
        <is>
          <t>Remarks</t>
        </is>
      </c>
      <c r="C1924" s="173" t="n"/>
      <c r="D1924" s="154" t="n"/>
      <c r="E1924" s="174" t="n"/>
      <c r="F1924" s="174" t="n"/>
      <c r="G1924" s="174" t="n"/>
      <c r="H1924" s="174" t="n"/>
      <c r="I1924" s="174" t="n"/>
      <c r="J1924" s="174" t="n"/>
      <c r="K1924" s="174" t="n"/>
      <c r="L1924" s="174" t="n"/>
      <c r="M1924" s="173" t="n"/>
    </row>
    <row r="1925" ht="13.35" customHeight="1" s="162">
      <c r="B1925" s="154" t="n"/>
      <c r="C1925" s="174" t="n"/>
      <c r="D1925" s="174" t="n"/>
      <c r="E1925" s="174" t="n"/>
      <c r="F1925" s="174" t="n"/>
      <c r="G1925" s="174" t="n"/>
      <c r="H1925" s="174" t="n"/>
      <c r="I1925" s="174" t="n"/>
      <c r="J1925" s="174" t="n"/>
      <c r="K1925" s="174" t="n"/>
      <c r="L1925" s="174" t="n"/>
      <c r="M1925" s="173" t="n"/>
    </row>
    <row r="1926" ht="13.35" customHeight="1" s="162">
      <c r="B1926" s="154" t="n"/>
      <c r="C1926" s="174" t="n"/>
      <c r="D1926" s="174" t="n"/>
      <c r="E1926" s="174" t="n"/>
      <c r="F1926" s="174" t="n"/>
      <c r="G1926" s="174" t="n"/>
      <c r="H1926" s="174" t="n"/>
      <c r="I1926" s="174" t="n"/>
      <c r="J1926" s="174" t="n"/>
      <c r="K1926" s="174" t="n"/>
      <c r="L1926" s="174" t="n"/>
      <c r="M1926" s="173" t="n"/>
    </row>
    <row r="1927" ht="13.35" customHeight="1" s="162"/>
    <row r="1928" ht="13.35" customHeight="1" s="162">
      <c r="B1928" s="200" t="inlineStr">
        <is>
          <t>System (cont.)</t>
        </is>
      </c>
      <c r="C1928" s="403" t="n"/>
      <c r="D1928" s="209">
        <f>IF('{Equipment Data Entry}'!B25="","",'{Equipment Data Entry}'!B25)</f>
        <v/>
      </c>
      <c r="E1928" s="418" t="n"/>
      <c r="F1928" s="403" t="n"/>
      <c r="G1928" s="200" t="inlineStr">
        <is>
          <t>Service</t>
        </is>
      </c>
      <c r="H1928" s="403" t="n"/>
      <c r="I1928" s="210">
        <f>IF('{Equipment Data Entry}'!C25="","",'{Equipment Data Entry}'!C25)</f>
        <v/>
      </c>
      <c r="J1928" s="418" t="n"/>
      <c r="K1928" s="418" t="n"/>
      <c r="L1928" s="418" t="n"/>
      <c r="M1928" s="403" t="n"/>
    </row>
    <row r="1929" ht="13.35" customHeight="1" s="162">
      <c r="B1929" s="422" t="n"/>
      <c r="C1929" s="423" t="n"/>
      <c r="D1929" s="422" t="n"/>
      <c r="E1929" s="424" t="n"/>
      <c r="F1929" s="423" t="n"/>
      <c r="G1929" s="422" t="n"/>
      <c r="H1929" s="423" t="n"/>
      <c r="I1929" s="422" t="n"/>
      <c r="J1929" s="424" t="n"/>
      <c r="K1929" s="424" t="n"/>
      <c r="L1929" s="424" t="n"/>
      <c r="M1929" s="423" t="n"/>
    </row>
    <row r="1930" ht="13.35" customHeight="1" s="162">
      <c r="B1930" s="188" t="inlineStr">
        <is>
          <t>Supply Air Outlets (cont.)</t>
        </is>
      </c>
      <c r="C1930" s="174" t="n"/>
      <c r="D1930" s="174" t="n"/>
      <c r="E1930" s="174" t="n"/>
      <c r="F1930" s="173" t="n"/>
      <c r="G1930" s="233" t="inlineStr">
        <is>
          <t>Design VEL</t>
        </is>
      </c>
      <c r="H1930" s="194" t="inlineStr">
        <is>
          <t>Design CFM</t>
        </is>
      </c>
      <c r="I1930" s="188" t="inlineStr">
        <is>
          <t>Initial</t>
        </is>
      </c>
      <c r="J1930" s="173" t="n"/>
      <c r="K1930" s="188" t="inlineStr">
        <is>
          <t>Final</t>
        </is>
      </c>
      <c r="L1930" s="173" t="n"/>
      <c r="M1930" s="188" t="inlineStr">
        <is>
          <t>%</t>
        </is>
      </c>
    </row>
    <row r="1931" ht="13.35" customHeight="1" s="162">
      <c r="B1931" s="153" t="inlineStr">
        <is>
          <t>No.</t>
        </is>
      </c>
      <c r="C1931" s="188" t="inlineStr">
        <is>
          <t>Area Served</t>
        </is>
      </c>
      <c r="D1931" s="188" t="inlineStr">
        <is>
          <t>Type</t>
        </is>
      </c>
      <c r="E1931" s="188" t="inlineStr">
        <is>
          <t>Size</t>
        </is>
      </c>
      <c r="F1931" s="188" t="inlineStr">
        <is>
          <t>Ak</t>
        </is>
      </c>
      <c r="G1931" s="440" t="n"/>
      <c r="H1931" s="440" t="n"/>
      <c r="I1931" s="188" t="inlineStr">
        <is>
          <t>VEL</t>
        </is>
      </c>
      <c r="J1931" s="188" t="inlineStr">
        <is>
          <t>CFM</t>
        </is>
      </c>
      <c r="K1931" s="188" t="inlineStr">
        <is>
          <t>VEL</t>
        </is>
      </c>
      <c r="L1931" s="188" t="inlineStr">
        <is>
          <t>CFM</t>
        </is>
      </c>
      <c r="M1931" s="440" t="n"/>
    </row>
    <row r="1932" ht="13.35" customHeight="1" s="162">
      <c r="B1932" s="307" t="n"/>
      <c r="C1932" s="307" t="n"/>
      <c r="E1932" s="307" t="n"/>
      <c r="F1932" s="32" t="n"/>
      <c r="G1932" s="33">
        <f>IF(F1932="", "", IF(OR(ISTEXT(H1932),ISTEXT(F1932)),"",H1932/F1932))</f>
        <v/>
      </c>
      <c r="H1932" s="33" t="n"/>
      <c r="I1932" s="33" t="n"/>
      <c r="J1932" s="33">
        <f>IF(I1932="", "", IF(OR(ISTEXT(I1932),ISTEXT($F1932)),"",I1932*$F1932))</f>
        <v/>
      </c>
      <c r="K1932" s="33" t="n"/>
      <c r="L1932" s="33">
        <f>IF(K1932="", "", IF(OR(ISTEXT(K1932),ISTEXT($F1932)),"",K1932*$F1932))</f>
        <v/>
      </c>
      <c r="M1932" s="30">
        <f>IF(OR(H1932="",H1932=0),"",IF(K1932="",IF(J1932="","",IF(OR(ISTEXT(J1932),ISTEXT(H1932)),"",J1932/H1932)),IF(OR(ISTEXT(L1932),ISTEXT(H1932)),"",L1932/H1932)))</f>
        <v/>
      </c>
    </row>
    <row r="1933" ht="13.35" customHeight="1" s="162">
      <c r="B1933" s="307" t="n"/>
      <c r="C1933" s="307" t="n"/>
      <c r="E1933" s="307" t="n"/>
      <c r="F1933" s="32" t="n"/>
      <c r="G1933" s="33">
        <f>IF(F1933="", "", IF(OR(ISTEXT(H1933),ISTEXT(F1933)),"",H1933/F1933))</f>
        <v/>
      </c>
      <c r="H1933" s="33" t="n"/>
      <c r="I1933" s="33" t="n"/>
      <c r="J1933" s="33">
        <f>IF(I1933="", "", IF(OR(ISTEXT(I1933),ISTEXT($F1933)),"",I1933*$F1933))</f>
        <v/>
      </c>
      <c r="K1933" s="33" t="n"/>
      <c r="L1933" s="33">
        <f>IF(K1933="", "", IF(OR(ISTEXT(K1933),ISTEXT($F1933)),"",K1933*$F1933))</f>
        <v/>
      </c>
      <c r="M1933" s="30">
        <f>IF(OR(H1933="",H1933=0),"",IF(K1933="",IF(J1933="","",IF(OR(ISTEXT(J1933),ISTEXT(H1933)),"",J1933/H1933)),IF(OR(ISTEXT(L1933),ISTEXT(H1933)),"",L1933/H1933)))</f>
        <v/>
      </c>
    </row>
    <row r="1934" ht="13.35" customHeight="1" s="162">
      <c r="B1934" s="307" t="n"/>
      <c r="C1934" s="307" t="n"/>
      <c r="E1934" s="307" t="n"/>
      <c r="F1934" s="32" t="n"/>
      <c r="G1934" s="33">
        <f>IF(F1934="", "", IF(OR(ISTEXT(H1934),ISTEXT(F1934)),"",H1934/F1934))</f>
        <v/>
      </c>
      <c r="H1934" s="33" t="n"/>
      <c r="I1934" s="33" t="n"/>
      <c r="J1934" s="33">
        <f>IF(I1934="", "", IF(OR(ISTEXT(I1934),ISTEXT($F1934)),"",I1934*$F1934))</f>
        <v/>
      </c>
      <c r="K1934" s="33" t="n"/>
      <c r="L1934" s="33">
        <f>IF(K1934="", "", IF(OR(ISTEXT(K1934),ISTEXT($F1934)),"",K1934*$F1934))</f>
        <v/>
      </c>
      <c r="M1934" s="30">
        <f>IF(OR(H1934="",H1934=0),"",IF(K1934="",IF(J1934="","",IF(OR(ISTEXT(J1934),ISTEXT(H1934)),"",J1934/H1934)),IF(OR(ISTEXT(L1934),ISTEXT(H1934)),"",L1934/H1934)))</f>
        <v/>
      </c>
    </row>
    <row r="1935" ht="13.35" customHeight="1" s="162">
      <c r="B1935" s="307" t="n"/>
      <c r="C1935" s="307" t="n"/>
      <c r="E1935" s="307" t="n"/>
      <c r="F1935" s="32" t="n"/>
      <c r="G1935" s="33">
        <f>IF(F1935="", "", IF(OR(ISTEXT(H1935),ISTEXT(F1935)),"",H1935/F1935))</f>
        <v/>
      </c>
      <c r="H1935" s="33" t="n"/>
      <c r="I1935" s="33" t="n"/>
      <c r="J1935" s="33">
        <f>IF(I1935="", "", IF(OR(ISTEXT(I1935),ISTEXT($F1935)),"",I1935*$F1935))</f>
        <v/>
      </c>
      <c r="K1935" s="33" t="n"/>
      <c r="L1935" s="33">
        <f>IF(K1935="", "", IF(OR(ISTEXT(K1935),ISTEXT($F1935)),"",K1935*$F1935))</f>
        <v/>
      </c>
      <c r="M1935" s="30">
        <f>IF(OR(H1935="",H1935=0),"",IF(K1935="",IF(J1935="","",IF(OR(ISTEXT(J1935),ISTEXT(H1935)),"",J1935/H1935)),IF(OR(ISTEXT(L1935),ISTEXT(H1935)),"",L1935/H1935)))</f>
        <v/>
      </c>
    </row>
    <row r="1936" ht="13.35" customHeight="1" s="162">
      <c r="B1936" s="307" t="n"/>
      <c r="C1936" s="307" t="n"/>
      <c r="E1936" s="307" t="n"/>
      <c r="F1936" s="32" t="n"/>
      <c r="G1936" s="33">
        <f>IF(F1936="", "", IF(OR(ISTEXT(H1936),ISTEXT(F1936)),"",H1936/F1936))</f>
        <v/>
      </c>
      <c r="H1936" s="33" t="n"/>
      <c r="I1936" s="33" t="n"/>
      <c r="J1936" s="33">
        <f>IF(I1936="", "", IF(OR(ISTEXT(I1936),ISTEXT($F1936)),"",I1936*$F1936))</f>
        <v/>
      </c>
      <c r="K1936" s="33" t="n"/>
      <c r="L1936" s="33">
        <f>IF(K1936="", "", IF(OR(ISTEXT(K1936),ISTEXT($F1936)),"",K1936*$F1936))</f>
        <v/>
      </c>
      <c r="M1936" s="30">
        <f>IF(OR(H1936="",H1936=0),"",IF(K1936="",IF(J1936="","",IF(OR(ISTEXT(J1936),ISTEXT(H1936)),"",J1936/H1936)),IF(OR(ISTEXT(L1936),ISTEXT(H1936)),"",L1936/H1936)))</f>
        <v/>
      </c>
    </row>
    <row r="1937" ht="13.35" customHeight="1" s="162">
      <c r="B1937" s="307" t="n"/>
      <c r="C1937" s="307" t="n"/>
      <c r="E1937" s="307" t="n"/>
      <c r="F1937" s="32" t="n"/>
      <c r="G1937" s="33">
        <f>IF(F1937="", "", IF(OR(ISTEXT(H1937),ISTEXT(F1937)),"",H1937/F1937))</f>
        <v/>
      </c>
      <c r="H1937" s="33" t="n"/>
      <c r="I1937" s="33" t="n"/>
      <c r="J1937" s="33">
        <f>IF(I1937="", "", IF(OR(ISTEXT(I1937),ISTEXT($F1937)),"",I1937*$F1937))</f>
        <v/>
      </c>
      <c r="K1937" s="33" t="n"/>
      <c r="L1937" s="33">
        <f>IF(K1937="", "", IF(OR(ISTEXT(K1937),ISTEXT($F1937)),"",K1937*$F1937))</f>
        <v/>
      </c>
      <c r="M1937" s="30">
        <f>IF(OR(H1937="",H1937=0),"",IF(K1937="",IF(J1937="","",IF(OR(ISTEXT(J1937),ISTEXT(H1937)),"",J1937/H1937)),IF(OR(ISTEXT(L1937),ISTEXT(H1937)),"",L1937/H1937)))</f>
        <v/>
      </c>
    </row>
    <row r="1938" ht="13.35" customHeight="1" s="162">
      <c r="B1938" s="307" t="n"/>
      <c r="C1938" s="307" t="n"/>
      <c r="E1938" s="307" t="n"/>
      <c r="F1938" s="32" t="n"/>
      <c r="G1938" s="33">
        <f>IF(F1938="", "", IF(OR(ISTEXT(H1938),ISTEXT(F1938)),"",H1938/F1938))</f>
        <v/>
      </c>
      <c r="H1938" s="33" t="n"/>
      <c r="I1938" s="33" t="n"/>
      <c r="J1938" s="33">
        <f>IF(I1938="", "", IF(OR(ISTEXT(I1938),ISTEXT($F1938)),"",I1938*$F1938))</f>
        <v/>
      </c>
      <c r="K1938" s="33" t="n"/>
      <c r="L1938" s="33">
        <f>IF(K1938="", "", IF(OR(ISTEXT(K1938),ISTEXT($F1938)),"",K1938*$F1938))</f>
        <v/>
      </c>
      <c r="M1938" s="30">
        <f>IF(OR(H1938="",H1938=0),"",IF(K1938="",IF(J1938="","",IF(OR(ISTEXT(J1938),ISTEXT(H1938)),"",J1938/H1938)),IF(OR(ISTEXT(L1938),ISTEXT(H1938)),"",L1938/H1938)))</f>
        <v/>
      </c>
    </row>
    <row r="1939" ht="13.35" customHeight="1" s="162">
      <c r="B1939" s="307" t="n"/>
      <c r="C1939" s="307" t="n"/>
      <c r="E1939" s="307" t="n"/>
      <c r="F1939" s="32" t="n"/>
      <c r="G1939" s="33">
        <f>IF(F1939="", "", IF(OR(ISTEXT(H1939),ISTEXT(F1939)),"",H1939/F1939))</f>
        <v/>
      </c>
      <c r="H1939" s="33" t="n"/>
      <c r="I1939" s="33" t="n"/>
      <c r="J1939" s="33">
        <f>IF(I1939="", "", IF(OR(ISTEXT(I1939),ISTEXT($F1939)),"",I1939*$F1939))</f>
        <v/>
      </c>
      <c r="K1939" s="33" t="n"/>
      <c r="L1939" s="33">
        <f>IF(K1939="", "", IF(OR(ISTEXT(K1939),ISTEXT($F1939)),"",K1939*$F1939))</f>
        <v/>
      </c>
      <c r="M1939" s="30">
        <f>IF(OR(H1939="",H1939=0),"",IF(K1939="",IF(J1939="","",IF(OR(ISTEXT(J1939),ISTEXT(H1939)),"",J1939/H1939)),IF(OR(ISTEXT(L1939),ISTEXT(H1939)),"",L1939/H1939)))</f>
        <v/>
      </c>
    </row>
    <row r="1940" ht="13.35" customHeight="1" s="162">
      <c r="B1940" s="307" t="n"/>
      <c r="C1940" s="307" t="n"/>
      <c r="E1940" s="307" t="n"/>
      <c r="F1940" s="32" t="n"/>
      <c r="G1940" s="33">
        <f>IF(F1940="", "", IF(OR(ISTEXT(H1940),ISTEXT(F1940)),"",H1940/F1940))</f>
        <v/>
      </c>
      <c r="H1940" s="33" t="n"/>
      <c r="I1940" s="33" t="n"/>
      <c r="J1940" s="33">
        <f>IF(I1940="", "", IF(OR(ISTEXT(I1940),ISTEXT($F1940)),"",I1940*$F1940))</f>
        <v/>
      </c>
      <c r="K1940" s="33" t="n"/>
      <c r="L1940" s="33">
        <f>IF(K1940="", "", IF(OR(ISTEXT(K1940),ISTEXT($F1940)),"",K1940*$F1940))</f>
        <v/>
      </c>
      <c r="M1940" s="30">
        <f>IF(OR(H1940="",H1940=0),"",IF(K1940="",IF(J1940="","",IF(OR(ISTEXT(J1940),ISTEXT(H1940)),"",J1940/H1940)),IF(OR(ISTEXT(L1940),ISTEXT(H1940)),"",L1940/H1940)))</f>
        <v/>
      </c>
    </row>
    <row r="1941" ht="13.35" customHeight="1" s="162">
      <c r="B1941" s="307" t="n"/>
      <c r="C1941" s="307" t="n"/>
      <c r="E1941" s="307" t="n"/>
      <c r="F1941" s="32" t="n"/>
      <c r="G1941" s="33">
        <f>IF(F1941="", "", IF(OR(ISTEXT(H1941),ISTEXT(F1941)),"",H1941/F1941))</f>
        <v/>
      </c>
      <c r="H1941" s="33" t="n"/>
      <c r="I1941" s="33" t="n"/>
      <c r="J1941" s="33">
        <f>IF(I1941="", "", IF(OR(ISTEXT(I1941),ISTEXT($F1941)),"",I1941*$F1941))</f>
        <v/>
      </c>
      <c r="K1941" s="33" t="n"/>
      <c r="L1941" s="33">
        <f>IF(K1941="", "", IF(OR(ISTEXT(K1941),ISTEXT($F1941)),"",K1941*$F1941))</f>
        <v/>
      </c>
      <c r="M1941" s="30">
        <f>IF(OR(H1941="",H1941=0),"",IF(K1941="",IF(J1941="","",IF(OR(ISTEXT(J1941),ISTEXT(H1941)),"",J1941/H1941)),IF(OR(ISTEXT(L1941),ISTEXT(H1941)),"",L1941/H1941)))</f>
        <v/>
      </c>
    </row>
    <row r="1942" ht="13.35" customHeight="1" s="162">
      <c r="B1942" s="307" t="n"/>
      <c r="C1942" s="307" t="n"/>
      <c r="E1942" s="307" t="n"/>
      <c r="F1942" s="32" t="n"/>
      <c r="G1942" s="33">
        <f>IF(F1942="", "", IF(OR(ISTEXT(H1942),ISTEXT(F1942)),"",H1942/F1942))</f>
        <v/>
      </c>
      <c r="H1942" s="33" t="n"/>
      <c r="I1942" s="33" t="n"/>
      <c r="J1942" s="33">
        <f>IF(I1942="", "", IF(OR(ISTEXT(I1942),ISTEXT($F1942)),"",I1942*$F1942))</f>
        <v/>
      </c>
      <c r="K1942" s="33" t="n"/>
      <c r="L1942" s="33">
        <f>IF(K1942="", "", IF(OR(ISTEXT(K1942),ISTEXT($F1942)),"",K1942*$F1942))</f>
        <v/>
      </c>
      <c r="M1942" s="30">
        <f>IF(OR(H1942="",H1942=0),"",IF(K1942="",IF(J1942="","",IF(OR(ISTEXT(J1942),ISTEXT(H1942)),"",J1942/H1942)),IF(OR(ISTEXT(L1942),ISTEXT(H1942)),"",L1942/H1942)))</f>
        <v/>
      </c>
    </row>
    <row r="1943" ht="13.35" customHeight="1" s="162">
      <c r="B1943" s="307" t="n"/>
      <c r="C1943" s="307" t="n"/>
      <c r="E1943" s="307" t="n"/>
      <c r="F1943" s="32" t="n"/>
      <c r="G1943" s="33">
        <f>IF(F1943="", "", IF(OR(ISTEXT(H1943),ISTEXT(F1943)),"",H1943/F1943))</f>
        <v/>
      </c>
      <c r="H1943" s="33" t="n"/>
      <c r="I1943" s="33" t="n"/>
      <c r="J1943" s="33">
        <f>IF(I1943="", "", IF(OR(ISTEXT(I1943),ISTEXT($F1943)),"",I1943*$F1943))</f>
        <v/>
      </c>
      <c r="K1943" s="33" t="n"/>
      <c r="L1943" s="33">
        <f>IF(K1943="", "", IF(OR(ISTEXT(K1943),ISTEXT($F1943)),"",K1943*$F1943))</f>
        <v/>
      </c>
      <c r="M1943" s="30">
        <f>IF(OR(H1943="",H1943=0),"",IF(K1943="",IF(J1943="","",IF(OR(ISTEXT(J1943),ISTEXT(H1943)),"",J1943/H1943)),IF(OR(ISTEXT(L1943),ISTEXT(H1943)),"",L1943/H1943)))</f>
        <v/>
      </c>
    </row>
    <row r="1944" ht="13.35" customHeight="1" s="162">
      <c r="B1944" s="307" t="n"/>
      <c r="C1944" s="307" t="n"/>
      <c r="E1944" s="307" t="n"/>
      <c r="F1944" s="32" t="n"/>
      <c r="G1944" s="33">
        <f>IF(F1944="", "", IF(OR(ISTEXT(H1944),ISTEXT(F1944)),"",H1944/F1944))</f>
        <v/>
      </c>
      <c r="H1944" s="33" t="n"/>
      <c r="I1944" s="33" t="n"/>
      <c r="J1944" s="33">
        <f>IF(I1944="", "", IF(OR(ISTEXT(I1944),ISTEXT($F1944)),"",I1944*$F1944))</f>
        <v/>
      </c>
      <c r="K1944" s="33" t="n"/>
      <c r="L1944" s="33">
        <f>IF(K1944="", "", IF(OR(ISTEXT(K1944),ISTEXT($F1944)),"",K1944*$F1944))</f>
        <v/>
      </c>
      <c r="M1944" s="30">
        <f>IF(OR(H1944="",H1944=0),"",IF(K1944="",IF(J1944="","",IF(OR(ISTEXT(J1944),ISTEXT(H1944)),"",J1944/H1944)),IF(OR(ISTEXT(L1944),ISTEXT(H1944)),"",L1944/H1944)))</f>
        <v/>
      </c>
    </row>
    <row r="1945" ht="13.35" customHeight="1" s="162">
      <c r="B1945" s="307" t="n"/>
      <c r="C1945" s="307" t="n"/>
      <c r="E1945" s="307" t="n"/>
      <c r="F1945" s="32" t="n"/>
      <c r="G1945" s="33">
        <f>IF(F1945="", "", IF(OR(ISTEXT(H1945),ISTEXT(F1945)),"",H1945/F1945))</f>
        <v/>
      </c>
      <c r="H1945" s="33" t="n"/>
      <c r="I1945" s="33" t="n"/>
      <c r="J1945" s="33">
        <f>IF(I1945="", "", IF(OR(ISTEXT(I1945),ISTEXT($F1945)),"",I1945*$F1945))</f>
        <v/>
      </c>
      <c r="K1945" s="33" t="n"/>
      <c r="L1945" s="33">
        <f>IF(K1945="", "", IF(OR(ISTEXT(K1945),ISTEXT($F1945)),"",K1945*$F1945))</f>
        <v/>
      </c>
      <c r="M1945" s="30">
        <f>IF(OR(H1945="",H1945=0),"",IF(K1945="",IF(J1945="","",IF(OR(ISTEXT(J1945),ISTEXT(H1945)),"",J1945/H1945)),IF(OR(ISTEXT(L1945),ISTEXT(H1945)),"",L1945/H1945)))</f>
        <v/>
      </c>
    </row>
    <row r="1946" ht="13.35" customHeight="1" s="162">
      <c r="B1946" s="307" t="n"/>
      <c r="C1946" s="307" t="n"/>
      <c r="E1946" s="307" t="n"/>
      <c r="F1946" s="32" t="n"/>
      <c r="G1946" s="33">
        <f>IF(F1946="", "", IF(OR(ISTEXT(H1946),ISTEXT(F1946)),"",H1946/F1946))</f>
        <v/>
      </c>
      <c r="H1946" s="33" t="n"/>
      <c r="I1946" s="33" t="n"/>
      <c r="J1946" s="33">
        <f>IF(I1946="", "", IF(OR(ISTEXT(I1946),ISTEXT($F1946)),"",I1946*$F1946))</f>
        <v/>
      </c>
      <c r="K1946" s="33" t="n"/>
      <c r="L1946" s="33">
        <f>IF(K1946="", "", IF(OR(ISTEXT(K1946),ISTEXT($F1946)),"",K1946*$F1946))</f>
        <v/>
      </c>
      <c r="M1946" s="30">
        <f>IF(OR(H1946="",H1946=0),"",IF(K1946="",IF(J1946="","",IF(OR(ISTEXT(J1946),ISTEXT(H1946)),"",J1946/H1946)),IF(OR(ISTEXT(L1946),ISTEXT(H1946)),"",L1946/H1946)))</f>
        <v/>
      </c>
    </row>
    <row r="1947" ht="13.35" customHeight="1" s="162">
      <c r="B1947" s="307" t="n"/>
      <c r="C1947" s="307" t="n"/>
      <c r="E1947" s="307" t="n"/>
      <c r="F1947" s="32" t="n"/>
      <c r="G1947" s="33">
        <f>IF(F1947="", "", IF(OR(ISTEXT(H1947),ISTEXT(F1947)),"",H1947/F1947))</f>
        <v/>
      </c>
      <c r="H1947" s="33" t="n"/>
      <c r="I1947" s="33" t="n"/>
      <c r="J1947" s="33">
        <f>IF(I1947="", "", IF(OR(ISTEXT(I1947),ISTEXT($F1947)),"",I1947*$F1947))</f>
        <v/>
      </c>
      <c r="K1947" s="33" t="n"/>
      <c r="L1947" s="33">
        <f>IF(K1947="", "", IF(OR(ISTEXT(K1947),ISTEXT($F1947)),"",K1947*$F1947))</f>
        <v/>
      </c>
      <c r="M1947" s="30">
        <f>IF(OR(H1947="",H1947=0),"",IF(K1947="",IF(J1947="","",IF(OR(ISTEXT(J1947),ISTEXT(H1947)),"",J1947/H1947)),IF(OR(ISTEXT(L1947),ISTEXT(H1947)),"",L1947/H1947)))</f>
        <v/>
      </c>
    </row>
    <row r="1948" ht="13.35" customHeight="1" s="162">
      <c r="B1948" s="307" t="n"/>
      <c r="C1948" s="307" t="n"/>
      <c r="E1948" s="307" t="n"/>
      <c r="F1948" s="32" t="n"/>
      <c r="G1948" s="33">
        <f>IF(F1948="", "", IF(OR(ISTEXT(H1948),ISTEXT(F1948)),"",H1948/F1948))</f>
        <v/>
      </c>
      <c r="H1948" s="33" t="n"/>
      <c r="I1948" s="33" t="n"/>
      <c r="J1948" s="33">
        <f>IF(I1948="", "", IF(OR(ISTEXT(I1948),ISTEXT($F1948)),"",I1948*$F1948))</f>
        <v/>
      </c>
      <c r="K1948" s="33" t="n"/>
      <c r="L1948" s="33">
        <f>IF(K1948="", "", IF(OR(ISTEXT(K1948),ISTEXT($F1948)),"",K1948*$F1948))</f>
        <v/>
      </c>
      <c r="M1948" s="30">
        <f>IF(OR(H1948="",H1948=0),"",IF(K1948="",IF(J1948="","",IF(OR(ISTEXT(J1948),ISTEXT(H1948)),"",J1948/H1948)),IF(OR(ISTEXT(L1948),ISTEXT(H1948)),"",L1948/H1948)))</f>
        <v/>
      </c>
    </row>
    <row r="1949" ht="13.35" customHeight="1" s="162">
      <c r="B1949" s="307" t="n"/>
      <c r="C1949" s="307" t="n"/>
      <c r="E1949" s="307" t="n"/>
      <c r="F1949" s="32" t="n"/>
      <c r="G1949" s="33">
        <f>IF(F1949="", "", IF(OR(ISTEXT(H1949),ISTEXT(F1949)),"",H1949/F1949))</f>
        <v/>
      </c>
      <c r="H1949" s="33" t="n"/>
      <c r="I1949" s="33" t="n"/>
      <c r="J1949" s="33">
        <f>IF(I1949="", "", IF(OR(ISTEXT(I1949),ISTEXT($F1949)),"",I1949*$F1949))</f>
        <v/>
      </c>
      <c r="K1949" s="33" t="n"/>
      <c r="L1949" s="33">
        <f>IF(K1949="", "", IF(OR(ISTEXT(K1949),ISTEXT($F1949)),"",K1949*$F1949))</f>
        <v/>
      </c>
      <c r="M1949" s="30">
        <f>IF(OR(H1949="",H1949=0),"",IF(K1949="",IF(J1949="","",IF(OR(ISTEXT(J1949),ISTEXT(H1949)),"",J1949/H1949)),IF(OR(ISTEXT(L1949),ISTEXT(H1949)),"",L1949/H1949)))</f>
        <v/>
      </c>
    </row>
    <row r="1950" ht="13.35" customHeight="1" s="162">
      <c r="B1950" s="307" t="n"/>
      <c r="C1950" s="307" t="n"/>
      <c r="E1950" s="307" t="n"/>
      <c r="F1950" s="32" t="n"/>
      <c r="G1950" s="33">
        <f>IF(F1950="", "", IF(OR(ISTEXT(H1950),ISTEXT(F1950)),"",H1950/F1950))</f>
        <v/>
      </c>
      <c r="H1950" s="33" t="n"/>
      <c r="I1950" s="33" t="n"/>
      <c r="J1950" s="33">
        <f>IF(I1950="", "", IF(OR(ISTEXT(I1950),ISTEXT($F1950)),"",I1950*$F1950))</f>
        <v/>
      </c>
      <c r="K1950" s="33" t="n"/>
      <c r="L1950" s="33">
        <f>IF(K1950="", "", IF(OR(ISTEXT(K1950),ISTEXT($F1950)),"",K1950*$F1950))</f>
        <v/>
      </c>
      <c r="M1950" s="30">
        <f>IF(OR(H1950="",H1950=0),"",IF(K1950="",IF(J1950="","",IF(OR(ISTEXT(J1950),ISTEXT(H1950)),"",J1950/H1950)),IF(OR(ISTEXT(L1950),ISTEXT(H1950)),"",L1950/H1950)))</f>
        <v/>
      </c>
    </row>
    <row r="1951" ht="13.35" customHeight="1" s="162">
      <c r="B1951" s="307" t="n"/>
      <c r="C1951" s="307" t="n"/>
      <c r="E1951" s="307" t="n"/>
      <c r="F1951" s="32" t="n"/>
      <c r="G1951" s="33">
        <f>IF(F1951="", "", IF(OR(ISTEXT(H1951),ISTEXT(F1951)),"",H1951/F1951))</f>
        <v/>
      </c>
      <c r="H1951" s="33" t="n"/>
      <c r="I1951" s="33" t="n"/>
      <c r="J1951" s="33">
        <f>IF(I1951="", "", IF(OR(ISTEXT(I1951),ISTEXT($F1951)),"",I1951*$F1951))</f>
        <v/>
      </c>
      <c r="K1951" s="33" t="n"/>
      <c r="L1951" s="33">
        <f>IF(K1951="", "", IF(OR(ISTEXT(K1951),ISTEXT($F1951)),"",K1951*$F1951))</f>
        <v/>
      </c>
      <c r="M1951" s="30">
        <f>IF(OR(H1951="",H1951=0),"",IF(K1951="",IF(J1951="","",IF(OR(ISTEXT(J1951),ISTEXT(H1951)),"",J1951/H1951)),IF(OR(ISTEXT(L1951),ISTEXT(H1951)),"",L1951/H1951)))</f>
        <v/>
      </c>
    </row>
    <row r="1952" ht="13.35" customHeight="1" s="162">
      <c r="B1952" s="307" t="n"/>
      <c r="C1952" s="307" t="n"/>
      <c r="E1952" s="307" t="n"/>
      <c r="F1952" s="32" t="n"/>
      <c r="G1952" s="33">
        <f>IF(F1952="", "", IF(OR(ISTEXT(H1952),ISTEXT(F1952)),"",H1952/F1952))</f>
        <v/>
      </c>
      <c r="H1952" s="33" t="n"/>
      <c r="I1952" s="33" t="n"/>
      <c r="J1952" s="33">
        <f>IF(I1952="", "", IF(OR(ISTEXT(I1952),ISTEXT($F1952)),"",I1952*$F1952))</f>
        <v/>
      </c>
      <c r="K1952" s="33" t="n"/>
      <c r="L1952" s="33">
        <f>IF(K1952="", "", IF(OR(ISTEXT(K1952),ISTEXT($F1952)),"",K1952*$F1952))</f>
        <v/>
      </c>
      <c r="M1952" s="30">
        <f>IF(OR(H1952="",H1952=0),"",IF(K1952="",IF(J1952="","",IF(OR(ISTEXT(J1952),ISTEXT(H1952)),"",J1952/H1952)),IF(OR(ISTEXT(L1952),ISTEXT(H1952)),"",L1952/H1952)))</f>
        <v/>
      </c>
    </row>
    <row r="1953" ht="13.35" customHeight="1" s="162">
      <c r="B1953" s="307" t="n"/>
      <c r="C1953" s="307" t="n"/>
      <c r="E1953" s="307" t="n"/>
      <c r="F1953" s="32" t="n"/>
      <c r="G1953" s="33">
        <f>IF(F1953="", "", IF(OR(ISTEXT(H1953),ISTEXT(F1953)),"",H1953/F1953))</f>
        <v/>
      </c>
      <c r="H1953" s="33" t="n"/>
      <c r="I1953" s="33" t="n"/>
      <c r="J1953" s="33">
        <f>IF(I1953="", "", IF(OR(ISTEXT(I1953),ISTEXT($F1953)),"",I1953*$F1953))</f>
        <v/>
      </c>
      <c r="K1953" s="33" t="n"/>
      <c r="L1953" s="33">
        <f>IF(K1953="", "", IF(OR(ISTEXT(K1953),ISTEXT($F1953)),"",K1953*$F1953))</f>
        <v/>
      </c>
      <c r="M1953" s="30">
        <f>IF(OR(H1953="",H1953=0),"",IF(K1953="",IF(J1953="","",IF(OR(ISTEXT(J1953),ISTEXT(H1953)),"",J1953/H1953)),IF(OR(ISTEXT(L1953),ISTEXT(H1953)),"",L1953/H1953)))</f>
        <v/>
      </c>
    </row>
    <row r="1954" ht="13.35" customHeight="1" s="162">
      <c r="B1954" s="307" t="n"/>
      <c r="C1954" s="307" t="n"/>
      <c r="E1954" s="307" t="n"/>
      <c r="F1954" s="32" t="n"/>
      <c r="G1954" s="33">
        <f>IF(F1954="", "", IF(OR(ISTEXT(H1954),ISTEXT(F1954)),"",H1954/F1954))</f>
        <v/>
      </c>
      <c r="H1954" s="33" t="n"/>
      <c r="I1954" s="33" t="n"/>
      <c r="J1954" s="33">
        <f>IF(I1954="", "", IF(OR(ISTEXT(I1954),ISTEXT($F1954)),"",I1954*$F1954))</f>
        <v/>
      </c>
      <c r="K1954" s="33" t="n"/>
      <c r="L1954" s="33">
        <f>IF(K1954="", "", IF(OR(ISTEXT(K1954),ISTEXT($F1954)),"",K1954*$F1954))</f>
        <v/>
      </c>
      <c r="M1954" s="30">
        <f>IF(OR(H1954="",H1954=0),"",IF(K1954="",IF(J1954="","",IF(OR(ISTEXT(J1954),ISTEXT(H1954)),"",J1954/H1954)),IF(OR(ISTEXT(L1954),ISTEXT(H1954)),"",L1954/H1954)))</f>
        <v/>
      </c>
    </row>
    <row r="1955" ht="13.35" customHeight="1" s="162">
      <c r="B1955" s="307" t="n"/>
      <c r="C1955" s="307" t="n"/>
      <c r="E1955" s="307" t="n"/>
      <c r="F1955" s="32" t="n"/>
      <c r="G1955" s="33">
        <f>IF(F1955="", "", IF(OR(ISTEXT(H1955),ISTEXT(F1955)),"",H1955/F1955))</f>
        <v/>
      </c>
      <c r="H1955" s="33" t="n"/>
      <c r="I1955" s="33" t="n"/>
      <c r="J1955" s="33">
        <f>IF(I1955="", "", IF(OR(ISTEXT(I1955),ISTEXT($F1955)),"",I1955*$F1955))</f>
        <v/>
      </c>
      <c r="K1955" s="33" t="n"/>
      <c r="L1955" s="33">
        <f>IF(K1955="", "", IF(OR(ISTEXT(K1955),ISTEXT($F1955)),"",K1955*$F1955))</f>
        <v/>
      </c>
      <c r="M1955" s="30">
        <f>IF(OR(H1955="",H1955=0),"",IF(K1955="",IF(J1955="","",IF(OR(ISTEXT(J1955),ISTEXT(H1955)),"",J1955/H1955)),IF(OR(ISTEXT(L1955),ISTEXT(H1955)),"",L1955/H1955)))</f>
        <v/>
      </c>
    </row>
    <row r="1956" ht="13.35" customHeight="1" s="162">
      <c r="B1956" s="307" t="n"/>
      <c r="C1956" s="307" t="n"/>
      <c r="E1956" s="307" t="n"/>
      <c r="F1956" s="32" t="n"/>
      <c r="G1956" s="33">
        <f>IF(F1956="", "", IF(OR(ISTEXT(H1956),ISTEXT(F1956)),"",H1956/F1956))</f>
        <v/>
      </c>
      <c r="H1956" s="33" t="n"/>
      <c r="I1956" s="33" t="n"/>
      <c r="J1956" s="33">
        <f>IF(I1956="", "", IF(OR(ISTEXT(I1956),ISTEXT($F1956)),"",I1956*$F1956))</f>
        <v/>
      </c>
      <c r="K1956" s="33" t="n"/>
      <c r="L1956" s="33">
        <f>IF(K1956="", "", IF(OR(ISTEXT(K1956),ISTEXT($F1956)),"",K1956*$F1956))</f>
        <v/>
      </c>
      <c r="M1956" s="30">
        <f>IF(OR(H1956="",H1956=0),"",IF(K1956="",IF(J1956="","",IF(OR(ISTEXT(J1956),ISTEXT(H1956)),"",J1956/H1956)),IF(OR(ISTEXT(L1956),ISTEXT(H1956)),"",L1956/H1956)))</f>
        <v/>
      </c>
    </row>
    <row r="1957" ht="13.35" customHeight="1" s="162">
      <c r="B1957" s="307" t="n"/>
      <c r="C1957" s="307" t="n"/>
      <c r="E1957" s="307" t="n"/>
      <c r="F1957" s="32" t="n"/>
      <c r="G1957" s="33">
        <f>IF(F1957="", "", IF(OR(ISTEXT(H1957),ISTEXT(F1957)),"",H1957/F1957))</f>
        <v/>
      </c>
      <c r="H1957" s="33" t="n"/>
      <c r="I1957" s="33" t="n"/>
      <c r="J1957" s="33">
        <f>IF(I1957="", "", IF(OR(ISTEXT(I1957),ISTEXT($F1957)),"",I1957*$F1957))</f>
        <v/>
      </c>
      <c r="K1957" s="33" t="n"/>
      <c r="L1957" s="33">
        <f>IF(K1957="", "", IF(OR(ISTEXT(K1957),ISTEXT($F1957)),"",K1957*$F1957))</f>
        <v/>
      </c>
      <c r="M1957" s="30">
        <f>IF(OR(H1957="",H1957=0),"",IF(K1957="",IF(J1957="","",IF(OR(ISTEXT(J1957),ISTEXT(H1957)),"",J1957/H1957)),IF(OR(ISTEXT(L1957),ISTEXT(H1957)),"",L1957/H1957)))</f>
        <v/>
      </c>
    </row>
    <row r="1958" ht="13.35" customHeight="1" s="162">
      <c r="B1958" s="307" t="n"/>
      <c r="C1958" s="307" t="n"/>
      <c r="E1958" s="307" t="n"/>
      <c r="F1958" s="32" t="n"/>
      <c r="G1958" s="33">
        <f>IF(F1958="", "", IF(OR(ISTEXT(H1958),ISTEXT(F1958)),"",H1958/F1958))</f>
        <v/>
      </c>
      <c r="H1958" s="33" t="n"/>
      <c r="I1958" s="33" t="n"/>
      <c r="J1958" s="33">
        <f>IF(I1958="", "", IF(OR(ISTEXT(I1958),ISTEXT($F1958)),"",I1958*$F1958))</f>
        <v/>
      </c>
      <c r="K1958" s="33" t="n"/>
      <c r="L1958" s="33">
        <f>IF(K1958="", "", IF(OR(ISTEXT(K1958),ISTEXT($F1958)),"",K1958*$F1958))</f>
        <v/>
      </c>
      <c r="M1958" s="30">
        <f>IF(OR(H1958="",H1958=0),"",IF(K1958="",IF(J1958="","",IF(OR(ISTEXT(J1958),ISTEXT(H1958)),"",J1958/H1958)),IF(OR(ISTEXT(L1958),ISTEXT(H1958)),"",L1958/H1958)))</f>
        <v/>
      </c>
    </row>
    <row r="1959" ht="13.35" customHeight="1" s="162">
      <c r="B1959" s="307" t="n"/>
      <c r="C1959" s="307" t="n"/>
      <c r="E1959" s="307" t="n"/>
      <c r="F1959" s="32" t="n"/>
      <c r="G1959" s="33">
        <f>IF(F1959="", "", IF(OR(ISTEXT(H1959),ISTEXT(F1959)),"",H1959/F1959))</f>
        <v/>
      </c>
      <c r="H1959" s="33" t="n"/>
      <c r="I1959" s="33" t="n"/>
      <c r="J1959" s="33">
        <f>IF(I1959="", "", IF(OR(ISTEXT(I1959),ISTEXT($F1959)),"",I1959*$F1959))</f>
        <v/>
      </c>
      <c r="K1959" s="33" t="n"/>
      <c r="L1959" s="33">
        <f>IF(K1959="", "", IF(OR(ISTEXT(K1959),ISTEXT($F1959)),"",K1959*$F1959))</f>
        <v/>
      </c>
      <c r="M1959" s="30">
        <f>IF(OR(H1959="",H1959=0),"",IF(K1959="",IF(J1959="","",IF(OR(ISTEXT(J1959),ISTEXT(H1959)),"",J1959/H1959)),IF(OR(ISTEXT(L1959),ISTEXT(H1959)),"",L1959/H1959)))</f>
        <v/>
      </c>
    </row>
    <row r="1960" ht="13.35" customHeight="1" s="162">
      <c r="B1960" s="307" t="n"/>
      <c r="C1960" s="307" t="n"/>
      <c r="E1960" s="307" t="n"/>
      <c r="F1960" s="32" t="n"/>
      <c r="G1960" s="33">
        <f>IF(F1960="", "", IF(OR(ISTEXT(H1960),ISTEXT(F1960)),"",H1960/F1960))</f>
        <v/>
      </c>
      <c r="H1960" s="33" t="n"/>
      <c r="I1960" s="33" t="n"/>
      <c r="J1960" s="33">
        <f>IF(I1960="", "", IF(OR(ISTEXT(I1960),ISTEXT($F1960)),"",I1960*$F1960))</f>
        <v/>
      </c>
      <c r="K1960" s="33" t="n"/>
      <c r="L1960" s="33">
        <f>IF(K1960="", "", IF(OR(ISTEXT(K1960),ISTEXT($F1960)),"",K1960*$F1960))</f>
        <v/>
      </c>
      <c r="M1960" s="30">
        <f>IF(OR(H1960="",H1960=0),"",IF(K1960="",IF(J1960="","",IF(OR(ISTEXT(J1960),ISTEXT(H1960)),"",J1960/H1960)),IF(OR(ISTEXT(L1960),ISTEXT(H1960)),"",L1960/H1960)))</f>
        <v/>
      </c>
    </row>
    <row r="1961" ht="13.35" customHeight="1" s="162">
      <c r="B1961" s="307" t="n"/>
      <c r="C1961" s="307" t="n"/>
      <c r="E1961" s="307" t="n"/>
      <c r="F1961" s="32" t="n"/>
      <c r="G1961" s="33">
        <f>IF(F1961="", "", IF(OR(ISTEXT(H1961),ISTEXT(F1961)),"",H1961/F1961))</f>
        <v/>
      </c>
      <c r="H1961" s="33" t="n"/>
      <c r="I1961" s="33" t="n"/>
      <c r="J1961" s="33">
        <f>IF(I1961="", "", IF(OR(ISTEXT(I1961),ISTEXT($F1961)),"",I1961*$F1961))</f>
        <v/>
      </c>
      <c r="K1961" s="33" t="n"/>
      <c r="L1961" s="33">
        <f>IF(K1961="", "", IF(OR(ISTEXT(K1961),ISTEXT($F1961)),"",K1961*$F1961))</f>
        <v/>
      </c>
      <c r="M1961" s="30">
        <f>IF(OR(H1961="",H1961=0),"",IF(K1961="",IF(J1961="","",IF(OR(ISTEXT(J1961),ISTEXT(H1961)),"",J1961/H1961)),IF(OR(ISTEXT(L1961),ISTEXT(H1961)),"",L1961/H1961)))</f>
        <v/>
      </c>
    </row>
    <row r="1962" ht="13.35" customHeight="1" s="162">
      <c r="B1962" s="307" t="n"/>
      <c r="C1962" s="307" t="n"/>
      <c r="E1962" s="307" t="n"/>
      <c r="F1962" s="32" t="n"/>
      <c r="G1962" s="33">
        <f>IF(F1962="", "", IF(OR(ISTEXT(H1962),ISTEXT(F1962)),"",H1962/F1962))</f>
        <v/>
      </c>
      <c r="H1962" s="33" t="n"/>
      <c r="I1962" s="33" t="n"/>
      <c r="J1962" s="33">
        <f>IF(I1962="", "", IF(OR(ISTEXT(I1962),ISTEXT($F1962)),"",I1962*$F1962))</f>
        <v/>
      </c>
      <c r="K1962" s="33" t="n"/>
      <c r="L1962" s="33">
        <f>IF(K1962="", "", IF(OR(ISTEXT(K1962),ISTEXT($F1962)),"",K1962*$F1962))</f>
        <v/>
      </c>
      <c r="M1962" s="30">
        <f>IF(OR(H1962="",H1962=0),"",IF(K1962="",IF(J1962="","",IF(OR(ISTEXT(J1962),ISTEXT(H1962)),"",J1962/H1962)),IF(OR(ISTEXT(L1962),ISTEXT(H1962)),"",L1962/H1962)))</f>
        <v/>
      </c>
    </row>
    <row r="1963" ht="13.35" customHeight="1" s="162">
      <c r="B1963" s="307" t="n"/>
      <c r="C1963" s="307" t="n"/>
      <c r="E1963" s="307" t="n"/>
      <c r="F1963" s="32" t="n"/>
      <c r="G1963" s="33">
        <f>IF(F1963="", "", IF(OR(ISTEXT(H1963),ISTEXT(F1963)),"",H1963/F1963))</f>
        <v/>
      </c>
      <c r="H1963" s="33" t="n"/>
      <c r="I1963" s="33" t="n"/>
      <c r="J1963" s="33">
        <f>IF(I1963="", "", IF(OR(ISTEXT(I1963),ISTEXT($F1963)),"",I1963*$F1963))</f>
        <v/>
      </c>
      <c r="K1963" s="33" t="n"/>
      <c r="L1963" s="33">
        <f>IF(K1963="", "", IF(OR(ISTEXT(K1963),ISTEXT($F1963)),"",K1963*$F1963))</f>
        <v/>
      </c>
      <c r="M1963" s="30">
        <f>IF(OR(H1963="",H1963=0),"",IF(K1963="",IF(J1963="","",IF(OR(ISTEXT(J1963),ISTEXT(H1963)),"",J1963/H1963)),IF(OR(ISTEXT(L1963),ISTEXT(H1963)),"",L1963/H1963)))</f>
        <v/>
      </c>
    </row>
    <row r="1964" ht="13.35" customHeight="1" s="162">
      <c r="B1964" s="307" t="n"/>
      <c r="C1964" s="307" t="n"/>
      <c r="E1964" s="307" t="n"/>
      <c r="F1964" s="32" t="n"/>
      <c r="G1964" s="33">
        <f>IF(F1964="", "", IF(OR(ISTEXT(H1964),ISTEXT(F1964)),"",H1964/F1964))</f>
        <v/>
      </c>
      <c r="H1964" s="33" t="n"/>
      <c r="I1964" s="33" t="n"/>
      <c r="J1964" s="33">
        <f>IF(I1964="", "", IF(OR(ISTEXT(I1964),ISTEXT($F1964)),"",I1964*$F1964))</f>
        <v/>
      </c>
      <c r="K1964" s="33" t="n"/>
      <c r="L1964" s="33">
        <f>IF(K1964="", "", IF(OR(ISTEXT(K1964),ISTEXT($F1964)),"",K1964*$F1964))</f>
        <v/>
      </c>
      <c r="M1964" s="30">
        <f>IF(OR(H1964="",H1964=0),"",IF(K1964="",IF(J1964="","",IF(OR(ISTEXT(J1964),ISTEXT(H1964)),"",J1964/H1964)),IF(OR(ISTEXT(L1964),ISTEXT(H1964)),"",L1964/H1964)))</f>
        <v/>
      </c>
    </row>
    <row r="1965" ht="13.35" customHeight="1" s="162">
      <c r="B1965" s="307" t="n"/>
      <c r="C1965" s="307" t="n"/>
      <c r="E1965" s="307" t="n"/>
      <c r="F1965" s="32" t="n"/>
      <c r="G1965" s="33">
        <f>IF(F1965="", "", IF(OR(ISTEXT(H1965),ISTEXT(F1965)),"",H1965/F1965))</f>
        <v/>
      </c>
      <c r="H1965" s="33" t="n"/>
      <c r="I1965" s="33" t="n"/>
      <c r="J1965" s="33">
        <f>IF(I1965="", "", IF(OR(ISTEXT(I1965),ISTEXT($F1965)),"",I1965*$F1965))</f>
        <v/>
      </c>
      <c r="K1965" s="33" t="n"/>
      <c r="L1965" s="33">
        <f>IF(K1965="", "", IF(OR(ISTEXT(K1965),ISTEXT($F1965)),"",K1965*$F1965))</f>
        <v/>
      </c>
      <c r="M1965" s="30">
        <f>IF(OR(H1965="",H1965=0),"",IF(K1965="",IF(J1965="","",IF(OR(ISTEXT(J1965),ISTEXT(H1965)),"",J1965/H1965)),IF(OR(ISTEXT(L1965),ISTEXT(H1965)),"",L1965/H1965)))</f>
        <v/>
      </c>
    </row>
    <row r="1966" ht="13.35" customHeight="1" s="162">
      <c r="B1966" s="307" t="n"/>
      <c r="C1966" s="307" t="n"/>
      <c r="E1966" s="307" t="n"/>
      <c r="F1966" s="32" t="n"/>
      <c r="G1966" s="33">
        <f>IF(F1966="", "", IF(OR(ISTEXT(H1966),ISTEXT(F1966)),"",H1966/F1966))</f>
        <v/>
      </c>
      <c r="H1966" s="33" t="n"/>
      <c r="I1966" s="33" t="n"/>
      <c r="J1966" s="33">
        <f>IF(I1966="", "", IF(OR(ISTEXT(I1966),ISTEXT($F1966)),"",I1966*$F1966))</f>
        <v/>
      </c>
      <c r="K1966" s="33" t="n"/>
      <c r="L1966" s="33">
        <f>IF(K1966="", "", IF(OR(ISTEXT(K1966),ISTEXT($F1966)),"",K1966*$F1966))</f>
        <v/>
      </c>
      <c r="M1966" s="30">
        <f>IF(OR(H1966="",H1966=0),"",IF(K1966="",IF(J1966="","",IF(OR(ISTEXT(J1966),ISTEXT(H1966)),"",J1966/H1966)),IF(OR(ISTEXT(L1966),ISTEXT(H1966)),"",L1966/H1966)))</f>
        <v/>
      </c>
    </row>
    <row r="1967" ht="13.35" customHeight="1" s="162">
      <c r="B1967" s="307" t="n"/>
      <c r="C1967" s="307" t="n"/>
      <c r="E1967" s="307" t="n"/>
      <c r="F1967" s="32" t="n"/>
      <c r="G1967" s="33">
        <f>IF(F1967="", "", IF(OR(ISTEXT(H1967),ISTEXT(F1967)),"",H1967/F1967))</f>
        <v/>
      </c>
      <c r="H1967" s="33" t="n"/>
      <c r="I1967" s="33" t="n"/>
      <c r="J1967" s="33">
        <f>IF(I1967="", "", IF(OR(ISTEXT(I1967),ISTEXT($F1967)),"",I1967*$F1967))</f>
        <v/>
      </c>
      <c r="K1967" s="33" t="n"/>
      <c r="L1967" s="33">
        <f>IF(K1967="", "", IF(OR(ISTEXT(K1967),ISTEXT($F1967)),"",K1967*$F1967))</f>
        <v/>
      </c>
      <c r="M1967" s="30">
        <f>IF(OR(H1967="",H1967=0),"",IF(K1967="",IF(J1967="","",IF(OR(ISTEXT(J1967),ISTEXT(H1967)),"",J1967/H1967)),IF(OR(ISTEXT(L1967),ISTEXT(H1967)),"",L1967/H1967)))</f>
        <v/>
      </c>
    </row>
    <row r="1968" ht="13.35" customHeight="1" s="162">
      <c r="B1968" s="307" t="n"/>
      <c r="C1968" s="307" t="n"/>
      <c r="E1968" s="307" t="n"/>
      <c r="F1968" s="32" t="n"/>
      <c r="G1968" s="33">
        <f>IF(F1968="", "", IF(OR(ISTEXT(H1968),ISTEXT(F1968)),"",H1968/F1968))</f>
        <v/>
      </c>
      <c r="H1968" s="33" t="n"/>
      <c r="I1968" s="33" t="n"/>
      <c r="J1968" s="33">
        <f>IF(I1968="", "", IF(OR(ISTEXT(I1968),ISTEXT($F1968)),"",I1968*$F1968))</f>
        <v/>
      </c>
      <c r="K1968" s="33" t="n"/>
      <c r="L1968" s="33">
        <f>IF(K1968="", "", IF(OR(ISTEXT(K1968),ISTEXT($F1968)),"",K1968*$F1968))</f>
        <v/>
      </c>
      <c r="M1968" s="30">
        <f>IF(OR(H1968="",H1968=0),"",IF(K1968="",IF(J1968="","",IF(OR(ISTEXT(J1968),ISTEXT(H1968)),"",J1968/H1968)),IF(OR(ISTEXT(L1968),ISTEXT(H1968)),"",L1968/H1968)))</f>
        <v/>
      </c>
    </row>
    <row r="1969" ht="13.35" customHeight="1" s="162">
      <c r="B1969" s="307" t="n"/>
      <c r="C1969" s="307" t="n"/>
      <c r="E1969" s="307" t="n"/>
      <c r="F1969" s="32" t="n"/>
      <c r="G1969" s="33">
        <f>IF(F1969="", "", IF(OR(ISTEXT(H1969),ISTEXT(F1969)),"",H1969/F1969))</f>
        <v/>
      </c>
      <c r="H1969" s="33" t="n"/>
      <c r="I1969" s="33" t="n"/>
      <c r="J1969" s="33">
        <f>IF(I1969="", "", IF(OR(ISTEXT(I1969),ISTEXT($F1969)),"",I1969*$F1969))</f>
        <v/>
      </c>
      <c r="K1969" s="33" t="n"/>
      <c r="L1969" s="33">
        <f>IF(K1969="", "", IF(OR(ISTEXT(K1969),ISTEXT($F1969)),"",K1969*$F1969))</f>
        <v/>
      </c>
      <c r="M1969" s="30">
        <f>IF(OR(H1969="",H1969=0),"",IF(K1969="",IF(J1969="","",IF(OR(ISTEXT(J1969),ISTEXT(H1969)),"",J1969/H1969)),IF(OR(ISTEXT(L1969),ISTEXT(H1969)),"",L1969/H1969)))</f>
        <v/>
      </c>
    </row>
    <row r="1970" ht="13.35" customHeight="1" s="162">
      <c r="B1970" s="42" t="n"/>
      <c r="C1970" s="231" t="inlineStr">
        <is>
          <t>Subtotal (this page)</t>
        </is>
      </c>
      <c r="D1970" s="159" t="n"/>
      <c r="E1970" s="42" t="n"/>
      <c r="F1970" s="42" t="n"/>
      <c r="G1970" s="43" t="n"/>
      <c r="H1970" s="43">
        <f>IF(SUM(H1932:H1969)=0,"",SUM(H1932:H1969))</f>
        <v/>
      </c>
      <c r="I1970" s="43" t="n"/>
      <c r="J1970" s="43">
        <f>IF(SUM(J1932:J1969)=0,"",SUM(J1932:J1969))</f>
        <v/>
      </c>
      <c r="K1970" s="43" t="n"/>
      <c r="L1970" s="43">
        <f>IF(SUM(L1932:L1969)=0,"",SUM(L1932:L1969))</f>
        <v/>
      </c>
      <c r="M1970" s="35">
        <f>IF(OR(H1970="",H1970=0),"",IF(L1970="",IF(J1970="","",IF(OR(ISTEXT(J1970),ISTEXT(H1970)),"",J1970/H1970)),IF(OR(ISTEXT(L1970),ISTEXT(H1970)),"",L1970/H1970)))</f>
        <v/>
      </c>
    </row>
    <row r="1971" ht="13.35" customHeight="1" s="162">
      <c r="B1971" s="188" t="inlineStr">
        <is>
          <t>Return Air Inlets (cont.)</t>
        </is>
      </c>
      <c r="C1971" s="174" t="n"/>
      <c r="D1971" s="174" t="n"/>
      <c r="E1971" s="174" t="n"/>
      <c r="F1971" s="173" t="n"/>
      <c r="G1971" s="233" t="inlineStr">
        <is>
          <t>Design VEL</t>
        </is>
      </c>
      <c r="H1971" s="194" t="inlineStr">
        <is>
          <t>Design CFM</t>
        </is>
      </c>
      <c r="I1971" s="188" t="inlineStr">
        <is>
          <t>Initial</t>
        </is>
      </c>
      <c r="J1971" s="173" t="n"/>
      <c r="K1971" s="188" t="inlineStr">
        <is>
          <t>Final</t>
        </is>
      </c>
      <c r="L1971" s="173" t="n"/>
      <c r="M1971" s="188" t="inlineStr">
        <is>
          <t>%</t>
        </is>
      </c>
    </row>
    <row r="1972" ht="13.35" customHeight="1" s="162">
      <c r="B1972" s="153" t="inlineStr">
        <is>
          <t>No.</t>
        </is>
      </c>
      <c r="C1972" s="188" t="inlineStr">
        <is>
          <t>Area Served</t>
        </is>
      </c>
      <c r="D1972" s="188" t="inlineStr">
        <is>
          <t>Type</t>
        </is>
      </c>
      <c r="E1972" s="188" t="inlineStr">
        <is>
          <t>Size</t>
        </is>
      </c>
      <c r="F1972" s="188" t="inlineStr">
        <is>
          <t>Ak</t>
        </is>
      </c>
      <c r="G1972" s="440" t="n"/>
      <c r="H1972" s="440" t="n"/>
      <c r="I1972" s="188" t="inlineStr">
        <is>
          <t>VEL</t>
        </is>
      </c>
      <c r="J1972" s="188" t="inlineStr">
        <is>
          <t>CFM</t>
        </is>
      </c>
      <c r="K1972" s="188" t="inlineStr">
        <is>
          <t>VEL</t>
        </is>
      </c>
      <c r="L1972" s="188" t="inlineStr">
        <is>
          <t>CFM</t>
        </is>
      </c>
      <c r="M1972" s="440" t="n"/>
    </row>
    <row r="1973" ht="13.35" customHeight="1" s="162">
      <c r="B1973" s="31" t="n"/>
      <c r="C1973" s="31" t="n"/>
      <c r="E1973" s="31" t="n"/>
      <c r="F1973" s="32" t="n"/>
      <c r="G1973" s="33">
        <f>IF(F1973="", "", IF(OR(ISTEXT(H1973),ISTEXT(F1973)),"",H1973/F1973))</f>
        <v/>
      </c>
      <c r="H1973" s="33" t="n"/>
      <c r="I1973" s="33" t="n"/>
      <c r="J1973" s="33">
        <f>IF(I1973="", "", IF(OR(ISTEXT(I1973),ISTEXT($F1973)),"",I1973*$F1973))</f>
        <v/>
      </c>
      <c r="K1973" s="33" t="n"/>
      <c r="L1973" s="33">
        <f>IF(K1973="", "", IF(OR(ISTEXT(K1973),ISTEXT($F1973)),"",K1973*$F1973))</f>
        <v/>
      </c>
      <c r="M1973" s="30">
        <f>IF(OR(H1973="",H1973=0),"",IF(K1973="",IF(J1973="","",IF(OR(ISTEXT(J1973),ISTEXT(H1973)),"",J1973/H1973)),IF(OR(ISTEXT(L1973),ISTEXT(H1973)),"",L1973/H1973)))</f>
        <v/>
      </c>
    </row>
    <row r="1974" ht="13.35" customHeight="1" s="162">
      <c r="B1974" s="31" t="n"/>
      <c r="C1974" s="31" t="n"/>
      <c r="E1974" s="31" t="n"/>
      <c r="F1974" s="32" t="n"/>
      <c r="G1974" s="33">
        <f>IF(F1974="", "", IF(OR(ISTEXT(H1974),ISTEXT(F1974)),"",H1974/F1974))</f>
        <v/>
      </c>
      <c r="H1974" s="33" t="n"/>
      <c r="I1974" s="33" t="n"/>
      <c r="J1974" s="33">
        <f>IF(I1974="", "", IF(OR(ISTEXT(I1974),ISTEXT($F1974)),"",I1974*$F1974))</f>
        <v/>
      </c>
      <c r="K1974" s="33" t="n"/>
      <c r="L1974" s="33">
        <f>IF(K1974="", "", IF(OR(ISTEXT(K1974),ISTEXT($F1974)),"",K1974*$F1974))</f>
        <v/>
      </c>
      <c r="M1974" s="30">
        <f>IF(OR(H1974="",H1974=0),"",IF(K1974="",IF(J1974="","",IF(OR(ISTEXT(J1974),ISTEXT(H1974)),"",J1974/H1974)),IF(OR(ISTEXT(L1974),ISTEXT(H1974)),"",L1974/H1974)))</f>
        <v/>
      </c>
    </row>
    <row r="1975" ht="13.35" customHeight="1" s="162">
      <c r="B1975" s="31" t="n"/>
      <c r="C1975" s="31" t="n"/>
      <c r="E1975" s="31" t="n"/>
      <c r="F1975" s="32" t="n"/>
      <c r="G1975" s="33">
        <f>IF(F1975="", "", IF(OR(ISTEXT(H1975),ISTEXT(F1975)),"",H1975/F1975))</f>
        <v/>
      </c>
      <c r="H1975" s="33" t="n"/>
      <c r="I1975" s="33" t="n"/>
      <c r="J1975" s="33">
        <f>IF(I1975="", "", IF(OR(ISTEXT(I1975),ISTEXT($F1975)),"",I1975*$F1975))</f>
        <v/>
      </c>
      <c r="K1975" s="33" t="n"/>
      <c r="L1975" s="33">
        <f>IF(K1975="", "", IF(OR(ISTEXT(K1975),ISTEXT($F1975)),"",K1975*$F1975))</f>
        <v/>
      </c>
      <c r="M1975" s="30">
        <f>IF(OR(H1975="",H1975=0),"",IF(K1975="",IF(J1975="","",IF(OR(ISTEXT(J1975),ISTEXT(H1975)),"",J1975/H1975)),IF(OR(ISTEXT(L1975),ISTEXT(H1975)),"",L1975/H1975)))</f>
        <v/>
      </c>
    </row>
    <row r="1976" ht="13.35" customHeight="1" s="162">
      <c r="B1976" s="31" t="n"/>
      <c r="C1976" s="31" t="n"/>
      <c r="E1976" s="31" t="n"/>
      <c r="F1976" s="32" t="n"/>
      <c r="G1976" s="33">
        <f>IF(F1976="", "", IF(OR(ISTEXT(H1976),ISTEXT(F1976)),"",H1976/F1976))</f>
        <v/>
      </c>
      <c r="H1976" s="33" t="n"/>
      <c r="I1976" s="33" t="n"/>
      <c r="J1976" s="33">
        <f>IF(I1976="", "", IF(OR(ISTEXT(I1976),ISTEXT($F1976)),"",I1976*$F1976))</f>
        <v/>
      </c>
      <c r="K1976" s="33" t="n"/>
      <c r="L1976" s="33">
        <f>IF(K1976="", "", IF(OR(ISTEXT(K1976),ISTEXT($F1976)),"",K1976*$F1976))</f>
        <v/>
      </c>
      <c r="M1976" s="30">
        <f>IF(OR(H1976="",H1976=0),"",IF(K1976="",IF(J1976="","",IF(OR(ISTEXT(J1976),ISTEXT(H1976)),"",J1976/H1976)),IF(OR(ISTEXT(L1976),ISTEXT(H1976)),"",L1976/H1976)))</f>
        <v/>
      </c>
    </row>
    <row r="1977" ht="13.35" customHeight="1" s="162">
      <c r="B1977" s="42" t="n"/>
      <c r="C1977" s="231" t="inlineStr">
        <is>
          <t>Subtotal (this page)</t>
        </is>
      </c>
      <c r="D1977" s="159" t="n"/>
      <c r="E1977" s="42" t="n"/>
      <c r="F1977" s="42" t="n"/>
      <c r="G1977" s="43" t="n"/>
      <c r="H1977" s="43">
        <f>IF(SUM(H1973:H1976)=0,"",SUM(H1973:H1976))</f>
        <v/>
      </c>
      <c r="I1977" s="42" t="n"/>
      <c r="J1977" s="43">
        <f>IF(SUM(J1973:J1976)=0,"",SUM(J1973:J1976))</f>
        <v/>
      </c>
      <c r="K1977" s="42" t="n"/>
      <c r="L1977" s="43">
        <f>IF(SUM(L1973:L1976)=0,"",SUM(L1973:L1976))</f>
        <v/>
      </c>
      <c r="M1977" s="35">
        <f>IF(OR(H1977="",H1977=0),"",IF(L1977="",IF(J1977="","",IF(OR(ISTEXT(J1977),ISTEXT(H1977)),"",J1977/H1977)),IF(OR(ISTEXT(L1977),ISTEXT(H1977)),"",L1977/H1977)))</f>
        <v/>
      </c>
    </row>
    <row r="1978" ht="13.35" customHeight="1" s="162">
      <c r="B1978" s="188" t="inlineStr">
        <is>
          <t>Remarks (cont.)</t>
        </is>
      </c>
      <c r="C1978" s="173" t="n"/>
      <c r="D1978" s="154" t="n"/>
      <c r="E1978" s="174" t="n"/>
      <c r="F1978" s="174" t="n"/>
      <c r="G1978" s="174" t="n"/>
      <c r="H1978" s="174" t="n"/>
      <c r="I1978" s="174" t="n"/>
      <c r="J1978" s="174" t="n"/>
      <c r="K1978" s="174" t="n"/>
      <c r="L1978" s="174" t="n"/>
      <c r="M1978" s="173" t="n"/>
    </row>
    <row r="1979" ht="13.35" customHeight="1" s="162">
      <c r="B1979" s="154" t="n"/>
      <c r="C1979" s="174" t="n"/>
      <c r="D1979" s="174" t="n"/>
      <c r="E1979" s="174" t="n"/>
      <c r="F1979" s="174" t="n"/>
      <c r="G1979" s="174" t="n"/>
      <c r="H1979" s="174" t="n"/>
      <c r="I1979" s="174" t="n"/>
      <c r="J1979" s="174" t="n"/>
      <c r="K1979" s="174" t="n"/>
      <c r="L1979" s="174" t="n"/>
      <c r="M1979" s="173" t="n"/>
    </row>
    <row r="1980" ht="13.35" customHeight="1" s="162">
      <c r="B1980" s="200" t="inlineStr">
        <is>
          <t>System</t>
        </is>
      </c>
      <c r="C1980" s="403" t="n"/>
      <c r="D1980" s="209">
        <f>IF('{Equipment Data Entry}'!B26="","",'{Equipment Data Entry}'!B26)</f>
        <v/>
      </c>
      <c r="E1980" s="418" t="n"/>
      <c r="F1980" s="403" t="n"/>
      <c r="G1980" s="200" t="inlineStr">
        <is>
          <t>Service</t>
        </is>
      </c>
      <c r="H1980" s="403" t="n"/>
      <c r="I1980" s="210">
        <f>IF('{Equipment Data Entry}'!C26="","",'{Equipment Data Entry}'!C26)</f>
        <v/>
      </c>
      <c r="J1980" s="418" t="n"/>
      <c r="K1980" s="418" t="n"/>
      <c r="L1980" s="418" t="n"/>
      <c r="M1980" s="403" t="n"/>
    </row>
    <row r="1981" ht="13.35" customHeight="1" s="162">
      <c r="B1981" s="422" t="n"/>
      <c r="C1981" s="423" t="n"/>
      <c r="D1981" s="422" t="n"/>
      <c r="E1981" s="424" t="n"/>
      <c r="F1981" s="423" t="n"/>
      <c r="G1981" s="422" t="n"/>
      <c r="H1981" s="423" t="n"/>
      <c r="I1981" s="422" t="n"/>
      <c r="J1981" s="424" t="n"/>
      <c r="K1981" s="424" t="n"/>
      <c r="L1981" s="424" t="n"/>
      <c r="M1981" s="423" t="n"/>
    </row>
    <row r="1982" ht="13.35" customHeight="1" s="162">
      <c r="B1982" s="425" t="inlineStr">
        <is>
          <t>Drive Type:</t>
        </is>
      </c>
      <c r="D1982" s="426" t="n"/>
      <c r="E1982" s="425" t="inlineStr">
        <is>
          <t>Rotation – Design:</t>
        </is>
      </c>
      <c r="G1982" s="426" t="n"/>
      <c r="I1982" s="425" t="inlineStr">
        <is>
          <t>Actual:</t>
        </is>
      </c>
      <c r="J1982" s="426" t="n"/>
    </row>
    <row r="1983" ht="13.35" customHeight="1" s="162">
      <c r="B1983" s="200" t="inlineStr">
        <is>
          <t>Unit Data</t>
        </is>
      </c>
      <c r="C1983" s="400" t="n"/>
      <c r="D1983" s="400" t="n"/>
      <c r="E1983" s="400" t="n"/>
      <c r="F1983" s="400" t="n"/>
      <c r="G1983" s="401" t="n"/>
      <c r="I1983" s="200" t="inlineStr">
        <is>
          <t>Design and Performance Data</t>
        </is>
      </c>
      <c r="J1983" s="400" t="n"/>
      <c r="K1983" s="400" t="n"/>
      <c r="L1983" s="401" t="n"/>
      <c r="M1983" s="283" t="n"/>
    </row>
    <row r="1984" ht="13.35" customHeight="1" s="162">
      <c r="B1984" s="199" t="inlineStr">
        <is>
          <t>Manufacturer</t>
        </is>
      </c>
      <c r="C1984" s="401" t="n"/>
      <c r="D1984" s="204">
        <f>IF('{Equipment Data Entry}'!E26="","",'{Equipment Data Entry}'!E26)</f>
        <v/>
      </c>
      <c r="E1984" s="400" t="n"/>
      <c r="F1984" s="400" t="n"/>
      <c r="G1984" s="401" t="n"/>
      <c r="I1984" s="199" t="inlineStr">
        <is>
          <t>Design Criteria</t>
        </is>
      </c>
      <c r="J1984" s="401" t="n"/>
      <c r="K1984" s="199" t="inlineStr">
        <is>
          <t>Design</t>
        </is>
      </c>
      <c r="L1984" s="199" t="inlineStr">
        <is>
          <t>Actual</t>
        </is>
      </c>
    </row>
    <row r="1985" ht="13.35" customHeight="1" s="162">
      <c r="B1985" s="199" t="inlineStr">
        <is>
          <t>Model Number</t>
        </is>
      </c>
      <c r="C1985" s="401" t="n"/>
      <c r="D1985" s="204">
        <f>IF('{Equipment Data Entry}'!F26="","",'{Equipment Data Entry}'!F26)</f>
        <v/>
      </c>
      <c r="E1985" s="400" t="n"/>
      <c r="F1985" s="400" t="n"/>
      <c r="G1985" s="401" t="n"/>
      <c r="I1985" s="199" t="inlineStr">
        <is>
          <t>Total Airflow</t>
        </is>
      </c>
      <c r="J1985" s="401" t="n"/>
      <c r="K1985" s="24">
        <f>H2019</f>
        <v/>
      </c>
      <c r="L1985" s="24">
        <f>L2019</f>
        <v/>
      </c>
      <c r="M1985" s="22">
        <f>IF(OR(L1985="",K1985="",K1985=0),"",IF(OR(ISTEXT(L1985),ISTEXT(K1985)),"",L1985/K1985))</f>
        <v/>
      </c>
    </row>
    <row r="1986" ht="13.35" customHeight="1" s="162">
      <c r="B1986" s="199" t="inlineStr">
        <is>
          <t>Serial Number</t>
        </is>
      </c>
      <c r="C1986" s="401" t="n"/>
      <c r="D1986" s="204" t="n"/>
      <c r="E1986" s="400" t="n"/>
      <c r="F1986" s="400" t="n"/>
      <c r="G1986" s="401" t="n"/>
      <c r="I1986" s="199" t="inlineStr">
        <is>
          <t>Outside Airflow</t>
        </is>
      </c>
      <c r="J1986" s="401" t="n"/>
      <c r="K1986" s="24">
        <f>IF(N(H2027)=0,"",H2027)</f>
        <v/>
      </c>
      <c r="L1986" s="24">
        <f>L2027</f>
        <v/>
      </c>
      <c r="M1986" s="22">
        <f>IF(OR(L1986="",K1986="",K1986=0),"",IF(OR(ISTEXT(L1986),ISTEXT(K1986)),"",L1986/K1986))</f>
        <v/>
      </c>
    </row>
    <row r="1987" ht="13.35" customHeight="1" s="162">
      <c r="B1987" s="199" t="inlineStr">
        <is>
          <t>Area Served</t>
        </is>
      </c>
      <c r="C1987" s="401" t="n"/>
      <c r="D1987" s="204">
        <f>I1980</f>
        <v/>
      </c>
      <c r="E1987" s="400" t="n"/>
      <c r="F1987" s="400" t="n"/>
      <c r="G1987" s="401" t="n"/>
      <c r="I1987" s="199" t="inlineStr">
        <is>
          <t>Return Airflow</t>
        </is>
      </c>
      <c r="J1987" s="401" t="n"/>
      <c r="K1987" s="24">
        <f>IF(K1985="","",IF(ISTEXT(K1985),"",K1985-N(K1986)))</f>
        <v/>
      </c>
      <c r="L1987" s="24">
        <f>IF(L1985="","",IF(ISTEXT(L1985),"",L1985-N(L1986)))</f>
        <v/>
      </c>
    </row>
    <row r="1988" ht="13.35" customHeight="1" s="162">
      <c r="B1988" s="199" t="inlineStr">
        <is>
          <t>Location</t>
        </is>
      </c>
      <c r="C1988" s="401" t="n"/>
      <c r="D1988" s="204">
        <f>IF('{Equipment Data Entry}'!D26="","",'{Equipment Data Entry}'!D26)</f>
        <v/>
      </c>
      <c r="E1988" s="400" t="n"/>
      <c r="F1988" s="400" t="n"/>
      <c r="G1988" s="401" t="n"/>
      <c r="I1988" s="199" t="inlineStr">
        <is>
          <t>Unit ESP</t>
        </is>
      </c>
      <c r="J1988" s="401" t="n"/>
      <c r="K1988" s="71">
        <f>IF('{Equipment Data Entry}'!H26="","",'{Equipment Data Entry}'!H26)</f>
        <v/>
      </c>
      <c r="L1988" s="29">
        <f>I2005</f>
        <v/>
      </c>
    </row>
    <row r="1989" ht="13.35" customHeight="1" s="162">
      <c r="I1989" s="199" t="inlineStr">
        <is>
          <t>Fan RPMs</t>
        </is>
      </c>
      <c r="J1989" s="401" t="n"/>
      <c r="K1989" s="24">
        <f>IF('{Equipment Data Entry}'!I26="","",'{Equipment Data Entry}'!I26)</f>
        <v/>
      </c>
      <c r="L1989" s="24">
        <f>IF(L1998="","",L1998)</f>
        <v/>
      </c>
    </row>
    <row r="1990" ht="13.35" customHeight="1" s="162">
      <c r="B1990" s="200" t="inlineStr">
        <is>
          <t>Motor Data</t>
        </is>
      </c>
      <c r="C1990" s="400" t="n"/>
      <c r="D1990" s="400" t="n"/>
      <c r="E1990" s="400" t="n"/>
      <c r="F1990" s="400" t="n"/>
      <c r="G1990" s="401" t="n"/>
      <c r="I1990" s="199" t="inlineStr">
        <is>
          <t>Filter Type/Size/Qty</t>
        </is>
      </c>
      <c r="J1990" s="400" t="n"/>
      <c r="K1990" s="401" t="n"/>
      <c r="L1990" s="24" t="n"/>
      <c r="M1990" s="401" t="n"/>
    </row>
    <row r="1991" ht="13.35" customHeight="1" s="162">
      <c r="B1991" s="199" t="inlineStr">
        <is>
          <t>Manufacturer</t>
        </is>
      </c>
      <c r="C1991" s="401" t="n"/>
      <c r="D1991" s="203" t="n"/>
      <c r="E1991" s="400" t="n"/>
      <c r="F1991" s="400" t="n"/>
      <c r="G1991" s="401" t="n"/>
      <c r="I1991" s="200" t="inlineStr">
        <is>
          <t>Drive Data</t>
        </is>
      </c>
      <c r="J1991" s="400" t="n"/>
      <c r="K1991" s="400" t="n"/>
      <c r="L1991" s="401" t="n"/>
    </row>
    <row r="1992" ht="13.35" customHeight="1" s="162">
      <c r="B1992" s="199" t="inlineStr">
        <is>
          <t>Horsepower</t>
        </is>
      </c>
      <c r="C1992" s="401" t="n"/>
      <c r="D1992" s="28">
        <f>IF('{Equipment Data Entry}'!G26="","",'{Equipment Data Entry}'!G26)</f>
        <v/>
      </c>
      <c r="E1992" s="21" t="inlineStr">
        <is>
          <t>RPM</t>
        </is>
      </c>
      <c r="F1992" s="24" t="n"/>
      <c r="G1992" s="199" t="inlineStr">
        <is>
          <t>SF</t>
        </is>
      </c>
      <c r="I1992" s="199" t="inlineStr">
        <is>
          <t>Motor sheave</t>
        </is>
      </c>
      <c r="J1992" s="400" t="n"/>
      <c r="K1992" s="24">
        <f>IF('{Equipment Data Entry}'!J26="","",'{Equipment Data Entry}'!J26)</f>
        <v/>
      </c>
      <c r="L1992" s="21" t="inlineStr">
        <is>
          <t>Bore</t>
        </is>
      </c>
      <c r="M1992" s="208"/>
    </row>
    <row r="1993" ht="13.35" customHeight="1" s="162">
      <c r="B1993" s="198">
        <f>IF('{Equipment Data Entry}'!N26="","",'{Equipment Data Entry}'!N26)</f>
        <v/>
      </c>
      <c r="C1993" s="198">
        <f>IF('{Equipment Data Entry}'!O26="","",'{Equipment Data Entry}'!O26)</f>
        <v/>
      </c>
      <c r="D1993" s="21" t="inlineStr">
        <is>
          <t>FLA</t>
        </is>
      </c>
      <c r="E1993" s="25" t="n"/>
      <c r="F1993" s="21" t="inlineStr">
        <is>
          <t>Frame</t>
        </is>
      </c>
      <c r="G1993" s="208" t="n"/>
      <c r="I1993" s="199" t="inlineStr">
        <is>
          <t>Fan pulley</t>
        </is>
      </c>
      <c r="J1993" s="400" t="n"/>
      <c r="K1993" s="24">
        <f>IF('{Equipment Data Entry}'!K26="","",'{Equipment Data Entry}'!K26)</f>
        <v/>
      </c>
      <c r="L1993" s="21" t="inlineStr">
        <is>
          <t>Bore</t>
        </is>
      </c>
      <c r="M1993" s="208"/>
    </row>
    <row r="1994" ht="13.35" customHeight="1" s="162">
      <c r="B1994" s="199" t="inlineStr">
        <is>
          <t>Corrected FLA</t>
        </is>
      </c>
      <c r="C1994" s="401" t="n"/>
      <c r="D1994" s="27">
        <f>IF(OR(E1995="",E1993="",B1993=""),"",IF(OR(ISTEXT(B1993),COUNT(E1995:G1995)=0,ISTEXT(E1993)),"",B1993/AVERAGE(E1995:G1995)*E1993))</f>
        <v/>
      </c>
      <c r="E1994" s="199" t="inlineStr">
        <is>
          <t>Estimated BHP</t>
        </is>
      </c>
      <c r="F1994" s="401" t="n"/>
      <c r="G1994" s="27">
        <f>IF(OR(COUNT(E1996:G1996)=0,IF(N(E1997)&gt;0,E1997,N(D1992))=0,IF(N(D1994)&gt;0,D1994,N(E1993))=0),"",IF(N(E1997)&gt;0,E1997,N(D1992))*AVERAGE(E1996:G1996)/IF(N(D1994)&gt;0,D1994,N(E1993)))</f>
        <v/>
      </c>
      <c r="I1994" s="199" t="inlineStr">
        <is>
          <t>Belt(s)</t>
        </is>
      </c>
      <c r="J1994" s="208">
        <f>IF('{Equipment Data Entry}'!L26="","",'{Equipment Data Entry}'!L26)</f>
        <v/>
      </c>
      <c r="K1994" s="199" t="inlineStr">
        <is>
          <t>C to C</t>
        </is>
      </c>
      <c r="L1994" s="64">
        <f>IF('{Equipment Data Entry}'!M26="","",'{Equipment Data Entry}'!M26)</f>
        <v/>
      </c>
    </row>
    <row r="1995" ht="13.35" customHeight="1" s="162">
      <c r="B1995" s="199" t="inlineStr">
        <is>
          <t>Measured Voltage</t>
        </is>
      </c>
      <c r="C1995" s="400" t="n"/>
      <c r="D1995" s="401" t="n"/>
      <c r="E1995" s="24" t="n"/>
      <c r="F1995" s="24" t="n"/>
      <c r="G1995" s="24" t="n"/>
      <c r="I1995" s="199" t="inlineStr">
        <is>
          <t>Final Settings</t>
        </is>
      </c>
      <c r="J1995" s="400" t="n"/>
      <c r="K1995" s="401" t="n"/>
      <c r="L1995" s="24" t="n"/>
      <c r="M1995" s="401" t="n"/>
    </row>
    <row r="1996" ht="13.35" customHeight="1" s="162">
      <c r="B1996" s="199" t="inlineStr">
        <is>
          <t>Measured Amperage</t>
        </is>
      </c>
      <c r="C1996" s="400" t="n"/>
      <c r="D1996" s="401" t="n"/>
      <c r="E1996" s="25" t="n"/>
      <c r="F1996" s="25" t="n"/>
      <c r="G1996" s="25" t="n"/>
      <c r="I1996" s="205" t="inlineStr">
        <is>
          <t>RPM Data</t>
        </is>
      </c>
      <c r="J1996" s="401" t="n"/>
      <c r="K1996" s="205" t="inlineStr">
        <is>
          <t>Initial</t>
        </is>
      </c>
      <c r="L1996" s="205" t="inlineStr">
        <is>
          <t>Final</t>
        </is>
      </c>
    </row>
    <row r="1997" ht="13.35" customHeight="1" s="162">
      <c r="B1997" s="199" t="inlineStr">
        <is>
          <t>Motor HP (nameplate)</t>
        </is>
      </c>
      <c r="C1997" s="400"/>
      <c r="D1997" s="401"/>
      <c r="E1997" s="24"/>
      <c r="F1997" s="24"/>
      <c r="G1997" s="24"/>
      <c r="I1997" s="199" t="inlineStr">
        <is>
          <t>Motor RPM</t>
        </is>
      </c>
      <c r="J1997" s="401" t="n"/>
      <c r="K1997" s="24" t="n"/>
      <c r="L1997" s="24" t="n"/>
    </row>
    <row r="1998" ht="13.35" customHeight="1" s="162">
      <c r="B1998" s="200" t="inlineStr">
        <is>
          <t>Static Pressure Profile (in. w.g.)</t>
        </is>
      </c>
      <c r="C1998" s="400" t="n"/>
      <c r="D1998" s="400" t="n"/>
      <c r="E1998" s="400" t="n"/>
      <c r="F1998" s="400" t="n"/>
      <c r="G1998" s="401" t="n"/>
      <c r="I1998" s="199" t="inlineStr">
        <is>
          <t>Fan RPM</t>
        </is>
      </c>
      <c r="J1998" s="401" t="n"/>
      <c r="K1998" s="24" t="n"/>
      <c r="L1998" s="24" t="n"/>
    </row>
    <row r="1999" ht="13.35" customHeight="1" s="162">
      <c r="B1999" s="490">
        <f>IFERROR(INDEX('{Dropdowns}'!$AI$2:$AO$7,MATCH($D$2002,'{Dropdowns}'!$AH$2:$AH$7,0),1),"")</f>
        <v/>
      </c>
      <c r="C1999" s="490">
        <f>IFERROR(INDEX('{Dropdowns}'!$AI$2:$AO$7,MATCH($D$2002,'{Dropdowns}'!$AH$2:$AH$7,0),2),"")</f>
        <v/>
      </c>
      <c r="D1999" s="490">
        <f>IFERROR(INDEX('{Dropdowns}'!$AI$2:$AO$7,MATCH($D$2002,'{Dropdowns}'!$AH$2:$AH$7,0),3),"")</f>
        <v/>
      </c>
      <c r="E1999" s="490">
        <f>IFERROR(INDEX('{Dropdowns}'!$AI$2:$AO$7,MATCH($D$2002,'{Dropdowns}'!$AH$2:$AH$7,0),4),"")</f>
        <v/>
      </c>
      <c r="F1999" s="490">
        <f>IFERROR(INDEX('{Dropdowns}'!$AI$2:$AO$7,MATCH($D$2002,'{Dropdowns}'!$AH$2:$AH$7,0),5),"")</f>
        <v/>
      </c>
      <c r="G1999" s="490">
        <f>IFERROR(INDEX('{Dropdowns}'!$AI$2:$AO$7,MATCH($D$2002,'{Dropdowns}'!$AH$2:$AH$7,0),6),"")</f>
        <v/>
      </c>
      <c r="H1999" s="490">
        <f>IFERROR(INDEX('{Dropdowns}'!$AI$2:$AO$7,MATCH($D$2002,'{Dropdowns}'!$AH$2:$AH$7,0),7),"")</f>
        <v/>
      </c>
      <c r="I1999" s="199" t="inlineStr">
        <is>
          <t>VSD Frequency</t>
        </is>
      </c>
      <c r="J1999" s="401" t="n"/>
      <c r="K1999" s="66" t="n"/>
      <c r="L1999" s="66" t="n"/>
    </row>
    <row r="2000" ht="13.35" customHeight="1" s="162">
      <c r="B2000" s="492"/>
      <c r="C2000" s="492"/>
      <c r="D2000" s="492"/>
      <c r="E2000" s="492"/>
      <c r="F2000" s="492"/>
      <c r="G2000" s="492"/>
      <c r="H2000" s="492"/>
      <c r="I2000" s="199" t="inlineStr">
        <is>
          <t>OA Damper Position</t>
        </is>
      </c>
      <c r="J2000" s="400" t="n"/>
      <c r="K2000" s="401" t="n"/>
      <c r="L2000" s="56" t="n"/>
      <c r="Q2000">
        <f>IF(B2000="","",B2000)</f>
        <v/>
      </c>
      <c r="R2000">
        <f>IF(C1999="—",Q2000,IF(C2000="","",C2000))</f>
        <v/>
      </c>
      <c r="S2000">
        <f>IF(D1999="—",R2000,IF(D2000="","",D2000))</f>
        <v/>
      </c>
      <c r="T2000">
        <f>IF(E1999="—",S2000,IF(E2000="","",E2000))</f>
        <v/>
      </c>
      <c r="U2000">
        <f>IF(F1999="—",T2000,IF(F2000="","",F2000))</f>
        <v/>
      </c>
      <c r="V2000">
        <f>IF(G1999="—",U2000,IF(G2000="","",G2000))</f>
        <v/>
      </c>
      <c r="W2000">
        <f>IFERROR(MATCH("Fan",$C$1999:$H$1999,0),"")</f>
        <v/>
      </c>
      <c r="X2000">
        <f>IF(W2000="","",INDEX(P2002:U2002,W2000))</f>
        <v/>
      </c>
      <c r="Y2000">
        <f>IF(W2000="","",INDEX(Q2001:V2001,W2000))</f>
        <v/>
      </c>
    </row>
    <row r="2001" ht="13.35" customHeight="1" s="162">
      <c r="B2001" s="491" t="inlineStr">
        <is>
          <t>Δ</t>
        </is>
      </c>
      <c r="C2001" s="498">
        <f>IF(OR(C1999="—",C2000="",Q2000=""),"",IF(OR(ISTEXT(C2000),ISTEXT(Q2000)),"","Δ "&amp;TEXT(C2000-Q2000,"0.00")))</f>
        <v/>
      </c>
      <c r="D2001" s="498">
        <f>IF(OR(D1999="—",D2000="",R2000=""),"",IF(OR(ISTEXT(D2000),ISTEXT(R2000)),"","Δ "&amp;TEXT(D2000-R2000,"0.00")))</f>
        <v/>
      </c>
      <c r="E2001" s="498">
        <f>IF(OR(E1999="—",E2000="",S2000=""),"",IF(OR(ISTEXT(E2000),ISTEXT(S2000)),"","Δ "&amp;TEXT(E2000-S2000,"0.00")))</f>
        <v/>
      </c>
      <c r="F2001" s="498">
        <f>IF(OR(F1999="—",F2000="",T2000=""),"",IF(OR(ISTEXT(F2000),ISTEXT(T2000)),"","Δ "&amp;TEXT(F2000-T2000,"0.00")))</f>
        <v/>
      </c>
      <c r="G2001" s="498">
        <f>IF(OR(G1999="—",G2000="",U2000=""),"",IF(OR(ISTEXT(G2000),ISTEXT(U2000)),"","Δ "&amp;TEXT(G2000-U2000,"0.00")))</f>
        <v/>
      </c>
      <c r="H2001" s="498">
        <f>IF(OR(H1999="—",H2000="",V2000=""),"",IF(OR(ISTEXT(H2000),ISTEXT(V2000)),"","Δ "&amp;TEXT(H2000-V2000,"0.00")))</f>
        <v/>
      </c>
      <c r="Q2001">
        <f>IF(OR(C2000="",ISTEXT(C2000)),R2001,C2000)</f>
        <v/>
      </c>
      <c r="R2001">
        <f>IF(OR(D2000="",ISTEXT(D2000)),S2001,D2000)</f>
        <v/>
      </c>
      <c r="S2001">
        <f>IF(OR(E2000="",ISTEXT(E2000)),T2001,E2000)</f>
        <v/>
      </c>
      <c r="T2001">
        <f>IF(OR(F2000="",ISTEXT(F2000)),U2001,F2000)</f>
        <v/>
      </c>
      <c r="U2001">
        <f>IF(OR(G2000="",ISTEXT(G2000)),V2001,G2000)</f>
        <v/>
      </c>
      <c r="V2001">
        <f>IF(OR(H2000="",ISTEXT(H2000)),"",H2000)</f>
        <v/>
      </c>
    </row>
    <row r="2002" ht="13.35" customHeight="1" s="162">
      <c r="B2002" s="425" t="inlineStr">
        <is>
          <t>Unit type:</t>
        </is>
      </c>
      <c r="D2002" s="522" t="inlineStr">
        <is>
          <t>RTU</t>
        </is>
      </c>
      <c r="E2002" s="414" t="n"/>
      <c r="F2002" s="494" t="inlineStr">
        <is>
          <t>Airflow left to right. Δ = this reading minus the one before it; in. w.g.</t>
        </is>
      </c>
      <c r="P2002">
        <f>IF(B2000="","",B2000)</f>
        <v/>
      </c>
      <c r="Q2002">
        <f>IF(C2000="",P2002,C2000)</f>
        <v/>
      </c>
      <c r="R2002">
        <f>IF(D2000="",Q2002,D2000)</f>
        <v/>
      </c>
      <c r="S2002">
        <f>IF(E2000="",R2002,E2000)</f>
        <v/>
      </c>
      <c r="T2002">
        <f>IF(F2000="",S2002,F2000)</f>
        <v/>
      </c>
      <c r="U2002">
        <f>IF(G2000="",T2002,G2000)</f>
        <v/>
      </c>
      <c r="V2002">
        <f>IF(H2000="",U2002,H2000)</f>
        <v/>
      </c>
    </row>
    <row r="2003" ht="13.35" customHeight="1" s="162">
      <c r="B2003" s="500" t="inlineStr">
        <is>
          <t>Fan inlet</t>
        </is>
      </c>
      <c r="D2003" s="501">
        <f>IF(X2000="","",X2000)</f>
        <v/>
      </c>
      <c r="F2003" s="500" t="inlineStr">
        <is>
          <t>Discharge</t>
        </is>
      </c>
      <c r="I2003" s="501">
        <f>IF(V2002="","",V2002)</f>
        <v/>
      </c>
    </row>
    <row r="2004" ht="13.35" customHeight="1" s="162"/>
    <row r="2005" ht="13.35" customHeight="1" s="162">
      <c r="B2005" s="500" t="inlineStr">
        <is>
          <t>Fan TSP</t>
        </is>
      </c>
      <c r="E2005" s="501">
        <f>IF(OR(X2000="",Y2000=""),"",IF(OR(ISTEXT(X2000),ISTEXT(Y2000)),"",Y2000-X2000))</f>
        <v/>
      </c>
      <c r="F2005" s="500" t="inlineStr">
        <is>
          <t>ESP</t>
        </is>
      </c>
      <c r="I2005" s="501">
        <f>IF(OR(B2000="",V2002=""),"",IF(OR(ISTEXT(B2000),ISTEXT(V2002)),"",V2002-B2000))</f>
        <v/>
      </c>
      <c r="J2005" s="500" t="inlineStr">
        <is>
          <t>Unit ΔP (inlet → fan)</t>
        </is>
      </c>
      <c r="M2005" s="501">
        <f>IF(OR(B2000="",X2000=""),"",IF(OR(ISTEXT(B2000),ISTEXT(X2000)),"",X2000-B2000))</f>
        <v/>
      </c>
    </row>
    <row r="2006" ht="13.35" customHeight="1" s="162">
      <c r="B2006" s="437" t="inlineStr">
        <is>
          <t>Instrument:</t>
        </is>
      </c>
      <c r="C2006" s="13" t="n"/>
      <c r="D2006" s="502" t="n"/>
      <c r="E2006" s="503" t="n"/>
      <c r="F2006" s="503" t="n"/>
      <c r="G2006" s="437" t="inlineStr">
        <is>
          <t>Ak basis / notes:</t>
        </is>
      </c>
      <c r="H2006" s="13" t="n"/>
      <c r="I2006" s="504" t="n"/>
      <c r="J2006" s="503" t="n"/>
      <c r="K2006" s="503" t="n"/>
      <c r="L2006" s="503" t="n"/>
      <c r="M2006" s="503" t="n"/>
    </row>
    <row r="2007" ht="13.35" customHeight="1" s="162">
      <c r="B2007" s="188" t="inlineStr">
        <is>
          <t>Supply Air Diffuser / Outlet Airflow</t>
        </is>
      </c>
      <c r="C2007" s="174" t="n"/>
      <c r="D2007" s="174" t="n"/>
      <c r="E2007" s="174" t="n"/>
      <c r="F2007" s="173" t="n"/>
      <c r="G2007" s="233" t="inlineStr">
        <is>
          <t>Design VEL</t>
        </is>
      </c>
      <c r="H2007" s="194" t="inlineStr">
        <is>
          <t>Design CFM</t>
        </is>
      </c>
      <c r="I2007" s="188" t="inlineStr">
        <is>
          <t>Initial</t>
        </is>
      </c>
      <c r="J2007" s="173" t="n"/>
      <c r="K2007" s="188" t="inlineStr">
        <is>
          <t>Final</t>
        </is>
      </c>
      <c r="L2007" s="173" t="n"/>
      <c r="M2007" s="188" t="inlineStr">
        <is>
          <t>%</t>
        </is>
      </c>
    </row>
    <row r="2008" ht="13.35" customHeight="1" s="162">
      <c r="B2008" s="153" t="inlineStr">
        <is>
          <t>No.</t>
        </is>
      </c>
      <c r="C2008" s="188" t="inlineStr">
        <is>
          <t>Area Served</t>
        </is>
      </c>
      <c r="D2008" s="188" t="inlineStr">
        <is>
          <t>Type</t>
        </is>
      </c>
      <c r="E2008" s="188" t="inlineStr">
        <is>
          <t>Size</t>
        </is>
      </c>
      <c r="F2008" s="188" t="inlineStr">
        <is>
          <t>Ak</t>
        </is>
      </c>
      <c r="G2008" s="440" t="n"/>
      <c r="H2008" s="440" t="n"/>
      <c r="I2008" s="188" t="inlineStr">
        <is>
          <t>VEL</t>
        </is>
      </c>
      <c r="J2008" s="188" t="inlineStr">
        <is>
          <t>CFM</t>
        </is>
      </c>
      <c r="K2008" s="188" t="inlineStr">
        <is>
          <t>VEL</t>
        </is>
      </c>
      <c r="L2008" s="188" t="inlineStr">
        <is>
          <t>CFM</t>
        </is>
      </c>
      <c r="M2008" s="440" t="n"/>
    </row>
    <row r="2009" ht="13.35" customHeight="1" s="162">
      <c r="B2009" s="307" t="n"/>
      <c r="C2009" s="307" t="n"/>
      <c r="E2009" s="307" t="n"/>
      <c r="F2009" s="32" t="n"/>
      <c r="G2009" s="33">
        <f>IF(F2009="", "", IF(OR(ISTEXT(H2009),ISTEXT(F2009)),"",H2009/F2009))</f>
        <v/>
      </c>
      <c r="H2009" s="33" t="n"/>
      <c r="I2009" s="33" t="n"/>
      <c r="J2009" s="33">
        <f>IF(I2009="", "", IF(OR(ISTEXT(I2009),ISTEXT($F2009)),"",I2009*$F2009))</f>
        <v/>
      </c>
      <c r="K2009" s="33" t="n"/>
      <c r="L2009" s="33">
        <f>IF(K2009="", "", IF(OR(ISTEXT(K2009),ISTEXT($F2009)),"",K2009*$F2009))</f>
        <v/>
      </c>
      <c r="M2009" s="30">
        <f>IF(OR(H2009="",H2009=0),"",IF(K2009="",IF(J2009="","",IF(OR(ISTEXT(J2009),ISTEXT(H2009)),"",J2009/H2009)),IF(OR(ISTEXT(L2009),ISTEXT(H2009)),"",L2009/H2009)))</f>
        <v/>
      </c>
    </row>
    <row r="2010" ht="13.35" customHeight="1" s="162">
      <c r="B2010" s="307" t="n"/>
      <c r="C2010" s="307" t="n"/>
      <c r="E2010" s="307" t="n"/>
      <c r="F2010" s="32" t="n"/>
      <c r="G2010" s="33">
        <f>IF(F2010="", "", IF(OR(ISTEXT(H2010),ISTEXT(F2010)),"",H2010/F2010))</f>
        <v/>
      </c>
      <c r="H2010" s="33" t="n"/>
      <c r="I2010" s="33" t="n"/>
      <c r="J2010" s="33">
        <f>IF(I2010="", "", IF(OR(ISTEXT(I2010),ISTEXT($F2010)),"",I2010*$F2010))</f>
        <v/>
      </c>
      <c r="K2010" s="33" t="n"/>
      <c r="L2010" s="33">
        <f>IF(K2010="", "", IF(OR(ISTEXT(K2010),ISTEXT($F2010)),"",K2010*$F2010))</f>
        <v/>
      </c>
      <c r="M2010" s="30">
        <f>IF(OR(H2010="",H2010=0),"",IF(K2010="",IF(J2010="","",IF(OR(ISTEXT(J2010),ISTEXT(H2010)),"",J2010/H2010)),IF(OR(ISTEXT(L2010),ISTEXT(H2010)),"",L2010/H2010)))</f>
        <v/>
      </c>
    </row>
    <row r="2011" ht="13.35" customHeight="1" s="162">
      <c r="B2011" s="307" t="n"/>
      <c r="C2011" s="307" t="n"/>
      <c r="E2011" s="307" t="n"/>
      <c r="F2011" s="32" t="n"/>
      <c r="G2011" s="33">
        <f>IF(F2011="", "", IF(OR(ISTEXT(H2011),ISTEXT(F2011)),"",H2011/F2011))</f>
        <v/>
      </c>
      <c r="H2011" s="33" t="n"/>
      <c r="I2011" s="33" t="n"/>
      <c r="J2011" s="33">
        <f>IF(I2011="", "", IF(OR(ISTEXT(I2011),ISTEXT($F2011)),"",I2011*$F2011))</f>
        <v/>
      </c>
      <c r="K2011" s="33" t="n"/>
      <c r="L2011" s="33">
        <f>IF(K2011="", "", IF(OR(ISTEXT(K2011),ISTEXT($F2011)),"",K2011*$F2011))</f>
        <v/>
      </c>
      <c r="M2011" s="30">
        <f>IF(OR(H2011="",H2011=0),"",IF(K2011="",IF(J2011="","",IF(OR(ISTEXT(J2011),ISTEXT(H2011)),"",J2011/H2011)),IF(OR(ISTEXT(L2011),ISTEXT(H2011)),"",L2011/H2011)))</f>
        <v/>
      </c>
    </row>
    <row r="2012" ht="13.35" customHeight="1" s="162">
      <c r="B2012" s="307" t="n"/>
      <c r="C2012" s="307" t="n"/>
      <c r="E2012" s="307" t="n"/>
      <c r="F2012" s="32" t="n"/>
      <c r="G2012" s="33">
        <f>IF(F2012="", "", IF(OR(ISTEXT(H2012),ISTEXT(F2012)),"",H2012/F2012))</f>
        <v/>
      </c>
      <c r="H2012" s="33" t="n"/>
      <c r="I2012" s="33" t="n"/>
      <c r="J2012" s="33">
        <f>IF(I2012="", "", IF(OR(ISTEXT(I2012),ISTEXT($F2012)),"",I2012*$F2012))</f>
        <v/>
      </c>
      <c r="K2012" s="33" t="n"/>
      <c r="L2012" s="33">
        <f>IF(K2012="", "", IF(OR(ISTEXT(K2012),ISTEXT($F2012)),"",K2012*$F2012))</f>
        <v/>
      </c>
      <c r="M2012" s="30">
        <f>IF(OR(H2012="",H2012=0),"",IF(K2012="",IF(J2012="","",IF(OR(ISTEXT(J2012),ISTEXT(H2012)),"",J2012/H2012)),IF(OR(ISTEXT(L2012),ISTEXT(H2012)),"",L2012/H2012)))</f>
        <v/>
      </c>
    </row>
    <row r="2013" ht="13.35" customHeight="1" s="162">
      <c r="B2013" s="307" t="n"/>
      <c r="C2013" s="307" t="n"/>
      <c r="E2013" s="307" t="n"/>
      <c r="F2013" s="32" t="n"/>
      <c r="G2013" s="33">
        <f>IF(F2013="", "", IF(OR(ISTEXT(H2013),ISTEXT(F2013)),"",H2013/F2013))</f>
        <v/>
      </c>
      <c r="H2013" s="33" t="n"/>
      <c r="I2013" s="33" t="n"/>
      <c r="J2013" s="33">
        <f>IF(I2013="", "", IF(OR(ISTEXT(I2013),ISTEXT($F2013)),"",I2013*$F2013))</f>
        <v/>
      </c>
      <c r="K2013" s="33" t="n"/>
      <c r="L2013" s="33">
        <f>IF(K2013="", "", IF(OR(ISTEXT(K2013),ISTEXT($F2013)),"",K2013*$F2013))</f>
        <v/>
      </c>
      <c r="M2013" s="30">
        <f>IF(OR(H2013="",H2013=0),"",IF(K2013="",IF(J2013="","",IF(OR(ISTEXT(J2013),ISTEXT(H2013)),"",J2013/H2013)),IF(OR(ISTEXT(L2013),ISTEXT(H2013)),"",L2013/H2013)))</f>
        <v/>
      </c>
    </row>
    <row r="2014" ht="13.35" customHeight="1" s="162">
      <c r="B2014" s="307" t="n"/>
      <c r="C2014" s="307" t="n"/>
      <c r="E2014" s="307" t="n"/>
      <c r="F2014" s="32" t="n"/>
      <c r="G2014" s="33">
        <f>IF(F2014="", "", IF(OR(ISTEXT(H2014),ISTEXT(F2014)),"",H2014/F2014))</f>
        <v/>
      </c>
      <c r="H2014" s="33" t="n"/>
      <c r="I2014" s="33" t="n"/>
      <c r="J2014" s="33">
        <f>IF(I2014="", "", IF(OR(ISTEXT(I2014),ISTEXT($F2014)),"",I2014*$F2014))</f>
        <v/>
      </c>
      <c r="K2014" s="33" t="n"/>
      <c r="L2014" s="33">
        <f>IF(K2014="", "", IF(OR(ISTEXT(K2014),ISTEXT($F2014)),"",K2014*$F2014))</f>
        <v/>
      </c>
      <c r="M2014" s="30">
        <f>IF(OR(H2014="",H2014=0),"",IF(K2014="",IF(J2014="","",IF(OR(ISTEXT(J2014),ISTEXT(H2014)),"",J2014/H2014)),IF(OR(ISTEXT(L2014),ISTEXT(H2014)),"",L2014/H2014)))</f>
        <v/>
      </c>
    </row>
    <row r="2015" ht="13.35" customHeight="1" s="162">
      <c r="B2015" s="307" t="n"/>
      <c r="C2015" s="307" t="n"/>
      <c r="E2015" s="307" t="n"/>
      <c r="F2015" s="32" t="n"/>
      <c r="G2015" s="33">
        <f>IF(F2015="", "", IF(OR(ISTEXT(H2015),ISTEXT(F2015)),"",H2015/F2015))</f>
        <v/>
      </c>
      <c r="H2015" s="33" t="n"/>
      <c r="I2015" s="33" t="n"/>
      <c r="J2015" s="33">
        <f>IF(I2015="", "", IF(OR(ISTEXT(I2015),ISTEXT($F2015)),"",I2015*$F2015))</f>
        <v/>
      </c>
      <c r="K2015" s="33" t="n"/>
      <c r="L2015" s="33">
        <f>IF(K2015="", "", IF(OR(ISTEXT(K2015),ISTEXT($F2015)),"",K2015*$F2015))</f>
        <v/>
      </c>
      <c r="M2015" s="30">
        <f>IF(OR(H2015="",H2015=0),"",IF(K2015="",IF(J2015="","",IF(OR(ISTEXT(J2015),ISTEXT(H2015)),"",J2015/H2015)),IF(OR(ISTEXT(L2015),ISTEXT(H2015)),"",L2015/H2015)))</f>
        <v/>
      </c>
    </row>
    <row r="2016" ht="13.35" customHeight="1" s="162">
      <c r="B2016" s="307" t="n"/>
      <c r="C2016" s="307" t="n"/>
      <c r="E2016" s="307" t="n"/>
      <c r="F2016" s="32" t="n"/>
      <c r="G2016" s="33">
        <f>IF(F2016="", "", IF(OR(ISTEXT(H2016),ISTEXT(F2016)),"",H2016/F2016))</f>
        <v/>
      </c>
      <c r="H2016" s="33" t="n"/>
      <c r="I2016" s="33" t="n"/>
      <c r="J2016" s="33">
        <f>IF(I2016="", "", IF(OR(ISTEXT(I2016),ISTEXT($F2016)),"",I2016*$F2016))</f>
        <v/>
      </c>
      <c r="K2016" s="33" t="n"/>
      <c r="L2016" s="33">
        <f>IF(K2016="", "", IF(OR(ISTEXT(K2016),ISTEXT($F2016)),"",K2016*$F2016))</f>
        <v/>
      </c>
      <c r="M2016" s="30">
        <f>IF(OR(H2016="",H2016=0),"",IF(K2016="",IF(J2016="","",IF(OR(ISTEXT(J2016),ISTEXT(H2016)),"",J2016/H2016)),IF(OR(ISTEXT(L2016),ISTEXT(H2016)),"",L2016/H2016)))</f>
        <v/>
      </c>
    </row>
    <row r="2017" ht="13.35" customHeight="1" s="162">
      <c r="B2017" s="307" t="n"/>
      <c r="C2017" s="307" t="n"/>
      <c r="E2017" s="307" t="n"/>
      <c r="F2017" s="32" t="n"/>
      <c r="G2017" s="33">
        <f>IF(F2017="", "", IF(OR(ISTEXT(H2017),ISTEXT(F2017)),"",H2017/F2017))</f>
        <v/>
      </c>
      <c r="H2017" s="33" t="n"/>
      <c r="I2017" s="33" t="n"/>
      <c r="J2017" s="33">
        <f>IF(I2017="", "", IF(OR(ISTEXT(I2017),ISTEXT($F2017)),"",I2017*$F2017))</f>
        <v/>
      </c>
      <c r="K2017" s="33" t="n"/>
      <c r="L2017" s="33">
        <f>IF(K2017="", "", IF(OR(ISTEXT(K2017),ISTEXT($F2017)),"",K2017*$F2017))</f>
        <v/>
      </c>
      <c r="M2017" s="30">
        <f>IF(OR(H2017="",H2017=0),"",IF(K2017="",IF(J2017="","",IF(OR(ISTEXT(J2017),ISTEXT(H2017)),"",J2017/H2017)),IF(OR(ISTEXT(L2017),ISTEXT(H2017)),"",L2017/H2017)))</f>
        <v/>
      </c>
    </row>
    <row r="2018" ht="13.35" customHeight="1" s="162">
      <c r="B2018" s="307" t="n"/>
      <c r="C2018" s="307" t="n"/>
      <c r="E2018" s="307" t="n"/>
      <c r="F2018" s="32" t="n"/>
      <c r="G2018" s="33">
        <f>IF(F2018="", "", IF(OR(ISTEXT(H2018),ISTEXT(F2018)),"",H2018/F2018))</f>
        <v/>
      </c>
      <c r="H2018" s="33" t="n"/>
      <c r="I2018" s="33" t="n"/>
      <c r="J2018" s="33">
        <f>IF(I2018="", "", IF(OR(ISTEXT(I2018),ISTEXT($F2018)),"",I2018*$F2018))</f>
        <v/>
      </c>
      <c r="K2018" s="33" t="n"/>
      <c r="L2018" s="33">
        <f>IF(K2018="", "", IF(OR(ISTEXT(K2018),ISTEXT($F2018)),"",K2018*$F2018))</f>
        <v/>
      </c>
      <c r="M2018" s="30">
        <f>IF(OR(H2018="",H2018=0),"",IF(K2018="",IF(J2018="","",IF(OR(ISTEXT(J2018),ISTEXT(H2018)),"",J2018/H2018)),IF(OR(ISTEXT(L2018),ISTEXT(H2018)),"",L2018/H2018)))</f>
        <v/>
      </c>
    </row>
    <row r="2019" ht="13.35" customHeight="1" s="162">
      <c r="B2019" s="42" t="n"/>
      <c r="C2019" s="231" t="inlineStr">
        <is>
          <t>Total</t>
        </is>
      </c>
      <c r="D2019" s="159" t="n"/>
      <c r="E2019" s="42" t="n"/>
      <c r="F2019" s="42" t="n"/>
      <c r="G2019" s="43" t="n"/>
      <c r="H2019" s="43">
        <f>IF(SUM(H2009:H2018)+SUM(H2036:H2073)=0,"",SUM(H2009:H2018)+SUM(H2036:H2073))</f>
        <v/>
      </c>
      <c r="I2019" s="43" t="n"/>
      <c r="J2019" s="43">
        <f>IF(SUM(J2009:J2018)+SUM(J2036:J2073)=0,"",SUM(J2009:J2018)+SUM(J2036:J2073))</f>
        <v/>
      </c>
      <c r="K2019" s="43" t="n"/>
      <c r="L2019" s="43">
        <f>IF(SUM(L2009:L2018)+SUM(L2036:L2073)=0,"",SUM(L2009:L2018)+SUM(L2036:L2073))</f>
        <v/>
      </c>
      <c r="M2019" s="35">
        <f>IF(OR(H2019="",H2019=0),"",IF(L2019="",IF(J2019="","",IF(OR(ISTEXT(J2019),ISTEXT(H2019)),"",J2019/H2019)),IF(OR(ISTEXT(L2019),ISTEXT(H2019)),"",L2019/H2019)))</f>
        <v/>
      </c>
    </row>
    <row r="2020" ht="13.35" customHeight="1" s="162">
      <c r="B2020" s="188" t="inlineStr">
        <is>
          <t>Return Air Register / Inlet Airflow</t>
        </is>
      </c>
      <c r="C2020" s="174" t="n"/>
      <c r="D2020" s="174" t="n"/>
      <c r="E2020" s="174" t="n"/>
      <c r="F2020" s="173" t="n"/>
      <c r="G2020" s="233" t="inlineStr">
        <is>
          <t>Design VEL</t>
        </is>
      </c>
      <c r="H2020" s="194" t="inlineStr">
        <is>
          <t>Design CFM</t>
        </is>
      </c>
      <c r="I2020" s="188" t="inlineStr">
        <is>
          <t>Initial</t>
        </is>
      </c>
      <c r="J2020" s="173" t="n"/>
      <c r="K2020" s="188" t="inlineStr">
        <is>
          <t>Final</t>
        </is>
      </c>
      <c r="L2020" s="173" t="n"/>
      <c r="M2020" s="188" t="inlineStr">
        <is>
          <t>%</t>
        </is>
      </c>
    </row>
    <row r="2021" ht="13.35" customHeight="1" s="162">
      <c r="B2021" s="153" t="inlineStr">
        <is>
          <t>No.</t>
        </is>
      </c>
      <c r="C2021" s="188" t="inlineStr">
        <is>
          <t>Area Served</t>
        </is>
      </c>
      <c r="D2021" s="188" t="inlineStr">
        <is>
          <t>Type</t>
        </is>
      </c>
      <c r="E2021" s="188" t="inlineStr">
        <is>
          <t>Size</t>
        </is>
      </c>
      <c r="F2021" s="188" t="inlineStr">
        <is>
          <t>Ak</t>
        </is>
      </c>
      <c r="G2021" s="440" t="n"/>
      <c r="H2021" s="440" t="n"/>
      <c r="I2021" s="188" t="inlineStr">
        <is>
          <t>VEL</t>
        </is>
      </c>
      <c r="J2021" s="188" t="inlineStr">
        <is>
          <t>CFM</t>
        </is>
      </c>
      <c r="K2021" s="188" t="inlineStr">
        <is>
          <t>VEL</t>
        </is>
      </c>
      <c r="L2021" s="188" t="inlineStr">
        <is>
          <t>CFM</t>
        </is>
      </c>
      <c r="M2021" s="440" t="n"/>
    </row>
    <row r="2022" ht="13.35" customHeight="1" s="162">
      <c r="B2022" s="31" t="n"/>
      <c r="C2022" s="31" t="n"/>
      <c r="E2022" s="31" t="n"/>
      <c r="F2022" s="32" t="n"/>
      <c r="G2022" s="33">
        <f>IF(F2022="", "", IF(OR(ISTEXT(H2022),ISTEXT(F2022)),"",H2022/F2022))</f>
        <v/>
      </c>
      <c r="H2022" s="33">
        <f>IF(H2019="","",IF(ISTEXT(H2019),"",H2019-N(H2027)))</f>
        <v/>
      </c>
      <c r="I2022" s="33" t="n"/>
      <c r="J2022" s="33">
        <f>IF(I2022="", "", IF(OR(ISTEXT(I2022),ISTEXT($F2022)),"",I2022*$F2022))</f>
        <v/>
      </c>
      <c r="K2022" s="33" t="n"/>
      <c r="L2022" s="33">
        <f>IF(L2027="","",IF(ISTEXT(L2019),"",L2019-N(L2027)))</f>
        <v/>
      </c>
      <c r="M2022" s="30">
        <f>IF(OR(H2022="",H2022=0),"",IF(K2022="",IF(J2022="","",IF(OR(ISTEXT(J2022),ISTEXT(H2022)),"",J2022/H2022)),IF(OR(ISTEXT(L2022),ISTEXT(H2022)),"",L2022/H2022)))</f>
        <v/>
      </c>
    </row>
    <row r="2023" ht="13.35" customHeight="1" s="162">
      <c r="B2023" s="31" t="n"/>
      <c r="C2023" s="31" t="n"/>
      <c r="E2023" s="31" t="n"/>
      <c r="F2023" s="32" t="n"/>
      <c r="G2023" s="33">
        <f>IF(F2023="", "", IF(OR(ISTEXT(H2023),ISTEXT(F2023)),"",H2023/F2023))</f>
        <v/>
      </c>
      <c r="H2023" s="33" t="n"/>
      <c r="I2023" s="33" t="n"/>
      <c r="J2023" s="33">
        <f>IF(I2023="", "", IF(OR(ISTEXT(I2023),ISTEXT($F2023)),"",I2023*$F2023))</f>
        <v/>
      </c>
      <c r="K2023" s="33" t="n"/>
      <c r="L2023" s="33">
        <f>IF(K2023="", "", IF(OR(ISTEXT(K2023),ISTEXT($F2023)),"",K2023*$F2023))</f>
        <v/>
      </c>
      <c r="M2023" s="30">
        <f>IF(OR(H2023="",H2023=0),"",IF(K2023="",IF(J2023="","",IF(OR(ISTEXT(J2023),ISTEXT(H2023)),"",J2023/H2023)),IF(OR(ISTEXT(L2023),ISTEXT(H2023)),"",L2023/H2023)))</f>
        <v/>
      </c>
    </row>
    <row r="2024" ht="13.35" customHeight="1" s="162">
      <c r="B2024" s="42" t="n"/>
      <c r="C2024" s="231" t="inlineStr">
        <is>
          <t>Total</t>
        </is>
      </c>
      <c r="D2024" s="159" t="n"/>
      <c r="E2024" s="42" t="n"/>
      <c r="F2024" s="42" t="n"/>
      <c r="G2024" s="43" t="n"/>
      <c r="H2024" s="43">
        <f>IF(SUM(H2022:H2023)+SUM(H2077:H2080)=0,"",SUM(H2022:H2023)+SUM(H2077:H2080))</f>
        <v/>
      </c>
      <c r="I2024" s="42" t="n"/>
      <c r="J2024" s="43">
        <f>IF(SUM(J2022:J2023)+SUM(J2077:J2080)=0,"",SUM(J2022:J2023)+SUM(J2077:J2080))</f>
        <v/>
      </c>
      <c r="K2024" s="42" t="n"/>
      <c r="L2024" s="43">
        <f>IF(SUM(L2022:L2023)+SUM(L2077:L2080)=0,"",SUM(L2022:L2023)+SUM(L2077:L2080))</f>
        <v/>
      </c>
      <c r="M2024" s="35">
        <f>IF(OR(H2024="",H2024=0),"",IF(L2024="",IF(J2024="","",IF(OR(ISTEXT(J2024),ISTEXT(H2024)),"",J2024/H2024)),IF(OR(ISTEXT(L2024),ISTEXT(H2024)),"",L2024/H2024)))</f>
        <v/>
      </c>
    </row>
    <row r="2025" ht="13.35" customHeight="1" s="162">
      <c r="B2025" s="188" t="inlineStr">
        <is>
          <t>Outside Air Inlet / Duct Airflow</t>
        </is>
      </c>
      <c r="C2025" s="174" t="n"/>
      <c r="D2025" s="174" t="n"/>
      <c r="E2025" s="174" t="n"/>
      <c r="F2025" s="173" t="n"/>
      <c r="G2025" s="233" t="inlineStr">
        <is>
          <t>Design VEL</t>
        </is>
      </c>
      <c r="H2025" s="194" t="inlineStr">
        <is>
          <t>Design CFM</t>
        </is>
      </c>
      <c r="I2025" s="188" t="inlineStr">
        <is>
          <t>Initial</t>
        </is>
      </c>
      <c r="J2025" s="173" t="n"/>
      <c r="K2025" s="188" t="inlineStr">
        <is>
          <t>Final</t>
        </is>
      </c>
      <c r="L2025" s="173" t="n"/>
      <c r="M2025" s="188" t="inlineStr">
        <is>
          <t>%</t>
        </is>
      </c>
    </row>
    <row r="2026" ht="13.35" customHeight="1" s="162">
      <c r="B2026" s="153" t="inlineStr">
        <is>
          <t>No.</t>
        </is>
      </c>
      <c r="C2026" s="188" t="inlineStr">
        <is>
          <t>Area Served</t>
        </is>
      </c>
      <c r="D2026" s="188" t="inlineStr">
        <is>
          <t>Type</t>
        </is>
      </c>
      <c r="E2026" s="188" t="inlineStr">
        <is>
          <t>Size</t>
        </is>
      </c>
      <c r="F2026" s="188" t="inlineStr">
        <is>
          <t>Ak</t>
        </is>
      </c>
      <c r="G2026" s="440" t="n"/>
      <c r="H2026" s="440" t="n"/>
      <c r="I2026" s="188" t="inlineStr">
        <is>
          <t>VEL</t>
        </is>
      </c>
      <c r="J2026" s="188" t="inlineStr">
        <is>
          <t>CFM</t>
        </is>
      </c>
      <c r="K2026" s="188" t="inlineStr">
        <is>
          <t>VEL</t>
        </is>
      </c>
      <c r="L2026" s="188" t="inlineStr">
        <is>
          <t>CFM</t>
        </is>
      </c>
      <c r="M2026" s="440" t="n"/>
    </row>
    <row r="2027" ht="13.35" customHeight="1" s="162">
      <c r="B2027" s="31" t="n"/>
      <c r="C2027" s="31" t="n"/>
      <c r="E2027" s="31" t="n"/>
      <c r="F2027" s="32" t="n"/>
      <c r="G2027" s="33">
        <f>IF(F2027="", "", IF(OR(ISTEXT(H2027),ISTEXT(F2027)),"",H2027/F2027))</f>
        <v/>
      </c>
      <c r="H2027" s="33" t="n"/>
      <c r="I2027" s="33" t="n"/>
      <c r="J2027" s="33">
        <f>IF(I2027="", "", IF(OR(ISTEXT(I2027),ISTEXT($F2027)),"",I2027*$F2027))</f>
        <v/>
      </c>
      <c r="K2027" s="33" t="n"/>
      <c r="L2027" s="33">
        <f>IF(K2027="", "", IF(OR(ISTEXT(K2027),ISTEXT($F2027)),"",K2027*$F2027))</f>
        <v/>
      </c>
      <c r="M2027" s="30">
        <f>IF(OR(H2027="",H2027=0),"",IF(K2027="",IF(J2027="","",IF(OR(ISTEXT(J2027),ISTEXT(H2027)),"",J2027/H2027)),IF(OR(ISTEXT(L2027),ISTEXT(H2027)),"",L2027/H2027)))</f>
        <v/>
      </c>
    </row>
    <row r="2028" ht="13.35" customHeight="1" s="162">
      <c r="B2028" s="188" t="inlineStr">
        <is>
          <t>Remarks</t>
        </is>
      </c>
      <c r="C2028" s="173" t="n"/>
      <c r="D2028" s="154" t="n"/>
      <c r="E2028" s="174" t="n"/>
      <c r="F2028" s="174" t="n"/>
      <c r="G2028" s="174" t="n"/>
      <c r="H2028" s="174" t="n"/>
      <c r="I2028" s="174" t="n"/>
      <c r="J2028" s="174" t="n"/>
      <c r="K2028" s="174" t="n"/>
      <c r="L2028" s="174" t="n"/>
      <c r="M2028" s="173" t="n"/>
    </row>
    <row r="2029" ht="13.35" customHeight="1" s="162">
      <c r="B2029" s="154" t="n"/>
      <c r="C2029" s="174" t="n"/>
      <c r="D2029" s="174" t="n"/>
      <c r="E2029" s="174" t="n"/>
      <c r="F2029" s="174" t="n"/>
      <c r="G2029" s="174" t="n"/>
      <c r="H2029" s="174" t="n"/>
      <c r="I2029" s="174" t="n"/>
      <c r="J2029" s="174" t="n"/>
      <c r="K2029" s="174" t="n"/>
      <c r="L2029" s="174" t="n"/>
      <c r="M2029" s="173" t="n"/>
    </row>
    <row r="2030" ht="13.35" customHeight="1" s="162">
      <c r="B2030" s="154" t="n"/>
      <c r="C2030" s="174" t="n"/>
      <c r="D2030" s="174" t="n"/>
      <c r="E2030" s="174" t="n"/>
      <c r="F2030" s="174" t="n"/>
      <c r="G2030" s="174" t="n"/>
      <c r="H2030" s="174" t="n"/>
      <c r="I2030" s="174" t="n"/>
      <c r="J2030" s="174" t="n"/>
      <c r="K2030" s="174" t="n"/>
      <c r="L2030" s="174" t="n"/>
      <c r="M2030" s="173" t="n"/>
    </row>
    <row r="2031" ht="13.35" customHeight="1" s="162"/>
    <row r="2032" ht="13.35" customHeight="1" s="162">
      <c r="B2032" s="200" t="inlineStr">
        <is>
          <t>System (cont.)</t>
        </is>
      </c>
      <c r="C2032" s="403" t="n"/>
      <c r="D2032" s="209">
        <f>IF('{Equipment Data Entry}'!B26="","",'{Equipment Data Entry}'!B26)</f>
        <v/>
      </c>
      <c r="E2032" s="418" t="n"/>
      <c r="F2032" s="403" t="n"/>
      <c r="G2032" s="200" t="inlineStr">
        <is>
          <t>Service</t>
        </is>
      </c>
      <c r="H2032" s="403" t="n"/>
      <c r="I2032" s="210">
        <f>IF('{Equipment Data Entry}'!C26="","",'{Equipment Data Entry}'!C26)</f>
        <v/>
      </c>
      <c r="J2032" s="418" t="n"/>
      <c r="K2032" s="418" t="n"/>
      <c r="L2032" s="418" t="n"/>
      <c r="M2032" s="403" t="n"/>
    </row>
    <row r="2033" ht="13.35" customHeight="1" s="162">
      <c r="B2033" s="422" t="n"/>
      <c r="C2033" s="423" t="n"/>
      <c r="D2033" s="422" t="n"/>
      <c r="E2033" s="424" t="n"/>
      <c r="F2033" s="423" t="n"/>
      <c r="G2033" s="422" t="n"/>
      <c r="H2033" s="423" t="n"/>
      <c r="I2033" s="422" t="n"/>
      <c r="J2033" s="424" t="n"/>
      <c r="K2033" s="424" t="n"/>
      <c r="L2033" s="424" t="n"/>
      <c r="M2033" s="423" t="n"/>
    </row>
    <row r="2034" ht="13.35" customHeight="1" s="162">
      <c r="B2034" s="188" t="inlineStr">
        <is>
          <t>Supply Air Outlets (cont.)</t>
        </is>
      </c>
      <c r="C2034" s="174" t="n"/>
      <c r="D2034" s="174" t="n"/>
      <c r="E2034" s="174" t="n"/>
      <c r="F2034" s="173" t="n"/>
      <c r="G2034" s="233" t="inlineStr">
        <is>
          <t>Design VEL</t>
        </is>
      </c>
      <c r="H2034" s="194" t="inlineStr">
        <is>
          <t>Design CFM</t>
        </is>
      </c>
      <c r="I2034" s="188" t="inlineStr">
        <is>
          <t>Initial</t>
        </is>
      </c>
      <c r="J2034" s="173" t="n"/>
      <c r="K2034" s="188" t="inlineStr">
        <is>
          <t>Final</t>
        </is>
      </c>
      <c r="L2034" s="173" t="n"/>
      <c r="M2034" s="188" t="inlineStr">
        <is>
          <t>%</t>
        </is>
      </c>
    </row>
    <row r="2035" ht="13.35" customHeight="1" s="162">
      <c r="B2035" s="153" t="inlineStr">
        <is>
          <t>No.</t>
        </is>
      </c>
      <c r="C2035" s="188" t="inlineStr">
        <is>
          <t>Area Served</t>
        </is>
      </c>
      <c r="D2035" s="188" t="inlineStr">
        <is>
          <t>Type</t>
        </is>
      </c>
      <c r="E2035" s="188" t="inlineStr">
        <is>
          <t>Size</t>
        </is>
      </c>
      <c r="F2035" s="188" t="inlineStr">
        <is>
          <t>Ak</t>
        </is>
      </c>
      <c r="G2035" s="440" t="n"/>
      <c r="H2035" s="440" t="n"/>
      <c r="I2035" s="188" t="inlineStr">
        <is>
          <t>VEL</t>
        </is>
      </c>
      <c r="J2035" s="188" t="inlineStr">
        <is>
          <t>CFM</t>
        </is>
      </c>
      <c r="K2035" s="188" t="inlineStr">
        <is>
          <t>VEL</t>
        </is>
      </c>
      <c r="L2035" s="188" t="inlineStr">
        <is>
          <t>CFM</t>
        </is>
      </c>
      <c r="M2035" s="440" t="n"/>
    </row>
    <row r="2036" ht="13.35" customHeight="1" s="162">
      <c r="B2036" s="307" t="n"/>
      <c r="C2036" s="307" t="n"/>
      <c r="E2036" s="307" t="n"/>
      <c r="F2036" s="32" t="n"/>
      <c r="G2036" s="33">
        <f>IF(F2036="", "", IF(OR(ISTEXT(H2036),ISTEXT(F2036)),"",H2036/F2036))</f>
        <v/>
      </c>
      <c r="H2036" s="33" t="n"/>
      <c r="I2036" s="33" t="n"/>
      <c r="J2036" s="33">
        <f>IF(I2036="", "", IF(OR(ISTEXT(I2036),ISTEXT($F2036)),"",I2036*$F2036))</f>
        <v/>
      </c>
      <c r="K2036" s="33" t="n"/>
      <c r="L2036" s="33">
        <f>IF(K2036="", "", IF(OR(ISTEXT(K2036),ISTEXT($F2036)),"",K2036*$F2036))</f>
        <v/>
      </c>
      <c r="M2036" s="30">
        <f>IF(OR(H2036="",H2036=0),"",IF(K2036="",IF(J2036="","",IF(OR(ISTEXT(J2036),ISTEXT(H2036)),"",J2036/H2036)),IF(OR(ISTEXT(L2036),ISTEXT(H2036)),"",L2036/H2036)))</f>
        <v/>
      </c>
    </row>
    <row r="2037" ht="13.35" customHeight="1" s="162">
      <c r="B2037" s="307" t="n"/>
      <c r="C2037" s="307" t="n"/>
      <c r="E2037" s="307" t="n"/>
      <c r="F2037" s="32" t="n"/>
      <c r="G2037" s="33">
        <f>IF(F2037="", "", IF(OR(ISTEXT(H2037),ISTEXT(F2037)),"",H2037/F2037))</f>
        <v/>
      </c>
      <c r="H2037" s="33" t="n"/>
      <c r="I2037" s="33" t="n"/>
      <c r="J2037" s="33">
        <f>IF(I2037="", "", IF(OR(ISTEXT(I2037),ISTEXT($F2037)),"",I2037*$F2037))</f>
        <v/>
      </c>
      <c r="K2037" s="33" t="n"/>
      <c r="L2037" s="33">
        <f>IF(K2037="", "", IF(OR(ISTEXT(K2037),ISTEXT($F2037)),"",K2037*$F2037))</f>
        <v/>
      </c>
      <c r="M2037" s="30">
        <f>IF(OR(H2037="",H2037=0),"",IF(K2037="",IF(J2037="","",IF(OR(ISTEXT(J2037),ISTEXT(H2037)),"",J2037/H2037)),IF(OR(ISTEXT(L2037),ISTEXT(H2037)),"",L2037/H2037)))</f>
        <v/>
      </c>
    </row>
    <row r="2038" ht="13.35" customHeight="1" s="162">
      <c r="B2038" s="307" t="n"/>
      <c r="C2038" s="307" t="n"/>
      <c r="E2038" s="307" t="n"/>
      <c r="F2038" s="32" t="n"/>
      <c r="G2038" s="33">
        <f>IF(F2038="", "", IF(OR(ISTEXT(H2038),ISTEXT(F2038)),"",H2038/F2038))</f>
        <v/>
      </c>
      <c r="H2038" s="33" t="n"/>
      <c r="I2038" s="33" t="n"/>
      <c r="J2038" s="33">
        <f>IF(I2038="", "", IF(OR(ISTEXT(I2038),ISTEXT($F2038)),"",I2038*$F2038))</f>
        <v/>
      </c>
      <c r="K2038" s="33" t="n"/>
      <c r="L2038" s="33">
        <f>IF(K2038="", "", IF(OR(ISTEXT(K2038),ISTEXT($F2038)),"",K2038*$F2038))</f>
        <v/>
      </c>
      <c r="M2038" s="30">
        <f>IF(OR(H2038="",H2038=0),"",IF(K2038="",IF(J2038="","",IF(OR(ISTEXT(J2038),ISTEXT(H2038)),"",J2038/H2038)),IF(OR(ISTEXT(L2038),ISTEXT(H2038)),"",L2038/H2038)))</f>
        <v/>
      </c>
    </row>
    <row r="2039" ht="13.35" customHeight="1" s="162">
      <c r="B2039" s="307" t="n"/>
      <c r="C2039" s="307" t="n"/>
      <c r="E2039" s="307" t="n"/>
      <c r="F2039" s="32" t="n"/>
      <c r="G2039" s="33">
        <f>IF(F2039="", "", IF(OR(ISTEXT(H2039),ISTEXT(F2039)),"",H2039/F2039))</f>
        <v/>
      </c>
      <c r="H2039" s="33" t="n"/>
      <c r="I2039" s="33" t="n"/>
      <c r="J2039" s="33">
        <f>IF(I2039="", "", IF(OR(ISTEXT(I2039),ISTEXT($F2039)),"",I2039*$F2039))</f>
        <v/>
      </c>
      <c r="K2039" s="33" t="n"/>
      <c r="L2039" s="33">
        <f>IF(K2039="", "", IF(OR(ISTEXT(K2039),ISTEXT($F2039)),"",K2039*$F2039))</f>
        <v/>
      </c>
      <c r="M2039" s="30">
        <f>IF(OR(H2039="",H2039=0),"",IF(K2039="",IF(J2039="","",IF(OR(ISTEXT(J2039),ISTEXT(H2039)),"",J2039/H2039)),IF(OR(ISTEXT(L2039),ISTEXT(H2039)),"",L2039/H2039)))</f>
        <v/>
      </c>
    </row>
    <row r="2040" ht="13.35" customHeight="1" s="162">
      <c r="B2040" s="307" t="n"/>
      <c r="C2040" s="307" t="n"/>
      <c r="E2040" s="307" t="n"/>
      <c r="F2040" s="32" t="n"/>
      <c r="G2040" s="33">
        <f>IF(F2040="", "", IF(OR(ISTEXT(H2040),ISTEXT(F2040)),"",H2040/F2040))</f>
        <v/>
      </c>
      <c r="H2040" s="33" t="n"/>
      <c r="I2040" s="33" t="n"/>
      <c r="J2040" s="33">
        <f>IF(I2040="", "", IF(OR(ISTEXT(I2040),ISTEXT($F2040)),"",I2040*$F2040))</f>
        <v/>
      </c>
      <c r="K2040" s="33" t="n"/>
      <c r="L2040" s="33">
        <f>IF(K2040="", "", IF(OR(ISTEXT(K2040),ISTEXT($F2040)),"",K2040*$F2040))</f>
        <v/>
      </c>
      <c r="M2040" s="30">
        <f>IF(OR(H2040="",H2040=0),"",IF(K2040="",IF(J2040="","",IF(OR(ISTEXT(J2040),ISTEXT(H2040)),"",J2040/H2040)),IF(OR(ISTEXT(L2040),ISTEXT(H2040)),"",L2040/H2040)))</f>
        <v/>
      </c>
    </row>
    <row r="2041" ht="13.35" customHeight="1" s="162">
      <c r="B2041" s="307" t="n"/>
      <c r="C2041" s="307" t="n"/>
      <c r="E2041" s="307" t="n"/>
      <c r="F2041" s="32" t="n"/>
      <c r="G2041" s="33">
        <f>IF(F2041="", "", IF(OR(ISTEXT(H2041),ISTEXT(F2041)),"",H2041/F2041))</f>
        <v/>
      </c>
      <c r="H2041" s="33" t="n"/>
      <c r="I2041" s="33" t="n"/>
      <c r="J2041" s="33">
        <f>IF(I2041="", "", IF(OR(ISTEXT(I2041),ISTEXT($F2041)),"",I2041*$F2041))</f>
        <v/>
      </c>
      <c r="K2041" s="33" t="n"/>
      <c r="L2041" s="33">
        <f>IF(K2041="", "", IF(OR(ISTEXT(K2041),ISTEXT($F2041)),"",K2041*$F2041))</f>
        <v/>
      </c>
      <c r="M2041" s="30">
        <f>IF(OR(H2041="",H2041=0),"",IF(K2041="",IF(J2041="","",IF(OR(ISTEXT(J2041),ISTEXT(H2041)),"",J2041/H2041)),IF(OR(ISTEXT(L2041),ISTEXT(H2041)),"",L2041/H2041)))</f>
        <v/>
      </c>
    </row>
    <row r="2042" ht="13.35" customHeight="1" s="162">
      <c r="B2042" s="307" t="n"/>
      <c r="C2042" s="307" t="n"/>
      <c r="E2042" s="307" t="n"/>
      <c r="F2042" s="32" t="n"/>
      <c r="G2042" s="33">
        <f>IF(F2042="", "", IF(OR(ISTEXT(H2042),ISTEXT(F2042)),"",H2042/F2042))</f>
        <v/>
      </c>
      <c r="H2042" s="33" t="n"/>
      <c r="I2042" s="33" t="n"/>
      <c r="J2042" s="33">
        <f>IF(I2042="", "", IF(OR(ISTEXT(I2042),ISTEXT($F2042)),"",I2042*$F2042))</f>
        <v/>
      </c>
      <c r="K2042" s="33" t="n"/>
      <c r="L2042" s="33">
        <f>IF(K2042="", "", IF(OR(ISTEXT(K2042),ISTEXT($F2042)),"",K2042*$F2042))</f>
        <v/>
      </c>
      <c r="M2042" s="30">
        <f>IF(OR(H2042="",H2042=0),"",IF(K2042="",IF(J2042="","",IF(OR(ISTEXT(J2042),ISTEXT(H2042)),"",J2042/H2042)),IF(OR(ISTEXT(L2042),ISTEXT(H2042)),"",L2042/H2042)))</f>
        <v/>
      </c>
    </row>
    <row r="2043" ht="13.35" customHeight="1" s="162">
      <c r="B2043" s="307" t="n"/>
      <c r="C2043" s="307" t="n"/>
      <c r="E2043" s="307" t="n"/>
      <c r="F2043" s="32" t="n"/>
      <c r="G2043" s="33">
        <f>IF(F2043="", "", IF(OR(ISTEXT(H2043),ISTEXT(F2043)),"",H2043/F2043))</f>
        <v/>
      </c>
      <c r="H2043" s="33" t="n"/>
      <c r="I2043" s="33" t="n"/>
      <c r="J2043" s="33">
        <f>IF(I2043="", "", IF(OR(ISTEXT(I2043),ISTEXT($F2043)),"",I2043*$F2043))</f>
        <v/>
      </c>
      <c r="K2043" s="33" t="n"/>
      <c r="L2043" s="33">
        <f>IF(K2043="", "", IF(OR(ISTEXT(K2043),ISTEXT($F2043)),"",K2043*$F2043))</f>
        <v/>
      </c>
      <c r="M2043" s="30">
        <f>IF(OR(H2043="",H2043=0),"",IF(K2043="",IF(J2043="","",IF(OR(ISTEXT(J2043),ISTEXT(H2043)),"",J2043/H2043)),IF(OR(ISTEXT(L2043),ISTEXT(H2043)),"",L2043/H2043)))</f>
        <v/>
      </c>
    </row>
    <row r="2044" ht="13.35" customHeight="1" s="162">
      <c r="B2044" s="307" t="n"/>
      <c r="C2044" s="307" t="n"/>
      <c r="E2044" s="307" t="n"/>
      <c r="F2044" s="32" t="n"/>
      <c r="G2044" s="33">
        <f>IF(F2044="", "", IF(OR(ISTEXT(H2044),ISTEXT(F2044)),"",H2044/F2044))</f>
        <v/>
      </c>
      <c r="H2044" s="33" t="n"/>
      <c r="I2044" s="33" t="n"/>
      <c r="J2044" s="33">
        <f>IF(I2044="", "", IF(OR(ISTEXT(I2044),ISTEXT($F2044)),"",I2044*$F2044))</f>
        <v/>
      </c>
      <c r="K2044" s="33" t="n"/>
      <c r="L2044" s="33">
        <f>IF(K2044="", "", IF(OR(ISTEXT(K2044),ISTEXT($F2044)),"",K2044*$F2044))</f>
        <v/>
      </c>
      <c r="M2044" s="30">
        <f>IF(OR(H2044="",H2044=0),"",IF(K2044="",IF(J2044="","",IF(OR(ISTEXT(J2044),ISTEXT(H2044)),"",J2044/H2044)),IF(OR(ISTEXT(L2044),ISTEXT(H2044)),"",L2044/H2044)))</f>
        <v/>
      </c>
    </row>
    <row r="2045" ht="13.35" customHeight="1" s="162">
      <c r="B2045" s="307" t="n"/>
      <c r="C2045" s="307" t="n"/>
      <c r="E2045" s="307" t="n"/>
      <c r="F2045" s="32" t="n"/>
      <c r="G2045" s="33">
        <f>IF(F2045="", "", IF(OR(ISTEXT(H2045),ISTEXT(F2045)),"",H2045/F2045))</f>
        <v/>
      </c>
      <c r="H2045" s="33" t="n"/>
      <c r="I2045" s="33" t="n"/>
      <c r="J2045" s="33">
        <f>IF(I2045="", "", IF(OR(ISTEXT(I2045),ISTEXT($F2045)),"",I2045*$F2045))</f>
        <v/>
      </c>
      <c r="K2045" s="33" t="n"/>
      <c r="L2045" s="33">
        <f>IF(K2045="", "", IF(OR(ISTEXT(K2045),ISTEXT($F2045)),"",K2045*$F2045))</f>
        <v/>
      </c>
      <c r="M2045" s="30">
        <f>IF(OR(H2045="",H2045=0),"",IF(K2045="",IF(J2045="","",IF(OR(ISTEXT(J2045),ISTEXT(H2045)),"",J2045/H2045)),IF(OR(ISTEXT(L2045),ISTEXT(H2045)),"",L2045/H2045)))</f>
        <v/>
      </c>
    </row>
    <row r="2046" ht="13.35" customHeight="1" s="162">
      <c r="B2046" s="307" t="n"/>
      <c r="C2046" s="307" t="n"/>
      <c r="E2046" s="307" t="n"/>
      <c r="F2046" s="32" t="n"/>
      <c r="G2046" s="33">
        <f>IF(F2046="", "", IF(OR(ISTEXT(H2046),ISTEXT(F2046)),"",H2046/F2046))</f>
        <v/>
      </c>
      <c r="H2046" s="33" t="n"/>
      <c r="I2046" s="33" t="n"/>
      <c r="J2046" s="33">
        <f>IF(I2046="", "", IF(OR(ISTEXT(I2046),ISTEXT($F2046)),"",I2046*$F2046))</f>
        <v/>
      </c>
      <c r="K2046" s="33" t="n"/>
      <c r="L2046" s="33">
        <f>IF(K2046="", "", IF(OR(ISTEXT(K2046),ISTEXT($F2046)),"",K2046*$F2046))</f>
        <v/>
      </c>
      <c r="M2046" s="30">
        <f>IF(OR(H2046="",H2046=0),"",IF(K2046="",IF(J2046="","",IF(OR(ISTEXT(J2046),ISTEXT(H2046)),"",J2046/H2046)),IF(OR(ISTEXT(L2046),ISTEXT(H2046)),"",L2046/H2046)))</f>
        <v/>
      </c>
    </row>
    <row r="2047" ht="13.35" customHeight="1" s="162">
      <c r="B2047" s="307" t="n"/>
      <c r="C2047" s="307" t="n"/>
      <c r="E2047" s="307" t="n"/>
      <c r="F2047" s="32" t="n"/>
      <c r="G2047" s="33">
        <f>IF(F2047="", "", IF(OR(ISTEXT(H2047),ISTEXT(F2047)),"",H2047/F2047))</f>
        <v/>
      </c>
      <c r="H2047" s="33" t="n"/>
      <c r="I2047" s="33" t="n"/>
      <c r="J2047" s="33">
        <f>IF(I2047="", "", IF(OR(ISTEXT(I2047),ISTEXT($F2047)),"",I2047*$F2047))</f>
        <v/>
      </c>
      <c r="K2047" s="33" t="n"/>
      <c r="L2047" s="33">
        <f>IF(K2047="", "", IF(OR(ISTEXT(K2047),ISTEXT($F2047)),"",K2047*$F2047))</f>
        <v/>
      </c>
      <c r="M2047" s="30">
        <f>IF(OR(H2047="",H2047=0),"",IF(K2047="",IF(J2047="","",IF(OR(ISTEXT(J2047),ISTEXT(H2047)),"",J2047/H2047)),IF(OR(ISTEXT(L2047),ISTEXT(H2047)),"",L2047/H2047)))</f>
        <v/>
      </c>
    </row>
    <row r="2048" ht="13.35" customHeight="1" s="162">
      <c r="B2048" s="307" t="n"/>
      <c r="C2048" s="307" t="n"/>
      <c r="E2048" s="307" t="n"/>
      <c r="F2048" s="32" t="n"/>
      <c r="G2048" s="33">
        <f>IF(F2048="", "", IF(OR(ISTEXT(H2048),ISTEXT(F2048)),"",H2048/F2048))</f>
        <v/>
      </c>
      <c r="H2048" s="33" t="n"/>
      <c r="I2048" s="33" t="n"/>
      <c r="J2048" s="33">
        <f>IF(I2048="", "", IF(OR(ISTEXT(I2048),ISTEXT($F2048)),"",I2048*$F2048))</f>
        <v/>
      </c>
      <c r="K2048" s="33" t="n"/>
      <c r="L2048" s="33">
        <f>IF(K2048="", "", IF(OR(ISTEXT(K2048),ISTEXT($F2048)),"",K2048*$F2048))</f>
        <v/>
      </c>
      <c r="M2048" s="30">
        <f>IF(OR(H2048="",H2048=0),"",IF(K2048="",IF(J2048="","",IF(OR(ISTEXT(J2048),ISTEXT(H2048)),"",J2048/H2048)),IF(OR(ISTEXT(L2048),ISTEXT(H2048)),"",L2048/H2048)))</f>
        <v/>
      </c>
    </row>
    <row r="2049" ht="13.35" customHeight="1" s="162">
      <c r="B2049" s="307" t="n"/>
      <c r="C2049" s="307" t="n"/>
      <c r="E2049" s="307" t="n"/>
      <c r="F2049" s="32" t="n"/>
      <c r="G2049" s="33">
        <f>IF(F2049="", "", IF(OR(ISTEXT(H2049),ISTEXT(F2049)),"",H2049/F2049))</f>
        <v/>
      </c>
      <c r="H2049" s="33" t="n"/>
      <c r="I2049" s="33" t="n"/>
      <c r="J2049" s="33">
        <f>IF(I2049="", "", IF(OR(ISTEXT(I2049),ISTEXT($F2049)),"",I2049*$F2049))</f>
        <v/>
      </c>
      <c r="K2049" s="33" t="n"/>
      <c r="L2049" s="33">
        <f>IF(K2049="", "", IF(OR(ISTEXT(K2049),ISTEXT($F2049)),"",K2049*$F2049))</f>
        <v/>
      </c>
      <c r="M2049" s="30">
        <f>IF(OR(H2049="",H2049=0),"",IF(K2049="",IF(J2049="","",IF(OR(ISTEXT(J2049),ISTEXT(H2049)),"",J2049/H2049)),IF(OR(ISTEXT(L2049),ISTEXT(H2049)),"",L2049/H2049)))</f>
        <v/>
      </c>
    </row>
    <row r="2050" ht="13.35" customHeight="1" s="162">
      <c r="B2050" s="307" t="n"/>
      <c r="C2050" s="307" t="n"/>
      <c r="E2050" s="307" t="n"/>
      <c r="F2050" s="32" t="n"/>
      <c r="G2050" s="33">
        <f>IF(F2050="", "", IF(OR(ISTEXT(H2050),ISTEXT(F2050)),"",H2050/F2050))</f>
        <v/>
      </c>
      <c r="H2050" s="33" t="n"/>
      <c r="I2050" s="33" t="n"/>
      <c r="J2050" s="33">
        <f>IF(I2050="", "", IF(OR(ISTEXT(I2050),ISTEXT($F2050)),"",I2050*$F2050))</f>
        <v/>
      </c>
      <c r="K2050" s="33" t="n"/>
      <c r="L2050" s="33">
        <f>IF(K2050="", "", IF(OR(ISTEXT(K2050),ISTEXT($F2050)),"",K2050*$F2050))</f>
        <v/>
      </c>
      <c r="M2050" s="30">
        <f>IF(OR(H2050="",H2050=0),"",IF(K2050="",IF(J2050="","",IF(OR(ISTEXT(J2050),ISTEXT(H2050)),"",J2050/H2050)),IF(OR(ISTEXT(L2050),ISTEXT(H2050)),"",L2050/H2050)))</f>
        <v/>
      </c>
    </row>
    <row r="2051" ht="13.35" customHeight="1" s="162">
      <c r="B2051" s="307" t="n"/>
      <c r="C2051" s="307" t="n"/>
      <c r="E2051" s="307" t="n"/>
      <c r="F2051" s="32" t="n"/>
      <c r="G2051" s="33">
        <f>IF(F2051="", "", IF(OR(ISTEXT(H2051),ISTEXT(F2051)),"",H2051/F2051))</f>
        <v/>
      </c>
      <c r="H2051" s="33" t="n"/>
      <c r="I2051" s="33" t="n"/>
      <c r="J2051" s="33">
        <f>IF(I2051="", "", IF(OR(ISTEXT(I2051),ISTEXT($F2051)),"",I2051*$F2051))</f>
        <v/>
      </c>
      <c r="K2051" s="33" t="n"/>
      <c r="L2051" s="33">
        <f>IF(K2051="", "", IF(OR(ISTEXT(K2051),ISTEXT($F2051)),"",K2051*$F2051))</f>
        <v/>
      </c>
      <c r="M2051" s="30">
        <f>IF(OR(H2051="",H2051=0),"",IF(K2051="",IF(J2051="","",IF(OR(ISTEXT(J2051),ISTEXT(H2051)),"",J2051/H2051)),IF(OR(ISTEXT(L2051),ISTEXT(H2051)),"",L2051/H2051)))</f>
        <v/>
      </c>
    </row>
    <row r="2052" ht="13.35" customHeight="1" s="162">
      <c r="B2052" s="307" t="n"/>
      <c r="C2052" s="307" t="n"/>
      <c r="E2052" s="307" t="n"/>
      <c r="F2052" s="32" t="n"/>
      <c r="G2052" s="33">
        <f>IF(F2052="", "", IF(OR(ISTEXT(H2052),ISTEXT(F2052)),"",H2052/F2052))</f>
        <v/>
      </c>
      <c r="H2052" s="33" t="n"/>
      <c r="I2052" s="33" t="n"/>
      <c r="J2052" s="33">
        <f>IF(I2052="", "", IF(OR(ISTEXT(I2052),ISTEXT($F2052)),"",I2052*$F2052))</f>
        <v/>
      </c>
      <c r="K2052" s="33" t="n"/>
      <c r="L2052" s="33">
        <f>IF(K2052="", "", IF(OR(ISTEXT(K2052),ISTEXT($F2052)),"",K2052*$F2052))</f>
        <v/>
      </c>
      <c r="M2052" s="30">
        <f>IF(OR(H2052="",H2052=0),"",IF(K2052="",IF(J2052="","",IF(OR(ISTEXT(J2052),ISTEXT(H2052)),"",J2052/H2052)),IF(OR(ISTEXT(L2052),ISTEXT(H2052)),"",L2052/H2052)))</f>
        <v/>
      </c>
    </row>
    <row r="2053" ht="13.35" customHeight="1" s="162">
      <c r="B2053" s="307" t="n"/>
      <c r="C2053" s="307" t="n"/>
      <c r="E2053" s="307" t="n"/>
      <c r="F2053" s="32" t="n"/>
      <c r="G2053" s="33">
        <f>IF(F2053="", "", IF(OR(ISTEXT(H2053),ISTEXT(F2053)),"",H2053/F2053))</f>
        <v/>
      </c>
      <c r="H2053" s="33" t="n"/>
      <c r="I2053" s="33" t="n"/>
      <c r="J2053" s="33">
        <f>IF(I2053="", "", IF(OR(ISTEXT(I2053),ISTEXT($F2053)),"",I2053*$F2053))</f>
        <v/>
      </c>
      <c r="K2053" s="33" t="n"/>
      <c r="L2053" s="33">
        <f>IF(K2053="", "", IF(OR(ISTEXT(K2053),ISTEXT($F2053)),"",K2053*$F2053))</f>
        <v/>
      </c>
      <c r="M2053" s="30">
        <f>IF(OR(H2053="",H2053=0),"",IF(K2053="",IF(J2053="","",IF(OR(ISTEXT(J2053),ISTEXT(H2053)),"",J2053/H2053)),IF(OR(ISTEXT(L2053),ISTEXT(H2053)),"",L2053/H2053)))</f>
        <v/>
      </c>
    </row>
    <row r="2054" ht="13.35" customHeight="1" s="162">
      <c r="B2054" s="307" t="n"/>
      <c r="C2054" s="307" t="n"/>
      <c r="E2054" s="307" t="n"/>
      <c r="F2054" s="32" t="n"/>
      <c r="G2054" s="33">
        <f>IF(F2054="", "", IF(OR(ISTEXT(H2054),ISTEXT(F2054)),"",H2054/F2054))</f>
        <v/>
      </c>
      <c r="H2054" s="33" t="n"/>
      <c r="I2054" s="33" t="n"/>
      <c r="J2054" s="33">
        <f>IF(I2054="", "", IF(OR(ISTEXT(I2054),ISTEXT($F2054)),"",I2054*$F2054))</f>
        <v/>
      </c>
      <c r="K2054" s="33" t="n"/>
      <c r="L2054" s="33">
        <f>IF(K2054="", "", IF(OR(ISTEXT(K2054),ISTEXT($F2054)),"",K2054*$F2054))</f>
        <v/>
      </c>
      <c r="M2054" s="30">
        <f>IF(OR(H2054="",H2054=0),"",IF(K2054="",IF(J2054="","",IF(OR(ISTEXT(J2054),ISTEXT(H2054)),"",J2054/H2054)),IF(OR(ISTEXT(L2054),ISTEXT(H2054)),"",L2054/H2054)))</f>
        <v/>
      </c>
    </row>
    <row r="2055" ht="13.35" customHeight="1" s="162">
      <c r="B2055" s="307" t="n"/>
      <c r="C2055" s="307" t="n"/>
      <c r="E2055" s="307" t="n"/>
      <c r="F2055" s="32" t="n"/>
      <c r="G2055" s="33">
        <f>IF(F2055="", "", IF(OR(ISTEXT(H2055),ISTEXT(F2055)),"",H2055/F2055))</f>
        <v/>
      </c>
      <c r="H2055" s="33" t="n"/>
      <c r="I2055" s="33" t="n"/>
      <c r="J2055" s="33">
        <f>IF(I2055="", "", IF(OR(ISTEXT(I2055),ISTEXT($F2055)),"",I2055*$F2055))</f>
        <v/>
      </c>
      <c r="K2055" s="33" t="n"/>
      <c r="L2055" s="33">
        <f>IF(K2055="", "", IF(OR(ISTEXT(K2055),ISTEXT($F2055)),"",K2055*$F2055))</f>
        <v/>
      </c>
      <c r="M2055" s="30">
        <f>IF(OR(H2055="",H2055=0),"",IF(K2055="",IF(J2055="","",IF(OR(ISTEXT(J2055),ISTEXT(H2055)),"",J2055/H2055)),IF(OR(ISTEXT(L2055),ISTEXT(H2055)),"",L2055/H2055)))</f>
        <v/>
      </c>
    </row>
    <row r="2056" ht="13.35" customHeight="1" s="162">
      <c r="B2056" s="307" t="n"/>
      <c r="C2056" s="307" t="n"/>
      <c r="E2056" s="307" t="n"/>
      <c r="F2056" s="32" t="n"/>
      <c r="G2056" s="33">
        <f>IF(F2056="", "", IF(OR(ISTEXT(H2056),ISTEXT(F2056)),"",H2056/F2056))</f>
        <v/>
      </c>
      <c r="H2056" s="33" t="n"/>
      <c r="I2056" s="33" t="n"/>
      <c r="J2056" s="33">
        <f>IF(I2056="", "", IF(OR(ISTEXT(I2056),ISTEXT($F2056)),"",I2056*$F2056))</f>
        <v/>
      </c>
      <c r="K2056" s="33" t="n"/>
      <c r="L2056" s="33">
        <f>IF(K2056="", "", IF(OR(ISTEXT(K2056),ISTEXT($F2056)),"",K2056*$F2056))</f>
        <v/>
      </c>
      <c r="M2056" s="30">
        <f>IF(OR(H2056="",H2056=0),"",IF(K2056="",IF(J2056="","",IF(OR(ISTEXT(J2056),ISTEXT(H2056)),"",J2056/H2056)),IF(OR(ISTEXT(L2056),ISTEXT(H2056)),"",L2056/H2056)))</f>
        <v/>
      </c>
    </row>
    <row r="2057" ht="13.35" customHeight="1" s="162">
      <c r="B2057" s="307" t="n"/>
      <c r="C2057" s="307" t="n"/>
      <c r="E2057" s="307" t="n"/>
      <c r="F2057" s="32" t="n"/>
      <c r="G2057" s="33">
        <f>IF(F2057="", "", IF(OR(ISTEXT(H2057),ISTEXT(F2057)),"",H2057/F2057))</f>
        <v/>
      </c>
      <c r="H2057" s="33" t="n"/>
      <c r="I2057" s="33" t="n"/>
      <c r="J2057" s="33">
        <f>IF(I2057="", "", IF(OR(ISTEXT(I2057),ISTEXT($F2057)),"",I2057*$F2057))</f>
        <v/>
      </c>
      <c r="K2057" s="33" t="n"/>
      <c r="L2057" s="33">
        <f>IF(K2057="", "", IF(OR(ISTEXT(K2057),ISTEXT($F2057)),"",K2057*$F2057))</f>
        <v/>
      </c>
      <c r="M2057" s="30">
        <f>IF(OR(H2057="",H2057=0),"",IF(K2057="",IF(J2057="","",IF(OR(ISTEXT(J2057),ISTEXT(H2057)),"",J2057/H2057)),IF(OR(ISTEXT(L2057),ISTEXT(H2057)),"",L2057/H2057)))</f>
        <v/>
      </c>
    </row>
    <row r="2058" ht="13.35" customHeight="1" s="162">
      <c r="B2058" s="307" t="n"/>
      <c r="C2058" s="307" t="n"/>
      <c r="E2058" s="307" t="n"/>
      <c r="F2058" s="32" t="n"/>
      <c r="G2058" s="33">
        <f>IF(F2058="", "", IF(OR(ISTEXT(H2058),ISTEXT(F2058)),"",H2058/F2058))</f>
        <v/>
      </c>
      <c r="H2058" s="33" t="n"/>
      <c r="I2058" s="33" t="n"/>
      <c r="J2058" s="33">
        <f>IF(I2058="", "", IF(OR(ISTEXT(I2058),ISTEXT($F2058)),"",I2058*$F2058))</f>
        <v/>
      </c>
      <c r="K2058" s="33" t="n"/>
      <c r="L2058" s="33">
        <f>IF(K2058="", "", IF(OR(ISTEXT(K2058),ISTEXT($F2058)),"",K2058*$F2058))</f>
        <v/>
      </c>
      <c r="M2058" s="30">
        <f>IF(OR(H2058="",H2058=0),"",IF(K2058="",IF(J2058="","",IF(OR(ISTEXT(J2058),ISTEXT(H2058)),"",J2058/H2058)),IF(OR(ISTEXT(L2058),ISTEXT(H2058)),"",L2058/H2058)))</f>
        <v/>
      </c>
    </row>
    <row r="2059" ht="13.35" customHeight="1" s="162">
      <c r="B2059" s="307" t="n"/>
      <c r="C2059" s="307" t="n"/>
      <c r="E2059" s="307" t="n"/>
      <c r="F2059" s="32" t="n"/>
      <c r="G2059" s="33">
        <f>IF(F2059="", "", IF(OR(ISTEXT(H2059),ISTEXT(F2059)),"",H2059/F2059))</f>
        <v/>
      </c>
      <c r="H2059" s="33" t="n"/>
      <c r="I2059" s="33" t="n"/>
      <c r="J2059" s="33">
        <f>IF(I2059="", "", IF(OR(ISTEXT(I2059),ISTEXT($F2059)),"",I2059*$F2059))</f>
        <v/>
      </c>
      <c r="K2059" s="33" t="n"/>
      <c r="L2059" s="33">
        <f>IF(K2059="", "", IF(OR(ISTEXT(K2059),ISTEXT($F2059)),"",K2059*$F2059))</f>
        <v/>
      </c>
      <c r="M2059" s="30">
        <f>IF(OR(H2059="",H2059=0),"",IF(K2059="",IF(J2059="","",IF(OR(ISTEXT(J2059),ISTEXT(H2059)),"",J2059/H2059)),IF(OR(ISTEXT(L2059),ISTEXT(H2059)),"",L2059/H2059)))</f>
        <v/>
      </c>
    </row>
    <row r="2060" ht="13.35" customHeight="1" s="162">
      <c r="B2060" s="307" t="n"/>
      <c r="C2060" s="307" t="n"/>
      <c r="E2060" s="307" t="n"/>
      <c r="F2060" s="32" t="n"/>
      <c r="G2060" s="33">
        <f>IF(F2060="", "", IF(OR(ISTEXT(H2060),ISTEXT(F2060)),"",H2060/F2060))</f>
        <v/>
      </c>
      <c r="H2060" s="33" t="n"/>
      <c r="I2060" s="33" t="n"/>
      <c r="J2060" s="33">
        <f>IF(I2060="", "", IF(OR(ISTEXT(I2060),ISTEXT($F2060)),"",I2060*$F2060))</f>
        <v/>
      </c>
      <c r="K2060" s="33" t="n"/>
      <c r="L2060" s="33">
        <f>IF(K2060="", "", IF(OR(ISTEXT(K2060),ISTEXT($F2060)),"",K2060*$F2060))</f>
        <v/>
      </c>
      <c r="M2060" s="30">
        <f>IF(OR(H2060="",H2060=0),"",IF(K2060="",IF(J2060="","",IF(OR(ISTEXT(J2060),ISTEXT(H2060)),"",J2060/H2060)),IF(OR(ISTEXT(L2060),ISTEXT(H2060)),"",L2060/H2060)))</f>
        <v/>
      </c>
    </row>
    <row r="2061" ht="13.35" customHeight="1" s="162">
      <c r="B2061" s="307" t="n"/>
      <c r="C2061" s="307" t="n"/>
      <c r="E2061" s="307" t="n"/>
      <c r="F2061" s="32" t="n"/>
      <c r="G2061" s="33">
        <f>IF(F2061="", "", IF(OR(ISTEXT(H2061),ISTEXT(F2061)),"",H2061/F2061))</f>
        <v/>
      </c>
      <c r="H2061" s="33" t="n"/>
      <c r="I2061" s="33" t="n"/>
      <c r="J2061" s="33">
        <f>IF(I2061="", "", IF(OR(ISTEXT(I2061),ISTEXT($F2061)),"",I2061*$F2061))</f>
        <v/>
      </c>
      <c r="K2061" s="33" t="n"/>
      <c r="L2061" s="33">
        <f>IF(K2061="", "", IF(OR(ISTEXT(K2061),ISTEXT($F2061)),"",K2061*$F2061))</f>
        <v/>
      </c>
      <c r="M2061" s="30">
        <f>IF(OR(H2061="",H2061=0),"",IF(K2061="",IF(J2061="","",IF(OR(ISTEXT(J2061),ISTEXT(H2061)),"",J2061/H2061)),IF(OR(ISTEXT(L2061),ISTEXT(H2061)),"",L2061/H2061)))</f>
        <v/>
      </c>
    </row>
    <row r="2062" ht="13.35" customHeight="1" s="162">
      <c r="B2062" s="307" t="n"/>
      <c r="C2062" s="307" t="n"/>
      <c r="E2062" s="307" t="n"/>
      <c r="F2062" s="32" t="n"/>
      <c r="G2062" s="33">
        <f>IF(F2062="", "", IF(OR(ISTEXT(H2062),ISTEXT(F2062)),"",H2062/F2062))</f>
        <v/>
      </c>
      <c r="H2062" s="33" t="n"/>
      <c r="I2062" s="33" t="n"/>
      <c r="J2062" s="33">
        <f>IF(I2062="", "", IF(OR(ISTEXT(I2062),ISTEXT($F2062)),"",I2062*$F2062))</f>
        <v/>
      </c>
      <c r="K2062" s="33" t="n"/>
      <c r="L2062" s="33">
        <f>IF(K2062="", "", IF(OR(ISTEXT(K2062),ISTEXT($F2062)),"",K2062*$F2062))</f>
        <v/>
      </c>
      <c r="M2062" s="30">
        <f>IF(OR(H2062="",H2062=0),"",IF(K2062="",IF(J2062="","",IF(OR(ISTEXT(J2062),ISTEXT(H2062)),"",J2062/H2062)),IF(OR(ISTEXT(L2062),ISTEXT(H2062)),"",L2062/H2062)))</f>
        <v/>
      </c>
    </row>
    <row r="2063" ht="13.35" customHeight="1" s="162">
      <c r="B2063" s="307" t="n"/>
      <c r="C2063" s="307" t="n"/>
      <c r="E2063" s="307" t="n"/>
      <c r="F2063" s="32" t="n"/>
      <c r="G2063" s="33">
        <f>IF(F2063="", "", IF(OR(ISTEXT(H2063),ISTEXT(F2063)),"",H2063/F2063))</f>
        <v/>
      </c>
      <c r="H2063" s="33" t="n"/>
      <c r="I2063" s="33" t="n"/>
      <c r="J2063" s="33">
        <f>IF(I2063="", "", IF(OR(ISTEXT(I2063),ISTEXT($F2063)),"",I2063*$F2063))</f>
        <v/>
      </c>
      <c r="K2063" s="33" t="n"/>
      <c r="L2063" s="33">
        <f>IF(K2063="", "", IF(OR(ISTEXT(K2063),ISTEXT($F2063)),"",K2063*$F2063))</f>
        <v/>
      </c>
      <c r="M2063" s="30">
        <f>IF(OR(H2063="",H2063=0),"",IF(K2063="",IF(J2063="","",IF(OR(ISTEXT(J2063),ISTEXT(H2063)),"",J2063/H2063)),IF(OR(ISTEXT(L2063),ISTEXT(H2063)),"",L2063/H2063)))</f>
        <v/>
      </c>
    </row>
    <row r="2064" ht="13.35" customHeight="1" s="162">
      <c r="B2064" s="307" t="n"/>
      <c r="C2064" s="307" t="n"/>
      <c r="E2064" s="307" t="n"/>
      <c r="F2064" s="32" t="n"/>
      <c r="G2064" s="33">
        <f>IF(F2064="", "", IF(OR(ISTEXT(H2064),ISTEXT(F2064)),"",H2064/F2064))</f>
        <v/>
      </c>
      <c r="H2064" s="33" t="n"/>
      <c r="I2064" s="33" t="n"/>
      <c r="J2064" s="33">
        <f>IF(I2064="", "", IF(OR(ISTEXT(I2064),ISTEXT($F2064)),"",I2064*$F2064))</f>
        <v/>
      </c>
      <c r="K2064" s="33" t="n"/>
      <c r="L2064" s="33">
        <f>IF(K2064="", "", IF(OR(ISTEXT(K2064),ISTEXT($F2064)),"",K2064*$F2064))</f>
        <v/>
      </c>
      <c r="M2064" s="30">
        <f>IF(OR(H2064="",H2064=0),"",IF(K2064="",IF(J2064="","",IF(OR(ISTEXT(J2064),ISTEXT(H2064)),"",J2064/H2064)),IF(OR(ISTEXT(L2064),ISTEXT(H2064)),"",L2064/H2064)))</f>
        <v/>
      </c>
    </row>
    <row r="2065" ht="13.35" customHeight="1" s="162">
      <c r="B2065" s="307" t="n"/>
      <c r="C2065" s="307" t="n"/>
      <c r="E2065" s="307" t="n"/>
      <c r="F2065" s="32" t="n"/>
      <c r="G2065" s="33">
        <f>IF(F2065="", "", IF(OR(ISTEXT(H2065),ISTEXT(F2065)),"",H2065/F2065))</f>
        <v/>
      </c>
      <c r="H2065" s="33" t="n"/>
      <c r="I2065" s="33" t="n"/>
      <c r="J2065" s="33">
        <f>IF(I2065="", "", IF(OR(ISTEXT(I2065),ISTEXT($F2065)),"",I2065*$F2065))</f>
        <v/>
      </c>
      <c r="K2065" s="33" t="n"/>
      <c r="L2065" s="33">
        <f>IF(K2065="", "", IF(OR(ISTEXT(K2065),ISTEXT($F2065)),"",K2065*$F2065))</f>
        <v/>
      </c>
      <c r="M2065" s="30">
        <f>IF(OR(H2065="",H2065=0),"",IF(K2065="",IF(J2065="","",IF(OR(ISTEXT(J2065),ISTEXT(H2065)),"",J2065/H2065)),IF(OR(ISTEXT(L2065),ISTEXT(H2065)),"",L2065/H2065)))</f>
        <v/>
      </c>
    </row>
    <row r="2066" ht="13.35" customHeight="1" s="162">
      <c r="B2066" s="307" t="n"/>
      <c r="C2066" s="307" t="n"/>
      <c r="E2066" s="307" t="n"/>
      <c r="F2066" s="32" t="n"/>
      <c r="G2066" s="33">
        <f>IF(F2066="", "", IF(OR(ISTEXT(H2066),ISTEXT(F2066)),"",H2066/F2066))</f>
        <v/>
      </c>
      <c r="H2066" s="33" t="n"/>
      <c r="I2066" s="33" t="n"/>
      <c r="J2066" s="33">
        <f>IF(I2066="", "", IF(OR(ISTEXT(I2066),ISTEXT($F2066)),"",I2066*$F2066))</f>
        <v/>
      </c>
      <c r="K2066" s="33" t="n"/>
      <c r="L2066" s="33">
        <f>IF(K2066="", "", IF(OR(ISTEXT(K2066),ISTEXT($F2066)),"",K2066*$F2066))</f>
        <v/>
      </c>
      <c r="M2066" s="30">
        <f>IF(OR(H2066="",H2066=0),"",IF(K2066="",IF(J2066="","",IF(OR(ISTEXT(J2066),ISTEXT(H2066)),"",J2066/H2066)),IF(OR(ISTEXT(L2066),ISTEXT(H2066)),"",L2066/H2066)))</f>
        <v/>
      </c>
    </row>
    <row r="2067" ht="13.35" customHeight="1" s="162">
      <c r="B2067" s="307" t="n"/>
      <c r="C2067" s="307" t="n"/>
      <c r="E2067" s="307" t="n"/>
      <c r="F2067" s="32" t="n"/>
      <c r="G2067" s="33">
        <f>IF(F2067="", "", IF(OR(ISTEXT(H2067),ISTEXT(F2067)),"",H2067/F2067))</f>
        <v/>
      </c>
      <c r="H2067" s="33" t="n"/>
      <c r="I2067" s="33" t="n"/>
      <c r="J2067" s="33">
        <f>IF(I2067="", "", IF(OR(ISTEXT(I2067),ISTEXT($F2067)),"",I2067*$F2067))</f>
        <v/>
      </c>
      <c r="K2067" s="33" t="n"/>
      <c r="L2067" s="33">
        <f>IF(K2067="", "", IF(OR(ISTEXT(K2067),ISTEXT($F2067)),"",K2067*$F2067))</f>
        <v/>
      </c>
      <c r="M2067" s="30">
        <f>IF(OR(H2067="",H2067=0),"",IF(K2067="",IF(J2067="","",IF(OR(ISTEXT(J2067),ISTEXT(H2067)),"",J2067/H2067)),IF(OR(ISTEXT(L2067),ISTEXT(H2067)),"",L2067/H2067)))</f>
        <v/>
      </c>
    </row>
    <row r="2068" ht="13.35" customHeight="1" s="162">
      <c r="B2068" s="307" t="n"/>
      <c r="C2068" s="307" t="n"/>
      <c r="E2068" s="307" t="n"/>
      <c r="F2068" s="32" t="n"/>
      <c r="G2068" s="33">
        <f>IF(F2068="", "", IF(OR(ISTEXT(H2068),ISTEXT(F2068)),"",H2068/F2068))</f>
        <v/>
      </c>
      <c r="H2068" s="33" t="n"/>
      <c r="I2068" s="33" t="n"/>
      <c r="J2068" s="33">
        <f>IF(I2068="", "", IF(OR(ISTEXT(I2068),ISTEXT($F2068)),"",I2068*$F2068))</f>
        <v/>
      </c>
      <c r="K2068" s="33" t="n"/>
      <c r="L2068" s="33">
        <f>IF(K2068="", "", IF(OR(ISTEXT(K2068),ISTEXT($F2068)),"",K2068*$F2068))</f>
        <v/>
      </c>
      <c r="M2068" s="30">
        <f>IF(OR(H2068="",H2068=0),"",IF(K2068="",IF(J2068="","",IF(OR(ISTEXT(J2068),ISTEXT(H2068)),"",J2068/H2068)),IF(OR(ISTEXT(L2068),ISTEXT(H2068)),"",L2068/H2068)))</f>
        <v/>
      </c>
    </row>
    <row r="2069" ht="13.35" customHeight="1" s="162">
      <c r="B2069" s="307" t="n"/>
      <c r="C2069" s="307" t="n"/>
      <c r="E2069" s="307" t="n"/>
      <c r="F2069" s="32" t="n"/>
      <c r="G2069" s="33">
        <f>IF(F2069="", "", IF(OR(ISTEXT(H2069),ISTEXT(F2069)),"",H2069/F2069))</f>
        <v/>
      </c>
      <c r="H2069" s="33" t="n"/>
      <c r="I2069" s="33" t="n"/>
      <c r="J2069" s="33">
        <f>IF(I2069="", "", IF(OR(ISTEXT(I2069),ISTEXT($F2069)),"",I2069*$F2069))</f>
        <v/>
      </c>
      <c r="K2069" s="33" t="n"/>
      <c r="L2069" s="33">
        <f>IF(K2069="", "", IF(OR(ISTEXT(K2069),ISTEXT($F2069)),"",K2069*$F2069))</f>
        <v/>
      </c>
      <c r="M2069" s="30">
        <f>IF(OR(H2069="",H2069=0),"",IF(K2069="",IF(J2069="","",IF(OR(ISTEXT(J2069),ISTEXT(H2069)),"",J2069/H2069)),IF(OR(ISTEXT(L2069),ISTEXT(H2069)),"",L2069/H2069)))</f>
        <v/>
      </c>
    </row>
    <row r="2070" ht="13.35" customHeight="1" s="162">
      <c r="B2070" s="307" t="n"/>
      <c r="C2070" s="307" t="n"/>
      <c r="E2070" s="307" t="n"/>
      <c r="F2070" s="32" t="n"/>
      <c r="G2070" s="33">
        <f>IF(F2070="", "", IF(OR(ISTEXT(H2070),ISTEXT(F2070)),"",H2070/F2070))</f>
        <v/>
      </c>
      <c r="H2070" s="33" t="n"/>
      <c r="I2070" s="33" t="n"/>
      <c r="J2070" s="33">
        <f>IF(I2070="", "", IF(OR(ISTEXT(I2070),ISTEXT($F2070)),"",I2070*$F2070))</f>
        <v/>
      </c>
      <c r="K2070" s="33" t="n"/>
      <c r="L2070" s="33">
        <f>IF(K2070="", "", IF(OR(ISTEXT(K2070),ISTEXT($F2070)),"",K2070*$F2070))</f>
        <v/>
      </c>
      <c r="M2070" s="30">
        <f>IF(OR(H2070="",H2070=0),"",IF(K2070="",IF(J2070="","",IF(OR(ISTEXT(J2070),ISTEXT(H2070)),"",J2070/H2070)),IF(OR(ISTEXT(L2070),ISTEXT(H2070)),"",L2070/H2070)))</f>
        <v/>
      </c>
    </row>
    <row r="2071" ht="13.35" customHeight="1" s="162">
      <c r="B2071" s="307" t="n"/>
      <c r="C2071" s="307" t="n"/>
      <c r="E2071" s="307" t="n"/>
      <c r="F2071" s="32" t="n"/>
      <c r="G2071" s="33">
        <f>IF(F2071="", "", IF(OR(ISTEXT(H2071),ISTEXT(F2071)),"",H2071/F2071))</f>
        <v/>
      </c>
      <c r="H2071" s="33" t="n"/>
      <c r="I2071" s="33" t="n"/>
      <c r="J2071" s="33">
        <f>IF(I2071="", "", IF(OR(ISTEXT(I2071),ISTEXT($F2071)),"",I2071*$F2071))</f>
        <v/>
      </c>
      <c r="K2071" s="33" t="n"/>
      <c r="L2071" s="33">
        <f>IF(K2071="", "", IF(OR(ISTEXT(K2071),ISTEXT($F2071)),"",K2071*$F2071))</f>
        <v/>
      </c>
      <c r="M2071" s="30">
        <f>IF(OR(H2071="",H2071=0),"",IF(K2071="",IF(J2071="","",IF(OR(ISTEXT(J2071),ISTEXT(H2071)),"",J2071/H2071)),IF(OR(ISTEXT(L2071),ISTEXT(H2071)),"",L2071/H2071)))</f>
        <v/>
      </c>
    </row>
    <row r="2072" ht="13.35" customHeight="1" s="162">
      <c r="B2072" s="307" t="n"/>
      <c r="C2072" s="307" t="n"/>
      <c r="E2072" s="307" t="n"/>
      <c r="F2072" s="32" t="n"/>
      <c r="G2072" s="33">
        <f>IF(F2072="", "", IF(OR(ISTEXT(H2072),ISTEXT(F2072)),"",H2072/F2072))</f>
        <v/>
      </c>
      <c r="H2072" s="33" t="n"/>
      <c r="I2072" s="33" t="n"/>
      <c r="J2072" s="33">
        <f>IF(I2072="", "", IF(OR(ISTEXT(I2072),ISTEXT($F2072)),"",I2072*$F2072))</f>
        <v/>
      </c>
      <c r="K2072" s="33" t="n"/>
      <c r="L2072" s="33">
        <f>IF(K2072="", "", IF(OR(ISTEXT(K2072),ISTEXT($F2072)),"",K2072*$F2072))</f>
        <v/>
      </c>
      <c r="M2072" s="30">
        <f>IF(OR(H2072="",H2072=0),"",IF(K2072="",IF(J2072="","",IF(OR(ISTEXT(J2072),ISTEXT(H2072)),"",J2072/H2072)),IF(OR(ISTEXT(L2072),ISTEXT(H2072)),"",L2072/H2072)))</f>
        <v/>
      </c>
    </row>
    <row r="2073" ht="13.35" customHeight="1" s="162">
      <c r="B2073" s="307" t="n"/>
      <c r="C2073" s="307" t="n"/>
      <c r="E2073" s="307" t="n"/>
      <c r="F2073" s="32" t="n"/>
      <c r="G2073" s="33">
        <f>IF(F2073="", "", IF(OR(ISTEXT(H2073),ISTEXT(F2073)),"",H2073/F2073))</f>
        <v/>
      </c>
      <c r="H2073" s="33" t="n"/>
      <c r="I2073" s="33" t="n"/>
      <c r="J2073" s="33">
        <f>IF(I2073="", "", IF(OR(ISTEXT(I2073),ISTEXT($F2073)),"",I2073*$F2073))</f>
        <v/>
      </c>
      <c r="K2073" s="33" t="n"/>
      <c r="L2073" s="33">
        <f>IF(K2073="", "", IF(OR(ISTEXT(K2073),ISTEXT($F2073)),"",K2073*$F2073))</f>
        <v/>
      </c>
      <c r="M2073" s="30">
        <f>IF(OR(H2073="",H2073=0),"",IF(K2073="",IF(J2073="","",IF(OR(ISTEXT(J2073),ISTEXT(H2073)),"",J2073/H2073)),IF(OR(ISTEXT(L2073),ISTEXT(H2073)),"",L2073/H2073)))</f>
        <v/>
      </c>
    </row>
    <row r="2074" ht="13.35" customHeight="1" s="162">
      <c r="B2074" s="42" t="n"/>
      <c r="C2074" s="231" t="inlineStr">
        <is>
          <t>Subtotal (this page)</t>
        </is>
      </c>
      <c r="D2074" s="159" t="n"/>
      <c r="E2074" s="42" t="n"/>
      <c r="F2074" s="42" t="n"/>
      <c r="G2074" s="43" t="n"/>
      <c r="H2074" s="43">
        <f>IF(SUM(H2036:H2073)=0,"",SUM(H2036:H2073))</f>
        <v/>
      </c>
      <c r="I2074" s="43" t="n"/>
      <c r="J2074" s="43">
        <f>IF(SUM(J2036:J2073)=0,"",SUM(J2036:J2073))</f>
        <v/>
      </c>
      <c r="K2074" s="43" t="n"/>
      <c r="L2074" s="43">
        <f>IF(SUM(L2036:L2073)=0,"",SUM(L2036:L2073))</f>
        <v/>
      </c>
      <c r="M2074" s="35">
        <f>IF(OR(H2074="",H2074=0),"",IF(L2074="",IF(J2074="","",IF(OR(ISTEXT(J2074),ISTEXT(H2074)),"",J2074/H2074)),IF(OR(ISTEXT(L2074),ISTEXT(H2074)),"",L2074/H2074)))</f>
        <v/>
      </c>
    </row>
    <row r="2075" ht="13.35" customHeight="1" s="162">
      <c r="B2075" s="188" t="inlineStr">
        <is>
          <t>Return Air Inlets (cont.)</t>
        </is>
      </c>
      <c r="C2075" s="174" t="n"/>
      <c r="D2075" s="174" t="n"/>
      <c r="E2075" s="174" t="n"/>
      <c r="F2075" s="173" t="n"/>
      <c r="G2075" s="233" t="inlineStr">
        <is>
          <t>Design VEL</t>
        </is>
      </c>
      <c r="H2075" s="194" t="inlineStr">
        <is>
          <t>Design CFM</t>
        </is>
      </c>
      <c r="I2075" s="188" t="inlineStr">
        <is>
          <t>Initial</t>
        </is>
      </c>
      <c r="J2075" s="173" t="n"/>
      <c r="K2075" s="188" t="inlineStr">
        <is>
          <t>Final</t>
        </is>
      </c>
      <c r="L2075" s="173" t="n"/>
      <c r="M2075" s="188" t="inlineStr">
        <is>
          <t>%</t>
        </is>
      </c>
    </row>
    <row r="2076" ht="13.35" customHeight="1" s="162">
      <c r="B2076" s="153" t="inlineStr">
        <is>
          <t>No.</t>
        </is>
      </c>
      <c r="C2076" s="188" t="inlineStr">
        <is>
          <t>Area Served</t>
        </is>
      </c>
      <c r="D2076" s="188" t="inlineStr">
        <is>
          <t>Type</t>
        </is>
      </c>
      <c r="E2076" s="188" t="inlineStr">
        <is>
          <t>Size</t>
        </is>
      </c>
      <c r="F2076" s="188" t="inlineStr">
        <is>
          <t>Ak</t>
        </is>
      </c>
      <c r="G2076" s="440" t="n"/>
      <c r="H2076" s="440" t="n"/>
      <c r="I2076" s="188" t="inlineStr">
        <is>
          <t>VEL</t>
        </is>
      </c>
      <c r="J2076" s="188" t="inlineStr">
        <is>
          <t>CFM</t>
        </is>
      </c>
      <c r="K2076" s="188" t="inlineStr">
        <is>
          <t>VEL</t>
        </is>
      </c>
      <c r="L2076" s="188" t="inlineStr">
        <is>
          <t>CFM</t>
        </is>
      </c>
      <c r="M2076" s="440" t="n"/>
    </row>
    <row r="2077" ht="13.35" customHeight="1" s="162">
      <c r="B2077" s="31" t="n"/>
      <c r="C2077" s="31" t="n"/>
      <c r="E2077" s="31" t="n"/>
      <c r="F2077" s="32" t="n"/>
      <c r="G2077" s="33">
        <f>IF(F2077="", "", IF(OR(ISTEXT(H2077),ISTEXT(F2077)),"",H2077/F2077))</f>
        <v/>
      </c>
      <c r="H2077" s="33" t="n"/>
      <c r="I2077" s="33" t="n"/>
      <c r="J2077" s="33">
        <f>IF(I2077="", "", IF(OR(ISTEXT(I2077),ISTEXT($F2077)),"",I2077*$F2077))</f>
        <v/>
      </c>
      <c r="K2077" s="33" t="n"/>
      <c r="L2077" s="33">
        <f>IF(K2077="", "", IF(OR(ISTEXT(K2077),ISTEXT($F2077)),"",K2077*$F2077))</f>
        <v/>
      </c>
      <c r="M2077" s="30">
        <f>IF(OR(H2077="",H2077=0),"",IF(K2077="",IF(J2077="","",IF(OR(ISTEXT(J2077),ISTEXT(H2077)),"",J2077/H2077)),IF(OR(ISTEXT(L2077),ISTEXT(H2077)),"",L2077/H2077)))</f>
        <v/>
      </c>
    </row>
    <row r="2078" ht="13.35" customHeight="1" s="162">
      <c r="B2078" s="31" t="n"/>
      <c r="C2078" s="31" t="n"/>
      <c r="E2078" s="31" t="n"/>
      <c r="F2078" s="32" t="n"/>
      <c r="G2078" s="33">
        <f>IF(F2078="", "", IF(OR(ISTEXT(H2078),ISTEXT(F2078)),"",H2078/F2078))</f>
        <v/>
      </c>
      <c r="H2078" s="33" t="n"/>
      <c r="I2078" s="33" t="n"/>
      <c r="J2078" s="33">
        <f>IF(I2078="", "", IF(OR(ISTEXT(I2078),ISTEXT($F2078)),"",I2078*$F2078))</f>
        <v/>
      </c>
      <c r="K2078" s="33" t="n"/>
      <c r="L2078" s="33">
        <f>IF(K2078="", "", IF(OR(ISTEXT(K2078),ISTEXT($F2078)),"",K2078*$F2078))</f>
        <v/>
      </c>
      <c r="M2078" s="30">
        <f>IF(OR(H2078="",H2078=0),"",IF(K2078="",IF(J2078="","",IF(OR(ISTEXT(J2078),ISTEXT(H2078)),"",J2078/H2078)),IF(OR(ISTEXT(L2078),ISTEXT(H2078)),"",L2078/H2078)))</f>
        <v/>
      </c>
    </row>
    <row r="2079" ht="13.35" customHeight="1" s="162">
      <c r="B2079" s="31" t="n"/>
      <c r="C2079" s="31" t="n"/>
      <c r="E2079" s="31" t="n"/>
      <c r="F2079" s="32" t="n"/>
      <c r="G2079" s="33">
        <f>IF(F2079="", "", IF(OR(ISTEXT(H2079),ISTEXT(F2079)),"",H2079/F2079))</f>
        <v/>
      </c>
      <c r="H2079" s="33" t="n"/>
      <c r="I2079" s="33" t="n"/>
      <c r="J2079" s="33">
        <f>IF(I2079="", "", IF(OR(ISTEXT(I2079),ISTEXT($F2079)),"",I2079*$F2079))</f>
        <v/>
      </c>
      <c r="K2079" s="33" t="n"/>
      <c r="L2079" s="33">
        <f>IF(K2079="", "", IF(OR(ISTEXT(K2079),ISTEXT($F2079)),"",K2079*$F2079))</f>
        <v/>
      </c>
      <c r="M2079" s="30">
        <f>IF(OR(H2079="",H2079=0),"",IF(K2079="",IF(J2079="","",IF(OR(ISTEXT(J2079),ISTEXT(H2079)),"",J2079/H2079)),IF(OR(ISTEXT(L2079),ISTEXT(H2079)),"",L2079/H2079)))</f>
        <v/>
      </c>
    </row>
    <row r="2080" ht="13.35" customHeight="1" s="162">
      <c r="B2080" s="31" t="n"/>
      <c r="C2080" s="31" t="n"/>
      <c r="E2080" s="31" t="n"/>
      <c r="F2080" s="32" t="n"/>
      <c r="G2080" s="33">
        <f>IF(F2080="", "", IF(OR(ISTEXT(H2080),ISTEXT(F2080)),"",H2080/F2080))</f>
        <v/>
      </c>
      <c r="H2080" s="33" t="n"/>
      <c r="I2080" s="33" t="n"/>
      <c r="J2080" s="33">
        <f>IF(I2080="", "", IF(OR(ISTEXT(I2080),ISTEXT($F2080)),"",I2080*$F2080))</f>
        <v/>
      </c>
      <c r="K2080" s="33" t="n"/>
      <c r="L2080" s="33">
        <f>IF(K2080="", "", IF(OR(ISTEXT(K2080),ISTEXT($F2080)),"",K2080*$F2080))</f>
        <v/>
      </c>
      <c r="M2080" s="30">
        <f>IF(OR(H2080="",H2080=0),"",IF(K2080="",IF(J2080="","",IF(OR(ISTEXT(J2080),ISTEXT(H2080)),"",J2080/H2080)),IF(OR(ISTEXT(L2080),ISTEXT(H2080)),"",L2080/H2080)))</f>
        <v/>
      </c>
    </row>
    <row r="2081" ht="13.35" customHeight="1" s="162">
      <c r="B2081" s="42" t="n"/>
      <c r="C2081" s="231" t="inlineStr">
        <is>
          <t>Subtotal (this page)</t>
        </is>
      </c>
      <c r="D2081" s="159" t="n"/>
      <c r="E2081" s="42" t="n"/>
      <c r="F2081" s="42" t="n"/>
      <c r="G2081" s="43" t="n"/>
      <c r="H2081" s="43">
        <f>IF(SUM(H2077:H2080)=0,"",SUM(H2077:H2080))</f>
        <v/>
      </c>
      <c r="I2081" s="42" t="n"/>
      <c r="J2081" s="43">
        <f>IF(SUM(J2077:J2080)=0,"",SUM(J2077:J2080))</f>
        <v/>
      </c>
      <c r="K2081" s="42" t="n"/>
      <c r="L2081" s="43">
        <f>IF(SUM(L2077:L2080)=0,"",SUM(L2077:L2080))</f>
        <v/>
      </c>
      <c r="M2081" s="35">
        <f>IF(OR(H2081="",H2081=0),"",IF(L2081="",IF(J2081="","",IF(OR(ISTEXT(J2081),ISTEXT(H2081)),"",J2081/H2081)),IF(OR(ISTEXT(L2081),ISTEXT(H2081)),"",L2081/H2081)))</f>
        <v/>
      </c>
    </row>
    <row r="2082" ht="13.35" customHeight="1" s="162">
      <c r="B2082" s="188" t="inlineStr">
        <is>
          <t>Remarks (cont.)</t>
        </is>
      </c>
      <c r="C2082" s="173" t="n"/>
      <c r="D2082" s="154" t="n"/>
      <c r="E2082" s="174" t="n"/>
      <c r="F2082" s="174" t="n"/>
      <c r="G2082" s="174" t="n"/>
      <c r="H2082" s="174" t="n"/>
      <c r="I2082" s="174" t="n"/>
      <c r="J2082" s="174" t="n"/>
      <c r="K2082" s="174" t="n"/>
      <c r="L2082" s="174" t="n"/>
      <c r="M2082" s="173" t="n"/>
    </row>
    <row r="2083" ht="13.35" customHeight="1" s="162">
      <c r="B2083" s="154" t="n"/>
      <c r="C2083" s="174" t="n"/>
      <c r="D2083" s="174" t="n"/>
      <c r="E2083" s="174" t="n"/>
      <c r="F2083" s="174" t="n"/>
      <c r="G2083" s="174" t="n"/>
      <c r="H2083" s="174" t="n"/>
      <c r="I2083" s="174" t="n"/>
      <c r="J2083" s="174" t="n"/>
      <c r="K2083" s="174" t="n"/>
      <c r="L2083" s="174" t="n"/>
      <c r="M2083" s="173" t="n"/>
    </row>
    <row r="2084" ht="13.35" customHeight="1" s="162">
      <c r="B2084" s="200" t="inlineStr">
        <is>
          <t>System</t>
        </is>
      </c>
      <c r="C2084" s="403" t="n"/>
      <c r="D2084" s="209">
        <f>IF('{Equipment Data Entry}'!B27="","",'{Equipment Data Entry}'!B27)</f>
        <v/>
      </c>
      <c r="E2084" s="418" t="n"/>
      <c r="F2084" s="403" t="n"/>
      <c r="G2084" s="200" t="inlineStr">
        <is>
          <t>Service</t>
        </is>
      </c>
      <c r="H2084" s="403" t="n"/>
      <c r="I2084" s="210">
        <f>IF('{Equipment Data Entry}'!C27="","",'{Equipment Data Entry}'!C27)</f>
        <v/>
      </c>
      <c r="J2084" s="418" t="n"/>
      <c r="K2084" s="418" t="n"/>
      <c r="L2084" s="418" t="n"/>
      <c r="M2084" s="403" t="n"/>
    </row>
    <row r="2085" ht="13.35" customHeight="1" s="162">
      <c r="B2085" s="422" t="n"/>
      <c r="C2085" s="423" t="n"/>
      <c r="D2085" s="422" t="n"/>
      <c r="E2085" s="424" t="n"/>
      <c r="F2085" s="423" t="n"/>
      <c r="G2085" s="422" t="n"/>
      <c r="H2085" s="423" t="n"/>
      <c r="I2085" s="422" t="n"/>
      <c r="J2085" s="424" t="n"/>
      <c r="K2085" s="424" t="n"/>
      <c r="L2085" s="424" t="n"/>
      <c r="M2085" s="423" t="n"/>
    </row>
    <row r="2086" ht="13.35" customHeight="1" s="162">
      <c r="B2086" s="425" t="inlineStr">
        <is>
          <t>Drive Type:</t>
        </is>
      </c>
      <c r="D2086" s="426" t="n"/>
      <c r="E2086" s="425" t="inlineStr">
        <is>
          <t>Rotation – Design:</t>
        </is>
      </c>
      <c r="G2086" s="426" t="n"/>
      <c r="I2086" s="425" t="inlineStr">
        <is>
          <t>Actual:</t>
        </is>
      </c>
      <c r="J2086" s="426" t="n"/>
    </row>
    <row r="2087" ht="13.35" customHeight="1" s="162">
      <c r="B2087" s="200" t="inlineStr">
        <is>
          <t>Unit Data</t>
        </is>
      </c>
      <c r="C2087" s="400" t="n"/>
      <c r="D2087" s="400" t="n"/>
      <c r="E2087" s="400" t="n"/>
      <c r="F2087" s="400" t="n"/>
      <c r="G2087" s="401" t="n"/>
      <c r="I2087" s="200" t="inlineStr">
        <is>
          <t>Design and Performance Data</t>
        </is>
      </c>
      <c r="J2087" s="400" t="n"/>
      <c r="K2087" s="400" t="n"/>
      <c r="L2087" s="401" t="n"/>
      <c r="M2087" s="283" t="n"/>
    </row>
    <row r="2088" ht="13.35" customHeight="1" s="162">
      <c r="B2088" s="199" t="inlineStr">
        <is>
          <t>Manufacturer</t>
        </is>
      </c>
      <c r="C2088" s="401" t="n"/>
      <c r="D2088" s="204">
        <f>IF('{Equipment Data Entry}'!E27="","",'{Equipment Data Entry}'!E27)</f>
        <v/>
      </c>
      <c r="E2088" s="400" t="n"/>
      <c r="F2088" s="400" t="n"/>
      <c r="G2088" s="401" t="n"/>
      <c r="I2088" s="199" t="inlineStr">
        <is>
          <t>Design Criteria</t>
        </is>
      </c>
      <c r="J2088" s="401" t="n"/>
      <c r="K2088" s="199" t="inlineStr">
        <is>
          <t>Design</t>
        </is>
      </c>
      <c r="L2088" s="199" t="inlineStr">
        <is>
          <t>Actual</t>
        </is>
      </c>
    </row>
    <row r="2089" ht="13.35" customHeight="1" s="162">
      <c r="B2089" s="199" t="inlineStr">
        <is>
          <t>Model Number</t>
        </is>
      </c>
      <c r="C2089" s="401" t="n"/>
      <c r="D2089" s="204">
        <f>IF('{Equipment Data Entry}'!F27="","",'{Equipment Data Entry}'!F27)</f>
        <v/>
      </c>
      <c r="E2089" s="400" t="n"/>
      <c r="F2089" s="400" t="n"/>
      <c r="G2089" s="401" t="n"/>
      <c r="I2089" s="199" t="inlineStr">
        <is>
          <t>Total Airflow</t>
        </is>
      </c>
      <c r="J2089" s="401" t="n"/>
      <c r="K2089" s="24">
        <f>H2123</f>
        <v/>
      </c>
      <c r="L2089" s="24">
        <f>L2123</f>
        <v/>
      </c>
      <c r="M2089" s="22">
        <f>IF(OR(L2089="",K2089="",K2089=0),"",IF(OR(ISTEXT(L2089),ISTEXT(K2089)),"",L2089/K2089))</f>
        <v/>
      </c>
    </row>
    <row r="2090" ht="13.35" customHeight="1" s="162">
      <c r="B2090" s="199" t="inlineStr">
        <is>
          <t>Serial Number</t>
        </is>
      </c>
      <c r="C2090" s="401" t="n"/>
      <c r="D2090" s="204" t="n"/>
      <c r="E2090" s="400" t="n"/>
      <c r="F2090" s="400" t="n"/>
      <c r="G2090" s="401" t="n"/>
      <c r="I2090" s="199" t="inlineStr">
        <is>
          <t>Outside Airflow</t>
        </is>
      </c>
      <c r="J2090" s="401" t="n"/>
      <c r="K2090" s="24">
        <f>IF(N(H2131)=0,"",H2131)</f>
        <v/>
      </c>
      <c r="L2090" s="24">
        <f>L2131</f>
        <v/>
      </c>
      <c r="M2090" s="22">
        <f>IF(OR(L2090="",K2090="",K2090=0),"",IF(OR(ISTEXT(L2090),ISTEXT(K2090)),"",L2090/K2090))</f>
        <v/>
      </c>
    </row>
    <row r="2091" ht="13.35" customHeight="1" s="162">
      <c r="B2091" s="199" t="inlineStr">
        <is>
          <t>Area Served</t>
        </is>
      </c>
      <c r="C2091" s="401" t="n"/>
      <c r="D2091" s="204">
        <f>I2084</f>
        <v/>
      </c>
      <c r="E2091" s="400" t="n"/>
      <c r="F2091" s="400" t="n"/>
      <c r="G2091" s="401" t="n"/>
      <c r="I2091" s="199" t="inlineStr">
        <is>
          <t>Return Airflow</t>
        </is>
      </c>
      <c r="J2091" s="401" t="n"/>
      <c r="K2091" s="24">
        <f>IF(K2089="","",IF(ISTEXT(K2089),"",K2089-N(K2090)))</f>
        <v/>
      </c>
      <c r="L2091" s="24">
        <f>IF(L2089="","",IF(ISTEXT(L2089),"",L2089-N(L2090)))</f>
        <v/>
      </c>
    </row>
    <row r="2092" ht="13.35" customHeight="1" s="162">
      <c r="B2092" s="199" t="inlineStr">
        <is>
          <t>Location</t>
        </is>
      </c>
      <c r="C2092" s="401" t="n"/>
      <c r="D2092" s="204">
        <f>IF('{Equipment Data Entry}'!D27="","",'{Equipment Data Entry}'!D27)</f>
        <v/>
      </c>
      <c r="E2092" s="400" t="n"/>
      <c r="F2092" s="400" t="n"/>
      <c r="G2092" s="401" t="n"/>
      <c r="I2092" s="199" t="inlineStr">
        <is>
          <t>Unit ESP</t>
        </is>
      </c>
      <c r="J2092" s="401" t="n"/>
      <c r="K2092" s="71">
        <f>IF('{Equipment Data Entry}'!H27="","",'{Equipment Data Entry}'!H27)</f>
        <v/>
      </c>
      <c r="L2092" s="29">
        <f>I2109</f>
        <v/>
      </c>
    </row>
    <row r="2093" ht="13.35" customHeight="1" s="162">
      <c r="I2093" s="199" t="inlineStr">
        <is>
          <t>Fan RPMs</t>
        </is>
      </c>
      <c r="J2093" s="401" t="n"/>
      <c r="K2093" s="24">
        <f>IF('{Equipment Data Entry}'!I27="","",'{Equipment Data Entry}'!I27)</f>
        <v/>
      </c>
      <c r="L2093" s="24">
        <f>IF(L2102="","",L2102)</f>
        <v/>
      </c>
    </row>
    <row r="2094" ht="13.35" customHeight="1" s="162">
      <c r="B2094" s="200" t="inlineStr">
        <is>
          <t>Motor Data</t>
        </is>
      </c>
      <c r="C2094" s="400" t="n"/>
      <c r="D2094" s="400" t="n"/>
      <c r="E2094" s="400" t="n"/>
      <c r="F2094" s="400" t="n"/>
      <c r="G2094" s="401" t="n"/>
      <c r="I2094" s="199" t="inlineStr">
        <is>
          <t>Filter Type/Size/Qty</t>
        </is>
      </c>
      <c r="J2094" s="400" t="n"/>
      <c r="K2094" s="401" t="n"/>
      <c r="L2094" s="24" t="n"/>
      <c r="M2094" s="401" t="n"/>
    </row>
    <row r="2095" ht="13.35" customHeight="1" s="162">
      <c r="B2095" s="199" t="inlineStr">
        <is>
          <t>Manufacturer</t>
        </is>
      </c>
      <c r="C2095" s="401" t="n"/>
      <c r="D2095" s="203" t="n"/>
      <c r="E2095" s="400" t="n"/>
      <c r="F2095" s="400" t="n"/>
      <c r="G2095" s="401" t="n"/>
      <c r="I2095" s="200" t="inlineStr">
        <is>
          <t>Drive Data</t>
        </is>
      </c>
      <c r="J2095" s="400" t="n"/>
      <c r="K2095" s="400" t="n"/>
      <c r="L2095" s="401" t="n"/>
    </row>
    <row r="2096" ht="13.35" customHeight="1" s="162">
      <c r="B2096" s="199" t="inlineStr">
        <is>
          <t>Horsepower</t>
        </is>
      </c>
      <c r="C2096" s="401" t="n"/>
      <c r="D2096" s="28">
        <f>IF('{Equipment Data Entry}'!G27="","",'{Equipment Data Entry}'!G27)</f>
        <v/>
      </c>
      <c r="E2096" s="21" t="inlineStr">
        <is>
          <t>RPM</t>
        </is>
      </c>
      <c r="F2096" s="24" t="n"/>
      <c r="G2096" s="199" t="inlineStr">
        <is>
          <t>SF</t>
        </is>
      </c>
      <c r="I2096" s="199" t="inlineStr">
        <is>
          <t>Motor sheave</t>
        </is>
      </c>
      <c r="J2096" s="400" t="n"/>
      <c r="K2096" s="24">
        <f>IF('{Equipment Data Entry}'!J27="","",'{Equipment Data Entry}'!J27)</f>
        <v/>
      </c>
      <c r="L2096" s="21" t="inlineStr">
        <is>
          <t>Bore</t>
        </is>
      </c>
      <c r="M2096" s="208"/>
    </row>
    <row r="2097" ht="13.35" customHeight="1" s="162">
      <c r="B2097" s="198">
        <f>IF('{Equipment Data Entry}'!N27="","",'{Equipment Data Entry}'!N27)</f>
        <v/>
      </c>
      <c r="C2097" s="198">
        <f>IF('{Equipment Data Entry}'!O27="","",'{Equipment Data Entry}'!O27)</f>
        <v/>
      </c>
      <c r="D2097" s="21" t="inlineStr">
        <is>
          <t>FLA</t>
        </is>
      </c>
      <c r="E2097" s="25" t="n"/>
      <c r="F2097" s="21" t="inlineStr">
        <is>
          <t>Frame</t>
        </is>
      </c>
      <c r="G2097" s="208" t="n"/>
      <c r="I2097" s="199" t="inlineStr">
        <is>
          <t>Fan pulley</t>
        </is>
      </c>
      <c r="J2097" s="400" t="n"/>
      <c r="K2097" s="24">
        <f>IF('{Equipment Data Entry}'!K27="","",'{Equipment Data Entry}'!K27)</f>
        <v/>
      </c>
      <c r="L2097" s="21" t="inlineStr">
        <is>
          <t>Bore</t>
        </is>
      </c>
      <c r="M2097" s="208"/>
    </row>
    <row r="2098" ht="13.35" customHeight="1" s="162">
      <c r="B2098" s="199" t="inlineStr">
        <is>
          <t>Corrected FLA</t>
        </is>
      </c>
      <c r="C2098" s="401" t="n"/>
      <c r="D2098" s="27">
        <f>IF(OR(E2099="",E2097="",B2097=""),"",IF(OR(ISTEXT(B2097),COUNT(E2099:G2099)=0,ISTEXT(E2097)),"",B2097/AVERAGE(E2099:G2099)*E2097))</f>
        <v/>
      </c>
      <c r="E2098" s="199" t="inlineStr">
        <is>
          <t>Estimated BHP</t>
        </is>
      </c>
      <c r="F2098" s="401" t="n"/>
      <c r="G2098" s="27">
        <f>IF(OR(COUNT(E2100:G2100)=0,IF(N(E2101)&gt;0,E2101,N(D2096))=0,IF(N(D2098)&gt;0,D2098,N(E2097))=0),"",IF(N(E2101)&gt;0,E2101,N(D2096))*AVERAGE(E2100:G2100)/IF(N(D2098)&gt;0,D2098,N(E2097)))</f>
        <v/>
      </c>
      <c r="I2098" s="199" t="inlineStr">
        <is>
          <t>Belt(s)</t>
        </is>
      </c>
      <c r="J2098" s="208">
        <f>IF('{Equipment Data Entry}'!L27="","",'{Equipment Data Entry}'!L27)</f>
        <v/>
      </c>
      <c r="K2098" s="199" t="inlineStr">
        <is>
          <t>C to C</t>
        </is>
      </c>
      <c r="L2098" s="64">
        <f>IF('{Equipment Data Entry}'!M27="","",'{Equipment Data Entry}'!M27)</f>
        <v/>
      </c>
    </row>
    <row r="2099" ht="13.35" customHeight="1" s="162">
      <c r="B2099" s="199" t="inlineStr">
        <is>
          <t>Measured Voltage</t>
        </is>
      </c>
      <c r="C2099" s="400" t="n"/>
      <c r="D2099" s="401" t="n"/>
      <c r="E2099" s="24" t="n"/>
      <c r="F2099" s="24" t="n"/>
      <c r="G2099" s="24" t="n"/>
      <c r="I2099" s="199" t="inlineStr">
        <is>
          <t>Final Settings</t>
        </is>
      </c>
      <c r="J2099" s="400" t="n"/>
      <c r="K2099" s="401" t="n"/>
      <c r="L2099" s="24" t="n"/>
      <c r="M2099" s="401" t="n"/>
    </row>
    <row r="2100" ht="13.35" customHeight="1" s="162">
      <c r="B2100" s="199" t="inlineStr">
        <is>
          <t>Measured Amperage</t>
        </is>
      </c>
      <c r="C2100" s="400" t="n"/>
      <c r="D2100" s="401" t="n"/>
      <c r="E2100" s="25" t="n"/>
      <c r="F2100" s="25" t="n"/>
      <c r="G2100" s="25" t="n"/>
      <c r="I2100" s="205" t="inlineStr">
        <is>
          <t>RPM Data</t>
        </is>
      </c>
      <c r="J2100" s="401" t="n"/>
      <c r="K2100" s="205" t="inlineStr">
        <is>
          <t>Initial</t>
        </is>
      </c>
      <c r="L2100" s="205" t="inlineStr">
        <is>
          <t>Final</t>
        </is>
      </c>
    </row>
    <row r="2101" ht="13.35" customHeight="1" s="162">
      <c r="B2101" s="199" t="inlineStr">
        <is>
          <t>Motor HP (nameplate)</t>
        </is>
      </c>
      <c r="C2101" s="400"/>
      <c r="D2101" s="401"/>
      <c r="E2101" s="24"/>
      <c r="F2101" s="24"/>
      <c r="G2101" s="24"/>
      <c r="I2101" s="199" t="inlineStr">
        <is>
          <t>Motor RPM</t>
        </is>
      </c>
      <c r="J2101" s="401" t="n"/>
      <c r="K2101" s="24" t="n"/>
      <c r="L2101" s="24" t="n"/>
    </row>
    <row r="2102" ht="13.35" customHeight="1" s="162">
      <c r="B2102" s="200" t="inlineStr">
        <is>
          <t>Static Pressure Profile (in. w.g.)</t>
        </is>
      </c>
      <c r="C2102" s="400" t="n"/>
      <c r="D2102" s="400" t="n"/>
      <c r="E2102" s="400" t="n"/>
      <c r="F2102" s="400" t="n"/>
      <c r="G2102" s="401" t="n"/>
      <c r="I2102" s="199" t="inlineStr">
        <is>
          <t>Fan RPM</t>
        </is>
      </c>
      <c r="J2102" s="401" t="n"/>
      <c r="K2102" s="24" t="n"/>
      <c r="L2102" s="24" t="n"/>
    </row>
    <row r="2103" ht="13.35" customHeight="1" s="162">
      <c r="B2103" s="490">
        <f>IFERROR(INDEX('{Dropdowns}'!$AI$2:$AO$7,MATCH($D$2106,'{Dropdowns}'!$AH$2:$AH$7,0),1),"")</f>
        <v/>
      </c>
      <c r="C2103" s="490">
        <f>IFERROR(INDEX('{Dropdowns}'!$AI$2:$AO$7,MATCH($D$2106,'{Dropdowns}'!$AH$2:$AH$7,0),2),"")</f>
        <v/>
      </c>
      <c r="D2103" s="490">
        <f>IFERROR(INDEX('{Dropdowns}'!$AI$2:$AO$7,MATCH($D$2106,'{Dropdowns}'!$AH$2:$AH$7,0),3),"")</f>
        <v/>
      </c>
      <c r="E2103" s="490">
        <f>IFERROR(INDEX('{Dropdowns}'!$AI$2:$AO$7,MATCH($D$2106,'{Dropdowns}'!$AH$2:$AH$7,0),4),"")</f>
        <v/>
      </c>
      <c r="F2103" s="490">
        <f>IFERROR(INDEX('{Dropdowns}'!$AI$2:$AO$7,MATCH($D$2106,'{Dropdowns}'!$AH$2:$AH$7,0),5),"")</f>
        <v/>
      </c>
      <c r="G2103" s="490">
        <f>IFERROR(INDEX('{Dropdowns}'!$AI$2:$AO$7,MATCH($D$2106,'{Dropdowns}'!$AH$2:$AH$7,0),6),"")</f>
        <v/>
      </c>
      <c r="H2103" s="490">
        <f>IFERROR(INDEX('{Dropdowns}'!$AI$2:$AO$7,MATCH($D$2106,'{Dropdowns}'!$AH$2:$AH$7,0),7),"")</f>
        <v/>
      </c>
      <c r="I2103" s="199" t="inlineStr">
        <is>
          <t>VSD Frequency</t>
        </is>
      </c>
      <c r="J2103" s="401" t="n"/>
      <c r="K2103" s="66" t="n"/>
      <c r="L2103" s="66" t="n"/>
    </row>
    <row r="2104" ht="13.35" customHeight="1" s="162">
      <c r="B2104" s="492"/>
      <c r="C2104" s="492"/>
      <c r="D2104" s="492"/>
      <c r="E2104" s="492"/>
      <c r="F2104" s="492"/>
      <c r="G2104" s="492"/>
      <c r="H2104" s="492"/>
      <c r="I2104" s="199" t="inlineStr">
        <is>
          <t>OA Damper Position</t>
        </is>
      </c>
      <c r="J2104" s="400" t="n"/>
      <c r="K2104" s="401" t="n"/>
      <c r="L2104" s="56" t="n"/>
      <c r="Q2104">
        <f>IF(B2104="","",B2104)</f>
        <v/>
      </c>
      <c r="R2104">
        <f>IF(C2103="—",Q2104,IF(C2104="","",C2104))</f>
        <v/>
      </c>
      <c r="S2104">
        <f>IF(D2103="—",R2104,IF(D2104="","",D2104))</f>
        <v/>
      </c>
      <c r="T2104">
        <f>IF(E2103="—",S2104,IF(E2104="","",E2104))</f>
        <v/>
      </c>
      <c r="U2104">
        <f>IF(F2103="—",T2104,IF(F2104="","",F2104))</f>
        <v/>
      </c>
      <c r="V2104">
        <f>IF(G2103="—",U2104,IF(G2104="","",G2104))</f>
        <v/>
      </c>
      <c r="W2104">
        <f>IFERROR(MATCH("Fan",$C$2103:$H$2103,0),"")</f>
        <v/>
      </c>
      <c r="X2104">
        <f>IF(W2104="","",INDEX(P2106:U2106,W2104))</f>
        <v/>
      </c>
      <c r="Y2104">
        <f>IF(W2104="","",INDEX(Q2105:V2105,W2104))</f>
        <v/>
      </c>
    </row>
    <row r="2105" ht="13.35" customHeight="1" s="162">
      <c r="B2105" s="491" t="inlineStr">
        <is>
          <t>Δ</t>
        </is>
      </c>
      <c r="C2105" s="498">
        <f>IF(OR(C2103="—",C2104="",Q2104=""),"",IF(OR(ISTEXT(C2104),ISTEXT(Q2104)),"","Δ "&amp;TEXT(C2104-Q2104,"0.00")))</f>
        <v/>
      </c>
      <c r="D2105" s="498">
        <f>IF(OR(D2103="—",D2104="",R2104=""),"",IF(OR(ISTEXT(D2104),ISTEXT(R2104)),"","Δ "&amp;TEXT(D2104-R2104,"0.00")))</f>
        <v/>
      </c>
      <c r="E2105" s="498">
        <f>IF(OR(E2103="—",E2104="",S2104=""),"",IF(OR(ISTEXT(E2104),ISTEXT(S2104)),"","Δ "&amp;TEXT(E2104-S2104,"0.00")))</f>
        <v/>
      </c>
      <c r="F2105" s="498">
        <f>IF(OR(F2103="—",F2104="",T2104=""),"",IF(OR(ISTEXT(F2104),ISTEXT(T2104)),"","Δ "&amp;TEXT(F2104-T2104,"0.00")))</f>
        <v/>
      </c>
      <c r="G2105" s="498">
        <f>IF(OR(G2103="—",G2104="",U2104=""),"",IF(OR(ISTEXT(G2104),ISTEXT(U2104)),"","Δ "&amp;TEXT(G2104-U2104,"0.00")))</f>
        <v/>
      </c>
      <c r="H2105" s="498">
        <f>IF(OR(H2103="—",H2104="",V2104=""),"",IF(OR(ISTEXT(H2104),ISTEXT(V2104)),"","Δ "&amp;TEXT(H2104-V2104,"0.00")))</f>
        <v/>
      </c>
      <c r="Q2105">
        <f>IF(OR(C2104="",ISTEXT(C2104)),R2105,C2104)</f>
        <v/>
      </c>
      <c r="R2105">
        <f>IF(OR(D2104="",ISTEXT(D2104)),S2105,D2104)</f>
        <v/>
      </c>
      <c r="S2105">
        <f>IF(OR(E2104="",ISTEXT(E2104)),T2105,E2104)</f>
        <v/>
      </c>
      <c r="T2105">
        <f>IF(OR(F2104="",ISTEXT(F2104)),U2105,F2104)</f>
        <v/>
      </c>
      <c r="U2105">
        <f>IF(OR(G2104="",ISTEXT(G2104)),V2105,G2104)</f>
        <v/>
      </c>
      <c r="V2105">
        <f>IF(OR(H2104="",ISTEXT(H2104)),"",H2104)</f>
        <v/>
      </c>
    </row>
    <row r="2106" ht="13.35" customHeight="1" s="162">
      <c r="B2106" s="425" t="inlineStr">
        <is>
          <t>Unit type:</t>
        </is>
      </c>
      <c r="D2106" s="522" t="inlineStr">
        <is>
          <t>RTU</t>
        </is>
      </c>
      <c r="E2106" s="414" t="n"/>
      <c r="F2106" s="494" t="inlineStr">
        <is>
          <t>Airflow left to right. Δ = this reading minus the one before it; in. w.g.</t>
        </is>
      </c>
      <c r="P2106">
        <f>IF(B2104="","",B2104)</f>
        <v/>
      </c>
      <c r="Q2106">
        <f>IF(C2104="",P2106,C2104)</f>
        <v/>
      </c>
      <c r="R2106">
        <f>IF(D2104="",Q2106,D2104)</f>
        <v/>
      </c>
      <c r="S2106">
        <f>IF(E2104="",R2106,E2104)</f>
        <v/>
      </c>
      <c r="T2106">
        <f>IF(F2104="",S2106,F2104)</f>
        <v/>
      </c>
      <c r="U2106">
        <f>IF(G2104="",T2106,G2104)</f>
        <v/>
      </c>
      <c r="V2106">
        <f>IF(H2104="",U2106,H2104)</f>
        <v/>
      </c>
    </row>
    <row r="2107" ht="13.35" customHeight="1" s="162">
      <c r="B2107" s="500" t="inlineStr">
        <is>
          <t>Fan inlet</t>
        </is>
      </c>
      <c r="D2107" s="501">
        <f>IF(X2104="","",X2104)</f>
        <v/>
      </c>
      <c r="F2107" s="500" t="inlineStr">
        <is>
          <t>Discharge</t>
        </is>
      </c>
      <c r="I2107" s="501">
        <f>IF(V2106="","",V2106)</f>
        <v/>
      </c>
    </row>
    <row r="2108" ht="13.35" customHeight="1" s="162"/>
    <row r="2109" ht="13.35" customHeight="1" s="162">
      <c r="B2109" s="500" t="inlineStr">
        <is>
          <t>Fan TSP</t>
        </is>
      </c>
      <c r="E2109" s="501">
        <f>IF(OR(X2104="",Y2104=""),"",IF(OR(ISTEXT(X2104),ISTEXT(Y2104)),"",Y2104-X2104))</f>
        <v/>
      </c>
      <c r="F2109" s="500" t="inlineStr">
        <is>
          <t>ESP</t>
        </is>
      </c>
      <c r="I2109" s="501">
        <f>IF(OR(B2104="",V2106=""),"",IF(OR(ISTEXT(B2104),ISTEXT(V2106)),"",V2106-B2104))</f>
        <v/>
      </c>
      <c r="J2109" s="500" t="inlineStr">
        <is>
          <t>Unit ΔP (inlet → fan)</t>
        </is>
      </c>
      <c r="M2109" s="501">
        <f>IF(OR(B2104="",X2104=""),"",IF(OR(ISTEXT(B2104),ISTEXT(X2104)),"",X2104-B2104))</f>
        <v/>
      </c>
    </row>
    <row r="2110" ht="13.35" customHeight="1" s="162">
      <c r="B2110" s="437" t="inlineStr">
        <is>
          <t>Instrument:</t>
        </is>
      </c>
      <c r="C2110" s="13" t="n"/>
      <c r="D2110" s="502" t="n"/>
      <c r="E2110" s="503" t="n"/>
      <c r="F2110" s="503" t="n"/>
      <c r="G2110" s="437" t="inlineStr">
        <is>
          <t>Ak basis / notes:</t>
        </is>
      </c>
      <c r="H2110" s="13" t="n"/>
      <c r="I2110" s="504" t="n"/>
      <c r="J2110" s="503" t="n"/>
      <c r="K2110" s="503" t="n"/>
      <c r="L2110" s="503" t="n"/>
      <c r="M2110" s="503" t="n"/>
    </row>
    <row r="2111" ht="13.35" customHeight="1" s="162">
      <c r="B2111" s="188" t="inlineStr">
        <is>
          <t>Supply Air Diffuser / Outlet Airflow</t>
        </is>
      </c>
      <c r="C2111" s="174" t="n"/>
      <c r="D2111" s="174" t="n"/>
      <c r="E2111" s="174" t="n"/>
      <c r="F2111" s="173" t="n"/>
      <c r="G2111" s="233" t="inlineStr">
        <is>
          <t>Design VEL</t>
        </is>
      </c>
      <c r="H2111" s="194" t="inlineStr">
        <is>
          <t>Design CFM</t>
        </is>
      </c>
      <c r="I2111" s="188" t="inlineStr">
        <is>
          <t>Initial</t>
        </is>
      </c>
      <c r="J2111" s="173" t="n"/>
      <c r="K2111" s="188" t="inlineStr">
        <is>
          <t>Final</t>
        </is>
      </c>
      <c r="L2111" s="173" t="n"/>
      <c r="M2111" s="188" t="inlineStr">
        <is>
          <t>%</t>
        </is>
      </c>
    </row>
    <row r="2112" ht="13.35" customHeight="1" s="162">
      <c r="B2112" s="153" t="inlineStr">
        <is>
          <t>No.</t>
        </is>
      </c>
      <c r="C2112" s="188" t="inlineStr">
        <is>
          <t>Area Served</t>
        </is>
      </c>
      <c r="D2112" s="188" t="inlineStr">
        <is>
          <t>Type</t>
        </is>
      </c>
      <c r="E2112" s="188" t="inlineStr">
        <is>
          <t>Size</t>
        </is>
      </c>
      <c r="F2112" s="188" t="inlineStr">
        <is>
          <t>Ak</t>
        </is>
      </c>
      <c r="G2112" s="440" t="n"/>
      <c r="H2112" s="440" t="n"/>
      <c r="I2112" s="188" t="inlineStr">
        <is>
          <t>VEL</t>
        </is>
      </c>
      <c r="J2112" s="188" t="inlineStr">
        <is>
          <t>CFM</t>
        </is>
      </c>
      <c r="K2112" s="188" t="inlineStr">
        <is>
          <t>VEL</t>
        </is>
      </c>
      <c r="L2112" s="188" t="inlineStr">
        <is>
          <t>CFM</t>
        </is>
      </c>
      <c r="M2112" s="440" t="n"/>
    </row>
    <row r="2113" ht="13.35" customHeight="1" s="162">
      <c r="B2113" s="307" t="n"/>
      <c r="C2113" s="307" t="n"/>
      <c r="E2113" s="307" t="n"/>
      <c r="F2113" s="32" t="n"/>
      <c r="G2113" s="33">
        <f>IF(F2113="", "", IF(OR(ISTEXT(H2113),ISTEXT(F2113)),"",H2113/F2113))</f>
        <v/>
      </c>
      <c r="H2113" s="33" t="n"/>
      <c r="I2113" s="33" t="n"/>
      <c r="J2113" s="33">
        <f>IF(I2113="", "", IF(OR(ISTEXT(I2113),ISTEXT($F2113)),"",I2113*$F2113))</f>
        <v/>
      </c>
      <c r="K2113" s="33" t="n"/>
      <c r="L2113" s="33">
        <f>IF(K2113="", "", IF(OR(ISTEXT(K2113),ISTEXT($F2113)),"",K2113*$F2113))</f>
        <v/>
      </c>
      <c r="M2113" s="30">
        <f>IF(OR(H2113="",H2113=0),"",IF(K2113="",IF(J2113="","",IF(OR(ISTEXT(J2113),ISTEXT(H2113)),"",J2113/H2113)),IF(OR(ISTEXT(L2113),ISTEXT(H2113)),"",L2113/H2113)))</f>
        <v/>
      </c>
    </row>
    <row r="2114" ht="13.35" customHeight="1" s="162">
      <c r="B2114" s="307" t="n"/>
      <c r="C2114" s="307" t="n"/>
      <c r="E2114" s="307" t="n"/>
      <c r="F2114" s="32" t="n"/>
      <c r="G2114" s="33">
        <f>IF(F2114="", "", IF(OR(ISTEXT(H2114),ISTEXT(F2114)),"",H2114/F2114))</f>
        <v/>
      </c>
      <c r="H2114" s="33" t="n"/>
      <c r="I2114" s="33" t="n"/>
      <c r="J2114" s="33">
        <f>IF(I2114="", "", IF(OR(ISTEXT(I2114),ISTEXT($F2114)),"",I2114*$F2114))</f>
        <v/>
      </c>
      <c r="K2114" s="33" t="n"/>
      <c r="L2114" s="33">
        <f>IF(K2114="", "", IF(OR(ISTEXT(K2114),ISTEXT($F2114)),"",K2114*$F2114))</f>
        <v/>
      </c>
      <c r="M2114" s="30">
        <f>IF(OR(H2114="",H2114=0),"",IF(K2114="",IF(J2114="","",IF(OR(ISTEXT(J2114),ISTEXT(H2114)),"",J2114/H2114)),IF(OR(ISTEXT(L2114),ISTEXT(H2114)),"",L2114/H2114)))</f>
        <v/>
      </c>
    </row>
    <row r="2115" ht="13.35" customHeight="1" s="162">
      <c r="B2115" s="307" t="n"/>
      <c r="C2115" s="307" t="n"/>
      <c r="E2115" s="307" t="n"/>
      <c r="F2115" s="32" t="n"/>
      <c r="G2115" s="33">
        <f>IF(F2115="", "", IF(OR(ISTEXT(H2115),ISTEXT(F2115)),"",H2115/F2115))</f>
        <v/>
      </c>
      <c r="H2115" s="33" t="n"/>
      <c r="I2115" s="33" t="n"/>
      <c r="J2115" s="33">
        <f>IF(I2115="", "", IF(OR(ISTEXT(I2115),ISTEXT($F2115)),"",I2115*$F2115))</f>
        <v/>
      </c>
      <c r="K2115" s="33" t="n"/>
      <c r="L2115" s="33">
        <f>IF(K2115="", "", IF(OR(ISTEXT(K2115),ISTEXT($F2115)),"",K2115*$F2115))</f>
        <v/>
      </c>
      <c r="M2115" s="30">
        <f>IF(OR(H2115="",H2115=0),"",IF(K2115="",IF(J2115="","",IF(OR(ISTEXT(J2115),ISTEXT(H2115)),"",J2115/H2115)),IF(OR(ISTEXT(L2115),ISTEXT(H2115)),"",L2115/H2115)))</f>
        <v/>
      </c>
    </row>
    <row r="2116" ht="13.35" customHeight="1" s="162">
      <c r="B2116" s="307" t="n"/>
      <c r="C2116" s="307" t="n"/>
      <c r="E2116" s="307" t="n"/>
      <c r="F2116" s="32" t="n"/>
      <c r="G2116" s="33">
        <f>IF(F2116="", "", IF(OR(ISTEXT(H2116),ISTEXT(F2116)),"",H2116/F2116))</f>
        <v/>
      </c>
      <c r="H2116" s="33" t="n"/>
      <c r="I2116" s="33" t="n"/>
      <c r="J2116" s="33">
        <f>IF(I2116="", "", IF(OR(ISTEXT(I2116),ISTEXT($F2116)),"",I2116*$F2116))</f>
        <v/>
      </c>
      <c r="K2116" s="33" t="n"/>
      <c r="L2116" s="33">
        <f>IF(K2116="", "", IF(OR(ISTEXT(K2116),ISTEXT($F2116)),"",K2116*$F2116))</f>
        <v/>
      </c>
      <c r="M2116" s="30">
        <f>IF(OR(H2116="",H2116=0),"",IF(K2116="",IF(J2116="","",IF(OR(ISTEXT(J2116),ISTEXT(H2116)),"",J2116/H2116)),IF(OR(ISTEXT(L2116),ISTEXT(H2116)),"",L2116/H2116)))</f>
        <v/>
      </c>
    </row>
    <row r="2117" ht="13.35" customHeight="1" s="162">
      <c r="B2117" s="307" t="n"/>
      <c r="C2117" s="307" t="n"/>
      <c r="E2117" s="307" t="n"/>
      <c r="F2117" s="32" t="n"/>
      <c r="G2117" s="33">
        <f>IF(F2117="", "", IF(OR(ISTEXT(H2117),ISTEXT(F2117)),"",H2117/F2117))</f>
        <v/>
      </c>
      <c r="H2117" s="33" t="n"/>
      <c r="I2117" s="33" t="n"/>
      <c r="J2117" s="33">
        <f>IF(I2117="", "", IF(OR(ISTEXT(I2117),ISTEXT($F2117)),"",I2117*$F2117))</f>
        <v/>
      </c>
      <c r="K2117" s="33" t="n"/>
      <c r="L2117" s="33">
        <f>IF(K2117="", "", IF(OR(ISTEXT(K2117),ISTEXT($F2117)),"",K2117*$F2117))</f>
        <v/>
      </c>
      <c r="M2117" s="30">
        <f>IF(OR(H2117="",H2117=0),"",IF(K2117="",IF(J2117="","",IF(OR(ISTEXT(J2117),ISTEXT(H2117)),"",J2117/H2117)),IF(OR(ISTEXT(L2117),ISTEXT(H2117)),"",L2117/H2117)))</f>
        <v/>
      </c>
    </row>
    <row r="2118" ht="13.35" customHeight="1" s="162">
      <c r="B2118" s="307" t="n"/>
      <c r="C2118" s="307" t="n"/>
      <c r="E2118" s="307" t="n"/>
      <c r="F2118" s="32" t="n"/>
      <c r="G2118" s="33">
        <f>IF(F2118="", "", IF(OR(ISTEXT(H2118),ISTEXT(F2118)),"",H2118/F2118))</f>
        <v/>
      </c>
      <c r="H2118" s="33" t="n"/>
      <c r="I2118" s="33" t="n"/>
      <c r="J2118" s="33">
        <f>IF(I2118="", "", IF(OR(ISTEXT(I2118),ISTEXT($F2118)),"",I2118*$F2118))</f>
        <v/>
      </c>
      <c r="K2118" s="33" t="n"/>
      <c r="L2118" s="33">
        <f>IF(K2118="", "", IF(OR(ISTEXT(K2118),ISTEXT($F2118)),"",K2118*$F2118))</f>
        <v/>
      </c>
      <c r="M2118" s="30">
        <f>IF(OR(H2118="",H2118=0),"",IF(K2118="",IF(J2118="","",IF(OR(ISTEXT(J2118),ISTEXT(H2118)),"",J2118/H2118)),IF(OR(ISTEXT(L2118),ISTEXT(H2118)),"",L2118/H2118)))</f>
        <v/>
      </c>
    </row>
    <row r="2119" ht="13.35" customHeight="1" s="162">
      <c r="B2119" s="307" t="n"/>
      <c r="C2119" s="307" t="n"/>
      <c r="E2119" s="307" t="n"/>
      <c r="F2119" s="32" t="n"/>
      <c r="G2119" s="33">
        <f>IF(F2119="", "", IF(OR(ISTEXT(H2119),ISTEXT(F2119)),"",H2119/F2119))</f>
        <v/>
      </c>
      <c r="H2119" s="33" t="n"/>
      <c r="I2119" s="33" t="n"/>
      <c r="J2119" s="33">
        <f>IF(I2119="", "", IF(OR(ISTEXT(I2119),ISTEXT($F2119)),"",I2119*$F2119))</f>
        <v/>
      </c>
      <c r="K2119" s="33" t="n"/>
      <c r="L2119" s="33">
        <f>IF(K2119="", "", IF(OR(ISTEXT(K2119),ISTEXT($F2119)),"",K2119*$F2119))</f>
        <v/>
      </c>
      <c r="M2119" s="30">
        <f>IF(OR(H2119="",H2119=0),"",IF(K2119="",IF(J2119="","",IF(OR(ISTEXT(J2119),ISTEXT(H2119)),"",J2119/H2119)),IF(OR(ISTEXT(L2119),ISTEXT(H2119)),"",L2119/H2119)))</f>
        <v/>
      </c>
    </row>
    <row r="2120" ht="13.35" customHeight="1" s="162">
      <c r="B2120" s="307" t="n"/>
      <c r="C2120" s="307" t="n"/>
      <c r="E2120" s="307" t="n"/>
      <c r="F2120" s="32" t="n"/>
      <c r="G2120" s="33">
        <f>IF(F2120="", "", IF(OR(ISTEXT(H2120),ISTEXT(F2120)),"",H2120/F2120))</f>
        <v/>
      </c>
      <c r="H2120" s="33" t="n"/>
      <c r="I2120" s="33" t="n"/>
      <c r="J2120" s="33">
        <f>IF(I2120="", "", IF(OR(ISTEXT(I2120),ISTEXT($F2120)),"",I2120*$F2120))</f>
        <v/>
      </c>
      <c r="K2120" s="33" t="n"/>
      <c r="L2120" s="33">
        <f>IF(K2120="", "", IF(OR(ISTEXT(K2120),ISTEXT($F2120)),"",K2120*$F2120))</f>
        <v/>
      </c>
      <c r="M2120" s="30">
        <f>IF(OR(H2120="",H2120=0),"",IF(K2120="",IF(J2120="","",IF(OR(ISTEXT(J2120),ISTEXT(H2120)),"",J2120/H2120)),IF(OR(ISTEXT(L2120),ISTEXT(H2120)),"",L2120/H2120)))</f>
        <v/>
      </c>
    </row>
    <row r="2121" ht="13.35" customHeight="1" s="162">
      <c r="B2121" s="307" t="n"/>
      <c r="C2121" s="307" t="n"/>
      <c r="E2121" s="307" t="n"/>
      <c r="F2121" s="32" t="n"/>
      <c r="G2121" s="33">
        <f>IF(F2121="", "", IF(OR(ISTEXT(H2121),ISTEXT(F2121)),"",H2121/F2121))</f>
        <v/>
      </c>
      <c r="H2121" s="33" t="n"/>
      <c r="I2121" s="33" t="n"/>
      <c r="J2121" s="33">
        <f>IF(I2121="", "", IF(OR(ISTEXT(I2121),ISTEXT($F2121)),"",I2121*$F2121))</f>
        <v/>
      </c>
      <c r="K2121" s="33" t="n"/>
      <c r="L2121" s="33">
        <f>IF(K2121="", "", IF(OR(ISTEXT(K2121),ISTEXT($F2121)),"",K2121*$F2121))</f>
        <v/>
      </c>
      <c r="M2121" s="30">
        <f>IF(OR(H2121="",H2121=0),"",IF(K2121="",IF(J2121="","",IF(OR(ISTEXT(J2121),ISTEXT(H2121)),"",J2121/H2121)),IF(OR(ISTEXT(L2121),ISTEXT(H2121)),"",L2121/H2121)))</f>
        <v/>
      </c>
    </row>
    <row r="2122" ht="13.35" customHeight="1" s="162">
      <c r="B2122" s="307" t="n"/>
      <c r="C2122" s="307" t="n"/>
      <c r="E2122" s="307" t="n"/>
      <c r="F2122" s="32" t="n"/>
      <c r="G2122" s="33">
        <f>IF(F2122="", "", IF(OR(ISTEXT(H2122),ISTEXT(F2122)),"",H2122/F2122))</f>
        <v/>
      </c>
      <c r="H2122" s="33" t="n"/>
      <c r="I2122" s="33" t="n"/>
      <c r="J2122" s="33">
        <f>IF(I2122="", "", IF(OR(ISTEXT(I2122),ISTEXT($F2122)),"",I2122*$F2122))</f>
        <v/>
      </c>
      <c r="K2122" s="33" t="n"/>
      <c r="L2122" s="33">
        <f>IF(K2122="", "", IF(OR(ISTEXT(K2122),ISTEXT($F2122)),"",K2122*$F2122))</f>
        <v/>
      </c>
      <c r="M2122" s="30">
        <f>IF(OR(H2122="",H2122=0),"",IF(K2122="",IF(J2122="","",IF(OR(ISTEXT(J2122),ISTEXT(H2122)),"",J2122/H2122)),IF(OR(ISTEXT(L2122),ISTEXT(H2122)),"",L2122/H2122)))</f>
        <v/>
      </c>
    </row>
    <row r="2123" ht="13.35" customHeight="1" s="162">
      <c r="B2123" s="42" t="n"/>
      <c r="C2123" s="231" t="inlineStr">
        <is>
          <t>Total</t>
        </is>
      </c>
      <c r="D2123" s="159" t="n"/>
      <c r="E2123" s="42" t="n"/>
      <c r="F2123" s="42" t="n"/>
      <c r="G2123" s="43" t="n"/>
      <c r="H2123" s="43">
        <f>IF(SUM(H2113:H2122)+SUM(H2140:H2177)=0,"",SUM(H2113:H2122)+SUM(H2140:H2177))</f>
        <v/>
      </c>
      <c r="I2123" s="43" t="n"/>
      <c r="J2123" s="43">
        <f>IF(SUM(J2113:J2122)+SUM(J2140:J2177)=0,"",SUM(J2113:J2122)+SUM(J2140:J2177))</f>
        <v/>
      </c>
      <c r="K2123" s="43" t="n"/>
      <c r="L2123" s="43">
        <f>IF(SUM(L2113:L2122)+SUM(L2140:L2177)=0,"",SUM(L2113:L2122)+SUM(L2140:L2177))</f>
        <v/>
      </c>
      <c r="M2123" s="35">
        <f>IF(OR(H2123="",H2123=0),"",IF(L2123="",IF(J2123="","",IF(OR(ISTEXT(J2123),ISTEXT(H2123)),"",J2123/H2123)),IF(OR(ISTEXT(L2123),ISTEXT(H2123)),"",L2123/H2123)))</f>
        <v/>
      </c>
    </row>
    <row r="2124" ht="13.35" customHeight="1" s="162">
      <c r="B2124" s="188" t="inlineStr">
        <is>
          <t>Return Air Register / Inlet Airflow</t>
        </is>
      </c>
      <c r="C2124" s="174" t="n"/>
      <c r="D2124" s="174" t="n"/>
      <c r="E2124" s="174" t="n"/>
      <c r="F2124" s="173" t="n"/>
      <c r="G2124" s="233" t="inlineStr">
        <is>
          <t>Design VEL</t>
        </is>
      </c>
      <c r="H2124" s="194" t="inlineStr">
        <is>
          <t>Design CFM</t>
        </is>
      </c>
      <c r="I2124" s="188" t="inlineStr">
        <is>
          <t>Initial</t>
        </is>
      </c>
      <c r="J2124" s="173" t="n"/>
      <c r="K2124" s="188" t="inlineStr">
        <is>
          <t>Final</t>
        </is>
      </c>
      <c r="L2124" s="173" t="n"/>
      <c r="M2124" s="188" t="inlineStr">
        <is>
          <t>%</t>
        </is>
      </c>
    </row>
    <row r="2125" ht="13.35" customHeight="1" s="162">
      <c r="B2125" s="153" t="inlineStr">
        <is>
          <t>No.</t>
        </is>
      </c>
      <c r="C2125" s="188" t="inlineStr">
        <is>
          <t>Area Served</t>
        </is>
      </c>
      <c r="D2125" s="188" t="inlineStr">
        <is>
          <t>Type</t>
        </is>
      </c>
      <c r="E2125" s="188" t="inlineStr">
        <is>
          <t>Size</t>
        </is>
      </c>
      <c r="F2125" s="188" t="inlineStr">
        <is>
          <t>Ak</t>
        </is>
      </c>
      <c r="G2125" s="440" t="n"/>
      <c r="H2125" s="440" t="n"/>
      <c r="I2125" s="188" t="inlineStr">
        <is>
          <t>VEL</t>
        </is>
      </c>
      <c r="J2125" s="188" t="inlineStr">
        <is>
          <t>CFM</t>
        </is>
      </c>
      <c r="K2125" s="188" t="inlineStr">
        <is>
          <t>VEL</t>
        </is>
      </c>
      <c r="L2125" s="188" t="inlineStr">
        <is>
          <t>CFM</t>
        </is>
      </c>
      <c r="M2125" s="440" t="n"/>
    </row>
    <row r="2126" ht="13.35" customHeight="1" s="162">
      <c r="B2126" s="31" t="n"/>
      <c r="C2126" s="31" t="n"/>
      <c r="E2126" s="31" t="n"/>
      <c r="F2126" s="32" t="n"/>
      <c r="G2126" s="33">
        <f>IF(F2126="", "", IF(OR(ISTEXT(H2126),ISTEXT(F2126)),"",H2126/F2126))</f>
        <v/>
      </c>
      <c r="H2126" s="33">
        <f>IF(H2123="","",IF(ISTEXT(H2123),"",H2123-N(H2131)))</f>
        <v/>
      </c>
      <c r="I2126" s="33" t="n"/>
      <c r="J2126" s="33">
        <f>IF(I2126="", "", IF(OR(ISTEXT(I2126),ISTEXT($F2126)),"",I2126*$F2126))</f>
        <v/>
      </c>
      <c r="K2126" s="33" t="n"/>
      <c r="L2126" s="33">
        <f>IF(L2131="","",IF(ISTEXT(L2123),"",L2123-N(L2131)))</f>
        <v/>
      </c>
      <c r="M2126" s="30">
        <f>IF(OR(H2126="",H2126=0),"",IF(K2126="",IF(J2126="","",IF(OR(ISTEXT(J2126),ISTEXT(H2126)),"",J2126/H2126)),IF(OR(ISTEXT(L2126),ISTEXT(H2126)),"",L2126/H2126)))</f>
        <v/>
      </c>
    </row>
    <row r="2127" ht="13.35" customHeight="1" s="162">
      <c r="B2127" s="31" t="n"/>
      <c r="C2127" s="31" t="n"/>
      <c r="E2127" s="31" t="n"/>
      <c r="F2127" s="32" t="n"/>
      <c r="G2127" s="33">
        <f>IF(F2127="", "", IF(OR(ISTEXT(H2127),ISTEXT(F2127)),"",H2127/F2127))</f>
        <v/>
      </c>
      <c r="H2127" s="33" t="n"/>
      <c r="I2127" s="33" t="n"/>
      <c r="J2127" s="33">
        <f>IF(I2127="", "", IF(OR(ISTEXT(I2127),ISTEXT($F2127)),"",I2127*$F2127))</f>
        <v/>
      </c>
      <c r="K2127" s="33" t="n"/>
      <c r="L2127" s="33">
        <f>IF(K2127="", "", IF(OR(ISTEXT(K2127),ISTEXT($F2127)),"",K2127*$F2127))</f>
        <v/>
      </c>
      <c r="M2127" s="30">
        <f>IF(OR(H2127="",H2127=0),"",IF(K2127="",IF(J2127="","",IF(OR(ISTEXT(J2127),ISTEXT(H2127)),"",J2127/H2127)),IF(OR(ISTEXT(L2127),ISTEXT(H2127)),"",L2127/H2127)))</f>
        <v/>
      </c>
    </row>
    <row r="2128" ht="13.35" customHeight="1" s="162">
      <c r="B2128" s="42" t="n"/>
      <c r="C2128" s="231" t="inlineStr">
        <is>
          <t>Total</t>
        </is>
      </c>
      <c r="D2128" s="159" t="n"/>
      <c r="E2128" s="42" t="n"/>
      <c r="F2128" s="42" t="n"/>
      <c r="G2128" s="43" t="n"/>
      <c r="H2128" s="43">
        <f>IF(SUM(H2126:H2127)+SUM(H2181:H2184)=0,"",SUM(H2126:H2127)+SUM(H2181:H2184))</f>
        <v/>
      </c>
      <c r="I2128" s="42" t="n"/>
      <c r="J2128" s="43">
        <f>IF(SUM(J2126:J2127)+SUM(J2181:J2184)=0,"",SUM(J2126:J2127)+SUM(J2181:J2184))</f>
        <v/>
      </c>
      <c r="K2128" s="42" t="n"/>
      <c r="L2128" s="43">
        <f>IF(SUM(L2126:L2127)+SUM(L2181:L2184)=0,"",SUM(L2126:L2127)+SUM(L2181:L2184))</f>
        <v/>
      </c>
      <c r="M2128" s="35">
        <f>IF(OR(H2128="",H2128=0),"",IF(L2128="",IF(J2128="","",IF(OR(ISTEXT(J2128),ISTEXT(H2128)),"",J2128/H2128)),IF(OR(ISTEXT(L2128),ISTEXT(H2128)),"",L2128/H2128)))</f>
        <v/>
      </c>
    </row>
    <row r="2129" ht="13.35" customHeight="1" s="162">
      <c r="B2129" s="188" t="inlineStr">
        <is>
          <t>Outside Air Inlet / Duct Airflow</t>
        </is>
      </c>
      <c r="C2129" s="174" t="n"/>
      <c r="D2129" s="174" t="n"/>
      <c r="E2129" s="174" t="n"/>
      <c r="F2129" s="173" t="n"/>
      <c r="G2129" s="233" t="inlineStr">
        <is>
          <t>Design VEL</t>
        </is>
      </c>
      <c r="H2129" s="194" t="inlineStr">
        <is>
          <t>Design CFM</t>
        </is>
      </c>
      <c r="I2129" s="188" t="inlineStr">
        <is>
          <t>Initial</t>
        </is>
      </c>
      <c r="J2129" s="173" t="n"/>
      <c r="K2129" s="188" t="inlineStr">
        <is>
          <t>Final</t>
        </is>
      </c>
      <c r="L2129" s="173" t="n"/>
      <c r="M2129" s="188" t="inlineStr">
        <is>
          <t>%</t>
        </is>
      </c>
    </row>
    <row r="2130" ht="13.35" customHeight="1" s="162">
      <c r="B2130" s="153" t="inlineStr">
        <is>
          <t>No.</t>
        </is>
      </c>
      <c r="C2130" s="188" t="inlineStr">
        <is>
          <t>Area Served</t>
        </is>
      </c>
      <c r="D2130" s="188" t="inlineStr">
        <is>
          <t>Type</t>
        </is>
      </c>
      <c r="E2130" s="188" t="inlineStr">
        <is>
          <t>Size</t>
        </is>
      </c>
      <c r="F2130" s="188" t="inlineStr">
        <is>
          <t>Ak</t>
        </is>
      </c>
      <c r="G2130" s="440" t="n"/>
      <c r="H2130" s="440" t="n"/>
      <c r="I2130" s="188" t="inlineStr">
        <is>
          <t>VEL</t>
        </is>
      </c>
      <c r="J2130" s="188" t="inlineStr">
        <is>
          <t>CFM</t>
        </is>
      </c>
      <c r="K2130" s="188" t="inlineStr">
        <is>
          <t>VEL</t>
        </is>
      </c>
      <c r="L2130" s="188" t="inlineStr">
        <is>
          <t>CFM</t>
        </is>
      </c>
      <c r="M2130" s="440" t="n"/>
    </row>
    <row r="2131" ht="13.35" customHeight="1" s="162">
      <c r="B2131" s="31" t="n"/>
      <c r="C2131" s="31" t="n"/>
      <c r="E2131" s="31" t="n"/>
      <c r="F2131" s="32" t="n"/>
      <c r="G2131" s="33">
        <f>IF(F2131="", "", IF(OR(ISTEXT(H2131),ISTEXT(F2131)),"",H2131/F2131))</f>
        <v/>
      </c>
      <c r="H2131" s="33" t="n"/>
      <c r="I2131" s="33" t="n"/>
      <c r="J2131" s="33">
        <f>IF(I2131="", "", IF(OR(ISTEXT(I2131),ISTEXT($F2131)),"",I2131*$F2131))</f>
        <v/>
      </c>
      <c r="K2131" s="33" t="n"/>
      <c r="L2131" s="33">
        <f>IF(K2131="", "", IF(OR(ISTEXT(K2131),ISTEXT($F2131)),"",K2131*$F2131))</f>
        <v/>
      </c>
      <c r="M2131" s="30">
        <f>IF(OR(H2131="",H2131=0),"",IF(K2131="",IF(J2131="","",IF(OR(ISTEXT(J2131),ISTEXT(H2131)),"",J2131/H2131)),IF(OR(ISTEXT(L2131),ISTEXT(H2131)),"",L2131/H2131)))</f>
        <v/>
      </c>
    </row>
    <row r="2132" ht="13.35" customHeight="1" s="162">
      <c r="B2132" s="188" t="inlineStr">
        <is>
          <t>Remarks</t>
        </is>
      </c>
      <c r="C2132" s="173" t="n"/>
      <c r="D2132" s="154" t="n"/>
      <c r="E2132" s="174" t="n"/>
      <c r="F2132" s="174" t="n"/>
      <c r="G2132" s="174" t="n"/>
      <c r="H2132" s="174" t="n"/>
      <c r="I2132" s="174" t="n"/>
      <c r="J2132" s="174" t="n"/>
      <c r="K2132" s="174" t="n"/>
      <c r="L2132" s="174" t="n"/>
      <c r="M2132" s="173" t="n"/>
    </row>
    <row r="2133" ht="13.35" customHeight="1" s="162">
      <c r="B2133" s="154" t="n"/>
      <c r="C2133" s="174" t="n"/>
      <c r="D2133" s="174" t="n"/>
      <c r="E2133" s="174" t="n"/>
      <c r="F2133" s="174" t="n"/>
      <c r="G2133" s="174" t="n"/>
      <c r="H2133" s="174" t="n"/>
      <c r="I2133" s="174" t="n"/>
      <c r="J2133" s="174" t="n"/>
      <c r="K2133" s="174" t="n"/>
      <c r="L2133" s="174" t="n"/>
      <c r="M2133" s="173" t="n"/>
    </row>
    <row r="2134" ht="13.35" customHeight="1" s="162">
      <c r="B2134" s="154" t="n"/>
      <c r="C2134" s="174" t="n"/>
      <c r="D2134" s="174" t="n"/>
      <c r="E2134" s="174" t="n"/>
      <c r="F2134" s="174" t="n"/>
      <c r="G2134" s="174" t="n"/>
      <c r="H2134" s="174" t="n"/>
      <c r="I2134" s="174" t="n"/>
      <c r="J2134" s="174" t="n"/>
      <c r="K2134" s="174" t="n"/>
      <c r="L2134" s="174" t="n"/>
      <c r="M2134" s="173" t="n"/>
    </row>
    <row r="2135" ht="13.35" customHeight="1" s="162"/>
    <row r="2136" ht="13.35" customHeight="1" s="162">
      <c r="B2136" s="200" t="inlineStr">
        <is>
          <t>System (cont.)</t>
        </is>
      </c>
      <c r="C2136" s="403" t="n"/>
      <c r="D2136" s="209">
        <f>IF('{Equipment Data Entry}'!B27="","",'{Equipment Data Entry}'!B27)</f>
        <v/>
      </c>
      <c r="E2136" s="418" t="n"/>
      <c r="F2136" s="403" t="n"/>
      <c r="G2136" s="200" t="inlineStr">
        <is>
          <t>Service</t>
        </is>
      </c>
      <c r="H2136" s="403" t="n"/>
      <c r="I2136" s="210">
        <f>IF('{Equipment Data Entry}'!C27="","",'{Equipment Data Entry}'!C27)</f>
        <v/>
      </c>
      <c r="J2136" s="418" t="n"/>
      <c r="K2136" s="418" t="n"/>
      <c r="L2136" s="418" t="n"/>
      <c r="M2136" s="403" t="n"/>
    </row>
    <row r="2137" ht="13.35" customHeight="1" s="162">
      <c r="B2137" s="422" t="n"/>
      <c r="C2137" s="423" t="n"/>
      <c r="D2137" s="422" t="n"/>
      <c r="E2137" s="424" t="n"/>
      <c r="F2137" s="423" t="n"/>
      <c r="G2137" s="422" t="n"/>
      <c r="H2137" s="423" t="n"/>
      <c r="I2137" s="422" t="n"/>
      <c r="J2137" s="424" t="n"/>
      <c r="K2137" s="424" t="n"/>
      <c r="L2137" s="424" t="n"/>
      <c r="M2137" s="423" t="n"/>
    </row>
    <row r="2138" ht="13.35" customHeight="1" s="162">
      <c r="B2138" s="188" t="inlineStr">
        <is>
          <t>Supply Air Outlets (cont.)</t>
        </is>
      </c>
      <c r="C2138" s="174" t="n"/>
      <c r="D2138" s="174" t="n"/>
      <c r="E2138" s="174" t="n"/>
      <c r="F2138" s="173" t="n"/>
      <c r="G2138" s="233" t="inlineStr">
        <is>
          <t>Design VEL</t>
        </is>
      </c>
      <c r="H2138" s="194" t="inlineStr">
        <is>
          <t>Design CFM</t>
        </is>
      </c>
      <c r="I2138" s="188" t="inlineStr">
        <is>
          <t>Initial</t>
        </is>
      </c>
      <c r="J2138" s="173" t="n"/>
      <c r="K2138" s="188" t="inlineStr">
        <is>
          <t>Final</t>
        </is>
      </c>
      <c r="L2138" s="173" t="n"/>
      <c r="M2138" s="188" t="inlineStr">
        <is>
          <t>%</t>
        </is>
      </c>
    </row>
    <row r="2139" ht="13.35" customHeight="1" s="162">
      <c r="B2139" s="153" t="inlineStr">
        <is>
          <t>No.</t>
        </is>
      </c>
      <c r="C2139" s="188" t="inlineStr">
        <is>
          <t>Area Served</t>
        </is>
      </c>
      <c r="D2139" s="188" t="inlineStr">
        <is>
          <t>Type</t>
        </is>
      </c>
      <c r="E2139" s="188" t="inlineStr">
        <is>
          <t>Size</t>
        </is>
      </c>
      <c r="F2139" s="188" t="inlineStr">
        <is>
          <t>Ak</t>
        </is>
      </c>
      <c r="G2139" s="440" t="n"/>
      <c r="H2139" s="440" t="n"/>
      <c r="I2139" s="188" t="inlineStr">
        <is>
          <t>VEL</t>
        </is>
      </c>
      <c r="J2139" s="188" t="inlineStr">
        <is>
          <t>CFM</t>
        </is>
      </c>
      <c r="K2139" s="188" t="inlineStr">
        <is>
          <t>VEL</t>
        </is>
      </c>
      <c r="L2139" s="188" t="inlineStr">
        <is>
          <t>CFM</t>
        </is>
      </c>
      <c r="M2139" s="440" t="n"/>
    </row>
    <row r="2140" ht="13.35" customHeight="1" s="162">
      <c r="B2140" s="307" t="n"/>
      <c r="C2140" s="307" t="n"/>
      <c r="E2140" s="307" t="n"/>
      <c r="F2140" s="32" t="n"/>
      <c r="G2140" s="33">
        <f>IF(F2140="", "", IF(OR(ISTEXT(H2140),ISTEXT(F2140)),"",H2140/F2140))</f>
        <v/>
      </c>
      <c r="H2140" s="33" t="n"/>
      <c r="I2140" s="33" t="n"/>
      <c r="J2140" s="33">
        <f>IF(I2140="", "", IF(OR(ISTEXT(I2140),ISTEXT($F2140)),"",I2140*$F2140))</f>
        <v/>
      </c>
      <c r="K2140" s="33" t="n"/>
      <c r="L2140" s="33">
        <f>IF(K2140="", "", IF(OR(ISTEXT(K2140),ISTEXT($F2140)),"",K2140*$F2140))</f>
        <v/>
      </c>
      <c r="M2140" s="30">
        <f>IF(OR(H2140="",H2140=0),"",IF(K2140="",IF(J2140="","",IF(OR(ISTEXT(J2140),ISTEXT(H2140)),"",J2140/H2140)),IF(OR(ISTEXT(L2140),ISTEXT(H2140)),"",L2140/H2140)))</f>
        <v/>
      </c>
    </row>
    <row r="2141" ht="13.35" customHeight="1" s="162">
      <c r="B2141" s="307" t="n"/>
      <c r="C2141" s="307" t="n"/>
      <c r="E2141" s="307" t="n"/>
      <c r="F2141" s="32" t="n"/>
      <c r="G2141" s="33">
        <f>IF(F2141="", "", IF(OR(ISTEXT(H2141),ISTEXT(F2141)),"",H2141/F2141))</f>
        <v/>
      </c>
      <c r="H2141" s="33" t="n"/>
      <c r="I2141" s="33" t="n"/>
      <c r="J2141" s="33">
        <f>IF(I2141="", "", IF(OR(ISTEXT(I2141),ISTEXT($F2141)),"",I2141*$F2141))</f>
        <v/>
      </c>
      <c r="K2141" s="33" t="n"/>
      <c r="L2141" s="33">
        <f>IF(K2141="", "", IF(OR(ISTEXT(K2141),ISTEXT($F2141)),"",K2141*$F2141))</f>
        <v/>
      </c>
      <c r="M2141" s="30">
        <f>IF(OR(H2141="",H2141=0),"",IF(K2141="",IF(J2141="","",IF(OR(ISTEXT(J2141),ISTEXT(H2141)),"",J2141/H2141)),IF(OR(ISTEXT(L2141),ISTEXT(H2141)),"",L2141/H2141)))</f>
        <v/>
      </c>
    </row>
    <row r="2142" ht="13.35" customHeight="1" s="162">
      <c r="B2142" s="307" t="n"/>
      <c r="C2142" s="307" t="n"/>
      <c r="E2142" s="307" t="n"/>
      <c r="F2142" s="32" t="n"/>
      <c r="G2142" s="33">
        <f>IF(F2142="", "", IF(OR(ISTEXT(H2142),ISTEXT(F2142)),"",H2142/F2142))</f>
        <v/>
      </c>
      <c r="H2142" s="33" t="n"/>
      <c r="I2142" s="33" t="n"/>
      <c r="J2142" s="33">
        <f>IF(I2142="", "", IF(OR(ISTEXT(I2142),ISTEXT($F2142)),"",I2142*$F2142))</f>
        <v/>
      </c>
      <c r="K2142" s="33" t="n"/>
      <c r="L2142" s="33">
        <f>IF(K2142="", "", IF(OR(ISTEXT(K2142),ISTEXT($F2142)),"",K2142*$F2142))</f>
        <v/>
      </c>
      <c r="M2142" s="30">
        <f>IF(OR(H2142="",H2142=0),"",IF(K2142="",IF(J2142="","",IF(OR(ISTEXT(J2142),ISTEXT(H2142)),"",J2142/H2142)),IF(OR(ISTEXT(L2142),ISTEXT(H2142)),"",L2142/H2142)))</f>
        <v/>
      </c>
    </row>
    <row r="2143" ht="13.35" customHeight="1" s="162">
      <c r="B2143" s="307" t="n"/>
      <c r="C2143" s="307" t="n"/>
      <c r="E2143" s="307" t="n"/>
      <c r="F2143" s="32" t="n"/>
      <c r="G2143" s="33">
        <f>IF(F2143="", "", IF(OR(ISTEXT(H2143),ISTEXT(F2143)),"",H2143/F2143))</f>
        <v/>
      </c>
      <c r="H2143" s="33" t="n"/>
      <c r="I2143" s="33" t="n"/>
      <c r="J2143" s="33">
        <f>IF(I2143="", "", IF(OR(ISTEXT(I2143),ISTEXT($F2143)),"",I2143*$F2143))</f>
        <v/>
      </c>
      <c r="K2143" s="33" t="n"/>
      <c r="L2143" s="33">
        <f>IF(K2143="", "", IF(OR(ISTEXT(K2143),ISTEXT($F2143)),"",K2143*$F2143))</f>
        <v/>
      </c>
      <c r="M2143" s="30">
        <f>IF(OR(H2143="",H2143=0),"",IF(K2143="",IF(J2143="","",IF(OR(ISTEXT(J2143),ISTEXT(H2143)),"",J2143/H2143)),IF(OR(ISTEXT(L2143),ISTEXT(H2143)),"",L2143/H2143)))</f>
        <v/>
      </c>
    </row>
    <row r="2144" ht="13.35" customHeight="1" s="162">
      <c r="B2144" s="307" t="n"/>
      <c r="C2144" s="307" t="n"/>
      <c r="E2144" s="307" t="n"/>
      <c r="F2144" s="32" t="n"/>
      <c r="G2144" s="33">
        <f>IF(F2144="", "", IF(OR(ISTEXT(H2144),ISTEXT(F2144)),"",H2144/F2144))</f>
        <v/>
      </c>
      <c r="H2144" s="33" t="n"/>
      <c r="I2144" s="33" t="n"/>
      <c r="J2144" s="33">
        <f>IF(I2144="", "", IF(OR(ISTEXT(I2144),ISTEXT($F2144)),"",I2144*$F2144))</f>
        <v/>
      </c>
      <c r="K2144" s="33" t="n"/>
      <c r="L2144" s="33">
        <f>IF(K2144="", "", IF(OR(ISTEXT(K2144),ISTEXT($F2144)),"",K2144*$F2144))</f>
        <v/>
      </c>
      <c r="M2144" s="30">
        <f>IF(OR(H2144="",H2144=0),"",IF(K2144="",IF(J2144="","",IF(OR(ISTEXT(J2144),ISTEXT(H2144)),"",J2144/H2144)),IF(OR(ISTEXT(L2144),ISTEXT(H2144)),"",L2144/H2144)))</f>
        <v/>
      </c>
    </row>
    <row r="2145" ht="13.35" customHeight="1" s="162">
      <c r="B2145" s="307" t="n"/>
      <c r="C2145" s="307" t="n"/>
      <c r="E2145" s="307" t="n"/>
      <c r="F2145" s="32" t="n"/>
      <c r="G2145" s="33">
        <f>IF(F2145="", "", IF(OR(ISTEXT(H2145),ISTEXT(F2145)),"",H2145/F2145))</f>
        <v/>
      </c>
      <c r="H2145" s="33" t="n"/>
      <c r="I2145" s="33" t="n"/>
      <c r="J2145" s="33">
        <f>IF(I2145="", "", IF(OR(ISTEXT(I2145),ISTEXT($F2145)),"",I2145*$F2145))</f>
        <v/>
      </c>
      <c r="K2145" s="33" t="n"/>
      <c r="L2145" s="33">
        <f>IF(K2145="", "", IF(OR(ISTEXT(K2145),ISTEXT($F2145)),"",K2145*$F2145))</f>
        <v/>
      </c>
      <c r="M2145" s="30">
        <f>IF(OR(H2145="",H2145=0),"",IF(K2145="",IF(J2145="","",IF(OR(ISTEXT(J2145),ISTEXT(H2145)),"",J2145/H2145)),IF(OR(ISTEXT(L2145),ISTEXT(H2145)),"",L2145/H2145)))</f>
        <v/>
      </c>
    </row>
    <row r="2146" ht="13.35" customHeight="1" s="162">
      <c r="B2146" s="307" t="n"/>
      <c r="C2146" s="307" t="n"/>
      <c r="E2146" s="307" t="n"/>
      <c r="F2146" s="32" t="n"/>
      <c r="G2146" s="33">
        <f>IF(F2146="", "", IF(OR(ISTEXT(H2146),ISTEXT(F2146)),"",H2146/F2146))</f>
        <v/>
      </c>
      <c r="H2146" s="33" t="n"/>
      <c r="I2146" s="33" t="n"/>
      <c r="J2146" s="33">
        <f>IF(I2146="", "", IF(OR(ISTEXT(I2146),ISTEXT($F2146)),"",I2146*$F2146))</f>
        <v/>
      </c>
      <c r="K2146" s="33" t="n"/>
      <c r="L2146" s="33">
        <f>IF(K2146="", "", IF(OR(ISTEXT(K2146),ISTEXT($F2146)),"",K2146*$F2146))</f>
        <v/>
      </c>
      <c r="M2146" s="30">
        <f>IF(OR(H2146="",H2146=0),"",IF(K2146="",IF(J2146="","",IF(OR(ISTEXT(J2146),ISTEXT(H2146)),"",J2146/H2146)),IF(OR(ISTEXT(L2146),ISTEXT(H2146)),"",L2146/H2146)))</f>
        <v/>
      </c>
    </row>
    <row r="2147" ht="13.35" customHeight="1" s="162">
      <c r="B2147" s="307" t="n"/>
      <c r="C2147" s="307" t="n"/>
      <c r="E2147" s="307" t="n"/>
      <c r="F2147" s="32" t="n"/>
      <c r="G2147" s="33">
        <f>IF(F2147="", "", IF(OR(ISTEXT(H2147),ISTEXT(F2147)),"",H2147/F2147))</f>
        <v/>
      </c>
      <c r="H2147" s="33" t="n"/>
      <c r="I2147" s="33" t="n"/>
      <c r="J2147" s="33">
        <f>IF(I2147="", "", IF(OR(ISTEXT(I2147),ISTEXT($F2147)),"",I2147*$F2147))</f>
        <v/>
      </c>
      <c r="K2147" s="33" t="n"/>
      <c r="L2147" s="33">
        <f>IF(K2147="", "", IF(OR(ISTEXT(K2147),ISTEXT($F2147)),"",K2147*$F2147))</f>
        <v/>
      </c>
      <c r="M2147" s="30">
        <f>IF(OR(H2147="",H2147=0),"",IF(K2147="",IF(J2147="","",IF(OR(ISTEXT(J2147),ISTEXT(H2147)),"",J2147/H2147)),IF(OR(ISTEXT(L2147),ISTEXT(H2147)),"",L2147/H2147)))</f>
        <v/>
      </c>
    </row>
    <row r="2148" ht="13.35" customHeight="1" s="162">
      <c r="B2148" s="307" t="n"/>
      <c r="C2148" s="307" t="n"/>
      <c r="E2148" s="307" t="n"/>
      <c r="F2148" s="32" t="n"/>
      <c r="G2148" s="33">
        <f>IF(F2148="", "", IF(OR(ISTEXT(H2148),ISTEXT(F2148)),"",H2148/F2148))</f>
        <v/>
      </c>
      <c r="H2148" s="33" t="n"/>
      <c r="I2148" s="33" t="n"/>
      <c r="J2148" s="33">
        <f>IF(I2148="", "", IF(OR(ISTEXT(I2148),ISTEXT($F2148)),"",I2148*$F2148))</f>
        <v/>
      </c>
      <c r="K2148" s="33" t="n"/>
      <c r="L2148" s="33">
        <f>IF(K2148="", "", IF(OR(ISTEXT(K2148),ISTEXT($F2148)),"",K2148*$F2148))</f>
        <v/>
      </c>
      <c r="M2148" s="30">
        <f>IF(OR(H2148="",H2148=0),"",IF(K2148="",IF(J2148="","",IF(OR(ISTEXT(J2148),ISTEXT(H2148)),"",J2148/H2148)),IF(OR(ISTEXT(L2148),ISTEXT(H2148)),"",L2148/H2148)))</f>
        <v/>
      </c>
    </row>
    <row r="2149" ht="13.35" customHeight="1" s="162">
      <c r="B2149" s="307" t="n"/>
      <c r="C2149" s="307" t="n"/>
      <c r="E2149" s="307" t="n"/>
      <c r="F2149" s="32" t="n"/>
      <c r="G2149" s="33">
        <f>IF(F2149="", "", IF(OR(ISTEXT(H2149),ISTEXT(F2149)),"",H2149/F2149))</f>
        <v/>
      </c>
      <c r="H2149" s="33" t="n"/>
      <c r="I2149" s="33" t="n"/>
      <c r="J2149" s="33">
        <f>IF(I2149="", "", IF(OR(ISTEXT(I2149),ISTEXT($F2149)),"",I2149*$F2149))</f>
        <v/>
      </c>
      <c r="K2149" s="33" t="n"/>
      <c r="L2149" s="33">
        <f>IF(K2149="", "", IF(OR(ISTEXT(K2149),ISTEXT($F2149)),"",K2149*$F2149))</f>
        <v/>
      </c>
      <c r="M2149" s="30">
        <f>IF(OR(H2149="",H2149=0),"",IF(K2149="",IF(J2149="","",IF(OR(ISTEXT(J2149),ISTEXT(H2149)),"",J2149/H2149)),IF(OR(ISTEXT(L2149),ISTEXT(H2149)),"",L2149/H2149)))</f>
        <v/>
      </c>
    </row>
    <row r="2150" ht="13.35" customHeight="1" s="162">
      <c r="B2150" s="307" t="n"/>
      <c r="C2150" s="307" t="n"/>
      <c r="E2150" s="307" t="n"/>
      <c r="F2150" s="32" t="n"/>
      <c r="G2150" s="33">
        <f>IF(F2150="", "", IF(OR(ISTEXT(H2150),ISTEXT(F2150)),"",H2150/F2150))</f>
        <v/>
      </c>
      <c r="H2150" s="33" t="n"/>
      <c r="I2150" s="33" t="n"/>
      <c r="J2150" s="33">
        <f>IF(I2150="", "", IF(OR(ISTEXT(I2150),ISTEXT($F2150)),"",I2150*$F2150))</f>
        <v/>
      </c>
      <c r="K2150" s="33" t="n"/>
      <c r="L2150" s="33">
        <f>IF(K2150="", "", IF(OR(ISTEXT(K2150),ISTEXT($F2150)),"",K2150*$F2150))</f>
        <v/>
      </c>
      <c r="M2150" s="30">
        <f>IF(OR(H2150="",H2150=0),"",IF(K2150="",IF(J2150="","",IF(OR(ISTEXT(J2150),ISTEXT(H2150)),"",J2150/H2150)),IF(OR(ISTEXT(L2150),ISTEXT(H2150)),"",L2150/H2150)))</f>
        <v/>
      </c>
    </row>
    <row r="2151" ht="13.35" customHeight="1" s="162">
      <c r="B2151" s="307" t="n"/>
      <c r="C2151" s="307" t="n"/>
      <c r="E2151" s="307" t="n"/>
      <c r="F2151" s="32" t="n"/>
      <c r="G2151" s="33">
        <f>IF(F2151="", "", IF(OR(ISTEXT(H2151),ISTEXT(F2151)),"",H2151/F2151))</f>
        <v/>
      </c>
      <c r="H2151" s="33" t="n"/>
      <c r="I2151" s="33" t="n"/>
      <c r="J2151" s="33">
        <f>IF(I2151="", "", IF(OR(ISTEXT(I2151),ISTEXT($F2151)),"",I2151*$F2151))</f>
        <v/>
      </c>
      <c r="K2151" s="33" t="n"/>
      <c r="L2151" s="33">
        <f>IF(K2151="", "", IF(OR(ISTEXT(K2151),ISTEXT($F2151)),"",K2151*$F2151))</f>
        <v/>
      </c>
      <c r="M2151" s="30">
        <f>IF(OR(H2151="",H2151=0),"",IF(K2151="",IF(J2151="","",IF(OR(ISTEXT(J2151),ISTEXT(H2151)),"",J2151/H2151)),IF(OR(ISTEXT(L2151),ISTEXT(H2151)),"",L2151/H2151)))</f>
        <v/>
      </c>
    </row>
    <row r="2152" ht="13.35" customHeight="1" s="162">
      <c r="B2152" s="307" t="n"/>
      <c r="C2152" s="307" t="n"/>
      <c r="E2152" s="307" t="n"/>
      <c r="F2152" s="32" t="n"/>
      <c r="G2152" s="33">
        <f>IF(F2152="", "", IF(OR(ISTEXT(H2152),ISTEXT(F2152)),"",H2152/F2152))</f>
        <v/>
      </c>
      <c r="H2152" s="33" t="n"/>
      <c r="I2152" s="33" t="n"/>
      <c r="J2152" s="33">
        <f>IF(I2152="", "", IF(OR(ISTEXT(I2152),ISTEXT($F2152)),"",I2152*$F2152))</f>
        <v/>
      </c>
      <c r="K2152" s="33" t="n"/>
      <c r="L2152" s="33">
        <f>IF(K2152="", "", IF(OR(ISTEXT(K2152),ISTEXT($F2152)),"",K2152*$F2152))</f>
        <v/>
      </c>
      <c r="M2152" s="30">
        <f>IF(OR(H2152="",H2152=0),"",IF(K2152="",IF(J2152="","",IF(OR(ISTEXT(J2152),ISTEXT(H2152)),"",J2152/H2152)),IF(OR(ISTEXT(L2152),ISTEXT(H2152)),"",L2152/H2152)))</f>
        <v/>
      </c>
    </row>
    <row r="2153" ht="13.35" customHeight="1" s="162">
      <c r="B2153" s="307" t="n"/>
      <c r="C2153" s="307" t="n"/>
      <c r="E2153" s="307" t="n"/>
      <c r="F2153" s="32" t="n"/>
      <c r="G2153" s="33">
        <f>IF(F2153="", "", IF(OR(ISTEXT(H2153),ISTEXT(F2153)),"",H2153/F2153))</f>
        <v/>
      </c>
      <c r="H2153" s="33" t="n"/>
      <c r="I2153" s="33" t="n"/>
      <c r="J2153" s="33">
        <f>IF(I2153="", "", IF(OR(ISTEXT(I2153),ISTEXT($F2153)),"",I2153*$F2153))</f>
        <v/>
      </c>
      <c r="K2153" s="33" t="n"/>
      <c r="L2153" s="33">
        <f>IF(K2153="", "", IF(OR(ISTEXT(K2153),ISTEXT($F2153)),"",K2153*$F2153))</f>
        <v/>
      </c>
      <c r="M2153" s="30">
        <f>IF(OR(H2153="",H2153=0),"",IF(K2153="",IF(J2153="","",IF(OR(ISTEXT(J2153),ISTEXT(H2153)),"",J2153/H2153)),IF(OR(ISTEXT(L2153),ISTEXT(H2153)),"",L2153/H2153)))</f>
        <v/>
      </c>
    </row>
    <row r="2154" ht="13.35" customHeight="1" s="162">
      <c r="B2154" s="307" t="n"/>
      <c r="C2154" s="307" t="n"/>
      <c r="E2154" s="307" t="n"/>
      <c r="F2154" s="32" t="n"/>
      <c r="G2154" s="33">
        <f>IF(F2154="", "", IF(OR(ISTEXT(H2154),ISTEXT(F2154)),"",H2154/F2154))</f>
        <v/>
      </c>
      <c r="H2154" s="33" t="n"/>
      <c r="I2154" s="33" t="n"/>
      <c r="J2154" s="33">
        <f>IF(I2154="", "", IF(OR(ISTEXT(I2154),ISTEXT($F2154)),"",I2154*$F2154))</f>
        <v/>
      </c>
      <c r="K2154" s="33" t="n"/>
      <c r="L2154" s="33">
        <f>IF(K2154="", "", IF(OR(ISTEXT(K2154),ISTEXT($F2154)),"",K2154*$F2154))</f>
        <v/>
      </c>
      <c r="M2154" s="30">
        <f>IF(OR(H2154="",H2154=0),"",IF(K2154="",IF(J2154="","",IF(OR(ISTEXT(J2154),ISTEXT(H2154)),"",J2154/H2154)),IF(OR(ISTEXT(L2154),ISTEXT(H2154)),"",L2154/H2154)))</f>
        <v/>
      </c>
    </row>
    <row r="2155" ht="13.35" customHeight="1" s="162">
      <c r="B2155" s="307" t="n"/>
      <c r="C2155" s="307" t="n"/>
      <c r="E2155" s="307" t="n"/>
      <c r="F2155" s="32" t="n"/>
      <c r="G2155" s="33">
        <f>IF(F2155="", "", IF(OR(ISTEXT(H2155),ISTEXT(F2155)),"",H2155/F2155))</f>
        <v/>
      </c>
      <c r="H2155" s="33" t="n"/>
      <c r="I2155" s="33" t="n"/>
      <c r="J2155" s="33">
        <f>IF(I2155="", "", IF(OR(ISTEXT(I2155),ISTEXT($F2155)),"",I2155*$F2155))</f>
        <v/>
      </c>
      <c r="K2155" s="33" t="n"/>
      <c r="L2155" s="33">
        <f>IF(K2155="", "", IF(OR(ISTEXT(K2155),ISTEXT($F2155)),"",K2155*$F2155))</f>
        <v/>
      </c>
      <c r="M2155" s="30">
        <f>IF(OR(H2155="",H2155=0),"",IF(K2155="",IF(J2155="","",IF(OR(ISTEXT(J2155),ISTEXT(H2155)),"",J2155/H2155)),IF(OR(ISTEXT(L2155),ISTEXT(H2155)),"",L2155/H2155)))</f>
        <v/>
      </c>
    </row>
    <row r="2156" ht="13.35" customHeight="1" s="162">
      <c r="B2156" s="307" t="n"/>
      <c r="C2156" s="307" t="n"/>
      <c r="E2156" s="307" t="n"/>
      <c r="F2156" s="32" t="n"/>
      <c r="G2156" s="33">
        <f>IF(F2156="", "", IF(OR(ISTEXT(H2156),ISTEXT(F2156)),"",H2156/F2156))</f>
        <v/>
      </c>
      <c r="H2156" s="33" t="n"/>
      <c r="I2156" s="33" t="n"/>
      <c r="J2156" s="33">
        <f>IF(I2156="", "", IF(OR(ISTEXT(I2156),ISTEXT($F2156)),"",I2156*$F2156))</f>
        <v/>
      </c>
      <c r="K2156" s="33" t="n"/>
      <c r="L2156" s="33">
        <f>IF(K2156="", "", IF(OR(ISTEXT(K2156),ISTEXT($F2156)),"",K2156*$F2156))</f>
        <v/>
      </c>
      <c r="M2156" s="30">
        <f>IF(OR(H2156="",H2156=0),"",IF(K2156="",IF(J2156="","",IF(OR(ISTEXT(J2156),ISTEXT(H2156)),"",J2156/H2156)),IF(OR(ISTEXT(L2156),ISTEXT(H2156)),"",L2156/H2156)))</f>
        <v/>
      </c>
    </row>
    <row r="2157" ht="13.35" customHeight="1" s="162">
      <c r="B2157" s="307" t="n"/>
      <c r="C2157" s="307" t="n"/>
      <c r="E2157" s="307" t="n"/>
      <c r="F2157" s="32" t="n"/>
      <c r="G2157" s="33">
        <f>IF(F2157="", "", IF(OR(ISTEXT(H2157),ISTEXT(F2157)),"",H2157/F2157))</f>
        <v/>
      </c>
      <c r="H2157" s="33" t="n"/>
      <c r="I2157" s="33" t="n"/>
      <c r="J2157" s="33">
        <f>IF(I2157="", "", IF(OR(ISTEXT(I2157),ISTEXT($F2157)),"",I2157*$F2157))</f>
        <v/>
      </c>
      <c r="K2157" s="33" t="n"/>
      <c r="L2157" s="33">
        <f>IF(K2157="", "", IF(OR(ISTEXT(K2157),ISTEXT($F2157)),"",K2157*$F2157))</f>
        <v/>
      </c>
      <c r="M2157" s="30">
        <f>IF(OR(H2157="",H2157=0),"",IF(K2157="",IF(J2157="","",IF(OR(ISTEXT(J2157),ISTEXT(H2157)),"",J2157/H2157)),IF(OR(ISTEXT(L2157),ISTEXT(H2157)),"",L2157/H2157)))</f>
        <v/>
      </c>
    </row>
    <row r="2158" ht="13.35" customHeight="1" s="162">
      <c r="B2158" s="307" t="n"/>
      <c r="C2158" s="307" t="n"/>
      <c r="E2158" s="307" t="n"/>
      <c r="F2158" s="32" t="n"/>
      <c r="G2158" s="33">
        <f>IF(F2158="", "", IF(OR(ISTEXT(H2158),ISTEXT(F2158)),"",H2158/F2158))</f>
        <v/>
      </c>
      <c r="H2158" s="33" t="n"/>
      <c r="I2158" s="33" t="n"/>
      <c r="J2158" s="33">
        <f>IF(I2158="", "", IF(OR(ISTEXT(I2158),ISTEXT($F2158)),"",I2158*$F2158))</f>
        <v/>
      </c>
      <c r="K2158" s="33" t="n"/>
      <c r="L2158" s="33">
        <f>IF(K2158="", "", IF(OR(ISTEXT(K2158),ISTEXT($F2158)),"",K2158*$F2158))</f>
        <v/>
      </c>
      <c r="M2158" s="30">
        <f>IF(OR(H2158="",H2158=0),"",IF(K2158="",IF(J2158="","",IF(OR(ISTEXT(J2158),ISTEXT(H2158)),"",J2158/H2158)),IF(OR(ISTEXT(L2158),ISTEXT(H2158)),"",L2158/H2158)))</f>
        <v/>
      </c>
    </row>
    <row r="2159" ht="13.35" customHeight="1" s="162">
      <c r="B2159" s="307" t="n"/>
      <c r="C2159" s="307" t="n"/>
      <c r="E2159" s="307" t="n"/>
      <c r="F2159" s="32" t="n"/>
      <c r="G2159" s="33">
        <f>IF(F2159="", "", IF(OR(ISTEXT(H2159),ISTEXT(F2159)),"",H2159/F2159))</f>
        <v/>
      </c>
      <c r="H2159" s="33" t="n"/>
      <c r="I2159" s="33" t="n"/>
      <c r="J2159" s="33">
        <f>IF(I2159="", "", IF(OR(ISTEXT(I2159),ISTEXT($F2159)),"",I2159*$F2159))</f>
        <v/>
      </c>
      <c r="K2159" s="33" t="n"/>
      <c r="L2159" s="33">
        <f>IF(K2159="", "", IF(OR(ISTEXT(K2159),ISTEXT($F2159)),"",K2159*$F2159))</f>
        <v/>
      </c>
      <c r="M2159" s="30">
        <f>IF(OR(H2159="",H2159=0),"",IF(K2159="",IF(J2159="","",IF(OR(ISTEXT(J2159),ISTEXT(H2159)),"",J2159/H2159)),IF(OR(ISTEXT(L2159),ISTEXT(H2159)),"",L2159/H2159)))</f>
        <v/>
      </c>
    </row>
    <row r="2160" ht="13.35" customHeight="1" s="162">
      <c r="B2160" s="307" t="n"/>
      <c r="C2160" s="307" t="n"/>
      <c r="E2160" s="307" t="n"/>
      <c r="F2160" s="32" t="n"/>
      <c r="G2160" s="33">
        <f>IF(F2160="", "", IF(OR(ISTEXT(H2160),ISTEXT(F2160)),"",H2160/F2160))</f>
        <v/>
      </c>
      <c r="H2160" s="33" t="n"/>
      <c r="I2160" s="33" t="n"/>
      <c r="J2160" s="33">
        <f>IF(I2160="", "", IF(OR(ISTEXT(I2160),ISTEXT($F2160)),"",I2160*$F2160))</f>
        <v/>
      </c>
      <c r="K2160" s="33" t="n"/>
      <c r="L2160" s="33">
        <f>IF(K2160="", "", IF(OR(ISTEXT(K2160),ISTEXT($F2160)),"",K2160*$F2160))</f>
        <v/>
      </c>
      <c r="M2160" s="30">
        <f>IF(OR(H2160="",H2160=0),"",IF(K2160="",IF(J2160="","",IF(OR(ISTEXT(J2160),ISTEXT(H2160)),"",J2160/H2160)),IF(OR(ISTEXT(L2160),ISTEXT(H2160)),"",L2160/H2160)))</f>
        <v/>
      </c>
    </row>
    <row r="2161" ht="13.35" customHeight="1" s="162">
      <c r="B2161" s="307" t="n"/>
      <c r="C2161" s="307" t="n"/>
      <c r="E2161" s="307" t="n"/>
      <c r="F2161" s="32" t="n"/>
      <c r="G2161" s="33">
        <f>IF(F2161="", "", IF(OR(ISTEXT(H2161),ISTEXT(F2161)),"",H2161/F2161))</f>
        <v/>
      </c>
      <c r="H2161" s="33" t="n"/>
      <c r="I2161" s="33" t="n"/>
      <c r="J2161" s="33">
        <f>IF(I2161="", "", IF(OR(ISTEXT(I2161),ISTEXT($F2161)),"",I2161*$F2161))</f>
        <v/>
      </c>
      <c r="K2161" s="33" t="n"/>
      <c r="L2161" s="33">
        <f>IF(K2161="", "", IF(OR(ISTEXT(K2161),ISTEXT($F2161)),"",K2161*$F2161))</f>
        <v/>
      </c>
      <c r="M2161" s="30">
        <f>IF(OR(H2161="",H2161=0),"",IF(K2161="",IF(J2161="","",IF(OR(ISTEXT(J2161),ISTEXT(H2161)),"",J2161/H2161)),IF(OR(ISTEXT(L2161),ISTEXT(H2161)),"",L2161/H2161)))</f>
        <v/>
      </c>
    </row>
    <row r="2162" ht="13.35" customHeight="1" s="162">
      <c r="B2162" s="307" t="n"/>
      <c r="C2162" s="307" t="n"/>
      <c r="E2162" s="307" t="n"/>
      <c r="F2162" s="32" t="n"/>
      <c r="G2162" s="33">
        <f>IF(F2162="", "", IF(OR(ISTEXT(H2162),ISTEXT(F2162)),"",H2162/F2162))</f>
        <v/>
      </c>
      <c r="H2162" s="33" t="n"/>
      <c r="I2162" s="33" t="n"/>
      <c r="J2162" s="33">
        <f>IF(I2162="", "", IF(OR(ISTEXT(I2162),ISTEXT($F2162)),"",I2162*$F2162))</f>
        <v/>
      </c>
      <c r="K2162" s="33" t="n"/>
      <c r="L2162" s="33">
        <f>IF(K2162="", "", IF(OR(ISTEXT(K2162),ISTEXT($F2162)),"",K2162*$F2162))</f>
        <v/>
      </c>
      <c r="M2162" s="30">
        <f>IF(OR(H2162="",H2162=0),"",IF(K2162="",IF(J2162="","",IF(OR(ISTEXT(J2162),ISTEXT(H2162)),"",J2162/H2162)),IF(OR(ISTEXT(L2162),ISTEXT(H2162)),"",L2162/H2162)))</f>
        <v/>
      </c>
    </row>
    <row r="2163" ht="13.35" customHeight="1" s="162">
      <c r="B2163" s="307" t="n"/>
      <c r="C2163" s="307" t="n"/>
      <c r="E2163" s="307" t="n"/>
      <c r="F2163" s="32" t="n"/>
      <c r="G2163" s="33">
        <f>IF(F2163="", "", IF(OR(ISTEXT(H2163),ISTEXT(F2163)),"",H2163/F2163))</f>
        <v/>
      </c>
      <c r="H2163" s="33" t="n"/>
      <c r="I2163" s="33" t="n"/>
      <c r="J2163" s="33">
        <f>IF(I2163="", "", IF(OR(ISTEXT(I2163),ISTEXT($F2163)),"",I2163*$F2163))</f>
        <v/>
      </c>
      <c r="K2163" s="33" t="n"/>
      <c r="L2163" s="33">
        <f>IF(K2163="", "", IF(OR(ISTEXT(K2163),ISTEXT($F2163)),"",K2163*$F2163))</f>
        <v/>
      </c>
      <c r="M2163" s="30">
        <f>IF(OR(H2163="",H2163=0),"",IF(K2163="",IF(J2163="","",IF(OR(ISTEXT(J2163),ISTEXT(H2163)),"",J2163/H2163)),IF(OR(ISTEXT(L2163),ISTEXT(H2163)),"",L2163/H2163)))</f>
        <v/>
      </c>
    </row>
    <row r="2164" ht="13.35" customHeight="1" s="162">
      <c r="B2164" s="307" t="n"/>
      <c r="C2164" s="307" t="n"/>
      <c r="E2164" s="307" t="n"/>
      <c r="F2164" s="32" t="n"/>
      <c r="G2164" s="33">
        <f>IF(F2164="", "", IF(OR(ISTEXT(H2164),ISTEXT(F2164)),"",H2164/F2164))</f>
        <v/>
      </c>
      <c r="H2164" s="33" t="n"/>
      <c r="I2164" s="33" t="n"/>
      <c r="J2164" s="33">
        <f>IF(I2164="", "", IF(OR(ISTEXT(I2164),ISTEXT($F2164)),"",I2164*$F2164))</f>
        <v/>
      </c>
      <c r="K2164" s="33" t="n"/>
      <c r="L2164" s="33">
        <f>IF(K2164="", "", IF(OR(ISTEXT(K2164),ISTEXT($F2164)),"",K2164*$F2164))</f>
        <v/>
      </c>
      <c r="M2164" s="30">
        <f>IF(OR(H2164="",H2164=0),"",IF(K2164="",IF(J2164="","",IF(OR(ISTEXT(J2164),ISTEXT(H2164)),"",J2164/H2164)),IF(OR(ISTEXT(L2164),ISTEXT(H2164)),"",L2164/H2164)))</f>
        <v/>
      </c>
    </row>
    <row r="2165" ht="13.35" customHeight="1" s="162">
      <c r="B2165" s="307" t="n"/>
      <c r="C2165" s="307" t="n"/>
      <c r="E2165" s="307" t="n"/>
      <c r="F2165" s="32" t="n"/>
      <c r="G2165" s="33">
        <f>IF(F2165="", "", IF(OR(ISTEXT(H2165),ISTEXT(F2165)),"",H2165/F2165))</f>
        <v/>
      </c>
      <c r="H2165" s="33" t="n"/>
      <c r="I2165" s="33" t="n"/>
      <c r="J2165" s="33">
        <f>IF(I2165="", "", IF(OR(ISTEXT(I2165),ISTEXT($F2165)),"",I2165*$F2165))</f>
        <v/>
      </c>
      <c r="K2165" s="33" t="n"/>
      <c r="L2165" s="33">
        <f>IF(K2165="", "", IF(OR(ISTEXT(K2165),ISTEXT($F2165)),"",K2165*$F2165))</f>
        <v/>
      </c>
      <c r="M2165" s="30">
        <f>IF(OR(H2165="",H2165=0),"",IF(K2165="",IF(J2165="","",IF(OR(ISTEXT(J2165),ISTEXT(H2165)),"",J2165/H2165)),IF(OR(ISTEXT(L2165),ISTEXT(H2165)),"",L2165/H2165)))</f>
        <v/>
      </c>
    </row>
    <row r="2166" ht="13.35" customHeight="1" s="162">
      <c r="B2166" s="307" t="n"/>
      <c r="C2166" s="307" t="n"/>
      <c r="E2166" s="307" t="n"/>
      <c r="F2166" s="32" t="n"/>
      <c r="G2166" s="33">
        <f>IF(F2166="", "", IF(OR(ISTEXT(H2166),ISTEXT(F2166)),"",H2166/F2166))</f>
        <v/>
      </c>
      <c r="H2166" s="33" t="n"/>
      <c r="I2166" s="33" t="n"/>
      <c r="J2166" s="33">
        <f>IF(I2166="", "", IF(OR(ISTEXT(I2166),ISTEXT($F2166)),"",I2166*$F2166))</f>
        <v/>
      </c>
      <c r="K2166" s="33" t="n"/>
      <c r="L2166" s="33">
        <f>IF(K2166="", "", IF(OR(ISTEXT(K2166),ISTEXT($F2166)),"",K2166*$F2166))</f>
        <v/>
      </c>
      <c r="M2166" s="30">
        <f>IF(OR(H2166="",H2166=0),"",IF(K2166="",IF(J2166="","",IF(OR(ISTEXT(J2166),ISTEXT(H2166)),"",J2166/H2166)),IF(OR(ISTEXT(L2166),ISTEXT(H2166)),"",L2166/H2166)))</f>
        <v/>
      </c>
    </row>
    <row r="2167" ht="13.35" customHeight="1" s="162">
      <c r="B2167" s="307" t="n"/>
      <c r="C2167" s="307" t="n"/>
      <c r="E2167" s="307" t="n"/>
      <c r="F2167" s="32" t="n"/>
      <c r="G2167" s="33">
        <f>IF(F2167="", "", IF(OR(ISTEXT(H2167),ISTEXT(F2167)),"",H2167/F2167))</f>
        <v/>
      </c>
      <c r="H2167" s="33" t="n"/>
      <c r="I2167" s="33" t="n"/>
      <c r="J2167" s="33">
        <f>IF(I2167="", "", IF(OR(ISTEXT(I2167),ISTEXT($F2167)),"",I2167*$F2167))</f>
        <v/>
      </c>
      <c r="K2167" s="33" t="n"/>
      <c r="L2167" s="33">
        <f>IF(K2167="", "", IF(OR(ISTEXT(K2167),ISTEXT($F2167)),"",K2167*$F2167))</f>
        <v/>
      </c>
      <c r="M2167" s="30">
        <f>IF(OR(H2167="",H2167=0),"",IF(K2167="",IF(J2167="","",IF(OR(ISTEXT(J2167),ISTEXT(H2167)),"",J2167/H2167)),IF(OR(ISTEXT(L2167),ISTEXT(H2167)),"",L2167/H2167)))</f>
        <v/>
      </c>
    </row>
    <row r="2168" ht="13.35" customHeight="1" s="162">
      <c r="B2168" s="307" t="n"/>
      <c r="C2168" s="307" t="n"/>
      <c r="E2168" s="307" t="n"/>
      <c r="F2168" s="32" t="n"/>
      <c r="G2168" s="33">
        <f>IF(F2168="", "", IF(OR(ISTEXT(H2168),ISTEXT(F2168)),"",H2168/F2168))</f>
        <v/>
      </c>
      <c r="H2168" s="33" t="n"/>
      <c r="I2168" s="33" t="n"/>
      <c r="J2168" s="33">
        <f>IF(I2168="", "", IF(OR(ISTEXT(I2168),ISTEXT($F2168)),"",I2168*$F2168))</f>
        <v/>
      </c>
      <c r="K2168" s="33" t="n"/>
      <c r="L2168" s="33">
        <f>IF(K2168="", "", IF(OR(ISTEXT(K2168),ISTEXT($F2168)),"",K2168*$F2168))</f>
        <v/>
      </c>
      <c r="M2168" s="30">
        <f>IF(OR(H2168="",H2168=0),"",IF(K2168="",IF(J2168="","",IF(OR(ISTEXT(J2168),ISTEXT(H2168)),"",J2168/H2168)),IF(OR(ISTEXT(L2168),ISTEXT(H2168)),"",L2168/H2168)))</f>
        <v/>
      </c>
    </row>
    <row r="2169" ht="13.35" customHeight="1" s="162">
      <c r="B2169" s="307" t="n"/>
      <c r="C2169" s="307" t="n"/>
      <c r="E2169" s="307" t="n"/>
      <c r="F2169" s="32" t="n"/>
      <c r="G2169" s="33">
        <f>IF(F2169="", "", IF(OR(ISTEXT(H2169),ISTEXT(F2169)),"",H2169/F2169))</f>
        <v/>
      </c>
      <c r="H2169" s="33" t="n"/>
      <c r="I2169" s="33" t="n"/>
      <c r="J2169" s="33">
        <f>IF(I2169="", "", IF(OR(ISTEXT(I2169),ISTEXT($F2169)),"",I2169*$F2169))</f>
        <v/>
      </c>
      <c r="K2169" s="33" t="n"/>
      <c r="L2169" s="33">
        <f>IF(K2169="", "", IF(OR(ISTEXT(K2169),ISTEXT($F2169)),"",K2169*$F2169))</f>
        <v/>
      </c>
      <c r="M2169" s="30">
        <f>IF(OR(H2169="",H2169=0),"",IF(K2169="",IF(J2169="","",IF(OR(ISTEXT(J2169),ISTEXT(H2169)),"",J2169/H2169)),IF(OR(ISTEXT(L2169),ISTEXT(H2169)),"",L2169/H2169)))</f>
        <v/>
      </c>
    </row>
    <row r="2170" ht="13.35" customHeight="1" s="162">
      <c r="B2170" s="307" t="n"/>
      <c r="C2170" s="307" t="n"/>
      <c r="E2170" s="307" t="n"/>
      <c r="F2170" s="32" t="n"/>
      <c r="G2170" s="33">
        <f>IF(F2170="", "", IF(OR(ISTEXT(H2170),ISTEXT(F2170)),"",H2170/F2170))</f>
        <v/>
      </c>
      <c r="H2170" s="33" t="n"/>
      <c r="I2170" s="33" t="n"/>
      <c r="J2170" s="33">
        <f>IF(I2170="", "", IF(OR(ISTEXT(I2170),ISTEXT($F2170)),"",I2170*$F2170))</f>
        <v/>
      </c>
      <c r="K2170" s="33" t="n"/>
      <c r="L2170" s="33">
        <f>IF(K2170="", "", IF(OR(ISTEXT(K2170),ISTEXT($F2170)),"",K2170*$F2170))</f>
        <v/>
      </c>
      <c r="M2170" s="30">
        <f>IF(OR(H2170="",H2170=0),"",IF(K2170="",IF(J2170="","",IF(OR(ISTEXT(J2170),ISTEXT(H2170)),"",J2170/H2170)),IF(OR(ISTEXT(L2170),ISTEXT(H2170)),"",L2170/H2170)))</f>
        <v/>
      </c>
    </row>
    <row r="2171" ht="13.35" customHeight="1" s="162">
      <c r="B2171" s="307" t="n"/>
      <c r="C2171" s="307" t="n"/>
      <c r="E2171" s="307" t="n"/>
      <c r="F2171" s="32" t="n"/>
      <c r="G2171" s="33">
        <f>IF(F2171="", "", IF(OR(ISTEXT(H2171),ISTEXT(F2171)),"",H2171/F2171))</f>
        <v/>
      </c>
      <c r="H2171" s="33" t="n"/>
      <c r="I2171" s="33" t="n"/>
      <c r="J2171" s="33">
        <f>IF(I2171="", "", IF(OR(ISTEXT(I2171),ISTEXT($F2171)),"",I2171*$F2171))</f>
        <v/>
      </c>
      <c r="K2171" s="33" t="n"/>
      <c r="L2171" s="33">
        <f>IF(K2171="", "", IF(OR(ISTEXT(K2171),ISTEXT($F2171)),"",K2171*$F2171))</f>
        <v/>
      </c>
      <c r="M2171" s="30">
        <f>IF(OR(H2171="",H2171=0),"",IF(K2171="",IF(J2171="","",IF(OR(ISTEXT(J2171),ISTEXT(H2171)),"",J2171/H2171)),IF(OR(ISTEXT(L2171),ISTEXT(H2171)),"",L2171/H2171)))</f>
        <v/>
      </c>
    </row>
    <row r="2172" ht="13.35" customHeight="1" s="162">
      <c r="B2172" s="307" t="n"/>
      <c r="C2172" s="307" t="n"/>
      <c r="E2172" s="307" t="n"/>
      <c r="F2172" s="32" t="n"/>
      <c r="G2172" s="33">
        <f>IF(F2172="", "", IF(OR(ISTEXT(H2172),ISTEXT(F2172)),"",H2172/F2172))</f>
        <v/>
      </c>
      <c r="H2172" s="33" t="n"/>
      <c r="I2172" s="33" t="n"/>
      <c r="J2172" s="33">
        <f>IF(I2172="", "", IF(OR(ISTEXT(I2172),ISTEXT($F2172)),"",I2172*$F2172))</f>
        <v/>
      </c>
      <c r="K2172" s="33" t="n"/>
      <c r="L2172" s="33">
        <f>IF(K2172="", "", IF(OR(ISTEXT(K2172),ISTEXT($F2172)),"",K2172*$F2172))</f>
        <v/>
      </c>
      <c r="M2172" s="30">
        <f>IF(OR(H2172="",H2172=0),"",IF(K2172="",IF(J2172="","",IF(OR(ISTEXT(J2172),ISTEXT(H2172)),"",J2172/H2172)),IF(OR(ISTEXT(L2172),ISTEXT(H2172)),"",L2172/H2172)))</f>
        <v/>
      </c>
    </row>
    <row r="2173" ht="13.35" customHeight="1" s="162">
      <c r="B2173" s="307" t="n"/>
      <c r="C2173" s="307" t="n"/>
      <c r="E2173" s="307" t="n"/>
      <c r="F2173" s="32" t="n"/>
      <c r="G2173" s="33">
        <f>IF(F2173="", "", IF(OR(ISTEXT(H2173),ISTEXT(F2173)),"",H2173/F2173))</f>
        <v/>
      </c>
      <c r="H2173" s="33" t="n"/>
      <c r="I2173" s="33" t="n"/>
      <c r="J2173" s="33">
        <f>IF(I2173="", "", IF(OR(ISTEXT(I2173),ISTEXT($F2173)),"",I2173*$F2173))</f>
        <v/>
      </c>
      <c r="K2173" s="33" t="n"/>
      <c r="L2173" s="33">
        <f>IF(K2173="", "", IF(OR(ISTEXT(K2173),ISTEXT($F2173)),"",K2173*$F2173))</f>
        <v/>
      </c>
      <c r="M2173" s="30">
        <f>IF(OR(H2173="",H2173=0),"",IF(K2173="",IF(J2173="","",IF(OR(ISTEXT(J2173),ISTEXT(H2173)),"",J2173/H2173)),IF(OR(ISTEXT(L2173),ISTEXT(H2173)),"",L2173/H2173)))</f>
        <v/>
      </c>
    </row>
    <row r="2174" ht="13.35" customHeight="1" s="162">
      <c r="B2174" s="307" t="n"/>
      <c r="C2174" s="307" t="n"/>
      <c r="E2174" s="307" t="n"/>
      <c r="F2174" s="32" t="n"/>
      <c r="G2174" s="33">
        <f>IF(F2174="", "", IF(OR(ISTEXT(H2174),ISTEXT(F2174)),"",H2174/F2174))</f>
        <v/>
      </c>
      <c r="H2174" s="33" t="n"/>
      <c r="I2174" s="33" t="n"/>
      <c r="J2174" s="33">
        <f>IF(I2174="", "", IF(OR(ISTEXT(I2174),ISTEXT($F2174)),"",I2174*$F2174))</f>
        <v/>
      </c>
      <c r="K2174" s="33" t="n"/>
      <c r="L2174" s="33">
        <f>IF(K2174="", "", IF(OR(ISTEXT(K2174),ISTEXT($F2174)),"",K2174*$F2174))</f>
        <v/>
      </c>
      <c r="M2174" s="30">
        <f>IF(OR(H2174="",H2174=0),"",IF(K2174="",IF(J2174="","",IF(OR(ISTEXT(J2174),ISTEXT(H2174)),"",J2174/H2174)),IF(OR(ISTEXT(L2174),ISTEXT(H2174)),"",L2174/H2174)))</f>
        <v/>
      </c>
    </row>
    <row r="2175" ht="13.35" customHeight="1" s="162">
      <c r="B2175" s="307" t="n"/>
      <c r="C2175" s="307" t="n"/>
      <c r="E2175" s="307" t="n"/>
      <c r="F2175" s="32" t="n"/>
      <c r="G2175" s="33">
        <f>IF(F2175="", "", IF(OR(ISTEXT(H2175),ISTEXT(F2175)),"",H2175/F2175))</f>
        <v/>
      </c>
      <c r="H2175" s="33" t="n"/>
      <c r="I2175" s="33" t="n"/>
      <c r="J2175" s="33">
        <f>IF(I2175="", "", IF(OR(ISTEXT(I2175),ISTEXT($F2175)),"",I2175*$F2175))</f>
        <v/>
      </c>
      <c r="K2175" s="33" t="n"/>
      <c r="L2175" s="33">
        <f>IF(K2175="", "", IF(OR(ISTEXT(K2175),ISTEXT($F2175)),"",K2175*$F2175))</f>
        <v/>
      </c>
      <c r="M2175" s="30">
        <f>IF(OR(H2175="",H2175=0),"",IF(K2175="",IF(J2175="","",IF(OR(ISTEXT(J2175),ISTEXT(H2175)),"",J2175/H2175)),IF(OR(ISTEXT(L2175),ISTEXT(H2175)),"",L2175/H2175)))</f>
        <v/>
      </c>
    </row>
    <row r="2176" ht="13.35" customHeight="1" s="162">
      <c r="B2176" s="307" t="n"/>
      <c r="C2176" s="307" t="n"/>
      <c r="E2176" s="307" t="n"/>
      <c r="F2176" s="32" t="n"/>
      <c r="G2176" s="33">
        <f>IF(F2176="", "", IF(OR(ISTEXT(H2176),ISTEXT(F2176)),"",H2176/F2176))</f>
        <v/>
      </c>
      <c r="H2176" s="33" t="n"/>
      <c r="I2176" s="33" t="n"/>
      <c r="J2176" s="33">
        <f>IF(I2176="", "", IF(OR(ISTEXT(I2176),ISTEXT($F2176)),"",I2176*$F2176))</f>
        <v/>
      </c>
      <c r="K2176" s="33" t="n"/>
      <c r="L2176" s="33">
        <f>IF(K2176="", "", IF(OR(ISTEXT(K2176),ISTEXT($F2176)),"",K2176*$F2176))</f>
        <v/>
      </c>
      <c r="M2176" s="30">
        <f>IF(OR(H2176="",H2176=0),"",IF(K2176="",IF(J2176="","",IF(OR(ISTEXT(J2176),ISTEXT(H2176)),"",J2176/H2176)),IF(OR(ISTEXT(L2176),ISTEXT(H2176)),"",L2176/H2176)))</f>
        <v/>
      </c>
    </row>
    <row r="2177" ht="13.35" customHeight="1" s="162">
      <c r="B2177" s="307" t="n"/>
      <c r="C2177" s="307" t="n"/>
      <c r="E2177" s="307" t="n"/>
      <c r="F2177" s="32" t="n"/>
      <c r="G2177" s="33">
        <f>IF(F2177="", "", IF(OR(ISTEXT(H2177),ISTEXT(F2177)),"",H2177/F2177))</f>
        <v/>
      </c>
      <c r="H2177" s="33" t="n"/>
      <c r="I2177" s="33" t="n"/>
      <c r="J2177" s="33">
        <f>IF(I2177="", "", IF(OR(ISTEXT(I2177),ISTEXT($F2177)),"",I2177*$F2177))</f>
        <v/>
      </c>
      <c r="K2177" s="33" t="n"/>
      <c r="L2177" s="33">
        <f>IF(K2177="", "", IF(OR(ISTEXT(K2177),ISTEXT($F2177)),"",K2177*$F2177))</f>
        <v/>
      </c>
      <c r="M2177" s="30">
        <f>IF(OR(H2177="",H2177=0),"",IF(K2177="",IF(J2177="","",IF(OR(ISTEXT(J2177),ISTEXT(H2177)),"",J2177/H2177)),IF(OR(ISTEXT(L2177),ISTEXT(H2177)),"",L2177/H2177)))</f>
        <v/>
      </c>
    </row>
    <row r="2178" ht="13.35" customHeight="1" s="162">
      <c r="B2178" s="42" t="n"/>
      <c r="C2178" s="231" t="inlineStr">
        <is>
          <t>Subtotal (this page)</t>
        </is>
      </c>
      <c r="D2178" s="159" t="n"/>
      <c r="E2178" s="42" t="n"/>
      <c r="F2178" s="42" t="n"/>
      <c r="G2178" s="43" t="n"/>
      <c r="H2178" s="43">
        <f>IF(SUM(H2140:H2177)=0,"",SUM(H2140:H2177))</f>
        <v/>
      </c>
      <c r="I2178" s="43" t="n"/>
      <c r="J2178" s="43">
        <f>IF(SUM(J2140:J2177)=0,"",SUM(J2140:J2177))</f>
        <v/>
      </c>
      <c r="K2178" s="43" t="n"/>
      <c r="L2178" s="43">
        <f>IF(SUM(L2140:L2177)=0,"",SUM(L2140:L2177))</f>
        <v/>
      </c>
      <c r="M2178" s="35">
        <f>IF(OR(H2178="",H2178=0),"",IF(L2178="",IF(J2178="","",IF(OR(ISTEXT(J2178),ISTEXT(H2178)),"",J2178/H2178)),IF(OR(ISTEXT(L2178),ISTEXT(H2178)),"",L2178/H2178)))</f>
        <v/>
      </c>
    </row>
    <row r="2179" ht="13.35" customHeight="1" s="162">
      <c r="B2179" s="188" t="inlineStr">
        <is>
          <t>Return Air Inlets (cont.)</t>
        </is>
      </c>
      <c r="C2179" s="174" t="n"/>
      <c r="D2179" s="174" t="n"/>
      <c r="E2179" s="174" t="n"/>
      <c r="F2179" s="173" t="n"/>
      <c r="G2179" s="233" t="inlineStr">
        <is>
          <t>Design VEL</t>
        </is>
      </c>
      <c r="H2179" s="194" t="inlineStr">
        <is>
          <t>Design CFM</t>
        </is>
      </c>
      <c r="I2179" s="188" t="inlineStr">
        <is>
          <t>Initial</t>
        </is>
      </c>
      <c r="J2179" s="173" t="n"/>
      <c r="K2179" s="188" t="inlineStr">
        <is>
          <t>Final</t>
        </is>
      </c>
      <c r="L2179" s="173" t="n"/>
      <c r="M2179" s="188" t="inlineStr">
        <is>
          <t>%</t>
        </is>
      </c>
    </row>
    <row r="2180" ht="13.35" customHeight="1" s="162">
      <c r="B2180" s="153" t="inlineStr">
        <is>
          <t>No.</t>
        </is>
      </c>
      <c r="C2180" s="188" t="inlineStr">
        <is>
          <t>Area Served</t>
        </is>
      </c>
      <c r="D2180" s="188" t="inlineStr">
        <is>
          <t>Type</t>
        </is>
      </c>
      <c r="E2180" s="188" t="inlineStr">
        <is>
          <t>Size</t>
        </is>
      </c>
      <c r="F2180" s="188" t="inlineStr">
        <is>
          <t>Ak</t>
        </is>
      </c>
      <c r="G2180" s="440" t="n"/>
      <c r="H2180" s="440" t="n"/>
      <c r="I2180" s="188" t="inlineStr">
        <is>
          <t>VEL</t>
        </is>
      </c>
      <c r="J2180" s="188" t="inlineStr">
        <is>
          <t>CFM</t>
        </is>
      </c>
      <c r="K2180" s="188" t="inlineStr">
        <is>
          <t>VEL</t>
        </is>
      </c>
      <c r="L2180" s="188" t="inlineStr">
        <is>
          <t>CFM</t>
        </is>
      </c>
      <c r="M2180" s="440" t="n"/>
    </row>
    <row r="2181" ht="13.35" customHeight="1" s="162">
      <c r="B2181" s="31" t="n"/>
      <c r="C2181" s="31" t="n"/>
      <c r="E2181" s="31" t="n"/>
      <c r="F2181" s="32" t="n"/>
      <c r="G2181" s="33">
        <f>IF(F2181="", "", IF(OR(ISTEXT(H2181),ISTEXT(F2181)),"",H2181/F2181))</f>
        <v/>
      </c>
      <c r="H2181" s="33" t="n"/>
      <c r="I2181" s="33" t="n"/>
      <c r="J2181" s="33">
        <f>IF(I2181="", "", IF(OR(ISTEXT(I2181),ISTEXT($F2181)),"",I2181*$F2181))</f>
        <v/>
      </c>
      <c r="K2181" s="33" t="n"/>
      <c r="L2181" s="33">
        <f>IF(K2181="", "", IF(OR(ISTEXT(K2181),ISTEXT($F2181)),"",K2181*$F2181))</f>
        <v/>
      </c>
      <c r="M2181" s="30">
        <f>IF(OR(H2181="",H2181=0),"",IF(K2181="",IF(J2181="","",IF(OR(ISTEXT(J2181),ISTEXT(H2181)),"",J2181/H2181)),IF(OR(ISTEXT(L2181),ISTEXT(H2181)),"",L2181/H2181)))</f>
        <v/>
      </c>
    </row>
    <row r="2182" ht="13.35" customHeight="1" s="162">
      <c r="B2182" s="31" t="n"/>
      <c r="C2182" s="31" t="n"/>
      <c r="E2182" s="31" t="n"/>
      <c r="F2182" s="32" t="n"/>
      <c r="G2182" s="33">
        <f>IF(F2182="", "", IF(OR(ISTEXT(H2182),ISTEXT(F2182)),"",H2182/F2182))</f>
        <v/>
      </c>
      <c r="H2182" s="33" t="n"/>
      <c r="I2182" s="33" t="n"/>
      <c r="J2182" s="33">
        <f>IF(I2182="", "", IF(OR(ISTEXT(I2182),ISTEXT($F2182)),"",I2182*$F2182))</f>
        <v/>
      </c>
      <c r="K2182" s="33" t="n"/>
      <c r="L2182" s="33">
        <f>IF(K2182="", "", IF(OR(ISTEXT(K2182),ISTEXT($F2182)),"",K2182*$F2182))</f>
        <v/>
      </c>
      <c r="M2182" s="30">
        <f>IF(OR(H2182="",H2182=0),"",IF(K2182="",IF(J2182="","",IF(OR(ISTEXT(J2182),ISTEXT(H2182)),"",J2182/H2182)),IF(OR(ISTEXT(L2182),ISTEXT(H2182)),"",L2182/H2182)))</f>
        <v/>
      </c>
    </row>
    <row r="2183" ht="13.35" customHeight="1" s="162">
      <c r="B2183" s="31" t="n"/>
      <c r="C2183" s="31" t="n"/>
      <c r="E2183" s="31" t="n"/>
      <c r="F2183" s="32" t="n"/>
      <c r="G2183" s="33">
        <f>IF(F2183="", "", IF(OR(ISTEXT(H2183),ISTEXT(F2183)),"",H2183/F2183))</f>
        <v/>
      </c>
      <c r="H2183" s="33" t="n"/>
      <c r="I2183" s="33" t="n"/>
      <c r="J2183" s="33">
        <f>IF(I2183="", "", IF(OR(ISTEXT(I2183),ISTEXT($F2183)),"",I2183*$F2183))</f>
        <v/>
      </c>
      <c r="K2183" s="33" t="n"/>
      <c r="L2183" s="33">
        <f>IF(K2183="", "", IF(OR(ISTEXT(K2183),ISTEXT($F2183)),"",K2183*$F2183))</f>
        <v/>
      </c>
      <c r="M2183" s="30">
        <f>IF(OR(H2183="",H2183=0),"",IF(K2183="",IF(J2183="","",IF(OR(ISTEXT(J2183),ISTEXT(H2183)),"",J2183/H2183)),IF(OR(ISTEXT(L2183),ISTEXT(H2183)),"",L2183/H2183)))</f>
        <v/>
      </c>
    </row>
    <row r="2184" ht="13.35" customHeight="1" s="162">
      <c r="B2184" s="31" t="n"/>
      <c r="C2184" s="31" t="n"/>
      <c r="E2184" s="31" t="n"/>
      <c r="F2184" s="32" t="n"/>
      <c r="G2184" s="33">
        <f>IF(F2184="", "", IF(OR(ISTEXT(H2184),ISTEXT(F2184)),"",H2184/F2184))</f>
        <v/>
      </c>
      <c r="H2184" s="33" t="n"/>
      <c r="I2184" s="33" t="n"/>
      <c r="J2184" s="33">
        <f>IF(I2184="", "", IF(OR(ISTEXT(I2184),ISTEXT($F2184)),"",I2184*$F2184))</f>
        <v/>
      </c>
      <c r="K2184" s="33" t="n"/>
      <c r="L2184" s="33">
        <f>IF(K2184="", "", IF(OR(ISTEXT(K2184),ISTEXT($F2184)),"",K2184*$F2184))</f>
        <v/>
      </c>
      <c r="M2184" s="30">
        <f>IF(OR(H2184="",H2184=0),"",IF(K2184="",IF(J2184="","",IF(OR(ISTEXT(J2184),ISTEXT(H2184)),"",J2184/H2184)),IF(OR(ISTEXT(L2184),ISTEXT(H2184)),"",L2184/H2184)))</f>
        <v/>
      </c>
    </row>
    <row r="2185" ht="13.35" customHeight="1" s="162">
      <c r="B2185" s="42" t="n"/>
      <c r="C2185" s="231" t="inlineStr">
        <is>
          <t>Subtotal (this page)</t>
        </is>
      </c>
      <c r="D2185" s="159" t="n"/>
      <c r="E2185" s="42" t="n"/>
      <c r="F2185" s="42" t="n"/>
      <c r="G2185" s="43" t="n"/>
      <c r="H2185" s="43">
        <f>IF(SUM(H2181:H2184)=0,"",SUM(H2181:H2184))</f>
        <v/>
      </c>
      <c r="I2185" s="42" t="n"/>
      <c r="J2185" s="43">
        <f>IF(SUM(J2181:J2184)=0,"",SUM(J2181:J2184))</f>
        <v/>
      </c>
      <c r="K2185" s="42" t="n"/>
      <c r="L2185" s="43">
        <f>IF(SUM(L2181:L2184)=0,"",SUM(L2181:L2184))</f>
        <v/>
      </c>
      <c r="M2185" s="35">
        <f>IF(OR(H2185="",H2185=0),"",IF(L2185="",IF(J2185="","",IF(OR(ISTEXT(J2185),ISTEXT(H2185)),"",J2185/H2185)),IF(OR(ISTEXT(L2185),ISTEXT(H2185)),"",L2185/H2185)))</f>
        <v/>
      </c>
    </row>
    <row r="2186" ht="13.35" customHeight="1" s="162">
      <c r="B2186" s="188" t="inlineStr">
        <is>
          <t>Remarks (cont.)</t>
        </is>
      </c>
      <c r="C2186" s="173" t="n"/>
      <c r="D2186" s="154" t="n"/>
      <c r="E2186" s="174" t="n"/>
      <c r="F2186" s="174" t="n"/>
      <c r="G2186" s="174" t="n"/>
      <c r="H2186" s="174" t="n"/>
      <c r="I2186" s="174" t="n"/>
      <c r="J2186" s="174" t="n"/>
      <c r="K2186" s="174" t="n"/>
      <c r="L2186" s="174" t="n"/>
      <c r="M2186" s="173" t="n"/>
    </row>
    <row r="2187" ht="13.35" customHeight="1" s="162">
      <c r="B2187" s="154" t="n"/>
      <c r="C2187" s="174" t="n"/>
      <c r="D2187" s="174" t="n"/>
      <c r="E2187" s="174" t="n"/>
      <c r="F2187" s="174" t="n"/>
      <c r="G2187" s="174" t="n"/>
      <c r="H2187" s="174" t="n"/>
      <c r="I2187" s="174" t="n"/>
      <c r="J2187" s="174" t="n"/>
      <c r="K2187" s="174" t="n"/>
      <c r="L2187" s="174" t="n"/>
      <c r="M2187" s="173" t="n"/>
    </row>
    <row r="2188" ht="13.35" customHeight="1" s="162">
      <c r="B2188" s="200" t="inlineStr">
        <is>
          <t>System</t>
        </is>
      </c>
      <c r="C2188" s="403" t="n"/>
      <c r="D2188" s="209">
        <f>IF('{Equipment Data Entry}'!B28="","",'{Equipment Data Entry}'!B28)</f>
        <v/>
      </c>
      <c r="E2188" s="418" t="n"/>
      <c r="F2188" s="403" t="n"/>
      <c r="G2188" s="200" t="inlineStr">
        <is>
          <t>Service</t>
        </is>
      </c>
      <c r="H2188" s="403" t="n"/>
      <c r="I2188" s="210">
        <f>IF('{Equipment Data Entry}'!C28="","",'{Equipment Data Entry}'!C28)</f>
        <v/>
      </c>
      <c r="J2188" s="418" t="n"/>
      <c r="K2188" s="418" t="n"/>
      <c r="L2188" s="418" t="n"/>
      <c r="M2188" s="403" t="n"/>
    </row>
    <row r="2189" ht="13.35" customHeight="1" s="162">
      <c r="B2189" s="422" t="n"/>
      <c r="C2189" s="423" t="n"/>
      <c r="D2189" s="422" t="n"/>
      <c r="E2189" s="424" t="n"/>
      <c r="F2189" s="423" t="n"/>
      <c r="G2189" s="422" t="n"/>
      <c r="H2189" s="423" t="n"/>
      <c r="I2189" s="422" t="n"/>
      <c r="J2189" s="424" t="n"/>
      <c r="K2189" s="424" t="n"/>
      <c r="L2189" s="424" t="n"/>
      <c r="M2189" s="423" t="n"/>
    </row>
    <row r="2190" ht="13.35" customHeight="1" s="162">
      <c r="B2190" s="425" t="inlineStr">
        <is>
          <t>Drive Type:</t>
        </is>
      </c>
      <c r="D2190" s="426" t="n"/>
      <c r="E2190" s="425" t="inlineStr">
        <is>
          <t>Rotation – Design:</t>
        </is>
      </c>
      <c r="G2190" s="426" t="n"/>
      <c r="I2190" s="425" t="inlineStr">
        <is>
          <t>Actual:</t>
        </is>
      </c>
      <c r="J2190" s="426" t="n"/>
    </row>
    <row r="2191" ht="13.35" customHeight="1" s="162">
      <c r="B2191" s="200" t="inlineStr">
        <is>
          <t>Unit Data</t>
        </is>
      </c>
      <c r="C2191" s="400" t="n"/>
      <c r="D2191" s="400" t="n"/>
      <c r="E2191" s="400" t="n"/>
      <c r="F2191" s="400" t="n"/>
      <c r="G2191" s="401" t="n"/>
      <c r="I2191" s="200" t="inlineStr">
        <is>
          <t>Design and Performance Data</t>
        </is>
      </c>
      <c r="J2191" s="400" t="n"/>
      <c r="K2191" s="400" t="n"/>
      <c r="L2191" s="401" t="n"/>
      <c r="M2191" s="283" t="n"/>
    </row>
    <row r="2192" ht="13.35" customHeight="1" s="162">
      <c r="B2192" s="199" t="inlineStr">
        <is>
          <t>Manufacturer</t>
        </is>
      </c>
      <c r="C2192" s="401" t="n"/>
      <c r="D2192" s="204">
        <f>IF('{Equipment Data Entry}'!E28="","",'{Equipment Data Entry}'!E28)</f>
        <v/>
      </c>
      <c r="E2192" s="400" t="n"/>
      <c r="F2192" s="400" t="n"/>
      <c r="G2192" s="401" t="n"/>
      <c r="I2192" s="199" t="inlineStr">
        <is>
          <t>Design Criteria</t>
        </is>
      </c>
      <c r="J2192" s="401" t="n"/>
      <c r="K2192" s="199" t="inlineStr">
        <is>
          <t>Design</t>
        </is>
      </c>
      <c r="L2192" s="199" t="inlineStr">
        <is>
          <t>Actual</t>
        </is>
      </c>
    </row>
    <row r="2193" ht="13.35" customHeight="1" s="162">
      <c r="B2193" s="199" t="inlineStr">
        <is>
          <t>Model Number</t>
        </is>
      </c>
      <c r="C2193" s="401" t="n"/>
      <c r="D2193" s="204">
        <f>IF('{Equipment Data Entry}'!F28="","",'{Equipment Data Entry}'!F28)</f>
        <v/>
      </c>
      <c r="E2193" s="400" t="n"/>
      <c r="F2193" s="400" t="n"/>
      <c r="G2193" s="401" t="n"/>
      <c r="I2193" s="199" t="inlineStr">
        <is>
          <t>Total Airflow</t>
        </is>
      </c>
      <c r="J2193" s="401" t="n"/>
      <c r="K2193" s="24">
        <f>H2227</f>
        <v/>
      </c>
      <c r="L2193" s="24">
        <f>L2227</f>
        <v/>
      </c>
      <c r="M2193" s="22">
        <f>IF(OR(L2193="",K2193="",K2193=0),"",IF(OR(ISTEXT(L2193),ISTEXT(K2193)),"",L2193/K2193))</f>
        <v/>
      </c>
    </row>
    <row r="2194" ht="13.35" customHeight="1" s="162">
      <c r="B2194" s="199" t="inlineStr">
        <is>
          <t>Serial Number</t>
        </is>
      </c>
      <c r="C2194" s="401" t="n"/>
      <c r="D2194" s="204" t="n"/>
      <c r="E2194" s="400" t="n"/>
      <c r="F2194" s="400" t="n"/>
      <c r="G2194" s="401" t="n"/>
      <c r="I2194" s="199" t="inlineStr">
        <is>
          <t>Outside Airflow</t>
        </is>
      </c>
      <c r="J2194" s="401" t="n"/>
      <c r="K2194" s="24">
        <f>IF(N(H2235)=0,"",H2235)</f>
        <v/>
      </c>
      <c r="L2194" s="24">
        <f>L2235</f>
        <v/>
      </c>
      <c r="M2194" s="22">
        <f>IF(OR(L2194="",K2194="",K2194=0),"",IF(OR(ISTEXT(L2194),ISTEXT(K2194)),"",L2194/K2194))</f>
        <v/>
      </c>
    </row>
    <row r="2195" ht="13.35" customHeight="1" s="162">
      <c r="B2195" s="199" t="inlineStr">
        <is>
          <t>Area Served</t>
        </is>
      </c>
      <c r="C2195" s="401" t="n"/>
      <c r="D2195" s="204">
        <f>I2188</f>
        <v/>
      </c>
      <c r="E2195" s="400" t="n"/>
      <c r="F2195" s="400" t="n"/>
      <c r="G2195" s="401" t="n"/>
      <c r="I2195" s="199" t="inlineStr">
        <is>
          <t>Return Airflow</t>
        </is>
      </c>
      <c r="J2195" s="401" t="n"/>
      <c r="K2195" s="24">
        <f>IF(K2193="","",IF(ISTEXT(K2193),"",K2193-N(K2194)))</f>
        <v/>
      </c>
      <c r="L2195" s="24">
        <f>IF(L2193="","",IF(ISTEXT(L2193),"",L2193-N(L2194)))</f>
        <v/>
      </c>
    </row>
    <row r="2196" ht="13.35" customHeight="1" s="162">
      <c r="B2196" s="199" t="inlineStr">
        <is>
          <t>Location</t>
        </is>
      </c>
      <c r="C2196" s="401" t="n"/>
      <c r="D2196" s="204">
        <f>IF('{Equipment Data Entry}'!D28="","",'{Equipment Data Entry}'!D28)</f>
        <v/>
      </c>
      <c r="E2196" s="400" t="n"/>
      <c r="F2196" s="400" t="n"/>
      <c r="G2196" s="401" t="n"/>
      <c r="I2196" s="199" t="inlineStr">
        <is>
          <t>Unit ESP</t>
        </is>
      </c>
      <c r="J2196" s="401" t="n"/>
      <c r="K2196" s="71">
        <f>IF('{Equipment Data Entry}'!H28="","",'{Equipment Data Entry}'!H28)</f>
        <v/>
      </c>
      <c r="L2196" s="29">
        <f>I2213</f>
        <v/>
      </c>
    </row>
    <row r="2197" ht="13.35" customHeight="1" s="162">
      <c r="I2197" s="199" t="inlineStr">
        <is>
          <t>Fan RPMs</t>
        </is>
      </c>
      <c r="J2197" s="401" t="n"/>
      <c r="K2197" s="24">
        <f>IF('{Equipment Data Entry}'!I28="","",'{Equipment Data Entry}'!I28)</f>
        <v/>
      </c>
      <c r="L2197" s="24">
        <f>IF(L2206="","",L2206)</f>
        <v/>
      </c>
    </row>
    <row r="2198" ht="13.35" customHeight="1" s="162">
      <c r="B2198" s="200" t="inlineStr">
        <is>
          <t>Motor Data</t>
        </is>
      </c>
      <c r="C2198" s="400" t="n"/>
      <c r="D2198" s="400" t="n"/>
      <c r="E2198" s="400" t="n"/>
      <c r="F2198" s="400" t="n"/>
      <c r="G2198" s="401" t="n"/>
      <c r="I2198" s="199" t="inlineStr">
        <is>
          <t>Filter Type/Size/Qty</t>
        </is>
      </c>
      <c r="J2198" s="400" t="n"/>
      <c r="K2198" s="401" t="n"/>
      <c r="L2198" s="24" t="n"/>
      <c r="M2198" s="401" t="n"/>
    </row>
    <row r="2199" ht="13.35" customHeight="1" s="162">
      <c r="B2199" s="199" t="inlineStr">
        <is>
          <t>Manufacturer</t>
        </is>
      </c>
      <c r="C2199" s="401" t="n"/>
      <c r="D2199" s="203" t="n"/>
      <c r="E2199" s="400" t="n"/>
      <c r="F2199" s="400" t="n"/>
      <c r="G2199" s="401" t="n"/>
      <c r="I2199" s="200" t="inlineStr">
        <is>
          <t>Drive Data</t>
        </is>
      </c>
      <c r="J2199" s="400" t="n"/>
      <c r="K2199" s="400" t="n"/>
      <c r="L2199" s="401" t="n"/>
    </row>
    <row r="2200" ht="13.35" customHeight="1" s="162">
      <c r="B2200" s="199" t="inlineStr">
        <is>
          <t>Horsepower</t>
        </is>
      </c>
      <c r="C2200" s="401" t="n"/>
      <c r="D2200" s="28">
        <f>IF('{Equipment Data Entry}'!G28="","",'{Equipment Data Entry}'!G28)</f>
        <v/>
      </c>
      <c r="E2200" s="21" t="inlineStr">
        <is>
          <t>RPM</t>
        </is>
      </c>
      <c r="F2200" s="24" t="n"/>
      <c r="G2200" s="199" t="inlineStr">
        <is>
          <t>SF</t>
        </is>
      </c>
      <c r="I2200" s="199" t="inlineStr">
        <is>
          <t>Motor sheave</t>
        </is>
      </c>
      <c r="J2200" s="400" t="n"/>
      <c r="K2200" s="24">
        <f>IF('{Equipment Data Entry}'!J28="","",'{Equipment Data Entry}'!J28)</f>
        <v/>
      </c>
      <c r="L2200" s="21" t="inlineStr">
        <is>
          <t>Bore</t>
        </is>
      </c>
      <c r="M2200" s="208"/>
    </row>
    <row r="2201" ht="13.35" customHeight="1" s="162">
      <c r="B2201" s="198">
        <f>IF('{Equipment Data Entry}'!N28="","",'{Equipment Data Entry}'!N28)</f>
        <v/>
      </c>
      <c r="C2201" s="198">
        <f>IF('{Equipment Data Entry}'!O28="","",'{Equipment Data Entry}'!O28)</f>
        <v/>
      </c>
      <c r="D2201" s="21" t="inlineStr">
        <is>
          <t>FLA</t>
        </is>
      </c>
      <c r="E2201" s="25" t="n"/>
      <c r="F2201" s="21" t="inlineStr">
        <is>
          <t>Frame</t>
        </is>
      </c>
      <c r="G2201" s="208" t="n"/>
      <c r="I2201" s="199" t="inlineStr">
        <is>
          <t>Fan pulley</t>
        </is>
      </c>
      <c r="J2201" s="400" t="n"/>
      <c r="K2201" s="24">
        <f>IF('{Equipment Data Entry}'!K28="","",'{Equipment Data Entry}'!K28)</f>
        <v/>
      </c>
      <c r="L2201" s="21" t="inlineStr">
        <is>
          <t>Bore</t>
        </is>
      </c>
      <c r="M2201" s="208"/>
    </row>
    <row r="2202" ht="13.35" customHeight="1" s="162">
      <c r="B2202" s="199" t="inlineStr">
        <is>
          <t>Corrected FLA</t>
        </is>
      </c>
      <c r="C2202" s="401" t="n"/>
      <c r="D2202" s="27">
        <f>IF(OR(E2203="",E2201="",B2201=""),"",IF(OR(ISTEXT(B2201),COUNT(E2203:G2203)=0,ISTEXT(E2201)),"",B2201/AVERAGE(E2203:G2203)*E2201))</f>
        <v/>
      </c>
      <c r="E2202" s="199" t="inlineStr">
        <is>
          <t>Estimated BHP</t>
        </is>
      </c>
      <c r="F2202" s="401" t="n"/>
      <c r="G2202" s="27">
        <f>IF(OR(COUNT(E2204:G2204)=0,IF(N(E2205)&gt;0,E2205,N(D2200))=0,IF(N(D2202)&gt;0,D2202,N(E2201))=0),"",IF(N(E2205)&gt;0,E2205,N(D2200))*AVERAGE(E2204:G2204)/IF(N(D2202)&gt;0,D2202,N(E2201)))</f>
        <v/>
      </c>
      <c r="I2202" s="199" t="inlineStr">
        <is>
          <t>Belt(s)</t>
        </is>
      </c>
      <c r="J2202" s="208">
        <f>IF('{Equipment Data Entry}'!L28="","",'{Equipment Data Entry}'!L28)</f>
        <v/>
      </c>
      <c r="K2202" s="199" t="inlineStr">
        <is>
          <t>C to C</t>
        </is>
      </c>
      <c r="L2202" s="64">
        <f>IF('{Equipment Data Entry}'!M28="","",'{Equipment Data Entry}'!M28)</f>
        <v/>
      </c>
    </row>
    <row r="2203" ht="13.35" customHeight="1" s="162">
      <c r="B2203" s="199" t="inlineStr">
        <is>
          <t>Measured Voltage</t>
        </is>
      </c>
      <c r="C2203" s="400" t="n"/>
      <c r="D2203" s="401" t="n"/>
      <c r="E2203" s="24" t="n"/>
      <c r="F2203" s="24" t="n"/>
      <c r="G2203" s="24" t="n"/>
      <c r="I2203" s="199" t="inlineStr">
        <is>
          <t>Final Settings</t>
        </is>
      </c>
      <c r="J2203" s="400" t="n"/>
      <c r="K2203" s="401" t="n"/>
      <c r="L2203" s="24" t="n"/>
      <c r="M2203" s="401" t="n"/>
    </row>
    <row r="2204" ht="13.35" customHeight="1" s="162">
      <c r="B2204" s="199" t="inlineStr">
        <is>
          <t>Measured Amperage</t>
        </is>
      </c>
      <c r="C2204" s="400" t="n"/>
      <c r="D2204" s="401" t="n"/>
      <c r="E2204" s="25" t="n"/>
      <c r="F2204" s="25" t="n"/>
      <c r="G2204" s="25" t="n"/>
      <c r="I2204" s="205" t="inlineStr">
        <is>
          <t>RPM Data</t>
        </is>
      </c>
      <c r="J2204" s="401" t="n"/>
      <c r="K2204" s="205" t="inlineStr">
        <is>
          <t>Initial</t>
        </is>
      </c>
      <c r="L2204" s="205" t="inlineStr">
        <is>
          <t>Final</t>
        </is>
      </c>
    </row>
    <row r="2205" ht="13.35" customHeight="1" s="162">
      <c r="B2205" s="199" t="inlineStr">
        <is>
          <t>Motor HP (nameplate)</t>
        </is>
      </c>
      <c r="C2205" s="400"/>
      <c r="D2205" s="401"/>
      <c r="E2205" s="24"/>
      <c r="F2205" s="24"/>
      <c r="G2205" s="24"/>
      <c r="I2205" s="199" t="inlineStr">
        <is>
          <t>Motor RPM</t>
        </is>
      </c>
      <c r="J2205" s="401" t="n"/>
      <c r="K2205" s="24" t="n"/>
      <c r="L2205" s="24" t="n"/>
    </row>
    <row r="2206" ht="13.35" customHeight="1" s="162">
      <c r="B2206" s="200" t="inlineStr">
        <is>
          <t>Static Pressure Profile (in. w.g.)</t>
        </is>
      </c>
      <c r="C2206" s="400" t="n"/>
      <c r="D2206" s="400" t="n"/>
      <c r="E2206" s="400" t="n"/>
      <c r="F2206" s="400" t="n"/>
      <c r="G2206" s="401" t="n"/>
      <c r="I2206" s="199" t="inlineStr">
        <is>
          <t>Fan RPM</t>
        </is>
      </c>
      <c r="J2206" s="401" t="n"/>
      <c r="K2206" s="24" t="n"/>
      <c r="L2206" s="24" t="n"/>
    </row>
    <row r="2207" ht="13.35" customHeight="1" s="162">
      <c r="B2207" s="490">
        <f>IFERROR(INDEX('{Dropdowns}'!$AI$2:$AO$7,MATCH($D$2210,'{Dropdowns}'!$AH$2:$AH$7,0),1),"")</f>
        <v/>
      </c>
      <c r="C2207" s="490">
        <f>IFERROR(INDEX('{Dropdowns}'!$AI$2:$AO$7,MATCH($D$2210,'{Dropdowns}'!$AH$2:$AH$7,0),2),"")</f>
        <v/>
      </c>
      <c r="D2207" s="490">
        <f>IFERROR(INDEX('{Dropdowns}'!$AI$2:$AO$7,MATCH($D$2210,'{Dropdowns}'!$AH$2:$AH$7,0),3),"")</f>
        <v/>
      </c>
      <c r="E2207" s="490">
        <f>IFERROR(INDEX('{Dropdowns}'!$AI$2:$AO$7,MATCH($D$2210,'{Dropdowns}'!$AH$2:$AH$7,0),4),"")</f>
        <v/>
      </c>
      <c r="F2207" s="490">
        <f>IFERROR(INDEX('{Dropdowns}'!$AI$2:$AO$7,MATCH($D$2210,'{Dropdowns}'!$AH$2:$AH$7,0),5),"")</f>
        <v/>
      </c>
      <c r="G2207" s="490">
        <f>IFERROR(INDEX('{Dropdowns}'!$AI$2:$AO$7,MATCH($D$2210,'{Dropdowns}'!$AH$2:$AH$7,0),6),"")</f>
        <v/>
      </c>
      <c r="H2207" s="490">
        <f>IFERROR(INDEX('{Dropdowns}'!$AI$2:$AO$7,MATCH($D$2210,'{Dropdowns}'!$AH$2:$AH$7,0),7),"")</f>
        <v/>
      </c>
      <c r="I2207" s="199" t="inlineStr">
        <is>
          <t>VSD Frequency</t>
        </is>
      </c>
      <c r="J2207" s="401" t="n"/>
      <c r="K2207" s="66" t="n"/>
      <c r="L2207" s="66" t="n"/>
    </row>
    <row r="2208" ht="13.35" customHeight="1" s="162">
      <c r="B2208" s="492"/>
      <c r="C2208" s="492"/>
      <c r="D2208" s="492"/>
      <c r="E2208" s="492"/>
      <c r="F2208" s="492"/>
      <c r="G2208" s="492"/>
      <c r="H2208" s="492"/>
      <c r="I2208" s="199" t="inlineStr">
        <is>
          <t>OA Damper Position</t>
        </is>
      </c>
      <c r="J2208" s="400" t="n"/>
      <c r="K2208" s="401" t="n"/>
      <c r="L2208" s="56" t="n"/>
      <c r="Q2208">
        <f>IF(B2208="","",B2208)</f>
        <v/>
      </c>
      <c r="R2208">
        <f>IF(C2207="—",Q2208,IF(C2208="","",C2208))</f>
        <v/>
      </c>
      <c r="S2208">
        <f>IF(D2207="—",R2208,IF(D2208="","",D2208))</f>
        <v/>
      </c>
      <c r="T2208">
        <f>IF(E2207="—",S2208,IF(E2208="","",E2208))</f>
        <v/>
      </c>
      <c r="U2208">
        <f>IF(F2207="—",T2208,IF(F2208="","",F2208))</f>
        <v/>
      </c>
      <c r="V2208">
        <f>IF(G2207="—",U2208,IF(G2208="","",G2208))</f>
        <v/>
      </c>
      <c r="W2208">
        <f>IFERROR(MATCH("Fan",$C$2207:$H$2207,0),"")</f>
        <v/>
      </c>
      <c r="X2208">
        <f>IF(W2208="","",INDEX(P2210:U2210,W2208))</f>
        <v/>
      </c>
      <c r="Y2208">
        <f>IF(W2208="","",INDEX(Q2209:V2209,W2208))</f>
        <v/>
      </c>
    </row>
    <row r="2209" ht="13.35" customHeight="1" s="162">
      <c r="B2209" s="491" t="inlineStr">
        <is>
          <t>Δ</t>
        </is>
      </c>
      <c r="C2209" s="498">
        <f>IF(OR(C2207="—",C2208="",Q2208=""),"",IF(OR(ISTEXT(C2208),ISTEXT(Q2208)),"","Δ "&amp;TEXT(C2208-Q2208,"0.00")))</f>
        <v/>
      </c>
      <c r="D2209" s="498">
        <f>IF(OR(D2207="—",D2208="",R2208=""),"",IF(OR(ISTEXT(D2208),ISTEXT(R2208)),"","Δ "&amp;TEXT(D2208-R2208,"0.00")))</f>
        <v/>
      </c>
      <c r="E2209" s="498">
        <f>IF(OR(E2207="—",E2208="",S2208=""),"",IF(OR(ISTEXT(E2208),ISTEXT(S2208)),"","Δ "&amp;TEXT(E2208-S2208,"0.00")))</f>
        <v/>
      </c>
      <c r="F2209" s="498">
        <f>IF(OR(F2207="—",F2208="",T2208=""),"",IF(OR(ISTEXT(F2208),ISTEXT(T2208)),"","Δ "&amp;TEXT(F2208-T2208,"0.00")))</f>
        <v/>
      </c>
      <c r="G2209" s="498">
        <f>IF(OR(G2207="—",G2208="",U2208=""),"",IF(OR(ISTEXT(G2208),ISTEXT(U2208)),"","Δ "&amp;TEXT(G2208-U2208,"0.00")))</f>
        <v/>
      </c>
      <c r="H2209" s="498">
        <f>IF(OR(H2207="—",H2208="",V2208=""),"",IF(OR(ISTEXT(H2208),ISTEXT(V2208)),"","Δ "&amp;TEXT(H2208-V2208,"0.00")))</f>
        <v/>
      </c>
      <c r="Q2209">
        <f>IF(OR(C2208="",ISTEXT(C2208)),R2209,C2208)</f>
        <v/>
      </c>
      <c r="R2209">
        <f>IF(OR(D2208="",ISTEXT(D2208)),S2209,D2208)</f>
        <v/>
      </c>
      <c r="S2209">
        <f>IF(OR(E2208="",ISTEXT(E2208)),T2209,E2208)</f>
        <v/>
      </c>
      <c r="T2209">
        <f>IF(OR(F2208="",ISTEXT(F2208)),U2209,F2208)</f>
        <v/>
      </c>
      <c r="U2209">
        <f>IF(OR(G2208="",ISTEXT(G2208)),V2209,G2208)</f>
        <v/>
      </c>
      <c r="V2209">
        <f>IF(OR(H2208="",ISTEXT(H2208)),"",H2208)</f>
        <v/>
      </c>
    </row>
    <row r="2210" ht="13.35" customHeight="1" s="162">
      <c r="B2210" s="425" t="inlineStr">
        <is>
          <t>Unit type:</t>
        </is>
      </c>
      <c r="D2210" s="522" t="inlineStr">
        <is>
          <t>RTU</t>
        </is>
      </c>
      <c r="E2210" s="414" t="n"/>
      <c r="F2210" s="494" t="inlineStr">
        <is>
          <t>Airflow left to right. Δ = this reading minus the one before it; in. w.g.</t>
        </is>
      </c>
      <c r="P2210">
        <f>IF(B2208="","",B2208)</f>
        <v/>
      </c>
      <c r="Q2210">
        <f>IF(C2208="",P2210,C2208)</f>
        <v/>
      </c>
      <c r="R2210">
        <f>IF(D2208="",Q2210,D2208)</f>
        <v/>
      </c>
      <c r="S2210">
        <f>IF(E2208="",R2210,E2208)</f>
        <v/>
      </c>
      <c r="T2210">
        <f>IF(F2208="",S2210,F2208)</f>
        <v/>
      </c>
      <c r="U2210">
        <f>IF(G2208="",T2210,G2208)</f>
        <v/>
      </c>
      <c r="V2210">
        <f>IF(H2208="",U2210,H2208)</f>
        <v/>
      </c>
    </row>
    <row r="2211" ht="13.35" customHeight="1" s="162">
      <c r="B2211" s="500" t="inlineStr">
        <is>
          <t>Fan inlet</t>
        </is>
      </c>
      <c r="D2211" s="501">
        <f>IF(X2208="","",X2208)</f>
        <v/>
      </c>
      <c r="F2211" s="500" t="inlineStr">
        <is>
          <t>Discharge</t>
        </is>
      </c>
      <c r="I2211" s="501">
        <f>IF(V2210="","",V2210)</f>
        <v/>
      </c>
    </row>
    <row r="2212" ht="13.35" customHeight="1" s="162"/>
    <row r="2213" ht="13.35" customHeight="1" s="162">
      <c r="B2213" s="500" t="inlineStr">
        <is>
          <t>Fan TSP</t>
        </is>
      </c>
      <c r="E2213" s="501">
        <f>IF(OR(X2208="",Y2208=""),"",IF(OR(ISTEXT(X2208),ISTEXT(Y2208)),"",Y2208-X2208))</f>
        <v/>
      </c>
      <c r="F2213" s="500" t="inlineStr">
        <is>
          <t>ESP</t>
        </is>
      </c>
      <c r="I2213" s="501">
        <f>IF(OR(B2208="",V2210=""),"",IF(OR(ISTEXT(B2208),ISTEXT(V2210)),"",V2210-B2208))</f>
        <v/>
      </c>
      <c r="J2213" s="500" t="inlineStr">
        <is>
          <t>Unit ΔP (inlet → fan)</t>
        </is>
      </c>
      <c r="M2213" s="501">
        <f>IF(OR(B2208="",X2208=""),"",IF(OR(ISTEXT(B2208),ISTEXT(X2208)),"",X2208-B2208))</f>
        <v/>
      </c>
    </row>
    <row r="2214" ht="13.35" customHeight="1" s="162">
      <c r="B2214" s="437" t="inlineStr">
        <is>
          <t>Instrument:</t>
        </is>
      </c>
      <c r="C2214" s="13" t="n"/>
      <c r="D2214" s="502" t="n"/>
      <c r="E2214" s="503" t="n"/>
      <c r="F2214" s="503" t="n"/>
      <c r="G2214" s="437" t="inlineStr">
        <is>
          <t>Ak basis / notes:</t>
        </is>
      </c>
      <c r="H2214" s="13" t="n"/>
      <c r="I2214" s="504" t="n"/>
      <c r="J2214" s="503" t="n"/>
      <c r="K2214" s="503" t="n"/>
      <c r="L2214" s="503" t="n"/>
      <c r="M2214" s="503" t="n"/>
    </row>
    <row r="2215" ht="13.35" customHeight="1" s="162">
      <c r="B2215" s="188" t="inlineStr">
        <is>
          <t>Supply Air Diffuser / Outlet Airflow</t>
        </is>
      </c>
      <c r="C2215" s="174" t="n"/>
      <c r="D2215" s="174" t="n"/>
      <c r="E2215" s="174" t="n"/>
      <c r="F2215" s="173" t="n"/>
      <c r="G2215" s="233" t="inlineStr">
        <is>
          <t>Design VEL</t>
        </is>
      </c>
      <c r="H2215" s="194" t="inlineStr">
        <is>
          <t>Design CFM</t>
        </is>
      </c>
      <c r="I2215" s="188" t="inlineStr">
        <is>
          <t>Initial</t>
        </is>
      </c>
      <c r="J2215" s="173" t="n"/>
      <c r="K2215" s="188" t="inlineStr">
        <is>
          <t>Final</t>
        </is>
      </c>
      <c r="L2215" s="173" t="n"/>
      <c r="M2215" s="188" t="inlineStr">
        <is>
          <t>%</t>
        </is>
      </c>
    </row>
    <row r="2216" ht="13.35" customHeight="1" s="162">
      <c r="B2216" s="153" t="inlineStr">
        <is>
          <t>No.</t>
        </is>
      </c>
      <c r="C2216" s="188" t="inlineStr">
        <is>
          <t>Area Served</t>
        </is>
      </c>
      <c r="D2216" s="188" t="inlineStr">
        <is>
          <t>Type</t>
        </is>
      </c>
      <c r="E2216" s="188" t="inlineStr">
        <is>
          <t>Size</t>
        </is>
      </c>
      <c r="F2216" s="188" t="inlineStr">
        <is>
          <t>Ak</t>
        </is>
      </c>
      <c r="G2216" s="440" t="n"/>
      <c r="H2216" s="440" t="n"/>
      <c r="I2216" s="188" t="inlineStr">
        <is>
          <t>VEL</t>
        </is>
      </c>
      <c r="J2216" s="188" t="inlineStr">
        <is>
          <t>CFM</t>
        </is>
      </c>
      <c r="K2216" s="188" t="inlineStr">
        <is>
          <t>VEL</t>
        </is>
      </c>
      <c r="L2216" s="188" t="inlineStr">
        <is>
          <t>CFM</t>
        </is>
      </c>
      <c r="M2216" s="440" t="n"/>
    </row>
    <row r="2217" ht="13.35" customHeight="1" s="162">
      <c r="B2217" s="307" t="n"/>
      <c r="C2217" s="307" t="n"/>
      <c r="E2217" s="307" t="n"/>
      <c r="F2217" s="32" t="n"/>
      <c r="G2217" s="33">
        <f>IF(F2217="", "", IF(OR(ISTEXT(H2217),ISTEXT(F2217)),"",H2217/F2217))</f>
        <v/>
      </c>
      <c r="H2217" s="33" t="n"/>
      <c r="I2217" s="33" t="n"/>
      <c r="J2217" s="33">
        <f>IF(I2217="", "", IF(OR(ISTEXT(I2217),ISTEXT($F2217)),"",I2217*$F2217))</f>
        <v/>
      </c>
      <c r="K2217" s="33" t="n"/>
      <c r="L2217" s="33">
        <f>IF(K2217="", "", IF(OR(ISTEXT(K2217),ISTEXT($F2217)),"",K2217*$F2217))</f>
        <v/>
      </c>
      <c r="M2217" s="30">
        <f>IF(OR(H2217="",H2217=0),"",IF(K2217="",IF(J2217="","",IF(OR(ISTEXT(J2217),ISTEXT(H2217)),"",J2217/H2217)),IF(OR(ISTEXT(L2217),ISTEXT(H2217)),"",L2217/H2217)))</f>
        <v/>
      </c>
    </row>
    <row r="2218" ht="13.35" customHeight="1" s="162">
      <c r="B2218" s="307" t="n"/>
      <c r="C2218" s="307" t="n"/>
      <c r="E2218" s="307" t="n"/>
      <c r="F2218" s="32" t="n"/>
      <c r="G2218" s="33">
        <f>IF(F2218="", "", IF(OR(ISTEXT(H2218),ISTEXT(F2218)),"",H2218/F2218))</f>
        <v/>
      </c>
      <c r="H2218" s="33" t="n"/>
      <c r="I2218" s="33" t="n"/>
      <c r="J2218" s="33">
        <f>IF(I2218="", "", IF(OR(ISTEXT(I2218),ISTEXT($F2218)),"",I2218*$F2218))</f>
        <v/>
      </c>
      <c r="K2218" s="33" t="n"/>
      <c r="L2218" s="33">
        <f>IF(K2218="", "", IF(OR(ISTEXT(K2218),ISTEXT($F2218)),"",K2218*$F2218))</f>
        <v/>
      </c>
      <c r="M2218" s="30">
        <f>IF(OR(H2218="",H2218=0),"",IF(K2218="",IF(J2218="","",IF(OR(ISTEXT(J2218),ISTEXT(H2218)),"",J2218/H2218)),IF(OR(ISTEXT(L2218),ISTEXT(H2218)),"",L2218/H2218)))</f>
        <v/>
      </c>
    </row>
    <row r="2219" ht="13.35" customHeight="1" s="162">
      <c r="B2219" s="307" t="n"/>
      <c r="C2219" s="307" t="n"/>
      <c r="E2219" s="307" t="n"/>
      <c r="F2219" s="32" t="n"/>
      <c r="G2219" s="33">
        <f>IF(F2219="", "", IF(OR(ISTEXT(H2219),ISTEXT(F2219)),"",H2219/F2219))</f>
        <v/>
      </c>
      <c r="H2219" s="33" t="n"/>
      <c r="I2219" s="33" t="n"/>
      <c r="J2219" s="33">
        <f>IF(I2219="", "", IF(OR(ISTEXT(I2219),ISTEXT($F2219)),"",I2219*$F2219))</f>
        <v/>
      </c>
      <c r="K2219" s="33" t="n"/>
      <c r="L2219" s="33">
        <f>IF(K2219="", "", IF(OR(ISTEXT(K2219),ISTEXT($F2219)),"",K2219*$F2219))</f>
        <v/>
      </c>
      <c r="M2219" s="30">
        <f>IF(OR(H2219="",H2219=0),"",IF(K2219="",IF(J2219="","",IF(OR(ISTEXT(J2219),ISTEXT(H2219)),"",J2219/H2219)),IF(OR(ISTEXT(L2219),ISTEXT(H2219)),"",L2219/H2219)))</f>
        <v/>
      </c>
    </row>
    <row r="2220" ht="13.35" customHeight="1" s="162">
      <c r="B2220" s="307" t="n"/>
      <c r="C2220" s="307" t="n"/>
      <c r="E2220" s="307" t="n"/>
      <c r="F2220" s="32" t="n"/>
      <c r="G2220" s="33">
        <f>IF(F2220="", "", IF(OR(ISTEXT(H2220),ISTEXT(F2220)),"",H2220/F2220))</f>
        <v/>
      </c>
      <c r="H2220" s="33" t="n"/>
      <c r="I2220" s="33" t="n"/>
      <c r="J2220" s="33">
        <f>IF(I2220="", "", IF(OR(ISTEXT(I2220),ISTEXT($F2220)),"",I2220*$F2220))</f>
        <v/>
      </c>
      <c r="K2220" s="33" t="n"/>
      <c r="L2220" s="33">
        <f>IF(K2220="", "", IF(OR(ISTEXT(K2220),ISTEXT($F2220)),"",K2220*$F2220))</f>
        <v/>
      </c>
      <c r="M2220" s="30">
        <f>IF(OR(H2220="",H2220=0),"",IF(K2220="",IF(J2220="","",IF(OR(ISTEXT(J2220),ISTEXT(H2220)),"",J2220/H2220)),IF(OR(ISTEXT(L2220),ISTEXT(H2220)),"",L2220/H2220)))</f>
        <v/>
      </c>
    </row>
    <row r="2221" ht="13.35" customHeight="1" s="162">
      <c r="B2221" s="307" t="n"/>
      <c r="C2221" s="307" t="n"/>
      <c r="E2221" s="307" t="n"/>
      <c r="F2221" s="32" t="n"/>
      <c r="G2221" s="33">
        <f>IF(F2221="", "", IF(OR(ISTEXT(H2221),ISTEXT(F2221)),"",H2221/F2221))</f>
        <v/>
      </c>
      <c r="H2221" s="33" t="n"/>
      <c r="I2221" s="33" t="n"/>
      <c r="J2221" s="33">
        <f>IF(I2221="", "", IF(OR(ISTEXT(I2221),ISTEXT($F2221)),"",I2221*$F2221))</f>
        <v/>
      </c>
      <c r="K2221" s="33" t="n"/>
      <c r="L2221" s="33">
        <f>IF(K2221="", "", IF(OR(ISTEXT(K2221),ISTEXT($F2221)),"",K2221*$F2221))</f>
        <v/>
      </c>
      <c r="M2221" s="30">
        <f>IF(OR(H2221="",H2221=0),"",IF(K2221="",IF(J2221="","",IF(OR(ISTEXT(J2221),ISTEXT(H2221)),"",J2221/H2221)),IF(OR(ISTEXT(L2221),ISTEXT(H2221)),"",L2221/H2221)))</f>
        <v/>
      </c>
    </row>
    <row r="2222" ht="13.35" customHeight="1" s="162">
      <c r="B2222" s="307" t="n"/>
      <c r="C2222" s="307" t="n"/>
      <c r="E2222" s="307" t="n"/>
      <c r="F2222" s="32" t="n"/>
      <c r="G2222" s="33">
        <f>IF(F2222="", "", IF(OR(ISTEXT(H2222),ISTEXT(F2222)),"",H2222/F2222))</f>
        <v/>
      </c>
      <c r="H2222" s="33" t="n"/>
      <c r="I2222" s="33" t="n"/>
      <c r="J2222" s="33">
        <f>IF(I2222="", "", IF(OR(ISTEXT(I2222),ISTEXT($F2222)),"",I2222*$F2222))</f>
        <v/>
      </c>
      <c r="K2222" s="33" t="n"/>
      <c r="L2222" s="33">
        <f>IF(K2222="", "", IF(OR(ISTEXT(K2222),ISTEXT($F2222)),"",K2222*$F2222))</f>
        <v/>
      </c>
      <c r="M2222" s="30">
        <f>IF(OR(H2222="",H2222=0),"",IF(K2222="",IF(J2222="","",IF(OR(ISTEXT(J2222),ISTEXT(H2222)),"",J2222/H2222)),IF(OR(ISTEXT(L2222),ISTEXT(H2222)),"",L2222/H2222)))</f>
        <v/>
      </c>
    </row>
    <row r="2223" ht="13.35" customHeight="1" s="162">
      <c r="B2223" s="307" t="n"/>
      <c r="C2223" s="307" t="n"/>
      <c r="E2223" s="307" t="n"/>
      <c r="F2223" s="32" t="n"/>
      <c r="G2223" s="33">
        <f>IF(F2223="", "", IF(OR(ISTEXT(H2223),ISTEXT(F2223)),"",H2223/F2223))</f>
        <v/>
      </c>
      <c r="H2223" s="33" t="n"/>
      <c r="I2223" s="33" t="n"/>
      <c r="J2223" s="33">
        <f>IF(I2223="", "", IF(OR(ISTEXT(I2223),ISTEXT($F2223)),"",I2223*$F2223))</f>
        <v/>
      </c>
      <c r="K2223" s="33" t="n"/>
      <c r="L2223" s="33">
        <f>IF(K2223="", "", IF(OR(ISTEXT(K2223),ISTEXT($F2223)),"",K2223*$F2223))</f>
        <v/>
      </c>
      <c r="M2223" s="30">
        <f>IF(OR(H2223="",H2223=0),"",IF(K2223="",IF(J2223="","",IF(OR(ISTEXT(J2223),ISTEXT(H2223)),"",J2223/H2223)),IF(OR(ISTEXT(L2223),ISTEXT(H2223)),"",L2223/H2223)))</f>
        <v/>
      </c>
    </row>
    <row r="2224" ht="13.35" customHeight="1" s="162">
      <c r="B2224" s="307" t="n"/>
      <c r="C2224" s="307" t="n"/>
      <c r="E2224" s="307" t="n"/>
      <c r="F2224" s="32" t="n"/>
      <c r="G2224" s="33">
        <f>IF(F2224="", "", IF(OR(ISTEXT(H2224),ISTEXT(F2224)),"",H2224/F2224))</f>
        <v/>
      </c>
      <c r="H2224" s="33" t="n"/>
      <c r="I2224" s="33" t="n"/>
      <c r="J2224" s="33">
        <f>IF(I2224="", "", IF(OR(ISTEXT(I2224),ISTEXT($F2224)),"",I2224*$F2224))</f>
        <v/>
      </c>
      <c r="K2224" s="33" t="n"/>
      <c r="L2224" s="33">
        <f>IF(K2224="", "", IF(OR(ISTEXT(K2224),ISTEXT($F2224)),"",K2224*$F2224))</f>
        <v/>
      </c>
      <c r="M2224" s="30">
        <f>IF(OR(H2224="",H2224=0),"",IF(K2224="",IF(J2224="","",IF(OR(ISTEXT(J2224),ISTEXT(H2224)),"",J2224/H2224)),IF(OR(ISTEXT(L2224),ISTEXT(H2224)),"",L2224/H2224)))</f>
        <v/>
      </c>
    </row>
    <row r="2225" ht="13.35" customHeight="1" s="162">
      <c r="B2225" s="307" t="n"/>
      <c r="C2225" s="307" t="n"/>
      <c r="E2225" s="307" t="n"/>
      <c r="F2225" s="32" t="n"/>
      <c r="G2225" s="33">
        <f>IF(F2225="", "", IF(OR(ISTEXT(H2225),ISTEXT(F2225)),"",H2225/F2225))</f>
        <v/>
      </c>
      <c r="H2225" s="33" t="n"/>
      <c r="I2225" s="33" t="n"/>
      <c r="J2225" s="33">
        <f>IF(I2225="", "", IF(OR(ISTEXT(I2225),ISTEXT($F2225)),"",I2225*$F2225))</f>
        <v/>
      </c>
      <c r="K2225" s="33" t="n"/>
      <c r="L2225" s="33">
        <f>IF(K2225="", "", IF(OR(ISTEXT(K2225),ISTEXT($F2225)),"",K2225*$F2225))</f>
        <v/>
      </c>
      <c r="M2225" s="30">
        <f>IF(OR(H2225="",H2225=0),"",IF(K2225="",IF(J2225="","",IF(OR(ISTEXT(J2225),ISTEXT(H2225)),"",J2225/H2225)),IF(OR(ISTEXT(L2225),ISTEXT(H2225)),"",L2225/H2225)))</f>
        <v/>
      </c>
    </row>
    <row r="2226" ht="13.35" customHeight="1" s="162">
      <c r="B2226" s="307" t="n"/>
      <c r="C2226" s="307" t="n"/>
      <c r="E2226" s="307" t="n"/>
      <c r="F2226" s="32" t="n"/>
      <c r="G2226" s="33">
        <f>IF(F2226="", "", IF(OR(ISTEXT(H2226),ISTEXT(F2226)),"",H2226/F2226))</f>
        <v/>
      </c>
      <c r="H2226" s="33" t="n"/>
      <c r="I2226" s="33" t="n"/>
      <c r="J2226" s="33">
        <f>IF(I2226="", "", IF(OR(ISTEXT(I2226),ISTEXT($F2226)),"",I2226*$F2226))</f>
        <v/>
      </c>
      <c r="K2226" s="33" t="n"/>
      <c r="L2226" s="33">
        <f>IF(K2226="", "", IF(OR(ISTEXT(K2226),ISTEXT($F2226)),"",K2226*$F2226))</f>
        <v/>
      </c>
      <c r="M2226" s="30">
        <f>IF(OR(H2226="",H2226=0),"",IF(K2226="",IF(J2226="","",IF(OR(ISTEXT(J2226),ISTEXT(H2226)),"",J2226/H2226)),IF(OR(ISTEXT(L2226),ISTEXT(H2226)),"",L2226/H2226)))</f>
        <v/>
      </c>
    </row>
    <row r="2227" ht="13.35" customHeight="1" s="162">
      <c r="B2227" s="42" t="n"/>
      <c r="C2227" s="231" t="inlineStr">
        <is>
          <t>Total</t>
        </is>
      </c>
      <c r="D2227" s="159" t="n"/>
      <c r="E2227" s="42" t="n"/>
      <c r="F2227" s="42" t="n"/>
      <c r="G2227" s="43" t="n"/>
      <c r="H2227" s="43">
        <f>IF(SUM(H2217:H2226)+SUM(H2244:H2281)=0,"",SUM(H2217:H2226)+SUM(H2244:H2281))</f>
        <v/>
      </c>
      <c r="I2227" s="43" t="n"/>
      <c r="J2227" s="43">
        <f>IF(SUM(J2217:J2226)+SUM(J2244:J2281)=0,"",SUM(J2217:J2226)+SUM(J2244:J2281))</f>
        <v/>
      </c>
      <c r="K2227" s="43" t="n"/>
      <c r="L2227" s="43">
        <f>IF(SUM(L2217:L2226)+SUM(L2244:L2281)=0,"",SUM(L2217:L2226)+SUM(L2244:L2281))</f>
        <v/>
      </c>
      <c r="M2227" s="35">
        <f>IF(OR(H2227="",H2227=0),"",IF(L2227="",IF(J2227="","",IF(OR(ISTEXT(J2227),ISTEXT(H2227)),"",J2227/H2227)),IF(OR(ISTEXT(L2227),ISTEXT(H2227)),"",L2227/H2227)))</f>
        <v/>
      </c>
    </row>
    <row r="2228" ht="13.35" customHeight="1" s="162">
      <c r="B2228" s="188" t="inlineStr">
        <is>
          <t>Return Air Register / Inlet Airflow</t>
        </is>
      </c>
      <c r="C2228" s="174" t="n"/>
      <c r="D2228" s="174" t="n"/>
      <c r="E2228" s="174" t="n"/>
      <c r="F2228" s="173" t="n"/>
      <c r="G2228" s="233" t="inlineStr">
        <is>
          <t>Design VEL</t>
        </is>
      </c>
      <c r="H2228" s="194" t="inlineStr">
        <is>
          <t>Design CFM</t>
        </is>
      </c>
      <c r="I2228" s="188" t="inlineStr">
        <is>
          <t>Initial</t>
        </is>
      </c>
      <c r="J2228" s="173" t="n"/>
      <c r="K2228" s="188" t="inlineStr">
        <is>
          <t>Final</t>
        </is>
      </c>
      <c r="L2228" s="173" t="n"/>
      <c r="M2228" s="188" t="inlineStr">
        <is>
          <t>%</t>
        </is>
      </c>
    </row>
    <row r="2229" ht="13.35" customHeight="1" s="162">
      <c r="B2229" s="153" t="inlineStr">
        <is>
          <t>No.</t>
        </is>
      </c>
      <c r="C2229" s="188" t="inlineStr">
        <is>
          <t>Area Served</t>
        </is>
      </c>
      <c r="D2229" s="188" t="inlineStr">
        <is>
          <t>Type</t>
        </is>
      </c>
      <c r="E2229" s="188" t="inlineStr">
        <is>
          <t>Size</t>
        </is>
      </c>
      <c r="F2229" s="188" t="inlineStr">
        <is>
          <t>Ak</t>
        </is>
      </c>
      <c r="G2229" s="440" t="n"/>
      <c r="H2229" s="440" t="n"/>
      <c r="I2229" s="188" t="inlineStr">
        <is>
          <t>VEL</t>
        </is>
      </c>
      <c r="J2229" s="188" t="inlineStr">
        <is>
          <t>CFM</t>
        </is>
      </c>
      <c r="K2229" s="188" t="inlineStr">
        <is>
          <t>VEL</t>
        </is>
      </c>
      <c r="L2229" s="188" t="inlineStr">
        <is>
          <t>CFM</t>
        </is>
      </c>
      <c r="M2229" s="440" t="n"/>
    </row>
    <row r="2230" ht="13.35" customHeight="1" s="162">
      <c r="B2230" s="31" t="n"/>
      <c r="C2230" s="31" t="n"/>
      <c r="E2230" s="31" t="n"/>
      <c r="F2230" s="32" t="n"/>
      <c r="G2230" s="33">
        <f>IF(F2230="", "", IF(OR(ISTEXT(H2230),ISTEXT(F2230)),"",H2230/F2230))</f>
        <v/>
      </c>
      <c r="H2230" s="33">
        <f>IF(H2227="","",IF(ISTEXT(H2227),"",H2227-N(H2235)))</f>
        <v/>
      </c>
      <c r="I2230" s="33" t="n"/>
      <c r="J2230" s="33">
        <f>IF(I2230="", "", IF(OR(ISTEXT(I2230),ISTEXT($F2230)),"",I2230*$F2230))</f>
        <v/>
      </c>
      <c r="K2230" s="33" t="n"/>
      <c r="L2230" s="33">
        <f>IF(L2235="","",IF(ISTEXT(L2227),"",L2227-N(L2235)))</f>
        <v/>
      </c>
      <c r="M2230" s="30">
        <f>IF(OR(H2230="",H2230=0),"",IF(K2230="",IF(J2230="","",IF(OR(ISTEXT(J2230),ISTEXT(H2230)),"",J2230/H2230)),IF(OR(ISTEXT(L2230),ISTEXT(H2230)),"",L2230/H2230)))</f>
        <v/>
      </c>
    </row>
    <row r="2231" ht="13.35" customHeight="1" s="162">
      <c r="B2231" s="31" t="n"/>
      <c r="C2231" s="31" t="n"/>
      <c r="E2231" s="31" t="n"/>
      <c r="F2231" s="32" t="n"/>
      <c r="G2231" s="33">
        <f>IF(F2231="", "", IF(OR(ISTEXT(H2231),ISTEXT(F2231)),"",H2231/F2231))</f>
        <v/>
      </c>
      <c r="H2231" s="33" t="n"/>
      <c r="I2231" s="33" t="n"/>
      <c r="J2231" s="33">
        <f>IF(I2231="", "", IF(OR(ISTEXT(I2231),ISTEXT($F2231)),"",I2231*$F2231))</f>
        <v/>
      </c>
      <c r="K2231" s="33" t="n"/>
      <c r="L2231" s="33">
        <f>IF(K2231="", "", IF(OR(ISTEXT(K2231),ISTEXT($F2231)),"",K2231*$F2231))</f>
        <v/>
      </c>
      <c r="M2231" s="30">
        <f>IF(OR(H2231="",H2231=0),"",IF(K2231="",IF(J2231="","",IF(OR(ISTEXT(J2231),ISTEXT(H2231)),"",J2231/H2231)),IF(OR(ISTEXT(L2231),ISTEXT(H2231)),"",L2231/H2231)))</f>
        <v/>
      </c>
    </row>
    <row r="2232" ht="13.35" customHeight="1" s="162">
      <c r="B2232" s="42" t="n"/>
      <c r="C2232" s="231" t="inlineStr">
        <is>
          <t>Total</t>
        </is>
      </c>
      <c r="D2232" s="159" t="n"/>
      <c r="E2232" s="42" t="n"/>
      <c r="F2232" s="42" t="n"/>
      <c r="G2232" s="43" t="n"/>
      <c r="H2232" s="43">
        <f>IF(SUM(H2230:H2231)+SUM(H2285:H2288)=0,"",SUM(H2230:H2231)+SUM(H2285:H2288))</f>
        <v/>
      </c>
      <c r="I2232" s="42" t="n"/>
      <c r="J2232" s="43">
        <f>IF(SUM(J2230:J2231)+SUM(J2285:J2288)=0,"",SUM(J2230:J2231)+SUM(J2285:J2288))</f>
        <v/>
      </c>
      <c r="K2232" s="42" t="n"/>
      <c r="L2232" s="43">
        <f>IF(SUM(L2230:L2231)+SUM(L2285:L2288)=0,"",SUM(L2230:L2231)+SUM(L2285:L2288))</f>
        <v/>
      </c>
      <c r="M2232" s="35">
        <f>IF(OR(H2232="",H2232=0),"",IF(L2232="",IF(J2232="","",IF(OR(ISTEXT(J2232),ISTEXT(H2232)),"",J2232/H2232)),IF(OR(ISTEXT(L2232),ISTEXT(H2232)),"",L2232/H2232)))</f>
        <v/>
      </c>
    </row>
    <row r="2233" ht="13.35" customHeight="1" s="162">
      <c r="B2233" s="188" t="inlineStr">
        <is>
          <t>Outside Air Inlet / Duct Airflow</t>
        </is>
      </c>
      <c r="C2233" s="174" t="n"/>
      <c r="D2233" s="174" t="n"/>
      <c r="E2233" s="174" t="n"/>
      <c r="F2233" s="173" t="n"/>
      <c r="G2233" s="233" t="inlineStr">
        <is>
          <t>Design VEL</t>
        </is>
      </c>
      <c r="H2233" s="194" t="inlineStr">
        <is>
          <t>Design CFM</t>
        </is>
      </c>
      <c r="I2233" s="188" t="inlineStr">
        <is>
          <t>Initial</t>
        </is>
      </c>
      <c r="J2233" s="173" t="n"/>
      <c r="K2233" s="188" t="inlineStr">
        <is>
          <t>Final</t>
        </is>
      </c>
      <c r="L2233" s="173" t="n"/>
      <c r="M2233" s="188" t="inlineStr">
        <is>
          <t>%</t>
        </is>
      </c>
    </row>
    <row r="2234" ht="13.35" customHeight="1" s="162">
      <c r="B2234" s="153" t="inlineStr">
        <is>
          <t>No.</t>
        </is>
      </c>
      <c r="C2234" s="188" t="inlineStr">
        <is>
          <t>Area Served</t>
        </is>
      </c>
      <c r="D2234" s="188" t="inlineStr">
        <is>
          <t>Type</t>
        </is>
      </c>
      <c r="E2234" s="188" t="inlineStr">
        <is>
          <t>Size</t>
        </is>
      </c>
      <c r="F2234" s="188" t="inlineStr">
        <is>
          <t>Ak</t>
        </is>
      </c>
      <c r="G2234" s="440" t="n"/>
      <c r="H2234" s="440" t="n"/>
      <c r="I2234" s="188" t="inlineStr">
        <is>
          <t>VEL</t>
        </is>
      </c>
      <c r="J2234" s="188" t="inlineStr">
        <is>
          <t>CFM</t>
        </is>
      </c>
      <c r="K2234" s="188" t="inlineStr">
        <is>
          <t>VEL</t>
        </is>
      </c>
      <c r="L2234" s="188" t="inlineStr">
        <is>
          <t>CFM</t>
        </is>
      </c>
      <c r="M2234" s="440" t="n"/>
    </row>
    <row r="2235" ht="13.35" customHeight="1" s="162">
      <c r="B2235" s="31" t="n"/>
      <c r="C2235" s="31" t="n"/>
      <c r="E2235" s="31" t="n"/>
      <c r="F2235" s="32" t="n"/>
      <c r="G2235" s="33">
        <f>IF(F2235="", "", IF(OR(ISTEXT(H2235),ISTEXT(F2235)),"",H2235/F2235))</f>
        <v/>
      </c>
      <c r="H2235" s="33" t="n"/>
      <c r="I2235" s="33" t="n"/>
      <c r="J2235" s="33">
        <f>IF(I2235="", "", IF(OR(ISTEXT(I2235),ISTEXT($F2235)),"",I2235*$F2235))</f>
        <v/>
      </c>
      <c r="K2235" s="33" t="n"/>
      <c r="L2235" s="33">
        <f>IF(K2235="", "", IF(OR(ISTEXT(K2235),ISTEXT($F2235)),"",K2235*$F2235))</f>
        <v/>
      </c>
      <c r="M2235" s="30">
        <f>IF(OR(H2235="",H2235=0),"",IF(K2235="",IF(J2235="","",IF(OR(ISTEXT(J2235),ISTEXT(H2235)),"",J2235/H2235)),IF(OR(ISTEXT(L2235),ISTEXT(H2235)),"",L2235/H2235)))</f>
        <v/>
      </c>
    </row>
    <row r="2236" ht="13.35" customHeight="1" s="162">
      <c r="B2236" s="188" t="inlineStr">
        <is>
          <t>Remarks</t>
        </is>
      </c>
      <c r="C2236" s="173" t="n"/>
      <c r="D2236" s="154" t="n"/>
      <c r="E2236" s="174" t="n"/>
      <c r="F2236" s="174" t="n"/>
      <c r="G2236" s="174" t="n"/>
      <c r="H2236" s="174" t="n"/>
      <c r="I2236" s="174" t="n"/>
      <c r="J2236" s="174" t="n"/>
      <c r="K2236" s="174" t="n"/>
      <c r="L2236" s="174" t="n"/>
      <c r="M2236" s="173" t="n"/>
    </row>
    <row r="2237" ht="13.35" customHeight="1" s="162">
      <c r="B2237" s="154" t="n"/>
      <c r="C2237" s="174" t="n"/>
      <c r="D2237" s="174" t="n"/>
      <c r="E2237" s="174" t="n"/>
      <c r="F2237" s="174" t="n"/>
      <c r="G2237" s="174" t="n"/>
      <c r="H2237" s="174" t="n"/>
      <c r="I2237" s="174" t="n"/>
      <c r="J2237" s="174" t="n"/>
      <c r="K2237" s="174" t="n"/>
      <c r="L2237" s="174" t="n"/>
      <c r="M2237" s="173" t="n"/>
    </row>
    <row r="2238" ht="13.35" customHeight="1" s="162">
      <c r="B2238" s="154" t="n"/>
      <c r="C2238" s="174" t="n"/>
      <c r="D2238" s="174" t="n"/>
      <c r="E2238" s="174" t="n"/>
      <c r="F2238" s="174" t="n"/>
      <c r="G2238" s="174" t="n"/>
      <c r="H2238" s="174" t="n"/>
      <c r="I2238" s="174" t="n"/>
      <c r="J2238" s="174" t="n"/>
      <c r="K2238" s="174" t="n"/>
      <c r="L2238" s="174" t="n"/>
      <c r="M2238" s="173" t="n"/>
    </row>
    <row r="2239" ht="13.35" customHeight="1" s="162"/>
    <row r="2240" ht="13.35" customHeight="1" s="162">
      <c r="B2240" s="200" t="inlineStr">
        <is>
          <t>System (cont.)</t>
        </is>
      </c>
      <c r="C2240" s="403" t="n"/>
      <c r="D2240" s="209">
        <f>IF('{Equipment Data Entry}'!B28="","",'{Equipment Data Entry}'!B28)</f>
        <v/>
      </c>
      <c r="E2240" s="418" t="n"/>
      <c r="F2240" s="403" t="n"/>
      <c r="G2240" s="200" t="inlineStr">
        <is>
          <t>Service</t>
        </is>
      </c>
      <c r="H2240" s="403" t="n"/>
      <c r="I2240" s="210">
        <f>IF('{Equipment Data Entry}'!C28="","",'{Equipment Data Entry}'!C28)</f>
        <v/>
      </c>
      <c r="J2240" s="418" t="n"/>
      <c r="K2240" s="418" t="n"/>
      <c r="L2240" s="418" t="n"/>
      <c r="M2240" s="403" t="n"/>
    </row>
    <row r="2241" ht="13.35" customHeight="1" s="162">
      <c r="B2241" s="422" t="n"/>
      <c r="C2241" s="423" t="n"/>
      <c r="D2241" s="422" t="n"/>
      <c r="E2241" s="424" t="n"/>
      <c r="F2241" s="423" t="n"/>
      <c r="G2241" s="422" t="n"/>
      <c r="H2241" s="423" t="n"/>
      <c r="I2241" s="422" t="n"/>
      <c r="J2241" s="424" t="n"/>
      <c r="K2241" s="424" t="n"/>
      <c r="L2241" s="424" t="n"/>
      <c r="M2241" s="423" t="n"/>
    </row>
    <row r="2242" ht="13.35" customHeight="1" s="162">
      <c r="B2242" s="188" t="inlineStr">
        <is>
          <t>Supply Air Outlets (cont.)</t>
        </is>
      </c>
      <c r="C2242" s="174" t="n"/>
      <c r="D2242" s="174" t="n"/>
      <c r="E2242" s="174" t="n"/>
      <c r="F2242" s="173" t="n"/>
      <c r="G2242" s="233" t="inlineStr">
        <is>
          <t>Design VEL</t>
        </is>
      </c>
      <c r="H2242" s="194" t="inlineStr">
        <is>
          <t>Design CFM</t>
        </is>
      </c>
      <c r="I2242" s="188" t="inlineStr">
        <is>
          <t>Initial</t>
        </is>
      </c>
      <c r="J2242" s="173" t="n"/>
      <c r="K2242" s="188" t="inlineStr">
        <is>
          <t>Final</t>
        </is>
      </c>
      <c r="L2242" s="173" t="n"/>
      <c r="M2242" s="188" t="inlineStr">
        <is>
          <t>%</t>
        </is>
      </c>
    </row>
    <row r="2243" ht="13.35" customHeight="1" s="162">
      <c r="B2243" s="153" t="inlineStr">
        <is>
          <t>No.</t>
        </is>
      </c>
      <c r="C2243" s="188" t="inlineStr">
        <is>
          <t>Area Served</t>
        </is>
      </c>
      <c r="D2243" s="188" t="inlineStr">
        <is>
          <t>Type</t>
        </is>
      </c>
      <c r="E2243" s="188" t="inlineStr">
        <is>
          <t>Size</t>
        </is>
      </c>
      <c r="F2243" s="188" t="inlineStr">
        <is>
          <t>Ak</t>
        </is>
      </c>
      <c r="G2243" s="440" t="n"/>
      <c r="H2243" s="440" t="n"/>
      <c r="I2243" s="188" t="inlineStr">
        <is>
          <t>VEL</t>
        </is>
      </c>
      <c r="J2243" s="188" t="inlineStr">
        <is>
          <t>CFM</t>
        </is>
      </c>
      <c r="K2243" s="188" t="inlineStr">
        <is>
          <t>VEL</t>
        </is>
      </c>
      <c r="L2243" s="188" t="inlineStr">
        <is>
          <t>CFM</t>
        </is>
      </c>
      <c r="M2243" s="440" t="n"/>
    </row>
    <row r="2244" ht="13.35" customHeight="1" s="162">
      <c r="B2244" s="307" t="n"/>
      <c r="C2244" s="307" t="n"/>
      <c r="E2244" s="307" t="n"/>
      <c r="F2244" s="32" t="n"/>
      <c r="G2244" s="33">
        <f>IF(F2244="", "", IF(OR(ISTEXT(H2244),ISTEXT(F2244)),"",H2244/F2244))</f>
        <v/>
      </c>
      <c r="H2244" s="33" t="n"/>
      <c r="I2244" s="33" t="n"/>
      <c r="J2244" s="33">
        <f>IF(I2244="", "", IF(OR(ISTEXT(I2244),ISTEXT($F2244)),"",I2244*$F2244))</f>
        <v/>
      </c>
      <c r="K2244" s="33" t="n"/>
      <c r="L2244" s="33">
        <f>IF(K2244="", "", IF(OR(ISTEXT(K2244),ISTEXT($F2244)),"",K2244*$F2244))</f>
        <v/>
      </c>
      <c r="M2244" s="30">
        <f>IF(OR(H2244="",H2244=0),"",IF(K2244="",IF(J2244="","",IF(OR(ISTEXT(J2244),ISTEXT(H2244)),"",J2244/H2244)),IF(OR(ISTEXT(L2244),ISTEXT(H2244)),"",L2244/H2244)))</f>
        <v/>
      </c>
    </row>
    <row r="2245" ht="13.35" customHeight="1" s="162">
      <c r="B2245" s="307" t="n"/>
      <c r="C2245" s="307" t="n"/>
      <c r="E2245" s="307" t="n"/>
      <c r="F2245" s="32" t="n"/>
      <c r="G2245" s="33">
        <f>IF(F2245="", "", IF(OR(ISTEXT(H2245),ISTEXT(F2245)),"",H2245/F2245))</f>
        <v/>
      </c>
      <c r="H2245" s="33" t="n"/>
      <c r="I2245" s="33" t="n"/>
      <c r="J2245" s="33">
        <f>IF(I2245="", "", IF(OR(ISTEXT(I2245),ISTEXT($F2245)),"",I2245*$F2245))</f>
        <v/>
      </c>
      <c r="K2245" s="33" t="n"/>
      <c r="L2245" s="33">
        <f>IF(K2245="", "", IF(OR(ISTEXT(K2245),ISTEXT($F2245)),"",K2245*$F2245))</f>
        <v/>
      </c>
      <c r="M2245" s="30">
        <f>IF(OR(H2245="",H2245=0),"",IF(K2245="",IF(J2245="","",IF(OR(ISTEXT(J2245),ISTEXT(H2245)),"",J2245/H2245)),IF(OR(ISTEXT(L2245),ISTEXT(H2245)),"",L2245/H2245)))</f>
        <v/>
      </c>
    </row>
    <row r="2246" ht="13.35" customHeight="1" s="162">
      <c r="B2246" s="307" t="n"/>
      <c r="C2246" s="307" t="n"/>
      <c r="E2246" s="307" t="n"/>
      <c r="F2246" s="32" t="n"/>
      <c r="G2246" s="33">
        <f>IF(F2246="", "", IF(OR(ISTEXT(H2246),ISTEXT(F2246)),"",H2246/F2246))</f>
        <v/>
      </c>
      <c r="H2246" s="33" t="n"/>
      <c r="I2246" s="33" t="n"/>
      <c r="J2246" s="33">
        <f>IF(I2246="", "", IF(OR(ISTEXT(I2246),ISTEXT($F2246)),"",I2246*$F2246))</f>
        <v/>
      </c>
      <c r="K2246" s="33" t="n"/>
      <c r="L2246" s="33">
        <f>IF(K2246="", "", IF(OR(ISTEXT(K2246),ISTEXT($F2246)),"",K2246*$F2246))</f>
        <v/>
      </c>
      <c r="M2246" s="30">
        <f>IF(OR(H2246="",H2246=0),"",IF(K2246="",IF(J2246="","",IF(OR(ISTEXT(J2246),ISTEXT(H2246)),"",J2246/H2246)),IF(OR(ISTEXT(L2246),ISTEXT(H2246)),"",L2246/H2246)))</f>
        <v/>
      </c>
    </row>
    <row r="2247" ht="13.35" customHeight="1" s="162">
      <c r="B2247" s="307" t="n"/>
      <c r="C2247" s="307" t="n"/>
      <c r="E2247" s="307" t="n"/>
      <c r="F2247" s="32" t="n"/>
      <c r="G2247" s="33">
        <f>IF(F2247="", "", IF(OR(ISTEXT(H2247),ISTEXT(F2247)),"",H2247/F2247))</f>
        <v/>
      </c>
      <c r="H2247" s="33" t="n"/>
      <c r="I2247" s="33" t="n"/>
      <c r="J2247" s="33">
        <f>IF(I2247="", "", IF(OR(ISTEXT(I2247),ISTEXT($F2247)),"",I2247*$F2247))</f>
        <v/>
      </c>
      <c r="K2247" s="33" t="n"/>
      <c r="L2247" s="33">
        <f>IF(K2247="", "", IF(OR(ISTEXT(K2247),ISTEXT($F2247)),"",K2247*$F2247))</f>
        <v/>
      </c>
      <c r="M2247" s="30">
        <f>IF(OR(H2247="",H2247=0),"",IF(K2247="",IF(J2247="","",IF(OR(ISTEXT(J2247),ISTEXT(H2247)),"",J2247/H2247)),IF(OR(ISTEXT(L2247),ISTEXT(H2247)),"",L2247/H2247)))</f>
        <v/>
      </c>
    </row>
    <row r="2248" ht="13.35" customHeight="1" s="162">
      <c r="B2248" s="307" t="n"/>
      <c r="C2248" s="307" t="n"/>
      <c r="E2248" s="307" t="n"/>
      <c r="F2248" s="32" t="n"/>
      <c r="G2248" s="33">
        <f>IF(F2248="", "", IF(OR(ISTEXT(H2248),ISTEXT(F2248)),"",H2248/F2248))</f>
        <v/>
      </c>
      <c r="H2248" s="33" t="n"/>
      <c r="I2248" s="33" t="n"/>
      <c r="J2248" s="33">
        <f>IF(I2248="", "", IF(OR(ISTEXT(I2248),ISTEXT($F2248)),"",I2248*$F2248))</f>
        <v/>
      </c>
      <c r="K2248" s="33" t="n"/>
      <c r="L2248" s="33">
        <f>IF(K2248="", "", IF(OR(ISTEXT(K2248),ISTEXT($F2248)),"",K2248*$F2248))</f>
        <v/>
      </c>
      <c r="M2248" s="30">
        <f>IF(OR(H2248="",H2248=0),"",IF(K2248="",IF(J2248="","",IF(OR(ISTEXT(J2248),ISTEXT(H2248)),"",J2248/H2248)),IF(OR(ISTEXT(L2248),ISTEXT(H2248)),"",L2248/H2248)))</f>
        <v/>
      </c>
    </row>
    <row r="2249" ht="13.35" customHeight="1" s="162">
      <c r="B2249" s="307" t="n"/>
      <c r="C2249" s="307" t="n"/>
      <c r="E2249" s="307" t="n"/>
      <c r="F2249" s="32" t="n"/>
      <c r="G2249" s="33">
        <f>IF(F2249="", "", IF(OR(ISTEXT(H2249),ISTEXT(F2249)),"",H2249/F2249))</f>
        <v/>
      </c>
      <c r="H2249" s="33" t="n"/>
      <c r="I2249" s="33" t="n"/>
      <c r="J2249" s="33">
        <f>IF(I2249="", "", IF(OR(ISTEXT(I2249),ISTEXT($F2249)),"",I2249*$F2249))</f>
        <v/>
      </c>
      <c r="K2249" s="33" t="n"/>
      <c r="L2249" s="33">
        <f>IF(K2249="", "", IF(OR(ISTEXT(K2249),ISTEXT($F2249)),"",K2249*$F2249))</f>
        <v/>
      </c>
      <c r="M2249" s="30">
        <f>IF(OR(H2249="",H2249=0),"",IF(K2249="",IF(J2249="","",IF(OR(ISTEXT(J2249),ISTEXT(H2249)),"",J2249/H2249)),IF(OR(ISTEXT(L2249),ISTEXT(H2249)),"",L2249/H2249)))</f>
        <v/>
      </c>
    </row>
    <row r="2250" ht="13.35" customHeight="1" s="162">
      <c r="B2250" s="307" t="n"/>
      <c r="C2250" s="307" t="n"/>
      <c r="E2250" s="307" t="n"/>
      <c r="F2250" s="32" t="n"/>
      <c r="G2250" s="33">
        <f>IF(F2250="", "", IF(OR(ISTEXT(H2250),ISTEXT(F2250)),"",H2250/F2250))</f>
        <v/>
      </c>
      <c r="H2250" s="33" t="n"/>
      <c r="I2250" s="33" t="n"/>
      <c r="J2250" s="33">
        <f>IF(I2250="", "", IF(OR(ISTEXT(I2250),ISTEXT($F2250)),"",I2250*$F2250))</f>
        <v/>
      </c>
      <c r="K2250" s="33" t="n"/>
      <c r="L2250" s="33">
        <f>IF(K2250="", "", IF(OR(ISTEXT(K2250),ISTEXT($F2250)),"",K2250*$F2250))</f>
        <v/>
      </c>
      <c r="M2250" s="30">
        <f>IF(OR(H2250="",H2250=0),"",IF(K2250="",IF(J2250="","",IF(OR(ISTEXT(J2250),ISTEXT(H2250)),"",J2250/H2250)),IF(OR(ISTEXT(L2250),ISTEXT(H2250)),"",L2250/H2250)))</f>
        <v/>
      </c>
    </row>
    <row r="2251" ht="13.35" customHeight="1" s="162">
      <c r="B2251" s="307" t="n"/>
      <c r="C2251" s="307" t="n"/>
      <c r="E2251" s="307" t="n"/>
      <c r="F2251" s="32" t="n"/>
      <c r="G2251" s="33">
        <f>IF(F2251="", "", IF(OR(ISTEXT(H2251),ISTEXT(F2251)),"",H2251/F2251))</f>
        <v/>
      </c>
      <c r="H2251" s="33" t="n"/>
      <c r="I2251" s="33" t="n"/>
      <c r="J2251" s="33">
        <f>IF(I2251="", "", IF(OR(ISTEXT(I2251),ISTEXT($F2251)),"",I2251*$F2251))</f>
        <v/>
      </c>
      <c r="K2251" s="33" t="n"/>
      <c r="L2251" s="33">
        <f>IF(K2251="", "", IF(OR(ISTEXT(K2251),ISTEXT($F2251)),"",K2251*$F2251))</f>
        <v/>
      </c>
      <c r="M2251" s="30">
        <f>IF(OR(H2251="",H2251=0),"",IF(K2251="",IF(J2251="","",IF(OR(ISTEXT(J2251),ISTEXT(H2251)),"",J2251/H2251)),IF(OR(ISTEXT(L2251),ISTEXT(H2251)),"",L2251/H2251)))</f>
        <v/>
      </c>
    </row>
    <row r="2252" ht="13.35" customHeight="1" s="162">
      <c r="B2252" s="307" t="n"/>
      <c r="C2252" s="307" t="n"/>
      <c r="E2252" s="307" t="n"/>
      <c r="F2252" s="32" t="n"/>
      <c r="G2252" s="33">
        <f>IF(F2252="", "", IF(OR(ISTEXT(H2252),ISTEXT(F2252)),"",H2252/F2252))</f>
        <v/>
      </c>
      <c r="H2252" s="33" t="n"/>
      <c r="I2252" s="33" t="n"/>
      <c r="J2252" s="33">
        <f>IF(I2252="", "", IF(OR(ISTEXT(I2252),ISTEXT($F2252)),"",I2252*$F2252))</f>
        <v/>
      </c>
      <c r="K2252" s="33" t="n"/>
      <c r="L2252" s="33">
        <f>IF(K2252="", "", IF(OR(ISTEXT(K2252),ISTEXT($F2252)),"",K2252*$F2252))</f>
        <v/>
      </c>
      <c r="M2252" s="30">
        <f>IF(OR(H2252="",H2252=0),"",IF(K2252="",IF(J2252="","",IF(OR(ISTEXT(J2252),ISTEXT(H2252)),"",J2252/H2252)),IF(OR(ISTEXT(L2252),ISTEXT(H2252)),"",L2252/H2252)))</f>
        <v/>
      </c>
    </row>
    <row r="2253" ht="13.35" customHeight="1" s="162">
      <c r="B2253" s="307" t="n"/>
      <c r="C2253" s="307" t="n"/>
      <c r="E2253" s="307" t="n"/>
      <c r="F2253" s="32" t="n"/>
      <c r="G2253" s="33">
        <f>IF(F2253="", "", IF(OR(ISTEXT(H2253),ISTEXT(F2253)),"",H2253/F2253))</f>
        <v/>
      </c>
      <c r="H2253" s="33" t="n"/>
      <c r="I2253" s="33" t="n"/>
      <c r="J2253" s="33">
        <f>IF(I2253="", "", IF(OR(ISTEXT(I2253),ISTEXT($F2253)),"",I2253*$F2253))</f>
        <v/>
      </c>
      <c r="K2253" s="33" t="n"/>
      <c r="L2253" s="33">
        <f>IF(K2253="", "", IF(OR(ISTEXT(K2253),ISTEXT($F2253)),"",K2253*$F2253))</f>
        <v/>
      </c>
      <c r="M2253" s="30">
        <f>IF(OR(H2253="",H2253=0),"",IF(K2253="",IF(J2253="","",IF(OR(ISTEXT(J2253),ISTEXT(H2253)),"",J2253/H2253)),IF(OR(ISTEXT(L2253),ISTEXT(H2253)),"",L2253/H2253)))</f>
        <v/>
      </c>
    </row>
    <row r="2254" ht="13.35" customHeight="1" s="162">
      <c r="B2254" s="307" t="n"/>
      <c r="C2254" s="307" t="n"/>
      <c r="E2254" s="307" t="n"/>
      <c r="F2254" s="32" t="n"/>
      <c r="G2254" s="33">
        <f>IF(F2254="", "", IF(OR(ISTEXT(H2254),ISTEXT(F2254)),"",H2254/F2254))</f>
        <v/>
      </c>
      <c r="H2254" s="33" t="n"/>
      <c r="I2254" s="33" t="n"/>
      <c r="J2254" s="33">
        <f>IF(I2254="", "", IF(OR(ISTEXT(I2254),ISTEXT($F2254)),"",I2254*$F2254))</f>
        <v/>
      </c>
      <c r="K2254" s="33" t="n"/>
      <c r="L2254" s="33">
        <f>IF(K2254="", "", IF(OR(ISTEXT(K2254),ISTEXT($F2254)),"",K2254*$F2254))</f>
        <v/>
      </c>
      <c r="M2254" s="30">
        <f>IF(OR(H2254="",H2254=0),"",IF(K2254="",IF(J2254="","",IF(OR(ISTEXT(J2254),ISTEXT(H2254)),"",J2254/H2254)),IF(OR(ISTEXT(L2254),ISTEXT(H2254)),"",L2254/H2254)))</f>
        <v/>
      </c>
    </row>
    <row r="2255" ht="13.35" customHeight="1" s="162">
      <c r="B2255" s="307" t="n"/>
      <c r="C2255" s="307" t="n"/>
      <c r="E2255" s="307" t="n"/>
      <c r="F2255" s="32" t="n"/>
      <c r="G2255" s="33">
        <f>IF(F2255="", "", IF(OR(ISTEXT(H2255),ISTEXT(F2255)),"",H2255/F2255))</f>
        <v/>
      </c>
      <c r="H2255" s="33" t="n"/>
      <c r="I2255" s="33" t="n"/>
      <c r="J2255" s="33">
        <f>IF(I2255="", "", IF(OR(ISTEXT(I2255),ISTEXT($F2255)),"",I2255*$F2255))</f>
        <v/>
      </c>
      <c r="K2255" s="33" t="n"/>
      <c r="L2255" s="33">
        <f>IF(K2255="", "", IF(OR(ISTEXT(K2255),ISTEXT($F2255)),"",K2255*$F2255))</f>
        <v/>
      </c>
      <c r="M2255" s="30">
        <f>IF(OR(H2255="",H2255=0),"",IF(K2255="",IF(J2255="","",IF(OR(ISTEXT(J2255),ISTEXT(H2255)),"",J2255/H2255)),IF(OR(ISTEXT(L2255),ISTEXT(H2255)),"",L2255/H2255)))</f>
        <v/>
      </c>
    </row>
    <row r="2256" ht="13.35" customHeight="1" s="162">
      <c r="B2256" s="307" t="n"/>
      <c r="C2256" s="307" t="n"/>
      <c r="E2256" s="307" t="n"/>
      <c r="F2256" s="32" t="n"/>
      <c r="G2256" s="33">
        <f>IF(F2256="", "", IF(OR(ISTEXT(H2256),ISTEXT(F2256)),"",H2256/F2256))</f>
        <v/>
      </c>
      <c r="H2256" s="33" t="n"/>
      <c r="I2256" s="33" t="n"/>
      <c r="J2256" s="33">
        <f>IF(I2256="", "", IF(OR(ISTEXT(I2256),ISTEXT($F2256)),"",I2256*$F2256))</f>
        <v/>
      </c>
      <c r="K2256" s="33" t="n"/>
      <c r="L2256" s="33">
        <f>IF(K2256="", "", IF(OR(ISTEXT(K2256),ISTEXT($F2256)),"",K2256*$F2256))</f>
        <v/>
      </c>
      <c r="M2256" s="30">
        <f>IF(OR(H2256="",H2256=0),"",IF(K2256="",IF(J2256="","",IF(OR(ISTEXT(J2256),ISTEXT(H2256)),"",J2256/H2256)),IF(OR(ISTEXT(L2256),ISTEXT(H2256)),"",L2256/H2256)))</f>
        <v/>
      </c>
    </row>
    <row r="2257" ht="13.35" customHeight="1" s="162">
      <c r="B2257" s="307" t="n"/>
      <c r="C2257" s="307" t="n"/>
      <c r="E2257" s="307" t="n"/>
      <c r="F2257" s="32" t="n"/>
      <c r="G2257" s="33">
        <f>IF(F2257="", "", IF(OR(ISTEXT(H2257),ISTEXT(F2257)),"",H2257/F2257))</f>
        <v/>
      </c>
      <c r="H2257" s="33" t="n"/>
      <c r="I2257" s="33" t="n"/>
      <c r="J2257" s="33">
        <f>IF(I2257="", "", IF(OR(ISTEXT(I2257),ISTEXT($F2257)),"",I2257*$F2257))</f>
        <v/>
      </c>
      <c r="K2257" s="33" t="n"/>
      <c r="L2257" s="33">
        <f>IF(K2257="", "", IF(OR(ISTEXT(K2257),ISTEXT($F2257)),"",K2257*$F2257))</f>
        <v/>
      </c>
      <c r="M2257" s="30">
        <f>IF(OR(H2257="",H2257=0),"",IF(K2257="",IF(J2257="","",IF(OR(ISTEXT(J2257),ISTEXT(H2257)),"",J2257/H2257)),IF(OR(ISTEXT(L2257),ISTEXT(H2257)),"",L2257/H2257)))</f>
        <v/>
      </c>
    </row>
    <row r="2258" ht="13.35" customHeight="1" s="162">
      <c r="B2258" s="307" t="n"/>
      <c r="C2258" s="307" t="n"/>
      <c r="E2258" s="307" t="n"/>
      <c r="F2258" s="32" t="n"/>
      <c r="G2258" s="33">
        <f>IF(F2258="", "", IF(OR(ISTEXT(H2258),ISTEXT(F2258)),"",H2258/F2258))</f>
        <v/>
      </c>
      <c r="H2258" s="33" t="n"/>
      <c r="I2258" s="33" t="n"/>
      <c r="J2258" s="33">
        <f>IF(I2258="", "", IF(OR(ISTEXT(I2258),ISTEXT($F2258)),"",I2258*$F2258))</f>
        <v/>
      </c>
      <c r="K2258" s="33" t="n"/>
      <c r="L2258" s="33">
        <f>IF(K2258="", "", IF(OR(ISTEXT(K2258),ISTEXT($F2258)),"",K2258*$F2258))</f>
        <v/>
      </c>
      <c r="M2258" s="30">
        <f>IF(OR(H2258="",H2258=0),"",IF(K2258="",IF(J2258="","",IF(OR(ISTEXT(J2258),ISTEXT(H2258)),"",J2258/H2258)),IF(OR(ISTEXT(L2258),ISTEXT(H2258)),"",L2258/H2258)))</f>
        <v/>
      </c>
    </row>
    <row r="2259" ht="13.35" customHeight="1" s="162">
      <c r="B2259" s="307" t="n"/>
      <c r="C2259" s="307" t="n"/>
      <c r="E2259" s="307" t="n"/>
      <c r="F2259" s="32" t="n"/>
      <c r="G2259" s="33">
        <f>IF(F2259="", "", IF(OR(ISTEXT(H2259),ISTEXT(F2259)),"",H2259/F2259))</f>
        <v/>
      </c>
      <c r="H2259" s="33" t="n"/>
      <c r="I2259" s="33" t="n"/>
      <c r="J2259" s="33">
        <f>IF(I2259="", "", IF(OR(ISTEXT(I2259),ISTEXT($F2259)),"",I2259*$F2259))</f>
        <v/>
      </c>
      <c r="K2259" s="33" t="n"/>
      <c r="L2259" s="33">
        <f>IF(K2259="", "", IF(OR(ISTEXT(K2259),ISTEXT($F2259)),"",K2259*$F2259))</f>
        <v/>
      </c>
      <c r="M2259" s="30">
        <f>IF(OR(H2259="",H2259=0),"",IF(K2259="",IF(J2259="","",IF(OR(ISTEXT(J2259),ISTEXT(H2259)),"",J2259/H2259)),IF(OR(ISTEXT(L2259),ISTEXT(H2259)),"",L2259/H2259)))</f>
        <v/>
      </c>
    </row>
    <row r="2260" ht="13.35" customHeight="1" s="162">
      <c r="B2260" s="307" t="n"/>
      <c r="C2260" s="307" t="n"/>
      <c r="E2260" s="307" t="n"/>
      <c r="F2260" s="32" t="n"/>
      <c r="G2260" s="33">
        <f>IF(F2260="", "", IF(OR(ISTEXT(H2260),ISTEXT(F2260)),"",H2260/F2260))</f>
        <v/>
      </c>
      <c r="H2260" s="33" t="n"/>
      <c r="I2260" s="33" t="n"/>
      <c r="J2260" s="33">
        <f>IF(I2260="", "", IF(OR(ISTEXT(I2260),ISTEXT($F2260)),"",I2260*$F2260))</f>
        <v/>
      </c>
      <c r="K2260" s="33" t="n"/>
      <c r="L2260" s="33">
        <f>IF(K2260="", "", IF(OR(ISTEXT(K2260),ISTEXT($F2260)),"",K2260*$F2260))</f>
        <v/>
      </c>
      <c r="M2260" s="30">
        <f>IF(OR(H2260="",H2260=0),"",IF(K2260="",IF(J2260="","",IF(OR(ISTEXT(J2260),ISTEXT(H2260)),"",J2260/H2260)),IF(OR(ISTEXT(L2260),ISTEXT(H2260)),"",L2260/H2260)))</f>
        <v/>
      </c>
    </row>
    <row r="2261" ht="13.35" customHeight="1" s="162">
      <c r="B2261" s="307" t="n"/>
      <c r="C2261" s="307" t="n"/>
      <c r="E2261" s="307" t="n"/>
      <c r="F2261" s="32" t="n"/>
      <c r="G2261" s="33">
        <f>IF(F2261="", "", IF(OR(ISTEXT(H2261),ISTEXT(F2261)),"",H2261/F2261))</f>
        <v/>
      </c>
      <c r="H2261" s="33" t="n"/>
      <c r="I2261" s="33" t="n"/>
      <c r="J2261" s="33">
        <f>IF(I2261="", "", IF(OR(ISTEXT(I2261),ISTEXT($F2261)),"",I2261*$F2261))</f>
        <v/>
      </c>
      <c r="K2261" s="33" t="n"/>
      <c r="L2261" s="33">
        <f>IF(K2261="", "", IF(OR(ISTEXT(K2261),ISTEXT($F2261)),"",K2261*$F2261))</f>
        <v/>
      </c>
      <c r="M2261" s="30">
        <f>IF(OR(H2261="",H2261=0),"",IF(K2261="",IF(J2261="","",IF(OR(ISTEXT(J2261),ISTEXT(H2261)),"",J2261/H2261)),IF(OR(ISTEXT(L2261),ISTEXT(H2261)),"",L2261/H2261)))</f>
        <v/>
      </c>
    </row>
    <row r="2262" ht="13.35" customHeight="1" s="162">
      <c r="B2262" s="307" t="n"/>
      <c r="C2262" s="307" t="n"/>
      <c r="E2262" s="307" t="n"/>
      <c r="F2262" s="32" t="n"/>
      <c r="G2262" s="33">
        <f>IF(F2262="", "", IF(OR(ISTEXT(H2262),ISTEXT(F2262)),"",H2262/F2262))</f>
        <v/>
      </c>
      <c r="H2262" s="33" t="n"/>
      <c r="I2262" s="33" t="n"/>
      <c r="J2262" s="33">
        <f>IF(I2262="", "", IF(OR(ISTEXT(I2262),ISTEXT($F2262)),"",I2262*$F2262))</f>
        <v/>
      </c>
      <c r="K2262" s="33" t="n"/>
      <c r="L2262" s="33">
        <f>IF(K2262="", "", IF(OR(ISTEXT(K2262),ISTEXT($F2262)),"",K2262*$F2262))</f>
        <v/>
      </c>
      <c r="M2262" s="30">
        <f>IF(OR(H2262="",H2262=0),"",IF(K2262="",IF(J2262="","",IF(OR(ISTEXT(J2262),ISTEXT(H2262)),"",J2262/H2262)),IF(OR(ISTEXT(L2262),ISTEXT(H2262)),"",L2262/H2262)))</f>
        <v/>
      </c>
    </row>
    <row r="2263" ht="13.35" customHeight="1" s="162">
      <c r="B2263" s="307" t="n"/>
      <c r="C2263" s="307" t="n"/>
      <c r="E2263" s="307" t="n"/>
      <c r="F2263" s="32" t="n"/>
      <c r="G2263" s="33">
        <f>IF(F2263="", "", IF(OR(ISTEXT(H2263),ISTEXT(F2263)),"",H2263/F2263))</f>
        <v/>
      </c>
      <c r="H2263" s="33" t="n"/>
      <c r="I2263" s="33" t="n"/>
      <c r="J2263" s="33">
        <f>IF(I2263="", "", IF(OR(ISTEXT(I2263),ISTEXT($F2263)),"",I2263*$F2263))</f>
        <v/>
      </c>
      <c r="K2263" s="33" t="n"/>
      <c r="L2263" s="33">
        <f>IF(K2263="", "", IF(OR(ISTEXT(K2263),ISTEXT($F2263)),"",K2263*$F2263))</f>
        <v/>
      </c>
      <c r="M2263" s="30">
        <f>IF(OR(H2263="",H2263=0),"",IF(K2263="",IF(J2263="","",IF(OR(ISTEXT(J2263),ISTEXT(H2263)),"",J2263/H2263)),IF(OR(ISTEXT(L2263),ISTEXT(H2263)),"",L2263/H2263)))</f>
        <v/>
      </c>
    </row>
    <row r="2264" ht="13.35" customHeight="1" s="162">
      <c r="B2264" s="307" t="n"/>
      <c r="C2264" s="307" t="n"/>
      <c r="E2264" s="307" t="n"/>
      <c r="F2264" s="32" t="n"/>
      <c r="G2264" s="33">
        <f>IF(F2264="", "", IF(OR(ISTEXT(H2264),ISTEXT(F2264)),"",H2264/F2264))</f>
        <v/>
      </c>
      <c r="H2264" s="33" t="n"/>
      <c r="I2264" s="33" t="n"/>
      <c r="J2264" s="33">
        <f>IF(I2264="", "", IF(OR(ISTEXT(I2264),ISTEXT($F2264)),"",I2264*$F2264))</f>
        <v/>
      </c>
      <c r="K2264" s="33" t="n"/>
      <c r="L2264" s="33">
        <f>IF(K2264="", "", IF(OR(ISTEXT(K2264),ISTEXT($F2264)),"",K2264*$F2264))</f>
        <v/>
      </c>
      <c r="M2264" s="30">
        <f>IF(OR(H2264="",H2264=0),"",IF(K2264="",IF(J2264="","",IF(OR(ISTEXT(J2264),ISTEXT(H2264)),"",J2264/H2264)),IF(OR(ISTEXT(L2264),ISTEXT(H2264)),"",L2264/H2264)))</f>
        <v/>
      </c>
    </row>
    <row r="2265" ht="13.35" customHeight="1" s="162">
      <c r="B2265" s="307" t="n"/>
      <c r="C2265" s="307" t="n"/>
      <c r="E2265" s="307" t="n"/>
      <c r="F2265" s="32" t="n"/>
      <c r="G2265" s="33">
        <f>IF(F2265="", "", IF(OR(ISTEXT(H2265),ISTEXT(F2265)),"",H2265/F2265))</f>
        <v/>
      </c>
      <c r="H2265" s="33" t="n"/>
      <c r="I2265" s="33" t="n"/>
      <c r="J2265" s="33">
        <f>IF(I2265="", "", IF(OR(ISTEXT(I2265),ISTEXT($F2265)),"",I2265*$F2265))</f>
        <v/>
      </c>
      <c r="K2265" s="33" t="n"/>
      <c r="L2265" s="33">
        <f>IF(K2265="", "", IF(OR(ISTEXT(K2265),ISTEXT($F2265)),"",K2265*$F2265))</f>
        <v/>
      </c>
      <c r="M2265" s="30">
        <f>IF(OR(H2265="",H2265=0),"",IF(K2265="",IF(J2265="","",IF(OR(ISTEXT(J2265),ISTEXT(H2265)),"",J2265/H2265)),IF(OR(ISTEXT(L2265),ISTEXT(H2265)),"",L2265/H2265)))</f>
        <v/>
      </c>
    </row>
    <row r="2266" ht="13.35" customHeight="1" s="162">
      <c r="B2266" s="307" t="n"/>
      <c r="C2266" s="307" t="n"/>
      <c r="E2266" s="307" t="n"/>
      <c r="F2266" s="32" t="n"/>
      <c r="G2266" s="33">
        <f>IF(F2266="", "", IF(OR(ISTEXT(H2266),ISTEXT(F2266)),"",H2266/F2266))</f>
        <v/>
      </c>
      <c r="H2266" s="33" t="n"/>
      <c r="I2266" s="33" t="n"/>
      <c r="J2266" s="33">
        <f>IF(I2266="", "", IF(OR(ISTEXT(I2266),ISTEXT($F2266)),"",I2266*$F2266))</f>
        <v/>
      </c>
      <c r="K2266" s="33" t="n"/>
      <c r="L2266" s="33">
        <f>IF(K2266="", "", IF(OR(ISTEXT(K2266),ISTEXT($F2266)),"",K2266*$F2266))</f>
        <v/>
      </c>
      <c r="M2266" s="30">
        <f>IF(OR(H2266="",H2266=0),"",IF(K2266="",IF(J2266="","",IF(OR(ISTEXT(J2266),ISTEXT(H2266)),"",J2266/H2266)),IF(OR(ISTEXT(L2266),ISTEXT(H2266)),"",L2266/H2266)))</f>
        <v/>
      </c>
    </row>
    <row r="2267" ht="13.35" customHeight="1" s="162">
      <c r="B2267" s="307" t="n"/>
      <c r="C2267" s="307" t="n"/>
      <c r="E2267" s="307" t="n"/>
      <c r="F2267" s="32" t="n"/>
      <c r="G2267" s="33">
        <f>IF(F2267="", "", IF(OR(ISTEXT(H2267),ISTEXT(F2267)),"",H2267/F2267))</f>
        <v/>
      </c>
      <c r="H2267" s="33" t="n"/>
      <c r="I2267" s="33" t="n"/>
      <c r="J2267" s="33">
        <f>IF(I2267="", "", IF(OR(ISTEXT(I2267),ISTEXT($F2267)),"",I2267*$F2267))</f>
        <v/>
      </c>
      <c r="K2267" s="33" t="n"/>
      <c r="L2267" s="33">
        <f>IF(K2267="", "", IF(OR(ISTEXT(K2267),ISTEXT($F2267)),"",K2267*$F2267))</f>
        <v/>
      </c>
      <c r="M2267" s="30">
        <f>IF(OR(H2267="",H2267=0),"",IF(K2267="",IF(J2267="","",IF(OR(ISTEXT(J2267),ISTEXT(H2267)),"",J2267/H2267)),IF(OR(ISTEXT(L2267),ISTEXT(H2267)),"",L2267/H2267)))</f>
        <v/>
      </c>
    </row>
    <row r="2268" ht="13.35" customHeight="1" s="162">
      <c r="B2268" s="307" t="n"/>
      <c r="C2268" s="307" t="n"/>
      <c r="E2268" s="307" t="n"/>
      <c r="F2268" s="32" t="n"/>
      <c r="G2268" s="33">
        <f>IF(F2268="", "", IF(OR(ISTEXT(H2268),ISTEXT(F2268)),"",H2268/F2268))</f>
        <v/>
      </c>
      <c r="H2268" s="33" t="n"/>
      <c r="I2268" s="33" t="n"/>
      <c r="J2268" s="33">
        <f>IF(I2268="", "", IF(OR(ISTEXT(I2268),ISTEXT($F2268)),"",I2268*$F2268))</f>
        <v/>
      </c>
      <c r="K2268" s="33" t="n"/>
      <c r="L2268" s="33">
        <f>IF(K2268="", "", IF(OR(ISTEXT(K2268),ISTEXT($F2268)),"",K2268*$F2268))</f>
        <v/>
      </c>
      <c r="M2268" s="30">
        <f>IF(OR(H2268="",H2268=0),"",IF(K2268="",IF(J2268="","",IF(OR(ISTEXT(J2268),ISTEXT(H2268)),"",J2268/H2268)),IF(OR(ISTEXT(L2268),ISTEXT(H2268)),"",L2268/H2268)))</f>
        <v/>
      </c>
    </row>
    <row r="2269" ht="13.35" customHeight="1" s="162">
      <c r="B2269" s="307" t="n"/>
      <c r="C2269" s="307" t="n"/>
      <c r="E2269" s="307" t="n"/>
      <c r="F2269" s="32" t="n"/>
      <c r="G2269" s="33">
        <f>IF(F2269="", "", IF(OR(ISTEXT(H2269),ISTEXT(F2269)),"",H2269/F2269))</f>
        <v/>
      </c>
      <c r="H2269" s="33" t="n"/>
      <c r="I2269" s="33" t="n"/>
      <c r="J2269" s="33">
        <f>IF(I2269="", "", IF(OR(ISTEXT(I2269),ISTEXT($F2269)),"",I2269*$F2269))</f>
        <v/>
      </c>
      <c r="K2269" s="33" t="n"/>
      <c r="L2269" s="33">
        <f>IF(K2269="", "", IF(OR(ISTEXT(K2269),ISTEXT($F2269)),"",K2269*$F2269))</f>
        <v/>
      </c>
      <c r="M2269" s="30">
        <f>IF(OR(H2269="",H2269=0),"",IF(K2269="",IF(J2269="","",IF(OR(ISTEXT(J2269),ISTEXT(H2269)),"",J2269/H2269)),IF(OR(ISTEXT(L2269),ISTEXT(H2269)),"",L2269/H2269)))</f>
        <v/>
      </c>
    </row>
    <row r="2270" ht="13.35" customHeight="1" s="162">
      <c r="B2270" s="307" t="n"/>
      <c r="C2270" s="307" t="n"/>
      <c r="E2270" s="307" t="n"/>
      <c r="F2270" s="32" t="n"/>
      <c r="G2270" s="33">
        <f>IF(F2270="", "", IF(OR(ISTEXT(H2270),ISTEXT(F2270)),"",H2270/F2270))</f>
        <v/>
      </c>
      <c r="H2270" s="33" t="n"/>
      <c r="I2270" s="33" t="n"/>
      <c r="J2270" s="33">
        <f>IF(I2270="", "", IF(OR(ISTEXT(I2270),ISTEXT($F2270)),"",I2270*$F2270))</f>
        <v/>
      </c>
      <c r="K2270" s="33" t="n"/>
      <c r="L2270" s="33">
        <f>IF(K2270="", "", IF(OR(ISTEXT(K2270),ISTEXT($F2270)),"",K2270*$F2270))</f>
        <v/>
      </c>
      <c r="M2270" s="30">
        <f>IF(OR(H2270="",H2270=0),"",IF(K2270="",IF(J2270="","",IF(OR(ISTEXT(J2270),ISTEXT(H2270)),"",J2270/H2270)),IF(OR(ISTEXT(L2270),ISTEXT(H2270)),"",L2270/H2270)))</f>
        <v/>
      </c>
    </row>
    <row r="2271" ht="13.35" customHeight="1" s="162">
      <c r="B2271" s="307" t="n"/>
      <c r="C2271" s="307" t="n"/>
      <c r="E2271" s="307" t="n"/>
      <c r="F2271" s="32" t="n"/>
      <c r="G2271" s="33">
        <f>IF(F2271="", "", IF(OR(ISTEXT(H2271),ISTEXT(F2271)),"",H2271/F2271))</f>
        <v/>
      </c>
      <c r="H2271" s="33" t="n"/>
      <c r="I2271" s="33" t="n"/>
      <c r="J2271" s="33">
        <f>IF(I2271="", "", IF(OR(ISTEXT(I2271),ISTEXT($F2271)),"",I2271*$F2271))</f>
        <v/>
      </c>
      <c r="K2271" s="33" t="n"/>
      <c r="L2271" s="33">
        <f>IF(K2271="", "", IF(OR(ISTEXT(K2271),ISTEXT($F2271)),"",K2271*$F2271))</f>
        <v/>
      </c>
      <c r="M2271" s="30">
        <f>IF(OR(H2271="",H2271=0),"",IF(K2271="",IF(J2271="","",IF(OR(ISTEXT(J2271),ISTEXT(H2271)),"",J2271/H2271)),IF(OR(ISTEXT(L2271),ISTEXT(H2271)),"",L2271/H2271)))</f>
        <v/>
      </c>
    </row>
    <row r="2272" ht="13.35" customHeight="1" s="162">
      <c r="B2272" s="307" t="n"/>
      <c r="C2272" s="307" t="n"/>
      <c r="E2272" s="307" t="n"/>
      <c r="F2272" s="32" t="n"/>
      <c r="G2272" s="33">
        <f>IF(F2272="", "", IF(OR(ISTEXT(H2272),ISTEXT(F2272)),"",H2272/F2272))</f>
        <v/>
      </c>
      <c r="H2272" s="33" t="n"/>
      <c r="I2272" s="33" t="n"/>
      <c r="J2272" s="33">
        <f>IF(I2272="", "", IF(OR(ISTEXT(I2272),ISTEXT($F2272)),"",I2272*$F2272))</f>
        <v/>
      </c>
      <c r="K2272" s="33" t="n"/>
      <c r="L2272" s="33">
        <f>IF(K2272="", "", IF(OR(ISTEXT(K2272),ISTEXT($F2272)),"",K2272*$F2272))</f>
        <v/>
      </c>
      <c r="M2272" s="30">
        <f>IF(OR(H2272="",H2272=0),"",IF(K2272="",IF(J2272="","",IF(OR(ISTEXT(J2272),ISTEXT(H2272)),"",J2272/H2272)),IF(OR(ISTEXT(L2272),ISTEXT(H2272)),"",L2272/H2272)))</f>
        <v/>
      </c>
    </row>
    <row r="2273" ht="13.35" customHeight="1" s="162">
      <c r="B2273" s="307" t="n"/>
      <c r="C2273" s="307" t="n"/>
      <c r="E2273" s="307" t="n"/>
      <c r="F2273" s="32" t="n"/>
      <c r="G2273" s="33">
        <f>IF(F2273="", "", IF(OR(ISTEXT(H2273),ISTEXT(F2273)),"",H2273/F2273))</f>
        <v/>
      </c>
      <c r="H2273" s="33" t="n"/>
      <c r="I2273" s="33" t="n"/>
      <c r="J2273" s="33">
        <f>IF(I2273="", "", IF(OR(ISTEXT(I2273),ISTEXT($F2273)),"",I2273*$F2273))</f>
        <v/>
      </c>
      <c r="K2273" s="33" t="n"/>
      <c r="L2273" s="33">
        <f>IF(K2273="", "", IF(OR(ISTEXT(K2273),ISTEXT($F2273)),"",K2273*$F2273))</f>
        <v/>
      </c>
      <c r="M2273" s="30">
        <f>IF(OR(H2273="",H2273=0),"",IF(K2273="",IF(J2273="","",IF(OR(ISTEXT(J2273),ISTEXT(H2273)),"",J2273/H2273)),IF(OR(ISTEXT(L2273),ISTEXT(H2273)),"",L2273/H2273)))</f>
        <v/>
      </c>
    </row>
    <row r="2274" ht="13.35" customHeight="1" s="162">
      <c r="B2274" s="307" t="n"/>
      <c r="C2274" s="307" t="n"/>
      <c r="E2274" s="307" t="n"/>
      <c r="F2274" s="32" t="n"/>
      <c r="G2274" s="33">
        <f>IF(F2274="", "", IF(OR(ISTEXT(H2274),ISTEXT(F2274)),"",H2274/F2274))</f>
        <v/>
      </c>
      <c r="H2274" s="33" t="n"/>
      <c r="I2274" s="33" t="n"/>
      <c r="J2274" s="33">
        <f>IF(I2274="", "", IF(OR(ISTEXT(I2274),ISTEXT($F2274)),"",I2274*$F2274))</f>
        <v/>
      </c>
      <c r="K2274" s="33" t="n"/>
      <c r="L2274" s="33">
        <f>IF(K2274="", "", IF(OR(ISTEXT(K2274),ISTEXT($F2274)),"",K2274*$F2274))</f>
        <v/>
      </c>
      <c r="M2274" s="30">
        <f>IF(OR(H2274="",H2274=0),"",IF(K2274="",IF(J2274="","",IF(OR(ISTEXT(J2274),ISTEXT(H2274)),"",J2274/H2274)),IF(OR(ISTEXT(L2274),ISTEXT(H2274)),"",L2274/H2274)))</f>
        <v/>
      </c>
    </row>
    <row r="2275" ht="13.35" customHeight="1" s="162">
      <c r="B2275" s="307" t="n"/>
      <c r="C2275" s="307" t="n"/>
      <c r="E2275" s="307" t="n"/>
      <c r="F2275" s="32" t="n"/>
      <c r="G2275" s="33">
        <f>IF(F2275="", "", IF(OR(ISTEXT(H2275),ISTEXT(F2275)),"",H2275/F2275))</f>
        <v/>
      </c>
      <c r="H2275" s="33" t="n"/>
      <c r="I2275" s="33" t="n"/>
      <c r="J2275" s="33">
        <f>IF(I2275="", "", IF(OR(ISTEXT(I2275),ISTEXT($F2275)),"",I2275*$F2275))</f>
        <v/>
      </c>
      <c r="K2275" s="33" t="n"/>
      <c r="L2275" s="33">
        <f>IF(K2275="", "", IF(OR(ISTEXT(K2275),ISTEXT($F2275)),"",K2275*$F2275))</f>
        <v/>
      </c>
      <c r="M2275" s="30">
        <f>IF(OR(H2275="",H2275=0),"",IF(K2275="",IF(J2275="","",IF(OR(ISTEXT(J2275),ISTEXT(H2275)),"",J2275/H2275)),IF(OR(ISTEXT(L2275),ISTEXT(H2275)),"",L2275/H2275)))</f>
        <v/>
      </c>
    </row>
    <row r="2276" ht="13.35" customHeight="1" s="162">
      <c r="B2276" s="307" t="n"/>
      <c r="C2276" s="307" t="n"/>
      <c r="E2276" s="307" t="n"/>
      <c r="F2276" s="32" t="n"/>
      <c r="G2276" s="33">
        <f>IF(F2276="", "", IF(OR(ISTEXT(H2276),ISTEXT(F2276)),"",H2276/F2276))</f>
        <v/>
      </c>
      <c r="H2276" s="33" t="n"/>
      <c r="I2276" s="33" t="n"/>
      <c r="J2276" s="33">
        <f>IF(I2276="", "", IF(OR(ISTEXT(I2276),ISTEXT($F2276)),"",I2276*$F2276))</f>
        <v/>
      </c>
      <c r="K2276" s="33" t="n"/>
      <c r="L2276" s="33">
        <f>IF(K2276="", "", IF(OR(ISTEXT(K2276),ISTEXT($F2276)),"",K2276*$F2276))</f>
        <v/>
      </c>
      <c r="M2276" s="30">
        <f>IF(OR(H2276="",H2276=0),"",IF(K2276="",IF(J2276="","",IF(OR(ISTEXT(J2276),ISTEXT(H2276)),"",J2276/H2276)),IF(OR(ISTEXT(L2276),ISTEXT(H2276)),"",L2276/H2276)))</f>
        <v/>
      </c>
    </row>
    <row r="2277" ht="13.35" customHeight="1" s="162">
      <c r="B2277" s="307" t="n"/>
      <c r="C2277" s="307" t="n"/>
      <c r="E2277" s="307" t="n"/>
      <c r="F2277" s="32" t="n"/>
      <c r="G2277" s="33">
        <f>IF(F2277="", "", IF(OR(ISTEXT(H2277),ISTEXT(F2277)),"",H2277/F2277))</f>
        <v/>
      </c>
      <c r="H2277" s="33" t="n"/>
      <c r="I2277" s="33" t="n"/>
      <c r="J2277" s="33">
        <f>IF(I2277="", "", IF(OR(ISTEXT(I2277),ISTEXT($F2277)),"",I2277*$F2277))</f>
        <v/>
      </c>
      <c r="K2277" s="33" t="n"/>
      <c r="L2277" s="33">
        <f>IF(K2277="", "", IF(OR(ISTEXT(K2277),ISTEXT($F2277)),"",K2277*$F2277))</f>
        <v/>
      </c>
      <c r="M2277" s="30">
        <f>IF(OR(H2277="",H2277=0),"",IF(K2277="",IF(J2277="","",IF(OR(ISTEXT(J2277),ISTEXT(H2277)),"",J2277/H2277)),IF(OR(ISTEXT(L2277),ISTEXT(H2277)),"",L2277/H2277)))</f>
        <v/>
      </c>
    </row>
    <row r="2278" ht="13.35" customHeight="1" s="162">
      <c r="B2278" s="307" t="n"/>
      <c r="C2278" s="307" t="n"/>
      <c r="E2278" s="307" t="n"/>
      <c r="F2278" s="32" t="n"/>
      <c r="G2278" s="33">
        <f>IF(F2278="", "", IF(OR(ISTEXT(H2278),ISTEXT(F2278)),"",H2278/F2278))</f>
        <v/>
      </c>
      <c r="H2278" s="33" t="n"/>
      <c r="I2278" s="33" t="n"/>
      <c r="J2278" s="33">
        <f>IF(I2278="", "", IF(OR(ISTEXT(I2278),ISTEXT($F2278)),"",I2278*$F2278))</f>
        <v/>
      </c>
      <c r="K2278" s="33" t="n"/>
      <c r="L2278" s="33">
        <f>IF(K2278="", "", IF(OR(ISTEXT(K2278),ISTEXT($F2278)),"",K2278*$F2278))</f>
        <v/>
      </c>
      <c r="M2278" s="30">
        <f>IF(OR(H2278="",H2278=0),"",IF(K2278="",IF(J2278="","",IF(OR(ISTEXT(J2278),ISTEXT(H2278)),"",J2278/H2278)),IF(OR(ISTEXT(L2278),ISTEXT(H2278)),"",L2278/H2278)))</f>
        <v/>
      </c>
    </row>
    <row r="2279" ht="13.35" customHeight="1" s="162">
      <c r="B2279" s="307" t="n"/>
      <c r="C2279" s="307" t="n"/>
      <c r="E2279" s="307" t="n"/>
      <c r="F2279" s="32" t="n"/>
      <c r="G2279" s="33">
        <f>IF(F2279="", "", IF(OR(ISTEXT(H2279),ISTEXT(F2279)),"",H2279/F2279))</f>
        <v/>
      </c>
      <c r="H2279" s="33" t="n"/>
      <c r="I2279" s="33" t="n"/>
      <c r="J2279" s="33">
        <f>IF(I2279="", "", IF(OR(ISTEXT(I2279),ISTEXT($F2279)),"",I2279*$F2279))</f>
        <v/>
      </c>
      <c r="K2279" s="33" t="n"/>
      <c r="L2279" s="33">
        <f>IF(K2279="", "", IF(OR(ISTEXT(K2279),ISTEXT($F2279)),"",K2279*$F2279))</f>
        <v/>
      </c>
      <c r="M2279" s="30">
        <f>IF(OR(H2279="",H2279=0),"",IF(K2279="",IF(J2279="","",IF(OR(ISTEXT(J2279),ISTEXT(H2279)),"",J2279/H2279)),IF(OR(ISTEXT(L2279),ISTEXT(H2279)),"",L2279/H2279)))</f>
        <v/>
      </c>
    </row>
    <row r="2280" ht="13.35" customHeight="1" s="162">
      <c r="B2280" s="307" t="n"/>
      <c r="C2280" s="307" t="n"/>
      <c r="E2280" s="307" t="n"/>
      <c r="F2280" s="32" t="n"/>
      <c r="G2280" s="33">
        <f>IF(F2280="", "", IF(OR(ISTEXT(H2280),ISTEXT(F2280)),"",H2280/F2280))</f>
        <v/>
      </c>
      <c r="H2280" s="33" t="n"/>
      <c r="I2280" s="33" t="n"/>
      <c r="J2280" s="33">
        <f>IF(I2280="", "", IF(OR(ISTEXT(I2280),ISTEXT($F2280)),"",I2280*$F2280))</f>
        <v/>
      </c>
      <c r="K2280" s="33" t="n"/>
      <c r="L2280" s="33">
        <f>IF(K2280="", "", IF(OR(ISTEXT(K2280),ISTEXT($F2280)),"",K2280*$F2280))</f>
        <v/>
      </c>
      <c r="M2280" s="30">
        <f>IF(OR(H2280="",H2280=0),"",IF(K2280="",IF(J2280="","",IF(OR(ISTEXT(J2280),ISTEXT(H2280)),"",J2280/H2280)),IF(OR(ISTEXT(L2280),ISTEXT(H2280)),"",L2280/H2280)))</f>
        <v/>
      </c>
    </row>
    <row r="2281" ht="13.35" customHeight="1" s="162">
      <c r="B2281" s="307" t="n"/>
      <c r="C2281" s="307" t="n"/>
      <c r="E2281" s="307" t="n"/>
      <c r="F2281" s="32" t="n"/>
      <c r="G2281" s="33">
        <f>IF(F2281="", "", IF(OR(ISTEXT(H2281),ISTEXT(F2281)),"",H2281/F2281))</f>
        <v/>
      </c>
      <c r="H2281" s="33" t="n"/>
      <c r="I2281" s="33" t="n"/>
      <c r="J2281" s="33">
        <f>IF(I2281="", "", IF(OR(ISTEXT(I2281),ISTEXT($F2281)),"",I2281*$F2281))</f>
        <v/>
      </c>
      <c r="K2281" s="33" t="n"/>
      <c r="L2281" s="33">
        <f>IF(K2281="", "", IF(OR(ISTEXT(K2281),ISTEXT($F2281)),"",K2281*$F2281))</f>
        <v/>
      </c>
      <c r="M2281" s="30">
        <f>IF(OR(H2281="",H2281=0),"",IF(K2281="",IF(J2281="","",IF(OR(ISTEXT(J2281),ISTEXT(H2281)),"",J2281/H2281)),IF(OR(ISTEXT(L2281),ISTEXT(H2281)),"",L2281/H2281)))</f>
        <v/>
      </c>
    </row>
    <row r="2282" ht="13.35" customHeight="1" s="162">
      <c r="B2282" s="42" t="n"/>
      <c r="C2282" s="231" t="inlineStr">
        <is>
          <t>Subtotal (this page)</t>
        </is>
      </c>
      <c r="D2282" s="159" t="n"/>
      <c r="E2282" s="42" t="n"/>
      <c r="F2282" s="42" t="n"/>
      <c r="G2282" s="43" t="n"/>
      <c r="H2282" s="43">
        <f>IF(SUM(H2244:H2281)=0,"",SUM(H2244:H2281))</f>
        <v/>
      </c>
      <c r="I2282" s="43" t="n"/>
      <c r="J2282" s="43">
        <f>IF(SUM(J2244:J2281)=0,"",SUM(J2244:J2281))</f>
        <v/>
      </c>
      <c r="K2282" s="43" t="n"/>
      <c r="L2282" s="43">
        <f>IF(SUM(L2244:L2281)=0,"",SUM(L2244:L2281))</f>
        <v/>
      </c>
      <c r="M2282" s="35">
        <f>IF(OR(H2282="",H2282=0),"",IF(L2282="",IF(J2282="","",IF(OR(ISTEXT(J2282),ISTEXT(H2282)),"",J2282/H2282)),IF(OR(ISTEXT(L2282),ISTEXT(H2282)),"",L2282/H2282)))</f>
        <v/>
      </c>
    </row>
    <row r="2283" ht="13.35" customHeight="1" s="162">
      <c r="B2283" s="188" t="inlineStr">
        <is>
          <t>Return Air Inlets (cont.)</t>
        </is>
      </c>
      <c r="C2283" s="174" t="n"/>
      <c r="D2283" s="174" t="n"/>
      <c r="E2283" s="174" t="n"/>
      <c r="F2283" s="173" t="n"/>
      <c r="G2283" s="233" t="inlineStr">
        <is>
          <t>Design VEL</t>
        </is>
      </c>
      <c r="H2283" s="194" t="inlineStr">
        <is>
          <t>Design CFM</t>
        </is>
      </c>
      <c r="I2283" s="188" t="inlineStr">
        <is>
          <t>Initial</t>
        </is>
      </c>
      <c r="J2283" s="173" t="n"/>
      <c r="K2283" s="188" t="inlineStr">
        <is>
          <t>Final</t>
        </is>
      </c>
      <c r="L2283" s="173" t="n"/>
      <c r="M2283" s="188" t="inlineStr">
        <is>
          <t>%</t>
        </is>
      </c>
    </row>
    <row r="2284" ht="13.35" customHeight="1" s="162">
      <c r="B2284" s="153" t="inlineStr">
        <is>
          <t>No.</t>
        </is>
      </c>
      <c r="C2284" s="188" t="inlineStr">
        <is>
          <t>Area Served</t>
        </is>
      </c>
      <c r="D2284" s="188" t="inlineStr">
        <is>
          <t>Type</t>
        </is>
      </c>
      <c r="E2284" s="188" t="inlineStr">
        <is>
          <t>Size</t>
        </is>
      </c>
      <c r="F2284" s="188" t="inlineStr">
        <is>
          <t>Ak</t>
        </is>
      </c>
      <c r="G2284" s="440" t="n"/>
      <c r="H2284" s="440" t="n"/>
      <c r="I2284" s="188" t="inlineStr">
        <is>
          <t>VEL</t>
        </is>
      </c>
      <c r="J2284" s="188" t="inlineStr">
        <is>
          <t>CFM</t>
        </is>
      </c>
      <c r="K2284" s="188" t="inlineStr">
        <is>
          <t>VEL</t>
        </is>
      </c>
      <c r="L2284" s="188" t="inlineStr">
        <is>
          <t>CFM</t>
        </is>
      </c>
      <c r="M2284" s="440" t="n"/>
    </row>
    <row r="2285" ht="13.35" customHeight="1" s="162">
      <c r="B2285" s="31" t="n"/>
      <c r="C2285" s="31" t="n"/>
      <c r="E2285" s="31" t="n"/>
      <c r="F2285" s="32" t="n"/>
      <c r="G2285" s="33">
        <f>IF(F2285="", "", IF(OR(ISTEXT(H2285),ISTEXT(F2285)),"",H2285/F2285))</f>
        <v/>
      </c>
      <c r="H2285" s="33" t="n"/>
      <c r="I2285" s="33" t="n"/>
      <c r="J2285" s="33">
        <f>IF(I2285="", "", IF(OR(ISTEXT(I2285),ISTEXT($F2285)),"",I2285*$F2285))</f>
        <v/>
      </c>
      <c r="K2285" s="33" t="n"/>
      <c r="L2285" s="33">
        <f>IF(K2285="", "", IF(OR(ISTEXT(K2285),ISTEXT($F2285)),"",K2285*$F2285))</f>
        <v/>
      </c>
      <c r="M2285" s="30">
        <f>IF(OR(H2285="",H2285=0),"",IF(K2285="",IF(J2285="","",IF(OR(ISTEXT(J2285),ISTEXT(H2285)),"",J2285/H2285)),IF(OR(ISTEXT(L2285),ISTEXT(H2285)),"",L2285/H2285)))</f>
        <v/>
      </c>
    </row>
    <row r="2286" ht="13.35" customHeight="1" s="162">
      <c r="B2286" s="31" t="n"/>
      <c r="C2286" s="31" t="n"/>
      <c r="E2286" s="31" t="n"/>
      <c r="F2286" s="32" t="n"/>
      <c r="G2286" s="33">
        <f>IF(F2286="", "", IF(OR(ISTEXT(H2286),ISTEXT(F2286)),"",H2286/F2286))</f>
        <v/>
      </c>
      <c r="H2286" s="33" t="n"/>
      <c r="I2286" s="33" t="n"/>
      <c r="J2286" s="33">
        <f>IF(I2286="", "", IF(OR(ISTEXT(I2286),ISTEXT($F2286)),"",I2286*$F2286))</f>
        <v/>
      </c>
      <c r="K2286" s="33" t="n"/>
      <c r="L2286" s="33">
        <f>IF(K2286="", "", IF(OR(ISTEXT(K2286),ISTEXT($F2286)),"",K2286*$F2286))</f>
        <v/>
      </c>
      <c r="M2286" s="30">
        <f>IF(OR(H2286="",H2286=0),"",IF(K2286="",IF(J2286="","",IF(OR(ISTEXT(J2286),ISTEXT(H2286)),"",J2286/H2286)),IF(OR(ISTEXT(L2286),ISTEXT(H2286)),"",L2286/H2286)))</f>
        <v/>
      </c>
    </row>
    <row r="2287" ht="13.35" customHeight="1" s="162">
      <c r="B2287" s="31" t="n"/>
      <c r="C2287" s="31" t="n"/>
      <c r="E2287" s="31" t="n"/>
      <c r="F2287" s="32" t="n"/>
      <c r="G2287" s="33">
        <f>IF(F2287="", "", IF(OR(ISTEXT(H2287),ISTEXT(F2287)),"",H2287/F2287))</f>
        <v/>
      </c>
      <c r="H2287" s="33" t="n"/>
      <c r="I2287" s="33" t="n"/>
      <c r="J2287" s="33">
        <f>IF(I2287="", "", IF(OR(ISTEXT(I2287),ISTEXT($F2287)),"",I2287*$F2287))</f>
        <v/>
      </c>
      <c r="K2287" s="33" t="n"/>
      <c r="L2287" s="33">
        <f>IF(K2287="", "", IF(OR(ISTEXT(K2287),ISTEXT($F2287)),"",K2287*$F2287))</f>
        <v/>
      </c>
      <c r="M2287" s="30">
        <f>IF(OR(H2287="",H2287=0),"",IF(K2287="",IF(J2287="","",IF(OR(ISTEXT(J2287),ISTEXT(H2287)),"",J2287/H2287)),IF(OR(ISTEXT(L2287),ISTEXT(H2287)),"",L2287/H2287)))</f>
        <v/>
      </c>
    </row>
    <row r="2288" ht="13.35" customHeight="1" s="162">
      <c r="B2288" s="31" t="n"/>
      <c r="C2288" s="31" t="n"/>
      <c r="E2288" s="31" t="n"/>
      <c r="F2288" s="32" t="n"/>
      <c r="G2288" s="33">
        <f>IF(F2288="", "", IF(OR(ISTEXT(H2288),ISTEXT(F2288)),"",H2288/F2288))</f>
        <v/>
      </c>
      <c r="H2288" s="33" t="n"/>
      <c r="I2288" s="33" t="n"/>
      <c r="J2288" s="33">
        <f>IF(I2288="", "", IF(OR(ISTEXT(I2288),ISTEXT($F2288)),"",I2288*$F2288))</f>
        <v/>
      </c>
      <c r="K2288" s="33" t="n"/>
      <c r="L2288" s="33">
        <f>IF(K2288="", "", IF(OR(ISTEXT(K2288),ISTEXT($F2288)),"",K2288*$F2288))</f>
        <v/>
      </c>
      <c r="M2288" s="30">
        <f>IF(OR(H2288="",H2288=0),"",IF(K2288="",IF(J2288="","",IF(OR(ISTEXT(J2288),ISTEXT(H2288)),"",J2288/H2288)),IF(OR(ISTEXT(L2288),ISTEXT(H2288)),"",L2288/H2288)))</f>
        <v/>
      </c>
    </row>
    <row r="2289" ht="13.35" customHeight="1" s="162">
      <c r="B2289" s="42" t="n"/>
      <c r="C2289" s="231" t="inlineStr">
        <is>
          <t>Subtotal (this page)</t>
        </is>
      </c>
      <c r="D2289" s="159" t="n"/>
      <c r="E2289" s="42" t="n"/>
      <c r="F2289" s="42" t="n"/>
      <c r="G2289" s="43" t="n"/>
      <c r="H2289" s="43">
        <f>IF(SUM(H2285:H2288)=0,"",SUM(H2285:H2288))</f>
        <v/>
      </c>
      <c r="I2289" s="42" t="n"/>
      <c r="J2289" s="43">
        <f>IF(SUM(J2285:J2288)=0,"",SUM(J2285:J2288))</f>
        <v/>
      </c>
      <c r="K2289" s="42" t="n"/>
      <c r="L2289" s="43">
        <f>IF(SUM(L2285:L2288)=0,"",SUM(L2285:L2288))</f>
        <v/>
      </c>
      <c r="M2289" s="35">
        <f>IF(OR(H2289="",H2289=0),"",IF(L2289="",IF(J2289="","",IF(OR(ISTEXT(J2289),ISTEXT(H2289)),"",J2289/H2289)),IF(OR(ISTEXT(L2289),ISTEXT(H2289)),"",L2289/H2289)))</f>
        <v/>
      </c>
    </row>
    <row r="2290" ht="13.35" customHeight="1" s="162">
      <c r="B2290" s="188" t="inlineStr">
        <is>
          <t>Remarks (cont.)</t>
        </is>
      </c>
      <c r="C2290" s="173" t="n"/>
      <c r="D2290" s="154" t="n"/>
      <c r="E2290" s="174" t="n"/>
      <c r="F2290" s="174" t="n"/>
      <c r="G2290" s="174" t="n"/>
      <c r="H2290" s="174" t="n"/>
      <c r="I2290" s="174" t="n"/>
      <c r="J2290" s="174" t="n"/>
      <c r="K2290" s="174" t="n"/>
      <c r="L2290" s="174" t="n"/>
      <c r="M2290" s="173" t="n"/>
    </row>
    <row r="2291" ht="13.35" customHeight="1" s="162">
      <c r="B2291" s="154" t="n"/>
      <c r="C2291" s="174" t="n"/>
      <c r="D2291" s="174" t="n"/>
      <c r="E2291" s="174" t="n"/>
      <c r="F2291" s="174" t="n"/>
      <c r="G2291" s="174" t="n"/>
      <c r="H2291" s="174" t="n"/>
      <c r="I2291" s="174" t="n"/>
      <c r="J2291" s="174" t="n"/>
      <c r="K2291" s="174" t="n"/>
      <c r="L2291" s="174" t="n"/>
      <c r="M2291" s="173" t="n"/>
    </row>
    <row r="2292" ht="13.35" customHeight="1" s="162">
      <c r="B2292" s="200" t="inlineStr">
        <is>
          <t>System</t>
        </is>
      </c>
      <c r="C2292" s="403" t="n"/>
      <c r="D2292" s="209">
        <f>IF('{Equipment Data Entry}'!B29="","",'{Equipment Data Entry}'!B29)</f>
        <v/>
      </c>
      <c r="E2292" s="418" t="n"/>
      <c r="F2292" s="403" t="n"/>
      <c r="G2292" s="200" t="inlineStr">
        <is>
          <t>Service</t>
        </is>
      </c>
      <c r="H2292" s="403" t="n"/>
      <c r="I2292" s="210">
        <f>IF('{Equipment Data Entry}'!C29="","",'{Equipment Data Entry}'!C29)</f>
        <v/>
      </c>
      <c r="J2292" s="418" t="n"/>
      <c r="K2292" s="418" t="n"/>
      <c r="L2292" s="418" t="n"/>
      <c r="M2292" s="403" t="n"/>
    </row>
    <row r="2293" ht="13.35" customHeight="1" s="162">
      <c r="B2293" s="422" t="n"/>
      <c r="C2293" s="423" t="n"/>
      <c r="D2293" s="422" t="n"/>
      <c r="E2293" s="424" t="n"/>
      <c r="F2293" s="423" t="n"/>
      <c r="G2293" s="422" t="n"/>
      <c r="H2293" s="423" t="n"/>
      <c r="I2293" s="422" t="n"/>
      <c r="J2293" s="424" t="n"/>
      <c r="K2293" s="424" t="n"/>
      <c r="L2293" s="424" t="n"/>
      <c r="M2293" s="423" t="n"/>
    </row>
    <row r="2294" ht="13.35" customHeight="1" s="162">
      <c r="B2294" s="425" t="inlineStr">
        <is>
          <t>Drive Type:</t>
        </is>
      </c>
      <c r="D2294" s="426" t="n"/>
      <c r="E2294" s="425" t="inlineStr">
        <is>
          <t>Rotation – Design:</t>
        </is>
      </c>
      <c r="G2294" s="426" t="n"/>
      <c r="I2294" s="425" t="inlineStr">
        <is>
          <t>Actual:</t>
        </is>
      </c>
      <c r="J2294" s="426" t="n"/>
    </row>
    <row r="2295" ht="13.35" customHeight="1" s="162">
      <c r="B2295" s="200" t="inlineStr">
        <is>
          <t>Unit Data</t>
        </is>
      </c>
      <c r="C2295" s="400" t="n"/>
      <c r="D2295" s="400" t="n"/>
      <c r="E2295" s="400" t="n"/>
      <c r="F2295" s="400" t="n"/>
      <c r="G2295" s="401" t="n"/>
      <c r="I2295" s="200" t="inlineStr">
        <is>
          <t>Design and Performance Data</t>
        </is>
      </c>
      <c r="J2295" s="400" t="n"/>
      <c r="K2295" s="400" t="n"/>
      <c r="L2295" s="401" t="n"/>
      <c r="M2295" s="283" t="n"/>
    </row>
    <row r="2296" ht="13.35" customHeight="1" s="162">
      <c r="B2296" s="199" t="inlineStr">
        <is>
          <t>Manufacturer</t>
        </is>
      </c>
      <c r="C2296" s="401" t="n"/>
      <c r="D2296" s="204">
        <f>IF('{Equipment Data Entry}'!E29="","",'{Equipment Data Entry}'!E29)</f>
        <v/>
      </c>
      <c r="E2296" s="400" t="n"/>
      <c r="F2296" s="400" t="n"/>
      <c r="G2296" s="401" t="n"/>
      <c r="I2296" s="199" t="inlineStr">
        <is>
          <t>Design Criteria</t>
        </is>
      </c>
      <c r="J2296" s="401" t="n"/>
      <c r="K2296" s="199" t="inlineStr">
        <is>
          <t>Design</t>
        </is>
      </c>
      <c r="L2296" s="199" t="inlineStr">
        <is>
          <t>Actual</t>
        </is>
      </c>
    </row>
    <row r="2297" ht="13.35" customHeight="1" s="162">
      <c r="B2297" s="199" t="inlineStr">
        <is>
          <t>Model Number</t>
        </is>
      </c>
      <c r="C2297" s="401" t="n"/>
      <c r="D2297" s="204">
        <f>IF('{Equipment Data Entry}'!F29="","",'{Equipment Data Entry}'!F29)</f>
        <v/>
      </c>
      <c r="E2297" s="400" t="n"/>
      <c r="F2297" s="400" t="n"/>
      <c r="G2297" s="401" t="n"/>
      <c r="I2297" s="199" t="inlineStr">
        <is>
          <t>Total Airflow</t>
        </is>
      </c>
      <c r="J2297" s="401" t="n"/>
      <c r="K2297" s="24">
        <f>H2331</f>
        <v/>
      </c>
      <c r="L2297" s="24">
        <f>L2331</f>
        <v/>
      </c>
      <c r="M2297" s="22">
        <f>IF(OR(L2297="",K2297="",K2297=0),"",IF(OR(ISTEXT(L2297),ISTEXT(K2297)),"",L2297/K2297))</f>
        <v/>
      </c>
    </row>
    <row r="2298" ht="13.35" customHeight="1" s="162">
      <c r="B2298" s="199" t="inlineStr">
        <is>
          <t>Serial Number</t>
        </is>
      </c>
      <c r="C2298" s="401" t="n"/>
      <c r="D2298" s="204" t="n"/>
      <c r="E2298" s="400" t="n"/>
      <c r="F2298" s="400" t="n"/>
      <c r="G2298" s="401" t="n"/>
      <c r="I2298" s="199" t="inlineStr">
        <is>
          <t>Outside Airflow</t>
        </is>
      </c>
      <c r="J2298" s="401" t="n"/>
      <c r="K2298" s="24">
        <f>IF(N(H2339)=0,"",H2339)</f>
        <v/>
      </c>
      <c r="L2298" s="24">
        <f>L2339</f>
        <v/>
      </c>
      <c r="M2298" s="22">
        <f>IF(OR(L2298="",K2298="",K2298=0),"",IF(OR(ISTEXT(L2298),ISTEXT(K2298)),"",L2298/K2298))</f>
        <v/>
      </c>
    </row>
    <row r="2299" ht="13.35" customHeight="1" s="162">
      <c r="B2299" s="199" t="inlineStr">
        <is>
          <t>Area Served</t>
        </is>
      </c>
      <c r="C2299" s="401" t="n"/>
      <c r="D2299" s="204">
        <f>I2292</f>
        <v/>
      </c>
      <c r="E2299" s="400" t="n"/>
      <c r="F2299" s="400" t="n"/>
      <c r="G2299" s="401" t="n"/>
      <c r="I2299" s="199" t="inlineStr">
        <is>
          <t>Return Airflow</t>
        </is>
      </c>
      <c r="J2299" s="401" t="n"/>
      <c r="K2299" s="24">
        <f>IF(K2297="","",IF(ISTEXT(K2297),"",K2297-N(K2298)))</f>
        <v/>
      </c>
      <c r="L2299" s="24">
        <f>IF(L2297="","",IF(ISTEXT(L2297),"",L2297-N(L2298)))</f>
        <v/>
      </c>
    </row>
    <row r="2300" ht="13.35" customHeight="1" s="162">
      <c r="B2300" s="199" t="inlineStr">
        <is>
          <t>Location</t>
        </is>
      </c>
      <c r="C2300" s="401" t="n"/>
      <c r="D2300" s="204">
        <f>IF('{Equipment Data Entry}'!D29="","",'{Equipment Data Entry}'!D29)</f>
        <v/>
      </c>
      <c r="E2300" s="400" t="n"/>
      <c r="F2300" s="400" t="n"/>
      <c r="G2300" s="401" t="n"/>
      <c r="I2300" s="199" t="inlineStr">
        <is>
          <t>Unit ESP</t>
        </is>
      </c>
      <c r="J2300" s="401" t="n"/>
      <c r="K2300" s="71">
        <f>IF('{Equipment Data Entry}'!H29="","",'{Equipment Data Entry}'!H29)</f>
        <v/>
      </c>
      <c r="L2300" s="29">
        <f>I2317</f>
        <v/>
      </c>
    </row>
    <row r="2301" ht="13.35" customHeight="1" s="162">
      <c r="I2301" s="199" t="inlineStr">
        <is>
          <t>Fan RPMs</t>
        </is>
      </c>
      <c r="J2301" s="401" t="n"/>
      <c r="K2301" s="24">
        <f>IF('{Equipment Data Entry}'!I29="","",'{Equipment Data Entry}'!I29)</f>
        <v/>
      </c>
      <c r="L2301" s="24">
        <f>IF(L2310="","",L2310)</f>
        <v/>
      </c>
    </row>
    <row r="2302" ht="13.35" customHeight="1" s="162">
      <c r="B2302" s="200" t="inlineStr">
        <is>
          <t>Motor Data</t>
        </is>
      </c>
      <c r="C2302" s="400" t="n"/>
      <c r="D2302" s="400" t="n"/>
      <c r="E2302" s="400" t="n"/>
      <c r="F2302" s="400" t="n"/>
      <c r="G2302" s="401" t="n"/>
      <c r="I2302" s="199" t="inlineStr">
        <is>
          <t>Filter Type/Size/Qty</t>
        </is>
      </c>
      <c r="J2302" s="400" t="n"/>
      <c r="K2302" s="401" t="n"/>
      <c r="L2302" s="24" t="n"/>
      <c r="M2302" s="401" t="n"/>
    </row>
    <row r="2303" ht="13.35" customHeight="1" s="162">
      <c r="B2303" s="199" t="inlineStr">
        <is>
          <t>Manufacturer</t>
        </is>
      </c>
      <c r="C2303" s="401" t="n"/>
      <c r="D2303" s="203" t="n"/>
      <c r="E2303" s="400" t="n"/>
      <c r="F2303" s="400" t="n"/>
      <c r="G2303" s="401" t="n"/>
      <c r="I2303" s="200" t="inlineStr">
        <is>
          <t>Drive Data</t>
        </is>
      </c>
      <c r="J2303" s="400" t="n"/>
      <c r="K2303" s="400" t="n"/>
      <c r="L2303" s="401" t="n"/>
    </row>
    <row r="2304" ht="13.35" customHeight="1" s="162">
      <c r="B2304" s="199" t="inlineStr">
        <is>
          <t>Horsepower</t>
        </is>
      </c>
      <c r="C2304" s="401" t="n"/>
      <c r="D2304" s="28">
        <f>IF('{Equipment Data Entry}'!G29="","",'{Equipment Data Entry}'!G29)</f>
        <v/>
      </c>
      <c r="E2304" s="21" t="inlineStr">
        <is>
          <t>RPM</t>
        </is>
      </c>
      <c r="F2304" s="24" t="n"/>
      <c r="G2304" s="199" t="inlineStr">
        <is>
          <t>SF</t>
        </is>
      </c>
      <c r="I2304" s="199" t="inlineStr">
        <is>
          <t>Motor sheave</t>
        </is>
      </c>
      <c r="J2304" s="400" t="n"/>
      <c r="K2304" s="24">
        <f>IF('{Equipment Data Entry}'!J29="","",'{Equipment Data Entry}'!J29)</f>
        <v/>
      </c>
      <c r="L2304" s="21" t="inlineStr">
        <is>
          <t>Bore</t>
        </is>
      </c>
      <c r="M2304" s="208"/>
    </row>
    <row r="2305" ht="13.35" customHeight="1" s="162">
      <c r="B2305" s="198">
        <f>IF('{Equipment Data Entry}'!N29="","",'{Equipment Data Entry}'!N29)</f>
        <v/>
      </c>
      <c r="C2305" s="198">
        <f>IF('{Equipment Data Entry}'!O29="","",'{Equipment Data Entry}'!O29)</f>
        <v/>
      </c>
      <c r="D2305" s="21" t="inlineStr">
        <is>
          <t>FLA</t>
        </is>
      </c>
      <c r="E2305" s="25" t="n"/>
      <c r="F2305" s="21" t="inlineStr">
        <is>
          <t>Frame</t>
        </is>
      </c>
      <c r="G2305" s="208" t="n"/>
      <c r="I2305" s="199" t="inlineStr">
        <is>
          <t>Fan pulley</t>
        </is>
      </c>
      <c r="J2305" s="400" t="n"/>
      <c r="K2305" s="24">
        <f>IF('{Equipment Data Entry}'!K29="","",'{Equipment Data Entry}'!K29)</f>
        <v/>
      </c>
      <c r="L2305" s="21" t="inlineStr">
        <is>
          <t>Bore</t>
        </is>
      </c>
      <c r="M2305" s="208"/>
    </row>
    <row r="2306" ht="13.35" customHeight="1" s="162">
      <c r="B2306" s="199" t="inlineStr">
        <is>
          <t>Corrected FLA</t>
        </is>
      </c>
      <c r="C2306" s="401" t="n"/>
      <c r="D2306" s="27">
        <f>IF(OR(E2307="",E2305="",B2305=""),"",IF(OR(ISTEXT(B2305),COUNT(E2307:G2307)=0,ISTEXT(E2305)),"",B2305/AVERAGE(E2307:G2307)*E2305))</f>
        <v/>
      </c>
      <c r="E2306" s="199" t="inlineStr">
        <is>
          <t>Estimated BHP</t>
        </is>
      </c>
      <c r="F2306" s="401" t="n"/>
      <c r="G2306" s="27">
        <f>IF(OR(COUNT(E2308:G2308)=0,IF(N(E2309)&gt;0,E2309,N(D2304))=0,IF(N(D2306)&gt;0,D2306,N(E2305))=0),"",IF(N(E2309)&gt;0,E2309,N(D2304))*AVERAGE(E2308:G2308)/IF(N(D2306)&gt;0,D2306,N(E2305)))</f>
        <v/>
      </c>
      <c r="I2306" s="199" t="inlineStr">
        <is>
          <t>Belt(s)</t>
        </is>
      </c>
      <c r="J2306" s="208">
        <f>IF('{Equipment Data Entry}'!L29="","",'{Equipment Data Entry}'!L29)</f>
        <v/>
      </c>
      <c r="K2306" s="199" t="inlineStr">
        <is>
          <t>C to C</t>
        </is>
      </c>
      <c r="L2306" s="64">
        <f>IF('{Equipment Data Entry}'!M29="","",'{Equipment Data Entry}'!M29)</f>
        <v/>
      </c>
    </row>
    <row r="2307" ht="13.35" customHeight="1" s="162">
      <c r="B2307" s="199" t="inlineStr">
        <is>
          <t>Measured Voltage</t>
        </is>
      </c>
      <c r="C2307" s="400" t="n"/>
      <c r="D2307" s="401" t="n"/>
      <c r="E2307" s="24" t="n"/>
      <c r="F2307" s="24" t="n"/>
      <c r="G2307" s="24" t="n"/>
      <c r="I2307" s="199" t="inlineStr">
        <is>
          <t>Final Settings</t>
        </is>
      </c>
      <c r="J2307" s="400" t="n"/>
      <c r="K2307" s="401" t="n"/>
      <c r="L2307" s="24" t="n"/>
      <c r="M2307" s="401" t="n"/>
    </row>
    <row r="2308" ht="13.35" customHeight="1" s="162">
      <c r="B2308" s="199" t="inlineStr">
        <is>
          <t>Measured Amperage</t>
        </is>
      </c>
      <c r="C2308" s="400" t="n"/>
      <c r="D2308" s="401" t="n"/>
      <c r="E2308" s="25" t="n"/>
      <c r="F2308" s="25" t="n"/>
      <c r="G2308" s="25" t="n"/>
      <c r="I2308" s="205" t="inlineStr">
        <is>
          <t>RPM Data</t>
        </is>
      </c>
      <c r="J2308" s="401" t="n"/>
      <c r="K2308" s="205" t="inlineStr">
        <is>
          <t>Initial</t>
        </is>
      </c>
      <c r="L2308" s="205" t="inlineStr">
        <is>
          <t>Final</t>
        </is>
      </c>
    </row>
    <row r="2309" ht="13.35" customHeight="1" s="162">
      <c r="B2309" s="199" t="inlineStr">
        <is>
          <t>Motor HP (nameplate)</t>
        </is>
      </c>
      <c r="C2309" s="400"/>
      <c r="D2309" s="401"/>
      <c r="E2309" s="24"/>
      <c r="F2309" s="24"/>
      <c r="G2309" s="24"/>
      <c r="I2309" s="199" t="inlineStr">
        <is>
          <t>Motor RPM</t>
        </is>
      </c>
      <c r="J2309" s="401" t="n"/>
      <c r="K2309" s="24" t="n"/>
      <c r="L2309" s="24" t="n"/>
    </row>
    <row r="2310" ht="13.35" customHeight="1" s="162">
      <c r="B2310" s="200" t="inlineStr">
        <is>
          <t>Static Pressure Profile (in. w.g.)</t>
        </is>
      </c>
      <c r="C2310" s="400" t="n"/>
      <c r="D2310" s="400" t="n"/>
      <c r="E2310" s="400" t="n"/>
      <c r="F2310" s="400" t="n"/>
      <c r="G2310" s="401" t="n"/>
      <c r="I2310" s="199" t="inlineStr">
        <is>
          <t>Fan RPM</t>
        </is>
      </c>
      <c r="J2310" s="401" t="n"/>
      <c r="K2310" s="24" t="n"/>
      <c r="L2310" s="24" t="n"/>
    </row>
    <row r="2311" ht="13.35" customHeight="1" s="162">
      <c r="B2311" s="490">
        <f>IFERROR(INDEX('{Dropdowns}'!$AI$2:$AO$7,MATCH($D$2314,'{Dropdowns}'!$AH$2:$AH$7,0),1),"")</f>
        <v/>
      </c>
      <c r="C2311" s="490">
        <f>IFERROR(INDEX('{Dropdowns}'!$AI$2:$AO$7,MATCH($D$2314,'{Dropdowns}'!$AH$2:$AH$7,0),2),"")</f>
        <v/>
      </c>
      <c r="D2311" s="490">
        <f>IFERROR(INDEX('{Dropdowns}'!$AI$2:$AO$7,MATCH($D$2314,'{Dropdowns}'!$AH$2:$AH$7,0),3),"")</f>
        <v/>
      </c>
      <c r="E2311" s="490">
        <f>IFERROR(INDEX('{Dropdowns}'!$AI$2:$AO$7,MATCH($D$2314,'{Dropdowns}'!$AH$2:$AH$7,0),4),"")</f>
        <v/>
      </c>
      <c r="F2311" s="490">
        <f>IFERROR(INDEX('{Dropdowns}'!$AI$2:$AO$7,MATCH($D$2314,'{Dropdowns}'!$AH$2:$AH$7,0),5),"")</f>
        <v/>
      </c>
      <c r="G2311" s="490">
        <f>IFERROR(INDEX('{Dropdowns}'!$AI$2:$AO$7,MATCH($D$2314,'{Dropdowns}'!$AH$2:$AH$7,0),6),"")</f>
        <v/>
      </c>
      <c r="H2311" s="490">
        <f>IFERROR(INDEX('{Dropdowns}'!$AI$2:$AO$7,MATCH($D$2314,'{Dropdowns}'!$AH$2:$AH$7,0),7),"")</f>
        <v/>
      </c>
      <c r="I2311" s="199" t="inlineStr">
        <is>
          <t>VSD Frequency</t>
        </is>
      </c>
      <c r="J2311" s="401" t="n"/>
      <c r="K2311" s="66" t="n"/>
      <c r="L2311" s="66" t="n"/>
    </row>
    <row r="2312" ht="13.35" customHeight="1" s="162">
      <c r="B2312" s="492"/>
      <c r="C2312" s="492"/>
      <c r="D2312" s="492"/>
      <c r="E2312" s="492"/>
      <c r="F2312" s="492"/>
      <c r="G2312" s="492"/>
      <c r="H2312" s="492"/>
      <c r="I2312" s="199" t="inlineStr">
        <is>
          <t>OA Damper Position</t>
        </is>
      </c>
      <c r="J2312" s="400" t="n"/>
      <c r="K2312" s="401" t="n"/>
      <c r="L2312" s="56" t="n"/>
      <c r="Q2312">
        <f>IF(B2312="","",B2312)</f>
        <v/>
      </c>
      <c r="R2312">
        <f>IF(C2311="—",Q2312,IF(C2312="","",C2312))</f>
        <v/>
      </c>
      <c r="S2312">
        <f>IF(D2311="—",R2312,IF(D2312="","",D2312))</f>
        <v/>
      </c>
      <c r="T2312">
        <f>IF(E2311="—",S2312,IF(E2312="","",E2312))</f>
        <v/>
      </c>
      <c r="U2312">
        <f>IF(F2311="—",T2312,IF(F2312="","",F2312))</f>
        <v/>
      </c>
      <c r="V2312">
        <f>IF(G2311="—",U2312,IF(G2312="","",G2312))</f>
        <v/>
      </c>
      <c r="W2312">
        <f>IFERROR(MATCH("Fan",$C$2311:$H$2311,0),"")</f>
        <v/>
      </c>
      <c r="X2312">
        <f>IF(W2312="","",INDEX(P2314:U2314,W2312))</f>
        <v/>
      </c>
      <c r="Y2312">
        <f>IF(W2312="","",INDEX(Q2313:V2313,W2312))</f>
        <v/>
      </c>
    </row>
    <row r="2313" ht="13.35" customHeight="1" s="162">
      <c r="B2313" s="491" t="inlineStr">
        <is>
          <t>Δ</t>
        </is>
      </c>
      <c r="C2313" s="498">
        <f>IF(OR(C2311="—",C2312="",Q2312=""),"",IF(OR(ISTEXT(C2312),ISTEXT(Q2312)),"","Δ "&amp;TEXT(C2312-Q2312,"0.00")))</f>
        <v/>
      </c>
      <c r="D2313" s="498">
        <f>IF(OR(D2311="—",D2312="",R2312=""),"",IF(OR(ISTEXT(D2312),ISTEXT(R2312)),"","Δ "&amp;TEXT(D2312-R2312,"0.00")))</f>
        <v/>
      </c>
      <c r="E2313" s="498">
        <f>IF(OR(E2311="—",E2312="",S2312=""),"",IF(OR(ISTEXT(E2312),ISTEXT(S2312)),"","Δ "&amp;TEXT(E2312-S2312,"0.00")))</f>
        <v/>
      </c>
      <c r="F2313" s="498">
        <f>IF(OR(F2311="—",F2312="",T2312=""),"",IF(OR(ISTEXT(F2312),ISTEXT(T2312)),"","Δ "&amp;TEXT(F2312-T2312,"0.00")))</f>
        <v/>
      </c>
      <c r="G2313" s="498">
        <f>IF(OR(G2311="—",G2312="",U2312=""),"",IF(OR(ISTEXT(G2312),ISTEXT(U2312)),"","Δ "&amp;TEXT(G2312-U2312,"0.00")))</f>
        <v/>
      </c>
      <c r="H2313" s="498">
        <f>IF(OR(H2311="—",H2312="",V2312=""),"",IF(OR(ISTEXT(H2312),ISTEXT(V2312)),"","Δ "&amp;TEXT(H2312-V2312,"0.00")))</f>
        <v/>
      </c>
      <c r="Q2313">
        <f>IF(OR(C2312="",ISTEXT(C2312)),R2313,C2312)</f>
        <v/>
      </c>
      <c r="R2313">
        <f>IF(OR(D2312="",ISTEXT(D2312)),S2313,D2312)</f>
        <v/>
      </c>
      <c r="S2313">
        <f>IF(OR(E2312="",ISTEXT(E2312)),T2313,E2312)</f>
        <v/>
      </c>
      <c r="T2313">
        <f>IF(OR(F2312="",ISTEXT(F2312)),U2313,F2312)</f>
        <v/>
      </c>
      <c r="U2313">
        <f>IF(OR(G2312="",ISTEXT(G2312)),V2313,G2312)</f>
        <v/>
      </c>
      <c r="V2313">
        <f>IF(OR(H2312="",ISTEXT(H2312)),"",H2312)</f>
        <v/>
      </c>
    </row>
    <row r="2314" ht="13.35" customHeight="1" s="162">
      <c r="B2314" s="425" t="inlineStr">
        <is>
          <t>Unit type:</t>
        </is>
      </c>
      <c r="D2314" s="522" t="inlineStr">
        <is>
          <t>RTU</t>
        </is>
      </c>
      <c r="E2314" s="414" t="n"/>
      <c r="F2314" s="494" t="inlineStr">
        <is>
          <t>Airflow left to right. Δ = this reading minus the one before it; in. w.g.</t>
        </is>
      </c>
      <c r="P2314">
        <f>IF(B2312="","",B2312)</f>
        <v/>
      </c>
      <c r="Q2314">
        <f>IF(C2312="",P2314,C2312)</f>
        <v/>
      </c>
      <c r="R2314">
        <f>IF(D2312="",Q2314,D2312)</f>
        <v/>
      </c>
      <c r="S2314">
        <f>IF(E2312="",R2314,E2312)</f>
        <v/>
      </c>
      <c r="T2314">
        <f>IF(F2312="",S2314,F2312)</f>
        <v/>
      </c>
      <c r="U2314">
        <f>IF(G2312="",T2314,G2312)</f>
        <v/>
      </c>
      <c r="V2314">
        <f>IF(H2312="",U2314,H2312)</f>
        <v/>
      </c>
    </row>
    <row r="2315" ht="13.35" customHeight="1" s="162">
      <c r="B2315" s="500" t="inlineStr">
        <is>
          <t>Fan inlet</t>
        </is>
      </c>
      <c r="D2315" s="501">
        <f>IF(X2312="","",X2312)</f>
        <v/>
      </c>
      <c r="F2315" s="500" t="inlineStr">
        <is>
          <t>Discharge</t>
        </is>
      </c>
      <c r="I2315" s="501">
        <f>IF(V2314="","",V2314)</f>
        <v/>
      </c>
    </row>
    <row r="2316" ht="13.35" customHeight="1" s="162"/>
    <row r="2317" ht="13.35" customHeight="1" s="162">
      <c r="B2317" s="500" t="inlineStr">
        <is>
          <t>Fan TSP</t>
        </is>
      </c>
      <c r="E2317" s="501">
        <f>IF(OR(X2312="",Y2312=""),"",IF(OR(ISTEXT(X2312),ISTEXT(Y2312)),"",Y2312-X2312))</f>
        <v/>
      </c>
      <c r="F2317" s="500" t="inlineStr">
        <is>
          <t>ESP</t>
        </is>
      </c>
      <c r="I2317" s="501">
        <f>IF(OR(B2312="",V2314=""),"",IF(OR(ISTEXT(B2312),ISTEXT(V2314)),"",V2314-B2312))</f>
        <v/>
      </c>
      <c r="J2317" s="500" t="inlineStr">
        <is>
          <t>Unit ΔP (inlet → fan)</t>
        </is>
      </c>
      <c r="M2317" s="501">
        <f>IF(OR(B2312="",X2312=""),"",IF(OR(ISTEXT(B2312),ISTEXT(X2312)),"",X2312-B2312))</f>
        <v/>
      </c>
    </row>
    <row r="2318" ht="13.35" customHeight="1" s="162">
      <c r="B2318" s="437" t="inlineStr">
        <is>
          <t>Instrument:</t>
        </is>
      </c>
      <c r="C2318" s="13" t="n"/>
      <c r="D2318" s="502" t="n"/>
      <c r="E2318" s="503" t="n"/>
      <c r="F2318" s="503" t="n"/>
      <c r="G2318" s="437" t="inlineStr">
        <is>
          <t>Ak basis / notes:</t>
        </is>
      </c>
      <c r="H2318" s="13" t="n"/>
      <c r="I2318" s="504" t="n"/>
      <c r="J2318" s="503" t="n"/>
      <c r="K2318" s="503" t="n"/>
      <c r="L2318" s="503" t="n"/>
      <c r="M2318" s="503" t="n"/>
    </row>
    <row r="2319" ht="13.35" customHeight="1" s="162">
      <c r="B2319" s="188" t="inlineStr">
        <is>
          <t>Supply Air Diffuser / Outlet Airflow</t>
        </is>
      </c>
      <c r="C2319" s="174" t="n"/>
      <c r="D2319" s="174" t="n"/>
      <c r="E2319" s="174" t="n"/>
      <c r="F2319" s="173" t="n"/>
      <c r="G2319" s="233" t="inlineStr">
        <is>
          <t>Design VEL</t>
        </is>
      </c>
      <c r="H2319" s="194" t="inlineStr">
        <is>
          <t>Design CFM</t>
        </is>
      </c>
      <c r="I2319" s="188" t="inlineStr">
        <is>
          <t>Initial</t>
        </is>
      </c>
      <c r="J2319" s="173" t="n"/>
      <c r="K2319" s="188" t="inlineStr">
        <is>
          <t>Final</t>
        </is>
      </c>
      <c r="L2319" s="173" t="n"/>
      <c r="M2319" s="188" t="inlineStr">
        <is>
          <t>%</t>
        </is>
      </c>
    </row>
    <row r="2320" ht="13.35" customHeight="1" s="162">
      <c r="B2320" s="153" t="inlineStr">
        <is>
          <t>No.</t>
        </is>
      </c>
      <c r="C2320" s="188" t="inlineStr">
        <is>
          <t>Area Served</t>
        </is>
      </c>
      <c r="D2320" s="188" t="inlineStr">
        <is>
          <t>Type</t>
        </is>
      </c>
      <c r="E2320" s="188" t="inlineStr">
        <is>
          <t>Size</t>
        </is>
      </c>
      <c r="F2320" s="188" t="inlineStr">
        <is>
          <t>Ak</t>
        </is>
      </c>
      <c r="G2320" s="440" t="n"/>
      <c r="H2320" s="440" t="n"/>
      <c r="I2320" s="188" t="inlineStr">
        <is>
          <t>VEL</t>
        </is>
      </c>
      <c r="J2320" s="188" t="inlineStr">
        <is>
          <t>CFM</t>
        </is>
      </c>
      <c r="K2320" s="188" t="inlineStr">
        <is>
          <t>VEL</t>
        </is>
      </c>
      <c r="L2320" s="188" t="inlineStr">
        <is>
          <t>CFM</t>
        </is>
      </c>
      <c r="M2320" s="440" t="n"/>
    </row>
    <row r="2321" ht="13.35" customHeight="1" s="162">
      <c r="B2321" s="307" t="n"/>
      <c r="C2321" s="307" t="n"/>
      <c r="E2321" s="307" t="n"/>
      <c r="F2321" s="32" t="n"/>
      <c r="G2321" s="33">
        <f>IF(F2321="", "", IF(OR(ISTEXT(H2321),ISTEXT(F2321)),"",H2321/F2321))</f>
        <v/>
      </c>
      <c r="H2321" s="33" t="n"/>
      <c r="I2321" s="33" t="n"/>
      <c r="J2321" s="33">
        <f>IF(I2321="", "", IF(OR(ISTEXT(I2321),ISTEXT($F2321)),"",I2321*$F2321))</f>
        <v/>
      </c>
      <c r="K2321" s="33" t="n"/>
      <c r="L2321" s="33">
        <f>IF(K2321="", "", IF(OR(ISTEXT(K2321),ISTEXT($F2321)),"",K2321*$F2321))</f>
        <v/>
      </c>
      <c r="M2321" s="30">
        <f>IF(OR(H2321="",H2321=0),"",IF(K2321="",IF(J2321="","",IF(OR(ISTEXT(J2321),ISTEXT(H2321)),"",J2321/H2321)),IF(OR(ISTEXT(L2321),ISTEXT(H2321)),"",L2321/H2321)))</f>
        <v/>
      </c>
    </row>
    <row r="2322" ht="13.35" customHeight="1" s="162">
      <c r="B2322" s="307" t="n"/>
      <c r="C2322" s="307" t="n"/>
      <c r="E2322" s="307" t="n"/>
      <c r="F2322" s="32" t="n"/>
      <c r="G2322" s="33">
        <f>IF(F2322="", "", IF(OR(ISTEXT(H2322),ISTEXT(F2322)),"",H2322/F2322))</f>
        <v/>
      </c>
      <c r="H2322" s="33" t="n"/>
      <c r="I2322" s="33" t="n"/>
      <c r="J2322" s="33">
        <f>IF(I2322="", "", IF(OR(ISTEXT(I2322),ISTEXT($F2322)),"",I2322*$F2322))</f>
        <v/>
      </c>
      <c r="K2322" s="33" t="n"/>
      <c r="L2322" s="33">
        <f>IF(K2322="", "", IF(OR(ISTEXT(K2322),ISTEXT($F2322)),"",K2322*$F2322))</f>
        <v/>
      </c>
      <c r="M2322" s="30">
        <f>IF(OR(H2322="",H2322=0),"",IF(K2322="",IF(J2322="","",IF(OR(ISTEXT(J2322),ISTEXT(H2322)),"",J2322/H2322)),IF(OR(ISTEXT(L2322),ISTEXT(H2322)),"",L2322/H2322)))</f>
        <v/>
      </c>
    </row>
    <row r="2323" ht="13.35" customHeight="1" s="162">
      <c r="B2323" s="307" t="n"/>
      <c r="C2323" s="307" t="n"/>
      <c r="E2323" s="307" t="n"/>
      <c r="F2323" s="32" t="n"/>
      <c r="G2323" s="33">
        <f>IF(F2323="", "", IF(OR(ISTEXT(H2323),ISTEXT(F2323)),"",H2323/F2323))</f>
        <v/>
      </c>
      <c r="H2323" s="33" t="n"/>
      <c r="I2323" s="33" t="n"/>
      <c r="J2323" s="33">
        <f>IF(I2323="", "", IF(OR(ISTEXT(I2323),ISTEXT($F2323)),"",I2323*$F2323))</f>
        <v/>
      </c>
      <c r="K2323" s="33" t="n"/>
      <c r="L2323" s="33">
        <f>IF(K2323="", "", IF(OR(ISTEXT(K2323),ISTEXT($F2323)),"",K2323*$F2323))</f>
        <v/>
      </c>
      <c r="M2323" s="30">
        <f>IF(OR(H2323="",H2323=0),"",IF(K2323="",IF(J2323="","",IF(OR(ISTEXT(J2323),ISTEXT(H2323)),"",J2323/H2323)),IF(OR(ISTEXT(L2323),ISTEXT(H2323)),"",L2323/H2323)))</f>
        <v/>
      </c>
    </row>
    <row r="2324" ht="13.35" customHeight="1" s="162">
      <c r="B2324" s="307" t="n"/>
      <c r="C2324" s="307" t="n"/>
      <c r="E2324" s="307" t="n"/>
      <c r="F2324" s="32" t="n"/>
      <c r="G2324" s="33">
        <f>IF(F2324="", "", IF(OR(ISTEXT(H2324),ISTEXT(F2324)),"",H2324/F2324))</f>
        <v/>
      </c>
      <c r="H2324" s="33" t="n"/>
      <c r="I2324" s="33" t="n"/>
      <c r="J2324" s="33">
        <f>IF(I2324="", "", IF(OR(ISTEXT(I2324),ISTEXT($F2324)),"",I2324*$F2324))</f>
        <v/>
      </c>
      <c r="K2324" s="33" t="n"/>
      <c r="L2324" s="33">
        <f>IF(K2324="", "", IF(OR(ISTEXT(K2324),ISTEXT($F2324)),"",K2324*$F2324))</f>
        <v/>
      </c>
      <c r="M2324" s="30">
        <f>IF(OR(H2324="",H2324=0),"",IF(K2324="",IF(J2324="","",IF(OR(ISTEXT(J2324),ISTEXT(H2324)),"",J2324/H2324)),IF(OR(ISTEXT(L2324),ISTEXT(H2324)),"",L2324/H2324)))</f>
        <v/>
      </c>
    </row>
    <row r="2325" ht="13.35" customHeight="1" s="162">
      <c r="B2325" s="307" t="n"/>
      <c r="C2325" s="307" t="n"/>
      <c r="E2325" s="307" t="n"/>
      <c r="F2325" s="32" t="n"/>
      <c r="G2325" s="33">
        <f>IF(F2325="", "", IF(OR(ISTEXT(H2325),ISTEXT(F2325)),"",H2325/F2325))</f>
        <v/>
      </c>
      <c r="H2325" s="33" t="n"/>
      <c r="I2325" s="33" t="n"/>
      <c r="J2325" s="33">
        <f>IF(I2325="", "", IF(OR(ISTEXT(I2325),ISTEXT($F2325)),"",I2325*$F2325))</f>
        <v/>
      </c>
      <c r="K2325" s="33" t="n"/>
      <c r="L2325" s="33">
        <f>IF(K2325="", "", IF(OR(ISTEXT(K2325),ISTEXT($F2325)),"",K2325*$F2325))</f>
        <v/>
      </c>
      <c r="M2325" s="30">
        <f>IF(OR(H2325="",H2325=0),"",IF(K2325="",IF(J2325="","",IF(OR(ISTEXT(J2325),ISTEXT(H2325)),"",J2325/H2325)),IF(OR(ISTEXT(L2325),ISTEXT(H2325)),"",L2325/H2325)))</f>
        <v/>
      </c>
    </row>
    <row r="2326" ht="13.35" customHeight="1" s="162">
      <c r="B2326" s="307" t="n"/>
      <c r="C2326" s="307" t="n"/>
      <c r="E2326" s="307" t="n"/>
      <c r="F2326" s="32" t="n"/>
      <c r="G2326" s="33">
        <f>IF(F2326="", "", IF(OR(ISTEXT(H2326),ISTEXT(F2326)),"",H2326/F2326))</f>
        <v/>
      </c>
      <c r="H2326" s="33" t="n"/>
      <c r="I2326" s="33" t="n"/>
      <c r="J2326" s="33">
        <f>IF(I2326="", "", IF(OR(ISTEXT(I2326),ISTEXT($F2326)),"",I2326*$F2326))</f>
        <v/>
      </c>
      <c r="K2326" s="33" t="n"/>
      <c r="L2326" s="33">
        <f>IF(K2326="", "", IF(OR(ISTEXT(K2326),ISTEXT($F2326)),"",K2326*$F2326))</f>
        <v/>
      </c>
      <c r="M2326" s="30">
        <f>IF(OR(H2326="",H2326=0),"",IF(K2326="",IF(J2326="","",IF(OR(ISTEXT(J2326),ISTEXT(H2326)),"",J2326/H2326)),IF(OR(ISTEXT(L2326),ISTEXT(H2326)),"",L2326/H2326)))</f>
        <v/>
      </c>
    </row>
    <row r="2327" ht="13.35" customHeight="1" s="162">
      <c r="B2327" s="307" t="n"/>
      <c r="C2327" s="307" t="n"/>
      <c r="E2327" s="307" t="n"/>
      <c r="F2327" s="32" t="n"/>
      <c r="G2327" s="33">
        <f>IF(F2327="", "", IF(OR(ISTEXT(H2327),ISTEXT(F2327)),"",H2327/F2327))</f>
        <v/>
      </c>
      <c r="H2327" s="33" t="n"/>
      <c r="I2327" s="33" t="n"/>
      <c r="J2327" s="33">
        <f>IF(I2327="", "", IF(OR(ISTEXT(I2327),ISTEXT($F2327)),"",I2327*$F2327))</f>
        <v/>
      </c>
      <c r="K2327" s="33" t="n"/>
      <c r="L2327" s="33">
        <f>IF(K2327="", "", IF(OR(ISTEXT(K2327),ISTEXT($F2327)),"",K2327*$F2327))</f>
        <v/>
      </c>
      <c r="M2327" s="30">
        <f>IF(OR(H2327="",H2327=0),"",IF(K2327="",IF(J2327="","",IF(OR(ISTEXT(J2327),ISTEXT(H2327)),"",J2327/H2327)),IF(OR(ISTEXT(L2327),ISTEXT(H2327)),"",L2327/H2327)))</f>
        <v/>
      </c>
    </row>
    <row r="2328" ht="13.35" customHeight="1" s="162">
      <c r="B2328" s="307" t="n"/>
      <c r="C2328" s="307" t="n"/>
      <c r="E2328" s="307" t="n"/>
      <c r="F2328" s="32" t="n"/>
      <c r="G2328" s="33">
        <f>IF(F2328="", "", IF(OR(ISTEXT(H2328),ISTEXT(F2328)),"",H2328/F2328))</f>
        <v/>
      </c>
      <c r="H2328" s="33" t="n"/>
      <c r="I2328" s="33" t="n"/>
      <c r="J2328" s="33">
        <f>IF(I2328="", "", IF(OR(ISTEXT(I2328),ISTEXT($F2328)),"",I2328*$F2328))</f>
        <v/>
      </c>
      <c r="K2328" s="33" t="n"/>
      <c r="L2328" s="33">
        <f>IF(K2328="", "", IF(OR(ISTEXT(K2328),ISTEXT($F2328)),"",K2328*$F2328))</f>
        <v/>
      </c>
      <c r="M2328" s="30">
        <f>IF(OR(H2328="",H2328=0),"",IF(K2328="",IF(J2328="","",IF(OR(ISTEXT(J2328),ISTEXT(H2328)),"",J2328/H2328)),IF(OR(ISTEXT(L2328),ISTEXT(H2328)),"",L2328/H2328)))</f>
        <v/>
      </c>
    </row>
    <row r="2329" ht="13.35" customHeight="1" s="162">
      <c r="B2329" s="307" t="n"/>
      <c r="C2329" s="307" t="n"/>
      <c r="E2329" s="307" t="n"/>
      <c r="F2329" s="32" t="n"/>
      <c r="G2329" s="33">
        <f>IF(F2329="", "", IF(OR(ISTEXT(H2329),ISTEXT(F2329)),"",H2329/F2329))</f>
        <v/>
      </c>
      <c r="H2329" s="33" t="n"/>
      <c r="I2329" s="33" t="n"/>
      <c r="J2329" s="33">
        <f>IF(I2329="", "", IF(OR(ISTEXT(I2329),ISTEXT($F2329)),"",I2329*$F2329))</f>
        <v/>
      </c>
      <c r="K2329" s="33" t="n"/>
      <c r="L2329" s="33">
        <f>IF(K2329="", "", IF(OR(ISTEXT(K2329),ISTEXT($F2329)),"",K2329*$F2329))</f>
        <v/>
      </c>
      <c r="M2329" s="30">
        <f>IF(OR(H2329="",H2329=0),"",IF(K2329="",IF(J2329="","",IF(OR(ISTEXT(J2329),ISTEXT(H2329)),"",J2329/H2329)),IF(OR(ISTEXT(L2329),ISTEXT(H2329)),"",L2329/H2329)))</f>
        <v/>
      </c>
    </row>
    <row r="2330" ht="13.35" customHeight="1" s="162">
      <c r="B2330" s="307" t="n"/>
      <c r="C2330" s="307" t="n"/>
      <c r="E2330" s="307" t="n"/>
      <c r="F2330" s="32" t="n"/>
      <c r="G2330" s="33">
        <f>IF(F2330="", "", IF(OR(ISTEXT(H2330),ISTEXT(F2330)),"",H2330/F2330))</f>
        <v/>
      </c>
      <c r="H2330" s="33" t="n"/>
      <c r="I2330" s="33" t="n"/>
      <c r="J2330" s="33">
        <f>IF(I2330="", "", IF(OR(ISTEXT(I2330),ISTEXT($F2330)),"",I2330*$F2330))</f>
        <v/>
      </c>
      <c r="K2330" s="33" t="n"/>
      <c r="L2330" s="33">
        <f>IF(K2330="", "", IF(OR(ISTEXT(K2330),ISTEXT($F2330)),"",K2330*$F2330))</f>
        <v/>
      </c>
      <c r="M2330" s="30">
        <f>IF(OR(H2330="",H2330=0),"",IF(K2330="",IF(J2330="","",IF(OR(ISTEXT(J2330),ISTEXT(H2330)),"",J2330/H2330)),IF(OR(ISTEXT(L2330),ISTEXT(H2330)),"",L2330/H2330)))</f>
        <v/>
      </c>
    </row>
    <row r="2331" ht="13.35" customHeight="1" s="162">
      <c r="B2331" s="42" t="n"/>
      <c r="C2331" s="231" t="inlineStr">
        <is>
          <t>Total</t>
        </is>
      </c>
      <c r="D2331" s="159" t="n"/>
      <c r="E2331" s="42" t="n"/>
      <c r="F2331" s="42" t="n"/>
      <c r="G2331" s="43" t="n"/>
      <c r="H2331" s="43">
        <f>IF(SUM(H2321:H2330)+SUM(H2348:H2385)=0,"",SUM(H2321:H2330)+SUM(H2348:H2385))</f>
        <v/>
      </c>
      <c r="I2331" s="43" t="n"/>
      <c r="J2331" s="43">
        <f>IF(SUM(J2321:J2330)+SUM(J2348:J2385)=0,"",SUM(J2321:J2330)+SUM(J2348:J2385))</f>
        <v/>
      </c>
      <c r="K2331" s="43" t="n"/>
      <c r="L2331" s="43">
        <f>IF(SUM(L2321:L2330)+SUM(L2348:L2385)=0,"",SUM(L2321:L2330)+SUM(L2348:L2385))</f>
        <v/>
      </c>
      <c r="M2331" s="35">
        <f>IF(OR(H2331="",H2331=0),"",IF(L2331="",IF(J2331="","",IF(OR(ISTEXT(J2331),ISTEXT(H2331)),"",J2331/H2331)),IF(OR(ISTEXT(L2331),ISTEXT(H2331)),"",L2331/H2331)))</f>
        <v/>
      </c>
    </row>
    <row r="2332" ht="13.35" customHeight="1" s="162">
      <c r="B2332" s="188" t="inlineStr">
        <is>
          <t>Return Air Register / Inlet Airflow</t>
        </is>
      </c>
      <c r="C2332" s="174" t="n"/>
      <c r="D2332" s="174" t="n"/>
      <c r="E2332" s="174" t="n"/>
      <c r="F2332" s="173" t="n"/>
      <c r="G2332" s="233" t="inlineStr">
        <is>
          <t>Design VEL</t>
        </is>
      </c>
      <c r="H2332" s="194" t="inlineStr">
        <is>
          <t>Design CFM</t>
        </is>
      </c>
      <c r="I2332" s="188" t="inlineStr">
        <is>
          <t>Initial</t>
        </is>
      </c>
      <c r="J2332" s="173" t="n"/>
      <c r="K2332" s="188" t="inlineStr">
        <is>
          <t>Final</t>
        </is>
      </c>
      <c r="L2332" s="173" t="n"/>
      <c r="M2332" s="188" t="inlineStr">
        <is>
          <t>%</t>
        </is>
      </c>
    </row>
    <row r="2333" ht="13.35" customHeight="1" s="162">
      <c r="B2333" s="153" t="inlineStr">
        <is>
          <t>No.</t>
        </is>
      </c>
      <c r="C2333" s="188" t="inlineStr">
        <is>
          <t>Area Served</t>
        </is>
      </c>
      <c r="D2333" s="188" t="inlineStr">
        <is>
          <t>Type</t>
        </is>
      </c>
      <c r="E2333" s="188" t="inlineStr">
        <is>
          <t>Size</t>
        </is>
      </c>
      <c r="F2333" s="188" t="inlineStr">
        <is>
          <t>Ak</t>
        </is>
      </c>
      <c r="G2333" s="440" t="n"/>
      <c r="H2333" s="440" t="n"/>
      <c r="I2333" s="188" t="inlineStr">
        <is>
          <t>VEL</t>
        </is>
      </c>
      <c r="J2333" s="188" t="inlineStr">
        <is>
          <t>CFM</t>
        </is>
      </c>
      <c r="K2333" s="188" t="inlineStr">
        <is>
          <t>VEL</t>
        </is>
      </c>
      <c r="L2333" s="188" t="inlineStr">
        <is>
          <t>CFM</t>
        </is>
      </c>
      <c r="M2333" s="440" t="n"/>
    </row>
    <row r="2334" ht="13.35" customHeight="1" s="162">
      <c r="B2334" s="31" t="n"/>
      <c r="C2334" s="31" t="n"/>
      <c r="E2334" s="31" t="n"/>
      <c r="F2334" s="32" t="n"/>
      <c r="G2334" s="33">
        <f>IF(F2334="", "", IF(OR(ISTEXT(H2334),ISTEXT(F2334)),"",H2334/F2334))</f>
        <v/>
      </c>
      <c r="H2334" s="33">
        <f>IF(H2331="","",IF(ISTEXT(H2331),"",H2331-N(H2339)))</f>
        <v/>
      </c>
      <c r="I2334" s="33" t="n"/>
      <c r="J2334" s="33">
        <f>IF(I2334="", "", IF(OR(ISTEXT(I2334),ISTEXT($F2334)),"",I2334*$F2334))</f>
        <v/>
      </c>
      <c r="K2334" s="33" t="n"/>
      <c r="L2334" s="33">
        <f>IF(L2339="","",IF(ISTEXT(L2331),"",L2331-N(L2339)))</f>
        <v/>
      </c>
      <c r="M2334" s="30">
        <f>IF(OR(H2334="",H2334=0),"",IF(K2334="",IF(J2334="","",IF(OR(ISTEXT(J2334),ISTEXT(H2334)),"",J2334/H2334)),IF(OR(ISTEXT(L2334),ISTEXT(H2334)),"",L2334/H2334)))</f>
        <v/>
      </c>
    </row>
    <row r="2335" ht="13.35" customHeight="1" s="162">
      <c r="B2335" s="31" t="n"/>
      <c r="C2335" s="31" t="n"/>
      <c r="E2335" s="31" t="n"/>
      <c r="F2335" s="32" t="n"/>
      <c r="G2335" s="33">
        <f>IF(F2335="", "", IF(OR(ISTEXT(H2335),ISTEXT(F2335)),"",H2335/F2335))</f>
        <v/>
      </c>
      <c r="H2335" s="33" t="n"/>
      <c r="I2335" s="33" t="n"/>
      <c r="J2335" s="33">
        <f>IF(I2335="", "", IF(OR(ISTEXT(I2335),ISTEXT($F2335)),"",I2335*$F2335))</f>
        <v/>
      </c>
      <c r="K2335" s="33" t="n"/>
      <c r="L2335" s="33">
        <f>IF(K2335="", "", IF(OR(ISTEXT(K2335),ISTEXT($F2335)),"",K2335*$F2335))</f>
        <v/>
      </c>
      <c r="M2335" s="30">
        <f>IF(OR(H2335="",H2335=0),"",IF(K2335="",IF(J2335="","",IF(OR(ISTEXT(J2335),ISTEXT(H2335)),"",J2335/H2335)),IF(OR(ISTEXT(L2335),ISTEXT(H2335)),"",L2335/H2335)))</f>
        <v/>
      </c>
    </row>
    <row r="2336" ht="13.35" customHeight="1" s="162">
      <c r="B2336" s="42" t="n"/>
      <c r="C2336" s="231" t="inlineStr">
        <is>
          <t>Total</t>
        </is>
      </c>
      <c r="D2336" s="159" t="n"/>
      <c r="E2336" s="42" t="n"/>
      <c r="F2336" s="42" t="n"/>
      <c r="G2336" s="43" t="n"/>
      <c r="H2336" s="43">
        <f>IF(SUM(H2334:H2335)+SUM(H2389:H2392)=0,"",SUM(H2334:H2335)+SUM(H2389:H2392))</f>
        <v/>
      </c>
      <c r="I2336" s="42" t="n"/>
      <c r="J2336" s="43">
        <f>IF(SUM(J2334:J2335)+SUM(J2389:J2392)=0,"",SUM(J2334:J2335)+SUM(J2389:J2392))</f>
        <v/>
      </c>
      <c r="K2336" s="42" t="n"/>
      <c r="L2336" s="43">
        <f>IF(SUM(L2334:L2335)+SUM(L2389:L2392)=0,"",SUM(L2334:L2335)+SUM(L2389:L2392))</f>
        <v/>
      </c>
      <c r="M2336" s="35">
        <f>IF(OR(H2336="",H2336=0),"",IF(L2336="",IF(J2336="","",IF(OR(ISTEXT(J2336),ISTEXT(H2336)),"",J2336/H2336)),IF(OR(ISTEXT(L2336),ISTEXT(H2336)),"",L2336/H2336)))</f>
        <v/>
      </c>
    </row>
    <row r="2337" ht="13.35" customHeight="1" s="162">
      <c r="B2337" s="188" t="inlineStr">
        <is>
          <t>Outside Air Inlet / Duct Airflow</t>
        </is>
      </c>
      <c r="C2337" s="174" t="n"/>
      <c r="D2337" s="174" t="n"/>
      <c r="E2337" s="174" t="n"/>
      <c r="F2337" s="173" t="n"/>
      <c r="G2337" s="233" t="inlineStr">
        <is>
          <t>Design VEL</t>
        </is>
      </c>
      <c r="H2337" s="194" t="inlineStr">
        <is>
          <t>Design CFM</t>
        </is>
      </c>
      <c r="I2337" s="188" t="inlineStr">
        <is>
          <t>Initial</t>
        </is>
      </c>
      <c r="J2337" s="173" t="n"/>
      <c r="K2337" s="188" t="inlineStr">
        <is>
          <t>Final</t>
        </is>
      </c>
      <c r="L2337" s="173" t="n"/>
      <c r="M2337" s="188" t="inlineStr">
        <is>
          <t>%</t>
        </is>
      </c>
    </row>
    <row r="2338" ht="13.35" customHeight="1" s="162">
      <c r="B2338" s="153" t="inlineStr">
        <is>
          <t>No.</t>
        </is>
      </c>
      <c r="C2338" s="188" t="inlineStr">
        <is>
          <t>Area Served</t>
        </is>
      </c>
      <c r="D2338" s="188" t="inlineStr">
        <is>
          <t>Type</t>
        </is>
      </c>
      <c r="E2338" s="188" t="inlineStr">
        <is>
          <t>Size</t>
        </is>
      </c>
      <c r="F2338" s="188" t="inlineStr">
        <is>
          <t>Ak</t>
        </is>
      </c>
      <c r="G2338" s="440" t="n"/>
      <c r="H2338" s="440" t="n"/>
      <c r="I2338" s="188" t="inlineStr">
        <is>
          <t>VEL</t>
        </is>
      </c>
      <c r="J2338" s="188" t="inlineStr">
        <is>
          <t>CFM</t>
        </is>
      </c>
      <c r="K2338" s="188" t="inlineStr">
        <is>
          <t>VEL</t>
        </is>
      </c>
      <c r="L2338" s="188" t="inlineStr">
        <is>
          <t>CFM</t>
        </is>
      </c>
      <c r="M2338" s="440" t="n"/>
    </row>
    <row r="2339" ht="13.35" customHeight="1" s="162">
      <c r="B2339" s="31" t="n"/>
      <c r="C2339" s="31" t="n"/>
      <c r="E2339" s="31" t="n"/>
      <c r="F2339" s="32" t="n"/>
      <c r="G2339" s="33">
        <f>IF(F2339="", "", IF(OR(ISTEXT(H2339),ISTEXT(F2339)),"",H2339/F2339))</f>
        <v/>
      </c>
      <c r="H2339" s="33" t="n"/>
      <c r="I2339" s="33" t="n"/>
      <c r="J2339" s="33">
        <f>IF(I2339="", "", IF(OR(ISTEXT(I2339),ISTEXT($F2339)),"",I2339*$F2339))</f>
        <v/>
      </c>
      <c r="K2339" s="33" t="n"/>
      <c r="L2339" s="33">
        <f>IF(K2339="", "", IF(OR(ISTEXT(K2339),ISTEXT($F2339)),"",K2339*$F2339))</f>
        <v/>
      </c>
      <c r="M2339" s="30">
        <f>IF(OR(H2339="",H2339=0),"",IF(K2339="",IF(J2339="","",IF(OR(ISTEXT(J2339),ISTEXT(H2339)),"",J2339/H2339)),IF(OR(ISTEXT(L2339),ISTEXT(H2339)),"",L2339/H2339)))</f>
        <v/>
      </c>
    </row>
    <row r="2340" ht="13.35" customHeight="1" s="162">
      <c r="B2340" s="188" t="inlineStr">
        <is>
          <t>Remarks</t>
        </is>
      </c>
      <c r="C2340" s="173" t="n"/>
      <c r="D2340" s="154" t="n"/>
      <c r="E2340" s="174" t="n"/>
      <c r="F2340" s="174" t="n"/>
      <c r="G2340" s="174" t="n"/>
      <c r="H2340" s="174" t="n"/>
      <c r="I2340" s="174" t="n"/>
      <c r="J2340" s="174" t="n"/>
      <c r="K2340" s="174" t="n"/>
      <c r="L2340" s="174" t="n"/>
      <c r="M2340" s="173" t="n"/>
    </row>
    <row r="2341" ht="13.35" customHeight="1" s="162">
      <c r="B2341" s="154" t="n"/>
      <c r="C2341" s="174" t="n"/>
      <c r="D2341" s="174" t="n"/>
      <c r="E2341" s="174" t="n"/>
      <c r="F2341" s="174" t="n"/>
      <c r="G2341" s="174" t="n"/>
      <c r="H2341" s="174" t="n"/>
      <c r="I2341" s="174" t="n"/>
      <c r="J2341" s="174" t="n"/>
      <c r="K2341" s="174" t="n"/>
      <c r="L2341" s="174" t="n"/>
      <c r="M2341" s="173" t="n"/>
    </row>
    <row r="2342" ht="13.35" customHeight="1" s="162">
      <c r="B2342" s="154" t="n"/>
      <c r="C2342" s="174" t="n"/>
      <c r="D2342" s="174" t="n"/>
      <c r="E2342" s="174" t="n"/>
      <c r="F2342" s="174" t="n"/>
      <c r="G2342" s="174" t="n"/>
      <c r="H2342" s="174" t="n"/>
      <c r="I2342" s="174" t="n"/>
      <c r="J2342" s="174" t="n"/>
      <c r="K2342" s="174" t="n"/>
      <c r="L2342" s="174" t="n"/>
      <c r="M2342" s="173" t="n"/>
    </row>
    <row r="2343" ht="13.35" customHeight="1" s="162"/>
    <row r="2344" ht="13.35" customHeight="1" s="162">
      <c r="B2344" s="200" t="inlineStr">
        <is>
          <t>System (cont.)</t>
        </is>
      </c>
      <c r="C2344" s="403" t="n"/>
      <c r="D2344" s="209">
        <f>IF('{Equipment Data Entry}'!B29="","",'{Equipment Data Entry}'!B29)</f>
        <v/>
      </c>
      <c r="E2344" s="418" t="n"/>
      <c r="F2344" s="403" t="n"/>
      <c r="G2344" s="200" t="inlineStr">
        <is>
          <t>Service</t>
        </is>
      </c>
      <c r="H2344" s="403" t="n"/>
      <c r="I2344" s="210">
        <f>IF('{Equipment Data Entry}'!C29="","",'{Equipment Data Entry}'!C29)</f>
        <v/>
      </c>
      <c r="J2344" s="418" t="n"/>
      <c r="K2344" s="418" t="n"/>
      <c r="L2344" s="418" t="n"/>
      <c r="M2344" s="403" t="n"/>
    </row>
    <row r="2345" ht="13.35" customHeight="1" s="162">
      <c r="B2345" s="422" t="n"/>
      <c r="C2345" s="423" t="n"/>
      <c r="D2345" s="422" t="n"/>
      <c r="E2345" s="424" t="n"/>
      <c r="F2345" s="423" t="n"/>
      <c r="G2345" s="422" t="n"/>
      <c r="H2345" s="423" t="n"/>
      <c r="I2345" s="422" t="n"/>
      <c r="J2345" s="424" t="n"/>
      <c r="K2345" s="424" t="n"/>
      <c r="L2345" s="424" t="n"/>
      <c r="M2345" s="423" t="n"/>
    </row>
    <row r="2346" ht="13.35" customHeight="1" s="162">
      <c r="B2346" s="188" t="inlineStr">
        <is>
          <t>Supply Air Outlets (cont.)</t>
        </is>
      </c>
      <c r="C2346" s="174" t="n"/>
      <c r="D2346" s="174" t="n"/>
      <c r="E2346" s="174" t="n"/>
      <c r="F2346" s="173" t="n"/>
      <c r="G2346" s="233" t="inlineStr">
        <is>
          <t>Design VEL</t>
        </is>
      </c>
      <c r="H2346" s="194" t="inlineStr">
        <is>
          <t>Design CFM</t>
        </is>
      </c>
      <c r="I2346" s="188" t="inlineStr">
        <is>
          <t>Initial</t>
        </is>
      </c>
      <c r="J2346" s="173" t="n"/>
      <c r="K2346" s="188" t="inlineStr">
        <is>
          <t>Final</t>
        </is>
      </c>
      <c r="L2346" s="173" t="n"/>
      <c r="M2346" s="188" t="inlineStr">
        <is>
          <t>%</t>
        </is>
      </c>
    </row>
    <row r="2347" ht="13.35" customHeight="1" s="162">
      <c r="B2347" s="153" t="inlineStr">
        <is>
          <t>No.</t>
        </is>
      </c>
      <c r="C2347" s="188" t="inlineStr">
        <is>
          <t>Area Served</t>
        </is>
      </c>
      <c r="D2347" s="188" t="inlineStr">
        <is>
          <t>Type</t>
        </is>
      </c>
      <c r="E2347" s="188" t="inlineStr">
        <is>
          <t>Size</t>
        </is>
      </c>
      <c r="F2347" s="188" t="inlineStr">
        <is>
          <t>Ak</t>
        </is>
      </c>
      <c r="G2347" s="440" t="n"/>
      <c r="H2347" s="440" t="n"/>
      <c r="I2347" s="188" t="inlineStr">
        <is>
          <t>VEL</t>
        </is>
      </c>
      <c r="J2347" s="188" t="inlineStr">
        <is>
          <t>CFM</t>
        </is>
      </c>
      <c r="K2347" s="188" t="inlineStr">
        <is>
          <t>VEL</t>
        </is>
      </c>
      <c r="L2347" s="188" t="inlineStr">
        <is>
          <t>CFM</t>
        </is>
      </c>
      <c r="M2347" s="440" t="n"/>
    </row>
    <row r="2348" ht="13.35" customHeight="1" s="162">
      <c r="B2348" s="307" t="n"/>
      <c r="C2348" s="307" t="n"/>
      <c r="E2348" s="307" t="n"/>
      <c r="F2348" s="32" t="n"/>
      <c r="G2348" s="33">
        <f>IF(F2348="", "", IF(OR(ISTEXT(H2348),ISTEXT(F2348)),"",H2348/F2348))</f>
        <v/>
      </c>
      <c r="H2348" s="33" t="n"/>
      <c r="I2348" s="33" t="n"/>
      <c r="J2348" s="33">
        <f>IF(I2348="", "", IF(OR(ISTEXT(I2348),ISTEXT($F2348)),"",I2348*$F2348))</f>
        <v/>
      </c>
      <c r="K2348" s="33" t="n"/>
      <c r="L2348" s="33">
        <f>IF(K2348="", "", IF(OR(ISTEXT(K2348),ISTEXT($F2348)),"",K2348*$F2348))</f>
        <v/>
      </c>
      <c r="M2348" s="30">
        <f>IF(OR(H2348="",H2348=0),"",IF(K2348="",IF(J2348="","",IF(OR(ISTEXT(J2348),ISTEXT(H2348)),"",J2348/H2348)),IF(OR(ISTEXT(L2348),ISTEXT(H2348)),"",L2348/H2348)))</f>
        <v/>
      </c>
    </row>
    <row r="2349" ht="13.35" customHeight="1" s="162">
      <c r="B2349" s="307" t="n"/>
      <c r="C2349" s="307" t="n"/>
      <c r="E2349" s="307" t="n"/>
      <c r="F2349" s="32" t="n"/>
      <c r="G2349" s="33">
        <f>IF(F2349="", "", IF(OR(ISTEXT(H2349),ISTEXT(F2349)),"",H2349/F2349))</f>
        <v/>
      </c>
      <c r="H2349" s="33" t="n"/>
      <c r="I2349" s="33" t="n"/>
      <c r="J2349" s="33">
        <f>IF(I2349="", "", IF(OR(ISTEXT(I2349),ISTEXT($F2349)),"",I2349*$F2349))</f>
        <v/>
      </c>
      <c r="K2349" s="33" t="n"/>
      <c r="L2349" s="33">
        <f>IF(K2349="", "", IF(OR(ISTEXT(K2349),ISTEXT($F2349)),"",K2349*$F2349))</f>
        <v/>
      </c>
      <c r="M2349" s="30">
        <f>IF(OR(H2349="",H2349=0),"",IF(K2349="",IF(J2349="","",IF(OR(ISTEXT(J2349),ISTEXT(H2349)),"",J2349/H2349)),IF(OR(ISTEXT(L2349),ISTEXT(H2349)),"",L2349/H2349)))</f>
        <v/>
      </c>
    </row>
    <row r="2350" ht="13.35" customHeight="1" s="162">
      <c r="B2350" s="307" t="n"/>
      <c r="C2350" s="307" t="n"/>
      <c r="E2350" s="307" t="n"/>
      <c r="F2350" s="32" t="n"/>
      <c r="G2350" s="33">
        <f>IF(F2350="", "", IF(OR(ISTEXT(H2350),ISTEXT(F2350)),"",H2350/F2350))</f>
        <v/>
      </c>
      <c r="H2350" s="33" t="n"/>
      <c r="I2350" s="33" t="n"/>
      <c r="J2350" s="33">
        <f>IF(I2350="", "", IF(OR(ISTEXT(I2350),ISTEXT($F2350)),"",I2350*$F2350))</f>
        <v/>
      </c>
      <c r="K2350" s="33" t="n"/>
      <c r="L2350" s="33">
        <f>IF(K2350="", "", IF(OR(ISTEXT(K2350),ISTEXT($F2350)),"",K2350*$F2350))</f>
        <v/>
      </c>
      <c r="M2350" s="30">
        <f>IF(OR(H2350="",H2350=0),"",IF(K2350="",IF(J2350="","",IF(OR(ISTEXT(J2350),ISTEXT(H2350)),"",J2350/H2350)),IF(OR(ISTEXT(L2350),ISTEXT(H2350)),"",L2350/H2350)))</f>
        <v/>
      </c>
    </row>
    <row r="2351" ht="13.35" customHeight="1" s="162">
      <c r="B2351" s="307" t="n"/>
      <c r="C2351" s="307" t="n"/>
      <c r="E2351" s="307" t="n"/>
      <c r="F2351" s="32" t="n"/>
      <c r="G2351" s="33">
        <f>IF(F2351="", "", IF(OR(ISTEXT(H2351),ISTEXT(F2351)),"",H2351/F2351))</f>
        <v/>
      </c>
      <c r="H2351" s="33" t="n"/>
      <c r="I2351" s="33" t="n"/>
      <c r="J2351" s="33">
        <f>IF(I2351="", "", IF(OR(ISTEXT(I2351),ISTEXT($F2351)),"",I2351*$F2351))</f>
        <v/>
      </c>
      <c r="K2351" s="33" t="n"/>
      <c r="L2351" s="33">
        <f>IF(K2351="", "", IF(OR(ISTEXT(K2351),ISTEXT($F2351)),"",K2351*$F2351))</f>
        <v/>
      </c>
      <c r="M2351" s="30">
        <f>IF(OR(H2351="",H2351=0),"",IF(K2351="",IF(J2351="","",IF(OR(ISTEXT(J2351),ISTEXT(H2351)),"",J2351/H2351)),IF(OR(ISTEXT(L2351),ISTEXT(H2351)),"",L2351/H2351)))</f>
        <v/>
      </c>
    </row>
    <row r="2352" ht="13.35" customHeight="1" s="162">
      <c r="B2352" s="307" t="n"/>
      <c r="C2352" s="307" t="n"/>
      <c r="E2352" s="307" t="n"/>
      <c r="F2352" s="32" t="n"/>
      <c r="G2352" s="33">
        <f>IF(F2352="", "", IF(OR(ISTEXT(H2352),ISTEXT(F2352)),"",H2352/F2352))</f>
        <v/>
      </c>
      <c r="H2352" s="33" t="n"/>
      <c r="I2352" s="33" t="n"/>
      <c r="J2352" s="33">
        <f>IF(I2352="", "", IF(OR(ISTEXT(I2352),ISTEXT($F2352)),"",I2352*$F2352))</f>
        <v/>
      </c>
      <c r="K2352" s="33" t="n"/>
      <c r="L2352" s="33">
        <f>IF(K2352="", "", IF(OR(ISTEXT(K2352),ISTEXT($F2352)),"",K2352*$F2352))</f>
        <v/>
      </c>
      <c r="M2352" s="30">
        <f>IF(OR(H2352="",H2352=0),"",IF(K2352="",IF(J2352="","",IF(OR(ISTEXT(J2352),ISTEXT(H2352)),"",J2352/H2352)),IF(OR(ISTEXT(L2352),ISTEXT(H2352)),"",L2352/H2352)))</f>
        <v/>
      </c>
    </row>
    <row r="2353" ht="13.35" customHeight="1" s="162">
      <c r="B2353" s="307" t="n"/>
      <c r="C2353" s="307" t="n"/>
      <c r="E2353" s="307" t="n"/>
      <c r="F2353" s="32" t="n"/>
      <c r="G2353" s="33">
        <f>IF(F2353="", "", IF(OR(ISTEXT(H2353),ISTEXT(F2353)),"",H2353/F2353))</f>
        <v/>
      </c>
      <c r="H2353" s="33" t="n"/>
      <c r="I2353" s="33" t="n"/>
      <c r="J2353" s="33">
        <f>IF(I2353="", "", IF(OR(ISTEXT(I2353),ISTEXT($F2353)),"",I2353*$F2353))</f>
        <v/>
      </c>
      <c r="K2353" s="33" t="n"/>
      <c r="L2353" s="33">
        <f>IF(K2353="", "", IF(OR(ISTEXT(K2353),ISTEXT($F2353)),"",K2353*$F2353))</f>
        <v/>
      </c>
      <c r="M2353" s="30">
        <f>IF(OR(H2353="",H2353=0),"",IF(K2353="",IF(J2353="","",IF(OR(ISTEXT(J2353),ISTEXT(H2353)),"",J2353/H2353)),IF(OR(ISTEXT(L2353),ISTEXT(H2353)),"",L2353/H2353)))</f>
        <v/>
      </c>
    </row>
    <row r="2354" ht="13.35" customHeight="1" s="162">
      <c r="B2354" s="307" t="n"/>
      <c r="C2354" s="307" t="n"/>
      <c r="E2354" s="307" t="n"/>
      <c r="F2354" s="32" t="n"/>
      <c r="G2354" s="33">
        <f>IF(F2354="", "", IF(OR(ISTEXT(H2354),ISTEXT(F2354)),"",H2354/F2354))</f>
        <v/>
      </c>
      <c r="H2354" s="33" t="n"/>
      <c r="I2354" s="33" t="n"/>
      <c r="J2354" s="33">
        <f>IF(I2354="", "", IF(OR(ISTEXT(I2354),ISTEXT($F2354)),"",I2354*$F2354))</f>
        <v/>
      </c>
      <c r="K2354" s="33" t="n"/>
      <c r="L2354" s="33">
        <f>IF(K2354="", "", IF(OR(ISTEXT(K2354),ISTEXT($F2354)),"",K2354*$F2354))</f>
        <v/>
      </c>
      <c r="M2354" s="30">
        <f>IF(OR(H2354="",H2354=0),"",IF(K2354="",IF(J2354="","",IF(OR(ISTEXT(J2354),ISTEXT(H2354)),"",J2354/H2354)),IF(OR(ISTEXT(L2354),ISTEXT(H2354)),"",L2354/H2354)))</f>
        <v/>
      </c>
    </row>
    <row r="2355" ht="13.35" customHeight="1" s="162">
      <c r="B2355" s="307" t="n"/>
      <c r="C2355" s="307" t="n"/>
      <c r="E2355" s="307" t="n"/>
      <c r="F2355" s="32" t="n"/>
      <c r="G2355" s="33">
        <f>IF(F2355="", "", IF(OR(ISTEXT(H2355),ISTEXT(F2355)),"",H2355/F2355))</f>
        <v/>
      </c>
      <c r="H2355" s="33" t="n"/>
      <c r="I2355" s="33" t="n"/>
      <c r="J2355" s="33">
        <f>IF(I2355="", "", IF(OR(ISTEXT(I2355),ISTEXT($F2355)),"",I2355*$F2355))</f>
        <v/>
      </c>
      <c r="K2355" s="33" t="n"/>
      <c r="L2355" s="33">
        <f>IF(K2355="", "", IF(OR(ISTEXT(K2355),ISTEXT($F2355)),"",K2355*$F2355))</f>
        <v/>
      </c>
      <c r="M2355" s="30">
        <f>IF(OR(H2355="",H2355=0),"",IF(K2355="",IF(J2355="","",IF(OR(ISTEXT(J2355),ISTEXT(H2355)),"",J2355/H2355)),IF(OR(ISTEXT(L2355),ISTEXT(H2355)),"",L2355/H2355)))</f>
        <v/>
      </c>
    </row>
    <row r="2356" ht="13.35" customHeight="1" s="162">
      <c r="B2356" s="307" t="n"/>
      <c r="C2356" s="307" t="n"/>
      <c r="E2356" s="307" t="n"/>
      <c r="F2356" s="32" t="n"/>
      <c r="G2356" s="33">
        <f>IF(F2356="", "", IF(OR(ISTEXT(H2356),ISTEXT(F2356)),"",H2356/F2356))</f>
        <v/>
      </c>
      <c r="H2356" s="33" t="n"/>
      <c r="I2356" s="33" t="n"/>
      <c r="J2356" s="33">
        <f>IF(I2356="", "", IF(OR(ISTEXT(I2356),ISTEXT($F2356)),"",I2356*$F2356))</f>
        <v/>
      </c>
      <c r="K2356" s="33" t="n"/>
      <c r="L2356" s="33">
        <f>IF(K2356="", "", IF(OR(ISTEXT(K2356),ISTEXT($F2356)),"",K2356*$F2356))</f>
        <v/>
      </c>
      <c r="M2356" s="30">
        <f>IF(OR(H2356="",H2356=0),"",IF(K2356="",IF(J2356="","",IF(OR(ISTEXT(J2356),ISTEXT(H2356)),"",J2356/H2356)),IF(OR(ISTEXT(L2356),ISTEXT(H2356)),"",L2356/H2356)))</f>
        <v/>
      </c>
    </row>
    <row r="2357" ht="13.35" customHeight="1" s="162">
      <c r="B2357" s="307" t="n"/>
      <c r="C2357" s="307" t="n"/>
      <c r="E2357" s="307" t="n"/>
      <c r="F2357" s="32" t="n"/>
      <c r="G2357" s="33">
        <f>IF(F2357="", "", IF(OR(ISTEXT(H2357),ISTEXT(F2357)),"",H2357/F2357))</f>
        <v/>
      </c>
      <c r="H2357" s="33" t="n"/>
      <c r="I2357" s="33" t="n"/>
      <c r="J2357" s="33">
        <f>IF(I2357="", "", IF(OR(ISTEXT(I2357),ISTEXT($F2357)),"",I2357*$F2357))</f>
        <v/>
      </c>
      <c r="K2357" s="33" t="n"/>
      <c r="L2357" s="33">
        <f>IF(K2357="", "", IF(OR(ISTEXT(K2357),ISTEXT($F2357)),"",K2357*$F2357))</f>
        <v/>
      </c>
      <c r="M2357" s="30">
        <f>IF(OR(H2357="",H2357=0),"",IF(K2357="",IF(J2357="","",IF(OR(ISTEXT(J2357),ISTEXT(H2357)),"",J2357/H2357)),IF(OR(ISTEXT(L2357),ISTEXT(H2357)),"",L2357/H2357)))</f>
        <v/>
      </c>
    </row>
    <row r="2358" ht="13.35" customHeight="1" s="162">
      <c r="B2358" s="307" t="n"/>
      <c r="C2358" s="307" t="n"/>
      <c r="E2358" s="307" t="n"/>
      <c r="F2358" s="32" t="n"/>
      <c r="G2358" s="33">
        <f>IF(F2358="", "", IF(OR(ISTEXT(H2358),ISTEXT(F2358)),"",H2358/F2358))</f>
        <v/>
      </c>
      <c r="H2358" s="33" t="n"/>
      <c r="I2358" s="33" t="n"/>
      <c r="J2358" s="33">
        <f>IF(I2358="", "", IF(OR(ISTEXT(I2358),ISTEXT($F2358)),"",I2358*$F2358))</f>
        <v/>
      </c>
      <c r="K2358" s="33" t="n"/>
      <c r="L2358" s="33">
        <f>IF(K2358="", "", IF(OR(ISTEXT(K2358),ISTEXT($F2358)),"",K2358*$F2358))</f>
        <v/>
      </c>
      <c r="M2358" s="30">
        <f>IF(OR(H2358="",H2358=0),"",IF(K2358="",IF(J2358="","",IF(OR(ISTEXT(J2358),ISTEXT(H2358)),"",J2358/H2358)),IF(OR(ISTEXT(L2358),ISTEXT(H2358)),"",L2358/H2358)))</f>
        <v/>
      </c>
    </row>
    <row r="2359" ht="13.35" customHeight="1" s="162">
      <c r="B2359" s="307" t="n"/>
      <c r="C2359" s="307" t="n"/>
      <c r="E2359" s="307" t="n"/>
      <c r="F2359" s="32" t="n"/>
      <c r="G2359" s="33">
        <f>IF(F2359="", "", IF(OR(ISTEXT(H2359),ISTEXT(F2359)),"",H2359/F2359))</f>
        <v/>
      </c>
      <c r="H2359" s="33" t="n"/>
      <c r="I2359" s="33" t="n"/>
      <c r="J2359" s="33">
        <f>IF(I2359="", "", IF(OR(ISTEXT(I2359),ISTEXT($F2359)),"",I2359*$F2359))</f>
        <v/>
      </c>
      <c r="K2359" s="33" t="n"/>
      <c r="L2359" s="33">
        <f>IF(K2359="", "", IF(OR(ISTEXT(K2359),ISTEXT($F2359)),"",K2359*$F2359))</f>
        <v/>
      </c>
      <c r="M2359" s="30">
        <f>IF(OR(H2359="",H2359=0),"",IF(K2359="",IF(J2359="","",IF(OR(ISTEXT(J2359),ISTEXT(H2359)),"",J2359/H2359)),IF(OR(ISTEXT(L2359),ISTEXT(H2359)),"",L2359/H2359)))</f>
        <v/>
      </c>
    </row>
    <row r="2360" ht="13.35" customHeight="1" s="162">
      <c r="B2360" s="307" t="n"/>
      <c r="C2360" s="307" t="n"/>
      <c r="E2360" s="307" t="n"/>
      <c r="F2360" s="32" t="n"/>
      <c r="G2360" s="33">
        <f>IF(F2360="", "", IF(OR(ISTEXT(H2360),ISTEXT(F2360)),"",H2360/F2360))</f>
        <v/>
      </c>
      <c r="H2360" s="33" t="n"/>
      <c r="I2360" s="33" t="n"/>
      <c r="J2360" s="33">
        <f>IF(I2360="", "", IF(OR(ISTEXT(I2360),ISTEXT($F2360)),"",I2360*$F2360))</f>
        <v/>
      </c>
      <c r="K2360" s="33" t="n"/>
      <c r="L2360" s="33">
        <f>IF(K2360="", "", IF(OR(ISTEXT(K2360),ISTEXT($F2360)),"",K2360*$F2360))</f>
        <v/>
      </c>
      <c r="M2360" s="30">
        <f>IF(OR(H2360="",H2360=0),"",IF(K2360="",IF(J2360="","",IF(OR(ISTEXT(J2360),ISTEXT(H2360)),"",J2360/H2360)),IF(OR(ISTEXT(L2360),ISTEXT(H2360)),"",L2360/H2360)))</f>
        <v/>
      </c>
    </row>
    <row r="2361" ht="13.35" customHeight="1" s="162">
      <c r="B2361" s="307" t="n"/>
      <c r="C2361" s="307" t="n"/>
      <c r="E2361" s="307" t="n"/>
      <c r="F2361" s="32" t="n"/>
      <c r="G2361" s="33">
        <f>IF(F2361="", "", IF(OR(ISTEXT(H2361),ISTEXT(F2361)),"",H2361/F2361))</f>
        <v/>
      </c>
      <c r="H2361" s="33" t="n"/>
      <c r="I2361" s="33" t="n"/>
      <c r="J2361" s="33">
        <f>IF(I2361="", "", IF(OR(ISTEXT(I2361),ISTEXT($F2361)),"",I2361*$F2361))</f>
        <v/>
      </c>
      <c r="K2361" s="33" t="n"/>
      <c r="L2361" s="33">
        <f>IF(K2361="", "", IF(OR(ISTEXT(K2361),ISTEXT($F2361)),"",K2361*$F2361))</f>
        <v/>
      </c>
      <c r="M2361" s="30">
        <f>IF(OR(H2361="",H2361=0),"",IF(K2361="",IF(J2361="","",IF(OR(ISTEXT(J2361),ISTEXT(H2361)),"",J2361/H2361)),IF(OR(ISTEXT(L2361),ISTEXT(H2361)),"",L2361/H2361)))</f>
        <v/>
      </c>
    </row>
    <row r="2362" ht="13.35" customHeight="1" s="162">
      <c r="B2362" s="307" t="n"/>
      <c r="C2362" s="307" t="n"/>
      <c r="E2362" s="307" t="n"/>
      <c r="F2362" s="32" t="n"/>
      <c r="G2362" s="33">
        <f>IF(F2362="", "", IF(OR(ISTEXT(H2362),ISTEXT(F2362)),"",H2362/F2362))</f>
        <v/>
      </c>
      <c r="H2362" s="33" t="n"/>
      <c r="I2362" s="33" t="n"/>
      <c r="J2362" s="33">
        <f>IF(I2362="", "", IF(OR(ISTEXT(I2362),ISTEXT($F2362)),"",I2362*$F2362))</f>
        <v/>
      </c>
      <c r="K2362" s="33" t="n"/>
      <c r="L2362" s="33">
        <f>IF(K2362="", "", IF(OR(ISTEXT(K2362),ISTEXT($F2362)),"",K2362*$F2362))</f>
        <v/>
      </c>
      <c r="M2362" s="30">
        <f>IF(OR(H2362="",H2362=0),"",IF(K2362="",IF(J2362="","",IF(OR(ISTEXT(J2362),ISTEXT(H2362)),"",J2362/H2362)),IF(OR(ISTEXT(L2362),ISTEXT(H2362)),"",L2362/H2362)))</f>
        <v/>
      </c>
    </row>
    <row r="2363" ht="13.35" customHeight="1" s="162">
      <c r="B2363" s="307" t="n"/>
      <c r="C2363" s="307" t="n"/>
      <c r="E2363" s="307" t="n"/>
      <c r="F2363" s="32" t="n"/>
      <c r="G2363" s="33">
        <f>IF(F2363="", "", IF(OR(ISTEXT(H2363),ISTEXT(F2363)),"",H2363/F2363))</f>
        <v/>
      </c>
      <c r="H2363" s="33" t="n"/>
      <c r="I2363" s="33" t="n"/>
      <c r="J2363" s="33">
        <f>IF(I2363="", "", IF(OR(ISTEXT(I2363),ISTEXT($F2363)),"",I2363*$F2363))</f>
        <v/>
      </c>
      <c r="K2363" s="33" t="n"/>
      <c r="L2363" s="33">
        <f>IF(K2363="", "", IF(OR(ISTEXT(K2363),ISTEXT($F2363)),"",K2363*$F2363))</f>
        <v/>
      </c>
      <c r="M2363" s="30">
        <f>IF(OR(H2363="",H2363=0),"",IF(K2363="",IF(J2363="","",IF(OR(ISTEXT(J2363),ISTEXT(H2363)),"",J2363/H2363)),IF(OR(ISTEXT(L2363),ISTEXT(H2363)),"",L2363/H2363)))</f>
        <v/>
      </c>
    </row>
    <row r="2364" ht="13.35" customHeight="1" s="162">
      <c r="B2364" s="307" t="n"/>
      <c r="C2364" s="307" t="n"/>
      <c r="E2364" s="307" t="n"/>
      <c r="F2364" s="32" t="n"/>
      <c r="G2364" s="33">
        <f>IF(F2364="", "", IF(OR(ISTEXT(H2364),ISTEXT(F2364)),"",H2364/F2364))</f>
        <v/>
      </c>
      <c r="H2364" s="33" t="n"/>
      <c r="I2364" s="33" t="n"/>
      <c r="J2364" s="33">
        <f>IF(I2364="", "", IF(OR(ISTEXT(I2364),ISTEXT($F2364)),"",I2364*$F2364))</f>
        <v/>
      </c>
      <c r="K2364" s="33" t="n"/>
      <c r="L2364" s="33">
        <f>IF(K2364="", "", IF(OR(ISTEXT(K2364),ISTEXT($F2364)),"",K2364*$F2364))</f>
        <v/>
      </c>
      <c r="M2364" s="30">
        <f>IF(OR(H2364="",H2364=0),"",IF(K2364="",IF(J2364="","",IF(OR(ISTEXT(J2364),ISTEXT(H2364)),"",J2364/H2364)),IF(OR(ISTEXT(L2364),ISTEXT(H2364)),"",L2364/H2364)))</f>
        <v/>
      </c>
    </row>
    <row r="2365" ht="13.35" customHeight="1" s="162">
      <c r="B2365" s="307" t="n"/>
      <c r="C2365" s="307" t="n"/>
      <c r="E2365" s="307" t="n"/>
      <c r="F2365" s="32" t="n"/>
      <c r="G2365" s="33">
        <f>IF(F2365="", "", IF(OR(ISTEXT(H2365),ISTEXT(F2365)),"",H2365/F2365))</f>
        <v/>
      </c>
      <c r="H2365" s="33" t="n"/>
      <c r="I2365" s="33" t="n"/>
      <c r="J2365" s="33">
        <f>IF(I2365="", "", IF(OR(ISTEXT(I2365),ISTEXT($F2365)),"",I2365*$F2365))</f>
        <v/>
      </c>
      <c r="K2365" s="33" t="n"/>
      <c r="L2365" s="33">
        <f>IF(K2365="", "", IF(OR(ISTEXT(K2365),ISTEXT($F2365)),"",K2365*$F2365))</f>
        <v/>
      </c>
      <c r="M2365" s="30">
        <f>IF(OR(H2365="",H2365=0),"",IF(K2365="",IF(J2365="","",IF(OR(ISTEXT(J2365),ISTEXT(H2365)),"",J2365/H2365)),IF(OR(ISTEXT(L2365),ISTEXT(H2365)),"",L2365/H2365)))</f>
        <v/>
      </c>
    </row>
    <row r="2366" ht="13.35" customHeight="1" s="162">
      <c r="B2366" s="307" t="n"/>
      <c r="C2366" s="307" t="n"/>
      <c r="E2366" s="307" t="n"/>
      <c r="F2366" s="32" t="n"/>
      <c r="G2366" s="33">
        <f>IF(F2366="", "", IF(OR(ISTEXT(H2366),ISTEXT(F2366)),"",H2366/F2366))</f>
        <v/>
      </c>
      <c r="H2366" s="33" t="n"/>
      <c r="I2366" s="33" t="n"/>
      <c r="J2366" s="33">
        <f>IF(I2366="", "", IF(OR(ISTEXT(I2366),ISTEXT($F2366)),"",I2366*$F2366))</f>
        <v/>
      </c>
      <c r="K2366" s="33" t="n"/>
      <c r="L2366" s="33">
        <f>IF(K2366="", "", IF(OR(ISTEXT(K2366),ISTEXT($F2366)),"",K2366*$F2366))</f>
        <v/>
      </c>
      <c r="M2366" s="30">
        <f>IF(OR(H2366="",H2366=0),"",IF(K2366="",IF(J2366="","",IF(OR(ISTEXT(J2366),ISTEXT(H2366)),"",J2366/H2366)),IF(OR(ISTEXT(L2366),ISTEXT(H2366)),"",L2366/H2366)))</f>
        <v/>
      </c>
    </row>
    <row r="2367" ht="13.35" customHeight="1" s="162">
      <c r="B2367" s="307" t="n"/>
      <c r="C2367" s="307" t="n"/>
      <c r="E2367" s="307" t="n"/>
      <c r="F2367" s="32" t="n"/>
      <c r="G2367" s="33">
        <f>IF(F2367="", "", IF(OR(ISTEXT(H2367),ISTEXT(F2367)),"",H2367/F2367))</f>
        <v/>
      </c>
      <c r="H2367" s="33" t="n"/>
      <c r="I2367" s="33" t="n"/>
      <c r="J2367" s="33">
        <f>IF(I2367="", "", IF(OR(ISTEXT(I2367),ISTEXT($F2367)),"",I2367*$F2367))</f>
        <v/>
      </c>
      <c r="K2367" s="33" t="n"/>
      <c r="L2367" s="33">
        <f>IF(K2367="", "", IF(OR(ISTEXT(K2367),ISTEXT($F2367)),"",K2367*$F2367))</f>
        <v/>
      </c>
      <c r="M2367" s="30">
        <f>IF(OR(H2367="",H2367=0),"",IF(K2367="",IF(J2367="","",IF(OR(ISTEXT(J2367),ISTEXT(H2367)),"",J2367/H2367)),IF(OR(ISTEXT(L2367),ISTEXT(H2367)),"",L2367/H2367)))</f>
        <v/>
      </c>
    </row>
    <row r="2368" ht="13.35" customHeight="1" s="162">
      <c r="B2368" s="307" t="n"/>
      <c r="C2368" s="307" t="n"/>
      <c r="E2368" s="307" t="n"/>
      <c r="F2368" s="32" t="n"/>
      <c r="G2368" s="33">
        <f>IF(F2368="", "", IF(OR(ISTEXT(H2368),ISTEXT(F2368)),"",H2368/F2368))</f>
        <v/>
      </c>
      <c r="H2368" s="33" t="n"/>
      <c r="I2368" s="33" t="n"/>
      <c r="J2368" s="33">
        <f>IF(I2368="", "", IF(OR(ISTEXT(I2368),ISTEXT($F2368)),"",I2368*$F2368))</f>
        <v/>
      </c>
      <c r="K2368" s="33" t="n"/>
      <c r="L2368" s="33">
        <f>IF(K2368="", "", IF(OR(ISTEXT(K2368),ISTEXT($F2368)),"",K2368*$F2368))</f>
        <v/>
      </c>
      <c r="M2368" s="30">
        <f>IF(OR(H2368="",H2368=0),"",IF(K2368="",IF(J2368="","",IF(OR(ISTEXT(J2368),ISTEXT(H2368)),"",J2368/H2368)),IF(OR(ISTEXT(L2368),ISTEXT(H2368)),"",L2368/H2368)))</f>
        <v/>
      </c>
    </row>
    <row r="2369" ht="13.35" customHeight="1" s="162">
      <c r="B2369" s="307" t="n"/>
      <c r="C2369" s="307" t="n"/>
      <c r="E2369" s="307" t="n"/>
      <c r="F2369" s="32" t="n"/>
      <c r="G2369" s="33">
        <f>IF(F2369="", "", IF(OR(ISTEXT(H2369),ISTEXT(F2369)),"",H2369/F2369))</f>
        <v/>
      </c>
      <c r="H2369" s="33" t="n"/>
      <c r="I2369" s="33" t="n"/>
      <c r="J2369" s="33">
        <f>IF(I2369="", "", IF(OR(ISTEXT(I2369),ISTEXT($F2369)),"",I2369*$F2369))</f>
        <v/>
      </c>
      <c r="K2369" s="33" t="n"/>
      <c r="L2369" s="33">
        <f>IF(K2369="", "", IF(OR(ISTEXT(K2369),ISTEXT($F2369)),"",K2369*$F2369))</f>
        <v/>
      </c>
      <c r="M2369" s="30">
        <f>IF(OR(H2369="",H2369=0),"",IF(K2369="",IF(J2369="","",IF(OR(ISTEXT(J2369),ISTEXT(H2369)),"",J2369/H2369)),IF(OR(ISTEXT(L2369),ISTEXT(H2369)),"",L2369/H2369)))</f>
        <v/>
      </c>
    </row>
    <row r="2370" ht="13.35" customHeight="1" s="162">
      <c r="B2370" s="307" t="n"/>
      <c r="C2370" s="307" t="n"/>
      <c r="E2370" s="307" t="n"/>
      <c r="F2370" s="32" t="n"/>
      <c r="G2370" s="33">
        <f>IF(F2370="", "", IF(OR(ISTEXT(H2370),ISTEXT(F2370)),"",H2370/F2370))</f>
        <v/>
      </c>
      <c r="H2370" s="33" t="n"/>
      <c r="I2370" s="33" t="n"/>
      <c r="J2370" s="33">
        <f>IF(I2370="", "", IF(OR(ISTEXT(I2370),ISTEXT($F2370)),"",I2370*$F2370))</f>
        <v/>
      </c>
      <c r="K2370" s="33" t="n"/>
      <c r="L2370" s="33">
        <f>IF(K2370="", "", IF(OR(ISTEXT(K2370),ISTEXT($F2370)),"",K2370*$F2370))</f>
        <v/>
      </c>
      <c r="M2370" s="30">
        <f>IF(OR(H2370="",H2370=0),"",IF(K2370="",IF(J2370="","",IF(OR(ISTEXT(J2370),ISTEXT(H2370)),"",J2370/H2370)),IF(OR(ISTEXT(L2370),ISTEXT(H2370)),"",L2370/H2370)))</f>
        <v/>
      </c>
    </row>
    <row r="2371" ht="13.35" customHeight="1" s="162">
      <c r="B2371" s="307" t="n"/>
      <c r="C2371" s="307" t="n"/>
      <c r="E2371" s="307" t="n"/>
      <c r="F2371" s="32" t="n"/>
      <c r="G2371" s="33">
        <f>IF(F2371="", "", IF(OR(ISTEXT(H2371),ISTEXT(F2371)),"",H2371/F2371))</f>
        <v/>
      </c>
      <c r="H2371" s="33" t="n"/>
      <c r="I2371" s="33" t="n"/>
      <c r="J2371" s="33">
        <f>IF(I2371="", "", IF(OR(ISTEXT(I2371),ISTEXT($F2371)),"",I2371*$F2371))</f>
        <v/>
      </c>
      <c r="K2371" s="33" t="n"/>
      <c r="L2371" s="33">
        <f>IF(K2371="", "", IF(OR(ISTEXT(K2371),ISTEXT($F2371)),"",K2371*$F2371))</f>
        <v/>
      </c>
      <c r="M2371" s="30">
        <f>IF(OR(H2371="",H2371=0),"",IF(K2371="",IF(J2371="","",IF(OR(ISTEXT(J2371),ISTEXT(H2371)),"",J2371/H2371)),IF(OR(ISTEXT(L2371),ISTEXT(H2371)),"",L2371/H2371)))</f>
        <v/>
      </c>
    </row>
    <row r="2372" ht="13.35" customHeight="1" s="162">
      <c r="B2372" s="307" t="n"/>
      <c r="C2372" s="307" t="n"/>
      <c r="E2372" s="307" t="n"/>
      <c r="F2372" s="32" t="n"/>
      <c r="G2372" s="33">
        <f>IF(F2372="", "", IF(OR(ISTEXT(H2372),ISTEXT(F2372)),"",H2372/F2372))</f>
        <v/>
      </c>
      <c r="H2372" s="33" t="n"/>
      <c r="I2372" s="33" t="n"/>
      <c r="J2372" s="33">
        <f>IF(I2372="", "", IF(OR(ISTEXT(I2372),ISTEXT($F2372)),"",I2372*$F2372))</f>
        <v/>
      </c>
      <c r="K2372" s="33" t="n"/>
      <c r="L2372" s="33">
        <f>IF(K2372="", "", IF(OR(ISTEXT(K2372),ISTEXT($F2372)),"",K2372*$F2372))</f>
        <v/>
      </c>
      <c r="M2372" s="30">
        <f>IF(OR(H2372="",H2372=0),"",IF(K2372="",IF(J2372="","",IF(OR(ISTEXT(J2372),ISTEXT(H2372)),"",J2372/H2372)),IF(OR(ISTEXT(L2372),ISTEXT(H2372)),"",L2372/H2372)))</f>
        <v/>
      </c>
    </row>
    <row r="2373" ht="13.35" customHeight="1" s="162">
      <c r="B2373" s="307" t="n"/>
      <c r="C2373" s="307" t="n"/>
      <c r="E2373" s="307" t="n"/>
      <c r="F2373" s="32" t="n"/>
      <c r="G2373" s="33">
        <f>IF(F2373="", "", IF(OR(ISTEXT(H2373),ISTEXT(F2373)),"",H2373/F2373))</f>
        <v/>
      </c>
      <c r="H2373" s="33" t="n"/>
      <c r="I2373" s="33" t="n"/>
      <c r="J2373" s="33">
        <f>IF(I2373="", "", IF(OR(ISTEXT(I2373),ISTEXT($F2373)),"",I2373*$F2373))</f>
        <v/>
      </c>
      <c r="K2373" s="33" t="n"/>
      <c r="L2373" s="33">
        <f>IF(K2373="", "", IF(OR(ISTEXT(K2373),ISTEXT($F2373)),"",K2373*$F2373))</f>
        <v/>
      </c>
      <c r="M2373" s="30">
        <f>IF(OR(H2373="",H2373=0),"",IF(K2373="",IF(J2373="","",IF(OR(ISTEXT(J2373),ISTEXT(H2373)),"",J2373/H2373)),IF(OR(ISTEXT(L2373),ISTEXT(H2373)),"",L2373/H2373)))</f>
        <v/>
      </c>
    </row>
    <row r="2374" ht="13.35" customHeight="1" s="162">
      <c r="B2374" s="307" t="n"/>
      <c r="C2374" s="307" t="n"/>
      <c r="E2374" s="307" t="n"/>
      <c r="F2374" s="32" t="n"/>
      <c r="G2374" s="33">
        <f>IF(F2374="", "", IF(OR(ISTEXT(H2374),ISTEXT(F2374)),"",H2374/F2374))</f>
        <v/>
      </c>
      <c r="H2374" s="33" t="n"/>
      <c r="I2374" s="33" t="n"/>
      <c r="J2374" s="33">
        <f>IF(I2374="", "", IF(OR(ISTEXT(I2374),ISTEXT($F2374)),"",I2374*$F2374))</f>
        <v/>
      </c>
      <c r="K2374" s="33" t="n"/>
      <c r="L2374" s="33">
        <f>IF(K2374="", "", IF(OR(ISTEXT(K2374),ISTEXT($F2374)),"",K2374*$F2374))</f>
        <v/>
      </c>
      <c r="M2374" s="30">
        <f>IF(OR(H2374="",H2374=0),"",IF(K2374="",IF(J2374="","",IF(OR(ISTEXT(J2374),ISTEXT(H2374)),"",J2374/H2374)),IF(OR(ISTEXT(L2374),ISTEXT(H2374)),"",L2374/H2374)))</f>
        <v/>
      </c>
    </row>
    <row r="2375" ht="13.35" customHeight="1" s="162">
      <c r="B2375" s="307" t="n"/>
      <c r="C2375" s="307" t="n"/>
      <c r="E2375" s="307" t="n"/>
      <c r="F2375" s="32" t="n"/>
      <c r="G2375" s="33">
        <f>IF(F2375="", "", IF(OR(ISTEXT(H2375),ISTEXT(F2375)),"",H2375/F2375))</f>
        <v/>
      </c>
      <c r="H2375" s="33" t="n"/>
      <c r="I2375" s="33" t="n"/>
      <c r="J2375" s="33">
        <f>IF(I2375="", "", IF(OR(ISTEXT(I2375),ISTEXT($F2375)),"",I2375*$F2375))</f>
        <v/>
      </c>
      <c r="K2375" s="33" t="n"/>
      <c r="L2375" s="33">
        <f>IF(K2375="", "", IF(OR(ISTEXT(K2375),ISTEXT($F2375)),"",K2375*$F2375))</f>
        <v/>
      </c>
      <c r="M2375" s="30">
        <f>IF(OR(H2375="",H2375=0),"",IF(K2375="",IF(J2375="","",IF(OR(ISTEXT(J2375),ISTEXT(H2375)),"",J2375/H2375)),IF(OR(ISTEXT(L2375),ISTEXT(H2375)),"",L2375/H2375)))</f>
        <v/>
      </c>
    </row>
    <row r="2376" ht="13.35" customHeight="1" s="162">
      <c r="B2376" s="307" t="n"/>
      <c r="C2376" s="307" t="n"/>
      <c r="E2376" s="307" t="n"/>
      <c r="F2376" s="32" t="n"/>
      <c r="G2376" s="33">
        <f>IF(F2376="", "", IF(OR(ISTEXT(H2376),ISTEXT(F2376)),"",H2376/F2376))</f>
        <v/>
      </c>
      <c r="H2376" s="33" t="n"/>
      <c r="I2376" s="33" t="n"/>
      <c r="J2376" s="33">
        <f>IF(I2376="", "", IF(OR(ISTEXT(I2376),ISTEXT($F2376)),"",I2376*$F2376))</f>
        <v/>
      </c>
      <c r="K2376" s="33" t="n"/>
      <c r="L2376" s="33">
        <f>IF(K2376="", "", IF(OR(ISTEXT(K2376),ISTEXT($F2376)),"",K2376*$F2376))</f>
        <v/>
      </c>
      <c r="M2376" s="30">
        <f>IF(OR(H2376="",H2376=0),"",IF(K2376="",IF(J2376="","",IF(OR(ISTEXT(J2376),ISTEXT(H2376)),"",J2376/H2376)),IF(OR(ISTEXT(L2376),ISTEXT(H2376)),"",L2376/H2376)))</f>
        <v/>
      </c>
    </row>
    <row r="2377" ht="13.35" customHeight="1" s="162">
      <c r="B2377" s="307" t="n"/>
      <c r="C2377" s="307" t="n"/>
      <c r="E2377" s="307" t="n"/>
      <c r="F2377" s="32" t="n"/>
      <c r="G2377" s="33">
        <f>IF(F2377="", "", IF(OR(ISTEXT(H2377),ISTEXT(F2377)),"",H2377/F2377))</f>
        <v/>
      </c>
      <c r="H2377" s="33" t="n"/>
      <c r="I2377" s="33" t="n"/>
      <c r="J2377" s="33">
        <f>IF(I2377="", "", IF(OR(ISTEXT(I2377),ISTEXT($F2377)),"",I2377*$F2377))</f>
        <v/>
      </c>
      <c r="K2377" s="33" t="n"/>
      <c r="L2377" s="33">
        <f>IF(K2377="", "", IF(OR(ISTEXT(K2377),ISTEXT($F2377)),"",K2377*$F2377))</f>
        <v/>
      </c>
      <c r="M2377" s="30">
        <f>IF(OR(H2377="",H2377=0),"",IF(K2377="",IF(J2377="","",IF(OR(ISTEXT(J2377),ISTEXT(H2377)),"",J2377/H2377)),IF(OR(ISTEXT(L2377),ISTEXT(H2377)),"",L2377/H2377)))</f>
        <v/>
      </c>
    </row>
    <row r="2378" ht="13.35" customHeight="1" s="162">
      <c r="B2378" s="307" t="n"/>
      <c r="C2378" s="307" t="n"/>
      <c r="E2378" s="307" t="n"/>
      <c r="F2378" s="32" t="n"/>
      <c r="G2378" s="33">
        <f>IF(F2378="", "", IF(OR(ISTEXT(H2378),ISTEXT(F2378)),"",H2378/F2378))</f>
        <v/>
      </c>
      <c r="H2378" s="33" t="n"/>
      <c r="I2378" s="33" t="n"/>
      <c r="J2378" s="33">
        <f>IF(I2378="", "", IF(OR(ISTEXT(I2378),ISTEXT($F2378)),"",I2378*$F2378))</f>
        <v/>
      </c>
      <c r="K2378" s="33" t="n"/>
      <c r="L2378" s="33">
        <f>IF(K2378="", "", IF(OR(ISTEXT(K2378),ISTEXT($F2378)),"",K2378*$F2378))</f>
        <v/>
      </c>
      <c r="M2378" s="30">
        <f>IF(OR(H2378="",H2378=0),"",IF(K2378="",IF(J2378="","",IF(OR(ISTEXT(J2378),ISTEXT(H2378)),"",J2378/H2378)),IF(OR(ISTEXT(L2378),ISTEXT(H2378)),"",L2378/H2378)))</f>
        <v/>
      </c>
    </row>
    <row r="2379" ht="13.35" customHeight="1" s="162">
      <c r="B2379" s="307" t="n"/>
      <c r="C2379" s="307" t="n"/>
      <c r="E2379" s="307" t="n"/>
      <c r="F2379" s="32" t="n"/>
      <c r="G2379" s="33">
        <f>IF(F2379="", "", IF(OR(ISTEXT(H2379),ISTEXT(F2379)),"",H2379/F2379))</f>
        <v/>
      </c>
      <c r="H2379" s="33" t="n"/>
      <c r="I2379" s="33" t="n"/>
      <c r="J2379" s="33">
        <f>IF(I2379="", "", IF(OR(ISTEXT(I2379),ISTEXT($F2379)),"",I2379*$F2379))</f>
        <v/>
      </c>
      <c r="K2379" s="33" t="n"/>
      <c r="L2379" s="33">
        <f>IF(K2379="", "", IF(OR(ISTEXT(K2379),ISTEXT($F2379)),"",K2379*$F2379))</f>
        <v/>
      </c>
      <c r="M2379" s="30">
        <f>IF(OR(H2379="",H2379=0),"",IF(K2379="",IF(J2379="","",IF(OR(ISTEXT(J2379),ISTEXT(H2379)),"",J2379/H2379)),IF(OR(ISTEXT(L2379),ISTEXT(H2379)),"",L2379/H2379)))</f>
        <v/>
      </c>
    </row>
    <row r="2380" ht="13.35" customHeight="1" s="162">
      <c r="B2380" s="307" t="n"/>
      <c r="C2380" s="307" t="n"/>
      <c r="E2380" s="307" t="n"/>
      <c r="F2380" s="32" t="n"/>
      <c r="G2380" s="33">
        <f>IF(F2380="", "", IF(OR(ISTEXT(H2380),ISTEXT(F2380)),"",H2380/F2380))</f>
        <v/>
      </c>
      <c r="H2380" s="33" t="n"/>
      <c r="I2380" s="33" t="n"/>
      <c r="J2380" s="33">
        <f>IF(I2380="", "", IF(OR(ISTEXT(I2380),ISTEXT($F2380)),"",I2380*$F2380))</f>
        <v/>
      </c>
      <c r="K2380" s="33" t="n"/>
      <c r="L2380" s="33">
        <f>IF(K2380="", "", IF(OR(ISTEXT(K2380),ISTEXT($F2380)),"",K2380*$F2380))</f>
        <v/>
      </c>
      <c r="M2380" s="30">
        <f>IF(OR(H2380="",H2380=0),"",IF(K2380="",IF(J2380="","",IF(OR(ISTEXT(J2380),ISTEXT(H2380)),"",J2380/H2380)),IF(OR(ISTEXT(L2380),ISTEXT(H2380)),"",L2380/H2380)))</f>
        <v/>
      </c>
    </row>
    <row r="2381" ht="13.35" customHeight="1" s="162">
      <c r="B2381" s="307" t="n"/>
      <c r="C2381" s="307" t="n"/>
      <c r="E2381" s="307" t="n"/>
      <c r="F2381" s="32" t="n"/>
      <c r="G2381" s="33">
        <f>IF(F2381="", "", IF(OR(ISTEXT(H2381),ISTEXT(F2381)),"",H2381/F2381))</f>
        <v/>
      </c>
      <c r="H2381" s="33" t="n"/>
      <c r="I2381" s="33" t="n"/>
      <c r="J2381" s="33">
        <f>IF(I2381="", "", IF(OR(ISTEXT(I2381),ISTEXT($F2381)),"",I2381*$F2381))</f>
        <v/>
      </c>
      <c r="K2381" s="33" t="n"/>
      <c r="L2381" s="33">
        <f>IF(K2381="", "", IF(OR(ISTEXT(K2381),ISTEXT($F2381)),"",K2381*$F2381))</f>
        <v/>
      </c>
      <c r="M2381" s="30">
        <f>IF(OR(H2381="",H2381=0),"",IF(K2381="",IF(J2381="","",IF(OR(ISTEXT(J2381),ISTEXT(H2381)),"",J2381/H2381)),IF(OR(ISTEXT(L2381),ISTEXT(H2381)),"",L2381/H2381)))</f>
        <v/>
      </c>
    </row>
    <row r="2382" ht="13.35" customHeight="1" s="162">
      <c r="B2382" s="307" t="n"/>
      <c r="C2382" s="307" t="n"/>
      <c r="E2382" s="307" t="n"/>
      <c r="F2382" s="32" t="n"/>
      <c r="G2382" s="33">
        <f>IF(F2382="", "", IF(OR(ISTEXT(H2382),ISTEXT(F2382)),"",H2382/F2382))</f>
        <v/>
      </c>
      <c r="H2382" s="33" t="n"/>
      <c r="I2382" s="33" t="n"/>
      <c r="J2382" s="33">
        <f>IF(I2382="", "", IF(OR(ISTEXT(I2382),ISTEXT($F2382)),"",I2382*$F2382))</f>
        <v/>
      </c>
      <c r="K2382" s="33" t="n"/>
      <c r="L2382" s="33">
        <f>IF(K2382="", "", IF(OR(ISTEXT(K2382),ISTEXT($F2382)),"",K2382*$F2382))</f>
        <v/>
      </c>
      <c r="M2382" s="30">
        <f>IF(OR(H2382="",H2382=0),"",IF(K2382="",IF(J2382="","",IF(OR(ISTEXT(J2382),ISTEXT(H2382)),"",J2382/H2382)),IF(OR(ISTEXT(L2382),ISTEXT(H2382)),"",L2382/H2382)))</f>
        <v/>
      </c>
    </row>
    <row r="2383" ht="13.35" customHeight="1" s="162">
      <c r="B2383" s="307" t="n"/>
      <c r="C2383" s="307" t="n"/>
      <c r="E2383" s="307" t="n"/>
      <c r="F2383" s="32" t="n"/>
      <c r="G2383" s="33">
        <f>IF(F2383="", "", IF(OR(ISTEXT(H2383),ISTEXT(F2383)),"",H2383/F2383))</f>
        <v/>
      </c>
      <c r="H2383" s="33" t="n"/>
      <c r="I2383" s="33" t="n"/>
      <c r="J2383" s="33">
        <f>IF(I2383="", "", IF(OR(ISTEXT(I2383),ISTEXT($F2383)),"",I2383*$F2383))</f>
        <v/>
      </c>
      <c r="K2383" s="33" t="n"/>
      <c r="L2383" s="33">
        <f>IF(K2383="", "", IF(OR(ISTEXT(K2383),ISTEXT($F2383)),"",K2383*$F2383))</f>
        <v/>
      </c>
      <c r="M2383" s="30">
        <f>IF(OR(H2383="",H2383=0),"",IF(K2383="",IF(J2383="","",IF(OR(ISTEXT(J2383),ISTEXT(H2383)),"",J2383/H2383)),IF(OR(ISTEXT(L2383),ISTEXT(H2383)),"",L2383/H2383)))</f>
        <v/>
      </c>
    </row>
    <row r="2384" ht="13.35" customHeight="1" s="162">
      <c r="B2384" s="307" t="n"/>
      <c r="C2384" s="307" t="n"/>
      <c r="E2384" s="307" t="n"/>
      <c r="F2384" s="32" t="n"/>
      <c r="G2384" s="33">
        <f>IF(F2384="", "", IF(OR(ISTEXT(H2384),ISTEXT(F2384)),"",H2384/F2384))</f>
        <v/>
      </c>
      <c r="H2384" s="33" t="n"/>
      <c r="I2384" s="33" t="n"/>
      <c r="J2384" s="33">
        <f>IF(I2384="", "", IF(OR(ISTEXT(I2384),ISTEXT($F2384)),"",I2384*$F2384))</f>
        <v/>
      </c>
      <c r="K2384" s="33" t="n"/>
      <c r="L2384" s="33">
        <f>IF(K2384="", "", IF(OR(ISTEXT(K2384),ISTEXT($F2384)),"",K2384*$F2384))</f>
        <v/>
      </c>
      <c r="M2384" s="30">
        <f>IF(OR(H2384="",H2384=0),"",IF(K2384="",IF(J2384="","",IF(OR(ISTEXT(J2384),ISTEXT(H2384)),"",J2384/H2384)),IF(OR(ISTEXT(L2384),ISTEXT(H2384)),"",L2384/H2384)))</f>
        <v/>
      </c>
    </row>
    <row r="2385" ht="13.35" customHeight="1" s="162">
      <c r="B2385" s="307" t="n"/>
      <c r="C2385" s="307" t="n"/>
      <c r="E2385" s="307" t="n"/>
      <c r="F2385" s="32" t="n"/>
      <c r="G2385" s="33">
        <f>IF(F2385="", "", IF(OR(ISTEXT(H2385),ISTEXT(F2385)),"",H2385/F2385))</f>
        <v/>
      </c>
      <c r="H2385" s="33" t="n"/>
      <c r="I2385" s="33" t="n"/>
      <c r="J2385" s="33">
        <f>IF(I2385="", "", IF(OR(ISTEXT(I2385),ISTEXT($F2385)),"",I2385*$F2385))</f>
        <v/>
      </c>
      <c r="K2385" s="33" t="n"/>
      <c r="L2385" s="33">
        <f>IF(K2385="", "", IF(OR(ISTEXT(K2385),ISTEXT($F2385)),"",K2385*$F2385))</f>
        <v/>
      </c>
      <c r="M2385" s="30">
        <f>IF(OR(H2385="",H2385=0),"",IF(K2385="",IF(J2385="","",IF(OR(ISTEXT(J2385),ISTEXT(H2385)),"",J2385/H2385)),IF(OR(ISTEXT(L2385),ISTEXT(H2385)),"",L2385/H2385)))</f>
        <v/>
      </c>
    </row>
    <row r="2386" ht="13.35" customHeight="1" s="162">
      <c r="B2386" s="42" t="n"/>
      <c r="C2386" s="231" t="inlineStr">
        <is>
          <t>Subtotal (this page)</t>
        </is>
      </c>
      <c r="D2386" s="159" t="n"/>
      <c r="E2386" s="42" t="n"/>
      <c r="F2386" s="42" t="n"/>
      <c r="G2386" s="43" t="n"/>
      <c r="H2386" s="43">
        <f>IF(SUM(H2348:H2385)=0,"",SUM(H2348:H2385))</f>
        <v/>
      </c>
      <c r="I2386" s="43" t="n"/>
      <c r="J2386" s="43">
        <f>IF(SUM(J2348:J2385)=0,"",SUM(J2348:J2385))</f>
        <v/>
      </c>
      <c r="K2386" s="43" t="n"/>
      <c r="L2386" s="43">
        <f>IF(SUM(L2348:L2385)=0,"",SUM(L2348:L2385))</f>
        <v/>
      </c>
      <c r="M2386" s="35">
        <f>IF(OR(H2386="",H2386=0),"",IF(L2386="",IF(J2386="","",IF(OR(ISTEXT(J2386),ISTEXT(H2386)),"",J2386/H2386)),IF(OR(ISTEXT(L2386),ISTEXT(H2386)),"",L2386/H2386)))</f>
        <v/>
      </c>
    </row>
    <row r="2387" ht="13.35" customHeight="1" s="162">
      <c r="B2387" s="188" t="inlineStr">
        <is>
          <t>Return Air Inlets (cont.)</t>
        </is>
      </c>
      <c r="C2387" s="174" t="n"/>
      <c r="D2387" s="174" t="n"/>
      <c r="E2387" s="174" t="n"/>
      <c r="F2387" s="173" t="n"/>
      <c r="G2387" s="233" t="inlineStr">
        <is>
          <t>Design VEL</t>
        </is>
      </c>
      <c r="H2387" s="194" t="inlineStr">
        <is>
          <t>Design CFM</t>
        </is>
      </c>
      <c r="I2387" s="188" t="inlineStr">
        <is>
          <t>Initial</t>
        </is>
      </c>
      <c r="J2387" s="173" t="n"/>
      <c r="K2387" s="188" t="inlineStr">
        <is>
          <t>Final</t>
        </is>
      </c>
      <c r="L2387" s="173" t="n"/>
      <c r="M2387" s="188" t="inlineStr">
        <is>
          <t>%</t>
        </is>
      </c>
    </row>
    <row r="2388" ht="13.35" customHeight="1" s="162">
      <c r="B2388" s="153" t="inlineStr">
        <is>
          <t>No.</t>
        </is>
      </c>
      <c r="C2388" s="188" t="inlineStr">
        <is>
          <t>Area Served</t>
        </is>
      </c>
      <c r="D2388" s="188" t="inlineStr">
        <is>
          <t>Type</t>
        </is>
      </c>
      <c r="E2388" s="188" t="inlineStr">
        <is>
          <t>Size</t>
        </is>
      </c>
      <c r="F2388" s="188" t="inlineStr">
        <is>
          <t>Ak</t>
        </is>
      </c>
      <c r="G2388" s="440" t="n"/>
      <c r="H2388" s="440" t="n"/>
      <c r="I2388" s="188" t="inlineStr">
        <is>
          <t>VEL</t>
        </is>
      </c>
      <c r="J2388" s="188" t="inlineStr">
        <is>
          <t>CFM</t>
        </is>
      </c>
      <c r="K2388" s="188" t="inlineStr">
        <is>
          <t>VEL</t>
        </is>
      </c>
      <c r="L2388" s="188" t="inlineStr">
        <is>
          <t>CFM</t>
        </is>
      </c>
      <c r="M2388" s="440" t="n"/>
    </row>
    <row r="2389" ht="13.35" customHeight="1" s="162">
      <c r="B2389" s="31" t="n"/>
      <c r="C2389" s="31" t="n"/>
      <c r="E2389" s="31" t="n"/>
      <c r="F2389" s="32" t="n"/>
      <c r="G2389" s="33">
        <f>IF(F2389="", "", IF(OR(ISTEXT(H2389),ISTEXT(F2389)),"",H2389/F2389))</f>
        <v/>
      </c>
      <c r="H2389" s="33" t="n"/>
      <c r="I2389" s="33" t="n"/>
      <c r="J2389" s="33">
        <f>IF(I2389="", "", IF(OR(ISTEXT(I2389),ISTEXT($F2389)),"",I2389*$F2389))</f>
        <v/>
      </c>
      <c r="K2389" s="33" t="n"/>
      <c r="L2389" s="33">
        <f>IF(K2389="", "", IF(OR(ISTEXT(K2389),ISTEXT($F2389)),"",K2389*$F2389))</f>
        <v/>
      </c>
      <c r="M2389" s="30">
        <f>IF(OR(H2389="",H2389=0),"",IF(K2389="",IF(J2389="","",IF(OR(ISTEXT(J2389),ISTEXT(H2389)),"",J2389/H2389)),IF(OR(ISTEXT(L2389),ISTEXT(H2389)),"",L2389/H2389)))</f>
        <v/>
      </c>
    </row>
    <row r="2390" ht="13.35" customHeight="1" s="162">
      <c r="B2390" s="31" t="n"/>
      <c r="C2390" s="31" t="n"/>
      <c r="E2390" s="31" t="n"/>
      <c r="F2390" s="32" t="n"/>
      <c r="G2390" s="33">
        <f>IF(F2390="", "", IF(OR(ISTEXT(H2390),ISTEXT(F2390)),"",H2390/F2390))</f>
        <v/>
      </c>
      <c r="H2390" s="33" t="n"/>
      <c r="I2390" s="33" t="n"/>
      <c r="J2390" s="33">
        <f>IF(I2390="", "", IF(OR(ISTEXT(I2390),ISTEXT($F2390)),"",I2390*$F2390))</f>
        <v/>
      </c>
      <c r="K2390" s="33" t="n"/>
      <c r="L2390" s="33">
        <f>IF(K2390="", "", IF(OR(ISTEXT(K2390),ISTEXT($F2390)),"",K2390*$F2390))</f>
        <v/>
      </c>
      <c r="M2390" s="30">
        <f>IF(OR(H2390="",H2390=0),"",IF(K2390="",IF(J2390="","",IF(OR(ISTEXT(J2390),ISTEXT(H2390)),"",J2390/H2390)),IF(OR(ISTEXT(L2390),ISTEXT(H2390)),"",L2390/H2390)))</f>
        <v/>
      </c>
    </row>
    <row r="2391" ht="13.35" customHeight="1" s="162">
      <c r="B2391" s="31" t="n"/>
      <c r="C2391" s="31" t="n"/>
      <c r="E2391" s="31" t="n"/>
      <c r="F2391" s="32" t="n"/>
      <c r="G2391" s="33">
        <f>IF(F2391="", "", IF(OR(ISTEXT(H2391),ISTEXT(F2391)),"",H2391/F2391))</f>
        <v/>
      </c>
      <c r="H2391" s="33" t="n"/>
      <c r="I2391" s="33" t="n"/>
      <c r="J2391" s="33">
        <f>IF(I2391="", "", IF(OR(ISTEXT(I2391),ISTEXT($F2391)),"",I2391*$F2391))</f>
        <v/>
      </c>
      <c r="K2391" s="33" t="n"/>
      <c r="L2391" s="33">
        <f>IF(K2391="", "", IF(OR(ISTEXT(K2391),ISTEXT($F2391)),"",K2391*$F2391))</f>
        <v/>
      </c>
      <c r="M2391" s="30">
        <f>IF(OR(H2391="",H2391=0),"",IF(K2391="",IF(J2391="","",IF(OR(ISTEXT(J2391),ISTEXT(H2391)),"",J2391/H2391)),IF(OR(ISTEXT(L2391),ISTEXT(H2391)),"",L2391/H2391)))</f>
        <v/>
      </c>
    </row>
    <row r="2392" ht="13.35" customHeight="1" s="162">
      <c r="B2392" s="31" t="n"/>
      <c r="C2392" s="31" t="n"/>
      <c r="E2392" s="31" t="n"/>
      <c r="F2392" s="32" t="n"/>
      <c r="G2392" s="33">
        <f>IF(F2392="", "", IF(OR(ISTEXT(H2392),ISTEXT(F2392)),"",H2392/F2392))</f>
        <v/>
      </c>
      <c r="H2392" s="33" t="n"/>
      <c r="I2392" s="33" t="n"/>
      <c r="J2392" s="33">
        <f>IF(I2392="", "", IF(OR(ISTEXT(I2392),ISTEXT($F2392)),"",I2392*$F2392))</f>
        <v/>
      </c>
      <c r="K2392" s="33" t="n"/>
      <c r="L2392" s="33">
        <f>IF(K2392="", "", IF(OR(ISTEXT(K2392),ISTEXT($F2392)),"",K2392*$F2392))</f>
        <v/>
      </c>
      <c r="M2392" s="30">
        <f>IF(OR(H2392="",H2392=0),"",IF(K2392="",IF(J2392="","",IF(OR(ISTEXT(J2392),ISTEXT(H2392)),"",J2392/H2392)),IF(OR(ISTEXT(L2392),ISTEXT(H2392)),"",L2392/H2392)))</f>
        <v/>
      </c>
    </row>
    <row r="2393" ht="13.35" customHeight="1" s="162">
      <c r="B2393" s="42" t="n"/>
      <c r="C2393" s="231" t="inlineStr">
        <is>
          <t>Subtotal (this page)</t>
        </is>
      </c>
      <c r="D2393" s="159" t="n"/>
      <c r="E2393" s="42" t="n"/>
      <c r="F2393" s="42" t="n"/>
      <c r="G2393" s="43" t="n"/>
      <c r="H2393" s="43">
        <f>IF(SUM(H2389:H2392)=0,"",SUM(H2389:H2392))</f>
        <v/>
      </c>
      <c r="I2393" s="42" t="n"/>
      <c r="J2393" s="43">
        <f>IF(SUM(J2389:J2392)=0,"",SUM(J2389:J2392))</f>
        <v/>
      </c>
      <c r="K2393" s="42" t="n"/>
      <c r="L2393" s="43">
        <f>IF(SUM(L2389:L2392)=0,"",SUM(L2389:L2392))</f>
        <v/>
      </c>
      <c r="M2393" s="35">
        <f>IF(OR(H2393="",H2393=0),"",IF(L2393="",IF(J2393="","",IF(OR(ISTEXT(J2393),ISTEXT(H2393)),"",J2393/H2393)),IF(OR(ISTEXT(L2393),ISTEXT(H2393)),"",L2393/H2393)))</f>
        <v/>
      </c>
    </row>
    <row r="2394" ht="13.35" customHeight="1" s="162">
      <c r="B2394" s="188" t="inlineStr">
        <is>
          <t>Remarks (cont.)</t>
        </is>
      </c>
      <c r="C2394" s="173" t="n"/>
      <c r="D2394" s="154" t="n"/>
      <c r="E2394" s="174" t="n"/>
      <c r="F2394" s="174" t="n"/>
      <c r="G2394" s="174" t="n"/>
      <c r="H2394" s="174" t="n"/>
      <c r="I2394" s="174" t="n"/>
      <c r="J2394" s="174" t="n"/>
      <c r="K2394" s="174" t="n"/>
      <c r="L2394" s="174" t="n"/>
      <c r="M2394" s="173" t="n"/>
    </row>
    <row r="2395" ht="13.35" customHeight="1" s="162">
      <c r="B2395" s="154" t="n"/>
      <c r="C2395" s="174" t="n"/>
      <c r="D2395" s="174" t="n"/>
      <c r="E2395" s="174" t="n"/>
      <c r="F2395" s="174" t="n"/>
      <c r="G2395" s="174" t="n"/>
      <c r="H2395" s="174" t="n"/>
      <c r="I2395" s="174" t="n"/>
      <c r="J2395" s="174" t="n"/>
      <c r="K2395" s="174" t="n"/>
      <c r="L2395" s="174" t="n"/>
      <c r="M2395" s="173" t="n"/>
    </row>
    <row r="2396" ht="13.35" customHeight="1" s="162">
      <c r="B2396" s="200" t="inlineStr">
        <is>
          <t>System</t>
        </is>
      </c>
      <c r="C2396" s="403" t="n"/>
      <c r="D2396" s="209">
        <f>IF('{Equipment Data Entry}'!B30="","",'{Equipment Data Entry}'!B30)</f>
        <v/>
      </c>
      <c r="E2396" s="418" t="n"/>
      <c r="F2396" s="403" t="n"/>
      <c r="G2396" s="200" t="inlineStr">
        <is>
          <t>Service</t>
        </is>
      </c>
      <c r="H2396" s="403" t="n"/>
      <c r="I2396" s="210">
        <f>IF('{Equipment Data Entry}'!C30="","",'{Equipment Data Entry}'!C30)</f>
        <v/>
      </c>
      <c r="J2396" s="418" t="n"/>
      <c r="K2396" s="418" t="n"/>
      <c r="L2396" s="418" t="n"/>
      <c r="M2396" s="403" t="n"/>
    </row>
    <row r="2397" ht="13.35" customHeight="1" s="162">
      <c r="B2397" s="422" t="n"/>
      <c r="C2397" s="423" t="n"/>
      <c r="D2397" s="422" t="n"/>
      <c r="E2397" s="424" t="n"/>
      <c r="F2397" s="423" t="n"/>
      <c r="G2397" s="422" t="n"/>
      <c r="H2397" s="423" t="n"/>
      <c r="I2397" s="422" t="n"/>
      <c r="J2397" s="424" t="n"/>
      <c r="K2397" s="424" t="n"/>
      <c r="L2397" s="424" t="n"/>
      <c r="M2397" s="423" t="n"/>
    </row>
    <row r="2398" ht="13.35" customHeight="1" s="162">
      <c r="B2398" s="425" t="inlineStr">
        <is>
          <t>Drive Type:</t>
        </is>
      </c>
      <c r="D2398" s="426" t="n"/>
      <c r="E2398" s="425" t="inlineStr">
        <is>
          <t>Rotation – Design:</t>
        </is>
      </c>
      <c r="G2398" s="426" t="n"/>
      <c r="I2398" s="425" t="inlineStr">
        <is>
          <t>Actual:</t>
        </is>
      </c>
      <c r="J2398" s="426" t="n"/>
    </row>
    <row r="2399" ht="13.35" customHeight="1" s="162">
      <c r="B2399" s="200" t="inlineStr">
        <is>
          <t>Unit Data</t>
        </is>
      </c>
      <c r="C2399" s="400" t="n"/>
      <c r="D2399" s="400" t="n"/>
      <c r="E2399" s="400" t="n"/>
      <c r="F2399" s="400" t="n"/>
      <c r="G2399" s="401" t="n"/>
      <c r="I2399" s="200" t="inlineStr">
        <is>
          <t>Design and Performance Data</t>
        </is>
      </c>
      <c r="J2399" s="400" t="n"/>
      <c r="K2399" s="400" t="n"/>
      <c r="L2399" s="401" t="n"/>
      <c r="M2399" s="283" t="n"/>
    </row>
    <row r="2400" ht="13.35" customHeight="1" s="162">
      <c r="B2400" s="199" t="inlineStr">
        <is>
          <t>Manufacturer</t>
        </is>
      </c>
      <c r="C2400" s="401" t="n"/>
      <c r="D2400" s="204">
        <f>IF('{Equipment Data Entry}'!E30="","",'{Equipment Data Entry}'!E30)</f>
        <v/>
      </c>
      <c r="E2400" s="400" t="n"/>
      <c r="F2400" s="400" t="n"/>
      <c r="G2400" s="401" t="n"/>
      <c r="I2400" s="199" t="inlineStr">
        <is>
          <t>Design Criteria</t>
        </is>
      </c>
      <c r="J2400" s="401" t="n"/>
      <c r="K2400" s="199" t="inlineStr">
        <is>
          <t>Design</t>
        </is>
      </c>
      <c r="L2400" s="199" t="inlineStr">
        <is>
          <t>Actual</t>
        </is>
      </c>
    </row>
    <row r="2401" ht="13.35" customHeight="1" s="162">
      <c r="B2401" s="199" t="inlineStr">
        <is>
          <t>Model Number</t>
        </is>
      </c>
      <c r="C2401" s="401" t="n"/>
      <c r="D2401" s="204">
        <f>IF('{Equipment Data Entry}'!F30="","",'{Equipment Data Entry}'!F30)</f>
        <v/>
      </c>
      <c r="E2401" s="400" t="n"/>
      <c r="F2401" s="400" t="n"/>
      <c r="G2401" s="401" t="n"/>
      <c r="I2401" s="199" t="inlineStr">
        <is>
          <t>Total Airflow</t>
        </is>
      </c>
      <c r="J2401" s="401" t="n"/>
      <c r="K2401" s="24">
        <f>H2435</f>
        <v/>
      </c>
      <c r="L2401" s="24">
        <f>L2435</f>
        <v/>
      </c>
      <c r="M2401" s="22">
        <f>IF(OR(L2401="",K2401="",K2401=0),"",IF(OR(ISTEXT(L2401),ISTEXT(K2401)),"",L2401/K2401))</f>
        <v/>
      </c>
    </row>
    <row r="2402" ht="13.35" customHeight="1" s="162">
      <c r="B2402" s="199" t="inlineStr">
        <is>
          <t>Serial Number</t>
        </is>
      </c>
      <c r="C2402" s="401" t="n"/>
      <c r="D2402" s="204" t="n"/>
      <c r="E2402" s="400" t="n"/>
      <c r="F2402" s="400" t="n"/>
      <c r="G2402" s="401" t="n"/>
      <c r="I2402" s="199" t="inlineStr">
        <is>
          <t>Outside Airflow</t>
        </is>
      </c>
      <c r="J2402" s="401" t="n"/>
      <c r="K2402" s="24">
        <f>IF(N(H2443)=0,"",H2443)</f>
        <v/>
      </c>
      <c r="L2402" s="24">
        <f>L2443</f>
        <v/>
      </c>
      <c r="M2402" s="22">
        <f>IF(OR(L2402="",K2402="",K2402=0),"",IF(OR(ISTEXT(L2402),ISTEXT(K2402)),"",L2402/K2402))</f>
        <v/>
      </c>
    </row>
    <row r="2403" ht="13.35" customHeight="1" s="162">
      <c r="B2403" s="199" t="inlineStr">
        <is>
          <t>Area Served</t>
        </is>
      </c>
      <c r="C2403" s="401" t="n"/>
      <c r="D2403" s="204">
        <f>I2396</f>
        <v/>
      </c>
      <c r="E2403" s="400" t="n"/>
      <c r="F2403" s="400" t="n"/>
      <c r="G2403" s="401" t="n"/>
      <c r="I2403" s="199" t="inlineStr">
        <is>
          <t>Return Airflow</t>
        </is>
      </c>
      <c r="J2403" s="401" t="n"/>
      <c r="K2403" s="24">
        <f>IF(K2401="","",IF(ISTEXT(K2401),"",K2401-N(K2402)))</f>
        <v/>
      </c>
      <c r="L2403" s="24">
        <f>IF(L2401="","",IF(ISTEXT(L2401),"",L2401-N(L2402)))</f>
        <v/>
      </c>
    </row>
    <row r="2404" ht="13.35" customHeight="1" s="162">
      <c r="B2404" s="199" t="inlineStr">
        <is>
          <t>Location</t>
        </is>
      </c>
      <c r="C2404" s="401" t="n"/>
      <c r="D2404" s="204">
        <f>IF('{Equipment Data Entry}'!D30="","",'{Equipment Data Entry}'!D30)</f>
        <v/>
      </c>
      <c r="E2404" s="400" t="n"/>
      <c r="F2404" s="400" t="n"/>
      <c r="G2404" s="401" t="n"/>
      <c r="I2404" s="199" t="inlineStr">
        <is>
          <t>Unit ESP</t>
        </is>
      </c>
      <c r="J2404" s="401" t="n"/>
      <c r="K2404" s="71">
        <f>IF('{Equipment Data Entry}'!H30="","",'{Equipment Data Entry}'!H30)</f>
        <v/>
      </c>
      <c r="L2404" s="29">
        <f>I2421</f>
        <v/>
      </c>
    </row>
    <row r="2405" ht="13.35" customHeight="1" s="162">
      <c r="I2405" s="199" t="inlineStr">
        <is>
          <t>Fan RPMs</t>
        </is>
      </c>
      <c r="J2405" s="401" t="n"/>
      <c r="K2405" s="24">
        <f>IF('{Equipment Data Entry}'!I30="","",'{Equipment Data Entry}'!I30)</f>
        <v/>
      </c>
      <c r="L2405" s="24">
        <f>IF(L2414="","",L2414)</f>
        <v/>
      </c>
    </row>
    <row r="2406" ht="13.35" customHeight="1" s="162">
      <c r="B2406" s="200" t="inlineStr">
        <is>
          <t>Motor Data</t>
        </is>
      </c>
      <c r="C2406" s="400" t="n"/>
      <c r="D2406" s="400" t="n"/>
      <c r="E2406" s="400" t="n"/>
      <c r="F2406" s="400" t="n"/>
      <c r="G2406" s="401" t="n"/>
      <c r="I2406" s="199" t="inlineStr">
        <is>
          <t>Filter Type/Size/Qty</t>
        </is>
      </c>
      <c r="J2406" s="400" t="n"/>
      <c r="K2406" s="401" t="n"/>
      <c r="L2406" s="24" t="n"/>
      <c r="M2406" s="401" t="n"/>
    </row>
    <row r="2407" ht="13.35" customHeight="1" s="162">
      <c r="B2407" s="199" t="inlineStr">
        <is>
          <t>Manufacturer</t>
        </is>
      </c>
      <c r="C2407" s="401" t="n"/>
      <c r="D2407" s="203" t="n"/>
      <c r="E2407" s="400" t="n"/>
      <c r="F2407" s="400" t="n"/>
      <c r="G2407" s="401" t="n"/>
      <c r="I2407" s="200" t="inlineStr">
        <is>
          <t>Drive Data</t>
        </is>
      </c>
      <c r="J2407" s="400" t="n"/>
      <c r="K2407" s="400" t="n"/>
      <c r="L2407" s="401" t="n"/>
    </row>
    <row r="2408" ht="13.35" customHeight="1" s="162">
      <c r="B2408" s="199" t="inlineStr">
        <is>
          <t>Horsepower</t>
        </is>
      </c>
      <c r="C2408" s="401" t="n"/>
      <c r="D2408" s="28">
        <f>IF('{Equipment Data Entry}'!G30="","",'{Equipment Data Entry}'!G30)</f>
        <v/>
      </c>
      <c r="E2408" s="21" t="inlineStr">
        <is>
          <t>RPM</t>
        </is>
      </c>
      <c r="F2408" s="24" t="n"/>
      <c r="G2408" s="199" t="inlineStr">
        <is>
          <t>SF</t>
        </is>
      </c>
      <c r="I2408" s="199" t="inlineStr">
        <is>
          <t>Motor sheave</t>
        </is>
      </c>
      <c r="J2408" s="400" t="n"/>
      <c r="K2408" s="24">
        <f>IF('{Equipment Data Entry}'!J30="","",'{Equipment Data Entry}'!J30)</f>
        <v/>
      </c>
      <c r="L2408" s="21" t="inlineStr">
        <is>
          <t>Bore</t>
        </is>
      </c>
      <c r="M2408" s="208"/>
    </row>
    <row r="2409" ht="13.35" customHeight="1" s="162">
      <c r="B2409" s="198">
        <f>IF('{Equipment Data Entry}'!N30="","",'{Equipment Data Entry}'!N30)</f>
        <v/>
      </c>
      <c r="C2409" s="198">
        <f>IF('{Equipment Data Entry}'!O30="","",'{Equipment Data Entry}'!O30)</f>
        <v/>
      </c>
      <c r="D2409" s="21" t="inlineStr">
        <is>
          <t>FLA</t>
        </is>
      </c>
      <c r="E2409" s="25" t="n"/>
      <c r="F2409" s="21" t="inlineStr">
        <is>
          <t>Frame</t>
        </is>
      </c>
      <c r="G2409" s="208" t="n"/>
      <c r="I2409" s="199" t="inlineStr">
        <is>
          <t>Fan pulley</t>
        </is>
      </c>
      <c r="J2409" s="400" t="n"/>
      <c r="K2409" s="24">
        <f>IF('{Equipment Data Entry}'!K30="","",'{Equipment Data Entry}'!K30)</f>
        <v/>
      </c>
      <c r="L2409" s="21" t="inlineStr">
        <is>
          <t>Bore</t>
        </is>
      </c>
      <c r="M2409" s="208"/>
    </row>
    <row r="2410" ht="13.35" customHeight="1" s="162">
      <c r="B2410" s="199" t="inlineStr">
        <is>
          <t>Corrected FLA</t>
        </is>
      </c>
      <c r="C2410" s="401" t="n"/>
      <c r="D2410" s="27">
        <f>IF(OR(E2411="",E2409="",B2409=""),"",IF(OR(ISTEXT(B2409),COUNT(E2411:G2411)=0,ISTEXT(E2409)),"",B2409/AVERAGE(E2411:G2411)*E2409))</f>
        <v/>
      </c>
      <c r="E2410" s="199" t="inlineStr">
        <is>
          <t>Estimated BHP</t>
        </is>
      </c>
      <c r="F2410" s="401" t="n"/>
      <c r="G2410" s="27">
        <f>IF(OR(COUNT(E2412:G2412)=0,IF(N(E2413)&gt;0,E2413,N(D2408))=0,IF(N(D2410)&gt;0,D2410,N(E2409))=0),"",IF(N(E2413)&gt;0,E2413,N(D2408))*AVERAGE(E2412:G2412)/IF(N(D2410)&gt;0,D2410,N(E2409)))</f>
        <v/>
      </c>
      <c r="I2410" s="199" t="inlineStr">
        <is>
          <t>Belt(s)</t>
        </is>
      </c>
      <c r="J2410" s="208">
        <f>IF('{Equipment Data Entry}'!L30="","",'{Equipment Data Entry}'!L30)</f>
        <v/>
      </c>
      <c r="K2410" s="199" t="inlineStr">
        <is>
          <t>C to C</t>
        </is>
      </c>
      <c r="L2410" s="64">
        <f>IF('{Equipment Data Entry}'!M30="","",'{Equipment Data Entry}'!M30)</f>
        <v/>
      </c>
    </row>
    <row r="2411" ht="13.35" customHeight="1" s="162">
      <c r="B2411" s="199" t="inlineStr">
        <is>
          <t>Measured Voltage</t>
        </is>
      </c>
      <c r="C2411" s="400" t="n"/>
      <c r="D2411" s="401" t="n"/>
      <c r="E2411" s="24" t="n"/>
      <c r="F2411" s="24" t="n"/>
      <c r="G2411" s="24" t="n"/>
      <c r="I2411" s="199" t="inlineStr">
        <is>
          <t>Final Settings</t>
        </is>
      </c>
      <c r="J2411" s="400" t="n"/>
      <c r="K2411" s="401" t="n"/>
      <c r="L2411" s="24" t="n"/>
      <c r="M2411" s="401" t="n"/>
    </row>
    <row r="2412" ht="13.35" customHeight="1" s="162">
      <c r="B2412" s="199" t="inlineStr">
        <is>
          <t>Measured Amperage</t>
        </is>
      </c>
      <c r="C2412" s="400" t="n"/>
      <c r="D2412" s="401" t="n"/>
      <c r="E2412" s="25" t="n"/>
      <c r="F2412" s="25" t="n"/>
      <c r="G2412" s="25" t="n"/>
      <c r="I2412" s="205" t="inlineStr">
        <is>
          <t>RPM Data</t>
        </is>
      </c>
      <c r="J2412" s="401" t="n"/>
      <c r="K2412" s="205" t="inlineStr">
        <is>
          <t>Initial</t>
        </is>
      </c>
      <c r="L2412" s="205" t="inlineStr">
        <is>
          <t>Final</t>
        </is>
      </c>
    </row>
    <row r="2413" ht="13.35" customHeight="1" s="162">
      <c r="B2413" s="199" t="inlineStr">
        <is>
          <t>Motor HP (nameplate)</t>
        </is>
      </c>
      <c r="C2413" s="400"/>
      <c r="D2413" s="401"/>
      <c r="E2413" s="24"/>
      <c r="F2413" s="24"/>
      <c r="G2413" s="24"/>
      <c r="I2413" s="199" t="inlineStr">
        <is>
          <t>Motor RPM</t>
        </is>
      </c>
      <c r="J2413" s="401" t="n"/>
      <c r="K2413" s="24" t="n"/>
      <c r="L2413" s="24" t="n"/>
    </row>
    <row r="2414" ht="13.35" customHeight="1" s="162">
      <c r="B2414" s="200" t="inlineStr">
        <is>
          <t>Static Pressure Profile (in. w.g.)</t>
        </is>
      </c>
      <c r="C2414" s="400" t="n"/>
      <c r="D2414" s="400" t="n"/>
      <c r="E2414" s="400" t="n"/>
      <c r="F2414" s="400" t="n"/>
      <c r="G2414" s="401" t="n"/>
      <c r="I2414" s="199" t="inlineStr">
        <is>
          <t>Fan RPM</t>
        </is>
      </c>
      <c r="J2414" s="401" t="n"/>
      <c r="K2414" s="24" t="n"/>
      <c r="L2414" s="24" t="n"/>
    </row>
    <row r="2415" ht="13.35" customHeight="1" s="162">
      <c r="B2415" s="490">
        <f>IFERROR(INDEX('{Dropdowns}'!$AI$2:$AO$7,MATCH($D$2418,'{Dropdowns}'!$AH$2:$AH$7,0),1),"")</f>
        <v/>
      </c>
      <c r="C2415" s="490">
        <f>IFERROR(INDEX('{Dropdowns}'!$AI$2:$AO$7,MATCH($D$2418,'{Dropdowns}'!$AH$2:$AH$7,0),2),"")</f>
        <v/>
      </c>
      <c r="D2415" s="490">
        <f>IFERROR(INDEX('{Dropdowns}'!$AI$2:$AO$7,MATCH($D$2418,'{Dropdowns}'!$AH$2:$AH$7,0),3),"")</f>
        <v/>
      </c>
      <c r="E2415" s="490">
        <f>IFERROR(INDEX('{Dropdowns}'!$AI$2:$AO$7,MATCH($D$2418,'{Dropdowns}'!$AH$2:$AH$7,0),4),"")</f>
        <v/>
      </c>
      <c r="F2415" s="490">
        <f>IFERROR(INDEX('{Dropdowns}'!$AI$2:$AO$7,MATCH($D$2418,'{Dropdowns}'!$AH$2:$AH$7,0),5),"")</f>
        <v/>
      </c>
      <c r="G2415" s="490">
        <f>IFERROR(INDEX('{Dropdowns}'!$AI$2:$AO$7,MATCH($D$2418,'{Dropdowns}'!$AH$2:$AH$7,0),6),"")</f>
        <v/>
      </c>
      <c r="H2415" s="490">
        <f>IFERROR(INDEX('{Dropdowns}'!$AI$2:$AO$7,MATCH($D$2418,'{Dropdowns}'!$AH$2:$AH$7,0),7),"")</f>
        <v/>
      </c>
      <c r="I2415" s="199" t="inlineStr">
        <is>
          <t>VSD Frequency</t>
        </is>
      </c>
      <c r="J2415" s="401" t="n"/>
      <c r="K2415" s="66" t="n"/>
      <c r="L2415" s="66" t="n"/>
    </row>
    <row r="2416" ht="13.35" customHeight="1" s="162">
      <c r="B2416" s="492"/>
      <c r="C2416" s="492"/>
      <c r="D2416" s="492"/>
      <c r="E2416" s="492"/>
      <c r="F2416" s="492"/>
      <c r="G2416" s="492"/>
      <c r="H2416" s="492"/>
      <c r="I2416" s="199" t="inlineStr">
        <is>
          <t>OA Damper Position</t>
        </is>
      </c>
      <c r="J2416" s="400" t="n"/>
      <c r="K2416" s="401" t="n"/>
      <c r="L2416" s="56" t="n"/>
      <c r="Q2416">
        <f>IF(B2416="","",B2416)</f>
        <v/>
      </c>
      <c r="R2416">
        <f>IF(C2415="—",Q2416,IF(C2416="","",C2416))</f>
        <v/>
      </c>
      <c r="S2416">
        <f>IF(D2415="—",R2416,IF(D2416="","",D2416))</f>
        <v/>
      </c>
      <c r="T2416">
        <f>IF(E2415="—",S2416,IF(E2416="","",E2416))</f>
        <v/>
      </c>
      <c r="U2416">
        <f>IF(F2415="—",T2416,IF(F2416="","",F2416))</f>
        <v/>
      </c>
      <c r="V2416">
        <f>IF(G2415="—",U2416,IF(G2416="","",G2416))</f>
        <v/>
      </c>
      <c r="W2416">
        <f>IFERROR(MATCH("Fan",$C$2415:$H$2415,0),"")</f>
        <v/>
      </c>
      <c r="X2416">
        <f>IF(W2416="","",INDEX(P2418:U2418,W2416))</f>
        <v/>
      </c>
      <c r="Y2416">
        <f>IF(W2416="","",INDEX(Q2417:V2417,W2416))</f>
        <v/>
      </c>
    </row>
    <row r="2417" ht="13.35" customHeight="1" s="162">
      <c r="B2417" s="491" t="inlineStr">
        <is>
          <t>Δ</t>
        </is>
      </c>
      <c r="C2417" s="498">
        <f>IF(OR(C2415="—",C2416="",Q2416=""),"",IF(OR(ISTEXT(C2416),ISTEXT(Q2416)),"","Δ "&amp;TEXT(C2416-Q2416,"0.00")))</f>
        <v/>
      </c>
      <c r="D2417" s="498">
        <f>IF(OR(D2415="—",D2416="",R2416=""),"",IF(OR(ISTEXT(D2416),ISTEXT(R2416)),"","Δ "&amp;TEXT(D2416-R2416,"0.00")))</f>
        <v/>
      </c>
      <c r="E2417" s="498">
        <f>IF(OR(E2415="—",E2416="",S2416=""),"",IF(OR(ISTEXT(E2416),ISTEXT(S2416)),"","Δ "&amp;TEXT(E2416-S2416,"0.00")))</f>
        <v/>
      </c>
      <c r="F2417" s="498">
        <f>IF(OR(F2415="—",F2416="",T2416=""),"",IF(OR(ISTEXT(F2416),ISTEXT(T2416)),"","Δ "&amp;TEXT(F2416-T2416,"0.00")))</f>
        <v/>
      </c>
      <c r="G2417" s="498">
        <f>IF(OR(G2415="—",G2416="",U2416=""),"",IF(OR(ISTEXT(G2416),ISTEXT(U2416)),"","Δ "&amp;TEXT(G2416-U2416,"0.00")))</f>
        <v/>
      </c>
      <c r="H2417" s="498">
        <f>IF(OR(H2415="—",H2416="",V2416=""),"",IF(OR(ISTEXT(H2416),ISTEXT(V2416)),"","Δ "&amp;TEXT(H2416-V2416,"0.00")))</f>
        <v/>
      </c>
      <c r="Q2417">
        <f>IF(OR(C2416="",ISTEXT(C2416)),R2417,C2416)</f>
        <v/>
      </c>
      <c r="R2417">
        <f>IF(OR(D2416="",ISTEXT(D2416)),S2417,D2416)</f>
        <v/>
      </c>
      <c r="S2417">
        <f>IF(OR(E2416="",ISTEXT(E2416)),T2417,E2416)</f>
        <v/>
      </c>
      <c r="T2417">
        <f>IF(OR(F2416="",ISTEXT(F2416)),U2417,F2416)</f>
        <v/>
      </c>
      <c r="U2417">
        <f>IF(OR(G2416="",ISTEXT(G2416)),V2417,G2416)</f>
        <v/>
      </c>
      <c r="V2417">
        <f>IF(OR(H2416="",ISTEXT(H2416)),"",H2416)</f>
        <v/>
      </c>
    </row>
    <row r="2418" ht="13.35" customHeight="1" s="162">
      <c r="B2418" s="425" t="inlineStr">
        <is>
          <t>Unit type:</t>
        </is>
      </c>
      <c r="D2418" s="522" t="inlineStr">
        <is>
          <t>RTU</t>
        </is>
      </c>
      <c r="E2418" s="414" t="n"/>
      <c r="F2418" s="494" t="inlineStr">
        <is>
          <t>Airflow left to right. Δ = this reading minus the one before it; in. w.g.</t>
        </is>
      </c>
      <c r="P2418">
        <f>IF(B2416="","",B2416)</f>
        <v/>
      </c>
      <c r="Q2418">
        <f>IF(C2416="",P2418,C2416)</f>
        <v/>
      </c>
      <c r="R2418">
        <f>IF(D2416="",Q2418,D2416)</f>
        <v/>
      </c>
      <c r="S2418">
        <f>IF(E2416="",R2418,E2416)</f>
        <v/>
      </c>
      <c r="T2418">
        <f>IF(F2416="",S2418,F2416)</f>
        <v/>
      </c>
      <c r="U2418">
        <f>IF(G2416="",T2418,G2416)</f>
        <v/>
      </c>
      <c r="V2418">
        <f>IF(H2416="",U2418,H2416)</f>
        <v/>
      </c>
    </row>
    <row r="2419" ht="13.35" customHeight="1" s="162">
      <c r="B2419" s="500" t="inlineStr">
        <is>
          <t>Fan inlet</t>
        </is>
      </c>
      <c r="D2419" s="501">
        <f>IF(X2416="","",X2416)</f>
        <v/>
      </c>
      <c r="F2419" s="500" t="inlineStr">
        <is>
          <t>Discharge</t>
        </is>
      </c>
      <c r="I2419" s="501">
        <f>IF(V2418="","",V2418)</f>
        <v/>
      </c>
    </row>
    <row r="2420" ht="13.35" customHeight="1" s="162"/>
    <row r="2421" ht="13.35" customHeight="1" s="162">
      <c r="B2421" s="500" t="inlineStr">
        <is>
          <t>Fan TSP</t>
        </is>
      </c>
      <c r="E2421" s="501">
        <f>IF(OR(X2416="",Y2416=""),"",IF(OR(ISTEXT(X2416),ISTEXT(Y2416)),"",Y2416-X2416))</f>
        <v/>
      </c>
      <c r="F2421" s="500" t="inlineStr">
        <is>
          <t>ESP</t>
        </is>
      </c>
      <c r="I2421" s="501">
        <f>IF(OR(B2416="",V2418=""),"",IF(OR(ISTEXT(B2416),ISTEXT(V2418)),"",V2418-B2416))</f>
        <v/>
      </c>
      <c r="J2421" s="500" t="inlineStr">
        <is>
          <t>Unit ΔP (inlet → fan)</t>
        </is>
      </c>
      <c r="M2421" s="501">
        <f>IF(OR(B2416="",X2416=""),"",IF(OR(ISTEXT(B2416),ISTEXT(X2416)),"",X2416-B2416))</f>
        <v/>
      </c>
    </row>
    <row r="2422" ht="13.35" customHeight="1" s="162">
      <c r="B2422" s="437" t="inlineStr">
        <is>
          <t>Instrument:</t>
        </is>
      </c>
      <c r="C2422" s="13" t="n"/>
      <c r="D2422" s="502" t="n"/>
      <c r="E2422" s="503" t="n"/>
      <c r="F2422" s="503" t="n"/>
      <c r="G2422" s="437" t="inlineStr">
        <is>
          <t>Ak basis / notes:</t>
        </is>
      </c>
      <c r="H2422" s="13" t="n"/>
      <c r="I2422" s="504" t="n"/>
      <c r="J2422" s="503" t="n"/>
      <c r="K2422" s="503" t="n"/>
      <c r="L2422" s="503" t="n"/>
      <c r="M2422" s="503" t="n"/>
    </row>
    <row r="2423" ht="13.35" customHeight="1" s="162">
      <c r="B2423" s="188" t="inlineStr">
        <is>
          <t>Supply Air Diffuser / Outlet Airflow</t>
        </is>
      </c>
      <c r="C2423" s="174" t="n"/>
      <c r="D2423" s="174" t="n"/>
      <c r="E2423" s="174" t="n"/>
      <c r="F2423" s="173" t="n"/>
      <c r="G2423" s="233" t="inlineStr">
        <is>
          <t>Design VEL</t>
        </is>
      </c>
      <c r="H2423" s="194" t="inlineStr">
        <is>
          <t>Design CFM</t>
        </is>
      </c>
      <c r="I2423" s="188" t="inlineStr">
        <is>
          <t>Initial</t>
        </is>
      </c>
      <c r="J2423" s="173" t="n"/>
      <c r="K2423" s="188" t="inlineStr">
        <is>
          <t>Final</t>
        </is>
      </c>
      <c r="L2423" s="173" t="n"/>
      <c r="M2423" s="188" t="inlineStr">
        <is>
          <t>%</t>
        </is>
      </c>
    </row>
    <row r="2424" ht="13.35" customHeight="1" s="162">
      <c r="B2424" s="153" t="inlineStr">
        <is>
          <t>No.</t>
        </is>
      </c>
      <c r="C2424" s="188" t="inlineStr">
        <is>
          <t>Area Served</t>
        </is>
      </c>
      <c r="D2424" s="188" t="inlineStr">
        <is>
          <t>Type</t>
        </is>
      </c>
      <c r="E2424" s="188" t="inlineStr">
        <is>
          <t>Size</t>
        </is>
      </c>
      <c r="F2424" s="188" t="inlineStr">
        <is>
          <t>Ak</t>
        </is>
      </c>
      <c r="G2424" s="440" t="n"/>
      <c r="H2424" s="440" t="n"/>
      <c r="I2424" s="188" t="inlineStr">
        <is>
          <t>VEL</t>
        </is>
      </c>
      <c r="J2424" s="188" t="inlineStr">
        <is>
          <t>CFM</t>
        </is>
      </c>
      <c r="K2424" s="188" t="inlineStr">
        <is>
          <t>VEL</t>
        </is>
      </c>
      <c r="L2424" s="188" t="inlineStr">
        <is>
          <t>CFM</t>
        </is>
      </c>
      <c r="M2424" s="440" t="n"/>
    </row>
    <row r="2425" ht="13.35" customHeight="1" s="162">
      <c r="B2425" s="307" t="n"/>
      <c r="C2425" s="307" t="n"/>
      <c r="E2425" s="307" t="n"/>
      <c r="F2425" s="32" t="n"/>
      <c r="G2425" s="33">
        <f>IF(F2425="", "", IF(OR(ISTEXT(H2425),ISTEXT(F2425)),"",H2425/F2425))</f>
        <v/>
      </c>
      <c r="H2425" s="33" t="n"/>
      <c r="I2425" s="33" t="n"/>
      <c r="J2425" s="33">
        <f>IF(I2425="", "", IF(OR(ISTEXT(I2425),ISTEXT($F2425)),"",I2425*$F2425))</f>
        <v/>
      </c>
      <c r="K2425" s="33" t="n"/>
      <c r="L2425" s="33">
        <f>IF(K2425="", "", IF(OR(ISTEXT(K2425),ISTEXT($F2425)),"",K2425*$F2425))</f>
        <v/>
      </c>
      <c r="M2425" s="30">
        <f>IF(OR(H2425="",H2425=0),"",IF(K2425="",IF(J2425="","",IF(OR(ISTEXT(J2425),ISTEXT(H2425)),"",J2425/H2425)),IF(OR(ISTEXT(L2425),ISTEXT(H2425)),"",L2425/H2425)))</f>
        <v/>
      </c>
    </row>
    <row r="2426" ht="13.35" customHeight="1" s="162">
      <c r="B2426" s="307" t="n"/>
      <c r="C2426" s="307" t="n"/>
      <c r="E2426" s="307" t="n"/>
      <c r="F2426" s="32" t="n"/>
      <c r="G2426" s="33">
        <f>IF(F2426="", "", IF(OR(ISTEXT(H2426),ISTEXT(F2426)),"",H2426/F2426))</f>
        <v/>
      </c>
      <c r="H2426" s="33" t="n"/>
      <c r="I2426" s="33" t="n"/>
      <c r="J2426" s="33">
        <f>IF(I2426="", "", IF(OR(ISTEXT(I2426),ISTEXT($F2426)),"",I2426*$F2426))</f>
        <v/>
      </c>
      <c r="K2426" s="33" t="n"/>
      <c r="L2426" s="33">
        <f>IF(K2426="", "", IF(OR(ISTEXT(K2426),ISTEXT($F2426)),"",K2426*$F2426))</f>
        <v/>
      </c>
      <c r="M2426" s="30">
        <f>IF(OR(H2426="",H2426=0),"",IF(K2426="",IF(J2426="","",IF(OR(ISTEXT(J2426),ISTEXT(H2426)),"",J2426/H2426)),IF(OR(ISTEXT(L2426),ISTEXT(H2426)),"",L2426/H2426)))</f>
        <v/>
      </c>
    </row>
    <row r="2427" ht="13.35" customHeight="1" s="162">
      <c r="B2427" s="307" t="n"/>
      <c r="C2427" s="307" t="n"/>
      <c r="E2427" s="307" t="n"/>
      <c r="F2427" s="32" t="n"/>
      <c r="G2427" s="33">
        <f>IF(F2427="", "", IF(OR(ISTEXT(H2427),ISTEXT(F2427)),"",H2427/F2427))</f>
        <v/>
      </c>
      <c r="H2427" s="33" t="n"/>
      <c r="I2427" s="33" t="n"/>
      <c r="J2427" s="33">
        <f>IF(I2427="", "", IF(OR(ISTEXT(I2427),ISTEXT($F2427)),"",I2427*$F2427))</f>
        <v/>
      </c>
      <c r="K2427" s="33" t="n"/>
      <c r="L2427" s="33">
        <f>IF(K2427="", "", IF(OR(ISTEXT(K2427),ISTEXT($F2427)),"",K2427*$F2427))</f>
        <v/>
      </c>
      <c r="M2427" s="30">
        <f>IF(OR(H2427="",H2427=0),"",IF(K2427="",IF(J2427="","",IF(OR(ISTEXT(J2427),ISTEXT(H2427)),"",J2427/H2427)),IF(OR(ISTEXT(L2427),ISTEXT(H2427)),"",L2427/H2427)))</f>
        <v/>
      </c>
    </row>
    <row r="2428" ht="13.35" customHeight="1" s="162">
      <c r="B2428" s="307" t="n"/>
      <c r="C2428" s="307" t="n"/>
      <c r="E2428" s="307" t="n"/>
      <c r="F2428" s="32" t="n"/>
      <c r="G2428" s="33">
        <f>IF(F2428="", "", IF(OR(ISTEXT(H2428),ISTEXT(F2428)),"",H2428/F2428))</f>
        <v/>
      </c>
      <c r="H2428" s="33" t="n"/>
      <c r="I2428" s="33" t="n"/>
      <c r="J2428" s="33">
        <f>IF(I2428="", "", IF(OR(ISTEXT(I2428),ISTEXT($F2428)),"",I2428*$F2428))</f>
        <v/>
      </c>
      <c r="K2428" s="33" t="n"/>
      <c r="L2428" s="33">
        <f>IF(K2428="", "", IF(OR(ISTEXT(K2428),ISTEXT($F2428)),"",K2428*$F2428))</f>
        <v/>
      </c>
      <c r="M2428" s="30">
        <f>IF(OR(H2428="",H2428=0),"",IF(K2428="",IF(J2428="","",IF(OR(ISTEXT(J2428),ISTEXT(H2428)),"",J2428/H2428)),IF(OR(ISTEXT(L2428),ISTEXT(H2428)),"",L2428/H2428)))</f>
        <v/>
      </c>
    </row>
    <row r="2429" ht="13.35" customHeight="1" s="162">
      <c r="B2429" s="307" t="n"/>
      <c r="C2429" s="307" t="n"/>
      <c r="E2429" s="307" t="n"/>
      <c r="F2429" s="32" t="n"/>
      <c r="G2429" s="33">
        <f>IF(F2429="", "", IF(OR(ISTEXT(H2429),ISTEXT(F2429)),"",H2429/F2429))</f>
        <v/>
      </c>
      <c r="H2429" s="33" t="n"/>
      <c r="I2429" s="33" t="n"/>
      <c r="J2429" s="33">
        <f>IF(I2429="", "", IF(OR(ISTEXT(I2429),ISTEXT($F2429)),"",I2429*$F2429))</f>
        <v/>
      </c>
      <c r="K2429" s="33" t="n"/>
      <c r="L2429" s="33">
        <f>IF(K2429="", "", IF(OR(ISTEXT(K2429),ISTEXT($F2429)),"",K2429*$F2429))</f>
        <v/>
      </c>
      <c r="M2429" s="30">
        <f>IF(OR(H2429="",H2429=0),"",IF(K2429="",IF(J2429="","",IF(OR(ISTEXT(J2429),ISTEXT(H2429)),"",J2429/H2429)),IF(OR(ISTEXT(L2429),ISTEXT(H2429)),"",L2429/H2429)))</f>
        <v/>
      </c>
    </row>
    <row r="2430" ht="13.35" customHeight="1" s="162">
      <c r="B2430" s="307" t="n"/>
      <c r="C2430" s="307" t="n"/>
      <c r="E2430" s="307" t="n"/>
      <c r="F2430" s="32" t="n"/>
      <c r="G2430" s="33">
        <f>IF(F2430="", "", IF(OR(ISTEXT(H2430),ISTEXT(F2430)),"",H2430/F2430))</f>
        <v/>
      </c>
      <c r="H2430" s="33" t="n"/>
      <c r="I2430" s="33" t="n"/>
      <c r="J2430" s="33">
        <f>IF(I2430="", "", IF(OR(ISTEXT(I2430),ISTEXT($F2430)),"",I2430*$F2430))</f>
        <v/>
      </c>
      <c r="K2430" s="33" t="n"/>
      <c r="L2430" s="33">
        <f>IF(K2430="", "", IF(OR(ISTEXT(K2430),ISTEXT($F2430)),"",K2430*$F2430))</f>
        <v/>
      </c>
      <c r="M2430" s="30">
        <f>IF(OR(H2430="",H2430=0),"",IF(K2430="",IF(J2430="","",IF(OR(ISTEXT(J2430),ISTEXT(H2430)),"",J2430/H2430)),IF(OR(ISTEXT(L2430),ISTEXT(H2430)),"",L2430/H2430)))</f>
        <v/>
      </c>
    </row>
    <row r="2431" ht="13.35" customHeight="1" s="162">
      <c r="B2431" s="307" t="n"/>
      <c r="C2431" s="307" t="n"/>
      <c r="E2431" s="307" t="n"/>
      <c r="F2431" s="32" t="n"/>
      <c r="G2431" s="33">
        <f>IF(F2431="", "", IF(OR(ISTEXT(H2431),ISTEXT(F2431)),"",H2431/F2431))</f>
        <v/>
      </c>
      <c r="H2431" s="33" t="n"/>
      <c r="I2431" s="33" t="n"/>
      <c r="J2431" s="33">
        <f>IF(I2431="", "", IF(OR(ISTEXT(I2431),ISTEXT($F2431)),"",I2431*$F2431))</f>
        <v/>
      </c>
      <c r="K2431" s="33" t="n"/>
      <c r="L2431" s="33">
        <f>IF(K2431="", "", IF(OR(ISTEXT(K2431),ISTEXT($F2431)),"",K2431*$F2431))</f>
        <v/>
      </c>
      <c r="M2431" s="30">
        <f>IF(OR(H2431="",H2431=0),"",IF(K2431="",IF(J2431="","",IF(OR(ISTEXT(J2431),ISTEXT(H2431)),"",J2431/H2431)),IF(OR(ISTEXT(L2431),ISTEXT(H2431)),"",L2431/H2431)))</f>
        <v/>
      </c>
    </row>
    <row r="2432" ht="13.35" customHeight="1" s="162">
      <c r="B2432" s="307" t="n"/>
      <c r="C2432" s="307" t="n"/>
      <c r="E2432" s="307" t="n"/>
      <c r="F2432" s="32" t="n"/>
      <c r="G2432" s="33">
        <f>IF(F2432="", "", IF(OR(ISTEXT(H2432),ISTEXT(F2432)),"",H2432/F2432))</f>
        <v/>
      </c>
      <c r="H2432" s="33" t="n"/>
      <c r="I2432" s="33" t="n"/>
      <c r="J2432" s="33">
        <f>IF(I2432="", "", IF(OR(ISTEXT(I2432),ISTEXT($F2432)),"",I2432*$F2432))</f>
        <v/>
      </c>
      <c r="K2432" s="33" t="n"/>
      <c r="L2432" s="33">
        <f>IF(K2432="", "", IF(OR(ISTEXT(K2432),ISTEXT($F2432)),"",K2432*$F2432))</f>
        <v/>
      </c>
      <c r="M2432" s="30">
        <f>IF(OR(H2432="",H2432=0),"",IF(K2432="",IF(J2432="","",IF(OR(ISTEXT(J2432),ISTEXT(H2432)),"",J2432/H2432)),IF(OR(ISTEXT(L2432),ISTEXT(H2432)),"",L2432/H2432)))</f>
        <v/>
      </c>
    </row>
    <row r="2433" ht="13.35" customHeight="1" s="162">
      <c r="B2433" s="307" t="n"/>
      <c r="C2433" s="307" t="n"/>
      <c r="E2433" s="307" t="n"/>
      <c r="F2433" s="32" t="n"/>
      <c r="G2433" s="33">
        <f>IF(F2433="", "", IF(OR(ISTEXT(H2433),ISTEXT(F2433)),"",H2433/F2433))</f>
        <v/>
      </c>
      <c r="H2433" s="33" t="n"/>
      <c r="I2433" s="33" t="n"/>
      <c r="J2433" s="33">
        <f>IF(I2433="", "", IF(OR(ISTEXT(I2433),ISTEXT($F2433)),"",I2433*$F2433))</f>
        <v/>
      </c>
      <c r="K2433" s="33" t="n"/>
      <c r="L2433" s="33">
        <f>IF(K2433="", "", IF(OR(ISTEXT(K2433),ISTEXT($F2433)),"",K2433*$F2433))</f>
        <v/>
      </c>
      <c r="M2433" s="30">
        <f>IF(OR(H2433="",H2433=0),"",IF(K2433="",IF(J2433="","",IF(OR(ISTEXT(J2433),ISTEXT(H2433)),"",J2433/H2433)),IF(OR(ISTEXT(L2433),ISTEXT(H2433)),"",L2433/H2433)))</f>
        <v/>
      </c>
    </row>
    <row r="2434" ht="13.35" customHeight="1" s="162">
      <c r="B2434" s="307" t="n"/>
      <c r="C2434" s="307" t="n"/>
      <c r="E2434" s="307" t="n"/>
      <c r="F2434" s="32" t="n"/>
      <c r="G2434" s="33">
        <f>IF(F2434="", "", IF(OR(ISTEXT(H2434),ISTEXT(F2434)),"",H2434/F2434))</f>
        <v/>
      </c>
      <c r="H2434" s="33" t="n"/>
      <c r="I2434" s="33" t="n"/>
      <c r="J2434" s="33">
        <f>IF(I2434="", "", IF(OR(ISTEXT(I2434),ISTEXT($F2434)),"",I2434*$F2434))</f>
        <v/>
      </c>
      <c r="K2434" s="33" t="n"/>
      <c r="L2434" s="33">
        <f>IF(K2434="", "", IF(OR(ISTEXT(K2434),ISTEXT($F2434)),"",K2434*$F2434))</f>
        <v/>
      </c>
      <c r="M2434" s="30">
        <f>IF(OR(H2434="",H2434=0),"",IF(K2434="",IF(J2434="","",IF(OR(ISTEXT(J2434),ISTEXT(H2434)),"",J2434/H2434)),IF(OR(ISTEXT(L2434),ISTEXT(H2434)),"",L2434/H2434)))</f>
        <v/>
      </c>
    </row>
    <row r="2435" ht="13.35" customHeight="1" s="162">
      <c r="B2435" s="42" t="n"/>
      <c r="C2435" s="231" t="inlineStr">
        <is>
          <t>Total</t>
        </is>
      </c>
      <c r="D2435" s="159" t="n"/>
      <c r="E2435" s="42" t="n"/>
      <c r="F2435" s="42" t="n"/>
      <c r="G2435" s="43" t="n"/>
      <c r="H2435" s="43">
        <f>IF(SUM(H2425:H2434)+SUM(H2452:H2489)=0,"",SUM(H2425:H2434)+SUM(H2452:H2489))</f>
        <v/>
      </c>
      <c r="I2435" s="43" t="n"/>
      <c r="J2435" s="43">
        <f>IF(SUM(J2425:J2434)+SUM(J2452:J2489)=0,"",SUM(J2425:J2434)+SUM(J2452:J2489))</f>
        <v/>
      </c>
      <c r="K2435" s="43" t="n"/>
      <c r="L2435" s="43">
        <f>IF(SUM(L2425:L2434)+SUM(L2452:L2489)=0,"",SUM(L2425:L2434)+SUM(L2452:L2489))</f>
        <v/>
      </c>
      <c r="M2435" s="35">
        <f>IF(OR(H2435="",H2435=0),"",IF(L2435="",IF(J2435="","",IF(OR(ISTEXT(J2435),ISTEXT(H2435)),"",J2435/H2435)),IF(OR(ISTEXT(L2435),ISTEXT(H2435)),"",L2435/H2435)))</f>
        <v/>
      </c>
    </row>
    <row r="2436" ht="13.35" customHeight="1" s="162">
      <c r="B2436" s="188" t="inlineStr">
        <is>
          <t>Return Air Register / Inlet Airflow</t>
        </is>
      </c>
      <c r="C2436" s="174" t="n"/>
      <c r="D2436" s="174" t="n"/>
      <c r="E2436" s="174" t="n"/>
      <c r="F2436" s="173" t="n"/>
      <c r="G2436" s="233" t="inlineStr">
        <is>
          <t>Design VEL</t>
        </is>
      </c>
      <c r="H2436" s="194" t="inlineStr">
        <is>
          <t>Design CFM</t>
        </is>
      </c>
      <c r="I2436" s="188" t="inlineStr">
        <is>
          <t>Initial</t>
        </is>
      </c>
      <c r="J2436" s="173" t="n"/>
      <c r="K2436" s="188" t="inlineStr">
        <is>
          <t>Final</t>
        </is>
      </c>
      <c r="L2436" s="173" t="n"/>
      <c r="M2436" s="188" t="inlineStr">
        <is>
          <t>%</t>
        </is>
      </c>
    </row>
    <row r="2437" ht="13.35" customHeight="1" s="162">
      <c r="B2437" s="153" t="inlineStr">
        <is>
          <t>No.</t>
        </is>
      </c>
      <c r="C2437" s="188" t="inlineStr">
        <is>
          <t>Area Served</t>
        </is>
      </c>
      <c r="D2437" s="188" t="inlineStr">
        <is>
          <t>Type</t>
        </is>
      </c>
      <c r="E2437" s="188" t="inlineStr">
        <is>
          <t>Size</t>
        </is>
      </c>
      <c r="F2437" s="188" t="inlineStr">
        <is>
          <t>Ak</t>
        </is>
      </c>
      <c r="G2437" s="440" t="n"/>
      <c r="H2437" s="440" t="n"/>
      <c r="I2437" s="188" t="inlineStr">
        <is>
          <t>VEL</t>
        </is>
      </c>
      <c r="J2437" s="188" t="inlineStr">
        <is>
          <t>CFM</t>
        </is>
      </c>
      <c r="K2437" s="188" t="inlineStr">
        <is>
          <t>VEL</t>
        </is>
      </c>
      <c r="L2437" s="188" t="inlineStr">
        <is>
          <t>CFM</t>
        </is>
      </c>
      <c r="M2437" s="440" t="n"/>
    </row>
    <row r="2438" ht="13.35" customHeight="1" s="162">
      <c r="B2438" s="31" t="n"/>
      <c r="C2438" s="31" t="n"/>
      <c r="E2438" s="31" t="n"/>
      <c r="F2438" s="32" t="n"/>
      <c r="G2438" s="33">
        <f>IF(F2438="", "", IF(OR(ISTEXT(H2438),ISTEXT(F2438)),"",H2438/F2438))</f>
        <v/>
      </c>
      <c r="H2438" s="33">
        <f>IF(H2435="","",IF(ISTEXT(H2435),"",H2435-N(H2443)))</f>
        <v/>
      </c>
      <c r="I2438" s="33" t="n"/>
      <c r="J2438" s="33">
        <f>IF(I2438="", "", IF(OR(ISTEXT(I2438),ISTEXT($F2438)),"",I2438*$F2438))</f>
        <v/>
      </c>
      <c r="K2438" s="33" t="n"/>
      <c r="L2438" s="33">
        <f>IF(L2443="","",IF(ISTEXT(L2435),"",L2435-N(L2443)))</f>
        <v/>
      </c>
      <c r="M2438" s="30">
        <f>IF(OR(H2438="",H2438=0),"",IF(K2438="",IF(J2438="","",IF(OR(ISTEXT(J2438),ISTEXT(H2438)),"",J2438/H2438)),IF(OR(ISTEXT(L2438),ISTEXT(H2438)),"",L2438/H2438)))</f>
        <v/>
      </c>
    </row>
    <row r="2439" ht="13.35" customHeight="1" s="162">
      <c r="B2439" s="31" t="n"/>
      <c r="C2439" s="31" t="n"/>
      <c r="E2439" s="31" t="n"/>
      <c r="F2439" s="32" t="n"/>
      <c r="G2439" s="33">
        <f>IF(F2439="", "", IF(OR(ISTEXT(H2439),ISTEXT(F2439)),"",H2439/F2439))</f>
        <v/>
      </c>
      <c r="H2439" s="33" t="n"/>
      <c r="I2439" s="33" t="n"/>
      <c r="J2439" s="33">
        <f>IF(I2439="", "", IF(OR(ISTEXT(I2439),ISTEXT($F2439)),"",I2439*$F2439))</f>
        <v/>
      </c>
      <c r="K2439" s="33" t="n"/>
      <c r="L2439" s="33">
        <f>IF(K2439="", "", IF(OR(ISTEXT(K2439),ISTEXT($F2439)),"",K2439*$F2439))</f>
        <v/>
      </c>
      <c r="M2439" s="30">
        <f>IF(OR(H2439="",H2439=0),"",IF(K2439="",IF(J2439="","",IF(OR(ISTEXT(J2439),ISTEXT(H2439)),"",J2439/H2439)),IF(OR(ISTEXT(L2439),ISTEXT(H2439)),"",L2439/H2439)))</f>
        <v/>
      </c>
    </row>
    <row r="2440" ht="13.35" customHeight="1" s="162">
      <c r="B2440" s="42" t="n"/>
      <c r="C2440" s="231" t="inlineStr">
        <is>
          <t>Total</t>
        </is>
      </c>
      <c r="D2440" s="159" t="n"/>
      <c r="E2440" s="42" t="n"/>
      <c r="F2440" s="42" t="n"/>
      <c r="G2440" s="43" t="n"/>
      <c r="H2440" s="43">
        <f>IF(SUM(H2438:H2439)+SUM(H2493:H2496)=0,"",SUM(H2438:H2439)+SUM(H2493:H2496))</f>
        <v/>
      </c>
      <c r="I2440" s="42" t="n"/>
      <c r="J2440" s="43">
        <f>IF(SUM(J2438:J2439)+SUM(J2493:J2496)=0,"",SUM(J2438:J2439)+SUM(J2493:J2496))</f>
        <v/>
      </c>
      <c r="K2440" s="42" t="n"/>
      <c r="L2440" s="43">
        <f>IF(SUM(L2438:L2439)+SUM(L2493:L2496)=0,"",SUM(L2438:L2439)+SUM(L2493:L2496))</f>
        <v/>
      </c>
      <c r="M2440" s="35">
        <f>IF(OR(H2440="",H2440=0),"",IF(L2440="",IF(J2440="","",IF(OR(ISTEXT(J2440),ISTEXT(H2440)),"",J2440/H2440)),IF(OR(ISTEXT(L2440),ISTEXT(H2440)),"",L2440/H2440)))</f>
        <v/>
      </c>
    </row>
    <row r="2441" ht="13.35" customHeight="1" s="162">
      <c r="B2441" s="188" t="inlineStr">
        <is>
          <t>Outside Air Inlet / Duct Airflow</t>
        </is>
      </c>
      <c r="C2441" s="174" t="n"/>
      <c r="D2441" s="174" t="n"/>
      <c r="E2441" s="174" t="n"/>
      <c r="F2441" s="173" t="n"/>
      <c r="G2441" s="233" t="inlineStr">
        <is>
          <t>Design VEL</t>
        </is>
      </c>
      <c r="H2441" s="194" t="inlineStr">
        <is>
          <t>Design CFM</t>
        </is>
      </c>
      <c r="I2441" s="188" t="inlineStr">
        <is>
          <t>Initial</t>
        </is>
      </c>
      <c r="J2441" s="173" t="n"/>
      <c r="K2441" s="188" t="inlineStr">
        <is>
          <t>Final</t>
        </is>
      </c>
      <c r="L2441" s="173" t="n"/>
      <c r="M2441" s="188" t="inlineStr">
        <is>
          <t>%</t>
        </is>
      </c>
    </row>
    <row r="2442" ht="13.35" customHeight="1" s="162">
      <c r="B2442" s="153" t="inlineStr">
        <is>
          <t>No.</t>
        </is>
      </c>
      <c r="C2442" s="188" t="inlineStr">
        <is>
          <t>Area Served</t>
        </is>
      </c>
      <c r="D2442" s="188" t="inlineStr">
        <is>
          <t>Type</t>
        </is>
      </c>
      <c r="E2442" s="188" t="inlineStr">
        <is>
          <t>Size</t>
        </is>
      </c>
      <c r="F2442" s="188" t="inlineStr">
        <is>
          <t>Ak</t>
        </is>
      </c>
      <c r="G2442" s="440" t="n"/>
      <c r="H2442" s="440" t="n"/>
      <c r="I2442" s="188" t="inlineStr">
        <is>
          <t>VEL</t>
        </is>
      </c>
      <c r="J2442" s="188" t="inlineStr">
        <is>
          <t>CFM</t>
        </is>
      </c>
      <c r="K2442" s="188" t="inlineStr">
        <is>
          <t>VEL</t>
        </is>
      </c>
      <c r="L2442" s="188" t="inlineStr">
        <is>
          <t>CFM</t>
        </is>
      </c>
      <c r="M2442" s="440" t="n"/>
    </row>
    <row r="2443" ht="13.35" customHeight="1" s="162">
      <c r="B2443" s="31" t="n"/>
      <c r="C2443" s="31" t="n"/>
      <c r="E2443" s="31" t="n"/>
      <c r="F2443" s="32" t="n"/>
      <c r="G2443" s="33">
        <f>IF(F2443="", "", IF(OR(ISTEXT(H2443),ISTEXT(F2443)),"",H2443/F2443))</f>
        <v/>
      </c>
      <c r="H2443" s="33" t="n"/>
      <c r="I2443" s="33" t="n"/>
      <c r="J2443" s="33">
        <f>IF(I2443="", "", IF(OR(ISTEXT(I2443),ISTEXT($F2443)),"",I2443*$F2443))</f>
        <v/>
      </c>
      <c r="K2443" s="33" t="n"/>
      <c r="L2443" s="33">
        <f>IF(K2443="", "", IF(OR(ISTEXT(K2443),ISTEXT($F2443)),"",K2443*$F2443))</f>
        <v/>
      </c>
      <c r="M2443" s="30">
        <f>IF(OR(H2443="",H2443=0),"",IF(K2443="",IF(J2443="","",IF(OR(ISTEXT(J2443),ISTEXT(H2443)),"",J2443/H2443)),IF(OR(ISTEXT(L2443),ISTEXT(H2443)),"",L2443/H2443)))</f>
        <v/>
      </c>
    </row>
    <row r="2444" ht="13.35" customHeight="1" s="162">
      <c r="B2444" s="188" t="inlineStr">
        <is>
          <t>Remarks</t>
        </is>
      </c>
      <c r="C2444" s="173" t="n"/>
      <c r="D2444" s="154" t="n"/>
      <c r="E2444" s="174" t="n"/>
      <c r="F2444" s="174" t="n"/>
      <c r="G2444" s="174" t="n"/>
      <c r="H2444" s="174" t="n"/>
      <c r="I2444" s="174" t="n"/>
      <c r="J2444" s="174" t="n"/>
      <c r="K2444" s="174" t="n"/>
      <c r="L2444" s="174" t="n"/>
      <c r="M2444" s="173" t="n"/>
    </row>
    <row r="2445" ht="13.35" customHeight="1" s="162">
      <c r="B2445" s="154" t="n"/>
      <c r="C2445" s="174" t="n"/>
      <c r="D2445" s="174" t="n"/>
      <c r="E2445" s="174" t="n"/>
      <c r="F2445" s="174" t="n"/>
      <c r="G2445" s="174" t="n"/>
      <c r="H2445" s="174" t="n"/>
      <c r="I2445" s="174" t="n"/>
      <c r="J2445" s="174" t="n"/>
      <c r="K2445" s="174" t="n"/>
      <c r="L2445" s="174" t="n"/>
      <c r="M2445" s="173" t="n"/>
    </row>
    <row r="2446" ht="13.35" customHeight="1" s="162">
      <c r="B2446" s="154" t="n"/>
      <c r="C2446" s="174" t="n"/>
      <c r="D2446" s="174" t="n"/>
      <c r="E2446" s="174" t="n"/>
      <c r="F2446" s="174" t="n"/>
      <c r="G2446" s="174" t="n"/>
      <c r="H2446" s="174" t="n"/>
      <c r="I2446" s="174" t="n"/>
      <c r="J2446" s="174" t="n"/>
      <c r="K2446" s="174" t="n"/>
      <c r="L2446" s="174" t="n"/>
      <c r="M2446" s="173" t="n"/>
    </row>
    <row r="2447" ht="13.35" customHeight="1" s="162"/>
    <row r="2448" ht="13.35" customHeight="1" s="162">
      <c r="B2448" s="200" t="inlineStr">
        <is>
          <t>System (cont.)</t>
        </is>
      </c>
      <c r="C2448" s="403" t="n"/>
      <c r="D2448" s="209">
        <f>IF('{Equipment Data Entry}'!B30="","",'{Equipment Data Entry}'!B30)</f>
        <v/>
      </c>
      <c r="E2448" s="418" t="n"/>
      <c r="F2448" s="403" t="n"/>
      <c r="G2448" s="200" t="inlineStr">
        <is>
          <t>Service</t>
        </is>
      </c>
      <c r="H2448" s="403" t="n"/>
      <c r="I2448" s="210">
        <f>IF('{Equipment Data Entry}'!C30="","",'{Equipment Data Entry}'!C30)</f>
        <v/>
      </c>
      <c r="J2448" s="418" t="n"/>
      <c r="K2448" s="418" t="n"/>
      <c r="L2448" s="418" t="n"/>
      <c r="M2448" s="403" t="n"/>
    </row>
    <row r="2449" ht="13.35" customHeight="1" s="162">
      <c r="B2449" s="422" t="n"/>
      <c r="C2449" s="423" t="n"/>
      <c r="D2449" s="422" t="n"/>
      <c r="E2449" s="424" t="n"/>
      <c r="F2449" s="423" t="n"/>
      <c r="G2449" s="422" t="n"/>
      <c r="H2449" s="423" t="n"/>
      <c r="I2449" s="422" t="n"/>
      <c r="J2449" s="424" t="n"/>
      <c r="K2449" s="424" t="n"/>
      <c r="L2449" s="424" t="n"/>
      <c r="M2449" s="423" t="n"/>
    </row>
    <row r="2450" ht="13.35" customHeight="1" s="162">
      <c r="B2450" s="188" t="inlineStr">
        <is>
          <t>Supply Air Outlets (cont.)</t>
        </is>
      </c>
      <c r="C2450" s="174" t="n"/>
      <c r="D2450" s="174" t="n"/>
      <c r="E2450" s="174" t="n"/>
      <c r="F2450" s="173" t="n"/>
      <c r="G2450" s="233" t="inlineStr">
        <is>
          <t>Design VEL</t>
        </is>
      </c>
      <c r="H2450" s="194" t="inlineStr">
        <is>
          <t>Design CFM</t>
        </is>
      </c>
      <c r="I2450" s="188" t="inlineStr">
        <is>
          <t>Initial</t>
        </is>
      </c>
      <c r="J2450" s="173" t="n"/>
      <c r="K2450" s="188" t="inlineStr">
        <is>
          <t>Final</t>
        </is>
      </c>
      <c r="L2450" s="173" t="n"/>
      <c r="M2450" s="188" t="inlineStr">
        <is>
          <t>%</t>
        </is>
      </c>
    </row>
    <row r="2451" ht="13.35" customHeight="1" s="162">
      <c r="B2451" s="153" t="inlineStr">
        <is>
          <t>No.</t>
        </is>
      </c>
      <c r="C2451" s="188" t="inlineStr">
        <is>
          <t>Area Served</t>
        </is>
      </c>
      <c r="D2451" s="188" t="inlineStr">
        <is>
          <t>Type</t>
        </is>
      </c>
      <c r="E2451" s="188" t="inlineStr">
        <is>
          <t>Size</t>
        </is>
      </c>
      <c r="F2451" s="188" t="inlineStr">
        <is>
          <t>Ak</t>
        </is>
      </c>
      <c r="G2451" s="440" t="n"/>
      <c r="H2451" s="440" t="n"/>
      <c r="I2451" s="188" t="inlineStr">
        <is>
          <t>VEL</t>
        </is>
      </c>
      <c r="J2451" s="188" t="inlineStr">
        <is>
          <t>CFM</t>
        </is>
      </c>
      <c r="K2451" s="188" t="inlineStr">
        <is>
          <t>VEL</t>
        </is>
      </c>
      <c r="L2451" s="188" t="inlineStr">
        <is>
          <t>CFM</t>
        </is>
      </c>
      <c r="M2451" s="440" t="n"/>
    </row>
    <row r="2452" ht="13.35" customHeight="1" s="162">
      <c r="B2452" s="307" t="n"/>
      <c r="C2452" s="307" t="n"/>
      <c r="E2452" s="307" t="n"/>
      <c r="F2452" s="32" t="n"/>
      <c r="G2452" s="33">
        <f>IF(F2452="", "", IF(OR(ISTEXT(H2452),ISTEXT(F2452)),"",H2452/F2452))</f>
        <v/>
      </c>
      <c r="H2452" s="33" t="n"/>
      <c r="I2452" s="33" t="n"/>
      <c r="J2452" s="33">
        <f>IF(I2452="", "", IF(OR(ISTEXT(I2452),ISTEXT($F2452)),"",I2452*$F2452))</f>
        <v/>
      </c>
      <c r="K2452" s="33" t="n"/>
      <c r="L2452" s="33">
        <f>IF(K2452="", "", IF(OR(ISTEXT(K2452),ISTEXT($F2452)),"",K2452*$F2452))</f>
        <v/>
      </c>
      <c r="M2452" s="30">
        <f>IF(OR(H2452="",H2452=0),"",IF(K2452="",IF(J2452="","",IF(OR(ISTEXT(J2452),ISTEXT(H2452)),"",J2452/H2452)),IF(OR(ISTEXT(L2452),ISTEXT(H2452)),"",L2452/H2452)))</f>
        <v/>
      </c>
    </row>
    <row r="2453" ht="13.35" customHeight="1" s="162">
      <c r="B2453" s="307" t="n"/>
      <c r="C2453" s="307" t="n"/>
      <c r="E2453" s="307" t="n"/>
      <c r="F2453" s="32" t="n"/>
      <c r="G2453" s="33">
        <f>IF(F2453="", "", IF(OR(ISTEXT(H2453),ISTEXT(F2453)),"",H2453/F2453))</f>
        <v/>
      </c>
      <c r="H2453" s="33" t="n"/>
      <c r="I2453" s="33" t="n"/>
      <c r="J2453" s="33">
        <f>IF(I2453="", "", IF(OR(ISTEXT(I2453),ISTEXT($F2453)),"",I2453*$F2453))</f>
        <v/>
      </c>
      <c r="K2453" s="33" t="n"/>
      <c r="L2453" s="33">
        <f>IF(K2453="", "", IF(OR(ISTEXT(K2453),ISTEXT($F2453)),"",K2453*$F2453))</f>
        <v/>
      </c>
      <c r="M2453" s="30">
        <f>IF(OR(H2453="",H2453=0),"",IF(K2453="",IF(J2453="","",IF(OR(ISTEXT(J2453),ISTEXT(H2453)),"",J2453/H2453)),IF(OR(ISTEXT(L2453),ISTEXT(H2453)),"",L2453/H2453)))</f>
        <v/>
      </c>
    </row>
    <row r="2454" ht="13.35" customHeight="1" s="162">
      <c r="B2454" s="307" t="n"/>
      <c r="C2454" s="307" t="n"/>
      <c r="E2454" s="307" t="n"/>
      <c r="F2454" s="32" t="n"/>
      <c r="G2454" s="33">
        <f>IF(F2454="", "", IF(OR(ISTEXT(H2454),ISTEXT(F2454)),"",H2454/F2454))</f>
        <v/>
      </c>
      <c r="H2454" s="33" t="n"/>
      <c r="I2454" s="33" t="n"/>
      <c r="J2454" s="33">
        <f>IF(I2454="", "", IF(OR(ISTEXT(I2454),ISTEXT($F2454)),"",I2454*$F2454))</f>
        <v/>
      </c>
      <c r="K2454" s="33" t="n"/>
      <c r="L2454" s="33">
        <f>IF(K2454="", "", IF(OR(ISTEXT(K2454),ISTEXT($F2454)),"",K2454*$F2454))</f>
        <v/>
      </c>
      <c r="M2454" s="30">
        <f>IF(OR(H2454="",H2454=0),"",IF(K2454="",IF(J2454="","",IF(OR(ISTEXT(J2454),ISTEXT(H2454)),"",J2454/H2454)),IF(OR(ISTEXT(L2454),ISTEXT(H2454)),"",L2454/H2454)))</f>
        <v/>
      </c>
    </row>
    <row r="2455" ht="13.35" customHeight="1" s="162">
      <c r="B2455" s="307" t="n"/>
      <c r="C2455" s="307" t="n"/>
      <c r="E2455" s="307" t="n"/>
      <c r="F2455" s="32" t="n"/>
      <c r="G2455" s="33">
        <f>IF(F2455="", "", IF(OR(ISTEXT(H2455),ISTEXT(F2455)),"",H2455/F2455))</f>
        <v/>
      </c>
      <c r="H2455" s="33" t="n"/>
      <c r="I2455" s="33" t="n"/>
      <c r="J2455" s="33">
        <f>IF(I2455="", "", IF(OR(ISTEXT(I2455),ISTEXT($F2455)),"",I2455*$F2455))</f>
        <v/>
      </c>
      <c r="K2455" s="33" t="n"/>
      <c r="L2455" s="33">
        <f>IF(K2455="", "", IF(OR(ISTEXT(K2455),ISTEXT($F2455)),"",K2455*$F2455))</f>
        <v/>
      </c>
      <c r="M2455" s="30">
        <f>IF(OR(H2455="",H2455=0),"",IF(K2455="",IF(J2455="","",IF(OR(ISTEXT(J2455),ISTEXT(H2455)),"",J2455/H2455)),IF(OR(ISTEXT(L2455),ISTEXT(H2455)),"",L2455/H2455)))</f>
        <v/>
      </c>
    </row>
    <row r="2456" ht="13.35" customHeight="1" s="162">
      <c r="B2456" s="307" t="n"/>
      <c r="C2456" s="307" t="n"/>
      <c r="E2456" s="307" t="n"/>
      <c r="F2456" s="32" t="n"/>
      <c r="G2456" s="33">
        <f>IF(F2456="", "", IF(OR(ISTEXT(H2456),ISTEXT(F2456)),"",H2456/F2456))</f>
        <v/>
      </c>
      <c r="H2456" s="33" t="n"/>
      <c r="I2456" s="33" t="n"/>
      <c r="J2456" s="33">
        <f>IF(I2456="", "", IF(OR(ISTEXT(I2456),ISTEXT($F2456)),"",I2456*$F2456))</f>
        <v/>
      </c>
      <c r="K2456" s="33" t="n"/>
      <c r="L2456" s="33">
        <f>IF(K2456="", "", IF(OR(ISTEXT(K2456),ISTEXT($F2456)),"",K2456*$F2456))</f>
        <v/>
      </c>
      <c r="M2456" s="30">
        <f>IF(OR(H2456="",H2456=0),"",IF(K2456="",IF(J2456="","",IF(OR(ISTEXT(J2456),ISTEXT(H2456)),"",J2456/H2456)),IF(OR(ISTEXT(L2456),ISTEXT(H2456)),"",L2456/H2456)))</f>
        <v/>
      </c>
    </row>
    <row r="2457" ht="13.35" customHeight="1" s="162">
      <c r="B2457" s="307" t="n"/>
      <c r="C2457" s="307" t="n"/>
      <c r="E2457" s="307" t="n"/>
      <c r="F2457" s="32" t="n"/>
      <c r="G2457" s="33">
        <f>IF(F2457="", "", IF(OR(ISTEXT(H2457),ISTEXT(F2457)),"",H2457/F2457))</f>
        <v/>
      </c>
      <c r="H2457" s="33" t="n"/>
      <c r="I2457" s="33" t="n"/>
      <c r="J2457" s="33">
        <f>IF(I2457="", "", IF(OR(ISTEXT(I2457),ISTEXT($F2457)),"",I2457*$F2457))</f>
        <v/>
      </c>
      <c r="K2457" s="33" t="n"/>
      <c r="L2457" s="33">
        <f>IF(K2457="", "", IF(OR(ISTEXT(K2457),ISTEXT($F2457)),"",K2457*$F2457))</f>
        <v/>
      </c>
      <c r="M2457" s="30">
        <f>IF(OR(H2457="",H2457=0),"",IF(K2457="",IF(J2457="","",IF(OR(ISTEXT(J2457),ISTEXT(H2457)),"",J2457/H2457)),IF(OR(ISTEXT(L2457),ISTEXT(H2457)),"",L2457/H2457)))</f>
        <v/>
      </c>
    </row>
    <row r="2458" ht="13.35" customHeight="1" s="162">
      <c r="B2458" s="307" t="n"/>
      <c r="C2458" s="307" t="n"/>
      <c r="E2458" s="307" t="n"/>
      <c r="F2458" s="32" t="n"/>
      <c r="G2458" s="33">
        <f>IF(F2458="", "", IF(OR(ISTEXT(H2458),ISTEXT(F2458)),"",H2458/F2458))</f>
        <v/>
      </c>
      <c r="H2458" s="33" t="n"/>
      <c r="I2458" s="33" t="n"/>
      <c r="J2458" s="33">
        <f>IF(I2458="", "", IF(OR(ISTEXT(I2458),ISTEXT($F2458)),"",I2458*$F2458))</f>
        <v/>
      </c>
      <c r="K2458" s="33" t="n"/>
      <c r="L2458" s="33">
        <f>IF(K2458="", "", IF(OR(ISTEXT(K2458),ISTEXT($F2458)),"",K2458*$F2458))</f>
        <v/>
      </c>
      <c r="M2458" s="30">
        <f>IF(OR(H2458="",H2458=0),"",IF(K2458="",IF(J2458="","",IF(OR(ISTEXT(J2458),ISTEXT(H2458)),"",J2458/H2458)),IF(OR(ISTEXT(L2458),ISTEXT(H2458)),"",L2458/H2458)))</f>
        <v/>
      </c>
    </row>
    <row r="2459" ht="13.35" customHeight="1" s="162">
      <c r="B2459" s="307" t="n"/>
      <c r="C2459" s="307" t="n"/>
      <c r="E2459" s="307" t="n"/>
      <c r="F2459" s="32" t="n"/>
      <c r="G2459" s="33">
        <f>IF(F2459="", "", IF(OR(ISTEXT(H2459),ISTEXT(F2459)),"",H2459/F2459))</f>
        <v/>
      </c>
      <c r="H2459" s="33" t="n"/>
      <c r="I2459" s="33" t="n"/>
      <c r="J2459" s="33">
        <f>IF(I2459="", "", IF(OR(ISTEXT(I2459),ISTEXT($F2459)),"",I2459*$F2459))</f>
        <v/>
      </c>
      <c r="K2459" s="33" t="n"/>
      <c r="L2459" s="33">
        <f>IF(K2459="", "", IF(OR(ISTEXT(K2459),ISTEXT($F2459)),"",K2459*$F2459))</f>
        <v/>
      </c>
      <c r="M2459" s="30">
        <f>IF(OR(H2459="",H2459=0),"",IF(K2459="",IF(J2459="","",IF(OR(ISTEXT(J2459),ISTEXT(H2459)),"",J2459/H2459)),IF(OR(ISTEXT(L2459),ISTEXT(H2459)),"",L2459/H2459)))</f>
        <v/>
      </c>
    </row>
    <row r="2460" ht="13.35" customHeight="1" s="162">
      <c r="B2460" s="307" t="n"/>
      <c r="C2460" s="307" t="n"/>
      <c r="E2460" s="307" t="n"/>
      <c r="F2460" s="32" t="n"/>
      <c r="G2460" s="33">
        <f>IF(F2460="", "", IF(OR(ISTEXT(H2460),ISTEXT(F2460)),"",H2460/F2460))</f>
        <v/>
      </c>
      <c r="H2460" s="33" t="n"/>
      <c r="I2460" s="33" t="n"/>
      <c r="J2460" s="33">
        <f>IF(I2460="", "", IF(OR(ISTEXT(I2460),ISTEXT($F2460)),"",I2460*$F2460))</f>
        <v/>
      </c>
      <c r="K2460" s="33" t="n"/>
      <c r="L2460" s="33">
        <f>IF(K2460="", "", IF(OR(ISTEXT(K2460),ISTEXT($F2460)),"",K2460*$F2460))</f>
        <v/>
      </c>
      <c r="M2460" s="30">
        <f>IF(OR(H2460="",H2460=0),"",IF(K2460="",IF(J2460="","",IF(OR(ISTEXT(J2460),ISTEXT(H2460)),"",J2460/H2460)),IF(OR(ISTEXT(L2460),ISTEXT(H2460)),"",L2460/H2460)))</f>
        <v/>
      </c>
    </row>
    <row r="2461" ht="13.35" customHeight="1" s="162">
      <c r="B2461" s="307" t="n"/>
      <c r="C2461" s="307" t="n"/>
      <c r="E2461" s="307" t="n"/>
      <c r="F2461" s="32" t="n"/>
      <c r="G2461" s="33">
        <f>IF(F2461="", "", IF(OR(ISTEXT(H2461),ISTEXT(F2461)),"",H2461/F2461))</f>
        <v/>
      </c>
      <c r="H2461" s="33" t="n"/>
      <c r="I2461" s="33" t="n"/>
      <c r="J2461" s="33">
        <f>IF(I2461="", "", IF(OR(ISTEXT(I2461),ISTEXT($F2461)),"",I2461*$F2461))</f>
        <v/>
      </c>
      <c r="K2461" s="33" t="n"/>
      <c r="L2461" s="33">
        <f>IF(K2461="", "", IF(OR(ISTEXT(K2461),ISTEXT($F2461)),"",K2461*$F2461))</f>
        <v/>
      </c>
      <c r="M2461" s="30">
        <f>IF(OR(H2461="",H2461=0),"",IF(K2461="",IF(J2461="","",IF(OR(ISTEXT(J2461),ISTEXT(H2461)),"",J2461/H2461)),IF(OR(ISTEXT(L2461),ISTEXT(H2461)),"",L2461/H2461)))</f>
        <v/>
      </c>
    </row>
    <row r="2462" ht="13.35" customHeight="1" s="162">
      <c r="B2462" s="307" t="n"/>
      <c r="C2462" s="307" t="n"/>
      <c r="E2462" s="307" t="n"/>
      <c r="F2462" s="32" t="n"/>
      <c r="G2462" s="33">
        <f>IF(F2462="", "", IF(OR(ISTEXT(H2462),ISTEXT(F2462)),"",H2462/F2462))</f>
        <v/>
      </c>
      <c r="H2462" s="33" t="n"/>
      <c r="I2462" s="33" t="n"/>
      <c r="J2462" s="33">
        <f>IF(I2462="", "", IF(OR(ISTEXT(I2462),ISTEXT($F2462)),"",I2462*$F2462))</f>
        <v/>
      </c>
      <c r="K2462" s="33" t="n"/>
      <c r="L2462" s="33">
        <f>IF(K2462="", "", IF(OR(ISTEXT(K2462),ISTEXT($F2462)),"",K2462*$F2462))</f>
        <v/>
      </c>
      <c r="M2462" s="30">
        <f>IF(OR(H2462="",H2462=0),"",IF(K2462="",IF(J2462="","",IF(OR(ISTEXT(J2462),ISTEXT(H2462)),"",J2462/H2462)),IF(OR(ISTEXT(L2462),ISTEXT(H2462)),"",L2462/H2462)))</f>
        <v/>
      </c>
    </row>
    <row r="2463" ht="13.35" customHeight="1" s="162">
      <c r="B2463" s="307" t="n"/>
      <c r="C2463" s="307" t="n"/>
      <c r="E2463" s="307" t="n"/>
      <c r="F2463" s="32" t="n"/>
      <c r="G2463" s="33">
        <f>IF(F2463="", "", IF(OR(ISTEXT(H2463),ISTEXT(F2463)),"",H2463/F2463))</f>
        <v/>
      </c>
      <c r="H2463" s="33" t="n"/>
      <c r="I2463" s="33" t="n"/>
      <c r="J2463" s="33">
        <f>IF(I2463="", "", IF(OR(ISTEXT(I2463),ISTEXT($F2463)),"",I2463*$F2463))</f>
        <v/>
      </c>
      <c r="K2463" s="33" t="n"/>
      <c r="L2463" s="33">
        <f>IF(K2463="", "", IF(OR(ISTEXT(K2463),ISTEXT($F2463)),"",K2463*$F2463))</f>
        <v/>
      </c>
      <c r="M2463" s="30">
        <f>IF(OR(H2463="",H2463=0),"",IF(K2463="",IF(J2463="","",IF(OR(ISTEXT(J2463),ISTEXT(H2463)),"",J2463/H2463)),IF(OR(ISTEXT(L2463),ISTEXT(H2463)),"",L2463/H2463)))</f>
        <v/>
      </c>
    </row>
    <row r="2464" ht="13.35" customHeight="1" s="162">
      <c r="B2464" s="307" t="n"/>
      <c r="C2464" s="307" t="n"/>
      <c r="E2464" s="307" t="n"/>
      <c r="F2464" s="32" t="n"/>
      <c r="G2464" s="33">
        <f>IF(F2464="", "", IF(OR(ISTEXT(H2464),ISTEXT(F2464)),"",H2464/F2464))</f>
        <v/>
      </c>
      <c r="H2464" s="33" t="n"/>
      <c r="I2464" s="33" t="n"/>
      <c r="J2464" s="33">
        <f>IF(I2464="", "", IF(OR(ISTEXT(I2464),ISTEXT($F2464)),"",I2464*$F2464))</f>
        <v/>
      </c>
      <c r="K2464" s="33" t="n"/>
      <c r="L2464" s="33">
        <f>IF(K2464="", "", IF(OR(ISTEXT(K2464),ISTEXT($F2464)),"",K2464*$F2464))</f>
        <v/>
      </c>
      <c r="M2464" s="30">
        <f>IF(OR(H2464="",H2464=0),"",IF(K2464="",IF(J2464="","",IF(OR(ISTEXT(J2464),ISTEXT(H2464)),"",J2464/H2464)),IF(OR(ISTEXT(L2464),ISTEXT(H2464)),"",L2464/H2464)))</f>
        <v/>
      </c>
    </row>
    <row r="2465" ht="13.35" customHeight="1" s="162">
      <c r="B2465" s="307" t="n"/>
      <c r="C2465" s="307" t="n"/>
      <c r="E2465" s="307" t="n"/>
      <c r="F2465" s="32" t="n"/>
      <c r="G2465" s="33">
        <f>IF(F2465="", "", IF(OR(ISTEXT(H2465),ISTEXT(F2465)),"",H2465/F2465))</f>
        <v/>
      </c>
      <c r="H2465" s="33" t="n"/>
      <c r="I2465" s="33" t="n"/>
      <c r="J2465" s="33">
        <f>IF(I2465="", "", IF(OR(ISTEXT(I2465),ISTEXT($F2465)),"",I2465*$F2465))</f>
        <v/>
      </c>
      <c r="K2465" s="33" t="n"/>
      <c r="L2465" s="33">
        <f>IF(K2465="", "", IF(OR(ISTEXT(K2465),ISTEXT($F2465)),"",K2465*$F2465))</f>
        <v/>
      </c>
      <c r="M2465" s="30">
        <f>IF(OR(H2465="",H2465=0),"",IF(K2465="",IF(J2465="","",IF(OR(ISTEXT(J2465),ISTEXT(H2465)),"",J2465/H2465)),IF(OR(ISTEXT(L2465),ISTEXT(H2465)),"",L2465/H2465)))</f>
        <v/>
      </c>
    </row>
    <row r="2466" ht="13.35" customHeight="1" s="162">
      <c r="B2466" s="307" t="n"/>
      <c r="C2466" s="307" t="n"/>
      <c r="E2466" s="307" t="n"/>
      <c r="F2466" s="32" t="n"/>
      <c r="G2466" s="33">
        <f>IF(F2466="", "", IF(OR(ISTEXT(H2466),ISTEXT(F2466)),"",H2466/F2466))</f>
        <v/>
      </c>
      <c r="H2466" s="33" t="n"/>
      <c r="I2466" s="33" t="n"/>
      <c r="J2466" s="33">
        <f>IF(I2466="", "", IF(OR(ISTEXT(I2466),ISTEXT($F2466)),"",I2466*$F2466))</f>
        <v/>
      </c>
      <c r="K2466" s="33" t="n"/>
      <c r="L2466" s="33">
        <f>IF(K2466="", "", IF(OR(ISTEXT(K2466),ISTEXT($F2466)),"",K2466*$F2466))</f>
        <v/>
      </c>
      <c r="M2466" s="30">
        <f>IF(OR(H2466="",H2466=0),"",IF(K2466="",IF(J2466="","",IF(OR(ISTEXT(J2466),ISTEXT(H2466)),"",J2466/H2466)),IF(OR(ISTEXT(L2466),ISTEXT(H2466)),"",L2466/H2466)))</f>
        <v/>
      </c>
    </row>
    <row r="2467" ht="13.35" customHeight="1" s="162">
      <c r="B2467" s="307" t="n"/>
      <c r="C2467" s="307" t="n"/>
      <c r="E2467" s="307" t="n"/>
      <c r="F2467" s="32" t="n"/>
      <c r="G2467" s="33">
        <f>IF(F2467="", "", IF(OR(ISTEXT(H2467),ISTEXT(F2467)),"",H2467/F2467))</f>
        <v/>
      </c>
      <c r="H2467" s="33" t="n"/>
      <c r="I2467" s="33" t="n"/>
      <c r="J2467" s="33">
        <f>IF(I2467="", "", IF(OR(ISTEXT(I2467),ISTEXT($F2467)),"",I2467*$F2467))</f>
        <v/>
      </c>
      <c r="K2467" s="33" t="n"/>
      <c r="L2467" s="33">
        <f>IF(K2467="", "", IF(OR(ISTEXT(K2467),ISTEXT($F2467)),"",K2467*$F2467))</f>
        <v/>
      </c>
      <c r="M2467" s="30">
        <f>IF(OR(H2467="",H2467=0),"",IF(K2467="",IF(J2467="","",IF(OR(ISTEXT(J2467),ISTEXT(H2467)),"",J2467/H2467)),IF(OR(ISTEXT(L2467),ISTEXT(H2467)),"",L2467/H2467)))</f>
        <v/>
      </c>
    </row>
    <row r="2468" ht="13.35" customHeight="1" s="162">
      <c r="B2468" s="307" t="n"/>
      <c r="C2468" s="307" t="n"/>
      <c r="E2468" s="307" t="n"/>
      <c r="F2468" s="32" t="n"/>
      <c r="G2468" s="33">
        <f>IF(F2468="", "", IF(OR(ISTEXT(H2468),ISTEXT(F2468)),"",H2468/F2468))</f>
        <v/>
      </c>
      <c r="H2468" s="33" t="n"/>
      <c r="I2468" s="33" t="n"/>
      <c r="J2468" s="33">
        <f>IF(I2468="", "", IF(OR(ISTEXT(I2468),ISTEXT($F2468)),"",I2468*$F2468))</f>
        <v/>
      </c>
      <c r="K2468" s="33" t="n"/>
      <c r="L2468" s="33">
        <f>IF(K2468="", "", IF(OR(ISTEXT(K2468),ISTEXT($F2468)),"",K2468*$F2468))</f>
        <v/>
      </c>
      <c r="M2468" s="30">
        <f>IF(OR(H2468="",H2468=0),"",IF(K2468="",IF(J2468="","",IF(OR(ISTEXT(J2468),ISTEXT(H2468)),"",J2468/H2468)),IF(OR(ISTEXT(L2468),ISTEXT(H2468)),"",L2468/H2468)))</f>
        <v/>
      </c>
    </row>
    <row r="2469" ht="13.35" customHeight="1" s="162">
      <c r="B2469" s="307" t="n"/>
      <c r="C2469" s="307" t="n"/>
      <c r="E2469" s="307" t="n"/>
      <c r="F2469" s="32" t="n"/>
      <c r="G2469" s="33">
        <f>IF(F2469="", "", IF(OR(ISTEXT(H2469),ISTEXT(F2469)),"",H2469/F2469))</f>
        <v/>
      </c>
      <c r="H2469" s="33" t="n"/>
      <c r="I2469" s="33" t="n"/>
      <c r="J2469" s="33">
        <f>IF(I2469="", "", IF(OR(ISTEXT(I2469),ISTEXT($F2469)),"",I2469*$F2469))</f>
        <v/>
      </c>
      <c r="K2469" s="33" t="n"/>
      <c r="L2469" s="33">
        <f>IF(K2469="", "", IF(OR(ISTEXT(K2469),ISTEXT($F2469)),"",K2469*$F2469))</f>
        <v/>
      </c>
      <c r="M2469" s="30">
        <f>IF(OR(H2469="",H2469=0),"",IF(K2469="",IF(J2469="","",IF(OR(ISTEXT(J2469),ISTEXT(H2469)),"",J2469/H2469)),IF(OR(ISTEXT(L2469),ISTEXT(H2469)),"",L2469/H2469)))</f>
        <v/>
      </c>
    </row>
    <row r="2470" ht="13.35" customHeight="1" s="162">
      <c r="B2470" s="307" t="n"/>
      <c r="C2470" s="307" t="n"/>
      <c r="E2470" s="307" t="n"/>
      <c r="F2470" s="32" t="n"/>
      <c r="G2470" s="33">
        <f>IF(F2470="", "", IF(OR(ISTEXT(H2470),ISTEXT(F2470)),"",H2470/F2470))</f>
        <v/>
      </c>
      <c r="H2470" s="33" t="n"/>
      <c r="I2470" s="33" t="n"/>
      <c r="J2470" s="33">
        <f>IF(I2470="", "", IF(OR(ISTEXT(I2470),ISTEXT($F2470)),"",I2470*$F2470))</f>
        <v/>
      </c>
      <c r="K2470" s="33" t="n"/>
      <c r="L2470" s="33">
        <f>IF(K2470="", "", IF(OR(ISTEXT(K2470),ISTEXT($F2470)),"",K2470*$F2470))</f>
        <v/>
      </c>
      <c r="M2470" s="30">
        <f>IF(OR(H2470="",H2470=0),"",IF(K2470="",IF(J2470="","",IF(OR(ISTEXT(J2470),ISTEXT(H2470)),"",J2470/H2470)),IF(OR(ISTEXT(L2470),ISTEXT(H2470)),"",L2470/H2470)))</f>
        <v/>
      </c>
    </row>
    <row r="2471" ht="13.35" customHeight="1" s="162">
      <c r="B2471" s="307" t="n"/>
      <c r="C2471" s="307" t="n"/>
      <c r="E2471" s="307" t="n"/>
      <c r="F2471" s="32" t="n"/>
      <c r="G2471" s="33">
        <f>IF(F2471="", "", IF(OR(ISTEXT(H2471),ISTEXT(F2471)),"",H2471/F2471))</f>
        <v/>
      </c>
      <c r="H2471" s="33" t="n"/>
      <c r="I2471" s="33" t="n"/>
      <c r="J2471" s="33">
        <f>IF(I2471="", "", IF(OR(ISTEXT(I2471),ISTEXT($F2471)),"",I2471*$F2471))</f>
        <v/>
      </c>
      <c r="K2471" s="33" t="n"/>
      <c r="L2471" s="33">
        <f>IF(K2471="", "", IF(OR(ISTEXT(K2471),ISTEXT($F2471)),"",K2471*$F2471))</f>
        <v/>
      </c>
      <c r="M2471" s="30">
        <f>IF(OR(H2471="",H2471=0),"",IF(K2471="",IF(J2471="","",IF(OR(ISTEXT(J2471),ISTEXT(H2471)),"",J2471/H2471)),IF(OR(ISTEXT(L2471),ISTEXT(H2471)),"",L2471/H2471)))</f>
        <v/>
      </c>
    </row>
    <row r="2472" ht="13.35" customHeight="1" s="162">
      <c r="B2472" s="307" t="n"/>
      <c r="C2472" s="307" t="n"/>
      <c r="E2472" s="307" t="n"/>
      <c r="F2472" s="32" t="n"/>
      <c r="G2472" s="33">
        <f>IF(F2472="", "", IF(OR(ISTEXT(H2472),ISTEXT(F2472)),"",H2472/F2472))</f>
        <v/>
      </c>
      <c r="H2472" s="33" t="n"/>
      <c r="I2472" s="33" t="n"/>
      <c r="J2472" s="33">
        <f>IF(I2472="", "", IF(OR(ISTEXT(I2472),ISTEXT($F2472)),"",I2472*$F2472))</f>
        <v/>
      </c>
      <c r="K2472" s="33" t="n"/>
      <c r="L2472" s="33">
        <f>IF(K2472="", "", IF(OR(ISTEXT(K2472),ISTEXT($F2472)),"",K2472*$F2472))</f>
        <v/>
      </c>
      <c r="M2472" s="30">
        <f>IF(OR(H2472="",H2472=0),"",IF(K2472="",IF(J2472="","",IF(OR(ISTEXT(J2472),ISTEXT(H2472)),"",J2472/H2472)),IF(OR(ISTEXT(L2472),ISTEXT(H2472)),"",L2472/H2472)))</f>
        <v/>
      </c>
    </row>
    <row r="2473" ht="13.35" customHeight="1" s="162">
      <c r="B2473" s="307" t="n"/>
      <c r="C2473" s="307" t="n"/>
      <c r="E2473" s="307" t="n"/>
      <c r="F2473" s="32" t="n"/>
      <c r="G2473" s="33">
        <f>IF(F2473="", "", IF(OR(ISTEXT(H2473),ISTEXT(F2473)),"",H2473/F2473))</f>
        <v/>
      </c>
      <c r="H2473" s="33" t="n"/>
      <c r="I2473" s="33" t="n"/>
      <c r="J2473" s="33">
        <f>IF(I2473="", "", IF(OR(ISTEXT(I2473),ISTEXT($F2473)),"",I2473*$F2473))</f>
        <v/>
      </c>
      <c r="K2473" s="33" t="n"/>
      <c r="L2473" s="33">
        <f>IF(K2473="", "", IF(OR(ISTEXT(K2473),ISTEXT($F2473)),"",K2473*$F2473))</f>
        <v/>
      </c>
      <c r="M2473" s="30">
        <f>IF(OR(H2473="",H2473=0),"",IF(K2473="",IF(J2473="","",IF(OR(ISTEXT(J2473),ISTEXT(H2473)),"",J2473/H2473)),IF(OR(ISTEXT(L2473),ISTEXT(H2473)),"",L2473/H2473)))</f>
        <v/>
      </c>
    </row>
    <row r="2474" ht="13.35" customHeight="1" s="162">
      <c r="B2474" s="307" t="n"/>
      <c r="C2474" s="307" t="n"/>
      <c r="E2474" s="307" t="n"/>
      <c r="F2474" s="32" t="n"/>
      <c r="G2474" s="33">
        <f>IF(F2474="", "", IF(OR(ISTEXT(H2474),ISTEXT(F2474)),"",H2474/F2474))</f>
        <v/>
      </c>
      <c r="H2474" s="33" t="n"/>
      <c r="I2474" s="33" t="n"/>
      <c r="J2474" s="33">
        <f>IF(I2474="", "", IF(OR(ISTEXT(I2474),ISTEXT($F2474)),"",I2474*$F2474))</f>
        <v/>
      </c>
      <c r="K2474" s="33" t="n"/>
      <c r="L2474" s="33">
        <f>IF(K2474="", "", IF(OR(ISTEXT(K2474),ISTEXT($F2474)),"",K2474*$F2474))</f>
        <v/>
      </c>
      <c r="M2474" s="30">
        <f>IF(OR(H2474="",H2474=0),"",IF(K2474="",IF(J2474="","",IF(OR(ISTEXT(J2474),ISTEXT(H2474)),"",J2474/H2474)),IF(OR(ISTEXT(L2474),ISTEXT(H2474)),"",L2474/H2474)))</f>
        <v/>
      </c>
    </row>
    <row r="2475" ht="13.35" customHeight="1" s="162">
      <c r="B2475" s="307" t="n"/>
      <c r="C2475" s="307" t="n"/>
      <c r="E2475" s="307" t="n"/>
      <c r="F2475" s="32" t="n"/>
      <c r="G2475" s="33">
        <f>IF(F2475="", "", IF(OR(ISTEXT(H2475),ISTEXT(F2475)),"",H2475/F2475))</f>
        <v/>
      </c>
      <c r="H2475" s="33" t="n"/>
      <c r="I2475" s="33" t="n"/>
      <c r="J2475" s="33">
        <f>IF(I2475="", "", IF(OR(ISTEXT(I2475),ISTEXT($F2475)),"",I2475*$F2475))</f>
        <v/>
      </c>
      <c r="K2475" s="33" t="n"/>
      <c r="L2475" s="33">
        <f>IF(K2475="", "", IF(OR(ISTEXT(K2475),ISTEXT($F2475)),"",K2475*$F2475))</f>
        <v/>
      </c>
      <c r="M2475" s="30">
        <f>IF(OR(H2475="",H2475=0),"",IF(K2475="",IF(J2475="","",IF(OR(ISTEXT(J2475),ISTEXT(H2475)),"",J2475/H2475)),IF(OR(ISTEXT(L2475),ISTEXT(H2475)),"",L2475/H2475)))</f>
        <v/>
      </c>
    </row>
    <row r="2476" ht="13.35" customHeight="1" s="162">
      <c r="B2476" s="307" t="n"/>
      <c r="C2476" s="307" t="n"/>
      <c r="E2476" s="307" t="n"/>
      <c r="F2476" s="32" t="n"/>
      <c r="G2476" s="33">
        <f>IF(F2476="", "", IF(OR(ISTEXT(H2476),ISTEXT(F2476)),"",H2476/F2476))</f>
        <v/>
      </c>
      <c r="H2476" s="33" t="n"/>
      <c r="I2476" s="33" t="n"/>
      <c r="J2476" s="33">
        <f>IF(I2476="", "", IF(OR(ISTEXT(I2476),ISTEXT($F2476)),"",I2476*$F2476))</f>
        <v/>
      </c>
      <c r="K2476" s="33" t="n"/>
      <c r="L2476" s="33">
        <f>IF(K2476="", "", IF(OR(ISTEXT(K2476),ISTEXT($F2476)),"",K2476*$F2476))</f>
        <v/>
      </c>
      <c r="M2476" s="30">
        <f>IF(OR(H2476="",H2476=0),"",IF(K2476="",IF(J2476="","",IF(OR(ISTEXT(J2476),ISTEXT(H2476)),"",J2476/H2476)),IF(OR(ISTEXT(L2476),ISTEXT(H2476)),"",L2476/H2476)))</f>
        <v/>
      </c>
    </row>
    <row r="2477" ht="13.35" customHeight="1" s="162">
      <c r="B2477" s="307" t="n"/>
      <c r="C2477" s="307" t="n"/>
      <c r="E2477" s="307" t="n"/>
      <c r="F2477" s="32" t="n"/>
      <c r="G2477" s="33">
        <f>IF(F2477="", "", IF(OR(ISTEXT(H2477),ISTEXT(F2477)),"",H2477/F2477))</f>
        <v/>
      </c>
      <c r="H2477" s="33" t="n"/>
      <c r="I2477" s="33" t="n"/>
      <c r="J2477" s="33">
        <f>IF(I2477="", "", IF(OR(ISTEXT(I2477),ISTEXT($F2477)),"",I2477*$F2477))</f>
        <v/>
      </c>
      <c r="K2477" s="33" t="n"/>
      <c r="L2477" s="33">
        <f>IF(K2477="", "", IF(OR(ISTEXT(K2477),ISTEXT($F2477)),"",K2477*$F2477))</f>
        <v/>
      </c>
      <c r="M2477" s="30">
        <f>IF(OR(H2477="",H2477=0),"",IF(K2477="",IF(J2477="","",IF(OR(ISTEXT(J2477),ISTEXT(H2477)),"",J2477/H2477)),IF(OR(ISTEXT(L2477),ISTEXT(H2477)),"",L2477/H2477)))</f>
        <v/>
      </c>
    </row>
    <row r="2478" ht="13.35" customHeight="1" s="162">
      <c r="B2478" s="307" t="n"/>
      <c r="C2478" s="307" t="n"/>
      <c r="E2478" s="307" t="n"/>
      <c r="F2478" s="32" t="n"/>
      <c r="G2478" s="33">
        <f>IF(F2478="", "", IF(OR(ISTEXT(H2478),ISTEXT(F2478)),"",H2478/F2478))</f>
        <v/>
      </c>
      <c r="H2478" s="33" t="n"/>
      <c r="I2478" s="33" t="n"/>
      <c r="J2478" s="33">
        <f>IF(I2478="", "", IF(OR(ISTEXT(I2478),ISTEXT($F2478)),"",I2478*$F2478))</f>
        <v/>
      </c>
      <c r="K2478" s="33" t="n"/>
      <c r="L2478" s="33">
        <f>IF(K2478="", "", IF(OR(ISTEXT(K2478),ISTEXT($F2478)),"",K2478*$F2478))</f>
        <v/>
      </c>
      <c r="M2478" s="30">
        <f>IF(OR(H2478="",H2478=0),"",IF(K2478="",IF(J2478="","",IF(OR(ISTEXT(J2478),ISTEXT(H2478)),"",J2478/H2478)),IF(OR(ISTEXT(L2478),ISTEXT(H2478)),"",L2478/H2478)))</f>
        <v/>
      </c>
    </row>
    <row r="2479" ht="13.35" customHeight="1" s="162">
      <c r="B2479" s="307" t="n"/>
      <c r="C2479" s="307" t="n"/>
      <c r="E2479" s="307" t="n"/>
      <c r="F2479" s="32" t="n"/>
      <c r="G2479" s="33">
        <f>IF(F2479="", "", IF(OR(ISTEXT(H2479),ISTEXT(F2479)),"",H2479/F2479))</f>
        <v/>
      </c>
      <c r="H2479" s="33" t="n"/>
      <c r="I2479" s="33" t="n"/>
      <c r="J2479" s="33">
        <f>IF(I2479="", "", IF(OR(ISTEXT(I2479),ISTEXT($F2479)),"",I2479*$F2479))</f>
        <v/>
      </c>
      <c r="K2479" s="33" t="n"/>
      <c r="L2479" s="33">
        <f>IF(K2479="", "", IF(OR(ISTEXT(K2479),ISTEXT($F2479)),"",K2479*$F2479))</f>
        <v/>
      </c>
      <c r="M2479" s="30">
        <f>IF(OR(H2479="",H2479=0),"",IF(K2479="",IF(J2479="","",IF(OR(ISTEXT(J2479),ISTEXT(H2479)),"",J2479/H2479)),IF(OR(ISTEXT(L2479),ISTEXT(H2479)),"",L2479/H2479)))</f>
        <v/>
      </c>
    </row>
    <row r="2480" ht="13.35" customHeight="1" s="162">
      <c r="B2480" s="307" t="n"/>
      <c r="C2480" s="307" t="n"/>
      <c r="E2480" s="307" t="n"/>
      <c r="F2480" s="32" t="n"/>
      <c r="G2480" s="33">
        <f>IF(F2480="", "", IF(OR(ISTEXT(H2480),ISTEXT(F2480)),"",H2480/F2480))</f>
        <v/>
      </c>
      <c r="H2480" s="33" t="n"/>
      <c r="I2480" s="33" t="n"/>
      <c r="J2480" s="33">
        <f>IF(I2480="", "", IF(OR(ISTEXT(I2480),ISTEXT($F2480)),"",I2480*$F2480))</f>
        <v/>
      </c>
      <c r="K2480" s="33" t="n"/>
      <c r="L2480" s="33">
        <f>IF(K2480="", "", IF(OR(ISTEXT(K2480),ISTEXT($F2480)),"",K2480*$F2480))</f>
        <v/>
      </c>
      <c r="M2480" s="30">
        <f>IF(OR(H2480="",H2480=0),"",IF(K2480="",IF(J2480="","",IF(OR(ISTEXT(J2480),ISTEXT(H2480)),"",J2480/H2480)),IF(OR(ISTEXT(L2480),ISTEXT(H2480)),"",L2480/H2480)))</f>
        <v/>
      </c>
    </row>
    <row r="2481" ht="13.35" customHeight="1" s="162">
      <c r="B2481" s="307" t="n"/>
      <c r="C2481" s="307" t="n"/>
      <c r="E2481" s="307" t="n"/>
      <c r="F2481" s="32" t="n"/>
      <c r="G2481" s="33">
        <f>IF(F2481="", "", IF(OR(ISTEXT(H2481),ISTEXT(F2481)),"",H2481/F2481))</f>
        <v/>
      </c>
      <c r="H2481" s="33" t="n"/>
      <c r="I2481" s="33" t="n"/>
      <c r="J2481" s="33">
        <f>IF(I2481="", "", IF(OR(ISTEXT(I2481),ISTEXT($F2481)),"",I2481*$F2481))</f>
        <v/>
      </c>
      <c r="K2481" s="33" t="n"/>
      <c r="L2481" s="33">
        <f>IF(K2481="", "", IF(OR(ISTEXT(K2481),ISTEXT($F2481)),"",K2481*$F2481))</f>
        <v/>
      </c>
      <c r="M2481" s="30">
        <f>IF(OR(H2481="",H2481=0),"",IF(K2481="",IF(J2481="","",IF(OR(ISTEXT(J2481),ISTEXT(H2481)),"",J2481/H2481)),IF(OR(ISTEXT(L2481),ISTEXT(H2481)),"",L2481/H2481)))</f>
        <v/>
      </c>
    </row>
    <row r="2482" ht="13.35" customHeight="1" s="162">
      <c r="B2482" s="307" t="n"/>
      <c r="C2482" s="307" t="n"/>
      <c r="E2482" s="307" t="n"/>
      <c r="F2482" s="32" t="n"/>
      <c r="G2482" s="33">
        <f>IF(F2482="", "", IF(OR(ISTEXT(H2482),ISTEXT(F2482)),"",H2482/F2482))</f>
        <v/>
      </c>
      <c r="H2482" s="33" t="n"/>
      <c r="I2482" s="33" t="n"/>
      <c r="J2482" s="33">
        <f>IF(I2482="", "", IF(OR(ISTEXT(I2482),ISTEXT($F2482)),"",I2482*$F2482))</f>
        <v/>
      </c>
      <c r="K2482" s="33" t="n"/>
      <c r="L2482" s="33">
        <f>IF(K2482="", "", IF(OR(ISTEXT(K2482),ISTEXT($F2482)),"",K2482*$F2482))</f>
        <v/>
      </c>
      <c r="M2482" s="30">
        <f>IF(OR(H2482="",H2482=0),"",IF(K2482="",IF(J2482="","",IF(OR(ISTEXT(J2482),ISTEXT(H2482)),"",J2482/H2482)),IF(OR(ISTEXT(L2482),ISTEXT(H2482)),"",L2482/H2482)))</f>
        <v/>
      </c>
    </row>
    <row r="2483" ht="13.35" customHeight="1" s="162">
      <c r="B2483" s="307" t="n"/>
      <c r="C2483" s="307" t="n"/>
      <c r="E2483" s="307" t="n"/>
      <c r="F2483" s="32" t="n"/>
      <c r="G2483" s="33">
        <f>IF(F2483="", "", IF(OR(ISTEXT(H2483),ISTEXT(F2483)),"",H2483/F2483))</f>
        <v/>
      </c>
      <c r="H2483" s="33" t="n"/>
      <c r="I2483" s="33" t="n"/>
      <c r="J2483" s="33">
        <f>IF(I2483="", "", IF(OR(ISTEXT(I2483),ISTEXT($F2483)),"",I2483*$F2483))</f>
        <v/>
      </c>
      <c r="K2483" s="33" t="n"/>
      <c r="L2483" s="33">
        <f>IF(K2483="", "", IF(OR(ISTEXT(K2483),ISTEXT($F2483)),"",K2483*$F2483))</f>
        <v/>
      </c>
      <c r="M2483" s="30">
        <f>IF(OR(H2483="",H2483=0),"",IF(K2483="",IF(J2483="","",IF(OR(ISTEXT(J2483),ISTEXT(H2483)),"",J2483/H2483)),IF(OR(ISTEXT(L2483),ISTEXT(H2483)),"",L2483/H2483)))</f>
        <v/>
      </c>
    </row>
    <row r="2484" ht="13.35" customHeight="1" s="162">
      <c r="B2484" s="307" t="n"/>
      <c r="C2484" s="307" t="n"/>
      <c r="E2484" s="307" t="n"/>
      <c r="F2484" s="32" t="n"/>
      <c r="G2484" s="33">
        <f>IF(F2484="", "", IF(OR(ISTEXT(H2484),ISTEXT(F2484)),"",H2484/F2484))</f>
        <v/>
      </c>
      <c r="H2484" s="33" t="n"/>
      <c r="I2484" s="33" t="n"/>
      <c r="J2484" s="33">
        <f>IF(I2484="", "", IF(OR(ISTEXT(I2484),ISTEXT($F2484)),"",I2484*$F2484))</f>
        <v/>
      </c>
      <c r="K2484" s="33" t="n"/>
      <c r="L2484" s="33">
        <f>IF(K2484="", "", IF(OR(ISTEXT(K2484),ISTEXT($F2484)),"",K2484*$F2484))</f>
        <v/>
      </c>
      <c r="M2484" s="30">
        <f>IF(OR(H2484="",H2484=0),"",IF(K2484="",IF(J2484="","",IF(OR(ISTEXT(J2484),ISTEXT(H2484)),"",J2484/H2484)),IF(OR(ISTEXT(L2484),ISTEXT(H2484)),"",L2484/H2484)))</f>
        <v/>
      </c>
    </row>
    <row r="2485" ht="13.35" customHeight="1" s="162">
      <c r="B2485" s="307" t="n"/>
      <c r="C2485" s="307" t="n"/>
      <c r="E2485" s="307" t="n"/>
      <c r="F2485" s="32" t="n"/>
      <c r="G2485" s="33">
        <f>IF(F2485="", "", IF(OR(ISTEXT(H2485),ISTEXT(F2485)),"",H2485/F2485))</f>
        <v/>
      </c>
      <c r="H2485" s="33" t="n"/>
      <c r="I2485" s="33" t="n"/>
      <c r="J2485" s="33">
        <f>IF(I2485="", "", IF(OR(ISTEXT(I2485),ISTEXT($F2485)),"",I2485*$F2485))</f>
        <v/>
      </c>
      <c r="K2485" s="33" t="n"/>
      <c r="L2485" s="33">
        <f>IF(K2485="", "", IF(OR(ISTEXT(K2485),ISTEXT($F2485)),"",K2485*$F2485))</f>
        <v/>
      </c>
      <c r="M2485" s="30">
        <f>IF(OR(H2485="",H2485=0),"",IF(K2485="",IF(J2485="","",IF(OR(ISTEXT(J2485),ISTEXT(H2485)),"",J2485/H2485)),IF(OR(ISTEXT(L2485),ISTEXT(H2485)),"",L2485/H2485)))</f>
        <v/>
      </c>
    </row>
    <row r="2486" ht="13.35" customHeight="1" s="162">
      <c r="B2486" s="307" t="n"/>
      <c r="C2486" s="307" t="n"/>
      <c r="E2486" s="307" t="n"/>
      <c r="F2486" s="32" t="n"/>
      <c r="G2486" s="33">
        <f>IF(F2486="", "", IF(OR(ISTEXT(H2486),ISTEXT(F2486)),"",H2486/F2486))</f>
        <v/>
      </c>
      <c r="H2486" s="33" t="n"/>
      <c r="I2486" s="33" t="n"/>
      <c r="J2486" s="33">
        <f>IF(I2486="", "", IF(OR(ISTEXT(I2486),ISTEXT($F2486)),"",I2486*$F2486))</f>
        <v/>
      </c>
      <c r="K2486" s="33" t="n"/>
      <c r="L2486" s="33">
        <f>IF(K2486="", "", IF(OR(ISTEXT(K2486),ISTEXT($F2486)),"",K2486*$F2486))</f>
        <v/>
      </c>
      <c r="M2486" s="30">
        <f>IF(OR(H2486="",H2486=0),"",IF(K2486="",IF(J2486="","",IF(OR(ISTEXT(J2486),ISTEXT(H2486)),"",J2486/H2486)),IF(OR(ISTEXT(L2486),ISTEXT(H2486)),"",L2486/H2486)))</f>
        <v/>
      </c>
    </row>
    <row r="2487" ht="13.35" customHeight="1" s="162">
      <c r="B2487" s="307" t="n"/>
      <c r="C2487" s="307" t="n"/>
      <c r="E2487" s="307" t="n"/>
      <c r="F2487" s="32" t="n"/>
      <c r="G2487" s="33">
        <f>IF(F2487="", "", IF(OR(ISTEXT(H2487),ISTEXT(F2487)),"",H2487/F2487))</f>
        <v/>
      </c>
      <c r="H2487" s="33" t="n"/>
      <c r="I2487" s="33" t="n"/>
      <c r="J2487" s="33">
        <f>IF(I2487="", "", IF(OR(ISTEXT(I2487),ISTEXT($F2487)),"",I2487*$F2487))</f>
        <v/>
      </c>
      <c r="K2487" s="33" t="n"/>
      <c r="L2487" s="33">
        <f>IF(K2487="", "", IF(OR(ISTEXT(K2487),ISTEXT($F2487)),"",K2487*$F2487))</f>
        <v/>
      </c>
      <c r="M2487" s="30">
        <f>IF(OR(H2487="",H2487=0),"",IF(K2487="",IF(J2487="","",IF(OR(ISTEXT(J2487),ISTEXT(H2487)),"",J2487/H2487)),IF(OR(ISTEXT(L2487),ISTEXT(H2487)),"",L2487/H2487)))</f>
        <v/>
      </c>
    </row>
    <row r="2488" ht="13.35" customHeight="1" s="162">
      <c r="B2488" s="307" t="n"/>
      <c r="C2488" s="307" t="n"/>
      <c r="E2488" s="307" t="n"/>
      <c r="F2488" s="32" t="n"/>
      <c r="G2488" s="33">
        <f>IF(F2488="", "", IF(OR(ISTEXT(H2488),ISTEXT(F2488)),"",H2488/F2488))</f>
        <v/>
      </c>
      <c r="H2488" s="33" t="n"/>
      <c r="I2488" s="33" t="n"/>
      <c r="J2488" s="33">
        <f>IF(I2488="", "", IF(OR(ISTEXT(I2488),ISTEXT($F2488)),"",I2488*$F2488))</f>
        <v/>
      </c>
      <c r="K2488" s="33" t="n"/>
      <c r="L2488" s="33">
        <f>IF(K2488="", "", IF(OR(ISTEXT(K2488),ISTEXT($F2488)),"",K2488*$F2488))</f>
        <v/>
      </c>
      <c r="M2488" s="30">
        <f>IF(OR(H2488="",H2488=0),"",IF(K2488="",IF(J2488="","",IF(OR(ISTEXT(J2488),ISTEXT(H2488)),"",J2488/H2488)),IF(OR(ISTEXT(L2488),ISTEXT(H2488)),"",L2488/H2488)))</f>
        <v/>
      </c>
    </row>
    <row r="2489" ht="13.35" customHeight="1" s="162">
      <c r="B2489" s="307" t="n"/>
      <c r="C2489" s="307" t="n"/>
      <c r="E2489" s="307" t="n"/>
      <c r="F2489" s="32" t="n"/>
      <c r="G2489" s="33">
        <f>IF(F2489="", "", IF(OR(ISTEXT(H2489),ISTEXT(F2489)),"",H2489/F2489))</f>
        <v/>
      </c>
      <c r="H2489" s="33" t="n"/>
      <c r="I2489" s="33" t="n"/>
      <c r="J2489" s="33">
        <f>IF(I2489="", "", IF(OR(ISTEXT(I2489),ISTEXT($F2489)),"",I2489*$F2489))</f>
        <v/>
      </c>
      <c r="K2489" s="33" t="n"/>
      <c r="L2489" s="33">
        <f>IF(K2489="", "", IF(OR(ISTEXT(K2489),ISTEXT($F2489)),"",K2489*$F2489))</f>
        <v/>
      </c>
      <c r="M2489" s="30">
        <f>IF(OR(H2489="",H2489=0),"",IF(K2489="",IF(J2489="","",IF(OR(ISTEXT(J2489),ISTEXT(H2489)),"",J2489/H2489)),IF(OR(ISTEXT(L2489),ISTEXT(H2489)),"",L2489/H2489)))</f>
        <v/>
      </c>
    </row>
    <row r="2490" ht="13.35" customHeight="1" s="162">
      <c r="B2490" s="42" t="n"/>
      <c r="C2490" s="231" t="inlineStr">
        <is>
          <t>Subtotal (this page)</t>
        </is>
      </c>
      <c r="D2490" s="159" t="n"/>
      <c r="E2490" s="42" t="n"/>
      <c r="F2490" s="42" t="n"/>
      <c r="G2490" s="43" t="n"/>
      <c r="H2490" s="43">
        <f>IF(SUM(H2452:H2489)=0,"",SUM(H2452:H2489))</f>
        <v/>
      </c>
      <c r="I2490" s="43" t="n"/>
      <c r="J2490" s="43">
        <f>IF(SUM(J2452:J2489)=0,"",SUM(J2452:J2489))</f>
        <v/>
      </c>
      <c r="K2490" s="43" t="n"/>
      <c r="L2490" s="43">
        <f>IF(SUM(L2452:L2489)=0,"",SUM(L2452:L2489))</f>
        <v/>
      </c>
      <c r="M2490" s="35">
        <f>IF(OR(H2490="",H2490=0),"",IF(L2490="",IF(J2490="","",IF(OR(ISTEXT(J2490),ISTEXT(H2490)),"",J2490/H2490)),IF(OR(ISTEXT(L2490),ISTEXT(H2490)),"",L2490/H2490)))</f>
        <v/>
      </c>
    </row>
    <row r="2491" ht="13.35" customHeight="1" s="162">
      <c r="B2491" s="188" t="inlineStr">
        <is>
          <t>Return Air Inlets (cont.)</t>
        </is>
      </c>
      <c r="C2491" s="174" t="n"/>
      <c r="D2491" s="174" t="n"/>
      <c r="E2491" s="174" t="n"/>
      <c r="F2491" s="173" t="n"/>
      <c r="G2491" s="233" t="inlineStr">
        <is>
          <t>Design VEL</t>
        </is>
      </c>
      <c r="H2491" s="194" t="inlineStr">
        <is>
          <t>Design CFM</t>
        </is>
      </c>
      <c r="I2491" s="188" t="inlineStr">
        <is>
          <t>Initial</t>
        </is>
      </c>
      <c r="J2491" s="173" t="n"/>
      <c r="K2491" s="188" t="inlineStr">
        <is>
          <t>Final</t>
        </is>
      </c>
      <c r="L2491" s="173" t="n"/>
      <c r="M2491" s="188" t="inlineStr">
        <is>
          <t>%</t>
        </is>
      </c>
    </row>
    <row r="2492" ht="13.35" customHeight="1" s="162">
      <c r="B2492" s="153" t="inlineStr">
        <is>
          <t>No.</t>
        </is>
      </c>
      <c r="C2492" s="188" t="inlineStr">
        <is>
          <t>Area Served</t>
        </is>
      </c>
      <c r="D2492" s="188" t="inlineStr">
        <is>
          <t>Type</t>
        </is>
      </c>
      <c r="E2492" s="188" t="inlineStr">
        <is>
          <t>Size</t>
        </is>
      </c>
      <c r="F2492" s="188" t="inlineStr">
        <is>
          <t>Ak</t>
        </is>
      </c>
      <c r="G2492" s="440" t="n"/>
      <c r="H2492" s="440" t="n"/>
      <c r="I2492" s="188" t="inlineStr">
        <is>
          <t>VEL</t>
        </is>
      </c>
      <c r="J2492" s="188" t="inlineStr">
        <is>
          <t>CFM</t>
        </is>
      </c>
      <c r="K2492" s="188" t="inlineStr">
        <is>
          <t>VEL</t>
        </is>
      </c>
      <c r="L2492" s="188" t="inlineStr">
        <is>
          <t>CFM</t>
        </is>
      </c>
      <c r="M2492" s="440" t="n"/>
    </row>
    <row r="2493" ht="13.35" customHeight="1" s="162">
      <c r="B2493" s="31" t="n"/>
      <c r="C2493" s="31" t="n"/>
      <c r="E2493" s="31" t="n"/>
      <c r="F2493" s="32" t="n"/>
      <c r="G2493" s="33">
        <f>IF(F2493="", "", IF(OR(ISTEXT(H2493),ISTEXT(F2493)),"",H2493/F2493))</f>
        <v/>
      </c>
      <c r="H2493" s="33" t="n"/>
      <c r="I2493" s="33" t="n"/>
      <c r="J2493" s="33">
        <f>IF(I2493="", "", IF(OR(ISTEXT(I2493),ISTEXT($F2493)),"",I2493*$F2493))</f>
        <v/>
      </c>
      <c r="K2493" s="33" t="n"/>
      <c r="L2493" s="33">
        <f>IF(K2493="", "", IF(OR(ISTEXT(K2493),ISTEXT($F2493)),"",K2493*$F2493))</f>
        <v/>
      </c>
      <c r="M2493" s="30">
        <f>IF(OR(H2493="",H2493=0),"",IF(K2493="",IF(J2493="","",IF(OR(ISTEXT(J2493),ISTEXT(H2493)),"",J2493/H2493)),IF(OR(ISTEXT(L2493),ISTEXT(H2493)),"",L2493/H2493)))</f>
        <v/>
      </c>
    </row>
    <row r="2494" ht="13.35" customHeight="1" s="162">
      <c r="B2494" s="31" t="n"/>
      <c r="C2494" s="31" t="n"/>
      <c r="E2494" s="31" t="n"/>
      <c r="F2494" s="32" t="n"/>
      <c r="G2494" s="33">
        <f>IF(F2494="", "", IF(OR(ISTEXT(H2494),ISTEXT(F2494)),"",H2494/F2494))</f>
        <v/>
      </c>
      <c r="H2494" s="33" t="n"/>
      <c r="I2494" s="33" t="n"/>
      <c r="J2494" s="33">
        <f>IF(I2494="", "", IF(OR(ISTEXT(I2494),ISTEXT($F2494)),"",I2494*$F2494))</f>
        <v/>
      </c>
      <c r="K2494" s="33" t="n"/>
      <c r="L2494" s="33">
        <f>IF(K2494="", "", IF(OR(ISTEXT(K2494),ISTEXT($F2494)),"",K2494*$F2494))</f>
        <v/>
      </c>
      <c r="M2494" s="30">
        <f>IF(OR(H2494="",H2494=0),"",IF(K2494="",IF(J2494="","",IF(OR(ISTEXT(J2494),ISTEXT(H2494)),"",J2494/H2494)),IF(OR(ISTEXT(L2494),ISTEXT(H2494)),"",L2494/H2494)))</f>
        <v/>
      </c>
    </row>
    <row r="2495" ht="13.35" customHeight="1" s="162">
      <c r="B2495" s="31" t="n"/>
      <c r="C2495" s="31" t="n"/>
      <c r="E2495" s="31" t="n"/>
      <c r="F2495" s="32" t="n"/>
      <c r="G2495" s="33">
        <f>IF(F2495="", "", IF(OR(ISTEXT(H2495),ISTEXT(F2495)),"",H2495/F2495))</f>
        <v/>
      </c>
      <c r="H2495" s="33" t="n"/>
      <c r="I2495" s="33" t="n"/>
      <c r="J2495" s="33">
        <f>IF(I2495="", "", IF(OR(ISTEXT(I2495),ISTEXT($F2495)),"",I2495*$F2495))</f>
        <v/>
      </c>
      <c r="K2495" s="33" t="n"/>
      <c r="L2495" s="33">
        <f>IF(K2495="", "", IF(OR(ISTEXT(K2495),ISTEXT($F2495)),"",K2495*$F2495))</f>
        <v/>
      </c>
      <c r="M2495" s="30">
        <f>IF(OR(H2495="",H2495=0),"",IF(K2495="",IF(J2495="","",IF(OR(ISTEXT(J2495),ISTEXT(H2495)),"",J2495/H2495)),IF(OR(ISTEXT(L2495),ISTEXT(H2495)),"",L2495/H2495)))</f>
        <v/>
      </c>
    </row>
    <row r="2496" ht="13.35" customHeight="1" s="162">
      <c r="B2496" s="31" t="n"/>
      <c r="C2496" s="31" t="n"/>
      <c r="E2496" s="31" t="n"/>
      <c r="F2496" s="32" t="n"/>
      <c r="G2496" s="33">
        <f>IF(F2496="", "", IF(OR(ISTEXT(H2496),ISTEXT(F2496)),"",H2496/F2496))</f>
        <v/>
      </c>
      <c r="H2496" s="33" t="n"/>
      <c r="I2496" s="33" t="n"/>
      <c r="J2496" s="33">
        <f>IF(I2496="", "", IF(OR(ISTEXT(I2496),ISTEXT($F2496)),"",I2496*$F2496))</f>
        <v/>
      </c>
      <c r="K2496" s="33" t="n"/>
      <c r="L2496" s="33">
        <f>IF(K2496="", "", IF(OR(ISTEXT(K2496),ISTEXT($F2496)),"",K2496*$F2496))</f>
        <v/>
      </c>
      <c r="M2496" s="30">
        <f>IF(OR(H2496="",H2496=0),"",IF(K2496="",IF(J2496="","",IF(OR(ISTEXT(J2496),ISTEXT(H2496)),"",J2496/H2496)),IF(OR(ISTEXT(L2496),ISTEXT(H2496)),"",L2496/H2496)))</f>
        <v/>
      </c>
    </row>
    <row r="2497" ht="13.35" customHeight="1" s="162">
      <c r="B2497" s="42" t="n"/>
      <c r="C2497" s="231" t="inlineStr">
        <is>
          <t>Subtotal (this page)</t>
        </is>
      </c>
      <c r="D2497" s="159" t="n"/>
      <c r="E2497" s="42" t="n"/>
      <c r="F2497" s="42" t="n"/>
      <c r="G2497" s="43" t="n"/>
      <c r="H2497" s="43">
        <f>IF(SUM(H2493:H2496)=0,"",SUM(H2493:H2496))</f>
        <v/>
      </c>
      <c r="I2497" s="42" t="n"/>
      <c r="J2497" s="43">
        <f>IF(SUM(J2493:J2496)=0,"",SUM(J2493:J2496))</f>
        <v/>
      </c>
      <c r="K2497" s="42" t="n"/>
      <c r="L2497" s="43">
        <f>IF(SUM(L2493:L2496)=0,"",SUM(L2493:L2496))</f>
        <v/>
      </c>
      <c r="M2497" s="35">
        <f>IF(OR(H2497="",H2497=0),"",IF(L2497="",IF(J2497="","",IF(OR(ISTEXT(J2497),ISTEXT(H2497)),"",J2497/H2497)),IF(OR(ISTEXT(L2497),ISTEXT(H2497)),"",L2497/H2497)))</f>
        <v/>
      </c>
    </row>
    <row r="2498" ht="13.35" customHeight="1" s="162">
      <c r="B2498" s="188" t="inlineStr">
        <is>
          <t>Remarks (cont.)</t>
        </is>
      </c>
      <c r="C2498" s="173" t="n"/>
      <c r="D2498" s="154" t="n"/>
      <c r="E2498" s="174" t="n"/>
      <c r="F2498" s="174" t="n"/>
      <c r="G2498" s="174" t="n"/>
      <c r="H2498" s="174" t="n"/>
      <c r="I2498" s="174" t="n"/>
      <c r="J2498" s="174" t="n"/>
      <c r="K2498" s="174" t="n"/>
      <c r="L2498" s="174" t="n"/>
      <c r="M2498" s="173" t="n"/>
    </row>
    <row r="2499" ht="13.35" customHeight="1" s="162">
      <c r="B2499" s="154" t="n"/>
      <c r="C2499" s="174" t="n"/>
      <c r="D2499" s="174" t="n"/>
      <c r="E2499" s="174" t="n"/>
      <c r="F2499" s="174" t="n"/>
      <c r="G2499" s="174" t="n"/>
      <c r="H2499" s="174" t="n"/>
      <c r="I2499" s="174" t="n"/>
      <c r="J2499" s="174" t="n"/>
      <c r="K2499" s="174" t="n"/>
      <c r="L2499" s="174" t="n"/>
      <c r="M2499" s="173" t="n"/>
    </row>
    <row r="2500" ht="13.35" customHeight="1" s="162">
      <c r="B2500" s="200" t="inlineStr">
        <is>
          <t>System</t>
        </is>
      </c>
      <c r="C2500" s="403" t="n"/>
      <c r="D2500" s="209">
        <f>IF('{Equipment Data Entry}'!B31="","",'{Equipment Data Entry}'!B31)</f>
        <v/>
      </c>
      <c r="E2500" s="418" t="n"/>
      <c r="F2500" s="403" t="n"/>
      <c r="G2500" s="200" t="inlineStr">
        <is>
          <t>Service</t>
        </is>
      </c>
      <c r="H2500" s="403" t="n"/>
      <c r="I2500" s="210">
        <f>IF('{Equipment Data Entry}'!C31="","",'{Equipment Data Entry}'!C31)</f>
        <v/>
      </c>
      <c r="J2500" s="418" t="n"/>
      <c r="K2500" s="418" t="n"/>
      <c r="L2500" s="418" t="n"/>
      <c r="M2500" s="403" t="n"/>
    </row>
    <row r="2501" ht="13.35" customHeight="1" s="162">
      <c r="B2501" s="422" t="n"/>
      <c r="C2501" s="423" t="n"/>
      <c r="D2501" s="422" t="n"/>
      <c r="E2501" s="424" t="n"/>
      <c r="F2501" s="423" t="n"/>
      <c r="G2501" s="422" t="n"/>
      <c r="H2501" s="423" t="n"/>
      <c r="I2501" s="422" t="n"/>
      <c r="J2501" s="424" t="n"/>
      <c r="K2501" s="424" t="n"/>
      <c r="L2501" s="424" t="n"/>
      <c r="M2501" s="423" t="n"/>
    </row>
    <row r="2502" ht="13.35" customHeight="1" s="162">
      <c r="B2502" s="425" t="inlineStr">
        <is>
          <t>Drive Type:</t>
        </is>
      </c>
      <c r="D2502" s="426" t="n"/>
      <c r="E2502" s="425" t="inlineStr">
        <is>
          <t>Rotation – Design:</t>
        </is>
      </c>
      <c r="G2502" s="426" t="n"/>
      <c r="I2502" s="425" t="inlineStr">
        <is>
          <t>Actual:</t>
        </is>
      </c>
      <c r="J2502" s="426" t="n"/>
    </row>
    <row r="2503" ht="13.35" customHeight="1" s="162">
      <c r="B2503" s="200" t="inlineStr">
        <is>
          <t>Unit Data</t>
        </is>
      </c>
      <c r="C2503" s="400" t="n"/>
      <c r="D2503" s="400" t="n"/>
      <c r="E2503" s="400" t="n"/>
      <c r="F2503" s="400" t="n"/>
      <c r="G2503" s="401" t="n"/>
      <c r="I2503" s="200" t="inlineStr">
        <is>
          <t>Design and Performance Data</t>
        </is>
      </c>
      <c r="J2503" s="400" t="n"/>
      <c r="K2503" s="400" t="n"/>
      <c r="L2503" s="401" t="n"/>
      <c r="M2503" s="283" t="n"/>
    </row>
    <row r="2504" ht="13.35" customHeight="1" s="162">
      <c r="B2504" s="199" t="inlineStr">
        <is>
          <t>Manufacturer</t>
        </is>
      </c>
      <c r="C2504" s="401" t="n"/>
      <c r="D2504" s="204">
        <f>IF('{Equipment Data Entry}'!E31="","",'{Equipment Data Entry}'!E31)</f>
        <v/>
      </c>
      <c r="E2504" s="400" t="n"/>
      <c r="F2504" s="400" t="n"/>
      <c r="G2504" s="401" t="n"/>
      <c r="I2504" s="199" t="inlineStr">
        <is>
          <t>Design Criteria</t>
        </is>
      </c>
      <c r="J2504" s="401" t="n"/>
      <c r="K2504" s="199" t="inlineStr">
        <is>
          <t>Design</t>
        </is>
      </c>
      <c r="L2504" s="199" t="inlineStr">
        <is>
          <t>Actual</t>
        </is>
      </c>
    </row>
    <row r="2505" ht="13.35" customHeight="1" s="162">
      <c r="B2505" s="199" t="inlineStr">
        <is>
          <t>Model Number</t>
        </is>
      </c>
      <c r="C2505" s="401" t="n"/>
      <c r="D2505" s="204">
        <f>IF('{Equipment Data Entry}'!F31="","",'{Equipment Data Entry}'!F31)</f>
        <v/>
      </c>
      <c r="E2505" s="400" t="n"/>
      <c r="F2505" s="400" t="n"/>
      <c r="G2505" s="401" t="n"/>
      <c r="I2505" s="199" t="inlineStr">
        <is>
          <t>Total Airflow</t>
        </is>
      </c>
      <c r="J2505" s="401" t="n"/>
      <c r="K2505" s="24">
        <f>H2539</f>
        <v/>
      </c>
      <c r="L2505" s="24">
        <f>L2539</f>
        <v/>
      </c>
      <c r="M2505" s="22">
        <f>IF(OR(L2505="",K2505="",K2505=0),"",IF(OR(ISTEXT(L2505),ISTEXT(K2505)),"",L2505/K2505))</f>
        <v/>
      </c>
    </row>
    <row r="2506" ht="13.35" customHeight="1" s="162">
      <c r="B2506" s="199" t="inlineStr">
        <is>
          <t>Serial Number</t>
        </is>
      </c>
      <c r="C2506" s="401" t="n"/>
      <c r="D2506" s="204" t="n"/>
      <c r="E2506" s="400" t="n"/>
      <c r="F2506" s="400" t="n"/>
      <c r="G2506" s="401" t="n"/>
      <c r="I2506" s="199" t="inlineStr">
        <is>
          <t>Outside Airflow</t>
        </is>
      </c>
      <c r="J2506" s="401" t="n"/>
      <c r="K2506" s="24">
        <f>IF(N(H2547)=0,"",H2547)</f>
        <v/>
      </c>
      <c r="L2506" s="24">
        <f>L2547</f>
        <v/>
      </c>
      <c r="M2506" s="22">
        <f>IF(OR(L2506="",K2506="",K2506=0),"",IF(OR(ISTEXT(L2506),ISTEXT(K2506)),"",L2506/K2506))</f>
        <v/>
      </c>
    </row>
    <row r="2507" ht="13.35" customHeight="1" s="162">
      <c r="B2507" s="199" t="inlineStr">
        <is>
          <t>Area Served</t>
        </is>
      </c>
      <c r="C2507" s="401" t="n"/>
      <c r="D2507" s="204">
        <f>I2500</f>
        <v/>
      </c>
      <c r="E2507" s="400" t="n"/>
      <c r="F2507" s="400" t="n"/>
      <c r="G2507" s="401" t="n"/>
      <c r="I2507" s="199" t="inlineStr">
        <is>
          <t>Return Airflow</t>
        </is>
      </c>
      <c r="J2507" s="401" t="n"/>
      <c r="K2507" s="24">
        <f>IF(K2505="","",IF(ISTEXT(K2505),"",K2505-N(K2506)))</f>
        <v/>
      </c>
      <c r="L2507" s="24">
        <f>IF(L2505="","",IF(ISTEXT(L2505),"",L2505-N(L2506)))</f>
        <v/>
      </c>
    </row>
    <row r="2508" ht="13.35" customHeight="1" s="162">
      <c r="B2508" s="199" t="inlineStr">
        <is>
          <t>Location</t>
        </is>
      </c>
      <c r="C2508" s="401" t="n"/>
      <c r="D2508" s="204">
        <f>IF('{Equipment Data Entry}'!D31="","",'{Equipment Data Entry}'!D31)</f>
        <v/>
      </c>
      <c r="E2508" s="400" t="n"/>
      <c r="F2508" s="400" t="n"/>
      <c r="G2508" s="401" t="n"/>
      <c r="I2508" s="199" t="inlineStr">
        <is>
          <t>Unit ESP</t>
        </is>
      </c>
      <c r="J2508" s="401" t="n"/>
      <c r="K2508" s="71">
        <f>IF('{Equipment Data Entry}'!H31="","",'{Equipment Data Entry}'!H31)</f>
        <v/>
      </c>
      <c r="L2508" s="29">
        <f>I2525</f>
        <v/>
      </c>
    </row>
    <row r="2509" ht="13.35" customHeight="1" s="162">
      <c r="I2509" s="199" t="inlineStr">
        <is>
          <t>Fan RPMs</t>
        </is>
      </c>
      <c r="J2509" s="401" t="n"/>
      <c r="K2509" s="24">
        <f>IF('{Equipment Data Entry}'!I31="","",'{Equipment Data Entry}'!I31)</f>
        <v/>
      </c>
      <c r="L2509" s="24">
        <f>IF(L2518="","",L2518)</f>
        <v/>
      </c>
    </row>
    <row r="2510" ht="13.35" customHeight="1" s="162">
      <c r="B2510" s="200" t="inlineStr">
        <is>
          <t>Motor Data</t>
        </is>
      </c>
      <c r="C2510" s="400" t="n"/>
      <c r="D2510" s="400" t="n"/>
      <c r="E2510" s="400" t="n"/>
      <c r="F2510" s="400" t="n"/>
      <c r="G2510" s="401" t="n"/>
      <c r="I2510" s="199" t="inlineStr">
        <is>
          <t>Filter Type/Size/Qty</t>
        </is>
      </c>
      <c r="J2510" s="400" t="n"/>
      <c r="K2510" s="401" t="n"/>
      <c r="L2510" s="24" t="n"/>
      <c r="M2510" s="401" t="n"/>
    </row>
    <row r="2511" ht="13.35" customHeight="1" s="162">
      <c r="B2511" s="199" t="inlineStr">
        <is>
          <t>Manufacturer</t>
        </is>
      </c>
      <c r="C2511" s="401" t="n"/>
      <c r="D2511" s="203" t="n"/>
      <c r="E2511" s="400" t="n"/>
      <c r="F2511" s="400" t="n"/>
      <c r="G2511" s="401" t="n"/>
      <c r="I2511" s="200" t="inlineStr">
        <is>
          <t>Drive Data</t>
        </is>
      </c>
      <c r="J2511" s="400" t="n"/>
      <c r="K2511" s="400" t="n"/>
      <c r="L2511" s="401" t="n"/>
    </row>
    <row r="2512" ht="13.35" customHeight="1" s="162">
      <c r="B2512" s="199" t="inlineStr">
        <is>
          <t>Horsepower</t>
        </is>
      </c>
      <c r="C2512" s="401" t="n"/>
      <c r="D2512" s="28">
        <f>IF('{Equipment Data Entry}'!G31="","",'{Equipment Data Entry}'!G31)</f>
        <v/>
      </c>
      <c r="E2512" s="21" t="inlineStr">
        <is>
          <t>RPM</t>
        </is>
      </c>
      <c r="F2512" s="24" t="n"/>
      <c r="G2512" s="199" t="inlineStr">
        <is>
          <t>SF</t>
        </is>
      </c>
      <c r="I2512" s="199" t="inlineStr">
        <is>
          <t>Motor sheave</t>
        </is>
      </c>
      <c r="J2512" s="400" t="n"/>
      <c r="K2512" s="24">
        <f>IF('{Equipment Data Entry}'!J31="","",'{Equipment Data Entry}'!J31)</f>
        <v/>
      </c>
      <c r="L2512" s="21" t="inlineStr">
        <is>
          <t>Bore</t>
        </is>
      </c>
      <c r="M2512" s="208"/>
    </row>
    <row r="2513" ht="13.35" customHeight="1" s="162">
      <c r="B2513" s="198">
        <f>IF('{Equipment Data Entry}'!N31="","",'{Equipment Data Entry}'!N31)</f>
        <v/>
      </c>
      <c r="C2513" s="198">
        <f>IF('{Equipment Data Entry}'!O31="","",'{Equipment Data Entry}'!O31)</f>
        <v/>
      </c>
      <c r="D2513" s="21" t="inlineStr">
        <is>
          <t>FLA</t>
        </is>
      </c>
      <c r="E2513" s="25" t="n"/>
      <c r="F2513" s="21" t="inlineStr">
        <is>
          <t>Frame</t>
        </is>
      </c>
      <c r="G2513" s="208" t="n"/>
      <c r="I2513" s="199" t="inlineStr">
        <is>
          <t>Fan pulley</t>
        </is>
      </c>
      <c r="J2513" s="400" t="n"/>
      <c r="K2513" s="24">
        <f>IF('{Equipment Data Entry}'!K31="","",'{Equipment Data Entry}'!K31)</f>
        <v/>
      </c>
      <c r="L2513" s="21" t="inlineStr">
        <is>
          <t>Bore</t>
        </is>
      </c>
      <c r="M2513" s="208"/>
    </row>
    <row r="2514" ht="13.35" customHeight="1" s="162">
      <c r="B2514" s="199" t="inlineStr">
        <is>
          <t>Corrected FLA</t>
        </is>
      </c>
      <c r="C2514" s="401" t="n"/>
      <c r="D2514" s="27">
        <f>IF(OR(E2515="",E2513="",B2513=""),"",IF(OR(ISTEXT(B2513),COUNT(E2515:G2515)=0,ISTEXT(E2513)),"",B2513/AVERAGE(E2515:G2515)*E2513))</f>
        <v/>
      </c>
      <c r="E2514" s="199" t="inlineStr">
        <is>
          <t>Estimated BHP</t>
        </is>
      </c>
      <c r="F2514" s="401" t="n"/>
      <c r="G2514" s="27">
        <f>IF(OR(COUNT(E2516:G2516)=0,IF(N(E2517)&gt;0,E2517,N(D2512))=0,IF(N(D2514)&gt;0,D2514,N(E2513))=0),"",IF(N(E2517)&gt;0,E2517,N(D2512))*AVERAGE(E2516:G2516)/IF(N(D2514)&gt;0,D2514,N(E2513)))</f>
        <v/>
      </c>
      <c r="I2514" s="199" t="inlineStr">
        <is>
          <t>Belt(s)</t>
        </is>
      </c>
      <c r="J2514" s="208">
        <f>IF('{Equipment Data Entry}'!L31="","",'{Equipment Data Entry}'!L31)</f>
        <v/>
      </c>
      <c r="K2514" s="199" t="inlineStr">
        <is>
          <t>C to C</t>
        </is>
      </c>
      <c r="L2514" s="64">
        <f>IF('{Equipment Data Entry}'!M31="","",'{Equipment Data Entry}'!M31)</f>
        <v/>
      </c>
    </row>
    <row r="2515" ht="13.35" customHeight="1" s="162">
      <c r="B2515" s="199" t="inlineStr">
        <is>
          <t>Measured Voltage</t>
        </is>
      </c>
      <c r="C2515" s="400" t="n"/>
      <c r="D2515" s="401" t="n"/>
      <c r="E2515" s="24" t="n"/>
      <c r="F2515" s="24" t="n"/>
      <c r="G2515" s="24" t="n"/>
      <c r="I2515" s="199" t="inlineStr">
        <is>
          <t>Final Settings</t>
        </is>
      </c>
      <c r="J2515" s="400" t="n"/>
      <c r="K2515" s="401" t="n"/>
      <c r="L2515" s="24" t="n"/>
      <c r="M2515" s="401" t="n"/>
    </row>
    <row r="2516" ht="13.35" customHeight="1" s="162">
      <c r="B2516" s="199" t="inlineStr">
        <is>
          <t>Measured Amperage</t>
        </is>
      </c>
      <c r="C2516" s="400" t="n"/>
      <c r="D2516" s="401" t="n"/>
      <c r="E2516" s="25" t="n"/>
      <c r="F2516" s="25" t="n"/>
      <c r="G2516" s="25" t="n"/>
      <c r="I2516" s="205" t="inlineStr">
        <is>
          <t>RPM Data</t>
        </is>
      </c>
      <c r="J2516" s="401" t="n"/>
      <c r="K2516" s="205" t="inlineStr">
        <is>
          <t>Initial</t>
        </is>
      </c>
      <c r="L2516" s="205" t="inlineStr">
        <is>
          <t>Final</t>
        </is>
      </c>
    </row>
    <row r="2517" ht="13.35" customHeight="1" s="162">
      <c r="B2517" s="199" t="inlineStr">
        <is>
          <t>Motor HP (nameplate)</t>
        </is>
      </c>
      <c r="C2517" s="400"/>
      <c r="D2517" s="401"/>
      <c r="E2517" s="24"/>
      <c r="F2517" s="24"/>
      <c r="G2517" s="24"/>
      <c r="I2517" s="199" t="inlineStr">
        <is>
          <t>Motor RPM</t>
        </is>
      </c>
      <c r="J2517" s="401" t="n"/>
      <c r="K2517" s="24" t="n"/>
      <c r="L2517" s="24" t="n"/>
    </row>
    <row r="2518" ht="13.35" customHeight="1" s="162">
      <c r="B2518" s="200" t="inlineStr">
        <is>
          <t>Static Pressure Profile (in. w.g.)</t>
        </is>
      </c>
      <c r="C2518" s="400" t="n"/>
      <c r="D2518" s="400" t="n"/>
      <c r="E2518" s="400" t="n"/>
      <c r="F2518" s="400" t="n"/>
      <c r="G2518" s="401" t="n"/>
      <c r="I2518" s="199" t="inlineStr">
        <is>
          <t>Fan RPM</t>
        </is>
      </c>
      <c r="J2518" s="401" t="n"/>
      <c r="K2518" s="24" t="n"/>
      <c r="L2518" s="24" t="n"/>
    </row>
    <row r="2519" ht="13.35" customHeight="1" s="162">
      <c r="B2519" s="490">
        <f>IFERROR(INDEX('{Dropdowns}'!$AI$2:$AO$7,MATCH($D$2522,'{Dropdowns}'!$AH$2:$AH$7,0),1),"")</f>
        <v/>
      </c>
      <c r="C2519" s="490">
        <f>IFERROR(INDEX('{Dropdowns}'!$AI$2:$AO$7,MATCH($D$2522,'{Dropdowns}'!$AH$2:$AH$7,0),2),"")</f>
        <v/>
      </c>
      <c r="D2519" s="490">
        <f>IFERROR(INDEX('{Dropdowns}'!$AI$2:$AO$7,MATCH($D$2522,'{Dropdowns}'!$AH$2:$AH$7,0),3),"")</f>
        <v/>
      </c>
      <c r="E2519" s="490">
        <f>IFERROR(INDEX('{Dropdowns}'!$AI$2:$AO$7,MATCH($D$2522,'{Dropdowns}'!$AH$2:$AH$7,0),4),"")</f>
        <v/>
      </c>
      <c r="F2519" s="490">
        <f>IFERROR(INDEX('{Dropdowns}'!$AI$2:$AO$7,MATCH($D$2522,'{Dropdowns}'!$AH$2:$AH$7,0),5),"")</f>
        <v/>
      </c>
      <c r="G2519" s="490">
        <f>IFERROR(INDEX('{Dropdowns}'!$AI$2:$AO$7,MATCH($D$2522,'{Dropdowns}'!$AH$2:$AH$7,0),6),"")</f>
        <v/>
      </c>
      <c r="H2519" s="490">
        <f>IFERROR(INDEX('{Dropdowns}'!$AI$2:$AO$7,MATCH($D$2522,'{Dropdowns}'!$AH$2:$AH$7,0),7),"")</f>
        <v/>
      </c>
      <c r="I2519" s="199" t="inlineStr">
        <is>
          <t>VSD Frequency</t>
        </is>
      </c>
      <c r="J2519" s="401" t="n"/>
      <c r="K2519" s="66" t="n"/>
      <c r="L2519" s="66" t="n"/>
    </row>
    <row r="2520" ht="13.35" customHeight="1" s="162">
      <c r="B2520" s="492"/>
      <c r="C2520" s="492"/>
      <c r="D2520" s="492"/>
      <c r="E2520" s="492"/>
      <c r="F2520" s="492"/>
      <c r="G2520" s="492"/>
      <c r="H2520" s="492"/>
      <c r="I2520" s="199" t="inlineStr">
        <is>
          <t>OA Damper Position</t>
        </is>
      </c>
      <c r="J2520" s="400" t="n"/>
      <c r="K2520" s="401" t="n"/>
      <c r="L2520" s="56" t="n"/>
      <c r="Q2520">
        <f>IF(B2520="","",B2520)</f>
        <v/>
      </c>
      <c r="R2520">
        <f>IF(C2519="—",Q2520,IF(C2520="","",C2520))</f>
        <v/>
      </c>
      <c r="S2520">
        <f>IF(D2519="—",R2520,IF(D2520="","",D2520))</f>
        <v/>
      </c>
      <c r="T2520">
        <f>IF(E2519="—",S2520,IF(E2520="","",E2520))</f>
        <v/>
      </c>
      <c r="U2520">
        <f>IF(F2519="—",T2520,IF(F2520="","",F2520))</f>
        <v/>
      </c>
      <c r="V2520">
        <f>IF(G2519="—",U2520,IF(G2520="","",G2520))</f>
        <v/>
      </c>
      <c r="W2520">
        <f>IFERROR(MATCH("Fan",$C$2519:$H$2519,0),"")</f>
        <v/>
      </c>
      <c r="X2520">
        <f>IF(W2520="","",INDEX(P2522:U2522,W2520))</f>
        <v/>
      </c>
      <c r="Y2520">
        <f>IF(W2520="","",INDEX(Q2521:V2521,W2520))</f>
        <v/>
      </c>
    </row>
    <row r="2521" ht="13.35" customHeight="1" s="162">
      <c r="B2521" s="491" t="inlineStr">
        <is>
          <t>Δ</t>
        </is>
      </c>
      <c r="C2521" s="498">
        <f>IF(OR(C2519="—",C2520="",Q2520=""),"",IF(OR(ISTEXT(C2520),ISTEXT(Q2520)),"","Δ "&amp;TEXT(C2520-Q2520,"0.00")))</f>
        <v/>
      </c>
      <c r="D2521" s="498">
        <f>IF(OR(D2519="—",D2520="",R2520=""),"",IF(OR(ISTEXT(D2520),ISTEXT(R2520)),"","Δ "&amp;TEXT(D2520-R2520,"0.00")))</f>
        <v/>
      </c>
      <c r="E2521" s="498">
        <f>IF(OR(E2519="—",E2520="",S2520=""),"",IF(OR(ISTEXT(E2520),ISTEXT(S2520)),"","Δ "&amp;TEXT(E2520-S2520,"0.00")))</f>
        <v/>
      </c>
      <c r="F2521" s="498">
        <f>IF(OR(F2519="—",F2520="",T2520=""),"",IF(OR(ISTEXT(F2520),ISTEXT(T2520)),"","Δ "&amp;TEXT(F2520-T2520,"0.00")))</f>
        <v/>
      </c>
      <c r="G2521" s="498">
        <f>IF(OR(G2519="—",G2520="",U2520=""),"",IF(OR(ISTEXT(G2520),ISTEXT(U2520)),"","Δ "&amp;TEXT(G2520-U2520,"0.00")))</f>
        <v/>
      </c>
      <c r="H2521" s="498">
        <f>IF(OR(H2519="—",H2520="",V2520=""),"",IF(OR(ISTEXT(H2520),ISTEXT(V2520)),"","Δ "&amp;TEXT(H2520-V2520,"0.00")))</f>
        <v/>
      </c>
      <c r="Q2521">
        <f>IF(OR(C2520="",ISTEXT(C2520)),R2521,C2520)</f>
        <v/>
      </c>
      <c r="R2521">
        <f>IF(OR(D2520="",ISTEXT(D2520)),S2521,D2520)</f>
        <v/>
      </c>
      <c r="S2521">
        <f>IF(OR(E2520="",ISTEXT(E2520)),T2521,E2520)</f>
        <v/>
      </c>
      <c r="T2521">
        <f>IF(OR(F2520="",ISTEXT(F2520)),U2521,F2520)</f>
        <v/>
      </c>
      <c r="U2521">
        <f>IF(OR(G2520="",ISTEXT(G2520)),V2521,G2520)</f>
        <v/>
      </c>
      <c r="V2521">
        <f>IF(OR(H2520="",ISTEXT(H2520)),"",H2520)</f>
        <v/>
      </c>
    </row>
    <row r="2522" ht="13.35" customHeight="1" s="162">
      <c r="B2522" s="425" t="inlineStr">
        <is>
          <t>Unit type:</t>
        </is>
      </c>
      <c r="D2522" s="522" t="inlineStr">
        <is>
          <t>RTU</t>
        </is>
      </c>
      <c r="E2522" s="414" t="n"/>
      <c r="F2522" s="494" t="inlineStr">
        <is>
          <t>Airflow left to right. Δ = this reading minus the one before it; in. w.g.</t>
        </is>
      </c>
      <c r="P2522">
        <f>IF(B2520="","",B2520)</f>
        <v/>
      </c>
      <c r="Q2522">
        <f>IF(C2520="",P2522,C2520)</f>
        <v/>
      </c>
      <c r="R2522">
        <f>IF(D2520="",Q2522,D2520)</f>
        <v/>
      </c>
      <c r="S2522">
        <f>IF(E2520="",R2522,E2520)</f>
        <v/>
      </c>
      <c r="T2522">
        <f>IF(F2520="",S2522,F2520)</f>
        <v/>
      </c>
      <c r="U2522">
        <f>IF(G2520="",T2522,G2520)</f>
        <v/>
      </c>
      <c r="V2522">
        <f>IF(H2520="",U2522,H2520)</f>
        <v/>
      </c>
    </row>
    <row r="2523" ht="13.35" customHeight="1" s="162">
      <c r="B2523" s="500" t="inlineStr">
        <is>
          <t>Fan inlet</t>
        </is>
      </c>
      <c r="D2523" s="501">
        <f>IF(X2520="","",X2520)</f>
        <v/>
      </c>
      <c r="F2523" s="500" t="inlineStr">
        <is>
          <t>Discharge</t>
        </is>
      </c>
      <c r="I2523" s="501">
        <f>IF(V2522="","",V2522)</f>
        <v/>
      </c>
    </row>
    <row r="2524" ht="13.35" customHeight="1" s="162"/>
    <row r="2525" ht="13.35" customHeight="1" s="162">
      <c r="B2525" s="500" t="inlineStr">
        <is>
          <t>Fan TSP</t>
        </is>
      </c>
      <c r="E2525" s="501">
        <f>IF(OR(X2520="",Y2520=""),"",IF(OR(ISTEXT(X2520),ISTEXT(Y2520)),"",Y2520-X2520))</f>
        <v/>
      </c>
      <c r="F2525" s="500" t="inlineStr">
        <is>
          <t>ESP</t>
        </is>
      </c>
      <c r="I2525" s="501">
        <f>IF(OR(B2520="",V2522=""),"",IF(OR(ISTEXT(B2520),ISTEXT(V2522)),"",V2522-B2520))</f>
        <v/>
      </c>
      <c r="J2525" s="500" t="inlineStr">
        <is>
          <t>Unit ΔP (inlet → fan)</t>
        </is>
      </c>
      <c r="M2525" s="501">
        <f>IF(OR(B2520="",X2520=""),"",IF(OR(ISTEXT(B2520),ISTEXT(X2520)),"",X2520-B2520))</f>
        <v/>
      </c>
    </row>
    <row r="2526" ht="13.35" customHeight="1" s="162">
      <c r="B2526" s="437" t="inlineStr">
        <is>
          <t>Instrument:</t>
        </is>
      </c>
      <c r="C2526" s="13" t="n"/>
      <c r="D2526" s="502" t="n"/>
      <c r="E2526" s="503" t="n"/>
      <c r="F2526" s="503" t="n"/>
      <c r="G2526" s="437" t="inlineStr">
        <is>
          <t>Ak basis / notes:</t>
        </is>
      </c>
      <c r="H2526" s="13" t="n"/>
      <c r="I2526" s="504" t="n"/>
      <c r="J2526" s="503" t="n"/>
      <c r="K2526" s="503" t="n"/>
      <c r="L2526" s="503" t="n"/>
      <c r="M2526" s="503" t="n"/>
    </row>
    <row r="2527" ht="13.35" customHeight="1" s="162">
      <c r="B2527" s="188" t="inlineStr">
        <is>
          <t>Supply Air Diffuser / Outlet Airflow</t>
        </is>
      </c>
      <c r="C2527" s="174" t="n"/>
      <c r="D2527" s="174" t="n"/>
      <c r="E2527" s="174" t="n"/>
      <c r="F2527" s="173" t="n"/>
      <c r="G2527" s="233" t="inlineStr">
        <is>
          <t>Design VEL</t>
        </is>
      </c>
      <c r="H2527" s="194" t="inlineStr">
        <is>
          <t>Design CFM</t>
        </is>
      </c>
      <c r="I2527" s="188" t="inlineStr">
        <is>
          <t>Initial</t>
        </is>
      </c>
      <c r="J2527" s="173" t="n"/>
      <c r="K2527" s="188" t="inlineStr">
        <is>
          <t>Final</t>
        </is>
      </c>
      <c r="L2527" s="173" t="n"/>
      <c r="M2527" s="188" t="inlineStr">
        <is>
          <t>%</t>
        </is>
      </c>
    </row>
    <row r="2528" ht="13.35" customHeight="1" s="162">
      <c r="B2528" s="153" t="inlineStr">
        <is>
          <t>No.</t>
        </is>
      </c>
      <c r="C2528" s="188" t="inlineStr">
        <is>
          <t>Area Served</t>
        </is>
      </c>
      <c r="D2528" s="188" t="inlineStr">
        <is>
          <t>Type</t>
        </is>
      </c>
      <c r="E2528" s="188" t="inlineStr">
        <is>
          <t>Size</t>
        </is>
      </c>
      <c r="F2528" s="188" t="inlineStr">
        <is>
          <t>Ak</t>
        </is>
      </c>
      <c r="G2528" s="440" t="n"/>
      <c r="H2528" s="440" t="n"/>
      <c r="I2528" s="188" t="inlineStr">
        <is>
          <t>VEL</t>
        </is>
      </c>
      <c r="J2528" s="188" t="inlineStr">
        <is>
          <t>CFM</t>
        </is>
      </c>
      <c r="K2528" s="188" t="inlineStr">
        <is>
          <t>VEL</t>
        </is>
      </c>
      <c r="L2528" s="188" t="inlineStr">
        <is>
          <t>CFM</t>
        </is>
      </c>
      <c r="M2528" s="440" t="n"/>
    </row>
    <row r="2529" ht="13.35" customHeight="1" s="162">
      <c r="B2529" s="307" t="n"/>
      <c r="C2529" s="307" t="n"/>
      <c r="E2529" s="307" t="n"/>
      <c r="F2529" s="32" t="n"/>
      <c r="G2529" s="33">
        <f>IF(F2529="", "", IF(OR(ISTEXT(H2529),ISTEXT(F2529)),"",H2529/F2529))</f>
        <v/>
      </c>
      <c r="H2529" s="33" t="n"/>
      <c r="I2529" s="33" t="n"/>
      <c r="J2529" s="33">
        <f>IF(I2529="", "", IF(OR(ISTEXT(I2529),ISTEXT($F2529)),"",I2529*$F2529))</f>
        <v/>
      </c>
      <c r="K2529" s="33" t="n"/>
      <c r="L2529" s="33">
        <f>IF(K2529="", "", IF(OR(ISTEXT(K2529),ISTEXT($F2529)),"",K2529*$F2529))</f>
        <v/>
      </c>
      <c r="M2529" s="30">
        <f>IF(OR(H2529="",H2529=0),"",IF(K2529="",IF(J2529="","",IF(OR(ISTEXT(J2529),ISTEXT(H2529)),"",J2529/H2529)),IF(OR(ISTEXT(L2529),ISTEXT(H2529)),"",L2529/H2529)))</f>
        <v/>
      </c>
    </row>
    <row r="2530" ht="13.35" customHeight="1" s="162">
      <c r="B2530" s="307" t="n"/>
      <c r="C2530" s="307" t="n"/>
      <c r="E2530" s="307" t="n"/>
      <c r="F2530" s="32" t="n"/>
      <c r="G2530" s="33">
        <f>IF(F2530="", "", IF(OR(ISTEXT(H2530),ISTEXT(F2530)),"",H2530/F2530))</f>
        <v/>
      </c>
      <c r="H2530" s="33" t="n"/>
      <c r="I2530" s="33" t="n"/>
      <c r="J2530" s="33">
        <f>IF(I2530="", "", IF(OR(ISTEXT(I2530),ISTEXT($F2530)),"",I2530*$F2530))</f>
        <v/>
      </c>
      <c r="K2530" s="33" t="n"/>
      <c r="L2530" s="33">
        <f>IF(K2530="", "", IF(OR(ISTEXT(K2530),ISTEXT($F2530)),"",K2530*$F2530))</f>
        <v/>
      </c>
      <c r="M2530" s="30">
        <f>IF(OR(H2530="",H2530=0),"",IF(K2530="",IF(J2530="","",IF(OR(ISTEXT(J2530),ISTEXT(H2530)),"",J2530/H2530)),IF(OR(ISTEXT(L2530),ISTEXT(H2530)),"",L2530/H2530)))</f>
        <v/>
      </c>
    </row>
    <row r="2531" ht="13.35" customHeight="1" s="162">
      <c r="B2531" s="307" t="n"/>
      <c r="C2531" s="307" t="n"/>
      <c r="E2531" s="307" t="n"/>
      <c r="F2531" s="32" t="n"/>
      <c r="G2531" s="33">
        <f>IF(F2531="", "", IF(OR(ISTEXT(H2531),ISTEXT(F2531)),"",H2531/F2531))</f>
        <v/>
      </c>
      <c r="H2531" s="33" t="n"/>
      <c r="I2531" s="33" t="n"/>
      <c r="J2531" s="33">
        <f>IF(I2531="", "", IF(OR(ISTEXT(I2531),ISTEXT($F2531)),"",I2531*$F2531))</f>
        <v/>
      </c>
      <c r="K2531" s="33" t="n"/>
      <c r="L2531" s="33">
        <f>IF(K2531="", "", IF(OR(ISTEXT(K2531),ISTEXT($F2531)),"",K2531*$F2531))</f>
        <v/>
      </c>
      <c r="M2531" s="30">
        <f>IF(OR(H2531="",H2531=0),"",IF(K2531="",IF(J2531="","",IF(OR(ISTEXT(J2531),ISTEXT(H2531)),"",J2531/H2531)),IF(OR(ISTEXT(L2531),ISTEXT(H2531)),"",L2531/H2531)))</f>
        <v/>
      </c>
    </row>
    <row r="2532" ht="13.35" customHeight="1" s="162">
      <c r="B2532" s="307" t="n"/>
      <c r="C2532" s="307" t="n"/>
      <c r="E2532" s="307" t="n"/>
      <c r="F2532" s="32" t="n"/>
      <c r="G2532" s="33">
        <f>IF(F2532="", "", IF(OR(ISTEXT(H2532),ISTEXT(F2532)),"",H2532/F2532))</f>
        <v/>
      </c>
      <c r="H2532" s="33" t="n"/>
      <c r="I2532" s="33" t="n"/>
      <c r="J2532" s="33">
        <f>IF(I2532="", "", IF(OR(ISTEXT(I2532),ISTEXT($F2532)),"",I2532*$F2532))</f>
        <v/>
      </c>
      <c r="K2532" s="33" t="n"/>
      <c r="L2532" s="33">
        <f>IF(K2532="", "", IF(OR(ISTEXT(K2532),ISTEXT($F2532)),"",K2532*$F2532))</f>
        <v/>
      </c>
      <c r="M2532" s="30">
        <f>IF(OR(H2532="",H2532=0),"",IF(K2532="",IF(J2532="","",IF(OR(ISTEXT(J2532),ISTEXT(H2532)),"",J2532/H2532)),IF(OR(ISTEXT(L2532),ISTEXT(H2532)),"",L2532/H2532)))</f>
        <v/>
      </c>
    </row>
    <row r="2533" ht="13.35" customHeight="1" s="162">
      <c r="B2533" s="307" t="n"/>
      <c r="C2533" s="307" t="n"/>
      <c r="E2533" s="307" t="n"/>
      <c r="F2533" s="32" t="n"/>
      <c r="G2533" s="33">
        <f>IF(F2533="", "", IF(OR(ISTEXT(H2533),ISTEXT(F2533)),"",H2533/F2533))</f>
        <v/>
      </c>
      <c r="H2533" s="33" t="n"/>
      <c r="I2533" s="33" t="n"/>
      <c r="J2533" s="33">
        <f>IF(I2533="", "", IF(OR(ISTEXT(I2533),ISTEXT($F2533)),"",I2533*$F2533))</f>
        <v/>
      </c>
      <c r="K2533" s="33" t="n"/>
      <c r="L2533" s="33">
        <f>IF(K2533="", "", IF(OR(ISTEXT(K2533),ISTEXT($F2533)),"",K2533*$F2533))</f>
        <v/>
      </c>
      <c r="M2533" s="30">
        <f>IF(OR(H2533="",H2533=0),"",IF(K2533="",IF(J2533="","",IF(OR(ISTEXT(J2533),ISTEXT(H2533)),"",J2533/H2533)),IF(OR(ISTEXT(L2533),ISTEXT(H2533)),"",L2533/H2533)))</f>
        <v/>
      </c>
    </row>
    <row r="2534" ht="13.35" customHeight="1" s="162">
      <c r="B2534" s="307" t="n"/>
      <c r="C2534" s="307" t="n"/>
      <c r="E2534" s="307" t="n"/>
      <c r="F2534" s="32" t="n"/>
      <c r="G2534" s="33">
        <f>IF(F2534="", "", IF(OR(ISTEXT(H2534),ISTEXT(F2534)),"",H2534/F2534))</f>
        <v/>
      </c>
      <c r="H2534" s="33" t="n"/>
      <c r="I2534" s="33" t="n"/>
      <c r="J2534" s="33">
        <f>IF(I2534="", "", IF(OR(ISTEXT(I2534),ISTEXT($F2534)),"",I2534*$F2534))</f>
        <v/>
      </c>
      <c r="K2534" s="33" t="n"/>
      <c r="L2534" s="33">
        <f>IF(K2534="", "", IF(OR(ISTEXT(K2534),ISTEXT($F2534)),"",K2534*$F2534))</f>
        <v/>
      </c>
      <c r="M2534" s="30">
        <f>IF(OR(H2534="",H2534=0),"",IF(K2534="",IF(J2534="","",IF(OR(ISTEXT(J2534),ISTEXT(H2534)),"",J2534/H2534)),IF(OR(ISTEXT(L2534),ISTEXT(H2534)),"",L2534/H2534)))</f>
        <v/>
      </c>
    </row>
    <row r="2535" ht="13.35" customHeight="1" s="162">
      <c r="B2535" s="307" t="n"/>
      <c r="C2535" s="307" t="n"/>
      <c r="E2535" s="307" t="n"/>
      <c r="F2535" s="32" t="n"/>
      <c r="G2535" s="33">
        <f>IF(F2535="", "", IF(OR(ISTEXT(H2535),ISTEXT(F2535)),"",H2535/F2535))</f>
        <v/>
      </c>
      <c r="H2535" s="33" t="n"/>
      <c r="I2535" s="33" t="n"/>
      <c r="J2535" s="33">
        <f>IF(I2535="", "", IF(OR(ISTEXT(I2535),ISTEXT($F2535)),"",I2535*$F2535))</f>
        <v/>
      </c>
      <c r="K2535" s="33" t="n"/>
      <c r="L2535" s="33">
        <f>IF(K2535="", "", IF(OR(ISTEXT(K2535),ISTEXT($F2535)),"",K2535*$F2535))</f>
        <v/>
      </c>
      <c r="M2535" s="30">
        <f>IF(OR(H2535="",H2535=0),"",IF(K2535="",IF(J2535="","",IF(OR(ISTEXT(J2535),ISTEXT(H2535)),"",J2535/H2535)),IF(OR(ISTEXT(L2535),ISTEXT(H2535)),"",L2535/H2535)))</f>
        <v/>
      </c>
    </row>
    <row r="2536" ht="13.35" customHeight="1" s="162">
      <c r="B2536" s="307" t="n"/>
      <c r="C2536" s="307" t="n"/>
      <c r="E2536" s="307" t="n"/>
      <c r="F2536" s="32" t="n"/>
      <c r="G2536" s="33">
        <f>IF(F2536="", "", IF(OR(ISTEXT(H2536),ISTEXT(F2536)),"",H2536/F2536))</f>
        <v/>
      </c>
      <c r="H2536" s="33" t="n"/>
      <c r="I2536" s="33" t="n"/>
      <c r="J2536" s="33">
        <f>IF(I2536="", "", IF(OR(ISTEXT(I2536),ISTEXT($F2536)),"",I2536*$F2536))</f>
        <v/>
      </c>
      <c r="K2536" s="33" t="n"/>
      <c r="L2536" s="33">
        <f>IF(K2536="", "", IF(OR(ISTEXT(K2536),ISTEXT($F2536)),"",K2536*$F2536))</f>
        <v/>
      </c>
      <c r="M2536" s="30">
        <f>IF(OR(H2536="",H2536=0),"",IF(K2536="",IF(J2536="","",IF(OR(ISTEXT(J2536),ISTEXT(H2536)),"",J2536/H2536)),IF(OR(ISTEXT(L2536),ISTEXT(H2536)),"",L2536/H2536)))</f>
        <v/>
      </c>
    </row>
    <row r="2537" ht="13.35" customHeight="1" s="162">
      <c r="B2537" s="307" t="n"/>
      <c r="C2537" s="307" t="n"/>
      <c r="E2537" s="307" t="n"/>
      <c r="F2537" s="32" t="n"/>
      <c r="G2537" s="33">
        <f>IF(F2537="", "", IF(OR(ISTEXT(H2537),ISTEXT(F2537)),"",H2537/F2537))</f>
        <v/>
      </c>
      <c r="H2537" s="33" t="n"/>
      <c r="I2537" s="33" t="n"/>
      <c r="J2537" s="33">
        <f>IF(I2537="", "", IF(OR(ISTEXT(I2537),ISTEXT($F2537)),"",I2537*$F2537))</f>
        <v/>
      </c>
      <c r="K2537" s="33" t="n"/>
      <c r="L2537" s="33">
        <f>IF(K2537="", "", IF(OR(ISTEXT(K2537),ISTEXT($F2537)),"",K2537*$F2537))</f>
        <v/>
      </c>
      <c r="M2537" s="30">
        <f>IF(OR(H2537="",H2537=0),"",IF(K2537="",IF(J2537="","",IF(OR(ISTEXT(J2537),ISTEXT(H2537)),"",J2537/H2537)),IF(OR(ISTEXT(L2537),ISTEXT(H2537)),"",L2537/H2537)))</f>
        <v/>
      </c>
    </row>
    <row r="2538" ht="13.35" customHeight="1" s="162">
      <c r="B2538" s="307" t="n"/>
      <c r="C2538" s="307" t="n"/>
      <c r="E2538" s="307" t="n"/>
      <c r="F2538" s="32" t="n"/>
      <c r="G2538" s="33">
        <f>IF(F2538="", "", IF(OR(ISTEXT(H2538),ISTEXT(F2538)),"",H2538/F2538))</f>
        <v/>
      </c>
      <c r="H2538" s="33" t="n"/>
      <c r="I2538" s="33" t="n"/>
      <c r="J2538" s="33">
        <f>IF(I2538="", "", IF(OR(ISTEXT(I2538),ISTEXT($F2538)),"",I2538*$F2538))</f>
        <v/>
      </c>
      <c r="K2538" s="33" t="n"/>
      <c r="L2538" s="33">
        <f>IF(K2538="", "", IF(OR(ISTEXT(K2538),ISTEXT($F2538)),"",K2538*$F2538))</f>
        <v/>
      </c>
      <c r="M2538" s="30">
        <f>IF(OR(H2538="",H2538=0),"",IF(K2538="",IF(J2538="","",IF(OR(ISTEXT(J2538),ISTEXT(H2538)),"",J2538/H2538)),IF(OR(ISTEXT(L2538),ISTEXT(H2538)),"",L2538/H2538)))</f>
        <v/>
      </c>
    </row>
    <row r="2539" ht="13.35" customHeight="1" s="162">
      <c r="B2539" s="42" t="n"/>
      <c r="C2539" s="231" t="inlineStr">
        <is>
          <t>Total</t>
        </is>
      </c>
      <c r="D2539" s="159" t="n"/>
      <c r="E2539" s="42" t="n"/>
      <c r="F2539" s="42" t="n"/>
      <c r="G2539" s="43" t="n"/>
      <c r="H2539" s="43">
        <f>IF(SUM(H2529:H2538)+SUM(H2556:H2593)=0,"",SUM(H2529:H2538)+SUM(H2556:H2593))</f>
        <v/>
      </c>
      <c r="I2539" s="43" t="n"/>
      <c r="J2539" s="43">
        <f>IF(SUM(J2529:J2538)+SUM(J2556:J2593)=0,"",SUM(J2529:J2538)+SUM(J2556:J2593))</f>
        <v/>
      </c>
      <c r="K2539" s="43" t="n"/>
      <c r="L2539" s="43">
        <f>IF(SUM(L2529:L2538)+SUM(L2556:L2593)=0,"",SUM(L2529:L2538)+SUM(L2556:L2593))</f>
        <v/>
      </c>
      <c r="M2539" s="35">
        <f>IF(OR(H2539="",H2539=0),"",IF(L2539="",IF(J2539="","",IF(OR(ISTEXT(J2539),ISTEXT(H2539)),"",J2539/H2539)),IF(OR(ISTEXT(L2539),ISTEXT(H2539)),"",L2539/H2539)))</f>
        <v/>
      </c>
    </row>
    <row r="2540" ht="13.35" customHeight="1" s="162">
      <c r="B2540" s="188" t="inlineStr">
        <is>
          <t>Return Air Register / Inlet Airflow</t>
        </is>
      </c>
      <c r="C2540" s="174" t="n"/>
      <c r="D2540" s="174" t="n"/>
      <c r="E2540" s="174" t="n"/>
      <c r="F2540" s="173" t="n"/>
      <c r="G2540" s="233" t="inlineStr">
        <is>
          <t>Design VEL</t>
        </is>
      </c>
      <c r="H2540" s="194" t="inlineStr">
        <is>
          <t>Design CFM</t>
        </is>
      </c>
      <c r="I2540" s="188" t="inlineStr">
        <is>
          <t>Initial</t>
        </is>
      </c>
      <c r="J2540" s="173" t="n"/>
      <c r="K2540" s="188" t="inlineStr">
        <is>
          <t>Final</t>
        </is>
      </c>
      <c r="L2540" s="173" t="n"/>
      <c r="M2540" s="188" t="inlineStr">
        <is>
          <t>%</t>
        </is>
      </c>
    </row>
    <row r="2541" ht="13.35" customHeight="1" s="162">
      <c r="B2541" s="153" t="inlineStr">
        <is>
          <t>No.</t>
        </is>
      </c>
      <c r="C2541" s="188" t="inlineStr">
        <is>
          <t>Area Served</t>
        </is>
      </c>
      <c r="D2541" s="188" t="inlineStr">
        <is>
          <t>Type</t>
        </is>
      </c>
      <c r="E2541" s="188" t="inlineStr">
        <is>
          <t>Size</t>
        </is>
      </c>
      <c r="F2541" s="188" t="inlineStr">
        <is>
          <t>Ak</t>
        </is>
      </c>
      <c r="G2541" s="440" t="n"/>
      <c r="H2541" s="440" t="n"/>
      <c r="I2541" s="188" t="inlineStr">
        <is>
          <t>VEL</t>
        </is>
      </c>
      <c r="J2541" s="188" t="inlineStr">
        <is>
          <t>CFM</t>
        </is>
      </c>
      <c r="K2541" s="188" t="inlineStr">
        <is>
          <t>VEL</t>
        </is>
      </c>
      <c r="L2541" s="188" t="inlineStr">
        <is>
          <t>CFM</t>
        </is>
      </c>
      <c r="M2541" s="440" t="n"/>
    </row>
    <row r="2542" ht="13.35" customHeight="1" s="162">
      <c r="B2542" s="31" t="n"/>
      <c r="C2542" s="31" t="n"/>
      <c r="E2542" s="31" t="n"/>
      <c r="F2542" s="32" t="n"/>
      <c r="G2542" s="33">
        <f>IF(F2542="", "", IF(OR(ISTEXT(H2542),ISTEXT(F2542)),"",H2542/F2542))</f>
        <v/>
      </c>
      <c r="H2542" s="33">
        <f>IF(H2539="","",IF(ISTEXT(H2539),"",H2539-N(H2547)))</f>
        <v/>
      </c>
      <c r="I2542" s="33" t="n"/>
      <c r="J2542" s="33">
        <f>IF(I2542="", "", IF(OR(ISTEXT(I2542),ISTEXT($F2542)),"",I2542*$F2542))</f>
        <v/>
      </c>
      <c r="K2542" s="33" t="n"/>
      <c r="L2542" s="33">
        <f>IF(L2547="","",IF(ISTEXT(L2539),"",L2539-N(L2547)))</f>
        <v/>
      </c>
      <c r="M2542" s="30">
        <f>IF(OR(H2542="",H2542=0),"",IF(K2542="",IF(J2542="","",IF(OR(ISTEXT(J2542),ISTEXT(H2542)),"",J2542/H2542)),IF(OR(ISTEXT(L2542),ISTEXT(H2542)),"",L2542/H2542)))</f>
        <v/>
      </c>
    </row>
    <row r="2543" ht="13.35" customHeight="1" s="162">
      <c r="B2543" s="31" t="n"/>
      <c r="C2543" s="31" t="n"/>
      <c r="E2543" s="31" t="n"/>
      <c r="F2543" s="32" t="n"/>
      <c r="G2543" s="33">
        <f>IF(F2543="", "", IF(OR(ISTEXT(H2543),ISTEXT(F2543)),"",H2543/F2543))</f>
        <v/>
      </c>
      <c r="H2543" s="33" t="n"/>
      <c r="I2543" s="33" t="n"/>
      <c r="J2543" s="33">
        <f>IF(I2543="", "", IF(OR(ISTEXT(I2543),ISTEXT($F2543)),"",I2543*$F2543))</f>
        <v/>
      </c>
      <c r="K2543" s="33" t="n"/>
      <c r="L2543" s="33">
        <f>IF(K2543="", "", IF(OR(ISTEXT(K2543),ISTEXT($F2543)),"",K2543*$F2543))</f>
        <v/>
      </c>
      <c r="M2543" s="30">
        <f>IF(OR(H2543="",H2543=0),"",IF(K2543="",IF(J2543="","",IF(OR(ISTEXT(J2543),ISTEXT(H2543)),"",J2543/H2543)),IF(OR(ISTEXT(L2543),ISTEXT(H2543)),"",L2543/H2543)))</f>
        <v/>
      </c>
    </row>
    <row r="2544" ht="13.35" customHeight="1" s="162">
      <c r="B2544" s="42" t="n"/>
      <c r="C2544" s="231" t="inlineStr">
        <is>
          <t>Total</t>
        </is>
      </c>
      <c r="D2544" s="159" t="n"/>
      <c r="E2544" s="42" t="n"/>
      <c r="F2544" s="42" t="n"/>
      <c r="G2544" s="43" t="n"/>
      <c r="H2544" s="43">
        <f>IF(SUM(H2542:H2543)+SUM(H2597:H2600)=0,"",SUM(H2542:H2543)+SUM(H2597:H2600))</f>
        <v/>
      </c>
      <c r="I2544" s="42" t="n"/>
      <c r="J2544" s="43">
        <f>IF(SUM(J2542:J2543)+SUM(J2597:J2600)=0,"",SUM(J2542:J2543)+SUM(J2597:J2600))</f>
        <v/>
      </c>
      <c r="K2544" s="42" t="n"/>
      <c r="L2544" s="43">
        <f>IF(SUM(L2542:L2543)+SUM(L2597:L2600)=0,"",SUM(L2542:L2543)+SUM(L2597:L2600))</f>
        <v/>
      </c>
      <c r="M2544" s="35">
        <f>IF(OR(H2544="",H2544=0),"",IF(L2544="",IF(J2544="","",IF(OR(ISTEXT(J2544),ISTEXT(H2544)),"",J2544/H2544)),IF(OR(ISTEXT(L2544),ISTEXT(H2544)),"",L2544/H2544)))</f>
        <v/>
      </c>
    </row>
    <row r="2545" ht="13.35" customHeight="1" s="162">
      <c r="B2545" s="188" t="inlineStr">
        <is>
          <t>Outside Air Inlet / Duct Airflow</t>
        </is>
      </c>
      <c r="C2545" s="174" t="n"/>
      <c r="D2545" s="174" t="n"/>
      <c r="E2545" s="174" t="n"/>
      <c r="F2545" s="173" t="n"/>
      <c r="G2545" s="233" t="inlineStr">
        <is>
          <t>Design VEL</t>
        </is>
      </c>
      <c r="H2545" s="194" t="inlineStr">
        <is>
          <t>Design CFM</t>
        </is>
      </c>
      <c r="I2545" s="188" t="inlineStr">
        <is>
          <t>Initial</t>
        </is>
      </c>
      <c r="J2545" s="173" t="n"/>
      <c r="K2545" s="188" t="inlineStr">
        <is>
          <t>Final</t>
        </is>
      </c>
      <c r="L2545" s="173" t="n"/>
      <c r="M2545" s="188" t="inlineStr">
        <is>
          <t>%</t>
        </is>
      </c>
    </row>
    <row r="2546" ht="13.35" customHeight="1" s="162">
      <c r="B2546" s="153" t="inlineStr">
        <is>
          <t>No.</t>
        </is>
      </c>
      <c r="C2546" s="188" t="inlineStr">
        <is>
          <t>Area Served</t>
        </is>
      </c>
      <c r="D2546" s="188" t="inlineStr">
        <is>
          <t>Type</t>
        </is>
      </c>
      <c r="E2546" s="188" t="inlineStr">
        <is>
          <t>Size</t>
        </is>
      </c>
      <c r="F2546" s="188" t="inlineStr">
        <is>
          <t>Ak</t>
        </is>
      </c>
      <c r="G2546" s="440" t="n"/>
      <c r="H2546" s="440" t="n"/>
      <c r="I2546" s="188" t="inlineStr">
        <is>
          <t>VEL</t>
        </is>
      </c>
      <c r="J2546" s="188" t="inlineStr">
        <is>
          <t>CFM</t>
        </is>
      </c>
      <c r="K2546" s="188" t="inlineStr">
        <is>
          <t>VEL</t>
        </is>
      </c>
      <c r="L2546" s="188" t="inlineStr">
        <is>
          <t>CFM</t>
        </is>
      </c>
      <c r="M2546" s="440" t="n"/>
    </row>
    <row r="2547" ht="13.35" customHeight="1" s="162">
      <c r="B2547" s="31" t="n"/>
      <c r="C2547" s="31" t="n"/>
      <c r="E2547" s="31" t="n"/>
      <c r="F2547" s="32" t="n"/>
      <c r="G2547" s="33">
        <f>IF(F2547="", "", IF(OR(ISTEXT(H2547),ISTEXT(F2547)),"",H2547/F2547))</f>
        <v/>
      </c>
      <c r="H2547" s="33" t="n"/>
      <c r="I2547" s="33" t="n"/>
      <c r="J2547" s="33">
        <f>IF(I2547="", "", IF(OR(ISTEXT(I2547),ISTEXT($F2547)),"",I2547*$F2547))</f>
        <v/>
      </c>
      <c r="K2547" s="33" t="n"/>
      <c r="L2547" s="33">
        <f>IF(K2547="", "", IF(OR(ISTEXT(K2547),ISTEXT($F2547)),"",K2547*$F2547))</f>
        <v/>
      </c>
      <c r="M2547" s="30">
        <f>IF(OR(H2547="",H2547=0),"",IF(K2547="",IF(J2547="","",IF(OR(ISTEXT(J2547),ISTEXT(H2547)),"",J2547/H2547)),IF(OR(ISTEXT(L2547),ISTEXT(H2547)),"",L2547/H2547)))</f>
        <v/>
      </c>
    </row>
    <row r="2548" ht="13.35" customHeight="1" s="162">
      <c r="B2548" s="188" t="inlineStr">
        <is>
          <t>Remarks</t>
        </is>
      </c>
      <c r="C2548" s="173" t="n"/>
      <c r="D2548" s="154" t="n"/>
      <c r="E2548" s="174" t="n"/>
      <c r="F2548" s="174" t="n"/>
      <c r="G2548" s="174" t="n"/>
      <c r="H2548" s="174" t="n"/>
      <c r="I2548" s="174" t="n"/>
      <c r="J2548" s="174" t="n"/>
      <c r="K2548" s="174" t="n"/>
      <c r="L2548" s="174" t="n"/>
      <c r="M2548" s="173" t="n"/>
    </row>
    <row r="2549" ht="13.35" customHeight="1" s="162">
      <c r="B2549" s="154" t="n"/>
      <c r="C2549" s="174" t="n"/>
      <c r="D2549" s="174" t="n"/>
      <c r="E2549" s="174" t="n"/>
      <c r="F2549" s="174" t="n"/>
      <c r="G2549" s="174" t="n"/>
      <c r="H2549" s="174" t="n"/>
      <c r="I2549" s="174" t="n"/>
      <c r="J2549" s="174" t="n"/>
      <c r="K2549" s="174" t="n"/>
      <c r="L2549" s="174" t="n"/>
      <c r="M2549" s="173" t="n"/>
    </row>
    <row r="2550" ht="13.35" customHeight="1" s="162">
      <c r="B2550" s="154" t="n"/>
      <c r="C2550" s="174" t="n"/>
      <c r="D2550" s="174" t="n"/>
      <c r="E2550" s="174" t="n"/>
      <c r="F2550" s="174" t="n"/>
      <c r="G2550" s="174" t="n"/>
      <c r="H2550" s="174" t="n"/>
      <c r="I2550" s="174" t="n"/>
      <c r="J2550" s="174" t="n"/>
      <c r="K2550" s="174" t="n"/>
      <c r="L2550" s="174" t="n"/>
      <c r="M2550" s="173" t="n"/>
    </row>
    <row r="2551" ht="13.35" customHeight="1" s="162"/>
    <row r="2552" ht="13.35" customHeight="1" s="162">
      <c r="B2552" s="200" t="inlineStr">
        <is>
          <t>System (cont.)</t>
        </is>
      </c>
      <c r="C2552" s="403" t="n"/>
      <c r="D2552" s="209">
        <f>IF('{Equipment Data Entry}'!B31="","",'{Equipment Data Entry}'!B31)</f>
        <v/>
      </c>
      <c r="E2552" s="418" t="n"/>
      <c r="F2552" s="403" t="n"/>
      <c r="G2552" s="200" t="inlineStr">
        <is>
          <t>Service</t>
        </is>
      </c>
      <c r="H2552" s="403" t="n"/>
      <c r="I2552" s="210">
        <f>IF('{Equipment Data Entry}'!C31="","",'{Equipment Data Entry}'!C31)</f>
        <v/>
      </c>
      <c r="J2552" s="418" t="n"/>
      <c r="K2552" s="418" t="n"/>
      <c r="L2552" s="418" t="n"/>
      <c r="M2552" s="403" t="n"/>
    </row>
    <row r="2553" ht="13.35" customHeight="1" s="162">
      <c r="B2553" s="422" t="n"/>
      <c r="C2553" s="423" t="n"/>
      <c r="D2553" s="422" t="n"/>
      <c r="E2553" s="424" t="n"/>
      <c r="F2553" s="423" t="n"/>
      <c r="G2553" s="422" t="n"/>
      <c r="H2553" s="423" t="n"/>
      <c r="I2553" s="422" t="n"/>
      <c r="J2553" s="424" t="n"/>
      <c r="K2553" s="424" t="n"/>
      <c r="L2553" s="424" t="n"/>
      <c r="M2553" s="423" t="n"/>
    </row>
    <row r="2554" ht="13.35" customHeight="1" s="162">
      <c r="B2554" s="188" t="inlineStr">
        <is>
          <t>Supply Air Outlets (cont.)</t>
        </is>
      </c>
      <c r="C2554" s="174" t="n"/>
      <c r="D2554" s="174" t="n"/>
      <c r="E2554" s="174" t="n"/>
      <c r="F2554" s="173" t="n"/>
      <c r="G2554" s="233" t="inlineStr">
        <is>
          <t>Design VEL</t>
        </is>
      </c>
      <c r="H2554" s="194" t="inlineStr">
        <is>
          <t>Design CFM</t>
        </is>
      </c>
      <c r="I2554" s="188" t="inlineStr">
        <is>
          <t>Initial</t>
        </is>
      </c>
      <c r="J2554" s="173" t="n"/>
      <c r="K2554" s="188" t="inlineStr">
        <is>
          <t>Final</t>
        </is>
      </c>
      <c r="L2554" s="173" t="n"/>
      <c r="M2554" s="188" t="inlineStr">
        <is>
          <t>%</t>
        </is>
      </c>
    </row>
    <row r="2555" ht="13.35" customHeight="1" s="162">
      <c r="B2555" s="153" t="inlineStr">
        <is>
          <t>No.</t>
        </is>
      </c>
      <c r="C2555" s="188" t="inlineStr">
        <is>
          <t>Area Served</t>
        </is>
      </c>
      <c r="D2555" s="188" t="inlineStr">
        <is>
          <t>Type</t>
        </is>
      </c>
      <c r="E2555" s="188" t="inlineStr">
        <is>
          <t>Size</t>
        </is>
      </c>
      <c r="F2555" s="188" t="inlineStr">
        <is>
          <t>Ak</t>
        </is>
      </c>
      <c r="G2555" s="440" t="n"/>
      <c r="H2555" s="440" t="n"/>
      <c r="I2555" s="188" t="inlineStr">
        <is>
          <t>VEL</t>
        </is>
      </c>
      <c r="J2555" s="188" t="inlineStr">
        <is>
          <t>CFM</t>
        </is>
      </c>
      <c r="K2555" s="188" t="inlineStr">
        <is>
          <t>VEL</t>
        </is>
      </c>
      <c r="L2555" s="188" t="inlineStr">
        <is>
          <t>CFM</t>
        </is>
      </c>
      <c r="M2555" s="440" t="n"/>
    </row>
    <row r="2556" ht="13.35" customHeight="1" s="162">
      <c r="B2556" s="307" t="n"/>
      <c r="C2556" s="307" t="n"/>
      <c r="E2556" s="307" t="n"/>
      <c r="F2556" s="32" t="n"/>
      <c r="G2556" s="33">
        <f>IF(F2556="", "", IF(OR(ISTEXT(H2556),ISTEXT(F2556)),"",H2556/F2556))</f>
        <v/>
      </c>
      <c r="H2556" s="33" t="n"/>
      <c r="I2556" s="33" t="n"/>
      <c r="J2556" s="33">
        <f>IF(I2556="", "", IF(OR(ISTEXT(I2556),ISTEXT($F2556)),"",I2556*$F2556))</f>
        <v/>
      </c>
      <c r="K2556" s="33" t="n"/>
      <c r="L2556" s="33">
        <f>IF(K2556="", "", IF(OR(ISTEXT(K2556),ISTEXT($F2556)),"",K2556*$F2556))</f>
        <v/>
      </c>
      <c r="M2556" s="30">
        <f>IF(OR(H2556="",H2556=0),"",IF(K2556="",IF(J2556="","",IF(OR(ISTEXT(J2556),ISTEXT(H2556)),"",J2556/H2556)),IF(OR(ISTEXT(L2556),ISTEXT(H2556)),"",L2556/H2556)))</f>
        <v/>
      </c>
    </row>
    <row r="2557" ht="13.35" customHeight="1" s="162">
      <c r="B2557" s="307" t="n"/>
      <c r="C2557" s="307" t="n"/>
      <c r="E2557" s="307" t="n"/>
      <c r="F2557" s="32" t="n"/>
      <c r="G2557" s="33">
        <f>IF(F2557="", "", IF(OR(ISTEXT(H2557),ISTEXT(F2557)),"",H2557/F2557))</f>
        <v/>
      </c>
      <c r="H2557" s="33" t="n"/>
      <c r="I2557" s="33" t="n"/>
      <c r="J2557" s="33">
        <f>IF(I2557="", "", IF(OR(ISTEXT(I2557),ISTEXT($F2557)),"",I2557*$F2557))</f>
        <v/>
      </c>
      <c r="K2557" s="33" t="n"/>
      <c r="L2557" s="33">
        <f>IF(K2557="", "", IF(OR(ISTEXT(K2557),ISTEXT($F2557)),"",K2557*$F2557))</f>
        <v/>
      </c>
      <c r="M2557" s="30">
        <f>IF(OR(H2557="",H2557=0),"",IF(K2557="",IF(J2557="","",IF(OR(ISTEXT(J2557),ISTEXT(H2557)),"",J2557/H2557)),IF(OR(ISTEXT(L2557),ISTEXT(H2557)),"",L2557/H2557)))</f>
        <v/>
      </c>
    </row>
    <row r="2558" ht="13.35" customHeight="1" s="162">
      <c r="B2558" s="307" t="n"/>
      <c r="C2558" s="307" t="n"/>
      <c r="E2558" s="307" t="n"/>
      <c r="F2558" s="32" t="n"/>
      <c r="G2558" s="33">
        <f>IF(F2558="", "", IF(OR(ISTEXT(H2558),ISTEXT(F2558)),"",H2558/F2558))</f>
        <v/>
      </c>
      <c r="H2558" s="33" t="n"/>
      <c r="I2558" s="33" t="n"/>
      <c r="J2558" s="33">
        <f>IF(I2558="", "", IF(OR(ISTEXT(I2558),ISTEXT($F2558)),"",I2558*$F2558))</f>
        <v/>
      </c>
      <c r="K2558" s="33" t="n"/>
      <c r="L2558" s="33">
        <f>IF(K2558="", "", IF(OR(ISTEXT(K2558),ISTEXT($F2558)),"",K2558*$F2558))</f>
        <v/>
      </c>
      <c r="M2558" s="30">
        <f>IF(OR(H2558="",H2558=0),"",IF(K2558="",IF(J2558="","",IF(OR(ISTEXT(J2558),ISTEXT(H2558)),"",J2558/H2558)),IF(OR(ISTEXT(L2558),ISTEXT(H2558)),"",L2558/H2558)))</f>
        <v/>
      </c>
    </row>
    <row r="2559" ht="13.35" customHeight="1" s="162">
      <c r="B2559" s="307" t="n"/>
      <c r="C2559" s="307" t="n"/>
      <c r="E2559" s="307" t="n"/>
      <c r="F2559" s="32" t="n"/>
      <c r="G2559" s="33">
        <f>IF(F2559="", "", IF(OR(ISTEXT(H2559),ISTEXT(F2559)),"",H2559/F2559))</f>
        <v/>
      </c>
      <c r="H2559" s="33" t="n"/>
      <c r="I2559" s="33" t="n"/>
      <c r="J2559" s="33">
        <f>IF(I2559="", "", IF(OR(ISTEXT(I2559),ISTEXT($F2559)),"",I2559*$F2559))</f>
        <v/>
      </c>
      <c r="K2559" s="33" t="n"/>
      <c r="L2559" s="33">
        <f>IF(K2559="", "", IF(OR(ISTEXT(K2559),ISTEXT($F2559)),"",K2559*$F2559))</f>
        <v/>
      </c>
      <c r="M2559" s="30">
        <f>IF(OR(H2559="",H2559=0),"",IF(K2559="",IF(J2559="","",IF(OR(ISTEXT(J2559),ISTEXT(H2559)),"",J2559/H2559)),IF(OR(ISTEXT(L2559),ISTEXT(H2559)),"",L2559/H2559)))</f>
        <v/>
      </c>
    </row>
    <row r="2560" ht="13.35" customHeight="1" s="162">
      <c r="B2560" s="307" t="n"/>
      <c r="C2560" s="307" t="n"/>
      <c r="E2560" s="307" t="n"/>
      <c r="F2560" s="32" t="n"/>
      <c r="G2560" s="33">
        <f>IF(F2560="", "", IF(OR(ISTEXT(H2560),ISTEXT(F2560)),"",H2560/F2560))</f>
        <v/>
      </c>
      <c r="H2560" s="33" t="n"/>
      <c r="I2560" s="33" t="n"/>
      <c r="J2560" s="33">
        <f>IF(I2560="", "", IF(OR(ISTEXT(I2560),ISTEXT($F2560)),"",I2560*$F2560))</f>
        <v/>
      </c>
      <c r="K2560" s="33" t="n"/>
      <c r="L2560" s="33">
        <f>IF(K2560="", "", IF(OR(ISTEXT(K2560),ISTEXT($F2560)),"",K2560*$F2560))</f>
        <v/>
      </c>
      <c r="M2560" s="30">
        <f>IF(OR(H2560="",H2560=0),"",IF(K2560="",IF(J2560="","",IF(OR(ISTEXT(J2560),ISTEXT(H2560)),"",J2560/H2560)),IF(OR(ISTEXT(L2560),ISTEXT(H2560)),"",L2560/H2560)))</f>
        <v/>
      </c>
    </row>
    <row r="2561" ht="13.35" customHeight="1" s="162">
      <c r="B2561" s="307" t="n"/>
      <c r="C2561" s="307" t="n"/>
      <c r="E2561" s="307" t="n"/>
      <c r="F2561" s="32" t="n"/>
      <c r="G2561" s="33">
        <f>IF(F2561="", "", IF(OR(ISTEXT(H2561),ISTEXT(F2561)),"",H2561/F2561))</f>
        <v/>
      </c>
      <c r="H2561" s="33" t="n"/>
      <c r="I2561" s="33" t="n"/>
      <c r="J2561" s="33">
        <f>IF(I2561="", "", IF(OR(ISTEXT(I2561),ISTEXT($F2561)),"",I2561*$F2561))</f>
        <v/>
      </c>
      <c r="K2561" s="33" t="n"/>
      <c r="L2561" s="33">
        <f>IF(K2561="", "", IF(OR(ISTEXT(K2561),ISTEXT($F2561)),"",K2561*$F2561))</f>
        <v/>
      </c>
      <c r="M2561" s="30">
        <f>IF(OR(H2561="",H2561=0),"",IF(K2561="",IF(J2561="","",IF(OR(ISTEXT(J2561),ISTEXT(H2561)),"",J2561/H2561)),IF(OR(ISTEXT(L2561),ISTEXT(H2561)),"",L2561/H2561)))</f>
        <v/>
      </c>
    </row>
    <row r="2562" ht="13.35" customHeight="1" s="162">
      <c r="B2562" s="307" t="n"/>
      <c r="C2562" s="307" t="n"/>
      <c r="E2562" s="307" t="n"/>
      <c r="F2562" s="32" t="n"/>
      <c r="G2562" s="33">
        <f>IF(F2562="", "", IF(OR(ISTEXT(H2562),ISTEXT(F2562)),"",H2562/F2562))</f>
        <v/>
      </c>
      <c r="H2562" s="33" t="n"/>
      <c r="I2562" s="33" t="n"/>
      <c r="J2562" s="33">
        <f>IF(I2562="", "", IF(OR(ISTEXT(I2562),ISTEXT($F2562)),"",I2562*$F2562))</f>
        <v/>
      </c>
      <c r="K2562" s="33" t="n"/>
      <c r="L2562" s="33">
        <f>IF(K2562="", "", IF(OR(ISTEXT(K2562),ISTEXT($F2562)),"",K2562*$F2562))</f>
        <v/>
      </c>
      <c r="M2562" s="30">
        <f>IF(OR(H2562="",H2562=0),"",IF(K2562="",IF(J2562="","",IF(OR(ISTEXT(J2562),ISTEXT(H2562)),"",J2562/H2562)),IF(OR(ISTEXT(L2562),ISTEXT(H2562)),"",L2562/H2562)))</f>
        <v/>
      </c>
    </row>
    <row r="2563" ht="13.35" customHeight="1" s="162">
      <c r="B2563" s="307" t="n"/>
      <c r="C2563" s="307" t="n"/>
      <c r="E2563" s="307" t="n"/>
      <c r="F2563" s="32" t="n"/>
      <c r="G2563" s="33">
        <f>IF(F2563="", "", IF(OR(ISTEXT(H2563),ISTEXT(F2563)),"",H2563/F2563))</f>
        <v/>
      </c>
      <c r="H2563" s="33" t="n"/>
      <c r="I2563" s="33" t="n"/>
      <c r="J2563" s="33">
        <f>IF(I2563="", "", IF(OR(ISTEXT(I2563),ISTEXT($F2563)),"",I2563*$F2563))</f>
        <v/>
      </c>
      <c r="K2563" s="33" t="n"/>
      <c r="L2563" s="33">
        <f>IF(K2563="", "", IF(OR(ISTEXT(K2563),ISTEXT($F2563)),"",K2563*$F2563))</f>
        <v/>
      </c>
      <c r="M2563" s="30">
        <f>IF(OR(H2563="",H2563=0),"",IF(K2563="",IF(J2563="","",IF(OR(ISTEXT(J2563),ISTEXT(H2563)),"",J2563/H2563)),IF(OR(ISTEXT(L2563),ISTEXT(H2563)),"",L2563/H2563)))</f>
        <v/>
      </c>
    </row>
    <row r="2564" ht="13.35" customHeight="1" s="162">
      <c r="B2564" s="307" t="n"/>
      <c r="C2564" s="307" t="n"/>
      <c r="E2564" s="307" t="n"/>
      <c r="F2564" s="32" t="n"/>
      <c r="G2564" s="33">
        <f>IF(F2564="", "", IF(OR(ISTEXT(H2564),ISTEXT(F2564)),"",H2564/F2564))</f>
        <v/>
      </c>
      <c r="H2564" s="33" t="n"/>
      <c r="I2564" s="33" t="n"/>
      <c r="J2564" s="33">
        <f>IF(I2564="", "", IF(OR(ISTEXT(I2564),ISTEXT($F2564)),"",I2564*$F2564))</f>
        <v/>
      </c>
      <c r="K2564" s="33" t="n"/>
      <c r="L2564" s="33">
        <f>IF(K2564="", "", IF(OR(ISTEXT(K2564),ISTEXT($F2564)),"",K2564*$F2564))</f>
        <v/>
      </c>
      <c r="M2564" s="30">
        <f>IF(OR(H2564="",H2564=0),"",IF(K2564="",IF(J2564="","",IF(OR(ISTEXT(J2564),ISTEXT(H2564)),"",J2564/H2564)),IF(OR(ISTEXT(L2564),ISTEXT(H2564)),"",L2564/H2564)))</f>
        <v/>
      </c>
    </row>
    <row r="2565" ht="13.35" customHeight="1" s="162">
      <c r="B2565" s="307" t="n"/>
      <c r="C2565" s="307" t="n"/>
      <c r="E2565" s="307" t="n"/>
      <c r="F2565" s="32" t="n"/>
      <c r="G2565" s="33">
        <f>IF(F2565="", "", IF(OR(ISTEXT(H2565),ISTEXT(F2565)),"",H2565/F2565))</f>
        <v/>
      </c>
      <c r="H2565" s="33" t="n"/>
      <c r="I2565" s="33" t="n"/>
      <c r="J2565" s="33">
        <f>IF(I2565="", "", IF(OR(ISTEXT(I2565),ISTEXT($F2565)),"",I2565*$F2565))</f>
        <v/>
      </c>
      <c r="K2565" s="33" t="n"/>
      <c r="L2565" s="33">
        <f>IF(K2565="", "", IF(OR(ISTEXT(K2565),ISTEXT($F2565)),"",K2565*$F2565))</f>
        <v/>
      </c>
      <c r="M2565" s="30">
        <f>IF(OR(H2565="",H2565=0),"",IF(K2565="",IF(J2565="","",IF(OR(ISTEXT(J2565),ISTEXT(H2565)),"",J2565/H2565)),IF(OR(ISTEXT(L2565),ISTEXT(H2565)),"",L2565/H2565)))</f>
        <v/>
      </c>
    </row>
    <row r="2566" ht="13.35" customHeight="1" s="162">
      <c r="B2566" s="307" t="n"/>
      <c r="C2566" s="307" t="n"/>
      <c r="E2566" s="307" t="n"/>
      <c r="F2566" s="32" t="n"/>
      <c r="G2566" s="33">
        <f>IF(F2566="", "", IF(OR(ISTEXT(H2566),ISTEXT(F2566)),"",H2566/F2566))</f>
        <v/>
      </c>
      <c r="H2566" s="33" t="n"/>
      <c r="I2566" s="33" t="n"/>
      <c r="J2566" s="33">
        <f>IF(I2566="", "", IF(OR(ISTEXT(I2566),ISTEXT($F2566)),"",I2566*$F2566))</f>
        <v/>
      </c>
      <c r="K2566" s="33" t="n"/>
      <c r="L2566" s="33">
        <f>IF(K2566="", "", IF(OR(ISTEXT(K2566),ISTEXT($F2566)),"",K2566*$F2566))</f>
        <v/>
      </c>
      <c r="M2566" s="30">
        <f>IF(OR(H2566="",H2566=0),"",IF(K2566="",IF(J2566="","",IF(OR(ISTEXT(J2566),ISTEXT(H2566)),"",J2566/H2566)),IF(OR(ISTEXT(L2566),ISTEXT(H2566)),"",L2566/H2566)))</f>
        <v/>
      </c>
    </row>
    <row r="2567" ht="13.35" customHeight="1" s="162">
      <c r="B2567" s="307" t="n"/>
      <c r="C2567" s="307" t="n"/>
      <c r="E2567" s="307" t="n"/>
      <c r="F2567" s="32" t="n"/>
      <c r="G2567" s="33">
        <f>IF(F2567="", "", IF(OR(ISTEXT(H2567),ISTEXT(F2567)),"",H2567/F2567))</f>
        <v/>
      </c>
      <c r="H2567" s="33" t="n"/>
      <c r="I2567" s="33" t="n"/>
      <c r="J2567" s="33">
        <f>IF(I2567="", "", IF(OR(ISTEXT(I2567),ISTEXT($F2567)),"",I2567*$F2567))</f>
        <v/>
      </c>
      <c r="K2567" s="33" t="n"/>
      <c r="L2567" s="33">
        <f>IF(K2567="", "", IF(OR(ISTEXT(K2567),ISTEXT($F2567)),"",K2567*$F2567))</f>
        <v/>
      </c>
      <c r="M2567" s="30">
        <f>IF(OR(H2567="",H2567=0),"",IF(K2567="",IF(J2567="","",IF(OR(ISTEXT(J2567),ISTEXT(H2567)),"",J2567/H2567)),IF(OR(ISTEXT(L2567),ISTEXT(H2567)),"",L2567/H2567)))</f>
        <v/>
      </c>
    </row>
    <row r="2568" ht="13.35" customHeight="1" s="162">
      <c r="B2568" s="307" t="n"/>
      <c r="C2568" s="307" t="n"/>
      <c r="E2568" s="307" t="n"/>
      <c r="F2568" s="32" t="n"/>
      <c r="G2568" s="33">
        <f>IF(F2568="", "", IF(OR(ISTEXT(H2568),ISTEXT(F2568)),"",H2568/F2568))</f>
        <v/>
      </c>
      <c r="H2568" s="33" t="n"/>
      <c r="I2568" s="33" t="n"/>
      <c r="J2568" s="33">
        <f>IF(I2568="", "", IF(OR(ISTEXT(I2568),ISTEXT($F2568)),"",I2568*$F2568))</f>
        <v/>
      </c>
      <c r="K2568" s="33" t="n"/>
      <c r="L2568" s="33">
        <f>IF(K2568="", "", IF(OR(ISTEXT(K2568),ISTEXT($F2568)),"",K2568*$F2568))</f>
        <v/>
      </c>
      <c r="M2568" s="30">
        <f>IF(OR(H2568="",H2568=0),"",IF(K2568="",IF(J2568="","",IF(OR(ISTEXT(J2568),ISTEXT(H2568)),"",J2568/H2568)),IF(OR(ISTEXT(L2568),ISTEXT(H2568)),"",L2568/H2568)))</f>
        <v/>
      </c>
    </row>
    <row r="2569" ht="13.35" customHeight="1" s="162">
      <c r="B2569" s="307" t="n"/>
      <c r="C2569" s="307" t="n"/>
      <c r="E2569" s="307" t="n"/>
      <c r="F2569" s="32" t="n"/>
      <c r="G2569" s="33">
        <f>IF(F2569="", "", IF(OR(ISTEXT(H2569),ISTEXT(F2569)),"",H2569/F2569))</f>
        <v/>
      </c>
      <c r="H2569" s="33" t="n"/>
      <c r="I2569" s="33" t="n"/>
      <c r="J2569" s="33">
        <f>IF(I2569="", "", IF(OR(ISTEXT(I2569),ISTEXT($F2569)),"",I2569*$F2569))</f>
        <v/>
      </c>
      <c r="K2569" s="33" t="n"/>
      <c r="L2569" s="33">
        <f>IF(K2569="", "", IF(OR(ISTEXT(K2569),ISTEXT($F2569)),"",K2569*$F2569))</f>
        <v/>
      </c>
      <c r="M2569" s="30">
        <f>IF(OR(H2569="",H2569=0),"",IF(K2569="",IF(J2569="","",IF(OR(ISTEXT(J2569),ISTEXT(H2569)),"",J2569/H2569)),IF(OR(ISTEXT(L2569),ISTEXT(H2569)),"",L2569/H2569)))</f>
        <v/>
      </c>
    </row>
    <row r="2570" ht="13.35" customHeight="1" s="162">
      <c r="B2570" s="307" t="n"/>
      <c r="C2570" s="307" t="n"/>
      <c r="E2570" s="307" t="n"/>
      <c r="F2570" s="32" t="n"/>
      <c r="G2570" s="33">
        <f>IF(F2570="", "", IF(OR(ISTEXT(H2570),ISTEXT(F2570)),"",H2570/F2570))</f>
        <v/>
      </c>
      <c r="H2570" s="33" t="n"/>
      <c r="I2570" s="33" t="n"/>
      <c r="J2570" s="33">
        <f>IF(I2570="", "", IF(OR(ISTEXT(I2570),ISTEXT($F2570)),"",I2570*$F2570))</f>
        <v/>
      </c>
      <c r="K2570" s="33" t="n"/>
      <c r="L2570" s="33">
        <f>IF(K2570="", "", IF(OR(ISTEXT(K2570),ISTEXT($F2570)),"",K2570*$F2570))</f>
        <v/>
      </c>
      <c r="M2570" s="30">
        <f>IF(OR(H2570="",H2570=0),"",IF(K2570="",IF(J2570="","",IF(OR(ISTEXT(J2570),ISTEXT(H2570)),"",J2570/H2570)),IF(OR(ISTEXT(L2570),ISTEXT(H2570)),"",L2570/H2570)))</f>
        <v/>
      </c>
    </row>
    <row r="2571" ht="13.35" customHeight="1" s="162">
      <c r="B2571" s="307" t="n"/>
      <c r="C2571" s="307" t="n"/>
      <c r="E2571" s="307" t="n"/>
      <c r="F2571" s="32" t="n"/>
      <c r="G2571" s="33">
        <f>IF(F2571="", "", IF(OR(ISTEXT(H2571),ISTEXT(F2571)),"",H2571/F2571))</f>
        <v/>
      </c>
      <c r="H2571" s="33" t="n"/>
      <c r="I2571" s="33" t="n"/>
      <c r="J2571" s="33">
        <f>IF(I2571="", "", IF(OR(ISTEXT(I2571),ISTEXT($F2571)),"",I2571*$F2571))</f>
        <v/>
      </c>
      <c r="K2571" s="33" t="n"/>
      <c r="L2571" s="33">
        <f>IF(K2571="", "", IF(OR(ISTEXT(K2571),ISTEXT($F2571)),"",K2571*$F2571))</f>
        <v/>
      </c>
      <c r="M2571" s="30">
        <f>IF(OR(H2571="",H2571=0),"",IF(K2571="",IF(J2571="","",IF(OR(ISTEXT(J2571),ISTEXT(H2571)),"",J2571/H2571)),IF(OR(ISTEXT(L2571),ISTEXT(H2571)),"",L2571/H2571)))</f>
        <v/>
      </c>
    </row>
    <row r="2572" ht="13.35" customHeight="1" s="162">
      <c r="B2572" s="307" t="n"/>
      <c r="C2572" s="307" t="n"/>
      <c r="E2572" s="307" t="n"/>
      <c r="F2572" s="32" t="n"/>
      <c r="G2572" s="33">
        <f>IF(F2572="", "", IF(OR(ISTEXT(H2572),ISTEXT(F2572)),"",H2572/F2572))</f>
        <v/>
      </c>
      <c r="H2572" s="33" t="n"/>
      <c r="I2572" s="33" t="n"/>
      <c r="J2572" s="33">
        <f>IF(I2572="", "", IF(OR(ISTEXT(I2572),ISTEXT($F2572)),"",I2572*$F2572))</f>
        <v/>
      </c>
      <c r="K2572" s="33" t="n"/>
      <c r="L2572" s="33">
        <f>IF(K2572="", "", IF(OR(ISTEXT(K2572),ISTEXT($F2572)),"",K2572*$F2572))</f>
        <v/>
      </c>
      <c r="M2572" s="30">
        <f>IF(OR(H2572="",H2572=0),"",IF(K2572="",IF(J2572="","",IF(OR(ISTEXT(J2572),ISTEXT(H2572)),"",J2572/H2572)),IF(OR(ISTEXT(L2572),ISTEXT(H2572)),"",L2572/H2572)))</f>
        <v/>
      </c>
    </row>
    <row r="2573" ht="13.35" customHeight="1" s="162">
      <c r="B2573" s="307" t="n"/>
      <c r="C2573" s="307" t="n"/>
      <c r="E2573" s="307" t="n"/>
      <c r="F2573" s="32" t="n"/>
      <c r="G2573" s="33">
        <f>IF(F2573="", "", IF(OR(ISTEXT(H2573),ISTEXT(F2573)),"",H2573/F2573))</f>
        <v/>
      </c>
      <c r="H2573" s="33" t="n"/>
      <c r="I2573" s="33" t="n"/>
      <c r="J2573" s="33">
        <f>IF(I2573="", "", IF(OR(ISTEXT(I2573),ISTEXT($F2573)),"",I2573*$F2573))</f>
        <v/>
      </c>
      <c r="K2573" s="33" t="n"/>
      <c r="L2573" s="33">
        <f>IF(K2573="", "", IF(OR(ISTEXT(K2573),ISTEXT($F2573)),"",K2573*$F2573))</f>
        <v/>
      </c>
      <c r="M2573" s="30">
        <f>IF(OR(H2573="",H2573=0),"",IF(K2573="",IF(J2573="","",IF(OR(ISTEXT(J2573),ISTEXT(H2573)),"",J2573/H2573)),IF(OR(ISTEXT(L2573),ISTEXT(H2573)),"",L2573/H2573)))</f>
        <v/>
      </c>
    </row>
    <row r="2574" ht="13.35" customHeight="1" s="162">
      <c r="B2574" s="307" t="n"/>
      <c r="C2574" s="307" t="n"/>
      <c r="E2574" s="307" t="n"/>
      <c r="F2574" s="32" t="n"/>
      <c r="G2574" s="33">
        <f>IF(F2574="", "", IF(OR(ISTEXT(H2574),ISTEXT(F2574)),"",H2574/F2574))</f>
        <v/>
      </c>
      <c r="H2574" s="33" t="n"/>
      <c r="I2574" s="33" t="n"/>
      <c r="J2574" s="33">
        <f>IF(I2574="", "", IF(OR(ISTEXT(I2574),ISTEXT($F2574)),"",I2574*$F2574))</f>
        <v/>
      </c>
      <c r="K2574" s="33" t="n"/>
      <c r="L2574" s="33">
        <f>IF(K2574="", "", IF(OR(ISTEXT(K2574),ISTEXT($F2574)),"",K2574*$F2574))</f>
        <v/>
      </c>
      <c r="M2574" s="30">
        <f>IF(OR(H2574="",H2574=0),"",IF(K2574="",IF(J2574="","",IF(OR(ISTEXT(J2574),ISTEXT(H2574)),"",J2574/H2574)),IF(OR(ISTEXT(L2574),ISTEXT(H2574)),"",L2574/H2574)))</f>
        <v/>
      </c>
    </row>
    <row r="2575" ht="13.35" customHeight="1" s="162">
      <c r="B2575" s="307" t="n"/>
      <c r="C2575" s="307" t="n"/>
      <c r="E2575" s="307" t="n"/>
      <c r="F2575" s="32" t="n"/>
      <c r="G2575" s="33">
        <f>IF(F2575="", "", IF(OR(ISTEXT(H2575),ISTEXT(F2575)),"",H2575/F2575))</f>
        <v/>
      </c>
      <c r="H2575" s="33" t="n"/>
      <c r="I2575" s="33" t="n"/>
      <c r="J2575" s="33">
        <f>IF(I2575="", "", IF(OR(ISTEXT(I2575),ISTEXT($F2575)),"",I2575*$F2575))</f>
        <v/>
      </c>
      <c r="K2575" s="33" t="n"/>
      <c r="L2575" s="33">
        <f>IF(K2575="", "", IF(OR(ISTEXT(K2575),ISTEXT($F2575)),"",K2575*$F2575))</f>
        <v/>
      </c>
      <c r="M2575" s="30">
        <f>IF(OR(H2575="",H2575=0),"",IF(K2575="",IF(J2575="","",IF(OR(ISTEXT(J2575),ISTEXT(H2575)),"",J2575/H2575)),IF(OR(ISTEXT(L2575),ISTEXT(H2575)),"",L2575/H2575)))</f>
        <v/>
      </c>
    </row>
    <row r="2576" ht="13.35" customHeight="1" s="162">
      <c r="B2576" s="307" t="n"/>
      <c r="C2576" s="307" t="n"/>
      <c r="E2576" s="307" t="n"/>
      <c r="F2576" s="32" t="n"/>
      <c r="G2576" s="33">
        <f>IF(F2576="", "", IF(OR(ISTEXT(H2576),ISTEXT(F2576)),"",H2576/F2576))</f>
        <v/>
      </c>
      <c r="H2576" s="33" t="n"/>
      <c r="I2576" s="33" t="n"/>
      <c r="J2576" s="33">
        <f>IF(I2576="", "", IF(OR(ISTEXT(I2576),ISTEXT($F2576)),"",I2576*$F2576))</f>
        <v/>
      </c>
      <c r="K2576" s="33" t="n"/>
      <c r="L2576" s="33">
        <f>IF(K2576="", "", IF(OR(ISTEXT(K2576),ISTEXT($F2576)),"",K2576*$F2576))</f>
        <v/>
      </c>
      <c r="M2576" s="30">
        <f>IF(OR(H2576="",H2576=0),"",IF(K2576="",IF(J2576="","",IF(OR(ISTEXT(J2576),ISTEXT(H2576)),"",J2576/H2576)),IF(OR(ISTEXT(L2576),ISTEXT(H2576)),"",L2576/H2576)))</f>
        <v/>
      </c>
    </row>
    <row r="2577" ht="13.35" customHeight="1" s="162">
      <c r="B2577" s="307" t="n"/>
      <c r="C2577" s="307" t="n"/>
      <c r="E2577" s="307" t="n"/>
      <c r="F2577" s="32" t="n"/>
      <c r="G2577" s="33">
        <f>IF(F2577="", "", IF(OR(ISTEXT(H2577),ISTEXT(F2577)),"",H2577/F2577))</f>
        <v/>
      </c>
      <c r="H2577" s="33" t="n"/>
      <c r="I2577" s="33" t="n"/>
      <c r="J2577" s="33">
        <f>IF(I2577="", "", IF(OR(ISTEXT(I2577),ISTEXT($F2577)),"",I2577*$F2577))</f>
        <v/>
      </c>
      <c r="K2577" s="33" t="n"/>
      <c r="L2577" s="33">
        <f>IF(K2577="", "", IF(OR(ISTEXT(K2577),ISTEXT($F2577)),"",K2577*$F2577))</f>
        <v/>
      </c>
      <c r="M2577" s="30">
        <f>IF(OR(H2577="",H2577=0),"",IF(K2577="",IF(J2577="","",IF(OR(ISTEXT(J2577),ISTEXT(H2577)),"",J2577/H2577)),IF(OR(ISTEXT(L2577),ISTEXT(H2577)),"",L2577/H2577)))</f>
        <v/>
      </c>
    </row>
    <row r="2578" ht="13.35" customHeight="1" s="162">
      <c r="B2578" s="307" t="n"/>
      <c r="C2578" s="307" t="n"/>
      <c r="E2578" s="307" t="n"/>
      <c r="F2578" s="32" t="n"/>
      <c r="G2578" s="33">
        <f>IF(F2578="", "", IF(OR(ISTEXT(H2578),ISTEXT(F2578)),"",H2578/F2578))</f>
        <v/>
      </c>
      <c r="H2578" s="33" t="n"/>
      <c r="I2578" s="33" t="n"/>
      <c r="J2578" s="33">
        <f>IF(I2578="", "", IF(OR(ISTEXT(I2578),ISTEXT($F2578)),"",I2578*$F2578))</f>
        <v/>
      </c>
      <c r="K2578" s="33" t="n"/>
      <c r="L2578" s="33">
        <f>IF(K2578="", "", IF(OR(ISTEXT(K2578),ISTEXT($F2578)),"",K2578*$F2578))</f>
        <v/>
      </c>
      <c r="M2578" s="30">
        <f>IF(OR(H2578="",H2578=0),"",IF(K2578="",IF(J2578="","",IF(OR(ISTEXT(J2578),ISTEXT(H2578)),"",J2578/H2578)),IF(OR(ISTEXT(L2578),ISTEXT(H2578)),"",L2578/H2578)))</f>
        <v/>
      </c>
    </row>
    <row r="2579" ht="13.35" customHeight="1" s="162">
      <c r="B2579" s="307" t="n"/>
      <c r="C2579" s="307" t="n"/>
      <c r="E2579" s="307" t="n"/>
      <c r="F2579" s="32" t="n"/>
      <c r="G2579" s="33">
        <f>IF(F2579="", "", IF(OR(ISTEXT(H2579),ISTEXT(F2579)),"",H2579/F2579))</f>
        <v/>
      </c>
      <c r="H2579" s="33" t="n"/>
      <c r="I2579" s="33" t="n"/>
      <c r="J2579" s="33">
        <f>IF(I2579="", "", IF(OR(ISTEXT(I2579),ISTEXT($F2579)),"",I2579*$F2579))</f>
        <v/>
      </c>
      <c r="K2579" s="33" t="n"/>
      <c r="L2579" s="33">
        <f>IF(K2579="", "", IF(OR(ISTEXT(K2579),ISTEXT($F2579)),"",K2579*$F2579))</f>
        <v/>
      </c>
      <c r="M2579" s="30">
        <f>IF(OR(H2579="",H2579=0),"",IF(K2579="",IF(J2579="","",IF(OR(ISTEXT(J2579),ISTEXT(H2579)),"",J2579/H2579)),IF(OR(ISTEXT(L2579),ISTEXT(H2579)),"",L2579/H2579)))</f>
        <v/>
      </c>
    </row>
    <row r="2580" ht="13.35" customHeight="1" s="162">
      <c r="B2580" s="307" t="n"/>
      <c r="C2580" s="307" t="n"/>
      <c r="E2580" s="307" t="n"/>
      <c r="F2580" s="32" t="n"/>
      <c r="G2580" s="33">
        <f>IF(F2580="", "", IF(OR(ISTEXT(H2580),ISTEXT(F2580)),"",H2580/F2580))</f>
        <v/>
      </c>
      <c r="H2580" s="33" t="n"/>
      <c r="I2580" s="33" t="n"/>
      <c r="J2580" s="33">
        <f>IF(I2580="", "", IF(OR(ISTEXT(I2580),ISTEXT($F2580)),"",I2580*$F2580))</f>
        <v/>
      </c>
      <c r="K2580" s="33" t="n"/>
      <c r="L2580" s="33">
        <f>IF(K2580="", "", IF(OR(ISTEXT(K2580),ISTEXT($F2580)),"",K2580*$F2580))</f>
        <v/>
      </c>
      <c r="M2580" s="30">
        <f>IF(OR(H2580="",H2580=0),"",IF(K2580="",IF(J2580="","",IF(OR(ISTEXT(J2580),ISTEXT(H2580)),"",J2580/H2580)),IF(OR(ISTEXT(L2580),ISTEXT(H2580)),"",L2580/H2580)))</f>
        <v/>
      </c>
    </row>
    <row r="2581" ht="13.35" customHeight="1" s="162">
      <c r="B2581" s="307" t="n"/>
      <c r="C2581" s="307" t="n"/>
      <c r="E2581" s="307" t="n"/>
      <c r="F2581" s="32" t="n"/>
      <c r="G2581" s="33">
        <f>IF(F2581="", "", IF(OR(ISTEXT(H2581),ISTEXT(F2581)),"",H2581/F2581))</f>
        <v/>
      </c>
      <c r="H2581" s="33" t="n"/>
      <c r="I2581" s="33" t="n"/>
      <c r="J2581" s="33">
        <f>IF(I2581="", "", IF(OR(ISTEXT(I2581),ISTEXT($F2581)),"",I2581*$F2581))</f>
        <v/>
      </c>
      <c r="K2581" s="33" t="n"/>
      <c r="L2581" s="33">
        <f>IF(K2581="", "", IF(OR(ISTEXT(K2581),ISTEXT($F2581)),"",K2581*$F2581))</f>
        <v/>
      </c>
      <c r="M2581" s="30">
        <f>IF(OR(H2581="",H2581=0),"",IF(K2581="",IF(J2581="","",IF(OR(ISTEXT(J2581),ISTEXT(H2581)),"",J2581/H2581)),IF(OR(ISTEXT(L2581),ISTEXT(H2581)),"",L2581/H2581)))</f>
        <v/>
      </c>
    </row>
    <row r="2582" ht="13.35" customHeight="1" s="162">
      <c r="B2582" s="307" t="n"/>
      <c r="C2582" s="307" t="n"/>
      <c r="E2582" s="307" t="n"/>
      <c r="F2582" s="32" t="n"/>
      <c r="G2582" s="33">
        <f>IF(F2582="", "", IF(OR(ISTEXT(H2582),ISTEXT(F2582)),"",H2582/F2582))</f>
        <v/>
      </c>
      <c r="H2582" s="33" t="n"/>
      <c r="I2582" s="33" t="n"/>
      <c r="J2582" s="33">
        <f>IF(I2582="", "", IF(OR(ISTEXT(I2582),ISTEXT($F2582)),"",I2582*$F2582))</f>
        <v/>
      </c>
      <c r="K2582" s="33" t="n"/>
      <c r="L2582" s="33">
        <f>IF(K2582="", "", IF(OR(ISTEXT(K2582),ISTEXT($F2582)),"",K2582*$F2582))</f>
        <v/>
      </c>
      <c r="M2582" s="30">
        <f>IF(OR(H2582="",H2582=0),"",IF(K2582="",IF(J2582="","",IF(OR(ISTEXT(J2582),ISTEXT(H2582)),"",J2582/H2582)),IF(OR(ISTEXT(L2582),ISTEXT(H2582)),"",L2582/H2582)))</f>
        <v/>
      </c>
    </row>
    <row r="2583" ht="13.35" customHeight="1" s="162">
      <c r="B2583" s="307" t="n"/>
      <c r="C2583" s="307" t="n"/>
      <c r="E2583" s="307" t="n"/>
      <c r="F2583" s="32" t="n"/>
      <c r="G2583" s="33">
        <f>IF(F2583="", "", IF(OR(ISTEXT(H2583),ISTEXT(F2583)),"",H2583/F2583))</f>
        <v/>
      </c>
      <c r="H2583" s="33" t="n"/>
      <c r="I2583" s="33" t="n"/>
      <c r="J2583" s="33">
        <f>IF(I2583="", "", IF(OR(ISTEXT(I2583),ISTEXT($F2583)),"",I2583*$F2583))</f>
        <v/>
      </c>
      <c r="K2583" s="33" t="n"/>
      <c r="L2583" s="33">
        <f>IF(K2583="", "", IF(OR(ISTEXT(K2583),ISTEXT($F2583)),"",K2583*$F2583))</f>
        <v/>
      </c>
      <c r="M2583" s="30">
        <f>IF(OR(H2583="",H2583=0),"",IF(K2583="",IF(J2583="","",IF(OR(ISTEXT(J2583),ISTEXT(H2583)),"",J2583/H2583)),IF(OR(ISTEXT(L2583),ISTEXT(H2583)),"",L2583/H2583)))</f>
        <v/>
      </c>
    </row>
    <row r="2584" ht="13.35" customHeight="1" s="162">
      <c r="B2584" s="307" t="n"/>
      <c r="C2584" s="307" t="n"/>
      <c r="E2584" s="307" t="n"/>
      <c r="F2584" s="32" t="n"/>
      <c r="G2584" s="33">
        <f>IF(F2584="", "", IF(OR(ISTEXT(H2584),ISTEXT(F2584)),"",H2584/F2584))</f>
        <v/>
      </c>
      <c r="H2584" s="33" t="n"/>
      <c r="I2584" s="33" t="n"/>
      <c r="J2584" s="33">
        <f>IF(I2584="", "", IF(OR(ISTEXT(I2584),ISTEXT($F2584)),"",I2584*$F2584))</f>
        <v/>
      </c>
      <c r="K2584" s="33" t="n"/>
      <c r="L2584" s="33">
        <f>IF(K2584="", "", IF(OR(ISTEXT(K2584),ISTEXT($F2584)),"",K2584*$F2584))</f>
        <v/>
      </c>
      <c r="M2584" s="30">
        <f>IF(OR(H2584="",H2584=0),"",IF(K2584="",IF(J2584="","",IF(OR(ISTEXT(J2584),ISTEXT(H2584)),"",J2584/H2584)),IF(OR(ISTEXT(L2584),ISTEXT(H2584)),"",L2584/H2584)))</f>
        <v/>
      </c>
    </row>
    <row r="2585" ht="13.35" customHeight="1" s="162">
      <c r="B2585" s="307" t="n"/>
      <c r="C2585" s="307" t="n"/>
      <c r="E2585" s="307" t="n"/>
      <c r="F2585" s="32" t="n"/>
      <c r="G2585" s="33">
        <f>IF(F2585="", "", IF(OR(ISTEXT(H2585),ISTEXT(F2585)),"",H2585/F2585))</f>
        <v/>
      </c>
      <c r="H2585" s="33" t="n"/>
      <c r="I2585" s="33" t="n"/>
      <c r="J2585" s="33">
        <f>IF(I2585="", "", IF(OR(ISTEXT(I2585),ISTEXT($F2585)),"",I2585*$F2585))</f>
        <v/>
      </c>
      <c r="K2585" s="33" t="n"/>
      <c r="L2585" s="33">
        <f>IF(K2585="", "", IF(OR(ISTEXT(K2585),ISTEXT($F2585)),"",K2585*$F2585))</f>
        <v/>
      </c>
      <c r="M2585" s="30">
        <f>IF(OR(H2585="",H2585=0),"",IF(K2585="",IF(J2585="","",IF(OR(ISTEXT(J2585),ISTEXT(H2585)),"",J2585/H2585)),IF(OR(ISTEXT(L2585),ISTEXT(H2585)),"",L2585/H2585)))</f>
        <v/>
      </c>
    </row>
    <row r="2586" ht="13.35" customHeight="1" s="162">
      <c r="B2586" s="307" t="n"/>
      <c r="C2586" s="307" t="n"/>
      <c r="E2586" s="307" t="n"/>
      <c r="F2586" s="32" t="n"/>
      <c r="G2586" s="33">
        <f>IF(F2586="", "", IF(OR(ISTEXT(H2586),ISTEXT(F2586)),"",H2586/F2586))</f>
        <v/>
      </c>
      <c r="H2586" s="33" t="n"/>
      <c r="I2586" s="33" t="n"/>
      <c r="J2586" s="33">
        <f>IF(I2586="", "", IF(OR(ISTEXT(I2586),ISTEXT($F2586)),"",I2586*$F2586))</f>
        <v/>
      </c>
      <c r="K2586" s="33" t="n"/>
      <c r="L2586" s="33">
        <f>IF(K2586="", "", IF(OR(ISTEXT(K2586),ISTEXT($F2586)),"",K2586*$F2586))</f>
        <v/>
      </c>
      <c r="M2586" s="30">
        <f>IF(OR(H2586="",H2586=0),"",IF(K2586="",IF(J2586="","",IF(OR(ISTEXT(J2586),ISTEXT(H2586)),"",J2586/H2586)),IF(OR(ISTEXT(L2586),ISTEXT(H2586)),"",L2586/H2586)))</f>
        <v/>
      </c>
    </row>
    <row r="2587" ht="13.35" customHeight="1" s="162">
      <c r="B2587" s="307" t="n"/>
      <c r="C2587" s="307" t="n"/>
      <c r="E2587" s="307" t="n"/>
      <c r="F2587" s="32" t="n"/>
      <c r="G2587" s="33">
        <f>IF(F2587="", "", IF(OR(ISTEXT(H2587),ISTEXT(F2587)),"",H2587/F2587))</f>
        <v/>
      </c>
      <c r="H2587" s="33" t="n"/>
      <c r="I2587" s="33" t="n"/>
      <c r="J2587" s="33">
        <f>IF(I2587="", "", IF(OR(ISTEXT(I2587),ISTEXT($F2587)),"",I2587*$F2587))</f>
        <v/>
      </c>
      <c r="K2587" s="33" t="n"/>
      <c r="L2587" s="33">
        <f>IF(K2587="", "", IF(OR(ISTEXT(K2587),ISTEXT($F2587)),"",K2587*$F2587))</f>
        <v/>
      </c>
      <c r="M2587" s="30">
        <f>IF(OR(H2587="",H2587=0),"",IF(K2587="",IF(J2587="","",IF(OR(ISTEXT(J2587),ISTEXT(H2587)),"",J2587/H2587)),IF(OR(ISTEXT(L2587),ISTEXT(H2587)),"",L2587/H2587)))</f>
        <v/>
      </c>
    </row>
    <row r="2588" ht="13.35" customHeight="1" s="162">
      <c r="B2588" s="307" t="n"/>
      <c r="C2588" s="307" t="n"/>
      <c r="E2588" s="307" t="n"/>
      <c r="F2588" s="32" t="n"/>
      <c r="G2588" s="33">
        <f>IF(F2588="", "", IF(OR(ISTEXT(H2588),ISTEXT(F2588)),"",H2588/F2588))</f>
        <v/>
      </c>
      <c r="H2588" s="33" t="n"/>
      <c r="I2588" s="33" t="n"/>
      <c r="J2588" s="33">
        <f>IF(I2588="", "", IF(OR(ISTEXT(I2588),ISTEXT($F2588)),"",I2588*$F2588))</f>
        <v/>
      </c>
      <c r="K2588" s="33" t="n"/>
      <c r="L2588" s="33">
        <f>IF(K2588="", "", IF(OR(ISTEXT(K2588),ISTEXT($F2588)),"",K2588*$F2588))</f>
        <v/>
      </c>
      <c r="M2588" s="30">
        <f>IF(OR(H2588="",H2588=0),"",IF(K2588="",IF(J2588="","",IF(OR(ISTEXT(J2588),ISTEXT(H2588)),"",J2588/H2588)),IF(OR(ISTEXT(L2588),ISTEXT(H2588)),"",L2588/H2588)))</f>
        <v/>
      </c>
    </row>
    <row r="2589" ht="13.35" customHeight="1" s="162">
      <c r="B2589" s="307" t="n"/>
      <c r="C2589" s="307" t="n"/>
      <c r="E2589" s="307" t="n"/>
      <c r="F2589" s="32" t="n"/>
      <c r="G2589" s="33">
        <f>IF(F2589="", "", IF(OR(ISTEXT(H2589),ISTEXT(F2589)),"",H2589/F2589))</f>
        <v/>
      </c>
      <c r="H2589" s="33" t="n"/>
      <c r="I2589" s="33" t="n"/>
      <c r="J2589" s="33">
        <f>IF(I2589="", "", IF(OR(ISTEXT(I2589),ISTEXT($F2589)),"",I2589*$F2589))</f>
        <v/>
      </c>
      <c r="K2589" s="33" t="n"/>
      <c r="L2589" s="33">
        <f>IF(K2589="", "", IF(OR(ISTEXT(K2589),ISTEXT($F2589)),"",K2589*$F2589))</f>
        <v/>
      </c>
      <c r="M2589" s="30">
        <f>IF(OR(H2589="",H2589=0),"",IF(K2589="",IF(J2589="","",IF(OR(ISTEXT(J2589),ISTEXT(H2589)),"",J2589/H2589)),IF(OR(ISTEXT(L2589),ISTEXT(H2589)),"",L2589/H2589)))</f>
        <v/>
      </c>
    </row>
    <row r="2590" ht="13.35" customHeight="1" s="162">
      <c r="B2590" s="307" t="n"/>
      <c r="C2590" s="307" t="n"/>
      <c r="E2590" s="307" t="n"/>
      <c r="F2590" s="32" t="n"/>
      <c r="G2590" s="33">
        <f>IF(F2590="", "", IF(OR(ISTEXT(H2590),ISTEXT(F2590)),"",H2590/F2590))</f>
        <v/>
      </c>
      <c r="H2590" s="33" t="n"/>
      <c r="I2590" s="33" t="n"/>
      <c r="J2590" s="33">
        <f>IF(I2590="", "", IF(OR(ISTEXT(I2590),ISTEXT($F2590)),"",I2590*$F2590))</f>
        <v/>
      </c>
      <c r="K2590" s="33" t="n"/>
      <c r="L2590" s="33">
        <f>IF(K2590="", "", IF(OR(ISTEXT(K2590),ISTEXT($F2590)),"",K2590*$F2590))</f>
        <v/>
      </c>
      <c r="M2590" s="30">
        <f>IF(OR(H2590="",H2590=0),"",IF(K2590="",IF(J2590="","",IF(OR(ISTEXT(J2590),ISTEXT(H2590)),"",J2590/H2590)),IF(OR(ISTEXT(L2590),ISTEXT(H2590)),"",L2590/H2590)))</f>
        <v/>
      </c>
    </row>
    <row r="2591" ht="13.35" customHeight="1" s="162">
      <c r="B2591" s="307" t="n"/>
      <c r="C2591" s="307" t="n"/>
      <c r="E2591" s="307" t="n"/>
      <c r="F2591" s="32" t="n"/>
      <c r="G2591" s="33">
        <f>IF(F2591="", "", IF(OR(ISTEXT(H2591),ISTEXT(F2591)),"",H2591/F2591))</f>
        <v/>
      </c>
      <c r="H2591" s="33" t="n"/>
      <c r="I2591" s="33" t="n"/>
      <c r="J2591" s="33">
        <f>IF(I2591="", "", IF(OR(ISTEXT(I2591),ISTEXT($F2591)),"",I2591*$F2591))</f>
        <v/>
      </c>
      <c r="K2591" s="33" t="n"/>
      <c r="L2591" s="33">
        <f>IF(K2591="", "", IF(OR(ISTEXT(K2591),ISTEXT($F2591)),"",K2591*$F2591))</f>
        <v/>
      </c>
      <c r="M2591" s="30">
        <f>IF(OR(H2591="",H2591=0),"",IF(K2591="",IF(J2591="","",IF(OR(ISTEXT(J2591),ISTEXT(H2591)),"",J2591/H2591)),IF(OR(ISTEXT(L2591),ISTEXT(H2591)),"",L2591/H2591)))</f>
        <v/>
      </c>
    </row>
    <row r="2592" ht="13.35" customHeight="1" s="162">
      <c r="B2592" s="307" t="n"/>
      <c r="C2592" s="307" t="n"/>
      <c r="E2592" s="307" t="n"/>
      <c r="F2592" s="32" t="n"/>
      <c r="G2592" s="33">
        <f>IF(F2592="", "", IF(OR(ISTEXT(H2592),ISTEXT(F2592)),"",H2592/F2592))</f>
        <v/>
      </c>
      <c r="H2592" s="33" t="n"/>
      <c r="I2592" s="33" t="n"/>
      <c r="J2592" s="33">
        <f>IF(I2592="", "", IF(OR(ISTEXT(I2592),ISTEXT($F2592)),"",I2592*$F2592))</f>
        <v/>
      </c>
      <c r="K2592" s="33" t="n"/>
      <c r="L2592" s="33">
        <f>IF(K2592="", "", IF(OR(ISTEXT(K2592),ISTEXT($F2592)),"",K2592*$F2592))</f>
        <v/>
      </c>
      <c r="M2592" s="30">
        <f>IF(OR(H2592="",H2592=0),"",IF(K2592="",IF(J2592="","",IF(OR(ISTEXT(J2592),ISTEXT(H2592)),"",J2592/H2592)),IF(OR(ISTEXT(L2592),ISTEXT(H2592)),"",L2592/H2592)))</f>
        <v/>
      </c>
    </row>
    <row r="2593" ht="13.35" customHeight="1" s="162">
      <c r="B2593" s="307" t="n"/>
      <c r="C2593" s="307" t="n"/>
      <c r="E2593" s="307" t="n"/>
      <c r="F2593" s="32" t="n"/>
      <c r="G2593" s="33">
        <f>IF(F2593="", "", IF(OR(ISTEXT(H2593),ISTEXT(F2593)),"",H2593/F2593))</f>
        <v/>
      </c>
      <c r="H2593" s="33" t="n"/>
      <c r="I2593" s="33" t="n"/>
      <c r="J2593" s="33">
        <f>IF(I2593="", "", IF(OR(ISTEXT(I2593),ISTEXT($F2593)),"",I2593*$F2593))</f>
        <v/>
      </c>
      <c r="K2593" s="33" t="n"/>
      <c r="L2593" s="33">
        <f>IF(K2593="", "", IF(OR(ISTEXT(K2593),ISTEXT($F2593)),"",K2593*$F2593))</f>
        <v/>
      </c>
      <c r="M2593" s="30">
        <f>IF(OR(H2593="",H2593=0),"",IF(K2593="",IF(J2593="","",IF(OR(ISTEXT(J2593),ISTEXT(H2593)),"",J2593/H2593)),IF(OR(ISTEXT(L2593),ISTEXT(H2593)),"",L2593/H2593)))</f>
        <v/>
      </c>
    </row>
    <row r="2594" ht="13.35" customHeight="1" s="162">
      <c r="B2594" s="42" t="n"/>
      <c r="C2594" s="231" t="inlineStr">
        <is>
          <t>Subtotal (this page)</t>
        </is>
      </c>
      <c r="D2594" s="159" t="n"/>
      <c r="E2594" s="42" t="n"/>
      <c r="F2594" s="42" t="n"/>
      <c r="G2594" s="43" t="n"/>
      <c r="H2594" s="43">
        <f>IF(SUM(H2556:H2593)=0,"",SUM(H2556:H2593))</f>
        <v/>
      </c>
      <c r="I2594" s="43" t="n"/>
      <c r="J2594" s="43">
        <f>IF(SUM(J2556:J2593)=0,"",SUM(J2556:J2593))</f>
        <v/>
      </c>
      <c r="K2594" s="43" t="n"/>
      <c r="L2594" s="43">
        <f>IF(SUM(L2556:L2593)=0,"",SUM(L2556:L2593))</f>
        <v/>
      </c>
      <c r="M2594" s="35">
        <f>IF(OR(H2594="",H2594=0),"",IF(L2594="",IF(J2594="","",IF(OR(ISTEXT(J2594),ISTEXT(H2594)),"",J2594/H2594)),IF(OR(ISTEXT(L2594),ISTEXT(H2594)),"",L2594/H2594)))</f>
        <v/>
      </c>
    </row>
    <row r="2595" ht="13.35" customHeight="1" s="162">
      <c r="B2595" s="188" t="inlineStr">
        <is>
          <t>Return Air Inlets (cont.)</t>
        </is>
      </c>
      <c r="C2595" s="174" t="n"/>
      <c r="D2595" s="174" t="n"/>
      <c r="E2595" s="174" t="n"/>
      <c r="F2595" s="173" t="n"/>
      <c r="G2595" s="233" t="inlineStr">
        <is>
          <t>Design VEL</t>
        </is>
      </c>
      <c r="H2595" s="194" t="inlineStr">
        <is>
          <t>Design CFM</t>
        </is>
      </c>
      <c r="I2595" s="188" t="inlineStr">
        <is>
          <t>Initial</t>
        </is>
      </c>
      <c r="J2595" s="173" t="n"/>
      <c r="K2595" s="188" t="inlineStr">
        <is>
          <t>Final</t>
        </is>
      </c>
      <c r="L2595" s="173" t="n"/>
      <c r="M2595" s="188" t="inlineStr">
        <is>
          <t>%</t>
        </is>
      </c>
    </row>
    <row r="2596" ht="13.35" customHeight="1" s="162">
      <c r="B2596" s="153" t="inlineStr">
        <is>
          <t>No.</t>
        </is>
      </c>
      <c r="C2596" s="188" t="inlineStr">
        <is>
          <t>Area Served</t>
        </is>
      </c>
      <c r="D2596" s="188" t="inlineStr">
        <is>
          <t>Type</t>
        </is>
      </c>
      <c r="E2596" s="188" t="inlineStr">
        <is>
          <t>Size</t>
        </is>
      </c>
      <c r="F2596" s="188" t="inlineStr">
        <is>
          <t>Ak</t>
        </is>
      </c>
      <c r="G2596" s="440" t="n"/>
      <c r="H2596" s="440" t="n"/>
      <c r="I2596" s="188" t="inlineStr">
        <is>
          <t>VEL</t>
        </is>
      </c>
      <c r="J2596" s="188" t="inlineStr">
        <is>
          <t>CFM</t>
        </is>
      </c>
      <c r="K2596" s="188" t="inlineStr">
        <is>
          <t>VEL</t>
        </is>
      </c>
      <c r="L2596" s="188" t="inlineStr">
        <is>
          <t>CFM</t>
        </is>
      </c>
      <c r="M2596" s="440" t="n"/>
    </row>
    <row r="2597" ht="13.35" customHeight="1" s="162">
      <c r="B2597" s="31" t="n"/>
      <c r="C2597" s="31" t="n"/>
      <c r="E2597" s="31" t="n"/>
      <c r="F2597" s="32" t="n"/>
      <c r="G2597" s="33">
        <f>IF(F2597="", "", IF(OR(ISTEXT(H2597),ISTEXT(F2597)),"",H2597/F2597))</f>
        <v/>
      </c>
      <c r="H2597" s="33" t="n"/>
      <c r="I2597" s="33" t="n"/>
      <c r="J2597" s="33">
        <f>IF(I2597="", "", IF(OR(ISTEXT(I2597),ISTEXT($F2597)),"",I2597*$F2597))</f>
        <v/>
      </c>
      <c r="K2597" s="33" t="n"/>
      <c r="L2597" s="33">
        <f>IF(K2597="", "", IF(OR(ISTEXT(K2597),ISTEXT($F2597)),"",K2597*$F2597))</f>
        <v/>
      </c>
      <c r="M2597" s="30">
        <f>IF(OR(H2597="",H2597=0),"",IF(K2597="",IF(J2597="","",IF(OR(ISTEXT(J2597),ISTEXT(H2597)),"",J2597/H2597)),IF(OR(ISTEXT(L2597),ISTEXT(H2597)),"",L2597/H2597)))</f>
        <v/>
      </c>
    </row>
    <row r="2598" ht="13.35" customHeight="1" s="162">
      <c r="B2598" s="31" t="n"/>
      <c r="C2598" s="31" t="n"/>
      <c r="E2598" s="31" t="n"/>
      <c r="F2598" s="32" t="n"/>
      <c r="G2598" s="33">
        <f>IF(F2598="", "", IF(OR(ISTEXT(H2598),ISTEXT(F2598)),"",H2598/F2598))</f>
        <v/>
      </c>
      <c r="H2598" s="33" t="n"/>
      <c r="I2598" s="33" t="n"/>
      <c r="J2598" s="33">
        <f>IF(I2598="", "", IF(OR(ISTEXT(I2598),ISTEXT($F2598)),"",I2598*$F2598))</f>
        <v/>
      </c>
      <c r="K2598" s="33" t="n"/>
      <c r="L2598" s="33">
        <f>IF(K2598="", "", IF(OR(ISTEXT(K2598),ISTEXT($F2598)),"",K2598*$F2598))</f>
        <v/>
      </c>
      <c r="M2598" s="30">
        <f>IF(OR(H2598="",H2598=0),"",IF(K2598="",IF(J2598="","",IF(OR(ISTEXT(J2598),ISTEXT(H2598)),"",J2598/H2598)),IF(OR(ISTEXT(L2598),ISTEXT(H2598)),"",L2598/H2598)))</f>
        <v/>
      </c>
    </row>
    <row r="2599" ht="13.35" customHeight="1" s="162">
      <c r="B2599" s="31" t="n"/>
      <c r="C2599" s="31" t="n"/>
      <c r="E2599" s="31" t="n"/>
      <c r="F2599" s="32" t="n"/>
      <c r="G2599" s="33">
        <f>IF(F2599="", "", IF(OR(ISTEXT(H2599),ISTEXT(F2599)),"",H2599/F2599))</f>
        <v/>
      </c>
      <c r="H2599" s="33" t="n"/>
      <c r="I2599" s="33" t="n"/>
      <c r="J2599" s="33">
        <f>IF(I2599="", "", IF(OR(ISTEXT(I2599),ISTEXT($F2599)),"",I2599*$F2599))</f>
        <v/>
      </c>
      <c r="K2599" s="33" t="n"/>
      <c r="L2599" s="33">
        <f>IF(K2599="", "", IF(OR(ISTEXT(K2599),ISTEXT($F2599)),"",K2599*$F2599))</f>
        <v/>
      </c>
      <c r="M2599" s="30">
        <f>IF(OR(H2599="",H2599=0),"",IF(K2599="",IF(J2599="","",IF(OR(ISTEXT(J2599),ISTEXT(H2599)),"",J2599/H2599)),IF(OR(ISTEXT(L2599),ISTEXT(H2599)),"",L2599/H2599)))</f>
        <v/>
      </c>
    </row>
    <row r="2600" ht="13.35" customHeight="1" s="162">
      <c r="B2600" s="31" t="n"/>
      <c r="C2600" s="31" t="n"/>
      <c r="E2600" s="31" t="n"/>
      <c r="F2600" s="32" t="n"/>
      <c r="G2600" s="33">
        <f>IF(F2600="", "", IF(OR(ISTEXT(H2600),ISTEXT(F2600)),"",H2600/F2600))</f>
        <v/>
      </c>
      <c r="H2600" s="33" t="n"/>
      <c r="I2600" s="33" t="n"/>
      <c r="J2600" s="33">
        <f>IF(I2600="", "", IF(OR(ISTEXT(I2600),ISTEXT($F2600)),"",I2600*$F2600))</f>
        <v/>
      </c>
      <c r="K2600" s="33" t="n"/>
      <c r="L2600" s="33">
        <f>IF(K2600="", "", IF(OR(ISTEXT(K2600),ISTEXT($F2600)),"",K2600*$F2600))</f>
        <v/>
      </c>
      <c r="M2600" s="30">
        <f>IF(OR(H2600="",H2600=0),"",IF(K2600="",IF(J2600="","",IF(OR(ISTEXT(J2600),ISTEXT(H2600)),"",J2600/H2600)),IF(OR(ISTEXT(L2600),ISTEXT(H2600)),"",L2600/H2600)))</f>
        <v/>
      </c>
    </row>
    <row r="2601" ht="13.35" customHeight="1" s="162">
      <c r="B2601" s="42" t="n"/>
      <c r="C2601" s="231" t="inlineStr">
        <is>
          <t>Subtotal (this page)</t>
        </is>
      </c>
      <c r="D2601" s="159" t="n"/>
      <c r="E2601" s="42" t="n"/>
      <c r="F2601" s="42" t="n"/>
      <c r="G2601" s="43" t="n"/>
      <c r="H2601" s="43">
        <f>IF(SUM(H2597:H2600)=0,"",SUM(H2597:H2600))</f>
        <v/>
      </c>
      <c r="I2601" s="42" t="n"/>
      <c r="J2601" s="43">
        <f>IF(SUM(J2597:J2600)=0,"",SUM(J2597:J2600))</f>
        <v/>
      </c>
      <c r="K2601" s="42" t="n"/>
      <c r="L2601" s="43">
        <f>IF(SUM(L2597:L2600)=0,"",SUM(L2597:L2600))</f>
        <v/>
      </c>
      <c r="M2601" s="35">
        <f>IF(OR(H2601="",H2601=0),"",IF(L2601="",IF(J2601="","",IF(OR(ISTEXT(J2601),ISTEXT(H2601)),"",J2601/H2601)),IF(OR(ISTEXT(L2601),ISTEXT(H2601)),"",L2601/H2601)))</f>
        <v/>
      </c>
    </row>
    <row r="2602" ht="13.35" customHeight="1" s="162">
      <c r="B2602" s="188" t="inlineStr">
        <is>
          <t>Remarks (cont.)</t>
        </is>
      </c>
      <c r="C2602" s="173" t="n"/>
      <c r="D2602" s="154" t="n"/>
      <c r="E2602" s="174" t="n"/>
      <c r="F2602" s="174" t="n"/>
      <c r="G2602" s="174" t="n"/>
      <c r="H2602" s="174" t="n"/>
      <c r="I2602" s="174" t="n"/>
      <c r="J2602" s="174" t="n"/>
      <c r="K2602" s="174" t="n"/>
      <c r="L2602" s="174" t="n"/>
      <c r="M2602" s="173" t="n"/>
    </row>
    <row r="2603" ht="13.35" customHeight="1" s="162">
      <c r="B2603" s="154" t="n"/>
      <c r="C2603" s="174" t="n"/>
      <c r="D2603" s="174" t="n"/>
      <c r="E2603" s="174" t="n"/>
      <c r="F2603" s="174" t="n"/>
      <c r="G2603" s="174" t="n"/>
      <c r="H2603" s="174" t="n"/>
      <c r="I2603" s="174" t="n"/>
      <c r="J2603" s="174" t="n"/>
      <c r="K2603" s="174" t="n"/>
      <c r="L2603" s="174" t="n"/>
      <c r="M2603" s="173" t="n"/>
    </row>
    <row r="2604" ht="13.35" customHeight="1" s="162">
      <c r="B2604" s="200" t="inlineStr">
        <is>
          <t>System</t>
        </is>
      </c>
      <c r="C2604" s="403" t="n"/>
      <c r="D2604" s="209">
        <f>IF('{Equipment Data Entry}'!B32="","",'{Equipment Data Entry}'!B32)</f>
        <v/>
      </c>
      <c r="E2604" s="418" t="n"/>
      <c r="F2604" s="403" t="n"/>
      <c r="G2604" s="200" t="inlineStr">
        <is>
          <t>Service</t>
        </is>
      </c>
      <c r="H2604" s="403" t="n"/>
      <c r="I2604" s="210">
        <f>IF('{Equipment Data Entry}'!C32="","",'{Equipment Data Entry}'!C32)</f>
        <v/>
      </c>
      <c r="J2604" s="418" t="n"/>
      <c r="K2604" s="418" t="n"/>
      <c r="L2604" s="418" t="n"/>
      <c r="M2604" s="403" t="n"/>
    </row>
    <row r="2605" ht="13.35" customHeight="1" s="162">
      <c r="B2605" s="422" t="n"/>
      <c r="C2605" s="423" t="n"/>
      <c r="D2605" s="422" t="n"/>
      <c r="E2605" s="424" t="n"/>
      <c r="F2605" s="423" t="n"/>
      <c r="G2605" s="422" t="n"/>
      <c r="H2605" s="423" t="n"/>
      <c r="I2605" s="422" t="n"/>
      <c r="J2605" s="424" t="n"/>
      <c r="K2605" s="424" t="n"/>
      <c r="L2605" s="424" t="n"/>
      <c r="M2605" s="423" t="n"/>
    </row>
    <row r="2606" ht="13.35" customHeight="1" s="162">
      <c r="B2606" s="425" t="inlineStr">
        <is>
          <t>Drive Type:</t>
        </is>
      </c>
      <c r="D2606" s="426" t="n"/>
      <c r="E2606" s="425" t="inlineStr">
        <is>
          <t>Rotation – Design:</t>
        </is>
      </c>
      <c r="G2606" s="426" t="n"/>
      <c r="I2606" s="425" t="inlineStr">
        <is>
          <t>Actual:</t>
        </is>
      </c>
      <c r="J2606" s="426" t="n"/>
    </row>
    <row r="2607" ht="13.35" customHeight="1" s="162">
      <c r="B2607" s="200" t="inlineStr">
        <is>
          <t>Unit Data</t>
        </is>
      </c>
      <c r="C2607" s="400" t="n"/>
      <c r="D2607" s="400" t="n"/>
      <c r="E2607" s="400" t="n"/>
      <c r="F2607" s="400" t="n"/>
      <c r="G2607" s="401" t="n"/>
      <c r="I2607" s="200" t="inlineStr">
        <is>
          <t>Design and Performance Data</t>
        </is>
      </c>
      <c r="J2607" s="400" t="n"/>
      <c r="K2607" s="400" t="n"/>
      <c r="L2607" s="401" t="n"/>
      <c r="M2607" s="283" t="n"/>
    </row>
    <row r="2608" ht="13.35" customHeight="1" s="162">
      <c r="B2608" s="199" t="inlineStr">
        <is>
          <t>Manufacturer</t>
        </is>
      </c>
      <c r="C2608" s="401" t="n"/>
      <c r="D2608" s="204">
        <f>IF('{Equipment Data Entry}'!E32="","",'{Equipment Data Entry}'!E32)</f>
        <v/>
      </c>
      <c r="E2608" s="400" t="n"/>
      <c r="F2608" s="400" t="n"/>
      <c r="G2608" s="401" t="n"/>
      <c r="I2608" s="199" t="inlineStr">
        <is>
          <t>Design Criteria</t>
        </is>
      </c>
      <c r="J2608" s="401" t="n"/>
      <c r="K2608" s="199" t="inlineStr">
        <is>
          <t>Design</t>
        </is>
      </c>
      <c r="L2608" s="199" t="inlineStr">
        <is>
          <t>Actual</t>
        </is>
      </c>
    </row>
    <row r="2609" ht="13.35" customHeight="1" s="162">
      <c r="B2609" s="199" t="inlineStr">
        <is>
          <t>Model Number</t>
        </is>
      </c>
      <c r="C2609" s="401" t="n"/>
      <c r="D2609" s="204">
        <f>IF('{Equipment Data Entry}'!F32="","",'{Equipment Data Entry}'!F32)</f>
        <v/>
      </c>
      <c r="E2609" s="400" t="n"/>
      <c r="F2609" s="400" t="n"/>
      <c r="G2609" s="401" t="n"/>
      <c r="I2609" s="199" t="inlineStr">
        <is>
          <t>Total Airflow</t>
        </is>
      </c>
      <c r="J2609" s="401" t="n"/>
      <c r="K2609" s="24">
        <f>H2643</f>
        <v/>
      </c>
      <c r="L2609" s="24">
        <f>L2643</f>
        <v/>
      </c>
      <c r="M2609" s="22">
        <f>IF(OR(L2609="",K2609="",K2609=0),"",IF(OR(ISTEXT(L2609),ISTEXT(K2609)),"",L2609/K2609))</f>
        <v/>
      </c>
    </row>
    <row r="2610" ht="13.35" customHeight="1" s="162">
      <c r="B2610" s="199" t="inlineStr">
        <is>
          <t>Serial Number</t>
        </is>
      </c>
      <c r="C2610" s="401" t="n"/>
      <c r="D2610" s="204" t="n"/>
      <c r="E2610" s="400" t="n"/>
      <c r="F2610" s="400" t="n"/>
      <c r="G2610" s="401" t="n"/>
      <c r="I2610" s="199" t="inlineStr">
        <is>
          <t>Outside Airflow</t>
        </is>
      </c>
      <c r="J2610" s="401" t="n"/>
      <c r="K2610" s="24">
        <f>IF(N(H2651)=0,"",H2651)</f>
        <v/>
      </c>
      <c r="L2610" s="24">
        <f>L2651</f>
        <v/>
      </c>
      <c r="M2610" s="22">
        <f>IF(OR(L2610="",K2610="",K2610=0),"",IF(OR(ISTEXT(L2610),ISTEXT(K2610)),"",L2610/K2610))</f>
        <v/>
      </c>
    </row>
    <row r="2611" ht="13.35" customHeight="1" s="162">
      <c r="B2611" s="199" t="inlineStr">
        <is>
          <t>Area Served</t>
        </is>
      </c>
      <c r="C2611" s="401" t="n"/>
      <c r="D2611" s="204">
        <f>I2604</f>
        <v/>
      </c>
      <c r="E2611" s="400" t="n"/>
      <c r="F2611" s="400" t="n"/>
      <c r="G2611" s="401" t="n"/>
      <c r="I2611" s="199" t="inlineStr">
        <is>
          <t>Return Airflow</t>
        </is>
      </c>
      <c r="J2611" s="401" t="n"/>
      <c r="K2611" s="24">
        <f>IF(K2609="","",IF(ISTEXT(K2609),"",K2609-N(K2610)))</f>
        <v/>
      </c>
      <c r="L2611" s="24">
        <f>IF(L2609="","",IF(ISTEXT(L2609),"",L2609-N(L2610)))</f>
        <v/>
      </c>
    </row>
    <row r="2612" ht="13.35" customHeight="1" s="162">
      <c r="B2612" s="199" t="inlineStr">
        <is>
          <t>Location</t>
        </is>
      </c>
      <c r="C2612" s="401" t="n"/>
      <c r="D2612" s="204">
        <f>IF('{Equipment Data Entry}'!D32="","",'{Equipment Data Entry}'!D32)</f>
        <v/>
      </c>
      <c r="E2612" s="400" t="n"/>
      <c r="F2612" s="400" t="n"/>
      <c r="G2612" s="401" t="n"/>
      <c r="I2612" s="199" t="inlineStr">
        <is>
          <t>Unit ESP</t>
        </is>
      </c>
      <c r="J2612" s="401" t="n"/>
      <c r="K2612" s="71">
        <f>IF('{Equipment Data Entry}'!H32="","",'{Equipment Data Entry}'!H32)</f>
        <v/>
      </c>
      <c r="L2612" s="29">
        <f>I2629</f>
        <v/>
      </c>
    </row>
    <row r="2613" ht="13.35" customHeight="1" s="162">
      <c r="I2613" s="199" t="inlineStr">
        <is>
          <t>Fan RPMs</t>
        </is>
      </c>
      <c r="J2613" s="401" t="n"/>
      <c r="K2613" s="24">
        <f>IF('{Equipment Data Entry}'!I32="","",'{Equipment Data Entry}'!I32)</f>
        <v/>
      </c>
      <c r="L2613" s="24">
        <f>IF(L2622="","",L2622)</f>
        <v/>
      </c>
    </row>
    <row r="2614" ht="13.35" customHeight="1" s="162">
      <c r="B2614" s="200" t="inlineStr">
        <is>
          <t>Motor Data</t>
        </is>
      </c>
      <c r="C2614" s="400" t="n"/>
      <c r="D2614" s="400" t="n"/>
      <c r="E2614" s="400" t="n"/>
      <c r="F2614" s="400" t="n"/>
      <c r="G2614" s="401" t="n"/>
      <c r="I2614" s="199" t="inlineStr">
        <is>
          <t>Filter Type/Size/Qty</t>
        </is>
      </c>
      <c r="J2614" s="400" t="n"/>
      <c r="K2614" s="401" t="n"/>
      <c r="L2614" s="24" t="n"/>
      <c r="M2614" s="401" t="n"/>
    </row>
    <row r="2615" ht="13.35" customHeight="1" s="162">
      <c r="B2615" s="199" t="inlineStr">
        <is>
          <t>Manufacturer</t>
        </is>
      </c>
      <c r="C2615" s="401" t="n"/>
      <c r="D2615" s="203" t="n"/>
      <c r="E2615" s="400" t="n"/>
      <c r="F2615" s="400" t="n"/>
      <c r="G2615" s="401" t="n"/>
      <c r="I2615" s="200" t="inlineStr">
        <is>
          <t>Drive Data</t>
        </is>
      </c>
      <c r="J2615" s="400" t="n"/>
      <c r="K2615" s="400" t="n"/>
      <c r="L2615" s="401" t="n"/>
    </row>
    <row r="2616" ht="13.35" customHeight="1" s="162">
      <c r="B2616" s="199" t="inlineStr">
        <is>
          <t>Horsepower</t>
        </is>
      </c>
      <c r="C2616" s="401" t="n"/>
      <c r="D2616" s="28">
        <f>IF('{Equipment Data Entry}'!G32="","",'{Equipment Data Entry}'!G32)</f>
        <v/>
      </c>
      <c r="E2616" s="21" t="inlineStr">
        <is>
          <t>RPM</t>
        </is>
      </c>
      <c r="F2616" s="24" t="n"/>
      <c r="G2616" s="199" t="inlineStr">
        <is>
          <t>SF</t>
        </is>
      </c>
      <c r="I2616" s="199" t="inlineStr">
        <is>
          <t>Motor sheave</t>
        </is>
      </c>
      <c r="J2616" s="400" t="n"/>
      <c r="K2616" s="24">
        <f>IF('{Equipment Data Entry}'!J32="","",'{Equipment Data Entry}'!J32)</f>
        <v/>
      </c>
      <c r="L2616" s="21" t="inlineStr">
        <is>
          <t>Bore</t>
        </is>
      </c>
      <c r="M2616" s="208"/>
    </row>
    <row r="2617" ht="13.35" customHeight="1" s="162">
      <c r="B2617" s="198">
        <f>IF('{Equipment Data Entry}'!N32="","",'{Equipment Data Entry}'!N32)</f>
        <v/>
      </c>
      <c r="C2617" s="198">
        <f>IF('{Equipment Data Entry}'!O32="","",'{Equipment Data Entry}'!O32)</f>
        <v/>
      </c>
      <c r="D2617" s="21" t="inlineStr">
        <is>
          <t>FLA</t>
        </is>
      </c>
      <c r="E2617" s="25" t="n"/>
      <c r="F2617" s="21" t="inlineStr">
        <is>
          <t>Frame</t>
        </is>
      </c>
      <c r="G2617" s="208" t="n"/>
      <c r="I2617" s="199" t="inlineStr">
        <is>
          <t>Fan pulley</t>
        </is>
      </c>
      <c r="J2617" s="400" t="n"/>
      <c r="K2617" s="24">
        <f>IF('{Equipment Data Entry}'!K32="","",'{Equipment Data Entry}'!K32)</f>
        <v/>
      </c>
      <c r="L2617" s="21" t="inlineStr">
        <is>
          <t>Bore</t>
        </is>
      </c>
      <c r="M2617" s="208"/>
    </row>
    <row r="2618" ht="13.35" customHeight="1" s="162">
      <c r="B2618" s="199" t="inlineStr">
        <is>
          <t>Corrected FLA</t>
        </is>
      </c>
      <c r="C2618" s="401" t="n"/>
      <c r="D2618" s="27">
        <f>IF(OR(E2619="",E2617="",B2617=""),"",IF(OR(ISTEXT(B2617),COUNT(E2619:G2619)=0,ISTEXT(E2617)),"",B2617/AVERAGE(E2619:G2619)*E2617))</f>
        <v/>
      </c>
      <c r="E2618" s="199" t="inlineStr">
        <is>
          <t>Estimated BHP</t>
        </is>
      </c>
      <c r="F2618" s="401" t="n"/>
      <c r="G2618" s="27">
        <f>IF(OR(COUNT(E2620:G2620)=0,IF(N(E2621)&gt;0,E2621,N(D2616))=0,IF(N(D2618)&gt;0,D2618,N(E2617))=0),"",IF(N(E2621)&gt;0,E2621,N(D2616))*AVERAGE(E2620:G2620)/IF(N(D2618)&gt;0,D2618,N(E2617)))</f>
        <v/>
      </c>
      <c r="I2618" s="199" t="inlineStr">
        <is>
          <t>Belt(s)</t>
        </is>
      </c>
      <c r="J2618" s="208">
        <f>IF('{Equipment Data Entry}'!L32="","",'{Equipment Data Entry}'!L32)</f>
        <v/>
      </c>
      <c r="K2618" s="199" t="inlineStr">
        <is>
          <t>C to C</t>
        </is>
      </c>
      <c r="L2618" s="64">
        <f>IF('{Equipment Data Entry}'!M32="","",'{Equipment Data Entry}'!M32)</f>
        <v/>
      </c>
    </row>
    <row r="2619" ht="13.35" customHeight="1" s="162">
      <c r="B2619" s="199" t="inlineStr">
        <is>
          <t>Measured Voltage</t>
        </is>
      </c>
      <c r="C2619" s="400" t="n"/>
      <c r="D2619" s="401" t="n"/>
      <c r="E2619" s="24" t="n"/>
      <c r="F2619" s="24" t="n"/>
      <c r="G2619" s="24" t="n"/>
      <c r="I2619" s="199" t="inlineStr">
        <is>
          <t>Final Settings</t>
        </is>
      </c>
      <c r="J2619" s="400" t="n"/>
      <c r="K2619" s="401" t="n"/>
      <c r="L2619" s="24" t="n"/>
      <c r="M2619" s="401" t="n"/>
    </row>
    <row r="2620" ht="13.35" customHeight="1" s="162">
      <c r="B2620" s="199" t="inlineStr">
        <is>
          <t>Measured Amperage</t>
        </is>
      </c>
      <c r="C2620" s="400" t="n"/>
      <c r="D2620" s="401" t="n"/>
      <c r="E2620" s="25" t="n"/>
      <c r="F2620" s="25" t="n"/>
      <c r="G2620" s="25" t="n"/>
      <c r="I2620" s="205" t="inlineStr">
        <is>
          <t>RPM Data</t>
        </is>
      </c>
      <c r="J2620" s="401" t="n"/>
      <c r="K2620" s="205" t="inlineStr">
        <is>
          <t>Initial</t>
        </is>
      </c>
      <c r="L2620" s="205" t="inlineStr">
        <is>
          <t>Final</t>
        </is>
      </c>
    </row>
    <row r="2621" ht="13.35" customHeight="1" s="162">
      <c r="B2621" s="199" t="inlineStr">
        <is>
          <t>Motor HP (nameplate)</t>
        </is>
      </c>
      <c r="C2621" s="400"/>
      <c r="D2621" s="401"/>
      <c r="E2621" s="24"/>
      <c r="F2621" s="24"/>
      <c r="G2621" s="24"/>
      <c r="I2621" s="199" t="inlineStr">
        <is>
          <t>Motor RPM</t>
        </is>
      </c>
      <c r="J2621" s="401" t="n"/>
      <c r="K2621" s="24" t="n"/>
      <c r="L2621" s="24" t="n"/>
    </row>
    <row r="2622" ht="13.35" customHeight="1" s="162">
      <c r="B2622" s="200" t="inlineStr">
        <is>
          <t>Static Pressure Profile (in. w.g.)</t>
        </is>
      </c>
      <c r="C2622" s="400" t="n"/>
      <c r="D2622" s="400" t="n"/>
      <c r="E2622" s="400" t="n"/>
      <c r="F2622" s="400" t="n"/>
      <c r="G2622" s="401" t="n"/>
      <c r="I2622" s="199" t="inlineStr">
        <is>
          <t>Fan RPM</t>
        </is>
      </c>
      <c r="J2622" s="401" t="n"/>
      <c r="K2622" s="24" t="n"/>
      <c r="L2622" s="24" t="n"/>
    </row>
    <row r="2623" ht="13.35" customHeight="1" s="162">
      <c r="B2623" s="490">
        <f>IFERROR(INDEX('{Dropdowns}'!$AI$2:$AO$7,MATCH($D$2626,'{Dropdowns}'!$AH$2:$AH$7,0),1),"")</f>
        <v/>
      </c>
      <c r="C2623" s="490">
        <f>IFERROR(INDEX('{Dropdowns}'!$AI$2:$AO$7,MATCH($D$2626,'{Dropdowns}'!$AH$2:$AH$7,0),2),"")</f>
        <v/>
      </c>
      <c r="D2623" s="490">
        <f>IFERROR(INDEX('{Dropdowns}'!$AI$2:$AO$7,MATCH($D$2626,'{Dropdowns}'!$AH$2:$AH$7,0),3),"")</f>
        <v/>
      </c>
      <c r="E2623" s="490">
        <f>IFERROR(INDEX('{Dropdowns}'!$AI$2:$AO$7,MATCH($D$2626,'{Dropdowns}'!$AH$2:$AH$7,0),4),"")</f>
        <v/>
      </c>
      <c r="F2623" s="490">
        <f>IFERROR(INDEX('{Dropdowns}'!$AI$2:$AO$7,MATCH($D$2626,'{Dropdowns}'!$AH$2:$AH$7,0),5),"")</f>
        <v/>
      </c>
      <c r="G2623" s="490">
        <f>IFERROR(INDEX('{Dropdowns}'!$AI$2:$AO$7,MATCH($D$2626,'{Dropdowns}'!$AH$2:$AH$7,0),6),"")</f>
        <v/>
      </c>
      <c r="H2623" s="490">
        <f>IFERROR(INDEX('{Dropdowns}'!$AI$2:$AO$7,MATCH($D$2626,'{Dropdowns}'!$AH$2:$AH$7,0),7),"")</f>
        <v/>
      </c>
      <c r="I2623" s="199" t="inlineStr">
        <is>
          <t>VSD Frequency</t>
        </is>
      </c>
      <c r="J2623" s="401" t="n"/>
      <c r="K2623" s="66" t="n"/>
      <c r="L2623" s="66" t="n"/>
    </row>
    <row r="2624" ht="13.35" customHeight="1" s="162">
      <c r="B2624" s="492"/>
      <c r="C2624" s="492"/>
      <c r="D2624" s="492"/>
      <c r="E2624" s="492"/>
      <c r="F2624" s="492"/>
      <c r="G2624" s="492"/>
      <c r="H2624" s="492"/>
      <c r="I2624" s="199" t="inlineStr">
        <is>
          <t>OA Damper Position</t>
        </is>
      </c>
      <c r="J2624" s="400" t="n"/>
      <c r="K2624" s="401" t="n"/>
      <c r="L2624" s="56" t="n"/>
      <c r="Q2624">
        <f>IF(B2624="","",B2624)</f>
        <v/>
      </c>
      <c r="R2624">
        <f>IF(C2623="—",Q2624,IF(C2624="","",C2624))</f>
        <v/>
      </c>
      <c r="S2624">
        <f>IF(D2623="—",R2624,IF(D2624="","",D2624))</f>
        <v/>
      </c>
      <c r="T2624">
        <f>IF(E2623="—",S2624,IF(E2624="","",E2624))</f>
        <v/>
      </c>
      <c r="U2624">
        <f>IF(F2623="—",T2624,IF(F2624="","",F2624))</f>
        <v/>
      </c>
      <c r="V2624">
        <f>IF(G2623="—",U2624,IF(G2624="","",G2624))</f>
        <v/>
      </c>
      <c r="W2624">
        <f>IFERROR(MATCH("Fan",$C$2623:$H$2623,0),"")</f>
        <v/>
      </c>
      <c r="X2624">
        <f>IF(W2624="","",INDEX(P2626:U2626,W2624))</f>
        <v/>
      </c>
      <c r="Y2624">
        <f>IF(W2624="","",INDEX(Q2625:V2625,W2624))</f>
        <v/>
      </c>
    </row>
    <row r="2625" ht="13.35" customHeight="1" s="162">
      <c r="B2625" s="491" t="inlineStr">
        <is>
          <t>Δ</t>
        </is>
      </c>
      <c r="C2625" s="498">
        <f>IF(OR(C2623="—",C2624="",Q2624=""),"",IF(OR(ISTEXT(C2624),ISTEXT(Q2624)),"","Δ "&amp;TEXT(C2624-Q2624,"0.00")))</f>
        <v/>
      </c>
      <c r="D2625" s="498">
        <f>IF(OR(D2623="—",D2624="",R2624=""),"",IF(OR(ISTEXT(D2624),ISTEXT(R2624)),"","Δ "&amp;TEXT(D2624-R2624,"0.00")))</f>
        <v/>
      </c>
      <c r="E2625" s="498">
        <f>IF(OR(E2623="—",E2624="",S2624=""),"",IF(OR(ISTEXT(E2624),ISTEXT(S2624)),"","Δ "&amp;TEXT(E2624-S2624,"0.00")))</f>
        <v/>
      </c>
      <c r="F2625" s="498">
        <f>IF(OR(F2623="—",F2624="",T2624=""),"",IF(OR(ISTEXT(F2624),ISTEXT(T2624)),"","Δ "&amp;TEXT(F2624-T2624,"0.00")))</f>
        <v/>
      </c>
      <c r="G2625" s="498">
        <f>IF(OR(G2623="—",G2624="",U2624=""),"",IF(OR(ISTEXT(G2624),ISTEXT(U2624)),"","Δ "&amp;TEXT(G2624-U2624,"0.00")))</f>
        <v/>
      </c>
      <c r="H2625" s="498">
        <f>IF(OR(H2623="—",H2624="",V2624=""),"",IF(OR(ISTEXT(H2624),ISTEXT(V2624)),"","Δ "&amp;TEXT(H2624-V2624,"0.00")))</f>
        <v/>
      </c>
      <c r="Q2625">
        <f>IF(OR(C2624="",ISTEXT(C2624)),R2625,C2624)</f>
        <v/>
      </c>
      <c r="R2625">
        <f>IF(OR(D2624="",ISTEXT(D2624)),S2625,D2624)</f>
        <v/>
      </c>
      <c r="S2625">
        <f>IF(OR(E2624="",ISTEXT(E2624)),T2625,E2624)</f>
        <v/>
      </c>
      <c r="T2625">
        <f>IF(OR(F2624="",ISTEXT(F2624)),U2625,F2624)</f>
        <v/>
      </c>
      <c r="U2625">
        <f>IF(OR(G2624="",ISTEXT(G2624)),V2625,G2624)</f>
        <v/>
      </c>
      <c r="V2625">
        <f>IF(OR(H2624="",ISTEXT(H2624)),"",H2624)</f>
        <v/>
      </c>
    </row>
    <row r="2626" ht="13.35" customHeight="1" s="162">
      <c r="B2626" s="425" t="inlineStr">
        <is>
          <t>Unit type:</t>
        </is>
      </c>
      <c r="D2626" s="522" t="inlineStr">
        <is>
          <t>RTU</t>
        </is>
      </c>
      <c r="E2626" s="414" t="n"/>
      <c r="F2626" s="494" t="inlineStr">
        <is>
          <t>Airflow left to right. Δ = this reading minus the one before it; in. w.g.</t>
        </is>
      </c>
      <c r="P2626">
        <f>IF(B2624="","",B2624)</f>
        <v/>
      </c>
      <c r="Q2626">
        <f>IF(C2624="",P2626,C2624)</f>
        <v/>
      </c>
      <c r="R2626">
        <f>IF(D2624="",Q2626,D2624)</f>
        <v/>
      </c>
      <c r="S2626">
        <f>IF(E2624="",R2626,E2624)</f>
        <v/>
      </c>
      <c r="T2626">
        <f>IF(F2624="",S2626,F2624)</f>
        <v/>
      </c>
      <c r="U2626">
        <f>IF(G2624="",T2626,G2624)</f>
        <v/>
      </c>
      <c r="V2626">
        <f>IF(H2624="",U2626,H2624)</f>
        <v/>
      </c>
    </row>
    <row r="2627" ht="13.35" customHeight="1" s="162">
      <c r="B2627" s="500" t="inlineStr">
        <is>
          <t>Fan inlet</t>
        </is>
      </c>
      <c r="D2627" s="501">
        <f>IF(X2624="","",X2624)</f>
        <v/>
      </c>
      <c r="F2627" s="500" t="inlineStr">
        <is>
          <t>Discharge</t>
        </is>
      </c>
      <c r="I2627" s="501">
        <f>IF(V2626="","",V2626)</f>
        <v/>
      </c>
    </row>
    <row r="2628" ht="13.35" customHeight="1" s="162"/>
    <row r="2629" ht="13.35" customHeight="1" s="162">
      <c r="B2629" s="500" t="inlineStr">
        <is>
          <t>Fan TSP</t>
        </is>
      </c>
      <c r="E2629" s="501">
        <f>IF(OR(X2624="",Y2624=""),"",IF(OR(ISTEXT(X2624),ISTEXT(Y2624)),"",Y2624-X2624))</f>
        <v/>
      </c>
      <c r="F2629" s="500" t="inlineStr">
        <is>
          <t>ESP</t>
        </is>
      </c>
      <c r="I2629" s="501">
        <f>IF(OR(B2624="",V2626=""),"",IF(OR(ISTEXT(B2624),ISTEXT(V2626)),"",V2626-B2624))</f>
        <v/>
      </c>
      <c r="J2629" s="500" t="inlineStr">
        <is>
          <t>Unit ΔP (inlet → fan)</t>
        </is>
      </c>
      <c r="M2629" s="501">
        <f>IF(OR(B2624="",X2624=""),"",IF(OR(ISTEXT(B2624),ISTEXT(X2624)),"",X2624-B2624))</f>
        <v/>
      </c>
    </row>
    <row r="2630" ht="13.35" customHeight="1" s="162">
      <c r="B2630" s="437" t="inlineStr">
        <is>
          <t>Instrument:</t>
        </is>
      </c>
      <c r="C2630" s="13" t="n"/>
      <c r="D2630" s="502" t="n"/>
      <c r="E2630" s="503" t="n"/>
      <c r="F2630" s="503" t="n"/>
      <c r="G2630" s="437" t="inlineStr">
        <is>
          <t>Ak basis / notes:</t>
        </is>
      </c>
      <c r="H2630" s="13" t="n"/>
      <c r="I2630" s="504" t="n"/>
      <c r="J2630" s="503" t="n"/>
      <c r="K2630" s="503" t="n"/>
      <c r="L2630" s="503" t="n"/>
      <c r="M2630" s="503" t="n"/>
    </row>
    <row r="2631" ht="13.35" customHeight="1" s="162">
      <c r="B2631" s="188" t="inlineStr">
        <is>
          <t>Supply Air Diffuser / Outlet Airflow</t>
        </is>
      </c>
      <c r="C2631" s="174" t="n"/>
      <c r="D2631" s="174" t="n"/>
      <c r="E2631" s="174" t="n"/>
      <c r="F2631" s="173" t="n"/>
      <c r="G2631" s="233" t="inlineStr">
        <is>
          <t>Design VEL</t>
        </is>
      </c>
      <c r="H2631" s="194" t="inlineStr">
        <is>
          <t>Design CFM</t>
        </is>
      </c>
      <c r="I2631" s="188" t="inlineStr">
        <is>
          <t>Initial</t>
        </is>
      </c>
      <c r="J2631" s="173" t="n"/>
      <c r="K2631" s="188" t="inlineStr">
        <is>
          <t>Final</t>
        </is>
      </c>
      <c r="L2631" s="173" t="n"/>
      <c r="M2631" s="188" t="inlineStr">
        <is>
          <t>%</t>
        </is>
      </c>
    </row>
    <row r="2632" ht="13.35" customHeight="1" s="162">
      <c r="B2632" s="153" t="inlineStr">
        <is>
          <t>No.</t>
        </is>
      </c>
      <c r="C2632" s="188" t="inlineStr">
        <is>
          <t>Area Served</t>
        </is>
      </c>
      <c r="D2632" s="188" t="inlineStr">
        <is>
          <t>Type</t>
        </is>
      </c>
      <c r="E2632" s="188" t="inlineStr">
        <is>
          <t>Size</t>
        </is>
      </c>
      <c r="F2632" s="188" t="inlineStr">
        <is>
          <t>Ak</t>
        </is>
      </c>
      <c r="G2632" s="440" t="n"/>
      <c r="H2632" s="440" t="n"/>
      <c r="I2632" s="188" t="inlineStr">
        <is>
          <t>VEL</t>
        </is>
      </c>
      <c r="J2632" s="188" t="inlineStr">
        <is>
          <t>CFM</t>
        </is>
      </c>
      <c r="K2632" s="188" t="inlineStr">
        <is>
          <t>VEL</t>
        </is>
      </c>
      <c r="L2632" s="188" t="inlineStr">
        <is>
          <t>CFM</t>
        </is>
      </c>
      <c r="M2632" s="440" t="n"/>
    </row>
    <row r="2633" ht="13.35" customHeight="1" s="162">
      <c r="B2633" s="307" t="n"/>
      <c r="C2633" s="307" t="n"/>
      <c r="E2633" s="307" t="n"/>
      <c r="F2633" s="32" t="n"/>
      <c r="G2633" s="33">
        <f>IF(F2633="", "", IF(OR(ISTEXT(H2633),ISTEXT(F2633)),"",H2633/F2633))</f>
        <v/>
      </c>
      <c r="H2633" s="33" t="n"/>
      <c r="I2633" s="33" t="n"/>
      <c r="J2633" s="33">
        <f>IF(I2633="", "", IF(OR(ISTEXT(I2633),ISTEXT($F2633)),"",I2633*$F2633))</f>
        <v/>
      </c>
      <c r="K2633" s="33" t="n"/>
      <c r="L2633" s="33">
        <f>IF(K2633="", "", IF(OR(ISTEXT(K2633),ISTEXT($F2633)),"",K2633*$F2633))</f>
        <v/>
      </c>
      <c r="M2633" s="30">
        <f>IF(OR(H2633="",H2633=0),"",IF(K2633="",IF(J2633="","",IF(OR(ISTEXT(J2633),ISTEXT(H2633)),"",J2633/H2633)),IF(OR(ISTEXT(L2633),ISTEXT(H2633)),"",L2633/H2633)))</f>
        <v/>
      </c>
    </row>
    <row r="2634" ht="13.35" customHeight="1" s="162">
      <c r="B2634" s="307" t="n"/>
      <c r="C2634" s="307" t="n"/>
      <c r="E2634" s="307" t="n"/>
      <c r="F2634" s="32" t="n"/>
      <c r="G2634" s="33">
        <f>IF(F2634="", "", IF(OR(ISTEXT(H2634),ISTEXT(F2634)),"",H2634/F2634))</f>
        <v/>
      </c>
      <c r="H2634" s="33" t="n"/>
      <c r="I2634" s="33" t="n"/>
      <c r="J2634" s="33">
        <f>IF(I2634="", "", IF(OR(ISTEXT(I2634),ISTEXT($F2634)),"",I2634*$F2634))</f>
        <v/>
      </c>
      <c r="K2634" s="33" t="n"/>
      <c r="L2634" s="33">
        <f>IF(K2634="", "", IF(OR(ISTEXT(K2634),ISTEXT($F2634)),"",K2634*$F2634))</f>
        <v/>
      </c>
      <c r="M2634" s="30">
        <f>IF(OR(H2634="",H2634=0),"",IF(K2634="",IF(J2634="","",IF(OR(ISTEXT(J2634),ISTEXT(H2634)),"",J2634/H2634)),IF(OR(ISTEXT(L2634),ISTEXT(H2634)),"",L2634/H2634)))</f>
        <v/>
      </c>
    </row>
    <row r="2635" ht="13.35" customHeight="1" s="162">
      <c r="B2635" s="307" t="n"/>
      <c r="C2635" s="307" t="n"/>
      <c r="E2635" s="307" t="n"/>
      <c r="F2635" s="32" t="n"/>
      <c r="G2635" s="33">
        <f>IF(F2635="", "", IF(OR(ISTEXT(H2635),ISTEXT(F2635)),"",H2635/F2635))</f>
        <v/>
      </c>
      <c r="H2635" s="33" t="n"/>
      <c r="I2635" s="33" t="n"/>
      <c r="J2635" s="33">
        <f>IF(I2635="", "", IF(OR(ISTEXT(I2635),ISTEXT($F2635)),"",I2635*$F2635))</f>
        <v/>
      </c>
      <c r="K2635" s="33" t="n"/>
      <c r="L2635" s="33">
        <f>IF(K2635="", "", IF(OR(ISTEXT(K2635),ISTEXT($F2635)),"",K2635*$F2635))</f>
        <v/>
      </c>
      <c r="M2635" s="30">
        <f>IF(OR(H2635="",H2635=0),"",IF(K2635="",IF(J2635="","",IF(OR(ISTEXT(J2635),ISTEXT(H2635)),"",J2635/H2635)),IF(OR(ISTEXT(L2635),ISTEXT(H2635)),"",L2635/H2635)))</f>
        <v/>
      </c>
    </row>
    <row r="2636" ht="13.35" customHeight="1" s="162">
      <c r="B2636" s="307" t="n"/>
      <c r="C2636" s="307" t="n"/>
      <c r="E2636" s="307" t="n"/>
      <c r="F2636" s="32" t="n"/>
      <c r="G2636" s="33">
        <f>IF(F2636="", "", IF(OR(ISTEXT(H2636),ISTEXT(F2636)),"",H2636/F2636))</f>
        <v/>
      </c>
      <c r="H2636" s="33" t="n"/>
      <c r="I2636" s="33" t="n"/>
      <c r="J2636" s="33">
        <f>IF(I2636="", "", IF(OR(ISTEXT(I2636),ISTEXT($F2636)),"",I2636*$F2636))</f>
        <v/>
      </c>
      <c r="K2636" s="33" t="n"/>
      <c r="L2636" s="33">
        <f>IF(K2636="", "", IF(OR(ISTEXT(K2636),ISTEXT($F2636)),"",K2636*$F2636))</f>
        <v/>
      </c>
      <c r="M2636" s="30">
        <f>IF(OR(H2636="",H2636=0),"",IF(K2636="",IF(J2636="","",IF(OR(ISTEXT(J2636),ISTEXT(H2636)),"",J2636/H2636)),IF(OR(ISTEXT(L2636),ISTEXT(H2636)),"",L2636/H2636)))</f>
        <v/>
      </c>
    </row>
    <row r="2637" ht="13.35" customHeight="1" s="162">
      <c r="B2637" s="307" t="n"/>
      <c r="C2637" s="307" t="n"/>
      <c r="E2637" s="307" t="n"/>
      <c r="F2637" s="32" t="n"/>
      <c r="G2637" s="33">
        <f>IF(F2637="", "", IF(OR(ISTEXT(H2637),ISTEXT(F2637)),"",H2637/F2637))</f>
        <v/>
      </c>
      <c r="H2637" s="33" t="n"/>
      <c r="I2637" s="33" t="n"/>
      <c r="J2637" s="33">
        <f>IF(I2637="", "", IF(OR(ISTEXT(I2637),ISTEXT($F2637)),"",I2637*$F2637))</f>
        <v/>
      </c>
      <c r="K2637" s="33" t="n"/>
      <c r="L2637" s="33">
        <f>IF(K2637="", "", IF(OR(ISTEXT(K2637),ISTEXT($F2637)),"",K2637*$F2637))</f>
        <v/>
      </c>
      <c r="M2637" s="30">
        <f>IF(OR(H2637="",H2637=0),"",IF(K2637="",IF(J2637="","",IF(OR(ISTEXT(J2637),ISTEXT(H2637)),"",J2637/H2637)),IF(OR(ISTEXT(L2637),ISTEXT(H2637)),"",L2637/H2637)))</f>
        <v/>
      </c>
    </row>
    <row r="2638" ht="13.35" customHeight="1" s="162">
      <c r="B2638" s="307" t="n"/>
      <c r="C2638" s="307" t="n"/>
      <c r="E2638" s="307" t="n"/>
      <c r="F2638" s="32" t="n"/>
      <c r="G2638" s="33">
        <f>IF(F2638="", "", IF(OR(ISTEXT(H2638),ISTEXT(F2638)),"",H2638/F2638))</f>
        <v/>
      </c>
      <c r="H2638" s="33" t="n"/>
      <c r="I2638" s="33" t="n"/>
      <c r="J2638" s="33">
        <f>IF(I2638="", "", IF(OR(ISTEXT(I2638),ISTEXT($F2638)),"",I2638*$F2638))</f>
        <v/>
      </c>
      <c r="K2638" s="33" t="n"/>
      <c r="L2638" s="33">
        <f>IF(K2638="", "", IF(OR(ISTEXT(K2638),ISTEXT($F2638)),"",K2638*$F2638))</f>
        <v/>
      </c>
      <c r="M2638" s="30">
        <f>IF(OR(H2638="",H2638=0),"",IF(K2638="",IF(J2638="","",IF(OR(ISTEXT(J2638),ISTEXT(H2638)),"",J2638/H2638)),IF(OR(ISTEXT(L2638),ISTEXT(H2638)),"",L2638/H2638)))</f>
        <v/>
      </c>
    </row>
    <row r="2639" ht="13.35" customHeight="1" s="162">
      <c r="B2639" s="307" t="n"/>
      <c r="C2639" s="307" t="n"/>
      <c r="E2639" s="307" t="n"/>
      <c r="F2639" s="32" t="n"/>
      <c r="G2639" s="33">
        <f>IF(F2639="", "", IF(OR(ISTEXT(H2639),ISTEXT(F2639)),"",H2639/F2639))</f>
        <v/>
      </c>
      <c r="H2639" s="33" t="n"/>
      <c r="I2639" s="33" t="n"/>
      <c r="J2639" s="33">
        <f>IF(I2639="", "", IF(OR(ISTEXT(I2639),ISTEXT($F2639)),"",I2639*$F2639))</f>
        <v/>
      </c>
      <c r="K2639" s="33" t="n"/>
      <c r="L2639" s="33">
        <f>IF(K2639="", "", IF(OR(ISTEXT(K2639),ISTEXT($F2639)),"",K2639*$F2639))</f>
        <v/>
      </c>
      <c r="M2639" s="30">
        <f>IF(OR(H2639="",H2639=0),"",IF(K2639="",IF(J2639="","",IF(OR(ISTEXT(J2639),ISTEXT(H2639)),"",J2639/H2639)),IF(OR(ISTEXT(L2639),ISTEXT(H2639)),"",L2639/H2639)))</f>
        <v/>
      </c>
    </row>
    <row r="2640" ht="13.35" customHeight="1" s="162">
      <c r="B2640" s="307" t="n"/>
      <c r="C2640" s="307" t="n"/>
      <c r="E2640" s="307" t="n"/>
      <c r="F2640" s="32" t="n"/>
      <c r="G2640" s="33">
        <f>IF(F2640="", "", IF(OR(ISTEXT(H2640),ISTEXT(F2640)),"",H2640/F2640))</f>
        <v/>
      </c>
      <c r="H2640" s="33" t="n"/>
      <c r="I2640" s="33" t="n"/>
      <c r="J2640" s="33">
        <f>IF(I2640="", "", IF(OR(ISTEXT(I2640),ISTEXT($F2640)),"",I2640*$F2640))</f>
        <v/>
      </c>
      <c r="K2640" s="33" t="n"/>
      <c r="L2640" s="33">
        <f>IF(K2640="", "", IF(OR(ISTEXT(K2640),ISTEXT($F2640)),"",K2640*$F2640))</f>
        <v/>
      </c>
      <c r="M2640" s="30">
        <f>IF(OR(H2640="",H2640=0),"",IF(K2640="",IF(J2640="","",IF(OR(ISTEXT(J2640),ISTEXT(H2640)),"",J2640/H2640)),IF(OR(ISTEXT(L2640),ISTEXT(H2640)),"",L2640/H2640)))</f>
        <v/>
      </c>
    </row>
    <row r="2641" ht="13.35" customHeight="1" s="162">
      <c r="B2641" s="307" t="n"/>
      <c r="C2641" s="307" t="n"/>
      <c r="E2641" s="307" t="n"/>
      <c r="F2641" s="32" t="n"/>
      <c r="G2641" s="33">
        <f>IF(F2641="", "", IF(OR(ISTEXT(H2641),ISTEXT(F2641)),"",H2641/F2641))</f>
        <v/>
      </c>
      <c r="H2641" s="33" t="n"/>
      <c r="I2641" s="33" t="n"/>
      <c r="J2641" s="33">
        <f>IF(I2641="", "", IF(OR(ISTEXT(I2641),ISTEXT($F2641)),"",I2641*$F2641))</f>
        <v/>
      </c>
      <c r="K2641" s="33" t="n"/>
      <c r="L2641" s="33">
        <f>IF(K2641="", "", IF(OR(ISTEXT(K2641),ISTEXT($F2641)),"",K2641*$F2641))</f>
        <v/>
      </c>
      <c r="M2641" s="30">
        <f>IF(OR(H2641="",H2641=0),"",IF(K2641="",IF(J2641="","",IF(OR(ISTEXT(J2641),ISTEXT(H2641)),"",J2641/H2641)),IF(OR(ISTEXT(L2641),ISTEXT(H2641)),"",L2641/H2641)))</f>
        <v/>
      </c>
    </row>
    <row r="2642" ht="13.35" customHeight="1" s="162">
      <c r="B2642" s="307" t="n"/>
      <c r="C2642" s="307" t="n"/>
      <c r="E2642" s="307" t="n"/>
      <c r="F2642" s="32" t="n"/>
      <c r="G2642" s="33">
        <f>IF(F2642="", "", IF(OR(ISTEXT(H2642),ISTEXT(F2642)),"",H2642/F2642))</f>
        <v/>
      </c>
      <c r="H2642" s="33" t="n"/>
      <c r="I2642" s="33" t="n"/>
      <c r="J2642" s="33">
        <f>IF(I2642="", "", IF(OR(ISTEXT(I2642),ISTEXT($F2642)),"",I2642*$F2642))</f>
        <v/>
      </c>
      <c r="K2642" s="33" t="n"/>
      <c r="L2642" s="33">
        <f>IF(K2642="", "", IF(OR(ISTEXT(K2642),ISTEXT($F2642)),"",K2642*$F2642))</f>
        <v/>
      </c>
      <c r="M2642" s="30">
        <f>IF(OR(H2642="",H2642=0),"",IF(K2642="",IF(J2642="","",IF(OR(ISTEXT(J2642),ISTEXT(H2642)),"",J2642/H2642)),IF(OR(ISTEXT(L2642),ISTEXT(H2642)),"",L2642/H2642)))</f>
        <v/>
      </c>
    </row>
    <row r="2643" ht="13.35" customHeight="1" s="162">
      <c r="B2643" s="42" t="n"/>
      <c r="C2643" s="231" t="inlineStr">
        <is>
          <t>Total</t>
        </is>
      </c>
      <c r="D2643" s="159" t="n"/>
      <c r="E2643" s="42" t="n"/>
      <c r="F2643" s="42" t="n"/>
      <c r="G2643" s="43" t="n"/>
      <c r="H2643" s="43">
        <f>IF(SUM(H2633:H2642)+SUM(H2660:H2697)=0,"",SUM(H2633:H2642)+SUM(H2660:H2697))</f>
        <v/>
      </c>
      <c r="I2643" s="43" t="n"/>
      <c r="J2643" s="43">
        <f>IF(SUM(J2633:J2642)+SUM(J2660:J2697)=0,"",SUM(J2633:J2642)+SUM(J2660:J2697))</f>
        <v/>
      </c>
      <c r="K2643" s="43" t="n"/>
      <c r="L2643" s="43">
        <f>IF(SUM(L2633:L2642)+SUM(L2660:L2697)=0,"",SUM(L2633:L2642)+SUM(L2660:L2697))</f>
        <v/>
      </c>
      <c r="M2643" s="35">
        <f>IF(OR(H2643="",H2643=0),"",IF(L2643="",IF(J2643="","",IF(OR(ISTEXT(J2643),ISTEXT(H2643)),"",J2643/H2643)),IF(OR(ISTEXT(L2643),ISTEXT(H2643)),"",L2643/H2643)))</f>
        <v/>
      </c>
    </row>
    <row r="2644" ht="13.35" customHeight="1" s="162">
      <c r="B2644" s="188" t="inlineStr">
        <is>
          <t>Return Air Register / Inlet Airflow</t>
        </is>
      </c>
      <c r="C2644" s="174" t="n"/>
      <c r="D2644" s="174" t="n"/>
      <c r="E2644" s="174" t="n"/>
      <c r="F2644" s="173" t="n"/>
      <c r="G2644" s="233" t="inlineStr">
        <is>
          <t>Design VEL</t>
        </is>
      </c>
      <c r="H2644" s="194" t="inlineStr">
        <is>
          <t>Design CFM</t>
        </is>
      </c>
      <c r="I2644" s="188" t="inlineStr">
        <is>
          <t>Initial</t>
        </is>
      </c>
      <c r="J2644" s="173" t="n"/>
      <c r="K2644" s="188" t="inlineStr">
        <is>
          <t>Final</t>
        </is>
      </c>
      <c r="L2644" s="173" t="n"/>
      <c r="M2644" s="188" t="inlineStr">
        <is>
          <t>%</t>
        </is>
      </c>
    </row>
    <row r="2645" ht="13.35" customHeight="1" s="162">
      <c r="B2645" s="153" t="inlineStr">
        <is>
          <t>No.</t>
        </is>
      </c>
      <c r="C2645" s="188" t="inlineStr">
        <is>
          <t>Area Served</t>
        </is>
      </c>
      <c r="D2645" s="188" t="inlineStr">
        <is>
          <t>Type</t>
        </is>
      </c>
      <c r="E2645" s="188" t="inlineStr">
        <is>
          <t>Size</t>
        </is>
      </c>
      <c r="F2645" s="188" t="inlineStr">
        <is>
          <t>Ak</t>
        </is>
      </c>
      <c r="G2645" s="440" t="n"/>
      <c r="H2645" s="440" t="n"/>
      <c r="I2645" s="188" t="inlineStr">
        <is>
          <t>VEL</t>
        </is>
      </c>
      <c r="J2645" s="188" t="inlineStr">
        <is>
          <t>CFM</t>
        </is>
      </c>
      <c r="K2645" s="188" t="inlineStr">
        <is>
          <t>VEL</t>
        </is>
      </c>
      <c r="L2645" s="188" t="inlineStr">
        <is>
          <t>CFM</t>
        </is>
      </c>
      <c r="M2645" s="440" t="n"/>
    </row>
    <row r="2646" ht="13.35" customHeight="1" s="162">
      <c r="B2646" s="31" t="n"/>
      <c r="C2646" s="31" t="n"/>
      <c r="E2646" s="31" t="n"/>
      <c r="F2646" s="32" t="n"/>
      <c r="G2646" s="33">
        <f>IF(F2646="", "", IF(OR(ISTEXT(H2646),ISTEXT(F2646)),"",H2646/F2646))</f>
        <v/>
      </c>
      <c r="H2646" s="33">
        <f>IF(H2643="","",IF(ISTEXT(H2643),"",H2643-N(H2651)))</f>
        <v/>
      </c>
      <c r="I2646" s="33" t="n"/>
      <c r="J2646" s="33">
        <f>IF(I2646="", "", IF(OR(ISTEXT(I2646),ISTEXT($F2646)),"",I2646*$F2646))</f>
        <v/>
      </c>
      <c r="K2646" s="33" t="n"/>
      <c r="L2646" s="33">
        <f>IF(L2651="","",IF(ISTEXT(L2643),"",L2643-N(L2651)))</f>
        <v/>
      </c>
      <c r="M2646" s="30">
        <f>IF(OR(H2646="",H2646=0),"",IF(K2646="",IF(J2646="","",IF(OR(ISTEXT(J2646),ISTEXT(H2646)),"",J2646/H2646)),IF(OR(ISTEXT(L2646),ISTEXT(H2646)),"",L2646/H2646)))</f>
        <v/>
      </c>
    </row>
    <row r="2647" ht="13.35" customHeight="1" s="162">
      <c r="B2647" s="31" t="n"/>
      <c r="C2647" s="31" t="n"/>
      <c r="E2647" s="31" t="n"/>
      <c r="F2647" s="32" t="n"/>
      <c r="G2647" s="33">
        <f>IF(F2647="", "", IF(OR(ISTEXT(H2647),ISTEXT(F2647)),"",H2647/F2647))</f>
        <v/>
      </c>
      <c r="H2647" s="33" t="n"/>
      <c r="I2647" s="33" t="n"/>
      <c r="J2647" s="33">
        <f>IF(I2647="", "", IF(OR(ISTEXT(I2647),ISTEXT($F2647)),"",I2647*$F2647))</f>
        <v/>
      </c>
      <c r="K2647" s="33" t="n"/>
      <c r="L2647" s="33">
        <f>IF(K2647="", "", IF(OR(ISTEXT(K2647),ISTEXT($F2647)),"",K2647*$F2647))</f>
        <v/>
      </c>
      <c r="M2647" s="30">
        <f>IF(OR(H2647="",H2647=0),"",IF(K2647="",IF(J2647="","",IF(OR(ISTEXT(J2647),ISTEXT(H2647)),"",J2647/H2647)),IF(OR(ISTEXT(L2647),ISTEXT(H2647)),"",L2647/H2647)))</f>
        <v/>
      </c>
    </row>
    <row r="2648" ht="13.35" customHeight="1" s="162">
      <c r="B2648" s="42" t="n"/>
      <c r="C2648" s="231" t="inlineStr">
        <is>
          <t>Total</t>
        </is>
      </c>
      <c r="D2648" s="159" t="n"/>
      <c r="E2648" s="42" t="n"/>
      <c r="F2648" s="42" t="n"/>
      <c r="G2648" s="43" t="n"/>
      <c r="H2648" s="43">
        <f>IF(SUM(H2646:H2647)+SUM(H2701:H2704)=0,"",SUM(H2646:H2647)+SUM(H2701:H2704))</f>
        <v/>
      </c>
      <c r="I2648" s="42" t="n"/>
      <c r="J2648" s="43">
        <f>IF(SUM(J2646:J2647)+SUM(J2701:J2704)=0,"",SUM(J2646:J2647)+SUM(J2701:J2704))</f>
        <v/>
      </c>
      <c r="K2648" s="42" t="n"/>
      <c r="L2648" s="43">
        <f>IF(SUM(L2646:L2647)+SUM(L2701:L2704)=0,"",SUM(L2646:L2647)+SUM(L2701:L2704))</f>
        <v/>
      </c>
      <c r="M2648" s="35">
        <f>IF(OR(H2648="",H2648=0),"",IF(L2648="",IF(J2648="","",IF(OR(ISTEXT(J2648),ISTEXT(H2648)),"",J2648/H2648)),IF(OR(ISTEXT(L2648),ISTEXT(H2648)),"",L2648/H2648)))</f>
        <v/>
      </c>
    </row>
    <row r="2649" ht="13.35" customHeight="1" s="162">
      <c r="B2649" s="188" t="inlineStr">
        <is>
          <t>Outside Air Inlet / Duct Airflow</t>
        </is>
      </c>
      <c r="C2649" s="174" t="n"/>
      <c r="D2649" s="174" t="n"/>
      <c r="E2649" s="174" t="n"/>
      <c r="F2649" s="173" t="n"/>
      <c r="G2649" s="233" t="inlineStr">
        <is>
          <t>Design VEL</t>
        </is>
      </c>
      <c r="H2649" s="194" t="inlineStr">
        <is>
          <t>Design CFM</t>
        </is>
      </c>
      <c r="I2649" s="188" t="inlineStr">
        <is>
          <t>Initial</t>
        </is>
      </c>
      <c r="J2649" s="173" t="n"/>
      <c r="K2649" s="188" t="inlineStr">
        <is>
          <t>Final</t>
        </is>
      </c>
      <c r="L2649" s="173" t="n"/>
      <c r="M2649" s="188" t="inlineStr">
        <is>
          <t>%</t>
        </is>
      </c>
    </row>
    <row r="2650" ht="13.35" customHeight="1" s="162">
      <c r="B2650" s="153" t="inlineStr">
        <is>
          <t>No.</t>
        </is>
      </c>
      <c r="C2650" s="188" t="inlineStr">
        <is>
          <t>Area Served</t>
        </is>
      </c>
      <c r="D2650" s="188" t="inlineStr">
        <is>
          <t>Type</t>
        </is>
      </c>
      <c r="E2650" s="188" t="inlineStr">
        <is>
          <t>Size</t>
        </is>
      </c>
      <c r="F2650" s="188" t="inlineStr">
        <is>
          <t>Ak</t>
        </is>
      </c>
      <c r="G2650" s="440" t="n"/>
      <c r="H2650" s="440" t="n"/>
      <c r="I2650" s="188" t="inlineStr">
        <is>
          <t>VEL</t>
        </is>
      </c>
      <c r="J2650" s="188" t="inlineStr">
        <is>
          <t>CFM</t>
        </is>
      </c>
      <c r="K2650" s="188" t="inlineStr">
        <is>
          <t>VEL</t>
        </is>
      </c>
      <c r="L2650" s="188" t="inlineStr">
        <is>
          <t>CFM</t>
        </is>
      </c>
      <c r="M2650" s="440" t="n"/>
    </row>
    <row r="2651" ht="13.35" customHeight="1" s="162">
      <c r="B2651" s="31" t="n"/>
      <c r="C2651" s="31" t="n"/>
      <c r="E2651" s="31" t="n"/>
      <c r="F2651" s="32" t="n"/>
      <c r="G2651" s="33">
        <f>IF(F2651="", "", IF(OR(ISTEXT(H2651),ISTEXT(F2651)),"",H2651/F2651))</f>
        <v/>
      </c>
      <c r="H2651" s="33" t="n"/>
      <c r="I2651" s="33" t="n"/>
      <c r="J2651" s="33">
        <f>IF(I2651="", "", IF(OR(ISTEXT(I2651),ISTEXT($F2651)),"",I2651*$F2651))</f>
        <v/>
      </c>
      <c r="K2651" s="33" t="n"/>
      <c r="L2651" s="33">
        <f>IF(K2651="", "", IF(OR(ISTEXT(K2651),ISTEXT($F2651)),"",K2651*$F2651))</f>
        <v/>
      </c>
      <c r="M2651" s="30">
        <f>IF(OR(H2651="",H2651=0),"",IF(K2651="",IF(J2651="","",IF(OR(ISTEXT(J2651),ISTEXT(H2651)),"",J2651/H2651)),IF(OR(ISTEXT(L2651),ISTEXT(H2651)),"",L2651/H2651)))</f>
        <v/>
      </c>
    </row>
    <row r="2652" ht="13.35" customHeight="1" s="162">
      <c r="B2652" s="188" t="inlineStr">
        <is>
          <t>Remarks</t>
        </is>
      </c>
      <c r="C2652" s="173" t="n"/>
      <c r="D2652" s="154" t="n"/>
      <c r="E2652" s="174" t="n"/>
      <c r="F2652" s="174" t="n"/>
      <c r="G2652" s="174" t="n"/>
      <c r="H2652" s="174" t="n"/>
      <c r="I2652" s="174" t="n"/>
      <c r="J2652" s="174" t="n"/>
      <c r="K2652" s="174" t="n"/>
      <c r="L2652" s="174" t="n"/>
      <c r="M2652" s="173" t="n"/>
    </row>
    <row r="2653" ht="13.35" customHeight="1" s="162">
      <c r="B2653" s="154" t="n"/>
      <c r="C2653" s="174" t="n"/>
      <c r="D2653" s="174" t="n"/>
      <c r="E2653" s="174" t="n"/>
      <c r="F2653" s="174" t="n"/>
      <c r="G2653" s="174" t="n"/>
      <c r="H2653" s="174" t="n"/>
      <c r="I2653" s="174" t="n"/>
      <c r="J2653" s="174" t="n"/>
      <c r="K2653" s="174" t="n"/>
      <c r="L2653" s="174" t="n"/>
      <c r="M2653" s="173" t="n"/>
    </row>
    <row r="2654" ht="13.35" customHeight="1" s="162">
      <c r="B2654" s="154" t="n"/>
      <c r="C2654" s="174" t="n"/>
      <c r="D2654" s="174" t="n"/>
      <c r="E2654" s="174" t="n"/>
      <c r="F2654" s="174" t="n"/>
      <c r="G2654" s="174" t="n"/>
      <c r="H2654" s="174" t="n"/>
      <c r="I2654" s="174" t="n"/>
      <c r="J2654" s="174" t="n"/>
      <c r="K2654" s="174" t="n"/>
      <c r="L2654" s="174" t="n"/>
      <c r="M2654" s="173" t="n"/>
    </row>
    <row r="2655" ht="13.35" customHeight="1" s="162"/>
    <row r="2656" ht="13.35" customHeight="1" s="162">
      <c r="B2656" s="200" t="inlineStr">
        <is>
          <t>System (cont.)</t>
        </is>
      </c>
      <c r="C2656" s="403" t="n"/>
      <c r="D2656" s="209">
        <f>IF('{Equipment Data Entry}'!B32="","",'{Equipment Data Entry}'!B32)</f>
        <v/>
      </c>
      <c r="E2656" s="418" t="n"/>
      <c r="F2656" s="403" t="n"/>
      <c r="G2656" s="200" t="inlineStr">
        <is>
          <t>Service</t>
        </is>
      </c>
      <c r="H2656" s="403" t="n"/>
      <c r="I2656" s="210">
        <f>IF('{Equipment Data Entry}'!C32="","",'{Equipment Data Entry}'!C32)</f>
        <v/>
      </c>
      <c r="J2656" s="418" t="n"/>
      <c r="K2656" s="418" t="n"/>
      <c r="L2656" s="418" t="n"/>
      <c r="M2656" s="403" t="n"/>
    </row>
    <row r="2657" ht="13.35" customHeight="1" s="162">
      <c r="B2657" s="422" t="n"/>
      <c r="C2657" s="423" t="n"/>
      <c r="D2657" s="422" t="n"/>
      <c r="E2657" s="424" t="n"/>
      <c r="F2657" s="423" t="n"/>
      <c r="G2657" s="422" t="n"/>
      <c r="H2657" s="423" t="n"/>
      <c r="I2657" s="422" t="n"/>
      <c r="J2657" s="424" t="n"/>
      <c r="K2657" s="424" t="n"/>
      <c r="L2657" s="424" t="n"/>
      <c r="M2657" s="423" t="n"/>
    </row>
    <row r="2658" ht="13.35" customHeight="1" s="162">
      <c r="B2658" s="188" t="inlineStr">
        <is>
          <t>Supply Air Outlets (cont.)</t>
        </is>
      </c>
      <c r="C2658" s="174" t="n"/>
      <c r="D2658" s="174" t="n"/>
      <c r="E2658" s="174" t="n"/>
      <c r="F2658" s="173" t="n"/>
      <c r="G2658" s="233" t="inlineStr">
        <is>
          <t>Design VEL</t>
        </is>
      </c>
      <c r="H2658" s="194" t="inlineStr">
        <is>
          <t>Design CFM</t>
        </is>
      </c>
      <c r="I2658" s="188" t="inlineStr">
        <is>
          <t>Initial</t>
        </is>
      </c>
      <c r="J2658" s="173" t="n"/>
      <c r="K2658" s="188" t="inlineStr">
        <is>
          <t>Final</t>
        </is>
      </c>
      <c r="L2658" s="173" t="n"/>
      <c r="M2658" s="188" t="inlineStr">
        <is>
          <t>%</t>
        </is>
      </c>
    </row>
    <row r="2659" ht="13.35" customHeight="1" s="162">
      <c r="B2659" s="153" t="inlineStr">
        <is>
          <t>No.</t>
        </is>
      </c>
      <c r="C2659" s="188" t="inlineStr">
        <is>
          <t>Area Served</t>
        </is>
      </c>
      <c r="D2659" s="188" t="inlineStr">
        <is>
          <t>Type</t>
        </is>
      </c>
      <c r="E2659" s="188" t="inlineStr">
        <is>
          <t>Size</t>
        </is>
      </c>
      <c r="F2659" s="188" t="inlineStr">
        <is>
          <t>Ak</t>
        </is>
      </c>
      <c r="G2659" s="440" t="n"/>
      <c r="H2659" s="440" t="n"/>
      <c r="I2659" s="188" t="inlineStr">
        <is>
          <t>VEL</t>
        </is>
      </c>
      <c r="J2659" s="188" t="inlineStr">
        <is>
          <t>CFM</t>
        </is>
      </c>
      <c r="K2659" s="188" t="inlineStr">
        <is>
          <t>VEL</t>
        </is>
      </c>
      <c r="L2659" s="188" t="inlineStr">
        <is>
          <t>CFM</t>
        </is>
      </c>
      <c r="M2659" s="440" t="n"/>
    </row>
    <row r="2660" ht="13.35" customHeight="1" s="162">
      <c r="B2660" s="307" t="n"/>
      <c r="C2660" s="307" t="n"/>
      <c r="E2660" s="307" t="n"/>
      <c r="F2660" s="32" t="n"/>
      <c r="G2660" s="33">
        <f>IF(F2660="", "", IF(OR(ISTEXT(H2660),ISTEXT(F2660)),"",H2660/F2660))</f>
        <v/>
      </c>
      <c r="H2660" s="33" t="n"/>
      <c r="I2660" s="33" t="n"/>
      <c r="J2660" s="33">
        <f>IF(I2660="", "", IF(OR(ISTEXT(I2660),ISTEXT($F2660)),"",I2660*$F2660))</f>
        <v/>
      </c>
      <c r="K2660" s="33" t="n"/>
      <c r="L2660" s="33">
        <f>IF(K2660="", "", IF(OR(ISTEXT(K2660),ISTEXT($F2660)),"",K2660*$F2660))</f>
        <v/>
      </c>
      <c r="M2660" s="30">
        <f>IF(OR(H2660="",H2660=0),"",IF(K2660="",IF(J2660="","",IF(OR(ISTEXT(J2660),ISTEXT(H2660)),"",J2660/H2660)),IF(OR(ISTEXT(L2660),ISTEXT(H2660)),"",L2660/H2660)))</f>
        <v/>
      </c>
    </row>
    <row r="2661" ht="13.35" customHeight="1" s="162">
      <c r="B2661" s="307" t="n"/>
      <c r="C2661" s="307" t="n"/>
      <c r="E2661" s="307" t="n"/>
      <c r="F2661" s="32" t="n"/>
      <c r="G2661" s="33">
        <f>IF(F2661="", "", IF(OR(ISTEXT(H2661),ISTEXT(F2661)),"",H2661/F2661))</f>
        <v/>
      </c>
      <c r="H2661" s="33" t="n"/>
      <c r="I2661" s="33" t="n"/>
      <c r="J2661" s="33">
        <f>IF(I2661="", "", IF(OR(ISTEXT(I2661),ISTEXT($F2661)),"",I2661*$F2661))</f>
        <v/>
      </c>
      <c r="K2661" s="33" t="n"/>
      <c r="L2661" s="33">
        <f>IF(K2661="", "", IF(OR(ISTEXT(K2661),ISTEXT($F2661)),"",K2661*$F2661))</f>
        <v/>
      </c>
      <c r="M2661" s="30">
        <f>IF(OR(H2661="",H2661=0),"",IF(K2661="",IF(J2661="","",IF(OR(ISTEXT(J2661),ISTEXT(H2661)),"",J2661/H2661)),IF(OR(ISTEXT(L2661),ISTEXT(H2661)),"",L2661/H2661)))</f>
        <v/>
      </c>
    </row>
    <row r="2662" ht="13.35" customHeight="1" s="162">
      <c r="B2662" s="307" t="n"/>
      <c r="C2662" s="307" t="n"/>
      <c r="E2662" s="307" t="n"/>
      <c r="F2662" s="32" t="n"/>
      <c r="G2662" s="33">
        <f>IF(F2662="", "", IF(OR(ISTEXT(H2662),ISTEXT(F2662)),"",H2662/F2662))</f>
        <v/>
      </c>
      <c r="H2662" s="33" t="n"/>
      <c r="I2662" s="33" t="n"/>
      <c r="J2662" s="33">
        <f>IF(I2662="", "", IF(OR(ISTEXT(I2662),ISTEXT($F2662)),"",I2662*$F2662))</f>
        <v/>
      </c>
      <c r="K2662" s="33" t="n"/>
      <c r="L2662" s="33">
        <f>IF(K2662="", "", IF(OR(ISTEXT(K2662),ISTEXT($F2662)),"",K2662*$F2662))</f>
        <v/>
      </c>
      <c r="M2662" s="30">
        <f>IF(OR(H2662="",H2662=0),"",IF(K2662="",IF(J2662="","",IF(OR(ISTEXT(J2662),ISTEXT(H2662)),"",J2662/H2662)),IF(OR(ISTEXT(L2662),ISTEXT(H2662)),"",L2662/H2662)))</f>
        <v/>
      </c>
    </row>
    <row r="2663" ht="13.35" customHeight="1" s="162">
      <c r="B2663" s="307" t="n"/>
      <c r="C2663" s="307" t="n"/>
      <c r="E2663" s="307" t="n"/>
      <c r="F2663" s="32" t="n"/>
      <c r="G2663" s="33">
        <f>IF(F2663="", "", IF(OR(ISTEXT(H2663),ISTEXT(F2663)),"",H2663/F2663))</f>
        <v/>
      </c>
      <c r="H2663" s="33" t="n"/>
      <c r="I2663" s="33" t="n"/>
      <c r="J2663" s="33">
        <f>IF(I2663="", "", IF(OR(ISTEXT(I2663),ISTEXT($F2663)),"",I2663*$F2663))</f>
        <v/>
      </c>
      <c r="K2663" s="33" t="n"/>
      <c r="L2663" s="33">
        <f>IF(K2663="", "", IF(OR(ISTEXT(K2663),ISTEXT($F2663)),"",K2663*$F2663))</f>
        <v/>
      </c>
      <c r="M2663" s="30">
        <f>IF(OR(H2663="",H2663=0),"",IF(K2663="",IF(J2663="","",IF(OR(ISTEXT(J2663),ISTEXT(H2663)),"",J2663/H2663)),IF(OR(ISTEXT(L2663),ISTEXT(H2663)),"",L2663/H2663)))</f>
        <v/>
      </c>
    </row>
    <row r="2664" ht="13.35" customHeight="1" s="162">
      <c r="B2664" s="307" t="n"/>
      <c r="C2664" s="307" t="n"/>
      <c r="E2664" s="307" t="n"/>
      <c r="F2664" s="32" t="n"/>
      <c r="G2664" s="33">
        <f>IF(F2664="", "", IF(OR(ISTEXT(H2664),ISTEXT(F2664)),"",H2664/F2664))</f>
        <v/>
      </c>
      <c r="H2664" s="33" t="n"/>
      <c r="I2664" s="33" t="n"/>
      <c r="J2664" s="33">
        <f>IF(I2664="", "", IF(OR(ISTEXT(I2664),ISTEXT($F2664)),"",I2664*$F2664))</f>
        <v/>
      </c>
      <c r="K2664" s="33" t="n"/>
      <c r="L2664" s="33">
        <f>IF(K2664="", "", IF(OR(ISTEXT(K2664),ISTEXT($F2664)),"",K2664*$F2664))</f>
        <v/>
      </c>
      <c r="M2664" s="30">
        <f>IF(OR(H2664="",H2664=0),"",IF(K2664="",IF(J2664="","",IF(OR(ISTEXT(J2664),ISTEXT(H2664)),"",J2664/H2664)),IF(OR(ISTEXT(L2664),ISTEXT(H2664)),"",L2664/H2664)))</f>
        <v/>
      </c>
    </row>
    <row r="2665" ht="13.35" customHeight="1" s="162">
      <c r="B2665" s="307" t="n"/>
      <c r="C2665" s="307" t="n"/>
      <c r="E2665" s="307" t="n"/>
      <c r="F2665" s="32" t="n"/>
      <c r="G2665" s="33">
        <f>IF(F2665="", "", IF(OR(ISTEXT(H2665),ISTEXT(F2665)),"",H2665/F2665))</f>
        <v/>
      </c>
      <c r="H2665" s="33" t="n"/>
      <c r="I2665" s="33" t="n"/>
      <c r="J2665" s="33">
        <f>IF(I2665="", "", IF(OR(ISTEXT(I2665),ISTEXT($F2665)),"",I2665*$F2665))</f>
        <v/>
      </c>
      <c r="K2665" s="33" t="n"/>
      <c r="L2665" s="33">
        <f>IF(K2665="", "", IF(OR(ISTEXT(K2665),ISTEXT($F2665)),"",K2665*$F2665))</f>
        <v/>
      </c>
      <c r="M2665" s="30">
        <f>IF(OR(H2665="",H2665=0),"",IF(K2665="",IF(J2665="","",IF(OR(ISTEXT(J2665),ISTEXT(H2665)),"",J2665/H2665)),IF(OR(ISTEXT(L2665),ISTEXT(H2665)),"",L2665/H2665)))</f>
        <v/>
      </c>
    </row>
    <row r="2666" ht="13.35" customHeight="1" s="162">
      <c r="B2666" s="307" t="n"/>
      <c r="C2666" s="307" t="n"/>
      <c r="E2666" s="307" t="n"/>
      <c r="F2666" s="32" t="n"/>
      <c r="G2666" s="33">
        <f>IF(F2666="", "", IF(OR(ISTEXT(H2666),ISTEXT(F2666)),"",H2666/F2666))</f>
        <v/>
      </c>
      <c r="H2666" s="33" t="n"/>
      <c r="I2666" s="33" t="n"/>
      <c r="J2666" s="33">
        <f>IF(I2666="", "", IF(OR(ISTEXT(I2666),ISTEXT($F2666)),"",I2666*$F2666))</f>
        <v/>
      </c>
      <c r="K2666" s="33" t="n"/>
      <c r="L2666" s="33">
        <f>IF(K2666="", "", IF(OR(ISTEXT(K2666),ISTEXT($F2666)),"",K2666*$F2666))</f>
        <v/>
      </c>
      <c r="M2666" s="30">
        <f>IF(OR(H2666="",H2666=0),"",IF(K2666="",IF(J2666="","",IF(OR(ISTEXT(J2666),ISTEXT(H2666)),"",J2666/H2666)),IF(OR(ISTEXT(L2666),ISTEXT(H2666)),"",L2666/H2666)))</f>
        <v/>
      </c>
    </row>
    <row r="2667" ht="13.35" customHeight="1" s="162">
      <c r="B2667" s="307" t="n"/>
      <c r="C2667" s="307" t="n"/>
      <c r="E2667" s="307" t="n"/>
      <c r="F2667" s="32" t="n"/>
      <c r="G2667" s="33">
        <f>IF(F2667="", "", IF(OR(ISTEXT(H2667),ISTEXT(F2667)),"",H2667/F2667))</f>
        <v/>
      </c>
      <c r="H2667" s="33" t="n"/>
      <c r="I2667" s="33" t="n"/>
      <c r="J2667" s="33">
        <f>IF(I2667="", "", IF(OR(ISTEXT(I2667),ISTEXT($F2667)),"",I2667*$F2667))</f>
        <v/>
      </c>
      <c r="K2667" s="33" t="n"/>
      <c r="L2667" s="33">
        <f>IF(K2667="", "", IF(OR(ISTEXT(K2667),ISTEXT($F2667)),"",K2667*$F2667))</f>
        <v/>
      </c>
      <c r="M2667" s="30">
        <f>IF(OR(H2667="",H2667=0),"",IF(K2667="",IF(J2667="","",IF(OR(ISTEXT(J2667),ISTEXT(H2667)),"",J2667/H2667)),IF(OR(ISTEXT(L2667),ISTEXT(H2667)),"",L2667/H2667)))</f>
        <v/>
      </c>
    </row>
    <row r="2668" ht="13.35" customHeight="1" s="162">
      <c r="B2668" s="307" t="n"/>
      <c r="C2668" s="307" t="n"/>
      <c r="E2668" s="307" t="n"/>
      <c r="F2668" s="32" t="n"/>
      <c r="G2668" s="33">
        <f>IF(F2668="", "", IF(OR(ISTEXT(H2668),ISTEXT(F2668)),"",H2668/F2668))</f>
        <v/>
      </c>
      <c r="H2668" s="33" t="n"/>
      <c r="I2668" s="33" t="n"/>
      <c r="J2668" s="33">
        <f>IF(I2668="", "", IF(OR(ISTEXT(I2668),ISTEXT($F2668)),"",I2668*$F2668))</f>
        <v/>
      </c>
      <c r="K2668" s="33" t="n"/>
      <c r="L2668" s="33">
        <f>IF(K2668="", "", IF(OR(ISTEXT(K2668),ISTEXT($F2668)),"",K2668*$F2668))</f>
        <v/>
      </c>
      <c r="M2668" s="30">
        <f>IF(OR(H2668="",H2668=0),"",IF(K2668="",IF(J2668="","",IF(OR(ISTEXT(J2668),ISTEXT(H2668)),"",J2668/H2668)),IF(OR(ISTEXT(L2668),ISTEXT(H2668)),"",L2668/H2668)))</f>
        <v/>
      </c>
    </row>
    <row r="2669" ht="13.35" customHeight="1" s="162">
      <c r="B2669" s="307" t="n"/>
      <c r="C2669" s="307" t="n"/>
      <c r="E2669" s="307" t="n"/>
      <c r="F2669" s="32" t="n"/>
      <c r="G2669" s="33">
        <f>IF(F2669="", "", IF(OR(ISTEXT(H2669),ISTEXT(F2669)),"",H2669/F2669))</f>
        <v/>
      </c>
      <c r="H2669" s="33" t="n"/>
      <c r="I2669" s="33" t="n"/>
      <c r="J2669" s="33">
        <f>IF(I2669="", "", IF(OR(ISTEXT(I2669),ISTEXT($F2669)),"",I2669*$F2669))</f>
        <v/>
      </c>
      <c r="K2669" s="33" t="n"/>
      <c r="L2669" s="33">
        <f>IF(K2669="", "", IF(OR(ISTEXT(K2669),ISTEXT($F2669)),"",K2669*$F2669))</f>
        <v/>
      </c>
      <c r="M2669" s="30">
        <f>IF(OR(H2669="",H2669=0),"",IF(K2669="",IF(J2669="","",IF(OR(ISTEXT(J2669),ISTEXT(H2669)),"",J2669/H2669)),IF(OR(ISTEXT(L2669),ISTEXT(H2669)),"",L2669/H2669)))</f>
        <v/>
      </c>
    </row>
    <row r="2670" ht="13.35" customHeight="1" s="162">
      <c r="B2670" s="307" t="n"/>
      <c r="C2670" s="307" t="n"/>
      <c r="E2670" s="307" t="n"/>
      <c r="F2670" s="32" t="n"/>
      <c r="G2670" s="33">
        <f>IF(F2670="", "", IF(OR(ISTEXT(H2670),ISTEXT(F2670)),"",H2670/F2670))</f>
        <v/>
      </c>
      <c r="H2670" s="33" t="n"/>
      <c r="I2670" s="33" t="n"/>
      <c r="J2670" s="33">
        <f>IF(I2670="", "", IF(OR(ISTEXT(I2670),ISTEXT($F2670)),"",I2670*$F2670))</f>
        <v/>
      </c>
      <c r="K2670" s="33" t="n"/>
      <c r="L2670" s="33">
        <f>IF(K2670="", "", IF(OR(ISTEXT(K2670),ISTEXT($F2670)),"",K2670*$F2670))</f>
        <v/>
      </c>
      <c r="M2670" s="30">
        <f>IF(OR(H2670="",H2670=0),"",IF(K2670="",IF(J2670="","",IF(OR(ISTEXT(J2670),ISTEXT(H2670)),"",J2670/H2670)),IF(OR(ISTEXT(L2670),ISTEXT(H2670)),"",L2670/H2670)))</f>
        <v/>
      </c>
    </row>
    <row r="2671" ht="13.35" customHeight="1" s="162">
      <c r="B2671" s="307" t="n"/>
      <c r="C2671" s="307" t="n"/>
      <c r="E2671" s="307" t="n"/>
      <c r="F2671" s="32" t="n"/>
      <c r="G2671" s="33">
        <f>IF(F2671="", "", IF(OR(ISTEXT(H2671),ISTEXT(F2671)),"",H2671/F2671))</f>
        <v/>
      </c>
      <c r="H2671" s="33" t="n"/>
      <c r="I2671" s="33" t="n"/>
      <c r="J2671" s="33">
        <f>IF(I2671="", "", IF(OR(ISTEXT(I2671),ISTEXT($F2671)),"",I2671*$F2671))</f>
        <v/>
      </c>
      <c r="K2671" s="33" t="n"/>
      <c r="L2671" s="33">
        <f>IF(K2671="", "", IF(OR(ISTEXT(K2671),ISTEXT($F2671)),"",K2671*$F2671))</f>
        <v/>
      </c>
      <c r="M2671" s="30">
        <f>IF(OR(H2671="",H2671=0),"",IF(K2671="",IF(J2671="","",IF(OR(ISTEXT(J2671),ISTEXT(H2671)),"",J2671/H2671)),IF(OR(ISTEXT(L2671),ISTEXT(H2671)),"",L2671/H2671)))</f>
        <v/>
      </c>
    </row>
    <row r="2672" ht="13.35" customHeight="1" s="162">
      <c r="B2672" s="307" t="n"/>
      <c r="C2672" s="307" t="n"/>
      <c r="E2672" s="307" t="n"/>
      <c r="F2672" s="32" t="n"/>
      <c r="G2672" s="33">
        <f>IF(F2672="", "", IF(OR(ISTEXT(H2672),ISTEXT(F2672)),"",H2672/F2672))</f>
        <v/>
      </c>
      <c r="H2672" s="33" t="n"/>
      <c r="I2672" s="33" t="n"/>
      <c r="J2672" s="33">
        <f>IF(I2672="", "", IF(OR(ISTEXT(I2672),ISTEXT($F2672)),"",I2672*$F2672))</f>
        <v/>
      </c>
      <c r="K2672" s="33" t="n"/>
      <c r="L2672" s="33">
        <f>IF(K2672="", "", IF(OR(ISTEXT(K2672),ISTEXT($F2672)),"",K2672*$F2672))</f>
        <v/>
      </c>
      <c r="M2672" s="30">
        <f>IF(OR(H2672="",H2672=0),"",IF(K2672="",IF(J2672="","",IF(OR(ISTEXT(J2672),ISTEXT(H2672)),"",J2672/H2672)),IF(OR(ISTEXT(L2672),ISTEXT(H2672)),"",L2672/H2672)))</f>
        <v/>
      </c>
    </row>
    <row r="2673" ht="13.35" customHeight="1" s="162">
      <c r="B2673" s="307" t="n"/>
      <c r="C2673" s="307" t="n"/>
      <c r="E2673" s="307" t="n"/>
      <c r="F2673" s="32" t="n"/>
      <c r="G2673" s="33">
        <f>IF(F2673="", "", IF(OR(ISTEXT(H2673),ISTEXT(F2673)),"",H2673/F2673))</f>
        <v/>
      </c>
      <c r="H2673" s="33" t="n"/>
      <c r="I2673" s="33" t="n"/>
      <c r="J2673" s="33">
        <f>IF(I2673="", "", IF(OR(ISTEXT(I2673),ISTEXT($F2673)),"",I2673*$F2673))</f>
        <v/>
      </c>
      <c r="K2673" s="33" t="n"/>
      <c r="L2673" s="33">
        <f>IF(K2673="", "", IF(OR(ISTEXT(K2673),ISTEXT($F2673)),"",K2673*$F2673))</f>
        <v/>
      </c>
      <c r="M2673" s="30">
        <f>IF(OR(H2673="",H2673=0),"",IF(K2673="",IF(J2673="","",IF(OR(ISTEXT(J2673),ISTEXT(H2673)),"",J2673/H2673)),IF(OR(ISTEXT(L2673),ISTEXT(H2673)),"",L2673/H2673)))</f>
        <v/>
      </c>
    </row>
    <row r="2674" ht="13.35" customHeight="1" s="162">
      <c r="B2674" s="307" t="n"/>
      <c r="C2674" s="307" t="n"/>
      <c r="E2674" s="307" t="n"/>
      <c r="F2674" s="32" t="n"/>
      <c r="G2674" s="33">
        <f>IF(F2674="", "", IF(OR(ISTEXT(H2674),ISTEXT(F2674)),"",H2674/F2674))</f>
        <v/>
      </c>
      <c r="H2674" s="33" t="n"/>
      <c r="I2674" s="33" t="n"/>
      <c r="J2674" s="33">
        <f>IF(I2674="", "", IF(OR(ISTEXT(I2674),ISTEXT($F2674)),"",I2674*$F2674))</f>
        <v/>
      </c>
      <c r="K2674" s="33" t="n"/>
      <c r="L2674" s="33">
        <f>IF(K2674="", "", IF(OR(ISTEXT(K2674),ISTEXT($F2674)),"",K2674*$F2674))</f>
        <v/>
      </c>
      <c r="M2674" s="30">
        <f>IF(OR(H2674="",H2674=0),"",IF(K2674="",IF(J2674="","",IF(OR(ISTEXT(J2674),ISTEXT(H2674)),"",J2674/H2674)),IF(OR(ISTEXT(L2674),ISTEXT(H2674)),"",L2674/H2674)))</f>
        <v/>
      </c>
    </row>
    <row r="2675" ht="13.35" customHeight="1" s="162">
      <c r="B2675" s="307" t="n"/>
      <c r="C2675" s="307" t="n"/>
      <c r="E2675" s="307" t="n"/>
      <c r="F2675" s="32" t="n"/>
      <c r="G2675" s="33">
        <f>IF(F2675="", "", IF(OR(ISTEXT(H2675),ISTEXT(F2675)),"",H2675/F2675))</f>
        <v/>
      </c>
      <c r="H2675" s="33" t="n"/>
      <c r="I2675" s="33" t="n"/>
      <c r="J2675" s="33">
        <f>IF(I2675="", "", IF(OR(ISTEXT(I2675),ISTEXT($F2675)),"",I2675*$F2675))</f>
        <v/>
      </c>
      <c r="K2675" s="33" t="n"/>
      <c r="L2675" s="33">
        <f>IF(K2675="", "", IF(OR(ISTEXT(K2675),ISTEXT($F2675)),"",K2675*$F2675))</f>
        <v/>
      </c>
      <c r="M2675" s="30">
        <f>IF(OR(H2675="",H2675=0),"",IF(K2675="",IF(J2675="","",IF(OR(ISTEXT(J2675),ISTEXT(H2675)),"",J2675/H2675)),IF(OR(ISTEXT(L2675),ISTEXT(H2675)),"",L2675/H2675)))</f>
        <v/>
      </c>
    </row>
    <row r="2676" ht="13.35" customHeight="1" s="162">
      <c r="B2676" s="307" t="n"/>
      <c r="C2676" s="307" t="n"/>
      <c r="E2676" s="307" t="n"/>
      <c r="F2676" s="32" t="n"/>
      <c r="G2676" s="33">
        <f>IF(F2676="", "", IF(OR(ISTEXT(H2676),ISTEXT(F2676)),"",H2676/F2676))</f>
        <v/>
      </c>
      <c r="H2676" s="33" t="n"/>
      <c r="I2676" s="33" t="n"/>
      <c r="J2676" s="33">
        <f>IF(I2676="", "", IF(OR(ISTEXT(I2676),ISTEXT($F2676)),"",I2676*$F2676))</f>
        <v/>
      </c>
      <c r="K2676" s="33" t="n"/>
      <c r="L2676" s="33">
        <f>IF(K2676="", "", IF(OR(ISTEXT(K2676),ISTEXT($F2676)),"",K2676*$F2676))</f>
        <v/>
      </c>
      <c r="M2676" s="30">
        <f>IF(OR(H2676="",H2676=0),"",IF(K2676="",IF(J2676="","",IF(OR(ISTEXT(J2676),ISTEXT(H2676)),"",J2676/H2676)),IF(OR(ISTEXT(L2676),ISTEXT(H2676)),"",L2676/H2676)))</f>
        <v/>
      </c>
    </row>
    <row r="2677" ht="13.35" customHeight="1" s="162">
      <c r="B2677" s="307" t="n"/>
      <c r="C2677" s="307" t="n"/>
      <c r="E2677" s="307" t="n"/>
      <c r="F2677" s="32" t="n"/>
      <c r="G2677" s="33">
        <f>IF(F2677="", "", IF(OR(ISTEXT(H2677),ISTEXT(F2677)),"",H2677/F2677))</f>
        <v/>
      </c>
      <c r="H2677" s="33" t="n"/>
      <c r="I2677" s="33" t="n"/>
      <c r="J2677" s="33">
        <f>IF(I2677="", "", IF(OR(ISTEXT(I2677),ISTEXT($F2677)),"",I2677*$F2677))</f>
        <v/>
      </c>
      <c r="K2677" s="33" t="n"/>
      <c r="L2677" s="33">
        <f>IF(K2677="", "", IF(OR(ISTEXT(K2677),ISTEXT($F2677)),"",K2677*$F2677))</f>
        <v/>
      </c>
      <c r="M2677" s="30">
        <f>IF(OR(H2677="",H2677=0),"",IF(K2677="",IF(J2677="","",IF(OR(ISTEXT(J2677),ISTEXT(H2677)),"",J2677/H2677)),IF(OR(ISTEXT(L2677),ISTEXT(H2677)),"",L2677/H2677)))</f>
        <v/>
      </c>
    </row>
    <row r="2678" ht="13.35" customHeight="1" s="162">
      <c r="B2678" s="307" t="n"/>
      <c r="C2678" s="307" t="n"/>
      <c r="E2678" s="307" t="n"/>
      <c r="F2678" s="32" t="n"/>
      <c r="G2678" s="33">
        <f>IF(F2678="", "", IF(OR(ISTEXT(H2678),ISTEXT(F2678)),"",H2678/F2678))</f>
        <v/>
      </c>
      <c r="H2678" s="33" t="n"/>
      <c r="I2678" s="33" t="n"/>
      <c r="J2678" s="33">
        <f>IF(I2678="", "", IF(OR(ISTEXT(I2678),ISTEXT($F2678)),"",I2678*$F2678))</f>
        <v/>
      </c>
      <c r="K2678" s="33" t="n"/>
      <c r="L2678" s="33">
        <f>IF(K2678="", "", IF(OR(ISTEXT(K2678),ISTEXT($F2678)),"",K2678*$F2678))</f>
        <v/>
      </c>
      <c r="M2678" s="30">
        <f>IF(OR(H2678="",H2678=0),"",IF(K2678="",IF(J2678="","",IF(OR(ISTEXT(J2678),ISTEXT(H2678)),"",J2678/H2678)),IF(OR(ISTEXT(L2678),ISTEXT(H2678)),"",L2678/H2678)))</f>
        <v/>
      </c>
    </row>
    <row r="2679" ht="13.35" customHeight="1" s="162">
      <c r="B2679" s="307" t="n"/>
      <c r="C2679" s="307" t="n"/>
      <c r="E2679" s="307" t="n"/>
      <c r="F2679" s="32" t="n"/>
      <c r="G2679" s="33">
        <f>IF(F2679="", "", IF(OR(ISTEXT(H2679),ISTEXT(F2679)),"",H2679/F2679))</f>
        <v/>
      </c>
      <c r="H2679" s="33" t="n"/>
      <c r="I2679" s="33" t="n"/>
      <c r="J2679" s="33">
        <f>IF(I2679="", "", IF(OR(ISTEXT(I2679),ISTEXT($F2679)),"",I2679*$F2679))</f>
        <v/>
      </c>
      <c r="K2679" s="33" t="n"/>
      <c r="L2679" s="33">
        <f>IF(K2679="", "", IF(OR(ISTEXT(K2679),ISTEXT($F2679)),"",K2679*$F2679))</f>
        <v/>
      </c>
      <c r="M2679" s="30">
        <f>IF(OR(H2679="",H2679=0),"",IF(K2679="",IF(J2679="","",IF(OR(ISTEXT(J2679),ISTEXT(H2679)),"",J2679/H2679)),IF(OR(ISTEXT(L2679),ISTEXT(H2679)),"",L2679/H2679)))</f>
        <v/>
      </c>
    </row>
    <row r="2680" ht="13.35" customHeight="1" s="162">
      <c r="B2680" s="307" t="n"/>
      <c r="C2680" s="307" t="n"/>
      <c r="E2680" s="307" t="n"/>
      <c r="F2680" s="32" t="n"/>
      <c r="G2680" s="33">
        <f>IF(F2680="", "", IF(OR(ISTEXT(H2680),ISTEXT(F2680)),"",H2680/F2680))</f>
        <v/>
      </c>
      <c r="H2680" s="33" t="n"/>
      <c r="I2680" s="33" t="n"/>
      <c r="J2680" s="33">
        <f>IF(I2680="", "", IF(OR(ISTEXT(I2680),ISTEXT($F2680)),"",I2680*$F2680))</f>
        <v/>
      </c>
      <c r="K2680" s="33" t="n"/>
      <c r="L2680" s="33">
        <f>IF(K2680="", "", IF(OR(ISTEXT(K2680),ISTEXT($F2680)),"",K2680*$F2680))</f>
        <v/>
      </c>
      <c r="M2680" s="30">
        <f>IF(OR(H2680="",H2680=0),"",IF(K2680="",IF(J2680="","",IF(OR(ISTEXT(J2680),ISTEXT(H2680)),"",J2680/H2680)),IF(OR(ISTEXT(L2680),ISTEXT(H2680)),"",L2680/H2680)))</f>
        <v/>
      </c>
    </row>
    <row r="2681" ht="13.35" customHeight="1" s="162">
      <c r="B2681" s="307" t="n"/>
      <c r="C2681" s="307" t="n"/>
      <c r="E2681" s="307" t="n"/>
      <c r="F2681" s="32" t="n"/>
      <c r="G2681" s="33">
        <f>IF(F2681="", "", IF(OR(ISTEXT(H2681),ISTEXT(F2681)),"",H2681/F2681))</f>
        <v/>
      </c>
      <c r="H2681" s="33" t="n"/>
      <c r="I2681" s="33" t="n"/>
      <c r="J2681" s="33">
        <f>IF(I2681="", "", IF(OR(ISTEXT(I2681),ISTEXT($F2681)),"",I2681*$F2681))</f>
        <v/>
      </c>
      <c r="K2681" s="33" t="n"/>
      <c r="L2681" s="33">
        <f>IF(K2681="", "", IF(OR(ISTEXT(K2681),ISTEXT($F2681)),"",K2681*$F2681))</f>
        <v/>
      </c>
      <c r="M2681" s="30">
        <f>IF(OR(H2681="",H2681=0),"",IF(K2681="",IF(J2681="","",IF(OR(ISTEXT(J2681),ISTEXT(H2681)),"",J2681/H2681)),IF(OR(ISTEXT(L2681),ISTEXT(H2681)),"",L2681/H2681)))</f>
        <v/>
      </c>
    </row>
    <row r="2682" ht="13.35" customHeight="1" s="162">
      <c r="B2682" s="307" t="n"/>
      <c r="C2682" s="307" t="n"/>
      <c r="E2682" s="307" t="n"/>
      <c r="F2682" s="32" t="n"/>
      <c r="G2682" s="33">
        <f>IF(F2682="", "", IF(OR(ISTEXT(H2682),ISTEXT(F2682)),"",H2682/F2682))</f>
        <v/>
      </c>
      <c r="H2682" s="33" t="n"/>
      <c r="I2682" s="33" t="n"/>
      <c r="J2682" s="33">
        <f>IF(I2682="", "", IF(OR(ISTEXT(I2682),ISTEXT($F2682)),"",I2682*$F2682))</f>
        <v/>
      </c>
      <c r="K2682" s="33" t="n"/>
      <c r="L2682" s="33">
        <f>IF(K2682="", "", IF(OR(ISTEXT(K2682),ISTEXT($F2682)),"",K2682*$F2682))</f>
        <v/>
      </c>
      <c r="M2682" s="30">
        <f>IF(OR(H2682="",H2682=0),"",IF(K2682="",IF(J2682="","",IF(OR(ISTEXT(J2682),ISTEXT(H2682)),"",J2682/H2682)),IF(OR(ISTEXT(L2682),ISTEXT(H2682)),"",L2682/H2682)))</f>
        <v/>
      </c>
    </row>
    <row r="2683" ht="13.35" customHeight="1" s="162">
      <c r="B2683" s="307" t="n"/>
      <c r="C2683" s="307" t="n"/>
      <c r="E2683" s="307" t="n"/>
      <c r="F2683" s="32" t="n"/>
      <c r="G2683" s="33">
        <f>IF(F2683="", "", IF(OR(ISTEXT(H2683),ISTEXT(F2683)),"",H2683/F2683))</f>
        <v/>
      </c>
      <c r="H2683" s="33" t="n"/>
      <c r="I2683" s="33" t="n"/>
      <c r="J2683" s="33">
        <f>IF(I2683="", "", IF(OR(ISTEXT(I2683),ISTEXT($F2683)),"",I2683*$F2683))</f>
        <v/>
      </c>
      <c r="K2683" s="33" t="n"/>
      <c r="L2683" s="33">
        <f>IF(K2683="", "", IF(OR(ISTEXT(K2683),ISTEXT($F2683)),"",K2683*$F2683))</f>
        <v/>
      </c>
      <c r="M2683" s="30">
        <f>IF(OR(H2683="",H2683=0),"",IF(K2683="",IF(J2683="","",IF(OR(ISTEXT(J2683),ISTEXT(H2683)),"",J2683/H2683)),IF(OR(ISTEXT(L2683),ISTEXT(H2683)),"",L2683/H2683)))</f>
        <v/>
      </c>
    </row>
    <row r="2684" ht="13.35" customHeight="1" s="162">
      <c r="B2684" s="307" t="n"/>
      <c r="C2684" s="307" t="n"/>
      <c r="E2684" s="307" t="n"/>
      <c r="F2684" s="32" t="n"/>
      <c r="G2684" s="33">
        <f>IF(F2684="", "", IF(OR(ISTEXT(H2684),ISTEXT(F2684)),"",H2684/F2684))</f>
        <v/>
      </c>
      <c r="H2684" s="33" t="n"/>
      <c r="I2684" s="33" t="n"/>
      <c r="J2684" s="33">
        <f>IF(I2684="", "", IF(OR(ISTEXT(I2684),ISTEXT($F2684)),"",I2684*$F2684))</f>
        <v/>
      </c>
      <c r="K2684" s="33" t="n"/>
      <c r="L2684" s="33">
        <f>IF(K2684="", "", IF(OR(ISTEXT(K2684),ISTEXT($F2684)),"",K2684*$F2684))</f>
        <v/>
      </c>
      <c r="M2684" s="30">
        <f>IF(OR(H2684="",H2684=0),"",IF(K2684="",IF(J2684="","",IF(OR(ISTEXT(J2684),ISTEXT(H2684)),"",J2684/H2684)),IF(OR(ISTEXT(L2684),ISTEXT(H2684)),"",L2684/H2684)))</f>
        <v/>
      </c>
    </row>
    <row r="2685" ht="13.35" customHeight="1" s="162">
      <c r="B2685" s="307" t="n"/>
      <c r="C2685" s="307" t="n"/>
      <c r="E2685" s="307" t="n"/>
      <c r="F2685" s="32" t="n"/>
      <c r="G2685" s="33">
        <f>IF(F2685="", "", IF(OR(ISTEXT(H2685),ISTEXT(F2685)),"",H2685/F2685))</f>
        <v/>
      </c>
      <c r="H2685" s="33" t="n"/>
      <c r="I2685" s="33" t="n"/>
      <c r="J2685" s="33">
        <f>IF(I2685="", "", IF(OR(ISTEXT(I2685),ISTEXT($F2685)),"",I2685*$F2685))</f>
        <v/>
      </c>
      <c r="K2685" s="33" t="n"/>
      <c r="L2685" s="33">
        <f>IF(K2685="", "", IF(OR(ISTEXT(K2685),ISTEXT($F2685)),"",K2685*$F2685))</f>
        <v/>
      </c>
      <c r="M2685" s="30">
        <f>IF(OR(H2685="",H2685=0),"",IF(K2685="",IF(J2685="","",IF(OR(ISTEXT(J2685),ISTEXT(H2685)),"",J2685/H2685)),IF(OR(ISTEXT(L2685),ISTEXT(H2685)),"",L2685/H2685)))</f>
        <v/>
      </c>
    </row>
    <row r="2686" ht="13.35" customHeight="1" s="162">
      <c r="B2686" s="307" t="n"/>
      <c r="C2686" s="307" t="n"/>
      <c r="E2686" s="307" t="n"/>
      <c r="F2686" s="32" t="n"/>
      <c r="G2686" s="33">
        <f>IF(F2686="", "", IF(OR(ISTEXT(H2686),ISTEXT(F2686)),"",H2686/F2686))</f>
        <v/>
      </c>
      <c r="H2686" s="33" t="n"/>
      <c r="I2686" s="33" t="n"/>
      <c r="J2686" s="33">
        <f>IF(I2686="", "", IF(OR(ISTEXT(I2686),ISTEXT($F2686)),"",I2686*$F2686))</f>
        <v/>
      </c>
      <c r="K2686" s="33" t="n"/>
      <c r="L2686" s="33">
        <f>IF(K2686="", "", IF(OR(ISTEXT(K2686),ISTEXT($F2686)),"",K2686*$F2686))</f>
        <v/>
      </c>
      <c r="M2686" s="30">
        <f>IF(OR(H2686="",H2686=0),"",IF(K2686="",IF(J2686="","",IF(OR(ISTEXT(J2686),ISTEXT(H2686)),"",J2686/H2686)),IF(OR(ISTEXT(L2686),ISTEXT(H2686)),"",L2686/H2686)))</f>
        <v/>
      </c>
    </row>
    <row r="2687" ht="13.35" customHeight="1" s="162">
      <c r="B2687" s="307" t="n"/>
      <c r="C2687" s="307" t="n"/>
      <c r="E2687" s="307" t="n"/>
      <c r="F2687" s="32" t="n"/>
      <c r="G2687" s="33">
        <f>IF(F2687="", "", IF(OR(ISTEXT(H2687),ISTEXT(F2687)),"",H2687/F2687))</f>
        <v/>
      </c>
      <c r="H2687" s="33" t="n"/>
      <c r="I2687" s="33" t="n"/>
      <c r="J2687" s="33">
        <f>IF(I2687="", "", IF(OR(ISTEXT(I2687),ISTEXT($F2687)),"",I2687*$F2687))</f>
        <v/>
      </c>
      <c r="K2687" s="33" t="n"/>
      <c r="L2687" s="33">
        <f>IF(K2687="", "", IF(OR(ISTEXT(K2687),ISTEXT($F2687)),"",K2687*$F2687))</f>
        <v/>
      </c>
      <c r="M2687" s="30">
        <f>IF(OR(H2687="",H2687=0),"",IF(K2687="",IF(J2687="","",IF(OR(ISTEXT(J2687),ISTEXT(H2687)),"",J2687/H2687)),IF(OR(ISTEXT(L2687),ISTEXT(H2687)),"",L2687/H2687)))</f>
        <v/>
      </c>
    </row>
    <row r="2688" ht="13.35" customHeight="1" s="162">
      <c r="B2688" s="307" t="n"/>
      <c r="C2688" s="307" t="n"/>
      <c r="E2688" s="307" t="n"/>
      <c r="F2688" s="32" t="n"/>
      <c r="G2688" s="33">
        <f>IF(F2688="", "", IF(OR(ISTEXT(H2688),ISTEXT(F2688)),"",H2688/F2688))</f>
        <v/>
      </c>
      <c r="H2688" s="33" t="n"/>
      <c r="I2688" s="33" t="n"/>
      <c r="J2688" s="33">
        <f>IF(I2688="", "", IF(OR(ISTEXT(I2688),ISTEXT($F2688)),"",I2688*$F2688))</f>
        <v/>
      </c>
      <c r="K2688" s="33" t="n"/>
      <c r="L2688" s="33">
        <f>IF(K2688="", "", IF(OR(ISTEXT(K2688),ISTEXT($F2688)),"",K2688*$F2688))</f>
        <v/>
      </c>
      <c r="M2688" s="30">
        <f>IF(OR(H2688="",H2688=0),"",IF(K2688="",IF(J2688="","",IF(OR(ISTEXT(J2688),ISTEXT(H2688)),"",J2688/H2688)),IF(OR(ISTEXT(L2688),ISTEXT(H2688)),"",L2688/H2688)))</f>
        <v/>
      </c>
    </row>
    <row r="2689" ht="13.35" customHeight="1" s="162">
      <c r="B2689" s="307" t="n"/>
      <c r="C2689" s="307" t="n"/>
      <c r="E2689" s="307" t="n"/>
      <c r="F2689" s="32" t="n"/>
      <c r="G2689" s="33">
        <f>IF(F2689="", "", IF(OR(ISTEXT(H2689),ISTEXT(F2689)),"",H2689/F2689))</f>
        <v/>
      </c>
      <c r="H2689" s="33" t="n"/>
      <c r="I2689" s="33" t="n"/>
      <c r="J2689" s="33">
        <f>IF(I2689="", "", IF(OR(ISTEXT(I2689),ISTEXT($F2689)),"",I2689*$F2689))</f>
        <v/>
      </c>
      <c r="K2689" s="33" t="n"/>
      <c r="L2689" s="33">
        <f>IF(K2689="", "", IF(OR(ISTEXT(K2689),ISTEXT($F2689)),"",K2689*$F2689))</f>
        <v/>
      </c>
      <c r="M2689" s="30">
        <f>IF(OR(H2689="",H2689=0),"",IF(K2689="",IF(J2689="","",IF(OR(ISTEXT(J2689),ISTEXT(H2689)),"",J2689/H2689)),IF(OR(ISTEXT(L2689),ISTEXT(H2689)),"",L2689/H2689)))</f>
        <v/>
      </c>
    </row>
    <row r="2690" ht="13.35" customHeight="1" s="162">
      <c r="B2690" s="307" t="n"/>
      <c r="C2690" s="307" t="n"/>
      <c r="E2690" s="307" t="n"/>
      <c r="F2690" s="32" t="n"/>
      <c r="G2690" s="33">
        <f>IF(F2690="", "", IF(OR(ISTEXT(H2690),ISTEXT(F2690)),"",H2690/F2690))</f>
        <v/>
      </c>
      <c r="H2690" s="33" t="n"/>
      <c r="I2690" s="33" t="n"/>
      <c r="J2690" s="33">
        <f>IF(I2690="", "", IF(OR(ISTEXT(I2690),ISTEXT($F2690)),"",I2690*$F2690))</f>
        <v/>
      </c>
      <c r="K2690" s="33" t="n"/>
      <c r="L2690" s="33">
        <f>IF(K2690="", "", IF(OR(ISTEXT(K2690),ISTEXT($F2690)),"",K2690*$F2690))</f>
        <v/>
      </c>
      <c r="M2690" s="30">
        <f>IF(OR(H2690="",H2690=0),"",IF(K2690="",IF(J2690="","",IF(OR(ISTEXT(J2690),ISTEXT(H2690)),"",J2690/H2690)),IF(OR(ISTEXT(L2690),ISTEXT(H2690)),"",L2690/H2690)))</f>
        <v/>
      </c>
    </row>
    <row r="2691" ht="13.35" customHeight="1" s="162">
      <c r="B2691" s="307" t="n"/>
      <c r="C2691" s="307" t="n"/>
      <c r="E2691" s="307" t="n"/>
      <c r="F2691" s="32" t="n"/>
      <c r="G2691" s="33">
        <f>IF(F2691="", "", IF(OR(ISTEXT(H2691),ISTEXT(F2691)),"",H2691/F2691))</f>
        <v/>
      </c>
      <c r="H2691" s="33" t="n"/>
      <c r="I2691" s="33" t="n"/>
      <c r="J2691" s="33">
        <f>IF(I2691="", "", IF(OR(ISTEXT(I2691),ISTEXT($F2691)),"",I2691*$F2691))</f>
        <v/>
      </c>
      <c r="K2691" s="33" t="n"/>
      <c r="L2691" s="33">
        <f>IF(K2691="", "", IF(OR(ISTEXT(K2691),ISTEXT($F2691)),"",K2691*$F2691))</f>
        <v/>
      </c>
      <c r="M2691" s="30">
        <f>IF(OR(H2691="",H2691=0),"",IF(K2691="",IF(J2691="","",IF(OR(ISTEXT(J2691),ISTEXT(H2691)),"",J2691/H2691)),IF(OR(ISTEXT(L2691),ISTEXT(H2691)),"",L2691/H2691)))</f>
        <v/>
      </c>
    </row>
    <row r="2692" ht="13.35" customHeight="1" s="162">
      <c r="B2692" s="307" t="n"/>
      <c r="C2692" s="307" t="n"/>
      <c r="E2692" s="307" t="n"/>
      <c r="F2692" s="32" t="n"/>
      <c r="G2692" s="33">
        <f>IF(F2692="", "", IF(OR(ISTEXT(H2692),ISTEXT(F2692)),"",H2692/F2692))</f>
        <v/>
      </c>
      <c r="H2692" s="33" t="n"/>
      <c r="I2692" s="33" t="n"/>
      <c r="J2692" s="33">
        <f>IF(I2692="", "", IF(OR(ISTEXT(I2692),ISTEXT($F2692)),"",I2692*$F2692))</f>
        <v/>
      </c>
      <c r="K2692" s="33" t="n"/>
      <c r="L2692" s="33">
        <f>IF(K2692="", "", IF(OR(ISTEXT(K2692),ISTEXT($F2692)),"",K2692*$F2692))</f>
        <v/>
      </c>
      <c r="M2692" s="30">
        <f>IF(OR(H2692="",H2692=0),"",IF(K2692="",IF(J2692="","",IF(OR(ISTEXT(J2692),ISTEXT(H2692)),"",J2692/H2692)),IF(OR(ISTEXT(L2692),ISTEXT(H2692)),"",L2692/H2692)))</f>
        <v/>
      </c>
    </row>
    <row r="2693" ht="13.35" customHeight="1" s="162">
      <c r="B2693" s="307" t="n"/>
      <c r="C2693" s="307" t="n"/>
      <c r="E2693" s="307" t="n"/>
      <c r="F2693" s="32" t="n"/>
      <c r="G2693" s="33">
        <f>IF(F2693="", "", IF(OR(ISTEXT(H2693),ISTEXT(F2693)),"",H2693/F2693))</f>
        <v/>
      </c>
      <c r="H2693" s="33" t="n"/>
      <c r="I2693" s="33" t="n"/>
      <c r="J2693" s="33">
        <f>IF(I2693="", "", IF(OR(ISTEXT(I2693),ISTEXT($F2693)),"",I2693*$F2693))</f>
        <v/>
      </c>
      <c r="K2693" s="33" t="n"/>
      <c r="L2693" s="33">
        <f>IF(K2693="", "", IF(OR(ISTEXT(K2693),ISTEXT($F2693)),"",K2693*$F2693))</f>
        <v/>
      </c>
      <c r="M2693" s="30">
        <f>IF(OR(H2693="",H2693=0),"",IF(K2693="",IF(J2693="","",IF(OR(ISTEXT(J2693),ISTEXT(H2693)),"",J2693/H2693)),IF(OR(ISTEXT(L2693),ISTEXT(H2693)),"",L2693/H2693)))</f>
        <v/>
      </c>
    </row>
    <row r="2694" ht="13.35" customHeight="1" s="162">
      <c r="B2694" s="307" t="n"/>
      <c r="C2694" s="307" t="n"/>
      <c r="E2694" s="307" t="n"/>
      <c r="F2694" s="32" t="n"/>
      <c r="G2694" s="33">
        <f>IF(F2694="", "", IF(OR(ISTEXT(H2694),ISTEXT(F2694)),"",H2694/F2694))</f>
        <v/>
      </c>
      <c r="H2694" s="33" t="n"/>
      <c r="I2694" s="33" t="n"/>
      <c r="J2694" s="33">
        <f>IF(I2694="", "", IF(OR(ISTEXT(I2694),ISTEXT($F2694)),"",I2694*$F2694))</f>
        <v/>
      </c>
      <c r="K2694" s="33" t="n"/>
      <c r="L2694" s="33">
        <f>IF(K2694="", "", IF(OR(ISTEXT(K2694),ISTEXT($F2694)),"",K2694*$F2694))</f>
        <v/>
      </c>
      <c r="M2694" s="30">
        <f>IF(OR(H2694="",H2694=0),"",IF(K2694="",IF(J2694="","",IF(OR(ISTEXT(J2694),ISTEXT(H2694)),"",J2694/H2694)),IF(OR(ISTEXT(L2694),ISTEXT(H2694)),"",L2694/H2694)))</f>
        <v/>
      </c>
    </row>
    <row r="2695" ht="13.35" customHeight="1" s="162">
      <c r="B2695" s="307" t="n"/>
      <c r="C2695" s="307" t="n"/>
      <c r="E2695" s="307" t="n"/>
      <c r="F2695" s="32" t="n"/>
      <c r="G2695" s="33">
        <f>IF(F2695="", "", IF(OR(ISTEXT(H2695),ISTEXT(F2695)),"",H2695/F2695))</f>
        <v/>
      </c>
      <c r="H2695" s="33" t="n"/>
      <c r="I2695" s="33" t="n"/>
      <c r="J2695" s="33">
        <f>IF(I2695="", "", IF(OR(ISTEXT(I2695),ISTEXT($F2695)),"",I2695*$F2695))</f>
        <v/>
      </c>
      <c r="K2695" s="33" t="n"/>
      <c r="L2695" s="33">
        <f>IF(K2695="", "", IF(OR(ISTEXT(K2695),ISTEXT($F2695)),"",K2695*$F2695))</f>
        <v/>
      </c>
      <c r="M2695" s="30">
        <f>IF(OR(H2695="",H2695=0),"",IF(K2695="",IF(J2695="","",IF(OR(ISTEXT(J2695),ISTEXT(H2695)),"",J2695/H2695)),IF(OR(ISTEXT(L2695),ISTEXT(H2695)),"",L2695/H2695)))</f>
        <v/>
      </c>
    </row>
    <row r="2696" ht="13.35" customHeight="1" s="162">
      <c r="B2696" s="307" t="n"/>
      <c r="C2696" s="307" t="n"/>
      <c r="E2696" s="307" t="n"/>
      <c r="F2696" s="32" t="n"/>
      <c r="G2696" s="33">
        <f>IF(F2696="", "", IF(OR(ISTEXT(H2696),ISTEXT(F2696)),"",H2696/F2696))</f>
        <v/>
      </c>
      <c r="H2696" s="33" t="n"/>
      <c r="I2696" s="33" t="n"/>
      <c r="J2696" s="33">
        <f>IF(I2696="", "", IF(OR(ISTEXT(I2696),ISTEXT($F2696)),"",I2696*$F2696))</f>
        <v/>
      </c>
      <c r="K2696" s="33" t="n"/>
      <c r="L2696" s="33">
        <f>IF(K2696="", "", IF(OR(ISTEXT(K2696),ISTEXT($F2696)),"",K2696*$F2696))</f>
        <v/>
      </c>
      <c r="M2696" s="30">
        <f>IF(OR(H2696="",H2696=0),"",IF(K2696="",IF(J2696="","",IF(OR(ISTEXT(J2696),ISTEXT(H2696)),"",J2696/H2696)),IF(OR(ISTEXT(L2696),ISTEXT(H2696)),"",L2696/H2696)))</f>
        <v/>
      </c>
    </row>
    <row r="2697" ht="13.35" customHeight="1" s="162">
      <c r="B2697" s="307" t="n"/>
      <c r="C2697" s="307" t="n"/>
      <c r="E2697" s="307" t="n"/>
      <c r="F2697" s="32" t="n"/>
      <c r="G2697" s="33">
        <f>IF(F2697="", "", IF(OR(ISTEXT(H2697),ISTEXT(F2697)),"",H2697/F2697))</f>
        <v/>
      </c>
      <c r="H2697" s="33" t="n"/>
      <c r="I2697" s="33" t="n"/>
      <c r="J2697" s="33">
        <f>IF(I2697="", "", IF(OR(ISTEXT(I2697),ISTEXT($F2697)),"",I2697*$F2697))</f>
        <v/>
      </c>
      <c r="K2697" s="33" t="n"/>
      <c r="L2697" s="33">
        <f>IF(K2697="", "", IF(OR(ISTEXT(K2697),ISTEXT($F2697)),"",K2697*$F2697))</f>
        <v/>
      </c>
      <c r="M2697" s="30">
        <f>IF(OR(H2697="",H2697=0),"",IF(K2697="",IF(J2697="","",IF(OR(ISTEXT(J2697),ISTEXT(H2697)),"",J2697/H2697)),IF(OR(ISTEXT(L2697),ISTEXT(H2697)),"",L2697/H2697)))</f>
        <v/>
      </c>
    </row>
    <row r="2698" ht="13.35" customHeight="1" s="162">
      <c r="B2698" s="42" t="n"/>
      <c r="C2698" s="231" t="inlineStr">
        <is>
          <t>Subtotal (this page)</t>
        </is>
      </c>
      <c r="D2698" s="159" t="n"/>
      <c r="E2698" s="42" t="n"/>
      <c r="F2698" s="42" t="n"/>
      <c r="G2698" s="43" t="n"/>
      <c r="H2698" s="43">
        <f>IF(SUM(H2660:H2697)=0,"",SUM(H2660:H2697))</f>
        <v/>
      </c>
      <c r="I2698" s="43" t="n"/>
      <c r="J2698" s="43">
        <f>IF(SUM(J2660:J2697)=0,"",SUM(J2660:J2697))</f>
        <v/>
      </c>
      <c r="K2698" s="43" t="n"/>
      <c r="L2698" s="43">
        <f>IF(SUM(L2660:L2697)=0,"",SUM(L2660:L2697))</f>
        <v/>
      </c>
      <c r="M2698" s="35">
        <f>IF(OR(H2698="",H2698=0),"",IF(L2698="",IF(J2698="","",IF(OR(ISTEXT(J2698),ISTEXT(H2698)),"",J2698/H2698)),IF(OR(ISTEXT(L2698),ISTEXT(H2698)),"",L2698/H2698)))</f>
        <v/>
      </c>
    </row>
    <row r="2699" ht="13.35" customHeight="1" s="162">
      <c r="B2699" s="188" t="inlineStr">
        <is>
          <t>Return Air Inlets (cont.)</t>
        </is>
      </c>
      <c r="C2699" s="174" t="n"/>
      <c r="D2699" s="174" t="n"/>
      <c r="E2699" s="174" t="n"/>
      <c r="F2699" s="173" t="n"/>
      <c r="G2699" s="233" t="inlineStr">
        <is>
          <t>Design VEL</t>
        </is>
      </c>
      <c r="H2699" s="194" t="inlineStr">
        <is>
          <t>Design CFM</t>
        </is>
      </c>
      <c r="I2699" s="188" t="inlineStr">
        <is>
          <t>Initial</t>
        </is>
      </c>
      <c r="J2699" s="173" t="n"/>
      <c r="K2699" s="188" t="inlineStr">
        <is>
          <t>Final</t>
        </is>
      </c>
      <c r="L2699" s="173" t="n"/>
      <c r="M2699" s="188" t="inlineStr">
        <is>
          <t>%</t>
        </is>
      </c>
    </row>
    <row r="2700" ht="13.35" customHeight="1" s="162">
      <c r="B2700" s="153" t="inlineStr">
        <is>
          <t>No.</t>
        </is>
      </c>
      <c r="C2700" s="188" t="inlineStr">
        <is>
          <t>Area Served</t>
        </is>
      </c>
      <c r="D2700" s="188" t="inlineStr">
        <is>
          <t>Type</t>
        </is>
      </c>
      <c r="E2700" s="188" t="inlineStr">
        <is>
          <t>Size</t>
        </is>
      </c>
      <c r="F2700" s="188" t="inlineStr">
        <is>
          <t>Ak</t>
        </is>
      </c>
      <c r="G2700" s="440" t="n"/>
      <c r="H2700" s="440" t="n"/>
      <c r="I2700" s="188" t="inlineStr">
        <is>
          <t>VEL</t>
        </is>
      </c>
      <c r="J2700" s="188" t="inlineStr">
        <is>
          <t>CFM</t>
        </is>
      </c>
      <c r="K2700" s="188" t="inlineStr">
        <is>
          <t>VEL</t>
        </is>
      </c>
      <c r="L2700" s="188" t="inlineStr">
        <is>
          <t>CFM</t>
        </is>
      </c>
      <c r="M2700" s="440" t="n"/>
    </row>
    <row r="2701" ht="13.35" customHeight="1" s="162">
      <c r="B2701" s="31" t="n"/>
      <c r="C2701" s="31" t="n"/>
      <c r="E2701" s="31" t="n"/>
      <c r="F2701" s="32" t="n"/>
      <c r="G2701" s="33">
        <f>IF(F2701="", "", IF(OR(ISTEXT(H2701),ISTEXT(F2701)),"",H2701/F2701))</f>
        <v/>
      </c>
      <c r="H2701" s="33" t="n"/>
      <c r="I2701" s="33" t="n"/>
      <c r="J2701" s="33">
        <f>IF(I2701="", "", IF(OR(ISTEXT(I2701),ISTEXT($F2701)),"",I2701*$F2701))</f>
        <v/>
      </c>
      <c r="K2701" s="33" t="n"/>
      <c r="L2701" s="33">
        <f>IF(K2701="", "", IF(OR(ISTEXT(K2701),ISTEXT($F2701)),"",K2701*$F2701))</f>
        <v/>
      </c>
      <c r="M2701" s="30">
        <f>IF(OR(H2701="",H2701=0),"",IF(K2701="",IF(J2701="","",IF(OR(ISTEXT(J2701),ISTEXT(H2701)),"",J2701/H2701)),IF(OR(ISTEXT(L2701),ISTEXT(H2701)),"",L2701/H2701)))</f>
        <v/>
      </c>
    </row>
    <row r="2702" ht="13.35" customHeight="1" s="162">
      <c r="B2702" s="31" t="n"/>
      <c r="C2702" s="31" t="n"/>
      <c r="E2702" s="31" t="n"/>
      <c r="F2702" s="32" t="n"/>
      <c r="G2702" s="33">
        <f>IF(F2702="", "", IF(OR(ISTEXT(H2702),ISTEXT(F2702)),"",H2702/F2702))</f>
        <v/>
      </c>
      <c r="H2702" s="33" t="n"/>
      <c r="I2702" s="33" t="n"/>
      <c r="J2702" s="33">
        <f>IF(I2702="", "", IF(OR(ISTEXT(I2702),ISTEXT($F2702)),"",I2702*$F2702))</f>
        <v/>
      </c>
      <c r="K2702" s="33" t="n"/>
      <c r="L2702" s="33">
        <f>IF(K2702="", "", IF(OR(ISTEXT(K2702),ISTEXT($F2702)),"",K2702*$F2702))</f>
        <v/>
      </c>
      <c r="M2702" s="30">
        <f>IF(OR(H2702="",H2702=0),"",IF(K2702="",IF(J2702="","",IF(OR(ISTEXT(J2702),ISTEXT(H2702)),"",J2702/H2702)),IF(OR(ISTEXT(L2702),ISTEXT(H2702)),"",L2702/H2702)))</f>
        <v/>
      </c>
    </row>
    <row r="2703" ht="13.35" customHeight="1" s="162">
      <c r="B2703" s="31" t="n"/>
      <c r="C2703" s="31" t="n"/>
      <c r="E2703" s="31" t="n"/>
      <c r="F2703" s="32" t="n"/>
      <c r="G2703" s="33">
        <f>IF(F2703="", "", IF(OR(ISTEXT(H2703),ISTEXT(F2703)),"",H2703/F2703))</f>
        <v/>
      </c>
      <c r="H2703" s="33" t="n"/>
      <c r="I2703" s="33" t="n"/>
      <c r="J2703" s="33">
        <f>IF(I2703="", "", IF(OR(ISTEXT(I2703),ISTEXT($F2703)),"",I2703*$F2703))</f>
        <v/>
      </c>
      <c r="K2703" s="33" t="n"/>
      <c r="L2703" s="33">
        <f>IF(K2703="", "", IF(OR(ISTEXT(K2703),ISTEXT($F2703)),"",K2703*$F2703))</f>
        <v/>
      </c>
      <c r="M2703" s="30">
        <f>IF(OR(H2703="",H2703=0),"",IF(K2703="",IF(J2703="","",IF(OR(ISTEXT(J2703),ISTEXT(H2703)),"",J2703/H2703)),IF(OR(ISTEXT(L2703),ISTEXT(H2703)),"",L2703/H2703)))</f>
        <v/>
      </c>
    </row>
    <row r="2704" ht="13.35" customHeight="1" s="162">
      <c r="B2704" s="31" t="n"/>
      <c r="C2704" s="31" t="n"/>
      <c r="E2704" s="31" t="n"/>
      <c r="F2704" s="32" t="n"/>
      <c r="G2704" s="33">
        <f>IF(F2704="", "", IF(OR(ISTEXT(H2704),ISTEXT(F2704)),"",H2704/F2704))</f>
        <v/>
      </c>
      <c r="H2704" s="33" t="n"/>
      <c r="I2704" s="33" t="n"/>
      <c r="J2704" s="33">
        <f>IF(I2704="", "", IF(OR(ISTEXT(I2704),ISTEXT($F2704)),"",I2704*$F2704))</f>
        <v/>
      </c>
      <c r="K2704" s="33" t="n"/>
      <c r="L2704" s="33">
        <f>IF(K2704="", "", IF(OR(ISTEXT(K2704),ISTEXT($F2704)),"",K2704*$F2704))</f>
        <v/>
      </c>
      <c r="M2704" s="30">
        <f>IF(OR(H2704="",H2704=0),"",IF(K2704="",IF(J2704="","",IF(OR(ISTEXT(J2704),ISTEXT(H2704)),"",J2704/H2704)),IF(OR(ISTEXT(L2704),ISTEXT(H2704)),"",L2704/H2704)))</f>
        <v/>
      </c>
    </row>
    <row r="2705" ht="13.35" customHeight="1" s="162">
      <c r="B2705" s="42" t="n"/>
      <c r="C2705" s="231" t="inlineStr">
        <is>
          <t>Subtotal (this page)</t>
        </is>
      </c>
      <c r="D2705" s="159" t="n"/>
      <c r="E2705" s="42" t="n"/>
      <c r="F2705" s="42" t="n"/>
      <c r="G2705" s="43" t="n"/>
      <c r="H2705" s="43">
        <f>IF(SUM(H2701:H2704)=0,"",SUM(H2701:H2704))</f>
        <v/>
      </c>
      <c r="I2705" s="42" t="n"/>
      <c r="J2705" s="43">
        <f>IF(SUM(J2701:J2704)=0,"",SUM(J2701:J2704))</f>
        <v/>
      </c>
      <c r="K2705" s="42" t="n"/>
      <c r="L2705" s="43">
        <f>IF(SUM(L2701:L2704)=0,"",SUM(L2701:L2704))</f>
        <v/>
      </c>
      <c r="M2705" s="35">
        <f>IF(OR(H2705="",H2705=0),"",IF(L2705="",IF(J2705="","",IF(OR(ISTEXT(J2705),ISTEXT(H2705)),"",J2705/H2705)),IF(OR(ISTEXT(L2705),ISTEXT(H2705)),"",L2705/H2705)))</f>
        <v/>
      </c>
    </row>
    <row r="2706" ht="13.35" customHeight="1" s="162">
      <c r="B2706" s="188" t="inlineStr">
        <is>
          <t>Remarks (cont.)</t>
        </is>
      </c>
      <c r="C2706" s="173" t="n"/>
      <c r="D2706" s="154" t="n"/>
      <c r="E2706" s="174" t="n"/>
      <c r="F2706" s="174" t="n"/>
      <c r="G2706" s="174" t="n"/>
      <c r="H2706" s="174" t="n"/>
      <c r="I2706" s="174" t="n"/>
      <c r="J2706" s="174" t="n"/>
      <c r="K2706" s="174" t="n"/>
      <c r="L2706" s="174" t="n"/>
      <c r="M2706" s="173" t="n"/>
    </row>
    <row r="2707" ht="13.35" customHeight="1" s="162">
      <c r="B2707" s="154" t="n"/>
      <c r="C2707" s="174" t="n"/>
      <c r="D2707" s="174" t="n"/>
      <c r="E2707" s="174" t="n"/>
      <c r="F2707" s="174" t="n"/>
      <c r="G2707" s="174" t="n"/>
      <c r="H2707" s="174" t="n"/>
      <c r="I2707" s="174" t="n"/>
      <c r="J2707" s="174" t="n"/>
      <c r="K2707" s="174" t="n"/>
      <c r="L2707" s="174" t="n"/>
      <c r="M2707" s="173" t="n"/>
    </row>
    <row r="2708" ht="13.35" customHeight="1" s="162">
      <c r="B2708" s="200" t="inlineStr">
        <is>
          <t>System</t>
        </is>
      </c>
      <c r="C2708" s="403" t="n"/>
      <c r="D2708" s="209">
        <f>IF('{Equipment Data Entry}'!B33="","",'{Equipment Data Entry}'!B33)</f>
        <v/>
      </c>
      <c r="E2708" s="418" t="n"/>
      <c r="F2708" s="403" t="n"/>
      <c r="G2708" s="200" t="inlineStr">
        <is>
          <t>Service</t>
        </is>
      </c>
      <c r="H2708" s="403" t="n"/>
      <c r="I2708" s="210">
        <f>IF('{Equipment Data Entry}'!C33="","",'{Equipment Data Entry}'!C33)</f>
        <v/>
      </c>
      <c r="J2708" s="418" t="n"/>
      <c r="K2708" s="418" t="n"/>
      <c r="L2708" s="418" t="n"/>
      <c r="M2708" s="403" t="n"/>
    </row>
    <row r="2709" ht="13.35" customHeight="1" s="162">
      <c r="B2709" s="422" t="n"/>
      <c r="C2709" s="423" t="n"/>
      <c r="D2709" s="422" t="n"/>
      <c r="E2709" s="424" t="n"/>
      <c r="F2709" s="423" t="n"/>
      <c r="G2709" s="422" t="n"/>
      <c r="H2709" s="423" t="n"/>
      <c r="I2709" s="422" t="n"/>
      <c r="J2709" s="424" t="n"/>
      <c r="K2709" s="424" t="n"/>
      <c r="L2709" s="424" t="n"/>
      <c r="M2709" s="423" t="n"/>
    </row>
    <row r="2710" ht="13.35" customHeight="1" s="162">
      <c r="B2710" s="425" t="inlineStr">
        <is>
          <t>Drive Type:</t>
        </is>
      </c>
      <c r="D2710" s="426" t="n"/>
      <c r="E2710" s="425" t="inlineStr">
        <is>
          <t>Rotation – Design:</t>
        </is>
      </c>
      <c r="G2710" s="426" t="n"/>
      <c r="I2710" s="425" t="inlineStr">
        <is>
          <t>Actual:</t>
        </is>
      </c>
      <c r="J2710" s="426" t="n"/>
    </row>
    <row r="2711" ht="13.35" customHeight="1" s="162">
      <c r="B2711" s="200" t="inlineStr">
        <is>
          <t>Unit Data</t>
        </is>
      </c>
      <c r="C2711" s="400" t="n"/>
      <c r="D2711" s="400" t="n"/>
      <c r="E2711" s="400" t="n"/>
      <c r="F2711" s="400" t="n"/>
      <c r="G2711" s="401" t="n"/>
      <c r="I2711" s="200" t="inlineStr">
        <is>
          <t>Design and Performance Data</t>
        </is>
      </c>
      <c r="J2711" s="400" t="n"/>
      <c r="K2711" s="400" t="n"/>
      <c r="L2711" s="401" t="n"/>
      <c r="M2711" s="283" t="n"/>
    </row>
    <row r="2712" ht="13.35" customHeight="1" s="162">
      <c r="B2712" s="199" t="inlineStr">
        <is>
          <t>Manufacturer</t>
        </is>
      </c>
      <c r="C2712" s="401" t="n"/>
      <c r="D2712" s="204">
        <f>IF('{Equipment Data Entry}'!E33="","",'{Equipment Data Entry}'!E33)</f>
        <v/>
      </c>
      <c r="E2712" s="400" t="n"/>
      <c r="F2712" s="400" t="n"/>
      <c r="G2712" s="401" t="n"/>
      <c r="I2712" s="199" t="inlineStr">
        <is>
          <t>Design Criteria</t>
        </is>
      </c>
      <c r="J2712" s="401" t="n"/>
      <c r="K2712" s="199" t="inlineStr">
        <is>
          <t>Design</t>
        </is>
      </c>
      <c r="L2712" s="199" t="inlineStr">
        <is>
          <t>Actual</t>
        </is>
      </c>
    </row>
    <row r="2713" ht="13.35" customHeight="1" s="162">
      <c r="B2713" s="199" t="inlineStr">
        <is>
          <t>Model Number</t>
        </is>
      </c>
      <c r="C2713" s="401" t="n"/>
      <c r="D2713" s="204">
        <f>IF('{Equipment Data Entry}'!F33="","",'{Equipment Data Entry}'!F33)</f>
        <v/>
      </c>
      <c r="E2713" s="400" t="n"/>
      <c r="F2713" s="400" t="n"/>
      <c r="G2713" s="401" t="n"/>
      <c r="I2713" s="199" t="inlineStr">
        <is>
          <t>Total Airflow</t>
        </is>
      </c>
      <c r="J2713" s="401" t="n"/>
      <c r="K2713" s="24">
        <f>H2747</f>
        <v/>
      </c>
      <c r="L2713" s="24">
        <f>L2747</f>
        <v/>
      </c>
      <c r="M2713" s="22">
        <f>IF(OR(L2713="",K2713="",K2713=0),"",IF(OR(ISTEXT(L2713),ISTEXT(K2713)),"",L2713/K2713))</f>
        <v/>
      </c>
    </row>
    <row r="2714" ht="13.35" customHeight="1" s="162">
      <c r="B2714" s="199" t="inlineStr">
        <is>
          <t>Serial Number</t>
        </is>
      </c>
      <c r="C2714" s="401" t="n"/>
      <c r="D2714" s="204" t="n"/>
      <c r="E2714" s="400" t="n"/>
      <c r="F2714" s="400" t="n"/>
      <c r="G2714" s="401" t="n"/>
      <c r="I2714" s="199" t="inlineStr">
        <is>
          <t>Outside Airflow</t>
        </is>
      </c>
      <c r="J2714" s="401" t="n"/>
      <c r="K2714" s="24">
        <f>IF(N(H2755)=0,"",H2755)</f>
        <v/>
      </c>
      <c r="L2714" s="24">
        <f>L2755</f>
        <v/>
      </c>
      <c r="M2714" s="22">
        <f>IF(OR(L2714="",K2714="",K2714=0),"",IF(OR(ISTEXT(L2714),ISTEXT(K2714)),"",L2714/K2714))</f>
        <v/>
      </c>
    </row>
    <row r="2715" ht="13.35" customHeight="1" s="162">
      <c r="B2715" s="199" t="inlineStr">
        <is>
          <t>Area Served</t>
        </is>
      </c>
      <c r="C2715" s="401" t="n"/>
      <c r="D2715" s="204">
        <f>I2708</f>
        <v/>
      </c>
      <c r="E2715" s="400" t="n"/>
      <c r="F2715" s="400" t="n"/>
      <c r="G2715" s="401" t="n"/>
      <c r="I2715" s="199" t="inlineStr">
        <is>
          <t>Return Airflow</t>
        </is>
      </c>
      <c r="J2715" s="401" t="n"/>
      <c r="K2715" s="24">
        <f>IF(K2713="","",IF(ISTEXT(K2713),"",K2713-N(K2714)))</f>
        <v/>
      </c>
      <c r="L2715" s="24">
        <f>IF(L2713="","",IF(ISTEXT(L2713),"",L2713-N(L2714)))</f>
        <v/>
      </c>
    </row>
    <row r="2716" ht="13.35" customHeight="1" s="162">
      <c r="B2716" s="199" t="inlineStr">
        <is>
          <t>Location</t>
        </is>
      </c>
      <c r="C2716" s="401" t="n"/>
      <c r="D2716" s="204">
        <f>IF('{Equipment Data Entry}'!D33="","",'{Equipment Data Entry}'!D33)</f>
        <v/>
      </c>
      <c r="E2716" s="400" t="n"/>
      <c r="F2716" s="400" t="n"/>
      <c r="G2716" s="401" t="n"/>
      <c r="I2716" s="199" t="inlineStr">
        <is>
          <t>Unit ESP</t>
        </is>
      </c>
      <c r="J2716" s="401" t="n"/>
      <c r="K2716" s="71">
        <f>IF('{Equipment Data Entry}'!H33="","",'{Equipment Data Entry}'!H33)</f>
        <v/>
      </c>
      <c r="L2716" s="29">
        <f>I2733</f>
        <v/>
      </c>
    </row>
    <row r="2717" ht="13.35" customHeight="1" s="162">
      <c r="I2717" s="199" t="inlineStr">
        <is>
          <t>Fan RPMs</t>
        </is>
      </c>
      <c r="J2717" s="401" t="n"/>
      <c r="K2717" s="24">
        <f>IF('{Equipment Data Entry}'!I33="","",'{Equipment Data Entry}'!I33)</f>
        <v/>
      </c>
      <c r="L2717" s="24">
        <f>IF(L2726="","",L2726)</f>
        <v/>
      </c>
    </row>
    <row r="2718" ht="13.35" customHeight="1" s="162">
      <c r="B2718" s="200" t="inlineStr">
        <is>
          <t>Motor Data</t>
        </is>
      </c>
      <c r="C2718" s="400" t="n"/>
      <c r="D2718" s="400" t="n"/>
      <c r="E2718" s="400" t="n"/>
      <c r="F2718" s="400" t="n"/>
      <c r="G2718" s="401" t="n"/>
      <c r="I2718" s="199" t="inlineStr">
        <is>
          <t>Filter Type/Size/Qty</t>
        </is>
      </c>
      <c r="J2718" s="400" t="n"/>
      <c r="K2718" s="401" t="n"/>
      <c r="L2718" s="24" t="n"/>
      <c r="M2718" s="401" t="n"/>
    </row>
    <row r="2719" ht="13.35" customHeight="1" s="162">
      <c r="B2719" s="199" t="inlineStr">
        <is>
          <t>Manufacturer</t>
        </is>
      </c>
      <c r="C2719" s="401" t="n"/>
      <c r="D2719" s="203" t="n"/>
      <c r="E2719" s="400" t="n"/>
      <c r="F2719" s="400" t="n"/>
      <c r="G2719" s="401" t="n"/>
      <c r="I2719" s="200" t="inlineStr">
        <is>
          <t>Drive Data</t>
        </is>
      </c>
      <c r="J2719" s="400" t="n"/>
      <c r="K2719" s="400" t="n"/>
      <c r="L2719" s="401" t="n"/>
    </row>
    <row r="2720" ht="13.35" customHeight="1" s="162">
      <c r="B2720" s="199" t="inlineStr">
        <is>
          <t>Horsepower</t>
        </is>
      </c>
      <c r="C2720" s="401" t="n"/>
      <c r="D2720" s="28">
        <f>IF('{Equipment Data Entry}'!G33="","",'{Equipment Data Entry}'!G33)</f>
        <v/>
      </c>
      <c r="E2720" s="21" t="inlineStr">
        <is>
          <t>RPM</t>
        </is>
      </c>
      <c r="F2720" s="24" t="n"/>
      <c r="G2720" s="199" t="inlineStr">
        <is>
          <t>SF</t>
        </is>
      </c>
      <c r="I2720" s="199" t="inlineStr">
        <is>
          <t>Motor sheave</t>
        </is>
      </c>
      <c r="J2720" s="400" t="n"/>
      <c r="K2720" s="24">
        <f>IF('{Equipment Data Entry}'!J33="","",'{Equipment Data Entry}'!J33)</f>
        <v/>
      </c>
      <c r="L2720" s="21" t="inlineStr">
        <is>
          <t>Bore</t>
        </is>
      </c>
      <c r="M2720" s="208"/>
    </row>
    <row r="2721" ht="13.35" customHeight="1" s="162">
      <c r="B2721" s="198">
        <f>IF('{Equipment Data Entry}'!N33="","",'{Equipment Data Entry}'!N33)</f>
        <v/>
      </c>
      <c r="C2721" s="198">
        <f>IF('{Equipment Data Entry}'!O33="","",'{Equipment Data Entry}'!O33)</f>
        <v/>
      </c>
      <c r="D2721" s="21" t="inlineStr">
        <is>
          <t>FLA</t>
        </is>
      </c>
      <c r="E2721" s="25" t="n"/>
      <c r="F2721" s="21" t="inlineStr">
        <is>
          <t>Frame</t>
        </is>
      </c>
      <c r="G2721" s="208" t="n"/>
      <c r="I2721" s="199" t="inlineStr">
        <is>
          <t>Fan pulley</t>
        </is>
      </c>
      <c r="J2721" s="400" t="n"/>
      <c r="K2721" s="24">
        <f>IF('{Equipment Data Entry}'!K33="","",'{Equipment Data Entry}'!K33)</f>
        <v/>
      </c>
      <c r="L2721" s="21" t="inlineStr">
        <is>
          <t>Bore</t>
        </is>
      </c>
      <c r="M2721" s="208"/>
    </row>
    <row r="2722" ht="13.35" customHeight="1" s="162">
      <c r="B2722" s="199" t="inlineStr">
        <is>
          <t>Corrected FLA</t>
        </is>
      </c>
      <c r="C2722" s="401" t="n"/>
      <c r="D2722" s="27">
        <f>IF(OR(E2723="",E2721="",B2721=""),"",IF(OR(ISTEXT(B2721),COUNT(E2723:G2723)=0,ISTEXT(E2721)),"",B2721/AVERAGE(E2723:G2723)*E2721))</f>
        <v/>
      </c>
      <c r="E2722" s="199" t="inlineStr">
        <is>
          <t>Estimated BHP</t>
        </is>
      </c>
      <c r="F2722" s="401" t="n"/>
      <c r="G2722" s="27">
        <f>IF(OR(COUNT(E2724:G2724)=0,IF(N(E2725)&gt;0,E2725,N(D2720))=0,IF(N(D2722)&gt;0,D2722,N(E2721))=0),"",IF(N(E2725)&gt;0,E2725,N(D2720))*AVERAGE(E2724:G2724)/IF(N(D2722)&gt;0,D2722,N(E2721)))</f>
        <v/>
      </c>
      <c r="I2722" s="199" t="inlineStr">
        <is>
          <t>Belt(s)</t>
        </is>
      </c>
      <c r="J2722" s="208">
        <f>IF('{Equipment Data Entry}'!L33="","",'{Equipment Data Entry}'!L33)</f>
        <v/>
      </c>
      <c r="K2722" s="199" t="inlineStr">
        <is>
          <t>C to C</t>
        </is>
      </c>
      <c r="L2722" s="64">
        <f>IF('{Equipment Data Entry}'!M33="","",'{Equipment Data Entry}'!M33)</f>
        <v/>
      </c>
    </row>
    <row r="2723" ht="13.35" customHeight="1" s="162">
      <c r="B2723" s="199" t="inlineStr">
        <is>
          <t>Measured Voltage</t>
        </is>
      </c>
      <c r="C2723" s="400" t="n"/>
      <c r="D2723" s="401" t="n"/>
      <c r="E2723" s="24" t="n"/>
      <c r="F2723" s="24" t="n"/>
      <c r="G2723" s="24" t="n"/>
      <c r="I2723" s="199" t="inlineStr">
        <is>
          <t>Final Settings</t>
        </is>
      </c>
      <c r="J2723" s="400" t="n"/>
      <c r="K2723" s="401" t="n"/>
      <c r="L2723" s="24" t="n"/>
      <c r="M2723" s="401" t="n"/>
    </row>
    <row r="2724" ht="13.35" customHeight="1" s="162">
      <c r="B2724" s="199" t="inlineStr">
        <is>
          <t>Measured Amperage</t>
        </is>
      </c>
      <c r="C2724" s="400" t="n"/>
      <c r="D2724" s="401" t="n"/>
      <c r="E2724" s="25" t="n"/>
      <c r="F2724" s="25" t="n"/>
      <c r="G2724" s="25" t="n"/>
      <c r="I2724" s="205" t="inlineStr">
        <is>
          <t>RPM Data</t>
        </is>
      </c>
      <c r="J2724" s="401" t="n"/>
      <c r="K2724" s="205" t="inlineStr">
        <is>
          <t>Initial</t>
        </is>
      </c>
      <c r="L2724" s="205" t="inlineStr">
        <is>
          <t>Final</t>
        </is>
      </c>
    </row>
    <row r="2725" ht="13.35" customHeight="1" s="162">
      <c r="B2725" s="199" t="inlineStr">
        <is>
          <t>Motor HP (nameplate)</t>
        </is>
      </c>
      <c r="C2725" s="400"/>
      <c r="D2725" s="401"/>
      <c r="E2725" s="24"/>
      <c r="F2725" s="24"/>
      <c r="G2725" s="24"/>
      <c r="I2725" s="199" t="inlineStr">
        <is>
          <t>Motor RPM</t>
        </is>
      </c>
      <c r="J2725" s="401" t="n"/>
      <c r="K2725" s="24" t="n"/>
      <c r="L2725" s="24" t="n"/>
    </row>
    <row r="2726" ht="13.35" customHeight="1" s="162">
      <c r="B2726" s="200" t="inlineStr">
        <is>
          <t>Static Pressure Profile (in. w.g.)</t>
        </is>
      </c>
      <c r="C2726" s="400" t="n"/>
      <c r="D2726" s="400" t="n"/>
      <c r="E2726" s="400" t="n"/>
      <c r="F2726" s="400" t="n"/>
      <c r="G2726" s="401" t="n"/>
      <c r="I2726" s="199" t="inlineStr">
        <is>
          <t>Fan RPM</t>
        </is>
      </c>
      <c r="J2726" s="401" t="n"/>
      <c r="K2726" s="24" t="n"/>
      <c r="L2726" s="24" t="n"/>
    </row>
    <row r="2727" ht="13.35" customHeight="1" s="162">
      <c r="B2727" s="490">
        <f>IFERROR(INDEX('{Dropdowns}'!$AI$2:$AO$7,MATCH($D$2730,'{Dropdowns}'!$AH$2:$AH$7,0),1),"")</f>
        <v/>
      </c>
      <c r="C2727" s="490">
        <f>IFERROR(INDEX('{Dropdowns}'!$AI$2:$AO$7,MATCH($D$2730,'{Dropdowns}'!$AH$2:$AH$7,0),2),"")</f>
        <v/>
      </c>
      <c r="D2727" s="490">
        <f>IFERROR(INDEX('{Dropdowns}'!$AI$2:$AO$7,MATCH($D$2730,'{Dropdowns}'!$AH$2:$AH$7,0),3),"")</f>
        <v/>
      </c>
      <c r="E2727" s="490">
        <f>IFERROR(INDEX('{Dropdowns}'!$AI$2:$AO$7,MATCH($D$2730,'{Dropdowns}'!$AH$2:$AH$7,0),4),"")</f>
        <v/>
      </c>
      <c r="F2727" s="490">
        <f>IFERROR(INDEX('{Dropdowns}'!$AI$2:$AO$7,MATCH($D$2730,'{Dropdowns}'!$AH$2:$AH$7,0),5),"")</f>
        <v/>
      </c>
      <c r="G2727" s="490">
        <f>IFERROR(INDEX('{Dropdowns}'!$AI$2:$AO$7,MATCH($D$2730,'{Dropdowns}'!$AH$2:$AH$7,0),6),"")</f>
        <v/>
      </c>
      <c r="H2727" s="490">
        <f>IFERROR(INDEX('{Dropdowns}'!$AI$2:$AO$7,MATCH($D$2730,'{Dropdowns}'!$AH$2:$AH$7,0),7),"")</f>
        <v/>
      </c>
      <c r="I2727" s="199" t="inlineStr">
        <is>
          <t>VSD Frequency</t>
        </is>
      </c>
      <c r="J2727" s="401" t="n"/>
      <c r="K2727" s="66" t="n"/>
      <c r="L2727" s="66" t="n"/>
    </row>
    <row r="2728" ht="13.35" customHeight="1" s="162">
      <c r="B2728" s="492"/>
      <c r="C2728" s="492"/>
      <c r="D2728" s="492"/>
      <c r="E2728" s="492"/>
      <c r="F2728" s="492"/>
      <c r="G2728" s="492"/>
      <c r="H2728" s="492"/>
      <c r="I2728" s="199" t="inlineStr">
        <is>
          <t>OA Damper Position</t>
        </is>
      </c>
      <c r="J2728" s="400" t="n"/>
      <c r="K2728" s="401" t="n"/>
      <c r="L2728" s="56" t="n"/>
      <c r="Q2728">
        <f>IF(B2728="","",B2728)</f>
        <v/>
      </c>
      <c r="R2728">
        <f>IF(C2727="—",Q2728,IF(C2728="","",C2728))</f>
        <v/>
      </c>
      <c r="S2728">
        <f>IF(D2727="—",R2728,IF(D2728="","",D2728))</f>
        <v/>
      </c>
      <c r="T2728">
        <f>IF(E2727="—",S2728,IF(E2728="","",E2728))</f>
        <v/>
      </c>
      <c r="U2728">
        <f>IF(F2727="—",T2728,IF(F2728="","",F2728))</f>
        <v/>
      </c>
      <c r="V2728">
        <f>IF(G2727="—",U2728,IF(G2728="","",G2728))</f>
        <v/>
      </c>
      <c r="W2728">
        <f>IFERROR(MATCH("Fan",$C$2727:$H$2727,0),"")</f>
        <v/>
      </c>
      <c r="X2728">
        <f>IF(W2728="","",INDEX(P2730:U2730,W2728))</f>
        <v/>
      </c>
      <c r="Y2728">
        <f>IF(W2728="","",INDEX(Q2729:V2729,W2728))</f>
        <v/>
      </c>
    </row>
    <row r="2729" ht="13.35" customHeight="1" s="162">
      <c r="B2729" s="491" t="inlineStr">
        <is>
          <t>Δ</t>
        </is>
      </c>
      <c r="C2729" s="498">
        <f>IF(OR(C2727="—",C2728="",Q2728=""),"",IF(OR(ISTEXT(C2728),ISTEXT(Q2728)),"","Δ "&amp;TEXT(C2728-Q2728,"0.00")))</f>
        <v/>
      </c>
      <c r="D2729" s="498">
        <f>IF(OR(D2727="—",D2728="",R2728=""),"",IF(OR(ISTEXT(D2728),ISTEXT(R2728)),"","Δ "&amp;TEXT(D2728-R2728,"0.00")))</f>
        <v/>
      </c>
      <c r="E2729" s="498">
        <f>IF(OR(E2727="—",E2728="",S2728=""),"",IF(OR(ISTEXT(E2728),ISTEXT(S2728)),"","Δ "&amp;TEXT(E2728-S2728,"0.00")))</f>
        <v/>
      </c>
      <c r="F2729" s="498">
        <f>IF(OR(F2727="—",F2728="",T2728=""),"",IF(OR(ISTEXT(F2728),ISTEXT(T2728)),"","Δ "&amp;TEXT(F2728-T2728,"0.00")))</f>
        <v/>
      </c>
      <c r="G2729" s="498">
        <f>IF(OR(G2727="—",G2728="",U2728=""),"",IF(OR(ISTEXT(G2728),ISTEXT(U2728)),"","Δ "&amp;TEXT(G2728-U2728,"0.00")))</f>
        <v/>
      </c>
      <c r="H2729" s="498">
        <f>IF(OR(H2727="—",H2728="",V2728=""),"",IF(OR(ISTEXT(H2728),ISTEXT(V2728)),"","Δ "&amp;TEXT(H2728-V2728,"0.00")))</f>
        <v/>
      </c>
      <c r="Q2729">
        <f>IF(OR(C2728="",ISTEXT(C2728)),R2729,C2728)</f>
        <v/>
      </c>
      <c r="R2729">
        <f>IF(OR(D2728="",ISTEXT(D2728)),S2729,D2728)</f>
        <v/>
      </c>
      <c r="S2729">
        <f>IF(OR(E2728="",ISTEXT(E2728)),T2729,E2728)</f>
        <v/>
      </c>
      <c r="T2729">
        <f>IF(OR(F2728="",ISTEXT(F2728)),U2729,F2728)</f>
        <v/>
      </c>
      <c r="U2729">
        <f>IF(OR(G2728="",ISTEXT(G2728)),V2729,G2728)</f>
        <v/>
      </c>
      <c r="V2729">
        <f>IF(OR(H2728="",ISTEXT(H2728)),"",H2728)</f>
        <v/>
      </c>
    </row>
    <row r="2730" ht="13.35" customHeight="1" s="162">
      <c r="B2730" s="425" t="inlineStr">
        <is>
          <t>Unit type:</t>
        </is>
      </c>
      <c r="D2730" s="522" t="inlineStr">
        <is>
          <t>RTU</t>
        </is>
      </c>
      <c r="E2730" s="414" t="n"/>
      <c r="F2730" s="494" t="inlineStr">
        <is>
          <t>Airflow left to right. Δ = this reading minus the one before it; in. w.g.</t>
        </is>
      </c>
      <c r="P2730">
        <f>IF(B2728="","",B2728)</f>
        <v/>
      </c>
      <c r="Q2730">
        <f>IF(C2728="",P2730,C2728)</f>
        <v/>
      </c>
      <c r="R2730">
        <f>IF(D2728="",Q2730,D2728)</f>
        <v/>
      </c>
      <c r="S2730">
        <f>IF(E2728="",R2730,E2728)</f>
        <v/>
      </c>
      <c r="T2730">
        <f>IF(F2728="",S2730,F2728)</f>
        <v/>
      </c>
      <c r="U2730">
        <f>IF(G2728="",T2730,G2728)</f>
        <v/>
      </c>
      <c r="V2730">
        <f>IF(H2728="",U2730,H2728)</f>
        <v/>
      </c>
    </row>
    <row r="2731" ht="13.35" customHeight="1" s="162">
      <c r="B2731" s="500" t="inlineStr">
        <is>
          <t>Fan inlet</t>
        </is>
      </c>
      <c r="D2731" s="501">
        <f>IF(X2728="","",X2728)</f>
        <v/>
      </c>
      <c r="F2731" s="500" t="inlineStr">
        <is>
          <t>Discharge</t>
        </is>
      </c>
      <c r="I2731" s="501">
        <f>IF(V2730="","",V2730)</f>
        <v/>
      </c>
    </row>
    <row r="2732" ht="13.35" customHeight="1" s="162"/>
    <row r="2733" ht="13.35" customHeight="1" s="162">
      <c r="B2733" s="500" t="inlineStr">
        <is>
          <t>Fan TSP</t>
        </is>
      </c>
      <c r="E2733" s="501">
        <f>IF(OR(X2728="",Y2728=""),"",IF(OR(ISTEXT(X2728),ISTEXT(Y2728)),"",Y2728-X2728))</f>
        <v/>
      </c>
      <c r="F2733" s="500" t="inlineStr">
        <is>
          <t>ESP</t>
        </is>
      </c>
      <c r="I2733" s="501">
        <f>IF(OR(B2728="",V2730=""),"",IF(OR(ISTEXT(B2728),ISTEXT(V2730)),"",V2730-B2728))</f>
        <v/>
      </c>
      <c r="J2733" s="500" t="inlineStr">
        <is>
          <t>Unit ΔP (inlet → fan)</t>
        </is>
      </c>
      <c r="M2733" s="501">
        <f>IF(OR(B2728="",X2728=""),"",IF(OR(ISTEXT(B2728),ISTEXT(X2728)),"",X2728-B2728))</f>
        <v/>
      </c>
    </row>
    <row r="2734" ht="13.35" customHeight="1" s="162">
      <c r="B2734" s="437" t="inlineStr">
        <is>
          <t>Instrument:</t>
        </is>
      </c>
      <c r="C2734" s="13" t="n"/>
      <c r="D2734" s="502" t="n"/>
      <c r="E2734" s="503" t="n"/>
      <c r="F2734" s="503" t="n"/>
      <c r="G2734" s="437" t="inlineStr">
        <is>
          <t>Ak basis / notes:</t>
        </is>
      </c>
      <c r="H2734" s="13" t="n"/>
      <c r="I2734" s="504" t="n"/>
      <c r="J2734" s="503" t="n"/>
      <c r="K2734" s="503" t="n"/>
      <c r="L2734" s="503" t="n"/>
      <c r="M2734" s="503" t="n"/>
    </row>
    <row r="2735" ht="13.35" customHeight="1" s="162">
      <c r="B2735" s="188" t="inlineStr">
        <is>
          <t>Supply Air Diffuser / Outlet Airflow</t>
        </is>
      </c>
      <c r="C2735" s="174" t="n"/>
      <c r="D2735" s="174" t="n"/>
      <c r="E2735" s="174" t="n"/>
      <c r="F2735" s="173" t="n"/>
      <c r="G2735" s="233" t="inlineStr">
        <is>
          <t>Design VEL</t>
        </is>
      </c>
      <c r="H2735" s="194" t="inlineStr">
        <is>
          <t>Design CFM</t>
        </is>
      </c>
      <c r="I2735" s="188" t="inlineStr">
        <is>
          <t>Initial</t>
        </is>
      </c>
      <c r="J2735" s="173" t="n"/>
      <c r="K2735" s="188" t="inlineStr">
        <is>
          <t>Final</t>
        </is>
      </c>
      <c r="L2735" s="173" t="n"/>
      <c r="M2735" s="188" t="inlineStr">
        <is>
          <t>%</t>
        </is>
      </c>
    </row>
    <row r="2736" ht="13.35" customHeight="1" s="162">
      <c r="B2736" s="153" t="inlineStr">
        <is>
          <t>No.</t>
        </is>
      </c>
      <c r="C2736" s="188" t="inlineStr">
        <is>
          <t>Area Served</t>
        </is>
      </c>
      <c r="D2736" s="188" t="inlineStr">
        <is>
          <t>Type</t>
        </is>
      </c>
      <c r="E2736" s="188" t="inlineStr">
        <is>
          <t>Size</t>
        </is>
      </c>
      <c r="F2736" s="188" t="inlineStr">
        <is>
          <t>Ak</t>
        </is>
      </c>
      <c r="G2736" s="440" t="n"/>
      <c r="H2736" s="440" t="n"/>
      <c r="I2736" s="188" t="inlineStr">
        <is>
          <t>VEL</t>
        </is>
      </c>
      <c r="J2736" s="188" t="inlineStr">
        <is>
          <t>CFM</t>
        </is>
      </c>
      <c r="K2736" s="188" t="inlineStr">
        <is>
          <t>VEL</t>
        </is>
      </c>
      <c r="L2736" s="188" t="inlineStr">
        <is>
          <t>CFM</t>
        </is>
      </c>
      <c r="M2736" s="440" t="n"/>
    </row>
    <row r="2737" ht="13.35" customHeight="1" s="162">
      <c r="B2737" s="307" t="n"/>
      <c r="C2737" s="307" t="n"/>
      <c r="E2737" s="307" t="n"/>
      <c r="F2737" s="32" t="n"/>
      <c r="G2737" s="33">
        <f>IF(F2737="", "", IF(OR(ISTEXT(H2737),ISTEXT(F2737)),"",H2737/F2737))</f>
        <v/>
      </c>
      <c r="H2737" s="33" t="n"/>
      <c r="I2737" s="33" t="n"/>
      <c r="J2737" s="33">
        <f>IF(I2737="", "", IF(OR(ISTEXT(I2737),ISTEXT($F2737)),"",I2737*$F2737))</f>
        <v/>
      </c>
      <c r="K2737" s="33" t="n"/>
      <c r="L2737" s="33">
        <f>IF(K2737="", "", IF(OR(ISTEXT(K2737),ISTEXT($F2737)),"",K2737*$F2737))</f>
        <v/>
      </c>
      <c r="M2737" s="30">
        <f>IF(OR(H2737="",H2737=0),"",IF(K2737="",IF(J2737="","",IF(OR(ISTEXT(J2737),ISTEXT(H2737)),"",J2737/H2737)),IF(OR(ISTEXT(L2737),ISTEXT(H2737)),"",L2737/H2737)))</f>
        <v/>
      </c>
    </row>
    <row r="2738" ht="13.35" customHeight="1" s="162">
      <c r="B2738" s="307" t="n"/>
      <c r="C2738" s="307" t="n"/>
      <c r="E2738" s="307" t="n"/>
      <c r="F2738" s="32" t="n"/>
      <c r="G2738" s="33">
        <f>IF(F2738="", "", IF(OR(ISTEXT(H2738),ISTEXT(F2738)),"",H2738/F2738))</f>
        <v/>
      </c>
      <c r="H2738" s="33" t="n"/>
      <c r="I2738" s="33" t="n"/>
      <c r="J2738" s="33">
        <f>IF(I2738="", "", IF(OR(ISTEXT(I2738),ISTEXT($F2738)),"",I2738*$F2738))</f>
        <v/>
      </c>
      <c r="K2738" s="33" t="n"/>
      <c r="L2738" s="33">
        <f>IF(K2738="", "", IF(OR(ISTEXT(K2738),ISTEXT($F2738)),"",K2738*$F2738))</f>
        <v/>
      </c>
      <c r="M2738" s="30">
        <f>IF(OR(H2738="",H2738=0),"",IF(K2738="",IF(J2738="","",IF(OR(ISTEXT(J2738),ISTEXT(H2738)),"",J2738/H2738)),IF(OR(ISTEXT(L2738),ISTEXT(H2738)),"",L2738/H2738)))</f>
        <v/>
      </c>
    </row>
    <row r="2739" ht="13.35" customHeight="1" s="162">
      <c r="B2739" s="307" t="n"/>
      <c r="C2739" s="307" t="n"/>
      <c r="E2739" s="307" t="n"/>
      <c r="F2739" s="32" t="n"/>
      <c r="G2739" s="33">
        <f>IF(F2739="", "", IF(OR(ISTEXT(H2739),ISTEXT(F2739)),"",H2739/F2739))</f>
        <v/>
      </c>
      <c r="H2739" s="33" t="n"/>
      <c r="I2739" s="33" t="n"/>
      <c r="J2739" s="33">
        <f>IF(I2739="", "", IF(OR(ISTEXT(I2739),ISTEXT($F2739)),"",I2739*$F2739))</f>
        <v/>
      </c>
      <c r="K2739" s="33" t="n"/>
      <c r="L2739" s="33">
        <f>IF(K2739="", "", IF(OR(ISTEXT(K2739),ISTEXT($F2739)),"",K2739*$F2739))</f>
        <v/>
      </c>
      <c r="M2739" s="30">
        <f>IF(OR(H2739="",H2739=0),"",IF(K2739="",IF(J2739="","",IF(OR(ISTEXT(J2739),ISTEXT(H2739)),"",J2739/H2739)),IF(OR(ISTEXT(L2739),ISTEXT(H2739)),"",L2739/H2739)))</f>
        <v/>
      </c>
    </row>
    <row r="2740" ht="13.35" customHeight="1" s="162">
      <c r="B2740" s="307" t="n"/>
      <c r="C2740" s="307" t="n"/>
      <c r="E2740" s="307" t="n"/>
      <c r="F2740" s="32" t="n"/>
      <c r="G2740" s="33">
        <f>IF(F2740="", "", IF(OR(ISTEXT(H2740),ISTEXT(F2740)),"",H2740/F2740))</f>
        <v/>
      </c>
      <c r="H2740" s="33" t="n"/>
      <c r="I2740" s="33" t="n"/>
      <c r="J2740" s="33">
        <f>IF(I2740="", "", IF(OR(ISTEXT(I2740),ISTEXT($F2740)),"",I2740*$F2740))</f>
        <v/>
      </c>
      <c r="K2740" s="33" t="n"/>
      <c r="L2740" s="33">
        <f>IF(K2740="", "", IF(OR(ISTEXT(K2740),ISTEXT($F2740)),"",K2740*$F2740))</f>
        <v/>
      </c>
      <c r="M2740" s="30">
        <f>IF(OR(H2740="",H2740=0),"",IF(K2740="",IF(J2740="","",IF(OR(ISTEXT(J2740),ISTEXT(H2740)),"",J2740/H2740)),IF(OR(ISTEXT(L2740),ISTEXT(H2740)),"",L2740/H2740)))</f>
        <v/>
      </c>
    </row>
    <row r="2741" ht="13.35" customHeight="1" s="162">
      <c r="B2741" s="307" t="n"/>
      <c r="C2741" s="307" t="n"/>
      <c r="E2741" s="307" t="n"/>
      <c r="F2741" s="32" t="n"/>
      <c r="G2741" s="33">
        <f>IF(F2741="", "", IF(OR(ISTEXT(H2741),ISTEXT(F2741)),"",H2741/F2741))</f>
        <v/>
      </c>
      <c r="H2741" s="33" t="n"/>
      <c r="I2741" s="33" t="n"/>
      <c r="J2741" s="33">
        <f>IF(I2741="", "", IF(OR(ISTEXT(I2741),ISTEXT($F2741)),"",I2741*$F2741))</f>
        <v/>
      </c>
      <c r="K2741" s="33" t="n"/>
      <c r="L2741" s="33">
        <f>IF(K2741="", "", IF(OR(ISTEXT(K2741),ISTEXT($F2741)),"",K2741*$F2741))</f>
        <v/>
      </c>
      <c r="M2741" s="30">
        <f>IF(OR(H2741="",H2741=0),"",IF(K2741="",IF(J2741="","",IF(OR(ISTEXT(J2741),ISTEXT(H2741)),"",J2741/H2741)),IF(OR(ISTEXT(L2741),ISTEXT(H2741)),"",L2741/H2741)))</f>
        <v/>
      </c>
    </row>
    <row r="2742" ht="13.35" customHeight="1" s="162">
      <c r="B2742" s="307" t="n"/>
      <c r="C2742" s="307" t="n"/>
      <c r="E2742" s="307" t="n"/>
      <c r="F2742" s="32" t="n"/>
      <c r="G2742" s="33">
        <f>IF(F2742="", "", IF(OR(ISTEXT(H2742),ISTEXT(F2742)),"",H2742/F2742))</f>
        <v/>
      </c>
      <c r="H2742" s="33" t="n"/>
      <c r="I2742" s="33" t="n"/>
      <c r="J2742" s="33">
        <f>IF(I2742="", "", IF(OR(ISTEXT(I2742),ISTEXT($F2742)),"",I2742*$F2742))</f>
        <v/>
      </c>
      <c r="K2742" s="33" t="n"/>
      <c r="L2742" s="33">
        <f>IF(K2742="", "", IF(OR(ISTEXT(K2742),ISTEXT($F2742)),"",K2742*$F2742))</f>
        <v/>
      </c>
      <c r="M2742" s="30">
        <f>IF(OR(H2742="",H2742=0),"",IF(K2742="",IF(J2742="","",IF(OR(ISTEXT(J2742),ISTEXT(H2742)),"",J2742/H2742)),IF(OR(ISTEXT(L2742),ISTEXT(H2742)),"",L2742/H2742)))</f>
        <v/>
      </c>
    </row>
    <row r="2743" ht="13.35" customHeight="1" s="162">
      <c r="B2743" s="307" t="n"/>
      <c r="C2743" s="307" t="n"/>
      <c r="E2743" s="307" t="n"/>
      <c r="F2743" s="32" t="n"/>
      <c r="G2743" s="33">
        <f>IF(F2743="", "", IF(OR(ISTEXT(H2743),ISTEXT(F2743)),"",H2743/F2743))</f>
        <v/>
      </c>
      <c r="H2743" s="33" t="n"/>
      <c r="I2743" s="33" t="n"/>
      <c r="J2743" s="33">
        <f>IF(I2743="", "", IF(OR(ISTEXT(I2743),ISTEXT($F2743)),"",I2743*$F2743))</f>
        <v/>
      </c>
      <c r="K2743" s="33" t="n"/>
      <c r="L2743" s="33">
        <f>IF(K2743="", "", IF(OR(ISTEXT(K2743),ISTEXT($F2743)),"",K2743*$F2743))</f>
        <v/>
      </c>
      <c r="M2743" s="30">
        <f>IF(OR(H2743="",H2743=0),"",IF(K2743="",IF(J2743="","",IF(OR(ISTEXT(J2743),ISTEXT(H2743)),"",J2743/H2743)),IF(OR(ISTEXT(L2743),ISTEXT(H2743)),"",L2743/H2743)))</f>
        <v/>
      </c>
    </row>
    <row r="2744" ht="13.35" customHeight="1" s="162">
      <c r="B2744" s="307" t="n"/>
      <c r="C2744" s="307" t="n"/>
      <c r="E2744" s="307" t="n"/>
      <c r="F2744" s="32" t="n"/>
      <c r="G2744" s="33">
        <f>IF(F2744="", "", IF(OR(ISTEXT(H2744),ISTEXT(F2744)),"",H2744/F2744))</f>
        <v/>
      </c>
      <c r="H2744" s="33" t="n"/>
      <c r="I2744" s="33" t="n"/>
      <c r="J2744" s="33">
        <f>IF(I2744="", "", IF(OR(ISTEXT(I2744),ISTEXT($F2744)),"",I2744*$F2744))</f>
        <v/>
      </c>
      <c r="K2744" s="33" t="n"/>
      <c r="L2744" s="33">
        <f>IF(K2744="", "", IF(OR(ISTEXT(K2744),ISTEXT($F2744)),"",K2744*$F2744))</f>
        <v/>
      </c>
      <c r="M2744" s="30">
        <f>IF(OR(H2744="",H2744=0),"",IF(K2744="",IF(J2744="","",IF(OR(ISTEXT(J2744),ISTEXT(H2744)),"",J2744/H2744)),IF(OR(ISTEXT(L2744),ISTEXT(H2744)),"",L2744/H2744)))</f>
        <v/>
      </c>
    </row>
    <row r="2745" ht="13.35" customHeight="1" s="162">
      <c r="B2745" s="307" t="n"/>
      <c r="C2745" s="307" t="n"/>
      <c r="E2745" s="307" t="n"/>
      <c r="F2745" s="32" t="n"/>
      <c r="G2745" s="33">
        <f>IF(F2745="", "", IF(OR(ISTEXT(H2745),ISTEXT(F2745)),"",H2745/F2745))</f>
        <v/>
      </c>
      <c r="H2745" s="33" t="n"/>
      <c r="I2745" s="33" t="n"/>
      <c r="J2745" s="33">
        <f>IF(I2745="", "", IF(OR(ISTEXT(I2745),ISTEXT($F2745)),"",I2745*$F2745))</f>
        <v/>
      </c>
      <c r="K2745" s="33" t="n"/>
      <c r="L2745" s="33">
        <f>IF(K2745="", "", IF(OR(ISTEXT(K2745),ISTEXT($F2745)),"",K2745*$F2745))</f>
        <v/>
      </c>
      <c r="M2745" s="30">
        <f>IF(OR(H2745="",H2745=0),"",IF(K2745="",IF(J2745="","",IF(OR(ISTEXT(J2745),ISTEXT(H2745)),"",J2745/H2745)),IF(OR(ISTEXT(L2745),ISTEXT(H2745)),"",L2745/H2745)))</f>
        <v/>
      </c>
    </row>
    <row r="2746" ht="13.35" customHeight="1" s="162">
      <c r="B2746" s="307" t="n"/>
      <c r="C2746" s="307" t="n"/>
      <c r="E2746" s="307" t="n"/>
      <c r="F2746" s="32" t="n"/>
      <c r="G2746" s="33">
        <f>IF(F2746="", "", IF(OR(ISTEXT(H2746),ISTEXT(F2746)),"",H2746/F2746))</f>
        <v/>
      </c>
      <c r="H2746" s="33" t="n"/>
      <c r="I2746" s="33" t="n"/>
      <c r="J2746" s="33">
        <f>IF(I2746="", "", IF(OR(ISTEXT(I2746),ISTEXT($F2746)),"",I2746*$F2746))</f>
        <v/>
      </c>
      <c r="K2746" s="33" t="n"/>
      <c r="L2746" s="33">
        <f>IF(K2746="", "", IF(OR(ISTEXT(K2746),ISTEXT($F2746)),"",K2746*$F2746))</f>
        <v/>
      </c>
      <c r="M2746" s="30">
        <f>IF(OR(H2746="",H2746=0),"",IF(K2746="",IF(J2746="","",IF(OR(ISTEXT(J2746),ISTEXT(H2746)),"",J2746/H2746)),IF(OR(ISTEXT(L2746),ISTEXT(H2746)),"",L2746/H2746)))</f>
        <v/>
      </c>
    </row>
    <row r="2747" ht="13.35" customHeight="1" s="162">
      <c r="B2747" s="42" t="n"/>
      <c r="C2747" s="231" t="inlineStr">
        <is>
          <t>Total</t>
        </is>
      </c>
      <c r="D2747" s="159" t="n"/>
      <c r="E2747" s="42" t="n"/>
      <c r="F2747" s="42" t="n"/>
      <c r="G2747" s="43" t="n"/>
      <c r="H2747" s="43">
        <f>IF(SUM(H2737:H2746)+SUM(H2764:H2801)=0,"",SUM(H2737:H2746)+SUM(H2764:H2801))</f>
        <v/>
      </c>
      <c r="I2747" s="43" t="n"/>
      <c r="J2747" s="43">
        <f>IF(SUM(J2737:J2746)+SUM(J2764:J2801)=0,"",SUM(J2737:J2746)+SUM(J2764:J2801))</f>
        <v/>
      </c>
      <c r="K2747" s="43" t="n"/>
      <c r="L2747" s="43">
        <f>IF(SUM(L2737:L2746)+SUM(L2764:L2801)=0,"",SUM(L2737:L2746)+SUM(L2764:L2801))</f>
        <v/>
      </c>
      <c r="M2747" s="35">
        <f>IF(OR(H2747="",H2747=0),"",IF(L2747="",IF(J2747="","",IF(OR(ISTEXT(J2747),ISTEXT(H2747)),"",J2747/H2747)),IF(OR(ISTEXT(L2747),ISTEXT(H2747)),"",L2747/H2747)))</f>
        <v/>
      </c>
    </row>
    <row r="2748" ht="13.35" customHeight="1" s="162">
      <c r="B2748" s="188" t="inlineStr">
        <is>
          <t>Return Air Register / Inlet Airflow</t>
        </is>
      </c>
      <c r="C2748" s="174" t="n"/>
      <c r="D2748" s="174" t="n"/>
      <c r="E2748" s="174" t="n"/>
      <c r="F2748" s="173" t="n"/>
      <c r="G2748" s="233" t="inlineStr">
        <is>
          <t>Design VEL</t>
        </is>
      </c>
      <c r="H2748" s="194" t="inlineStr">
        <is>
          <t>Design CFM</t>
        </is>
      </c>
      <c r="I2748" s="188" t="inlineStr">
        <is>
          <t>Initial</t>
        </is>
      </c>
      <c r="J2748" s="173" t="n"/>
      <c r="K2748" s="188" t="inlineStr">
        <is>
          <t>Final</t>
        </is>
      </c>
      <c r="L2748" s="173" t="n"/>
      <c r="M2748" s="188" t="inlineStr">
        <is>
          <t>%</t>
        </is>
      </c>
    </row>
    <row r="2749" ht="13.35" customHeight="1" s="162">
      <c r="B2749" s="153" t="inlineStr">
        <is>
          <t>No.</t>
        </is>
      </c>
      <c r="C2749" s="188" t="inlineStr">
        <is>
          <t>Area Served</t>
        </is>
      </c>
      <c r="D2749" s="188" t="inlineStr">
        <is>
          <t>Type</t>
        </is>
      </c>
      <c r="E2749" s="188" t="inlineStr">
        <is>
          <t>Size</t>
        </is>
      </c>
      <c r="F2749" s="188" t="inlineStr">
        <is>
          <t>Ak</t>
        </is>
      </c>
      <c r="G2749" s="440" t="n"/>
      <c r="H2749" s="440" t="n"/>
      <c r="I2749" s="188" t="inlineStr">
        <is>
          <t>VEL</t>
        </is>
      </c>
      <c r="J2749" s="188" t="inlineStr">
        <is>
          <t>CFM</t>
        </is>
      </c>
      <c r="K2749" s="188" t="inlineStr">
        <is>
          <t>VEL</t>
        </is>
      </c>
      <c r="L2749" s="188" t="inlineStr">
        <is>
          <t>CFM</t>
        </is>
      </c>
      <c r="M2749" s="440" t="n"/>
    </row>
    <row r="2750" ht="13.35" customHeight="1" s="162">
      <c r="B2750" s="31" t="n"/>
      <c r="C2750" s="31" t="n"/>
      <c r="E2750" s="31" t="n"/>
      <c r="F2750" s="32" t="n"/>
      <c r="G2750" s="33">
        <f>IF(F2750="", "", IF(OR(ISTEXT(H2750),ISTEXT(F2750)),"",H2750/F2750))</f>
        <v/>
      </c>
      <c r="H2750" s="33">
        <f>IF(H2747="","",IF(ISTEXT(H2747),"",H2747-N(H2755)))</f>
        <v/>
      </c>
      <c r="I2750" s="33" t="n"/>
      <c r="J2750" s="33">
        <f>IF(I2750="", "", IF(OR(ISTEXT(I2750),ISTEXT($F2750)),"",I2750*$F2750))</f>
        <v/>
      </c>
      <c r="K2750" s="33" t="n"/>
      <c r="L2750" s="33">
        <f>IF(L2755="","",IF(ISTEXT(L2747),"",L2747-N(L2755)))</f>
        <v/>
      </c>
      <c r="M2750" s="30">
        <f>IF(OR(H2750="",H2750=0),"",IF(K2750="",IF(J2750="","",IF(OR(ISTEXT(J2750),ISTEXT(H2750)),"",J2750/H2750)),IF(OR(ISTEXT(L2750),ISTEXT(H2750)),"",L2750/H2750)))</f>
        <v/>
      </c>
    </row>
    <row r="2751" ht="13.35" customHeight="1" s="162">
      <c r="B2751" s="31" t="n"/>
      <c r="C2751" s="31" t="n"/>
      <c r="E2751" s="31" t="n"/>
      <c r="F2751" s="32" t="n"/>
      <c r="G2751" s="33">
        <f>IF(F2751="", "", IF(OR(ISTEXT(H2751),ISTEXT(F2751)),"",H2751/F2751))</f>
        <v/>
      </c>
      <c r="H2751" s="33" t="n"/>
      <c r="I2751" s="33" t="n"/>
      <c r="J2751" s="33">
        <f>IF(I2751="", "", IF(OR(ISTEXT(I2751),ISTEXT($F2751)),"",I2751*$F2751))</f>
        <v/>
      </c>
      <c r="K2751" s="33" t="n"/>
      <c r="L2751" s="33">
        <f>IF(K2751="", "", IF(OR(ISTEXT(K2751),ISTEXT($F2751)),"",K2751*$F2751))</f>
        <v/>
      </c>
      <c r="M2751" s="30">
        <f>IF(OR(H2751="",H2751=0),"",IF(K2751="",IF(J2751="","",IF(OR(ISTEXT(J2751),ISTEXT(H2751)),"",J2751/H2751)),IF(OR(ISTEXT(L2751),ISTEXT(H2751)),"",L2751/H2751)))</f>
        <v/>
      </c>
    </row>
    <row r="2752" ht="13.35" customHeight="1" s="162">
      <c r="B2752" s="42" t="n"/>
      <c r="C2752" s="231" t="inlineStr">
        <is>
          <t>Total</t>
        </is>
      </c>
      <c r="D2752" s="159" t="n"/>
      <c r="E2752" s="42" t="n"/>
      <c r="F2752" s="42" t="n"/>
      <c r="G2752" s="43" t="n"/>
      <c r="H2752" s="43">
        <f>IF(SUM(H2750:H2751)+SUM(H2805:H2808)=0,"",SUM(H2750:H2751)+SUM(H2805:H2808))</f>
        <v/>
      </c>
      <c r="I2752" s="42" t="n"/>
      <c r="J2752" s="43">
        <f>IF(SUM(J2750:J2751)+SUM(J2805:J2808)=0,"",SUM(J2750:J2751)+SUM(J2805:J2808))</f>
        <v/>
      </c>
      <c r="K2752" s="42" t="n"/>
      <c r="L2752" s="43">
        <f>IF(SUM(L2750:L2751)+SUM(L2805:L2808)=0,"",SUM(L2750:L2751)+SUM(L2805:L2808))</f>
        <v/>
      </c>
      <c r="M2752" s="35">
        <f>IF(OR(H2752="",H2752=0),"",IF(L2752="",IF(J2752="","",IF(OR(ISTEXT(J2752),ISTEXT(H2752)),"",J2752/H2752)),IF(OR(ISTEXT(L2752),ISTEXT(H2752)),"",L2752/H2752)))</f>
        <v/>
      </c>
    </row>
    <row r="2753" ht="13.35" customHeight="1" s="162">
      <c r="B2753" s="188" t="inlineStr">
        <is>
          <t>Outside Air Inlet / Duct Airflow</t>
        </is>
      </c>
      <c r="C2753" s="174" t="n"/>
      <c r="D2753" s="174" t="n"/>
      <c r="E2753" s="174" t="n"/>
      <c r="F2753" s="173" t="n"/>
      <c r="G2753" s="233" t="inlineStr">
        <is>
          <t>Design VEL</t>
        </is>
      </c>
      <c r="H2753" s="194" t="inlineStr">
        <is>
          <t>Design CFM</t>
        </is>
      </c>
      <c r="I2753" s="188" t="inlineStr">
        <is>
          <t>Initial</t>
        </is>
      </c>
      <c r="J2753" s="173" t="n"/>
      <c r="K2753" s="188" t="inlineStr">
        <is>
          <t>Final</t>
        </is>
      </c>
      <c r="L2753" s="173" t="n"/>
      <c r="M2753" s="188" t="inlineStr">
        <is>
          <t>%</t>
        </is>
      </c>
    </row>
    <row r="2754" ht="13.35" customHeight="1" s="162">
      <c r="B2754" s="153" t="inlineStr">
        <is>
          <t>No.</t>
        </is>
      </c>
      <c r="C2754" s="188" t="inlineStr">
        <is>
          <t>Area Served</t>
        </is>
      </c>
      <c r="D2754" s="188" t="inlineStr">
        <is>
          <t>Type</t>
        </is>
      </c>
      <c r="E2754" s="188" t="inlineStr">
        <is>
          <t>Size</t>
        </is>
      </c>
      <c r="F2754" s="188" t="inlineStr">
        <is>
          <t>Ak</t>
        </is>
      </c>
      <c r="G2754" s="440" t="n"/>
      <c r="H2754" s="440" t="n"/>
      <c r="I2754" s="188" t="inlineStr">
        <is>
          <t>VEL</t>
        </is>
      </c>
      <c r="J2754" s="188" t="inlineStr">
        <is>
          <t>CFM</t>
        </is>
      </c>
      <c r="K2754" s="188" t="inlineStr">
        <is>
          <t>VEL</t>
        </is>
      </c>
      <c r="L2754" s="188" t="inlineStr">
        <is>
          <t>CFM</t>
        </is>
      </c>
      <c r="M2754" s="440" t="n"/>
    </row>
    <row r="2755" ht="13.35" customHeight="1" s="162">
      <c r="B2755" s="31" t="n"/>
      <c r="C2755" s="31" t="n"/>
      <c r="E2755" s="31" t="n"/>
      <c r="F2755" s="32" t="n"/>
      <c r="G2755" s="33">
        <f>IF(F2755="", "", IF(OR(ISTEXT(H2755),ISTEXT(F2755)),"",H2755/F2755))</f>
        <v/>
      </c>
      <c r="H2755" s="33" t="n"/>
      <c r="I2755" s="33" t="n"/>
      <c r="J2755" s="33">
        <f>IF(I2755="", "", IF(OR(ISTEXT(I2755),ISTEXT($F2755)),"",I2755*$F2755))</f>
        <v/>
      </c>
      <c r="K2755" s="33" t="n"/>
      <c r="L2755" s="33">
        <f>IF(K2755="", "", IF(OR(ISTEXT(K2755),ISTEXT($F2755)),"",K2755*$F2755))</f>
        <v/>
      </c>
      <c r="M2755" s="30">
        <f>IF(OR(H2755="",H2755=0),"",IF(K2755="",IF(J2755="","",IF(OR(ISTEXT(J2755),ISTEXT(H2755)),"",J2755/H2755)),IF(OR(ISTEXT(L2755),ISTEXT(H2755)),"",L2755/H2755)))</f>
        <v/>
      </c>
    </row>
    <row r="2756" ht="13.35" customHeight="1" s="162">
      <c r="B2756" s="188" t="inlineStr">
        <is>
          <t>Remarks</t>
        </is>
      </c>
      <c r="C2756" s="173" t="n"/>
      <c r="D2756" s="154" t="n"/>
      <c r="E2756" s="174" t="n"/>
      <c r="F2756" s="174" t="n"/>
      <c r="G2756" s="174" t="n"/>
      <c r="H2756" s="174" t="n"/>
      <c r="I2756" s="174" t="n"/>
      <c r="J2756" s="174" t="n"/>
      <c r="K2756" s="174" t="n"/>
      <c r="L2756" s="174" t="n"/>
      <c r="M2756" s="173" t="n"/>
    </row>
    <row r="2757" ht="13.35" customHeight="1" s="162">
      <c r="B2757" s="154" t="n"/>
      <c r="C2757" s="174" t="n"/>
      <c r="D2757" s="174" t="n"/>
      <c r="E2757" s="174" t="n"/>
      <c r="F2757" s="174" t="n"/>
      <c r="G2757" s="174" t="n"/>
      <c r="H2757" s="174" t="n"/>
      <c r="I2757" s="174" t="n"/>
      <c r="J2757" s="174" t="n"/>
      <c r="K2757" s="174" t="n"/>
      <c r="L2757" s="174" t="n"/>
      <c r="M2757" s="173" t="n"/>
    </row>
    <row r="2758" ht="13.35" customHeight="1" s="162">
      <c r="B2758" s="154" t="n"/>
      <c r="C2758" s="174" t="n"/>
      <c r="D2758" s="174" t="n"/>
      <c r="E2758" s="174" t="n"/>
      <c r="F2758" s="174" t="n"/>
      <c r="G2758" s="174" t="n"/>
      <c r="H2758" s="174" t="n"/>
      <c r="I2758" s="174" t="n"/>
      <c r="J2758" s="174" t="n"/>
      <c r="K2758" s="174" t="n"/>
      <c r="L2758" s="174" t="n"/>
      <c r="M2758" s="173" t="n"/>
    </row>
    <row r="2759" ht="13.35" customHeight="1" s="162"/>
    <row r="2760" ht="13.35" customHeight="1" s="162">
      <c r="B2760" s="200" t="inlineStr">
        <is>
          <t>System (cont.)</t>
        </is>
      </c>
      <c r="C2760" s="403" t="n"/>
      <c r="D2760" s="209">
        <f>IF('{Equipment Data Entry}'!B33="","",'{Equipment Data Entry}'!B33)</f>
        <v/>
      </c>
      <c r="E2760" s="418" t="n"/>
      <c r="F2760" s="403" t="n"/>
      <c r="G2760" s="200" t="inlineStr">
        <is>
          <t>Service</t>
        </is>
      </c>
      <c r="H2760" s="403" t="n"/>
      <c r="I2760" s="210">
        <f>IF('{Equipment Data Entry}'!C33="","",'{Equipment Data Entry}'!C33)</f>
        <v/>
      </c>
      <c r="J2760" s="418" t="n"/>
      <c r="K2760" s="418" t="n"/>
      <c r="L2760" s="418" t="n"/>
      <c r="M2760" s="403" t="n"/>
    </row>
    <row r="2761" ht="13.35" customHeight="1" s="162">
      <c r="B2761" s="422" t="n"/>
      <c r="C2761" s="423" t="n"/>
      <c r="D2761" s="422" t="n"/>
      <c r="E2761" s="424" t="n"/>
      <c r="F2761" s="423" t="n"/>
      <c r="G2761" s="422" t="n"/>
      <c r="H2761" s="423" t="n"/>
      <c r="I2761" s="422" t="n"/>
      <c r="J2761" s="424" t="n"/>
      <c r="K2761" s="424" t="n"/>
      <c r="L2761" s="424" t="n"/>
      <c r="M2761" s="423" t="n"/>
    </row>
    <row r="2762" ht="13.35" customHeight="1" s="162">
      <c r="B2762" s="188" t="inlineStr">
        <is>
          <t>Supply Air Outlets (cont.)</t>
        </is>
      </c>
      <c r="C2762" s="174" t="n"/>
      <c r="D2762" s="174" t="n"/>
      <c r="E2762" s="174" t="n"/>
      <c r="F2762" s="173" t="n"/>
      <c r="G2762" s="233" t="inlineStr">
        <is>
          <t>Design VEL</t>
        </is>
      </c>
      <c r="H2762" s="194" t="inlineStr">
        <is>
          <t>Design CFM</t>
        </is>
      </c>
      <c r="I2762" s="188" t="inlineStr">
        <is>
          <t>Initial</t>
        </is>
      </c>
      <c r="J2762" s="173" t="n"/>
      <c r="K2762" s="188" t="inlineStr">
        <is>
          <t>Final</t>
        </is>
      </c>
      <c r="L2762" s="173" t="n"/>
      <c r="M2762" s="188" t="inlineStr">
        <is>
          <t>%</t>
        </is>
      </c>
    </row>
    <row r="2763" ht="13.35" customHeight="1" s="162">
      <c r="B2763" s="153" t="inlineStr">
        <is>
          <t>No.</t>
        </is>
      </c>
      <c r="C2763" s="188" t="inlineStr">
        <is>
          <t>Area Served</t>
        </is>
      </c>
      <c r="D2763" s="188" t="inlineStr">
        <is>
          <t>Type</t>
        </is>
      </c>
      <c r="E2763" s="188" t="inlineStr">
        <is>
          <t>Size</t>
        </is>
      </c>
      <c r="F2763" s="188" t="inlineStr">
        <is>
          <t>Ak</t>
        </is>
      </c>
      <c r="G2763" s="440" t="n"/>
      <c r="H2763" s="440" t="n"/>
      <c r="I2763" s="188" t="inlineStr">
        <is>
          <t>VEL</t>
        </is>
      </c>
      <c r="J2763" s="188" t="inlineStr">
        <is>
          <t>CFM</t>
        </is>
      </c>
      <c r="K2763" s="188" t="inlineStr">
        <is>
          <t>VEL</t>
        </is>
      </c>
      <c r="L2763" s="188" t="inlineStr">
        <is>
          <t>CFM</t>
        </is>
      </c>
      <c r="M2763" s="440" t="n"/>
    </row>
    <row r="2764" ht="13.35" customHeight="1" s="162">
      <c r="B2764" s="307" t="n"/>
      <c r="C2764" s="307" t="n"/>
      <c r="E2764" s="307" t="n"/>
      <c r="F2764" s="32" t="n"/>
      <c r="G2764" s="33">
        <f>IF(F2764="", "", IF(OR(ISTEXT(H2764),ISTEXT(F2764)),"",H2764/F2764))</f>
        <v/>
      </c>
      <c r="H2764" s="33" t="n"/>
      <c r="I2764" s="33" t="n"/>
      <c r="J2764" s="33">
        <f>IF(I2764="", "", IF(OR(ISTEXT(I2764),ISTEXT($F2764)),"",I2764*$F2764))</f>
        <v/>
      </c>
      <c r="K2764" s="33" t="n"/>
      <c r="L2764" s="33">
        <f>IF(K2764="", "", IF(OR(ISTEXT(K2764),ISTEXT($F2764)),"",K2764*$F2764))</f>
        <v/>
      </c>
      <c r="M2764" s="30">
        <f>IF(OR(H2764="",H2764=0),"",IF(K2764="",IF(J2764="","",IF(OR(ISTEXT(J2764),ISTEXT(H2764)),"",J2764/H2764)),IF(OR(ISTEXT(L2764),ISTEXT(H2764)),"",L2764/H2764)))</f>
        <v/>
      </c>
    </row>
    <row r="2765" ht="13.35" customHeight="1" s="162">
      <c r="B2765" s="307" t="n"/>
      <c r="C2765" s="307" t="n"/>
      <c r="E2765" s="307" t="n"/>
      <c r="F2765" s="32" t="n"/>
      <c r="G2765" s="33">
        <f>IF(F2765="", "", IF(OR(ISTEXT(H2765),ISTEXT(F2765)),"",H2765/F2765))</f>
        <v/>
      </c>
      <c r="H2765" s="33" t="n"/>
      <c r="I2765" s="33" t="n"/>
      <c r="J2765" s="33">
        <f>IF(I2765="", "", IF(OR(ISTEXT(I2765),ISTEXT($F2765)),"",I2765*$F2765))</f>
        <v/>
      </c>
      <c r="K2765" s="33" t="n"/>
      <c r="L2765" s="33">
        <f>IF(K2765="", "", IF(OR(ISTEXT(K2765),ISTEXT($F2765)),"",K2765*$F2765))</f>
        <v/>
      </c>
      <c r="M2765" s="30">
        <f>IF(OR(H2765="",H2765=0),"",IF(K2765="",IF(J2765="","",IF(OR(ISTEXT(J2765),ISTEXT(H2765)),"",J2765/H2765)),IF(OR(ISTEXT(L2765),ISTEXT(H2765)),"",L2765/H2765)))</f>
        <v/>
      </c>
    </row>
    <row r="2766" ht="13.35" customHeight="1" s="162">
      <c r="B2766" s="307" t="n"/>
      <c r="C2766" s="307" t="n"/>
      <c r="E2766" s="307" t="n"/>
      <c r="F2766" s="32" t="n"/>
      <c r="G2766" s="33">
        <f>IF(F2766="", "", IF(OR(ISTEXT(H2766),ISTEXT(F2766)),"",H2766/F2766))</f>
        <v/>
      </c>
      <c r="H2766" s="33" t="n"/>
      <c r="I2766" s="33" t="n"/>
      <c r="J2766" s="33">
        <f>IF(I2766="", "", IF(OR(ISTEXT(I2766),ISTEXT($F2766)),"",I2766*$F2766))</f>
        <v/>
      </c>
      <c r="K2766" s="33" t="n"/>
      <c r="L2766" s="33">
        <f>IF(K2766="", "", IF(OR(ISTEXT(K2766),ISTEXT($F2766)),"",K2766*$F2766))</f>
        <v/>
      </c>
      <c r="M2766" s="30">
        <f>IF(OR(H2766="",H2766=0),"",IF(K2766="",IF(J2766="","",IF(OR(ISTEXT(J2766),ISTEXT(H2766)),"",J2766/H2766)),IF(OR(ISTEXT(L2766),ISTEXT(H2766)),"",L2766/H2766)))</f>
        <v/>
      </c>
    </row>
    <row r="2767" ht="13.35" customHeight="1" s="162">
      <c r="B2767" s="307" t="n"/>
      <c r="C2767" s="307" t="n"/>
      <c r="E2767" s="307" t="n"/>
      <c r="F2767" s="32" t="n"/>
      <c r="G2767" s="33">
        <f>IF(F2767="", "", IF(OR(ISTEXT(H2767),ISTEXT(F2767)),"",H2767/F2767))</f>
        <v/>
      </c>
      <c r="H2767" s="33" t="n"/>
      <c r="I2767" s="33" t="n"/>
      <c r="J2767" s="33">
        <f>IF(I2767="", "", IF(OR(ISTEXT(I2767),ISTEXT($F2767)),"",I2767*$F2767))</f>
        <v/>
      </c>
      <c r="K2767" s="33" t="n"/>
      <c r="L2767" s="33">
        <f>IF(K2767="", "", IF(OR(ISTEXT(K2767),ISTEXT($F2767)),"",K2767*$F2767))</f>
        <v/>
      </c>
      <c r="M2767" s="30">
        <f>IF(OR(H2767="",H2767=0),"",IF(K2767="",IF(J2767="","",IF(OR(ISTEXT(J2767),ISTEXT(H2767)),"",J2767/H2767)),IF(OR(ISTEXT(L2767),ISTEXT(H2767)),"",L2767/H2767)))</f>
        <v/>
      </c>
    </row>
    <row r="2768" ht="13.35" customHeight="1" s="162">
      <c r="B2768" s="307" t="n"/>
      <c r="C2768" s="307" t="n"/>
      <c r="E2768" s="307" t="n"/>
      <c r="F2768" s="32" t="n"/>
      <c r="G2768" s="33">
        <f>IF(F2768="", "", IF(OR(ISTEXT(H2768),ISTEXT(F2768)),"",H2768/F2768))</f>
        <v/>
      </c>
      <c r="H2768" s="33" t="n"/>
      <c r="I2768" s="33" t="n"/>
      <c r="J2768" s="33">
        <f>IF(I2768="", "", IF(OR(ISTEXT(I2768),ISTEXT($F2768)),"",I2768*$F2768))</f>
        <v/>
      </c>
      <c r="K2768" s="33" t="n"/>
      <c r="L2768" s="33">
        <f>IF(K2768="", "", IF(OR(ISTEXT(K2768),ISTEXT($F2768)),"",K2768*$F2768))</f>
        <v/>
      </c>
      <c r="M2768" s="30">
        <f>IF(OR(H2768="",H2768=0),"",IF(K2768="",IF(J2768="","",IF(OR(ISTEXT(J2768),ISTEXT(H2768)),"",J2768/H2768)),IF(OR(ISTEXT(L2768),ISTEXT(H2768)),"",L2768/H2768)))</f>
        <v/>
      </c>
    </row>
    <row r="2769" ht="13.35" customHeight="1" s="162">
      <c r="B2769" s="307" t="n"/>
      <c r="C2769" s="307" t="n"/>
      <c r="E2769" s="307" t="n"/>
      <c r="F2769" s="32" t="n"/>
      <c r="G2769" s="33">
        <f>IF(F2769="", "", IF(OR(ISTEXT(H2769),ISTEXT(F2769)),"",H2769/F2769))</f>
        <v/>
      </c>
      <c r="H2769" s="33" t="n"/>
      <c r="I2769" s="33" t="n"/>
      <c r="J2769" s="33">
        <f>IF(I2769="", "", IF(OR(ISTEXT(I2769),ISTEXT($F2769)),"",I2769*$F2769))</f>
        <v/>
      </c>
      <c r="K2769" s="33" t="n"/>
      <c r="L2769" s="33">
        <f>IF(K2769="", "", IF(OR(ISTEXT(K2769),ISTEXT($F2769)),"",K2769*$F2769))</f>
        <v/>
      </c>
      <c r="M2769" s="30">
        <f>IF(OR(H2769="",H2769=0),"",IF(K2769="",IF(J2769="","",IF(OR(ISTEXT(J2769),ISTEXT(H2769)),"",J2769/H2769)),IF(OR(ISTEXT(L2769),ISTEXT(H2769)),"",L2769/H2769)))</f>
        <v/>
      </c>
    </row>
    <row r="2770" ht="13.35" customHeight="1" s="162">
      <c r="B2770" s="307" t="n"/>
      <c r="C2770" s="307" t="n"/>
      <c r="E2770" s="307" t="n"/>
      <c r="F2770" s="32" t="n"/>
      <c r="G2770" s="33">
        <f>IF(F2770="", "", IF(OR(ISTEXT(H2770),ISTEXT(F2770)),"",H2770/F2770))</f>
        <v/>
      </c>
      <c r="H2770" s="33" t="n"/>
      <c r="I2770" s="33" t="n"/>
      <c r="J2770" s="33">
        <f>IF(I2770="", "", IF(OR(ISTEXT(I2770),ISTEXT($F2770)),"",I2770*$F2770))</f>
        <v/>
      </c>
      <c r="K2770" s="33" t="n"/>
      <c r="L2770" s="33">
        <f>IF(K2770="", "", IF(OR(ISTEXT(K2770),ISTEXT($F2770)),"",K2770*$F2770))</f>
        <v/>
      </c>
      <c r="M2770" s="30">
        <f>IF(OR(H2770="",H2770=0),"",IF(K2770="",IF(J2770="","",IF(OR(ISTEXT(J2770),ISTEXT(H2770)),"",J2770/H2770)),IF(OR(ISTEXT(L2770),ISTEXT(H2770)),"",L2770/H2770)))</f>
        <v/>
      </c>
    </row>
    <row r="2771" ht="13.35" customHeight="1" s="162">
      <c r="B2771" s="307" t="n"/>
      <c r="C2771" s="307" t="n"/>
      <c r="E2771" s="307" t="n"/>
      <c r="F2771" s="32" t="n"/>
      <c r="G2771" s="33">
        <f>IF(F2771="", "", IF(OR(ISTEXT(H2771),ISTEXT(F2771)),"",H2771/F2771))</f>
        <v/>
      </c>
      <c r="H2771" s="33" t="n"/>
      <c r="I2771" s="33" t="n"/>
      <c r="J2771" s="33">
        <f>IF(I2771="", "", IF(OR(ISTEXT(I2771),ISTEXT($F2771)),"",I2771*$F2771))</f>
        <v/>
      </c>
      <c r="K2771" s="33" t="n"/>
      <c r="L2771" s="33">
        <f>IF(K2771="", "", IF(OR(ISTEXT(K2771),ISTEXT($F2771)),"",K2771*$F2771))</f>
        <v/>
      </c>
      <c r="M2771" s="30">
        <f>IF(OR(H2771="",H2771=0),"",IF(K2771="",IF(J2771="","",IF(OR(ISTEXT(J2771),ISTEXT(H2771)),"",J2771/H2771)),IF(OR(ISTEXT(L2771),ISTEXT(H2771)),"",L2771/H2771)))</f>
        <v/>
      </c>
    </row>
    <row r="2772" ht="13.35" customHeight="1" s="162">
      <c r="B2772" s="307" t="n"/>
      <c r="C2772" s="307" t="n"/>
      <c r="E2772" s="307" t="n"/>
      <c r="F2772" s="32" t="n"/>
      <c r="G2772" s="33">
        <f>IF(F2772="", "", IF(OR(ISTEXT(H2772),ISTEXT(F2772)),"",H2772/F2772))</f>
        <v/>
      </c>
      <c r="H2772" s="33" t="n"/>
      <c r="I2772" s="33" t="n"/>
      <c r="J2772" s="33">
        <f>IF(I2772="", "", IF(OR(ISTEXT(I2772),ISTEXT($F2772)),"",I2772*$F2772))</f>
        <v/>
      </c>
      <c r="K2772" s="33" t="n"/>
      <c r="L2772" s="33">
        <f>IF(K2772="", "", IF(OR(ISTEXT(K2772),ISTEXT($F2772)),"",K2772*$F2772))</f>
        <v/>
      </c>
      <c r="M2772" s="30">
        <f>IF(OR(H2772="",H2772=0),"",IF(K2772="",IF(J2772="","",IF(OR(ISTEXT(J2772),ISTEXT(H2772)),"",J2772/H2772)),IF(OR(ISTEXT(L2772),ISTEXT(H2772)),"",L2772/H2772)))</f>
        <v/>
      </c>
    </row>
    <row r="2773" ht="13.35" customHeight="1" s="162">
      <c r="B2773" s="307" t="n"/>
      <c r="C2773" s="307" t="n"/>
      <c r="E2773" s="307" t="n"/>
      <c r="F2773" s="32" t="n"/>
      <c r="G2773" s="33">
        <f>IF(F2773="", "", IF(OR(ISTEXT(H2773),ISTEXT(F2773)),"",H2773/F2773))</f>
        <v/>
      </c>
      <c r="H2773" s="33" t="n"/>
      <c r="I2773" s="33" t="n"/>
      <c r="J2773" s="33">
        <f>IF(I2773="", "", IF(OR(ISTEXT(I2773),ISTEXT($F2773)),"",I2773*$F2773))</f>
        <v/>
      </c>
      <c r="K2773" s="33" t="n"/>
      <c r="L2773" s="33">
        <f>IF(K2773="", "", IF(OR(ISTEXT(K2773),ISTEXT($F2773)),"",K2773*$F2773))</f>
        <v/>
      </c>
      <c r="M2773" s="30">
        <f>IF(OR(H2773="",H2773=0),"",IF(K2773="",IF(J2773="","",IF(OR(ISTEXT(J2773),ISTEXT(H2773)),"",J2773/H2773)),IF(OR(ISTEXT(L2773),ISTEXT(H2773)),"",L2773/H2773)))</f>
        <v/>
      </c>
    </row>
    <row r="2774" ht="13.35" customHeight="1" s="162">
      <c r="B2774" s="307" t="n"/>
      <c r="C2774" s="307" t="n"/>
      <c r="E2774" s="307" t="n"/>
      <c r="F2774" s="32" t="n"/>
      <c r="G2774" s="33">
        <f>IF(F2774="", "", IF(OR(ISTEXT(H2774),ISTEXT(F2774)),"",H2774/F2774))</f>
        <v/>
      </c>
      <c r="H2774" s="33" t="n"/>
      <c r="I2774" s="33" t="n"/>
      <c r="J2774" s="33">
        <f>IF(I2774="", "", IF(OR(ISTEXT(I2774),ISTEXT($F2774)),"",I2774*$F2774))</f>
        <v/>
      </c>
      <c r="K2774" s="33" t="n"/>
      <c r="L2774" s="33">
        <f>IF(K2774="", "", IF(OR(ISTEXT(K2774),ISTEXT($F2774)),"",K2774*$F2774))</f>
        <v/>
      </c>
      <c r="M2774" s="30">
        <f>IF(OR(H2774="",H2774=0),"",IF(K2774="",IF(J2774="","",IF(OR(ISTEXT(J2774),ISTEXT(H2774)),"",J2774/H2774)),IF(OR(ISTEXT(L2774),ISTEXT(H2774)),"",L2774/H2774)))</f>
        <v/>
      </c>
    </row>
    <row r="2775" ht="13.35" customHeight="1" s="162">
      <c r="B2775" s="307" t="n"/>
      <c r="C2775" s="307" t="n"/>
      <c r="E2775" s="307" t="n"/>
      <c r="F2775" s="32" t="n"/>
      <c r="G2775" s="33">
        <f>IF(F2775="", "", IF(OR(ISTEXT(H2775),ISTEXT(F2775)),"",H2775/F2775))</f>
        <v/>
      </c>
      <c r="H2775" s="33" t="n"/>
      <c r="I2775" s="33" t="n"/>
      <c r="J2775" s="33">
        <f>IF(I2775="", "", IF(OR(ISTEXT(I2775),ISTEXT($F2775)),"",I2775*$F2775))</f>
        <v/>
      </c>
      <c r="K2775" s="33" t="n"/>
      <c r="L2775" s="33">
        <f>IF(K2775="", "", IF(OR(ISTEXT(K2775),ISTEXT($F2775)),"",K2775*$F2775))</f>
        <v/>
      </c>
      <c r="M2775" s="30">
        <f>IF(OR(H2775="",H2775=0),"",IF(K2775="",IF(J2775="","",IF(OR(ISTEXT(J2775),ISTEXT(H2775)),"",J2775/H2775)),IF(OR(ISTEXT(L2775),ISTEXT(H2775)),"",L2775/H2775)))</f>
        <v/>
      </c>
    </row>
    <row r="2776" ht="13.35" customHeight="1" s="162">
      <c r="B2776" s="307" t="n"/>
      <c r="C2776" s="307" t="n"/>
      <c r="E2776" s="307" t="n"/>
      <c r="F2776" s="32" t="n"/>
      <c r="G2776" s="33">
        <f>IF(F2776="", "", IF(OR(ISTEXT(H2776),ISTEXT(F2776)),"",H2776/F2776))</f>
        <v/>
      </c>
      <c r="H2776" s="33" t="n"/>
      <c r="I2776" s="33" t="n"/>
      <c r="J2776" s="33">
        <f>IF(I2776="", "", IF(OR(ISTEXT(I2776),ISTEXT($F2776)),"",I2776*$F2776))</f>
        <v/>
      </c>
      <c r="K2776" s="33" t="n"/>
      <c r="L2776" s="33">
        <f>IF(K2776="", "", IF(OR(ISTEXT(K2776),ISTEXT($F2776)),"",K2776*$F2776))</f>
        <v/>
      </c>
      <c r="M2776" s="30">
        <f>IF(OR(H2776="",H2776=0),"",IF(K2776="",IF(J2776="","",IF(OR(ISTEXT(J2776),ISTEXT(H2776)),"",J2776/H2776)),IF(OR(ISTEXT(L2776),ISTEXT(H2776)),"",L2776/H2776)))</f>
        <v/>
      </c>
    </row>
    <row r="2777" ht="13.35" customHeight="1" s="162">
      <c r="B2777" s="307" t="n"/>
      <c r="C2777" s="307" t="n"/>
      <c r="E2777" s="307" t="n"/>
      <c r="F2777" s="32" t="n"/>
      <c r="G2777" s="33">
        <f>IF(F2777="", "", IF(OR(ISTEXT(H2777),ISTEXT(F2777)),"",H2777/F2777))</f>
        <v/>
      </c>
      <c r="H2777" s="33" t="n"/>
      <c r="I2777" s="33" t="n"/>
      <c r="J2777" s="33">
        <f>IF(I2777="", "", IF(OR(ISTEXT(I2777),ISTEXT($F2777)),"",I2777*$F2777))</f>
        <v/>
      </c>
      <c r="K2777" s="33" t="n"/>
      <c r="L2777" s="33">
        <f>IF(K2777="", "", IF(OR(ISTEXT(K2777),ISTEXT($F2777)),"",K2777*$F2777))</f>
        <v/>
      </c>
      <c r="M2777" s="30">
        <f>IF(OR(H2777="",H2777=0),"",IF(K2777="",IF(J2777="","",IF(OR(ISTEXT(J2777),ISTEXT(H2777)),"",J2777/H2777)),IF(OR(ISTEXT(L2777),ISTEXT(H2777)),"",L2777/H2777)))</f>
        <v/>
      </c>
    </row>
    <row r="2778" ht="13.35" customHeight="1" s="162">
      <c r="B2778" s="307" t="n"/>
      <c r="C2778" s="307" t="n"/>
      <c r="E2778" s="307" t="n"/>
      <c r="F2778" s="32" t="n"/>
      <c r="G2778" s="33">
        <f>IF(F2778="", "", IF(OR(ISTEXT(H2778),ISTEXT(F2778)),"",H2778/F2778))</f>
        <v/>
      </c>
      <c r="H2778" s="33" t="n"/>
      <c r="I2778" s="33" t="n"/>
      <c r="J2778" s="33">
        <f>IF(I2778="", "", IF(OR(ISTEXT(I2778),ISTEXT($F2778)),"",I2778*$F2778))</f>
        <v/>
      </c>
      <c r="K2778" s="33" t="n"/>
      <c r="L2778" s="33">
        <f>IF(K2778="", "", IF(OR(ISTEXT(K2778),ISTEXT($F2778)),"",K2778*$F2778))</f>
        <v/>
      </c>
      <c r="M2778" s="30">
        <f>IF(OR(H2778="",H2778=0),"",IF(K2778="",IF(J2778="","",IF(OR(ISTEXT(J2778),ISTEXT(H2778)),"",J2778/H2778)),IF(OR(ISTEXT(L2778),ISTEXT(H2778)),"",L2778/H2778)))</f>
        <v/>
      </c>
    </row>
    <row r="2779" ht="13.35" customHeight="1" s="162">
      <c r="B2779" s="307" t="n"/>
      <c r="C2779" s="307" t="n"/>
      <c r="E2779" s="307" t="n"/>
      <c r="F2779" s="32" t="n"/>
      <c r="G2779" s="33">
        <f>IF(F2779="", "", IF(OR(ISTEXT(H2779),ISTEXT(F2779)),"",H2779/F2779))</f>
        <v/>
      </c>
      <c r="H2779" s="33" t="n"/>
      <c r="I2779" s="33" t="n"/>
      <c r="J2779" s="33">
        <f>IF(I2779="", "", IF(OR(ISTEXT(I2779),ISTEXT($F2779)),"",I2779*$F2779))</f>
        <v/>
      </c>
      <c r="K2779" s="33" t="n"/>
      <c r="L2779" s="33">
        <f>IF(K2779="", "", IF(OR(ISTEXT(K2779),ISTEXT($F2779)),"",K2779*$F2779))</f>
        <v/>
      </c>
      <c r="M2779" s="30">
        <f>IF(OR(H2779="",H2779=0),"",IF(K2779="",IF(J2779="","",IF(OR(ISTEXT(J2779),ISTEXT(H2779)),"",J2779/H2779)),IF(OR(ISTEXT(L2779),ISTEXT(H2779)),"",L2779/H2779)))</f>
        <v/>
      </c>
    </row>
    <row r="2780" ht="13.35" customHeight="1" s="162">
      <c r="B2780" s="307" t="n"/>
      <c r="C2780" s="307" t="n"/>
      <c r="E2780" s="307" t="n"/>
      <c r="F2780" s="32" t="n"/>
      <c r="G2780" s="33">
        <f>IF(F2780="", "", IF(OR(ISTEXT(H2780),ISTEXT(F2780)),"",H2780/F2780))</f>
        <v/>
      </c>
      <c r="H2780" s="33" t="n"/>
      <c r="I2780" s="33" t="n"/>
      <c r="J2780" s="33">
        <f>IF(I2780="", "", IF(OR(ISTEXT(I2780),ISTEXT($F2780)),"",I2780*$F2780))</f>
        <v/>
      </c>
      <c r="K2780" s="33" t="n"/>
      <c r="L2780" s="33">
        <f>IF(K2780="", "", IF(OR(ISTEXT(K2780),ISTEXT($F2780)),"",K2780*$F2780))</f>
        <v/>
      </c>
      <c r="M2780" s="30">
        <f>IF(OR(H2780="",H2780=0),"",IF(K2780="",IF(J2780="","",IF(OR(ISTEXT(J2780),ISTEXT(H2780)),"",J2780/H2780)),IF(OR(ISTEXT(L2780),ISTEXT(H2780)),"",L2780/H2780)))</f>
        <v/>
      </c>
    </row>
    <row r="2781" ht="13.35" customHeight="1" s="162">
      <c r="B2781" s="307" t="n"/>
      <c r="C2781" s="307" t="n"/>
      <c r="E2781" s="307" t="n"/>
      <c r="F2781" s="32" t="n"/>
      <c r="G2781" s="33">
        <f>IF(F2781="", "", IF(OR(ISTEXT(H2781),ISTEXT(F2781)),"",H2781/F2781))</f>
        <v/>
      </c>
      <c r="H2781" s="33" t="n"/>
      <c r="I2781" s="33" t="n"/>
      <c r="J2781" s="33">
        <f>IF(I2781="", "", IF(OR(ISTEXT(I2781),ISTEXT($F2781)),"",I2781*$F2781))</f>
        <v/>
      </c>
      <c r="K2781" s="33" t="n"/>
      <c r="L2781" s="33">
        <f>IF(K2781="", "", IF(OR(ISTEXT(K2781),ISTEXT($F2781)),"",K2781*$F2781))</f>
        <v/>
      </c>
      <c r="M2781" s="30">
        <f>IF(OR(H2781="",H2781=0),"",IF(K2781="",IF(J2781="","",IF(OR(ISTEXT(J2781),ISTEXT(H2781)),"",J2781/H2781)),IF(OR(ISTEXT(L2781),ISTEXT(H2781)),"",L2781/H2781)))</f>
        <v/>
      </c>
    </row>
    <row r="2782" ht="13.35" customHeight="1" s="162">
      <c r="B2782" s="307" t="n"/>
      <c r="C2782" s="307" t="n"/>
      <c r="E2782" s="307" t="n"/>
      <c r="F2782" s="32" t="n"/>
      <c r="G2782" s="33">
        <f>IF(F2782="", "", IF(OR(ISTEXT(H2782),ISTEXT(F2782)),"",H2782/F2782))</f>
        <v/>
      </c>
      <c r="H2782" s="33" t="n"/>
      <c r="I2782" s="33" t="n"/>
      <c r="J2782" s="33">
        <f>IF(I2782="", "", IF(OR(ISTEXT(I2782),ISTEXT($F2782)),"",I2782*$F2782))</f>
        <v/>
      </c>
      <c r="K2782" s="33" t="n"/>
      <c r="L2782" s="33">
        <f>IF(K2782="", "", IF(OR(ISTEXT(K2782),ISTEXT($F2782)),"",K2782*$F2782))</f>
        <v/>
      </c>
      <c r="M2782" s="30">
        <f>IF(OR(H2782="",H2782=0),"",IF(K2782="",IF(J2782="","",IF(OR(ISTEXT(J2782),ISTEXT(H2782)),"",J2782/H2782)),IF(OR(ISTEXT(L2782),ISTEXT(H2782)),"",L2782/H2782)))</f>
        <v/>
      </c>
    </row>
    <row r="2783" ht="13.35" customHeight="1" s="162">
      <c r="B2783" s="307" t="n"/>
      <c r="C2783" s="307" t="n"/>
      <c r="E2783" s="307" t="n"/>
      <c r="F2783" s="32" t="n"/>
      <c r="G2783" s="33">
        <f>IF(F2783="", "", IF(OR(ISTEXT(H2783),ISTEXT(F2783)),"",H2783/F2783))</f>
        <v/>
      </c>
      <c r="H2783" s="33" t="n"/>
      <c r="I2783" s="33" t="n"/>
      <c r="J2783" s="33">
        <f>IF(I2783="", "", IF(OR(ISTEXT(I2783),ISTEXT($F2783)),"",I2783*$F2783))</f>
        <v/>
      </c>
      <c r="K2783" s="33" t="n"/>
      <c r="L2783" s="33">
        <f>IF(K2783="", "", IF(OR(ISTEXT(K2783),ISTEXT($F2783)),"",K2783*$F2783))</f>
        <v/>
      </c>
      <c r="M2783" s="30">
        <f>IF(OR(H2783="",H2783=0),"",IF(K2783="",IF(J2783="","",IF(OR(ISTEXT(J2783),ISTEXT(H2783)),"",J2783/H2783)),IF(OR(ISTEXT(L2783),ISTEXT(H2783)),"",L2783/H2783)))</f>
        <v/>
      </c>
    </row>
    <row r="2784" ht="13.35" customHeight="1" s="162">
      <c r="B2784" s="307" t="n"/>
      <c r="C2784" s="307" t="n"/>
      <c r="E2784" s="307" t="n"/>
      <c r="F2784" s="32" t="n"/>
      <c r="G2784" s="33">
        <f>IF(F2784="", "", IF(OR(ISTEXT(H2784),ISTEXT(F2784)),"",H2784/F2784))</f>
        <v/>
      </c>
      <c r="H2784" s="33" t="n"/>
      <c r="I2784" s="33" t="n"/>
      <c r="J2784" s="33">
        <f>IF(I2784="", "", IF(OR(ISTEXT(I2784),ISTEXT($F2784)),"",I2784*$F2784))</f>
        <v/>
      </c>
      <c r="K2784" s="33" t="n"/>
      <c r="L2784" s="33">
        <f>IF(K2784="", "", IF(OR(ISTEXT(K2784),ISTEXT($F2784)),"",K2784*$F2784))</f>
        <v/>
      </c>
      <c r="M2784" s="30">
        <f>IF(OR(H2784="",H2784=0),"",IF(K2784="",IF(J2784="","",IF(OR(ISTEXT(J2784),ISTEXT(H2784)),"",J2784/H2784)),IF(OR(ISTEXT(L2784),ISTEXT(H2784)),"",L2784/H2784)))</f>
        <v/>
      </c>
    </row>
    <row r="2785" ht="13.35" customHeight="1" s="162">
      <c r="B2785" s="307" t="n"/>
      <c r="C2785" s="307" t="n"/>
      <c r="E2785" s="307" t="n"/>
      <c r="F2785" s="32" t="n"/>
      <c r="G2785" s="33">
        <f>IF(F2785="", "", IF(OR(ISTEXT(H2785),ISTEXT(F2785)),"",H2785/F2785))</f>
        <v/>
      </c>
      <c r="H2785" s="33" t="n"/>
      <c r="I2785" s="33" t="n"/>
      <c r="J2785" s="33">
        <f>IF(I2785="", "", IF(OR(ISTEXT(I2785),ISTEXT($F2785)),"",I2785*$F2785))</f>
        <v/>
      </c>
      <c r="K2785" s="33" t="n"/>
      <c r="L2785" s="33">
        <f>IF(K2785="", "", IF(OR(ISTEXT(K2785),ISTEXT($F2785)),"",K2785*$F2785))</f>
        <v/>
      </c>
      <c r="M2785" s="30">
        <f>IF(OR(H2785="",H2785=0),"",IF(K2785="",IF(J2785="","",IF(OR(ISTEXT(J2785),ISTEXT(H2785)),"",J2785/H2785)),IF(OR(ISTEXT(L2785),ISTEXT(H2785)),"",L2785/H2785)))</f>
        <v/>
      </c>
    </row>
    <row r="2786" ht="13.35" customHeight="1" s="162">
      <c r="B2786" s="307" t="n"/>
      <c r="C2786" s="307" t="n"/>
      <c r="E2786" s="307" t="n"/>
      <c r="F2786" s="32" t="n"/>
      <c r="G2786" s="33">
        <f>IF(F2786="", "", IF(OR(ISTEXT(H2786),ISTEXT(F2786)),"",H2786/F2786))</f>
        <v/>
      </c>
      <c r="H2786" s="33" t="n"/>
      <c r="I2786" s="33" t="n"/>
      <c r="J2786" s="33">
        <f>IF(I2786="", "", IF(OR(ISTEXT(I2786),ISTEXT($F2786)),"",I2786*$F2786))</f>
        <v/>
      </c>
      <c r="K2786" s="33" t="n"/>
      <c r="L2786" s="33">
        <f>IF(K2786="", "", IF(OR(ISTEXT(K2786),ISTEXT($F2786)),"",K2786*$F2786))</f>
        <v/>
      </c>
      <c r="M2786" s="30">
        <f>IF(OR(H2786="",H2786=0),"",IF(K2786="",IF(J2786="","",IF(OR(ISTEXT(J2786),ISTEXT(H2786)),"",J2786/H2786)),IF(OR(ISTEXT(L2786),ISTEXT(H2786)),"",L2786/H2786)))</f>
        <v/>
      </c>
    </row>
    <row r="2787" ht="13.35" customHeight="1" s="162">
      <c r="B2787" s="307" t="n"/>
      <c r="C2787" s="307" t="n"/>
      <c r="E2787" s="307" t="n"/>
      <c r="F2787" s="32" t="n"/>
      <c r="G2787" s="33">
        <f>IF(F2787="", "", IF(OR(ISTEXT(H2787),ISTEXT(F2787)),"",H2787/F2787))</f>
        <v/>
      </c>
      <c r="H2787" s="33" t="n"/>
      <c r="I2787" s="33" t="n"/>
      <c r="J2787" s="33">
        <f>IF(I2787="", "", IF(OR(ISTEXT(I2787),ISTEXT($F2787)),"",I2787*$F2787))</f>
        <v/>
      </c>
      <c r="K2787" s="33" t="n"/>
      <c r="L2787" s="33">
        <f>IF(K2787="", "", IF(OR(ISTEXT(K2787),ISTEXT($F2787)),"",K2787*$F2787))</f>
        <v/>
      </c>
      <c r="M2787" s="30">
        <f>IF(OR(H2787="",H2787=0),"",IF(K2787="",IF(J2787="","",IF(OR(ISTEXT(J2787),ISTEXT(H2787)),"",J2787/H2787)),IF(OR(ISTEXT(L2787),ISTEXT(H2787)),"",L2787/H2787)))</f>
        <v/>
      </c>
    </row>
    <row r="2788" ht="13.35" customHeight="1" s="162">
      <c r="B2788" s="307" t="n"/>
      <c r="C2788" s="307" t="n"/>
      <c r="E2788" s="307" t="n"/>
      <c r="F2788" s="32" t="n"/>
      <c r="G2788" s="33">
        <f>IF(F2788="", "", IF(OR(ISTEXT(H2788),ISTEXT(F2788)),"",H2788/F2788))</f>
        <v/>
      </c>
      <c r="H2788" s="33" t="n"/>
      <c r="I2788" s="33" t="n"/>
      <c r="J2788" s="33">
        <f>IF(I2788="", "", IF(OR(ISTEXT(I2788),ISTEXT($F2788)),"",I2788*$F2788))</f>
        <v/>
      </c>
      <c r="K2788" s="33" t="n"/>
      <c r="L2788" s="33">
        <f>IF(K2788="", "", IF(OR(ISTEXT(K2788),ISTEXT($F2788)),"",K2788*$F2788))</f>
        <v/>
      </c>
      <c r="M2788" s="30">
        <f>IF(OR(H2788="",H2788=0),"",IF(K2788="",IF(J2788="","",IF(OR(ISTEXT(J2788),ISTEXT(H2788)),"",J2788/H2788)),IF(OR(ISTEXT(L2788),ISTEXT(H2788)),"",L2788/H2788)))</f>
        <v/>
      </c>
    </row>
    <row r="2789" ht="13.35" customHeight="1" s="162">
      <c r="B2789" s="307" t="n"/>
      <c r="C2789" s="307" t="n"/>
      <c r="E2789" s="307" t="n"/>
      <c r="F2789" s="32" t="n"/>
      <c r="G2789" s="33">
        <f>IF(F2789="", "", IF(OR(ISTEXT(H2789),ISTEXT(F2789)),"",H2789/F2789))</f>
        <v/>
      </c>
      <c r="H2789" s="33" t="n"/>
      <c r="I2789" s="33" t="n"/>
      <c r="J2789" s="33">
        <f>IF(I2789="", "", IF(OR(ISTEXT(I2789),ISTEXT($F2789)),"",I2789*$F2789))</f>
        <v/>
      </c>
      <c r="K2789" s="33" t="n"/>
      <c r="L2789" s="33">
        <f>IF(K2789="", "", IF(OR(ISTEXT(K2789),ISTEXT($F2789)),"",K2789*$F2789))</f>
        <v/>
      </c>
      <c r="M2789" s="30">
        <f>IF(OR(H2789="",H2789=0),"",IF(K2789="",IF(J2789="","",IF(OR(ISTEXT(J2789),ISTEXT(H2789)),"",J2789/H2789)),IF(OR(ISTEXT(L2789),ISTEXT(H2789)),"",L2789/H2789)))</f>
        <v/>
      </c>
    </row>
    <row r="2790" ht="13.35" customHeight="1" s="162">
      <c r="B2790" s="307" t="n"/>
      <c r="C2790" s="307" t="n"/>
      <c r="E2790" s="307" t="n"/>
      <c r="F2790" s="32" t="n"/>
      <c r="G2790" s="33">
        <f>IF(F2790="", "", IF(OR(ISTEXT(H2790),ISTEXT(F2790)),"",H2790/F2790))</f>
        <v/>
      </c>
      <c r="H2790" s="33" t="n"/>
      <c r="I2790" s="33" t="n"/>
      <c r="J2790" s="33">
        <f>IF(I2790="", "", IF(OR(ISTEXT(I2790),ISTEXT($F2790)),"",I2790*$F2790))</f>
        <v/>
      </c>
      <c r="K2790" s="33" t="n"/>
      <c r="L2790" s="33">
        <f>IF(K2790="", "", IF(OR(ISTEXT(K2790),ISTEXT($F2790)),"",K2790*$F2790))</f>
        <v/>
      </c>
      <c r="M2790" s="30">
        <f>IF(OR(H2790="",H2790=0),"",IF(K2790="",IF(J2790="","",IF(OR(ISTEXT(J2790),ISTEXT(H2790)),"",J2790/H2790)),IF(OR(ISTEXT(L2790),ISTEXT(H2790)),"",L2790/H2790)))</f>
        <v/>
      </c>
    </row>
    <row r="2791" ht="13.35" customHeight="1" s="162">
      <c r="B2791" s="307" t="n"/>
      <c r="C2791" s="307" t="n"/>
      <c r="E2791" s="307" t="n"/>
      <c r="F2791" s="32" t="n"/>
      <c r="G2791" s="33">
        <f>IF(F2791="", "", IF(OR(ISTEXT(H2791),ISTEXT(F2791)),"",H2791/F2791))</f>
        <v/>
      </c>
      <c r="H2791" s="33" t="n"/>
      <c r="I2791" s="33" t="n"/>
      <c r="J2791" s="33">
        <f>IF(I2791="", "", IF(OR(ISTEXT(I2791),ISTEXT($F2791)),"",I2791*$F2791))</f>
        <v/>
      </c>
      <c r="K2791" s="33" t="n"/>
      <c r="L2791" s="33">
        <f>IF(K2791="", "", IF(OR(ISTEXT(K2791),ISTEXT($F2791)),"",K2791*$F2791))</f>
        <v/>
      </c>
      <c r="M2791" s="30">
        <f>IF(OR(H2791="",H2791=0),"",IF(K2791="",IF(J2791="","",IF(OR(ISTEXT(J2791),ISTEXT(H2791)),"",J2791/H2791)),IF(OR(ISTEXT(L2791),ISTEXT(H2791)),"",L2791/H2791)))</f>
        <v/>
      </c>
    </row>
    <row r="2792" ht="13.35" customHeight="1" s="162">
      <c r="B2792" s="307" t="n"/>
      <c r="C2792" s="307" t="n"/>
      <c r="E2792" s="307" t="n"/>
      <c r="F2792" s="32" t="n"/>
      <c r="G2792" s="33">
        <f>IF(F2792="", "", IF(OR(ISTEXT(H2792),ISTEXT(F2792)),"",H2792/F2792))</f>
        <v/>
      </c>
      <c r="H2792" s="33" t="n"/>
      <c r="I2792" s="33" t="n"/>
      <c r="J2792" s="33">
        <f>IF(I2792="", "", IF(OR(ISTEXT(I2792),ISTEXT($F2792)),"",I2792*$F2792))</f>
        <v/>
      </c>
      <c r="K2792" s="33" t="n"/>
      <c r="L2792" s="33">
        <f>IF(K2792="", "", IF(OR(ISTEXT(K2792),ISTEXT($F2792)),"",K2792*$F2792))</f>
        <v/>
      </c>
      <c r="M2792" s="30">
        <f>IF(OR(H2792="",H2792=0),"",IF(K2792="",IF(J2792="","",IF(OR(ISTEXT(J2792),ISTEXT(H2792)),"",J2792/H2792)),IF(OR(ISTEXT(L2792),ISTEXT(H2792)),"",L2792/H2792)))</f>
        <v/>
      </c>
    </row>
    <row r="2793" ht="13.35" customHeight="1" s="162">
      <c r="B2793" s="307" t="n"/>
      <c r="C2793" s="307" t="n"/>
      <c r="E2793" s="307" t="n"/>
      <c r="F2793" s="32" t="n"/>
      <c r="G2793" s="33">
        <f>IF(F2793="", "", IF(OR(ISTEXT(H2793),ISTEXT(F2793)),"",H2793/F2793))</f>
        <v/>
      </c>
      <c r="H2793" s="33" t="n"/>
      <c r="I2793" s="33" t="n"/>
      <c r="J2793" s="33">
        <f>IF(I2793="", "", IF(OR(ISTEXT(I2793),ISTEXT($F2793)),"",I2793*$F2793))</f>
        <v/>
      </c>
      <c r="K2793" s="33" t="n"/>
      <c r="L2793" s="33">
        <f>IF(K2793="", "", IF(OR(ISTEXT(K2793),ISTEXT($F2793)),"",K2793*$F2793))</f>
        <v/>
      </c>
      <c r="M2793" s="30">
        <f>IF(OR(H2793="",H2793=0),"",IF(K2793="",IF(J2793="","",IF(OR(ISTEXT(J2793),ISTEXT(H2793)),"",J2793/H2793)),IF(OR(ISTEXT(L2793),ISTEXT(H2793)),"",L2793/H2793)))</f>
        <v/>
      </c>
    </row>
    <row r="2794" ht="13.35" customHeight="1" s="162">
      <c r="B2794" s="307" t="n"/>
      <c r="C2794" s="307" t="n"/>
      <c r="E2794" s="307" t="n"/>
      <c r="F2794" s="32" t="n"/>
      <c r="G2794" s="33">
        <f>IF(F2794="", "", IF(OR(ISTEXT(H2794),ISTEXT(F2794)),"",H2794/F2794))</f>
        <v/>
      </c>
      <c r="H2794" s="33" t="n"/>
      <c r="I2794" s="33" t="n"/>
      <c r="J2794" s="33">
        <f>IF(I2794="", "", IF(OR(ISTEXT(I2794),ISTEXT($F2794)),"",I2794*$F2794))</f>
        <v/>
      </c>
      <c r="K2794" s="33" t="n"/>
      <c r="L2794" s="33">
        <f>IF(K2794="", "", IF(OR(ISTEXT(K2794),ISTEXT($F2794)),"",K2794*$F2794))</f>
        <v/>
      </c>
      <c r="M2794" s="30">
        <f>IF(OR(H2794="",H2794=0),"",IF(K2794="",IF(J2794="","",IF(OR(ISTEXT(J2794),ISTEXT(H2794)),"",J2794/H2794)),IF(OR(ISTEXT(L2794),ISTEXT(H2794)),"",L2794/H2794)))</f>
        <v/>
      </c>
    </row>
    <row r="2795" ht="13.35" customHeight="1" s="162">
      <c r="B2795" s="307" t="n"/>
      <c r="C2795" s="307" t="n"/>
      <c r="E2795" s="307" t="n"/>
      <c r="F2795" s="32" t="n"/>
      <c r="G2795" s="33">
        <f>IF(F2795="", "", IF(OR(ISTEXT(H2795),ISTEXT(F2795)),"",H2795/F2795))</f>
        <v/>
      </c>
      <c r="H2795" s="33" t="n"/>
      <c r="I2795" s="33" t="n"/>
      <c r="J2795" s="33">
        <f>IF(I2795="", "", IF(OR(ISTEXT(I2795),ISTEXT($F2795)),"",I2795*$F2795))</f>
        <v/>
      </c>
      <c r="K2795" s="33" t="n"/>
      <c r="L2795" s="33">
        <f>IF(K2795="", "", IF(OR(ISTEXT(K2795),ISTEXT($F2795)),"",K2795*$F2795))</f>
        <v/>
      </c>
      <c r="M2795" s="30">
        <f>IF(OR(H2795="",H2795=0),"",IF(K2795="",IF(J2795="","",IF(OR(ISTEXT(J2795),ISTEXT(H2795)),"",J2795/H2795)),IF(OR(ISTEXT(L2795),ISTEXT(H2795)),"",L2795/H2795)))</f>
        <v/>
      </c>
    </row>
    <row r="2796" ht="13.35" customHeight="1" s="162">
      <c r="B2796" s="307" t="n"/>
      <c r="C2796" s="307" t="n"/>
      <c r="E2796" s="307" t="n"/>
      <c r="F2796" s="32" t="n"/>
      <c r="G2796" s="33">
        <f>IF(F2796="", "", IF(OR(ISTEXT(H2796),ISTEXT(F2796)),"",H2796/F2796))</f>
        <v/>
      </c>
      <c r="H2796" s="33" t="n"/>
      <c r="I2796" s="33" t="n"/>
      <c r="J2796" s="33">
        <f>IF(I2796="", "", IF(OR(ISTEXT(I2796),ISTEXT($F2796)),"",I2796*$F2796))</f>
        <v/>
      </c>
      <c r="K2796" s="33" t="n"/>
      <c r="L2796" s="33">
        <f>IF(K2796="", "", IF(OR(ISTEXT(K2796),ISTEXT($F2796)),"",K2796*$F2796))</f>
        <v/>
      </c>
      <c r="M2796" s="30">
        <f>IF(OR(H2796="",H2796=0),"",IF(K2796="",IF(J2796="","",IF(OR(ISTEXT(J2796),ISTEXT(H2796)),"",J2796/H2796)),IF(OR(ISTEXT(L2796),ISTEXT(H2796)),"",L2796/H2796)))</f>
        <v/>
      </c>
    </row>
    <row r="2797" ht="13.35" customHeight="1" s="162">
      <c r="B2797" s="307" t="n"/>
      <c r="C2797" s="307" t="n"/>
      <c r="E2797" s="307" t="n"/>
      <c r="F2797" s="32" t="n"/>
      <c r="G2797" s="33">
        <f>IF(F2797="", "", IF(OR(ISTEXT(H2797),ISTEXT(F2797)),"",H2797/F2797))</f>
        <v/>
      </c>
      <c r="H2797" s="33" t="n"/>
      <c r="I2797" s="33" t="n"/>
      <c r="J2797" s="33">
        <f>IF(I2797="", "", IF(OR(ISTEXT(I2797),ISTEXT($F2797)),"",I2797*$F2797))</f>
        <v/>
      </c>
      <c r="K2797" s="33" t="n"/>
      <c r="L2797" s="33">
        <f>IF(K2797="", "", IF(OR(ISTEXT(K2797),ISTEXT($F2797)),"",K2797*$F2797))</f>
        <v/>
      </c>
      <c r="M2797" s="30">
        <f>IF(OR(H2797="",H2797=0),"",IF(K2797="",IF(J2797="","",IF(OR(ISTEXT(J2797),ISTEXT(H2797)),"",J2797/H2797)),IF(OR(ISTEXT(L2797),ISTEXT(H2797)),"",L2797/H2797)))</f>
        <v/>
      </c>
    </row>
    <row r="2798" ht="13.35" customHeight="1" s="162">
      <c r="B2798" s="307" t="n"/>
      <c r="C2798" s="307" t="n"/>
      <c r="E2798" s="307" t="n"/>
      <c r="F2798" s="32" t="n"/>
      <c r="G2798" s="33">
        <f>IF(F2798="", "", IF(OR(ISTEXT(H2798),ISTEXT(F2798)),"",H2798/F2798))</f>
        <v/>
      </c>
      <c r="H2798" s="33" t="n"/>
      <c r="I2798" s="33" t="n"/>
      <c r="J2798" s="33">
        <f>IF(I2798="", "", IF(OR(ISTEXT(I2798),ISTEXT($F2798)),"",I2798*$F2798))</f>
        <v/>
      </c>
      <c r="K2798" s="33" t="n"/>
      <c r="L2798" s="33">
        <f>IF(K2798="", "", IF(OR(ISTEXT(K2798),ISTEXT($F2798)),"",K2798*$F2798))</f>
        <v/>
      </c>
      <c r="M2798" s="30">
        <f>IF(OR(H2798="",H2798=0),"",IF(K2798="",IF(J2798="","",IF(OR(ISTEXT(J2798),ISTEXT(H2798)),"",J2798/H2798)),IF(OR(ISTEXT(L2798),ISTEXT(H2798)),"",L2798/H2798)))</f>
        <v/>
      </c>
    </row>
    <row r="2799" ht="13.35" customHeight="1" s="162">
      <c r="B2799" s="307" t="n"/>
      <c r="C2799" s="307" t="n"/>
      <c r="E2799" s="307" t="n"/>
      <c r="F2799" s="32" t="n"/>
      <c r="G2799" s="33">
        <f>IF(F2799="", "", IF(OR(ISTEXT(H2799),ISTEXT(F2799)),"",H2799/F2799))</f>
        <v/>
      </c>
      <c r="H2799" s="33" t="n"/>
      <c r="I2799" s="33" t="n"/>
      <c r="J2799" s="33">
        <f>IF(I2799="", "", IF(OR(ISTEXT(I2799),ISTEXT($F2799)),"",I2799*$F2799))</f>
        <v/>
      </c>
      <c r="K2799" s="33" t="n"/>
      <c r="L2799" s="33">
        <f>IF(K2799="", "", IF(OR(ISTEXT(K2799),ISTEXT($F2799)),"",K2799*$F2799))</f>
        <v/>
      </c>
      <c r="M2799" s="30">
        <f>IF(OR(H2799="",H2799=0),"",IF(K2799="",IF(J2799="","",IF(OR(ISTEXT(J2799),ISTEXT(H2799)),"",J2799/H2799)),IF(OR(ISTEXT(L2799),ISTEXT(H2799)),"",L2799/H2799)))</f>
        <v/>
      </c>
    </row>
    <row r="2800" ht="13.35" customHeight="1" s="162">
      <c r="B2800" s="307" t="n"/>
      <c r="C2800" s="307" t="n"/>
      <c r="E2800" s="307" t="n"/>
      <c r="F2800" s="32" t="n"/>
      <c r="G2800" s="33">
        <f>IF(F2800="", "", IF(OR(ISTEXT(H2800),ISTEXT(F2800)),"",H2800/F2800))</f>
        <v/>
      </c>
      <c r="H2800" s="33" t="n"/>
      <c r="I2800" s="33" t="n"/>
      <c r="J2800" s="33">
        <f>IF(I2800="", "", IF(OR(ISTEXT(I2800),ISTEXT($F2800)),"",I2800*$F2800))</f>
        <v/>
      </c>
      <c r="K2800" s="33" t="n"/>
      <c r="L2800" s="33">
        <f>IF(K2800="", "", IF(OR(ISTEXT(K2800),ISTEXT($F2800)),"",K2800*$F2800))</f>
        <v/>
      </c>
      <c r="M2800" s="30">
        <f>IF(OR(H2800="",H2800=0),"",IF(K2800="",IF(J2800="","",IF(OR(ISTEXT(J2800),ISTEXT(H2800)),"",J2800/H2800)),IF(OR(ISTEXT(L2800),ISTEXT(H2800)),"",L2800/H2800)))</f>
        <v/>
      </c>
    </row>
    <row r="2801" ht="13.35" customHeight="1" s="162">
      <c r="B2801" s="307" t="n"/>
      <c r="C2801" s="307" t="n"/>
      <c r="E2801" s="307" t="n"/>
      <c r="F2801" s="32" t="n"/>
      <c r="G2801" s="33">
        <f>IF(F2801="", "", IF(OR(ISTEXT(H2801),ISTEXT(F2801)),"",H2801/F2801))</f>
        <v/>
      </c>
      <c r="H2801" s="33" t="n"/>
      <c r="I2801" s="33" t="n"/>
      <c r="J2801" s="33">
        <f>IF(I2801="", "", IF(OR(ISTEXT(I2801),ISTEXT($F2801)),"",I2801*$F2801))</f>
        <v/>
      </c>
      <c r="K2801" s="33" t="n"/>
      <c r="L2801" s="33">
        <f>IF(K2801="", "", IF(OR(ISTEXT(K2801),ISTEXT($F2801)),"",K2801*$F2801))</f>
        <v/>
      </c>
      <c r="M2801" s="30">
        <f>IF(OR(H2801="",H2801=0),"",IF(K2801="",IF(J2801="","",IF(OR(ISTEXT(J2801),ISTEXT(H2801)),"",J2801/H2801)),IF(OR(ISTEXT(L2801),ISTEXT(H2801)),"",L2801/H2801)))</f>
        <v/>
      </c>
    </row>
    <row r="2802" ht="13.35" customHeight="1" s="162">
      <c r="B2802" s="42" t="n"/>
      <c r="C2802" s="231" t="inlineStr">
        <is>
          <t>Subtotal (this page)</t>
        </is>
      </c>
      <c r="D2802" s="159" t="n"/>
      <c r="E2802" s="42" t="n"/>
      <c r="F2802" s="42" t="n"/>
      <c r="G2802" s="43" t="n"/>
      <c r="H2802" s="43">
        <f>IF(SUM(H2764:H2801)=0,"",SUM(H2764:H2801))</f>
        <v/>
      </c>
      <c r="I2802" s="43" t="n"/>
      <c r="J2802" s="43">
        <f>IF(SUM(J2764:J2801)=0,"",SUM(J2764:J2801))</f>
        <v/>
      </c>
      <c r="K2802" s="43" t="n"/>
      <c r="L2802" s="43">
        <f>IF(SUM(L2764:L2801)=0,"",SUM(L2764:L2801))</f>
        <v/>
      </c>
      <c r="M2802" s="35">
        <f>IF(OR(H2802="",H2802=0),"",IF(L2802="",IF(J2802="","",IF(OR(ISTEXT(J2802),ISTEXT(H2802)),"",J2802/H2802)),IF(OR(ISTEXT(L2802),ISTEXT(H2802)),"",L2802/H2802)))</f>
        <v/>
      </c>
    </row>
    <row r="2803" ht="13.35" customHeight="1" s="162">
      <c r="B2803" s="188" t="inlineStr">
        <is>
          <t>Return Air Inlets (cont.)</t>
        </is>
      </c>
      <c r="C2803" s="174" t="n"/>
      <c r="D2803" s="174" t="n"/>
      <c r="E2803" s="174" t="n"/>
      <c r="F2803" s="173" t="n"/>
      <c r="G2803" s="233" t="inlineStr">
        <is>
          <t>Design VEL</t>
        </is>
      </c>
      <c r="H2803" s="194" t="inlineStr">
        <is>
          <t>Design CFM</t>
        </is>
      </c>
      <c r="I2803" s="188" t="inlineStr">
        <is>
          <t>Initial</t>
        </is>
      </c>
      <c r="J2803" s="173" t="n"/>
      <c r="K2803" s="188" t="inlineStr">
        <is>
          <t>Final</t>
        </is>
      </c>
      <c r="L2803" s="173" t="n"/>
      <c r="M2803" s="188" t="inlineStr">
        <is>
          <t>%</t>
        </is>
      </c>
    </row>
    <row r="2804" ht="13.35" customHeight="1" s="162">
      <c r="B2804" s="153" t="inlineStr">
        <is>
          <t>No.</t>
        </is>
      </c>
      <c r="C2804" s="188" t="inlineStr">
        <is>
          <t>Area Served</t>
        </is>
      </c>
      <c r="D2804" s="188" t="inlineStr">
        <is>
          <t>Type</t>
        </is>
      </c>
      <c r="E2804" s="188" t="inlineStr">
        <is>
          <t>Size</t>
        </is>
      </c>
      <c r="F2804" s="188" t="inlineStr">
        <is>
          <t>Ak</t>
        </is>
      </c>
      <c r="G2804" s="440" t="n"/>
      <c r="H2804" s="440" t="n"/>
      <c r="I2804" s="188" t="inlineStr">
        <is>
          <t>VEL</t>
        </is>
      </c>
      <c r="J2804" s="188" t="inlineStr">
        <is>
          <t>CFM</t>
        </is>
      </c>
      <c r="K2804" s="188" t="inlineStr">
        <is>
          <t>VEL</t>
        </is>
      </c>
      <c r="L2804" s="188" t="inlineStr">
        <is>
          <t>CFM</t>
        </is>
      </c>
      <c r="M2804" s="440" t="n"/>
    </row>
    <row r="2805" ht="13.35" customHeight="1" s="162">
      <c r="B2805" s="31" t="n"/>
      <c r="C2805" s="31" t="n"/>
      <c r="E2805" s="31" t="n"/>
      <c r="F2805" s="32" t="n"/>
      <c r="G2805" s="33">
        <f>IF(F2805="", "", IF(OR(ISTEXT(H2805),ISTEXT(F2805)),"",H2805/F2805))</f>
        <v/>
      </c>
      <c r="H2805" s="33" t="n"/>
      <c r="I2805" s="33" t="n"/>
      <c r="J2805" s="33">
        <f>IF(I2805="", "", IF(OR(ISTEXT(I2805),ISTEXT($F2805)),"",I2805*$F2805))</f>
        <v/>
      </c>
      <c r="K2805" s="33" t="n"/>
      <c r="L2805" s="33">
        <f>IF(K2805="", "", IF(OR(ISTEXT(K2805),ISTEXT($F2805)),"",K2805*$F2805))</f>
        <v/>
      </c>
      <c r="M2805" s="30">
        <f>IF(OR(H2805="",H2805=0),"",IF(K2805="",IF(J2805="","",IF(OR(ISTEXT(J2805),ISTEXT(H2805)),"",J2805/H2805)),IF(OR(ISTEXT(L2805),ISTEXT(H2805)),"",L2805/H2805)))</f>
        <v/>
      </c>
    </row>
    <row r="2806" ht="13.35" customHeight="1" s="162">
      <c r="B2806" s="31" t="n"/>
      <c r="C2806" s="31" t="n"/>
      <c r="E2806" s="31" t="n"/>
      <c r="F2806" s="32" t="n"/>
      <c r="G2806" s="33">
        <f>IF(F2806="", "", IF(OR(ISTEXT(H2806),ISTEXT(F2806)),"",H2806/F2806))</f>
        <v/>
      </c>
      <c r="H2806" s="33" t="n"/>
      <c r="I2806" s="33" t="n"/>
      <c r="J2806" s="33">
        <f>IF(I2806="", "", IF(OR(ISTEXT(I2806),ISTEXT($F2806)),"",I2806*$F2806))</f>
        <v/>
      </c>
      <c r="K2806" s="33" t="n"/>
      <c r="L2806" s="33">
        <f>IF(K2806="", "", IF(OR(ISTEXT(K2806),ISTEXT($F2806)),"",K2806*$F2806))</f>
        <v/>
      </c>
      <c r="M2806" s="30">
        <f>IF(OR(H2806="",H2806=0),"",IF(K2806="",IF(J2806="","",IF(OR(ISTEXT(J2806),ISTEXT(H2806)),"",J2806/H2806)),IF(OR(ISTEXT(L2806),ISTEXT(H2806)),"",L2806/H2806)))</f>
        <v/>
      </c>
    </row>
    <row r="2807" ht="13.35" customHeight="1" s="162">
      <c r="B2807" s="31" t="n"/>
      <c r="C2807" s="31" t="n"/>
      <c r="E2807" s="31" t="n"/>
      <c r="F2807" s="32" t="n"/>
      <c r="G2807" s="33">
        <f>IF(F2807="", "", IF(OR(ISTEXT(H2807),ISTEXT(F2807)),"",H2807/F2807))</f>
        <v/>
      </c>
      <c r="H2807" s="33" t="n"/>
      <c r="I2807" s="33" t="n"/>
      <c r="J2807" s="33">
        <f>IF(I2807="", "", IF(OR(ISTEXT(I2807),ISTEXT($F2807)),"",I2807*$F2807))</f>
        <v/>
      </c>
      <c r="K2807" s="33" t="n"/>
      <c r="L2807" s="33">
        <f>IF(K2807="", "", IF(OR(ISTEXT(K2807),ISTEXT($F2807)),"",K2807*$F2807))</f>
        <v/>
      </c>
      <c r="M2807" s="30">
        <f>IF(OR(H2807="",H2807=0),"",IF(K2807="",IF(J2807="","",IF(OR(ISTEXT(J2807),ISTEXT(H2807)),"",J2807/H2807)),IF(OR(ISTEXT(L2807),ISTEXT(H2807)),"",L2807/H2807)))</f>
        <v/>
      </c>
    </row>
    <row r="2808" ht="13.35" customHeight="1" s="162">
      <c r="B2808" s="31" t="n"/>
      <c r="C2808" s="31" t="n"/>
      <c r="E2808" s="31" t="n"/>
      <c r="F2808" s="32" t="n"/>
      <c r="G2808" s="33">
        <f>IF(F2808="", "", IF(OR(ISTEXT(H2808),ISTEXT(F2808)),"",H2808/F2808))</f>
        <v/>
      </c>
      <c r="H2808" s="33" t="n"/>
      <c r="I2808" s="33" t="n"/>
      <c r="J2808" s="33">
        <f>IF(I2808="", "", IF(OR(ISTEXT(I2808),ISTEXT($F2808)),"",I2808*$F2808))</f>
        <v/>
      </c>
      <c r="K2808" s="33" t="n"/>
      <c r="L2808" s="33">
        <f>IF(K2808="", "", IF(OR(ISTEXT(K2808),ISTEXT($F2808)),"",K2808*$F2808))</f>
        <v/>
      </c>
      <c r="M2808" s="30">
        <f>IF(OR(H2808="",H2808=0),"",IF(K2808="",IF(J2808="","",IF(OR(ISTEXT(J2808),ISTEXT(H2808)),"",J2808/H2808)),IF(OR(ISTEXT(L2808),ISTEXT(H2808)),"",L2808/H2808)))</f>
        <v/>
      </c>
    </row>
    <row r="2809" ht="13.35" customHeight="1" s="162">
      <c r="B2809" s="42" t="n"/>
      <c r="C2809" s="231" t="inlineStr">
        <is>
          <t>Subtotal (this page)</t>
        </is>
      </c>
      <c r="D2809" s="159" t="n"/>
      <c r="E2809" s="42" t="n"/>
      <c r="F2809" s="42" t="n"/>
      <c r="G2809" s="43" t="n"/>
      <c r="H2809" s="43">
        <f>IF(SUM(H2805:H2808)=0,"",SUM(H2805:H2808))</f>
        <v/>
      </c>
      <c r="I2809" s="42" t="n"/>
      <c r="J2809" s="43">
        <f>IF(SUM(J2805:J2808)=0,"",SUM(J2805:J2808))</f>
        <v/>
      </c>
      <c r="K2809" s="42" t="n"/>
      <c r="L2809" s="43">
        <f>IF(SUM(L2805:L2808)=0,"",SUM(L2805:L2808))</f>
        <v/>
      </c>
      <c r="M2809" s="35">
        <f>IF(OR(H2809="",H2809=0),"",IF(L2809="",IF(J2809="","",IF(OR(ISTEXT(J2809),ISTEXT(H2809)),"",J2809/H2809)),IF(OR(ISTEXT(L2809),ISTEXT(H2809)),"",L2809/H2809)))</f>
        <v/>
      </c>
    </row>
    <row r="2810" ht="13.35" customHeight="1" s="162">
      <c r="B2810" s="188" t="inlineStr">
        <is>
          <t>Remarks (cont.)</t>
        </is>
      </c>
      <c r="C2810" s="173" t="n"/>
      <c r="D2810" s="154" t="n"/>
      <c r="E2810" s="174" t="n"/>
      <c r="F2810" s="174" t="n"/>
      <c r="G2810" s="174" t="n"/>
      <c r="H2810" s="174" t="n"/>
      <c r="I2810" s="174" t="n"/>
      <c r="J2810" s="174" t="n"/>
      <c r="K2810" s="174" t="n"/>
      <c r="L2810" s="174" t="n"/>
      <c r="M2810" s="173" t="n"/>
    </row>
    <row r="2811" ht="13.35" customHeight="1" s="162">
      <c r="B2811" s="154" t="n"/>
      <c r="C2811" s="174" t="n"/>
      <c r="D2811" s="174" t="n"/>
      <c r="E2811" s="174" t="n"/>
      <c r="F2811" s="174" t="n"/>
      <c r="G2811" s="174" t="n"/>
      <c r="H2811" s="174" t="n"/>
      <c r="I2811" s="174" t="n"/>
      <c r="J2811" s="174" t="n"/>
      <c r="K2811" s="174" t="n"/>
      <c r="L2811" s="174" t="n"/>
      <c r="M2811" s="173" t="n"/>
    </row>
    <row r="2812" ht="13.35" customHeight="1" s="162">
      <c r="B2812" s="200" t="inlineStr">
        <is>
          <t>System</t>
        </is>
      </c>
      <c r="C2812" s="403" t="n"/>
      <c r="D2812" s="209">
        <f>IF('{Equipment Data Entry}'!B34="","",'{Equipment Data Entry}'!B34)</f>
        <v/>
      </c>
      <c r="E2812" s="418" t="n"/>
      <c r="F2812" s="403" t="n"/>
      <c r="G2812" s="200" t="inlineStr">
        <is>
          <t>Service</t>
        </is>
      </c>
      <c r="H2812" s="403" t="n"/>
      <c r="I2812" s="210">
        <f>IF('{Equipment Data Entry}'!C34="","",'{Equipment Data Entry}'!C34)</f>
        <v/>
      </c>
      <c r="J2812" s="418" t="n"/>
      <c r="K2812" s="418" t="n"/>
      <c r="L2812" s="418" t="n"/>
      <c r="M2812" s="403" t="n"/>
    </row>
    <row r="2813" ht="13.35" customHeight="1" s="162">
      <c r="B2813" s="422" t="n"/>
      <c r="C2813" s="423" t="n"/>
      <c r="D2813" s="422" t="n"/>
      <c r="E2813" s="424" t="n"/>
      <c r="F2813" s="423" t="n"/>
      <c r="G2813" s="422" t="n"/>
      <c r="H2813" s="423" t="n"/>
      <c r="I2813" s="422" t="n"/>
      <c r="J2813" s="424" t="n"/>
      <c r="K2813" s="424" t="n"/>
      <c r="L2813" s="424" t="n"/>
      <c r="M2813" s="423" t="n"/>
    </row>
    <row r="2814" ht="13.35" customHeight="1" s="162">
      <c r="B2814" s="425" t="inlineStr">
        <is>
          <t>Drive Type:</t>
        </is>
      </c>
      <c r="D2814" s="426" t="n"/>
      <c r="E2814" s="425" t="inlineStr">
        <is>
          <t>Rotation – Design:</t>
        </is>
      </c>
      <c r="G2814" s="426" t="n"/>
      <c r="I2814" s="425" t="inlineStr">
        <is>
          <t>Actual:</t>
        </is>
      </c>
      <c r="J2814" s="426" t="n"/>
    </row>
    <row r="2815" ht="13.35" customHeight="1" s="162">
      <c r="B2815" s="200" t="inlineStr">
        <is>
          <t>Unit Data</t>
        </is>
      </c>
      <c r="C2815" s="400" t="n"/>
      <c r="D2815" s="400" t="n"/>
      <c r="E2815" s="400" t="n"/>
      <c r="F2815" s="400" t="n"/>
      <c r="G2815" s="401" t="n"/>
      <c r="I2815" s="200" t="inlineStr">
        <is>
          <t>Design and Performance Data</t>
        </is>
      </c>
      <c r="J2815" s="400" t="n"/>
      <c r="K2815" s="400" t="n"/>
      <c r="L2815" s="401" t="n"/>
      <c r="M2815" s="283" t="n"/>
    </row>
    <row r="2816" ht="13.35" customHeight="1" s="162">
      <c r="B2816" s="199" t="inlineStr">
        <is>
          <t>Manufacturer</t>
        </is>
      </c>
      <c r="C2816" s="401" t="n"/>
      <c r="D2816" s="204">
        <f>IF('{Equipment Data Entry}'!E34="","",'{Equipment Data Entry}'!E34)</f>
        <v/>
      </c>
      <c r="E2816" s="400" t="n"/>
      <c r="F2816" s="400" t="n"/>
      <c r="G2816" s="401" t="n"/>
      <c r="I2816" s="199" t="inlineStr">
        <is>
          <t>Design Criteria</t>
        </is>
      </c>
      <c r="J2816" s="401" t="n"/>
      <c r="K2816" s="199" t="inlineStr">
        <is>
          <t>Design</t>
        </is>
      </c>
      <c r="L2816" s="199" t="inlineStr">
        <is>
          <t>Actual</t>
        </is>
      </c>
    </row>
    <row r="2817" ht="13.35" customHeight="1" s="162">
      <c r="B2817" s="199" t="inlineStr">
        <is>
          <t>Model Number</t>
        </is>
      </c>
      <c r="C2817" s="401" t="n"/>
      <c r="D2817" s="204">
        <f>IF('{Equipment Data Entry}'!F34="","",'{Equipment Data Entry}'!F34)</f>
        <v/>
      </c>
      <c r="E2817" s="400" t="n"/>
      <c r="F2817" s="400" t="n"/>
      <c r="G2817" s="401" t="n"/>
      <c r="I2817" s="199" t="inlineStr">
        <is>
          <t>Total Airflow</t>
        </is>
      </c>
      <c r="J2817" s="401" t="n"/>
      <c r="K2817" s="24">
        <f>H2851</f>
        <v/>
      </c>
      <c r="L2817" s="24">
        <f>L2851</f>
        <v/>
      </c>
      <c r="M2817" s="22">
        <f>IF(OR(L2817="",K2817="",K2817=0),"",IF(OR(ISTEXT(L2817),ISTEXT(K2817)),"",L2817/K2817))</f>
        <v/>
      </c>
    </row>
    <row r="2818" ht="13.35" customHeight="1" s="162">
      <c r="B2818" s="199" t="inlineStr">
        <is>
          <t>Serial Number</t>
        </is>
      </c>
      <c r="C2818" s="401" t="n"/>
      <c r="D2818" s="204" t="n"/>
      <c r="E2818" s="400" t="n"/>
      <c r="F2818" s="400" t="n"/>
      <c r="G2818" s="401" t="n"/>
      <c r="I2818" s="199" t="inlineStr">
        <is>
          <t>Outside Airflow</t>
        </is>
      </c>
      <c r="J2818" s="401" t="n"/>
      <c r="K2818" s="24">
        <f>IF(N(H2859)=0,"",H2859)</f>
        <v/>
      </c>
      <c r="L2818" s="24">
        <f>L2859</f>
        <v/>
      </c>
      <c r="M2818" s="22">
        <f>IF(OR(L2818="",K2818="",K2818=0),"",IF(OR(ISTEXT(L2818),ISTEXT(K2818)),"",L2818/K2818))</f>
        <v/>
      </c>
    </row>
    <row r="2819" ht="13.35" customHeight="1" s="162">
      <c r="B2819" s="199" t="inlineStr">
        <is>
          <t>Area Served</t>
        </is>
      </c>
      <c r="C2819" s="401" t="n"/>
      <c r="D2819" s="204">
        <f>I2812</f>
        <v/>
      </c>
      <c r="E2819" s="400" t="n"/>
      <c r="F2819" s="400" t="n"/>
      <c r="G2819" s="401" t="n"/>
      <c r="I2819" s="199" t="inlineStr">
        <is>
          <t>Return Airflow</t>
        </is>
      </c>
      <c r="J2819" s="401" t="n"/>
      <c r="K2819" s="24">
        <f>IF(K2817="","",IF(ISTEXT(K2817),"",K2817-N(K2818)))</f>
        <v/>
      </c>
      <c r="L2819" s="24">
        <f>IF(L2817="","",IF(ISTEXT(L2817),"",L2817-N(L2818)))</f>
        <v/>
      </c>
    </row>
    <row r="2820" ht="13.35" customHeight="1" s="162">
      <c r="B2820" s="199" t="inlineStr">
        <is>
          <t>Location</t>
        </is>
      </c>
      <c r="C2820" s="401" t="n"/>
      <c r="D2820" s="204">
        <f>IF('{Equipment Data Entry}'!D34="","",'{Equipment Data Entry}'!D34)</f>
        <v/>
      </c>
      <c r="E2820" s="400" t="n"/>
      <c r="F2820" s="400" t="n"/>
      <c r="G2820" s="401" t="n"/>
      <c r="I2820" s="199" t="inlineStr">
        <is>
          <t>Unit ESP</t>
        </is>
      </c>
      <c r="J2820" s="401" t="n"/>
      <c r="K2820" s="71">
        <f>IF('{Equipment Data Entry}'!H34="","",'{Equipment Data Entry}'!H34)</f>
        <v/>
      </c>
      <c r="L2820" s="29">
        <f>I2837</f>
        <v/>
      </c>
    </row>
    <row r="2821" ht="13.35" customHeight="1" s="162">
      <c r="I2821" s="199" t="inlineStr">
        <is>
          <t>Fan RPMs</t>
        </is>
      </c>
      <c r="J2821" s="401" t="n"/>
      <c r="K2821" s="24">
        <f>IF('{Equipment Data Entry}'!I34="","",'{Equipment Data Entry}'!I34)</f>
        <v/>
      </c>
      <c r="L2821" s="24">
        <f>IF(L2830="","",L2830)</f>
        <v/>
      </c>
    </row>
    <row r="2822" ht="13.35" customHeight="1" s="162">
      <c r="B2822" s="200" t="inlineStr">
        <is>
          <t>Motor Data</t>
        </is>
      </c>
      <c r="C2822" s="400" t="n"/>
      <c r="D2822" s="400" t="n"/>
      <c r="E2822" s="400" t="n"/>
      <c r="F2822" s="400" t="n"/>
      <c r="G2822" s="401" t="n"/>
      <c r="I2822" s="199" t="inlineStr">
        <is>
          <t>Filter Type/Size/Qty</t>
        </is>
      </c>
      <c r="J2822" s="400" t="n"/>
      <c r="K2822" s="401" t="n"/>
      <c r="L2822" s="24" t="n"/>
      <c r="M2822" s="401" t="n"/>
    </row>
    <row r="2823" ht="13.35" customHeight="1" s="162">
      <c r="B2823" s="199" t="inlineStr">
        <is>
          <t>Manufacturer</t>
        </is>
      </c>
      <c r="C2823" s="401" t="n"/>
      <c r="D2823" s="203" t="n"/>
      <c r="E2823" s="400" t="n"/>
      <c r="F2823" s="400" t="n"/>
      <c r="G2823" s="401" t="n"/>
      <c r="I2823" s="200" t="inlineStr">
        <is>
          <t>Drive Data</t>
        </is>
      </c>
      <c r="J2823" s="400" t="n"/>
      <c r="K2823" s="400" t="n"/>
      <c r="L2823" s="401" t="n"/>
    </row>
    <row r="2824" ht="13.35" customHeight="1" s="162">
      <c r="B2824" s="199" t="inlineStr">
        <is>
          <t>Horsepower</t>
        </is>
      </c>
      <c r="C2824" s="401" t="n"/>
      <c r="D2824" s="28">
        <f>IF('{Equipment Data Entry}'!G34="","",'{Equipment Data Entry}'!G34)</f>
        <v/>
      </c>
      <c r="E2824" s="21" t="inlineStr">
        <is>
          <t>RPM</t>
        </is>
      </c>
      <c r="F2824" s="24" t="n"/>
      <c r="G2824" s="199" t="inlineStr">
        <is>
          <t>SF</t>
        </is>
      </c>
      <c r="I2824" s="199" t="inlineStr">
        <is>
          <t>Motor sheave</t>
        </is>
      </c>
      <c r="J2824" s="400" t="n"/>
      <c r="K2824" s="24">
        <f>IF('{Equipment Data Entry}'!J34="","",'{Equipment Data Entry}'!J34)</f>
        <v/>
      </c>
      <c r="L2824" s="21" t="inlineStr">
        <is>
          <t>Bore</t>
        </is>
      </c>
      <c r="M2824" s="208"/>
    </row>
    <row r="2825" ht="13.35" customHeight="1" s="162">
      <c r="B2825" s="198">
        <f>IF('{Equipment Data Entry}'!N34="","",'{Equipment Data Entry}'!N34)</f>
        <v/>
      </c>
      <c r="C2825" s="198">
        <f>IF('{Equipment Data Entry}'!O34="","",'{Equipment Data Entry}'!O34)</f>
        <v/>
      </c>
      <c r="D2825" s="21" t="inlineStr">
        <is>
          <t>FLA</t>
        </is>
      </c>
      <c r="E2825" s="25" t="n"/>
      <c r="F2825" s="21" t="inlineStr">
        <is>
          <t>Frame</t>
        </is>
      </c>
      <c r="G2825" s="208" t="n"/>
      <c r="I2825" s="199" t="inlineStr">
        <is>
          <t>Fan pulley</t>
        </is>
      </c>
      <c r="J2825" s="400" t="n"/>
      <c r="K2825" s="24">
        <f>IF('{Equipment Data Entry}'!K34="","",'{Equipment Data Entry}'!K34)</f>
        <v/>
      </c>
      <c r="L2825" s="21" t="inlineStr">
        <is>
          <t>Bore</t>
        </is>
      </c>
      <c r="M2825" s="208"/>
    </row>
    <row r="2826" ht="13.35" customHeight="1" s="162">
      <c r="B2826" s="199" t="inlineStr">
        <is>
          <t>Corrected FLA</t>
        </is>
      </c>
      <c r="C2826" s="401" t="n"/>
      <c r="D2826" s="27">
        <f>IF(OR(E2827="",E2825="",B2825=""),"",IF(OR(ISTEXT(B2825),COUNT(E2827:G2827)=0,ISTEXT(E2825)),"",B2825/AVERAGE(E2827:G2827)*E2825))</f>
        <v/>
      </c>
      <c r="E2826" s="199" t="inlineStr">
        <is>
          <t>Estimated BHP</t>
        </is>
      </c>
      <c r="F2826" s="401" t="n"/>
      <c r="G2826" s="27">
        <f>IF(OR(COUNT(E2828:G2828)=0,IF(N(E2829)&gt;0,E2829,N(D2824))=0,IF(N(D2826)&gt;0,D2826,N(E2825))=0),"",IF(N(E2829)&gt;0,E2829,N(D2824))*AVERAGE(E2828:G2828)/IF(N(D2826)&gt;0,D2826,N(E2825)))</f>
        <v/>
      </c>
      <c r="I2826" s="199" t="inlineStr">
        <is>
          <t>Belt(s)</t>
        </is>
      </c>
      <c r="J2826" s="208">
        <f>IF('{Equipment Data Entry}'!L34="","",'{Equipment Data Entry}'!L34)</f>
        <v/>
      </c>
      <c r="K2826" s="199" t="inlineStr">
        <is>
          <t>C to C</t>
        </is>
      </c>
      <c r="L2826" s="64">
        <f>IF('{Equipment Data Entry}'!M34="","",'{Equipment Data Entry}'!M34)</f>
        <v/>
      </c>
    </row>
    <row r="2827" ht="13.35" customHeight="1" s="162">
      <c r="B2827" s="199" t="inlineStr">
        <is>
          <t>Measured Voltage</t>
        </is>
      </c>
      <c r="C2827" s="400" t="n"/>
      <c r="D2827" s="401" t="n"/>
      <c r="E2827" s="24" t="n"/>
      <c r="F2827" s="24" t="n"/>
      <c r="G2827" s="24" t="n"/>
      <c r="I2827" s="199" t="inlineStr">
        <is>
          <t>Final Settings</t>
        </is>
      </c>
      <c r="J2827" s="400" t="n"/>
      <c r="K2827" s="401" t="n"/>
      <c r="L2827" s="24" t="n"/>
      <c r="M2827" s="401" t="n"/>
    </row>
    <row r="2828" ht="13.35" customHeight="1" s="162">
      <c r="B2828" s="199" t="inlineStr">
        <is>
          <t>Measured Amperage</t>
        </is>
      </c>
      <c r="C2828" s="400" t="n"/>
      <c r="D2828" s="401" t="n"/>
      <c r="E2828" s="25" t="n"/>
      <c r="F2828" s="25" t="n"/>
      <c r="G2828" s="25" t="n"/>
      <c r="I2828" s="205" t="inlineStr">
        <is>
          <t>RPM Data</t>
        </is>
      </c>
      <c r="J2828" s="401" t="n"/>
      <c r="K2828" s="205" t="inlineStr">
        <is>
          <t>Initial</t>
        </is>
      </c>
      <c r="L2828" s="205" t="inlineStr">
        <is>
          <t>Final</t>
        </is>
      </c>
    </row>
    <row r="2829" ht="13.35" customHeight="1" s="162">
      <c r="B2829" s="199" t="inlineStr">
        <is>
          <t>Motor HP (nameplate)</t>
        </is>
      </c>
      <c r="C2829" s="400"/>
      <c r="D2829" s="401"/>
      <c r="E2829" s="24"/>
      <c r="F2829" s="24"/>
      <c r="G2829" s="24"/>
      <c r="I2829" s="199" t="inlineStr">
        <is>
          <t>Motor RPM</t>
        </is>
      </c>
      <c r="J2829" s="401" t="n"/>
      <c r="K2829" s="24" t="n"/>
      <c r="L2829" s="24" t="n"/>
    </row>
    <row r="2830" ht="13.35" customHeight="1" s="162">
      <c r="B2830" s="200" t="inlineStr">
        <is>
          <t>Static Pressure Profile (in. w.g.)</t>
        </is>
      </c>
      <c r="C2830" s="400" t="n"/>
      <c r="D2830" s="400" t="n"/>
      <c r="E2830" s="400" t="n"/>
      <c r="F2830" s="400" t="n"/>
      <c r="G2830" s="401" t="n"/>
      <c r="I2830" s="199" t="inlineStr">
        <is>
          <t>Fan RPM</t>
        </is>
      </c>
      <c r="J2830" s="401" t="n"/>
      <c r="K2830" s="24" t="n"/>
      <c r="L2830" s="24" t="n"/>
    </row>
    <row r="2831" ht="13.35" customHeight="1" s="162">
      <c r="B2831" s="490">
        <f>IFERROR(INDEX('{Dropdowns}'!$AI$2:$AO$7,MATCH($D$2834,'{Dropdowns}'!$AH$2:$AH$7,0),1),"")</f>
        <v/>
      </c>
      <c r="C2831" s="490">
        <f>IFERROR(INDEX('{Dropdowns}'!$AI$2:$AO$7,MATCH($D$2834,'{Dropdowns}'!$AH$2:$AH$7,0),2),"")</f>
        <v/>
      </c>
      <c r="D2831" s="490">
        <f>IFERROR(INDEX('{Dropdowns}'!$AI$2:$AO$7,MATCH($D$2834,'{Dropdowns}'!$AH$2:$AH$7,0),3),"")</f>
        <v/>
      </c>
      <c r="E2831" s="490">
        <f>IFERROR(INDEX('{Dropdowns}'!$AI$2:$AO$7,MATCH($D$2834,'{Dropdowns}'!$AH$2:$AH$7,0),4),"")</f>
        <v/>
      </c>
      <c r="F2831" s="490">
        <f>IFERROR(INDEX('{Dropdowns}'!$AI$2:$AO$7,MATCH($D$2834,'{Dropdowns}'!$AH$2:$AH$7,0),5),"")</f>
        <v/>
      </c>
      <c r="G2831" s="490">
        <f>IFERROR(INDEX('{Dropdowns}'!$AI$2:$AO$7,MATCH($D$2834,'{Dropdowns}'!$AH$2:$AH$7,0),6),"")</f>
        <v/>
      </c>
      <c r="H2831" s="490">
        <f>IFERROR(INDEX('{Dropdowns}'!$AI$2:$AO$7,MATCH($D$2834,'{Dropdowns}'!$AH$2:$AH$7,0),7),"")</f>
        <v/>
      </c>
      <c r="I2831" s="199" t="inlineStr">
        <is>
          <t>VSD Frequency</t>
        </is>
      </c>
      <c r="J2831" s="401" t="n"/>
      <c r="K2831" s="66" t="n"/>
      <c r="L2831" s="66" t="n"/>
    </row>
    <row r="2832" ht="13.35" customHeight="1" s="162">
      <c r="B2832" s="492"/>
      <c r="C2832" s="492"/>
      <c r="D2832" s="492"/>
      <c r="E2832" s="492"/>
      <c r="F2832" s="492"/>
      <c r="G2832" s="492"/>
      <c r="H2832" s="492"/>
      <c r="I2832" s="199" t="inlineStr">
        <is>
          <t>OA Damper Position</t>
        </is>
      </c>
      <c r="J2832" s="400" t="n"/>
      <c r="K2832" s="401" t="n"/>
      <c r="L2832" s="56" t="n"/>
      <c r="Q2832">
        <f>IF(B2832="","",B2832)</f>
        <v/>
      </c>
      <c r="R2832">
        <f>IF(C2831="—",Q2832,IF(C2832="","",C2832))</f>
        <v/>
      </c>
      <c r="S2832">
        <f>IF(D2831="—",R2832,IF(D2832="","",D2832))</f>
        <v/>
      </c>
      <c r="T2832">
        <f>IF(E2831="—",S2832,IF(E2832="","",E2832))</f>
        <v/>
      </c>
      <c r="U2832">
        <f>IF(F2831="—",T2832,IF(F2832="","",F2832))</f>
        <v/>
      </c>
      <c r="V2832">
        <f>IF(G2831="—",U2832,IF(G2832="","",G2832))</f>
        <v/>
      </c>
      <c r="W2832">
        <f>IFERROR(MATCH("Fan",$C$2831:$H$2831,0),"")</f>
        <v/>
      </c>
      <c r="X2832">
        <f>IF(W2832="","",INDEX(P2834:U2834,W2832))</f>
        <v/>
      </c>
      <c r="Y2832">
        <f>IF(W2832="","",INDEX(Q2833:V2833,W2832))</f>
        <v/>
      </c>
    </row>
    <row r="2833" ht="13.35" customHeight="1" s="162">
      <c r="B2833" s="491" t="inlineStr">
        <is>
          <t>Δ</t>
        </is>
      </c>
      <c r="C2833" s="498">
        <f>IF(OR(C2831="—",C2832="",Q2832=""),"",IF(OR(ISTEXT(C2832),ISTEXT(Q2832)),"","Δ "&amp;TEXT(C2832-Q2832,"0.00")))</f>
        <v/>
      </c>
      <c r="D2833" s="498">
        <f>IF(OR(D2831="—",D2832="",R2832=""),"",IF(OR(ISTEXT(D2832),ISTEXT(R2832)),"","Δ "&amp;TEXT(D2832-R2832,"0.00")))</f>
        <v/>
      </c>
      <c r="E2833" s="498">
        <f>IF(OR(E2831="—",E2832="",S2832=""),"",IF(OR(ISTEXT(E2832),ISTEXT(S2832)),"","Δ "&amp;TEXT(E2832-S2832,"0.00")))</f>
        <v/>
      </c>
      <c r="F2833" s="498">
        <f>IF(OR(F2831="—",F2832="",T2832=""),"",IF(OR(ISTEXT(F2832),ISTEXT(T2832)),"","Δ "&amp;TEXT(F2832-T2832,"0.00")))</f>
        <v/>
      </c>
      <c r="G2833" s="498">
        <f>IF(OR(G2831="—",G2832="",U2832=""),"",IF(OR(ISTEXT(G2832),ISTEXT(U2832)),"","Δ "&amp;TEXT(G2832-U2832,"0.00")))</f>
        <v/>
      </c>
      <c r="H2833" s="498">
        <f>IF(OR(H2831="—",H2832="",V2832=""),"",IF(OR(ISTEXT(H2832),ISTEXT(V2832)),"","Δ "&amp;TEXT(H2832-V2832,"0.00")))</f>
        <v/>
      </c>
      <c r="Q2833">
        <f>IF(OR(C2832="",ISTEXT(C2832)),R2833,C2832)</f>
        <v/>
      </c>
      <c r="R2833">
        <f>IF(OR(D2832="",ISTEXT(D2832)),S2833,D2832)</f>
        <v/>
      </c>
      <c r="S2833">
        <f>IF(OR(E2832="",ISTEXT(E2832)),T2833,E2832)</f>
        <v/>
      </c>
      <c r="T2833">
        <f>IF(OR(F2832="",ISTEXT(F2832)),U2833,F2832)</f>
        <v/>
      </c>
      <c r="U2833">
        <f>IF(OR(G2832="",ISTEXT(G2832)),V2833,G2832)</f>
        <v/>
      </c>
      <c r="V2833">
        <f>IF(OR(H2832="",ISTEXT(H2832)),"",H2832)</f>
        <v/>
      </c>
    </row>
    <row r="2834" ht="13.35" customHeight="1" s="162">
      <c r="B2834" s="425" t="inlineStr">
        <is>
          <t>Unit type:</t>
        </is>
      </c>
      <c r="D2834" s="522" t="inlineStr">
        <is>
          <t>RTU</t>
        </is>
      </c>
      <c r="E2834" s="414" t="n"/>
      <c r="F2834" s="494" t="inlineStr">
        <is>
          <t>Airflow left to right. Δ = this reading minus the one before it; in. w.g.</t>
        </is>
      </c>
      <c r="P2834">
        <f>IF(B2832="","",B2832)</f>
        <v/>
      </c>
      <c r="Q2834">
        <f>IF(C2832="",P2834,C2832)</f>
        <v/>
      </c>
      <c r="R2834">
        <f>IF(D2832="",Q2834,D2832)</f>
        <v/>
      </c>
      <c r="S2834">
        <f>IF(E2832="",R2834,E2832)</f>
        <v/>
      </c>
      <c r="T2834">
        <f>IF(F2832="",S2834,F2832)</f>
        <v/>
      </c>
      <c r="U2834">
        <f>IF(G2832="",T2834,G2832)</f>
        <v/>
      </c>
      <c r="V2834">
        <f>IF(H2832="",U2834,H2832)</f>
        <v/>
      </c>
    </row>
    <row r="2835" ht="13.35" customHeight="1" s="162">
      <c r="B2835" s="500" t="inlineStr">
        <is>
          <t>Fan inlet</t>
        </is>
      </c>
      <c r="D2835" s="501">
        <f>IF(X2832="","",X2832)</f>
        <v/>
      </c>
      <c r="F2835" s="500" t="inlineStr">
        <is>
          <t>Discharge</t>
        </is>
      </c>
      <c r="I2835" s="501">
        <f>IF(V2834="","",V2834)</f>
        <v/>
      </c>
    </row>
    <row r="2836" ht="13.35" customHeight="1" s="162"/>
    <row r="2837" ht="13.35" customHeight="1" s="162">
      <c r="B2837" s="500" t="inlineStr">
        <is>
          <t>Fan TSP</t>
        </is>
      </c>
      <c r="E2837" s="501">
        <f>IF(OR(X2832="",Y2832=""),"",IF(OR(ISTEXT(X2832),ISTEXT(Y2832)),"",Y2832-X2832))</f>
        <v/>
      </c>
      <c r="F2837" s="500" t="inlineStr">
        <is>
          <t>ESP</t>
        </is>
      </c>
      <c r="I2837" s="501">
        <f>IF(OR(B2832="",V2834=""),"",IF(OR(ISTEXT(B2832),ISTEXT(V2834)),"",V2834-B2832))</f>
        <v/>
      </c>
      <c r="J2837" s="500" t="inlineStr">
        <is>
          <t>Unit ΔP (inlet → fan)</t>
        </is>
      </c>
      <c r="M2837" s="501">
        <f>IF(OR(B2832="",X2832=""),"",IF(OR(ISTEXT(B2832),ISTEXT(X2832)),"",X2832-B2832))</f>
        <v/>
      </c>
    </row>
    <row r="2838" ht="13.35" customHeight="1" s="162">
      <c r="B2838" s="437" t="inlineStr">
        <is>
          <t>Instrument:</t>
        </is>
      </c>
      <c r="C2838" s="13" t="n"/>
      <c r="D2838" s="502" t="n"/>
      <c r="E2838" s="503" t="n"/>
      <c r="F2838" s="503" t="n"/>
      <c r="G2838" s="437" t="inlineStr">
        <is>
          <t>Ak basis / notes:</t>
        </is>
      </c>
      <c r="H2838" s="13" t="n"/>
      <c r="I2838" s="504" t="n"/>
      <c r="J2838" s="503" t="n"/>
      <c r="K2838" s="503" t="n"/>
      <c r="L2838" s="503" t="n"/>
      <c r="M2838" s="503" t="n"/>
    </row>
    <row r="2839" ht="13.35" customHeight="1" s="162">
      <c r="B2839" s="188" t="inlineStr">
        <is>
          <t>Supply Air Diffuser / Outlet Airflow</t>
        </is>
      </c>
      <c r="C2839" s="174" t="n"/>
      <c r="D2839" s="174" t="n"/>
      <c r="E2839" s="174" t="n"/>
      <c r="F2839" s="173" t="n"/>
      <c r="G2839" s="233" t="inlineStr">
        <is>
          <t>Design VEL</t>
        </is>
      </c>
      <c r="H2839" s="194" t="inlineStr">
        <is>
          <t>Design CFM</t>
        </is>
      </c>
      <c r="I2839" s="188" t="inlineStr">
        <is>
          <t>Initial</t>
        </is>
      </c>
      <c r="J2839" s="173" t="n"/>
      <c r="K2839" s="188" t="inlineStr">
        <is>
          <t>Final</t>
        </is>
      </c>
      <c r="L2839" s="173" t="n"/>
      <c r="M2839" s="188" t="inlineStr">
        <is>
          <t>%</t>
        </is>
      </c>
    </row>
    <row r="2840" ht="13.35" customHeight="1" s="162">
      <c r="B2840" s="153" t="inlineStr">
        <is>
          <t>No.</t>
        </is>
      </c>
      <c r="C2840" s="188" t="inlineStr">
        <is>
          <t>Area Served</t>
        </is>
      </c>
      <c r="D2840" s="188" t="inlineStr">
        <is>
          <t>Type</t>
        </is>
      </c>
      <c r="E2840" s="188" t="inlineStr">
        <is>
          <t>Size</t>
        </is>
      </c>
      <c r="F2840" s="188" t="inlineStr">
        <is>
          <t>Ak</t>
        </is>
      </c>
      <c r="G2840" s="440" t="n"/>
      <c r="H2840" s="440" t="n"/>
      <c r="I2840" s="188" t="inlineStr">
        <is>
          <t>VEL</t>
        </is>
      </c>
      <c r="J2840" s="188" t="inlineStr">
        <is>
          <t>CFM</t>
        </is>
      </c>
      <c r="K2840" s="188" t="inlineStr">
        <is>
          <t>VEL</t>
        </is>
      </c>
      <c r="L2840" s="188" t="inlineStr">
        <is>
          <t>CFM</t>
        </is>
      </c>
      <c r="M2840" s="440" t="n"/>
    </row>
    <row r="2841" ht="13.35" customHeight="1" s="162">
      <c r="B2841" s="307" t="n"/>
      <c r="C2841" s="307" t="n"/>
      <c r="E2841" s="307" t="n"/>
      <c r="F2841" s="32" t="n"/>
      <c r="G2841" s="33">
        <f>IF(F2841="", "", IF(OR(ISTEXT(H2841),ISTEXT(F2841)),"",H2841/F2841))</f>
        <v/>
      </c>
      <c r="H2841" s="33" t="n"/>
      <c r="I2841" s="33" t="n"/>
      <c r="J2841" s="33">
        <f>IF(I2841="", "", IF(OR(ISTEXT(I2841),ISTEXT($F2841)),"",I2841*$F2841))</f>
        <v/>
      </c>
      <c r="K2841" s="33" t="n"/>
      <c r="L2841" s="33">
        <f>IF(K2841="", "", IF(OR(ISTEXT(K2841),ISTEXT($F2841)),"",K2841*$F2841))</f>
        <v/>
      </c>
      <c r="M2841" s="30">
        <f>IF(OR(H2841="",H2841=0),"",IF(K2841="",IF(J2841="","",IF(OR(ISTEXT(J2841),ISTEXT(H2841)),"",J2841/H2841)),IF(OR(ISTEXT(L2841),ISTEXT(H2841)),"",L2841/H2841)))</f>
        <v/>
      </c>
    </row>
    <row r="2842" ht="13.35" customHeight="1" s="162">
      <c r="B2842" s="307" t="n"/>
      <c r="C2842" s="307" t="n"/>
      <c r="E2842" s="307" t="n"/>
      <c r="F2842" s="32" t="n"/>
      <c r="G2842" s="33">
        <f>IF(F2842="", "", IF(OR(ISTEXT(H2842),ISTEXT(F2842)),"",H2842/F2842))</f>
        <v/>
      </c>
      <c r="H2842" s="33" t="n"/>
      <c r="I2842" s="33" t="n"/>
      <c r="J2842" s="33">
        <f>IF(I2842="", "", IF(OR(ISTEXT(I2842),ISTEXT($F2842)),"",I2842*$F2842))</f>
        <v/>
      </c>
      <c r="K2842" s="33" t="n"/>
      <c r="L2842" s="33">
        <f>IF(K2842="", "", IF(OR(ISTEXT(K2842),ISTEXT($F2842)),"",K2842*$F2842))</f>
        <v/>
      </c>
      <c r="M2842" s="30">
        <f>IF(OR(H2842="",H2842=0),"",IF(K2842="",IF(J2842="","",IF(OR(ISTEXT(J2842),ISTEXT(H2842)),"",J2842/H2842)),IF(OR(ISTEXT(L2842),ISTEXT(H2842)),"",L2842/H2842)))</f>
        <v/>
      </c>
    </row>
    <row r="2843" ht="13.35" customHeight="1" s="162">
      <c r="B2843" s="307" t="n"/>
      <c r="C2843" s="307" t="n"/>
      <c r="E2843" s="307" t="n"/>
      <c r="F2843" s="32" t="n"/>
      <c r="G2843" s="33">
        <f>IF(F2843="", "", IF(OR(ISTEXT(H2843),ISTEXT(F2843)),"",H2843/F2843))</f>
        <v/>
      </c>
      <c r="H2843" s="33" t="n"/>
      <c r="I2843" s="33" t="n"/>
      <c r="J2843" s="33">
        <f>IF(I2843="", "", IF(OR(ISTEXT(I2843),ISTEXT($F2843)),"",I2843*$F2843))</f>
        <v/>
      </c>
      <c r="K2843" s="33" t="n"/>
      <c r="L2843" s="33">
        <f>IF(K2843="", "", IF(OR(ISTEXT(K2843),ISTEXT($F2843)),"",K2843*$F2843))</f>
        <v/>
      </c>
      <c r="M2843" s="30">
        <f>IF(OR(H2843="",H2843=0),"",IF(K2843="",IF(J2843="","",IF(OR(ISTEXT(J2843),ISTEXT(H2843)),"",J2843/H2843)),IF(OR(ISTEXT(L2843),ISTEXT(H2843)),"",L2843/H2843)))</f>
        <v/>
      </c>
    </row>
    <row r="2844" ht="13.35" customHeight="1" s="162">
      <c r="B2844" s="307" t="n"/>
      <c r="C2844" s="307" t="n"/>
      <c r="E2844" s="307" t="n"/>
      <c r="F2844" s="32" t="n"/>
      <c r="G2844" s="33">
        <f>IF(F2844="", "", IF(OR(ISTEXT(H2844),ISTEXT(F2844)),"",H2844/F2844))</f>
        <v/>
      </c>
      <c r="H2844" s="33" t="n"/>
      <c r="I2844" s="33" t="n"/>
      <c r="J2844" s="33">
        <f>IF(I2844="", "", IF(OR(ISTEXT(I2844),ISTEXT($F2844)),"",I2844*$F2844))</f>
        <v/>
      </c>
      <c r="K2844" s="33" t="n"/>
      <c r="L2844" s="33">
        <f>IF(K2844="", "", IF(OR(ISTEXT(K2844),ISTEXT($F2844)),"",K2844*$F2844))</f>
        <v/>
      </c>
      <c r="M2844" s="30">
        <f>IF(OR(H2844="",H2844=0),"",IF(K2844="",IF(J2844="","",IF(OR(ISTEXT(J2844),ISTEXT(H2844)),"",J2844/H2844)),IF(OR(ISTEXT(L2844),ISTEXT(H2844)),"",L2844/H2844)))</f>
        <v/>
      </c>
    </row>
    <row r="2845" ht="13.35" customHeight="1" s="162">
      <c r="B2845" s="307" t="n"/>
      <c r="C2845" s="307" t="n"/>
      <c r="E2845" s="307" t="n"/>
      <c r="F2845" s="32" t="n"/>
      <c r="G2845" s="33">
        <f>IF(F2845="", "", IF(OR(ISTEXT(H2845),ISTEXT(F2845)),"",H2845/F2845))</f>
        <v/>
      </c>
      <c r="H2845" s="33" t="n"/>
      <c r="I2845" s="33" t="n"/>
      <c r="J2845" s="33">
        <f>IF(I2845="", "", IF(OR(ISTEXT(I2845),ISTEXT($F2845)),"",I2845*$F2845))</f>
        <v/>
      </c>
      <c r="K2845" s="33" t="n"/>
      <c r="L2845" s="33">
        <f>IF(K2845="", "", IF(OR(ISTEXT(K2845),ISTEXT($F2845)),"",K2845*$F2845))</f>
        <v/>
      </c>
      <c r="M2845" s="30">
        <f>IF(OR(H2845="",H2845=0),"",IF(K2845="",IF(J2845="","",IF(OR(ISTEXT(J2845),ISTEXT(H2845)),"",J2845/H2845)),IF(OR(ISTEXT(L2845),ISTEXT(H2845)),"",L2845/H2845)))</f>
        <v/>
      </c>
    </row>
    <row r="2846" ht="13.35" customHeight="1" s="162">
      <c r="B2846" s="307" t="n"/>
      <c r="C2846" s="307" t="n"/>
      <c r="E2846" s="307" t="n"/>
      <c r="F2846" s="32" t="n"/>
      <c r="G2846" s="33">
        <f>IF(F2846="", "", IF(OR(ISTEXT(H2846),ISTEXT(F2846)),"",H2846/F2846))</f>
        <v/>
      </c>
      <c r="H2846" s="33" t="n"/>
      <c r="I2846" s="33" t="n"/>
      <c r="J2846" s="33">
        <f>IF(I2846="", "", IF(OR(ISTEXT(I2846),ISTEXT($F2846)),"",I2846*$F2846))</f>
        <v/>
      </c>
      <c r="K2846" s="33" t="n"/>
      <c r="L2846" s="33">
        <f>IF(K2846="", "", IF(OR(ISTEXT(K2846),ISTEXT($F2846)),"",K2846*$F2846))</f>
        <v/>
      </c>
      <c r="M2846" s="30">
        <f>IF(OR(H2846="",H2846=0),"",IF(K2846="",IF(J2846="","",IF(OR(ISTEXT(J2846),ISTEXT(H2846)),"",J2846/H2846)),IF(OR(ISTEXT(L2846),ISTEXT(H2846)),"",L2846/H2846)))</f>
        <v/>
      </c>
    </row>
    <row r="2847" ht="13.35" customHeight="1" s="162">
      <c r="B2847" s="307" t="n"/>
      <c r="C2847" s="307" t="n"/>
      <c r="E2847" s="307" t="n"/>
      <c r="F2847" s="32" t="n"/>
      <c r="G2847" s="33">
        <f>IF(F2847="", "", IF(OR(ISTEXT(H2847),ISTEXT(F2847)),"",H2847/F2847))</f>
        <v/>
      </c>
      <c r="H2847" s="33" t="n"/>
      <c r="I2847" s="33" t="n"/>
      <c r="J2847" s="33">
        <f>IF(I2847="", "", IF(OR(ISTEXT(I2847),ISTEXT($F2847)),"",I2847*$F2847))</f>
        <v/>
      </c>
      <c r="K2847" s="33" t="n"/>
      <c r="L2847" s="33">
        <f>IF(K2847="", "", IF(OR(ISTEXT(K2847),ISTEXT($F2847)),"",K2847*$F2847))</f>
        <v/>
      </c>
      <c r="M2847" s="30">
        <f>IF(OR(H2847="",H2847=0),"",IF(K2847="",IF(J2847="","",IF(OR(ISTEXT(J2847),ISTEXT(H2847)),"",J2847/H2847)),IF(OR(ISTEXT(L2847),ISTEXT(H2847)),"",L2847/H2847)))</f>
        <v/>
      </c>
    </row>
    <row r="2848" ht="13.35" customHeight="1" s="162">
      <c r="B2848" s="307" t="n"/>
      <c r="C2848" s="307" t="n"/>
      <c r="E2848" s="307" t="n"/>
      <c r="F2848" s="32" t="n"/>
      <c r="G2848" s="33">
        <f>IF(F2848="", "", IF(OR(ISTEXT(H2848),ISTEXT(F2848)),"",H2848/F2848))</f>
        <v/>
      </c>
      <c r="H2848" s="33" t="n"/>
      <c r="I2848" s="33" t="n"/>
      <c r="J2848" s="33">
        <f>IF(I2848="", "", IF(OR(ISTEXT(I2848),ISTEXT($F2848)),"",I2848*$F2848))</f>
        <v/>
      </c>
      <c r="K2848" s="33" t="n"/>
      <c r="L2848" s="33">
        <f>IF(K2848="", "", IF(OR(ISTEXT(K2848),ISTEXT($F2848)),"",K2848*$F2848))</f>
        <v/>
      </c>
      <c r="M2848" s="30">
        <f>IF(OR(H2848="",H2848=0),"",IF(K2848="",IF(J2848="","",IF(OR(ISTEXT(J2848),ISTEXT(H2848)),"",J2848/H2848)),IF(OR(ISTEXT(L2848),ISTEXT(H2848)),"",L2848/H2848)))</f>
        <v/>
      </c>
    </row>
    <row r="2849" ht="13.35" customHeight="1" s="162">
      <c r="B2849" s="307" t="n"/>
      <c r="C2849" s="307" t="n"/>
      <c r="E2849" s="307" t="n"/>
      <c r="F2849" s="32" t="n"/>
      <c r="G2849" s="33">
        <f>IF(F2849="", "", IF(OR(ISTEXT(H2849),ISTEXT(F2849)),"",H2849/F2849))</f>
        <v/>
      </c>
      <c r="H2849" s="33" t="n"/>
      <c r="I2849" s="33" t="n"/>
      <c r="J2849" s="33">
        <f>IF(I2849="", "", IF(OR(ISTEXT(I2849),ISTEXT($F2849)),"",I2849*$F2849))</f>
        <v/>
      </c>
      <c r="K2849" s="33" t="n"/>
      <c r="L2849" s="33">
        <f>IF(K2849="", "", IF(OR(ISTEXT(K2849),ISTEXT($F2849)),"",K2849*$F2849))</f>
        <v/>
      </c>
      <c r="M2849" s="30">
        <f>IF(OR(H2849="",H2849=0),"",IF(K2849="",IF(J2849="","",IF(OR(ISTEXT(J2849),ISTEXT(H2849)),"",J2849/H2849)),IF(OR(ISTEXT(L2849),ISTEXT(H2849)),"",L2849/H2849)))</f>
        <v/>
      </c>
    </row>
    <row r="2850" ht="13.35" customHeight="1" s="162">
      <c r="B2850" s="307" t="n"/>
      <c r="C2850" s="307" t="n"/>
      <c r="E2850" s="307" t="n"/>
      <c r="F2850" s="32" t="n"/>
      <c r="G2850" s="33">
        <f>IF(F2850="", "", IF(OR(ISTEXT(H2850),ISTEXT(F2850)),"",H2850/F2850))</f>
        <v/>
      </c>
      <c r="H2850" s="33" t="n"/>
      <c r="I2850" s="33" t="n"/>
      <c r="J2850" s="33">
        <f>IF(I2850="", "", IF(OR(ISTEXT(I2850),ISTEXT($F2850)),"",I2850*$F2850))</f>
        <v/>
      </c>
      <c r="K2850" s="33" t="n"/>
      <c r="L2850" s="33">
        <f>IF(K2850="", "", IF(OR(ISTEXT(K2850),ISTEXT($F2850)),"",K2850*$F2850))</f>
        <v/>
      </c>
      <c r="M2850" s="30">
        <f>IF(OR(H2850="",H2850=0),"",IF(K2850="",IF(J2850="","",IF(OR(ISTEXT(J2850),ISTEXT(H2850)),"",J2850/H2850)),IF(OR(ISTEXT(L2850),ISTEXT(H2850)),"",L2850/H2850)))</f>
        <v/>
      </c>
    </row>
    <row r="2851" ht="13.35" customHeight="1" s="162">
      <c r="B2851" s="42" t="n"/>
      <c r="C2851" s="231" t="inlineStr">
        <is>
          <t>Total</t>
        </is>
      </c>
      <c r="D2851" s="159" t="n"/>
      <c r="E2851" s="42" t="n"/>
      <c r="F2851" s="42" t="n"/>
      <c r="G2851" s="43" t="n"/>
      <c r="H2851" s="43">
        <f>IF(SUM(H2841:H2850)+SUM(H2868:H2905)=0,"",SUM(H2841:H2850)+SUM(H2868:H2905))</f>
        <v/>
      </c>
      <c r="I2851" s="43" t="n"/>
      <c r="J2851" s="43">
        <f>IF(SUM(J2841:J2850)+SUM(J2868:J2905)=0,"",SUM(J2841:J2850)+SUM(J2868:J2905))</f>
        <v/>
      </c>
      <c r="K2851" s="43" t="n"/>
      <c r="L2851" s="43">
        <f>IF(SUM(L2841:L2850)+SUM(L2868:L2905)=0,"",SUM(L2841:L2850)+SUM(L2868:L2905))</f>
        <v/>
      </c>
      <c r="M2851" s="35">
        <f>IF(OR(H2851="",H2851=0),"",IF(L2851="",IF(J2851="","",IF(OR(ISTEXT(J2851),ISTEXT(H2851)),"",J2851/H2851)),IF(OR(ISTEXT(L2851),ISTEXT(H2851)),"",L2851/H2851)))</f>
        <v/>
      </c>
    </row>
    <row r="2852" ht="13.35" customHeight="1" s="162">
      <c r="B2852" s="188" t="inlineStr">
        <is>
          <t>Return Air Register / Inlet Airflow</t>
        </is>
      </c>
      <c r="C2852" s="174" t="n"/>
      <c r="D2852" s="174" t="n"/>
      <c r="E2852" s="174" t="n"/>
      <c r="F2852" s="173" t="n"/>
      <c r="G2852" s="233" t="inlineStr">
        <is>
          <t>Design VEL</t>
        </is>
      </c>
      <c r="H2852" s="194" t="inlineStr">
        <is>
          <t>Design CFM</t>
        </is>
      </c>
      <c r="I2852" s="188" t="inlineStr">
        <is>
          <t>Initial</t>
        </is>
      </c>
      <c r="J2852" s="173" t="n"/>
      <c r="K2852" s="188" t="inlineStr">
        <is>
          <t>Final</t>
        </is>
      </c>
      <c r="L2852" s="173" t="n"/>
      <c r="M2852" s="188" t="inlineStr">
        <is>
          <t>%</t>
        </is>
      </c>
    </row>
    <row r="2853" ht="13.35" customHeight="1" s="162">
      <c r="B2853" s="153" t="inlineStr">
        <is>
          <t>No.</t>
        </is>
      </c>
      <c r="C2853" s="188" t="inlineStr">
        <is>
          <t>Area Served</t>
        </is>
      </c>
      <c r="D2853" s="188" t="inlineStr">
        <is>
          <t>Type</t>
        </is>
      </c>
      <c r="E2853" s="188" t="inlineStr">
        <is>
          <t>Size</t>
        </is>
      </c>
      <c r="F2853" s="188" t="inlineStr">
        <is>
          <t>Ak</t>
        </is>
      </c>
      <c r="G2853" s="440" t="n"/>
      <c r="H2853" s="440" t="n"/>
      <c r="I2853" s="188" t="inlineStr">
        <is>
          <t>VEL</t>
        </is>
      </c>
      <c r="J2853" s="188" t="inlineStr">
        <is>
          <t>CFM</t>
        </is>
      </c>
      <c r="K2853" s="188" t="inlineStr">
        <is>
          <t>VEL</t>
        </is>
      </c>
      <c r="L2853" s="188" t="inlineStr">
        <is>
          <t>CFM</t>
        </is>
      </c>
      <c r="M2853" s="440" t="n"/>
    </row>
    <row r="2854" ht="13.35" customHeight="1" s="162">
      <c r="B2854" s="31" t="n"/>
      <c r="C2854" s="31" t="n"/>
      <c r="E2854" s="31" t="n"/>
      <c r="F2854" s="32" t="n"/>
      <c r="G2854" s="33">
        <f>IF(F2854="", "", IF(OR(ISTEXT(H2854),ISTEXT(F2854)),"",H2854/F2854))</f>
        <v/>
      </c>
      <c r="H2854" s="33">
        <f>IF(H2851="","",IF(ISTEXT(H2851),"",H2851-N(H2859)))</f>
        <v/>
      </c>
      <c r="I2854" s="33" t="n"/>
      <c r="J2854" s="33">
        <f>IF(I2854="", "", IF(OR(ISTEXT(I2854),ISTEXT($F2854)),"",I2854*$F2854))</f>
        <v/>
      </c>
      <c r="K2854" s="33" t="n"/>
      <c r="L2854" s="33">
        <f>IF(L2859="","",IF(ISTEXT(L2851),"",L2851-N(L2859)))</f>
        <v/>
      </c>
      <c r="M2854" s="30">
        <f>IF(OR(H2854="",H2854=0),"",IF(K2854="",IF(J2854="","",IF(OR(ISTEXT(J2854),ISTEXT(H2854)),"",J2854/H2854)),IF(OR(ISTEXT(L2854),ISTEXT(H2854)),"",L2854/H2854)))</f>
        <v/>
      </c>
    </row>
    <row r="2855" ht="13.35" customHeight="1" s="162">
      <c r="B2855" s="31" t="n"/>
      <c r="C2855" s="31" t="n"/>
      <c r="E2855" s="31" t="n"/>
      <c r="F2855" s="32" t="n"/>
      <c r="G2855" s="33">
        <f>IF(F2855="", "", IF(OR(ISTEXT(H2855),ISTEXT(F2855)),"",H2855/F2855))</f>
        <v/>
      </c>
      <c r="H2855" s="33" t="n"/>
      <c r="I2855" s="33" t="n"/>
      <c r="J2855" s="33">
        <f>IF(I2855="", "", IF(OR(ISTEXT(I2855),ISTEXT($F2855)),"",I2855*$F2855))</f>
        <v/>
      </c>
      <c r="K2855" s="33" t="n"/>
      <c r="L2855" s="33">
        <f>IF(K2855="", "", IF(OR(ISTEXT(K2855),ISTEXT($F2855)),"",K2855*$F2855))</f>
        <v/>
      </c>
      <c r="M2855" s="30">
        <f>IF(OR(H2855="",H2855=0),"",IF(K2855="",IF(J2855="","",IF(OR(ISTEXT(J2855),ISTEXT(H2855)),"",J2855/H2855)),IF(OR(ISTEXT(L2855),ISTEXT(H2855)),"",L2855/H2855)))</f>
        <v/>
      </c>
    </row>
    <row r="2856" ht="13.35" customHeight="1" s="162">
      <c r="B2856" s="42" t="n"/>
      <c r="C2856" s="231" t="inlineStr">
        <is>
          <t>Total</t>
        </is>
      </c>
      <c r="D2856" s="159" t="n"/>
      <c r="E2856" s="42" t="n"/>
      <c r="F2856" s="42" t="n"/>
      <c r="G2856" s="43" t="n"/>
      <c r="H2856" s="43">
        <f>IF(SUM(H2854:H2855)+SUM(H2909:H2912)=0,"",SUM(H2854:H2855)+SUM(H2909:H2912))</f>
        <v/>
      </c>
      <c r="I2856" s="42" t="n"/>
      <c r="J2856" s="43">
        <f>IF(SUM(J2854:J2855)+SUM(J2909:J2912)=0,"",SUM(J2854:J2855)+SUM(J2909:J2912))</f>
        <v/>
      </c>
      <c r="K2856" s="42" t="n"/>
      <c r="L2856" s="43">
        <f>IF(SUM(L2854:L2855)+SUM(L2909:L2912)=0,"",SUM(L2854:L2855)+SUM(L2909:L2912))</f>
        <v/>
      </c>
      <c r="M2856" s="35">
        <f>IF(OR(H2856="",H2856=0),"",IF(L2856="",IF(J2856="","",IF(OR(ISTEXT(J2856),ISTEXT(H2856)),"",J2856/H2856)),IF(OR(ISTEXT(L2856),ISTEXT(H2856)),"",L2856/H2856)))</f>
        <v/>
      </c>
    </row>
    <row r="2857" ht="13.35" customHeight="1" s="162">
      <c r="B2857" s="188" t="inlineStr">
        <is>
          <t>Outside Air Inlet / Duct Airflow</t>
        </is>
      </c>
      <c r="C2857" s="174" t="n"/>
      <c r="D2857" s="174" t="n"/>
      <c r="E2857" s="174" t="n"/>
      <c r="F2857" s="173" t="n"/>
      <c r="G2857" s="233" t="inlineStr">
        <is>
          <t>Design VEL</t>
        </is>
      </c>
      <c r="H2857" s="194" t="inlineStr">
        <is>
          <t>Design CFM</t>
        </is>
      </c>
      <c r="I2857" s="188" t="inlineStr">
        <is>
          <t>Initial</t>
        </is>
      </c>
      <c r="J2857" s="173" t="n"/>
      <c r="K2857" s="188" t="inlineStr">
        <is>
          <t>Final</t>
        </is>
      </c>
      <c r="L2857" s="173" t="n"/>
      <c r="M2857" s="188" t="inlineStr">
        <is>
          <t>%</t>
        </is>
      </c>
    </row>
    <row r="2858" ht="13.35" customHeight="1" s="162">
      <c r="B2858" s="153" t="inlineStr">
        <is>
          <t>No.</t>
        </is>
      </c>
      <c r="C2858" s="188" t="inlineStr">
        <is>
          <t>Area Served</t>
        </is>
      </c>
      <c r="D2858" s="188" t="inlineStr">
        <is>
          <t>Type</t>
        </is>
      </c>
      <c r="E2858" s="188" t="inlineStr">
        <is>
          <t>Size</t>
        </is>
      </c>
      <c r="F2858" s="188" t="inlineStr">
        <is>
          <t>Ak</t>
        </is>
      </c>
      <c r="G2858" s="440" t="n"/>
      <c r="H2858" s="440" t="n"/>
      <c r="I2858" s="188" t="inlineStr">
        <is>
          <t>VEL</t>
        </is>
      </c>
      <c r="J2858" s="188" t="inlineStr">
        <is>
          <t>CFM</t>
        </is>
      </c>
      <c r="K2858" s="188" t="inlineStr">
        <is>
          <t>VEL</t>
        </is>
      </c>
      <c r="L2858" s="188" t="inlineStr">
        <is>
          <t>CFM</t>
        </is>
      </c>
      <c r="M2858" s="440" t="n"/>
    </row>
    <row r="2859" ht="13.35" customHeight="1" s="162">
      <c r="B2859" s="31" t="n"/>
      <c r="C2859" s="31" t="n"/>
      <c r="E2859" s="31" t="n"/>
      <c r="F2859" s="32" t="n"/>
      <c r="G2859" s="33">
        <f>IF(F2859="", "", IF(OR(ISTEXT(H2859),ISTEXT(F2859)),"",H2859/F2859))</f>
        <v/>
      </c>
      <c r="H2859" s="33" t="n"/>
      <c r="I2859" s="33" t="n"/>
      <c r="J2859" s="33">
        <f>IF(I2859="", "", IF(OR(ISTEXT(I2859),ISTEXT($F2859)),"",I2859*$F2859))</f>
        <v/>
      </c>
      <c r="K2859" s="33" t="n"/>
      <c r="L2859" s="33">
        <f>IF(K2859="", "", IF(OR(ISTEXT(K2859),ISTEXT($F2859)),"",K2859*$F2859))</f>
        <v/>
      </c>
      <c r="M2859" s="30">
        <f>IF(OR(H2859="",H2859=0),"",IF(K2859="",IF(J2859="","",IF(OR(ISTEXT(J2859),ISTEXT(H2859)),"",J2859/H2859)),IF(OR(ISTEXT(L2859),ISTEXT(H2859)),"",L2859/H2859)))</f>
        <v/>
      </c>
    </row>
    <row r="2860" ht="13.35" customHeight="1" s="162">
      <c r="B2860" s="188" t="inlineStr">
        <is>
          <t>Remarks</t>
        </is>
      </c>
      <c r="C2860" s="173" t="n"/>
      <c r="D2860" s="154" t="n"/>
      <c r="E2860" s="174" t="n"/>
      <c r="F2860" s="174" t="n"/>
      <c r="G2860" s="174" t="n"/>
      <c r="H2860" s="174" t="n"/>
      <c r="I2860" s="174" t="n"/>
      <c r="J2860" s="174" t="n"/>
      <c r="K2860" s="174" t="n"/>
      <c r="L2860" s="174" t="n"/>
      <c r="M2860" s="173" t="n"/>
    </row>
    <row r="2861" ht="13.35" customHeight="1" s="162">
      <c r="B2861" s="154" t="n"/>
      <c r="C2861" s="174" t="n"/>
      <c r="D2861" s="174" t="n"/>
      <c r="E2861" s="174" t="n"/>
      <c r="F2861" s="174" t="n"/>
      <c r="G2861" s="174" t="n"/>
      <c r="H2861" s="174" t="n"/>
      <c r="I2861" s="174" t="n"/>
      <c r="J2861" s="174" t="n"/>
      <c r="K2861" s="174" t="n"/>
      <c r="L2861" s="174" t="n"/>
      <c r="M2861" s="173" t="n"/>
    </row>
    <row r="2862" ht="13.35" customHeight="1" s="162">
      <c r="B2862" s="154" t="n"/>
      <c r="C2862" s="174" t="n"/>
      <c r="D2862" s="174" t="n"/>
      <c r="E2862" s="174" t="n"/>
      <c r="F2862" s="174" t="n"/>
      <c r="G2862" s="174" t="n"/>
      <c r="H2862" s="174" t="n"/>
      <c r="I2862" s="174" t="n"/>
      <c r="J2862" s="174" t="n"/>
      <c r="K2862" s="174" t="n"/>
      <c r="L2862" s="174" t="n"/>
      <c r="M2862" s="173" t="n"/>
    </row>
    <row r="2863" ht="13.35" customHeight="1" s="162"/>
    <row r="2864" ht="13.35" customHeight="1" s="162">
      <c r="B2864" s="200" t="inlineStr">
        <is>
          <t>System (cont.)</t>
        </is>
      </c>
      <c r="C2864" s="403" t="n"/>
      <c r="D2864" s="209">
        <f>IF('{Equipment Data Entry}'!B34="","",'{Equipment Data Entry}'!B34)</f>
        <v/>
      </c>
      <c r="E2864" s="418" t="n"/>
      <c r="F2864" s="403" t="n"/>
      <c r="G2864" s="200" t="inlineStr">
        <is>
          <t>Service</t>
        </is>
      </c>
      <c r="H2864" s="403" t="n"/>
      <c r="I2864" s="210">
        <f>IF('{Equipment Data Entry}'!C34="","",'{Equipment Data Entry}'!C34)</f>
        <v/>
      </c>
      <c r="J2864" s="418" t="n"/>
      <c r="K2864" s="418" t="n"/>
      <c r="L2864" s="418" t="n"/>
      <c r="M2864" s="403" t="n"/>
    </row>
    <row r="2865" ht="13.35" customHeight="1" s="162">
      <c r="B2865" s="422" t="n"/>
      <c r="C2865" s="423" t="n"/>
      <c r="D2865" s="422" t="n"/>
      <c r="E2865" s="424" t="n"/>
      <c r="F2865" s="423" t="n"/>
      <c r="G2865" s="422" t="n"/>
      <c r="H2865" s="423" t="n"/>
      <c r="I2865" s="422" t="n"/>
      <c r="J2865" s="424" t="n"/>
      <c r="K2865" s="424" t="n"/>
      <c r="L2865" s="424" t="n"/>
      <c r="M2865" s="423" t="n"/>
    </row>
    <row r="2866" ht="13.35" customHeight="1" s="162">
      <c r="B2866" s="188" t="inlineStr">
        <is>
          <t>Supply Air Outlets (cont.)</t>
        </is>
      </c>
      <c r="C2866" s="174" t="n"/>
      <c r="D2866" s="174" t="n"/>
      <c r="E2866" s="174" t="n"/>
      <c r="F2866" s="173" t="n"/>
      <c r="G2866" s="233" t="inlineStr">
        <is>
          <t>Design VEL</t>
        </is>
      </c>
      <c r="H2866" s="194" t="inlineStr">
        <is>
          <t>Design CFM</t>
        </is>
      </c>
      <c r="I2866" s="188" t="inlineStr">
        <is>
          <t>Initial</t>
        </is>
      </c>
      <c r="J2866" s="173" t="n"/>
      <c r="K2866" s="188" t="inlineStr">
        <is>
          <t>Final</t>
        </is>
      </c>
      <c r="L2866" s="173" t="n"/>
      <c r="M2866" s="188" t="inlineStr">
        <is>
          <t>%</t>
        </is>
      </c>
    </row>
    <row r="2867" ht="13.35" customHeight="1" s="162">
      <c r="B2867" s="153" t="inlineStr">
        <is>
          <t>No.</t>
        </is>
      </c>
      <c r="C2867" s="188" t="inlineStr">
        <is>
          <t>Area Served</t>
        </is>
      </c>
      <c r="D2867" s="188" t="inlineStr">
        <is>
          <t>Type</t>
        </is>
      </c>
      <c r="E2867" s="188" t="inlineStr">
        <is>
          <t>Size</t>
        </is>
      </c>
      <c r="F2867" s="188" t="inlineStr">
        <is>
          <t>Ak</t>
        </is>
      </c>
      <c r="G2867" s="440" t="n"/>
      <c r="H2867" s="440" t="n"/>
      <c r="I2867" s="188" t="inlineStr">
        <is>
          <t>VEL</t>
        </is>
      </c>
      <c r="J2867" s="188" t="inlineStr">
        <is>
          <t>CFM</t>
        </is>
      </c>
      <c r="K2867" s="188" t="inlineStr">
        <is>
          <t>VEL</t>
        </is>
      </c>
      <c r="L2867" s="188" t="inlineStr">
        <is>
          <t>CFM</t>
        </is>
      </c>
      <c r="M2867" s="440" t="n"/>
    </row>
    <row r="2868" ht="13.35" customHeight="1" s="162">
      <c r="B2868" s="307" t="n"/>
      <c r="C2868" s="307" t="n"/>
      <c r="E2868" s="307" t="n"/>
      <c r="F2868" s="32" t="n"/>
      <c r="G2868" s="33">
        <f>IF(F2868="", "", IF(OR(ISTEXT(H2868),ISTEXT(F2868)),"",H2868/F2868))</f>
        <v/>
      </c>
      <c r="H2868" s="33" t="n"/>
      <c r="I2868" s="33" t="n"/>
      <c r="J2868" s="33">
        <f>IF(I2868="", "", IF(OR(ISTEXT(I2868),ISTEXT($F2868)),"",I2868*$F2868))</f>
        <v/>
      </c>
      <c r="K2868" s="33" t="n"/>
      <c r="L2868" s="33">
        <f>IF(K2868="", "", IF(OR(ISTEXT(K2868),ISTEXT($F2868)),"",K2868*$F2868))</f>
        <v/>
      </c>
      <c r="M2868" s="30">
        <f>IF(OR(H2868="",H2868=0),"",IF(K2868="",IF(J2868="","",IF(OR(ISTEXT(J2868),ISTEXT(H2868)),"",J2868/H2868)),IF(OR(ISTEXT(L2868),ISTEXT(H2868)),"",L2868/H2868)))</f>
        <v/>
      </c>
    </row>
    <row r="2869" ht="13.35" customHeight="1" s="162">
      <c r="B2869" s="307" t="n"/>
      <c r="C2869" s="307" t="n"/>
      <c r="E2869" s="307" t="n"/>
      <c r="F2869" s="32" t="n"/>
      <c r="G2869" s="33">
        <f>IF(F2869="", "", IF(OR(ISTEXT(H2869),ISTEXT(F2869)),"",H2869/F2869))</f>
        <v/>
      </c>
      <c r="H2869" s="33" t="n"/>
      <c r="I2869" s="33" t="n"/>
      <c r="J2869" s="33">
        <f>IF(I2869="", "", IF(OR(ISTEXT(I2869),ISTEXT($F2869)),"",I2869*$F2869))</f>
        <v/>
      </c>
      <c r="K2869" s="33" t="n"/>
      <c r="L2869" s="33">
        <f>IF(K2869="", "", IF(OR(ISTEXT(K2869),ISTEXT($F2869)),"",K2869*$F2869))</f>
        <v/>
      </c>
      <c r="M2869" s="30">
        <f>IF(OR(H2869="",H2869=0),"",IF(K2869="",IF(J2869="","",IF(OR(ISTEXT(J2869),ISTEXT(H2869)),"",J2869/H2869)),IF(OR(ISTEXT(L2869),ISTEXT(H2869)),"",L2869/H2869)))</f>
        <v/>
      </c>
    </row>
    <row r="2870" ht="13.35" customHeight="1" s="162">
      <c r="B2870" s="307" t="n"/>
      <c r="C2870" s="307" t="n"/>
      <c r="E2870" s="307" t="n"/>
      <c r="F2870" s="32" t="n"/>
      <c r="G2870" s="33">
        <f>IF(F2870="", "", IF(OR(ISTEXT(H2870),ISTEXT(F2870)),"",H2870/F2870))</f>
        <v/>
      </c>
      <c r="H2870" s="33" t="n"/>
      <c r="I2870" s="33" t="n"/>
      <c r="J2870" s="33">
        <f>IF(I2870="", "", IF(OR(ISTEXT(I2870),ISTEXT($F2870)),"",I2870*$F2870))</f>
        <v/>
      </c>
      <c r="K2870" s="33" t="n"/>
      <c r="L2870" s="33">
        <f>IF(K2870="", "", IF(OR(ISTEXT(K2870),ISTEXT($F2870)),"",K2870*$F2870))</f>
        <v/>
      </c>
      <c r="M2870" s="30">
        <f>IF(OR(H2870="",H2870=0),"",IF(K2870="",IF(J2870="","",IF(OR(ISTEXT(J2870),ISTEXT(H2870)),"",J2870/H2870)),IF(OR(ISTEXT(L2870),ISTEXT(H2870)),"",L2870/H2870)))</f>
        <v/>
      </c>
    </row>
    <row r="2871" ht="13.35" customHeight="1" s="162">
      <c r="B2871" s="307" t="n"/>
      <c r="C2871" s="307" t="n"/>
      <c r="E2871" s="307" t="n"/>
      <c r="F2871" s="32" t="n"/>
      <c r="G2871" s="33">
        <f>IF(F2871="", "", IF(OR(ISTEXT(H2871),ISTEXT(F2871)),"",H2871/F2871))</f>
        <v/>
      </c>
      <c r="H2871" s="33" t="n"/>
      <c r="I2871" s="33" t="n"/>
      <c r="J2871" s="33">
        <f>IF(I2871="", "", IF(OR(ISTEXT(I2871),ISTEXT($F2871)),"",I2871*$F2871))</f>
        <v/>
      </c>
      <c r="K2871" s="33" t="n"/>
      <c r="L2871" s="33">
        <f>IF(K2871="", "", IF(OR(ISTEXT(K2871),ISTEXT($F2871)),"",K2871*$F2871))</f>
        <v/>
      </c>
      <c r="M2871" s="30">
        <f>IF(OR(H2871="",H2871=0),"",IF(K2871="",IF(J2871="","",IF(OR(ISTEXT(J2871),ISTEXT(H2871)),"",J2871/H2871)),IF(OR(ISTEXT(L2871),ISTEXT(H2871)),"",L2871/H2871)))</f>
        <v/>
      </c>
    </row>
    <row r="2872" ht="13.35" customHeight="1" s="162">
      <c r="B2872" s="307" t="n"/>
      <c r="C2872" s="307" t="n"/>
      <c r="E2872" s="307" t="n"/>
      <c r="F2872" s="32" t="n"/>
      <c r="G2872" s="33">
        <f>IF(F2872="", "", IF(OR(ISTEXT(H2872),ISTEXT(F2872)),"",H2872/F2872))</f>
        <v/>
      </c>
      <c r="H2872" s="33" t="n"/>
      <c r="I2872" s="33" t="n"/>
      <c r="J2872" s="33">
        <f>IF(I2872="", "", IF(OR(ISTEXT(I2872),ISTEXT($F2872)),"",I2872*$F2872))</f>
        <v/>
      </c>
      <c r="K2872" s="33" t="n"/>
      <c r="L2872" s="33">
        <f>IF(K2872="", "", IF(OR(ISTEXT(K2872),ISTEXT($F2872)),"",K2872*$F2872))</f>
        <v/>
      </c>
      <c r="M2872" s="30">
        <f>IF(OR(H2872="",H2872=0),"",IF(K2872="",IF(J2872="","",IF(OR(ISTEXT(J2872),ISTEXT(H2872)),"",J2872/H2872)),IF(OR(ISTEXT(L2872),ISTEXT(H2872)),"",L2872/H2872)))</f>
        <v/>
      </c>
    </row>
    <row r="2873" ht="13.35" customHeight="1" s="162">
      <c r="B2873" s="307" t="n"/>
      <c r="C2873" s="307" t="n"/>
      <c r="E2873" s="307" t="n"/>
      <c r="F2873" s="32" t="n"/>
      <c r="G2873" s="33">
        <f>IF(F2873="", "", IF(OR(ISTEXT(H2873),ISTEXT(F2873)),"",H2873/F2873))</f>
        <v/>
      </c>
      <c r="H2873" s="33" t="n"/>
      <c r="I2873" s="33" t="n"/>
      <c r="J2873" s="33">
        <f>IF(I2873="", "", IF(OR(ISTEXT(I2873),ISTEXT($F2873)),"",I2873*$F2873))</f>
        <v/>
      </c>
      <c r="K2873" s="33" t="n"/>
      <c r="L2873" s="33">
        <f>IF(K2873="", "", IF(OR(ISTEXT(K2873),ISTEXT($F2873)),"",K2873*$F2873))</f>
        <v/>
      </c>
      <c r="M2873" s="30">
        <f>IF(OR(H2873="",H2873=0),"",IF(K2873="",IF(J2873="","",IF(OR(ISTEXT(J2873),ISTEXT(H2873)),"",J2873/H2873)),IF(OR(ISTEXT(L2873),ISTEXT(H2873)),"",L2873/H2873)))</f>
        <v/>
      </c>
    </row>
    <row r="2874" ht="13.35" customHeight="1" s="162">
      <c r="B2874" s="307" t="n"/>
      <c r="C2874" s="307" t="n"/>
      <c r="E2874" s="307" t="n"/>
      <c r="F2874" s="32" t="n"/>
      <c r="G2874" s="33">
        <f>IF(F2874="", "", IF(OR(ISTEXT(H2874),ISTEXT(F2874)),"",H2874/F2874))</f>
        <v/>
      </c>
      <c r="H2874" s="33" t="n"/>
      <c r="I2874" s="33" t="n"/>
      <c r="J2874" s="33">
        <f>IF(I2874="", "", IF(OR(ISTEXT(I2874),ISTEXT($F2874)),"",I2874*$F2874))</f>
        <v/>
      </c>
      <c r="K2874" s="33" t="n"/>
      <c r="L2874" s="33">
        <f>IF(K2874="", "", IF(OR(ISTEXT(K2874),ISTEXT($F2874)),"",K2874*$F2874))</f>
        <v/>
      </c>
      <c r="M2874" s="30">
        <f>IF(OR(H2874="",H2874=0),"",IF(K2874="",IF(J2874="","",IF(OR(ISTEXT(J2874),ISTEXT(H2874)),"",J2874/H2874)),IF(OR(ISTEXT(L2874),ISTEXT(H2874)),"",L2874/H2874)))</f>
        <v/>
      </c>
    </row>
    <row r="2875" ht="13.35" customHeight="1" s="162">
      <c r="B2875" s="307" t="n"/>
      <c r="C2875" s="307" t="n"/>
      <c r="E2875" s="307" t="n"/>
      <c r="F2875" s="32" t="n"/>
      <c r="G2875" s="33">
        <f>IF(F2875="", "", IF(OR(ISTEXT(H2875),ISTEXT(F2875)),"",H2875/F2875))</f>
        <v/>
      </c>
      <c r="H2875" s="33" t="n"/>
      <c r="I2875" s="33" t="n"/>
      <c r="J2875" s="33">
        <f>IF(I2875="", "", IF(OR(ISTEXT(I2875),ISTEXT($F2875)),"",I2875*$F2875))</f>
        <v/>
      </c>
      <c r="K2875" s="33" t="n"/>
      <c r="L2875" s="33">
        <f>IF(K2875="", "", IF(OR(ISTEXT(K2875),ISTEXT($F2875)),"",K2875*$F2875))</f>
        <v/>
      </c>
      <c r="M2875" s="30">
        <f>IF(OR(H2875="",H2875=0),"",IF(K2875="",IF(J2875="","",IF(OR(ISTEXT(J2875),ISTEXT(H2875)),"",J2875/H2875)),IF(OR(ISTEXT(L2875),ISTEXT(H2875)),"",L2875/H2875)))</f>
        <v/>
      </c>
    </row>
    <row r="2876" ht="13.35" customHeight="1" s="162">
      <c r="B2876" s="307" t="n"/>
      <c r="C2876" s="307" t="n"/>
      <c r="E2876" s="307" t="n"/>
      <c r="F2876" s="32" t="n"/>
      <c r="G2876" s="33">
        <f>IF(F2876="", "", IF(OR(ISTEXT(H2876),ISTEXT(F2876)),"",H2876/F2876))</f>
        <v/>
      </c>
      <c r="H2876" s="33" t="n"/>
      <c r="I2876" s="33" t="n"/>
      <c r="J2876" s="33">
        <f>IF(I2876="", "", IF(OR(ISTEXT(I2876),ISTEXT($F2876)),"",I2876*$F2876))</f>
        <v/>
      </c>
      <c r="K2876" s="33" t="n"/>
      <c r="L2876" s="33">
        <f>IF(K2876="", "", IF(OR(ISTEXT(K2876),ISTEXT($F2876)),"",K2876*$F2876))</f>
        <v/>
      </c>
      <c r="M2876" s="30">
        <f>IF(OR(H2876="",H2876=0),"",IF(K2876="",IF(J2876="","",IF(OR(ISTEXT(J2876),ISTEXT(H2876)),"",J2876/H2876)),IF(OR(ISTEXT(L2876),ISTEXT(H2876)),"",L2876/H2876)))</f>
        <v/>
      </c>
    </row>
    <row r="2877" ht="13.35" customHeight="1" s="162">
      <c r="B2877" s="307" t="n"/>
      <c r="C2877" s="307" t="n"/>
      <c r="E2877" s="307" t="n"/>
      <c r="F2877" s="32" t="n"/>
      <c r="G2877" s="33">
        <f>IF(F2877="", "", IF(OR(ISTEXT(H2877),ISTEXT(F2877)),"",H2877/F2877))</f>
        <v/>
      </c>
      <c r="H2877" s="33" t="n"/>
      <c r="I2877" s="33" t="n"/>
      <c r="J2877" s="33">
        <f>IF(I2877="", "", IF(OR(ISTEXT(I2877),ISTEXT($F2877)),"",I2877*$F2877))</f>
        <v/>
      </c>
      <c r="K2877" s="33" t="n"/>
      <c r="L2877" s="33">
        <f>IF(K2877="", "", IF(OR(ISTEXT(K2877),ISTEXT($F2877)),"",K2877*$F2877))</f>
        <v/>
      </c>
      <c r="M2877" s="30">
        <f>IF(OR(H2877="",H2877=0),"",IF(K2877="",IF(J2877="","",IF(OR(ISTEXT(J2877),ISTEXT(H2877)),"",J2877/H2877)),IF(OR(ISTEXT(L2877),ISTEXT(H2877)),"",L2877/H2877)))</f>
        <v/>
      </c>
    </row>
    <row r="2878" ht="13.35" customHeight="1" s="162">
      <c r="B2878" s="307" t="n"/>
      <c r="C2878" s="307" t="n"/>
      <c r="E2878" s="307" t="n"/>
      <c r="F2878" s="32" t="n"/>
      <c r="G2878" s="33">
        <f>IF(F2878="", "", IF(OR(ISTEXT(H2878),ISTEXT(F2878)),"",H2878/F2878))</f>
        <v/>
      </c>
      <c r="H2878" s="33" t="n"/>
      <c r="I2878" s="33" t="n"/>
      <c r="J2878" s="33">
        <f>IF(I2878="", "", IF(OR(ISTEXT(I2878),ISTEXT($F2878)),"",I2878*$F2878))</f>
        <v/>
      </c>
      <c r="K2878" s="33" t="n"/>
      <c r="L2878" s="33">
        <f>IF(K2878="", "", IF(OR(ISTEXT(K2878),ISTEXT($F2878)),"",K2878*$F2878))</f>
        <v/>
      </c>
      <c r="M2878" s="30">
        <f>IF(OR(H2878="",H2878=0),"",IF(K2878="",IF(J2878="","",IF(OR(ISTEXT(J2878),ISTEXT(H2878)),"",J2878/H2878)),IF(OR(ISTEXT(L2878),ISTEXT(H2878)),"",L2878/H2878)))</f>
        <v/>
      </c>
    </row>
    <row r="2879" ht="13.35" customHeight="1" s="162">
      <c r="B2879" s="307" t="n"/>
      <c r="C2879" s="307" t="n"/>
      <c r="E2879" s="307" t="n"/>
      <c r="F2879" s="32" t="n"/>
      <c r="G2879" s="33">
        <f>IF(F2879="", "", IF(OR(ISTEXT(H2879),ISTEXT(F2879)),"",H2879/F2879))</f>
        <v/>
      </c>
      <c r="H2879" s="33" t="n"/>
      <c r="I2879" s="33" t="n"/>
      <c r="J2879" s="33">
        <f>IF(I2879="", "", IF(OR(ISTEXT(I2879),ISTEXT($F2879)),"",I2879*$F2879))</f>
        <v/>
      </c>
      <c r="K2879" s="33" t="n"/>
      <c r="L2879" s="33">
        <f>IF(K2879="", "", IF(OR(ISTEXT(K2879),ISTEXT($F2879)),"",K2879*$F2879))</f>
        <v/>
      </c>
      <c r="M2879" s="30">
        <f>IF(OR(H2879="",H2879=0),"",IF(K2879="",IF(J2879="","",IF(OR(ISTEXT(J2879),ISTEXT(H2879)),"",J2879/H2879)),IF(OR(ISTEXT(L2879),ISTEXT(H2879)),"",L2879/H2879)))</f>
        <v/>
      </c>
    </row>
    <row r="2880" ht="13.35" customHeight="1" s="162">
      <c r="B2880" s="307" t="n"/>
      <c r="C2880" s="307" t="n"/>
      <c r="E2880" s="307" t="n"/>
      <c r="F2880" s="32" t="n"/>
      <c r="G2880" s="33">
        <f>IF(F2880="", "", IF(OR(ISTEXT(H2880),ISTEXT(F2880)),"",H2880/F2880))</f>
        <v/>
      </c>
      <c r="H2880" s="33" t="n"/>
      <c r="I2880" s="33" t="n"/>
      <c r="J2880" s="33">
        <f>IF(I2880="", "", IF(OR(ISTEXT(I2880),ISTEXT($F2880)),"",I2880*$F2880))</f>
        <v/>
      </c>
      <c r="K2880" s="33" t="n"/>
      <c r="L2880" s="33">
        <f>IF(K2880="", "", IF(OR(ISTEXT(K2880),ISTEXT($F2880)),"",K2880*$F2880))</f>
        <v/>
      </c>
      <c r="M2880" s="30">
        <f>IF(OR(H2880="",H2880=0),"",IF(K2880="",IF(J2880="","",IF(OR(ISTEXT(J2880),ISTEXT(H2880)),"",J2880/H2880)),IF(OR(ISTEXT(L2880),ISTEXT(H2880)),"",L2880/H2880)))</f>
        <v/>
      </c>
    </row>
    <row r="2881" ht="13.35" customHeight="1" s="162">
      <c r="B2881" s="307" t="n"/>
      <c r="C2881" s="307" t="n"/>
      <c r="E2881" s="307" t="n"/>
      <c r="F2881" s="32" t="n"/>
      <c r="G2881" s="33">
        <f>IF(F2881="", "", IF(OR(ISTEXT(H2881),ISTEXT(F2881)),"",H2881/F2881))</f>
        <v/>
      </c>
      <c r="H2881" s="33" t="n"/>
      <c r="I2881" s="33" t="n"/>
      <c r="J2881" s="33">
        <f>IF(I2881="", "", IF(OR(ISTEXT(I2881),ISTEXT($F2881)),"",I2881*$F2881))</f>
        <v/>
      </c>
      <c r="K2881" s="33" t="n"/>
      <c r="L2881" s="33">
        <f>IF(K2881="", "", IF(OR(ISTEXT(K2881),ISTEXT($F2881)),"",K2881*$F2881))</f>
        <v/>
      </c>
      <c r="M2881" s="30">
        <f>IF(OR(H2881="",H2881=0),"",IF(K2881="",IF(J2881="","",IF(OR(ISTEXT(J2881),ISTEXT(H2881)),"",J2881/H2881)),IF(OR(ISTEXT(L2881),ISTEXT(H2881)),"",L2881/H2881)))</f>
        <v/>
      </c>
    </row>
    <row r="2882" ht="13.35" customHeight="1" s="162">
      <c r="B2882" s="307" t="n"/>
      <c r="C2882" s="307" t="n"/>
      <c r="E2882" s="307" t="n"/>
      <c r="F2882" s="32" t="n"/>
      <c r="G2882" s="33">
        <f>IF(F2882="", "", IF(OR(ISTEXT(H2882),ISTEXT(F2882)),"",H2882/F2882))</f>
        <v/>
      </c>
      <c r="H2882" s="33" t="n"/>
      <c r="I2882" s="33" t="n"/>
      <c r="J2882" s="33">
        <f>IF(I2882="", "", IF(OR(ISTEXT(I2882),ISTEXT($F2882)),"",I2882*$F2882))</f>
        <v/>
      </c>
      <c r="K2882" s="33" t="n"/>
      <c r="L2882" s="33">
        <f>IF(K2882="", "", IF(OR(ISTEXT(K2882),ISTEXT($F2882)),"",K2882*$F2882))</f>
        <v/>
      </c>
      <c r="M2882" s="30">
        <f>IF(OR(H2882="",H2882=0),"",IF(K2882="",IF(J2882="","",IF(OR(ISTEXT(J2882),ISTEXT(H2882)),"",J2882/H2882)),IF(OR(ISTEXT(L2882),ISTEXT(H2882)),"",L2882/H2882)))</f>
        <v/>
      </c>
    </row>
    <row r="2883" ht="13.35" customHeight="1" s="162">
      <c r="B2883" s="307" t="n"/>
      <c r="C2883" s="307" t="n"/>
      <c r="E2883" s="307" t="n"/>
      <c r="F2883" s="32" t="n"/>
      <c r="G2883" s="33">
        <f>IF(F2883="", "", IF(OR(ISTEXT(H2883),ISTEXT(F2883)),"",H2883/F2883))</f>
        <v/>
      </c>
      <c r="H2883" s="33" t="n"/>
      <c r="I2883" s="33" t="n"/>
      <c r="J2883" s="33">
        <f>IF(I2883="", "", IF(OR(ISTEXT(I2883),ISTEXT($F2883)),"",I2883*$F2883))</f>
        <v/>
      </c>
      <c r="K2883" s="33" t="n"/>
      <c r="L2883" s="33">
        <f>IF(K2883="", "", IF(OR(ISTEXT(K2883),ISTEXT($F2883)),"",K2883*$F2883))</f>
        <v/>
      </c>
      <c r="M2883" s="30">
        <f>IF(OR(H2883="",H2883=0),"",IF(K2883="",IF(J2883="","",IF(OR(ISTEXT(J2883),ISTEXT(H2883)),"",J2883/H2883)),IF(OR(ISTEXT(L2883),ISTEXT(H2883)),"",L2883/H2883)))</f>
        <v/>
      </c>
    </row>
    <row r="2884" ht="13.35" customHeight="1" s="162">
      <c r="B2884" s="307" t="n"/>
      <c r="C2884" s="307" t="n"/>
      <c r="E2884" s="307" t="n"/>
      <c r="F2884" s="32" t="n"/>
      <c r="G2884" s="33">
        <f>IF(F2884="", "", IF(OR(ISTEXT(H2884),ISTEXT(F2884)),"",H2884/F2884))</f>
        <v/>
      </c>
      <c r="H2884" s="33" t="n"/>
      <c r="I2884" s="33" t="n"/>
      <c r="J2884" s="33">
        <f>IF(I2884="", "", IF(OR(ISTEXT(I2884),ISTEXT($F2884)),"",I2884*$F2884))</f>
        <v/>
      </c>
      <c r="K2884" s="33" t="n"/>
      <c r="L2884" s="33">
        <f>IF(K2884="", "", IF(OR(ISTEXT(K2884),ISTEXT($F2884)),"",K2884*$F2884))</f>
        <v/>
      </c>
      <c r="M2884" s="30">
        <f>IF(OR(H2884="",H2884=0),"",IF(K2884="",IF(J2884="","",IF(OR(ISTEXT(J2884),ISTEXT(H2884)),"",J2884/H2884)),IF(OR(ISTEXT(L2884),ISTEXT(H2884)),"",L2884/H2884)))</f>
        <v/>
      </c>
    </row>
    <row r="2885" ht="13.35" customHeight="1" s="162">
      <c r="B2885" s="307" t="n"/>
      <c r="C2885" s="307" t="n"/>
      <c r="E2885" s="307" t="n"/>
      <c r="F2885" s="32" t="n"/>
      <c r="G2885" s="33">
        <f>IF(F2885="", "", IF(OR(ISTEXT(H2885),ISTEXT(F2885)),"",H2885/F2885))</f>
        <v/>
      </c>
      <c r="H2885" s="33" t="n"/>
      <c r="I2885" s="33" t="n"/>
      <c r="J2885" s="33">
        <f>IF(I2885="", "", IF(OR(ISTEXT(I2885),ISTEXT($F2885)),"",I2885*$F2885))</f>
        <v/>
      </c>
      <c r="K2885" s="33" t="n"/>
      <c r="L2885" s="33">
        <f>IF(K2885="", "", IF(OR(ISTEXT(K2885),ISTEXT($F2885)),"",K2885*$F2885))</f>
        <v/>
      </c>
      <c r="M2885" s="30">
        <f>IF(OR(H2885="",H2885=0),"",IF(K2885="",IF(J2885="","",IF(OR(ISTEXT(J2885),ISTEXT(H2885)),"",J2885/H2885)),IF(OR(ISTEXT(L2885),ISTEXT(H2885)),"",L2885/H2885)))</f>
        <v/>
      </c>
    </row>
    <row r="2886" ht="13.35" customHeight="1" s="162">
      <c r="B2886" s="307" t="n"/>
      <c r="C2886" s="307" t="n"/>
      <c r="E2886" s="307" t="n"/>
      <c r="F2886" s="32" t="n"/>
      <c r="G2886" s="33">
        <f>IF(F2886="", "", IF(OR(ISTEXT(H2886),ISTEXT(F2886)),"",H2886/F2886))</f>
        <v/>
      </c>
      <c r="H2886" s="33" t="n"/>
      <c r="I2886" s="33" t="n"/>
      <c r="J2886" s="33">
        <f>IF(I2886="", "", IF(OR(ISTEXT(I2886),ISTEXT($F2886)),"",I2886*$F2886))</f>
        <v/>
      </c>
      <c r="K2886" s="33" t="n"/>
      <c r="L2886" s="33">
        <f>IF(K2886="", "", IF(OR(ISTEXT(K2886),ISTEXT($F2886)),"",K2886*$F2886))</f>
        <v/>
      </c>
      <c r="M2886" s="30">
        <f>IF(OR(H2886="",H2886=0),"",IF(K2886="",IF(J2886="","",IF(OR(ISTEXT(J2886),ISTEXT(H2886)),"",J2886/H2886)),IF(OR(ISTEXT(L2886),ISTEXT(H2886)),"",L2886/H2886)))</f>
        <v/>
      </c>
    </row>
    <row r="2887" ht="13.35" customHeight="1" s="162">
      <c r="B2887" s="307" t="n"/>
      <c r="C2887" s="307" t="n"/>
      <c r="E2887" s="307" t="n"/>
      <c r="F2887" s="32" t="n"/>
      <c r="G2887" s="33">
        <f>IF(F2887="", "", IF(OR(ISTEXT(H2887),ISTEXT(F2887)),"",H2887/F2887))</f>
        <v/>
      </c>
      <c r="H2887" s="33" t="n"/>
      <c r="I2887" s="33" t="n"/>
      <c r="J2887" s="33">
        <f>IF(I2887="", "", IF(OR(ISTEXT(I2887),ISTEXT($F2887)),"",I2887*$F2887))</f>
        <v/>
      </c>
      <c r="K2887" s="33" t="n"/>
      <c r="L2887" s="33">
        <f>IF(K2887="", "", IF(OR(ISTEXT(K2887),ISTEXT($F2887)),"",K2887*$F2887))</f>
        <v/>
      </c>
      <c r="M2887" s="30">
        <f>IF(OR(H2887="",H2887=0),"",IF(K2887="",IF(J2887="","",IF(OR(ISTEXT(J2887),ISTEXT(H2887)),"",J2887/H2887)),IF(OR(ISTEXT(L2887),ISTEXT(H2887)),"",L2887/H2887)))</f>
        <v/>
      </c>
    </row>
    <row r="2888" ht="13.35" customHeight="1" s="162">
      <c r="B2888" s="307" t="n"/>
      <c r="C2888" s="307" t="n"/>
      <c r="E2888" s="307" t="n"/>
      <c r="F2888" s="32" t="n"/>
      <c r="G2888" s="33">
        <f>IF(F2888="", "", IF(OR(ISTEXT(H2888),ISTEXT(F2888)),"",H2888/F2888))</f>
        <v/>
      </c>
      <c r="H2888" s="33" t="n"/>
      <c r="I2888" s="33" t="n"/>
      <c r="J2888" s="33">
        <f>IF(I2888="", "", IF(OR(ISTEXT(I2888),ISTEXT($F2888)),"",I2888*$F2888))</f>
        <v/>
      </c>
      <c r="K2888" s="33" t="n"/>
      <c r="L2888" s="33">
        <f>IF(K2888="", "", IF(OR(ISTEXT(K2888),ISTEXT($F2888)),"",K2888*$F2888))</f>
        <v/>
      </c>
      <c r="M2888" s="30">
        <f>IF(OR(H2888="",H2888=0),"",IF(K2888="",IF(J2888="","",IF(OR(ISTEXT(J2888),ISTEXT(H2888)),"",J2888/H2888)),IF(OR(ISTEXT(L2888),ISTEXT(H2888)),"",L2888/H2888)))</f>
        <v/>
      </c>
    </row>
    <row r="2889" ht="13.35" customHeight="1" s="162">
      <c r="B2889" s="307" t="n"/>
      <c r="C2889" s="307" t="n"/>
      <c r="E2889" s="307" t="n"/>
      <c r="F2889" s="32" t="n"/>
      <c r="G2889" s="33">
        <f>IF(F2889="", "", IF(OR(ISTEXT(H2889),ISTEXT(F2889)),"",H2889/F2889))</f>
        <v/>
      </c>
      <c r="H2889" s="33" t="n"/>
      <c r="I2889" s="33" t="n"/>
      <c r="J2889" s="33">
        <f>IF(I2889="", "", IF(OR(ISTEXT(I2889),ISTEXT($F2889)),"",I2889*$F2889))</f>
        <v/>
      </c>
      <c r="K2889" s="33" t="n"/>
      <c r="L2889" s="33">
        <f>IF(K2889="", "", IF(OR(ISTEXT(K2889),ISTEXT($F2889)),"",K2889*$F2889))</f>
        <v/>
      </c>
      <c r="M2889" s="30">
        <f>IF(OR(H2889="",H2889=0),"",IF(K2889="",IF(J2889="","",IF(OR(ISTEXT(J2889),ISTEXT(H2889)),"",J2889/H2889)),IF(OR(ISTEXT(L2889),ISTEXT(H2889)),"",L2889/H2889)))</f>
        <v/>
      </c>
    </row>
    <row r="2890" ht="13.35" customHeight="1" s="162">
      <c r="B2890" s="307" t="n"/>
      <c r="C2890" s="307" t="n"/>
      <c r="E2890" s="307" t="n"/>
      <c r="F2890" s="32" t="n"/>
      <c r="G2890" s="33">
        <f>IF(F2890="", "", IF(OR(ISTEXT(H2890),ISTEXT(F2890)),"",H2890/F2890))</f>
        <v/>
      </c>
      <c r="H2890" s="33" t="n"/>
      <c r="I2890" s="33" t="n"/>
      <c r="J2890" s="33">
        <f>IF(I2890="", "", IF(OR(ISTEXT(I2890),ISTEXT($F2890)),"",I2890*$F2890))</f>
        <v/>
      </c>
      <c r="K2890" s="33" t="n"/>
      <c r="L2890" s="33">
        <f>IF(K2890="", "", IF(OR(ISTEXT(K2890),ISTEXT($F2890)),"",K2890*$F2890))</f>
        <v/>
      </c>
      <c r="M2890" s="30">
        <f>IF(OR(H2890="",H2890=0),"",IF(K2890="",IF(J2890="","",IF(OR(ISTEXT(J2890),ISTEXT(H2890)),"",J2890/H2890)),IF(OR(ISTEXT(L2890),ISTEXT(H2890)),"",L2890/H2890)))</f>
        <v/>
      </c>
    </row>
    <row r="2891" ht="13.35" customHeight="1" s="162">
      <c r="B2891" s="307" t="n"/>
      <c r="C2891" s="307" t="n"/>
      <c r="E2891" s="307" t="n"/>
      <c r="F2891" s="32" t="n"/>
      <c r="G2891" s="33">
        <f>IF(F2891="", "", IF(OR(ISTEXT(H2891),ISTEXT(F2891)),"",H2891/F2891))</f>
        <v/>
      </c>
      <c r="H2891" s="33" t="n"/>
      <c r="I2891" s="33" t="n"/>
      <c r="J2891" s="33">
        <f>IF(I2891="", "", IF(OR(ISTEXT(I2891),ISTEXT($F2891)),"",I2891*$F2891))</f>
        <v/>
      </c>
      <c r="K2891" s="33" t="n"/>
      <c r="L2891" s="33">
        <f>IF(K2891="", "", IF(OR(ISTEXT(K2891),ISTEXT($F2891)),"",K2891*$F2891))</f>
        <v/>
      </c>
      <c r="M2891" s="30">
        <f>IF(OR(H2891="",H2891=0),"",IF(K2891="",IF(J2891="","",IF(OR(ISTEXT(J2891),ISTEXT(H2891)),"",J2891/H2891)),IF(OR(ISTEXT(L2891),ISTEXT(H2891)),"",L2891/H2891)))</f>
        <v/>
      </c>
    </row>
    <row r="2892" ht="13.35" customHeight="1" s="162">
      <c r="B2892" s="307" t="n"/>
      <c r="C2892" s="307" t="n"/>
      <c r="E2892" s="307" t="n"/>
      <c r="F2892" s="32" t="n"/>
      <c r="G2892" s="33">
        <f>IF(F2892="", "", IF(OR(ISTEXT(H2892),ISTEXT(F2892)),"",H2892/F2892))</f>
        <v/>
      </c>
      <c r="H2892" s="33" t="n"/>
      <c r="I2892" s="33" t="n"/>
      <c r="J2892" s="33">
        <f>IF(I2892="", "", IF(OR(ISTEXT(I2892),ISTEXT($F2892)),"",I2892*$F2892))</f>
        <v/>
      </c>
      <c r="K2892" s="33" t="n"/>
      <c r="L2892" s="33">
        <f>IF(K2892="", "", IF(OR(ISTEXT(K2892),ISTEXT($F2892)),"",K2892*$F2892))</f>
        <v/>
      </c>
      <c r="M2892" s="30">
        <f>IF(OR(H2892="",H2892=0),"",IF(K2892="",IF(J2892="","",IF(OR(ISTEXT(J2892),ISTEXT(H2892)),"",J2892/H2892)),IF(OR(ISTEXT(L2892),ISTEXT(H2892)),"",L2892/H2892)))</f>
        <v/>
      </c>
    </row>
    <row r="2893" ht="13.35" customHeight="1" s="162">
      <c r="B2893" s="307" t="n"/>
      <c r="C2893" s="307" t="n"/>
      <c r="E2893" s="307" t="n"/>
      <c r="F2893" s="32" t="n"/>
      <c r="G2893" s="33">
        <f>IF(F2893="", "", IF(OR(ISTEXT(H2893),ISTEXT(F2893)),"",H2893/F2893))</f>
        <v/>
      </c>
      <c r="H2893" s="33" t="n"/>
      <c r="I2893" s="33" t="n"/>
      <c r="J2893" s="33">
        <f>IF(I2893="", "", IF(OR(ISTEXT(I2893),ISTEXT($F2893)),"",I2893*$F2893))</f>
        <v/>
      </c>
      <c r="K2893" s="33" t="n"/>
      <c r="L2893" s="33">
        <f>IF(K2893="", "", IF(OR(ISTEXT(K2893),ISTEXT($F2893)),"",K2893*$F2893))</f>
        <v/>
      </c>
      <c r="M2893" s="30">
        <f>IF(OR(H2893="",H2893=0),"",IF(K2893="",IF(J2893="","",IF(OR(ISTEXT(J2893),ISTEXT(H2893)),"",J2893/H2893)),IF(OR(ISTEXT(L2893),ISTEXT(H2893)),"",L2893/H2893)))</f>
        <v/>
      </c>
    </row>
    <row r="2894" ht="13.35" customHeight="1" s="162">
      <c r="B2894" s="307" t="n"/>
      <c r="C2894" s="307" t="n"/>
      <c r="E2894" s="307" t="n"/>
      <c r="F2894" s="32" t="n"/>
      <c r="G2894" s="33">
        <f>IF(F2894="", "", IF(OR(ISTEXT(H2894),ISTEXT(F2894)),"",H2894/F2894))</f>
        <v/>
      </c>
      <c r="H2894" s="33" t="n"/>
      <c r="I2894" s="33" t="n"/>
      <c r="J2894" s="33">
        <f>IF(I2894="", "", IF(OR(ISTEXT(I2894),ISTEXT($F2894)),"",I2894*$F2894))</f>
        <v/>
      </c>
      <c r="K2894" s="33" t="n"/>
      <c r="L2894" s="33">
        <f>IF(K2894="", "", IF(OR(ISTEXT(K2894),ISTEXT($F2894)),"",K2894*$F2894))</f>
        <v/>
      </c>
      <c r="M2894" s="30">
        <f>IF(OR(H2894="",H2894=0),"",IF(K2894="",IF(J2894="","",IF(OR(ISTEXT(J2894),ISTEXT(H2894)),"",J2894/H2894)),IF(OR(ISTEXT(L2894),ISTEXT(H2894)),"",L2894/H2894)))</f>
        <v/>
      </c>
    </row>
    <row r="2895" ht="13.35" customHeight="1" s="162">
      <c r="B2895" s="307" t="n"/>
      <c r="C2895" s="307" t="n"/>
      <c r="E2895" s="307" t="n"/>
      <c r="F2895" s="32" t="n"/>
      <c r="G2895" s="33">
        <f>IF(F2895="", "", IF(OR(ISTEXT(H2895),ISTEXT(F2895)),"",H2895/F2895))</f>
        <v/>
      </c>
      <c r="H2895" s="33" t="n"/>
      <c r="I2895" s="33" t="n"/>
      <c r="J2895" s="33">
        <f>IF(I2895="", "", IF(OR(ISTEXT(I2895),ISTEXT($F2895)),"",I2895*$F2895))</f>
        <v/>
      </c>
      <c r="K2895" s="33" t="n"/>
      <c r="L2895" s="33">
        <f>IF(K2895="", "", IF(OR(ISTEXT(K2895),ISTEXT($F2895)),"",K2895*$F2895))</f>
        <v/>
      </c>
      <c r="M2895" s="30">
        <f>IF(OR(H2895="",H2895=0),"",IF(K2895="",IF(J2895="","",IF(OR(ISTEXT(J2895),ISTEXT(H2895)),"",J2895/H2895)),IF(OR(ISTEXT(L2895),ISTEXT(H2895)),"",L2895/H2895)))</f>
        <v/>
      </c>
    </row>
    <row r="2896" ht="13.35" customHeight="1" s="162">
      <c r="B2896" s="307" t="n"/>
      <c r="C2896" s="307" t="n"/>
      <c r="E2896" s="307" t="n"/>
      <c r="F2896" s="32" t="n"/>
      <c r="G2896" s="33">
        <f>IF(F2896="", "", IF(OR(ISTEXT(H2896),ISTEXT(F2896)),"",H2896/F2896))</f>
        <v/>
      </c>
      <c r="H2896" s="33" t="n"/>
      <c r="I2896" s="33" t="n"/>
      <c r="J2896" s="33">
        <f>IF(I2896="", "", IF(OR(ISTEXT(I2896),ISTEXT($F2896)),"",I2896*$F2896))</f>
        <v/>
      </c>
      <c r="K2896" s="33" t="n"/>
      <c r="L2896" s="33">
        <f>IF(K2896="", "", IF(OR(ISTEXT(K2896),ISTEXT($F2896)),"",K2896*$F2896))</f>
        <v/>
      </c>
      <c r="M2896" s="30">
        <f>IF(OR(H2896="",H2896=0),"",IF(K2896="",IF(J2896="","",IF(OR(ISTEXT(J2896),ISTEXT(H2896)),"",J2896/H2896)),IF(OR(ISTEXT(L2896),ISTEXT(H2896)),"",L2896/H2896)))</f>
        <v/>
      </c>
    </row>
    <row r="2897" ht="13.35" customHeight="1" s="162">
      <c r="B2897" s="307" t="n"/>
      <c r="C2897" s="307" t="n"/>
      <c r="E2897" s="307" t="n"/>
      <c r="F2897" s="32" t="n"/>
      <c r="G2897" s="33">
        <f>IF(F2897="", "", IF(OR(ISTEXT(H2897),ISTEXT(F2897)),"",H2897/F2897))</f>
        <v/>
      </c>
      <c r="H2897" s="33" t="n"/>
      <c r="I2897" s="33" t="n"/>
      <c r="J2897" s="33">
        <f>IF(I2897="", "", IF(OR(ISTEXT(I2897),ISTEXT($F2897)),"",I2897*$F2897))</f>
        <v/>
      </c>
      <c r="K2897" s="33" t="n"/>
      <c r="L2897" s="33">
        <f>IF(K2897="", "", IF(OR(ISTEXT(K2897),ISTEXT($F2897)),"",K2897*$F2897))</f>
        <v/>
      </c>
      <c r="M2897" s="30">
        <f>IF(OR(H2897="",H2897=0),"",IF(K2897="",IF(J2897="","",IF(OR(ISTEXT(J2897),ISTEXT(H2897)),"",J2897/H2897)),IF(OR(ISTEXT(L2897),ISTEXT(H2897)),"",L2897/H2897)))</f>
        <v/>
      </c>
    </row>
    <row r="2898" ht="13.35" customHeight="1" s="162">
      <c r="B2898" s="307" t="n"/>
      <c r="C2898" s="307" t="n"/>
      <c r="E2898" s="307" t="n"/>
      <c r="F2898" s="32" t="n"/>
      <c r="G2898" s="33">
        <f>IF(F2898="", "", IF(OR(ISTEXT(H2898),ISTEXT(F2898)),"",H2898/F2898))</f>
        <v/>
      </c>
      <c r="H2898" s="33" t="n"/>
      <c r="I2898" s="33" t="n"/>
      <c r="J2898" s="33">
        <f>IF(I2898="", "", IF(OR(ISTEXT(I2898),ISTEXT($F2898)),"",I2898*$F2898))</f>
        <v/>
      </c>
      <c r="K2898" s="33" t="n"/>
      <c r="L2898" s="33">
        <f>IF(K2898="", "", IF(OR(ISTEXT(K2898),ISTEXT($F2898)),"",K2898*$F2898))</f>
        <v/>
      </c>
      <c r="M2898" s="30">
        <f>IF(OR(H2898="",H2898=0),"",IF(K2898="",IF(J2898="","",IF(OR(ISTEXT(J2898),ISTEXT(H2898)),"",J2898/H2898)),IF(OR(ISTEXT(L2898),ISTEXT(H2898)),"",L2898/H2898)))</f>
        <v/>
      </c>
    </row>
    <row r="2899" ht="13.35" customHeight="1" s="162">
      <c r="B2899" s="307" t="n"/>
      <c r="C2899" s="307" t="n"/>
      <c r="E2899" s="307" t="n"/>
      <c r="F2899" s="32" t="n"/>
      <c r="G2899" s="33">
        <f>IF(F2899="", "", IF(OR(ISTEXT(H2899),ISTEXT(F2899)),"",H2899/F2899))</f>
        <v/>
      </c>
      <c r="H2899" s="33" t="n"/>
      <c r="I2899" s="33" t="n"/>
      <c r="J2899" s="33">
        <f>IF(I2899="", "", IF(OR(ISTEXT(I2899),ISTEXT($F2899)),"",I2899*$F2899))</f>
        <v/>
      </c>
      <c r="K2899" s="33" t="n"/>
      <c r="L2899" s="33">
        <f>IF(K2899="", "", IF(OR(ISTEXT(K2899),ISTEXT($F2899)),"",K2899*$F2899))</f>
        <v/>
      </c>
      <c r="M2899" s="30">
        <f>IF(OR(H2899="",H2899=0),"",IF(K2899="",IF(J2899="","",IF(OR(ISTEXT(J2899),ISTEXT(H2899)),"",J2899/H2899)),IF(OR(ISTEXT(L2899),ISTEXT(H2899)),"",L2899/H2899)))</f>
        <v/>
      </c>
    </row>
    <row r="2900" ht="13.35" customHeight="1" s="162">
      <c r="B2900" s="307" t="n"/>
      <c r="C2900" s="307" t="n"/>
      <c r="E2900" s="307" t="n"/>
      <c r="F2900" s="32" t="n"/>
      <c r="G2900" s="33">
        <f>IF(F2900="", "", IF(OR(ISTEXT(H2900),ISTEXT(F2900)),"",H2900/F2900))</f>
        <v/>
      </c>
      <c r="H2900" s="33" t="n"/>
      <c r="I2900" s="33" t="n"/>
      <c r="J2900" s="33">
        <f>IF(I2900="", "", IF(OR(ISTEXT(I2900),ISTEXT($F2900)),"",I2900*$F2900))</f>
        <v/>
      </c>
      <c r="K2900" s="33" t="n"/>
      <c r="L2900" s="33">
        <f>IF(K2900="", "", IF(OR(ISTEXT(K2900),ISTEXT($F2900)),"",K2900*$F2900))</f>
        <v/>
      </c>
      <c r="M2900" s="30">
        <f>IF(OR(H2900="",H2900=0),"",IF(K2900="",IF(J2900="","",IF(OR(ISTEXT(J2900),ISTEXT(H2900)),"",J2900/H2900)),IF(OR(ISTEXT(L2900),ISTEXT(H2900)),"",L2900/H2900)))</f>
        <v/>
      </c>
    </row>
    <row r="2901" ht="13.35" customHeight="1" s="162">
      <c r="B2901" s="307" t="n"/>
      <c r="C2901" s="307" t="n"/>
      <c r="E2901" s="307" t="n"/>
      <c r="F2901" s="32" t="n"/>
      <c r="G2901" s="33">
        <f>IF(F2901="", "", IF(OR(ISTEXT(H2901),ISTEXT(F2901)),"",H2901/F2901))</f>
        <v/>
      </c>
      <c r="H2901" s="33" t="n"/>
      <c r="I2901" s="33" t="n"/>
      <c r="J2901" s="33">
        <f>IF(I2901="", "", IF(OR(ISTEXT(I2901),ISTEXT($F2901)),"",I2901*$F2901))</f>
        <v/>
      </c>
      <c r="K2901" s="33" t="n"/>
      <c r="L2901" s="33">
        <f>IF(K2901="", "", IF(OR(ISTEXT(K2901),ISTEXT($F2901)),"",K2901*$F2901))</f>
        <v/>
      </c>
      <c r="M2901" s="30">
        <f>IF(OR(H2901="",H2901=0),"",IF(K2901="",IF(J2901="","",IF(OR(ISTEXT(J2901),ISTEXT(H2901)),"",J2901/H2901)),IF(OR(ISTEXT(L2901),ISTEXT(H2901)),"",L2901/H2901)))</f>
        <v/>
      </c>
    </row>
    <row r="2902" ht="13.35" customHeight="1" s="162">
      <c r="B2902" s="307" t="n"/>
      <c r="C2902" s="307" t="n"/>
      <c r="E2902" s="307" t="n"/>
      <c r="F2902" s="32" t="n"/>
      <c r="G2902" s="33">
        <f>IF(F2902="", "", IF(OR(ISTEXT(H2902),ISTEXT(F2902)),"",H2902/F2902))</f>
        <v/>
      </c>
      <c r="H2902" s="33" t="n"/>
      <c r="I2902" s="33" t="n"/>
      <c r="J2902" s="33">
        <f>IF(I2902="", "", IF(OR(ISTEXT(I2902),ISTEXT($F2902)),"",I2902*$F2902))</f>
        <v/>
      </c>
      <c r="K2902" s="33" t="n"/>
      <c r="L2902" s="33">
        <f>IF(K2902="", "", IF(OR(ISTEXT(K2902),ISTEXT($F2902)),"",K2902*$F2902))</f>
        <v/>
      </c>
      <c r="M2902" s="30">
        <f>IF(OR(H2902="",H2902=0),"",IF(K2902="",IF(J2902="","",IF(OR(ISTEXT(J2902),ISTEXT(H2902)),"",J2902/H2902)),IF(OR(ISTEXT(L2902),ISTEXT(H2902)),"",L2902/H2902)))</f>
        <v/>
      </c>
    </row>
    <row r="2903" ht="13.35" customHeight="1" s="162">
      <c r="B2903" s="307" t="n"/>
      <c r="C2903" s="307" t="n"/>
      <c r="E2903" s="307" t="n"/>
      <c r="F2903" s="32" t="n"/>
      <c r="G2903" s="33">
        <f>IF(F2903="", "", IF(OR(ISTEXT(H2903),ISTEXT(F2903)),"",H2903/F2903))</f>
        <v/>
      </c>
      <c r="H2903" s="33" t="n"/>
      <c r="I2903" s="33" t="n"/>
      <c r="J2903" s="33">
        <f>IF(I2903="", "", IF(OR(ISTEXT(I2903),ISTEXT($F2903)),"",I2903*$F2903))</f>
        <v/>
      </c>
      <c r="K2903" s="33" t="n"/>
      <c r="L2903" s="33">
        <f>IF(K2903="", "", IF(OR(ISTEXT(K2903),ISTEXT($F2903)),"",K2903*$F2903))</f>
        <v/>
      </c>
      <c r="M2903" s="30">
        <f>IF(OR(H2903="",H2903=0),"",IF(K2903="",IF(J2903="","",IF(OR(ISTEXT(J2903),ISTEXT(H2903)),"",J2903/H2903)),IF(OR(ISTEXT(L2903),ISTEXT(H2903)),"",L2903/H2903)))</f>
        <v/>
      </c>
    </row>
    <row r="2904" ht="13.35" customHeight="1" s="162">
      <c r="B2904" s="307" t="n"/>
      <c r="C2904" s="307" t="n"/>
      <c r="E2904" s="307" t="n"/>
      <c r="F2904" s="32" t="n"/>
      <c r="G2904" s="33">
        <f>IF(F2904="", "", IF(OR(ISTEXT(H2904),ISTEXT(F2904)),"",H2904/F2904))</f>
        <v/>
      </c>
      <c r="H2904" s="33" t="n"/>
      <c r="I2904" s="33" t="n"/>
      <c r="J2904" s="33">
        <f>IF(I2904="", "", IF(OR(ISTEXT(I2904),ISTEXT($F2904)),"",I2904*$F2904))</f>
        <v/>
      </c>
      <c r="K2904" s="33" t="n"/>
      <c r="L2904" s="33">
        <f>IF(K2904="", "", IF(OR(ISTEXT(K2904),ISTEXT($F2904)),"",K2904*$F2904))</f>
        <v/>
      </c>
      <c r="M2904" s="30">
        <f>IF(OR(H2904="",H2904=0),"",IF(K2904="",IF(J2904="","",IF(OR(ISTEXT(J2904),ISTEXT(H2904)),"",J2904/H2904)),IF(OR(ISTEXT(L2904),ISTEXT(H2904)),"",L2904/H2904)))</f>
        <v/>
      </c>
    </row>
    <row r="2905" ht="13.35" customHeight="1" s="162">
      <c r="B2905" s="307" t="n"/>
      <c r="C2905" s="307" t="n"/>
      <c r="E2905" s="307" t="n"/>
      <c r="F2905" s="32" t="n"/>
      <c r="G2905" s="33">
        <f>IF(F2905="", "", IF(OR(ISTEXT(H2905),ISTEXT(F2905)),"",H2905/F2905))</f>
        <v/>
      </c>
      <c r="H2905" s="33" t="n"/>
      <c r="I2905" s="33" t="n"/>
      <c r="J2905" s="33">
        <f>IF(I2905="", "", IF(OR(ISTEXT(I2905),ISTEXT($F2905)),"",I2905*$F2905))</f>
        <v/>
      </c>
      <c r="K2905" s="33" t="n"/>
      <c r="L2905" s="33">
        <f>IF(K2905="", "", IF(OR(ISTEXT(K2905),ISTEXT($F2905)),"",K2905*$F2905))</f>
        <v/>
      </c>
      <c r="M2905" s="30">
        <f>IF(OR(H2905="",H2905=0),"",IF(K2905="",IF(J2905="","",IF(OR(ISTEXT(J2905),ISTEXT(H2905)),"",J2905/H2905)),IF(OR(ISTEXT(L2905),ISTEXT(H2905)),"",L2905/H2905)))</f>
        <v/>
      </c>
    </row>
    <row r="2906" ht="13.35" customHeight="1" s="162">
      <c r="B2906" s="42" t="n"/>
      <c r="C2906" s="231" t="inlineStr">
        <is>
          <t>Subtotal (this page)</t>
        </is>
      </c>
      <c r="D2906" s="159" t="n"/>
      <c r="E2906" s="42" t="n"/>
      <c r="F2906" s="42" t="n"/>
      <c r="G2906" s="43" t="n"/>
      <c r="H2906" s="43">
        <f>IF(SUM(H2868:H2905)=0,"",SUM(H2868:H2905))</f>
        <v/>
      </c>
      <c r="I2906" s="43" t="n"/>
      <c r="J2906" s="43">
        <f>IF(SUM(J2868:J2905)=0,"",SUM(J2868:J2905))</f>
        <v/>
      </c>
      <c r="K2906" s="43" t="n"/>
      <c r="L2906" s="43">
        <f>IF(SUM(L2868:L2905)=0,"",SUM(L2868:L2905))</f>
        <v/>
      </c>
      <c r="M2906" s="35">
        <f>IF(OR(H2906="",H2906=0),"",IF(L2906="",IF(J2906="","",IF(OR(ISTEXT(J2906),ISTEXT(H2906)),"",J2906/H2906)),IF(OR(ISTEXT(L2906),ISTEXT(H2906)),"",L2906/H2906)))</f>
        <v/>
      </c>
    </row>
    <row r="2907" ht="13.35" customHeight="1" s="162">
      <c r="B2907" s="188" t="inlineStr">
        <is>
          <t>Return Air Inlets (cont.)</t>
        </is>
      </c>
      <c r="C2907" s="174" t="n"/>
      <c r="D2907" s="174" t="n"/>
      <c r="E2907" s="174" t="n"/>
      <c r="F2907" s="173" t="n"/>
      <c r="G2907" s="233" t="inlineStr">
        <is>
          <t>Design VEL</t>
        </is>
      </c>
      <c r="H2907" s="194" t="inlineStr">
        <is>
          <t>Design CFM</t>
        </is>
      </c>
      <c r="I2907" s="188" t="inlineStr">
        <is>
          <t>Initial</t>
        </is>
      </c>
      <c r="J2907" s="173" t="n"/>
      <c r="K2907" s="188" t="inlineStr">
        <is>
          <t>Final</t>
        </is>
      </c>
      <c r="L2907" s="173" t="n"/>
      <c r="M2907" s="188" t="inlineStr">
        <is>
          <t>%</t>
        </is>
      </c>
    </row>
    <row r="2908" ht="13.35" customHeight="1" s="162">
      <c r="B2908" s="153" t="inlineStr">
        <is>
          <t>No.</t>
        </is>
      </c>
      <c r="C2908" s="188" t="inlineStr">
        <is>
          <t>Area Served</t>
        </is>
      </c>
      <c r="D2908" s="188" t="inlineStr">
        <is>
          <t>Type</t>
        </is>
      </c>
      <c r="E2908" s="188" t="inlineStr">
        <is>
          <t>Size</t>
        </is>
      </c>
      <c r="F2908" s="188" t="inlineStr">
        <is>
          <t>Ak</t>
        </is>
      </c>
      <c r="G2908" s="440" t="n"/>
      <c r="H2908" s="440" t="n"/>
      <c r="I2908" s="188" t="inlineStr">
        <is>
          <t>VEL</t>
        </is>
      </c>
      <c r="J2908" s="188" t="inlineStr">
        <is>
          <t>CFM</t>
        </is>
      </c>
      <c r="K2908" s="188" t="inlineStr">
        <is>
          <t>VEL</t>
        </is>
      </c>
      <c r="L2908" s="188" t="inlineStr">
        <is>
          <t>CFM</t>
        </is>
      </c>
      <c r="M2908" s="440" t="n"/>
    </row>
    <row r="2909" ht="13.35" customHeight="1" s="162">
      <c r="B2909" s="31" t="n"/>
      <c r="C2909" s="31" t="n"/>
      <c r="E2909" s="31" t="n"/>
      <c r="F2909" s="32" t="n"/>
      <c r="G2909" s="33">
        <f>IF(F2909="", "", IF(OR(ISTEXT(H2909),ISTEXT(F2909)),"",H2909/F2909))</f>
        <v/>
      </c>
      <c r="H2909" s="33" t="n"/>
      <c r="I2909" s="33" t="n"/>
      <c r="J2909" s="33">
        <f>IF(I2909="", "", IF(OR(ISTEXT(I2909),ISTEXT($F2909)),"",I2909*$F2909))</f>
        <v/>
      </c>
      <c r="K2909" s="33" t="n"/>
      <c r="L2909" s="33">
        <f>IF(K2909="", "", IF(OR(ISTEXT(K2909),ISTEXT($F2909)),"",K2909*$F2909))</f>
        <v/>
      </c>
      <c r="M2909" s="30">
        <f>IF(OR(H2909="",H2909=0),"",IF(K2909="",IF(J2909="","",IF(OR(ISTEXT(J2909),ISTEXT(H2909)),"",J2909/H2909)),IF(OR(ISTEXT(L2909),ISTEXT(H2909)),"",L2909/H2909)))</f>
        <v/>
      </c>
    </row>
    <row r="2910" ht="13.35" customHeight="1" s="162">
      <c r="B2910" s="31" t="n"/>
      <c r="C2910" s="31" t="n"/>
      <c r="E2910" s="31" t="n"/>
      <c r="F2910" s="32" t="n"/>
      <c r="G2910" s="33">
        <f>IF(F2910="", "", IF(OR(ISTEXT(H2910),ISTEXT(F2910)),"",H2910/F2910))</f>
        <v/>
      </c>
      <c r="H2910" s="33" t="n"/>
      <c r="I2910" s="33" t="n"/>
      <c r="J2910" s="33">
        <f>IF(I2910="", "", IF(OR(ISTEXT(I2910),ISTEXT($F2910)),"",I2910*$F2910))</f>
        <v/>
      </c>
      <c r="K2910" s="33" t="n"/>
      <c r="L2910" s="33">
        <f>IF(K2910="", "", IF(OR(ISTEXT(K2910),ISTEXT($F2910)),"",K2910*$F2910))</f>
        <v/>
      </c>
      <c r="M2910" s="30">
        <f>IF(OR(H2910="",H2910=0),"",IF(K2910="",IF(J2910="","",IF(OR(ISTEXT(J2910),ISTEXT(H2910)),"",J2910/H2910)),IF(OR(ISTEXT(L2910),ISTEXT(H2910)),"",L2910/H2910)))</f>
        <v/>
      </c>
    </row>
    <row r="2911" ht="13.35" customHeight="1" s="162">
      <c r="B2911" s="31" t="n"/>
      <c r="C2911" s="31" t="n"/>
      <c r="E2911" s="31" t="n"/>
      <c r="F2911" s="32" t="n"/>
      <c r="G2911" s="33">
        <f>IF(F2911="", "", IF(OR(ISTEXT(H2911),ISTEXT(F2911)),"",H2911/F2911))</f>
        <v/>
      </c>
      <c r="H2911" s="33" t="n"/>
      <c r="I2911" s="33" t="n"/>
      <c r="J2911" s="33">
        <f>IF(I2911="", "", IF(OR(ISTEXT(I2911),ISTEXT($F2911)),"",I2911*$F2911))</f>
        <v/>
      </c>
      <c r="K2911" s="33" t="n"/>
      <c r="L2911" s="33">
        <f>IF(K2911="", "", IF(OR(ISTEXT(K2911),ISTEXT($F2911)),"",K2911*$F2911))</f>
        <v/>
      </c>
      <c r="M2911" s="30">
        <f>IF(OR(H2911="",H2911=0),"",IF(K2911="",IF(J2911="","",IF(OR(ISTEXT(J2911),ISTEXT(H2911)),"",J2911/H2911)),IF(OR(ISTEXT(L2911),ISTEXT(H2911)),"",L2911/H2911)))</f>
        <v/>
      </c>
    </row>
    <row r="2912" ht="13.35" customHeight="1" s="162">
      <c r="B2912" s="31" t="n"/>
      <c r="C2912" s="31" t="n"/>
      <c r="E2912" s="31" t="n"/>
      <c r="F2912" s="32" t="n"/>
      <c r="G2912" s="33">
        <f>IF(F2912="", "", IF(OR(ISTEXT(H2912),ISTEXT(F2912)),"",H2912/F2912))</f>
        <v/>
      </c>
      <c r="H2912" s="33" t="n"/>
      <c r="I2912" s="33" t="n"/>
      <c r="J2912" s="33">
        <f>IF(I2912="", "", IF(OR(ISTEXT(I2912),ISTEXT($F2912)),"",I2912*$F2912))</f>
        <v/>
      </c>
      <c r="K2912" s="33" t="n"/>
      <c r="L2912" s="33">
        <f>IF(K2912="", "", IF(OR(ISTEXT(K2912),ISTEXT($F2912)),"",K2912*$F2912))</f>
        <v/>
      </c>
      <c r="M2912" s="30">
        <f>IF(OR(H2912="",H2912=0),"",IF(K2912="",IF(J2912="","",IF(OR(ISTEXT(J2912),ISTEXT(H2912)),"",J2912/H2912)),IF(OR(ISTEXT(L2912),ISTEXT(H2912)),"",L2912/H2912)))</f>
        <v/>
      </c>
    </row>
    <row r="2913" ht="13.35" customHeight="1" s="162">
      <c r="B2913" s="42" t="n"/>
      <c r="C2913" s="231" t="inlineStr">
        <is>
          <t>Subtotal (this page)</t>
        </is>
      </c>
      <c r="D2913" s="159" t="n"/>
      <c r="E2913" s="42" t="n"/>
      <c r="F2913" s="42" t="n"/>
      <c r="G2913" s="43" t="n"/>
      <c r="H2913" s="43">
        <f>IF(SUM(H2909:H2912)=0,"",SUM(H2909:H2912))</f>
        <v/>
      </c>
      <c r="I2913" s="42" t="n"/>
      <c r="J2913" s="43">
        <f>IF(SUM(J2909:J2912)=0,"",SUM(J2909:J2912))</f>
        <v/>
      </c>
      <c r="K2913" s="42" t="n"/>
      <c r="L2913" s="43">
        <f>IF(SUM(L2909:L2912)=0,"",SUM(L2909:L2912))</f>
        <v/>
      </c>
      <c r="M2913" s="35">
        <f>IF(OR(H2913="",H2913=0),"",IF(L2913="",IF(J2913="","",IF(OR(ISTEXT(J2913),ISTEXT(H2913)),"",J2913/H2913)),IF(OR(ISTEXT(L2913),ISTEXT(H2913)),"",L2913/H2913)))</f>
        <v/>
      </c>
    </row>
    <row r="2914" ht="13.35" customHeight="1" s="162">
      <c r="B2914" s="188" t="inlineStr">
        <is>
          <t>Remarks (cont.)</t>
        </is>
      </c>
      <c r="C2914" s="173" t="n"/>
      <c r="D2914" s="154" t="n"/>
      <c r="E2914" s="174" t="n"/>
      <c r="F2914" s="174" t="n"/>
      <c r="G2914" s="174" t="n"/>
      <c r="H2914" s="174" t="n"/>
      <c r="I2914" s="174" t="n"/>
      <c r="J2914" s="174" t="n"/>
      <c r="K2914" s="174" t="n"/>
      <c r="L2914" s="174" t="n"/>
      <c r="M2914" s="173" t="n"/>
    </row>
    <row r="2915" ht="13.35" customHeight="1" s="162">
      <c r="B2915" s="154" t="n"/>
      <c r="C2915" s="174" t="n"/>
      <c r="D2915" s="174" t="n"/>
      <c r="E2915" s="174" t="n"/>
      <c r="F2915" s="174" t="n"/>
      <c r="G2915" s="174" t="n"/>
      <c r="H2915" s="174" t="n"/>
      <c r="I2915" s="174" t="n"/>
      <c r="J2915" s="174" t="n"/>
      <c r="K2915" s="174" t="n"/>
      <c r="L2915" s="174" t="n"/>
      <c r="M2915" s="173" t="n"/>
    </row>
    <row r="2916" ht="13.35" customHeight="1" s="162">
      <c r="B2916" s="200" t="inlineStr">
        <is>
          <t>System</t>
        </is>
      </c>
      <c r="C2916" s="403" t="n"/>
      <c r="D2916" s="209">
        <f>IF('{Equipment Data Entry}'!B35="","",'{Equipment Data Entry}'!B35)</f>
        <v/>
      </c>
      <c r="E2916" s="418" t="n"/>
      <c r="F2916" s="403" t="n"/>
      <c r="G2916" s="200" t="inlineStr">
        <is>
          <t>Service</t>
        </is>
      </c>
      <c r="H2916" s="403" t="n"/>
      <c r="I2916" s="210">
        <f>IF('{Equipment Data Entry}'!C35="","",'{Equipment Data Entry}'!C35)</f>
        <v/>
      </c>
      <c r="J2916" s="418" t="n"/>
      <c r="K2916" s="418" t="n"/>
      <c r="L2916" s="418" t="n"/>
      <c r="M2916" s="403" t="n"/>
    </row>
    <row r="2917" ht="13.35" customHeight="1" s="162">
      <c r="B2917" s="422" t="n"/>
      <c r="C2917" s="423" t="n"/>
      <c r="D2917" s="422" t="n"/>
      <c r="E2917" s="424" t="n"/>
      <c r="F2917" s="423" t="n"/>
      <c r="G2917" s="422" t="n"/>
      <c r="H2917" s="423" t="n"/>
      <c r="I2917" s="422" t="n"/>
      <c r="J2917" s="424" t="n"/>
      <c r="K2917" s="424" t="n"/>
      <c r="L2917" s="424" t="n"/>
      <c r="M2917" s="423" t="n"/>
    </row>
    <row r="2918" ht="13.35" customHeight="1" s="162">
      <c r="B2918" s="425" t="inlineStr">
        <is>
          <t>Drive Type:</t>
        </is>
      </c>
      <c r="D2918" s="426" t="n"/>
      <c r="E2918" s="425" t="inlineStr">
        <is>
          <t>Rotation – Design:</t>
        </is>
      </c>
      <c r="G2918" s="426" t="n"/>
      <c r="I2918" s="425" t="inlineStr">
        <is>
          <t>Actual:</t>
        </is>
      </c>
      <c r="J2918" s="426" t="n"/>
    </row>
    <row r="2919" ht="13.35" customHeight="1" s="162">
      <c r="B2919" s="200" t="inlineStr">
        <is>
          <t>Unit Data</t>
        </is>
      </c>
      <c r="C2919" s="400" t="n"/>
      <c r="D2919" s="400" t="n"/>
      <c r="E2919" s="400" t="n"/>
      <c r="F2919" s="400" t="n"/>
      <c r="G2919" s="401" t="n"/>
      <c r="I2919" s="200" t="inlineStr">
        <is>
          <t>Design and Performance Data</t>
        </is>
      </c>
      <c r="J2919" s="400" t="n"/>
      <c r="K2919" s="400" t="n"/>
      <c r="L2919" s="401" t="n"/>
      <c r="M2919" s="283" t="n"/>
    </row>
    <row r="2920" ht="13.35" customHeight="1" s="162">
      <c r="B2920" s="199" t="inlineStr">
        <is>
          <t>Manufacturer</t>
        </is>
      </c>
      <c r="C2920" s="401" t="n"/>
      <c r="D2920" s="204">
        <f>IF('{Equipment Data Entry}'!E35="","",'{Equipment Data Entry}'!E35)</f>
        <v/>
      </c>
      <c r="E2920" s="400" t="n"/>
      <c r="F2920" s="400" t="n"/>
      <c r="G2920" s="401" t="n"/>
      <c r="I2920" s="199" t="inlineStr">
        <is>
          <t>Design Criteria</t>
        </is>
      </c>
      <c r="J2920" s="401" t="n"/>
      <c r="K2920" s="199" t="inlineStr">
        <is>
          <t>Design</t>
        </is>
      </c>
      <c r="L2920" s="199" t="inlineStr">
        <is>
          <t>Actual</t>
        </is>
      </c>
    </row>
    <row r="2921" ht="13.35" customHeight="1" s="162">
      <c r="B2921" s="199" t="inlineStr">
        <is>
          <t>Model Number</t>
        </is>
      </c>
      <c r="C2921" s="401" t="n"/>
      <c r="D2921" s="204">
        <f>IF('{Equipment Data Entry}'!F35="","",'{Equipment Data Entry}'!F35)</f>
        <v/>
      </c>
      <c r="E2921" s="400" t="n"/>
      <c r="F2921" s="400" t="n"/>
      <c r="G2921" s="401" t="n"/>
      <c r="I2921" s="199" t="inlineStr">
        <is>
          <t>Total Airflow</t>
        </is>
      </c>
      <c r="J2921" s="401" t="n"/>
      <c r="K2921" s="24">
        <f>H2955</f>
        <v/>
      </c>
      <c r="L2921" s="24">
        <f>L2955</f>
        <v/>
      </c>
      <c r="M2921" s="22">
        <f>IF(OR(L2921="",K2921="",K2921=0),"",IF(OR(ISTEXT(L2921),ISTEXT(K2921)),"",L2921/K2921))</f>
        <v/>
      </c>
    </row>
    <row r="2922" ht="13.35" customHeight="1" s="162">
      <c r="B2922" s="199" t="inlineStr">
        <is>
          <t>Serial Number</t>
        </is>
      </c>
      <c r="C2922" s="401" t="n"/>
      <c r="D2922" s="204" t="n"/>
      <c r="E2922" s="400" t="n"/>
      <c r="F2922" s="400" t="n"/>
      <c r="G2922" s="401" t="n"/>
      <c r="I2922" s="199" t="inlineStr">
        <is>
          <t>Outside Airflow</t>
        </is>
      </c>
      <c r="J2922" s="401" t="n"/>
      <c r="K2922" s="24">
        <f>IF(N(H2963)=0,"",H2963)</f>
        <v/>
      </c>
      <c r="L2922" s="24">
        <f>L2963</f>
        <v/>
      </c>
      <c r="M2922" s="22">
        <f>IF(OR(L2922="",K2922="",K2922=0),"",IF(OR(ISTEXT(L2922),ISTEXT(K2922)),"",L2922/K2922))</f>
        <v/>
      </c>
    </row>
    <row r="2923" ht="13.35" customHeight="1" s="162">
      <c r="B2923" s="199" t="inlineStr">
        <is>
          <t>Area Served</t>
        </is>
      </c>
      <c r="C2923" s="401" t="n"/>
      <c r="D2923" s="204">
        <f>I2916</f>
        <v/>
      </c>
      <c r="E2923" s="400" t="n"/>
      <c r="F2923" s="400" t="n"/>
      <c r="G2923" s="401" t="n"/>
      <c r="I2923" s="199" t="inlineStr">
        <is>
          <t>Return Airflow</t>
        </is>
      </c>
      <c r="J2923" s="401" t="n"/>
      <c r="K2923" s="24">
        <f>IF(K2921="","",IF(ISTEXT(K2921),"",K2921-N(K2922)))</f>
        <v/>
      </c>
      <c r="L2923" s="24">
        <f>IF(L2921="","",IF(ISTEXT(L2921),"",L2921-N(L2922)))</f>
        <v/>
      </c>
    </row>
    <row r="2924" ht="13.35" customHeight="1" s="162">
      <c r="B2924" s="199" t="inlineStr">
        <is>
          <t>Location</t>
        </is>
      </c>
      <c r="C2924" s="401" t="n"/>
      <c r="D2924" s="204">
        <f>IF('{Equipment Data Entry}'!D35="","",'{Equipment Data Entry}'!D35)</f>
        <v/>
      </c>
      <c r="E2924" s="400" t="n"/>
      <c r="F2924" s="400" t="n"/>
      <c r="G2924" s="401" t="n"/>
      <c r="I2924" s="199" t="inlineStr">
        <is>
          <t>Unit ESP</t>
        </is>
      </c>
      <c r="J2924" s="401" t="n"/>
      <c r="K2924" s="71">
        <f>IF('{Equipment Data Entry}'!H35="","",'{Equipment Data Entry}'!H35)</f>
        <v/>
      </c>
      <c r="L2924" s="29">
        <f>I2941</f>
        <v/>
      </c>
    </row>
    <row r="2925" ht="13.35" customHeight="1" s="162">
      <c r="I2925" s="199" t="inlineStr">
        <is>
          <t>Fan RPMs</t>
        </is>
      </c>
      <c r="J2925" s="401" t="n"/>
      <c r="K2925" s="24">
        <f>IF('{Equipment Data Entry}'!I35="","",'{Equipment Data Entry}'!I35)</f>
        <v/>
      </c>
      <c r="L2925" s="24">
        <f>IF(L2934="","",L2934)</f>
        <v/>
      </c>
    </row>
    <row r="2926" ht="13.35" customHeight="1" s="162">
      <c r="B2926" s="200" t="inlineStr">
        <is>
          <t>Motor Data</t>
        </is>
      </c>
      <c r="C2926" s="400" t="n"/>
      <c r="D2926" s="400" t="n"/>
      <c r="E2926" s="400" t="n"/>
      <c r="F2926" s="400" t="n"/>
      <c r="G2926" s="401" t="n"/>
      <c r="I2926" s="199" t="inlineStr">
        <is>
          <t>Filter Type/Size/Qty</t>
        </is>
      </c>
      <c r="J2926" s="400" t="n"/>
      <c r="K2926" s="401" t="n"/>
      <c r="L2926" s="24" t="n"/>
      <c r="M2926" s="401" t="n"/>
    </row>
    <row r="2927" ht="13.35" customHeight="1" s="162">
      <c r="B2927" s="199" t="inlineStr">
        <is>
          <t>Manufacturer</t>
        </is>
      </c>
      <c r="C2927" s="401" t="n"/>
      <c r="D2927" s="203" t="n"/>
      <c r="E2927" s="400" t="n"/>
      <c r="F2927" s="400" t="n"/>
      <c r="G2927" s="401" t="n"/>
      <c r="I2927" s="200" t="inlineStr">
        <is>
          <t>Drive Data</t>
        </is>
      </c>
      <c r="J2927" s="400" t="n"/>
      <c r="K2927" s="400" t="n"/>
      <c r="L2927" s="401" t="n"/>
    </row>
    <row r="2928" ht="13.35" customHeight="1" s="162">
      <c r="B2928" s="199" t="inlineStr">
        <is>
          <t>Horsepower</t>
        </is>
      </c>
      <c r="C2928" s="401" t="n"/>
      <c r="D2928" s="28">
        <f>IF('{Equipment Data Entry}'!G35="","",'{Equipment Data Entry}'!G35)</f>
        <v/>
      </c>
      <c r="E2928" s="21" t="inlineStr">
        <is>
          <t>RPM</t>
        </is>
      </c>
      <c r="F2928" s="24" t="n"/>
      <c r="G2928" s="199" t="inlineStr">
        <is>
          <t>SF</t>
        </is>
      </c>
      <c r="I2928" s="199" t="inlineStr">
        <is>
          <t>Motor sheave</t>
        </is>
      </c>
      <c r="J2928" s="400" t="n"/>
      <c r="K2928" s="24">
        <f>IF('{Equipment Data Entry}'!J35="","",'{Equipment Data Entry}'!J35)</f>
        <v/>
      </c>
      <c r="L2928" s="21" t="inlineStr">
        <is>
          <t>Bore</t>
        </is>
      </c>
      <c r="M2928" s="208"/>
    </row>
    <row r="2929" ht="13.35" customHeight="1" s="162">
      <c r="B2929" s="198">
        <f>IF('{Equipment Data Entry}'!N35="","",'{Equipment Data Entry}'!N35)</f>
        <v/>
      </c>
      <c r="C2929" s="198">
        <f>IF('{Equipment Data Entry}'!O35="","",'{Equipment Data Entry}'!O35)</f>
        <v/>
      </c>
      <c r="D2929" s="21" t="inlineStr">
        <is>
          <t>FLA</t>
        </is>
      </c>
      <c r="E2929" s="25" t="n"/>
      <c r="F2929" s="21" t="inlineStr">
        <is>
          <t>Frame</t>
        </is>
      </c>
      <c r="G2929" s="208" t="n"/>
      <c r="I2929" s="199" t="inlineStr">
        <is>
          <t>Fan pulley</t>
        </is>
      </c>
      <c r="J2929" s="400" t="n"/>
      <c r="K2929" s="24">
        <f>IF('{Equipment Data Entry}'!K35="","",'{Equipment Data Entry}'!K35)</f>
        <v/>
      </c>
      <c r="L2929" s="21" t="inlineStr">
        <is>
          <t>Bore</t>
        </is>
      </c>
      <c r="M2929" s="208"/>
    </row>
    <row r="2930" ht="13.35" customHeight="1" s="162">
      <c r="B2930" s="199" t="inlineStr">
        <is>
          <t>Corrected FLA</t>
        </is>
      </c>
      <c r="C2930" s="401" t="n"/>
      <c r="D2930" s="27">
        <f>IF(OR(E2931="",E2929="",B2929=""),"",IF(OR(ISTEXT(B2929),COUNT(E2931:G2931)=0,ISTEXT(E2929)),"",B2929/AVERAGE(E2931:G2931)*E2929))</f>
        <v/>
      </c>
      <c r="E2930" s="199" t="inlineStr">
        <is>
          <t>Estimated BHP</t>
        </is>
      </c>
      <c r="F2930" s="401" t="n"/>
      <c r="G2930" s="27">
        <f>IF(OR(COUNT(E2932:G2932)=0,IF(N(E2933)&gt;0,E2933,N(D2928))=0,IF(N(D2930)&gt;0,D2930,N(E2929))=0),"",IF(N(E2933)&gt;0,E2933,N(D2928))*AVERAGE(E2932:G2932)/IF(N(D2930)&gt;0,D2930,N(E2929)))</f>
        <v/>
      </c>
      <c r="I2930" s="199" t="inlineStr">
        <is>
          <t>Belt(s)</t>
        </is>
      </c>
      <c r="J2930" s="208">
        <f>IF('{Equipment Data Entry}'!L35="","",'{Equipment Data Entry}'!L35)</f>
        <v/>
      </c>
      <c r="K2930" s="199" t="inlineStr">
        <is>
          <t>C to C</t>
        </is>
      </c>
      <c r="L2930" s="64">
        <f>IF('{Equipment Data Entry}'!M35="","",'{Equipment Data Entry}'!M35)</f>
        <v/>
      </c>
    </row>
    <row r="2931" ht="13.35" customHeight="1" s="162">
      <c r="B2931" s="199" t="inlineStr">
        <is>
          <t>Measured Voltage</t>
        </is>
      </c>
      <c r="C2931" s="400" t="n"/>
      <c r="D2931" s="401" t="n"/>
      <c r="E2931" s="24" t="n"/>
      <c r="F2931" s="24" t="n"/>
      <c r="G2931" s="24" t="n"/>
      <c r="I2931" s="199" t="inlineStr">
        <is>
          <t>Final Settings</t>
        </is>
      </c>
      <c r="J2931" s="400" t="n"/>
      <c r="K2931" s="401" t="n"/>
      <c r="L2931" s="24" t="n"/>
      <c r="M2931" s="401" t="n"/>
    </row>
    <row r="2932" ht="13.35" customHeight="1" s="162">
      <c r="B2932" s="199" t="inlineStr">
        <is>
          <t>Measured Amperage</t>
        </is>
      </c>
      <c r="C2932" s="400" t="n"/>
      <c r="D2932" s="401" t="n"/>
      <c r="E2932" s="25" t="n"/>
      <c r="F2932" s="25" t="n"/>
      <c r="G2932" s="25" t="n"/>
      <c r="I2932" s="205" t="inlineStr">
        <is>
          <t>RPM Data</t>
        </is>
      </c>
      <c r="J2932" s="401" t="n"/>
      <c r="K2932" s="205" t="inlineStr">
        <is>
          <t>Initial</t>
        </is>
      </c>
      <c r="L2932" s="205" t="inlineStr">
        <is>
          <t>Final</t>
        </is>
      </c>
    </row>
    <row r="2933" ht="13.35" customHeight="1" s="162">
      <c r="B2933" s="199" t="inlineStr">
        <is>
          <t>Motor HP (nameplate)</t>
        </is>
      </c>
      <c r="C2933" s="400"/>
      <c r="D2933" s="401"/>
      <c r="E2933" s="24"/>
      <c r="F2933" s="24"/>
      <c r="G2933" s="24"/>
      <c r="I2933" s="199" t="inlineStr">
        <is>
          <t>Motor RPM</t>
        </is>
      </c>
      <c r="J2933" s="401" t="n"/>
      <c r="K2933" s="24" t="n"/>
      <c r="L2933" s="24" t="n"/>
    </row>
    <row r="2934" ht="13.35" customHeight="1" s="162">
      <c r="B2934" s="200" t="inlineStr">
        <is>
          <t>Static Pressure Profile (in. w.g.)</t>
        </is>
      </c>
      <c r="C2934" s="400" t="n"/>
      <c r="D2934" s="400" t="n"/>
      <c r="E2934" s="400" t="n"/>
      <c r="F2934" s="400" t="n"/>
      <c r="G2934" s="401" t="n"/>
      <c r="I2934" s="199" t="inlineStr">
        <is>
          <t>Fan RPM</t>
        </is>
      </c>
      <c r="J2934" s="401" t="n"/>
      <c r="K2934" s="24" t="n"/>
      <c r="L2934" s="24" t="n"/>
    </row>
    <row r="2935" ht="13.35" customHeight="1" s="162">
      <c r="B2935" s="490">
        <f>IFERROR(INDEX('{Dropdowns}'!$AI$2:$AO$7,MATCH($D$2938,'{Dropdowns}'!$AH$2:$AH$7,0),1),"")</f>
        <v/>
      </c>
      <c r="C2935" s="490">
        <f>IFERROR(INDEX('{Dropdowns}'!$AI$2:$AO$7,MATCH($D$2938,'{Dropdowns}'!$AH$2:$AH$7,0),2),"")</f>
        <v/>
      </c>
      <c r="D2935" s="490">
        <f>IFERROR(INDEX('{Dropdowns}'!$AI$2:$AO$7,MATCH($D$2938,'{Dropdowns}'!$AH$2:$AH$7,0),3),"")</f>
        <v/>
      </c>
      <c r="E2935" s="490">
        <f>IFERROR(INDEX('{Dropdowns}'!$AI$2:$AO$7,MATCH($D$2938,'{Dropdowns}'!$AH$2:$AH$7,0),4),"")</f>
        <v/>
      </c>
      <c r="F2935" s="490">
        <f>IFERROR(INDEX('{Dropdowns}'!$AI$2:$AO$7,MATCH($D$2938,'{Dropdowns}'!$AH$2:$AH$7,0),5),"")</f>
        <v/>
      </c>
      <c r="G2935" s="490">
        <f>IFERROR(INDEX('{Dropdowns}'!$AI$2:$AO$7,MATCH($D$2938,'{Dropdowns}'!$AH$2:$AH$7,0),6),"")</f>
        <v/>
      </c>
      <c r="H2935" s="490">
        <f>IFERROR(INDEX('{Dropdowns}'!$AI$2:$AO$7,MATCH($D$2938,'{Dropdowns}'!$AH$2:$AH$7,0),7),"")</f>
        <v/>
      </c>
      <c r="I2935" s="199" t="inlineStr">
        <is>
          <t>VSD Frequency</t>
        </is>
      </c>
      <c r="J2935" s="401" t="n"/>
      <c r="K2935" s="66" t="n"/>
      <c r="L2935" s="66" t="n"/>
    </row>
    <row r="2936" ht="13.35" customHeight="1" s="162">
      <c r="B2936" s="492"/>
      <c r="C2936" s="492"/>
      <c r="D2936" s="492"/>
      <c r="E2936" s="492"/>
      <c r="F2936" s="492"/>
      <c r="G2936" s="492"/>
      <c r="H2936" s="492"/>
      <c r="I2936" s="199" t="inlineStr">
        <is>
          <t>OA Damper Position</t>
        </is>
      </c>
      <c r="J2936" s="400" t="n"/>
      <c r="K2936" s="401" t="n"/>
      <c r="L2936" s="56" t="n"/>
      <c r="Q2936">
        <f>IF(B2936="","",B2936)</f>
        <v/>
      </c>
      <c r="R2936">
        <f>IF(C2935="—",Q2936,IF(C2936="","",C2936))</f>
        <v/>
      </c>
      <c r="S2936">
        <f>IF(D2935="—",R2936,IF(D2936="","",D2936))</f>
        <v/>
      </c>
      <c r="T2936">
        <f>IF(E2935="—",S2936,IF(E2936="","",E2936))</f>
        <v/>
      </c>
      <c r="U2936">
        <f>IF(F2935="—",T2936,IF(F2936="","",F2936))</f>
        <v/>
      </c>
      <c r="V2936">
        <f>IF(G2935="—",U2936,IF(G2936="","",G2936))</f>
        <v/>
      </c>
      <c r="W2936">
        <f>IFERROR(MATCH("Fan",$C$2935:$H$2935,0),"")</f>
        <v/>
      </c>
      <c r="X2936">
        <f>IF(W2936="","",INDEX(P2938:U2938,W2936))</f>
        <v/>
      </c>
      <c r="Y2936">
        <f>IF(W2936="","",INDEX(Q2937:V2937,W2936))</f>
        <v/>
      </c>
    </row>
    <row r="2937" ht="13.35" customHeight="1" s="162">
      <c r="B2937" s="491" t="inlineStr">
        <is>
          <t>Δ</t>
        </is>
      </c>
      <c r="C2937" s="498">
        <f>IF(OR(C2935="—",C2936="",Q2936=""),"",IF(OR(ISTEXT(C2936),ISTEXT(Q2936)),"","Δ "&amp;TEXT(C2936-Q2936,"0.00")))</f>
        <v/>
      </c>
      <c r="D2937" s="498">
        <f>IF(OR(D2935="—",D2936="",R2936=""),"",IF(OR(ISTEXT(D2936),ISTEXT(R2936)),"","Δ "&amp;TEXT(D2936-R2936,"0.00")))</f>
        <v/>
      </c>
      <c r="E2937" s="498">
        <f>IF(OR(E2935="—",E2936="",S2936=""),"",IF(OR(ISTEXT(E2936),ISTEXT(S2936)),"","Δ "&amp;TEXT(E2936-S2936,"0.00")))</f>
        <v/>
      </c>
      <c r="F2937" s="498">
        <f>IF(OR(F2935="—",F2936="",T2936=""),"",IF(OR(ISTEXT(F2936),ISTEXT(T2936)),"","Δ "&amp;TEXT(F2936-T2936,"0.00")))</f>
        <v/>
      </c>
      <c r="G2937" s="498">
        <f>IF(OR(G2935="—",G2936="",U2936=""),"",IF(OR(ISTEXT(G2936),ISTEXT(U2936)),"","Δ "&amp;TEXT(G2936-U2936,"0.00")))</f>
        <v/>
      </c>
      <c r="H2937" s="498">
        <f>IF(OR(H2935="—",H2936="",V2936=""),"",IF(OR(ISTEXT(H2936),ISTEXT(V2936)),"","Δ "&amp;TEXT(H2936-V2936,"0.00")))</f>
        <v/>
      </c>
      <c r="Q2937">
        <f>IF(OR(C2936="",ISTEXT(C2936)),R2937,C2936)</f>
        <v/>
      </c>
      <c r="R2937">
        <f>IF(OR(D2936="",ISTEXT(D2936)),S2937,D2936)</f>
        <v/>
      </c>
      <c r="S2937">
        <f>IF(OR(E2936="",ISTEXT(E2936)),T2937,E2936)</f>
        <v/>
      </c>
      <c r="T2937">
        <f>IF(OR(F2936="",ISTEXT(F2936)),U2937,F2936)</f>
        <v/>
      </c>
      <c r="U2937">
        <f>IF(OR(G2936="",ISTEXT(G2936)),V2937,G2936)</f>
        <v/>
      </c>
      <c r="V2937">
        <f>IF(OR(H2936="",ISTEXT(H2936)),"",H2936)</f>
        <v/>
      </c>
    </row>
    <row r="2938" ht="13.35" customHeight="1" s="162">
      <c r="B2938" s="425" t="inlineStr">
        <is>
          <t>Unit type:</t>
        </is>
      </c>
      <c r="D2938" s="522" t="inlineStr">
        <is>
          <t>RTU</t>
        </is>
      </c>
      <c r="E2938" s="414" t="n"/>
      <c r="F2938" s="494" t="inlineStr">
        <is>
          <t>Airflow left to right. Δ = this reading minus the one before it; in. w.g.</t>
        </is>
      </c>
      <c r="P2938">
        <f>IF(B2936="","",B2936)</f>
        <v/>
      </c>
      <c r="Q2938">
        <f>IF(C2936="",P2938,C2936)</f>
        <v/>
      </c>
      <c r="R2938">
        <f>IF(D2936="",Q2938,D2936)</f>
        <v/>
      </c>
      <c r="S2938">
        <f>IF(E2936="",R2938,E2936)</f>
        <v/>
      </c>
      <c r="T2938">
        <f>IF(F2936="",S2938,F2936)</f>
        <v/>
      </c>
      <c r="U2938">
        <f>IF(G2936="",T2938,G2936)</f>
        <v/>
      </c>
      <c r="V2938">
        <f>IF(H2936="",U2938,H2936)</f>
        <v/>
      </c>
    </row>
    <row r="2939" ht="13.35" customHeight="1" s="162">
      <c r="B2939" s="500" t="inlineStr">
        <is>
          <t>Fan inlet</t>
        </is>
      </c>
      <c r="D2939" s="501">
        <f>IF(X2936="","",X2936)</f>
        <v/>
      </c>
      <c r="F2939" s="500" t="inlineStr">
        <is>
          <t>Discharge</t>
        </is>
      </c>
      <c r="I2939" s="501">
        <f>IF(V2938="","",V2938)</f>
        <v/>
      </c>
    </row>
    <row r="2940" ht="13.35" customHeight="1" s="162"/>
    <row r="2941" ht="13.35" customHeight="1" s="162">
      <c r="B2941" s="500" t="inlineStr">
        <is>
          <t>Fan TSP</t>
        </is>
      </c>
      <c r="E2941" s="501">
        <f>IF(OR(X2936="",Y2936=""),"",IF(OR(ISTEXT(X2936),ISTEXT(Y2936)),"",Y2936-X2936))</f>
        <v/>
      </c>
      <c r="F2941" s="500" t="inlineStr">
        <is>
          <t>ESP</t>
        </is>
      </c>
      <c r="I2941" s="501">
        <f>IF(OR(B2936="",V2938=""),"",IF(OR(ISTEXT(B2936),ISTEXT(V2938)),"",V2938-B2936))</f>
        <v/>
      </c>
      <c r="J2941" s="500" t="inlineStr">
        <is>
          <t>Unit ΔP (inlet → fan)</t>
        </is>
      </c>
      <c r="M2941" s="501">
        <f>IF(OR(B2936="",X2936=""),"",IF(OR(ISTEXT(B2936),ISTEXT(X2936)),"",X2936-B2936))</f>
        <v/>
      </c>
    </row>
    <row r="2942" ht="13.35" customHeight="1" s="162">
      <c r="B2942" s="437" t="inlineStr">
        <is>
          <t>Instrument:</t>
        </is>
      </c>
      <c r="C2942" s="13" t="n"/>
      <c r="D2942" s="502" t="n"/>
      <c r="E2942" s="503" t="n"/>
      <c r="F2942" s="503" t="n"/>
      <c r="G2942" s="437" t="inlineStr">
        <is>
          <t>Ak basis / notes:</t>
        </is>
      </c>
      <c r="H2942" s="13" t="n"/>
      <c r="I2942" s="504" t="n"/>
      <c r="J2942" s="503" t="n"/>
      <c r="K2942" s="503" t="n"/>
      <c r="L2942" s="503" t="n"/>
      <c r="M2942" s="503" t="n"/>
    </row>
    <row r="2943" ht="13.35" customHeight="1" s="162">
      <c r="B2943" s="188" t="inlineStr">
        <is>
          <t>Supply Air Diffuser / Outlet Airflow</t>
        </is>
      </c>
      <c r="C2943" s="174" t="n"/>
      <c r="D2943" s="174" t="n"/>
      <c r="E2943" s="174" t="n"/>
      <c r="F2943" s="173" t="n"/>
      <c r="G2943" s="233" t="inlineStr">
        <is>
          <t>Design VEL</t>
        </is>
      </c>
      <c r="H2943" s="194" t="inlineStr">
        <is>
          <t>Design CFM</t>
        </is>
      </c>
      <c r="I2943" s="188" t="inlineStr">
        <is>
          <t>Initial</t>
        </is>
      </c>
      <c r="J2943" s="173" t="n"/>
      <c r="K2943" s="188" t="inlineStr">
        <is>
          <t>Final</t>
        </is>
      </c>
      <c r="L2943" s="173" t="n"/>
      <c r="M2943" s="188" t="inlineStr">
        <is>
          <t>%</t>
        </is>
      </c>
    </row>
    <row r="2944" ht="13.35" customHeight="1" s="162">
      <c r="B2944" s="153" t="inlineStr">
        <is>
          <t>No.</t>
        </is>
      </c>
      <c r="C2944" s="188" t="inlineStr">
        <is>
          <t>Area Served</t>
        </is>
      </c>
      <c r="D2944" s="188" t="inlineStr">
        <is>
          <t>Type</t>
        </is>
      </c>
      <c r="E2944" s="188" t="inlineStr">
        <is>
          <t>Size</t>
        </is>
      </c>
      <c r="F2944" s="188" t="inlineStr">
        <is>
          <t>Ak</t>
        </is>
      </c>
      <c r="G2944" s="440" t="n"/>
      <c r="H2944" s="440" t="n"/>
      <c r="I2944" s="188" t="inlineStr">
        <is>
          <t>VEL</t>
        </is>
      </c>
      <c r="J2944" s="188" t="inlineStr">
        <is>
          <t>CFM</t>
        </is>
      </c>
      <c r="K2944" s="188" t="inlineStr">
        <is>
          <t>VEL</t>
        </is>
      </c>
      <c r="L2944" s="188" t="inlineStr">
        <is>
          <t>CFM</t>
        </is>
      </c>
      <c r="M2944" s="440" t="n"/>
    </row>
    <row r="2945" ht="13.35" customHeight="1" s="162">
      <c r="B2945" s="307" t="n"/>
      <c r="C2945" s="307" t="n"/>
      <c r="E2945" s="307" t="n"/>
      <c r="F2945" s="32" t="n"/>
      <c r="G2945" s="33">
        <f>IF(F2945="", "", IF(OR(ISTEXT(H2945),ISTEXT(F2945)),"",H2945/F2945))</f>
        <v/>
      </c>
      <c r="H2945" s="33" t="n"/>
      <c r="I2945" s="33" t="n"/>
      <c r="J2945" s="33">
        <f>IF(I2945="", "", IF(OR(ISTEXT(I2945),ISTEXT($F2945)),"",I2945*$F2945))</f>
        <v/>
      </c>
      <c r="K2945" s="33" t="n"/>
      <c r="L2945" s="33">
        <f>IF(K2945="", "", IF(OR(ISTEXT(K2945),ISTEXT($F2945)),"",K2945*$F2945))</f>
        <v/>
      </c>
      <c r="M2945" s="30">
        <f>IF(OR(H2945="",H2945=0),"",IF(K2945="",IF(J2945="","",IF(OR(ISTEXT(J2945),ISTEXT(H2945)),"",J2945/H2945)),IF(OR(ISTEXT(L2945),ISTEXT(H2945)),"",L2945/H2945)))</f>
        <v/>
      </c>
    </row>
    <row r="2946" ht="13.35" customHeight="1" s="162">
      <c r="B2946" s="307" t="n"/>
      <c r="C2946" s="307" t="n"/>
      <c r="E2946" s="307" t="n"/>
      <c r="F2946" s="32" t="n"/>
      <c r="G2946" s="33">
        <f>IF(F2946="", "", IF(OR(ISTEXT(H2946),ISTEXT(F2946)),"",H2946/F2946))</f>
        <v/>
      </c>
      <c r="H2946" s="33" t="n"/>
      <c r="I2946" s="33" t="n"/>
      <c r="J2946" s="33">
        <f>IF(I2946="", "", IF(OR(ISTEXT(I2946),ISTEXT($F2946)),"",I2946*$F2946))</f>
        <v/>
      </c>
      <c r="K2946" s="33" t="n"/>
      <c r="L2946" s="33">
        <f>IF(K2946="", "", IF(OR(ISTEXT(K2946),ISTEXT($F2946)),"",K2946*$F2946))</f>
        <v/>
      </c>
      <c r="M2946" s="30">
        <f>IF(OR(H2946="",H2946=0),"",IF(K2946="",IF(J2946="","",IF(OR(ISTEXT(J2946),ISTEXT(H2946)),"",J2946/H2946)),IF(OR(ISTEXT(L2946),ISTEXT(H2946)),"",L2946/H2946)))</f>
        <v/>
      </c>
    </row>
    <row r="2947" ht="13.35" customHeight="1" s="162">
      <c r="B2947" s="307" t="n"/>
      <c r="C2947" s="307" t="n"/>
      <c r="E2947" s="307" t="n"/>
      <c r="F2947" s="32" t="n"/>
      <c r="G2947" s="33">
        <f>IF(F2947="", "", IF(OR(ISTEXT(H2947),ISTEXT(F2947)),"",H2947/F2947))</f>
        <v/>
      </c>
      <c r="H2947" s="33" t="n"/>
      <c r="I2947" s="33" t="n"/>
      <c r="J2947" s="33">
        <f>IF(I2947="", "", IF(OR(ISTEXT(I2947),ISTEXT($F2947)),"",I2947*$F2947))</f>
        <v/>
      </c>
      <c r="K2947" s="33" t="n"/>
      <c r="L2947" s="33">
        <f>IF(K2947="", "", IF(OR(ISTEXT(K2947),ISTEXT($F2947)),"",K2947*$F2947))</f>
        <v/>
      </c>
      <c r="M2947" s="30">
        <f>IF(OR(H2947="",H2947=0),"",IF(K2947="",IF(J2947="","",IF(OR(ISTEXT(J2947),ISTEXT(H2947)),"",J2947/H2947)),IF(OR(ISTEXT(L2947),ISTEXT(H2947)),"",L2947/H2947)))</f>
        <v/>
      </c>
    </row>
    <row r="2948" ht="13.35" customHeight="1" s="162">
      <c r="B2948" s="307" t="n"/>
      <c r="C2948" s="307" t="n"/>
      <c r="E2948" s="307" t="n"/>
      <c r="F2948" s="32" t="n"/>
      <c r="G2948" s="33">
        <f>IF(F2948="", "", IF(OR(ISTEXT(H2948),ISTEXT(F2948)),"",H2948/F2948))</f>
        <v/>
      </c>
      <c r="H2948" s="33" t="n"/>
      <c r="I2948" s="33" t="n"/>
      <c r="J2948" s="33">
        <f>IF(I2948="", "", IF(OR(ISTEXT(I2948),ISTEXT($F2948)),"",I2948*$F2948))</f>
        <v/>
      </c>
      <c r="K2948" s="33" t="n"/>
      <c r="L2948" s="33">
        <f>IF(K2948="", "", IF(OR(ISTEXT(K2948),ISTEXT($F2948)),"",K2948*$F2948))</f>
        <v/>
      </c>
      <c r="M2948" s="30">
        <f>IF(OR(H2948="",H2948=0),"",IF(K2948="",IF(J2948="","",IF(OR(ISTEXT(J2948),ISTEXT(H2948)),"",J2948/H2948)),IF(OR(ISTEXT(L2948),ISTEXT(H2948)),"",L2948/H2948)))</f>
        <v/>
      </c>
    </row>
    <row r="2949" ht="13.35" customHeight="1" s="162">
      <c r="B2949" s="307" t="n"/>
      <c r="C2949" s="307" t="n"/>
      <c r="E2949" s="307" t="n"/>
      <c r="F2949" s="32" t="n"/>
      <c r="G2949" s="33">
        <f>IF(F2949="", "", IF(OR(ISTEXT(H2949),ISTEXT(F2949)),"",H2949/F2949))</f>
        <v/>
      </c>
      <c r="H2949" s="33" t="n"/>
      <c r="I2949" s="33" t="n"/>
      <c r="J2949" s="33">
        <f>IF(I2949="", "", IF(OR(ISTEXT(I2949),ISTEXT($F2949)),"",I2949*$F2949))</f>
        <v/>
      </c>
      <c r="K2949" s="33" t="n"/>
      <c r="L2949" s="33">
        <f>IF(K2949="", "", IF(OR(ISTEXT(K2949),ISTEXT($F2949)),"",K2949*$F2949))</f>
        <v/>
      </c>
      <c r="M2949" s="30">
        <f>IF(OR(H2949="",H2949=0),"",IF(K2949="",IF(J2949="","",IF(OR(ISTEXT(J2949),ISTEXT(H2949)),"",J2949/H2949)),IF(OR(ISTEXT(L2949),ISTEXT(H2949)),"",L2949/H2949)))</f>
        <v/>
      </c>
    </row>
    <row r="2950" ht="13.35" customHeight="1" s="162">
      <c r="B2950" s="307" t="n"/>
      <c r="C2950" s="307" t="n"/>
      <c r="E2950" s="307" t="n"/>
      <c r="F2950" s="32" t="n"/>
      <c r="G2950" s="33">
        <f>IF(F2950="", "", IF(OR(ISTEXT(H2950),ISTEXT(F2950)),"",H2950/F2950))</f>
        <v/>
      </c>
      <c r="H2950" s="33" t="n"/>
      <c r="I2950" s="33" t="n"/>
      <c r="J2950" s="33">
        <f>IF(I2950="", "", IF(OR(ISTEXT(I2950),ISTEXT($F2950)),"",I2950*$F2950))</f>
        <v/>
      </c>
      <c r="K2950" s="33" t="n"/>
      <c r="L2950" s="33">
        <f>IF(K2950="", "", IF(OR(ISTEXT(K2950),ISTEXT($F2950)),"",K2950*$F2950))</f>
        <v/>
      </c>
      <c r="M2950" s="30">
        <f>IF(OR(H2950="",H2950=0),"",IF(K2950="",IF(J2950="","",IF(OR(ISTEXT(J2950),ISTEXT(H2950)),"",J2950/H2950)),IF(OR(ISTEXT(L2950),ISTEXT(H2950)),"",L2950/H2950)))</f>
        <v/>
      </c>
    </row>
    <row r="2951" ht="13.35" customHeight="1" s="162">
      <c r="B2951" s="307" t="n"/>
      <c r="C2951" s="307" t="n"/>
      <c r="E2951" s="307" t="n"/>
      <c r="F2951" s="32" t="n"/>
      <c r="G2951" s="33">
        <f>IF(F2951="", "", IF(OR(ISTEXT(H2951),ISTEXT(F2951)),"",H2951/F2951))</f>
        <v/>
      </c>
      <c r="H2951" s="33" t="n"/>
      <c r="I2951" s="33" t="n"/>
      <c r="J2951" s="33">
        <f>IF(I2951="", "", IF(OR(ISTEXT(I2951),ISTEXT($F2951)),"",I2951*$F2951))</f>
        <v/>
      </c>
      <c r="K2951" s="33" t="n"/>
      <c r="L2951" s="33">
        <f>IF(K2951="", "", IF(OR(ISTEXT(K2951),ISTEXT($F2951)),"",K2951*$F2951))</f>
        <v/>
      </c>
      <c r="M2951" s="30">
        <f>IF(OR(H2951="",H2951=0),"",IF(K2951="",IF(J2951="","",IF(OR(ISTEXT(J2951),ISTEXT(H2951)),"",J2951/H2951)),IF(OR(ISTEXT(L2951),ISTEXT(H2951)),"",L2951/H2951)))</f>
        <v/>
      </c>
    </row>
    <row r="2952" ht="13.35" customHeight="1" s="162">
      <c r="B2952" s="307" t="n"/>
      <c r="C2952" s="307" t="n"/>
      <c r="E2952" s="307" t="n"/>
      <c r="F2952" s="32" t="n"/>
      <c r="G2952" s="33">
        <f>IF(F2952="", "", IF(OR(ISTEXT(H2952),ISTEXT(F2952)),"",H2952/F2952))</f>
        <v/>
      </c>
      <c r="H2952" s="33" t="n"/>
      <c r="I2952" s="33" t="n"/>
      <c r="J2952" s="33">
        <f>IF(I2952="", "", IF(OR(ISTEXT(I2952),ISTEXT($F2952)),"",I2952*$F2952))</f>
        <v/>
      </c>
      <c r="K2952" s="33" t="n"/>
      <c r="L2952" s="33">
        <f>IF(K2952="", "", IF(OR(ISTEXT(K2952),ISTEXT($F2952)),"",K2952*$F2952))</f>
        <v/>
      </c>
      <c r="M2952" s="30">
        <f>IF(OR(H2952="",H2952=0),"",IF(K2952="",IF(J2952="","",IF(OR(ISTEXT(J2952),ISTEXT(H2952)),"",J2952/H2952)),IF(OR(ISTEXT(L2952),ISTEXT(H2952)),"",L2952/H2952)))</f>
        <v/>
      </c>
    </row>
    <row r="2953" ht="13.35" customHeight="1" s="162">
      <c r="B2953" s="307" t="n"/>
      <c r="C2953" s="307" t="n"/>
      <c r="E2953" s="307" t="n"/>
      <c r="F2953" s="32" t="n"/>
      <c r="G2953" s="33">
        <f>IF(F2953="", "", IF(OR(ISTEXT(H2953),ISTEXT(F2953)),"",H2953/F2953))</f>
        <v/>
      </c>
      <c r="H2953" s="33" t="n"/>
      <c r="I2953" s="33" t="n"/>
      <c r="J2953" s="33">
        <f>IF(I2953="", "", IF(OR(ISTEXT(I2953),ISTEXT($F2953)),"",I2953*$F2953))</f>
        <v/>
      </c>
      <c r="K2953" s="33" t="n"/>
      <c r="L2953" s="33">
        <f>IF(K2953="", "", IF(OR(ISTEXT(K2953),ISTEXT($F2953)),"",K2953*$F2953))</f>
        <v/>
      </c>
      <c r="M2953" s="30">
        <f>IF(OR(H2953="",H2953=0),"",IF(K2953="",IF(J2953="","",IF(OR(ISTEXT(J2953),ISTEXT(H2953)),"",J2953/H2953)),IF(OR(ISTEXT(L2953),ISTEXT(H2953)),"",L2953/H2953)))</f>
        <v/>
      </c>
    </row>
    <row r="2954" ht="13.35" customHeight="1" s="162">
      <c r="B2954" s="307" t="n"/>
      <c r="C2954" s="307" t="n"/>
      <c r="E2954" s="307" t="n"/>
      <c r="F2954" s="32" t="n"/>
      <c r="G2954" s="33">
        <f>IF(F2954="", "", IF(OR(ISTEXT(H2954),ISTEXT(F2954)),"",H2954/F2954))</f>
        <v/>
      </c>
      <c r="H2954" s="33" t="n"/>
      <c r="I2954" s="33" t="n"/>
      <c r="J2954" s="33">
        <f>IF(I2954="", "", IF(OR(ISTEXT(I2954),ISTEXT($F2954)),"",I2954*$F2954))</f>
        <v/>
      </c>
      <c r="K2954" s="33" t="n"/>
      <c r="L2954" s="33">
        <f>IF(K2954="", "", IF(OR(ISTEXT(K2954),ISTEXT($F2954)),"",K2954*$F2954))</f>
        <v/>
      </c>
      <c r="M2954" s="30">
        <f>IF(OR(H2954="",H2954=0),"",IF(K2954="",IF(J2954="","",IF(OR(ISTEXT(J2954),ISTEXT(H2954)),"",J2954/H2954)),IF(OR(ISTEXT(L2954),ISTEXT(H2954)),"",L2954/H2954)))</f>
        <v/>
      </c>
    </row>
    <row r="2955" ht="13.35" customHeight="1" s="162">
      <c r="B2955" s="42" t="n"/>
      <c r="C2955" s="231" t="inlineStr">
        <is>
          <t>Total</t>
        </is>
      </c>
      <c r="D2955" s="159" t="n"/>
      <c r="E2955" s="42" t="n"/>
      <c r="F2955" s="42" t="n"/>
      <c r="G2955" s="43" t="n"/>
      <c r="H2955" s="43">
        <f>IF(SUM(H2945:H2954)+SUM(H2972:H3009)=0,"",SUM(H2945:H2954)+SUM(H2972:H3009))</f>
        <v/>
      </c>
      <c r="I2955" s="43" t="n"/>
      <c r="J2955" s="43">
        <f>IF(SUM(J2945:J2954)+SUM(J2972:J3009)=0,"",SUM(J2945:J2954)+SUM(J2972:J3009))</f>
        <v/>
      </c>
      <c r="K2955" s="43" t="n"/>
      <c r="L2955" s="43">
        <f>IF(SUM(L2945:L2954)+SUM(L2972:L3009)=0,"",SUM(L2945:L2954)+SUM(L2972:L3009))</f>
        <v/>
      </c>
      <c r="M2955" s="35">
        <f>IF(OR(H2955="",H2955=0),"",IF(L2955="",IF(J2955="","",IF(OR(ISTEXT(J2955),ISTEXT(H2955)),"",J2955/H2955)),IF(OR(ISTEXT(L2955),ISTEXT(H2955)),"",L2955/H2955)))</f>
        <v/>
      </c>
    </row>
    <row r="2956" ht="13.35" customHeight="1" s="162">
      <c r="B2956" s="188" t="inlineStr">
        <is>
          <t>Return Air Register / Inlet Airflow</t>
        </is>
      </c>
      <c r="C2956" s="174" t="n"/>
      <c r="D2956" s="174" t="n"/>
      <c r="E2956" s="174" t="n"/>
      <c r="F2956" s="173" t="n"/>
      <c r="G2956" s="233" t="inlineStr">
        <is>
          <t>Design VEL</t>
        </is>
      </c>
      <c r="H2956" s="194" t="inlineStr">
        <is>
          <t>Design CFM</t>
        </is>
      </c>
      <c r="I2956" s="188" t="inlineStr">
        <is>
          <t>Initial</t>
        </is>
      </c>
      <c r="J2956" s="173" t="n"/>
      <c r="K2956" s="188" t="inlineStr">
        <is>
          <t>Final</t>
        </is>
      </c>
      <c r="L2956" s="173" t="n"/>
      <c r="M2956" s="188" t="inlineStr">
        <is>
          <t>%</t>
        </is>
      </c>
    </row>
    <row r="2957" ht="13.35" customHeight="1" s="162">
      <c r="B2957" s="153" t="inlineStr">
        <is>
          <t>No.</t>
        </is>
      </c>
      <c r="C2957" s="188" t="inlineStr">
        <is>
          <t>Area Served</t>
        </is>
      </c>
      <c r="D2957" s="188" t="inlineStr">
        <is>
          <t>Type</t>
        </is>
      </c>
      <c r="E2957" s="188" t="inlineStr">
        <is>
          <t>Size</t>
        </is>
      </c>
      <c r="F2957" s="188" t="inlineStr">
        <is>
          <t>Ak</t>
        </is>
      </c>
      <c r="G2957" s="440" t="n"/>
      <c r="H2957" s="440" t="n"/>
      <c r="I2957" s="188" t="inlineStr">
        <is>
          <t>VEL</t>
        </is>
      </c>
      <c r="J2957" s="188" t="inlineStr">
        <is>
          <t>CFM</t>
        </is>
      </c>
      <c r="K2957" s="188" t="inlineStr">
        <is>
          <t>VEL</t>
        </is>
      </c>
      <c r="L2957" s="188" t="inlineStr">
        <is>
          <t>CFM</t>
        </is>
      </c>
      <c r="M2957" s="440" t="n"/>
    </row>
    <row r="2958" ht="13.35" customHeight="1" s="162">
      <c r="B2958" s="31" t="n"/>
      <c r="C2958" s="31" t="n"/>
      <c r="E2958" s="31" t="n"/>
      <c r="F2958" s="32" t="n"/>
      <c r="G2958" s="33">
        <f>IF(F2958="", "", IF(OR(ISTEXT(H2958),ISTEXT(F2958)),"",H2958/F2958))</f>
        <v/>
      </c>
      <c r="H2958" s="33">
        <f>IF(H2955="","",IF(ISTEXT(H2955),"",H2955-N(H2963)))</f>
        <v/>
      </c>
      <c r="I2958" s="33" t="n"/>
      <c r="J2958" s="33">
        <f>IF(I2958="", "", IF(OR(ISTEXT(I2958),ISTEXT($F2958)),"",I2958*$F2958))</f>
        <v/>
      </c>
      <c r="K2958" s="33" t="n"/>
      <c r="L2958" s="33">
        <f>IF(L2963="","",IF(ISTEXT(L2955),"",L2955-N(L2963)))</f>
        <v/>
      </c>
      <c r="M2958" s="30">
        <f>IF(OR(H2958="",H2958=0),"",IF(K2958="",IF(J2958="","",IF(OR(ISTEXT(J2958),ISTEXT(H2958)),"",J2958/H2958)),IF(OR(ISTEXT(L2958),ISTEXT(H2958)),"",L2958/H2958)))</f>
        <v/>
      </c>
    </row>
    <row r="2959" ht="13.35" customHeight="1" s="162">
      <c r="B2959" s="31" t="n"/>
      <c r="C2959" s="31" t="n"/>
      <c r="E2959" s="31" t="n"/>
      <c r="F2959" s="32" t="n"/>
      <c r="G2959" s="33">
        <f>IF(F2959="", "", IF(OR(ISTEXT(H2959),ISTEXT(F2959)),"",H2959/F2959))</f>
        <v/>
      </c>
      <c r="H2959" s="33" t="n"/>
      <c r="I2959" s="33" t="n"/>
      <c r="J2959" s="33">
        <f>IF(I2959="", "", IF(OR(ISTEXT(I2959),ISTEXT($F2959)),"",I2959*$F2959))</f>
        <v/>
      </c>
      <c r="K2959" s="33" t="n"/>
      <c r="L2959" s="33">
        <f>IF(K2959="", "", IF(OR(ISTEXT(K2959),ISTEXT($F2959)),"",K2959*$F2959))</f>
        <v/>
      </c>
      <c r="M2959" s="30">
        <f>IF(OR(H2959="",H2959=0),"",IF(K2959="",IF(J2959="","",IF(OR(ISTEXT(J2959),ISTEXT(H2959)),"",J2959/H2959)),IF(OR(ISTEXT(L2959),ISTEXT(H2959)),"",L2959/H2959)))</f>
        <v/>
      </c>
    </row>
    <row r="2960" ht="13.35" customHeight="1" s="162">
      <c r="B2960" s="42" t="n"/>
      <c r="C2960" s="231" t="inlineStr">
        <is>
          <t>Total</t>
        </is>
      </c>
      <c r="D2960" s="159" t="n"/>
      <c r="E2960" s="42" t="n"/>
      <c r="F2960" s="42" t="n"/>
      <c r="G2960" s="43" t="n"/>
      <c r="H2960" s="43">
        <f>IF(SUM(H2958:H2959)+SUM(H3013:H3016)=0,"",SUM(H2958:H2959)+SUM(H3013:H3016))</f>
        <v/>
      </c>
      <c r="I2960" s="42" t="n"/>
      <c r="J2960" s="43">
        <f>IF(SUM(J2958:J2959)+SUM(J3013:J3016)=0,"",SUM(J2958:J2959)+SUM(J3013:J3016))</f>
        <v/>
      </c>
      <c r="K2960" s="42" t="n"/>
      <c r="L2960" s="43">
        <f>IF(SUM(L2958:L2959)+SUM(L3013:L3016)=0,"",SUM(L2958:L2959)+SUM(L3013:L3016))</f>
        <v/>
      </c>
      <c r="M2960" s="35">
        <f>IF(OR(H2960="",H2960=0),"",IF(L2960="",IF(J2960="","",IF(OR(ISTEXT(J2960),ISTEXT(H2960)),"",J2960/H2960)),IF(OR(ISTEXT(L2960),ISTEXT(H2960)),"",L2960/H2960)))</f>
        <v/>
      </c>
    </row>
    <row r="2961" ht="13.35" customHeight="1" s="162">
      <c r="B2961" s="188" t="inlineStr">
        <is>
          <t>Outside Air Inlet / Duct Airflow</t>
        </is>
      </c>
      <c r="C2961" s="174" t="n"/>
      <c r="D2961" s="174" t="n"/>
      <c r="E2961" s="174" t="n"/>
      <c r="F2961" s="173" t="n"/>
      <c r="G2961" s="233" t="inlineStr">
        <is>
          <t>Design VEL</t>
        </is>
      </c>
      <c r="H2961" s="194" t="inlineStr">
        <is>
          <t>Design CFM</t>
        </is>
      </c>
      <c r="I2961" s="188" t="inlineStr">
        <is>
          <t>Initial</t>
        </is>
      </c>
      <c r="J2961" s="173" t="n"/>
      <c r="K2961" s="188" t="inlineStr">
        <is>
          <t>Final</t>
        </is>
      </c>
      <c r="L2961" s="173" t="n"/>
      <c r="M2961" s="188" t="inlineStr">
        <is>
          <t>%</t>
        </is>
      </c>
    </row>
    <row r="2962" ht="13.35" customHeight="1" s="162">
      <c r="B2962" s="153" t="inlineStr">
        <is>
          <t>No.</t>
        </is>
      </c>
      <c r="C2962" s="188" t="inlineStr">
        <is>
          <t>Area Served</t>
        </is>
      </c>
      <c r="D2962" s="188" t="inlineStr">
        <is>
          <t>Type</t>
        </is>
      </c>
      <c r="E2962" s="188" t="inlineStr">
        <is>
          <t>Size</t>
        </is>
      </c>
      <c r="F2962" s="188" t="inlineStr">
        <is>
          <t>Ak</t>
        </is>
      </c>
      <c r="G2962" s="440" t="n"/>
      <c r="H2962" s="440" t="n"/>
      <c r="I2962" s="188" t="inlineStr">
        <is>
          <t>VEL</t>
        </is>
      </c>
      <c r="J2962" s="188" t="inlineStr">
        <is>
          <t>CFM</t>
        </is>
      </c>
      <c r="K2962" s="188" t="inlineStr">
        <is>
          <t>VEL</t>
        </is>
      </c>
      <c r="L2962" s="188" t="inlineStr">
        <is>
          <t>CFM</t>
        </is>
      </c>
      <c r="M2962" s="440" t="n"/>
    </row>
    <row r="2963" ht="13.35" customHeight="1" s="162">
      <c r="B2963" s="31" t="n"/>
      <c r="C2963" s="31" t="n"/>
      <c r="E2963" s="31" t="n"/>
      <c r="F2963" s="32" t="n"/>
      <c r="G2963" s="33">
        <f>IF(F2963="", "", IF(OR(ISTEXT(H2963),ISTEXT(F2963)),"",H2963/F2963))</f>
        <v/>
      </c>
      <c r="H2963" s="33" t="n"/>
      <c r="I2963" s="33" t="n"/>
      <c r="J2963" s="33">
        <f>IF(I2963="", "", IF(OR(ISTEXT(I2963),ISTEXT($F2963)),"",I2963*$F2963))</f>
        <v/>
      </c>
      <c r="K2963" s="33" t="n"/>
      <c r="L2963" s="33">
        <f>IF(K2963="", "", IF(OR(ISTEXT(K2963),ISTEXT($F2963)),"",K2963*$F2963))</f>
        <v/>
      </c>
      <c r="M2963" s="30">
        <f>IF(OR(H2963="",H2963=0),"",IF(K2963="",IF(J2963="","",IF(OR(ISTEXT(J2963),ISTEXT(H2963)),"",J2963/H2963)),IF(OR(ISTEXT(L2963),ISTEXT(H2963)),"",L2963/H2963)))</f>
        <v/>
      </c>
    </row>
    <row r="2964" ht="13.35" customHeight="1" s="162">
      <c r="B2964" s="188" t="inlineStr">
        <is>
          <t>Remarks</t>
        </is>
      </c>
      <c r="C2964" s="173" t="n"/>
      <c r="D2964" s="154" t="n"/>
      <c r="E2964" s="174" t="n"/>
      <c r="F2964" s="174" t="n"/>
      <c r="G2964" s="174" t="n"/>
      <c r="H2964" s="174" t="n"/>
      <c r="I2964" s="174" t="n"/>
      <c r="J2964" s="174" t="n"/>
      <c r="K2964" s="174" t="n"/>
      <c r="L2964" s="174" t="n"/>
      <c r="M2964" s="173" t="n"/>
    </row>
    <row r="2965" ht="13.35" customHeight="1" s="162">
      <c r="B2965" s="154" t="n"/>
      <c r="C2965" s="174" t="n"/>
      <c r="D2965" s="174" t="n"/>
      <c r="E2965" s="174" t="n"/>
      <c r="F2965" s="174" t="n"/>
      <c r="G2965" s="174" t="n"/>
      <c r="H2965" s="174" t="n"/>
      <c r="I2965" s="174" t="n"/>
      <c r="J2965" s="174" t="n"/>
      <c r="K2965" s="174" t="n"/>
      <c r="L2965" s="174" t="n"/>
      <c r="M2965" s="173" t="n"/>
    </row>
    <row r="2966" ht="13.35" customHeight="1" s="162">
      <c r="B2966" s="154" t="n"/>
      <c r="C2966" s="174" t="n"/>
      <c r="D2966" s="174" t="n"/>
      <c r="E2966" s="174" t="n"/>
      <c r="F2966" s="174" t="n"/>
      <c r="G2966" s="174" t="n"/>
      <c r="H2966" s="174" t="n"/>
      <c r="I2966" s="174" t="n"/>
      <c r="J2966" s="174" t="n"/>
      <c r="K2966" s="174" t="n"/>
      <c r="L2966" s="174" t="n"/>
      <c r="M2966" s="173" t="n"/>
    </row>
    <row r="2967" ht="13.35" customHeight="1" s="162"/>
    <row r="2968" ht="13.35" customHeight="1" s="162">
      <c r="B2968" s="200" t="inlineStr">
        <is>
          <t>System (cont.)</t>
        </is>
      </c>
      <c r="C2968" s="403" t="n"/>
      <c r="D2968" s="209">
        <f>IF('{Equipment Data Entry}'!B35="","",'{Equipment Data Entry}'!B35)</f>
        <v/>
      </c>
      <c r="E2968" s="418" t="n"/>
      <c r="F2968" s="403" t="n"/>
      <c r="G2968" s="200" t="inlineStr">
        <is>
          <t>Service</t>
        </is>
      </c>
      <c r="H2968" s="403" t="n"/>
      <c r="I2968" s="210">
        <f>IF('{Equipment Data Entry}'!C35="","",'{Equipment Data Entry}'!C35)</f>
        <v/>
      </c>
      <c r="J2968" s="418" t="n"/>
      <c r="K2968" s="418" t="n"/>
      <c r="L2968" s="418" t="n"/>
      <c r="M2968" s="403" t="n"/>
    </row>
    <row r="2969" ht="13.35" customHeight="1" s="162">
      <c r="B2969" s="422" t="n"/>
      <c r="C2969" s="423" t="n"/>
      <c r="D2969" s="422" t="n"/>
      <c r="E2969" s="424" t="n"/>
      <c r="F2969" s="423" t="n"/>
      <c r="G2969" s="422" t="n"/>
      <c r="H2969" s="423" t="n"/>
      <c r="I2969" s="422" t="n"/>
      <c r="J2969" s="424" t="n"/>
      <c r="K2969" s="424" t="n"/>
      <c r="L2969" s="424" t="n"/>
      <c r="M2969" s="423" t="n"/>
    </row>
    <row r="2970" ht="13.35" customHeight="1" s="162">
      <c r="B2970" s="188" t="inlineStr">
        <is>
          <t>Supply Air Outlets (cont.)</t>
        </is>
      </c>
      <c r="C2970" s="174" t="n"/>
      <c r="D2970" s="174" t="n"/>
      <c r="E2970" s="174" t="n"/>
      <c r="F2970" s="173" t="n"/>
      <c r="G2970" s="233" t="inlineStr">
        <is>
          <t>Design VEL</t>
        </is>
      </c>
      <c r="H2970" s="194" t="inlineStr">
        <is>
          <t>Design CFM</t>
        </is>
      </c>
      <c r="I2970" s="188" t="inlineStr">
        <is>
          <t>Initial</t>
        </is>
      </c>
      <c r="J2970" s="173" t="n"/>
      <c r="K2970" s="188" t="inlineStr">
        <is>
          <t>Final</t>
        </is>
      </c>
      <c r="L2970" s="173" t="n"/>
      <c r="M2970" s="188" t="inlineStr">
        <is>
          <t>%</t>
        </is>
      </c>
    </row>
    <row r="2971" ht="13.35" customHeight="1" s="162">
      <c r="B2971" s="153" t="inlineStr">
        <is>
          <t>No.</t>
        </is>
      </c>
      <c r="C2971" s="188" t="inlineStr">
        <is>
          <t>Area Served</t>
        </is>
      </c>
      <c r="D2971" s="188" t="inlineStr">
        <is>
          <t>Type</t>
        </is>
      </c>
      <c r="E2971" s="188" t="inlineStr">
        <is>
          <t>Size</t>
        </is>
      </c>
      <c r="F2971" s="188" t="inlineStr">
        <is>
          <t>Ak</t>
        </is>
      </c>
      <c r="G2971" s="440" t="n"/>
      <c r="H2971" s="440" t="n"/>
      <c r="I2971" s="188" t="inlineStr">
        <is>
          <t>VEL</t>
        </is>
      </c>
      <c r="J2971" s="188" t="inlineStr">
        <is>
          <t>CFM</t>
        </is>
      </c>
      <c r="K2971" s="188" t="inlineStr">
        <is>
          <t>VEL</t>
        </is>
      </c>
      <c r="L2971" s="188" t="inlineStr">
        <is>
          <t>CFM</t>
        </is>
      </c>
      <c r="M2971" s="440" t="n"/>
    </row>
    <row r="2972" ht="13.35" customHeight="1" s="162">
      <c r="B2972" s="307" t="n"/>
      <c r="C2972" s="307" t="n"/>
      <c r="E2972" s="307" t="n"/>
      <c r="F2972" s="32" t="n"/>
      <c r="G2972" s="33">
        <f>IF(F2972="", "", IF(OR(ISTEXT(H2972),ISTEXT(F2972)),"",H2972/F2972))</f>
        <v/>
      </c>
      <c r="H2972" s="33" t="n"/>
      <c r="I2972" s="33" t="n"/>
      <c r="J2972" s="33">
        <f>IF(I2972="", "", IF(OR(ISTEXT(I2972),ISTEXT($F2972)),"",I2972*$F2972))</f>
        <v/>
      </c>
      <c r="K2972" s="33" t="n"/>
      <c r="L2972" s="33">
        <f>IF(K2972="", "", IF(OR(ISTEXT(K2972),ISTEXT($F2972)),"",K2972*$F2972))</f>
        <v/>
      </c>
      <c r="M2972" s="30">
        <f>IF(OR(H2972="",H2972=0),"",IF(K2972="",IF(J2972="","",IF(OR(ISTEXT(J2972),ISTEXT(H2972)),"",J2972/H2972)),IF(OR(ISTEXT(L2972),ISTEXT(H2972)),"",L2972/H2972)))</f>
        <v/>
      </c>
    </row>
    <row r="2973" ht="13.35" customHeight="1" s="162">
      <c r="B2973" s="307" t="n"/>
      <c r="C2973" s="307" t="n"/>
      <c r="E2973" s="307" t="n"/>
      <c r="F2973" s="32" t="n"/>
      <c r="G2973" s="33">
        <f>IF(F2973="", "", IF(OR(ISTEXT(H2973),ISTEXT(F2973)),"",H2973/F2973))</f>
        <v/>
      </c>
      <c r="H2973" s="33" t="n"/>
      <c r="I2973" s="33" t="n"/>
      <c r="J2973" s="33">
        <f>IF(I2973="", "", IF(OR(ISTEXT(I2973),ISTEXT($F2973)),"",I2973*$F2973))</f>
        <v/>
      </c>
      <c r="K2973" s="33" t="n"/>
      <c r="L2973" s="33">
        <f>IF(K2973="", "", IF(OR(ISTEXT(K2973),ISTEXT($F2973)),"",K2973*$F2973))</f>
        <v/>
      </c>
      <c r="M2973" s="30">
        <f>IF(OR(H2973="",H2973=0),"",IF(K2973="",IF(J2973="","",IF(OR(ISTEXT(J2973),ISTEXT(H2973)),"",J2973/H2973)),IF(OR(ISTEXT(L2973),ISTEXT(H2973)),"",L2973/H2973)))</f>
        <v/>
      </c>
    </row>
    <row r="2974" ht="13.35" customHeight="1" s="162">
      <c r="B2974" s="307" t="n"/>
      <c r="C2974" s="307" t="n"/>
      <c r="E2974" s="307" t="n"/>
      <c r="F2974" s="32" t="n"/>
      <c r="G2974" s="33">
        <f>IF(F2974="", "", IF(OR(ISTEXT(H2974),ISTEXT(F2974)),"",H2974/F2974))</f>
        <v/>
      </c>
      <c r="H2974" s="33" t="n"/>
      <c r="I2974" s="33" t="n"/>
      <c r="J2974" s="33">
        <f>IF(I2974="", "", IF(OR(ISTEXT(I2974),ISTEXT($F2974)),"",I2974*$F2974))</f>
        <v/>
      </c>
      <c r="K2974" s="33" t="n"/>
      <c r="L2974" s="33">
        <f>IF(K2974="", "", IF(OR(ISTEXT(K2974),ISTEXT($F2974)),"",K2974*$F2974))</f>
        <v/>
      </c>
      <c r="M2974" s="30">
        <f>IF(OR(H2974="",H2974=0),"",IF(K2974="",IF(J2974="","",IF(OR(ISTEXT(J2974),ISTEXT(H2974)),"",J2974/H2974)),IF(OR(ISTEXT(L2974),ISTEXT(H2974)),"",L2974/H2974)))</f>
        <v/>
      </c>
    </row>
    <row r="2975" ht="13.35" customHeight="1" s="162">
      <c r="B2975" s="307" t="n"/>
      <c r="C2975" s="307" t="n"/>
      <c r="E2975" s="307" t="n"/>
      <c r="F2975" s="32" t="n"/>
      <c r="G2975" s="33">
        <f>IF(F2975="", "", IF(OR(ISTEXT(H2975),ISTEXT(F2975)),"",H2975/F2975))</f>
        <v/>
      </c>
      <c r="H2975" s="33" t="n"/>
      <c r="I2975" s="33" t="n"/>
      <c r="J2975" s="33">
        <f>IF(I2975="", "", IF(OR(ISTEXT(I2975),ISTEXT($F2975)),"",I2975*$F2975))</f>
        <v/>
      </c>
      <c r="K2975" s="33" t="n"/>
      <c r="L2975" s="33">
        <f>IF(K2975="", "", IF(OR(ISTEXT(K2975),ISTEXT($F2975)),"",K2975*$F2975))</f>
        <v/>
      </c>
      <c r="M2975" s="30">
        <f>IF(OR(H2975="",H2975=0),"",IF(K2975="",IF(J2975="","",IF(OR(ISTEXT(J2975),ISTEXT(H2975)),"",J2975/H2975)),IF(OR(ISTEXT(L2975),ISTEXT(H2975)),"",L2975/H2975)))</f>
        <v/>
      </c>
    </row>
    <row r="2976" ht="13.35" customHeight="1" s="162">
      <c r="B2976" s="307" t="n"/>
      <c r="C2976" s="307" t="n"/>
      <c r="E2976" s="307" t="n"/>
      <c r="F2976" s="32" t="n"/>
      <c r="G2976" s="33">
        <f>IF(F2976="", "", IF(OR(ISTEXT(H2976),ISTEXT(F2976)),"",H2976/F2976))</f>
        <v/>
      </c>
      <c r="H2976" s="33" t="n"/>
      <c r="I2976" s="33" t="n"/>
      <c r="J2976" s="33">
        <f>IF(I2976="", "", IF(OR(ISTEXT(I2976),ISTEXT($F2976)),"",I2976*$F2976))</f>
        <v/>
      </c>
      <c r="K2976" s="33" t="n"/>
      <c r="L2976" s="33">
        <f>IF(K2976="", "", IF(OR(ISTEXT(K2976),ISTEXT($F2976)),"",K2976*$F2976))</f>
        <v/>
      </c>
      <c r="M2976" s="30">
        <f>IF(OR(H2976="",H2976=0),"",IF(K2976="",IF(J2976="","",IF(OR(ISTEXT(J2976),ISTEXT(H2976)),"",J2976/H2976)),IF(OR(ISTEXT(L2976),ISTEXT(H2976)),"",L2976/H2976)))</f>
        <v/>
      </c>
    </row>
    <row r="2977" ht="13.35" customHeight="1" s="162">
      <c r="B2977" s="307" t="n"/>
      <c r="C2977" s="307" t="n"/>
      <c r="E2977" s="307" t="n"/>
      <c r="F2977" s="32" t="n"/>
      <c r="G2977" s="33">
        <f>IF(F2977="", "", IF(OR(ISTEXT(H2977),ISTEXT(F2977)),"",H2977/F2977))</f>
        <v/>
      </c>
      <c r="H2977" s="33" t="n"/>
      <c r="I2977" s="33" t="n"/>
      <c r="J2977" s="33">
        <f>IF(I2977="", "", IF(OR(ISTEXT(I2977),ISTEXT($F2977)),"",I2977*$F2977))</f>
        <v/>
      </c>
      <c r="K2977" s="33" t="n"/>
      <c r="L2977" s="33">
        <f>IF(K2977="", "", IF(OR(ISTEXT(K2977),ISTEXT($F2977)),"",K2977*$F2977))</f>
        <v/>
      </c>
      <c r="M2977" s="30">
        <f>IF(OR(H2977="",H2977=0),"",IF(K2977="",IF(J2977="","",IF(OR(ISTEXT(J2977),ISTEXT(H2977)),"",J2977/H2977)),IF(OR(ISTEXT(L2977),ISTEXT(H2977)),"",L2977/H2977)))</f>
        <v/>
      </c>
    </row>
    <row r="2978" ht="13.35" customHeight="1" s="162">
      <c r="B2978" s="307" t="n"/>
      <c r="C2978" s="307" t="n"/>
      <c r="E2978" s="307" t="n"/>
      <c r="F2978" s="32" t="n"/>
      <c r="G2978" s="33">
        <f>IF(F2978="", "", IF(OR(ISTEXT(H2978),ISTEXT(F2978)),"",H2978/F2978))</f>
        <v/>
      </c>
      <c r="H2978" s="33" t="n"/>
      <c r="I2978" s="33" t="n"/>
      <c r="J2978" s="33">
        <f>IF(I2978="", "", IF(OR(ISTEXT(I2978),ISTEXT($F2978)),"",I2978*$F2978))</f>
        <v/>
      </c>
      <c r="K2978" s="33" t="n"/>
      <c r="L2978" s="33">
        <f>IF(K2978="", "", IF(OR(ISTEXT(K2978),ISTEXT($F2978)),"",K2978*$F2978))</f>
        <v/>
      </c>
      <c r="M2978" s="30">
        <f>IF(OR(H2978="",H2978=0),"",IF(K2978="",IF(J2978="","",IF(OR(ISTEXT(J2978),ISTEXT(H2978)),"",J2978/H2978)),IF(OR(ISTEXT(L2978),ISTEXT(H2978)),"",L2978/H2978)))</f>
        <v/>
      </c>
    </row>
    <row r="2979" ht="13.35" customHeight="1" s="162">
      <c r="B2979" s="307" t="n"/>
      <c r="C2979" s="307" t="n"/>
      <c r="E2979" s="307" t="n"/>
      <c r="F2979" s="32" t="n"/>
      <c r="G2979" s="33">
        <f>IF(F2979="", "", IF(OR(ISTEXT(H2979),ISTEXT(F2979)),"",H2979/F2979))</f>
        <v/>
      </c>
      <c r="H2979" s="33" t="n"/>
      <c r="I2979" s="33" t="n"/>
      <c r="J2979" s="33">
        <f>IF(I2979="", "", IF(OR(ISTEXT(I2979),ISTEXT($F2979)),"",I2979*$F2979))</f>
        <v/>
      </c>
      <c r="K2979" s="33" t="n"/>
      <c r="L2979" s="33">
        <f>IF(K2979="", "", IF(OR(ISTEXT(K2979),ISTEXT($F2979)),"",K2979*$F2979))</f>
        <v/>
      </c>
      <c r="M2979" s="30">
        <f>IF(OR(H2979="",H2979=0),"",IF(K2979="",IF(J2979="","",IF(OR(ISTEXT(J2979),ISTEXT(H2979)),"",J2979/H2979)),IF(OR(ISTEXT(L2979),ISTEXT(H2979)),"",L2979/H2979)))</f>
        <v/>
      </c>
    </row>
    <row r="2980" ht="13.35" customHeight="1" s="162">
      <c r="B2980" s="307" t="n"/>
      <c r="C2980" s="307" t="n"/>
      <c r="E2980" s="307" t="n"/>
      <c r="F2980" s="32" t="n"/>
      <c r="G2980" s="33">
        <f>IF(F2980="", "", IF(OR(ISTEXT(H2980),ISTEXT(F2980)),"",H2980/F2980))</f>
        <v/>
      </c>
      <c r="H2980" s="33" t="n"/>
      <c r="I2980" s="33" t="n"/>
      <c r="J2980" s="33">
        <f>IF(I2980="", "", IF(OR(ISTEXT(I2980),ISTEXT($F2980)),"",I2980*$F2980))</f>
        <v/>
      </c>
      <c r="K2980" s="33" t="n"/>
      <c r="L2980" s="33">
        <f>IF(K2980="", "", IF(OR(ISTEXT(K2980),ISTEXT($F2980)),"",K2980*$F2980))</f>
        <v/>
      </c>
      <c r="M2980" s="30">
        <f>IF(OR(H2980="",H2980=0),"",IF(K2980="",IF(J2980="","",IF(OR(ISTEXT(J2980),ISTEXT(H2980)),"",J2980/H2980)),IF(OR(ISTEXT(L2980),ISTEXT(H2980)),"",L2980/H2980)))</f>
        <v/>
      </c>
    </row>
    <row r="2981" ht="13.35" customHeight="1" s="162">
      <c r="B2981" s="307" t="n"/>
      <c r="C2981" s="307" t="n"/>
      <c r="E2981" s="307" t="n"/>
      <c r="F2981" s="32" t="n"/>
      <c r="G2981" s="33">
        <f>IF(F2981="", "", IF(OR(ISTEXT(H2981),ISTEXT(F2981)),"",H2981/F2981))</f>
        <v/>
      </c>
      <c r="H2981" s="33" t="n"/>
      <c r="I2981" s="33" t="n"/>
      <c r="J2981" s="33">
        <f>IF(I2981="", "", IF(OR(ISTEXT(I2981),ISTEXT($F2981)),"",I2981*$F2981))</f>
        <v/>
      </c>
      <c r="K2981" s="33" t="n"/>
      <c r="L2981" s="33">
        <f>IF(K2981="", "", IF(OR(ISTEXT(K2981),ISTEXT($F2981)),"",K2981*$F2981))</f>
        <v/>
      </c>
      <c r="M2981" s="30">
        <f>IF(OR(H2981="",H2981=0),"",IF(K2981="",IF(J2981="","",IF(OR(ISTEXT(J2981),ISTEXT(H2981)),"",J2981/H2981)),IF(OR(ISTEXT(L2981),ISTEXT(H2981)),"",L2981/H2981)))</f>
        <v/>
      </c>
    </row>
    <row r="2982" ht="13.35" customHeight="1" s="162">
      <c r="B2982" s="307" t="n"/>
      <c r="C2982" s="307" t="n"/>
      <c r="E2982" s="307" t="n"/>
      <c r="F2982" s="32" t="n"/>
      <c r="G2982" s="33">
        <f>IF(F2982="", "", IF(OR(ISTEXT(H2982),ISTEXT(F2982)),"",H2982/F2982))</f>
        <v/>
      </c>
      <c r="H2982" s="33" t="n"/>
      <c r="I2982" s="33" t="n"/>
      <c r="J2982" s="33">
        <f>IF(I2982="", "", IF(OR(ISTEXT(I2982),ISTEXT($F2982)),"",I2982*$F2982))</f>
        <v/>
      </c>
      <c r="K2982" s="33" t="n"/>
      <c r="L2982" s="33">
        <f>IF(K2982="", "", IF(OR(ISTEXT(K2982),ISTEXT($F2982)),"",K2982*$F2982))</f>
        <v/>
      </c>
      <c r="M2982" s="30">
        <f>IF(OR(H2982="",H2982=0),"",IF(K2982="",IF(J2982="","",IF(OR(ISTEXT(J2982),ISTEXT(H2982)),"",J2982/H2982)),IF(OR(ISTEXT(L2982),ISTEXT(H2982)),"",L2982/H2982)))</f>
        <v/>
      </c>
    </row>
    <row r="2983" ht="13.35" customHeight="1" s="162">
      <c r="B2983" s="307" t="n"/>
      <c r="C2983" s="307" t="n"/>
      <c r="E2983" s="307" t="n"/>
      <c r="F2983" s="32" t="n"/>
      <c r="G2983" s="33">
        <f>IF(F2983="", "", IF(OR(ISTEXT(H2983),ISTEXT(F2983)),"",H2983/F2983))</f>
        <v/>
      </c>
      <c r="H2983" s="33" t="n"/>
      <c r="I2983" s="33" t="n"/>
      <c r="J2983" s="33">
        <f>IF(I2983="", "", IF(OR(ISTEXT(I2983),ISTEXT($F2983)),"",I2983*$F2983))</f>
        <v/>
      </c>
      <c r="K2983" s="33" t="n"/>
      <c r="L2983" s="33">
        <f>IF(K2983="", "", IF(OR(ISTEXT(K2983),ISTEXT($F2983)),"",K2983*$F2983))</f>
        <v/>
      </c>
      <c r="M2983" s="30">
        <f>IF(OR(H2983="",H2983=0),"",IF(K2983="",IF(J2983="","",IF(OR(ISTEXT(J2983),ISTEXT(H2983)),"",J2983/H2983)),IF(OR(ISTEXT(L2983),ISTEXT(H2983)),"",L2983/H2983)))</f>
        <v/>
      </c>
    </row>
    <row r="2984" ht="13.35" customHeight="1" s="162">
      <c r="B2984" s="307" t="n"/>
      <c r="C2984" s="307" t="n"/>
      <c r="E2984" s="307" t="n"/>
      <c r="F2984" s="32" t="n"/>
      <c r="G2984" s="33">
        <f>IF(F2984="", "", IF(OR(ISTEXT(H2984),ISTEXT(F2984)),"",H2984/F2984))</f>
        <v/>
      </c>
      <c r="H2984" s="33" t="n"/>
      <c r="I2984" s="33" t="n"/>
      <c r="J2984" s="33">
        <f>IF(I2984="", "", IF(OR(ISTEXT(I2984),ISTEXT($F2984)),"",I2984*$F2984))</f>
        <v/>
      </c>
      <c r="K2984" s="33" t="n"/>
      <c r="L2984" s="33">
        <f>IF(K2984="", "", IF(OR(ISTEXT(K2984),ISTEXT($F2984)),"",K2984*$F2984))</f>
        <v/>
      </c>
      <c r="M2984" s="30">
        <f>IF(OR(H2984="",H2984=0),"",IF(K2984="",IF(J2984="","",IF(OR(ISTEXT(J2984),ISTEXT(H2984)),"",J2984/H2984)),IF(OR(ISTEXT(L2984),ISTEXT(H2984)),"",L2984/H2984)))</f>
        <v/>
      </c>
    </row>
    <row r="2985" ht="13.35" customHeight="1" s="162">
      <c r="B2985" s="307" t="n"/>
      <c r="C2985" s="307" t="n"/>
      <c r="E2985" s="307" t="n"/>
      <c r="F2985" s="32" t="n"/>
      <c r="G2985" s="33">
        <f>IF(F2985="", "", IF(OR(ISTEXT(H2985),ISTEXT(F2985)),"",H2985/F2985))</f>
        <v/>
      </c>
      <c r="H2985" s="33" t="n"/>
      <c r="I2985" s="33" t="n"/>
      <c r="J2985" s="33">
        <f>IF(I2985="", "", IF(OR(ISTEXT(I2985),ISTEXT($F2985)),"",I2985*$F2985))</f>
        <v/>
      </c>
      <c r="K2985" s="33" t="n"/>
      <c r="L2985" s="33">
        <f>IF(K2985="", "", IF(OR(ISTEXT(K2985),ISTEXT($F2985)),"",K2985*$F2985))</f>
        <v/>
      </c>
      <c r="M2985" s="30">
        <f>IF(OR(H2985="",H2985=0),"",IF(K2985="",IF(J2985="","",IF(OR(ISTEXT(J2985),ISTEXT(H2985)),"",J2985/H2985)),IF(OR(ISTEXT(L2985),ISTEXT(H2985)),"",L2985/H2985)))</f>
        <v/>
      </c>
    </row>
    <row r="2986" ht="13.35" customHeight="1" s="162">
      <c r="B2986" s="307" t="n"/>
      <c r="C2986" s="307" t="n"/>
      <c r="E2986" s="307" t="n"/>
      <c r="F2986" s="32" t="n"/>
      <c r="G2986" s="33">
        <f>IF(F2986="", "", IF(OR(ISTEXT(H2986),ISTEXT(F2986)),"",H2986/F2986))</f>
        <v/>
      </c>
      <c r="H2986" s="33" t="n"/>
      <c r="I2986" s="33" t="n"/>
      <c r="J2986" s="33">
        <f>IF(I2986="", "", IF(OR(ISTEXT(I2986),ISTEXT($F2986)),"",I2986*$F2986))</f>
        <v/>
      </c>
      <c r="K2986" s="33" t="n"/>
      <c r="L2986" s="33">
        <f>IF(K2986="", "", IF(OR(ISTEXT(K2986),ISTEXT($F2986)),"",K2986*$F2986))</f>
        <v/>
      </c>
      <c r="M2986" s="30">
        <f>IF(OR(H2986="",H2986=0),"",IF(K2986="",IF(J2986="","",IF(OR(ISTEXT(J2986),ISTEXT(H2986)),"",J2986/H2986)),IF(OR(ISTEXT(L2986),ISTEXT(H2986)),"",L2986/H2986)))</f>
        <v/>
      </c>
    </row>
    <row r="2987" ht="13.35" customHeight="1" s="162">
      <c r="B2987" s="307" t="n"/>
      <c r="C2987" s="307" t="n"/>
      <c r="E2987" s="307" t="n"/>
      <c r="F2987" s="32" t="n"/>
      <c r="G2987" s="33">
        <f>IF(F2987="", "", IF(OR(ISTEXT(H2987),ISTEXT(F2987)),"",H2987/F2987))</f>
        <v/>
      </c>
      <c r="H2987" s="33" t="n"/>
      <c r="I2987" s="33" t="n"/>
      <c r="J2987" s="33">
        <f>IF(I2987="", "", IF(OR(ISTEXT(I2987),ISTEXT($F2987)),"",I2987*$F2987))</f>
        <v/>
      </c>
      <c r="K2987" s="33" t="n"/>
      <c r="L2987" s="33">
        <f>IF(K2987="", "", IF(OR(ISTEXT(K2987),ISTEXT($F2987)),"",K2987*$F2987))</f>
        <v/>
      </c>
      <c r="M2987" s="30">
        <f>IF(OR(H2987="",H2987=0),"",IF(K2987="",IF(J2987="","",IF(OR(ISTEXT(J2987),ISTEXT(H2987)),"",J2987/H2987)),IF(OR(ISTEXT(L2987),ISTEXT(H2987)),"",L2987/H2987)))</f>
        <v/>
      </c>
    </row>
    <row r="2988" ht="13.35" customHeight="1" s="162">
      <c r="B2988" s="307" t="n"/>
      <c r="C2988" s="307" t="n"/>
      <c r="E2988" s="307" t="n"/>
      <c r="F2988" s="32" t="n"/>
      <c r="G2988" s="33">
        <f>IF(F2988="", "", IF(OR(ISTEXT(H2988),ISTEXT(F2988)),"",H2988/F2988))</f>
        <v/>
      </c>
      <c r="H2988" s="33" t="n"/>
      <c r="I2988" s="33" t="n"/>
      <c r="J2988" s="33">
        <f>IF(I2988="", "", IF(OR(ISTEXT(I2988),ISTEXT($F2988)),"",I2988*$F2988))</f>
        <v/>
      </c>
      <c r="K2988" s="33" t="n"/>
      <c r="L2988" s="33">
        <f>IF(K2988="", "", IF(OR(ISTEXT(K2988),ISTEXT($F2988)),"",K2988*$F2988))</f>
        <v/>
      </c>
      <c r="M2988" s="30">
        <f>IF(OR(H2988="",H2988=0),"",IF(K2988="",IF(J2988="","",IF(OR(ISTEXT(J2988),ISTEXT(H2988)),"",J2988/H2988)),IF(OR(ISTEXT(L2988),ISTEXT(H2988)),"",L2988/H2988)))</f>
        <v/>
      </c>
    </row>
    <row r="2989" ht="13.35" customHeight="1" s="162">
      <c r="B2989" s="307" t="n"/>
      <c r="C2989" s="307" t="n"/>
      <c r="E2989" s="307" t="n"/>
      <c r="F2989" s="32" t="n"/>
      <c r="G2989" s="33">
        <f>IF(F2989="", "", IF(OR(ISTEXT(H2989),ISTEXT(F2989)),"",H2989/F2989))</f>
        <v/>
      </c>
      <c r="H2989" s="33" t="n"/>
      <c r="I2989" s="33" t="n"/>
      <c r="J2989" s="33">
        <f>IF(I2989="", "", IF(OR(ISTEXT(I2989),ISTEXT($F2989)),"",I2989*$F2989))</f>
        <v/>
      </c>
      <c r="K2989" s="33" t="n"/>
      <c r="L2989" s="33">
        <f>IF(K2989="", "", IF(OR(ISTEXT(K2989),ISTEXT($F2989)),"",K2989*$F2989))</f>
        <v/>
      </c>
      <c r="M2989" s="30">
        <f>IF(OR(H2989="",H2989=0),"",IF(K2989="",IF(J2989="","",IF(OR(ISTEXT(J2989),ISTEXT(H2989)),"",J2989/H2989)),IF(OR(ISTEXT(L2989),ISTEXT(H2989)),"",L2989/H2989)))</f>
        <v/>
      </c>
    </row>
    <row r="2990" ht="13.35" customHeight="1" s="162">
      <c r="B2990" s="307" t="n"/>
      <c r="C2990" s="307" t="n"/>
      <c r="E2990" s="307" t="n"/>
      <c r="F2990" s="32" t="n"/>
      <c r="G2990" s="33">
        <f>IF(F2990="", "", IF(OR(ISTEXT(H2990),ISTEXT(F2990)),"",H2990/F2990))</f>
        <v/>
      </c>
      <c r="H2990" s="33" t="n"/>
      <c r="I2990" s="33" t="n"/>
      <c r="J2990" s="33">
        <f>IF(I2990="", "", IF(OR(ISTEXT(I2990),ISTEXT($F2990)),"",I2990*$F2990))</f>
        <v/>
      </c>
      <c r="K2990" s="33" t="n"/>
      <c r="L2990" s="33">
        <f>IF(K2990="", "", IF(OR(ISTEXT(K2990),ISTEXT($F2990)),"",K2990*$F2990))</f>
        <v/>
      </c>
      <c r="M2990" s="30">
        <f>IF(OR(H2990="",H2990=0),"",IF(K2990="",IF(J2990="","",IF(OR(ISTEXT(J2990),ISTEXT(H2990)),"",J2990/H2990)),IF(OR(ISTEXT(L2990),ISTEXT(H2990)),"",L2990/H2990)))</f>
        <v/>
      </c>
    </row>
    <row r="2991" ht="13.35" customHeight="1" s="162">
      <c r="B2991" s="307" t="n"/>
      <c r="C2991" s="307" t="n"/>
      <c r="E2991" s="307" t="n"/>
      <c r="F2991" s="32" t="n"/>
      <c r="G2991" s="33">
        <f>IF(F2991="", "", IF(OR(ISTEXT(H2991),ISTEXT(F2991)),"",H2991/F2991))</f>
        <v/>
      </c>
      <c r="H2991" s="33" t="n"/>
      <c r="I2991" s="33" t="n"/>
      <c r="J2991" s="33">
        <f>IF(I2991="", "", IF(OR(ISTEXT(I2991),ISTEXT($F2991)),"",I2991*$F2991))</f>
        <v/>
      </c>
      <c r="K2991" s="33" t="n"/>
      <c r="L2991" s="33">
        <f>IF(K2991="", "", IF(OR(ISTEXT(K2991),ISTEXT($F2991)),"",K2991*$F2991))</f>
        <v/>
      </c>
      <c r="M2991" s="30">
        <f>IF(OR(H2991="",H2991=0),"",IF(K2991="",IF(J2991="","",IF(OR(ISTEXT(J2991),ISTEXT(H2991)),"",J2991/H2991)),IF(OR(ISTEXT(L2991),ISTEXT(H2991)),"",L2991/H2991)))</f>
        <v/>
      </c>
    </row>
    <row r="2992" ht="13.35" customHeight="1" s="162">
      <c r="B2992" s="307" t="n"/>
      <c r="C2992" s="307" t="n"/>
      <c r="E2992" s="307" t="n"/>
      <c r="F2992" s="32" t="n"/>
      <c r="G2992" s="33">
        <f>IF(F2992="", "", IF(OR(ISTEXT(H2992),ISTEXT(F2992)),"",H2992/F2992))</f>
        <v/>
      </c>
      <c r="H2992" s="33" t="n"/>
      <c r="I2992" s="33" t="n"/>
      <c r="J2992" s="33">
        <f>IF(I2992="", "", IF(OR(ISTEXT(I2992),ISTEXT($F2992)),"",I2992*$F2992))</f>
        <v/>
      </c>
      <c r="K2992" s="33" t="n"/>
      <c r="L2992" s="33">
        <f>IF(K2992="", "", IF(OR(ISTEXT(K2992),ISTEXT($F2992)),"",K2992*$F2992))</f>
        <v/>
      </c>
      <c r="M2992" s="30">
        <f>IF(OR(H2992="",H2992=0),"",IF(K2992="",IF(J2992="","",IF(OR(ISTEXT(J2992),ISTEXT(H2992)),"",J2992/H2992)),IF(OR(ISTEXT(L2992),ISTEXT(H2992)),"",L2992/H2992)))</f>
        <v/>
      </c>
    </row>
    <row r="2993" ht="13.35" customHeight="1" s="162">
      <c r="B2993" s="307" t="n"/>
      <c r="C2993" s="307" t="n"/>
      <c r="E2993" s="307" t="n"/>
      <c r="F2993" s="32" t="n"/>
      <c r="G2993" s="33">
        <f>IF(F2993="", "", IF(OR(ISTEXT(H2993),ISTEXT(F2993)),"",H2993/F2993))</f>
        <v/>
      </c>
      <c r="H2993" s="33" t="n"/>
      <c r="I2993" s="33" t="n"/>
      <c r="J2993" s="33">
        <f>IF(I2993="", "", IF(OR(ISTEXT(I2993),ISTEXT($F2993)),"",I2993*$F2993))</f>
        <v/>
      </c>
      <c r="K2993" s="33" t="n"/>
      <c r="L2993" s="33">
        <f>IF(K2993="", "", IF(OR(ISTEXT(K2993),ISTEXT($F2993)),"",K2993*$F2993))</f>
        <v/>
      </c>
      <c r="M2993" s="30">
        <f>IF(OR(H2993="",H2993=0),"",IF(K2993="",IF(J2993="","",IF(OR(ISTEXT(J2993),ISTEXT(H2993)),"",J2993/H2993)),IF(OR(ISTEXT(L2993),ISTEXT(H2993)),"",L2993/H2993)))</f>
        <v/>
      </c>
    </row>
    <row r="2994" ht="13.35" customHeight="1" s="162">
      <c r="B2994" s="307" t="n"/>
      <c r="C2994" s="307" t="n"/>
      <c r="E2994" s="307" t="n"/>
      <c r="F2994" s="32" t="n"/>
      <c r="G2994" s="33">
        <f>IF(F2994="", "", IF(OR(ISTEXT(H2994),ISTEXT(F2994)),"",H2994/F2994))</f>
        <v/>
      </c>
      <c r="H2994" s="33" t="n"/>
      <c r="I2994" s="33" t="n"/>
      <c r="J2994" s="33">
        <f>IF(I2994="", "", IF(OR(ISTEXT(I2994),ISTEXT($F2994)),"",I2994*$F2994))</f>
        <v/>
      </c>
      <c r="K2994" s="33" t="n"/>
      <c r="L2994" s="33">
        <f>IF(K2994="", "", IF(OR(ISTEXT(K2994),ISTEXT($F2994)),"",K2994*$F2994))</f>
        <v/>
      </c>
      <c r="M2994" s="30">
        <f>IF(OR(H2994="",H2994=0),"",IF(K2994="",IF(J2994="","",IF(OR(ISTEXT(J2994),ISTEXT(H2994)),"",J2994/H2994)),IF(OR(ISTEXT(L2994),ISTEXT(H2994)),"",L2994/H2994)))</f>
        <v/>
      </c>
    </row>
    <row r="2995" ht="13.35" customHeight="1" s="162">
      <c r="B2995" s="307" t="n"/>
      <c r="C2995" s="307" t="n"/>
      <c r="E2995" s="307" t="n"/>
      <c r="F2995" s="32" t="n"/>
      <c r="G2995" s="33">
        <f>IF(F2995="", "", IF(OR(ISTEXT(H2995),ISTEXT(F2995)),"",H2995/F2995))</f>
        <v/>
      </c>
      <c r="H2995" s="33" t="n"/>
      <c r="I2995" s="33" t="n"/>
      <c r="J2995" s="33">
        <f>IF(I2995="", "", IF(OR(ISTEXT(I2995),ISTEXT($F2995)),"",I2995*$F2995))</f>
        <v/>
      </c>
      <c r="K2995" s="33" t="n"/>
      <c r="L2995" s="33">
        <f>IF(K2995="", "", IF(OR(ISTEXT(K2995),ISTEXT($F2995)),"",K2995*$F2995))</f>
        <v/>
      </c>
      <c r="M2995" s="30">
        <f>IF(OR(H2995="",H2995=0),"",IF(K2995="",IF(J2995="","",IF(OR(ISTEXT(J2995),ISTEXT(H2995)),"",J2995/H2995)),IF(OR(ISTEXT(L2995),ISTEXT(H2995)),"",L2995/H2995)))</f>
        <v/>
      </c>
    </row>
    <row r="2996" ht="13.35" customHeight="1" s="162">
      <c r="B2996" s="307" t="n"/>
      <c r="C2996" s="307" t="n"/>
      <c r="E2996" s="307" t="n"/>
      <c r="F2996" s="32" t="n"/>
      <c r="G2996" s="33">
        <f>IF(F2996="", "", IF(OR(ISTEXT(H2996),ISTEXT(F2996)),"",H2996/F2996))</f>
        <v/>
      </c>
      <c r="H2996" s="33" t="n"/>
      <c r="I2996" s="33" t="n"/>
      <c r="J2996" s="33">
        <f>IF(I2996="", "", IF(OR(ISTEXT(I2996),ISTEXT($F2996)),"",I2996*$F2996))</f>
        <v/>
      </c>
      <c r="K2996" s="33" t="n"/>
      <c r="L2996" s="33">
        <f>IF(K2996="", "", IF(OR(ISTEXT(K2996),ISTEXT($F2996)),"",K2996*$F2996))</f>
        <v/>
      </c>
      <c r="M2996" s="30">
        <f>IF(OR(H2996="",H2996=0),"",IF(K2996="",IF(J2996="","",IF(OR(ISTEXT(J2996),ISTEXT(H2996)),"",J2996/H2996)),IF(OR(ISTEXT(L2996),ISTEXT(H2996)),"",L2996/H2996)))</f>
        <v/>
      </c>
    </row>
    <row r="2997" ht="13.35" customHeight="1" s="162">
      <c r="B2997" s="307" t="n"/>
      <c r="C2997" s="307" t="n"/>
      <c r="E2997" s="307" t="n"/>
      <c r="F2997" s="32" t="n"/>
      <c r="G2997" s="33">
        <f>IF(F2997="", "", IF(OR(ISTEXT(H2997),ISTEXT(F2997)),"",H2997/F2997))</f>
        <v/>
      </c>
      <c r="H2997" s="33" t="n"/>
      <c r="I2997" s="33" t="n"/>
      <c r="J2997" s="33">
        <f>IF(I2997="", "", IF(OR(ISTEXT(I2997),ISTEXT($F2997)),"",I2997*$F2997))</f>
        <v/>
      </c>
      <c r="K2997" s="33" t="n"/>
      <c r="L2997" s="33">
        <f>IF(K2997="", "", IF(OR(ISTEXT(K2997),ISTEXT($F2997)),"",K2997*$F2997))</f>
        <v/>
      </c>
      <c r="M2997" s="30">
        <f>IF(OR(H2997="",H2997=0),"",IF(K2997="",IF(J2997="","",IF(OR(ISTEXT(J2997),ISTEXT(H2997)),"",J2997/H2997)),IF(OR(ISTEXT(L2997),ISTEXT(H2997)),"",L2997/H2997)))</f>
        <v/>
      </c>
    </row>
    <row r="2998" ht="13.35" customHeight="1" s="162">
      <c r="B2998" s="307" t="n"/>
      <c r="C2998" s="307" t="n"/>
      <c r="E2998" s="307" t="n"/>
      <c r="F2998" s="32" t="n"/>
      <c r="G2998" s="33">
        <f>IF(F2998="", "", IF(OR(ISTEXT(H2998),ISTEXT(F2998)),"",H2998/F2998))</f>
        <v/>
      </c>
      <c r="H2998" s="33" t="n"/>
      <c r="I2998" s="33" t="n"/>
      <c r="J2998" s="33">
        <f>IF(I2998="", "", IF(OR(ISTEXT(I2998),ISTEXT($F2998)),"",I2998*$F2998))</f>
        <v/>
      </c>
      <c r="K2998" s="33" t="n"/>
      <c r="L2998" s="33">
        <f>IF(K2998="", "", IF(OR(ISTEXT(K2998),ISTEXT($F2998)),"",K2998*$F2998))</f>
        <v/>
      </c>
      <c r="M2998" s="30">
        <f>IF(OR(H2998="",H2998=0),"",IF(K2998="",IF(J2998="","",IF(OR(ISTEXT(J2998),ISTEXT(H2998)),"",J2998/H2998)),IF(OR(ISTEXT(L2998),ISTEXT(H2998)),"",L2998/H2998)))</f>
        <v/>
      </c>
    </row>
    <row r="2999" ht="13.35" customHeight="1" s="162">
      <c r="B2999" s="307" t="n"/>
      <c r="C2999" s="307" t="n"/>
      <c r="E2999" s="307" t="n"/>
      <c r="F2999" s="32" t="n"/>
      <c r="G2999" s="33">
        <f>IF(F2999="", "", IF(OR(ISTEXT(H2999),ISTEXT(F2999)),"",H2999/F2999))</f>
        <v/>
      </c>
      <c r="H2999" s="33" t="n"/>
      <c r="I2999" s="33" t="n"/>
      <c r="J2999" s="33">
        <f>IF(I2999="", "", IF(OR(ISTEXT(I2999),ISTEXT($F2999)),"",I2999*$F2999))</f>
        <v/>
      </c>
      <c r="K2999" s="33" t="n"/>
      <c r="L2999" s="33">
        <f>IF(K2999="", "", IF(OR(ISTEXT(K2999),ISTEXT($F2999)),"",K2999*$F2999))</f>
        <v/>
      </c>
      <c r="M2999" s="30">
        <f>IF(OR(H2999="",H2999=0),"",IF(K2999="",IF(J2999="","",IF(OR(ISTEXT(J2999),ISTEXT(H2999)),"",J2999/H2999)),IF(OR(ISTEXT(L2999),ISTEXT(H2999)),"",L2999/H2999)))</f>
        <v/>
      </c>
    </row>
    <row r="3000" ht="13.35" customHeight="1" s="162">
      <c r="B3000" s="307" t="n"/>
      <c r="C3000" s="307" t="n"/>
      <c r="E3000" s="307" t="n"/>
      <c r="F3000" s="32" t="n"/>
      <c r="G3000" s="33">
        <f>IF(F3000="", "", IF(OR(ISTEXT(H3000),ISTEXT(F3000)),"",H3000/F3000))</f>
        <v/>
      </c>
      <c r="H3000" s="33" t="n"/>
      <c r="I3000" s="33" t="n"/>
      <c r="J3000" s="33">
        <f>IF(I3000="", "", IF(OR(ISTEXT(I3000),ISTEXT($F3000)),"",I3000*$F3000))</f>
        <v/>
      </c>
      <c r="K3000" s="33" t="n"/>
      <c r="L3000" s="33">
        <f>IF(K3000="", "", IF(OR(ISTEXT(K3000),ISTEXT($F3000)),"",K3000*$F3000))</f>
        <v/>
      </c>
      <c r="M3000" s="30">
        <f>IF(OR(H3000="",H3000=0),"",IF(K3000="",IF(J3000="","",IF(OR(ISTEXT(J3000),ISTEXT(H3000)),"",J3000/H3000)),IF(OR(ISTEXT(L3000),ISTEXT(H3000)),"",L3000/H3000)))</f>
        <v/>
      </c>
    </row>
    <row r="3001" ht="13.35" customHeight="1" s="162">
      <c r="B3001" s="307" t="n"/>
      <c r="C3001" s="307" t="n"/>
      <c r="E3001" s="307" t="n"/>
      <c r="F3001" s="32" t="n"/>
      <c r="G3001" s="33">
        <f>IF(F3001="", "", IF(OR(ISTEXT(H3001),ISTEXT(F3001)),"",H3001/F3001))</f>
        <v/>
      </c>
      <c r="H3001" s="33" t="n"/>
      <c r="I3001" s="33" t="n"/>
      <c r="J3001" s="33">
        <f>IF(I3001="", "", IF(OR(ISTEXT(I3001),ISTEXT($F3001)),"",I3001*$F3001))</f>
        <v/>
      </c>
      <c r="K3001" s="33" t="n"/>
      <c r="L3001" s="33">
        <f>IF(K3001="", "", IF(OR(ISTEXT(K3001),ISTEXT($F3001)),"",K3001*$F3001))</f>
        <v/>
      </c>
      <c r="M3001" s="30">
        <f>IF(OR(H3001="",H3001=0),"",IF(K3001="",IF(J3001="","",IF(OR(ISTEXT(J3001),ISTEXT(H3001)),"",J3001/H3001)),IF(OR(ISTEXT(L3001),ISTEXT(H3001)),"",L3001/H3001)))</f>
        <v/>
      </c>
    </row>
    <row r="3002" ht="13.35" customHeight="1" s="162">
      <c r="B3002" s="307" t="n"/>
      <c r="C3002" s="307" t="n"/>
      <c r="E3002" s="307" t="n"/>
      <c r="F3002" s="32" t="n"/>
      <c r="G3002" s="33">
        <f>IF(F3002="", "", IF(OR(ISTEXT(H3002),ISTEXT(F3002)),"",H3002/F3002))</f>
        <v/>
      </c>
      <c r="H3002" s="33" t="n"/>
      <c r="I3002" s="33" t="n"/>
      <c r="J3002" s="33">
        <f>IF(I3002="", "", IF(OR(ISTEXT(I3002),ISTEXT($F3002)),"",I3002*$F3002))</f>
        <v/>
      </c>
      <c r="K3002" s="33" t="n"/>
      <c r="L3002" s="33">
        <f>IF(K3002="", "", IF(OR(ISTEXT(K3002),ISTEXT($F3002)),"",K3002*$F3002))</f>
        <v/>
      </c>
      <c r="M3002" s="30">
        <f>IF(OR(H3002="",H3002=0),"",IF(K3002="",IF(J3002="","",IF(OR(ISTEXT(J3002),ISTEXT(H3002)),"",J3002/H3002)),IF(OR(ISTEXT(L3002),ISTEXT(H3002)),"",L3002/H3002)))</f>
        <v/>
      </c>
    </row>
    <row r="3003" ht="13.35" customHeight="1" s="162">
      <c r="B3003" s="307" t="n"/>
      <c r="C3003" s="307" t="n"/>
      <c r="E3003" s="307" t="n"/>
      <c r="F3003" s="32" t="n"/>
      <c r="G3003" s="33">
        <f>IF(F3003="", "", IF(OR(ISTEXT(H3003),ISTEXT(F3003)),"",H3003/F3003))</f>
        <v/>
      </c>
      <c r="H3003" s="33" t="n"/>
      <c r="I3003" s="33" t="n"/>
      <c r="J3003" s="33">
        <f>IF(I3003="", "", IF(OR(ISTEXT(I3003),ISTEXT($F3003)),"",I3003*$F3003))</f>
        <v/>
      </c>
      <c r="K3003" s="33" t="n"/>
      <c r="L3003" s="33">
        <f>IF(K3003="", "", IF(OR(ISTEXT(K3003),ISTEXT($F3003)),"",K3003*$F3003))</f>
        <v/>
      </c>
      <c r="M3003" s="30">
        <f>IF(OR(H3003="",H3003=0),"",IF(K3003="",IF(J3003="","",IF(OR(ISTEXT(J3003),ISTEXT(H3003)),"",J3003/H3003)),IF(OR(ISTEXT(L3003),ISTEXT(H3003)),"",L3003/H3003)))</f>
        <v/>
      </c>
    </row>
    <row r="3004" ht="13.35" customHeight="1" s="162">
      <c r="B3004" s="307" t="n"/>
      <c r="C3004" s="307" t="n"/>
      <c r="E3004" s="307" t="n"/>
      <c r="F3004" s="32" t="n"/>
      <c r="G3004" s="33">
        <f>IF(F3004="", "", IF(OR(ISTEXT(H3004),ISTEXT(F3004)),"",H3004/F3004))</f>
        <v/>
      </c>
      <c r="H3004" s="33" t="n"/>
      <c r="I3004" s="33" t="n"/>
      <c r="J3004" s="33">
        <f>IF(I3004="", "", IF(OR(ISTEXT(I3004),ISTEXT($F3004)),"",I3004*$F3004))</f>
        <v/>
      </c>
      <c r="K3004" s="33" t="n"/>
      <c r="L3004" s="33">
        <f>IF(K3004="", "", IF(OR(ISTEXT(K3004),ISTEXT($F3004)),"",K3004*$F3004))</f>
        <v/>
      </c>
      <c r="M3004" s="30">
        <f>IF(OR(H3004="",H3004=0),"",IF(K3004="",IF(J3004="","",IF(OR(ISTEXT(J3004),ISTEXT(H3004)),"",J3004/H3004)),IF(OR(ISTEXT(L3004),ISTEXT(H3004)),"",L3004/H3004)))</f>
        <v/>
      </c>
    </row>
    <row r="3005" ht="13.35" customHeight="1" s="162">
      <c r="B3005" s="307" t="n"/>
      <c r="C3005" s="307" t="n"/>
      <c r="E3005" s="307" t="n"/>
      <c r="F3005" s="32" t="n"/>
      <c r="G3005" s="33">
        <f>IF(F3005="", "", IF(OR(ISTEXT(H3005),ISTEXT(F3005)),"",H3005/F3005))</f>
        <v/>
      </c>
      <c r="H3005" s="33" t="n"/>
      <c r="I3005" s="33" t="n"/>
      <c r="J3005" s="33">
        <f>IF(I3005="", "", IF(OR(ISTEXT(I3005),ISTEXT($F3005)),"",I3005*$F3005))</f>
        <v/>
      </c>
      <c r="K3005" s="33" t="n"/>
      <c r="L3005" s="33">
        <f>IF(K3005="", "", IF(OR(ISTEXT(K3005),ISTEXT($F3005)),"",K3005*$F3005))</f>
        <v/>
      </c>
      <c r="M3005" s="30">
        <f>IF(OR(H3005="",H3005=0),"",IF(K3005="",IF(J3005="","",IF(OR(ISTEXT(J3005),ISTEXT(H3005)),"",J3005/H3005)),IF(OR(ISTEXT(L3005),ISTEXT(H3005)),"",L3005/H3005)))</f>
        <v/>
      </c>
    </row>
    <row r="3006" ht="13.35" customHeight="1" s="162">
      <c r="B3006" s="307" t="n"/>
      <c r="C3006" s="307" t="n"/>
      <c r="E3006" s="307" t="n"/>
      <c r="F3006" s="32" t="n"/>
      <c r="G3006" s="33">
        <f>IF(F3006="", "", IF(OR(ISTEXT(H3006),ISTEXT(F3006)),"",H3006/F3006))</f>
        <v/>
      </c>
      <c r="H3006" s="33" t="n"/>
      <c r="I3006" s="33" t="n"/>
      <c r="J3006" s="33">
        <f>IF(I3006="", "", IF(OR(ISTEXT(I3006),ISTEXT($F3006)),"",I3006*$F3006))</f>
        <v/>
      </c>
      <c r="K3006" s="33" t="n"/>
      <c r="L3006" s="33">
        <f>IF(K3006="", "", IF(OR(ISTEXT(K3006),ISTEXT($F3006)),"",K3006*$F3006))</f>
        <v/>
      </c>
      <c r="M3006" s="30">
        <f>IF(OR(H3006="",H3006=0),"",IF(K3006="",IF(J3006="","",IF(OR(ISTEXT(J3006),ISTEXT(H3006)),"",J3006/H3006)),IF(OR(ISTEXT(L3006),ISTEXT(H3006)),"",L3006/H3006)))</f>
        <v/>
      </c>
    </row>
    <row r="3007" ht="13.35" customHeight="1" s="162">
      <c r="B3007" s="307" t="n"/>
      <c r="C3007" s="307" t="n"/>
      <c r="E3007" s="307" t="n"/>
      <c r="F3007" s="32" t="n"/>
      <c r="G3007" s="33">
        <f>IF(F3007="", "", IF(OR(ISTEXT(H3007),ISTEXT(F3007)),"",H3007/F3007))</f>
        <v/>
      </c>
      <c r="H3007" s="33" t="n"/>
      <c r="I3007" s="33" t="n"/>
      <c r="J3007" s="33">
        <f>IF(I3007="", "", IF(OR(ISTEXT(I3007),ISTEXT($F3007)),"",I3007*$F3007))</f>
        <v/>
      </c>
      <c r="K3007" s="33" t="n"/>
      <c r="L3007" s="33">
        <f>IF(K3007="", "", IF(OR(ISTEXT(K3007),ISTEXT($F3007)),"",K3007*$F3007))</f>
        <v/>
      </c>
      <c r="M3007" s="30">
        <f>IF(OR(H3007="",H3007=0),"",IF(K3007="",IF(J3007="","",IF(OR(ISTEXT(J3007),ISTEXT(H3007)),"",J3007/H3007)),IF(OR(ISTEXT(L3007),ISTEXT(H3007)),"",L3007/H3007)))</f>
        <v/>
      </c>
    </row>
    <row r="3008" ht="13.35" customHeight="1" s="162">
      <c r="B3008" s="307" t="n"/>
      <c r="C3008" s="307" t="n"/>
      <c r="E3008" s="307" t="n"/>
      <c r="F3008" s="32" t="n"/>
      <c r="G3008" s="33">
        <f>IF(F3008="", "", IF(OR(ISTEXT(H3008),ISTEXT(F3008)),"",H3008/F3008))</f>
        <v/>
      </c>
      <c r="H3008" s="33" t="n"/>
      <c r="I3008" s="33" t="n"/>
      <c r="J3008" s="33">
        <f>IF(I3008="", "", IF(OR(ISTEXT(I3008),ISTEXT($F3008)),"",I3008*$F3008))</f>
        <v/>
      </c>
      <c r="K3008" s="33" t="n"/>
      <c r="L3008" s="33">
        <f>IF(K3008="", "", IF(OR(ISTEXT(K3008),ISTEXT($F3008)),"",K3008*$F3008))</f>
        <v/>
      </c>
      <c r="M3008" s="30">
        <f>IF(OR(H3008="",H3008=0),"",IF(K3008="",IF(J3008="","",IF(OR(ISTEXT(J3008),ISTEXT(H3008)),"",J3008/H3008)),IF(OR(ISTEXT(L3008),ISTEXT(H3008)),"",L3008/H3008)))</f>
        <v/>
      </c>
    </row>
    <row r="3009" ht="13.35" customHeight="1" s="162">
      <c r="B3009" s="307" t="n"/>
      <c r="C3009" s="307" t="n"/>
      <c r="E3009" s="307" t="n"/>
      <c r="F3009" s="32" t="n"/>
      <c r="G3009" s="33">
        <f>IF(F3009="", "", IF(OR(ISTEXT(H3009),ISTEXT(F3009)),"",H3009/F3009))</f>
        <v/>
      </c>
      <c r="H3009" s="33" t="n"/>
      <c r="I3009" s="33" t="n"/>
      <c r="J3009" s="33">
        <f>IF(I3009="", "", IF(OR(ISTEXT(I3009),ISTEXT($F3009)),"",I3009*$F3009))</f>
        <v/>
      </c>
      <c r="K3009" s="33" t="n"/>
      <c r="L3009" s="33">
        <f>IF(K3009="", "", IF(OR(ISTEXT(K3009),ISTEXT($F3009)),"",K3009*$F3009))</f>
        <v/>
      </c>
      <c r="M3009" s="30">
        <f>IF(OR(H3009="",H3009=0),"",IF(K3009="",IF(J3009="","",IF(OR(ISTEXT(J3009),ISTEXT(H3009)),"",J3009/H3009)),IF(OR(ISTEXT(L3009),ISTEXT(H3009)),"",L3009/H3009)))</f>
        <v/>
      </c>
    </row>
    <row r="3010" ht="13.35" customHeight="1" s="162">
      <c r="B3010" s="42" t="n"/>
      <c r="C3010" s="231" t="inlineStr">
        <is>
          <t>Subtotal (this page)</t>
        </is>
      </c>
      <c r="D3010" s="159" t="n"/>
      <c r="E3010" s="42" t="n"/>
      <c r="F3010" s="42" t="n"/>
      <c r="G3010" s="43" t="n"/>
      <c r="H3010" s="43">
        <f>IF(SUM(H2972:H3009)=0,"",SUM(H2972:H3009))</f>
        <v/>
      </c>
      <c r="I3010" s="43" t="n"/>
      <c r="J3010" s="43">
        <f>IF(SUM(J2972:J3009)=0,"",SUM(J2972:J3009))</f>
        <v/>
      </c>
      <c r="K3010" s="43" t="n"/>
      <c r="L3010" s="43">
        <f>IF(SUM(L2972:L3009)=0,"",SUM(L2972:L3009))</f>
        <v/>
      </c>
      <c r="M3010" s="35">
        <f>IF(OR(H3010="",H3010=0),"",IF(L3010="",IF(J3010="","",IF(OR(ISTEXT(J3010),ISTEXT(H3010)),"",J3010/H3010)),IF(OR(ISTEXT(L3010),ISTEXT(H3010)),"",L3010/H3010)))</f>
        <v/>
      </c>
    </row>
    <row r="3011" ht="13.35" customHeight="1" s="162">
      <c r="B3011" s="188" t="inlineStr">
        <is>
          <t>Return Air Inlets (cont.)</t>
        </is>
      </c>
      <c r="C3011" s="174" t="n"/>
      <c r="D3011" s="174" t="n"/>
      <c r="E3011" s="174" t="n"/>
      <c r="F3011" s="173" t="n"/>
      <c r="G3011" s="233" t="inlineStr">
        <is>
          <t>Design VEL</t>
        </is>
      </c>
      <c r="H3011" s="194" t="inlineStr">
        <is>
          <t>Design CFM</t>
        </is>
      </c>
      <c r="I3011" s="188" t="inlineStr">
        <is>
          <t>Initial</t>
        </is>
      </c>
      <c r="J3011" s="173" t="n"/>
      <c r="K3011" s="188" t="inlineStr">
        <is>
          <t>Final</t>
        </is>
      </c>
      <c r="L3011" s="173" t="n"/>
      <c r="M3011" s="188" t="inlineStr">
        <is>
          <t>%</t>
        </is>
      </c>
    </row>
    <row r="3012" ht="13.35" customHeight="1" s="162">
      <c r="B3012" s="153" t="inlineStr">
        <is>
          <t>No.</t>
        </is>
      </c>
      <c r="C3012" s="188" t="inlineStr">
        <is>
          <t>Area Served</t>
        </is>
      </c>
      <c r="D3012" s="188" t="inlineStr">
        <is>
          <t>Type</t>
        </is>
      </c>
      <c r="E3012" s="188" t="inlineStr">
        <is>
          <t>Size</t>
        </is>
      </c>
      <c r="F3012" s="188" t="inlineStr">
        <is>
          <t>Ak</t>
        </is>
      </c>
      <c r="G3012" s="440" t="n"/>
      <c r="H3012" s="440" t="n"/>
      <c r="I3012" s="188" t="inlineStr">
        <is>
          <t>VEL</t>
        </is>
      </c>
      <c r="J3012" s="188" t="inlineStr">
        <is>
          <t>CFM</t>
        </is>
      </c>
      <c r="K3012" s="188" t="inlineStr">
        <is>
          <t>VEL</t>
        </is>
      </c>
      <c r="L3012" s="188" t="inlineStr">
        <is>
          <t>CFM</t>
        </is>
      </c>
      <c r="M3012" s="440" t="n"/>
    </row>
    <row r="3013" ht="13.35" customHeight="1" s="162">
      <c r="B3013" s="31" t="n"/>
      <c r="C3013" s="31" t="n"/>
      <c r="E3013" s="31" t="n"/>
      <c r="F3013" s="32" t="n"/>
      <c r="G3013" s="33">
        <f>IF(F3013="", "", IF(OR(ISTEXT(H3013),ISTEXT(F3013)),"",H3013/F3013))</f>
        <v/>
      </c>
      <c r="H3013" s="33" t="n"/>
      <c r="I3013" s="33" t="n"/>
      <c r="J3013" s="33">
        <f>IF(I3013="", "", IF(OR(ISTEXT(I3013),ISTEXT($F3013)),"",I3013*$F3013))</f>
        <v/>
      </c>
      <c r="K3013" s="33" t="n"/>
      <c r="L3013" s="33">
        <f>IF(K3013="", "", IF(OR(ISTEXT(K3013),ISTEXT($F3013)),"",K3013*$F3013))</f>
        <v/>
      </c>
      <c r="M3013" s="30">
        <f>IF(OR(H3013="",H3013=0),"",IF(K3013="",IF(J3013="","",IF(OR(ISTEXT(J3013),ISTEXT(H3013)),"",J3013/H3013)),IF(OR(ISTEXT(L3013),ISTEXT(H3013)),"",L3013/H3013)))</f>
        <v/>
      </c>
    </row>
    <row r="3014" ht="13.35" customHeight="1" s="162">
      <c r="B3014" s="31" t="n"/>
      <c r="C3014" s="31" t="n"/>
      <c r="E3014" s="31" t="n"/>
      <c r="F3014" s="32" t="n"/>
      <c r="G3014" s="33">
        <f>IF(F3014="", "", IF(OR(ISTEXT(H3014),ISTEXT(F3014)),"",H3014/F3014))</f>
        <v/>
      </c>
      <c r="H3014" s="33" t="n"/>
      <c r="I3014" s="33" t="n"/>
      <c r="J3014" s="33">
        <f>IF(I3014="", "", IF(OR(ISTEXT(I3014),ISTEXT($F3014)),"",I3014*$F3014))</f>
        <v/>
      </c>
      <c r="K3014" s="33" t="n"/>
      <c r="L3014" s="33">
        <f>IF(K3014="", "", IF(OR(ISTEXT(K3014),ISTEXT($F3014)),"",K3014*$F3014))</f>
        <v/>
      </c>
      <c r="M3014" s="30">
        <f>IF(OR(H3014="",H3014=0),"",IF(K3014="",IF(J3014="","",IF(OR(ISTEXT(J3014),ISTEXT(H3014)),"",J3014/H3014)),IF(OR(ISTEXT(L3014),ISTEXT(H3014)),"",L3014/H3014)))</f>
        <v/>
      </c>
    </row>
    <row r="3015" ht="13.35" customHeight="1" s="162">
      <c r="B3015" s="31" t="n"/>
      <c r="C3015" s="31" t="n"/>
      <c r="E3015" s="31" t="n"/>
      <c r="F3015" s="32" t="n"/>
      <c r="G3015" s="33">
        <f>IF(F3015="", "", IF(OR(ISTEXT(H3015),ISTEXT(F3015)),"",H3015/F3015))</f>
        <v/>
      </c>
      <c r="H3015" s="33" t="n"/>
      <c r="I3015" s="33" t="n"/>
      <c r="J3015" s="33">
        <f>IF(I3015="", "", IF(OR(ISTEXT(I3015),ISTEXT($F3015)),"",I3015*$F3015))</f>
        <v/>
      </c>
      <c r="K3015" s="33" t="n"/>
      <c r="L3015" s="33">
        <f>IF(K3015="", "", IF(OR(ISTEXT(K3015),ISTEXT($F3015)),"",K3015*$F3015))</f>
        <v/>
      </c>
      <c r="M3015" s="30">
        <f>IF(OR(H3015="",H3015=0),"",IF(K3015="",IF(J3015="","",IF(OR(ISTEXT(J3015),ISTEXT(H3015)),"",J3015/H3015)),IF(OR(ISTEXT(L3015),ISTEXT(H3015)),"",L3015/H3015)))</f>
        <v/>
      </c>
    </row>
    <row r="3016" ht="13.35" customHeight="1" s="162">
      <c r="B3016" s="31" t="n"/>
      <c r="C3016" s="31" t="n"/>
      <c r="E3016" s="31" t="n"/>
      <c r="F3016" s="32" t="n"/>
      <c r="G3016" s="33">
        <f>IF(F3016="", "", IF(OR(ISTEXT(H3016),ISTEXT(F3016)),"",H3016/F3016))</f>
        <v/>
      </c>
      <c r="H3016" s="33" t="n"/>
      <c r="I3016" s="33" t="n"/>
      <c r="J3016" s="33">
        <f>IF(I3016="", "", IF(OR(ISTEXT(I3016),ISTEXT($F3016)),"",I3016*$F3016))</f>
        <v/>
      </c>
      <c r="K3016" s="33" t="n"/>
      <c r="L3016" s="33">
        <f>IF(K3016="", "", IF(OR(ISTEXT(K3016),ISTEXT($F3016)),"",K3016*$F3016))</f>
        <v/>
      </c>
      <c r="M3016" s="30">
        <f>IF(OR(H3016="",H3016=0),"",IF(K3016="",IF(J3016="","",IF(OR(ISTEXT(J3016),ISTEXT(H3016)),"",J3016/H3016)),IF(OR(ISTEXT(L3016),ISTEXT(H3016)),"",L3016/H3016)))</f>
        <v/>
      </c>
    </row>
    <row r="3017" ht="13.35" customHeight="1" s="162">
      <c r="B3017" s="42" t="n"/>
      <c r="C3017" s="231" t="inlineStr">
        <is>
          <t>Subtotal (this page)</t>
        </is>
      </c>
      <c r="D3017" s="159" t="n"/>
      <c r="E3017" s="42" t="n"/>
      <c r="F3017" s="42" t="n"/>
      <c r="G3017" s="43" t="n"/>
      <c r="H3017" s="43">
        <f>IF(SUM(H3013:H3016)=0,"",SUM(H3013:H3016))</f>
        <v/>
      </c>
      <c r="I3017" s="42" t="n"/>
      <c r="J3017" s="43">
        <f>IF(SUM(J3013:J3016)=0,"",SUM(J3013:J3016))</f>
        <v/>
      </c>
      <c r="K3017" s="42" t="n"/>
      <c r="L3017" s="43">
        <f>IF(SUM(L3013:L3016)=0,"",SUM(L3013:L3016))</f>
        <v/>
      </c>
      <c r="M3017" s="35">
        <f>IF(OR(H3017="",H3017=0),"",IF(L3017="",IF(J3017="","",IF(OR(ISTEXT(J3017),ISTEXT(H3017)),"",J3017/H3017)),IF(OR(ISTEXT(L3017),ISTEXT(H3017)),"",L3017/H3017)))</f>
        <v/>
      </c>
    </row>
    <row r="3018" ht="13.35" customHeight="1" s="162">
      <c r="B3018" s="188" t="inlineStr">
        <is>
          <t>Remarks (cont.)</t>
        </is>
      </c>
      <c r="C3018" s="173" t="n"/>
      <c r="D3018" s="154" t="n"/>
      <c r="E3018" s="174" t="n"/>
      <c r="F3018" s="174" t="n"/>
      <c r="G3018" s="174" t="n"/>
      <c r="H3018" s="174" t="n"/>
      <c r="I3018" s="174" t="n"/>
      <c r="J3018" s="174" t="n"/>
      <c r="K3018" s="174" t="n"/>
      <c r="L3018" s="174" t="n"/>
      <c r="M3018" s="173" t="n"/>
    </row>
    <row r="3019" ht="13.35" customHeight="1" s="162">
      <c r="B3019" s="154" t="n"/>
      <c r="C3019" s="174" t="n"/>
      <c r="D3019" s="174" t="n"/>
      <c r="E3019" s="174" t="n"/>
      <c r="F3019" s="174" t="n"/>
      <c r="G3019" s="174" t="n"/>
      <c r="H3019" s="174" t="n"/>
      <c r="I3019" s="174" t="n"/>
      <c r="J3019" s="174" t="n"/>
      <c r="K3019" s="174" t="n"/>
      <c r="L3019" s="174" t="n"/>
      <c r="M3019" s="173" t="n"/>
    </row>
    <row r="3020" ht="13.35" customHeight="1" s="162">
      <c r="B3020" s="200" t="inlineStr">
        <is>
          <t>System</t>
        </is>
      </c>
      <c r="C3020" s="403" t="n"/>
      <c r="D3020" s="209">
        <f>IF('{Equipment Data Entry}'!B36="","",'{Equipment Data Entry}'!B36)</f>
        <v/>
      </c>
      <c r="E3020" s="418" t="n"/>
      <c r="F3020" s="403" t="n"/>
      <c r="G3020" s="200" t="inlineStr">
        <is>
          <t>Service</t>
        </is>
      </c>
      <c r="H3020" s="403" t="n"/>
      <c r="I3020" s="210">
        <f>IF('{Equipment Data Entry}'!C36="","",'{Equipment Data Entry}'!C36)</f>
        <v/>
      </c>
      <c r="J3020" s="418" t="n"/>
      <c r="K3020" s="418" t="n"/>
      <c r="L3020" s="418" t="n"/>
      <c r="M3020" s="403" t="n"/>
    </row>
    <row r="3021" ht="13.35" customHeight="1" s="162">
      <c r="B3021" s="422" t="n"/>
      <c r="C3021" s="423" t="n"/>
      <c r="D3021" s="422" t="n"/>
      <c r="E3021" s="424" t="n"/>
      <c r="F3021" s="423" t="n"/>
      <c r="G3021" s="422" t="n"/>
      <c r="H3021" s="423" t="n"/>
      <c r="I3021" s="422" t="n"/>
      <c r="J3021" s="424" t="n"/>
      <c r="K3021" s="424" t="n"/>
      <c r="L3021" s="424" t="n"/>
      <c r="M3021" s="423" t="n"/>
    </row>
    <row r="3022" ht="13.35" customHeight="1" s="162">
      <c r="B3022" s="425" t="inlineStr">
        <is>
          <t>Drive Type:</t>
        </is>
      </c>
      <c r="D3022" s="426" t="n"/>
      <c r="E3022" s="425" t="inlineStr">
        <is>
          <t>Rotation – Design:</t>
        </is>
      </c>
      <c r="G3022" s="426" t="n"/>
      <c r="I3022" s="425" t="inlineStr">
        <is>
          <t>Actual:</t>
        </is>
      </c>
      <c r="J3022" s="426" t="n"/>
    </row>
    <row r="3023" ht="13.35" customHeight="1" s="162">
      <c r="B3023" s="200" t="inlineStr">
        <is>
          <t>Unit Data</t>
        </is>
      </c>
      <c r="C3023" s="400" t="n"/>
      <c r="D3023" s="400" t="n"/>
      <c r="E3023" s="400" t="n"/>
      <c r="F3023" s="400" t="n"/>
      <c r="G3023" s="401" t="n"/>
      <c r="I3023" s="200" t="inlineStr">
        <is>
          <t>Design and Performance Data</t>
        </is>
      </c>
      <c r="J3023" s="400" t="n"/>
      <c r="K3023" s="400" t="n"/>
      <c r="L3023" s="401" t="n"/>
      <c r="M3023" s="283" t="n"/>
    </row>
    <row r="3024" ht="13.35" customHeight="1" s="162">
      <c r="B3024" s="199" t="inlineStr">
        <is>
          <t>Manufacturer</t>
        </is>
      </c>
      <c r="C3024" s="401" t="n"/>
      <c r="D3024" s="204">
        <f>IF('{Equipment Data Entry}'!E36="","",'{Equipment Data Entry}'!E36)</f>
        <v/>
      </c>
      <c r="E3024" s="400" t="n"/>
      <c r="F3024" s="400" t="n"/>
      <c r="G3024" s="401" t="n"/>
      <c r="I3024" s="199" t="inlineStr">
        <is>
          <t>Design Criteria</t>
        </is>
      </c>
      <c r="J3024" s="401" t="n"/>
      <c r="K3024" s="199" t="inlineStr">
        <is>
          <t>Design</t>
        </is>
      </c>
      <c r="L3024" s="199" t="inlineStr">
        <is>
          <t>Actual</t>
        </is>
      </c>
    </row>
    <row r="3025" ht="13.35" customHeight="1" s="162">
      <c r="B3025" s="199" t="inlineStr">
        <is>
          <t>Model Number</t>
        </is>
      </c>
      <c r="C3025" s="401" t="n"/>
      <c r="D3025" s="204">
        <f>IF('{Equipment Data Entry}'!F36="","",'{Equipment Data Entry}'!F36)</f>
        <v/>
      </c>
      <c r="E3025" s="400" t="n"/>
      <c r="F3025" s="400" t="n"/>
      <c r="G3025" s="401" t="n"/>
      <c r="I3025" s="199" t="inlineStr">
        <is>
          <t>Total Airflow</t>
        </is>
      </c>
      <c r="J3025" s="401" t="n"/>
      <c r="K3025" s="24">
        <f>H3059</f>
        <v/>
      </c>
      <c r="L3025" s="24">
        <f>L3059</f>
        <v/>
      </c>
      <c r="M3025" s="22">
        <f>IF(OR(L3025="",K3025="",K3025=0),"",IF(OR(ISTEXT(L3025),ISTEXT(K3025)),"",L3025/K3025))</f>
        <v/>
      </c>
    </row>
    <row r="3026" ht="13.35" customHeight="1" s="162">
      <c r="B3026" s="199" t="inlineStr">
        <is>
          <t>Serial Number</t>
        </is>
      </c>
      <c r="C3026" s="401" t="n"/>
      <c r="D3026" s="204" t="n"/>
      <c r="E3026" s="400" t="n"/>
      <c r="F3026" s="400" t="n"/>
      <c r="G3026" s="401" t="n"/>
      <c r="I3026" s="199" t="inlineStr">
        <is>
          <t>Outside Airflow</t>
        </is>
      </c>
      <c r="J3026" s="401" t="n"/>
      <c r="K3026" s="24">
        <f>IF(N(H3067)=0,"",H3067)</f>
        <v/>
      </c>
      <c r="L3026" s="24">
        <f>L3067</f>
        <v/>
      </c>
      <c r="M3026" s="22">
        <f>IF(OR(L3026="",K3026="",K3026=0),"",IF(OR(ISTEXT(L3026),ISTEXT(K3026)),"",L3026/K3026))</f>
        <v/>
      </c>
    </row>
    <row r="3027" ht="13.35" customHeight="1" s="162">
      <c r="B3027" s="199" t="inlineStr">
        <is>
          <t>Area Served</t>
        </is>
      </c>
      <c r="C3027" s="401" t="n"/>
      <c r="D3027" s="204">
        <f>I3020</f>
        <v/>
      </c>
      <c r="E3027" s="400" t="n"/>
      <c r="F3027" s="400" t="n"/>
      <c r="G3027" s="401" t="n"/>
      <c r="I3027" s="199" t="inlineStr">
        <is>
          <t>Return Airflow</t>
        </is>
      </c>
      <c r="J3027" s="401" t="n"/>
      <c r="K3027" s="24">
        <f>IF(K3025="","",IF(ISTEXT(K3025),"",K3025-N(K3026)))</f>
        <v/>
      </c>
      <c r="L3027" s="24">
        <f>IF(L3025="","",IF(ISTEXT(L3025),"",L3025-N(L3026)))</f>
        <v/>
      </c>
    </row>
    <row r="3028" ht="13.35" customHeight="1" s="162">
      <c r="B3028" s="199" t="inlineStr">
        <is>
          <t>Location</t>
        </is>
      </c>
      <c r="C3028" s="401" t="n"/>
      <c r="D3028" s="204">
        <f>IF('{Equipment Data Entry}'!D36="","",'{Equipment Data Entry}'!D36)</f>
        <v/>
      </c>
      <c r="E3028" s="400" t="n"/>
      <c r="F3028" s="400" t="n"/>
      <c r="G3028" s="401" t="n"/>
      <c r="I3028" s="199" t="inlineStr">
        <is>
          <t>Unit ESP</t>
        </is>
      </c>
      <c r="J3028" s="401" t="n"/>
      <c r="K3028" s="71">
        <f>IF('{Equipment Data Entry}'!H36="","",'{Equipment Data Entry}'!H36)</f>
        <v/>
      </c>
      <c r="L3028" s="29">
        <f>I3045</f>
        <v/>
      </c>
    </row>
    <row r="3029" ht="13.35" customHeight="1" s="162">
      <c r="I3029" s="199" t="inlineStr">
        <is>
          <t>Fan RPMs</t>
        </is>
      </c>
      <c r="J3029" s="401" t="n"/>
      <c r="K3029" s="24">
        <f>IF('{Equipment Data Entry}'!I36="","",'{Equipment Data Entry}'!I36)</f>
        <v/>
      </c>
      <c r="L3029" s="24">
        <f>IF(L3038="","",L3038)</f>
        <v/>
      </c>
    </row>
    <row r="3030" ht="13.35" customHeight="1" s="162">
      <c r="B3030" s="200" t="inlineStr">
        <is>
          <t>Motor Data</t>
        </is>
      </c>
      <c r="C3030" s="400" t="n"/>
      <c r="D3030" s="400" t="n"/>
      <c r="E3030" s="400" t="n"/>
      <c r="F3030" s="400" t="n"/>
      <c r="G3030" s="401" t="n"/>
      <c r="I3030" s="199" t="inlineStr">
        <is>
          <t>Filter Type/Size/Qty</t>
        </is>
      </c>
      <c r="J3030" s="400" t="n"/>
      <c r="K3030" s="401" t="n"/>
      <c r="L3030" s="24" t="n"/>
      <c r="M3030" s="401" t="n"/>
    </row>
    <row r="3031" ht="13.35" customHeight="1" s="162">
      <c r="B3031" s="199" t="inlineStr">
        <is>
          <t>Manufacturer</t>
        </is>
      </c>
      <c r="C3031" s="401" t="n"/>
      <c r="D3031" s="203" t="n"/>
      <c r="E3031" s="400" t="n"/>
      <c r="F3031" s="400" t="n"/>
      <c r="G3031" s="401" t="n"/>
      <c r="I3031" s="200" t="inlineStr">
        <is>
          <t>Drive Data</t>
        </is>
      </c>
      <c r="J3031" s="400" t="n"/>
      <c r="K3031" s="400" t="n"/>
      <c r="L3031" s="401" t="n"/>
    </row>
    <row r="3032" ht="13.35" customHeight="1" s="162">
      <c r="B3032" s="199" t="inlineStr">
        <is>
          <t>Horsepower</t>
        </is>
      </c>
      <c r="C3032" s="401" t="n"/>
      <c r="D3032" s="28">
        <f>IF('{Equipment Data Entry}'!G36="","",'{Equipment Data Entry}'!G36)</f>
        <v/>
      </c>
      <c r="E3032" s="21" t="inlineStr">
        <is>
          <t>RPM</t>
        </is>
      </c>
      <c r="F3032" s="24" t="n"/>
      <c r="G3032" s="199" t="inlineStr">
        <is>
          <t>SF</t>
        </is>
      </c>
      <c r="I3032" s="199" t="inlineStr">
        <is>
          <t>Motor sheave</t>
        </is>
      </c>
      <c r="J3032" s="400" t="n"/>
      <c r="K3032" s="24">
        <f>IF('{Equipment Data Entry}'!J36="","",'{Equipment Data Entry}'!J36)</f>
        <v/>
      </c>
      <c r="L3032" s="21" t="inlineStr">
        <is>
          <t>Bore</t>
        </is>
      </c>
      <c r="M3032" s="208"/>
    </row>
    <row r="3033" ht="13.35" customHeight="1" s="162">
      <c r="B3033" s="198">
        <f>IF('{Equipment Data Entry}'!N36="","",'{Equipment Data Entry}'!N36)</f>
        <v/>
      </c>
      <c r="C3033" s="198">
        <f>IF('{Equipment Data Entry}'!O36="","",'{Equipment Data Entry}'!O36)</f>
        <v/>
      </c>
      <c r="D3033" s="21" t="inlineStr">
        <is>
          <t>FLA</t>
        </is>
      </c>
      <c r="E3033" s="25" t="n"/>
      <c r="F3033" s="21" t="inlineStr">
        <is>
          <t>Frame</t>
        </is>
      </c>
      <c r="G3033" s="208" t="n"/>
      <c r="I3033" s="199" t="inlineStr">
        <is>
          <t>Fan pulley</t>
        </is>
      </c>
      <c r="J3033" s="400" t="n"/>
      <c r="K3033" s="24">
        <f>IF('{Equipment Data Entry}'!K36="","",'{Equipment Data Entry}'!K36)</f>
        <v/>
      </c>
      <c r="L3033" s="21" t="inlineStr">
        <is>
          <t>Bore</t>
        </is>
      </c>
      <c r="M3033" s="208"/>
    </row>
    <row r="3034" ht="13.35" customHeight="1" s="162">
      <c r="B3034" s="199" t="inlineStr">
        <is>
          <t>Corrected FLA</t>
        </is>
      </c>
      <c r="C3034" s="401" t="n"/>
      <c r="D3034" s="27">
        <f>IF(OR(E3035="",E3033="",B3033=""),"",IF(OR(ISTEXT(B3033),COUNT(E3035:G3035)=0,ISTEXT(E3033)),"",B3033/AVERAGE(E3035:G3035)*E3033))</f>
        <v/>
      </c>
      <c r="E3034" s="199" t="inlineStr">
        <is>
          <t>Estimated BHP</t>
        </is>
      </c>
      <c r="F3034" s="401" t="n"/>
      <c r="G3034" s="27">
        <f>IF(OR(COUNT(E3036:G3036)=0,IF(N(E3037)&gt;0,E3037,N(D3032))=0,IF(N(D3034)&gt;0,D3034,N(E3033))=0),"",IF(N(E3037)&gt;0,E3037,N(D3032))*AVERAGE(E3036:G3036)/IF(N(D3034)&gt;0,D3034,N(E3033)))</f>
        <v/>
      </c>
      <c r="I3034" s="199" t="inlineStr">
        <is>
          <t>Belt(s)</t>
        </is>
      </c>
      <c r="J3034" s="208">
        <f>IF('{Equipment Data Entry}'!L36="","",'{Equipment Data Entry}'!L36)</f>
        <v/>
      </c>
      <c r="K3034" s="199" t="inlineStr">
        <is>
          <t>C to C</t>
        </is>
      </c>
      <c r="L3034" s="64">
        <f>IF('{Equipment Data Entry}'!M36="","",'{Equipment Data Entry}'!M36)</f>
        <v/>
      </c>
    </row>
    <row r="3035" ht="13.35" customHeight="1" s="162">
      <c r="B3035" s="199" t="inlineStr">
        <is>
          <t>Measured Voltage</t>
        </is>
      </c>
      <c r="C3035" s="400" t="n"/>
      <c r="D3035" s="401" t="n"/>
      <c r="E3035" s="24" t="n"/>
      <c r="F3035" s="24" t="n"/>
      <c r="G3035" s="24" t="n"/>
      <c r="I3035" s="199" t="inlineStr">
        <is>
          <t>Final Settings</t>
        </is>
      </c>
      <c r="J3035" s="400" t="n"/>
      <c r="K3035" s="401" t="n"/>
      <c r="L3035" s="24" t="n"/>
      <c r="M3035" s="401" t="n"/>
    </row>
    <row r="3036" ht="13.35" customHeight="1" s="162">
      <c r="B3036" s="199" t="inlineStr">
        <is>
          <t>Measured Amperage</t>
        </is>
      </c>
      <c r="C3036" s="400" t="n"/>
      <c r="D3036" s="401" t="n"/>
      <c r="E3036" s="25" t="n"/>
      <c r="F3036" s="25" t="n"/>
      <c r="G3036" s="25" t="n"/>
      <c r="I3036" s="205" t="inlineStr">
        <is>
          <t>RPM Data</t>
        </is>
      </c>
      <c r="J3036" s="401" t="n"/>
      <c r="K3036" s="205" t="inlineStr">
        <is>
          <t>Initial</t>
        </is>
      </c>
      <c r="L3036" s="205" t="inlineStr">
        <is>
          <t>Final</t>
        </is>
      </c>
    </row>
    <row r="3037" ht="13.35" customHeight="1" s="162">
      <c r="B3037" s="199" t="inlineStr">
        <is>
          <t>Motor HP (nameplate)</t>
        </is>
      </c>
      <c r="C3037" s="400"/>
      <c r="D3037" s="401"/>
      <c r="E3037" s="24"/>
      <c r="F3037" s="24"/>
      <c r="G3037" s="24"/>
      <c r="I3037" s="199" t="inlineStr">
        <is>
          <t>Motor RPM</t>
        </is>
      </c>
      <c r="J3037" s="401" t="n"/>
      <c r="K3037" s="24" t="n"/>
      <c r="L3037" s="24" t="n"/>
    </row>
    <row r="3038" ht="13.35" customHeight="1" s="162">
      <c r="B3038" s="200" t="inlineStr">
        <is>
          <t>Static Pressure Profile (in. w.g.)</t>
        </is>
      </c>
      <c r="C3038" s="400" t="n"/>
      <c r="D3038" s="400" t="n"/>
      <c r="E3038" s="400" t="n"/>
      <c r="F3038" s="400" t="n"/>
      <c r="G3038" s="401" t="n"/>
      <c r="I3038" s="199" t="inlineStr">
        <is>
          <t>Fan RPM</t>
        </is>
      </c>
      <c r="J3038" s="401" t="n"/>
      <c r="K3038" s="24" t="n"/>
      <c r="L3038" s="24" t="n"/>
    </row>
    <row r="3039" ht="13.35" customHeight="1" s="162">
      <c r="B3039" s="490">
        <f>IFERROR(INDEX('{Dropdowns}'!$AI$2:$AO$7,MATCH($D$3042,'{Dropdowns}'!$AH$2:$AH$7,0),1),"")</f>
        <v/>
      </c>
      <c r="C3039" s="490">
        <f>IFERROR(INDEX('{Dropdowns}'!$AI$2:$AO$7,MATCH($D$3042,'{Dropdowns}'!$AH$2:$AH$7,0),2),"")</f>
        <v/>
      </c>
      <c r="D3039" s="490">
        <f>IFERROR(INDEX('{Dropdowns}'!$AI$2:$AO$7,MATCH($D$3042,'{Dropdowns}'!$AH$2:$AH$7,0),3),"")</f>
        <v/>
      </c>
      <c r="E3039" s="490">
        <f>IFERROR(INDEX('{Dropdowns}'!$AI$2:$AO$7,MATCH($D$3042,'{Dropdowns}'!$AH$2:$AH$7,0),4),"")</f>
        <v/>
      </c>
      <c r="F3039" s="490">
        <f>IFERROR(INDEX('{Dropdowns}'!$AI$2:$AO$7,MATCH($D$3042,'{Dropdowns}'!$AH$2:$AH$7,0),5),"")</f>
        <v/>
      </c>
      <c r="G3039" s="490">
        <f>IFERROR(INDEX('{Dropdowns}'!$AI$2:$AO$7,MATCH($D$3042,'{Dropdowns}'!$AH$2:$AH$7,0),6),"")</f>
        <v/>
      </c>
      <c r="H3039" s="490">
        <f>IFERROR(INDEX('{Dropdowns}'!$AI$2:$AO$7,MATCH($D$3042,'{Dropdowns}'!$AH$2:$AH$7,0),7),"")</f>
        <v/>
      </c>
      <c r="I3039" s="199" t="inlineStr">
        <is>
          <t>VSD Frequency</t>
        </is>
      </c>
      <c r="J3039" s="401" t="n"/>
      <c r="K3039" s="66" t="n"/>
      <c r="L3039" s="66" t="n"/>
    </row>
    <row r="3040" ht="13.35" customHeight="1" s="162">
      <c r="B3040" s="492"/>
      <c r="C3040" s="492"/>
      <c r="D3040" s="492"/>
      <c r="E3040" s="492"/>
      <c r="F3040" s="492"/>
      <c r="G3040" s="492"/>
      <c r="H3040" s="492"/>
      <c r="I3040" s="199" t="inlineStr">
        <is>
          <t>OA Damper Position</t>
        </is>
      </c>
      <c r="J3040" s="400" t="n"/>
      <c r="K3040" s="401" t="n"/>
      <c r="L3040" s="56" t="n"/>
      <c r="Q3040">
        <f>IF(B3040="","",B3040)</f>
        <v/>
      </c>
      <c r="R3040">
        <f>IF(C3039="—",Q3040,IF(C3040="","",C3040))</f>
        <v/>
      </c>
      <c r="S3040">
        <f>IF(D3039="—",R3040,IF(D3040="","",D3040))</f>
        <v/>
      </c>
      <c r="T3040">
        <f>IF(E3039="—",S3040,IF(E3040="","",E3040))</f>
        <v/>
      </c>
      <c r="U3040">
        <f>IF(F3039="—",T3040,IF(F3040="","",F3040))</f>
        <v/>
      </c>
      <c r="V3040">
        <f>IF(G3039="—",U3040,IF(G3040="","",G3040))</f>
        <v/>
      </c>
      <c r="W3040">
        <f>IFERROR(MATCH("Fan",$C$3039:$H$3039,0),"")</f>
        <v/>
      </c>
      <c r="X3040">
        <f>IF(W3040="","",INDEX(P3042:U3042,W3040))</f>
        <v/>
      </c>
      <c r="Y3040">
        <f>IF(W3040="","",INDEX(Q3041:V3041,W3040))</f>
        <v/>
      </c>
    </row>
    <row r="3041" ht="13.35" customHeight="1" s="162">
      <c r="B3041" s="491" t="inlineStr">
        <is>
          <t>Δ</t>
        </is>
      </c>
      <c r="C3041" s="498">
        <f>IF(OR(C3039="—",C3040="",Q3040=""),"",IF(OR(ISTEXT(C3040),ISTEXT(Q3040)),"","Δ "&amp;TEXT(C3040-Q3040,"0.00")))</f>
        <v/>
      </c>
      <c r="D3041" s="498">
        <f>IF(OR(D3039="—",D3040="",R3040=""),"",IF(OR(ISTEXT(D3040),ISTEXT(R3040)),"","Δ "&amp;TEXT(D3040-R3040,"0.00")))</f>
        <v/>
      </c>
      <c r="E3041" s="498">
        <f>IF(OR(E3039="—",E3040="",S3040=""),"",IF(OR(ISTEXT(E3040),ISTEXT(S3040)),"","Δ "&amp;TEXT(E3040-S3040,"0.00")))</f>
        <v/>
      </c>
      <c r="F3041" s="498">
        <f>IF(OR(F3039="—",F3040="",T3040=""),"",IF(OR(ISTEXT(F3040),ISTEXT(T3040)),"","Δ "&amp;TEXT(F3040-T3040,"0.00")))</f>
        <v/>
      </c>
      <c r="G3041" s="498">
        <f>IF(OR(G3039="—",G3040="",U3040=""),"",IF(OR(ISTEXT(G3040),ISTEXT(U3040)),"","Δ "&amp;TEXT(G3040-U3040,"0.00")))</f>
        <v/>
      </c>
      <c r="H3041" s="498">
        <f>IF(OR(H3039="—",H3040="",V3040=""),"",IF(OR(ISTEXT(H3040),ISTEXT(V3040)),"","Δ "&amp;TEXT(H3040-V3040,"0.00")))</f>
        <v/>
      </c>
      <c r="Q3041">
        <f>IF(OR(C3040="",ISTEXT(C3040)),R3041,C3040)</f>
        <v/>
      </c>
      <c r="R3041">
        <f>IF(OR(D3040="",ISTEXT(D3040)),S3041,D3040)</f>
        <v/>
      </c>
      <c r="S3041">
        <f>IF(OR(E3040="",ISTEXT(E3040)),T3041,E3040)</f>
        <v/>
      </c>
      <c r="T3041">
        <f>IF(OR(F3040="",ISTEXT(F3040)),U3041,F3040)</f>
        <v/>
      </c>
      <c r="U3041">
        <f>IF(OR(G3040="",ISTEXT(G3040)),V3041,G3040)</f>
        <v/>
      </c>
      <c r="V3041">
        <f>IF(OR(H3040="",ISTEXT(H3040)),"",H3040)</f>
        <v/>
      </c>
    </row>
    <row r="3042" ht="13.35" customHeight="1" s="162">
      <c r="B3042" s="425" t="inlineStr">
        <is>
          <t>Unit type:</t>
        </is>
      </c>
      <c r="D3042" s="522" t="inlineStr">
        <is>
          <t>RTU</t>
        </is>
      </c>
      <c r="E3042" s="414" t="n"/>
      <c r="F3042" s="494" t="inlineStr">
        <is>
          <t>Airflow left to right. Δ = this reading minus the one before it; in. w.g.</t>
        </is>
      </c>
      <c r="P3042">
        <f>IF(B3040="","",B3040)</f>
        <v/>
      </c>
      <c r="Q3042">
        <f>IF(C3040="",P3042,C3040)</f>
        <v/>
      </c>
      <c r="R3042">
        <f>IF(D3040="",Q3042,D3040)</f>
        <v/>
      </c>
      <c r="S3042">
        <f>IF(E3040="",R3042,E3040)</f>
        <v/>
      </c>
      <c r="T3042">
        <f>IF(F3040="",S3042,F3040)</f>
        <v/>
      </c>
      <c r="U3042">
        <f>IF(G3040="",T3042,G3040)</f>
        <v/>
      </c>
      <c r="V3042">
        <f>IF(H3040="",U3042,H3040)</f>
        <v/>
      </c>
    </row>
    <row r="3043" ht="13.35" customHeight="1" s="162">
      <c r="B3043" s="500" t="inlineStr">
        <is>
          <t>Fan inlet</t>
        </is>
      </c>
      <c r="D3043" s="501">
        <f>IF(X3040="","",X3040)</f>
        <v/>
      </c>
      <c r="F3043" s="500" t="inlineStr">
        <is>
          <t>Discharge</t>
        </is>
      </c>
      <c r="I3043" s="501">
        <f>IF(V3042="","",V3042)</f>
        <v/>
      </c>
    </row>
    <row r="3044" ht="13.35" customHeight="1" s="162"/>
    <row r="3045" ht="13.35" customHeight="1" s="162">
      <c r="B3045" s="500" t="inlineStr">
        <is>
          <t>Fan TSP</t>
        </is>
      </c>
      <c r="E3045" s="501">
        <f>IF(OR(X3040="",Y3040=""),"",IF(OR(ISTEXT(X3040),ISTEXT(Y3040)),"",Y3040-X3040))</f>
        <v/>
      </c>
      <c r="F3045" s="500" t="inlineStr">
        <is>
          <t>ESP</t>
        </is>
      </c>
      <c r="I3045" s="501">
        <f>IF(OR(B3040="",V3042=""),"",IF(OR(ISTEXT(B3040),ISTEXT(V3042)),"",V3042-B3040))</f>
        <v/>
      </c>
      <c r="J3045" s="500" t="inlineStr">
        <is>
          <t>Unit ΔP (inlet → fan)</t>
        </is>
      </c>
      <c r="M3045" s="501">
        <f>IF(OR(B3040="",X3040=""),"",IF(OR(ISTEXT(B3040),ISTEXT(X3040)),"",X3040-B3040))</f>
        <v/>
      </c>
    </row>
    <row r="3046" ht="13.35" customHeight="1" s="162">
      <c r="B3046" s="437" t="inlineStr">
        <is>
          <t>Instrument:</t>
        </is>
      </c>
      <c r="C3046" s="13" t="n"/>
      <c r="D3046" s="502" t="n"/>
      <c r="E3046" s="503" t="n"/>
      <c r="F3046" s="503" t="n"/>
      <c r="G3046" s="437" t="inlineStr">
        <is>
          <t>Ak basis / notes:</t>
        </is>
      </c>
      <c r="H3046" s="13" t="n"/>
      <c r="I3046" s="504" t="n"/>
      <c r="J3046" s="503" t="n"/>
      <c r="K3046" s="503" t="n"/>
      <c r="L3046" s="503" t="n"/>
      <c r="M3046" s="503" t="n"/>
    </row>
    <row r="3047" ht="13.35" customHeight="1" s="162">
      <c r="B3047" s="188" t="inlineStr">
        <is>
          <t>Supply Air Diffuser / Outlet Airflow</t>
        </is>
      </c>
      <c r="C3047" s="174" t="n"/>
      <c r="D3047" s="174" t="n"/>
      <c r="E3047" s="174" t="n"/>
      <c r="F3047" s="173" t="n"/>
      <c r="G3047" s="233" t="inlineStr">
        <is>
          <t>Design VEL</t>
        </is>
      </c>
      <c r="H3047" s="194" t="inlineStr">
        <is>
          <t>Design CFM</t>
        </is>
      </c>
      <c r="I3047" s="188" t="inlineStr">
        <is>
          <t>Initial</t>
        </is>
      </c>
      <c r="J3047" s="173" t="n"/>
      <c r="K3047" s="188" t="inlineStr">
        <is>
          <t>Final</t>
        </is>
      </c>
      <c r="L3047" s="173" t="n"/>
      <c r="M3047" s="188" t="inlineStr">
        <is>
          <t>%</t>
        </is>
      </c>
    </row>
    <row r="3048" ht="13.35" customHeight="1" s="162">
      <c r="B3048" s="153" t="inlineStr">
        <is>
          <t>No.</t>
        </is>
      </c>
      <c r="C3048" s="188" t="inlineStr">
        <is>
          <t>Area Served</t>
        </is>
      </c>
      <c r="D3048" s="188" t="inlineStr">
        <is>
          <t>Type</t>
        </is>
      </c>
      <c r="E3048" s="188" t="inlineStr">
        <is>
          <t>Size</t>
        </is>
      </c>
      <c r="F3048" s="188" t="inlineStr">
        <is>
          <t>Ak</t>
        </is>
      </c>
      <c r="G3048" s="440" t="n"/>
      <c r="H3048" s="440" t="n"/>
      <c r="I3048" s="188" t="inlineStr">
        <is>
          <t>VEL</t>
        </is>
      </c>
      <c r="J3048" s="188" t="inlineStr">
        <is>
          <t>CFM</t>
        </is>
      </c>
      <c r="K3048" s="188" t="inlineStr">
        <is>
          <t>VEL</t>
        </is>
      </c>
      <c r="L3048" s="188" t="inlineStr">
        <is>
          <t>CFM</t>
        </is>
      </c>
      <c r="M3048" s="440" t="n"/>
    </row>
    <row r="3049" ht="13.35" customHeight="1" s="162">
      <c r="B3049" s="307" t="n"/>
      <c r="C3049" s="307" t="n"/>
      <c r="E3049" s="307" t="n"/>
      <c r="F3049" s="32" t="n"/>
      <c r="G3049" s="33">
        <f>IF(F3049="", "", IF(OR(ISTEXT(H3049),ISTEXT(F3049)),"",H3049/F3049))</f>
        <v/>
      </c>
      <c r="H3049" s="33" t="n"/>
      <c r="I3049" s="33" t="n"/>
      <c r="J3049" s="33">
        <f>IF(I3049="", "", IF(OR(ISTEXT(I3049),ISTEXT($F3049)),"",I3049*$F3049))</f>
        <v/>
      </c>
      <c r="K3049" s="33" t="n"/>
      <c r="L3049" s="33">
        <f>IF(K3049="", "", IF(OR(ISTEXT(K3049),ISTEXT($F3049)),"",K3049*$F3049))</f>
        <v/>
      </c>
      <c r="M3049" s="30">
        <f>IF(OR(H3049="",H3049=0),"",IF(K3049="",IF(J3049="","",IF(OR(ISTEXT(J3049),ISTEXT(H3049)),"",J3049/H3049)),IF(OR(ISTEXT(L3049),ISTEXT(H3049)),"",L3049/H3049)))</f>
        <v/>
      </c>
    </row>
    <row r="3050" ht="13.35" customHeight="1" s="162">
      <c r="B3050" s="307" t="n"/>
      <c r="C3050" s="307" t="n"/>
      <c r="E3050" s="307" t="n"/>
      <c r="F3050" s="32" t="n"/>
      <c r="G3050" s="33">
        <f>IF(F3050="", "", IF(OR(ISTEXT(H3050),ISTEXT(F3050)),"",H3050/F3050))</f>
        <v/>
      </c>
      <c r="H3050" s="33" t="n"/>
      <c r="I3050" s="33" t="n"/>
      <c r="J3050" s="33">
        <f>IF(I3050="", "", IF(OR(ISTEXT(I3050),ISTEXT($F3050)),"",I3050*$F3050))</f>
        <v/>
      </c>
      <c r="K3050" s="33" t="n"/>
      <c r="L3050" s="33">
        <f>IF(K3050="", "", IF(OR(ISTEXT(K3050),ISTEXT($F3050)),"",K3050*$F3050))</f>
        <v/>
      </c>
      <c r="M3050" s="30">
        <f>IF(OR(H3050="",H3050=0),"",IF(K3050="",IF(J3050="","",IF(OR(ISTEXT(J3050),ISTEXT(H3050)),"",J3050/H3050)),IF(OR(ISTEXT(L3050),ISTEXT(H3050)),"",L3050/H3050)))</f>
        <v/>
      </c>
    </row>
    <row r="3051" ht="13.35" customHeight="1" s="162">
      <c r="B3051" s="307" t="n"/>
      <c r="C3051" s="307" t="n"/>
      <c r="E3051" s="307" t="n"/>
      <c r="F3051" s="32" t="n"/>
      <c r="G3051" s="33">
        <f>IF(F3051="", "", IF(OR(ISTEXT(H3051),ISTEXT(F3051)),"",H3051/F3051))</f>
        <v/>
      </c>
      <c r="H3051" s="33" t="n"/>
      <c r="I3051" s="33" t="n"/>
      <c r="J3051" s="33">
        <f>IF(I3051="", "", IF(OR(ISTEXT(I3051),ISTEXT($F3051)),"",I3051*$F3051))</f>
        <v/>
      </c>
      <c r="K3051" s="33" t="n"/>
      <c r="L3051" s="33">
        <f>IF(K3051="", "", IF(OR(ISTEXT(K3051),ISTEXT($F3051)),"",K3051*$F3051))</f>
        <v/>
      </c>
      <c r="M3051" s="30">
        <f>IF(OR(H3051="",H3051=0),"",IF(K3051="",IF(J3051="","",IF(OR(ISTEXT(J3051),ISTEXT(H3051)),"",J3051/H3051)),IF(OR(ISTEXT(L3051),ISTEXT(H3051)),"",L3051/H3051)))</f>
        <v/>
      </c>
    </row>
    <row r="3052" ht="13.35" customHeight="1" s="162">
      <c r="B3052" s="307" t="n"/>
      <c r="C3052" s="307" t="n"/>
      <c r="E3052" s="307" t="n"/>
      <c r="F3052" s="32" t="n"/>
      <c r="G3052" s="33">
        <f>IF(F3052="", "", IF(OR(ISTEXT(H3052),ISTEXT(F3052)),"",H3052/F3052))</f>
        <v/>
      </c>
      <c r="H3052" s="33" t="n"/>
      <c r="I3052" s="33" t="n"/>
      <c r="J3052" s="33">
        <f>IF(I3052="", "", IF(OR(ISTEXT(I3052),ISTEXT($F3052)),"",I3052*$F3052))</f>
        <v/>
      </c>
      <c r="K3052" s="33" t="n"/>
      <c r="L3052" s="33">
        <f>IF(K3052="", "", IF(OR(ISTEXT(K3052),ISTEXT($F3052)),"",K3052*$F3052))</f>
        <v/>
      </c>
      <c r="M3052" s="30">
        <f>IF(OR(H3052="",H3052=0),"",IF(K3052="",IF(J3052="","",IF(OR(ISTEXT(J3052),ISTEXT(H3052)),"",J3052/H3052)),IF(OR(ISTEXT(L3052),ISTEXT(H3052)),"",L3052/H3052)))</f>
        <v/>
      </c>
    </row>
    <row r="3053" ht="13.35" customHeight="1" s="162">
      <c r="B3053" s="307" t="n"/>
      <c r="C3053" s="307" t="n"/>
      <c r="E3053" s="307" t="n"/>
      <c r="F3053" s="32" t="n"/>
      <c r="G3053" s="33">
        <f>IF(F3053="", "", IF(OR(ISTEXT(H3053),ISTEXT(F3053)),"",H3053/F3053))</f>
        <v/>
      </c>
      <c r="H3053" s="33" t="n"/>
      <c r="I3053" s="33" t="n"/>
      <c r="J3053" s="33">
        <f>IF(I3053="", "", IF(OR(ISTEXT(I3053),ISTEXT($F3053)),"",I3053*$F3053))</f>
        <v/>
      </c>
      <c r="K3053" s="33" t="n"/>
      <c r="L3053" s="33">
        <f>IF(K3053="", "", IF(OR(ISTEXT(K3053),ISTEXT($F3053)),"",K3053*$F3053))</f>
        <v/>
      </c>
      <c r="M3053" s="30">
        <f>IF(OR(H3053="",H3053=0),"",IF(K3053="",IF(J3053="","",IF(OR(ISTEXT(J3053),ISTEXT(H3053)),"",J3053/H3053)),IF(OR(ISTEXT(L3053),ISTEXT(H3053)),"",L3053/H3053)))</f>
        <v/>
      </c>
    </row>
    <row r="3054" ht="13.35" customHeight="1" s="162">
      <c r="B3054" s="307" t="n"/>
      <c r="C3054" s="307" t="n"/>
      <c r="E3054" s="307" t="n"/>
      <c r="F3054" s="32" t="n"/>
      <c r="G3054" s="33">
        <f>IF(F3054="", "", IF(OR(ISTEXT(H3054),ISTEXT(F3054)),"",H3054/F3054))</f>
        <v/>
      </c>
      <c r="H3054" s="33" t="n"/>
      <c r="I3054" s="33" t="n"/>
      <c r="J3054" s="33">
        <f>IF(I3054="", "", IF(OR(ISTEXT(I3054),ISTEXT($F3054)),"",I3054*$F3054))</f>
        <v/>
      </c>
      <c r="K3054" s="33" t="n"/>
      <c r="L3054" s="33">
        <f>IF(K3054="", "", IF(OR(ISTEXT(K3054),ISTEXT($F3054)),"",K3054*$F3054))</f>
        <v/>
      </c>
      <c r="M3054" s="30">
        <f>IF(OR(H3054="",H3054=0),"",IF(K3054="",IF(J3054="","",IF(OR(ISTEXT(J3054),ISTEXT(H3054)),"",J3054/H3054)),IF(OR(ISTEXT(L3054),ISTEXT(H3054)),"",L3054/H3054)))</f>
        <v/>
      </c>
    </row>
    <row r="3055" ht="13.35" customHeight="1" s="162">
      <c r="B3055" s="307" t="n"/>
      <c r="C3055" s="307" t="n"/>
      <c r="E3055" s="307" t="n"/>
      <c r="F3055" s="32" t="n"/>
      <c r="G3055" s="33">
        <f>IF(F3055="", "", IF(OR(ISTEXT(H3055),ISTEXT(F3055)),"",H3055/F3055))</f>
        <v/>
      </c>
      <c r="H3055" s="33" t="n"/>
      <c r="I3055" s="33" t="n"/>
      <c r="J3055" s="33">
        <f>IF(I3055="", "", IF(OR(ISTEXT(I3055),ISTEXT($F3055)),"",I3055*$F3055))</f>
        <v/>
      </c>
      <c r="K3055" s="33" t="n"/>
      <c r="L3055" s="33">
        <f>IF(K3055="", "", IF(OR(ISTEXT(K3055),ISTEXT($F3055)),"",K3055*$F3055))</f>
        <v/>
      </c>
      <c r="M3055" s="30">
        <f>IF(OR(H3055="",H3055=0),"",IF(K3055="",IF(J3055="","",IF(OR(ISTEXT(J3055),ISTEXT(H3055)),"",J3055/H3055)),IF(OR(ISTEXT(L3055),ISTEXT(H3055)),"",L3055/H3055)))</f>
        <v/>
      </c>
    </row>
    <row r="3056" ht="13.35" customHeight="1" s="162">
      <c r="B3056" s="307" t="n"/>
      <c r="C3056" s="307" t="n"/>
      <c r="E3056" s="307" t="n"/>
      <c r="F3056" s="32" t="n"/>
      <c r="G3056" s="33">
        <f>IF(F3056="", "", IF(OR(ISTEXT(H3056),ISTEXT(F3056)),"",H3056/F3056))</f>
        <v/>
      </c>
      <c r="H3056" s="33" t="n"/>
      <c r="I3056" s="33" t="n"/>
      <c r="J3056" s="33">
        <f>IF(I3056="", "", IF(OR(ISTEXT(I3056),ISTEXT($F3056)),"",I3056*$F3056))</f>
        <v/>
      </c>
      <c r="K3056" s="33" t="n"/>
      <c r="L3056" s="33">
        <f>IF(K3056="", "", IF(OR(ISTEXT(K3056),ISTEXT($F3056)),"",K3056*$F3056))</f>
        <v/>
      </c>
      <c r="M3056" s="30">
        <f>IF(OR(H3056="",H3056=0),"",IF(K3056="",IF(J3056="","",IF(OR(ISTEXT(J3056),ISTEXT(H3056)),"",J3056/H3056)),IF(OR(ISTEXT(L3056),ISTEXT(H3056)),"",L3056/H3056)))</f>
        <v/>
      </c>
    </row>
    <row r="3057" ht="13.35" customHeight="1" s="162">
      <c r="B3057" s="307" t="n"/>
      <c r="C3057" s="307" t="n"/>
      <c r="E3057" s="307" t="n"/>
      <c r="F3057" s="32" t="n"/>
      <c r="G3057" s="33">
        <f>IF(F3057="", "", IF(OR(ISTEXT(H3057),ISTEXT(F3057)),"",H3057/F3057))</f>
        <v/>
      </c>
      <c r="H3057" s="33" t="n"/>
      <c r="I3057" s="33" t="n"/>
      <c r="J3057" s="33">
        <f>IF(I3057="", "", IF(OR(ISTEXT(I3057),ISTEXT($F3057)),"",I3057*$F3057))</f>
        <v/>
      </c>
      <c r="K3057" s="33" t="n"/>
      <c r="L3057" s="33">
        <f>IF(K3057="", "", IF(OR(ISTEXT(K3057),ISTEXT($F3057)),"",K3057*$F3057))</f>
        <v/>
      </c>
      <c r="M3057" s="30">
        <f>IF(OR(H3057="",H3057=0),"",IF(K3057="",IF(J3057="","",IF(OR(ISTEXT(J3057),ISTEXT(H3057)),"",J3057/H3057)),IF(OR(ISTEXT(L3057),ISTEXT(H3057)),"",L3057/H3057)))</f>
        <v/>
      </c>
    </row>
    <row r="3058" ht="13.35" customHeight="1" s="162">
      <c r="B3058" s="307" t="n"/>
      <c r="C3058" s="307" t="n"/>
      <c r="E3058" s="307" t="n"/>
      <c r="F3058" s="32" t="n"/>
      <c r="G3058" s="33">
        <f>IF(F3058="", "", IF(OR(ISTEXT(H3058),ISTEXT(F3058)),"",H3058/F3058))</f>
        <v/>
      </c>
      <c r="H3058" s="33" t="n"/>
      <c r="I3058" s="33" t="n"/>
      <c r="J3058" s="33">
        <f>IF(I3058="", "", IF(OR(ISTEXT(I3058),ISTEXT($F3058)),"",I3058*$F3058))</f>
        <v/>
      </c>
      <c r="K3058" s="33" t="n"/>
      <c r="L3058" s="33">
        <f>IF(K3058="", "", IF(OR(ISTEXT(K3058),ISTEXT($F3058)),"",K3058*$F3058))</f>
        <v/>
      </c>
      <c r="M3058" s="30">
        <f>IF(OR(H3058="",H3058=0),"",IF(K3058="",IF(J3058="","",IF(OR(ISTEXT(J3058),ISTEXT(H3058)),"",J3058/H3058)),IF(OR(ISTEXT(L3058),ISTEXT(H3058)),"",L3058/H3058)))</f>
        <v/>
      </c>
    </row>
    <row r="3059" ht="13.35" customHeight="1" s="162">
      <c r="B3059" s="42" t="n"/>
      <c r="C3059" s="231" t="inlineStr">
        <is>
          <t>Total</t>
        </is>
      </c>
      <c r="D3059" s="159" t="n"/>
      <c r="E3059" s="42" t="n"/>
      <c r="F3059" s="42" t="n"/>
      <c r="G3059" s="43" t="n"/>
      <c r="H3059" s="43">
        <f>IF(SUM(H3049:H3058)+SUM(H3076:H3113)=0,"",SUM(H3049:H3058)+SUM(H3076:H3113))</f>
        <v/>
      </c>
      <c r="I3059" s="43" t="n"/>
      <c r="J3059" s="43">
        <f>IF(SUM(J3049:J3058)+SUM(J3076:J3113)=0,"",SUM(J3049:J3058)+SUM(J3076:J3113))</f>
        <v/>
      </c>
      <c r="K3059" s="43" t="n"/>
      <c r="L3059" s="43">
        <f>IF(SUM(L3049:L3058)+SUM(L3076:L3113)=0,"",SUM(L3049:L3058)+SUM(L3076:L3113))</f>
        <v/>
      </c>
      <c r="M3059" s="35">
        <f>IF(OR(H3059="",H3059=0),"",IF(L3059="",IF(J3059="","",IF(OR(ISTEXT(J3059),ISTEXT(H3059)),"",J3059/H3059)),IF(OR(ISTEXT(L3059),ISTEXT(H3059)),"",L3059/H3059)))</f>
        <v/>
      </c>
    </row>
    <row r="3060" ht="13.35" customHeight="1" s="162">
      <c r="B3060" s="188" t="inlineStr">
        <is>
          <t>Return Air Register / Inlet Airflow</t>
        </is>
      </c>
      <c r="C3060" s="174" t="n"/>
      <c r="D3060" s="174" t="n"/>
      <c r="E3060" s="174" t="n"/>
      <c r="F3060" s="173" t="n"/>
      <c r="G3060" s="233" t="inlineStr">
        <is>
          <t>Design VEL</t>
        </is>
      </c>
      <c r="H3060" s="194" t="inlineStr">
        <is>
          <t>Design CFM</t>
        </is>
      </c>
      <c r="I3060" s="188" t="inlineStr">
        <is>
          <t>Initial</t>
        </is>
      </c>
      <c r="J3060" s="173" t="n"/>
      <c r="K3060" s="188" t="inlineStr">
        <is>
          <t>Final</t>
        </is>
      </c>
      <c r="L3060" s="173" t="n"/>
      <c r="M3060" s="188" t="inlineStr">
        <is>
          <t>%</t>
        </is>
      </c>
    </row>
    <row r="3061" ht="13.35" customHeight="1" s="162">
      <c r="B3061" s="153" t="inlineStr">
        <is>
          <t>No.</t>
        </is>
      </c>
      <c r="C3061" s="188" t="inlineStr">
        <is>
          <t>Area Served</t>
        </is>
      </c>
      <c r="D3061" s="188" t="inlineStr">
        <is>
          <t>Type</t>
        </is>
      </c>
      <c r="E3061" s="188" t="inlineStr">
        <is>
          <t>Size</t>
        </is>
      </c>
      <c r="F3061" s="188" t="inlineStr">
        <is>
          <t>Ak</t>
        </is>
      </c>
      <c r="G3061" s="440" t="n"/>
      <c r="H3061" s="440" t="n"/>
      <c r="I3061" s="188" t="inlineStr">
        <is>
          <t>VEL</t>
        </is>
      </c>
      <c r="J3061" s="188" t="inlineStr">
        <is>
          <t>CFM</t>
        </is>
      </c>
      <c r="K3061" s="188" t="inlineStr">
        <is>
          <t>VEL</t>
        </is>
      </c>
      <c r="L3061" s="188" t="inlineStr">
        <is>
          <t>CFM</t>
        </is>
      </c>
      <c r="M3061" s="440" t="n"/>
    </row>
    <row r="3062" ht="13.35" customHeight="1" s="162">
      <c r="B3062" s="31" t="n"/>
      <c r="C3062" s="31" t="n"/>
      <c r="E3062" s="31" t="n"/>
      <c r="F3062" s="32" t="n"/>
      <c r="G3062" s="33">
        <f>IF(F3062="", "", IF(OR(ISTEXT(H3062),ISTEXT(F3062)),"",H3062/F3062))</f>
        <v/>
      </c>
      <c r="H3062" s="33">
        <f>IF(H3059="","",IF(ISTEXT(H3059),"",H3059-N(H3067)))</f>
        <v/>
      </c>
      <c r="I3062" s="33" t="n"/>
      <c r="J3062" s="33">
        <f>IF(I3062="", "", IF(OR(ISTEXT(I3062),ISTEXT($F3062)),"",I3062*$F3062))</f>
        <v/>
      </c>
      <c r="K3062" s="33" t="n"/>
      <c r="L3062" s="33">
        <f>IF(L3067="","",IF(ISTEXT(L3059),"",L3059-N(L3067)))</f>
        <v/>
      </c>
      <c r="M3062" s="30">
        <f>IF(OR(H3062="",H3062=0),"",IF(K3062="",IF(J3062="","",IF(OR(ISTEXT(J3062),ISTEXT(H3062)),"",J3062/H3062)),IF(OR(ISTEXT(L3062),ISTEXT(H3062)),"",L3062/H3062)))</f>
        <v/>
      </c>
    </row>
    <row r="3063" ht="13.35" customHeight="1" s="162">
      <c r="B3063" s="31" t="n"/>
      <c r="C3063" s="31" t="n"/>
      <c r="E3063" s="31" t="n"/>
      <c r="F3063" s="32" t="n"/>
      <c r="G3063" s="33">
        <f>IF(F3063="", "", IF(OR(ISTEXT(H3063),ISTEXT(F3063)),"",H3063/F3063))</f>
        <v/>
      </c>
      <c r="H3063" s="33" t="n"/>
      <c r="I3063" s="33" t="n"/>
      <c r="J3063" s="33">
        <f>IF(I3063="", "", IF(OR(ISTEXT(I3063),ISTEXT($F3063)),"",I3063*$F3063))</f>
        <v/>
      </c>
      <c r="K3063" s="33" t="n"/>
      <c r="L3063" s="33">
        <f>IF(K3063="", "", IF(OR(ISTEXT(K3063),ISTEXT($F3063)),"",K3063*$F3063))</f>
        <v/>
      </c>
      <c r="M3063" s="30">
        <f>IF(OR(H3063="",H3063=0),"",IF(K3063="",IF(J3063="","",IF(OR(ISTEXT(J3063),ISTEXT(H3063)),"",J3063/H3063)),IF(OR(ISTEXT(L3063),ISTEXT(H3063)),"",L3063/H3063)))</f>
        <v/>
      </c>
    </row>
    <row r="3064" ht="13.35" customHeight="1" s="162">
      <c r="B3064" s="42" t="n"/>
      <c r="C3064" s="231" t="inlineStr">
        <is>
          <t>Total</t>
        </is>
      </c>
      <c r="D3064" s="159" t="n"/>
      <c r="E3064" s="42" t="n"/>
      <c r="F3064" s="42" t="n"/>
      <c r="G3064" s="43" t="n"/>
      <c r="H3064" s="43">
        <f>IF(SUM(H3062:H3063)+SUM(H3117:H3120)=0,"",SUM(H3062:H3063)+SUM(H3117:H3120))</f>
        <v/>
      </c>
      <c r="I3064" s="42" t="n"/>
      <c r="J3064" s="43">
        <f>IF(SUM(J3062:J3063)+SUM(J3117:J3120)=0,"",SUM(J3062:J3063)+SUM(J3117:J3120))</f>
        <v/>
      </c>
      <c r="K3064" s="42" t="n"/>
      <c r="L3064" s="43">
        <f>IF(SUM(L3062:L3063)+SUM(L3117:L3120)=0,"",SUM(L3062:L3063)+SUM(L3117:L3120))</f>
        <v/>
      </c>
      <c r="M3064" s="35">
        <f>IF(OR(H3064="",H3064=0),"",IF(L3064="",IF(J3064="","",IF(OR(ISTEXT(J3064),ISTEXT(H3064)),"",J3064/H3064)),IF(OR(ISTEXT(L3064),ISTEXT(H3064)),"",L3064/H3064)))</f>
        <v/>
      </c>
    </row>
    <row r="3065" ht="13.35" customHeight="1" s="162">
      <c r="B3065" s="188" t="inlineStr">
        <is>
          <t>Outside Air Inlet / Duct Airflow</t>
        </is>
      </c>
      <c r="C3065" s="174" t="n"/>
      <c r="D3065" s="174" t="n"/>
      <c r="E3065" s="174" t="n"/>
      <c r="F3065" s="173" t="n"/>
      <c r="G3065" s="233" t="inlineStr">
        <is>
          <t>Design VEL</t>
        </is>
      </c>
      <c r="H3065" s="194" t="inlineStr">
        <is>
          <t>Design CFM</t>
        </is>
      </c>
      <c r="I3065" s="188" t="inlineStr">
        <is>
          <t>Initial</t>
        </is>
      </c>
      <c r="J3065" s="173" t="n"/>
      <c r="K3065" s="188" t="inlineStr">
        <is>
          <t>Final</t>
        </is>
      </c>
      <c r="L3065" s="173" t="n"/>
      <c r="M3065" s="188" t="inlineStr">
        <is>
          <t>%</t>
        </is>
      </c>
    </row>
    <row r="3066" ht="13.35" customHeight="1" s="162">
      <c r="B3066" s="153" t="inlineStr">
        <is>
          <t>No.</t>
        </is>
      </c>
      <c r="C3066" s="188" t="inlineStr">
        <is>
          <t>Area Served</t>
        </is>
      </c>
      <c r="D3066" s="188" t="inlineStr">
        <is>
          <t>Type</t>
        </is>
      </c>
      <c r="E3066" s="188" t="inlineStr">
        <is>
          <t>Size</t>
        </is>
      </c>
      <c r="F3066" s="188" t="inlineStr">
        <is>
          <t>Ak</t>
        </is>
      </c>
      <c r="G3066" s="440" t="n"/>
      <c r="H3066" s="440" t="n"/>
      <c r="I3066" s="188" t="inlineStr">
        <is>
          <t>VEL</t>
        </is>
      </c>
      <c r="J3066" s="188" t="inlineStr">
        <is>
          <t>CFM</t>
        </is>
      </c>
      <c r="K3066" s="188" t="inlineStr">
        <is>
          <t>VEL</t>
        </is>
      </c>
      <c r="L3066" s="188" t="inlineStr">
        <is>
          <t>CFM</t>
        </is>
      </c>
      <c r="M3066" s="440" t="n"/>
    </row>
    <row r="3067" ht="13.35" customHeight="1" s="162">
      <c r="B3067" s="31" t="n"/>
      <c r="C3067" s="31" t="n"/>
      <c r="E3067" s="31" t="n"/>
      <c r="F3067" s="32" t="n"/>
      <c r="G3067" s="33">
        <f>IF(F3067="", "", IF(OR(ISTEXT(H3067),ISTEXT(F3067)),"",H3067/F3067))</f>
        <v/>
      </c>
      <c r="H3067" s="33" t="n"/>
      <c r="I3067" s="33" t="n"/>
      <c r="J3067" s="33">
        <f>IF(I3067="", "", IF(OR(ISTEXT(I3067),ISTEXT($F3067)),"",I3067*$F3067))</f>
        <v/>
      </c>
      <c r="K3067" s="33" t="n"/>
      <c r="L3067" s="33">
        <f>IF(K3067="", "", IF(OR(ISTEXT(K3067),ISTEXT($F3067)),"",K3067*$F3067))</f>
        <v/>
      </c>
      <c r="M3067" s="30">
        <f>IF(OR(H3067="",H3067=0),"",IF(K3067="",IF(J3067="","",IF(OR(ISTEXT(J3067),ISTEXT(H3067)),"",J3067/H3067)),IF(OR(ISTEXT(L3067),ISTEXT(H3067)),"",L3067/H3067)))</f>
        <v/>
      </c>
    </row>
    <row r="3068" ht="13.35" customHeight="1" s="162">
      <c r="B3068" s="188" t="inlineStr">
        <is>
          <t>Remarks</t>
        </is>
      </c>
      <c r="C3068" s="173" t="n"/>
      <c r="D3068" s="154" t="n"/>
      <c r="E3068" s="174" t="n"/>
      <c r="F3068" s="174" t="n"/>
      <c r="G3068" s="174" t="n"/>
      <c r="H3068" s="174" t="n"/>
      <c r="I3068" s="174" t="n"/>
      <c r="J3068" s="174" t="n"/>
      <c r="K3068" s="174" t="n"/>
      <c r="L3068" s="174" t="n"/>
      <c r="M3068" s="173" t="n"/>
    </row>
    <row r="3069" ht="13.35" customHeight="1" s="162">
      <c r="B3069" s="154" t="n"/>
      <c r="C3069" s="174" t="n"/>
      <c r="D3069" s="174" t="n"/>
      <c r="E3069" s="174" t="n"/>
      <c r="F3069" s="174" t="n"/>
      <c r="G3069" s="174" t="n"/>
      <c r="H3069" s="174" t="n"/>
      <c r="I3069" s="174" t="n"/>
      <c r="J3069" s="174" t="n"/>
      <c r="K3069" s="174" t="n"/>
      <c r="L3069" s="174" t="n"/>
      <c r="M3069" s="173" t="n"/>
    </row>
    <row r="3070" ht="13.35" customHeight="1" s="162">
      <c r="B3070" s="154" t="n"/>
      <c r="C3070" s="174" t="n"/>
      <c r="D3070" s="174" t="n"/>
      <c r="E3070" s="174" t="n"/>
      <c r="F3070" s="174" t="n"/>
      <c r="G3070" s="174" t="n"/>
      <c r="H3070" s="174" t="n"/>
      <c r="I3070" s="174" t="n"/>
      <c r="J3070" s="174" t="n"/>
      <c r="K3070" s="174" t="n"/>
      <c r="L3070" s="174" t="n"/>
      <c r="M3070" s="173" t="n"/>
    </row>
    <row r="3071" ht="13.35" customHeight="1" s="162"/>
    <row r="3072" ht="13.35" customHeight="1" s="162">
      <c r="B3072" s="200" t="inlineStr">
        <is>
          <t>System (cont.)</t>
        </is>
      </c>
      <c r="C3072" s="403" t="n"/>
      <c r="D3072" s="209">
        <f>IF('{Equipment Data Entry}'!B36="","",'{Equipment Data Entry}'!B36)</f>
        <v/>
      </c>
      <c r="E3072" s="418" t="n"/>
      <c r="F3072" s="403" t="n"/>
      <c r="G3072" s="200" t="inlineStr">
        <is>
          <t>Service</t>
        </is>
      </c>
      <c r="H3072" s="403" t="n"/>
      <c r="I3072" s="210">
        <f>IF('{Equipment Data Entry}'!C36="","",'{Equipment Data Entry}'!C36)</f>
        <v/>
      </c>
      <c r="J3072" s="418" t="n"/>
      <c r="K3072" s="418" t="n"/>
      <c r="L3072" s="418" t="n"/>
      <c r="M3072" s="403" t="n"/>
    </row>
    <row r="3073" ht="13.35" customHeight="1" s="162">
      <c r="B3073" s="422" t="n"/>
      <c r="C3073" s="423" t="n"/>
      <c r="D3073" s="422" t="n"/>
      <c r="E3073" s="424" t="n"/>
      <c r="F3073" s="423" t="n"/>
      <c r="G3073" s="422" t="n"/>
      <c r="H3073" s="423" t="n"/>
      <c r="I3073" s="422" t="n"/>
      <c r="J3073" s="424" t="n"/>
      <c r="K3073" s="424" t="n"/>
      <c r="L3073" s="424" t="n"/>
      <c r="M3073" s="423" t="n"/>
    </row>
    <row r="3074" ht="13.35" customHeight="1" s="162">
      <c r="B3074" s="188" t="inlineStr">
        <is>
          <t>Supply Air Outlets (cont.)</t>
        </is>
      </c>
      <c r="C3074" s="174" t="n"/>
      <c r="D3074" s="174" t="n"/>
      <c r="E3074" s="174" t="n"/>
      <c r="F3074" s="173" t="n"/>
      <c r="G3074" s="233" t="inlineStr">
        <is>
          <t>Design VEL</t>
        </is>
      </c>
      <c r="H3074" s="194" t="inlineStr">
        <is>
          <t>Design CFM</t>
        </is>
      </c>
      <c r="I3074" s="188" t="inlineStr">
        <is>
          <t>Initial</t>
        </is>
      </c>
      <c r="J3074" s="173" t="n"/>
      <c r="K3074" s="188" t="inlineStr">
        <is>
          <t>Final</t>
        </is>
      </c>
      <c r="L3074" s="173" t="n"/>
      <c r="M3074" s="188" t="inlineStr">
        <is>
          <t>%</t>
        </is>
      </c>
    </row>
    <row r="3075" ht="13.35" customHeight="1" s="162">
      <c r="B3075" s="153" t="inlineStr">
        <is>
          <t>No.</t>
        </is>
      </c>
      <c r="C3075" s="188" t="inlineStr">
        <is>
          <t>Area Served</t>
        </is>
      </c>
      <c r="D3075" s="188" t="inlineStr">
        <is>
          <t>Type</t>
        </is>
      </c>
      <c r="E3075" s="188" t="inlineStr">
        <is>
          <t>Size</t>
        </is>
      </c>
      <c r="F3075" s="188" t="inlineStr">
        <is>
          <t>Ak</t>
        </is>
      </c>
      <c r="G3075" s="440" t="n"/>
      <c r="H3075" s="440" t="n"/>
      <c r="I3075" s="188" t="inlineStr">
        <is>
          <t>VEL</t>
        </is>
      </c>
      <c r="J3075" s="188" t="inlineStr">
        <is>
          <t>CFM</t>
        </is>
      </c>
      <c r="K3075" s="188" t="inlineStr">
        <is>
          <t>VEL</t>
        </is>
      </c>
      <c r="L3075" s="188" t="inlineStr">
        <is>
          <t>CFM</t>
        </is>
      </c>
      <c r="M3075" s="440" t="n"/>
    </row>
    <row r="3076" ht="13.35" customHeight="1" s="162">
      <c r="B3076" s="307" t="n"/>
      <c r="C3076" s="307" t="n"/>
      <c r="E3076" s="307" t="n"/>
      <c r="F3076" s="32" t="n"/>
      <c r="G3076" s="33">
        <f>IF(F3076="", "", IF(OR(ISTEXT(H3076),ISTEXT(F3076)),"",H3076/F3076))</f>
        <v/>
      </c>
      <c r="H3076" s="33" t="n"/>
      <c r="I3076" s="33" t="n"/>
      <c r="J3076" s="33">
        <f>IF(I3076="", "", IF(OR(ISTEXT(I3076),ISTEXT($F3076)),"",I3076*$F3076))</f>
        <v/>
      </c>
      <c r="K3076" s="33" t="n"/>
      <c r="L3076" s="33">
        <f>IF(K3076="", "", IF(OR(ISTEXT(K3076),ISTEXT($F3076)),"",K3076*$F3076))</f>
        <v/>
      </c>
      <c r="M3076" s="30">
        <f>IF(OR(H3076="",H3076=0),"",IF(K3076="",IF(J3076="","",IF(OR(ISTEXT(J3076),ISTEXT(H3076)),"",J3076/H3076)),IF(OR(ISTEXT(L3076),ISTEXT(H3076)),"",L3076/H3076)))</f>
        <v/>
      </c>
    </row>
    <row r="3077" ht="13.35" customHeight="1" s="162">
      <c r="B3077" s="307" t="n"/>
      <c r="C3077" s="307" t="n"/>
      <c r="E3077" s="307" t="n"/>
      <c r="F3077" s="32" t="n"/>
      <c r="G3077" s="33">
        <f>IF(F3077="", "", IF(OR(ISTEXT(H3077),ISTEXT(F3077)),"",H3077/F3077))</f>
        <v/>
      </c>
      <c r="H3077" s="33" t="n"/>
      <c r="I3077" s="33" t="n"/>
      <c r="J3077" s="33">
        <f>IF(I3077="", "", IF(OR(ISTEXT(I3077),ISTEXT($F3077)),"",I3077*$F3077))</f>
        <v/>
      </c>
      <c r="K3077" s="33" t="n"/>
      <c r="L3077" s="33">
        <f>IF(K3077="", "", IF(OR(ISTEXT(K3077),ISTEXT($F3077)),"",K3077*$F3077))</f>
        <v/>
      </c>
      <c r="M3077" s="30">
        <f>IF(OR(H3077="",H3077=0),"",IF(K3077="",IF(J3077="","",IF(OR(ISTEXT(J3077),ISTEXT(H3077)),"",J3077/H3077)),IF(OR(ISTEXT(L3077),ISTEXT(H3077)),"",L3077/H3077)))</f>
        <v/>
      </c>
    </row>
    <row r="3078" ht="13.35" customHeight="1" s="162">
      <c r="B3078" s="307" t="n"/>
      <c r="C3078" s="307" t="n"/>
      <c r="E3078" s="307" t="n"/>
      <c r="F3078" s="32" t="n"/>
      <c r="G3078" s="33">
        <f>IF(F3078="", "", IF(OR(ISTEXT(H3078),ISTEXT(F3078)),"",H3078/F3078))</f>
        <v/>
      </c>
      <c r="H3078" s="33" t="n"/>
      <c r="I3078" s="33" t="n"/>
      <c r="J3078" s="33">
        <f>IF(I3078="", "", IF(OR(ISTEXT(I3078),ISTEXT($F3078)),"",I3078*$F3078))</f>
        <v/>
      </c>
      <c r="K3078" s="33" t="n"/>
      <c r="L3078" s="33">
        <f>IF(K3078="", "", IF(OR(ISTEXT(K3078),ISTEXT($F3078)),"",K3078*$F3078))</f>
        <v/>
      </c>
      <c r="M3078" s="30">
        <f>IF(OR(H3078="",H3078=0),"",IF(K3078="",IF(J3078="","",IF(OR(ISTEXT(J3078),ISTEXT(H3078)),"",J3078/H3078)),IF(OR(ISTEXT(L3078),ISTEXT(H3078)),"",L3078/H3078)))</f>
        <v/>
      </c>
    </row>
    <row r="3079" ht="13.35" customHeight="1" s="162">
      <c r="B3079" s="307" t="n"/>
      <c r="C3079" s="307" t="n"/>
      <c r="E3079" s="307" t="n"/>
      <c r="F3079" s="32" t="n"/>
      <c r="G3079" s="33">
        <f>IF(F3079="", "", IF(OR(ISTEXT(H3079),ISTEXT(F3079)),"",H3079/F3079))</f>
        <v/>
      </c>
      <c r="H3079" s="33" t="n"/>
      <c r="I3079" s="33" t="n"/>
      <c r="J3079" s="33">
        <f>IF(I3079="", "", IF(OR(ISTEXT(I3079),ISTEXT($F3079)),"",I3079*$F3079))</f>
        <v/>
      </c>
      <c r="K3079" s="33" t="n"/>
      <c r="L3079" s="33">
        <f>IF(K3079="", "", IF(OR(ISTEXT(K3079),ISTEXT($F3079)),"",K3079*$F3079))</f>
        <v/>
      </c>
      <c r="M3079" s="30">
        <f>IF(OR(H3079="",H3079=0),"",IF(K3079="",IF(J3079="","",IF(OR(ISTEXT(J3079),ISTEXT(H3079)),"",J3079/H3079)),IF(OR(ISTEXT(L3079),ISTEXT(H3079)),"",L3079/H3079)))</f>
        <v/>
      </c>
    </row>
    <row r="3080" ht="13.35" customHeight="1" s="162">
      <c r="B3080" s="307" t="n"/>
      <c r="C3080" s="307" t="n"/>
      <c r="E3080" s="307" t="n"/>
      <c r="F3080" s="32" t="n"/>
      <c r="G3080" s="33">
        <f>IF(F3080="", "", IF(OR(ISTEXT(H3080),ISTEXT(F3080)),"",H3080/F3080))</f>
        <v/>
      </c>
      <c r="H3080" s="33" t="n"/>
      <c r="I3080" s="33" t="n"/>
      <c r="J3080" s="33">
        <f>IF(I3080="", "", IF(OR(ISTEXT(I3080),ISTEXT($F3080)),"",I3080*$F3080))</f>
        <v/>
      </c>
      <c r="K3080" s="33" t="n"/>
      <c r="L3080" s="33">
        <f>IF(K3080="", "", IF(OR(ISTEXT(K3080),ISTEXT($F3080)),"",K3080*$F3080))</f>
        <v/>
      </c>
      <c r="M3080" s="30">
        <f>IF(OR(H3080="",H3080=0),"",IF(K3080="",IF(J3080="","",IF(OR(ISTEXT(J3080),ISTEXT(H3080)),"",J3080/H3080)),IF(OR(ISTEXT(L3080),ISTEXT(H3080)),"",L3080/H3080)))</f>
        <v/>
      </c>
    </row>
    <row r="3081" ht="13.35" customHeight="1" s="162">
      <c r="B3081" s="307" t="n"/>
      <c r="C3081" s="307" t="n"/>
      <c r="E3081" s="307" t="n"/>
      <c r="F3081" s="32" t="n"/>
      <c r="G3081" s="33">
        <f>IF(F3081="", "", IF(OR(ISTEXT(H3081),ISTEXT(F3081)),"",H3081/F3081))</f>
        <v/>
      </c>
      <c r="H3081" s="33" t="n"/>
      <c r="I3081" s="33" t="n"/>
      <c r="J3081" s="33">
        <f>IF(I3081="", "", IF(OR(ISTEXT(I3081),ISTEXT($F3081)),"",I3081*$F3081))</f>
        <v/>
      </c>
      <c r="K3081" s="33" t="n"/>
      <c r="L3081" s="33">
        <f>IF(K3081="", "", IF(OR(ISTEXT(K3081),ISTEXT($F3081)),"",K3081*$F3081))</f>
        <v/>
      </c>
      <c r="M3081" s="30">
        <f>IF(OR(H3081="",H3081=0),"",IF(K3081="",IF(J3081="","",IF(OR(ISTEXT(J3081),ISTEXT(H3081)),"",J3081/H3081)),IF(OR(ISTEXT(L3081),ISTEXT(H3081)),"",L3081/H3081)))</f>
        <v/>
      </c>
    </row>
    <row r="3082" ht="13.35" customHeight="1" s="162">
      <c r="B3082" s="307" t="n"/>
      <c r="C3082" s="307" t="n"/>
      <c r="E3082" s="307" t="n"/>
      <c r="F3082" s="32" t="n"/>
      <c r="G3082" s="33">
        <f>IF(F3082="", "", IF(OR(ISTEXT(H3082),ISTEXT(F3082)),"",H3082/F3082))</f>
        <v/>
      </c>
      <c r="H3082" s="33" t="n"/>
      <c r="I3082" s="33" t="n"/>
      <c r="J3082" s="33">
        <f>IF(I3082="", "", IF(OR(ISTEXT(I3082),ISTEXT($F3082)),"",I3082*$F3082))</f>
        <v/>
      </c>
      <c r="K3082" s="33" t="n"/>
      <c r="L3082" s="33">
        <f>IF(K3082="", "", IF(OR(ISTEXT(K3082),ISTEXT($F3082)),"",K3082*$F3082))</f>
        <v/>
      </c>
      <c r="M3082" s="30">
        <f>IF(OR(H3082="",H3082=0),"",IF(K3082="",IF(J3082="","",IF(OR(ISTEXT(J3082),ISTEXT(H3082)),"",J3082/H3082)),IF(OR(ISTEXT(L3082),ISTEXT(H3082)),"",L3082/H3082)))</f>
        <v/>
      </c>
    </row>
    <row r="3083" ht="13.35" customHeight="1" s="162">
      <c r="B3083" s="307" t="n"/>
      <c r="C3083" s="307" t="n"/>
      <c r="E3083" s="307" t="n"/>
      <c r="F3083" s="32" t="n"/>
      <c r="G3083" s="33">
        <f>IF(F3083="", "", IF(OR(ISTEXT(H3083),ISTEXT(F3083)),"",H3083/F3083))</f>
        <v/>
      </c>
      <c r="H3083" s="33" t="n"/>
      <c r="I3083" s="33" t="n"/>
      <c r="J3083" s="33">
        <f>IF(I3083="", "", IF(OR(ISTEXT(I3083),ISTEXT($F3083)),"",I3083*$F3083))</f>
        <v/>
      </c>
      <c r="K3083" s="33" t="n"/>
      <c r="L3083" s="33">
        <f>IF(K3083="", "", IF(OR(ISTEXT(K3083),ISTEXT($F3083)),"",K3083*$F3083))</f>
        <v/>
      </c>
      <c r="M3083" s="30">
        <f>IF(OR(H3083="",H3083=0),"",IF(K3083="",IF(J3083="","",IF(OR(ISTEXT(J3083),ISTEXT(H3083)),"",J3083/H3083)),IF(OR(ISTEXT(L3083),ISTEXT(H3083)),"",L3083/H3083)))</f>
        <v/>
      </c>
    </row>
    <row r="3084" ht="13.35" customHeight="1" s="162">
      <c r="B3084" s="307" t="n"/>
      <c r="C3084" s="307" t="n"/>
      <c r="E3084" s="307" t="n"/>
      <c r="F3084" s="32" t="n"/>
      <c r="G3084" s="33">
        <f>IF(F3084="", "", IF(OR(ISTEXT(H3084),ISTEXT(F3084)),"",H3084/F3084))</f>
        <v/>
      </c>
      <c r="H3084" s="33" t="n"/>
      <c r="I3084" s="33" t="n"/>
      <c r="J3084" s="33">
        <f>IF(I3084="", "", IF(OR(ISTEXT(I3084),ISTEXT($F3084)),"",I3084*$F3084))</f>
        <v/>
      </c>
      <c r="K3084" s="33" t="n"/>
      <c r="L3084" s="33">
        <f>IF(K3084="", "", IF(OR(ISTEXT(K3084),ISTEXT($F3084)),"",K3084*$F3084))</f>
        <v/>
      </c>
      <c r="M3084" s="30">
        <f>IF(OR(H3084="",H3084=0),"",IF(K3084="",IF(J3084="","",IF(OR(ISTEXT(J3084),ISTEXT(H3084)),"",J3084/H3084)),IF(OR(ISTEXT(L3084),ISTEXT(H3084)),"",L3084/H3084)))</f>
        <v/>
      </c>
    </row>
    <row r="3085" ht="13.35" customHeight="1" s="162">
      <c r="B3085" s="307" t="n"/>
      <c r="C3085" s="307" t="n"/>
      <c r="E3085" s="307" t="n"/>
      <c r="F3085" s="32" t="n"/>
      <c r="G3085" s="33">
        <f>IF(F3085="", "", IF(OR(ISTEXT(H3085),ISTEXT(F3085)),"",H3085/F3085))</f>
        <v/>
      </c>
      <c r="H3085" s="33" t="n"/>
      <c r="I3085" s="33" t="n"/>
      <c r="J3085" s="33">
        <f>IF(I3085="", "", IF(OR(ISTEXT(I3085),ISTEXT($F3085)),"",I3085*$F3085))</f>
        <v/>
      </c>
      <c r="K3085" s="33" t="n"/>
      <c r="L3085" s="33">
        <f>IF(K3085="", "", IF(OR(ISTEXT(K3085),ISTEXT($F3085)),"",K3085*$F3085))</f>
        <v/>
      </c>
      <c r="M3085" s="30">
        <f>IF(OR(H3085="",H3085=0),"",IF(K3085="",IF(J3085="","",IF(OR(ISTEXT(J3085),ISTEXT(H3085)),"",J3085/H3085)),IF(OR(ISTEXT(L3085),ISTEXT(H3085)),"",L3085/H3085)))</f>
        <v/>
      </c>
    </row>
    <row r="3086" ht="13.35" customHeight="1" s="162">
      <c r="B3086" s="307" t="n"/>
      <c r="C3086" s="307" t="n"/>
      <c r="E3086" s="307" t="n"/>
      <c r="F3086" s="32" t="n"/>
      <c r="G3086" s="33">
        <f>IF(F3086="", "", IF(OR(ISTEXT(H3086),ISTEXT(F3086)),"",H3086/F3086))</f>
        <v/>
      </c>
      <c r="H3086" s="33" t="n"/>
      <c r="I3086" s="33" t="n"/>
      <c r="J3086" s="33">
        <f>IF(I3086="", "", IF(OR(ISTEXT(I3086),ISTEXT($F3086)),"",I3086*$F3086))</f>
        <v/>
      </c>
      <c r="K3086" s="33" t="n"/>
      <c r="L3086" s="33">
        <f>IF(K3086="", "", IF(OR(ISTEXT(K3086),ISTEXT($F3086)),"",K3086*$F3086))</f>
        <v/>
      </c>
      <c r="M3086" s="30">
        <f>IF(OR(H3086="",H3086=0),"",IF(K3086="",IF(J3086="","",IF(OR(ISTEXT(J3086),ISTEXT(H3086)),"",J3086/H3086)),IF(OR(ISTEXT(L3086),ISTEXT(H3086)),"",L3086/H3086)))</f>
        <v/>
      </c>
    </row>
    <row r="3087" ht="13.35" customHeight="1" s="162">
      <c r="B3087" s="307" t="n"/>
      <c r="C3087" s="307" t="n"/>
      <c r="E3087" s="307" t="n"/>
      <c r="F3087" s="32" t="n"/>
      <c r="G3087" s="33">
        <f>IF(F3087="", "", IF(OR(ISTEXT(H3087),ISTEXT(F3087)),"",H3087/F3087))</f>
        <v/>
      </c>
      <c r="H3087" s="33" t="n"/>
      <c r="I3087" s="33" t="n"/>
      <c r="J3087" s="33">
        <f>IF(I3087="", "", IF(OR(ISTEXT(I3087),ISTEXT($F3087)),"",I3087*$F3087))</f>
        <v/>
      </c>
      <c r="K3087" s="33" t="n"/>
      <c r="L3087" s="33">
        <f>IF(K3087="", "", IF(OR(ISTEXT(K3087),ISTEXT($F3087)),"",K3087*$F3087))</f>
        <v/>
      </c>
      <c r="M3087" s="30">
        <f>IF(OR(H3087="",H3087=0),"",IF(K3087="",IF(J3087="","",IF(OR(ISTEXT(J3087),ISTEXT(H3087)),"",J3087/H3087)),IF(OR(ISTEXT(L3087),ISTEXT(H3087)),"",L3087/H3087)))</f>
        <v/>
      </c>
    </row>
    <row r="3088" ht="13.35" customHeight="1" s="162">
      <c r="B3088" s="307" t="n"/>
      <c r="C3088" s="307" t="n"/>
      <c r="E3088" s="307" t="n"/>
      <c r="F3088" s="32" t="n"/>
      <c r="G3088" s="33">
        <f>IF(F3088="", "", IF(OR(ISTEXT(H3088),ISTEXT(F3088)),"",H3088/F3088))</f>
        <v/>
      </c>
      <c r="H3088" s="33" t="n"/>
      <c r="I3088" s="33" t="n"/>
      <c r="J3088" s="33">
        <f>IF(I3088="", "", IF(OR(ISTEXT(I3088),ISTEXT($F3088)),"",I3088*$F3088))</f>
        <v/>
      </c>
      <c r="K3088" s="33" t="n"/>
      <c r="L3088" s="33">
        <f>IF(K3088="", "", IF(OR(ISTEXT(K3088),ISTEXT($F3088)),"",K3088*$F3088))</f>
        <v/>
      </c>
      <c r="M3088" s="30">
        <f>IF(OR(H3088="",H3088=0),"",IF(K3088="",IF(J3088="","",IF(OR(ISTEXT(J3088),ISTEXT(H3088)),"",J3088/H3088)),IF(OR(ISTEXT(L3088),ISTEXT(H3088)),"",L3088/H3088)))</f>
        <v/>
      </c>
    </row>
    <row r="3089" ht="13.35" customHeight="1" s="162">
      <c r="B3089" s="307" t="n"/>
      <c r="C3089" s="307" t="n"/>
      <c r="E3089" s="307" t="n"/>
      <c r="F3089" s="32" t="n"/>
      <c r="G3089" s="33">
        <f>IF(F3089="", "", IF(OR(ISTEXT(H3089),ISTEXT(F3089)),"",H3089/F3089))</f>
        <v/>
      </c>
      <c r="H3089" s="33" t="n"/>
      <c r="I3089" s="33" t="n"/>
      <c r="J3089" s="33">
        <f>IF(I3089="", "", IF(OR(ISTEXT(I3089),ISTEXT($F3089)),"",I3089*$F3089))</f>
        <v/>
      </c>
      <c r="K3089" s="33" t="n"/>
      <c r="L3089" s="33">
        <f>IF(K3089="", "", IF(OR(ISTEXT(K3089),ISTEXT($F3089)),"",K3089*$F3089))</f>
        <v/>
      </c>
      <c r="M3089" s="30">
        <f>IF(OR(H3089="",H3089=0),"",IF(K3089="",IF(J3089="","",IF(OR(ISTEXT(J3089),ISTEXT(H3089)),"",J3089/H3089)),IF(OR(ISTEXT(L3089),ISTEXT(H3089)),"",L3089/H3089)))</f>
        <v/>
      </c>
    </row>
    <row r="3090" ht="13.35" customHeight="1" s="162">
      <c r="B3090" s="307" t="n"/>
      <c r="C3090" s="307" t="n"/>
      <c r="E3090" s="307" t="n"/>
      <c r="F3090" s="32" t="n"/>
      <c r="G3090" s="33">
        <f>IF(F3090="", "", IF(OR(ISTEXT(H3090),ISTEXT(F3090)),"",H3090/F3090))</f>
        <v/>
      </c>
      <c r="H3090" s="33" t="n"/>
      <c r="I3090" s="33" t="n"/>
      <c r="J3090" s="33">
        <f>IF(I3090="", "", IF(OR(ISTEXT(I3090),ISTEXT($F3090)),"",I3090*$F3090))</f>
        <v/>
      </c>
      <c r="K3090" s="33" t="n"/>
      <c r="L3090" s="33">
        <f>IF(K3090="", "", IF(OR(ISTEXT(K3090),ISTEXT($F3090)),"",K3090*$F3090))</f>
        <v/>
      </c>
      <c r="M3090" s="30">
        <f>IF(OR(H3090="",H3090=0),"",IF(K3090="",IF(J3090="","",IF(OR(ISTEXT(J3090),ISTEXT(H3090)),"",J3090/H3090)),IF(OR(ISTEXT(L3090),ISTEXT(H3090)),"",L3090/H3090)))</f>
        <v/>
      </c>
    </row>
    <row r="3091" ht="13.35" customHeight="1" s="162">
      <c r="B3091" s="307" t="n"/>
      <c r="C3091" s="307" t="n"/>
      <c r="E3091" s="307" t="n"/>
      <c r="F3091" s="32" t="n"/>
      <c r="G3091" s="33">
        <f>IF(F3091="", "", IF(OR(ISTEXT(H3091),ISTEXT(F3091)),"",H3091/F3091))</f>
        <v/>
      </c>
      <c r="H3091" s="33" t="n"/>
      <c r="I3091" s="33" t="n"/>
      <c r="J3091" s="33">
        <f>IF(I3091="", "", IF(OR(ISTEXT(I3091),ISTEXT($F3091)),"",I3091*$F3091))</f>
        <v/>
      </c>
      <c r="K3091" s="33" t="n"/>
      <c r="L3091" s="33">
        <f>IF(K3091="", "", IF(OR(ISTEXT(K3091),ISTEXT($F3091)),"",K3091*$F3091))</f>
        <v/>
      </c>
      <c r="M3091" s="30">
        <f>IF(OR(H3091="",H3091=0),"",IF(K3091="",IF(J3091="","",IF(OR(ISTEXT(J3091),ISTEXT(H3091)),"",J3091/H3091)),IF(OR(ISTEXT(L3091),ISTEXT(H3091)),"",L3091/H3091)))</f>
        <v/>
      </c>
    </row>
    <row r="3092" ht="13.35" customHeight="1" s="162">
      <c r="B3092" s="307" t="n"/>
      <c r="C3092" s="307" t="n"/>
      <c r="E3092" s="307" t="n"/>
      <c r="F3092" s="32" t="n"/>
      <c r="G3092" s="33">
        <f>IF(F3092="", "", IF(OR(ISTEXT(H3092),ISTEXT(F3092)),"",H3092/F3092))</f>
        <v/>
      </c>
      <c r="H3092" s="33" t="n"/>
      <c r="I3092" s="33" t="n"/>
      <c r="J3092" s="33">
        <f>IF(I3092="", "", IF(OR(ISTEXT(I3092),ISTEXT($F3092)),"",I3092*$F3092))</f>
        <v/>
      </c>
      <c r="K3092" s="33" t="n"/>
      <c r="L3092" s="33">
        <f>IF(K3092="", "", IF(OR(ISTEXT(K3092),ISTEXT($F3092)),"",K3092*$F3092))</f>
        <v/>
      </c>
      <c r="M3092" s="30">
        <f>IF(OR(H3092="",H3092=0),"",IF(K3092="",IF(J3092="","",IF(OR(ISTEXT(J3092),ISTEXT(H3092)),"",J3092/H3092)),IF(OR(ISTEXT(L3092),ISTEXT(H3092)),"",L3092/H3092)))</f>
        <v/>
      </c>
    </row>
    <row r="3093" ht="13.35" customHeight="1" s="162">
      <c r="B3093" s="307" t="n"/>
      <c r="C3093" s="307" t="n"/>
      <c r="E3093" s="307" t="n"/>
      <c r="F3093" s="32" t="n"/>
      <c r="G3093" s="33">
        <f>IF(F3093="", "", IF(OR(ISTEXT(H3093),ISTEXT(F3093)),"",H3093/F3093))</f>
        <v/>
      </c>
      <c r="H3093" s="33" t="n"/>
      <c r="I3093" s="33" t="n"/>
      <c r="J3093" s="33">
        <f>IF(I3093="", "", IF(OR(ISTEXT(I3093),ISTEXT($F3093)),"",I3093*$F3093))</f>
        <v/>
      </c>
      <c r="K3093" s="33" t="n"/>
      <c r="L3093" s="33">
        <f>IF(K3093="", "", IF(OR(ISTEXT(K3093),ISTEXT($F3093)),"",K3093*$F3093))</f>
        <v/>
      </c>
      <c r="M3093" s="30">
        <f>IF(OR(H3093="",H3093=0),"",IF(K3093="",IF(J3093="","",IF(OR(ISTEXT(J3093),ISTEXT(H3093)),"",J3093/H3093)),IF(OR(ISTEXT(L3093),ISTEXT(H3093)),"",L3093/H3093)))</f>
        <v/>
      </c>
    </row>
    <row r="3094" ht="13.35" customHeight="1" s="162">
      <c r="B3094" s="307" t="n"/>
      <c r="C3094" s="307" t="n"/>
      <c r="E3094" s="307" t="n"/>
      <c r="F3094" s="32" t="n"/>
      <c r="G3094" s="33">
        <f>IF(F3094="", "", IF(OR(ISTEXT(H3094),ISTEXT(F3094)),"",H3094/F3094))</f>
        <v/>
      </c>
      <c r="H3094" s="33" t="n"/>
      <c r="I3094" s="33" t="n"/>
      <c r="J3094" s="33">
        <f>IF(I3094="", "", IF(OR(ISTEXT(I3094),ISTEXT($F3094)),"",I3094*$F3094))</f>
        <v/>
      </c>
      <c r="K3094" s="33" t="n"/>
      <c r="L3094" s="33">
        <f>IF(K3094="", "", IF(OR(ISTEXT(K3094),ISTEXT($F3094)),"",K3094*$F3094))</f>
        <v/>
      </c>
      <c r="M3094" s="30">
        <f>IF(OR(H3094="",H3094=0),"",IF(K3094="",IF(J3094="","",IF(OR(ISTEXT(J3094),ISTEXT(H3094)),"",J3094/H3094)),IF(OR(ISTEXT(L3094),ISTEXT(H3094)),"",L3094/H3094)))</f>
        <v/>
      </c>
    </row>
    <row r="3095" ht="13.35" customHeight="1" s="162">
      <c r="B3095" s="307" t="n"/>
      <c r="C3095" s="307" t="n"/>
      <c r="E3095" s="307" t="n"/>
      <c r="F3095" s="32" t="n"/>
      <c r="G3095" s="33">
        <f>IF(F3095="", "", IF(OR(ISTEXT(H3095),ISTEXT(F3095)),"",H3095/F3095))</f>
        <v/>
      </c>
      <c r="H3095" s="33" t="n"/>
      <c r="I3095" s="33" t="n"/>
      <c r="J3095" s="33">
        <f>IF(I3095="", "", IF(OR(ISTEXT(I3095),ISTEXT($F3095)),"",I3095*$F3095))</f>
        <v/>
      </c>
      <c r="K3095" s="33" t="n"/>
      <c r="L3095" s="33">
        <f>IF(K3095="", "", IF(OR(ISTEXT(K3095),ISTEXT($F3095)),"",K3095*$F3095))</f>
        <v/>
      </c>
      <c r="M3095" s="30">
        <f>IF(OR(H3095="",H3095=0),"",IF(K3095="",IF(J3095="","",IF(OR(ISTEXT(J3095),ISTEXT(H3095)),"",J3095/H3095)),IF(OR(ISTEXT(L3095),ISTEXT(H3095)),"",L3095/H3095)))</f>
        <v/>
      </c>
    </row>
    <row r="3096" ht="13.35" customHeight="1" s="162">
      <c r="B3096" s="307" t="n"/>
      <c r="C3096" s="307" t="n"/>
      <c r="E3096" s="307" t="n"/>
      <c r="F3096" s="32" t="n"/>
      <c r="G3096" s="33">
        <f>IF(F3096="", "", IF(OR(ISTEXT(H3096),ISTEXT(F3096)),"",H3096/F3096))</f>
        <v/>
      </c>
      <c r="H3096" s="33" t="n"/>
      <c r="I3096" s="33" t="n"/>
      <c r="J3096" s="33">
        <f>IF(I3096="", "", IF(OR(ISTEXT(I3096),ISTEXT($F3096)),"",I3096*$F3096))</f>
        <v/>
      </c>
      <c r="K3096" s="33" t="n"/>
      <c r="L3096" s="33">
        <f>IF(K3096="", "", IF(OR(ISTEXT(K3096),ISTEXT($F3096)),"",K3096*$F3096))</f>
        <v/>
      </c>
      <c r="M3096" s="30">
        <f>IF(OR(H3096="",H3096=0),"",IF(K3096="",IF(J3096="","",IF(OR(ISTEXT(J3096),ISTEXT(H3096)),"",J3096/H3096)),IF(OR(ISTEXT(L3096),ISTEXT(H3096)),"",L3096/H3096)))</f>
        <v/>
      </c>
    </row>
    <row r="3097" ht="13.35" customHeight="1" s="162">
      <c r="B3097" s="307" t="n"/>
      <c r="C3097" s="307" t="n"/>
      <c r="E3097" s="307" t="n"/>
      <c r="F3097" s="32" t="n"/>
      <c r="G3097" s="33">
        <f>IF(F3097="", "", IF(OR(ISTEXT(H3097),ISTEXT(F3097)),"",H3097/F3097))</f>
        <v/>
      </c>
      <c r="H3097" s="33" t="n"/>
      <c r="I3097" s="33" t="n"/>
      <c r="J3097" s="33">
        <f>IF(I3097="", "", IF(OR(ISTEXT(I3097),ISTEXT($F3097)),"",I3097*$F3097))</f>
        <v/>
      </c>
      <c r="K3097" s="33" t="n"/>
      <c r="L3097" s="33">
        <f>IF(K3097="", "", IF(OR(ISTEXT(K3097),ISTEXT($F3097)),"",K3097*$F3097))</f>
        <v/>
      </c>
      <c r="M3097" s="30">
        <f>IF(OR(H3097="",H3097=0),"",IF(K3097="",IF(J3097="","",IF(OR(ISTEXT(J3097),ISTEXT(H3097)),"",J3097/H3097)),IF(OR(ISTEXT(L3097),ISTEXT(H3097)),"",L3097/H3097)))</f>
        <v/>
      </c>
    </row>
    <row r="3098" ht="13.35" customHeight="1" s="162">
      <c r="B3098" s="307" t="n"/>
      <c r="C3098" s="307" t="n"/>
      <c r="E3098" s="307" t="n"/>
      <c r="F3098" s="32" t="n"/>
      <c r="G3098" s="33">
        <f>IF(F3098="", "", IF(OR(ISTEXT(H3098),ISTEXT(F3098)),"",H3098/F3098))</f>
        <v/>
      </c>
      <c r="H3098" s="33" t="n"/>
      <c r="I3098" s="33" t="n"/>
      <c r="J3098" s="33">
        <f>IF(I3098="", "", IF(OR(ISTEXT(I3098),ISTEXT($F3098)),"",I3098*$F3098))</f>
        <v/>
      </c>
      <c r="K3098" s="33" t="n"/>
      <c r="L3098" s="33">
        <f>IF(K3098="", "", IF(OR(ISTEXT(K3098),ISTEXT($F3098)),"",K3098*$F3098))</f>
        <v/>
      </c>
      <c r="M3098" s="30">
        <f>IF(OR(H3098="",H3098=0),"",IF(K3098="",IF(J3098="","",IF(OR(ISTEXT(J3098),ISTEXT(H3098)),"",J3098/H3098)),IF(OR(ISTEXT(L3098),ISTEXT(H3098)),"",L3098/H3098)))</f>
        <v/>
      </c>
    </row>
    <row r="3099" ht="13.35" customHeight="1" s="162">
      <c r="B3099" s="307" t="n"/>
      <c r="C3099" s="307" t="n"/>
      <c r="E3099" s="307" t="n"/>
      <c r="F3099" s="32" t="n"/>
      <c r="G3099" s="33">
        <f>IF(F3099="", "", IF(OR(ISTEXT(H3099),ISTEXT(F3099)),"",H3099/F3099))</f>
        <v/>
      </c>
      <c r="H3099" s="33" t="n"/>
      <c r="I3099" s="33" t="n"/>
      <c r="J3099" s="33">
        <f>IF(I3099="", "", IF(OR(ISTEXT(I3099),ISTEXT($F3099)),"",I3099*$F3099))</f>
        <v/>
      </c>
      <c r="K3099" s="33" t="n"/>
      <c r="L3099" s="33">
        <f>IF(K3099="", "", IF(OR(ISTEXT(K3099),ISTEXT($F3099)),"",K3099*$F3099))</f>
        <v/>
      </c>
      <c r="M3099" s="30">
        <f>IF(OR(H3099="",H3099=0),"",IF(K3099="",IF(J3099="","",IF(OR(ISTEXT(J3099),ISTEXT(H3099)),"",J3099/H3099)),IF(OR(ISTEXT(L3099),ISTEXT(H3099)),"",L3099/H3099)))</f>
        <v/>
      </c>
    </row>
    <row r="3100" ht="13.35" customHeight="1" s="162">
      <c r="B3100" s="307" t="n"/>
      <c r="C3100" s="307" t="n"/>
      <c r="E3100" s="307" t="n"/>
      <c r="F3100" s="32" t="n"/>
      <c r="G3100" s="33">
        <f>IF(F3100="", "", IF(OR(ISTEXT(H3100),ISTEXT(F3100)),"",H3100/F3100))</f>
        <v/>
      </c>
      <c r="H3100" s="33" t="n"/>
      <c r="I3100" s="33" t="n"/>
      <c r="J3100" s="33">
        <f>IF(I3100="", "", IF(OR(ISTEXT(I3100),ISTEXT($F3100)),"",I3100*$F3100))</f>
        <v/>
      </c>
      <c r="K3100" s="33" t="n"/>
      <c r="L3100" s="33">
        <f>IF(K3100="", "", IF(OR(ISTEXT(K3100),ISTEXT($F3100)),"",K3100*$F3100))</f>
        <v/>
      </c>
      <c r="M3100" s="30">
        <f>IF(OR(H3100="",H3100=0),"",IF(K3100="",IF(J3100="","",IF(OR(ISTEXT(J3100),ISTEXT(H3100)),"",J3100/H3100)),IF(OR(ISTEXT(L3100),ISTEXT(H3100)),"",L3100/H3100)))</f>
        <v/>
      </c>
    </row>
    <row r="3101" ht="13.35" customHeight="1" s="162">
      <c r="B3101" s="307" t="n"/>
      <c r="C3101" s="307" t="n"/>
      <c r="E3101" s="307" t="n"/>
      <c r="F3101" s="32" t="n"/>
      <c r="G3101" s="33">
        <f>IF(F3101="", "", IF(OR(ISTEXT(H3101),ISTEXT(F3101)),"",H3101/F3101))</f>
        <v/>
      </c>
      <c r="H3101" s="33" t="n"/>
      <c r="I3101" s="33" t="n"/>
      <c r="J3101" s="33">
        <f>IF(I3101="", "", IF(OR(ISTEXT(I3101),ISTEXT($F3101)),"",I3101*$F3101))</f>
        <v/>
      </c>
      <c r="K3101" s="33" t="n"/>
      <c r="L3101" s="33">
        <f>IF(K3101="", "", IF(OR(ISTEXT(K3101),ISTEXT($F3101)),"",K3101*$F3101))</f>
        <v/>
      </c>
      <c r="M3101" s="30">
        <f>IF(OR(H3101="",H3101=0),"",IF(K3101="",IF(J3101="","",IF(OR(ISTEXT(J3101),ISTEXT(H3101)),"",J3101/H3101)),IF(OR(ISTEXT(L3101),ISTEXT(H3101)),"",L3101/H3101)))</f>
        <v/>
      </c>
    </row>
    <row r="3102" ht="13.35" customHeight="1" s="162">
      <c r="B3102" s="307" t="n"/>
      <c r="C3102" s="307" t="n"/>
      <c r="E3102" s="307" t="n"/>
      <c r="F3102" s="32" t="n"/>
      <c r="G3102" s="33">
        <f>IF(F3102="", "", IF(OR(ISTEXT(H3102),ISTEXT(F3102)),"",H3102/F3102))</f>
        <v/>
      </c>
      <c r="H3102" s="33" t="n"/>
      <c r="I3102" s="33" t="n"/>
      <c r="J3102" s="33">
        <f>IF(I3102="", "", IF(OR(ISTEXT(I3102),ISTEXT($F3102)),"",I3102*$F3102))</f>
        <v/>
      </c>
      <c r="K3102" s="33" t="n"/>
      <c r="L3102" s="33">
        <f>IF(K3102="", "", IF(OR(ISTEXT(K3102),ISTEXT($F3102)),"",K3102*$F3102))</f>
        <v/>
      </c>
      <c r="M3102" s="30">
        <f>IF(OR(H3102="",H3102=0),"",IF(K3102="",IF(J3102="","",IF(OR(ISTEXT(J3102),ISTEXT(H3102)),"",J3102/H3102)),IF(OR(ISTEXT(L3102),ISTEXT(H3102)),"",L3102/H3102)))</f>
        <v/>
      </c>
    </row>
    <row r="3103" ht="13.35" customHeight="1" s="162">
      <c r="B3103" s="307" t="n"/>
      <c r="C3103" s="307" t="n"/>
      <c r="E3103" s="307" t="n"/>
      <c r="F3103" s="32" t="n"/>
      <c r="G3103" s="33">
        <f>IF(F3103="", "", IF(OR(ISTEXT(H3103),ISTEXT(F3103)),"",H3103/F3103))</f>
        <v/>
      </c>
      <c r="H3103" s="33" t="n"/>
      <c r="I3103" s="33" t="n"/>
      <c r="J3103" s="33">
        <f>IF(I3103="", "", IF(OR(ISTEXT(I3103),ISTEXT($F3103)),"",I3103*$F3103))</f>
        <v/>
      </c>
      <c r="K3103" s="33" t="n"/>
      <c r="L3103" s="33">
        <f>IF(K3103="", "", IF(OR(ISTEXT(K3103),ISTEXT($F3103)),"",K3103*$F3103))</f>
        <v/>
      </c>
      <c r="M3103" s="30">
        <f>IF(OR(H3103="",H3103=0),"",IF(K3103="",IF(J3103="","",IF(OR(ISTEXT(J3103),ISTEXT(H3103)),"",J3103/H3103)),IF(OR(ISTEXT(L3103),ISTEXT(H3103)),"",L3103/H3103)))</f>
        <v/>
      </c>
    </row>
    <row r="3104" ht="13.35" customHeight="1" s="162">
      <c r="B3104" s="307" t="n"/>
      <c r="C3104" s="307" t="n"/>
      <c r="E3104" s="307" t="n"/>
      <c r="F3104" s="32" t="n"/>
      <c r="G3104" s="33">
        <f>IF(F3104="", "", IF(OR(ISTEXT(H3104),ISTEXT(F3104)),"",H3104/F3104))</f>
        <v/>
      </c>
      <c r="H3104" s="33" t="n"/>
      <c r="I3104" s="33" t="n"/>
      <c r="J3104" s="33">
        <f>IF(I3104="", "", IF(OR(ISTEXT(I3104),ISTEXT($F3104)),"",I3104*$F3104))</f>
        <v/>
      </c>
      <c r="K3104" s="33" t="n"/>
      <c r="L3104" s="33">
        <f>IF(K3104="", "", IF(OR(ISTEXT(K3104),ISTEXT($F3104)),"",K3104*$F3104))</f>
        <v/>
      </c>
      <c r="M3104" s="30">
        <f>IF(OR(H3104="",H3104=0),"",IF(K3104="",IF(J3104="","",IF(OR(ISTEXT(J3104),ISTEXT(H3104)),"",J3104/H3104)),IF(OR(ISTEXT(L3104),ISTEXT(H3104)),"",L3104/H3104)))</f>
        <v/>
      </c>
    </row>
    <row r="3105" ht="13.35" customHeight="1" s="162">
      <c r="B3105" s="307" t="n"/>
      <c r="C3105" s="307" t="n"/>
      <c r="E3105" s="307" t="n"/>
      <c r="F3105" s="32" t="n"/>
      <c r="G3105" s="33">
        <f>IF(F3105="", "", IF(OR(ISTEXT(H3105),ISTEXT(F3105)),"",H3105/F3105))</f>
        <v/>
      </c>
      <c r="H3105" s="33" t="n"/>
      <c r="I3105" s="33" t="n"/>
      <c r="J3105" s="33">
        <f>IF(I3105="", "", IF(OR(ISTEXT(I3105),ISTEXT($F3105)),"",I3105*$F3105))</f>
        <v/>
      </c>
      <c r="K3105" s="33" t="n"/>
      <c r="L3105" s="33">
        <f>IF(K3105="", "", IF(OR(ISTEXT(K3105),ISTEXT($F3105)),"",K3105*$F3105))</f>
        <v/>
      </c>
      <c r="M3105" s="30">
        <f>IF(OR(H3105="",H3105=0),"",IF(K3105="",IF(J3105="","",IF(OR(ISTEXT(J3105),ISTEXT(H3105)),"",J3105/H3105)),IF(OR(ISTEXT(L3105),ISTEXT(H3105)),"",L3105/H3105)))</f>
        <v/>
      </c>
    </row>
    <row r="3106" ht="13.35" customHeight="1" s="162">
      <c r="B3106" s="307" t="n"/>
      <c r="C3106" s="307" t="n"/>
      <c r="E3106" s="307" t="n"/>
      <c r="F3106" s="32" t="n"/>
      <c r="G3106" s="33">
        <f>IF(F3106="", "", IF(OR(ISTEXT(H3106),ISTEXT(F3106)),"",H3106/F3106))</f>
        <v/>
      </c>
      <c r="H3106" s="33" t="n"/>
      <c r="I3106" s="33" t="n"/>
      <c r="J3106" s="33">
        <f>IF(I3106="", "", IF(OR(ISTEXT(I3106),ISTEXT($F3106)),"",I3106*$F3106))</f>
        <v/>
      </c>
      <c r="K3106" s="33" t="n"/>
      <c r="L3106" s="33">
        <f>IF(K3106="", "", IF(OR(ISTEXT(K3106),ISTEXT($F3106)),"",K3106*$F3106))</f>
        <v/>
      </c>
      <c r="M3106" s="30">
        <f>IF(OR(H3106="",H3106=0),"",IF(K3106="",IF(J3106="","",IF(OR(ISTEXT(J3106),ISTEXT(H3106)),"",J3106/H3106)),IF(OR(ISTEXT(L3106),ISTEXT(H3106)),"",L3106/H3106)))</f>
        <v/>
      </c>
    </row>
    <row r="3107" ht="13.35" customHeight="1" s="162">
      <c r="B3107" s="307" t="n"/>
      <c r="C3107" s="307" t="n"/>
      <c r="E3107" s="307" t="n"/>
      <c r="F3107" s="32" t="n"/>
      <c r="G3107" s="33">
        <f>IF(F3107="", "", IF(OR(ISTEXT(H3107),ISTEXT(F3107)),"",H3107/F3107))</f>
        <v/>
      </c>
      <c r="H3107" s="33" t="n"/>
      <c r="I3107" s="33" t="n"/>
      <c r="J3107" s="33">
        <f>IF(I3107="", "", IF(OR(ISTEXT(I3107),ISTEXT($F3107)),"",I3107*$F3107))</f>
        <v/>
      </c>
      <c r="K3107" s="33" t="n"/>
      <c r="L3107" s="33">
        <f>IF(K3107="", "", IF(OR(ISTEXT(K3107),ISTEXT($F3107)),"",K3107*$F3107))</f>
        <v/>
      </c>
      <c r="M3107" s="30">
        <f>IF(OR(H3107="",H3107=0),"",IF(K3107="",IF(J3107="","",IF(OR(ISTEXT(J3107),ISTEXT(H3107)),"",J3107/H3107)),IF(OR(ISTEXT(L3107),ISTEXT(H3107)),"",L3107/H3107)))</f>
        <v/>
      </c>
    </row>
    <row r="3108" ht="13.35" customHeight="1" s="162">
      <c r="B3108" s="307" t="n"/>
      <c r="C3108" s="307" t="n"/>
      <c r="E3108" s="307" t="n"/>
      <c r="F3108" s="32" t="n"/>
      <c r="G3108" s="33">
        <f>IF(F3108="", "", IF(OR(ISTEXT(H3108),ISTEXT(F3108)),"",H3108/F3108))</f>
        <v/>
      </c>
      <c r="H3108" s="33" t="n"/>
      <c r="I3108" s="33" t="n"/>
      <c r="J3108" s="33">
        <f>IF(I3108="", "", IF(OR(ISTEXT(I3108),ISTEXT($F3108)),"",I3108*$F3108))</f>
        <v/>
      </c>
      <c r="K3108" s="33" t="n"/>
      <c r="L3108" s="33">
        <f>IF(K3108="", "", IF(OR(ISTEXT(K3108),ISTEXT($F3108)),"",K3108*$F3108))</f>
        <v/>
      </c>
      <c r="M3108" s="30">
        <f>IF(OR(H3108="",H3108=0),"",IF(K3108="",IF(J3108="","",IF(OR(ISTEXT(J3108),ISTEXT(H3108)),"",J3108/H3108)),IF(OR(ISTEXT(L3108),ISTEXT(H3108)),"",L3108/H3108)))</f>
        <v/>
      </c>
    </row>
    <row r="3109" ht="13.35" customHeight="1" s="162">
      <c r="B3109" s="307" t="n"/>
      <c r="C3109" s="307" t="n"/>
      <c r="E3109" s="307" t="n"/>
      <c r="F3109" s="32" t="n"/>
      <c r="G3109" s="33">
        <f>IF(F3109="", "", IF(OR(ISTEXT(H3109),ISTEXT(F3109)),"",H3109/F3109))</f>
        <v/>
      </c>
      <c r="H3109" s="33" t="n"/>
      <c r="I3109" s="33" t="n"/>
      <c r="J3109" s="33">
        <f>IF(I3109="", "", IF(OR(ISTEXT(I3109),ISTEXT($F3109)),"",I3109*$F3109))</f>
        <v/>
      </c>
      <c r="K3109" s="33" t="n"/>
      <c r="L3109" s="33">
        <f>IF(K3109="", "", IF(OR(ISTEXT(K3109),ISTEXT($F3109)),"",K3109*$F3109))</f>
        <v/>
      </c>
      <c r="M3109" s="30">
        <f>IF(OR(H3109="",H3109=0),"",IF(K3109="",IF(J3109="","",IF(OR(ISTEXT(J3109),ISTEXT(H3109)),"",J3109/H3109)),IF(OR(ISTEXT(L3109),ISTEXT(H3109)),"",L3109/H3109)))</f>
        <v/>
      </c>
    </row>
    <row r="3110" ht="13.35" customHeight="1" s="162">
      <c r="B3110" s="307" t="n"/>
      <c r="C3110" s="307" t="n"/>
      <c r="E3110" s="307" t="n"/>
      <c r="F3110" s="32" t="n"/>
      <c r="G3110" s="33">
        <f>IF(F3110="", "", IF(OR(ISTEXT(H3110),ISTEXT(F3110)),"",H3110/F3110))</f>
        <v/>
      </c>
      <c r="H3110" s="33" t="n"/>
      <c r="I3110" s="33" t="n"/>
      <c r="J3110" s="33">
        <f>IF(I3110="", "", IF(OR(ISTEXT(I3110),ISTEXT($F3110)),"",I3110*$F3110))</f>
        <v/>
      </c>
      <c r="K3110" s="33" t="n"/>
      <c r="L3110" s="33">
        <f>IF(K3110="", "", IF(OR(ISTEXT(K3110),ISTEXT($F3110)),"",K3110*$F3110))</f>
        <v/>
      </c>
      <c r="M3110" s="30">
        <f>IF(OR(H3110="",H3110=0),"",IF(K3110="",IF(J3110="","",IF(OR(ISTEXT(J3110),ISTEXT(H3110)),"",J3110/H3110)),IF(OR(ISTEXT(L3110),ISTEXT(H3110)),"",L3110/H3110)))</f>
        <v/>
      </c>
    </row>
    <row r="3111" ht="13.35" customHeight="1" s="162">
      <c r="B3111" s="307" t="n"/>
      <c r="C3111" s="307" t="n"/>
      <c r="E3111" s="307" t="n"/>
      <c r="F3111" s="32" t="n"/>
      <c r="G3111" s="33">
        <f>IF(F3111="", "", IF(OR(ISTEXT(H3111),ISTEXT(F3111)),"",H3111/F3111))</f>
        <v/>
      </c>
      <c r="H3111" s="33" t="n"/>
      <c r="I3111" s="33" t="n"/>
      <c r="J3111" s="33">
        <f>IF(I3111="", "", IF(OR(ISTEXT(I3111),ISTEXT($F3111)),"",I3111*$F3111))</f>
        <v/>
      </c>
      <c r="K3111" s="33" t="n"/>
      <c r="L3111" s="33">
        <f>IF(K3111="", "", IF(OR(ISTEXT(K3111),ISTEXT($F3111)),"",K3111*$F3111))</f>
        <v/>
      </c>
      <c r="M3111" s="30">
        <f>IF(OR(H3111="",H3111=0),"",IF(K3111="",IF(J3111="","",IF(OR(ISTEXT(J3111),ISTEXT(H3111)),"",J3111/H3111)),IF(OR(ISTEXT(L3111),ISTEXT(H3111)),"",L3111/H3111)))</f>
        <v/>
      </c>
    </row>
    <row r="3112" ht="13.35" customHeight="1" s="162">
      <c r="B3112" s="307" t="n"/>
      <c r="C3112" s="307" t="n"/>
      <c r="E3112" s="307" t="n"/>
      <c r="F3112" s="32" t="n"/>
      <c r="G3112" s="33">
        <f>IF(F3112="", "", IF(OR(ISTEXT(H3112),ISTEXT(F3112)),"",H3112/F3112))</f>
        <v/>
      </c>
      <c r="H3112" s="33" t="n"/>
      <c r="I3112" s="33" t="n"/>
      <c r="J3112" s="33">
        <f>IF(I3112="", "", IF(OR(ISTEXT(I3112),ISTEXT($F3112)),"",I3112*$F3112))</f>
        <v/>
      </c>
      <c r="K3112" s="33" t="n"/>
      <c r="L3112" s="33">
        <f>IF(K3112="", "", IF(OR(ISTEXT(K3112),ISTEXT($F3112)),"",K3112*$F3112))</f>
        <v/>
      </c>
      <c r="M3112" s="30">
        <f>IF(OR(H3112="",H3112=0),"",IF(K3112="",IF(J3112="","",IF(OR(ISTEXT(J3112),ISTEXT(H3112)),"",J3112/H3112)),IF(OR(ISTEXT(L3112),ISTEXT(H3112)),"",L3112/H3112)))</f>
        <v/>
      </c>
    </row>
    <row r="3113" ht="13.35" customHeight="1" s="162">
      <c r="B3113" s="307" t="n"/>
      <c r="C3113" s="307" t="n"/>
      <c r="E3113" s="307" t="n"/>
      <c r="F3113" s="32" t="n"/>
      <c r="G3113" s="33">
        <f>IF(F3113="", "", IF(OR(ISTEXT(H3113),ISTEXT(F3113)),"",H3113/F3113))</f>
        <v/>
      </c>
      <c r="H3113" s="33" t="n"/>
      <c r="I3113" s="33" t="n"/>
      <c r="J3113" s="33">
        <f>IF(I3113="", "", IF(OR(ISTEXT(I3113),ISTEXT($F3113)),"",I3113*$F3113))</f>
        <v/>
      </c>
      <c r="K3113" s="33" t="n"/>
      <c r="L3113" s="33">
        <f>IF(K3113="", "", IF(OR(ISTEXT(K3113),ISTEXT($F3113)),"",K3113*$F3113))</f>
        <v/>
      </c>
      <c r="M3113" s="30">
        <f>IF(OR(H3113="",H3113=0),"",IF(K3113="",IF(J3113="","",IF(OR(ISTEXT(J3113),ISTEXT(H3113)),"",J3113/H3113)),IF(OR(ISTEXT(L3113),ISTEXT(H3113)),"",L3113/H3113)))</f>
        <v/>
      </c>
    </row>
    <row r="3114" ht="13.35" customHeight="1" s="162">
      <c r="B3114" s="42" t="n"/>
      <c r="C3114" s="231" t="inlineStr">
        <is>
          <t>Subtotal (this page)</t>
        </is>
      </c>
      <c r="D3114" s="159" t="n"/>
      <c r="E3114" s="42" t="n"/>
      <c r="F3114" s="42" t="n"/>
      <c r="G3114" s="43" t="n"/>
      <c r="H3114" s="43">
        <f>IF(SUM(H3076:H3113)=0,"",SUM(H3076:H3113))</f>
        <v/>
      </c>
      <c r="I3114" s="43" t="n"/>
      <c r="J3114" s="43">
        <f>IF(SUM(J3076:J3113)=0,"",SUM(J3076:J3113))</f>
        <v/>
      </c>
      <c r="K3114" s="43" t="n"/>
      <c r="L3114" s="43">
        <f>IF(SUM(L3076:L3113)=0,"",SUM(L3076:L3113))</f>
        <v/>
      </c>
      <c r="M3114" s="35">
        <f>IF(OR(H3114="",H3114=0),"",IF(L3114="",IF(J3114="","",IF(OR(ISTEXT(J3114),ISTEXT(H3114)),"",J3114/H3114)),IF(OR(ISTEXT(L3114),ISTEXT(H3114)),"",L3114/H3114)))</f>
        <v/>
      </c>
    </row>
    <row r="3115" ht="13.35" customHeight="1" s="162">
      <c r="B3115" s="188" t="inlineStr">
        <is>
          <t>Return Air Inlets (cont.)</t>
        </is>
      </c>
      <c r="C3115" s="174" t="n"/>
      <c r="D3115" s="174" t="n"/>
      <c r="E3115" s="174" t="n"/>
      <c r="F3115" s="173" t="n"/>
      <c r="G3115" s="233" t="inlineStr">
        <is>
          <t>Design VEL</t>
        </is>
      </c>
      <c r="H3115" s="194" t="inlineStr">
        <is>
          <t>Design CFM</t>
        </is>
      </c>
      <c r="I3115" s="188" t="inlineStr">
        <is>
          <t>Initial</t>
        </is>
      </c>
      <c r="J3115" s="173" t="n"/>
      <c r="K3115" s="188" t="inlineStr">
        <is>
          <t>Final</t>
        </is>
      </c>
      <c r="L3115" s="173" t="n"/>
      <c r="M3115" s="188" t="inlineStr">
        <is>
          <t>%</t>
        </is>
      </c>
    </row>
    <row r="3116" ht="13.35" customHeight="1" s="162">
      <c r="B3116" s="153" t="inlineStr">
        <is>
          <t>No.</t>
        </is>
      </c>
      <c r="C3116" s="188" t="inlineStr">
        <is>
          <t>Area Served</t>
        </is>
      </c>
      <c r="D3116" s="188" t="inlineStr">
        <is>
          <t>Type</t>
        </is>
      </c>
      <c r="E3116" s="188" t="inlineStr">
        <is>
          <t>Size</t>
        </is>
      </c>
      <c r="F3116" s="188" t="inlineStr">
        <is>
          <t>Ak</t>
        </is>
      </c>
      <c r="G3116" s="440" t="n"/>
      <c r="H3116" s="440" t="n"/>
      <c r="I3116" s="188" t="inlineStr">
        <is>
          <t>VEL</t>
        </is>
      </c>
      <c r="J3116" s="188" t="inlineStr">
        <is>
          <t>CFM</t>
        </is>
      </c>
      <c r="K3116" s="188" t="inlineStr">
        <is>
          <t>VEL</t>
        </is>
      </c>
      <c r="L3116" s="188" t="inlineStr">
        <is>
          <t>CFM</t>
        </is>
      </c>
      <c r="M3116" s="440" t="n"/>
    </row>
    <row r="3117" ht="13.35" customHeight="1" s="162">
      <c r="B3117" s="31" t="n"/>
      <c r="C3117" s="31" t="n"/>
      <c r="E3117" s="31" t="n"/>
      <c r="F3117" s="32" t="n"/>
      <c r="G3117" s="33">
        <f>IF(F3117="", "", IF(OR(ISTEXT(H3117),ISTEXT(F3117)),"",H3117/F3117))</f>
        <v/>
      </c>
      <c r="H3117" s="33" t="n"/>
      <c r="I3117" s="33" t="n"/>
      <c r="J3117" s="33">
        <f>IF(I3117="", "", IF(OR(ISTEXT(I3117),ISTEXT($F3117)),"",I3117*$F3117))</f>
        <v/>
      </c>
      <c r="K3117" s="33" t="n"/>
      <c r="L3117" s="33">
        <f>IF(K3117="", "", IF(OR(ISTEXT(K3117),ISTEXT($F3117)),"",K3117*$F3117))</f>
        <v/>
      </c>
      <c r="M3117" s="30">
        <f>IF(OR(H3117="",H3117=0),"",IF(K3117="",IF(J3117="","",IF(OR(ISTEXT(J3117),ISTEXT(H3117)),"",J3117/H3117)),IF(OR(ISTEXT(L3117),ISTEXT(H3117)),"",L3117/H3117)))</f>
        <v/>
      </c>
    </row>
    <row r="3118" ht="13.35" customHeight="1" s="162">
      <c r="B3118" s="31" t="n"/>
      <c r="C3118" s="31" t="n"/>
      <c r="E3118" s="31" t="n"/>
      <c r="F3118" s="32" t="n"/>
      <c r="G3118" s="33">
        <f>IF(F3118="", "", IF(OR(ISTEXT(H3118),ISTEXT(F3118)),"",H3118/F3118))</f>
        <v/>
      </c>
      <c r="H3118" s="33" t="n"/>
      <c r="I3118" s="33" t="n"/>
      <c r="J3118" s="33">
        <f>IF(I3118="", "", IF(OR(ISTEXT(I3118),ISTEXT($F3118)),"",I3118*$F3118))</f>
        <v/>
      </c>
      <c r="K3118" s="33" t="n"/>
      <c r="L3118" s="33">
        <f>IF(K3118="", "", IF(OR(ISTEXT(K3118),ISTEXT($F3118)),"",K3118*$F3118))</f>
        <v/>
      </c>
      <c r="M3118" s="30">
        <f>IF(OR(H3118="",H3118=0),"",IF(K3118="",IF(J3118="","",IF(OR(ISTEXT(J3118),ISTEXT(H3118)),"",J3118/H3118)),IF(OR(ISTEXT(L3118),ISTEXT(H3118)),"",L3118/H3118)))</f>
        <v/>
      </c>
    </row>
    <row r="3119" ht="13.35" customHeight="1" s="162">
      <c r="B3119" s="31" t="n"/>
      <c r="C3119" s="31" t="n"/>
      <c r="E3119" s="31" t="n"/>
      <c r="F3119" s="32" t="n"/>
      <c r="G3119" s="33">
        <f>IF(F3119="", "", IF(OR(ISTEXT(H3119),ISTEXT(F3119)),"",H3119/F3119))</f>
        <v/>
      </c>
      <c r="H3119" s="33" t="n"/>
      <c r="I3119" s="33" t="n"/>
      <c r="J3119" s="33">
        <f>IF(I3119="", "", IF(OR(ISTEXT(I3119),ISTEXT($F3119)),"",I3119*$F3119))</f>
        <v/>
      </c>
      <c r="K3119" s="33" t="n"/>
      <c r="L3119" s="33">
        <f>IF(K3119="", "", IF(OR(ISTEXT(K3119),ISTEXT($F3119)),"",K3119*$F3119))</f>
        <v/>
      </c>
      <c r="M3119" s="30">
        <f>IF(OR(H3119="",H3119=0),"",IF(K3119="",IF(J3119="","",IF(OR(ISTEXT(J3119),ISTEXT(H3119)),"",J3119/H3119)),IF(OR(ISTEXT(L3119),ISTEXT(H3119)),"",L3119/H3119)))</f>
        <v/>
      </c>
    </row>
    <row r="3120" ht="13.35" customHeight="1" s="162">
      <c r="B3120" s="31" t="n"/>
      <c r="C3120" s="31" t="n"/>
      <c r="E3120" s="31" t="n"/>
      <c r="F3120" s="32" t="n"/>
      <c r="G3120" s="33">
        <f>IF(F3120="", "", IF(OR(ISTEXT(H3120),ISTEXT(F3120)),"",H3120/F3120))</f>
        <v/>
      </c>
      <c r="H3120" s="33" t="n"/>
      <c r="I3120" s="33" t="n"/>
      <c r="J3120" s="33">
        <f>IF(I3120="", "", IF(OR(ISTEXT(I3120),ISTEXT($F3120)),"",I3120*$F3120))</f>
        <v/>
      </c>
      <c r="K3120" s="33" t="n"/>
      <c r="L3120" s="33">
        <f>IF(K3120="", "", IF(OR(ISTEXT(K3120),ISTEXT($F3120)),"",K3120*$F3120))</f>
        <v/>
      </c>
      <c r="M3120" s="30">
        <f>IF(OR(H3120="",H3120=0),"",IF(K3120="",IF(J3120="","",IF(OR(ISTEXT(J3120),ISTEXT(H3120)),"",J3120/H3120)),IF(OR(ISTEXT(L3120),ISTEXT(H3120)),"",L3120/H3120)))</f>
        <v/>
      </c>
    </row>
    <row r="3121" ht="13.35" customHeight="1" s="162">
      <c r="B3121" s="42" t="n"/>
      <c r="C3121" s="231" t="inlineStr">
        <is>
          <t>Subtotal (this page)</t>
        </is>
      </c>
      <c r="D3121" s="159" t="n"/>
      <c r="E3121" s="42" t="n"/>
      <c r="F3121" s="42" t="n"/>
      <c r="G3121" s="43" t="n"/>
      <c r="H3121" s="43">
        <f>IF(SUM(H3117:H3120)=0,"",SUM(H3117:H3120))</f>
        <v/>
      </c>
      <c r="I3121" s="42" t="n"/>
      <c r="J3121" s="43">
        <f>IF(SUM(J3117:J3120)=0,"",SUM(J3117:J3120))</f>
        <v/>
      </c>
      <c r="K3121" s="42" t="n"/>
      <c r="L3121" s="43">
        <f>IF(SUM(L3117:L3120)=0,"",SUM(L3117:L3120))</f>
        <v/>
      </c>
      <c r="M3121" s="35">
        <f>IF(OR(H3121="",H3121=0),"",IF(L3121="",IF(J3121="","",IF(OR(ISTEXT(J3121),ISTEXT(H3121)),"",J3121/H3121)),IF(OR(ISTEXT(L3121),ISTEXT(H3121)),"",L3121/H3121)))</f>
        <v/>
      </c>
    </row>
    <row r="3122" ht="13.35" customHeight="1" s="162">
      <c r="B3122" s="188" t="inlineStr">
        <is>
          <t>Remarks (cont.)</t>
        </is>
      </c>
      <c r="C3122" s="173" t="n"/>
      <c r="D3122" s="154" t="n"/>
      <c r="E3122" s="174" t="n"/>
      <c r="F3122" s="174" t="n"/>
      <c r="G3122" s="174" t="n"/>
      <c r="H3122" s="174" t="n"/>
      <c r="I3122" s="174" t="n"/>
      <c r="J3122" s="174" t="n"/>
      <c r="K3122" s="174" t="n"/>
      <c r="L3122" s="174" t="n"/>
      <c r="M3122" s="173" t="n"/>
    </row>
    <row r="3123" ht="13.35" customHeight="1" s="162">
      <c r="B3123" s="154" t="n"/>
      <c r="C3123" s="174" t="n"/>
      <c r="D3123" s="174" t="n"/>
      <c r="E3123" s="174" t="n"/>
      <c r="F3123" s="174" t="n"/>
      <c r="G3123" s="174" t="n"/>
      <c r="H3123" s="174" t="n"/>
      <c r="I3123" s="174" t="n"/>
      <c r="J3123" s="174" t="n"/>
      <c r="K3123" s="174" t="n"/>
      <c r="L3123" s="174" t="n"/>
      <c r="M3123" s="173" t="n"/>
    </row>
    <row r="3124" ht="13.35" customHeight="1" s="162">
      <c r="B3124" s="200" t="inlineStr">
        <is>
          <t>System</t>
        </is>
      </c>
      <c r="C3124" s="403" t="n"/>
      <c r="D3124" s="209">
        <f>IF('{Equipment Data Entry}'!B37="","",'{Equipment Data Entry}'!B37)</f>
        <v/>
      </c>
      <c r="E3124" s="418" t="n"/>
      <c r="F3124" s="403" t="n"/>
      <c r="G3124" s="200" t="inlineStr">
        <is>
          <t>Service</t>
        </is>
      </c>
      <c r="H3124" s="403" t="n"/>
      <c r="I3124" s="210">
        <f>IF('{Equipment Data Entry}'!C37="","",'{Equipment Data Entry}'!C37)</f>
        <v/>
      </c>
      <c r="J3124" s="418" t="n"/>
      <c r="K3124" s="418" t="n"/>
      <c r="L3124" s="418" t="n"/>
      <c r="M3124" s="403" t="n"/>
    </row>
    <row r="3125" ht="13.35" customHeight="1" s="162">
      <c r="B3125" s="422" t="n"/>
      <c r="C3125" s="423" t="n"/>
      <c r="D3125" s="422" t="n"/>
      <c r="E3125" s="424" t="n"/>
      <c r="F3125" s="423" t="n"/>
      <c r="G3125" s="422" t="n"/>
      <c r="H3125" s="423" t="n"/>
      <c r="I3125" s="422" t="n"/>
      <c r="J3125" s="424" t="n"/>
      <c r="K3125" s="424" t="n"/>
      <c r="L3125" s="424" t="n"/>
      <c r="M3125" s="423" t="n"/>
    </row>
    <row r="3126" ht="13.35" customHeight="1" s="162">
      <c r="B3126" s="425" t="inlineStr">
        <is>
          <t>Drive Type:</t>
        </is>
      </c>
      <c r="D3126" s="426" t="n"/>
      <c r="E3126" s="425" t="inlineStr">
        <is>
          <t>Rotation – Design:</t>
        </is>
      </c>
      <c r="G3126" s="426" t="n"/>
      <c r="I3126" s="425" t="inlineStr">
        <is>
          <t>Actual:</t>
        </is>
      </c>
      <c r="J3126" s="426" t="n"/>
    </row>
    <row r="3127" ht="13.35" customHeight="1" s="162">
      <c r="B3127" s="200" t="inlineStr">
        <is>
          <t>Unit Data</t>
        </is>
      </c>
      <c r="C3127" s="400" t="n"/>
      <c r="D3127" s="400" t="n"/>
      <c r="E3127" s="400" t="n"/>
      <c r="F3127" s="400" t="n"/>
      <c r="G3127" s="401" t="n"/>
      <c r="I3127" s="200" t="inlineStr">
        <is>
          <t>Design and Performance Data</t>
        </is>
      </c>
      <c r="J3127" s="400" t="n"/>
      <c r="K3127" s="400" t="n"/>
      <c r="L3127" s="401" t="n"/>
      <c r="M3127" s="283" t="n"/>
    </row>
    <row r="3128" ht="13.35" customHeight="1" s="162">
      <c r="B3128" s="199" t="inlineStr">
        <is>
          <t>Manufacturer</t>
        </is>
      </c>
      <c r="C3128" s="401" t="n"/>
      <c r="D3128" s="204">
        <f>IF('{Equipment Data Entry}'!E37="","",'{Equipment Data Entry}'!E37)</f>
        <v/>
      </c>
      <c r="E3128" s="400" t="n"/>
      <c r="F3128" s="400" t="n"/>
      <c r="G3128" s="401" t="n"/>
      <c r="I3128" s="199" t="inlineStr">
        <is>
          <t>Design Criteria</t>
        </is>
      </c>
      <c r="J3128" s="401" t="n"/>
      <c r="K3128" s="199" t="inlineStr">
        <is>
          <t>Design</t>
        </is>
      </c>
      <c r="L3128" s="199" t="inlineStr">
        <is>
          <t>Actual</t>
        </is>
      </c>
    </row>
    <row r="3129" ht="13.35" customHeight="1" s="162">
      <c r="B3129" s="199" t="inlineStr">
        <is>
          <t>Model Number</t>
        </is>
      </c>
      <c r="C3129" s="401" t="n"/>
      <c r="D3129" s="204">
        <f>IF('{Equipment Data Entry}'!F37="","",'{Equipment Data Entry}'!F37)</f>
        <v/>
      </c>
      <c r="E3129" s="400" t="n"/>
      <c r="F3129" s="400" t="n"/>
      <c r="G3129" s="401" t="n"/>
      <c r="I3129" s="199" t="inlineStr">
        <is>
          <t>Total Airflow</t>
        </is>
      </c>
      <c r="J3129" s="401" t="n"/>
      <c r="K3129" s="24">
        <f>H3163</f>
        <v/>
      </c>
      <c r="L3129" s="24">
        <f>L3163</f>
        <v/>
      </c>
      <c r="M3129" s="22">
        <f>IF(OR(L3129="",K3129="",K3129=0),"",IF(OR(ISTEXT(L3129),ISTEXT(K3129)),"",L3129/K3129))</f>
        <v/>
      </c>
    </row>
    <row r="3130" ht="13.35" customHeight="1" s="162">
      <c r="B3130" s="199" t="inlineStr">
        <is>
          <t>Serial Number</t>
        </is>
      </c>
      <c r="C3130" s="401" t="n"/>
      <c r="D3130" s="204" t="n"/>
      <c r="E3130" s="400" t="n"/>
      <c r="F3130" s="400" t="n"/>
      <c r="G3130" s="401" t="n"/>
      <c r="I3130" s="199" t="inlineStr">
        <is>
          <t>Outside Airflow</t>
        </is>
      </c>
      <c r="J3130" s="401" t="n"/>
      <c r="K3130" s="24">
        <f>IF(N(H3171)=0,"",H3171)</f>
        <v/>
      </c>
      <c r="L3130" s="24">
        <f>L3171</f>
        <v/>
      </c>
      <c r="M3130" s="22">
        <f>IF(OR(L3130="",K3130="",K3130=0),"",IF(OR(ISTEXT(L3130),ISTEXT(K3130)),"",L3130/K3130))</f>
        <v/>
      </c>
    </row>
    <row r="3131" ht="13.35" customHeight="1" s="162">
      <c r="B3131" s="199" t="inlineStr">
        <is>
          <t>Area Served</t>
        </is>
      </c>
      <c r="C3131" s="401" t="n"/>
      <c r="D3131" s="204">
        <f>I3124</f>
        <v/>
      </c>
      <c r="E3131" s="400" t="n"/>
      <c r="F3131" s="400" t="n"/>
      <c r="G3131" s="401" t="n"/>
      <c r="I3131" s="199" t="inlineStr">
        <is>
          <t>Return Airflow</t>
        </is>
      </c>
      <c r="J3131" s="401" t="n"/>
      <c r="K3131" s="24">
        <f>IF(K3129="","",IF(ISTEXT(K3129),"",K3129-N(K3130)))</f>
        <v/>
      </c>
      <c r="L3131" s="24">
        <f>IF(L3129="","",IF(ISTEXT(L3129),"",L3129-N(L3130)))</f>
        <v/>
      </c>
    </row>
    <row r="3132" ht="13.35" customHeight="1" s="162">
      <c r="B3132" s="199" t="inlineStr">
        <is>
          <t>Location</t>
        </is>
      </c>
      <c r="C3132" s="401" t="n"/>
      <c r="D3132" s="204">
        <f>IF('{Equipment Data Entry}'!D37="","",'{Equipment Data Entry}'!D37)</f>
        <v/>
      </c>
      <c r="E3132" s="400" t="n"/>
      <c r="F3132" s="400" t="n"/>
      <c r="G3132" s="401" t="n"/>
      <c r="I3132" s="199" t="inlineStr">
        <is>
          <t>Unit ESP</t>
        </is>
      </c>
      <c r="J3132" s="401" t="n"/>
      <c r="K3132" s="71">
        <f>IF('{Equipment Data Entry}'!H37="","",'{Equipment Data Entry}'!H37)</f>
        <v/>
      </c>
      <c r="L3132" s="29">
        <f>I3149</f>
        <v/>
      </c>
    </row>
    <row r="3133" ht="13.35" customHeight="1" s="162">
      <c r="I3133" s="199" t="inlineStr">
        <is>
          <t>Fan RPMs</t>
        </is>
      </c>
      <c r="J3133" s="401" t="n"/>
      <c r="K3133" s="24">
        <f>IF('{Equipment Data Entry}'!I37="","",'{Equipment Data Entry}'!I37)</f>
        <v/>
      </c>
      <c r="L3133" s="24">
        <f>IF(L3142="","",L3142)</f>
        <v/>
      </c>
    </row>
    <row r="3134" ht="13.35" customHeight="1" s="162">
      <c r="B3134" s="200" t="inlineStr">
        <is>
          <t>Motor Data</t>
        </is>
      </c>
      <c r="C3134" s="400" t="n"/>
      <c r="D3134" s="400" t="n"/>
      <c r="E3134" s="400" t="n"/>
      <c r="F3134" s="400" t="n"/>
      <c r="G3134" s="401" t="n"/>
      <c r="I3134" s="199" t="inlineStr">
        <is>
          <t>Filter Type/Size/Qty</t>
        </is>
      </c>
      <c r="J3134" s="400" t="n"/>
      <c r="K3134" s="401" t="n"/>
      <c r="L3134" s="24" t="n"/>
      <c r="M3134" s="401" t="n"/>
    </row>
    <row r="3135" ht="13.35" customHeight="1" s="162">
      <c r="B3135" s="199" t="inlineStr">
        <is>
          <t>Manufacturer</t>
        </is>
      </c>
      <c r="C3135" s="401" t="n"/>
      <c r="D3135" s="203" t="n"/>
      <c r="E3135" s="400" t="n"/>
      <c r="F3135" s="400" t="n"/>
      <c r="G3135" s="401" t="n"/>
      <c r="I3135" s="200" t="inlineStr">
        <is>
          <t>Drive Data</t>
        </is>
      </c>
      <c r="J3135" s="400" t="n"/>
      <c r="K3135" s="400" t="n"/>
      <c r="L3135" s="401" t="n"/>
    </row>
    <row r="3136" ht="13.35" customHeight="1" s="162">
      <c r="B3136" s="199" t="inlineStr">
        <is>
          <t>Horsepower</t>
        </is>
      </c>
      <c r="C3136" s="401" t="n"/>
      <c r="D3136" s="28">
        <f>IF('{Equipment Data Entry}'!G37="","",'{Equipment Data Entry}'!G37)</f>
        <v/>
      </c>
      <c r="E3136" s="21" t="inlineStr">
        <is>
          <t>RPM</t>
        </is>
      </c>
      <c r="F3136" s="24" t="n"/>
      <c r="G3136" s="199" t="inlineStr">
        <is>
          <t>SF</t>
        </is>
      </c>
      <c r="I3136" s="199" t="inlineStr">
        <is>
          <t>Motor sheave</t>
        </is>
      </c>
      <c r="J3136" s="400" t="n"/>
      <c r="K3136" s="24">
        <f>IF('{Equipment Data Entry}'!J37="","",'{Equipment Data Entry}'!J37)</f>
        <v/>
      </c>
      <c r="L3136" s="21" t="inlineStr">
        <is>
          <t>Bore</t>
        </is>
      </c>
      <c r="M3136" s="208"/>
    </row>
    <row r="3137" ht="13.35" customHeight="1" s="162">
      <c r="B3137" s="198">
        <f>IF('{Equipment Data Entry}'!N37="","",'{Equipment Data Entry}'!N37)</f>
        <v/>
      </c>
      <c r="C3137" s="198">
        <f>IF('{Equipment Data Entry}'!O37="","",'{Equipment Data Entry}'!O37)</f>
        <v/>
      </c>
      <c r="D3137" s="21" t="inlineStr">
        <is>
          <t>FLA</t>
        </is>
      </c>
      <c r="E3137" s="25" t="n"/>
      <c r="F3137" s="21" t="inlineStr">
        <is>
          <t>Frame</t>
        </is>
      </c>
      <c r="G3137" s="208" t="n"/>
      <c r="I3137" s="199" t="inlineStr">
        <is>
          <t>Fan pulley</t>
        </is>
      </c>
      <c r="J3137" s="400" t="n"/>
      <c r="K3137" s="24">
        <f>IF('{Equipment Data Entry}'!K37="","",'{Equipment Data Entry}'!K37)</f>
        <v/>
      </c>
      <c r="L3137" s="21" t="inlineStr">
        <is>
          <t>Bore</t>
        </is>
      </c>
      <c r="M3137" s="208"/>
    </row>
    <row r="3138" ht="13.35" customHeight="1" s="162">
      <c r="B3138" s="199" t="inlineStr">
        <is>
          <t>Corrected FLA</t>
        </is>
      </c>
      <c r="C3138" s="401" t="n"/>
      <c r="D3138" s="27">
        <f>IF(OR(E3139="",E3137="",B3137=""),"",IF(OR(ISTEXT(B3137),COUNT(E3139:G3139)=0,ISTEXT(E3137)),"",B3137/AVERAGE(E3139:G3139)*E3137))</f>
        <v/>
      </c>
      <c r="E3138" s="199" t="inlineStr">
        <is>
          <t>Estimated BHP</t>
        </is>
      </c>
      <c r="F3138" s="401" t="n"/>
      <c r="G3138" s="27">
        <f>IF(OR(COUNT(E3140:G3140)=0,IF(N(E3141)&gt;0,E3141,N(D3136))=0,IF(N(D3138)&gt;0,D3138,N(E3137))=0),"",IF(N(E3141)&gt;0,E3141,N(D3136))*AVERAGE(E3140:G3140)/IF(N(D3138)&gt;0,D3138,N(E3137)))</f>
        <v/>
      </c>
      <c r="I3138" s="199" t="inlineStr">
        <is>
          <t>Belt(s)</t>
        </is>
      </c>
      <c r="J3138" s="208">
        <f>IF('{Equipment Data Entry}'!L37="","",'{Equipment Data Entry}'!L37)</f>
        <v/>
      </c>
      <c r="K3138" s="199" t="inlineStr">
        <is>
          <t>C to C</t>
        </is>
      </c>
      <c r="L3138" s="64">
        <f>IF('{Equipment Data Entry}'!M37="","",'{Equipment Data Entry}'!M37)</f>
        <v/>
      </c>
    </row>
    <row r="3139" ht="13.35" customHeight="1" s="162">
      <c r="B3139" s="199" t="inlineStr">
        <is>
          <t>Measured Voltage</t>
        </is>
      </c>
      <c r="C3139" s="400" t="n"/>
      <c r="D3139" s="401" t="n"/>
      <c r="E3139" s="24" t="n"/>
      <c r="F3139" s="24" t="n"/>
      <c r="G3139" s="24" t="n"/>
      <c r="I3139" s="199" t="inlineStr">
        <is>
          <t>Final Settings</t>
        </is>
      </c>
      <c r="J3139" s="400" t="n"/>
      <c r="K3139" s="401" t="n"/>
      <c r="L3139" s="24" t="n"/>
      <c r="M3139" s="401" t="n"/>
    </row>
    <row r="3140" ht="13.35" customHeight="1" s="162">
      <c r="B3140" s="199" t="inlineStr">
        <is>
          <t>Measured Amperage</t>
        </is>
      </c>
      <c r="C3140" s="400" t="n"/>
      <c r="D3140" s="401" t="n"/>
      <c r="E3140" s="25" t="n"/>
      <c r="F3140" s="25" t="n"/>
      <c r="G3140" s="25" t="n"/>
      <c r="I3140" s="205" t="inlineStr">
        <is>
          <t>RPM Data</t>
        </is>
      </c>
      <c r="J3140" s="401" t="n"/>
      <c r="K3140" s="205" t="inlineStr">
        <is>
          <t>Initial</t>
        </is>
      </c>
      <c r="L3140" s="205" t="inlineStr">
        <is>
          <t>Final</t>
        </is>
      </c>
    </row>
    <row r="3141" ht="13.35" customHeight="1" s="162">
      <c r="B3141" s="199" t="inlineStr">
        <is>
          <t>Motor HP (nameplate)</t>
        </is>
      </c>
      <c r="C3141" s="400"/>
      <c r="D3141" s="401"/>
      <c r="E3141" s="24"/>
      <c r="F3141" s="24"/>
      <c r="G3141" s="24"/>
      <c r="I3141" s="199" t="inlineStr">
        <is>
          <t>Motor RPM</t>
        </is>
      </c>
      <c r="J3141" s="401" t="n"/>
      <c r="K3141" s="24" t="n"/>
      <c r="L3141" s="24" t="n"/>
    </row>
    <row r="3142" ht="13.35" customHeight="1" s="162">
      <c r="B3142" s="200" t="inlineStr">
        <is>
          <t>Static Pressure Profile (in. w.g.)</t>
        </is>
      </c>
      <c r="C3142" s="400" t="n"/>
      <c r="D3142" s="400" t="n"/>
      <c r="E3142" s="400" t="n"/>
      <c r="F3142" s="400" t="n"/>
      <c r="G3142" s="401" t="n"/>
      <c r="I3142" s="199" t="inlineStr">
        <is>
          <t>Fan RPM</t>
        </is>
      </c>
      <c r="J3142" s="401" t="n"/>
      <c r="K3142" s="24" t="n"/>
      <c r="L3142" s="24" t="n"/>
    </row>
    <row r="3143" ht="13.35" customHeight="1" s="162">
      <c r="B3143" s="490">
        <f>IFERROR(INDEX('{Dropdowns}'!$AI$2:$AO$7,MATCH($D$3146,'{Dropdowns}'!$AH$2:$AH$7,0),1),"")</f>
        <v/>
      </c>
      <c r="C3143" s="490">
        <f>IFERROR(INDEX('{Dropdowns}'!$AI$2:$AO$7,MATCH($D$3146,'{Dropdowns}'!$AH$2:$AH$7,0),2),"")</f>
        <v/>
      </c>
      <c r="D3143" s="490">
        <f>IFERROR(INDEX('{Dropdowns}'!$AI$2:$AO$7,MATCH($D$3146,'{Dropdowns}'!$AH$2:$AH$7,0),3),"")</f>
        <v/>
      </c>
      <c r="E3143" s="490">
        <f>IFERROR(INDEX('{Dropdowns}'!$AI$2:$AO$7,MATCH($D$3146,'{Dropdowns}'!$AH$2:$AH$7,0),4),"")</f>
        <v/>
      </c>
      <c r="F3143" s="490">
        <f>IFERROR(INDEX('{Dropdowns}'!$AI$2:$AO$7,MATCH($D$3146,'{Dropdowns}'!$AH$2:$AH$7,0),5),"")</f>
        <v/>
      </c>
      <c r="G3143" s="490">
        <f>IFERROR(INDEX('{Dropdowns}'!$AI$2:$AO$7,MATCH($D$3146,'{Dropdowns}'!$AH$2:$AH$7,0),6),"")</f>
        <v/>
      </c>
      <c r="H3143" s="490">
        <f>IFERROR(INDEX('{Dropdowns}'!$AI$2:$AO$7,MATCH($D$3146,'{Dropdowns}'!$AH$2:$AH$7,0),7),"")</f>
        <v/>
      </c>
      <c r="I3143" s="199" t="inlineStr">
        <is>
          <t>VSD Frequency</t>
        </is>
      </c>
      <c r="J3143" s="401" t="n"/>
      <c r="K3143" s="66" t="n"/>
      <c r="L3143" s="66" t="n"/>
    </row>
    <row r="3144" ht="13.35" customHeight="1" s="162">
      <c r="B3144" s="492"/>
      <c r="C3144" s="492"/>
      <c r="D3144" s="492"/>
      <c r="E3144" s="492"/>
      <c r="F3144" s="492"/>
      <c r="G3144" s="492"/>
      <c r="H3144" s="492"/>
      <c r="I3144" s="199" t="inlineStr">
        <is>
          <t>OA Damper Position</t>
        </is>
      </c>
      <c r="J3144" s="400" t="n"/>
      <c r="K3144" s="401" t="n"/>
      <c r="L3144" s="56" t="n"/>
      <c r="Q3144">
        <f>IF(B3144="","",B3144)</f>
        <v/>
      </c>
      <c r="R3144">
        <f>IF(C3143="—",Q3144,IF(C3144="","",C3144))</f>
        <v/>
      </c>
      <c r="S3144">
        <f>IF(D3143="—",R3144,IF(D3144="","",D3144))</f>
        <v/>
      </c>
      <c r="T3144">
        <f>IF(E3143="—",S3144,IF(E3144="","",E3144))</f>
        <v/>
      </c>
      <c r="U3144">
        <f>IF(F3143="—",T3144,IF(F3144="","",F3144))</f>
        <v/>
      </c>
      <c r="V3144">
        <f>IF(G3143="—",U3144,IF(G3144="","",G3144))</f>
        <v/>
      </c>
      <c r="W3144">
        <f>IFERROR(MATCH("Fan",$C$3143:$H$3143,0),"")</f>
        <v/>
      </c>
      <c r="X3144">
        <f>IF(W3144="","",INDEX(P3146:U3146,W3144))</f>
        <v/>
      </c>
      <c r="Y3144">
        <f>IF(W3144="","",INDEX(Q3145:V3145,W3144))</f>
        <v/>
      </c>
    </row>
    <row r="3145" ht="13.35" customHeight="1" s="162">
      <c r="B3145" s="491" t="inlineStr">
        <is>
          <t>Δ</t>
        </is>
      </c>
      <c r="C3145" s="498">
        <f>IF(OR(C3143="—",C3144="",Q3144=""),"",IF(OR(ISTEXT(C3144),ISTEXT(Q3144)),"","Δ "&amp;TEXT(C3144-Q3144,"0.00")))</f>
        <v/>
      </c>
      <c r="D3145" s="498">
        <f>IF(OR(D3143="—",D3144="",R3144=""),"",IF(OR(ISTEXT(D3144),ISTEXT(R3144)),"","Δ "&amp;TEXT(D3144-R3144,"0.00")))</f>
        <v/>
      </c>
      <c r="E3145" s="498">
        <f>IF(OR(E3143="—",E3144="",S3144=""),"",IF(OR(ISTEXT(E3144),ISTEXT(S3144)),"","Δ "&amp;TEXT(E3144-S3144,"0.00")))</f>
        <v/>
      </c>
      <c r="F3145" s="498">
        <f>IF(OR(F3143="—",F3144="",T3144=""),"",IF(OR(ISTEXT(F3144),ISTEXT(T3144)),"","Δ "&amp;TEXT(F3144-T3144,"0.00")))</f>
        <v/>
      </c>
      <c r="G3145" s="498">
        <f>IF(OR(G3143="—",G3144="",U3144=""),"",IF(OR(ISTEXT(G3144),ISTEXT(U3144)),"","Δ "&amp;TEXT(G3144-U3144,"0.00")))</f>
        <v/>
      </c>
      <c r="H3145" s="498">
        <f>IF(OR(H3143="—",H3144="",V3144=""),"",IF(OR(ISTEXT(H3144),ISTEXT(V3144)),"","Δ "&amp;TEXT(H3144-V3144,"0.00")))</f>
        <v/>
      </c>
      <c r="Q3145">
        <f>IF(OR(C3144="",ISTEXT(C3144)),R3145,C3144)</f>
        <v/>
      </c>
      <c r="R3145">
        <f>IF(OR(D3144="",ISTEXT(D3144)),S3145,D3144)</f>
        <v/>
      </c>
      <c r="S3145">
        <f>IF(OR(E3144="",ISTEXT(E3144)),T3145,E3144)</f>
        <v/>
      </c>
      <c r="T3145">
        <f>IF(OR(F3144="",ISTEXT(F3144)),U3145,F3144)</f>
        <v/>
      </c>
      <c r="U3145">
        <f>IF(OR(G3144="",ISTEXT(G3144)),V3145,G3144)</f>
        <v/>
      </c>
      <c r="V3145">
        <f>IF(OR(H3144="",ISTEXT(H3144)),"",H3144)</f>
        <v/>
      </c>
    </row>
    <row r="3146" ht="13.35" customHeight="1" s="162">
      <c r="B3146" s="425" t="inlineStr">
        <is>
          <t>Unit type:</t>
        </is>
      </c>
      <c r="D3146" s="522" t="inlineStr">
        <is>
          <t>RTU</t>
        </is>
      </c>
      <c r="E3146" s="414" t="n"/>
      <c r="F3146" s="494" t="inlineStr">
        <is>
          <t>Airflow left to right. Δ = this reading minus the one before it; in. w.g.</t>
        </is>
      </c>
      <c r="P3146">
        <f>IF(B3144="","",B3144)</f>
        <v/>
      </c>
      <c r="Q3146">
        <f>IF(C3144="",P3146,C3144)</f>
        <v/>
      </c>
      <c r="R3146">
        <f>IF(D3144="",Q3146,D3144)</f>
        <v/>
      </c>
      <c r="S3146">
        <f>IF(E3144="",R3146,E3144)</f>
        <v/>
      </c>
      <c r="T3146">
        <f>IF(F3144="",S3146,F3144)</f>
        <v/>
      </c>
      <c r="U3146">
        <f>IF(G3144="",T3146,G3144)</f>
        <v/>
      </c>
      <c r="V3146">
        <f>IF(H3144="",U3146,H3144)</f>
        <v/>
      </c>
    </row>
    <row r="3147" ht="13.35" customHeight="1" s="162">
      <c r="B3147" s="500" t="inlineStr">
        <is>
          <t>Fan inlet</t>
        </is>
      </c>
      <c r="D3147" s="501">
        <f>IF(X3144="","",X3144)</f>
        <v/>
      </c>
      <c r="F3147" s="500" t="inlineStr">
        <is>
          <t>Discharge</t>
        </is>
      </c>
      <c r="I3147" s="501">
        <f>IF(V3146="","",V3146)</f>
        <v/>
      </c>
    </row>
    <row r="3148" ht="13.35" customHeight="1" s="162"/>
    <row r="3149" ht="13.35" customHeight="1" s="162">
      <c r="B3149" s="500" t="inlineStr">
        <is>
          <t>Fan TSP</t>
        </is>
      </c>
      <c r="E3149" s="501">
        <f>IF(OR(X3144="",Y3144=""),"",IF(OR(ISTEXT(X3144),ISTEXT(Y3144)),"",Y3144-X3144))</f>
        <v/>
      </c>
      <c r="F3149" s="500" t="inlineStr">
        <is>
          <t>ESP</t>
        </is>
      </c>
      <c r="I3149" s="501">
        <f>IF(OR(B3144="",V3146=""),"",IF(OR(ISTEXT(B3144),ISTEXT(V3146)),"",V3146-B3144))</f>
        <v/>
      </c>
      <c r="J3149" s="500" t="inlineStr">
        <is>
          <t>Unit ΔP (inlet → fan)</t>
        </is>
      </c>
      <c r="M3149" s="501">
        <f>IF(OR(B3144="",X3144=""),"",IF(OR(ISTEXT(B3144),ISTEXT(X3144)),"",X3144-B3144))</f>
        <v/>
      </c>
    </row>
    <row r="3150" ht="13.35" customHeight="1" s="162">
      <c r="B3150" s="437" t="inlineStr">
        <is>
          <t>Instrument:</t>
        </is>
      </c>
      <c r="C3150" s="13" t="n"/>
      <c r="D3150" s="502" t="n"/>
      <c r="E3150" s="503" t="n"/>
      <c r="F3150" s="503" t="n"/>
      <c r="G3150" s="437" t="inlineStr">
        <is>
          <t>Ak basis / notes:</t>
        </is>
      </c>
      <c r="H3150" s="13" t="n"/>
      <c r="I3150" s="504" t="n"/>
      <c r="J3150" s="503" t="n"/>
      <c r="K3150" s="503" t="n"/>
      <c r="L3150" s="503" t="n"/>
      <c r="M3150" s="503" t="n"/>
    </row>
    <row r="3151" ht="13.35" customHeight="1" s="162">
      <c r="B3151" s="188" t="inlineStr">
        <is>
          <t>Supply Air Diffuser / Outlet Airflow</t>
        </is>
      </c>
      <c r="C3151" s="174" t="n"/>
      <c r="D3151" s="174" t="n"/>
      <c r="E3151" s="174" t="n"/>
      <c r="F3151" s="173" t="n"/>
      <c r="G3151" s="233" t="inlineStr">
        <is>
          <t>Design VEL</t>
        </is>
      </c>
      <c r="H3151" s="194" t="inlineStr">
        <is>
          <t>Design CFM</t>
        </is>
      </c>
      <c r="I3151" s="188" t="inlineStr">
        <is>
          <t>Initial</t>
        </is>
      </c>
      <c r="J3151" s="173" t="n"/>
      <c r="K3151" s="188" t="inlineStr">
        <is>
          <t>Final</t>
        </is>
      </c>
      <c r="L3151" s="173" t="n"/>
      <c r="M3151" s="188" t="inlineStr">
        <is>
          <t>%</t>
        </is>
      </c>
    </row>
    <row r="3152" ht="13.35" customHeight="1" s="162">
      <c r="B3152" s="153" t="inlineStr">
        <is>
          <t>No.</t>
        </is>
      </c>
      <c r="C3152" s="188" t="inlineStr">
        <is>
          <t>Area Served</t>
        </is>
      </c>
      <c r="D3152" s="188" t="inlineStr">
        <is>
          <t>Type</t>
        </is>
      </c>
      <c r="E3152" s="188" t="inlineStr">
        <is>
          <t>Size</t>
        </is>
      </c>
      <c r="F3152" s="188" t="inlineStr">
        <is>
          <t>Ak</t>
        </is>
      </c>
      <c r="G3152" s="440" t="n"/>
      <c r="H3152" s="440" t="n"/>
      <c r="I3152" s="188" t="inlineStr">
        <is>
          <t>VEL</t>
        </is>
      </c>
      <c r="J3152" s="188" t="inlineStr">
        <is>
          <t>CFM</t>
        </is>
      </c>
      <c r="K3152" s="188" t="inlineStr">
        <is>
          <t>VEL</t>
        </is>
      </c>
      <c r="L3152" s="188" t="inlineStr">
        <is>
          <t>CFM</t>
        </is>
      </c>
      <c r="M3152" s="440" t="n"/>
    </row>
    <row r="3153" ht="13.35" customHeight="1" s="162">
      <c r="B3153" s="307" t="n"/>
      <c r="C3153" s="307" t="n"/>
      <c r="E3153" s="307" t="n"/>
      <c r="F3153" s="32" t="n"/>
      <c r="G3153" s="33">
        <f>IF(F3153="", "", IF(OR(ISTEXT(H3153),ISTEXT(F3153)),"",H3153/F3153))</f>
        <v/>
      </c>
      <c r="H3153" s="33" t="n"/>
      <c r="I3153" s="33" t="n"/>
      <c r="J3153" s="33">
        <f>IF(I3153="", "", IF(OR(ISTEXT(I3153),ISTEXT($F3153)),"",I3153*$F3153))</f>
        <v/>
      </c>
      <c r="K3153" s="33" t="n"/>
      <c r="L3153" s="33">
        <f>IF(K3153="", "", IF(OR(ISTEXT(K3153),ISTEXT($F3153)),"",K3153*$F3153))</f>
        <v/>
      </c>
      <c r="M3153" s="30">
        <f>IF(OR(H3153="",H3153=0),"",IF(K3153="",IF(J3153="","",IF(OR(ISTEXT(J3153),ISTEXT(H3153)),"",J3153/H3153)),IF(OR(ISTEXT(L3153),ISTEXT(H3153)),"",L3153/H3153)))</f>
        <v/>
      </c>
    </row>
    <row r="3154" ht="13.35" customHeight="1" s="162">
      <c r="B3154" s="307" t="n"/>
      <c r="C3154" s="307" t="n"/>
      <c r="E3154" s="307" t="n"/>
      <c r="F3154" s="32" t="n"/>
      <c r="G3154" s="33">
        <f>IF(F3154="", "", IF(OR(ISTEXT(H3154),ISTEXT(F3154)),"",H3154/F3154))</f>
        <v/>
      </c>
      <c r="H3154" s="33" t="n"/>
      <c r="I3154" s="33" t="n"/>
      <c r="J3154" s="33">
        <f>IF(I3154="", "", IF(OR(ISTEXT(I3154),ISTEXT($F3154)),"",I3154*$F3154))</f>
        <v/>
      </c>
      <c r="K3154" s="33" t="n"/>
      <c r="L3154" s="33">
        <f>IF(K3154="", "", IF(OR(ISTEXT(K3154),ISTEXT($F3154)),"",K3154*$F3154))</f>
        <v/>
      </c>
      <c r="M3154" s="30">
        <f>IF(OR(H3154="",H3154=0),"",IF(K3154="",IF(J3154="","",IF(OR(ISTEXT(J3154),ISTEXT(H3154)),"",J3154/H3154)),IF(OR(ISTEXT(L3154),ISTEXT(H3154)),"",L3154/H3154)))</f>
        <v/>
      </c>
    </row>
    <row r="3155" ht="13.35" customHeight="1" s="162">
      <c r="B3155" s="307" t="n"/>
      <c r="C3155" s="307" t="n"/>
      <c r="E3155" s="307" t="n"/>
      <c r="F3155" s="32" t="n"/>
      <c r="G3155" s="33">
        <f>IF(F3155="", "", IF(OR(ISTEXT(H3155),ISTEXT(F3155)),"",H3155/F3155))</f>
        <v/>
      </c>
      <c r="H3155" s="33" t="n"/>
      <c r="I3155" s="33" t="n"/>
      <c r="J3155" s="33">
        <f>IF(I3155="", "", IF(OR(ISTEXT(I3155),ISTEXT($F3155)),"",I3155*$F3155))</f>
        <v/>
      </c>
      <c r="K3155" s="33" t="n"/>
      <c r="L3155" s="33">
        <f>IF(K3155="", "", IF(OR(ISTEXT(K3155),ISTEXT($F3155)),"",K3155*$F3155))</f>
        <v/>
      </c>
      <c r="M3155" s="30">
        <f>IF(OR(H3155="",H3155=0),"",IF(K3155="",IF(J3155="","",IF(OR(ISTEXT(J3155),ISTEXT(H3155)),"",J3155/H3155)),IF(OR(ISTEXT(L3155),ISTEXT(H3155)),"",L3155/H3155)))</f>
        <v/>
      </c>
    </row>
    <row r="3156" ht="13.35" customHeight="1" s="162">
      <c r="B3156" s="307" t="n"/>
      <c r="C3156" s="307" t="n"/>
      <c r="E3156" s="307" t="n"/>
      <c r="F3156" s="32" t="n"/>
      <c r="G3156" s="33">
        <f>IF(F3156="", "", IF(OR(ISTEXT(H3156),ISTEXT(F3156)),"",H3156/F3156))</f>
        <v/>
      </c>
      <c r="H3156" s="33" t="n"/>
      <c r="I3156" s="33" t="n"/>
      <c r="J3156" s="33">
        <f>IF(I3156="", "", IF(OR(ISTEXT(I3156),ISTEXT($F3156)),"",I3156*$F3156))</f>
        <v/>
      </c>
      <c r="K3156" s="33" t="n"/>
      <c r="L3156" s="33">
        <f>IF(K3156="", "", IF(OR(ISTEXT(K3156),ISTEXT($F3156)),"",K3156*$F3156))</f>
        <v/>
      </c>
      <c r="M3156" s="30">
        <f>IF(OR(H3156="",H3156=0),"",IF(K3156="",IF(J3156="","",IF(OR(ISTEXT(J3156),ISTEXT(H3156)),"",J3156/H3156)),IF(OR(ISTEXT(L3156),ISTEXT(H3156)),"",L3156/H3156)))</f>
        <v/>
      </c>
    </row>
    <row r="3157" ht="13.35" customHeight="1" s="162">
      <c r="B3157" s="307" t="n"/>
      <c r="C3157" s="307" t="n"/>
      <c r="E3157" s="307" t="n"/>
      <c r="F3157" s="32" t="n"/>
      <c r="G3157" s="33">
        <f>IF(F3157="", "", IF(OR(ISTEXT(H3157),ISTEXT(F3157)),"",H3157/F3157))</f>
        <v/>
      </c>
      <c r="H3157" s="33" t="n"/>
      <c r="I3157" s="33" t="n"/>
      <c r="J3157" s="33">
        <f>IF(I3157="", "", IF(OR(ISTEXT(I3157),ISTEXT($F3157)),"",I3157*$F3157))</f>
        <v/>
      </c>
      <c r="K3157" s="33" t="n"/>
      <c r="L3157" s="33">
        <f>IF(K3157="", "", IF(OR(ISTEXT(K3157),ISTEXT($F3157)),"",K3157*$F3157))</f>
        <v/>
      </c>
      <c r="M3157" s="30">
        <f>IF(OR(H3157="",H3157=0),"",IF(K3157="",IF(J3157="","",IF(OR(ISTEXT(J3157),ISTEXT(H3157)),"",J3157/H3157)),IF(OR(ISTEXT(L3157),ISTEXT(H3157)),"",L3157/H3157)))</f>
        <v/>
      </c>
    </row>
    <row r="3158" ht="13.35" customHeight="1" s="162">
      <c r="B3158" s="307" t="n"/>
      <c r="C3158" s="307" t="n"/>
      <c r="E3158" s="307" t="n"/>
      <c r="F3158" s="32" t="n"/>
      <c r="G3158" s="33">
        <f>IF(F3158="", "", IF(OR(ISTEXT(H3158),ISTEXT(F3158)),"",H3158/F3158))</f>
        <v/>
      </c>
      <c r="H3158" s="33" t="n"/>
      <c r="I3158" s="33" t="n"/>
      <c r="J3158" s="33">
        <f>IF(I3158="", "", IF(OR(ISTEXT(I3158),ISTEXT($F3158)),"",I3158*$F3158))</f>
        <v/>
      </c>
      <c r="K3158" s="33" t="n"/>
      <c r="L3158" s="33">
        <f>IF(K3158="", "", IF(OR(ISTEXT(K3158),ISTEXT($F3158)),"",K3158*$F3158))</f>
        <v/>
      </c>
      <c r="M3158" s="30">
        <f>IF(OR(H3158="",H3158=0),"",IF(K3158="",IF(J3158="","",IF(OR(ISTEXT(J3158),ISTEXT(H3158)),"",J3158/H3158)),IF(OR(ISTEXT(L3158),ISTEXT(H3158)),"",L3158/H3158)))</f>
        <v/>
      </c>
    </row>
    <row r="3159" ht="13.35" customHeight="1" s="162">
      <c r="B3159" s="307" t="n"/>
      <c r="C3159" s="307" t="n"/>
      <c r="E3159" s="307" t="n"/>
      <c r="F3159" s="32" t="n"/>
      <c r="G3159" s="33">
        <f>IF(F3159="", "", IF(OR(ISTEXT(H3159),ISTEXT(F3159)),"",H3159/F3159))</f>
        <v/>
      </c>
      <c r="H3159" s="33" t="n"/>
      <c r="I3159" s="33" t="n"/>
      <c r="J3159" s="33">
        <f>IF(I3159="", "", IF(OR(ISTEXT(I3159),ISTEXT($F3159)),"",I3159*$F3159))</f>
        <v/>
      </c>
      <c r="K3159" s="33" t="n"/>
      <c r="L3159" s="33">
        <f>IF(K3159="", "", IF(OR(ISTEXT(K3159),ISTEXT($F3159)),"",K3159*$F3159))</f>
        <v/>
      </c>
      <c r="M3159" s="30">
        <f>IF(OR(H3159="",H3159=0),"",IF(K3159="",IF(J3159="","",IF(OR(ISTEXT(J3159),ISTEXT(H3159)),"",J3159/H3159)),IF(OR(ISTEXT(L3159),ISTEXT(H3159)),"",L3159/H3159)))</f>
        <v/>
      </c>
    </row>
    <row r="3160" ht="13.35" customHeight="1" s="162">
      <c r="B3160" s="307" t="n"/>
      <c r="C3160" s="307" t="n"/>
      <c r="E3160" s="307" t="n"/>
      <c r="F3160" s="32" t="n"/>
      <c r="G3160" s="33">
        <f>IF(F3160="", "", IF(OR(ISTEXT(H3160),ISTEXT(F3160)),"",H3160/F3160))</f>
        <v/>
      </c>
      <c r="H3160" s="33" t="n"/>
      <c r="I3160" s="33" t="n"/>
      <c r="J3160" s="33">
        <f>IF(I3160="", "", IF(OR(ISTEXT(I3160),ISTEXT($F3160)),"",I3160*$F3160))</f>
        <v/>
      </c>
      <c r="K3160" s="33" t="n"/>
      <c r="L3160" s="33">
        <f>IF(K3160="", "", IF(OR(ISTEXT(K3160),ISTEXT($F3160)),"",K3160*$F3160))</f>
        <v/>
      </c>
      <c r="M3160" s="30">
        <f>IF(OR(H3160="",H3160=0),"",IF(K3160="",IF(J3160="","",IF(OR(ISTEXT(J3160),ISTEXT(H3160)),"",J3160/H3160)),IF(OR(ISTEXT(L3160),ISTEXT(H3160)),"",L3160/H3160)))</f>
        <v/>
      </c>
    </row>
    <row r="3161" ht="13.35" customHeight="1" s="162">
      <c r="B3161" s="307" t="n"/>
      <c r="C3161" s="307" t="n"/>
      <c r="E3161" s="307" t="n"/>
      <c r="F3161" s="32" t="n"/>
      <c r="G3161" s="33">
        <f>IF(F3161="", "", IF(OR(ISTEXT(H3161),ISTEXT(F3161)),"",H3161/F3161))</f>
        <v/>
      </c>
      <c r="H3161" s="33" t="n"/>
      <c r="I3161" s="33" t="n"/>
      <c r="J3161" s="33">
        <f>IF(I3161="", "", IF(OR(ISTEXT(I3161),ISTEXT($F3161)),"",I3161*$F3161))</f>
        <v/>
      </c>
      <c r="K3161" s="33" t="n"/>
      <c r="L3161" s="33">
        <f>IF(K3161="", "", IF(OR(ISTEXT(K3161),ISTEXT($F3161)),"",K3161*$F3161))</f>
        <v/>
      </c>
      <c r="M3161" s="30">
        <f>IF(OR(H3161="",H3161=0),"",IF(K3161="",IF(J3161="","",IF(OR(ISTEXT(J3161),ISTEXT(H3161)),"",J3161/H3161)),IF(OR(ISTEXT(L3161),ISTEXT(H3161)),"",L3161/H3161)))</f>
        <v/>
      </c>
    </row>
    <row r="3162" ht="13.35" customHeight="1" s="162">
      <c r="B3162" s="307" t="n"/>
      <c r="C3162" s="307" t="n"/>
      <c r="E3162" s="307" t="n"/>
      <c r="F3162" s="32" t="n"/>
      <c r="G3162" s="33">
        <f>IF(F3162="", "", IF(OR(ISTEXT(H3162),ISTEXT(F3162)),"",H3162/F3162))</f>
        <v/>
      </c>
      <c r="H3162" s="33" t="n"/>
      <c r="I3162" s="33" t="n"/>
      <c r="J3162" s="33">
        <f>IF(I3162="", "", IF(OR(ISTEXT(I3162),ISTEXT($F3162)),"",I3162*$F3162))</f>
        <v/>
      </c>
      <c r="K3162" s="33" t="n"/>
      <c r="L3162" s="33">
        <f>IF(K3162="", "", IF(OR(ISTEXT(K3162),ISTEXT($F3162)),"",K3162*$F3162))</f>
        <v/>
      </c>
      <c r="M3162" s="30">
        <f>IF(OR(H3162="",H3162=0),"",IF(K3162="",IF(J3162="","",IF(OR(ISTEXT(J3162),ISTEXT(H3162)),"",J3162/H3162)),IF(OR(ISTEXT(L3162),ISTEXT(H3162)),"",L3162/H3162)))</f>
        <v/>
      </c>
    </row>
    <row r="3163" ht="13.35" customHeight="1" s="162">
      <c r="B3163" s="42" t="n"/>
      <c r="C3163" s="231" t="inlineStr">
        <is>
          <t>Total</t>
        </is>
      </c>
      <c r="D3163" s="159" t="n"/>
      <c r="E3163" s="42" t="n"/>
      <c r="F3163" s="42" t="n"/>
      <c r="G3163" s="43" t="n"/>
      <c r="H3163" s="43">
        <f>IF(SUM(H3153:H3162)+SUM(H3180:H3217)=0,"",SUM(H3153:H3162)+SUM(H3180:H3217))</f>
        <v/>
      </c>
      <c r="I3163" s="43" t="n"/>
      <c r="J3163" s="43">
        <f>IF(SUM(J3153:J3162)+SUM(J3180:J3217)=0,"",SUM(J3153:J3162)+SUM(J3180:J3217))</f>
        <v/>
      </c>
      <c r="K3163" s="43" t="n"/>
      <c r="L3163" s="43">
        <f>IF(SUM(L3153:L3162)+SUM(L3180:L3217)=0,"",SUM(L3153:L3162)+SUM(L3180:L3217))</f>
        <v/>
      </c>
      <c r="M3163" s="35">
        <f>IF(OR(H3163="",H3163=0),"",IF(L3163="",IF(J3163="","",IF(OR(ISTEXT(J3163),ISTEXT(H3163)),"",J3163/H3163)),IF(OR(ISTEXT(L3163),ISTEXT(H3163)),"",L3163/H3163)))</f>
        <v/>
      </c>
    </row>
    <row r="3164" ht="13.35" customHeight="1" s="162">
      <c r="B3164" s="188" t="inlineStr">
        <is>
          <t>Return Air Register / Inlet Airflow</t>
        </is>
      </c>
      <c r="C3164" s="174" t="n"/>
      <c r="D3164" s="174" t="n"/>
      <c r="E3164" s="174" t="n"/>
      <c r="F3164" s="173" t="n"/>
      <c r="G3164" s="233" t="inlineStr">
        <is>
          <t>Design VEL</t>
        </is>
      </c>
      <c r="H3164" s="194" t="inlineStr">
        <is>
          <t>Design CFM</t>
        </is>
      </c>
      <c r="I3164" s="188" t="inlineStr">
        <is>
          <t>Initial</t>
        </is>
      </c>
      <c r="J3164" s="173" t="n"/>
      <c r="K3164" s="188" t="inlineStr">
        <is>
          <t>Final</t>
        </is>
      </c>
      <c r="L3164" s="173" t="n"/>
      <c r="M3164" s="188" t="inlineStr">
        <is>
          <t>%</t>
        </is>
      </c>
    </row>
    <row r="3165" ht="13.35" customHeight="1" s="162">
      <c r="B3165" s="153" t="inlineStr">
        <is>
          <t>No.</t>
        </is>
      </c>
      <c r="C3165" s="188" t="inlineStr">
        <is>
          <t>Area Served</t>
        </is>
      </c>
      <c r="D3165" s="188" t="inlineStr">
        <is>
          <t>Type</t>
        </is>
      </c>
      <c r="E3165" s="188" t="inlineStr">
        <is>
          <t>Size</t>
        </is>
      </c>
      <c r="F3165" s="188" t="inlineStr">
        <is>
          <t>Ak</t>
        </is>
      </c>
      <c r="G3165" s="440" t="n"/>
      <c r="H3165" s="440" t="n"/>
      <c r="I3165" s="188" t="inlineStr">
        <is>
          <t>VEL</t>
        </is>
      </c>
      <c r="J3165" s="188" t="inlineStr">
        <is>
          <t>CFM</t>
        </is>
      </c>
      <c r="K3165" s="188" t="inlineStr">
        <is>
          <t>VEL</t>
        </is>
      </c>
      <c r="L3165" s="188" t="inlineStr">
        <is>
          <t>CFM</t>
        </is>
      </c>
      <c r="M3165" s="440" t="n"/>
    </row>
    <row r="3166" ht="13.35" customHeight="1" s="162">
      <c r="B3166" s="31" t="n"/>
      <c r="C3166" s="31" t="n"/>
      <c r="E3166" s="31" t="n"/>
      <c r="F3166" s="32" t="n"/>
      <c r="G3166" s="33">
        <f>IF(F3166="", "", IF(OR(ISTEXT(H3166),ISTEXT(F3166)),"",H3166/F3166))</f>
        <v/>
      </c>
      <c r="H3166" s="33">
        <f>IF(H3163="","",IF(ISTEXT(H3163),"",H3163-N(H3171)))</f>
        <v/>
      </c>
      <c r="I3166" s="33" t="n"/>
      <c r="J3166" s="33">
        <f>IF(I3166="", "", IF(OR(ISTEXT(I3166),ISTEXT($F3166)),"",I3166*$F3166))</f>
        <v/>
      </c>
      <c r="K3166" s="33" t="n"/>
      <c r="L3166" s="33">
        <f>IF(L3171="","",IF(ISTEXT(L3163),"",L3163-N(L3171)))</f>
        <v/>
      </c>
      <c r="M3166" s="30">
        <f>IF(OR(H3166="",H3166=0),"",IF(K3166="",IF(J3166="","",IF(OR(ISTEXT(J3166),ISTEXT(H3166)),"",J3166/H3166)),IF(OR(ISTEXT(L3166),ISTEXT(H3166)),"",L3166/H3166)))</f>
        <v/>
      </c>
    </row>
    <row r="3167" ht="13.35" customHeight="1" s="162">
      <c r="B3167" s="31" t="n"/>
      <c r="C3167" s="31" t="n"/>
      <c r="E3167" s="31" t="n"/>
      <c r="F3167" s="32" t="n"/>
      <c r="G3167" s="33">
        <f>IF(F3167="", "", IF(OR(ISTEXT(H3167),ISTEXT(F3167)),"",H3167/F3167))</f>
        <v/>
      </c>
      <c r="H3167" s="33" t="n"/>
      <c r="I3167" s="33" t="n"/>
      <c r="J3167" s="33">
        <f>IF(I3167="", "", IF(OR(ISTEXT(I3167),ISTEXT($F3167)),"",I3167*$F3167))</f>
        <v/>
      </c>
      <c r="K3167" s="33" t="n"/>
      <c r="L3167" s="33">
        <f>IF(K3167="", "", IF(OR(ISTEXT(K3167),ISTEXT($F3167)),"",K3167*$F3167))</f>
        <v/>
      </c>
      <c r="M3167" s="30">
        <f>IF(OR(H3167="",H3167=0),"",IF(K3167="",IF(J3167="","",IF(OR(ISTEXT(J3167),ISTEXT(H3167)),"",J3167/H3167)),IF(OR(ISTEXT(L3167),ISTEXT(H3167)),"",L3167/H3167)))</f>
        <v/>
      </c>
    </row>
    <row r="3168" ht="13.35" customHeight="1" s="162">
      <c r="B3168" s="42" t="n"/>
      <c r="C3168" s="231" t="inlineStr">
        <is>
          <t>Total</t>
        </is>
      </c>
      <c r="D3168" s="159" t="n"/>
      <c r="E3168" s="42" t="n"/>
      <c r="F3168" s="42" t="n"/>
      <c r="G3168" s="43" t="n"/>
      <c r="H3168" s="43">
        <f>IF(SUM(H3166:H3167)+SUM(H3221:H3224)=0,"",SUM(H3166:H3167)+SUM(H3221:H3224))</f>
        <v/>
      </c>
      <c r="I3168" s="42" t="n"/>
      <c r="J3168" s="43">
        <f>IF(SUM(J3166:J3167)+SUM(J3221:J3224)=0,"",SUM(J3166:J3167)+SUM(J3221:J3224))</f>
        <v/>
      </c>
      <c r="K3168" s="42" t="n"/>
      <c r="L3168" s="43">
        <f>IF(SUM(L3166:L3167)+SUM(L3221:L3224)=0,"",SUM(L3166:L3167)+SUM(L3221:L3224))</f>
        <v/>
      </c>
      <c r="M3168" s="35">
        <f>IF(OR(H3168="",H3168=0),"",IF(L3168="",IF(J3168="","",IF(OR(ISTEXT(J3168),ISTEXT(H3168)),"",J3168/H3168)),IF(OR(ISTEXT(L3168),ISTEXT(H3168)),"",L3168/H3168)))</f>
        <v/>
      </c>
    </row>
    <row r="3169" ht="13.35" customHeight="1" s="162">
      <c r="B3169" s="188" t="inlineStr">
        <is>
          <t>Outside Air Inlet / Duct Airflow</t>
        </is>
      </c>
      <c r="C3169" s="174" t="n"/>
      <c r="D3169" s="174" t="n"/>
      <c r="E3169" s="174" t="n"/>
      <c r="F3169" s="173" t="n"/>
      <c r="G3169" s="233" t="inlineStr">
        <is>
          <t>Design VEL</t>
        </is>
      </c>
      <c r="H3169" s="194" t="inlineStr">
        <is>
          <t>Design CFM</t>
        </is>
      </c>
      <c r="I3169" s="188" t="inlineStr">
        <is>
          <t>Initial</t>
        </is>
      </c>
      <c r="J3169" s="173" t="n"/>
      <c r="K3169" s="188" t="inlineStr">
        <is>
          <t>Final</t>
        </is>
      </c>
      <c r="L3169" s="173" t="n"/>
      <c r="M3169" s="188" t="inlineStr">
        <is>
          <t>%</t>
        </is>
      </c>
    </row>
    <row r="3170" ht="13.35" customHeight="1" s="162">
      <c r="B3170" s="153" t="inlineStr">
        <is>
          <t>No.</t>
        </is>
      </c>
      <c r="C3170" s="188" t="inlineStr">
        <is>
          <t>Area Served</t>
        </is>
      </c>
      <c r="D3170" s="188" t="inlineStr">
        <is>
          <t>Type</t>
        </is>
      </c>
      <c r="E3170" s="188" t="inlineStr">
        <is>
          <t>Size</t>
        </is>
      </c>
      <c r="F3170" s="188" t="inlineStr">
        <is>
          <t>Ak</t>
        </is>
      </c>
      <c r="G3170" s="440" t="n"/>
      <c r="H3170" s="440" t="n"/>
      <c r="I3170" s="188" t="inlineStr">
        <is>
          <t>VEL</t>
        </is>
      </c>
      <c r="J3170" s="188" t="inlineStr">
        <is>
          <t>CFM</t>
        </is>
      </c>
      <c r="K3170" s="188" t="inlineStr">
        <is>
          <t>VEL</t>
        </is>
      </c>
      <c r="L3170" s="188" t="inlineStr">
        <is>
          <t>CFM</t>
        </is>
      </c>
      <c r="M3170" s="440" t="n"/>
    </row>
    <row r="3171" ht="13.35" customHeight="1" s="162">
      <c r="B3171" s="31" t="n"/>
      <c r="C3171" s="31" t="n"/>
      <c r="E3171" s="31" t="n"/>
      <c r="F3171" s="32" t="n"/>
      <c r="G3171" s="33">
        <f>IF(F3171="", "", IF(OR(ISTEXT(H3171),ISTEXT(F3171)),"",H3171/F3171))</f>
        <v/>
      </c>
      <c r="H3171" s="33" t="n"/>
      <c r="I3171" s="33" t="n"/>
      <c r="J3171" s="33">
        <f>IF(I3171="", "", IF(OR(ISTEXT(I3171),ISTEXT($F3171)),"",I3171*$F3171))</f>
        <v/>
      </c>
      <c r="K3171" s="33" t="n"/>
      <c r="L3171" s="33">
        <f>IF(K3171="", "", IF(OR(ISTEXT(K3171),ISTEXT($F3171)),"",K3171*$F3171))</f>
        <v/>
      </c>
      <c r="M3171" s="30">
        <f>IF(OR(H3171="",H3171=0),"",IF(K3171="",IF(J3171="","",IF(OR(ISTEXT(J3171),ISTEXT(H3171)),"",J3171/H3171)),IF(OR(ISTEXT(L3171),ISTEXT(H3171)),"",L3171/H3171)))</f>
        <v/>
      </c>
    </row>
    <row r="3172" ht="13.35" customHeight="1" s="162">
      <c r="B3172" s="188" t="inlineStr">
        <is>
          <t>Remarks</t>
        </is>
      </c>
      <c r="C3172" s="173" t="n"/>
      <c r="D3172" s="154" t="n"/>
      <c r="E3172" s="174" t="n"/>
      <c r="F3172" s="174" t="n"/>
      <c r="G3172" s="174" t="n"/>
      <c r="H3172" s="174" t="n"/>
      <c r="I3172" s="174" t="n"/>
      <c r="J3172" s="174" t="n"/>
      <c r="K3172" s="174" t="n"/>
      <c r="L3172" s="174" t="n"/>
      <c r="M3172" s="173" t="n"/>
    </row>
    <row r="3173" ht="13.35" customHeight="1" s="162">
      <c r="B3173" s="154" t="n"/>
      <c r="C3173" s="174" t="n"/>
      <c r="D3173" s="174" t="n"/>
      <c r="E3173" s="174" t="n"/>
      <c r="F3173" s="174" t="n"/>
      <c r="G3173" s="174" t="n"/>
      <c r="H3173" s="174" t="n"/>
      <c r="I3173" s="174" t="n"/>
      <c r="J3173" s="174" t="n"/>
      <c r="K3173" s="174" t="n"/>
      <c r="L3173" s="174" t="n"/>
      <c r="M3173" s="173" t="n"/>
    </row>
    <row r="3174" ht="13.35" customHeight="1" s="162">
      <c r="B3174" s="154" t="n"/>
      <c r="C3174" s="174" t="n"/>
      <c r="D3174" s="174" t="n"/>
      <c r="E3174" s="174" t="n"/>
      <c r="F3174" s="174" t="n"/>
      <c r="G3174" s="174" t="n"/>
      <c r="H3174" s="174" t="n"/>
      <c r="I3174" s="174" t="n"/>
      <c r="J3174" s="174" t="n"/>
      <c r="K3174" s="174" t="n"/>
      <c r="L3174" s="174" t="n"/>
      <c r="M3174" s="173" t="n"/>
    </row>
    <row r="3175" ht="13.35" customHeight="1" s="162"/>
    <row r="3176" ht="13.35" customHeight="1" s="162">
      <c r="B3176" s="200" t="inlineStr">
        <is>
          <t>System (cont.)</t>
        </is>
      </c>
      <c r="C3176" s="403" t="n"/>
      <c r="D3176" s="209">
        <f>IF('{Equipment Data Entry}'!B37="","",'{Equipment Data Entry}'!B37)</f>
        <v/>
      </c>
      <c r="E3176" s="418" t="n"/>
      <c r="F3176" s="403" t="n"/>
      <c r="G3176" s="200" t="inlineStr">
        <is>
          <t>Service</t>
        </is>
      </c>
      <c r="H3176" s="403" t="n"/>
      <c r="I3176" s="210">
        <f>IF('{Equipment Data Entry}'!C37="","",'{Equipment Data Entry}'!C37)</f>
        <v/>
      </c>
      <c r="J3176" s="418" t="n"/>
      <c r="K3176" s="418" t="n"/>
      <c r="L3176" s="418" t="n"/>
      <c r="M3176" s="403" t="n"/>
    </row>
    <row r="3177" ht="13.35" customHeight="1" s="162">
      <c r="B3177" s="422" t="n"/>
      <c r="C3177" s="423" t="n"/>
      <c r="D3177" s="422" t="n"/>
      <c r="E3177" s="424" t="n"/>
      <c r="F3177" s="423" t="n"/>
      <c r="G3177" s="422" t="n"/>
      <c r="H3177" s="423" t="n"/>
      <c r="I3177" s="422" t="n"/>
      <c r="J3177" s="424" t="n"/>
      <c r="K3177" s="424" t="n"/>
      <c r="L3177" s="424" t="n"/>
      <c r="M3177" s="423" t="n"/>
    </row>
    <row r="3178" ht="13.35" customHeight="1" s="162">
      <c r="B3178" s="188" t="inlineStr">
        <is>
          <t>Supply Air Outlets (cont.)</t>
        </is>
      </c>
      <c r="C3178" s="174" t="n"/>
      <c r="D3178" s="174" t="n"/>
      <c r="E3178" s="174" t="n"/>
      <c r="F3178" s="173" t="n"/>
      <c r="G3178" s="233" t="inlineStr">
        <is>
          <t>Design VEL</t>
        </is>
      </c>
      <c r="H3178" s="194" t="inlineStr">
        <is>
          <t>Design CFM</t>
        </is>
      </c>
      <c r="I3178" s="188" t="inlineStr">
        <is>
          <t>Initial</t>
        </is>
      </c>
      <c r="J3178" s="173" t="n"/>
      <c r="K3178" s="188" t="inlineStr">
        <is>
          <t>Final</t>
        </is>
      </c>
      <c r="L3178" s="173" t="n"/>
      <c r="M3178" s="188" t="inlineStr">
        <is>
          <t>%</t>
        </is>
      </c>
    </row>
    <row r="3179" ht="13.35" customHeight="1" s="162">
      <c r="B3179" s="153" t="inlineStr">
        <is>
          <t>No.</t>
        </is>
      </c>
      <c r="C3179" s="188" t="inlineStr">
        <is>
          <t>Area Served</t>
        </is>
      </c>
      <c r="D3179" s="188" t="inlineStr">
        <is>
          <t>Type</t>
        </is>
      </c>
      <c r="E3179" s="188" t="inlineStr">
        <is>
          <t>Size</t>
        </is>
      </c>
      <c r="F3179" s="188" t="inlineStr">
        <is>
          <t>Ak</t>
        </is>
      </c>
      <c r="G3179" s="440" t="n"/>
      <c r="H3179" s="440" t="n"/>
      <c r="I3179" s="188" t="inlineStr">
        <is>
          <t>VEL</t>
        </is>
      </c>
      <c r="J3179" s="188" t="inlineStr">
        <is>
          <t>CFM</t>
        </is>
      </c>
      <c r="K3179" s="188" t="inlineStr">
        <is>
          <t>VEL</t>
        </is>
      </c>
      <c r="L3179" s="188" t="inlineStr">
        <is>
          <t>CFM</t>
        </is>
      </c>
      <c r="M3179" s="440" t="n"/>
    </row>
    <row r="3180" ht="13.35" customHeight="1" s="162">
      <c r="B3180" s="307" t="n"/>
      <c r="C3180" s="307" t="n"/>
      <c r="E3180" s="307" t="n"/>
      <c r="F3180" s="32" t="n"/>
      <c r="G3180" s="33">
        <f>IF(F3180="", "", IF(OR(ISTEXT(H3180),ISTEXT(F3180)),"",H3180/F3180))</f>
        <v/>
      </c>
      <c r="H3180" s="33" t="n"/>
      <c r="I3180" s="33" t="n"/>
      <c r="J3180" s="33">
        <f>IF(I3180="", "", IF(OR(ISTEXT(I3180),ISTEXT($F3180)),"",I3180*$F3180))</f>
        <v/>
      </c>
      <c r="K3180" s="33" t="n"/>
      <c r="L3180" s="33">
        <f>IF(K3180="", "", IF(OR(ISTEXT(K3180),ISTEXT($F3180)),"",K3180*$F3180))</f>
        <v/>
      </c>
      <c r="M3180" s="30">
        <f>IF(OR(H3180="",H3180=0),"",IF(K3180="",IF(J3180="","",IF(OR(ISTEXT(J3180),ISTEXT(H3180)),"",J3180/H3180)),IF(OR(ISTEXT(L3180),ISTEXT(H3180)),"",L3180/H3180)))</f>
        <v/>
      </c>
    </row>
    <row r="3181" ht="13.35" customHeight="1" s="162">
      <c r="B3181" s="307" t="n"/>
      <c r="C3181" s="307" t="n"/>
      <c r="E3181" s="307" t="n"/>
      <c r="F3181" s="32" t="n"/>
      <c r="G3181" s="33">
        <f>IF(F3181="", "", IF(OR(ISTEXT(H3181),ISTEXT(F3181)),"",H3181/F3181))</f>
        <v/>
      </c>
      <c r="H3181" s="33" t="n"/>
      <c r="I3181" s="33" t="n"/>
      <c r="J3181" s="33">
        <f>IF(I3181="", "", IF(OR(ISTEXT(I3181),ISTEXT($F3181)),"",I3181*$F3181))</f>
        <v/>
      </c>
      <c r="K3181" s="33" t="n"/>
      <c r="L3181" s="33">
        <f>IF(K3181="", "", IF(OR(ISTEXT(K3181),ISTEXT($F3181)),"",K3181*$F3181))</f>
        <v/>
      </c>
      <c r="M3181" s="30">
        <f>IF(OR(H3181="",H3181=0),"",IF(K3181="",IF(J3181="","",IF(OR(ISTEXT(J3181),ISTEXT(H3181)),"",J3181/H3181)),IF(OR(ISTEXT(L3181),ISTEXT(H3181)),"",L3181/H3181)))</f>
        <v/>
      </c>
    </row>
    <row r="3182" ht="13.35" customHeight="1" s="162">
      <c r="B3182" s="307" t="n"/>
      <c r="C3182" s="307" t="n"/>
      <c r="E3182" s="307" t="n"/>
      <c r="F3182" s="32" t="n"/>
      <c r="G3182" s="33">
        <f>IF(F3182="", "", IF(OR(ISTEXT(H3182),ISTEXT(F3182)),"",H3182/F3182))</f>
        <v/>
      </c>
      <c r="H3182" s="33" t="n"/>
      <c r="I3182" s="33" t="n"/>
      <c r="J3182" s="33">
        <f>IF(I3182="", "", IF(OR(ISTEXT(I3182),ISTEXT($F3182)),"",I3182*$F3182))</f>
        <v/>
      </c>
      <c r="K3182" s="33" t="n"/>
      <c r="L3182" s="33">
        <f>IF(K3182="", "", IF(OR(ISTEXT(K3182),ISTEXT($F3182)),"",K3182*$F3182))</f>
        <v/>
      </c>
      <c r="M3182" s="30">
        <f>IF(OR(H3182="",H3182=0),"",IF(K3182="",IF(J3182="","",IF(OR(ISTEXT(J3182),ISTEXT(H3182)),"",J3182/H3182)),IF(OR(ISTEXT(L3182),ISTEXT(H3182)),"",L3182/H3182)))</f>
        <v/>
      </c>
    </row>
    <row r="3183" ht="13.35" customHeight="1" s="162">
      <c r="B3183" s="307" t="n"/>
      <c r="C3183" s="307" t="n"/>
      <c r="E3183" s="307" t="n"/>
      <c r="F3183" s="32" t="n"/>
      <c r="G3183" s="33">
        <f>IF(F3183="", "", IF(OR(ISTEXT(H3183),ISTEXT(F3183)),"",H3183/F3183))</f>
        <v/>
      </c>
      <c r="H3183" s="33" t="n"/>
      <c r="I3183" s="33" t="n"/>
      <c r="J3183" s="33">
        <f>IF(I3183="", "", IF(OR(ISTEXT(I3183),ISTEXT($F3183)),"",I3183*$F3183))</f>
        <v/>
      </c>
      <c r="K3183" s="33" t="n"/>
      <c r="L3183" s="33">
        <f>IF(K3183="", "", IF(OR(ISTEXT(K3183),ISTEXT($F3183)),"",K3183*$F3183))</f>
        <v/>
      </c>
      <c r="M3183" s="30">
        <f>IF(OR(H3183="",H3183=0),"",IF(K3183="",IF(J3183="","",IF(OR(ISTEXT(J3183),ISTEXT(H3183)),"",J3183/H3183)),IF(OR(ISTEXT(L3183),ISTEXT(H3183)),"",L3183/H3183)))</f>
        <v/>
      </c>
    </row>
    <row r="3184" ht="13.35" customHeight="1" s="162">
      <c r="B3184" s="307" t="n"/>
      <c r="C3184" s="307" t="n"/>
      <c r="E3184" s="307" t="n"/>
      <c r="F3184" s="32" t="n"/>
      <c r="G3184" s="33">
        <f>IF(F3184="", "", IF(OR(ISTEXT(H3184),ISTEXT(F3184)),"",H3184/F3184))</f>
        <v/>
      </c>
      <c r="H3184" s="33" t="n"/>
      <c r="I3184" s="33" t="n"/>
      <c r="J3184" s="33">
        <f>IF(I3184="", "", IF(OR(ISTEXT(I3184),ISTEXT($F3184)),"",I3184*$F3184))</f>
        <v/>
      </c>
      <c r="K3184" s="33" t="n"/>
      <c r="L3184" s="33">
        <f>IF(K3184="", "", IF(OR(ISTEXT(K3184),ISTEXT($F3184)),"",K3184*$F3184))</f>
        <v/>
      </c>
      <c r="M3184" s="30">
        <f>IF(OR(H3184="",H3184=0),"",IF(K3184="",IF(J3184="","",IF(OR(ISTEXT(J3184),ISTEXT(H3184)),"",J3184/H3184)),IF(OR(ISTEXT(L3184),ISTEXT(H3184)),"",L3184/H3184)))</f>
        <v/>
      </c>
    </row>
    <row r="3185" ht="13.35" customHeight="1" s="162">
      <c r="B3185" s="307" t="n"/>
      <c r="C3185" s="307" t="n"/>
      <c r="E3185" s="307" t="n"/>
      <c r="F3185" s="32" t="n"/>
      <c r="G3185" s="33">
        <f>IF(F3185="", "", IF(OR(ISTEXT(H3185),ISTEXT(F3185)),"",H3185/F3185))</f>
        <v/>
      </c>
      <c r="H3185" s="33" t="n"/>
      <c r="I3185" s="33" t="n"/>
      <c r="J3185" s="33">
        <f>IF(I3185="", "", IF(OR(ISTEXT(I3185),ISTEXT($F3185)),"",I3185*$F3185))</f>
        <v/>
      </c>
      <c r="K3185" s="33" t="n"/>
      <c r="L3185" s="33">
        <f>IF(K3185="", "", IF(OR(ISTEXT(K3185),ISTEXT($F3185)),"",K3185*$F3185))</f>
        <v/>
      </c>
      <c r="M3185" s="30">
        <f>IF(OR(H3185="",H3185=0),"",IF(K3185="",IF(J3185="","",IF(OR(ISTEXT(J3185),ISTEXT(H3185)),"",J3185/H3185)),IF(OR(ISTEXT(L3185),ISTEXT(H3185)),"",L3185/H3185)))</f>
        <v/>
      </c>
    </row>
    <row r="3186" ht="13.35" customHeight="1" s="162">
      <c r="B3186" s="307" t="n"/>
      <c r="C3186" s="307" t="n"/>
      <c r="E3186" s="307" t="n"/>
      <c r="F3186" s="32" t="n"/>
      <c r="G3186" s="33">
        <f>IF(F3186="", "", IF(OR(ISTEXT(H3186),ISTEXT(F3186)),"",H3186/F3186))</f>
        <v/>
      </c>
      <c r="H3186" s="33" t="n"/>
      <c r="I3186" s="33" t="n"/>
      <c r="J3186" s="33">
        <f>IF(I3186="", "", IF(OR(ISTEXT(I3186),ISTEXT($F3186)),"",I3186*$F3186))</f>
        <v/>
      </c>
      <c r="K3186" s="33" t="n"/>
      <c r="L3186" s="33">
        <f>IF(K3186="", "", IF(OR(ISTEXT(K3186),ISTEXT($F3186)),"",K3186*$F3186))</f>
        <v/>
      </c>
      <c r="M3186" s="30">
        <f>IF(OR(H3186="",H3186=0),"",IF(K3186="",IF(J3186="","",IF(OR(ISTEXT(J3186),ISTEXT(H3186)),"",J3186/H3186)),IF(OR(ISTEXT(L3186),ISTEXT(H3186)),"",L3186/H3186)))</f>
        <v/>
      </c>
    </row>
    <row r="3187" ht="13.35" customHeight="1" s="162">
      <c r="B3187" s="307" t="n"/>
      <c r="C3187" s="307" t="n"/>
      <c r="E3187" s="307" t="n"/>
      <c r="F3187" s="32" t="n"/>
      <c r="G3187" s="33">
        <f>IF(F3187="", "", IF(OR(ISTEXT(H3187),ISTEXT(F3187)),"",H3187/F3187))</f>
        <v/>
      </c>
      <c r="H3187" s="33" t="n"/>
      <c r="I3187" s="33" t="n"/>
      <c r="J3187" s="33">
        <f>IF(I3187="", "", IF(OR(ISTEXT(I3187),ISTEXT($F3187)),"",I3187*$F3187))</f>
        <v/>
      </c>
      <c r="K3187" s="33" t="n"/>
      <c r="L3187" s="33">
        <f>IF(K3187="", "", IF(OR(ISTEXT(K3187),ISTEXT($F3187)),"",K3187*$F3187))</f>
        <v/>
      </c>
      <c r="M3187" s="30">
        <f>IF(OR(H3187="",H3187=0),"",IF(K3187="",IF(J3187="","",IF(OR(ISTEXT(J3187),ISTEXT(H3187)),"",J3187/H3187)),IF(OR(ISTEXT(L3187),ISTEXT(H3187)),"",L3187/H3187)))</f>
        <v/>
      </c>
    </row>
    <row r="3188" ht="13.35" customHeight="1" s="162">
      <c r="B3188" s="307" t="n"/>
      <c r="C3188" s="307" t="n"/>
      <c r="E3188" s="307" t="n"/>
      <c r="F3188" s="32" t="n"/>
      <c r="G3188" s="33">
        <f>IF(F3188="", "", IF(OR(ISTEXT(H3188),ISTEXT(F3188)),"",H3188/F3188))</f>
        <v/>
      </c>
      <c r="H3188" s="33" t="n"/>
      <c r="I3188" s="33" t="n"/>
      <c r="J3188" s="33">
        <f>IF(I3188="", "", IF(OR(ISTEXT(I3188),ISTEXT($F3188)),"",I3188*$F3188))</f>
        <v/>
      </c>
      <c r="K3188" s="33" t="n"/>
      <c r="L3188" s="33">
        <f>IF(K3188="", "", IF(OR(ISTEXT(K3188),ISTEXT($F3188)),"",K3188*$F3188))</f>
        <v/>
      </c>
      <c r="M3188" s="30">
        <f>IF(OR(H3188="",H3188=0),"",IF(K3188="",IF(J3188="","",IF(OR(ISTEXT(J3188),ISTEXT(H3188)),"",J3188/H3188)),IF(OR(ISTEXT(L3188),ISTEXT(H3188)),"",L3188/H3188)))</f>
        <v/>
      </c>
    </row>
    <row r="3189" ht="13.35" customHeight="1" s="162">
      <c r="B3189" s="307" t="n"/>
      <c r="C3189" s="307" t="n"/>
      <c r="E3189" s="307" t="n"/>
      <c r="F3189" s="32" t="n"/>
      <c r="G3189" s="33">
        <f>IF(F3189="", "", IF(OR(ISTEXT(H3189),ISTEXT(F3189)),"",H3189/F3189))</f>
        <v/>
      </c>
      <c r="H3189" s="33" t="n"/>
      <c r="I3189" s="33" t="n"/>
      <c r="J3189" s="33">
        <f>IF(I3189="", "", IF(OR(ISTEXT(I3189),ISTEXT($F3189)),"",I3189*$F3189))</f>
        <v/>
      </c>
      <c r="K3189" s="33" t="n"/>
      <c r="L3189" s="33">
        <f>IF(K3189="", "", IF(OR(ISTEXT(K3189),ISTEXT($F3189)),"",K3189*$F3189))</f>
        <v/>
      </c>
      <c r="M3189" s="30">
        <f>IF(OR(H3189="",H3189=0),"",IF(K3189="",IF(J3189="","",IF(OR(ISTEXT(J3189),ISTEXT(H3189)),"",J3189/H3189)),IF(OR(ISTEXT(L3189),ISTEXT(H3189)),"",L3189/H3189)))</f>
        <v/>
      </c>
    </row>
    <row r="3190" ht="13.35" customHeight="1" s="162">
      <c r="B3190" s="307" t="n"/>
      <c r="C3190" s="307" t="n"/>
      <c r="E3190" s="307" t="n"/>
      <c r="F3190" s="32" t="n"/>
      <c r="G3190" s="33">
        <f>IF(F3190="", "", IF(OR(ISTEXT(H3190),ISTEXT(F3190)),"",H3190/F3190))</f>
        <v/>
      </c>
      <c r="H3190" s="33" t="n"/>
      <c r="I3190" s="33" t="n"/>
      <c r="J3190" s="33">
        <f>IF(I3190="", "", IF(OR(ISTEXT(I3190),ISTEXT($F3190)),"",I3190*$F3190))</f>
        <v/>
      </c>
      <c r="K3190" s="33" t="n"/>
      <c r="L3190" s="33">
        <f>IF(K3190="", "", IF(OR(ISTEXT(K3190),ISTEXT($F3190)),"",K3190*$F3190))</f>
        <v/>
      </c>
      <c r="M3190" s="30">
        <f>IF(OR(H3190="",H3190=0),"",IF(K3190="",IF(J3190="","",IF(OR(ISTEXT(J3190),ISTEXT(H3190)),"",J3190/H3190)),IF(OR(ISTEXT(L3190),ISTEXT(H3190)),"",L3190/H3190)))</f>
        <v/>
      </c>
    </row>
    <row r="3191" ht="13.35" customHeight="1" s="162">
      <c r="B3191" s="307" t="n"/>
      <c r="C3191" s="307" t="n"/>
      <c r="E3191" s="307" t="n"/>
      <c r="F3191" s="32" t="n"/>
      <c r="G3191" s="33">
        <f>IF(F3191="", "", IF(OR(ISTEXT(H3191),ISTEXT(F3191)),"",H3191/F3191))</f>
        <v/>
      </c>
      <c r="H3191" s="33" t="n"/>
      <c r="I3191" s="33" t="n"/>
      <c r="J3191" s="33">
        <f>IF(I3191="", "", IF(OR(ISTEXT(I3191),ISTEXT($F3191)),"",I3191*$F3191))</f>
        <v/>
      </c>
      <c r="K3191" s="33" t="n"/>
      <c r="L3191" s="33">
        <f>IF(K3191="", "", IF(OR(ISTEXT(K3191),ISTEXT($F3191)),"",K3191*$F3191))</f>
        <v/>
      </c>
      <c r="M3191" s="30">
        <f>IF(OR(H3191="",H3191=0),"",IF(K3191="",IF(J3191="","",IF(OR(ISTEXT(J3191),ISTEXT(H3191)),"",J3191/H3191)),IF(OR(ISTEXT(L3191),ISTEXT(H3191)),"",L3191/H3191)))</f>
        <v/>
      </c>
    </row>
    <row r="3192" ht="13.35" customHeight="1" s="162">
      <c r="B3192" s="307" t="n"/>
      <c r="C3192" s="307" t="n"/>
      <c r="E3192" s="307" t="n"/>
      <c r="F3192" s="32" t="n"/>
      <c r="G3192" s="33">
        <f>IF(F3192="", "", IF(OR(ISTEXT(H3192),ISTEXT(F3192)),"",H3192/F3192))</f>
        <v/>
      </c>
      <c r="H3192" s="33" t="n"/>
      <c r="I3192" s="33" t="n"/>
      <c r="J3192" s="33">
        <f>IF(I3192="", "", IF(OR(ISTEXT(I3192),ISTEXT($F3192)),"",I3192*$F3192))</f>
        <v/>
      </c>
      <c r="K3192" s="33" t="n"/>
      <c r="L3192" s="33">
        <f>IF(K3192="", "", IF(OR(ISTEXT(K3192),ISTEXT($F3192)),"",K3192*$F3192))</f>
        <v/>
      </c>
      <c r="M3192" s="30">
        <f>IF(OR(H3192="",H3192=0),"",IF(K3192="",IF(J3192="","",IF(OR(ISTEXT(J3192),ISTEXT(H3192)),"",J3192/H3192)),IF(OR(ISTEXT(L3192),ISTEXT(H3192)),"",L3192/H3192)))</f>
        <v/>
      </c>
    </row>
    <row r="3193" ht="13.35" customHeight="1" s="162">
      <c r="B3193" s="307" t="n"/>
      <c r="C3193" s="307" t="n"/>
      <c r="E3193" s="307" t="n"/>
      <c r="F3193" s="32" t="n"/>
      <c r="G3193" s="33">
        <f>IF(F3193="", "", IF(OR(ISTEXT(H3193),ISTEXT(F3193)),"",H3193/F3193))</f>
        <v/>
      </c>
      <c r="H3193" s="33" t="n"/>
      <c r="I3193" s="33" t="n"/>
      <c r="J3193" s="33">
        <f>IF(I3193="", "", IF(OR(ISTEXT(I3193),ISTEXT($F3193)),"",I3193*$F3193))</f>
        <v/>
      </c>
      <c r="K3193" s="33" t="n"/>
      <c r="L3193" s="33">
        <f>IF(K3193="", "", IF(OR(ISTEXT(K3193),ISTEXT($F3193)),"",K3193*$F3193))</f>
        <v/>
      </c>
      <c r="M3193" s="30">
        <f>IF(OR(H3193="",H3193=0),"",IF(K3193="",IF(J3193="","",IF(OR(ISTEXT(J3193),ISTEXT(H3193)),"",J3193/H3193)),IF(OR(ISTEXT(L3193),ISTEXT(H3193)),"",L3193/H3193)))</f>
        <v/>
      </c>
    </row>
    <row r="3194" ht="13.35" customHeight="1" s="162">
      <c r="B3194" s="307" t="n"/>
      <c r="C3194" s="307" t="n"/>
      <c r="E3194" s="307" t="n"/>
      <c r="F3194" s="32" t="n"/>
      <c r="G3194" s="33">
        <f>IF(F3194="", "", IF(OR(ISTEXT(H3194),ISTEXT(F3194)),"",H3194/F3194))</f>
        <v/>
      </c>
      <c r="H3194" s="33" t="n"/>
      <c r="I3194" s="33" t="n"/>
      <c r="J3194" s="33">
        <f>IF(I3194="", "", IF(OR(ISTEXT(I3194),ISTEXT($F3194)),"",I3194*$F3194))</f>
        <v/>
      </c>
      <c r="K3194" s="33" t="n"/>
      <c r="L3194" s="33">
        <f>IF(K3194="", "", IF(OR(ISTEXT(K3194),ISTEXT($F3194)),"",K3194*$F3194))</f>
        <v/>
      </c>
      <c r="M3194" s="30">
        <f>IF(OR(H3194="",H3194=0),"",IF(K3194="",IF(J3194="","",IF(OR(ISTEXT(J3194),ISTEXT(H3194)),"",J3194/H3194)),IF(OR(ISTEXT(L3194),ISTEXT(H3194)),"",L3194/H3194)))</f>
        <v/>
      </c>
    </row>
    <row r="3195" ht="13.35" customHeight="1" s="162">
      <c r="B3195" s="307" t="n"/>
      <c r="C3195" s="307" t="n"/>
      <c r="E3195" s="307" t="n"/>
      <c r="F3195" s="32" t="n"/>
      <c r="G3195" s="33">
        <f>IF(F3195="", "", IF(OR(ISTEXT(H3195),ISTEXT(F3195)),"",H3195/F3195))</f>
        <v/>
      </c>
      <c r="H3195" s="33" t="n"/>
      <c r="I3195" s="33" t="n"/>
      <c r="J3195" s="33">
        <f>IF(I3195="", "", IF(OR(ISTEXT(I3195),ISTEXT($F3195)),"",I3195*$F3195))</f>
        <v/>
      </c>
      <c r="K3195" s="33" t="n"/>
      <c r="L3195" s="33">
        <f>IF(K3195="", "", IF(OR(ISTEXT(K3195),ISTEXT($F3195)),"",K3195*$F3195))</f>
        <v/>
      </c>
      <c r="M3195" s="30">
        <f>IF(OR(H3195="",H3195=0),"",IF(K3195="",IF(J3195="","",IF(OR(ISTEXT(J3195),ISTEXT(H3195)),"",J3195/H3195)),IF(OR(ISTEXT(L3195),ISTEXT(H3195)),"",L3195/H3195)))</f>
        <v/>
      </c>
    </row>
    <row r="3196" ht="13.35" customHeight="1" s="162">
      <c r="B3196" s="307" t="n"/>
      <c r="C3196" s="307" t="n"/>
      <c r="E3196" s="307" t="n"/>
      <c r="F3196" s="32" t="n"/>
      <c r="G3196" s="33">
        <f>IF(F3196="", "", IF(OR(ISTEXT(H3196),ISTEXT(F3196)),"",H3196/F3196))</f>
        <v/>
      </c>
      <c r="H3196" s="33" t="n"/>
      <c r="I3196" s="33" t="n"/>
      <c r="J3196" s="33">
        <f>IF(I3196="", "", IF(OR(ISTEXT(I3196),ISTEXT($F3196)),"",I3196*$F3196))</f>
        <v/>
      </c>
      <c r="K3196" s="33" t="n"/>
      <c r="L3196" s="33">
        <f>IF(K3196="", "", IF(OR(ISTEXT(K3196),ISTEXT($F3196)),"",K3196*$F3196))</f>
        <v/>
      </c>
      <c r="M3196" s="30">
        <f>IF(OR(H3196="",H3196=0),"",IF(K3196="",IF(J3196="","",IF(OR(ISTEXT(J3196),ISTEXT(H3196)),"",J3196/H3196)),IF(OR(ISTEXT(L3196),ISTEXT(H3196)),"",L3196/H3196)))</f>
        <v/>
      </c>
    </row>
    <row r="3197" ht="13.35" customHeight="1" s="162">
      <c r="B3197" s="307" t="n"/>
      <c r="C3197" s="307" t="n"/>
      <c r="E3197" s="307" t="n"/>
      <c r="F3197" s="32" t="n"/>
      <c r="G3197" s="33">
        <f>IF(F3197="", "", IF(OR(ISTEXT(H3197),ISTEXT(F3197)),"",H3197/F3197))</f>
        <v/>
      </c>
      <c r="H3197" s="33" t="n"/>
      <c r="I3197" s="33" t="n"/>
      <c r="J3197" s="33">
        <f>IF(I3197="", "", IF(OR(ISTEXT(I3197),ISTEXT($F3197)),"",I3197*$F3197))</f>
        <v/>
      </c>
      <c r="K3197" s="33" t="n"/>
      <c r="L3197" s="33">
        <f>IF(K3197="", "", IF(OR(ISTEXT(K3197),ISTEXT($F3197)),"",K3197*$F3197))</f>
        <v/>
      </c>
      <c r="M3197" s="30">
        <f>IF(OR(H3197="",H3197=0),"",IF(K3197="",IF(J3197="","",IF(OR(ISTEXT(J3197),ISTEXT(H3197)),"",J3197/H3197)),IF(OR(ISTEXT(L3197),ISTEXT(H3197)),"",L3197/H3197)))</f>
        <v/>
      </c>
    </row>
    <row r="3198" ht="13.35" customHeight="1" s="162">
      <c r="B3198" s="307" t="n"/>
      <c r="C3198" s="307" t="n"/>
      <c r="E3198" s="307" t="n"/>
      <c r="F3198" s="32" t="n"/>
      <c r="G3198" s="33">
        <f>IF(F3198="", "", IF(OR(ISTEXT(H3198),ISTEXT(F3198)),"",H3198/F3198))</f>
        <v/>
      </c>
      <c r="H3198" s="33" t="n"/>
      <c r="I3198" s="33" t="n"/>
      <c r="J3198" s="33">
        <f>IF(I3198="", "", IF(OR(ISTEXT(I3198),ISTEXT($F3198)),"",I3198*$F3198))</f>
        <v/>
      </c>
      <c r="K3198" s="33" t="n"/>
      <c r="L3198" s="33">
        <f>IF(K3198="", "", IF(OR(ISTEXT(K3198),ISTEXT($F3198)),"",K3198*$F3198))</f>
        <v/>
      </c>
      <c r="M3198" s="30">
        <f>IF(OR(H3198="",H3198=0),"",IF(K3198="",IF(J3198="","",IF(OR(ISTEXT(J3198),ISTEXT(H3198)),"",J3198/H3198)),IF(OR(ISTEXT(L3198),ISTEXT(H3198)),"",L3198/H3198)))</f>
        <v/>
      </c>
    </row>
    <row r="3199" ht="13.35" customHeight="1" s="162">
      <c r="B3199" s="307" t="n"/>
      <c r="C3199" s="307" t="n"/>
      <c r="E3199" s="307" t="n"/>
      <c r="F3199" s="32" t="n"/>
      <c r="G3199" s="33">
        <f>IF(F3199="", "", IF(OR(ISTEXT(H3199),ISTEXT(F3199)),"",H3199/F3199))</f>
        <v/>
      </c>
      <c r="H3199" s="33" t="n"/>
      <c r="I3199" s="33" t="n"/>
      <c r="J3199" s="33">
        <f>IF(I3199="", "", IF(OR(ISTEXT(I3199),ISTEXT($F3199)),"",I3199*$F3199))</f>
        <v/>
      </c>
      <c r="K3199" s="33" t="n"/>
      <c r="L3199" s="33">
        <f>IF(K3199="", "", IF(OR(ISTEXT(K3199),ISTEXT($F3199)),"",K3199*$F3199))</f>
        <v/>
      </c>
      <c r="M3199" s="30">
        <f>IF(OR(H3199="",H3199=0),"",IF(K3199="",IF(J3199="","",IF(OR(ISTEXT(J3199),ISTEXT(H3199)),"",J3199/H3199)),IF(OR(ISTEXT(L3199),ISTEXT(H3199)),"",L3199/H3199)))</f>
        <v/>
      </c>
    </row>
    <row r="3200" ht="13.35" customHeight="1" s="162">
      <c r="B3200" s="307" t="n"/>
      <c r="C3200" s="307" t="n"/>
      <c r="E3200" s="307" t="n"/>
      <c r="F3200" s="32" t="n"/>
      <c r="G3200" s="33">
        <f>IF(F3200="", "", IF(OR(ISTEXT(H3200),ISTEXT(F3200)),"",H3200/F3200))</f>
        <v/>
      </c>
      <c r="H3200" s="33" t="n"/>
      <c r="I3200" s="33" t="n"/>
      <c r="J3200" s="33">
        <f>IF(I3200="", "", IF(OR(ISTEXT(I3200),ISTEXT($F3200)),"",I3200*$F3200))</f>
        <v/>
      </c>
      <c r="K3200" s="33" t="n"/>
      <c r="L3200" s="33">
        <f>IF(K3200="", "", IF(OR(ISTEXT(K3200),ISTEXT($F3200)),"",K3200*$F3200))</f>
        <v/>
      </c>
      <c r="M3200" s="30">
        <f>IF(OR(H3200="",H3200=0),"",IF(K3200="",IF(J3200="","",IF(OR(ISTEXT(J3200),ISTEXT(H3200)),"",J3200/H3200)),IF(OR(ISTEXT(L3200),ISTEXT(H3200)),"",L3200/H3200)))</f>
        <v/>
      </c>
    </row>
    <row r="3201" ht="13.35" customHeight="1" s="162">
      <c r="B3201" s="307" t="n"/>
      <c r="C3201" s="307" t="n"/>
      <c r="E3201" s="307" t="n"/>
      <c r="F3201" s="32" t="n"/>
      <c r="G3201" s="33">
        <f>IF(F3201="", "", IF(OR(ISTEXT(H3201),ISTEXT(F3201)),"",H3201/F3201))</f>
        <v/>
      </c>
      <c r="H3201" s="33" t="n"/>
      <c r="I3201" s="33" t="n"/>
      <c r="J3201" s="33">
        <f>IF(I3201="", "", IF(OR(ISTEXT(I3201),ISTEXT($F3201)),"",I3201*$F3201))</f>
        <v/>
      </c>
      <c r="K3201" s="33" t="n"/>
      <c r="L3201" s="33">
        <f>IF(K3201="", "", IF(OR(ISTEXT(K3201),ISTEXT($F3201)),"",K3201*$F3201))</f>
        <v/>
      </c>
      <c r="M3201" s="30">
        <f>IF(OR(H3201="",H3201=0),"",IF(K3201="",IF(J3201="","",IF(OR(ISTEXT(J3201),ISTEXT(H3201)),"",J3201/H3201)),IF(OR(ISTEXT(L3201),ISTEXT(H3201)),"",L3201/H3201)))</f>
        <v/>
      </c>
    </row>
    <row r="3202" ht="13.35" customHeight="1" s="162">
      <c r="B3202" s="307" t="n"/>
      <c r="C3202" s="307" t="n"/>
      <c r="E3202" s="307" t="n"/>
      <c r="F3202" s="32" t="n"/>
      <c r="G3202" s="33">
        <f>IF(F3202="", "", IF(OR(ISTEXT(H3202),ISTEXT(F3202)),"",H3202/F3202))</f>
        <v/>
      </c>
      <c r="H3202" s="33" t="n"/>
      <c r="I3202" s="33" t="n"/>
      <c r="J3202" s="33">
        <f>IF(I3202="", "", IF(OR(ISTEXT(I3202),ISTEXT($F3202)),"",I3202*$F3202))</f>
        <v/>
      </c>
      <c r="K3202" s="33" t="n"/>
      <c r="L3202" s="33">
        <f>IF(K3202="", "", IF(OR(ISTEXT(K3202),ISTEXT($F3202)),"",K3202*$F3202))</f>
        <v/>
      </c>
      <c r="M3202" s="30">
        <f>IF(OR(H3202="",H3202=0),"",IF(K3202="",IF(J3202="","",IF(OR(ISTEXT(J3202),ISTEXT(H3202)),"",J3202/H3202)),IF(OR(ISTEXT(L3202),ISTEXT(H3202)),"",L3202/H3202)))</f>
        <v/>
      </c>
    </row>
    <row r="3203" ht="13.35" customHeight="1" s="162">
      <c r="B3203" s="307" t="n"/>
      <c r="C3203" s="307" t="n"/>
      <c r="E3203" s="307" t="n"/>
      <c r="F3203" s="32" t="n"/>
      <c r="G3203" s="33">
        <f>IF(F3203="", "", IF(OR(ISTEXT(H3203),ISTEXT(F3203)),"",H3203/F3203))</f>
        <v/>
      </c>
      <c r="H3203" s="33" t="n"/>
      <c r="I3203" s="33" t="n"/>
      <c r="J3203" s="33">
        <f>IF(I3203="", "", IF(OR(ISTEXT(I3203),ISTEXT($F3203)),"",I3203*$F3203))</f>
        <v/>
      </c>
      <c r="K3203" s="33" t="n"/>
      <c r="L3203" s="33">
        <f>IF(K3203="", "", IF(OR(ISTEXT(K3203),ISTEXT($F3203)),"",K3203*$F3203))</f>
        <v/>
      </c>
      <c r="M3203" s="30">
        <f>IF(OR(H3203="",H3203=0),"",IF(K3203="",IF(J3203="","",IF(OR(ISTEXT(J3203),ISTEXT(H3203)),"",J3203/H3203)),IF(OR(ISTEXT(L3203),ISTEXT(H3203)),"",L3203/H3203)))</f>
        <v/>
      </c>
    </row>
    <row r="3204" ht="13.35" customHeight="1" s="162">
      <c r="B3204" s="307" t="n"/>
      <c r="C3204" s="307" t="n"/>
      <c r="E3204" s="307" t="n"/>
      <c r="F3204" s="32" t="n"/>
      <c r="G3204" s="33">
        <f>IF(F3204="", "", IF(OR(ISTEXT(H3204),ISTEXT(F3204)),"",H3204/F3204))</f>
        <v/>
      </c>
      <c r="H3204" s="33" t="n"/>
      <c r="I3204" s="33" t="n"/>
      <c r="J3204" s="33">
        <f>IF(I3204="", "", IF(OR(ISTEXT(I3204),ISTEXT($F3204)),"",I3204*$F3204))</f>
        <v/>
      </c>
      <c r="K3204" s="33" t="n"/>
      <c r="L3204" s="33">
        <f>IF(K3204="", "", IF(OR(ISTEXT(K3204),ISTEXT($F3204)),"",K3204*$F3204))</f>
        <v/>
      </c>
      <c r="M3204" s="30">
        <f>IF(OR(H3204="",H3204=0),"",IF(K3204="",IF(J3204="","",IF(OR(ISTEXT(J3204),ISTEXT(H3204)),"",J3204/H3204)),IF(OR(ISTEXT(L3204),ISTEXT(H3204)),"",L3204/H3204)))</f>
        <v/>
      </c>
    </row>
    <row r="3205" ht="13.35" customHeight="1" s="162">
      <c r="B3205" s="307" t="n"/>
      <c r="C3205" s="307" t="n"/>
      <c r="E3205" s="307" t="n"/>
      <c r="F3205" s="32" t="n"/>
      <c r="G3205" s="33">
        <f>IF(F3205="", "", IF(OR(ISTEXT(H3205),ISTEXT(F3205)),"",H3205/F3205))</f>
        <v/>
      </c>
      <c r="H3205" s="33" t="n"/>
      <c r="I3205" s="33" t="n"/>
      <c r="J3205" s="33">
        <f>IF(I3205="", "", IF(OR(ISTEXT(I3205),ISTEXT($F3205)),"",I3205*$F3205))</f>
        <v/>
      </c>
      <c r="K3205" s="33" t="n"/>
      <c r="L3205" s="33">
        <f>IF(K3205="", "", IF(OR(ISTEXT(K3205),ISTEXT($F3205)),"",K3205*$F3205))</f>
        <v/>
      </c>
      <c r="M3205" s="30">
        <f>IF(OR(H3205="",H3205=0),"",IF(K3205="",IF(J3205="","",IF(OR(ISTEXT(J3205),ISTEXT(H3205)),"",J3205/H3205)),IF(OR(ISTEXT(L3205),ISTEXT(H3205)),"",L3205/H3205)))</f>
        <v/>
      </c>
    </row>
    <row r="3206" ht="13.35" customHeight="1" s="162">
      <c r="B3206" s="307" t="n"/>
      <c r="C3206" s="307" t="n"/>
      <c r="E3206" s="307" t="n"/>
      <c r="F3206" s="32" t="n"/>
      <c r="G3206" s="33">
        <f>IF(F3206="", "", IF(OR(ISTEXT(H3206),ISTEXT(F3206)),"",H3206/F3206))</f>
        <v/>
      </c>
      <c r="H3206" s="33" t="n"/>
      <c r="I3206" s="33" t="n"/>
      <c r="J3206" s="33">
        <f>IF(I3206="", "", IF(OR(ISTEXT(I3206),ISTEXT($F3206)),"",I3206*$F3206))</f>
        <v/>
      </c>
      <c r="K3206" s="33" t="n"/>
      <c r="L3206" s="33">
        <f>IF(K3206="", "", IF(OR(ISTEXT(K3206),ISTEXT($F3206)),"",K3206*$F3206))</f>
        <v/>
      </c>
      <c r="M3206" s="30">
        <f>IF(OR(H3206="",H3206=0),"",IF(K3206="",IF(J3206="","",IF(OR(ISTEXT(J3206),ISTEXT(H3206)),"",J3206/H3206)),IF(OR(ISTEXT(L3206),ISTEXT(H3206)),"",L3206/H3206)))</f>
        <v/>
      </c>
    </row>
    <row r="3207" ht="13.35" customHeight="1" s="162">
      <c r="B3207" s="307" t="n"/>
      <c r="C3207" s="307" t="n"/>
      <c r="E3207" s="307" t="n"/>
      <c r="F3207" s="32" t="n"/>
      <c r="G3207" s="33">
        <f>IF(F3207="", "", IF(OR(ISTEXT(H3207),ISTEXT(F3207)),"",H3207/F3207))</f>
        <v/>
      </c>
      <c r="H3207" s="33" t="n"/>
      <c r="I3207" s="33" t="n"/>
      <c r="J3207" s="33">
        <f>IF(I3207="", "", IF(OR(ISTEXT(I3207),ISTEXT($F3207)),"",I3207*$F3207))</f>
        <v/>
      </c>
      <c r="K3207" s="33" t="n"/>
      <c r="L3207" s="33">
        <f>IF(K3207="", "", IF(OR(ISTEXT(K3207),ISTEXT($F3207)),"",K3207*$F3207))</f>
        <v/>
      </c>
      <c r="M3207" s="30">
        <f>IF(OR(H3207="",H3207=0),"",IF(K3207="",IF(J3207="","",IF(OR(ISTEXT(J3207),ISTEXT(H3207)),"",J3207/H3207)),IF(OR(ISTEXT(L3207),ISTEXT(H3207)),"",L3207/H3207)))</f>
        <v/>
      </c>
    </row>
    <row r="3208" ht="13.35" customHeight="1" s="162">
      <c r="B3208" s="307" t="n"/>
      <c r="C3208" s="307" t="n"/>
      <c r="E3208" s="307" t="n"/>
      <c r="F3208" s="32" t="n"/>
      <c r="G3208" s="33">
        <f>IF(F3208="", "", IF(OR(ISTEXT(H3208),ISTEXT(F3208)),"",H3208/F3208))</f>
        <v/>
      </c>
      <c r="H3208" s="33" t="n"/>
      <c r="I3208" s="33" t="n"/>
      <c r="J3208" s="33">
        <f>IF(I3208="", "", IF(OR(ISTEXT(I3208),ISTEXT($F3208)),"",I3208*$F3208))</f>
        <v/>
      </c>
      <c r="K3208" s="33" t="n"/>
      <c r="L3208" s="33">
        <f>IF(K3208="", "", IF(OR(ISTEXT(K3208),ISTEXT($F3208)),"",K3208*$F3208))</f>
        <v/>
      </c>
      <c r="M3208" s="30">
        <f>IF(OR(H3208="",H3208=0),"",IF(K3208="",IF(J3208="","",IF(OR(ISTEXT(J3208),ISTEXT(H3208)),"",J3208/H3208)),IF(OR(ISTEXT(L3208),ISTEXT(H3208)),"",L3208/H3208)))</f>
        <v/>
      </c>
    </row>
    <row r="3209" ht="13.35" customHeight="1" s="162">
      <c r="B3209" s="307" t="n"/>
      <c r="C3209" s="307" t="n"/>
      <c r="E3209" s="307" t="n"/>
      <c r="F3209" s="32" t="n"/>
      <c r="G3209" s="33">
        <f>IF(F3209="", "", IF(OR(ISTEXT(H3209),ISTEXT(F3209)),"",H3209/F3209))</f>
        <v/>
      </c>
      <c r="H3209" s="33" t="n"/>
      <c r="I3209" s="33" t="n"/>
      <c r="J3209" s="33">
        <f>IF(I3209="", "", IF(OR(ISTEXT(I3209),ISTEXT($F3209)),"",I3209*$F3209))</f>
        <v/>
      </c>
      <c r="K3209" s="33" t="n"/>
      <c r="L3209" s="33">
        <f>IF(K3209="", "", IF(OR(ISTEXT(K3209),ISTEXT($F3209)),"",K3209*$F3209))</f>
        <v/>
      </c>
      <c r="M3209" s="30">
        <f>IF(OR(H3209="",H3209=0),"",IF(K3209="",IF(J3209="","",IF(OR(ISTEXT(J3209),ISTEXT(H3209)),"",J3209/H3209)),IF(OR(ISTEXT(L3209),ISTEXT(H3209)),"",L3209/H3209)))</f>
        <v/>
      </c>
    </row>
    <row r="3210" ht="13.35" customHeight="1" s="162">
      <c r="B3210" s="307" t="n"/>
      <c r="C3210" s="307" t="n"/>
      <c r="E3210" s="307" t="n"/>
      <c r="F3210" s="32" t="n"/>
      <c r="G3210" s="33">
        <f>IF(F3210="", "", IF(OR(ISTEXT(H3210),ISTEXT(F3210)),"",H3210/F3210))</f>
        <v/>
      </c>
      <c r="H3210" s="33" t="n"/>
      <c r="I3210" s="33" t="n"/>
      <c r="J3210" s="33">
        <f>IF(I3210="", "", IF(OR(ISTEXT(I3210),ISTEXT($F3210)),"",I3210*$F3210))</f>
        <v/>
      </c>
      <c r="K3210" s="33" t="n"/>
      <c r="L3210" s="33">
        <f>IF(K3210="", "", IF(OR(ISTEXT(K3210),ISTEXT($F3210)),"",K3210*$F3210))</f>
        <v/>
      </c>
      <c r="M3210" s="30">
        <f>IF(OR(H3210="",H3210=0),"",IF(K3210="",IF(J3210="","",IF(OR(ISTEXT(J3210),ISTEXT(H3210)),"",J3210/H3210)),IF(OR(ISTEXT(L3210),ISTEXT(H3210)),"",L3210/H3210)))</f>
        <v/>
      </c>
    </row>
    <row r="3211" ht="13.35" customHeight="1" s="162">
      <c r="B3211" s="307" t="n"/>
      <c r="C3211" s="307" t="n"/>
      <c r="E3211" s="307" t="n"/>
      <c r="F3211" s="32" t="n"/>
      <c r="G3211" s="33">
        <f>IF(F3211="", "", IF(OR(ISTEXT(H3211),ISTEXT(F3211)),"",H3211/F3211))</f>
        <v/>
      </c>
      <c r="H3211" s="33" t="n"/>
      <c r="I3211" s="33" t="n"/>
      <c r="J3211" s="33">
        <f>IF(I3211="", "", IF(OR(ISTEXT(I3211),ISTEXT($F3211)),"",I3211*$F3211))</f>
        <v/>
      </c>
      <c r="K3211" s="33" t="n"/>
      <c r="L3211" s="33">
        <f>IF(K3211="", "", IF(OR(ISTEXT(K3211),ISTEXT($F3211)),"",K3211*$F3211))</f>
        <v/>
      </c>
      <c r="M3211" s="30">
        <f>IF(OR(H3211="",H3211=0),"",IF(K3211="",IF(J3211="","",IF(OR(ISTEXT(J3211),ISTEXT(H3211)),"",J3211/H3211)),IF(OR(ISTEXT(L3211),ISTEXT(H3211)),"",L3211/H3211)))</f>
        <v/>
      </c>
    </row>
    <row r="3212" ht="13.35" customHeight="1" s="162">
      <c r="B3212" s="307" t="n"/>
      <c r="C3212" s="307" t="n"/>
      <c r="E3212" s="307" t="n"/>
      <c r="F3212" s="32" t="n"/>
      <c r="G3212" s="33">
        <f>IF(F3212="", "", IF(OR(ISTEXT(H3212),ISTEXT(F3212)),"",H3212/F3212))</f>
        <v/>
      </c>
      <c r="H3212" s="33" t="n"/>
      <c r="I3212" s="33" t="n"/>
      <c r="J3212" s="33">
        <f>IF(I3212="", "", IF(OR(ISTEXT(I3212),ISTEXT($F3212)),"",I3212*$F3212))</f>
        <v/>
      </c>
      <c r="K3212" s="33" t="n"/>
      <c r="L3212" s="33">
        <f>IF(K3212="", "", IF(OR(ISTEXT(K3212),ISTEXT($F3212)),"",K3212*$F3212))</f>
        <v/>
      </c>
      <c r="M3212" s="30">
        <f>IF(OR(H3212="",H3212=0),"",IF(K3212="",IF(J3212="","",IF(OR(ISTEXT(J3212),ISTEXT(H3212)),"",J3212/H3212)),IF(OR(ISTEXT(L3212),ISTEXT(H3212)),"",L3212/H3212)))</f>
        <v/>
      </c>
    </row>
    <row r="3213" ht="13.35" customHeight="1" s="162">
      <c r="B3213" s="307" t="n"/>
      <c r="C3213" s="307" t="n"/>
      <c r="E3213" s="307" t="n"/>
      <c r="F3213" s="32" t="n"/>
      <c r="G3213" s="33">
        <f>IF(F3213="", "", IF(OR(ISTEXT(H3213),ISTEXT(F3213)),"",H3213/F3213))</f>
        <v/>
      </c>
      <c r="H3213" s="33" t="n"/>
      <c r="I3213" s="33" t="n"/>
      <c r="J3213" s="33">
        <f>IF(I3213="", "", IF(OR(ISTEXT(I3213),ISTEXT($F3213)),"",I3213*$F3213))</f>
        <v/>
      </c>
      <c r="K3213" s="33" t="n"/>
      <c r="L3213" s="33">
        <f>IF(K3213="", "", IF(OR(ISTEXT(K3213),ISTEXT($F3213)),"",K3213*$F3213))</f>
        <v/>
      </c>
      <c r="M3213" s="30">
        <f>IF(OR(H3213="",H3213=0),"",IF(K3213="",IF(J3213="","",IF(OR(ISTEXT(J3213),ISTEXT(H3213)),"",J3213/H3213)),IF(OR(ISTEXT(L3213),ISTEXT(H3213)),"",L3213/H3213)))</f>
        <v/>
      </c>
    </row>
    <row r="3214" ht="13.35" customHeight="1" s="162">
      <c r="B3214" s="307" t="n"/>
      <c r="C3214" s="307" t="n"/>
      <c r="E3214" s="307" t="n"/>
      <c r="F3214" s="32" t="n"/>
      <c r="G3214" s="33">
        <f>IF(F3214="", "", IF(OR(ISTEXT(H3214),ISTEXT(F3214)),"",H3214/F3214))</f>
        <v/>
      </c>
      <c r="H3214" s="33" t="n"/>
      <c r="I3214" s="33" t="n"/>
      <c r="J3214" s="33">
        <f>IF(I3214="", "", IF(OR(ISTEXT(I3214),ISTEXT($F3214)),"",I3214*$F3214))</f>
        <v/>
      </c>
      <c r="K3214" s="33" t="n"/>
      <c r="L3214" s="33">
        <f>IF(K3214="", "", IF(OR(ISTEXT(K3214),ISTEXT($F3214)),"",K3214*$F3214))</f>
        <v/>
      </c>
      <c r="M3214" s="30">
        <f>IF(OR(H3214="",H3214=0),"",IF(K3214="",IF(J3214="","",IF(OR(ISTEXT(J3214),ISTEXT(H3214)),"",J3214/H3214)),IF(OR(ISTEXT(L3214),ISTEXT(H3214)),"",L3214/H3214)))</f>
        <v/>
      </c>
    </row>
    <row r="3215" ht="13.35" customHeight="1" s="162">
      <c r="B3215" s="307" t="n"/>
      <c r="C3215" s="307" t="n"/>
      <c r="E3215" s="307" t="n"/>
      <c r="F3215" s="32" t="n"/>
      <c r="G3215" s="33">
        <f>IF(F3215="", "", IF(OR(ISTEXT(H3215),ISTEXT(F3215)),"",H3215/F3215))</f>
        <v/>
      </c>
      <c r="H3215" s="33" t="n"/>
      <c r="I3215" s="33" t="n"/>
      <c r="J3215" s="33">
        <f>IF(I3215="", "", IF(OR(ISTEXT(I3215),ISTEXT($F3215)),"",I3215*$F3215))</f>
        <v/>
      </c>
      <c r="K3215" s="33" t="n"/>
      <c r="L3215" s="33">
        <f>IF(K3215="", "", IF(OR(ISTEXT(K3215),ISTEXT($F3215)),"",K3215*$F3215))</f>
        <v/>
      </c>
      <c r="M3215" s="30">
        <f>IF(OR(H3215="",H3215=0),"",IF(K3215="",IF(J3215="","",IF(OR(ISTEXT(J3215),ISTEXT(H3215)),"",J3215/H3215)),IF(OR(ISTEXT(L3215),ISTEXT(H3215)),"",L3215/H3215)))</f>
        <v/>
      </c>
    </row>
    <row r="3216" ht="13.35" customHeight="1" s="162">
      <c r="B3216" s="307" t="n"/>
      <c r="C3216" s="307" t="n"/>
      <c r="E3216" s="307" t="n"/>
      <c r="F3216" s="32" t="n"/>
      <c r="G3216" s="33">
        <f>IF(F3216="", "", IF(OR(ISTEXT(H3216),ISTEXT(F3216)),"",H3216/F3216))</f>
        <v/>
      </c>
      <c r="H3216" s="33" t="n"/>
      <c r="I3216" s="33" t="n"/>
      <c r="J3216" s="33">
        <f>IF(I3216="", "", IF(OR(ISTEXT(I3216),ISTEXT($F3216)),"",I3216*$F3216))</f>
        <v/>
      </c>
      <c r="K3216" s="33" t="n"/>
      <c r="L3216" s="33">
        <f>IF(K3216="", "", IF(OR(ISTEXT(K3216),ISTEXT($F3216)),"",K3216*$F3216))</f>
        <v/>
      </c>
      <c r="M3216" s="30">
        <f>IF(OR(H3216="",H3216=0),"",IF(K3216="",IF(J3216="","",IF(OR(ISTEXT(J3216),ISTEXT(H3216)),"",J3216/H3216)),IF(OR(ISTEXT(L3216),ISTEXT(H3216)),"",L3216/H3216)))</f>
        <v/>
      </c>
    </row>
    <row r="3217" ht="13.35" customHeight="1" s="162">
      <c r="B3217" s="307" t="n"/>
      <c r="C3217" s="307" t="n"/>
      <c r="E3217" s="307" t="n"/>
      <c r="F3217" s="32" t="n"/>
      <c r="G3217" s="33">
        <f>IF(F3217="", "", IF(OR(ISTEXT(H3217),ISTEXT(F3217)),"",H3217/F3217))</f>
        <v/>
      </c>
      <c r="H3217" s="33" t="n"/>
      <c r="I3217" s="33" t="n"/>
      <c r="J3217" s="33">
        <f>IF(I3217="", "", IF(OR(ISTEXT(I3217),ISTEXT($F3217)),"",I3217*$F3217))</f>
        <v/>
      </c>
      <c r="K3217" s="33" t="n"/>
      <c r="L3217" s="33">
        <f>IF(K3217="", "", IF(OR(ISTEXT(K3217),ISTEXT($F3217)),"",K3217*$F3217))</f>
        <v/>
      </c>
      <c r="M3217" s="30">
        <f>IF(OR(H3217="",H3217=0),"",IF(K3217="",IF(J3217="","",IF(OR(ISTEXT(J3217),ISTEXT(H3217)),"",J3217/H3217)),IF(OR(ISTEXT(L3217),ISTEXT(H3217)),"",L3217/H3217)))</f>
        <v/>
      </c>
    </row>
    <row r="3218" ht="13.35" customHeight="1" s="162">
      <c r="B3218" s="42" t="n"/>
      <c r="C3218" s="231" t="inlineStr">
        <is>
          <t>Subtotal (this page)</t>
        </is>
      </c>
      <c r="D3218" s="159" t="n"/>
      <c r="E3218" s="42" t="n"/>
      <c r="F3218" s="42" t="n"/>
      <c r="G3218" s="43" t="n"/>
      <c r="H3218" s="43">
        <f>IF(SUM(H3180:H3217)=0,"",SUM(H3180:H3217))</f>
        <v/>
      </c>
      <c r="I3218" s="43" t="n"/>
      <c r="J3218" s="43">
        <f>IF(SUM(J3180:J3217)=0,"",SUM(J3180:J3217))</f>
        <v/>
      </c>
      <c r="K3218" s="43" t="n"/>
      <c r="L3218" s="43">
        <f>IF(SUM(L3180:L3217)=0,"",SUM(L3180:L3217))</f>
        <v/>
      </c>
      <c r="M3218" s="35">
        <f>IF(OR(H3218="",H3218=0),"",IF(L3218="",IF(J3218="","",IF(OR(ISTEXT(J3218),ISTEXT(H3218)),"",J3218/H3218)),IF(OR(ISTEXT(L3218),ISTEXT(H3218)),"",L3218/H3218)))</f>
        <v/>
      </c>
    </row>
    <row r="3219" ht="13.35" customHeight="1" s="162">
      <c r="B3219" s="188" t="inlineStr">
        <is>
          <t>Return Air Inlets (cont.)</t>
        </is>
      </c>
      <c r="C3219" s="174" t="n"/>
      <c r="D3219" s="174" t="n"/>
      <c r="E3219" s="174" t="n"/>
      <c r="F3219" s="173" t="n"/>
      <c r="G3219" s="233" t="inlineStr">
        <is>
          <t>Design VEL</t>
        </is>
      </c>
      <c r="H3219" s="194" t="inlineStr">
        <is>
          <t>Design CFM</t>
        </is>
      </c>
      <c r="I3219" s="188" t="inlineStr">
        <is>
          <t>Initial</t>
        </is>
      </c>
      <c r="J3219" s="173" t="n"/>
      <c r="K3219" s="188" t="inlineStr">
        <is>
          <t>Final</t>
        </is>
      </c>
      <c r="L3219" s="173" t="n"/>
      <c r="M3219" s="188" t="inlineStr">
        <is>
          <t>%</t>
        </is>
      </c>
    </row>
    <row r="3220" ht="13.35" customHeight="1" s="162">
      <c r="B3220" s="153" t="inlineStr">
        <is>
          <t>No.</t>
        </is>
      </c>
      <c r="C3220" s="188" t="inlineStr">
        <is>
          <t>Area Served</t>
        </is>
      </c>
      <c r="D3220" s="188" t="inlineStr">
        <is>
          <t>Type</t>
        </is>
      </c>
      <c r="E3220" s="188" t="inlineStr">
        <is>
          <t>Size</t>
        </is>
      </c>
      <c r="F3220" s="188" t="inlineStr">
        <is>
          <t>Ak</t>
        </is>
      </c>
      <c r="G3220" s="440" t="n"/>
      <c r="H3220" s="440" t="n"/>
      <c r="I3220" s="188" t="inlineStr">
        <is>
          <t>VEL</t>
        </is>
      </c>
      <c r="J3220" s="188" t="inlineStr">
        <is>
          <t>CFM</t>
        </is>
      </c>
      <c r="K3220" s="188" t="inlineStr">
        <is>
          <t>VEL</t>
        </is>
      </c>
      <c r="L3220" s="188" t="inlineStr">
        <is>
          <t>CFM</t>
        </is>
      </c>
      <c r="M3220" s="440" t="n"/>
    </row>
    <row r="3221" ht="13.35" customHeight="1" s="162">
      <c r="B3221" s="31" t="n"/>
      <c r="C3221" s="31" t="n"/>
      <c r="E3221" s="31" t="n"/>
      <c r="F3221" s="32" t="n"/>
      <c r="G3221" s="33">
        <f>IF(F3221="", "", IF(OR(ISTEXT(H3221),ISTEXT(F3221)),"",H3221/F3221))</f>
        <v/>
      </c>
      <c r="H3221" s="33" t="n"/>
      <c r="I3221" s="33" t="n"/>
      <c r="J3221" s="33">
        <f>IF(I3221="", "", IF(OR(ISTEXT(I3221),ISTEXT($F3221)),"",I3221*$F3221))</f>
        <v/>
      </c>
      <c r="K3221" s="33" t="n"/>
      <c r="L3221" s="33">
        <f>IF(K3221="", "", IF(OR(ISTEXT(K3221),ISTEXT($F3221)),"",K3221*$F3221))</f>
        <v/>
      </c>
      <c r="M3221" s="30">
        <f>IF(OR(H3221="",H3221=0),"",IF(K3221="",IF(J3221="","",IF(OR(ISTEXT(J3221),ISTEXT(H3221)),"",J3221/H3221)),IF(OR(ISTEXT(L3221),ISTEXT(H3221)),"",L3221/H3221)))</f>
        <v/>
      </c>
    </row>
    <row r="3222" ht="13.35" customHeight="1" s="162">
      <c r="B3222" s="31" t="n"/>
      <c r="C3222" s="31" t="n"/>
      <c r="E3222" s="31" t="n"/>
      <c r="F3222" s="32" t="n"/>
      <c r="G3222" s="33">
        <f>IF(F3222="", "", IF(OR(ISTEXT(H3222),ISTEXT(F3222)),"",H3222/F3222))</f>
        <v/>
      </c>
      <c r="H3222" s="33" t="n"/>
      <c r="I3222" s="33" t="n"/>
      <c r="J3222" s="33">
        <f>IF(I3222="", "", IF(OR(ISTEXT(I3222),ISTEXT($F3222)),"",I3222*$F3222))</f>
        <v/>
      </c>
      <c r="K3222" s="33" t="n"/>
      <c r="L3222" s="33">
        <f>IF(K3222="", "", IF(OR(ISTEXT(K3222),ISTEXT($F3222)),"",K3222*$F3222))</f>
        <v/>
      </c>
      <c r="M3222" s="30">
        <f>IF(OR(H3222="",H3222=0),"",IF(K3222="",IF(J3222="","",IF(OR(ISTEXT(J3222),ISTEXT(H3222)),"",J3222/H3222)),IF(OR(ISTEXT(L3222),ISTEXT(H3222)),"",L3222/H3222)))</f>
        <v/>
      </c>
    </row>
    <row r="3223" ht="13.35" customHeight="1" s="162">
      <c r="B3223" s="31" t="n"/>
      <c r="C3223" s="31" t="n"/>
      <c r="E3223" s="31" t="n"/>
      <c r="F3223" s="32" t="n"/>
      <c r="G3223" s="33">
        <f>IF(F3223="", "", IF(OR(ISTEXT(H3223),ISTEXT(F3223)),"",H3223/F3223))</f>
        <v/>
      </c>
      <c r="H3223" s="33" t="n"/>
      <c r="I3223" s="33" t="n"/>
      <c r="J3223" s="33">
        <f>IF(I3223="", "", IF(OR(ISTEXT(I3223),ISTEXT($F3223)),"",I3223*$F3223))</f>
        <v/>
      </c>
      <c r="K3223" s="33" t="n"/>
      <c r="L3223" s="33">
        <f>IF(K3223="", "", IF(OR(ISTEXT(K3223),ISTEXT($F3223)),"",K3223*$F3223))</f>
        <v/>
      </c>
      <c r="M3223" s="30">
        <f>IF(OR(H3223="",H3223=0),"",IF(K3223="",IF(J3223="","",IF(OR(ISTEXT(J3223),ISTEXT(H3223)),"",J3223/H3223)),IF(OR(ISTEXT(L3223),ISTEXT(H3223)),"",L3223/H3223)))</f>
        <v/>
      </c>
    </row>
    <row r="3224" ht="13.35" customHeight="1" s="162">
      <c r="B3224" s="31" t="n"/>
      <c r="C3224" s="31" t="n"/>
      <c r="E3224" s="31" t="n"/>
      <c r="F3224" s="32" t="n"/>
      <c r="G3224" s="33">
        <f>IF(F3224="", "", IF(OR(ISTEXT(H3224),ISTEXT(F3224)),"",H3224/F3224))</f>
        <v/>
      </c>
      <c r="H3224" s="33" t="n"/>
      <c r="I3224" s="33" t="n"/>
      <c r="J3224" s="33">
        <f>IF(I3224="", "", IF(OR(ISTEXT(I3224),ISTEXT($F3224)),"",I3224*$F3224))</f>
        <v/>
      </c>
      <c r="K3224" s="33" t="n"/>
      <c r="L3224" s="33">
        <f>IF(K3224="", "", IF(OR(ISTEXT(K3224),ISTEXT($F3224)),"",K3224*$F3224))</f>
        <v/>
      </c>
      <c r="M3224" s="30">
        <f>IF(OR(H3224="",H3224=0),"",IF(K3224="",IF(J3224="","",IF(OR(ISTEXT(J3224),ISTEXT(H3224)),"",J3224/H3224)),IF(OR(ISTEXT(L3224),ISTEXT(H3224)),"",L3224/H3224)))</f>
        <v/>
      </c>
    </row>
    <row r="3225" ht="13.35" customHeight="1" s="162">
      <c r="B3225" s="42" t="n"/>
      <c r="C3225" s="231" t="inlineStr">
        <is>
          <t>Subtotal (this page)</t>
        </is>
      </c>
      <c r="D3225" s="159" t="n"/>
      <c r="E3225" s="42" t="n"/>
      <c r="F3225" s="42" t="n"/>
      <c r="G3225" s="43" t="n"/>
      <c r="H3225" s="43">
        <f>IF(SUM(H3221:H3224)=0,"",SUM(H3221:H3224))</f>
        <v/>
      </c>
      <c r="I3225" s="42" t="n"/>
      <c r="J3225" s="43">
        <f>IF(SUM(J3221:J3224)=0,"",SUM(J3221:J3224))</f>
        <v/>
      </c>
      <c r="K3225" s="42" t="n"/>
      <c r="L3225" s="43">
        <f>IF(SUM(L3221:L3224)=0,"",SUM(L3221:L3224))</f>
        <v/>
      </c>
      <c r="M3225" s="35">
        <f>IF(OR(H3225="",H3225=0),"",IF(L3225="",IF(J3225="","",IF(OR(ISTEXT(J3225),ISTEXT(H3225)),"",J3225/H3225)),IF(OR(ISTEXT(L3225),ISTEXT(H3225)),"",L3225/H3225)))</f>
        <v/>
      </c>
    </row>
    <row r="3226" ht="13.35" customHeight="1" s="162">
      <c r="B3226" s="188" t="inlineStr">
        <is>
          <t>Remarks (cont.)</t>
        </is>
      </c>
      <c r="C3226" s="173" t="n"/>
      <c r="D3226" s="154" t="n"/>
      <c r="E3226" s="174" t="n"/>
      <c r="F3226" s="174" t="n"/>
      <c r="G3226" s="174" t="n"/>
      <c r="H3226" s="174" t="n"/>
      <c r="I3226" s="174" t="n"/>
      <c r="J3226" s="174" t="n"/>
      <c r="K3226" s="174" t="n"/>
      <c r="L3226" s="174" t="n"/>
      <c r="M3226" s="173" t="n"/>
    </row>
    <row r="3227" ht="13.35" customHeight="1" s="162">
      <c r="B3227" s="154" t="n"/>
      <c r="C3227" s="174" t="n"/>
      <c r="D3227" s="174" t="n"/>
      <c r="E3227" s="174" t="n"/>
      <c r="F3227" s="174" t="n"/>
      <c r="G3227" s="174" t="n"/>
      <c r="H3227" s="174" t="n"/>
      <c r="I3227" s="174" t="n"/>
      <c r="J3227" s="174" t="n"/>
      <c r="K3227" s="174" t="n"/>
      <c r="L3227" s="174" t="n"/>
      <c r="M3227" s="173" t="n"/>
    </row>
    <row r="3228" ht="13.35" customHeight="1" s="162">
      <c r="B3228" s="200" t="inlineStr">
        <is>
          <t>System</t>
        </is>
      </c>
      <c r="C3228" s="403" t="n"/>
      <c r="D3228" s="209">
        <f>IF('{Equipment Data Entry}'!B38="","",'{Equipment Data Entry}'!B38)</f>
        <v/>
      </c>
      <c r="E3228" s="418" t="n"/>
      <c r="F3228" s="403" t="n"/>
      <c r="G3228" s="200" t="inlineStr">
        <is>
          <t>Service</t>
        </is>
      </c>
      <c r="H3228" s="403" t="n"/>
      <c r="I3228" s="210">
        <f>IF('{Equipment Data Entry}'!C38="","",'{Equipment Data Entry}'!C38)</f>
        <v/>
      </c>
      <c r="J3228" s="418" t="n"/>
      <c r="K3228" s="418" t="n"/>
      <c r="L3228" s="418" t="n"/>
      <c r="M3228" s="403" t="n"/>
    </row>
    <row r="3229" ht="13.35" customHeight="1" s="162">
      <c r="B3229" s="422" t="n"/>
      <c r="C3229" s="423" t="n"/>
      <c r="D3229" s="422" t="n"/>
      <c r="E3229" s="424" t="n"/>
      <c r="F3229" s="423" t="n"/>
      <c r="G3229" s="422" t="n"/>
      <c r="H3229" s="423" t="n"/>
      <c r="I3229" s="422" t="n"/>
      <c r="J3229" s="424" t="n"/>
      <c r="K3229" s="424" t="n"/>
      <c r="L3229" s="424" t="n"/>
      <c r="M3229" s="423" t="n"/>
    </row>
    <row r="3230" ht="13.35" customHeight="1" s="162">
      <c r="B3230" s="425" t="inlineStr">
        <is>
          <t>Drive Type:</t>
        </is>
      </c>
      <c r="D3230" s="426" t="n"/>
      <c r="E3230" s="425" t="inlineStr">
        <is>
          <t>Rotation – Design:</t>
        </is>
      </c>
      <c r="G3230" s="426" t="n"/>
      <c r="I3230" s="425" t="inlineStr">
        <is>
          <t>Actual:</t>
        </is>
      </c>
      <c r="J3230" s="426" t="n"/>
    </row>
    <row r="3231" ht="13.35" customHeight="1" s="162">
      <c r="B3231" s="200" t="inlineStr">
        <is>
          <t>Unit Data</t>
        </is>
      </c>
      <c r="C3231" s="400" t="n"/>
      <c r="D3231" s="400" t="n"/>
      <c r="E3231" s="400" t="n"/>
      <c r="F3231" s="400" t="n"/>
      <c r="G3231" s="401" t="n"/>
      <c r="I3231" s="200" t="inlineStr">
        <is>
          <t>Design and Performance Data</t>
        </is>
      </c>
      <c r="J3231" s="400" t="n"/>
      <c r="K3231" s="400" t="n"/>
      <c r="L3231" s="401" t="n"/>
      <c r="M3231" s="283" t="n"/>
    </row>
    <row r="3232" ht="13.35" customHeight="1" s="162">
      <c r="B3232" s="199" t="inlineStr">
        <is>
          <t>Manufacturer</t>
        </is>
      </c>
      <c r="C3232" s="401" t="n"/>
      <c r="D3232" s="204">
        <f>IF('{Equipment Data Entry}'!E38="","",'{Equipment Data Entry}'!E38)</f>
        <v/>
      </c>
      <c r="E3232" s="400" t="n"/>
      <c r="F3232" s="400" t="n"/>
      <c r="G3232" s="401" t="n"/>
      <c r="I3232" s="199" t="inlineStr">
        <is>
          <t>Design Criteria</t>
        </is>
      </c>
      <c r="J3232" s="401" t="n"/>
      <c r="K3232" s="199" t="inlineStr">
        <is>
          <t>Design</t>
        </is>
      </c>
      <c r="L3232" s="199" t="inlineStr">
        <is>
          <t>Actual</t>
        </is>
      </c>
    </row>
    <row r="3233" ht="13.35" customHeight="1" s="162">
      <c r="B3233" s="199" t="inlineStr">
        <is>
          <t>Model Number</t>
        </is>
      </c>
      <c r="C3233" s="401" t="n"/>
      <c r="D3233" s="204">
        <f>IF('{Equipment Data Entry}'!F38="","",'{Equipment Data Entry}'!F38)</f>
        <v/>
      </c>
      <c r="E3233" s="400" t="n"/>
      <c r="F3233" s="400" t="n"/>
      <c r="G3233" s="401" t="n"/>
      <c r="I3233" s="199" t="inlineStr">
        <is>
          <t>Total Airflow</t>
        </is>
      </c>
      <c r="J3233" s="401" t="n"/>
      <c r="K3233" s="24">
        <f>H3267</f>
        <v/>
      </c>
      <c r="L3233" s="24">
        <f>L3267</f>
        <v/>
      </c>
      <c r="M3233" s="22">
        <f>IF(OR(L3233="",K3233="",K3233=0),"",IF(OR(ISTEXT(L3233),ISTEXT(K3233)),"",L3233/K3233))</f>
        <v/>
      </c>
    </row>
    <row r="3234" ht="13.35" customHeight="1" s="162">
      <c r="B3234" s="199" t="inlineStr">
        <is>
          <t>Serial Number</t>
        </is>
      </c>
      <c r="C3234" s="401" t="n"/>
      <c r="D3234" s="204" t="n"/>
      <c r="E3234" s="400" t="n"/>
      <c r="F3234" s="400" t="n"/>
      <c r="G3234" s="401" t="n"/>
      <c r="I3234" s="199" t="inlineStr">
        <is>
          <t>Outside Airflow</t>
        </is>
      </c>
      <c r="J3234" s="401" t="n"/>
      <c r="K3234" s="24">
        <f>IF(N(H3275)=0,"",H3275)</f>
        <v/>
      </c>
      <c r="L3234" s="24">
        <f>L3275</f>
        <v/>
      </c>
      <c r="M3234" s="22">
        <f>IF(OR(L3234="",K3234="",K3234=0),"",IF(OR(ISTEXT(L3234),ISTEXT(K3234)),"",L3234/K3234))</f>
        <v/>
      </c>
    </row>
    <row r="3235" ht="13.35" customHeight="1" s="162">
      <c r="B3235" s="199" t="inlineStr">
        <is>
          <t>Area Served</t>
        </is>
      </c>
      <c r="C3235" s="401" t="n"/>
      <c r="D3235" s="204">
        <f>I3228</f>
        <v/>
      </c>
      <c r="E3235" s="400" t="n"/>
      <c r="F3235" s="400" t="n"/>
      <c r="G3235" s="401" t="n"/>
      <c r="I3235" s="199" t="inlineStr">
        <is>
          <t>Return Airflow</t>
        </is>
      </c>
      <c r="J3235" s="401" t="n"/>
      <c r="K3235" s="24">
        <f>IF(K3233="","",IF(ISTEXT(K3233),"",K3233-N(K3234)))</f>
        <v/>
      </c>
      <c r="L3235" s="24">
        <f>IF(L3233="","",IF(ISTEXT(L3233),"",L3233-N(L3234)))</f>
        <v/>
      </c>
    </row>
    <row r="3236" ht="13.35" customHeight="1" s="162">
      <c r="B3236" s="199" t="inlineStr">
        <is>
          <t>Location</t>
        </is>
      </c>
      <c r="C3236" s="401" t="n"/>
      <c r="D3236" s="204">
        <f>IF('{Equipment Data Entry}'!D38="","",'{Equipment Data Entry}'!D38)</f>
        <v/>
      </c>
      <c r="E3236" s="400" t="n"/>
      <c r="F3236" s="400" t="n"/>
      <c r="G3236" s="401" t="n"/>
      <c r="I3236" s="199" t="inlineStr">
        <is>
          <t>Unit ESP</t>
        </is>
      </c>
      <c r="J3236" s="401" t="n"/>
      <c r="K3236" s="71">
        <f>IF('{Equipment Data Entry}'!H38="","",'{Equipment Data Entry}'!H38)</f>
        <v/>
      </c>
      <c r="L3236" s="29">
        <f>I3253</f>
        <v/>
      </c>
    </row>
    <row r="3237" ht="13.35" customHeight="1" s="162">
      <c r="I3237" s="199" t="inlineStr">
        <is>
          <t>Fan RPMs</t>
        </is>
      </c>
      <c r="J3237" s="401" t="n"/>
      <c r="K3237" s="24">
        <f>IF('{Equipment Data Entry}'!I38="","",'{Equipment Data Entry}'!I38)</f>
        <v/>
      </c>
      <c r="L3237" s="24">
        <f>IF(L3246="","",L3246)</f>
        <v/>
      </c>
    </row>
    <row r="3238" ht="13.35" customHeight="1" s="162">
      <c r="B3238" s="200" t="inlineStr">
        <is>
          <t>Motor Data</t>
        </is>
      </c>
      <c r="C3238" s="400" t="n"/>
      <c r="D3238" s="400" t="n"/>
      <c r="E3238" s="400" t="n"/>
      <c r="F3238" s="400" t="n"/>
      <c r="G3238" s="401" t="n"/>
      <c r="I3238" s="199" t="inlineStr">
        <is>
          <t>Filter Type/Size/Qty</t>
        </is>
      </c>
      <c r="J3238" s="400" t="n"/>
      <c r="K3238" s="401" t="n"/>
      <c r="L3238" s="24" t="n"/>
      <c r="M3238" s="401" t="n"/>
    </row>
    <row r="3239" ht="13.35" customHeight="1" s="162">
      <c r="B3239" s="199" t="inlineStr">
        <is>
          <t>Manufacturer</t>
        </is>
      </c>
      <c r="C3239" s="401" t="n"/>
      <c r="D3239" s="203" t="n"/>
      <c r="E3239" s="400" t="n"/>
      <c r="F3239" s="400" t="n"/>
      <c r="G3239" s="401" t="n"/>
      <c r="I3239" s="200" t="inlineStr">
        <is>
          <t>Drive Data</t>
        </is>
      </c>
      <c r="J3239" s="400" t="n"/>
      <c r="K3239" s="400" t="n"/>
      <c r="L3239" s="401" t="n"/>
    </row>
    <row r="3240" ht="13.35" customHeight="1" s="162">
      <c r="B3240" s="199" t="inlineStr">
        <is>
          <t>Horsepower</t>
        </is>
      </c>
      <c r="C3240" s="401" t="n"/>
      <c r="D3240" s="28">
        <f>IF('{Equipment Data Entry}'!G38="","",'{Equipment Data Entry}'!G38)</f>
        <v/>
      </c>
      <c r="E3240" s="21" t="inlineStr">
        <is>
          <t>RPM</t>
        </is>
      </c>
      <c r="F3240" s="24" t="n"/>
      <c r="G3240" s="199" t="inlineStr">
        <is>
          <t>SF</t>
        </is>
      </c>
      <c r="I3240" s="199" t="inlineStr">
        <is>
          <t>Motor sheave</t>
        </is>
      </c>
      <c r="J3240" s="400" t="n"/>
      <c r="K3240" s="24">
        <f>IF('{Equipment Data Entry}'!J38="","",'{Equipment Data Entry}'!J38)</f>
        <v/>
      </c>
      <c r="L3240" s="21" t="inlineStr">
        <is>
          <t>Bore</t>
        </is>
      </c>
      <c r="M3240" s="208"/>
    </row>
    <row r="3241" ht="13.35" customHeight="1" s="162">
      <c r="B3241" s="198">
        <f>IF('{Equipment Data Entry}'!N38="","",'{Equipment Data Entry}'!N38)</f>
        <v/>
      </c>
      <c r="C3241" s="198">
        <f>IF('{Equipment Data Entry}'!O38="","",'{Equipment Data Entry}'!O38)</f>
        <v/>
      </c>
      <c r="D3241" s="21" t="inlineStr">
        <is>
          <t>FLA</t>
        </is>
      </c>
      <c r="E3241" s="25" t="n"/>
      <c r="F3241" s="21" t="inlineStr">
        <is>
          <t>Frame</t>
        </is>
      </c>
      <c r="G3241" s="208" t="n"/>
      <c r="I3241" s="199" t="inlineStr">
        <is>
          <t>Fan pulley</t>
        </is>
      </c>
      <c r="J3241" s="400" t="n"/>
      <c r="K3241" s="24">
        <f>IF('{Equipment Data Entry}'!K38="","",'{Equipment Data Entry}'!K38)</f>
        <v/>
      </c>
      <c r="L3241" s="21" t="inlineStr">
        <is>
          <t>Bore</t>
        </is>
      </c>
      <c r="M3241" s="208"/>
    </row>
    <row r="3242" ht="13.35" customHeight="1" s="162">
      <c r="B3242" s="199" t="inlineStr">
        <is>
          <t>Corrected FLA</t>
        </is>
      </c>
      <c r="C3242" s="401" t="n"/>
      <c r="D3242" s="27">
        <f>IF(OR(E3243="",E3241="",B3241=""),"",IF(OR(ISTEXT(B3241),COUNT(E3243:G3243)=0,ISTEXT(E3241)),"",B3241/AVERAGE(E3243:G3243)*E3241))</f>
        <v/>
      </c>
      <c r="E3242" s="199" t="inlineStr">
        <is>
          <t>Estimated BHP</t>
        </is>
      </c>
      <c r="F3242" s="401" t="n"/>
      <c r="G3242" s="27">
        <f>IF(OR(COUNT(E3244:G3244)=0,IF(N(E3245)&gt;0,E3245,N(D3240))=0,IF(N(D3242)&gt;0,D3242,N(E3241))=0),"",IF(N(E3245)&gt;0,E3245,N(D3240))*AVERAGE(E3244:G3244)/IF(N(D3242)&gt;0,D3242,N(E3241)))</f>
        <v/>
      </c>
      <c r="I3242" s="199" t="inlineStr">
        <is>
          <t>Belt(s)</t>
        </is>
      </c>
      <c r="J3242" s="208">
        <f>IF('{Equipment Data Entry}'!L38="","",'{Equipment Data Entry}'!L38)</f>
        <v/>
      </c>
      <c r="K3242" s="199" t="inlineStr">
        <is>
          <t>C to C</t>
        </is>
      </c>
      <c r="L3242" s="64">
        <f>IF('{Equipment Data Entry}'!M38="","",'{Equipment Data Entry}'!M38)</f>
        <v/>
      </c>
    </row>
    <row r="3243" ht="13.35" customHeight="1" s="162">
      <c r="B3243" s="199" t="inlineStr">
        <is>
          <t>Measured Voltage</t>
        </is>
      </c>
      <c r="C3243" s="400" t="n"/>
      <c r="D3243" s="401" t="n"/>
      <c r="E3243" s="24" t="n"/>
      <c r="F3243" s="24" t="n"/>
      <c r="G3243" s="24" t="n"/>
      <c r="I3243" s="199" t="inlineStr">
        <is>
          <t>Final Settings</t>
        </is>
      </c>
      <c r="J3243" s="400" t="n"/>
      <c r="K3243" s="401" t="n"/>
      <c r="L3243" s="24" t="n"/>
      <c r="M3243" s="401" t="n"/>
    </row>
    <row r="3244" ht="13.35" customHeight="1" s="162">
      <c r="B3244" s="199" t="inlineStr">
        <is>
          <t>Measured Amperage</t>
        </is>
      </c>
      <c r="C3244" s="400" t="n"/>
      <c r="D3244" s="401" t="n"/>
      <c r="E3244" s="25" t="n"/>
      <c r="F3244" s="25" t="n"/>
      <c r="G3244" s="25" t="n"/>
      <c r="I3244" s="205" t="inlineStr">
        <is>
          <t>RPM Data</t>
        </is>
      </c>
      <c r="J3244" s="401" t="n"/>
      <c r="K3244" s="205" t="inlineStr">
        <is>
          <t>Initial</t>
        </is>
      </c>
      <c r="L3244" s="205" t="inlineStr">
        <is>
          <t>Final</t>
        </is>
      </c>
    </row>
    <row r="3245" ht="13.35" customHeight="1" s="162">
      <c r="B3245" s="199" t="inlineStr">
        <is>
          <t>Motor HP (nameplate)</t>
        </is>
      </c>
      <c r="C3245" s="400"/>
      <c r="D3245" s="401"/>
      <c r="E3245" s="24"/>
      <c r="F3245" s="24"/>
      <c r="G3245" s="24"/>
      <c r="I3245" s="199" t="inlineStr">
        <is>
          <t>Motor RPM</t>
        </is>
      </c>
      <c r="J3245" s="401" t="n"/>
      <c r="K3245" s="24" t="n"/>
      <c r="L3245" s="24" t="n"/>
    </row>
    <row r="3246" ht="13.35" customHeight="1" s="162">
      <c r="B3246" s="200" t="inlineStr">
        <is>
          <t>Static Pressure Profile (in. w.g.)</t>
        </is>
      </c>
      <c r="C3246" s="400" t="n"/>
      <c r="D3246" s="400" t="n"/>
      <c r="E3246" s="400" t="n"/>
      <c r="F3246" s="400" t="n"/>
      <c r="G3246" s="401" t="n"/>
      <c r="I3246" s="199" t="inlineStr">
        <is>
          <t>Fan RPM</t>
        </is>
      </c>
      <c r="J3246" s="401" t="n"/>
      <c r="K3246" s="24" t="n"/>
      <c r="L3246" s="24" t="n"/>
    </row>
    <row r="3247" ht="13.35" customHeight="1" s="162">
      <c r="B3247" s="490">
        <f>IFERROR(INDEX('{Dropdowns}'!$AI$2:$AO$7,MATCH($D$3250,'{Dropdowns}'!$AH$2:$AH$7,0),1),"")</f>
        <v/>
      </c>
      <c r="C3247" s="490">
        <f>IFERROR(INDEX('{Dropdowns}'!$AI$2:$AO$7,MATCH($D$3250,'{Dropdowns}'!$AH$2:$AH$7,0),2),"")</f>
        <v/>
      </c>
      <c r="D3247" s="490">
        <f>IFERROR(INDEX('{Dropdowns}'!$AI$2:$AO$7,MATCH($D$3250,'{Dropdowns}'!$AH$2:$AH$7,0),3),"")</f>
        <v/>
      </c>
      <c r="E3247" s="490">
        <f>IFERROR(INDEX('{Dropdowns}'!$AI$2:$AO$7,MATCH($D$3250,'{Dropdowns}'!$AH$2:$AH$7,0),4),"")</f>
        <v/>
      </c>
      <c r="F3247" s="490">
        <f>IFERROR(INDEX('{Dropdowns}'!$AI$2:$AO$7,MATCH($D$3250,'{Dropdowns}'!$AH$2:$AH$7,0),5),"")</f>
        <v/>
      </c>
      <c r="G3247" s="490">
        <f>IFERROR(INDEX('{Dropdowns}'!$AI$2:$AO$7,MATCH($D$3250,'{Dropdowns}'!$AH$2:$AH$7,0),6),"")</f>
        <v/>
      </c>
      <c r="H3247" s="490">
        <f>IFERROR(INDEX('{Dropdowns}'!$AI$2:$AO$7,MATCH($D$3250,'{Dropdowns}'!$AH$2:$AH$7,0),7),"")</f>
        <v/>
      </c>
      <c r="I3247" s="199" t="inlineStr">
        <is>
          <t>VSD Frequency</t>
        </is>
      </c>
      <c r="J3247" s="401" t="n"/>
      <c r="K3247" s="66" t="n"/>
      <c r="L3247" s="66" t="n"/>
    </row>
    <row r="3248" ht="13.35" customHeight="1" s="162">
      <c r="B3248" s="492"/>
      <c r="C3248" s="492"/>
      <c r="D3248" s="492"/>
      <c r="E3248" s="492"/>
      <c r="F3248" s="492"/>
      <c r="G3248" s="492"/>
      <c r="H3248" s="492"/>
      <c r="I3248" s="199" t="inlineStr">
        <is>
          <t>OA Damper Position</t>
        </is>
      </c>
      <c r="J3248" s="400" t="n"/>
      <c r="K3248" s="401" t="n"/>
      <c r="L3248" s="56" t="n"/>
      <c r="Q3248">
        <f>IF(B3248="","",B3248)</f>
        <v/>
      </c>
      <c r="R3248">
        <f>IF(C3247="—",Q3248,IF(C3248="","",C3248))</f>
        <v/>
      </c>
      <c r="S3248">
        <f>IF(D3247="—",R3248,IF(D3248="","",D3248))</f>
        <v/>
      </c>
      <c r="T3248">
        <f>IF(E3247="—",S3248,IF(E3248="","",E3248))</f>
        <v/>
      </c>
      <c r="U3248">
        <f>IF(F3247="—",T3248,IF(F3248="","",F3248))</f>
        <v/>
      </c>
      <c r="V3248">
        <f>IF(G3247="—",U3248,IF(G3248="","",G3248))</f>
        <v/>
      </c>
      <c r="W3248">
        <f>IFERROR(MATCH("Fan",$C$3247:$H$3247,0),"")</f>
        <v/>
      </c>
      <c r="X3248">
        <f>IF(W3248="","",INDEX(P3250:U3250,W3248))</f>
        <v/>
      </c>
      <c r="Y3248">
        <f>IF(W3248="","",INDEX(Q3249:V3249,W3248))</f>
        <v/>
      </c>
    </row>
    <row r="3249" ht="13.35" customHeight="1" s="162">
      <c r="B3249" s="491" t="inlineStr">
        <is>
          <t>Δ</t>
        </is>
      </c>
      <c r="C3249" s="498">
        <f>IF(OR(C3247="—",C3248="",Q3248=""),"",IF(OR(ISTEXT(C3248),ISTEXT(Q3248)),"","Δ "&amp;TEXT(C3248-Q3248,"0.00")))</f>
        <v/>
      </c>
      <c r="D3249" s="498">
        <f>IF(OR(D3247="—",D3248="",R3248=""),"",IF(OR(ISTEXT(D3248),ISTEXT(R3248)),"","Δ "&amp;TEXT(D3248-R3248,"0.00")))</f>
        <v/>
      </c>
      <c r="E3249" s="498">
        <f>IF(OR(E3247="—",E3248="",S3248=""),"",IF(OR(ISTEXT(E3248),ISTEXT(S3248)),"","Δ "&amp;TEXT(E3248-S3248,"0.00")))</f>
        <v/>
      </c>
      <c r="F3249" s="498">
        <f>IF(OR(F3247="—",F3248="",T3248=""),"",IF(OR(ISTEXT(F3248),ISTEXT(T3248)),"","Δ "&amp;TEXT(F3248-T3248,"0.00")))</f>
        <v/>
      </c>
      <c r="G3249" s="498">
        <f>IF(OR(G3247="—",G3248="",U3248=""),"",IF(OR(ISTEXT(G3248),ISTEXT(U3248)),"","Δ "&amp;TEXT(G3248-U3248,"0.00")))</f>
        <v/>
      </c>
      <c r="H3249" s="498">
        <f>IF(OR(H3247="—",H3248="",V3248=""),"",IF(OR(ISTEXT(H3248),ISTEXT(V3248)),"","Δ "&amp;TEXT(H3248-V3248,"0.00")))</f>
        <v/>
      </c>
      <c r="Q3249">
        <f>IF(OR(C3248="",ISTEXT(C3248)),R3249,C3248)</f>
        <v/>
      </c>
      <c r="R3249">
        <f>IF(OR(D3248="",ISTEXT(D3248)),S3249,D3248)</f>
        <v/>
      </c>
      <c r="S3249">
        <f>IF(OR(E3248="",ISTEXT(E3248)),T3249,E3248)</f>
        <v/>
      </c>
      <c r="T3249">
        <f>IF(OR(F3248="",ISTEXT(F3248)),U3249,F3248)</f>
        <v/>
      </c>
      <c r="U3249">
        <f>IF(OR(G3248="",ISTEXT(G3248)),V3249,G3248)</f>
        <v/>
      </c>
      <c r="V3249">
        <f>IF(OR(H3248="",ISTEXT(H3248)),"",H3248)</f>
        <v/>
      </c>
    </row>
    <row r="3250" ht="13.35" customHeight="1" s="162">
      <c r="B3250" s="425" t="inlineStr">
        <is>
          <t>Unit type:</t>
        </is>
      </c>
      <c r="D3250" s="522" t="inlineStr">
        <is>
          <t>RTU</t>
        </is>
      </c>
      <c r="E3250" s="414" t="n"/>
      <c r="F3250" s="494" t="inlineStr">
        <is>
          <t>Airflow left to right. Δ = this reading minus the one before it; in. w.g.</t>
        </is>
      </c>
      <c r="P3250">
        <f>IF(B3248="","",B3248)</f>
        <v/>
      </c>
      <c r="Q3250">
        <f>IF(C3248="",P3250,C3248)</f>
        <v/>
      </c>
      <c r="R3250">
        <f>IF(D3248="",Q3250,D3248)</f>
        <v/>
      </c>
      <c r="S3250">
        <f>IF(E3248="",R3250,E3248)</f>
        <v/>
      </c>
      <c r="T3250">
        <f>IF(F3248="",S3250,F3248)</f>
        <v/>
      </c>
      <c r="U3250">
        <f>IF(G3248="",T3250,G3248)</f>
        <v/>
      </c>
      <c r="V3250">
        <f>IF(H3248="",U3250,H3248)</f>
        <v/>
      </c>
    </row>
    <row r="3251" ht="13.35" customHeight="1" s="162">
      <c r="B3251" s="500" t="inlineStr">
        <is>
          <t>Fan inlet</t>
        </is>
      </c>
      <c r="D3251" s="501">
        <f>IF(X3248="","",X3248)</f>
        <v/>
      </c>
      <c r="F3251" s="500" t="inlineStr">
        <is>
          <t>Discharge</t>
        </is>
      </c>
      <c r="I3251" s="501">
        <f>IF(V3250="","",V3250)</f>
        <v/>
      </c>
    </row>
    <row r="3252" ht="13.35" customHeight="1" s="162"/>
    <row r="3253" ht="13.35" customHeight="1" s="162">
      <c r="B3253" s="500" t="inlineStr">
        <is>
          <t>Fan TSP</t>
        </is>
      </c>
      <c r="E3253" s="501">
        <f>IF(OR(X3248="",Y3248=""),"",IF(OR(ISTEXT(X3248),ISTEXT(Y3248)),"",Y3248-X3248))</f>
        <v/>
      </c>
      <c r="F3253" s="500" t="inlineStr">
        <is>
          <t>ESP</t>
        </is>
      </c>
      <c r="I3253" s="501">
        <f>IF(OR(B3248="",V3250=""),"",IF(OR(ISTEXT(B3248),ISTEXT(V3250)),"",V3250-B3248))</f>
        <v/>
      </c>
      <c r="J3253" s="500" t="inlineStr">
        <is>
          <t>Unit ΔP (inlet → fan)</t>
        </is>
      </c>
      <c r="M3253" s="501">
        <f>IF(OR(B3248="",X3248=""),"",IF(OR(ISTEXT(B3248),ISTEXT(X3248)),"",X3248-B3248))</f>
        <v/>
      </c>
    </row>
    <row r="3254" ht="13.35" customHeight="1" s="162">
      <c r="B3254" s="437" t="inlineStr">
        <is>
          <t>Instrument:</t>
        </is>
      </c>
      <c r="C3254" s="13" t="n"/>
      <c r="D3254" s="502" t="n"/>
      <c r="E3254" s="503" t="n"/>
      <c r="F3254" s="503" t="n"/>
      <c r="G3254" s="437" t="inlineStr">
        <is>
          <t>Ak basis / notes:</t>
        </is>
      </c>
      <c r="H3254" s="13" t="n"/>
      <c r="I3254" s="504" t="n"/>
      <c r="J3254" s="503" t="n"/>
      <c r="K3254" s="503" t="n"/>
      <c r="L3254" s="503" t="n"/>
      <c r="M3254" s="503" t="n"/>
    </row>
    <row r="3255" ht="13.35" customHeight="1" s="162">
      <c r="B3255" s="188" t="inlineStr">
        <is>
          <t>Supply Air Diffuser / Outlet Airflow</t>
        </is>
      </c>
      <c r="C3255" s="174" t="n"/>
      <c r="D3255" s="174" t="n"/>
      <c r="E3255" s="174" t="n"/>
      <c r="F3255" s="173" t="n"/>
      <c r="G3255" s="233" t="inlineStr">
        <is>
          <t>Design VEL</t>
        </is>
      </c>
      <c r="H3255" s="194" t="inlineStr">
        <is>
          <t>Design CFM</t>
        </is>
      </c>
      <c r="I3255" s="188" t="inlineStr">
        <is>
          <t>Initial</t>
        </is>
      </c>
      <c r="J3255" s="173" t="n"/>
      <c r="K3255" s="188" t="inlineStr">
        <is>
          <t>Final</t>
        </is>
      </c>
      <c r="L3255" s="173" t="n"/>
      <c r="M3255" s="188" t="inlineStr">
        <is>
          <t>%</t>
        </is>
      </c>
    </row>
    <row r="3256" ht="13.35" customHeight="1" s="162">
      <c r="B3256" s="153" t="inlineStr">
        <is>
          <t>No.</t>
        </is>
      </c>
      <c r="C3256" s="188" t="inlineStr">
        <is>
          <t>Area Served</t>
        </is>
      </c>
      <c r="D3256" s="188" t="inlineStr">
        <is>
          <t>Type</t>
        </is>
      </c>
      <c r="E3256" s="188" t="inlineStr">
        <is>
          <t>Size</t>
        </is>
      </c>
      <c r="F3256" s="188" t="inlineStr">
        <is>
          <t>Ak</t>
        </is>
      </c>
      <c r="G3256" s="440" t="n"/>
      <c r="H3256" s="440" t="n"/>
      <c r="I3256" s="188" t="inlineStr">
        <is>
          <t>VEL</t>
        </is>
      </c>
      <c r="J3256" s="188" t="inlineStr">
        <is>
          <t>CFM</t>
        </is>
      </c>
      <c r="K3256" s="188" t="inlineStr">
        <is>
          <t>VEL</t>
        </is>
      </c>
      <c r="L3256" s="188" t="inlineStr">
        <is>
          <t>CFM</t>
        </is>
      </c>
      <c r="M3256" s="440" t="n"/>
    </row>
    <row r="3257" ht="13.35" customHeight="1" s="162">
      <c r="B3257" s="307" t="n"/>
      <c r="C3257" s="307" t="n"/>
      <c r="E3257" s="307" t="n"/>
      <c r="F3257" s="32" t="n"/>
      <c r="G3257" s="33">
        <f>IF(F3257="", "", IF(OR(ISTEXT(H3257),ISTEXT(F3257)),"",H3257/F3257))</f>
        <v/>
      </c>
      <c r="H3257" s="33" t="n"/>
      <c r="I3257" s="33" t="n"/>
      <c r="J3257" s="33">
        <f>IF(I3257="", "", IF(OR(ISTEXT(I3257),ISTEXT($F3257)),"",I3257*$F3257))</f>
        <v/>
      </c>
      <c r="K3257" s="33" t="n"/>
      <c r="L3257" s="33">
        <f>IF(K3257="", "", IF(OR(ISTEXT(K3257),ISTEXT($F3257)),"",K3257*$F3257))</f>
        <v/>
      </c>
      <c r="M3257" s="30">
        <f>IF(OR(H3257="",H3257=0),"",IF(K3257="",IF(J3257="","",IF(OR(ISTEXT(J3257),ISTEXT(H3257)),"",J3257/H3257)),IF(OR(ISTEXT(L3257),ISTEXT(H3257)),"",L3257/H3257)))</f>
        <v/>
      </c>
    </row>
    <row r="3258" ht="13.35" customHeight="1" s="162">
      <c r="B3258" s="307" t="n"/>
      <c r="C3258" s="307" t="n"/>
      <c r="E3258" s="307" t="n"/>
      <c r="F3258" s="32" t="n"/>
      <c r="G3258" s="33">
        <f>IF(F3258="", "", IF(OR(ISTEXT(H3258),ISTEXT(F3258)),"",H3258/F3258))</f>
        <v/>
      </c>
      <c r="H3258" s="33" t="n"/>
      <c r="I3258" s="33" t="n"/>
      <c r="J3258" s="33">
        <f>IF(I3258="", "", IF(OR(ISTEXT(I3258),ISTEXT($F3258)),"",I3258*$F3258))</f>
        <v/>
      </c>
      <c r="K3258" s="33" t="n"/>
      <c r="L3258" s="33">
        <f>IF(K3258="", "", IF(OR(ISTEXT(K3258),ISTEXT($F3258)),"",K3258*$F3258))</f>
        <v/>
      </c>
      <c r="M3258" s="30">
        <f>IF(OR(H3258="",H3258=0),"",IF(K3258="",IF(J3258="","",IF(OR(ISTEXT(J3258),ISTEXT(H3258)),"",J3258/H3258)),IF(OR(ISTEXT(L3258),ISTEXT(H3258)),"",L3258/H3258)))</f>
        <v/>
      </c>
    </row>
    <row r="3259" ht="13.35" customHeight="1" s="162">
      <c r="B3259" s="307" t="n"/>
      <c r="C3259" s="307" t="n"/>
      <c r="E3259" s="307" t="n"/>
      <c r="F3259" s="32" t="n"/>
      <c r="G3259" s="33">
        <f>IF(F3259="", "", IF(OR(ISTEXT(H3259),ISTEXT(F3259)),"",H3259/F3259))</f>
        <v/>
      </c>
      <c r="H3259" s="33" t="n"/>
      <c r="I3259" s="33" t="n"/>
      <c r="J3259" s="33">
        <f>IF(I3259="", "", IF(OR(ISTEXT(I3259),ISTEXT($F3259)),"",I3259*$F3259))</f>
        <v/>
      </c>
      <c r="K3259" s="33" t="n"/>
      <c r="L3259" s="33">
        <f>IF(K3259="", "", IF(OR(ISTEXT(K3259),ISTEXT($F3259)),"",K3259*$F3259))</f>
        <v/>
      </c>
      <c r="M3259" s="30">
        <f>IF(OR(H3259="",H3259=0),"",IF(K3259="",IF(J3259="","",IF(OR(ISTEXT(J3259),ISTEXT(H3259)),"",J3259/H3259)),IF(OR(ISTEXT(L3259),ISTEXT(H3259)),"",L3259/H3259)))</f>
        <v/>
      </c>
    </row>
    <row r="3260" ht="13.35" customHeight="1" s="162">
      <c r="B3260" s="307" t="n"/>
      <c r="C3260" s="307" t="n"/>
      <c r="E3260" s="307" t="n"/>
      <c r="F3260" s="32" t="n"/>
      <c r="G3260" s="33">
        <f>IF(F3260="", "", IF(OR(ISTEXT(H3260),ISTEXT(F3260)),"",H3260/F3260))</f>
        <v/>
      </c>
      <c r="H3260" s="33" t="n"/>
      <c r="I3260" s="33" t="n"/>
      <c r="J3260" s="33">
        <f>IF(I3260="", "", IF(OR(ISTEXT(I3260),ISTEXT($F3260)),"",I3260*$F3260))</f>
        <v/>
      </c>
      <c r="K3260" s="33" t="n"/>
      <c r="L3260" s="33">
        <f>IF(K3260="", "", IF(OR(ISTEXT(K3260),ISTEXT($F3260)),"",K3260*$F3260))</f>
        <v/>
      </c>
      <c r="M3260" s="30">
        <f>IF(OR(H3260="",H3260=0),"",IF(K3260="",IF(J3260="","",IF(OR(ISTEXT(J3260),ISTEXT(H3260)),"",J3260/H3260)),IF(OR(ISTEXT(L3260),ISTEXT(H3260)),"",L3260/H3260)))</f>
        <v/>
      </c>
    </row>
    <row r="3261" ht="13.35" customHeight="1" s="162">
      <c r="B3261" s="307" t="n"/>
      <c r="C3261" s="307" t="n"/>
      <c r="E3261" s="307" t="n"/>
      <c r="F3261" s="32" t="n"/>
      <c r="G3261" s="33">
        <f>IF(F3261="", "", IF(OR(ISTEXT(H3261),ISTEXT(F3261)),"",H3261/F3261))</f>
        <v/>
      </c>
      <c r="H3261" s="33" t="n"/>
      <c r="I3261" s="33" t="n"/>
      <c r="J3261" s="33">
        <f>IF(I3261="", "", IF(OR(ISTEXT(I3261),ISTEXT($F3261)),"",I3261*$F3261))</f>
        <v/>
      </c>
      <c r="K3261" s="33" t="n"/>
      <c r="L3261" s="33">
        <f>IF(K3261="", "", IF(OR(ISTEXT(K3261),ISTEXT($F3261)),"",K3261*$F3261))</f>
        <v/>
      </c>
      <c r="M3261" s="30">
        <f>IF(OR(H3261="",H3261=0),"",IF(K3261="",IF(J3261="","",IF(OR(ISTEXT(J3261),ISTEXT(H3261)),"",J3261/H3261)),IF(OR(ISTEXT(L3261),ISTEXT(H3261)),"",L3261/H3261)))</f>
        <v/>
      </c>
    </row>
    <row r="3262" ht="13.35" customHeight="1" s="162">
      <c r="B3262" s="307" t="n"/>
      <c r="C3262" s="307" t="n"/>
      <c r="E3262" s="307" t="n"/>
      <c r="F3262" s="32" t="n"/>
      <c r="G3262" s="33">
        <f>IF(F3262="", "", IF(OR(ISTEXT(H3262),ISTEXT(F3262)),"",H3262/F3262))</f>
        <v/>
      </c>
      <c r="H3262" s="33" t="n"/>
      <c r="I3262" s="33" t="n"/>
      <c r="J3262" s="33">
        <f>IF(I3262="", "", IF(OR(ISTEXT(I3262),ISTEXT($F3262)),"",I3262*$F3262))</f>
        <v/>
      </c>
      <c r="K3262" s="33" t="n"/>
      <c r="L3262" s="33">
        <f>IF(K3262="", "", IF(OR(ISTEXT(K3262),ISTEXT($F3262)),"",K3262*$F3262))</f>
        <v/>
      </c>
      <c r="M3262" s="30">
        <f>IF(OR(H3262="",H3262=0),"",IF(K3262="",IF(J3262="","",IF(OR(ISTEXT(J3262),ISTEXT(H3262)),"",J3262/H3262)),IF(OR(ISTEXT(L3262),ISTEXT(H3262)),"",L3262/H3262)))</f>
        <v/>
      </c>
    </row>
    <row r="3263" ht="13.35" customHeight="1" s="162">
      <c r="B3263" s="307" t="n"/>
      <c r="C3263" s="307" t="n"/>
      <c r="E3263" s="307" t="n"/>
      <c r="F3263" s="32" t="n"/>
      <c r="G3263" s="33">
        <f>IF(F3263="", "", IF(OR(ISTEXT(H3263),ISTEXT(F3263)),"",H3263/F3263))</f>
        <v/>
      </c>
      <c r="H3263" s="33" t="n"/>
      <c r="I3263" s="33" t="n"/>
      <c r="J3263" s="33">
        <f>IF(I3263="", "", IF(OR(ISTEXT(I3263),ISTEXT($F3263)),"",I3263*$F3263))</f>
        <v/>
      </c>
      <c r="K3263" s="33" t="n"/>
      <c r="L3263" s="33">
        <f>IF(K3263="", "", IF(OR(ISTEXT(K3263),ISTEXT($F3263)),"",K3263*$F3263))</f>
        <v/>
      </c>
      <c r="M3263" s="30">
        <f>IF(OR(H3263="",H3263=0),"",IF(K3263="",IF(J3263="","",IF(OR(ISTEXT(J3263),ISTEXT(H3263)),"",J3263/H3263)),IF(OR(ISTEXT(L3263),ISTEXT(H3263)),"",L3263/H3263)))</f>
        <v/>
      </c>
    </row>
    <row r="3264" ht="13.35" customHeight="1" s="162">
      <c r="B3264" s="307" t="n"/>
      <c r="C3264" s="307" t="n"/>
      <c r="E3264" s="307" t="n"/>
      <c r="F3264" s="32" t="n"/>
      <c r="G3264" s="33">
        <f>IF(F3264="", "", IF(OR(ISTEXT(H3264),ISTEXT(F3264)),"",H3264/F3264))</f>
        <v/>
      </c>
      <c r="H3264" s="33" t="n"/>
      <c r="I3264" s="33" t="n"/>
      <c r="J3264" s="33">
        <f>IF(I3264="", "", IF(OR(ISTEXT(I3264),ISTEXT($F3264)),"",I3264*$F3264))</f>
        <v/>
      </c>
      <c r="K3264" s="33" t="n"/>
      <c r="L3264" s="33">
        <f>IF(K3264="", "", IF(OR(ISTEXT(K3264),ISTEXT($F3264)),"",K3264*$F3264))</f>
        <v/>
      </c>
      <c r="M3264" s="30">
        <f>IF(OR(H3264="",H3264=0),"",IF(K3264="",IF(J3264="","",IF(OR(ISTEXT(J3264),ISTEXT(H3264)),"",J3264/H3264)),IF(OR(ISTEXT(L3264),ISTEXT(H3264)),"",L3264/H3264)))</f>
        <v/>
      </c>
    </row>
    <row r="3265" ht="13.35" customHeight="1" s="162">
      <c r="B3265" s="307" t="n"/>
      <c r="C3265" s="307" t="n"/>
      <c r="E3265" s="307" t="n"/>
      <c r="F3265" s="32" t="n"/>
      <c r="G3265" s="33">
        <f>IF(F3265="", "", IF(OR(ISTEXT(H3265),ISTEXT(F3265)),"",H3265/F3265))</f>
        <v/>
      </c>
      <c r="H3265" s="33" t="n"/>
      <c r="I3265" s="33" t="n"/>
      <c r="J3265" s="33">
        <f>IF(I3265="", "", IF(OR(ISTEXT(I3265),ISTEXT($F3265)),"",I3265*$F3265))</f>
        <v/>
      </c>
      <c r="K3265" s="33" t="n"/>
      <c r="L3265" s="33">
        <f>IF(K3265="", "", IF(OR(ISTEXT(K3265),ISTEXT($F3265)),"",K3265*$F3265))</f>
        <v/>
      </c>
      <c r="M3265" s="30">
        <f>IF(OR(H3265="",H3265=0),"",IF(K3265="",IF(J3265="","",IF(OR(ISTEXT(J3265),ISTEXT(H3265)),"",J3265/H3265)),IF(OR(ISTEXT(L3265),ISTEXT(H3265)),"",L3265/H3265)))</f>
        <v/>
      </c>
    </row>
    <row r="3266" ht="13.35" customHeight="1" s="162">
      <c r="B3266" s="307" t="n"/>
      <c r="C3266" s="307" t="n"/>
      <c r="E3266" s="307" t="n"/>
      <c r="F3266" s="32" t="n"/>
      <c r="G3266" s="33">
        <f>IF(F3266="", "", IF(OR(ISTEXT(H3266),ISTEXT(F3266)),"",H3266/F3266))</f>
        <v/>
      </c>
      <c r="H3266" s="33" t="n"/>
      <c r="I3266" s="33" t="n"/>
      <c r="J3266" s="33">
        <f>IF(I3266="", "", IF(OR(ISTEXT(I3266),ISTEXT($F3266)),"",I3266*$F3266))</f>
        <v/>
      </c>
      <c r="K3266" s="33" t="n"/>
      <c r="L3266" s="33">
        <f>IF(K3266="", "", IF(OR(ISTEXT(K3266),ISTEXT($F3266)),"",K3266*$F3266))</f>
        <v/>
      </c>
      <c r="M3266" s="30">
        <f>IF(OR(H3266="",H3266=0),"",IF(K3266="",IF(J3266="","",IF(OR(ISTEXT(J3266),ISTEXT(H3266)),"",J3266/H3266)),IF(OR(ISTEXT(L3266),ISTEXT(H3266)),"",L3266/H3266)))</f>
        <v/>
      </c>
    </row>
    <row r="3267" ht="13.35" customHeight="1" s="162">
      <c r="B3267" s="42" t="n"/>
      <c r="C3267" s="231" t="inlineStr">
        <is>
          <t>Total</t>
        </is>
      </c>
      <c r="D3267" s="159" t="n"/>
      <c r="E3267" s="42" t="n"/>
      <c r="F3267" s="42" t="n"/>
      <c r="G3267" s="43" t="n"/>
      <c r="H3267" s="43">
        <f>IF(SUM(H3257:H3266)+SUM(H3284:H3321)=0,"",SUM(H3257:H3266)+SUM(H3284:H3321))</f>
        <v/>
      </c>
      <c r="I3267" s="43" t="n"/>
      <c r="J3267" s="43">
        <f>IF(SUM(J3257:J3266)+SUM(J3284:J3321)=0,"",SUM(J3257:J3266)+SUM(J3284:J3321))</f>
        <v/>
      </c>
      <c r="K3267" s="43" t="n"/>
      <c r="L3267" s="43">
        <f>IF(SUM(L3257:L3266)+SUM(L3284:L3321)=0,"",SUM(L3257:L3266)+SUM(L3284:L3321))</f>
        <v/>
      </c>
      <c r="M3267" s="35">
        <f>IF(OR(H3267="",H3267=0),"",IF(L3267="",IF(J3267="","",IF(OR(ISTEXT(J3267),ISTEXT(H3267)),"",J3267/H3267)),IF(OR(ISTEXT(L3267),ISTEXT(H3267)),"",L3267/H3267)))</f>
        <v/>
      </c>
    </row>
    <row r="3268" ht="13.35" customHeight="1" s="162">
      <c r="B3268" s="188" t="inlineStr">
        <is>
          <t>Return Air Register / Inlet Airflow</t>
        </is>
      </c>
      <c r="C3268" s="174" t="n"/>
      <c r="D3268" s="174" t="n"/>
      <c r="E3268" s="174" t="n"/>
      <c r="F3268" s="173" t="n"/>
      <c r="G3268" s="233" t="inlineStr">
        <is>
          <t>Design VEL</t>
        </is>
      </c>
      <c r="H3268" s="194" t="inlineStr">
        <is>
          <t>Design CFM</t>
        </is>
      </c>
      <c r="I3268" s="188" t="inlineStr">
        <is>
          <t>Initial</t>
        </is>
      </c>
      <c r="J3268" s="173" t="n"/>
      <c r="K3268" s="188" t="inlineStr">
        <is>
          <t>Final</t>
        </is>
      </c>
      <c r="L3268" s="173" t="n"/>
      <c r="M3268" s="188" t="inlineStr">
        <is>
          <t>%</t>
        </is>
      </c>
    </row>
    <row r="3269" ht="13.35" customHeight="1" s="162">
      <c r="B3269" s="153" t="inlineStr">
        <is>
          <t>No.</t>
        </is>
      </c>
      <c r="C3269" s="188" t="inlineStr">
        <is>
          <t>Area Served</t>
        </is>
      </c>
      <c r="D3269" s="188" t="inlineStr">
        <is>
          <t>Type</t>
        </is>
      </c>
      <c r="E3269" s="188" t="inlineStr">
        <is>
          <t>Size</t>
        </is>
      </c>
      <c r="F3269" s="188" t="inlineStr">
        <is>
          <t>Ak</t>
        </is>
      </c>
      <c r="G3269" s="440" t="n"/>
      <c r="H3269" s="440" t="n"/>
      <c r="I3269" s="188" t="inlineStr">
        <is>
          <t>VEL</t>
        </is>
      </c>
      <c r="J3269" s="188" t="inlineStr">
        <is>
          <t>CFM</t>
        </is>
      </c>
      <c r="K3269" s="188" t="inlineStr">
        <is>
          <t>VEL</t>
        </is>
      </c>
      <c r="L3269" s="188" t="inlineStr">
        <is>
          <t>CFM</t>
        </is>
      </c>
      <c r="M3269" s="440" t="n"/>
    </row>
    <row r="3270" ht="13.35" customHeight="1" s="162">
      <c r="B3270" s="31" t="n"/>
      <c r="C3270" s="31" t="n"/>
      <c r="E3270" s="31" t="n"/>
      <c r="F3270" s="32" t="n"/>
      <c r="G3270" s="33">
        <f>IF(F3270="", "", IF(OR(ISTEXT(H3270),ISTEXT(F3270)),"",H3270/F3270))</f>
        <v/>
      </c>
      <c r="H3270" s="33">
        <f>IF(H3267="","",IF(ISTEXT(H3267),"",H3267-N(H3275)))</f>
        <v/>
      </c>
      <c r="I3270" s="33" t="n"/>
      <c r="J3270" s="33">
        <f>IF(I3270="", "", IF(OR(ISTEXT(I3270),ISTEXT($F3270)),"",I3270*$F3270))</f>
        <v/>
      </c>
      <c r="K3270" s="33" t="n"/>
      <c r="L3270" s="33">
        <f>IF(L3275="","",IF(ISTEXT(L3267),"",L3267-N(L3275)))</f>
        <v/>
      </c>
      <c r="M3270" s="30">
        <f>IF(OR(H3270="",H3270=0),"",IF(K3270="",IF(J3270="","",IF(OR(ISTEXT(J3270),ISTEXT(H3270)),"",J3270/H3270)),IF(OR(ISTEXT(L3270),ISTEXT(H3270)),"",L3270/H3270)))</f>
        <v/>
      </c>
    </row>
    <row r="3271" ht="13.35" customHeight="1" s="162">
      <c r="B3271" s="31" t="n"/>
      <c r="C3271" s="31" t="n"/>
      <c r="E3271" s="31" t="n"/>
      <c r="F3271" s="32" t="n"/>
      <c r="G3271" s="33">
        <f>IF(F3271="", "", IF(OR(ISTEXT(H3271),ISTEXT(F3271)),"",H3271/F3271))</f>
        <v/>
      </c>
      <c r="H3271" s="33" t="n"/>
      <c r="I3271" s="33" t="n"/>
      <c r="J3271" s="33">
        <f>IF(I3271="", "", IF(OR(ISTEXT(I3271),ISTEXT($F3271)),"",I3271*$F3271))</f>
        <v/>
      </c>
      <c r="K3271" s="33" t="n"/>
      <c r="L3271" s="33">
        <f>IF(K3271="", "", IF(OR(ISTEXT(K3271),ISTEXT($F3271)),"",K3271*$F3271))</f>
        <v/>
      </c>
      <c r="M3271" s="30">
        <f>IF(OR(H3271="",H3271=0),"",IF(K3271="",IF(J3271="","",IF(OR(ISTEXT(J3271),ISTEXT(H3271)),"",J3271/H3271)),IF(OR(ISTEXT(L3271),ISTEXT(H3271)),"",L3271/H3271)))</f>
        <v/>
      </c>
    </row>
    <row r="3272" ht="13.35" customHeight="1" s="162">
      <c r="B3272" s="42" t="n"/>
      <c r="C3272" s="231" t="inlineStr">
        <is>
          <t>Total</t>
        </is>
      </c>
      <c r="D3272" s="159" t="n"/>
      <c r="E3272" s="42" t="n"/>
      <c r="F3272" s="42" t="n"/>
      <c r="G3272" s="43" t="n"/>
      <c r="H3272" s="43">
        <f>IF(SUM(H3270:H3271)+SUM(H3325:H3328)=0,"",SUM(H3270:H3271)+SUM(H3325:H3328))</f>
        <v/>
      </c>
      <c r="I3272" s="42" t="n"/>
      <c r="J3272" s="43">
        <f>IF(SUM(J3270:J3271)+SUM(J3325:J3328)=0,"",SUM(J3270:J3271)+SUM(J3325:J3328))</f>
        <v/>
      </c>
      <c r="K3272" s="42" t="n"/>
      <c r="L3272" s="43">
        <f>IF(SUM(L3270:L3271)+SUM(L3325:L3328)=0,"",SUM(L3270:L3271)+SUM(L3325:L3328))</f>
        <v/>
      </c>
      <c r="M3272" s="35">
        <f>IF(OR(H3272="",H3272=0),"",IF(L3272="",IF(J3272="","",IF(OR(ISTEXT(J3272),ISTEXT(H3272)),"",J3272/H3272)),IF(OR(ISTEXT(L3272),ISTEXT(H3272)),"",L3272/H3272)))</f>
        <v/>
      </c>
    </row>
    <row r="3273" ht="13.35" customHeight="1" s="162">
      <c r="B3273" s="188" t="inlineStr">
        <is>
          <t>Outside Air Inlet / Duct Airflow</t>
        </is>
      </c>
      <c r="C3273" s="174" t="n"/>
      <c r="D3273" s="174" t="n"/>
      <c r="E3273" s="174" t="n"/>
      <c r="F3273" s="173" t="n"/>
      <c r="G3273" s="233" t="inlineStr">
        <is>
          <t>Design VEL</t>
        </is>
      </c>
      <c r="H3273" s="194" t="inlineStr">
        <is>
          <t>Design CFM</t>
        </is>
      </c>
      <c r="I3273" s="188" t="inlineStr">
        <is>
          <t>Initial</t>
        </is>
      </c>
      <c r="J3273" s="173" t="n"/>
      <c r="K3273" s="188" t="inlineStr">
        <is>
          <t>Final</t>
        </is>
      </c>
      <c r="L3273" s="173" t="n"/>
      <c r="M3273" s="188" t="inlineStr">
        <is>
          <t>%</t>
        </is>
      </c>
    </row>
    <row r="3274" ht="13.35" customHeight="1" s="162">
      <c r="B3274" s="153" t="inlineStr">
        <is>
          <t>No.</t>
        </is>
      </c>
      <c r="C3274" s="188" t="inlineStr">
        <is>
          <t>Area Served</t>
        </is>
      </c>
      <c r="D3274" s="188" t="inlineStr">
        <is>
          <t>Type</t>
        </is>
      </c>
      <c r="E3274" s="188" t="inlineStr">
        <is>
          <t>Size</t>
        </is>
      </c>
      <c r="F3274" s="188" t="inlineStr">
        <is>
          <t>Ak</t>
        </is>
      </c>
      <c r="G3274" s="440" t="n"/>
      <c r="H3274" s="440" t="n"/>
      <c r="I3274" s="188" t="inlineStr">
        <is>
          <t>VEL</t>
        </is>
      </c>
      <c r="J3274" s="188" t="inlineStr">
        <is>
          <t>CFM</t>
        </is>
      </c>
      <c r="K3274" s="188" t="inlineStr">
        <is>
          <t>VEL</t>
        </is>
      </c>
      <c r="L3274" s="188" t="inlineStr">
        <is>
          <t>CFM</t>
        </is>
      </c>
      <c r="M3274" s="440" t="n"/>
    </row>
    <row r="3275" ht="13.35" customHeight="1" s="162">
      <c r="B3275" s="31" t="n"/>
      <c r="C3275" s="31" t="n"/>
      <c r="E3275" s="31" t="n"/>
      <c r="F3275" s="32" t="n"/>
      <c r="G3275" s="33">
        <f>IF(F3275="", "", IF(OR(ISTEXT(H3275),ISTEXT(F3275)),"",H3275/F3275))</f>
        <v/>
      </c>
      <c r="H3275" s="33" t="n"/>
      <c r="I3275" s="33" t="n"/>
      <c r="J3275" s="33">
        <f>IF(I3275="", "", IF(OR(ISTEXT(I3275),ISTEXT($F3275)),"",I3275*$F3275))</f>
        <v/>
      </c>
      <c r="K3275" s="33" t="n"/>
      <c r="L3275" s="33">
        <f>IF(K3275="", "", IF(OR(ISTEXT(K3275),ISTEXT($F3275)),"",K3275*$F3275))</f>
        <v/>
      </c>
      <c r="M3275" s="30">
        <f>IF(OR(H3275="",H3275=0),"",IF(K3275="",IF(J3275="","",IF(OR(ISTEXT(J3275),ISTEXT(H3275)),"",J3275/H3275)),IF(OR(ISTEXT(L3275),ISTEXT(H3275)),"",L3275/H3275)))</f>
        <v/>
      </c>
    </row>
    <row r="3276" ht="13.35" customHeight="1" s="162">
      <c r="B3276" s="188" t="inlineStr">
        <is>
          <t>Remarks</t>
        </is>
      </c>
      <c r="C3276" s="173" t="n"/>
      <c r="D3276" s="154" t="n"/>
      <c r="E3276" s="174" t="n"/>
      <c r="F3276" s="174" t="n"/>
      <c r="G3276" s="174" t="n"/>
      <c r="H3276" s="174" t="n"/>
      <c r="I3276" s="174" t="n"/>
      <c r="J3276" s="174" t="n"/>
      <c r="K3276" s="174" t="n"/>
      <c r="L3276" s="174" t="n"/>
      <c r="M3276" s="173" t="n"/>
    </row>
    <row r="3277" ht="13.35" customHeight="1" s="162">
      <c r="B3277" s="154" t="n"/>
      <c r="C3277" s="174" t="n"/>
      <c r="D3277" s="174" t="n"/>
      <c r="E3277" s="174" t="n"/>
      <c r="F3277" s="174" t="n"/>
      <c r="G3277" s="174" t="n"/>
      <c r="H3277" s="174" t="n"/>
      <c r="I3277" s="174" t="n"/>
      <c r="J3277" s="174" t="n"/>
      <c r="K3277" s="174" t="n"/>
      <c r="L3277" s="174" t="n"/>
      <c r="M3277" s="173" t="n"/>
    </row>
    <row r="3278" ht="13.35" customHeight="1" s="162">
      <c r="B3278" s="154" t="n"/>
      <c r="C3278" s="174" t="n"/>
      <c r="D3278" s="174" t="n"/>
      <c r="E3278" s="174" t="n"/>
      <c r="F3278" s="174" t="n"/>
      <c r="G3278" s="174" t="n"/>
      <c r="H3278" s="174" t="n"/>
      <c r="I3278" s="174" t="n"/>
      <c r="J3278" s="174" t="n"/>
      <c r="K3278" s="174" t="n"/>
      <c r="L3278" s="174" t="n"/>
      <c r="M3278" s="173" t="n"/>
    </row>
    <row r="3279" ht="13.35" customHeight="1" s="162"/>
    <row r="3280" ht="13.35" customHeight="1" s="162">
      <c r="B3280" s="200" t="inlineStr">
        <is>
          <t>System (cont.)</t>
        </is>
      </c>
      <c r="C3280" s="403" t="n"/>
      <c r="D3280" s="209">
        <f>IF('{Equipment Data Entry}'!B38="","",'{Equipment Data Entry}'!B38)</f>
        <v/>
      </c>
      <c r="E3280" s="418" t="n"/>
      <c r="F3280" s="403" t="n"/>
      <c r="G3280" s="200" t="inlineStr">
        <is>
          <t>Service</t>
        </is>
      </c>
      <c r="H3280" s="403" t="n"/>
      <c r="I3280" s="210">
        <f>IF('{Equipment Data Entry}'!C38="","",'{Equipment Data Entry}'!C38)</f>
        <v/>
      </c>
      <c r="J3280" s="418" t="n"/>
      <c r="K3280" s="418" t="n"/>
      <c r="L3280" s="418" t="n"/>
      <c r="M3280" s="403" t="n"/>
    </row>
    <row r="3281" ht="13.35" customHeight="1" s="162">
      <c r="B3281" s="422" t="n"/>
      <c r="C3281" s="423" t="n"/>
      <c r="D3281" s="422" t="n"/>
      <c r="E3281" s="424" t="n"/>
      <c r="F3281" s="423" t="n"/>
      <c r="G3281" s="422" t="n"/>
      <c r="H3281" s="423" t="n"/>
      <c r="I3281" s="422" t="n"/>
      <c r="J3281" s="424" t="n"/>
      <c r="K3281" s="424" t="n"/>
      <c r="L3281" s="424" t="n"/>
      <c r="M3281" s="423" t="n"/>
    </row>
    <row r="3282" ht="13.35" customHeight="1" s="162">
      <c r="B3282" s="188" t="inlineStr">
        <is>
          <t>Supply Air Outlets (cont.)</t>
        </is>
      </c>
      <c r="C3282" s="174" t="n"/>
      <c r="D3282" s="174" t="n"/>
      <c r="E3282" s="174" t="n"/>
      <c r="F3282" s="173" t="n"/>
      <c r="G3282" s="233" t="inlineStr">
        <is>
          <t>Design VEL</t>
        </is>
      </c>
      <c r="H3282" s="194" t="inlineStr">
        <is>
          <t>Design CFM</t>
        </is>
      </c>
      <c r="I3282" s="188" t="inlineStr">
        <is>
          <t>Initial</t>
        </is>
      </c>
      <c r="J3282" s="173" t="n"/>
      <c r="K3282" s="188" t="inlineStr">
        <is>
          <t>Final</t>
        </is>
      </c>
      <c r="L3282" s="173" t="n"/>
      <c r="M3282" s="188" t="inlineStr">
        <is>
          <t>%</t>
        </is>
      </c>
    </row>
    <row r="3283" ht="13.35" customHeight="1" s="162">
      <c r="B3283" s="153" t="inlineStr">
        <is>
          <t>No.</t>
        </is>
      </c>
      <c r="C3283" s="188" t="inlineStr">
        <is>
          <t>Area Served</t>
        </is>
      </c>
      <c r="D3283" s="188" t="inlineStr">
        <is>
          <t>Type</t>
        </is>
      </c>
      <c r="E3283" s="188" t="inlineStr">
        <is>
          <t>Size</t>
        </is>
      </c>
      <c r="F3283" s="188" t="inlineStr">
        <is>
          <t>Ak</t>
        </is>
      </c>
      <c r="G3283" s="440" t="n"/>
      <c r="H3283" s="440" t="n"/>
      <c r="I3283" s="188" t="inlineStr">
        <is>
          <t>VEL</t>
        </is>
      </c>
      <c r="J3283" s="188" t="inlineStr">
        <is>
          <t>CFM</t>
        </is>
      </c>
      <c r="K3283" s="188" t="inlineStr">
        <is>
          <t>VEL</t>
        </is>
      </c>
      <c r="L3283" s="188" t="inlineStr">
        <is>
          <t>CFM</t>
        </is>
      </c>
      <c r="M3283" s="440" t="n"/>
    </row>
    <row r="3284" ht="13.35" customHeight="1" s="162">
      <c r="B3284" s="307" t="n"/>
      <c r="C3284" s="307" t="n"/>
      <c r="E3284" s="307" t="n"/>
      <c r="F3284" s="32" t="n"/>
      <c r="G3284" s="33">
        <f>IF(F3284="", "", IF(OR(ISTEXT(H3284),ISTEXT(F3284)),"",H3284/F3284))</f>
        <v/>
      </c>
      <c r="H3284" s="33" t="n"/>
      <c r="I3284" s="33" t="n"/>
      <c r="J3284" s="33">
        <f>IF(I3284="", "", IF(OR(ISTEXT(I3284),ISTEXT($F3284)),"",I3284*$F3284))</f>
        <v/>
      </c>
      <c r="K3284" s="33" t="n"/>
      <c r="L3284" s="33">
        <f>IF(K3284="", "", IF(OR(ISTEXT(K3284),ISTEXT($F3284)),"",K3284*$F3284))</f>
        <v/>
      </c>
      <c r="M3284" s="30">
        <f>IF(OR(H3284="",H3284=0),"",IF(K3284="",IF(J3284="","",IF(OR(ISTEXT(J3284),ISTEXT(H3284)),"",J3284/H3284)),IF(OR(ISTEXT(L3284),ISTEXT(H3284)),"",L3284/H3284)))</f>
        <v/>
      </c>
    </row>
    <row r="3285" ht="13.35" customHeight="1" s="162">
      <c r="B3285" s="307" t="n"/>
      <c r="C3285" s="307" t="n"/>
      <c r="E3285" s="307" t="n"/>
      <c r="F3285" s="32" t="n"/>
      <c r="G3285" s="33">
        <f>IF(F3285="", "", IF(OR(ISTEXT(H3285),ISTEXT(F3285)),"",H3285/F3285))</f>
        <v/>
      </c>
      <c r="H3285" s="33" t="n"/>
      <c r="I3285" s="33" t="n"/>
      <c r="J3285" s="33">
        <f>IF(I3285="", "", IF(OR(ISTEXT(I3285),ISTEXT($F3285)),"",I3285*$F3285))</f>
        <v/>
      </c>
      <c r="K3285" s="33" t="n"/>
      <c r="L3285" s="33">
        <f>IF(K3285="", "", IF(OR(ISTEXT(K3285),ISTEXT($F3285)),"",K3285*$F3285))</f>
        <v/>
      </c>
      <c r="M3285" s="30">
        <f>IF(OR(H3285="",H3285=0),"",IF(K3285="",IF(J3285="","",IF(OR(ISTEXT(J3285),ISTEXT(H3285)),"",J3285/H3285)),IF(OR(ISTEXT(L3285),ISTEXT(H3285)),"",L3285/H3285)))</f>
        <v/>
      </c>
    </row>
    <row r="3286" ht="13.35" customHeight="1" s="162">
      <c r="B3286" s="307" t="n"/>
      <c r="C3286" s="307" t="n"/>
      <c r="E3286" s="307" t="n"/>
      <c r="F3286" s="32" t="n"/>
      <c r="G3286" s="33">
        <f>IF(F3286="", "", IF(OR(ISTEXT(H3286),ISTEXT(F3286)),"",H3286/F3286))</f>
        <v/>
      </c>
      <c r="H3286" s="33" t="n"/>
      <c r="I3286" s="33" t="n"/>
      <c r="J3286" s="33">
        <f>IF(I3286="", "", IF(OR(ISTEXT(I3286),ISTEXT($F3286)),"",I3286*$F3286))</f>
        <v/>
      </c>
      <c r="K3286" s="33" t="n"/>
      <c r="L3286" s="33">
        <f>IF(K3286="", "", IF(OR(ISTEXT(K3286),ISTEXT($F3286)),"",K3286*$F3286))</f>
        <v/>
      </c>
      <c r="M3286" s="30">
        <f>IF(OR(H3286="",H3286=0),"",IF(K3286="",IF(J3286="","",IF(OR(ISTEXT(J3286),ISTEXT(H3286)),"",J3286/H3286)),IF(OR(ISTEXT(L3286),ISTEXT(H3286)),"",L3286/H3286)))</f>
        <v/>
      </c>
    </row>
    <row r="3287" ht="13.35" customHeight="1" s="162">
      <c r="B3287" s="307" t="n"/>
      <c r="C3287" s="307" t="n"/>
      <c r="E3287" s="307" t="n"/>
      <c r="F3287" s="32" t="n"/>
      <c r="G3287" s="33">
        <f>IF(F3287="", "", IF(OR(ISTEXT(H3287),ISTEXT(F3287)),"",H3287/F3287))</f>
        <v/>
      </c>
      <c r="H3287" s="33" t="n"/>
      <c r="I3287" s="33" t="n"/>
      <c r="J3287" s="33">
        <f>IF(I3287="", "", IF(OR(ISTEXT(I3287),ISTEXT($F3287)),"",I3287*$F3287))</f>
        <v/>
      </c>
      <c r="K3287" s="33" t="n"/>
      <c r="L3287" s="33">
        <f>IF(K3287="", "", IF(OR(ISTEXT(K3287),ISTEXT($F3287)),"",K3287*$F3287))</f>
        <v/>
      </c>
      <c r="M3287" s="30">
        <f>IF(OR(H3287="",H3287=0),"",IF(K3287="",IF(J3287="","",IF(OR(ISTEXT(J3287),ISTEXT(H3287)),"",J3287/H3287)),IF(OR(ISTEXT(L3287),ISTEXT(H3287)),"",L3287/H3287)))</f>
        <v/>
      </c>
    </row>
    <row r="3288" ht="13.35" customHeight="1" s="162">
      <c r="B3288" s="307" t="n"/>
      <c r="C3288" s="307" t="n"/>
      <c r="E3288" s="307" t="n"/>
      <c r="F3288" s="32" t="n"/>
      <c r="G3288" s="33">
        <f>IF(F3288="", "", IF(OR(ISTEXT(H3288),ISTEXT(F3288)),"",H3288/F3288))</f>
        <v/>
      </c>
      <c r="H3288" s="33" t="n"/>
      <c r="I3288" s="33" t="n"/>
      <c r="J3288" s="33">
        <f>IF(I3288="", "", IF(OR(ISTEXT(I3288),ISTEXT($F3288)),"",I3288*$F3288))</f>
        <v/>
      </c>
      <c r="K3288" s="33" t="n"/>
      <c r="L3288" s="33">
        <f>IF(K3288="", "", IF(OR(ISTEXT(K3288),ISTEXT($F3288)),"",K3288*$F3288))</f>
        <v/>
      </c>
      <c r="M3288" s="30">
        <f>IF(OR(H3288="",H3288=0),"",IF(K3288="",IF(J3288="","",IF(OR(ISTEXT(J3288),ISTEXT(H3288)),"",J3288/H3288)),IF(OR(ISTEXT(L3288),ISTEXT(H3288)),"",L3288/H3288)))</f>
        <v/>
      </c>
    </row>
    <row r="3289" ht="13.35" customHeight="1" s="162">
      <c r="B3289" s="307" t="n"/>
      <c r="C3289" s="307" t="n"/>
      <c r="E3289" s="307" t="n"/>
      <c r="F3289" s="32" t="n"/>
      <c r="G3289" s="33">
        <f>IF(F3289="", "", IF(OR(ISTEXT(H3289),ISTEXT(F3289)),"",H3289/F3289))</f>
        <v/>
      </c>
      <c r="H3289" s="33" t="n"/>
      <c r="I3289" s="33" t="n"/>
      <c r="J3289" s="33">
        <f>IF(I3289="", "", IF(OR(ISTEXT(I3289),ISTEXT($F3289)),"",I3289*$F3289))</f>
        <v/>
      </c>
      <c r="K3289" s="33" t="n"/>
      <c r="L3289" s="33">
        <f>IF(K3289="", "", IF(OR(ISTEXT(K3289),ISTEXT($F3289)),"",K3289*$F3289))</f>
        <v/>
      </c>
      <c r="M3289" s="30">
        <f>IF(OR(H3289="",H3289=0),"",IF(K3289="",IF(J3289="","",IF(OR(ISTEXT(J3289),ISTEXT(H3289)),"",J3289/H3289)),IF(OR(ISTEXT(L3289),ISTEXT(H3289)),"",L3289/H3289)))</f>
        <v/>
      </c>
    </row>
    <row r="3290" ht="13.35" customHeight="1" s="162">
      <c r="B3290" s="307" t="n"/>
      <c r="C3290" s="307" t="n"/>
      <c r="E3290" s="307" t="n"/>
      <c r="F3290" s="32" t="n"/>
      <c r="G3290" s="33">
        <f>IF(F3290="", "", IF(OR(ISTEXT(H3290),ISTEXT(F3290)),"",H3290/F3290))</f>
        <v/>
      </c>
      <c r="H3290" s="33" t="n"/>
      <c r="I3290" s="33" t="n"/>
      <c r="J3290" s="33">
        <f>IF(I3290="", "", IF(OR(ISTEXT(I3290),ISTEXT($F3290)),"",I3290*$F3290))</f>
        <v/>
      </c>
      <c r="K3290" s="33" t="n"/>
      <c r="L3290" s="33">
        <f>IF(K3290="", "", IF(OR(ISTEXT(K3290),ISTEXT($F3290)),"",K3290*$F3290))</f>
        <v/>
      </c>
      <c r="M3290" s="30">
        <f>IF(OR(H3290="",H3290=0),"",IF(K3290="",IF(J3290="","",IF(OR(ISTEXT(J3290),ISTEXT(H3290)),"",J3290/H3290)),IF(OR(ISTEXT(L3290),ISTEXT(H3290)),"",L3290/H3290)))</f>
        <v/>
      </c>
    </row>
    <row r="3291" ht="13.35" customHeight="1" s="162">
      <c r="B3291" s="307" t="n"/>
      <c r="C3291" s="307" t="n"/>
      <c r="E3291" s="307" t="n"/>
      <c r="F3291" s="32" t="n"/>
      <c r="G3291" s="33">
        <f>IF(F3291="", "", IF(OR(ISTEXT(H3291),ISTEXT(F3291)),"",H3291/F3291))</f>
        <v/>
      </c>
      <c r="H3291" s="33" t="n"/>
      <c r="I3291" s="33" t="n"/>
      <c r="J3291" s="33">
        <f>IF(I3291="", "", IF(OR(ISTEXT(I3291),ISTEXT($F3291)),"",I3291*$F3291))</f>
        <v/>
      </c>
      <c r="K3291" s="33" t="n"/>
      <c r="L3291" s="33">
        <f>IF(K3291="", "", IF(OR(ISTEXT(K3291),ISTEXT($F3291)),"",K3291*$F3291))</f>
        <v/>
      </c>
      <c r="M3291" s="30">
        <f>IF(OR(H3291="",H3291=0),"",IF(K3291="",IF(J3291="","",IF(OR(ISTEXT(J3291),ISTEXT(H3291)),"",J3291/H3291)),IF(OR(ISTEXT(L3291),ISTEXT(H3291)),"",L3291/H3291)))</f>
        <v/>
      </c>
    </row>
    <row r="3292" ht="13.35" customHeight="1" s="162">
      <c r="B3292" s="307" t="n"/>
      <c r="C3292" s="307" t="n"/>
      <c r="E3292" s="307" t="n"/>
      <c r="F3292" s="32" t="n"/>
      <c r="G3292" s="33">
        <f>IF(F3292="", "", IF(OR(ISTEXT(H3292),ISTEXT(F3292)),"",H3292/F3292))</f>
        <v/>
      </c>
      <c r="H3292" s="33" t="n"/>
      <c r="I3292" s="33" t="n"/>
      <c r="J3292" s="33">
        <f>IF(I3292="", "", IF(OR(ISTEXT(I3292),ISTEXT($F3292)),"",I3292*$F3292))</f>
        <v/>
      </c>
      <c r="K3292" s="33" t="n"/>
      <c r="L3292" s="33">
        <f>IF(K3292="", "", IF(OR(ISTEXT(K3292),ISTEXT($F3292)),"",K3292*$F3292))</f>
        <v/>
      </c>
      <c r="M3292" s="30">
        <f>IF(OR(H3292="",H3292=0),"",IF(K3292="",IF(J3292="","",IF(OR(ISTEXT(J3292),ISTEXT(H3292)),"",J3292/H3292)),IF(OR(ISTEXT(L3292),ISTEXT(H3292)),"",L3292/H3292)))</f>
        <v/>
      </c>
    </row>
    <row r="3293" ht="13.35" customHeight="1" s="162">
      <c r="B3293" s="307" t="n"/>
      <c r="C3293" s="307" t="n"/>
      <c r="E3293" s="307" t="n"/>
      <c r="F3293" s="32" t="n"/>
      <c r="G3293" s="33">
        <f>IF(F3293="", "", IF(OR(ISTEXT(H3293),ISTEXT(F3293)),"",H3293/F3293))</f>
        <v/>
      </c>
      <c r="H3293" s="33" t="n"/>
      <c r="I3293" s="33" t="n"/>
      <c r="J3293" s="33">
        <f>IF(I3293="", "", IF(OR(ISTEXT(I3293),ISTEXT($F3293)),"",I3293*$F3293))</f>
        <v/>
      </c>
      <c r="K3293" s="33" t="n"/>
      <c r="L3293" s="33">
        <f>IF(K3293="", "", IF(OR(ISTEXT(K3293),ISTEXT($F3293)),"",K3293*$F3293))</f>
        <v/>
      </c>
      <c r="M3293" s="30">
        <f>IF(OR(H3293="",H3293=0),"",IF(K3293="",IF(J3293="","",IF(OR(ISTEXT(J3293),ISTEXT(H3293)),"",J3293/H3293)),IF(OR(ISTEXT(L3293),ISTEXT(H3293)),"",L3293/H3293)))</f>
        <v/>
      </c>
    </row>
    <row r="3294" ht="13.35" customHeight="1" s="162">
      <c r="B3294" s="307" t="n"/>
      <c r="C3294" s="307" t="n"/>
      <c r="E3294" s="307" t="n"/>
      <c r="F3294" s="32" t="n"/>
      <c r="G3294" s="33">
        <f>IF(F3294="", "", IF(OR(ISTEXT(H3294),ISTEXT(F3294)),"",H3294/F3294))</f>
        <v/>
      </c>
      <c r="H3294" s="33" t="n"/>
      <c r="I3294" s="33" t="n"/>
      <c r="J3294" s="33">
        <f>IF(I3294="", "", IF(OR(ISTEXT(I3294),ISTEXT($F3294)),"",I3294*$F3294))</f>
        <v/>
      </c>
      <c r="K3294" s="33" t="n"/>
      <c r="L3294" s="33">
        <f>IF(K3294="", "", IF(OR(ISTEXT(K3294),ISTEXT($F3294)),"",K3294*$F3294))</f>
        <v/>
      </c>
      <c r="M3294" s="30">
        <f>IF(OR(H3294="",H3294=0),"",IF(K3294="",IF(J3294="","",IF(OR(ISTEXT(J3294),ISTEXT(H3294)),"",J3294/H3294)),IF(OR(ISTEXT(L3294),ISTEXT(H3294)),"",L3294/H3294)))</f>
        <v/>
      </c>
    </row>
    <row r="3295" ht="13.35" customHeight="1" s="162">
      <c r="B3295" s="307" t="n"/>
      <c r="C3295" s="307" t="n"/>
      <c r="E3295" s="307" t="n"/>
      <c r="F3295" s="32" t="n"/>
      <c r="G3295" s="33">
        <f>IF(F3295="", "", IF(OR(ISTEXT(H3295),ISTEXT(F3295)),"",H3295/F3295))</f>
        <v/>
      </c>
      <c r="H3295" s="33" t="n"/>
      <c r="I3295" s="33" t="n"/>
      <c r="J3295" s="33">
        <f>IF(I3295="", "", IF(OR(ISTEXT(I3295),ISTEXT($F3295)),"",I3295*$F3295))</f>
        <v/>
      </c>
      <c r="K3295" s="33" t="n"/>
      <c r="L3295" s="33">
        <f>IF(K3295="", "", IF(OR(ISTEXT(K3295),ISTEXT($F3295)),"",K3295*$F3295))</f>
        <v/>
      </c>
      <c r="M3295" s="30">
        <f>IF(OR(H3295="",H3295=0),"",IF(K3295="",IF(J3295="","",IF(OR(ISTEXT(J3295),ISTEXT(H3295)),"",J3295/H3295)),IF(OR(ISTEXT(L3295),ISTEXT(H3295)),"",L3295/H3295)))</f>
        <v/>
      </c>
    </row>
    <row r="3296" ht="13.35" customHeight="1" s="162">
      <c r="B3296" s="307" t="n"/>
      <c r="C3296" s="307" t="n"/>
      <c r="E3296" s="307" t="n"/>
      <c r="F3296" s="32" t="n"/>
      <c r="G3296" s="33">
        <f>IF(F3296="", "", IF(OR(ISTEXT(H3296),ISTEXT(F3296)),"",H3296/F3296))</f>
        <v/>
      </c>
      <c r="H3296" s="33" t="n"/>
      <c r="I3296" s="33" t="n"/>
      <c r="J3296" s="33">
        <f>IF(I3296="", "", IF(OR(ISTEXT(I3296),ISTEXT($F3296)),"",I3296*$F3296))</f>
        <v/>
      </c>
      <c r="K3296" s="33" t="n"/>
      <c r="L3296" s="33">
        <f>IF(K3296="", "", IF(OR(ISTEXT(K3296),ISTEXT($F3296)),"",K3296*$F3296))</f>
        <v/>
      </c>
      <c r="M3296" s="30">
        <f>IF(OR(H3296="",H3296=0),"",IF(K3296="",IF(J3296="","",IF(OR(ISTEXT(J3296),ISTEXT(H3296)),"",J3296/H3296)),IF(OR(ISTEXT(L3296),ISTEXT(H3296)),"",L3296/H3296)))</f>
        <v/>
      </c>
    </row>
    <row r="3297" ht="13.35" customHeight="1" s="162">
      <c r="B3297" s="307" t="n"/>
      <c r="C3297" s="307" t="n"/>
      <c r="E3297" s="307" t="n"/>
      <c r="F3297" s="32" t="n"/>
      <c r="G3297" s="33">
        <f>IF(F3297="", "", IF(OR(ISTEXT(H3297),ISTEXT(F3297)),"",H3297/F3297))</f>
        <v/>
      </c>
      <c r="H3297" s="33" t="n"/>
      <c r="I3297" s="33" t="n"/>
      <c r="J3297" s="33">
        <f>IF(I3297="", "", IF(OR(ISTEXT(I3297),ISTEXT($F3297)),"",I3297*$F3297))</f>
        <v/>
      </c>
      <c r="K3297" s="33" t="n"/>
      <c r="L3297" s="33">
        <f>IF(K3297="", "", IF(OR(ISTEXT(K3297),ISTEXT($F3297)),"",K3297*$F3297))</f>
        <v/>
      </c>
      <c r="M3297" s="30">
        <f>IF(OR(H3297="",H3297=0),"",IF(K3297="",IF(J3297="","",IF(OR(ISTEXT(J3297),ISTEXT(H3297)),"",J3297/H3297)),IF(OR(ISTEXT(L3297),ISTEXT(H3297)),"",L3297/H3297)))</f>
        <v/>
      </c>
    </row>
    <row r="3298" ht="13.35" customHeight="1" s="162">
      <c r="B3298" s="307" t="n"/>
      <c r="C3298" s="307" t="n"/>
      <c r="E3298" s="307" t="n"/>
      <c r="F3298" s="32" t="n"/>
      <c r="G3298" s="33">
        <f>IF(F3298="", "", IF(OR(ISTEXT(H3298),ISTEXT(F3298)),"",H3298/F3298))</f>
        <v/>
      </c>
      <c r="H3298" s="33" t="n"/>
      <c r="I3298" s="33" t="n"/>
      <c r="J3298" s="33">
        <f>IF(I3298="", "", IF(OR(ISTEXT(I3298),ISTEXT($F3298)),"",I3298*$F3298))</f>
        <v/>
      </c>
      <c r="K3298" s="33" t="n"/>
      <c r="L3298" s="33">
        <f>IF(K3298="", "", IF(OR(ISTEXT(K3298),ISTEXT($F3298)),"",K3298*$F3298))</f>
        <v/>
      </c>
      <c r="M3298" s="30">
        <f>IF(OR(H3298="",H3298=0),"",IF(K3298="",IF(J3298="","",IF(OR(ISTEXT(J3298),ISTEXT(H3298)),"",J3298/H3298)),IF(OR(ISTEXT(L3298),ISTEXT(H3298)),"",L3298/H3298)))</f>
        <v/>
      </c>
    </row>
    <row r="3299" ht="13.35" customHeight="1" s="162">
      <c r="B3299" s="307" t="n"/>
      <c r="C3299" s="307" t="n"/>
      <c r="E3299" s="307" t="n"/>
      <c r="F3299" s="32" t="n"/>
      <c r="G3299" s="33">
        <f>IF(F3299="", "", IF(OR(ISTEXT(H3299),ISTEXT(F3299)),"",H3299/F3299))</f>
        <v/>
      </c>
      <c r="H3299" s="33" t="n"/>
      <c r="I3299" s="33" t="n"/>
      <c r="J3299" s="33">
        <f>IF(I3299="", "", IF(OR(ISTEXT(I3299),ISTEXT($F3299)),"",I3299*$F3299))</f>
        <v/>
      </c>
      <c r="K3299" s="33" t="n"/>
      <c r="L3299" s="33">
        <f>IF(K3299="", "", IF(OR(ISTEXT(K3299),ISTEXT($F3299)),"",K3299*$F3299))</f>
        <v/>
      </c>
      <c r="M3299" s="30">
        <f>IF(OR(H3299="",H3299=0),"",IF(K3299="",IF(J3299="","",IF(OR(ISTEXT(J3299),ISTEXT(H3299)),"",J3299/H3299)),IF(OR(ISTEXT(L3299),ISTEXT(H3299)),"",L3299/H3299)))</f>
        <v/>
      </c>
    </row>
    <row r="3300" ht="13.35" customHeight="1" s="162">
      <c r="B3300" s="307" t="n"/>
      <c r="C3300" s="307" t="n"/>
      <c r="E3300" s="307" t="n"/>
      <c r="F3300" s="32" t="n"/>
      <c r="G3300" s="33">
        <f>IF(F3300="", "", IF(OR(ISTEXT(H3300),ISTEXT(F3300)),"",H3300/F3300))</f>
        <v/>
      </c>
      <c r="H3300" s="33" t="n"/>
      <c r="I3300" s="33" t="n"/>
      <c r="J3300" s="33">
        <f>IF(I3300="", "", IF(OR(ISTEXT(I3300),ISTEXT($F3300)),"",I3300*$F3300))</f>
        <v/>
      </c>
      <c r="K3300" s="33" t="n"/>
      <c r="L3300" s="33">
        <f>IF(K3300="", "", IF(OR(ISTEXT(K3300),ISTEXT($F3300)),"",K3300*$F3300))</f>
        <v/>
      </c>
      <c r="M3300" s="30">
        <f>IF(OR(H3300="",H3300=0),"",IF(K3300="",IF(J3300="","",IF(OR(ISTEXT(J3300),ISTEXT(H3300)),"",J3300/H3300)),IF(OR(ISTEXT(L3300),ISTEXT(H3300)),"",L3300/H3300)))</f>
        <v/>
      </c>
    </row>
    <row r="3301" ht="13.35" customHeight="1" s="162">
      <c r="B3301" s="307" t="n"/>
      <c r="C3301" s="307" t="n"/>
      <c r="E3301" s="307" t="n"/>
      <c r="F3301" s="32" t="n"/>
      <c r="G3301" s="33">
        <f>IF(F3301="", "", IF(OR(ISTEXT(H3301),ISTEXT(F3301)),"",H3301/F3301))</f>
        <v/>
      </c>
      <c r="H3301" s="33" t="n"/>
      <c r="I3301" s="33" t="n"/>
      <c r="J3301" s="33">
        <f>IF(I3301="", "", IF(OR(ISTEXT(I3301),ISTEXT($F3301)),"",I3301*$F3301))</f>
        <v/>
      </c>
      <c r="K3301" s="33" t="n"/>
      <c r="L3301" s="33">
        <f>IF(K3301="", "", IF(OR(ISTEXT(K3301),ISTEXT($F3301)),"",K3301*$F3301))</f>
        <v/>
      </c>
      <c r="M3301" s="30">
        <f>IF(OR(H3301="",H3301=0),"",IF(K3301="",IF(J3301="","",IF(OR(ISTEXT(J3301),ISTEXT(H3301)),"",J3301/H3301)),IF(OR(ISTEXT(L3301),ISTEXT(H3301)),"",L3301/H3301)))</f>
        <v/>
      </c>
    </row>
    <row r="3302" ht="13.35" customHeight="1" s="162">
      <c r="B3302" s="307" t="n"/>
      <c r="C3302" s="307" t="n"/>
      <c r="E3302" s="307" t="n"/>
      <c r="F3302" s="32" t="n"/>
      <c r="G3302" s="33">
        <f>IF(F3302="", "", IF(OR(ISTEXT(H3302),ISTEXT(F3302)),"",H3302/F3302))</f>
        <v/>
      </c>
      <c r="H3302" s="33" t="n"/>
      <c r="I3302" s="33" t="n"/>
      <c r="J3302" s="33">
        <f>IF(I3302="", "", IF(OR(ISTEXT(I3302),ISTEXT($F3302)),"",I3302*$F3302))</f>
        <v/>
      </c>
      <c r="K3302" s="33" t="n"/>
      <c r="L3302" s="33">
        <f>IF(K3302="", "", IF(OR(ISTEXT(K3302),ISTEXT($F3302)),"",K3302*$F3302))</f>
        <v/>
      </c>
      <c r="M3302" s="30">
        <f>IF(OR(H3302="",H3302=0),"",IF(K3302="",IF(J3302="","",IF(OR(ISTEXT(J3302),ISTEXT(H3302)),"",J3302/H3302)),IF(OR(ISTEXT(L3302),ISTEXT(H3302)),"",L3302/H3302)))</f>
        <v/>
      </c>
    </row>
    <row r="3303" ht="13.35" customHeight="1" s="162">
      <c r="B3303" s="307" t="n"/>
      <c r="C3303" s="307" t="n"/>
      <c r="E3303" s="307" t="n"/>
      <c r="F3303" s="32" t="n"/>
      <c r="G3303" s="33">
        <f>IF(F3303="", "", IF(OR(ISTEXT(H3303),ISTEXT(F3303)),"",H3303/F3303))</f>
        <v/>
      </c>
      <c r="H3303" s="33" t="n"/>
      <c r="I3303" s="33" t="n"/>
      <c r="J3303" s="33">
        <f>IF(I3303="", "", IF(OR(ISTEXT(I3303),ISTEXT($F3303)),"",I3303*$F3303))</f>
        <v/>
      </c>
      <c r="K3303" s="33" t="n"/>
      <c r="L3303" s="33">
        <f>IF(K3303="", "", IF(OR(ISTEXT(K3303),ISTEXT($F3303)),"",K3303*$F3303))</f>
        <v/>
      </c>
      <c r="M3303" s="30">
        <f>IF(OR(H3303="",H3303=0),"",IF(K3303="",IF(J3303="","",IF(OR(ISTEXT(J3303),ISTEXT(H3303)),"",J3303/H3303)),IF(OR(ISTEXT(L3303),ISTEXT(H3303)),"",L3303/H3303)))</f>
        <v/>
      </c>
    </row>
    <row r="3304" ht="13.35" customHeight="1" s="162">
      <c r="B3304" s="307" t="n"/>
      <c r="C3304" s="307" t="n"/>
      <c r="E3304" s="307" t="n"/>
      <c r="F3304" s="32" t="n"/>
      <c r="G3304" s="33">
        <f>IF(F3304="", "", IF(OR(ISTEXT(H3304),ISTEXT(F3304)),"",H3304/F3304))</f>
        <v/>
      </c>
      <c r="H3304" s="33" t="n"/>
      <c r="I3304" s="33" t="n"/>
      <c r="J3304" s="33">
        <f>IF(I3304="", "", IF(OR(ISTEXT(I3304),ISTEXT($F3304)),"",I3304*$F3304))</f>
        <v/>
      </c>
      <c r="K3304" s="33" t="n"/>
      <c r="L3304" s="33">
        <f>IF(K3304="", "", IF(OR(ISTEXT(K3304),ISTEXT($F3304)),"",K3304*$F3304))</f>
        <v/>
      </c>
      <c r="M3304" s="30">
        <f>IF(OR(H3304="",H3304=0),"",IF(K3304="",IF(J3304="","",IF(OR(ISTEXT(J3304),ISTEXT(H3304)),"",J3304/H3304)),IF(OR(ISTEXT(L3304),ISTEXT(H3304)),"",L3304/H3304)))</f>
        <v/>
      </c>
    </row>
    <row r="3305" ht="13.35" customHeight="1" s="162">
      <c r="B3305" s="307" t="n"/>
      <c r="C3305" s="307" t="n"/>
      <c r="E3305" s="307" t="n"/>
      <c r="F3305" s="32" t="n"/>
      <c r="G3305" s="33">
        <f>IF(F3305="", "", IF(OR(ISTEXT(H3305),ISTEXT(F3305)),"",H3305/F3305))</f>
        <v/>
      </c>
      <c r="H3305" s="33" t="n"/>
      <c r="I3305" s="33" t="n"/>
      <c r="J3305" s="33">
        <f>IF(I3305="", "", IF(OR(ISTEXT(I3305),ISTEXT($F3305)),"",I3305*$F3305))</f>
        <v/>
      </c>
      <c r="K3305" s="33" t="n"/>
      <c r="L3305" s="33">
        <f>IF(K3305="", "", IF(OR(ISTEXT(K3305),ISTEXT($F3305)),"",K3305*$F3305))</f>
        <v/>
      </c>
      <c r="M3305" s="30">
        <f>IF(OR(H3305="",H3305=0),"",IF(K3305="",IF(J3305="","",IF(OR(ISTEXT(J3305),ISTEXT(H3305)),"",J3305/H3305)),IF(OR(ISTEXT(L3305),ISTEXT(H3305)),"",L3305/H3305)))</f>
        <v/>
      </c>
    </row>
    <row r="3306" ht="13.35" customHeight="1" s="162">
      <c r="B3306" s="307" t="n"/>
      <c r="C3306" s="307" t="n"/>
      <c r="E3306" s="307" t="n"/>
      <c r="F3306" s="32" t="n"/>
      <c r="G3306" s="33">
        <f>IF(F3306="", "", IF(OR(ISTEXT(H3306),ISTEXT(F3306)),"",H3306/F3306))</f>
        <v/>
      </c>
      <c r="H3306" s="33" t="n"/>
      <c r="I3306" s="33" t="n"/>
      <c r="J3306" s="33">
        <f>IF(I3306="", "", IF(OR(ISTEXT(I3306),ISTEXT($F3306)),"",I3306*$F3306))</f>
        <v/>
      </c>
      <c r="K3306" s="33" t="n"/>
      <c r="L3306" s="33">
        <f>IF(K3306="", "", IF(OR(ISTEXT(K3306),ISTEXT($F3306)),"",K3306*$F3306))</f>
        <v/>
      </c>
      <c r="M3306" s="30">
        <f>IF(OR(H3306="",H3306=0),"",IF(K3306="",IF(J3306="","",IF(OR(ISTEXT(J3306),ISTEXT(H3306)),"",J3306/H3306)),IF(OR(ISTEXT(L3306),ISTEXT(H3306)),"",L3306/H3306)))</f>
        <v/>
      </c>
    </row>
    <row r="3307" ht="13.35" customHeight="1" s="162">
      <c r="B3307" s="307" t="n"/>
      <c r="C3307" s="307" t="n"/>
      <c r="E3307" s="307" t="n"/>
      <c r="F3307" s="32" t="n"/>
      <c r="G3307" s="33">
        <f>IF(F3307="", "", IF(OR(ISTEXT(H3307),ISTEXT(F3307)),"",H3307/F3307))</f>
        <v/>
      </c>
      <c r="H3307" s="33" t="n"/>
      <c r="I3307" s="33" t="n"/>
      <c r="J3307" s="33">
        <f>IF(I3307="", "", IF(OR(ISTEXT(I3307),ISTEXT($F3307)),"",I3307*$F3307))</f>
        <v/>
      </c>
      <c r="K3307" s="33" t="n"/>
      <c r="L3307" s="33">
        <f>IF(K3307="", "", IF(OR(ISTEXT(K3307),ISTEXT($F3307)),"",K3307*$F3307))</f>
        <v/>
      </c>
      <c r="M3307" s="30">
        <f>IF(OR(H3307="",H3307=0),"",IF(K3307="",IF(J3307="","",IF(OR(ISTEXT(J3307),ISTEXT(H3307)),"",J3307/H3307)),IF(OR(ISTEXT(L3307),ISTEXT(H3307)),"",L3307/H3307)))</f>
        <v/>
      </c>
    </row>
    <row r="3308" ht="13.35" customHeight="1" s="162">
      <c r="B3308" s="307" t="n"/>
      <c r="C3308" s="307" t="n"/>
      <c r="E3308" s="307" t="n"/>
      <c r="F3308" s="32" t="n"/>
      <c r="G3308" s="33">
        <f>IF(F3308="", "", IF(OR(ISTEXT(H3308),ISTEXT(F3308)),"",H3308/F3308))</f>
        <v/>
      </c>
      <c r="H3308" s="33" t="n"/>
      <c r="I3308" s="33" t="n"/>
      <c r="J3308" s="33">
        <f>IF(I3308="", "", IF(OR(ISTEXT(I3308),ISTEXT($F3308)),"",I3308*$F3308))</f>
        <v/>
      </c>
      <c r="K3308" s="33" t="n"/>
      <c r="L3308" s="33">
        <f>IF(K3308="", "", IF(OR(ISTEXT(K3308),ISTEXT($F3308)),"",K3308*$F3308))</f>
        <v/>
      </c>
      <c r="M3308" s="30">
        <f>IF(OR(H3308="",H3308=0),"",IF(K3308="",IF(J3308="","",IF(OR(ISTEXT(J3308),ISTEXT(H3308)),"",J3308/H3308)),IF(OR(ISTEXT(L3308),ISTEXT(H3308)),"",L3308/H3308)))</f>
        <v/>
      </c>
    </row>
    <row r="3309" ht="13.35" customHeight="1" s="162">
      <c r="B3309" s="307" t="n"/>
      <c r="C3309" s="307" t="n"/>
      <c r="E3309" s="307" t="n"/>
      <c r="F3309" s="32" t="n"/>
      <c r="G3309" s="33">
        <f>IF(F3309="", "", IF(OR(ISTEXT(H3309),ISTEXT(F3309)),"",H3309/F3309))</f>
        <v/>
      </c>
      <c r="H3309" s="33" t="n"/>
      <c r="I3309" s="33" t="n"/>
      <c r="J3309" s="33">
        <f>IF(I3309="", "", IF(OR(ISTEXT(I3309),ISTEXT($F3309)),"",I3309*$F3309))</f>
        <v/>
      </c>
      <c r="K3309" s="33" t="n"/>
      <c r="L3309" s="33">
        <f>IF(K3309="", "", IF(OR(ISTEXT(K3309),ISTEXT($F3309)),"",K3309*$F3309))</f>
        <v/>
      </c>
      <c r="M3309" s="30">
        <f>IF(OR(H3309="",H3309=0),"",IF(K3309="",IF(J3309="","",IF(OR(ISTEXT(J3309),ISTEXT(H3309)),"",J3309/H3309)),IF(OR(ISTEXT(L3309),ISTEXT(H3309)),"",L3309/H3309)))</f>
        <v/>
      </c>
    </row>
    <row r="3310" ht="13.35" customHeight="1" s="162">
      <c r="B3310" s="307" t="n"/>
      <c r="C3310" s="307" t="n"/>
      <c r="E3310" s="307" t="n"/>
      <c r="F3310" s="32" t="n"/>
      <c r="G3310" s="33">
        <f>IF(F3310="", "", IF(OR(ISTEXT(H3310),ISTEXT(F3310)),"",H3310/F3310))</f>
        <v/>
      </c>
      <c r="H3310" s="33" t="n"/>
      <c r="I3310" s="33" t="n"/>
      <c r="J3310" s="33">
        <f>IF(I3310="", "", IF(OR(ISTEXT(I3310),ISTEXT($F3310)),"",I3310*$F3310))</f>
        <v/>
      </c>
      <c r="K3310" s="33" t="n"/>
      <c r="L3310" s="33">
        <f>IF(K3310="", "", IF(OR(ISTEXT(K3310),ISTEXT($F3310)),"",K3310*$F3310))</f>
        <v/>
      </c>
      <c r="M3310" s="30">
        <f>IF(OR(H3310="",H3310=0),"",IF(K3310="",IF(J3310="","",IF(OR(ISTEXT(J3310),ISTEXT(H3310)),"",J3310/H3310)),IF(OR(ISTEXT(L3310),ISTEXT(H3310)),"",L3310/H3310)))</f>
        <v/>
      </c>
    </row>
    <row r="3311" ht="13.35" customHeight="1" s="162">
      <c r="B3311" s="307" t="n"/>
      <c r="C3311" s="307" t="n"/>
      <c r="E3311" s="307" t="n"/>
      <c r="F3311" s="32" t="n"/>
      <c r="G3311" s="33">
        <f>IF(F3311="", "", IF(OR(ISTEXT(H3311),ISTEXT(F3311)),"",H3311/F3311))</f>
        <v/>
      </c>
      <c r="H3311" s="33" t="n"/>
      <c r="I3311" s="33" t="n"/>
      <c r="J3311" s="33">
        <f>IF(I3311="", "", IF(OR(ISTEXT(I3311),ISTEXT($F3311)),"",I3311*$F3311))</f>
        <v/>
      </c>
      <c r="K3311" s="33" t="n"/>
      <c r="L3311" s="33">
        <f>IF(K3311="", "", IF(OR(ISTEXT(K3311),ISTEXT($F3311)),"",K3311*$F3311))</f>
        <v/>
      </c>
      <c r="M3311" s="30">
        <f>IF(OR(H3311="",H3311=0),"",IF(K3311="",IF(J3311="","",IF(OR(ISTEXT(J3311),ISTEXT(H3311)),"",J3311/H3311)),IF(OR(ISTEXT(L3311),ISTEXT(H3311)),"",L3311/H3311)))</f>
        <v/>
      </c>
    </row>
    <row r="3312" ht="13.35" customHeight="1" s="162">
      <c r="B3312" s="307" t="n"/>
      <c r="C3312" s="307" t="n"/>
      <c r="E3312" s="307" t="n"/>
      <c r="F3312" s="32" t="n"/>
      <c r="G3312" s="33">
        <f>IF(F3312="", "", IF(OR(ISTEXT(H3312),ISTEXT(F3312)),"",H3312/F3312))</f>
        <v/>
      </c>
      <c r="H3312" s="33" t="n"/>
      <c r="I3312" s="33" t="n"/>
      <c r="J3312" s="33">
        <f>IF(I3312="", "", IF(OR(ISTEXT(I3312),ISTEXT($F3312)),"",I3312*$F3312))</f>
        <v/>
      </c>
      <c r="K3312" s="33" t="n"/>
      <c r="L3312" s="33">
        <f>IF(K3312="", "", IF(OR(ISTEXT(K3312),ISTEXT($F3312)),"",K3312*$F3312))</f>
        <v/>
      </c>
      <c r="M3312" s="30">
        <f>IF(OR(H3312="",H3312=0),"",IF(K3312="",IF(J3312="","",IF(OR(ISTEXT(J3312),ISTEXT(H3312)),"",J3312/H3312)),IF(OR(ISTEXT(L3312),ISTEXT(H3312)),"",L3312/H3312)))</f>
        <v/>
      </c>
    </row>
    <row r="3313" ht="13.35" customHeight="1" s="162">
      <c r="B3313" s="307" t="n"/>
      <c r="C3313" s="307" t="n"/>
      <c r="E3313" s="307" t="n"/>
      <c r="F3313" s="32" t="n"/>
      <c r="G3313" s="33">
        <f>IF(F3313="", "", IF(OR(ISTEXT(H3313),ISTEXT(F3313)),"",H3313/F3313))</f>
        <v/>
      </c>
      <c r="H3313" s="33" t="n"/>
      <c r="I3313" s="33" t="n"/>
      <c r="J3313" s="33">
        <f>IF(I3313="", "", IF(OR(ISTEXT(I3313),ISTEXT($F3313)),"",I3313*$F3313))</f>
        <v/>
      </c>
      <c r="K3313" s="33" t="n"/>
      <c r="L3313" s="33">
        <f>IF(K3313="", "", IF(OR(ISTEXT(K3313),ISTEXT($F3313)),"",K3313*$F3313))</f>
        <v/>
      </c>
      <c r="M3313" s="30">
        <f>IF(OR(H3313="",H3313=0),"",IF(K3313="",IF(J3313="","",IF(OR(ISTEXT(J3313),ISTEXT(H3313)),"",J3313/H3313)),IF(OR(ISTEXT(L3313),ISTEXT(H3313)),"",L3313/H3313)))</f>
        <v/>
      </c>
    </row>
    <row r="3314" ht="13.35" customHeight="1" s="162">
      <c r="B3314" s="307" t="n"/>
      <c r="C3314" s="307" t="n"/>
      <c r="E3314" s="307" t="n"/>
      <c r="F3314" s="32" t="n"/>
      <c r="G3314" s="33">
        <f>IF(F3314="", "", IF(OR(ISTEXT(H3314),ISTEXT(F3314)),"",H3314/F3314))</f>
        <v/>
      </c>
      <c r="H3314" s="33" t="n"/>
      <c r="I3314" s="33" t="n"/>
      <c r="J3314" s="33">
        <f>IF(I3314="", "", IF(OR(ISTEXT(I3314),ISTEXT($F3314)),"",I3314*$F3314))</f>
        <v/>
      </c>
      <c r="K3314" s="33" t="n"/>
      <c r="L3314" s="33">
        <f>IF(K3314="", "", IF(OR(ISTEXT(K3314),ISTEXT($F3314)),"",K3314*$F3314))</f>
        <v/>
      </c>
      <c r="M3314" s="30">
        <f>IF(OR(H3314="",H3314=0),"",IF(K3314="",IF(J3314="","",IF(OR(ISTEXT(J3314),ISTEXT(H3314)),"",J3314/H3314)),IF(OR(ISTEXT(L3314),ISTEXT(H3314)),"",L3314/H3314)))</f>
        <v/>
      </c>
    </row>
    <row r="3315" ht="13.35" customHeight="1" s="162">
      <c r="B3315" s="307" t="n"/>
      <c r="C3315" s="307" t="n"/>
      <c r="E3315" s="307" t="n"/>
      <c r="F3315" s="32" t="n"/>
      <c r="G3315" s="33">
        <f>IF(F3315="", "", IF(OR(ISTEXT(H3315),ISTEXT(F3315)),"",H3315/F3315))</f>
        <v/>
      </c>
      <c r="H3315" s="33" t="n"/>
      <c r="I3315" s="33" t="n"/>
      <c r="J3315" s="33">
        <f>IF(I3315="", "", IF(OR(ISTEXT(I3315),ISTEXT($F3315)),"",I3315*$F3315))</f>
        <v/>
      </c>
      <c r="K3315" s="33" t="n"/>
      <c r="L3315" s="33">
        <f>IF(K3315="", "", IF(OR(ISTEXT(K3315),ISTEXT($F3315)),"",K3315*$F3315))</f>
        <v/>
      </c>
      <c r="M3315" s="30">
        <f>IF(OR(H3315="",H3315=0),"",IF(K3315="",IF(J3315="","",IF(OR(ISTEXT(J3315),ISTEXT(H3315)),"",J3315/H3315)),IF(OR(ISTEXT(L3315),ISTEXT(H3315)),"",L3315/H3315)))</f>
        <v/>
      </c>
    </row>
    <row r="3316" ht="13.35" customHeight="1" s="162">
      <c r="B3316" s="307" t="n"/>
      <c r="C3316" s="307" t="n"/>
      <c r="E3316" s="307" t="n"/>
      <c r="F3316" s="32" t="n"/>
      <c r="G3316" s="33">
        <f>IF(F3316="", "", IF(OR(ISTEXT(H3316),ISTEXT(F3316)),"",H3316/F3316))</f>
        <v/>
      </c>
      <c r="H3316" s="33" t="n"/>
      <c r="I3316" s="33" t="n"/>
      <c r="J3316" s="33">
        <f>IF(I3316="", "", IF(OR(ISTEXT(I3316),ISTEXT($F3316)),"",I3316*$F3316))</f>
        <v/>
      </c>
      <c r="K3316" s="33" t="n"/>
      <c r="L3316" s="33">
        <f>IF(K3316="", "", IF(OR(ISTEXT(K3316),ISTEXT($F3316)),"",K3316*$F3316))</f>
        <v/>
      </c>
      <c r="M3316" s="30">
        <f>IF(OR(H3316="",H3316=0),"",IF(K3316="",IF(J3316="","",IF(OR(ISTEXT(J3316),ISTEXT(H3316)),"",J3316/H3316)),IF(OR(ISTEXT(L3316),ISTEXT(H3316)),"",L3316/H3316)))</f>
        <v/>
      </c>
    </row>
    <row r="3317" ht="13.35" customHeight="1" s="162">
      <c r="B3317" s="307" t="n"/>
      <c r="C3317" s="307" t="n"/>
      <c r="E3317" s="307" t="n"/>
      <c r="F3317" s="32" t="n"/>
      <c r="G3317" s="33">
        <f>IF(F3317="", "", IF(OR(ISTEXT(H3317),ISTEXT(F3317)),"",H3317/F3317))</f>
        <v/>
      </c>
      <c r="H3317" s="33" t="n"/>
      <c r="I3317" s="33" t="n"/>
      <c r="J3317" s="33">
        <f>IF(I3317="", "", IF(OR(ISTEXT(I3317),ISTEXT($F3317)),"",I3317*$F3317))</f>
        <v/>
      </c>
      <c r="K3317" s="33" t="n"/>
      <c r="L3317" s="33">
        <f>IF(K3317="", "", IF(OR(ISTEXT(K3317),ISTEXT($F3317)),"",K3317*$F3317))</f>
        <v/>
      </c>
      <c r="M3317" s="30">
        <f>IF(OR(H3317="",H3317=0),"",IF(K3317="",IF(J3317="","",IF(OR(ISTEXT(J3317),ISTEXT(H3317)),"",J3317/H3317)),IF(OR(ISTEXT(L3317),ISTEXT(H3317)),"",L3317/H3317)))</f>
        <v/>
      </c>
    </row>
    <row r="3318" ht="13.35" customHeight="1" s="162">
      <c r="B3318" s="307" t="n"/>
      <c r="C3318" s="307" t="n"/>
      <c r="E3318" s="307" t="n"/>
      <c r="F3318" s="32" t="n"/>
      <c r="G3318" s="33">
        <f>IF(F3318="", "", IF(OR(ISTEXT(H3318),ISTEXT(F3318)),"",H3318/F3318))</f>
        <v/>
      </c>
      <c r="H3318" s="33" t="n"/>
      <c r="I3318" s="33" t="n"/>
      <c r="J3318" s="33">
        <f>IF(I3318="", "", IF(OR(ISTEXT(I3318),ISTEXT($F3318)),"",I3318*$F3318))</f>
        <v/>
      </c>
      <c r="K3318" s="33" t="n"/>
      <c r="L3318" s="33">
        <f>IF(K3318="", "", IF(OR(ISTEXT(K3318),ISTEXT($F3318)),"",K3318*$F3318))</f>
        <v/>
      </c>
      <c r="M3318" s="30">
        <f>IF(OR(H3318="",H3318=0),"",IF(K3318="",IF(J3318="","",IF(OR(ISTEXT(J3318),ISTEXT(H3318)),"",J3318/H3318)),IF(OR(ISTEXT(L3318),ISTEXT(H3318)),"",L3318/H3318)))</f>
        <v/>
      </c>
    </row>
    <row r="3319" ht="13.35" customHeight="1" s="162">
      <c r="B3319" s="307" t="n"/>
      <c r="C3319" s="307" t="n"/>
      <c r="E3319" s="307" t="n"/>
      <c r="F3319" s="32" t="n"/>
      <c r="G3319" s="33">
        <f>IF(F3319="", "", IF(OR(ISTEXT(H3319),ISTEXT(F3319)),"",H3319/F3319))</f>
        <v/>
      </c>
      <c r="H3319" s="33" t="n"/>
      <c r="I3319" s="33" t="n"/>
      <c r="J3319" s="33">
        <f>IF(I3319="", "", IF(OR(ISTEXT(I3319),ISTEXT($F3319)),"",I3319*$F3319))</f>
        <v/>
      </c>
      <c r="K3319" s="33" t="n"/>
      <c r="L3319" s="33">
        <f>IF(K3319="", "", IF(OR(ISTEXT(K3319),ISTEXT($F3319)),"",K3319*$F3319))</f>
        <v/>
      </c>
      <c r="M3319" s="30">
        <f>IF(OR(H3319="",H3319=0),"",IF(K3319="",IF(J3319="","",IF(OR(ISTEXT(J3319),ISTEXT(H3319)),"",J3319/H3319)),IF(OR(ISTEXT(L3319),ISTEXT(H3319)),"",L3319/H3319)))</f>
        <v/>
      </c>
    </row>
    <row r="3320" ht="13.35" customHeight="1" s="162">
      <c r="B3320" s="307" t="n"/>
      <c r="C3320" s="307" t="n"/>
      <c r="E3320" s="307" t="n"/>
      <c r="F3320" s="32" t="n"/>
      <c r="G3320" s="33">
        <f>IF(F3320="", "", IF(OR(ISTEXT(H3320),ISTEXT(F3320)),"",H3320/F3320))</f>
        <v/>
      </c>
      <c r="H3320" s="33" t="n"/>
      <c r="I3320" s="33" t="n"/>
      <c r="J3320" s="33">
        <f>IF(I3320="", "", IF(OR(ISTEXT(I3320),ISTEXT($F3320)),"",I3320*$F3320))</f>
        <v/>
      </c>
      <c r="K3320" s="33" t="n"/>
      <c r="L3320" s="33">
        <f>IF(K3320="", "", IF(OR(ISTEXT(K3320),ISTEXT($F3320)),"",K3320*$F3320))</f>
        <v/>
      </c>
      <c r="M3320" s="30">
        <f>IF(OR(H3320="",H3320=0),"",IF(K3320="",IF(J3320="","",IF(OR(ISTEXT(J3320),ISTEXT(H3320)),"",J3320/H3320)),IF(OR(ISTEXT(L3320),ISTEXT(H3320)),"",L3320/H3320)))</f>
        <v/>
      </c>
    </row>
    <row r="3321" ht="13.35" customHeight="1" s="162">
      <c r="B3321" s="307" t="n"/>
      <c r="C3321" s="307" t="n"/>
      <c r="E3321" s="307" t="n"/>
      <c r="F3321" s="32" t="n"/>
      <c r="G3321" s="33">
        <f>IF(F3321="", "", IF(OR(ISTEXT(H3321),ISTEXT(F3321)),"",H3321/F3321))</f>
        <v/>
      </c>
      <c r="H3321" s="33" t="n"/>
      <c r="I3321" s="33" t="n"/>
      <c r="J3321" s="33">
        <f>IF(I3321="", "", IF(OR(ISTEXT(I3321),ISTEXT($F3321)),"",I3321*$F3321))</f>
        <v/>
      </c>
      <c r="K3321" s="33" t="n"/>
      <c r="L3321" s="33">
        <f>IF(K3321="", "", IF(OR(ISTEXT(K3321),ISTEXT($F3321)),"",K3321*$F3321))</f>
        <v/>
      </c>
      <c r="M3321" s="30">
        <f>IF(OR(H3321="",H3321=0),"",IF(K3321="",IF(J3321="","",IF(OR(ISTEXT(J3321),ISTEXT(H3321)),"",J3321/H3321)),IF(OR(ISTEXT(L3321),ISTEXT(H3321)),"",L3321/H3321)))</f>
        <v/>
      </c>
    </row>
    <row r="3322" ht="13.35" customHeight="1" s="162">
      <c r="B3322" s="42" t="n"/>
      <c r="C3322" s="231" t="inlineStr">
        <is>
          <t>Subtotal (this page)</t>
        </is>
      </c>
      <c r="D3322" s="159" t="n"/>
      <c r="E3322" s="42" t="n"/>
      <c r="F3322" s="42" t="n"/>
      <c r="G3322" s="43" t="n"/>
      <c r="H3322" s="43">
        <f>IF(SUM(H3284:H3321)=0,"",SUM(H3284:H3321))</f>
        <v/>
      </c>
      <c r="I3322" s="43" t="n"/>
      <c r="J3322" s="43">
        <f>IF(SUM(J3284:J3321)=0,"",SUM(J3284:J3321))</f>
        <v/>
      </c>
      <c r="K3322" s="43" t="n"/>
      <c r="L3322" s="43">
        <f>IF(SUM(L3284:L3321)=0,"",SUM(L3284:L3321))</f>
        <v/>
      </c>
      <c r="M3322" s="35">
        <f>IF(OR(H3322="",H3322=0),"",IF(L3322="",IF(J3322="","",IF(OR(ISTEXT(J3322),ISTEXT(H3322)),"",J3322/H3322)),IF(OR(ISTEXT(L3322),ISTEXT(H3322)),"",L3322/H3322)))</f>
        <v/>
      </c>
    </row>
    <row r="3323" ht="13.35" customHeight="1" s="162">
      <c r="B3323" s="188" t="inlineStr">
        <is>
          <t>Return Air Inlets (cont.)</t>
        </is>
      </c>
      <c r="C3323" s="174" t="n"/>
      <c r="D3323" s="174" t="n"/>
      <c r="E3323" s="174" t="n"/>
      <c r="F3323" s="173" t="n"/>
      <c r="G3323" s="233" t="inlineStr">
        <is>
          <t>Design VEL</t>
        </is>
      </c>
      <c r="H3323" s="194" t="inlineStr">
        <is>
          <t>Design CFM</t>
        </is>
      </c>
      <c r="I3323" s="188" t="inlineStr">
        <is>
          <t>Initial</t>
        </is>
      </c>
      <c r="J3323" s="173" t="n"/>
      <c r="K3323" s="188" t="inlineStr">
        <is>
          <t>Final</t>
        </is>
      </c>
      <c r="L3323" s="173" t="n"/>
      <c r="M3323" s="188" t="inlineStr">
        <is>
          <t>%</t>
        </is>
      </c>
    </row>
    <row r="3324" ht="13.35" customHeight="1" s="162">
      <c r="B3324" s="153" t="inlineStr">
        <is>
          <t>No.</t>
        </is>
      </c>
      <c r="C3324" s="188" t="inlineStr">
        <is>
          <t>Area Served</t>
        </is>
      </c>
      <c r="D3324" s="188" t="inlineStr">
        <is>
          <t>Type</t>
        </is>
      </c>
      <c r="E3324" s="188" t="inlineStr">
        <is>
          <t>Size</t>
        </is>
      </c>
      <c r="F3324" s="188" t="inlineStr">
        <is>
          <t>Ak</t>
        </is>
      </c>
      <c r="G3324" s="440" t="n"/>
      <c r="H3324" s="440" t="n"/>
      <c r="I3324" s="188" t="inlineStr">
        <is>
          <t>VEL</t>
        </is>
      </c>
      <c r="J3324" s="188" t="inlineStr">
        <is>
          <t>CFM</t>
        </is>
      </c>
      <c r="K3324" s="188" t="inlineStr">
        <is>
          <t>VEL</t>
        </is>
      </c>
      <c r="L3324" s="188" t="inlineStr">
        <is>
          <t>CFM</t>
        </is>
      </c>
      <c r="M3324" s="440" t="n"/>
    </row>
    <row r="3325" ht="13.35" customHeight="1" s="162">
      <c r="B3325" s="31" t="n"/>
      <c r="C3325" s="31" t="n"/>
      <c r="E3325" s="31" t="n"/>
      <c r="F3325" s="32" t="n"/>
      <c r="G3325" s="33">
        <f>IF(F3325="", "", IF(OR(ISTEXT(H3325),ISTEXT(F3325)),"",H3325/F3325))</f>
        <v/>
      </c>
      <c r="H3325" s="33" t="n"/>
      <c r="I3325" s="33" t="n"/>
      <c r="J3325" s="33">
        <f>IF(I3325="", "", IF(OR(ISTEXT(I3325),ISTEXT($F3325)),"",I3325*$F3325))</f>
        <v/>
      </c>
      <c r="K3325" s="33" t="n"/>
      <c r="L3325" s="33">
        <f>IF(K3325="", "", IF(OR(ISTEXT(K3325),ISTEXT($F3325)),"",K3325*$F3325))</f>
        <v/>
      </c>
      <c r="M3325" s="30">
        <f>IF(OR(H3325="",H3325=0),"",IF(K3325="",IF(J3325="","",IF(OR(ISTEXT(J3325),ISTEXT(H3325)),"",J3325/H3325)),IF(OR(ISTEXT(L3325),ISTEXT(H3325)),"",L3325/H3325)))</f>
        <v/>
      </c>
    </row>
    <row r="3326" ht="13.35" customHeight="1" s="162">
      <c r="B3326" s="31" t="n"/>
      <c r="C3326" s="31" t="n"/>
      <c r="E3326" s="31" t="n"/>
      <c r="F3326" s="32" t="n"/>
      <c r="G3326" s="33">
        <f>IF(F3326="", "", IF(OR(ISTEXT(H3326),ISTEXT(F3326)),"",H3326/F3326))</f>
        <v/>
      </c>
      <c r="H3326" s="33" t="n"/>
      <c r="I3326" s="33" t="n"/>
      <c r="J3326" s="33">
        <f>IF(I3326="", "", IF(OR(ISTEXT(I3326),ISTEXT($F3326)),"",I3326*$F3326))</f>
        <v/>
      </c>
      <c r="K3326" s="33" t="n"/>
      <c r="L3326" s="33">
        <f>IF(K3326="", "", IF(OR(ISTEXT(K3326),ISTEXT($F3326)),"",K3326*$F3326))</f>
        <v/>
      </c>
      <c r="M3326" s="30">
        <f>IF(OR(H3326="",H3326=0),"",IF(K3326="",IF(J3326="","",IF(OR(ISTEXT(J3326),ISTEXT(H3326)),"",J3326/H3326)),IF(OR(ISTEXT(L3326),ISTEXT(H3326)),"",L3326/H3326)))</f>
        <v/>
      </c>
    </row>
    <row r="3327" ht="13.35" customHeight="1" s="162">
      <c r="B3327" s="31" t="n"/>
      <c r="C3327" s="31" t="n"/>
      <c r="E3327" s="31" t="n"/>
      <c r="F3327" s="32" t="n"/>
      <c r="G3327" s="33">
        <f>IF(F3327="", "", IF(OR(ISTEXT(H3327),ISTEXT(F3327)),"",H3327/F3327))</f>
        <v/>
      </c>
      <c r="H3327" s="33" t="n"/>
      <c r="I3327" s="33" t="n"/>
      <c r="J3327" s="33">
        <f>IF(I3327="", "", IF(OR(ISTEXT(I3327),ISTEXT($F3327)),"",I3327*$F3327))</f>
        <v/>
      </c>
      <c r="K3327" s="33" t="n"/>
      <c r="L3327" s="33">
        <f>IF(K3327="", "", IF(OR(ISTEXT(K3327),ISTEXT($F3327)),"",K3327*$F3327))</f>
        <v/>
      </c>
      <c r="M3327" s="30">
        <f>IF(OR(H3327="",H3327=0),"",IF(K3327="",IF(J3327="","",IF(OR(ISTEXT(J3327),ISTEXT(H3327)),"",J3327/H3327)),IF(OR(ISTEXT(L3327),ISTEXT(H3327)),"",L3327/H3327)))</f>
        <v/>
      </c>
    </row>
    <row r="3328" ht="13.35" customHeight="1" s="162">
      <c r="B3328" s="31" t="n"/>
      <c r="C3328" s="31" t="n"/>
      <c r="E3328" s="31" t="n"/>
      <c r="F3328" s="32" t="n"/>
      <c r="G3328" s="33">
        <f>IF(F3328="", "", IF(OR(ISTEXT(H3328),ISTEXT(F3328)),"",H3328/F3328))</f>
        <v/>
      </c>
      <c r="H3328" s="33" t="n"/>
      <c r="I3328" s="33" t="n"/>
      <c r="J3328" s="33">
        <f>IF(I3328="", "", IF(OR(ISTEXT(I3328),ISTEXT($F3328)),"",I3328*$F3328))</f>
        <v/>
      </c>
      <c r="K3328" s="33" t="n"/>
      <c r="L3328" s="33">
        <f>IF(K3328="", "", IF(OR(ISTEXT(K3328),ISTEXT($F3328)),"",K3328*$F3328))</f>
        <v/>
      </c>
      <c r="M3328" s="30">
        <f>IF(OR(H3328="",H3328=0),"",IF(K3328="",IF(J3328="","",IF(OR(ISTEXT(J3328),ISTEXT(H3328)),"",J3328/H3328)),IF(OR(ISTEXT(L3328),ISTEXT(H3328)),"",L3328/H3328)))</f>
        <v/>
      </c>
    </row>
    <row r="3329" ht="13.35" customHeight="1" s="162">
      <c r="B3329" s="42" t="n"/>
      <c r="C3329" s="231" t="inlineStr">
        <is>
          <t>Subtotal (this page)</t>
        </is>
      </c>
      <c r="D3329" s="159" t="n"/>
      <c r="E3329" s="42" t="n"/>
      <c r="F3329" s="42" t="n"/>
      <c r="G3329" s="43" t="n"/>
      <c r="H3329" s="43">
        <f>IF(SUM(H3325:H3328)=0,"",SUM(H3325:H3328))</f>
        <v/>
      </c>
      <c r="I3329" s="42" t="n"/>
      <c r="J3329" s="43">
        <f>IF(SUM(J3325:J3328)=0,"",SUM(J3325:J3328))</f>
        <v/>
      </c>
      <c r="K3329" s="42" t="n"/>
      <c r="L3329" s="43">
        <f>IF(SUM(L3325:L3328)=0,"",SUM(L3325:L3328))</f>
        <v/>
      </c>
      <c r="M3329" s="35">
        <f>IF(OR(H3329="",H3329=0),"",IF(L3329="",IF(J3329="","",IF(OR(ISTEXT(J3329),ISTEXT(H3329)),"",J3329/H3329)),IF(OR(ISTEXT(L3329),ISTEXT(H3329)),"",L3329/H3329)))</f>
        <v/>
      </c>
    </row>
    <row r="3330" ht="13.35" customHeight="1" s="162">
      <c r="B3330" s="188" t="inlineStr">
        <is>
          <t>Remarks (cont.)</t>
        </is>
      </c>
      <c r="C3330" s="173" t="n"/>
      <c r="D3330" s="154" t="n"/>
      <c r="E3330" s="174" t="n"/>
      <c r="F3330" s="174" t="n"/>
      <c r="G3330" s="174" t="n"/>
      <c r="H3330" s="174" t="n"/>
      <c r="I3330" s="174" t="n"/>
      <c r="J3330" s="174" t="n"/>
      <c r="K3330" s="174" t="n"/>
      <c r="L3330" s="174" t="n"/>
      <c r="M3330" s="173" t="n"/>
    </row>
    <row r="3331" ht="13.35" customHeight="1" s="162">
      <c r="B3331" s="154" t="n"/>
      <c r="C3331" s="174" t="n"/>
      <c r="D3331" s="174" t="n"/>
      <c r="E3331" s="174" t="n"/>
      <c r="F3331" s="174" t="n"/>
      <c r="G3331" s="174" t="n"/>
      <c r="H3331" s="174" t="n"/>
      <c r="I3331" s="174" t="n"/>
      <c r="J3331" s="174" t="n"/>
      <c r="K3331" s="174" t="n"/>
      <c r="L3331" s="174" t="n"/>
      <c r="M3331" s="173" t="n"/>
    </row>
    <row r="3332" ht="13.35" customHeight="1" s="162">
      <c r="B3332" s="200" t="inlineStr">
        <is>
          <t>System</t>
        </is>
      </c>
      <c r="C3332" s="403" t="n"/>
      <c r="D3332" s="209">
        <f>IF('{Equipment Data Entry}'!B39="","",'{Equipment Data Entry}'!B39)</f>
        <v/>
      </c>
      <c r="E3332" s="418" t="n"/>
      <c r="F3332" s="403" t="n"/>
      <c r="G3332" s="200" t="inlineStr">
        <is>
          <t>Service</t>
        </is>
      </c>
      <c r="H3332" s="403" t="n"/>
      <c r="I3332" s="210">
        <f>IF('{Equipment Data Entry}'!C39="","",'{Equipment Data Entry}'!C39)</f>
        <v/>
      </c>
      <c r="J3332" s="418" t="n"/>
      <c r="K3332" s="418" t="n"/>
      <c r="L3332" s="418" t="n"/>
      <c r="M3332" s="403" t="n"/>
    </row>
    <row r="3333" ht="13.35" customHeight="1" s="162">
      <c r="B3333" s="422" t="n"/>
      <c r="C3333" s="423" t="n"/>
      <c r="D3333" s="422" t="n"/>
      <c r="E3333" s="424" t="n"/>
      <c r="F3333" s="423" t="n"/>
      <c r="G3333" s="422" t="n"/>
      <c r="H3333" s="423" t="n"/>
      <c r="I3333" s="422" t="n"/>
      <c r="J3333" s="424" t="n"/>
      <c r="K3333" s="424" t="n"/>
      <c r="L3333" s="424" t="n"/>
      <c r="M3333" s="423" t="n"/>
    </row>
    <row r="3334" ht="13.35" customHeight="1" s="162">
      <c r="B3334" s="425" t="inlineStr">
        <is>
          <t>Drive Type:</t>
        </is>
      </c>
      <c r="D3334" s="426" t="n"/>
      <c r="E3334" s="425" t="inlineStr">
        <is>
          <t>Rotation – Design:</t>
        </is>
      </c>
      <c r="G3334" s="426" t="n"/>
      <c r="I3334" s="425" t="inlineStr">
        <is>
          <t>Actual:</t>
        </is>
      </c>
      <c r="J3334" s="426" t="n"/>
    </row>
    <row r="3335" ht="13.35" customHeight="1" s="162">
      <c r="B3335" s="200" t="inlineStr">
        <is>
          <t>Unit Data</t>
        </is>
      </c>
      <c r="C3335" s="400" t="n"/>
      <c r="D3335" s="400" t="n"/>
      <c r="E3335" s="400" t="n"/>
      <c r="F3335" s="400" t="n"/>
      <c r="G3335" s="401" t="n"/>
      <c r="I3335" s="200" t="inlineStr">
        <is>
          <t>Design and Performance Data</t>
        </is>
      </c>
      <c r="J3335" s="400" t="n"/>
      <c r="K3335" s="400" t="n"/>
      <c r="L3335" s="401" t="n"/>
      <c r="M3335" s="283" t="n"/>
    </row>
    <row r="3336" ht="13.35" customHeight="1" s="162">
      <c r="B3336" s="199" t="inlineStr">
        <is>
          <t>Manufacturer</t>
        </is>
      </c>
      <c r="C3336" s="401" t="n"/>
      <c r="D3336" s="204">
        <f>IF('{Equipment Data Entry}'!E39="","",'{Equipment Data Entry}'!E39)</f>
        <v/>
      </c>
      <c r="E3336" s="400" t="n"/>
      <c r="F3336" s="400" t="n"/>
      <c r="G3336" s="401" t="n"/>
      <c r="I3336" s="199" t="inlineStr">
        <is>
          <t>Design Criteria</t>
        </is>
      </c>
      <c r="J3336" s="401" t="n"/>
      <c r="K3336" s="199" t="inlineStr">
        <is>
          <t>Design</t>
        </is>
      </c>
      <c r="L3336" s="199" t="inlineStr">
        <is>
          <t>Actual</t>
        </is>
      </c>
    </row>
    <row r="3337" ht="13.35" customHeight="1" s="162">
      <c r="B3337" s="199" t="inlineStr">
        <is>
          <t>Model Number</t>
        </is>
      </c>
      <c r="C3337" s="401" t="n"/>
      <c r="D3337" s="204">
        <f>IF('{Equipment Data Entry}'!F39="","",'{Equipment Data Entry}'!F39)</f>
        <v/>
      </c>
      <c r="E3337" s="400" t="n"/>
      <c r="F3337" s="400" t="n"/>
      <c r="G3337" s="401" t="n"/>
      <c r="I3337" s="199" t="inlineStr">
        <is>
          <t>Total Airflow</t>
        </is>
      </c>
      <c r="J3337" s="401" t="n"/>
      <c r="K3337" s="24">
        <f>H3371</f>
        <v/>
      </c>
      <c r="L3337" s="24">
        <f>L3371</f>
        <v/>
      </c>
      <c r="M3337" s="22">
        <f>IF(OR(L3337="",K3337="",K3337=0),"",IF(OR(ISTEXT(L3337),ISTEXT(K3337)),"",L3337/K3337))</f>
        <v/>
      </c>
    </row>
    <row r="3338" ht="13.35" customHeight="1" s="162">
      <c r="B3338" s="199" t="inlineStr">
        <is>
          <t>Serial Number</t>
        </is>
      </c>
      <c r="C3338" s="401" t="n"/>
      <c r="D3338" s="204" t="n"/>
      <c r="E3338" s="400" t="n"/>
      <c r="F3338" s="400" t="n"/>
      <c r="G3338" s="401" t="n"/>
      <c r="I3338" s="199" t="inlineStr">
        <is>
          <t>Outside Airflow</t>
        </is>
      </c>
      <c r="J3338" s="401" t="n"/>
      <c r="K3338" s="24">
        <f>IF(N(H3379)=0,"",H3379)</f>
        <v/>
      </c>
      <c r="L3338" s="24">
        <f>L3379</f>
        <v/>
      </c>
      <c r="M3338" s="22">
        <f>IF(OR(L3338="",K3338="",K3338=0),"",IF(OR(ISTEXT(L3338),ISTEXT(K3338)),"",L3338/K3338))</f>
        <v/>
      </c>
    </row>
    <row r="3339" ht="13.35" customHeight="1" s="162">
      <c r="B3339" s="199" t="inlineStr">
        <is>
          <t>Area Served</t>
        </is>
      </c>
      <c r="C3339" s="401" t="n"/>
      <c r="D3339" s="204">
        <f>I3332</f>
        <v/>
      </c>
      <c r="E3339" s="400" t="n"/>
      <c r="F3339" s="400" t="n"/>
      <c r="G3339" s="401" t="n"/>
      <c r="I3339" s="199" t="inlineStr">
        <is>
          <t>Return Airflow</t>
        </is>
      </c>
      <c r="J3339" s="401" t="n"/>
      <c r="K3339" s="24">
        <f>IF(K3337="","",IF(ISTEXT(K3337),"",K3337-N(K3338)))</f>
        <v/>
      </c>
      <c r="L3339" s="24">
        <f>IF(L3337="","",IF(ISTEXT(L3337),"",L3337-N(L3338)))</f>
        <v/>
      </c>
    </row>
    <row r="3340" ht="13.35" customHeight="1" s="162">
      <c r="B3340" s="199" t="inlineStr">
        <is>
          <t>Location</t>
        </is>
      </c>
      <c r="C3340" s="401" t="n"/>
      <c r="D3340" s="204">
        <f>IF('{Equipment Data Entry}'!D39="","",'{Equipment Data Entry}'!D39)</f>
        <v/>
      </c>
      <c r="E3340" s="400" t="n"/>
      <c r="F3340" s="400" t="n"/>
      <c r="G3340" s="401" t="n"/>
      <c r="I3340" s="199" t="inlineStr">
        <is>
          <t>Unit ESP</t>
        </is>
      </c>
      <c r="J3340" s="401" t="n"/>
      <c r="K3340" s="71">
        <f>IF('{Equipment Data Entry}'!H39="","",'{Equipment Data Entry}'!H39)</f>
        <v/>
      </c>
      <c r="L3340" s="29">
        <f>I3357</f>
        <v/>
      </c>
    </row>
    <row r="3341" ht="13.35" customHeight="1" s="162">
      <c r="I3341" s="199" t="inlineStr">
        <is>
          <t>Fan RPMs</t>
        </is>
      </c>
      <c r="J3341" s="401" t="n"/>
      <c r="K3341" s="24">
        <f>IF('{Equipment Data Entry}'!I39="","",'{Equipment Data Entry}'!I39)</f>
        <v/>
      </c>
      <c r="L3341" s="24">
        <f>IF(L3350="","",L3350)</f>
        <v/>
      </c>
    </row>
    <row r="3342" ht="13.35" customHeight="1" s="162">
      <c r="B3342" s="200" t="inlineStr">
        <is>
          <t>Motor Data</t>
        </is>
      </c>
      <c r="C3342" s="400" t="n"/>
      <c r="D3342" s="400" t="n"/>
      <c r="E3342" s="400" t="n"/>
      <c r="F3342" s="400" t="n"/>
      <c r="G3342" s="401" t="n"/>
      <c r="I3342" s="199" t="inlineStr">
        <is>
          <t>Filter Type/Size/Qty</t>
        </is>
      </c>
      <c r="J3342" s="400" t="n"/>
      <c r="K3342" s="401" t="n"/>
      <c r="L3342" s="24" t="n"/>
      <c r="M3342" s="401" t="n"/>
    </row>
    <row r="3343" ht="13.35" customHeight="1" s="162">
      <c r="B3343" s="199" t="inlineStr">
        <is>
          <t>Manufacturer</t>
        </is>
      </c>
      <c r="C3343" s="401" t="n"/>
      <c r="D3343" s="203" t="n"/>
      <c r="E3343" s="400" t="n"/>
      <c r="F3343" s="400" t="n"/>
      <c r="G3343" s="401" t="n"/>
      <c r="I3343" s="200" t="inlineStr">
        <is>
          <t>Drive Data</t>
        </is>
      </c>
      <c r="J3343" s="400" t="n"/>
      <c r="K3343" s="400" t="n"/>
      <c r="L3343" s="401" t="n"/>
    </row>
    <row r="3344" ht="13.35" customHeight="1" s="162">
      <c r="B3344" s="199" t="inlineStr">
        <is>
          <t>Horsepower</t>
        </is>
      </c>
      <c r="C3344" s="401" t="n"/>
      <c r="D3344" s="28">
        <f>IF('{Equipment Data Entry}'!G39="","",'{Equipment Data Entry}'!G39)</f>
        <v/>
      </c>
      <c r="E3344" s="21" t="inlineStr">
        <is>
          <t>RPM</t>
        </is>
      </c>
      <c r="F3344" s="24" t="n"/>
      <c r="G3344" s="199" t="inlineStr">
        <is>
          <t>SF</t>
        </is>
      </c>
      <c r="I3344" s="199" t="inlineStr">
        <is>
          <t>Motor sheave</t>
        </is>
      </c>
      <c r="J3344" s="400" t="n"/>
      <c r="K3344" s="24">
        <f>IF('{Equipment Data Entry}'!J39="","",'{Equipment Data Entry}'!J39)</f>
        <v/>
      </c>
      <c r="L3344" s="21" t="inlineStr">
        <is>
          <t>Bore</t>
        </is>
      </c>
      <c r="M3344" s="208"/>
    </row>
    <row r="3345" ht="13.35" customHeight="1" s="162">
      <c r="B3345" s="198">
        <f>IF('{Equipment Data Entry}'!N39="","",'{Equipment Data Entry}'!N39)</f>
        <v/>
      </c>
      <c r="C3345" s="198">
        <f>IF('{Equipment Data Entry}'!O39="","",'{Equipment Data Entry}'!O39)</f>
        <v/>
      </c>
      <c r="D3345" s="21" t="inlineStr">
        <is>
          <t>FLA</t>
        </is>
      </c>
      <c r="E3345" s="25" t="n"/>
      <c r="F3345" s="21" t="inlineStr">
        <is>
          <t>Frame</t>
        </is>
      </c>
      <c r="G3345" s="208" t="n"/>
      <c r="I3345" s="199" t="inlineStr">
        <is>
          <t>Fan pulley</t>
        </is>
      </c>
      <c r="J3345" s="400" t="n"/>
      <c r="K3345" s="24">
        <f>IF('{Equipment Data Entry}'!K39="","",'{Equipment Data Entry}'!K39)</f>
        <v/>
      </c>
      <c r="L3345" s="21" t="inlineStr">
        <is>
          <t>Bore</t>
        </is>
      </c>
      <c r="M3345" s="208"/>
    </row>
    <row r="3346" ht="13.35" customHeight="1" s="162">
      <c r="B3346" s="199" t="inlineStr">
        <is>
          <t>Corrected FLA</t>
        </is>
      </c>
      <c r="C3346" s="401" t="n"/>
      <c r="D3346" s="27">
        <f>IF(OR(E3347="",E3345="",B3345=""),"",IF(OR(ISTEXT(B3345),COUNT(E3347:G3347)=0,ISTEXT(E3345)),"",B3345/AVERAGE(E3347:G3347)*E3345))</f>
        <v/>
      </c>
      <c r="E3346" s="199" t="inlineStr">
        <is>
          <t>Estimated BHP</t>
        </is>
      </c>
      <c r="F3346" s="401" t="n"/>
      <c r="G3346" s="27">
        <f>IF(OR(COUNT(E3348:G3348)=0,IF(N(E3349)&gt;0,E3349,N(D3344))=0,IF(N(D3346)&gt;0,D3346,N(E3345))=0),"",IF(N(E3349)&gt;0,E3349,N(D3344))*AVERAGE(E3348:G3348)/IF(N(D3346)&gt;0,D3346,N(E3345)))</f>
        <v/>
      </c>
      <c r="I3346" s="199" t="inlineStr">
        <is>
          <t>Belt(s)</t>
        </is>
      </c>
      <c r="J3346" s="208">
        <f>IF('{Equipment Data Entry}'!L39="","",'{Equipment Data Entry}'!L39)</f>
        <v/>
      </c>
      <c r="K3346" s="199" t="inlineStr">
        <is>
          <t>C to C</t>
        </is>
      </c>
      <c r="L3346" s="64">
        <f>IF('{Equipment Data Entry}'!M39="","",'{Equipment Data Entry}'!M39)</f>
        <v/>
      </c>
    </row>
    <row r="3347" ht="13.35" customHeight="1" s="162">
      <c r="B3347" s="199" t="inlineStr">
        <is>
          <t>Measured Voltage</t>
        </is>
      </c>
      <c r="C3347" s="400" t="n"/>
      <c r="D3347" s="401" t="n"/>
      <c r="E3347" s="24" t="n"/>
      <c r="F3347" s="24" t="n"/>
      <c r="G3347" s="24" t="n"/>
      <c r="I3347" s="199" t="inlineStr">
        <is>
          <t>Final Settings</t>
        </is>
      </c>
      <c r="J3347" s="400" t="n"/>
      <c r="K3347" s="401" t="n"/>
      <c r="L3347" s="24" t="n"/>
      <c r="M3347" s="401" t="n"/>
    </row>
    <row r="3348" ht="13.35" customHeight="1" s="162">
      <c r="B3348" s="199" t="inlineStr">
        <is>
          <t>Measured Amperage</t>
        </is>
      </c>
      <c r="C3348" s="400" t="n"/>
      <c r="D3348" s="401" t="n"/>
      <c r="E3348" s="25" t="n"/>
      <c r="F3348" s="25" t="n"/>
      <c r="G3348" s="25" t="n"/>
      <c r="I3348" s="205" t="inlineStr">
        <is>
          <t>RPM Data</t>
        </is>
      </c>
      <c r="J3348" s="401" t="n"/>
      <c r="K3348" s="205" t="inlineStr">
        <is>
          <t>Initial</t>
        </is>
      </c>
      <c r="L3348" s="205" t="inlineStr">
        <is>
          <t>Final</t>
        </is>
      </c>
    </row>
    <row r="3349" ht="13.35" customHeight="1" s="162">
      <c r="B3349" s="199" t="inlineStr">
        <is>
          <t>Motor HP (nameplate)</t>
        </is>
      </c>
      <c r="C3349" s="400"/>
      <c r="D3349" s="401"/>
      <c r="E3349" s="24"/>
      <c r="F3349" s="24"/>
      <c r="G3349" s="24"/>
      <c r="I3349" s="199" t="inlineStr">
        <is>
          <t>Motor RPM</t>
        </is>
      </c>
      <c r="J3349" s="401" t="n"/>
      <c r="K3349" s="24" t="n"/>
      <c r="L3349" s="24" t="n"/>
    </row>
    <row r="3350" ht="13.35" customHeight="1" s="162">
      <c r="B3350" s="200" t="inlineStr">
        <is>
          <t>Static Pressure Profile (in. w.g.)</t>
        </is>
      </c>
      <c r="C3350" s="400" t="n"/>
      <c r="D3350" s="400" t="n"/>
      <c r="E3350" s="400" t="n"/>
      <c r="F3350" s="400" t="n"/>
      <c r="G3350" s="401" t="n"/>
      <c r="I3350" s="199" t="inlineStr">
        <is>
          <t>Fan RPM</t>
        </is>
      </c>
      <c r="J3350" s="401" t="n"/>
      <c r="K3350" s="24" t="n"/>
      <c r="L3350" s="24" t="n"/>
    </row>
    <row r="3351" ht="13.35" customHeight="1" s="162">
      <c r="B3351" s="490">
        <f>IFERROR(INDEX('{Dropdowns}'!$AI$2:$AO$7,MATCH($D$3354,'{Dropdowns}'!$AH$2:$AH$7,0),1),"")</f>
        <v/>
      </c>
      <c r="C3351" s="490">
        <f>IFERROR(INDEX('{Dropdowns}'!$AI$2:$AO$7,MATCH($D$3354,'{Dropdowns}'!$AH$2:$AH$7,0),2),"")</f>
        <v/>
      </c>
      <c r="D3351" s="490">
        <f>IFERROR(INDEX('{Dropdowns}'!$AI$2:$AO$7,MATCH($D$3354,'{Dropdowns}'!$AH$2:$AH$7,0),3),"")</f>
        <v/>
      </c>
      <c r="E3351" s="490">
        <f>IFERROR(INDEX('{Dropdowns}'!$AI$2:$AO$7,MATCH($D$3354,'{Dropdowns}'!$AH$2:$AH$7,0),4),"")</f>
        <v/>
      </c>
      <c r="F3351" s="490">
        <f>IFERROR(INDEX('{Dropdowns}'!$AI$2:$AO$7,MATCH($D$3354,'{Dropdowns}'!$AH$2:$AH$7,0),5),"")</f>
        <v/>
      </c>
      <c r="G3351" s="490">
        <f>IFERROR(INDEX('{Dropdowns}'!$AI$2:$AO$7,MATCH($D$3354,'{Dropdowns}'!$AH$2:$AH$7,0),6),"")</f>
        <v/>
      </c>
      <c r="H3351" s="490">
        <f>IFERROR(INDEX('{Dropdowns}'!$AI$2:$AO$7,MATCH($D$3354,'{Dropdowns}'!$AH$2:$AH$7,0),7),"")</f>
        <v/>
      </c>
      <c r="I3351" s="199" t="inlineStr">
        <is>
          <t>VSD Frequency</t>
        </is>
      </c>
      <c r="J3351" s="401" t="n"/>
      <c r="K3351" s="66" t="n"/>
      <c r="L3351" s="66" t="n"/>
    </row>
    <row r="3352" ht="13.35" customHeight="1" s="162">
      <c r="B3352" s="492"/>
      <c r="C3352" s="492"/>
      <c r="D3352" s="492"/>
      <c r="E3352" s="492"/>
      <c r="F3352" s="492"/>
      <c r="G3352" s="492"/>
      <c r="H3352" s="492"/>
      <c r="I3352" s="199" t="inlineStr">
        <is>
          <t>OA Damper Position</t>
        </is>
      </c>
      <c r="J3352" s="400" t="n"/>
      <c r="K3352" s="401" t="n"/>
      <c r="L3352" s="56" t="n"/>
      <c r="Q3352">
        <f>IF(B3352="","",B3352)</f>
        <v/>
      </c>
      <c r="R3352">
        <f>IF(C3351="—",Q3352,IF(C3352="","",C3352))</f>
        <v/>
      </c>
      <c r="S3352">
        <f>IF(D3351="—",R3352,IF(D3352="","",D3352))</f>
        <v/>
      </c>
      <c r="T3352">
        <f>IF(E3351="—",S3352,IF(E3352="","",E3352))</f>
        <v/>
      </c>
      <c r="U3352">
        <f>IF(F3351="—",T3352,IF(F3352="","",F3352))</f>
        <v/>
      </c>
      <c r="V3352">
        <f>IF(G3351="—",U3352,IF(G3352="","",G3352))</f>
        <v/>
      </c>
      <c r="W3352">
        <f>IFERROR(MATCH("Fan",$C$3351:$H$3351,0),"")</f>
        <v/>
      </c>
      <c r="X3352">
        <f>IF(W3352="","",INDEX(P3354:U3354,W3352))</f>
        <v/>
      </c>
      <c r="Y3352">
        <f>IF(W3352="","",INDEX(Q3353:V3353,W3352))</f>
        <v/>
      </c>
    </row>
    <row r="3353" ht="13.35" customHeight="1" s="162">
      <c r="B3353" s="491" t="inlineStr">
        <is>
          <t>Δ</t>
        </is>
      </c>
      <c r="C3353" s="498">
        <f>IF(OR(C3351="—",C3352="",Q3352=""),"",IF(OR(ISTEXT(C3352),ISTEXT(Q3352)),"","Δ "&amp;TEXT(C3352-Q3352,"0.00")))</f>
        <v/>
      </c>
      <c r="D3353" s="498">
        <f>IF(OR(D3351="—",D3352="",R3352=""),"",IF(OR(ISTEXT(D3352),ISTEXT(R3352)),"","Δ "&amp;TEXT(D3352-R3352,"0.00")))</f>
        <v/>
      </c>
      <c r="E3353" s="498">
        <f>IF(OR(E3351="—",E3352="",S3352=""),"",IF(OR(ISTEXT(E3352),ISTEXT(S3352)),"","Δ "&amp;TEXT(E3352-S3352,"0.00")))</f>
        <v/>
      </c>
      <c r="F3353" s="498">
        <f>IF(OR(F3351="—",F3352="",T3352=""),"",IF(OR(ISTEXT(F3352),ISTEXT(T3352)),"","Δ "&amp;TEXT(F3352-T3352,"0.00")))</f>
        <v/>
      </c>
      <c r="G3353" s="498">
        <f>IF(OR(G3351="—",G3352="",U3352=""),"",IF(OR(ISTEXT(G3352),ISTEXT(U3352)),"","Δ "&amp;TEXT(G3352-U3352,"0.00")))</f>
        <v/>
      </c>
      <c r="H3353" s="498">
        <f>IF(OR(H3351="—",H3352="",V3352=""),"",IF(OR(ISTEXT(H3352),ISTEXT(V3352)),"","Δ "&amp;TEXT(H3352-V3352,"0.00")))</f>
        <v/>
      </c>
      <c r="Q3353">
        <f>IF(OR(C3352="",ISTEXT(C3352)),R3353,C3352)</f>
        <v/>
      </c>
      <c r="R3353">
        <f>IF(OR(D3352="",ISTEXT(D3352)),S3353,D3352)</f>
        <v/>
      </c>
      <c r="S3353">
        <f>IF(OR(E3352="",ISTEXT(E3352)),T3353,E3352)</f>
        <v/>
      </c>
      <c r="T3353">
        <f>IF(OR(F3352="",ISTEXT(F3352)),U3353,F3352)</f>
        <v/>
      </c>
      <c r="U3353">
        <f>IF(OR(G3352="",ISTEXT(G3352)),V3353,G3352)</f>
        <v/>
      </c>
      <c r="V3353">
        <f>IF(OR(H3352="",ISTEXT(H3352)),"",H3352)</f>
        <v/>
      </c>
    </row>
    <row r="3354" ht="13.35" customHeight="1" s="162">
      <c r="B3354" s="425" t="inlineStr">
        <is>
          <t>Unit type:</t>
        </is>
      </c>
      <c r="D3354" s="522" t="inlineStr">
        <is>
          <t>RTU</t>
        </is>
      </c>
      <c r="E3354" s="414" t="n"/>
      <c r="F3354" s="494" t="inlineStr">
        <is>
          <t>Airflow left to right. Δ = this reading minus the one before it; in. w.g.</t>
        </is>
      </c>
      <c r="P3354">
        <f>IF(B3352="","",B3352)</f>
        <v/>
      </c>
      <c r="Q3354">
        <f>IF(C3352="",P3354,C3352)</f>
        <v/>
      </c>
      <c r="R3354">
        <f>IF(D3352="",Q3354,D3352)</f>
        <v/>
      </c>
      <c r="S3354">
        <f>IF(E3352="",R3354,E3352)</f>
        <v/>
      </c>
      <c r="T3354">
        <f>IF(F3352="",S3354,F3352)</f>
        <v/>
      </c>
      <c r="U3354">
        <f>IF(G3352="",T3354,G3352)</f>
        <v/>
      </c>
      <c r="V3354">
        <f>IF(H3352="",U3354,H3352)</f>
        <v/>
      </c>
    </row>
    <row r="3355" ht="13.35" customHeight="1" s="162">
      <c r="B3355" s="500" t="inlineStr">
        <is>
          <t>Fan inlet</t>
        </is>
      </c>
      <c r="D3355" s="501">
        <f>IF(X3352="","",X3352)</f>
        <v/>
      </c>
      <c r="F3355" s="500" t="inlineStr">
        <is>
          <t>Discharge</t>
        </is>
      </c>
      <c r="I3355" s="501">
        <f>IF(V3354="","",V3354)</f>
        <v/>
      </c>
    </row>
    <row r="3356" ht="13.35" customHeight="1" s="162"/>
    <row r="3357" ht="13.35" customHeight="1" s="162">
      <c r="B3357" s="500" t="inlineStr">
        <is>
          <t>Fan TSP</t>
        </is>
      </c>
      <c r="E3357" s="501">
        <f>IF(OR(X3352="",Y3352=""),"",IF(OR(ISTEXT(X3352),ISTEXT(Y3352)),"",Y3352-X3352))</f>
        <v/>
      </c>
      <c r="F3357" s="500" t="inlineStr">
        <is>
          <t>ESP</t>
        </is>
      </c>
      <c r="I3357" s="501">
        <f>IF(OR(B3352="",V3354=""),"",IF(OR(ISTEXT(B3352),ISTEXT(V3354)),"",V3354-B3352))</f>
        <v/>
      </c>
      <c r="J3357" s="500" t="inlineStr">
        <is>
          <t>Unit ΔP (inlet → fan)</t>
        </is>
      </c>
      <c r="M3357" s="501">
        <f>IF(OR(B3352="",X3352=""),"",IF(OR(ISTEXT(B3352),ISTEXT(X3352)),"",X3352-B3352))</f>
        <v/>
      </c>
    </row>
    <row r="3358" ht="13.35" customHeight="1" s="162">
      <c r="B3358" s="437" t="inlineStr">
        <is>
          <t>Instrument:</t>
        </is>
      </c>
      <c r="C3358" s="13" t="n"/>
      <c r="D3358" s="502" t="n"/>
      <c r="E3358" s="503" t="n"/>
      <c r="F3358" s="503" t="n"/>
      <c r="G3358" s="437" t="inlineStr">
        <is>
          <t>Ak basis / notes:</t>
        </is>
      </c>
      <c r="H3358" s="13" t="n"/>
      <c r="I3358" s="504" t="n"/>
      <c r="J3358" s="503" t="n"/>
      <c r="K3358" s="503" t="n"/>
      <c r="L3358" s="503" t="n"/>
      <c r="M3358" s="503" t="n"/>
    </row>
    <row r="3359" ht="13.35" customHeight="1" s="162">
      <c r="B3359" s="188" t="inlineStr">
        <is>
          <t>Supply Air Diffuser / Outlet Airflow</t>
        </is>
      </c>
      <c r="C3359" s="174" t="n"/>
      <c r="D3359" s="174" t="n"/>
      <c r="E3359" s="174" t="n"/>
      <c r="F3359" s="173" t="n"/>
      <c r="G3359" s="233" t="inlineStr">
        <is>
          <t>Design VEL</t>
        </is>
      </c>
      <c r="H3359" s="194" t="inlineStr">
        <is>
          <t>Design CFM</t>
        </is>
      </c>
      <c r="I3359" s="188" t="inlineStr">
        <is>
          <t>Initial</t>
        </is>
      </c>
      <c r="J3359" s="173" t="n"/>
      <c r="K3359" s="188" t="inlineStr">
        <is>
          <t>Final</t>
        </is>
      </c>
      <c r="L3359" s="173" t="n"/>
      <c r="M3359" s="188" t="inlineStr">
        <is>
          <t>%</t>
        </is>
      </c>
    </row>
    <row r="3360" ht="13.35" customHeight="1" s="162">
      <c r="B3360" s="153" t="inlineStr">
        <is>
          <t>No.</t>
        </is>
      </c>
      <c r="C3360" s="188" t="inlineStr">
        <is>
          <t>Area Served</t>
        </is>
      </c>
      <c r="D3360" s="188" t="inlineStr">
        <is>
          <t>Type</t>
        </is>
      </c>
      <c r="E3360" s="188" t="inlineStr">
        <is>
          <t>Size</t>
        </is>
      </c>
      <c r="F3360" s="188" t="inlineStr">
        <is>
          <t>Ak</t>
        </is>
      </c>
      <c r="G3360" s="440" t="n"/>
      <c r="H3360" s="440" t="n"/>
      <c r="I3360" s="188" t="inlineStr">
        <is>
          <t>VEL</t>
        </is>
      </c>
      <c r="J3360" s="188" t="inlineStr">
        <is>
          <t>CFM</t>
        </is>
      </c>
      <c r="K3360" s="188" t="inlineStr">
        <is>
          <t>VEL</t>
        </is>
      </c>
      <c r="L3360" s="188" t="inlineStr">
        <is>
          <t>CFM</t>
        </is>
      </c>
      <c r="M3360" s="440" t="n"/>
    </row>
    <row r="3361" ht="13.35" customHeight="1" s="162">
      <c r="B3361" s="307" t="n"/>
      <c r="C3361" s="307" t="n"/>
      <c r="E3361" s="307" t="n"/>
      <c r="F3361" s="32" t="n"/>
      <c r="G3361" s="33">
        <f>IF(F3361="", "", IF(OR(ISTEXT(H3361),ISTEXT(F3361)),"",H3361/F3361))</f>
        <v/>
      </c>
      <c r="H3361" s="33" t="n"/>
      <c r="I3361" s="33" t="n"/>
      <c r="J3361" s="33">
        <f>IF(I3361="", "", IF(OR(ISTEXT(I3361),ISTEXT($F3361)),"",I3361*$F3361))</f>
        <v/>
      </c>
      <c r="K3361" s="33" t="n"/>
      <c r="L3361" s="33">
        <f>IF(K3361="", "", IF(OR(ISTEXT(K3361),ISTEXT($F3361)),"",K3361*$F3361))</f>
        <v/>
      </c>
      <c r="M3361" s="30">
        <f>IF(OR(H3361="",H3361=0),"",IF(K3361="",IF(J3361="","",IF(OR(ISTEXT(J3361),ISTEXT(H3361)),"",J3361/H3361)),IF(OR(ISTEXT(L3361),ISTEXT(H3361)),"",L3361/H3361)))</f>
        <v/>
      </c>
    </row>
    <row r="3362" ht="13.35" customHeight="1" s="162">
      <c r="B3362" s="307" t="n"/>
      <c r="C3362" s="307" t="n"/>
      <c r="E3362" s="307" t="n"/>
      <c r="F3362" s="32" t="n"/>
      <c r="G3362" s="33">
        <f>IF(F3362="", "", IF(OR(ISTEXT(H3362),ISTEXT(F3362)),"",H3362/F3362))</f>
        <v/>
      </c>
      <c r="H3362" s="33" t="n"/>
      <c r="I3362" s="33" t="n"/>
      <c r="J3362" s="33">
        <f>IF(I3362="", "", IF(OR(ISTEXT(I3362),ISTEXT($F3362)),"",I3362*$F3362))</f>
        <v/>
      </c>
      <c r="K3362" s="33" t="n"/>
      <c r="L3362" s="33">
        <f>IF(K3362="", "", IF(OR(ISTEXT(K3362),ISTEXT($F3362)),"",K3362*$F3362))</f>
        <v/>
      </c>
      <c r="M3362" s="30">
        <f>IF(OR(H3362="",H3362=0),"",IF(K3362="",IF(J3362="","",IF(OR(ISTEXT(J3362),ISTEXT(H3362)),"",J3362/H3362)),IF(OR(ISTEXT(L3362),ISTEXT(H3362)),"",L3362/H3362)))</f>
        <v/>
      </c>
    </row>
    <row r="3363" ht="13.35" customHeight="1" s="162">
      <c r="B3363" s="307" t="n"/>
      <c r="C3363" s="307" t="n"/>
      <c r="E3363" s="307" t="n"/>
      <c r="F3363" s="32" t="n"/>
      <c r="G3363" s="33">
        <f>IF(F3363="", "", IF(OR(ISTEXT(H3363),ISTEXT(F3363)),"",H3363/F3363))</f>
        <v/>
      </c>
      <c r="H3363" s="33" t="n"/>
      <c r="I3363" s="33" t="n"/>
      <c r="J3363" s="33">
        <f>IF(I3363="", "", IF(OR(ISTEXT(I3363),ISTEXT($F3363)),"",I3363*$F3363))</f>
        <v/>
      </c>
      <c r="K3363" s="33" t="n"/>
      <c r="L3363" s="33">
        <f>IF(K3363="", "", IF(OR(ISTEXT(K3363),ISTEXT($F3363)),"",K3363*$F3363))</f>
        <v/>
      </c>
      <c r="M3363" s="30">
        <f>IF(OR(H3363="",H3363=0),"",IF(K3363="",IF(J3363="","",IF(OR(ISTEXT(J3363),ISTEXT(H3363)),"",J3363/H3363)),IF(OR(ISTEXT(L3363),ISTEXT(H3363)),"",L3363/H3363)))</f>
        <v/>
      </c>
    </row>
    <row r="3364" ht="13.35" customHeight="1" s="162">
      <c r="B3364" s="307" t="n"/>
      <c r="C3364" s="307" t="n"/>
      <c r="E3364" s="307" t="n"/>
      <c r="F3364" s="32" t="n"/>
      <c r="G3364" s="33">
        <f>IF(F3364="", "", IF(OR(ISTEXT(H3364),ISTEXT(F3364)),"",H3364/F3364))</f>
        <v/>
      </c>
      <c r="H3364" s="33" t="n"/>
      <c r="I3364" s="33" t="n"/>
      <c r="J3364" s="33">
        <f>IF(I3364="", "", IF(OR(ISTEXT(I3364),ISTEXT($F3364)),"",I3364*$F3364))</f>
        <v/>
      </c>
      <c r="K3364" s="33" t="n"/>
      <c r="L3364" s="33">
        <f>IF(K3364="", "", IF(OR(ISTEXT(K3364),ISTEXT($F3364)),"",K3364*$F3364))</f>
        <v/>
      </c>
      <c r="M3364" s="30">
        <f>IF(OR(H3364="",H3364=0),"",IF(K3364="",IF(J3364="","",IF(OR(ISTEXT(J3364),ISTEXT(H3364)),"",J3364/H3364)),IF(OR(ISTEXT(L3364),ISTEXT(H3364)),"",L3364/H3364)))</f>
        <v/>
      </c>
    </row>
    <row r="3365" ht="13.35" customHeight="1" s="162">
      <c r="B3365" s="307" t="n"/>
      <c r="C3365" s="307" t="n"/>
      <c r="E3365" s="307" t="n"/>
      <c r="F3365" s="32" t="n"/>
      <c r="G3365" s="33">
        <f>IF(F3365="", "", IF(OR(ISTEXT(H3365),ISTEXT(F3365)),"",H3365/F3365))</f>
        <v/>
      </c>
      <c r="H3365" s="33" t="n"/>
      <c r="I3365" s="33" t="n"/>
      <c r="J3365" s="33">
        <f>IF(I3365="", "", IF(OR(ISTEXT(I3365),ISTEXT($F3365)),"",I3365*$F3365))</f>
        <v/>
      </c>
      <c r="K3365" s="33" t="n"/>
      <c r="L3365" s="33">
        <f>IF(K3365="", "", IF(OR(ISTEXT(K3365),ISTEXT($F3365)),"",K3365*$F3365))</f>
        <v/>
      </c>
      <c r="M3365" s="30">
        <f>IF(OR(H3365="",H3365=0),"",IF(K3365="",IF(J3365="","",IF(OR(ISTEXT(J3365),ISTEXT(H3365)),"",J3365/H3365)),IF(OR(ISTEXT(L3365),ISTEXT(H3365)),"",L3365/H3365)))</f>
        <v/>
      </c>
    </row>
    <row r="3366" ht="13.35" customHeight="1" s="162">
      <c r="B3366" s="307" t="n"/>
      <c r="C3366" s="307" t="n"/>
      <c r="E3366" s="307" t="n"/>
      <c r="F3366" s="32" t="n"/>
      <c r="G3366" s="33">
        <f>IF(F3366="", "", IF(OR(ISTEXT(H3366),ISTEXT(F3366)),"",H3366/F3366))</f>
        <v/>
      </c>
      <c r="H3366" s="33" t="n"/>
      <c r="I3366" s="33" t="n"/>
      <c r="J3366" s="33">
        <f>IF(I3366="", "", IF(OR(ISTEXT(I3366),ISTEXT($F3366)),"",I3366*$F3366))</f>
        <v/>
      </c>
      <c r="K3366" s="33" t="n"/>
      <c r="L3366" s="33">
        <f>IF(K3366="", "", IF(OR(ISTEXT(K3366),ISTEXT($F3366)),"",K3366*$F3366))</f>
        <v/>
      </c>
      <c r="M3366" s="30">
        <f>IF(OR(H3366="",H3366=0),"",IF(K3366="",IF(J3366="","",IF(OR(ISTEXT(J3366),ISTEXT(H3366)),"",J3366/H3366)),IF(OR(ISTEXT(L3366),ISTEXT(H3366)),"",L3366/H3366)))</f>
        <v/>
      </c>
    </row>
    <row r="3367" ht="13.35" customHeight="1" s="162">
      <c r="B3367" s="307" t="n"/>
      <c r="C3367" s="307" t="n"/>
      <c r="E3367" s="307" t="n"/>
      <c r="F3367" s="32" t="n"/>
      <c r="G3367" s="33">
        <f>IF(F3367="", "", IF(OR(ISTEXT(H3367),ISTEXT(F3367)),"",H3367/F3367))</f>
        <v/>
      </c>
      <c r="H3367" s="33" t="n"/>
      <c r="I3367" s="33" t="n"/>
      <c r="J3367" s="33">
        <f>IF(I3367="", "", IF(OR(ISTEXT(I3367),ISTEXT($F3367)),"",I3367*$F3367))</f>
        <v/>
      </c>
      <c r="K3367" s="33" t="n"/>
      <c r="L3367" s="33">
        <f>IF(K3367="", "", IF(OR(ISTEXT(K3367),ISTEXT($F3367)),"",K3367*$F3367))</f>
        <v/>
      </c>
      <c r="M3367" s="30">
        <f>IF(OR(H3367="",H3367=0),"",IF(K3367="",IF(J3367="","",IF(OR(ISTEXT(J3367),ISTEXT(H3367)),"",J3367/H3367)),IF(OR(ISTEXT(L3367),ISTEXT(H3367)),"",L3367/H3367)))</f>
        <v/>
      </c>
    </row>
    <row r="3368" ht="13.35" customHeight="1" s="162">
      <c r="B3368" s="307" t="n"/>
      <c r="C3368" s="307" t="n"/>
      <c r="E3368" s="307" t="n"/>
      <c r="F3368" s="32" t="n"/>
      <c r="G3368" s="33">
        <f>IF(F3368="", "", IF(OR(ISTEXT(H3368),ISTEXT(F3368)),"",H3368/F3368))</f>
        <v/>
      </c>
      <c r="H3368" s="33" t="n"/>
      <c r="I3368" s="33" t="n"/>
      <c r="J3368" s="33">
        <f>IF(I3368="", "", IF(OR(ISTEXT(I3368),ISTEXT($F3368)),"",I3368*$F3368))</f>
        <v/>
      </c>
      <c r="K3368" s="33" t="n"/>
      <c r="L3368" s="33">
        <f>IF(K3368="", "", IF(OR(ISTEXT(K3368),ISTEXT($F3368)),"",K3368*$F3368))</f>
        <v/>
      </c>
      <c r="M3368" s="30">
        <f>IF(OR(H3368="",H3368=0),"",IF(K3368="",IF(J3368="","",IF(OR(ISTEXT(J3368),ISTEXT(H3368)),"",J3368/H3368)),IF(OR(ISTEXT(L3368),ISTEXT(H3368)),"",L3368/H3368)))</f>
        <v/>
      </c>
    </row>
    <row r="3369" ht="13.35" customHeight="1" s="162">
      <c r="B3369" s="307" t="n"/>
      <c r="C3369" s="307" t="n"/>
      <c r="E3369" s="307" t="n"/>
      <c r="F3369" s="32" t="n"/>
      <c r="G3369" s="33">
        <f>IF(F3369="", "", IF(OR(ISTEXT(H3369),ISTEXT(F3369)),"",H3369/F3369))</f>
        <v/>
      </c>
      <c r="H3369" s="33" t="n"/>
      <c r="I3369" s="33" t="n"/>
      <c r="J3369" s="33">
        <f>IF(I3369="", "", IF(OR(ISTEXT(I3369),ISTEXT($F3369)),"",I3369*$F3369))</f>
        <v/>
      </c>
      <c r="K3369" s="33" t="n"/>
      <c r="L3369" s="33">
        <f>IF(K3369="", "", IF(OR(ISTEXT(K3369),ISTEXT($F3369)),"",K3369*$F3369))</f>
        <v/>
      </c>
      <c r="M3369" s="30">
        <f>IF(OR(H3369="",H3369=0),"",IF(K3369="",IF(J3369="","",IF(OR(ISTEXT(J3369),ISTEXT(H3369)),"",J3369/H3369)),IF(OR(ISTEXT(L3369),ISTEXT(H3369)),"",L3369/H3369)))</f>
        <v/>
      </c>
    </row>
    <row r="3370" ht="13.35" customHeight="1" s="162">
      <c r="B3370" s="307" t="n"/>
      <c r="C3370" s="307" t="n"/>
      <c r="E3370" s="307" t="n"/>
      <c r="F3370" s="32" t="n"/>
      <c r="G3370" s="33">
        <f>IF(F3370="", "", IF(OR(ISTEXT(H3370),ISTEXT(F3370)),"",H3370/F3370))</f>
        <v/>
      </c>
      <c r="H3370" s="33" t="n"/>
      <c r="I3370" s="33" t="n"/>
      <c r="J3370" s="33">
        <f>IF(I3370="", "", IF(OR(ISTEXT(I3370),ISTEXT($F3370)),"",I3370*$F3370))</f>
        <v/>
      </c>
      <c r="K3370" s="33" t="n"/>
      <c r="L3370" s="33">
        <f>IF(K3370="", "", IF(OR(ISTEXT(K3370),ISTEXT($F3370)),"",K3370*$F3370))</f>
        <v/>
      </c>
      <c r="M3370" s="30">
        <f>IF(OR(H3370="",H3370=0),"",IF(K3370="",IF(J3370="","",IF(OR(ISTEXT(J3370),ISTEXT(H3370)),"",J3370/H3370)),IF(OR(ISTEXT(L3370),ISTEXT(H3370)),"",L3370/H3370)))</f>
        <v/>
      </c>
    </row>
    <row r="3371" ht="13.35" customHeight="1" s="162">
      <c r="B3371" s="42" t="n"/>
      <c r="C3371" s="231" t="inlineStr">
        <is>
          <t>Total</t>
        </is>
      </c>
      <c r="D3371" s="159" t="n"/>
      <c r="E3371" s="42" t="n"/>
      <c r="F3371" s="42" t="n"/>
      <c r="G3371" s="43" t="n"/>
      <c r="H3371" s="43">
        <f>IF(SUM(H3361:H3370)+SUM(H3388:H3425)=0,"",SUM(H3361:H3370)+SUM(H3388:H3425))</f>
        <v/>
      </c>
      <c r="I3371" s="43" t="n"/>
      <c r="J3371" s="43">
        <f>IF(SUM(J3361:J3370)+SUM(J3388:J3425)=0,"",SUM(J3361:J3370)+SUM(J3388:J3425))</f>
        <v/>
      </c>
      <c r="K3371" s="43" t="n"/>
      <c r="L3371" s="43">
        <f>IF(SUM(L3361:L3370)+SUM(L3388:L3425)=0,"",SUM(L3361:L3370)+SUM(L3388:L3425))</f>
        <v/>
      </c>
      <c r="M3371" s="35">
        <f>IF(OR(H3371="",H3371=0),"",IF(L3371="",IF(J3371="","",IF(OR(ISTEXT(J3371),ISTEXT(H3371)),"",J3371/H3371)),IF(OR(ISTEXT(L3371),ISTEXT(H3371)),"",L3371/H3371)))</f>
        <v/>
      </c>
    </row>
    <row r="3372" ht="13.35" customHeight="1" s="162">
      <c r="B3372" s="188" t="inlineStr">
        <is>
          <t>Return Air Register / Inlet Airflow</t>
        </is>
      </c>
      <c r="C3372" s="174" t="n"/>
      <c r="D3372" s="174" t="n"/>
      <c r="E3372" s="174" t="n"/>
      <c r="F3372" s="173" t="n"/>
      <c r="G3372" s="233" t="inlineStr">
        <is>
          <t>Design VEL</t>
        </is>
      </c>
      <c r="H3372" s="194" t="inlineStr">
        <is>
          <t>Design CFM</t>
        </is>
      </c>
      <c r="I3372" s="188" t="inlineStr">
        <is>
          <t>Initial</t>
        </is>
      </c>
      <c r="J3372" s="173" t="n"/>
      <c r="K3372" s="188" t="inlineStr">
        <is>
          <t>Final</t>
        </is>
      </c>
      <c r="L3372" s="173" t="n"/>
      <c r="M3372" s="188" t="inlineStr">
        <is>
          <t>%</t>
        </is>
      </c>
    </row>
    <row r="3373" ht="13.35" customHeight="1" s="162">
      <c r="B3373" s="153" t="inlineStr">
        <is>
          <t>No.</t>
        </is>
      </c>
      <c r="C3373" s="188" t="inlineStr">
        <is>
          <t>Area Served</t>
        </is>
      </c>
      <c r="D3373" s="188" t="inlineStr">
        <is>
          <t>Type</t>
        </is>
      </c>
      <c r="E3373" s="188" t="inlineStr">
        <is>
          <t>Size</t>
        </is>
      </c>
      <c r="F3373" s="188" t="inlineStr">
        <is>
          <t>Ak</t>
        </is>
      </c>
      <c r="G3373" s="440" t="n"/>
      <c r="H3373" s="440" t="n"/>
      <c r="I3373" s="188" t="inlineStr">
        <is>
          <t>VEL</t>
        </is>
      </c>
      <c r="J3373" s="188" t="inlineStr">
        <is>
          <t>CFM</t>
        </is>
      </c>
      <c r="K3373" s="188" t="inlineStr">
        <is>
          <t>VEL</t>
        </is>
      </c>
      <c r="L3373" s="188" t="inlineStr">
        <is>
          <t>CFM</t>
        </is>
      </c>
      <c r="M3373" s="440" t="n"/>
    </row>
    <row r="3374" ht="13.35" customHeight="1" s="162">
      <c r="B3374" s="31" t="n"/>
      <c r="C3374" s="31" t="n"/>
      <c r="E3374" s="31" t="n"/>
      <c r="F3374" s="32" t="n"/>
      <c r="G3374" s="33">
        <f>IF(F3374="", "", IF(OR(ISTEXT(H3374),ISTEXT(F3374)),"",H3374/F3374))</f>
        <v/>
      </c>
      <c r="H3374" s="33">
        <f>IF(H3371="","",IF(ISTEXT(H3371),"",H3371-N(H3379)))</f>
        <v/>
      </c>
      <c r="I3374" s="33" t="n"/>
      <c r="J3374" s="33">
        <f>IF(I3374="", "", IF(OR(ISTEXT(I3374),ISTEXT($F3374)),"",I3374*$F3374))</f>
        <v/>
      </c>
      <c r="K3374" s="33" t="n"/>
      <c r="L3374" s="33">
        <f>IF(L3379="","",IF(ISTEXT(L3371),"",L3371-N(L3379)))</f>
        <v/>
      </c>
      <c r="M3374" s="30">
        <f>IF(OR(H3374="",H3374=0),"",IF(K3374="",IF(J3374="","",IF(OR(ISTEXT(J3374),ISTEXT(H3374)),"",J3374/H3374)),IF(OR(ISTEXT(L3374),ISTEXT(H3374)),"",L3374/H3374)))</f>
        <v/>
      </c>
    </row>
    <row r="3375" ht="13.35" customHeight="1" s="162">
      <c r="B3375" s="31" t="n"/>
      <c r="C3375" s="31" t="n"/>
      <c r="E3375" s="31" t="n"/>
      <c r="F3375" s="32" t="n"/>
      <c r="G3375" s="33">
        <f>IF(F3375="", "", IF(OR(ISTEXT(H3375),ISTEXT(F3375)),"",H3375/F3375))</f>
        <v/>
      </c>
      <c r="H3375" s="33" t="n"/>
      <c r="I3375" s="33" t="n"/>
      <c r="J3375" s="33">
        <f>IF(I3375="", "", IF(OR(ISTEXT(I3375),ISTEXT($F3375)),"",I3375*$F3375))</f>
        <v/>
      </c>
      <c r="K3375" s="33" t="n"/>
      <c r="L3375" s="33">
        <f>IF(K3375="", "", IF(OR(ISTEXT(K3375),ISTEXT($F3375)),"",K3375*$F3375))</f>
        <v/>
      </c>
      <c r="M3375" s="30">
        <f>IF(OR(H3375="",H3375=0),"",IF(K3375="",IF(J3375="","",IF(OR(ISTEXT(J3375),ISTEXT(H3375)),"",J3375/H3375)),IF(OR(ISTEXT(L3375),ISTEXT(H3375)),"",L3375/H3375)))</f>
        <v/>
      </c>
    </row>
    <row r="3376" ht="13.35" customHeight="1" s="162">
      <c r="B3376" s="42" t="n"/>
      <c r="C3376" s="231" t="inlineStr">
        <is>
          <t>Total</t>
        </is>
      </c>
      <c r="D3376" s="159" t="n"/>
      <c r="E3376" s="42" t="n"/>
      <c r="F3376" s="42" t="n"/>
      <c r="G3376" s="43" t="n"/>
      <c r="H3376" s="43">
        <f>IF(SUM(H3374:H3375)+SUM(H3429:H3432)=0,"",SUM(H3374:H3375)+SUM(H3429:H3432))</f>
        <v/>
      </c>
      <c r="I3376" s="42" t="n"/>
      <c r="J3376" s="43">
        <f>IF(SUM(J3374:J3375)+SUM(J3429:J3432)=0,"",SUM(J3374:J3375)+SUM(J3429:J3432))</f>
        <v/>
      </c>
      <c r="K3376" s="42" t="n"/>
      <c r="L3376" s="43">
        <f>IF(SUM(L3374:L3375)+SUM(L3429:L3432)=0,"",SUM(L3374:L3375)+SUM(L3429:L3432))</f>
        <v/>
      </c>
      <c r="M3376" s="35">
        <f>IF(OR(H3376="",H3376=0),"",IF(L3376="",IF(J3376="","",IF(OR(ISTEXT(J3376),ISTEXT(H3376)),"",J3376/H3376)),IF(OR(ISTEXT(L3376),ISTEXT(H3376)),"",L3376/H3376)))</f>
        <v/>
      </c>
    </row>
    <row r="3377" ht="13.35" customHeight="1" s="162">
      <c r="B3377" s="188" t="inlineStr">
        <is>
          <t>Outside Air Inlet / Duct Airflow</t>
        </is>
      </c>
      <c r="C3377" s="174" t="n"/>
      <c r="D3377" s="174" t="n"/>
      <c r="E3377" s="174" t="n"/>
      <c r="F3377" s="173" t="n"/>
      <c r="G3377" s="233" t="inlineStr">
        <is>
          <t>Design VEL</t>
        </is>
      </c>
      <c r="H3377" s="194" t="inlineStr">
        <is>
          <t>Design CFM</t>
        </is>
      </c>
      <c r="I3377" s="188" t="inlineStr">
        <is>
          <t>Initial</t>
        </is>
      </c>
      <c r="J3377" s="173" t="n"/>
      <c r="K3377" s="188" t="inlineStr">
        <is>
          <t>Final</t>
        </is>
      </c>
      <c r="L3377" s="173" t="n"/>
      <c r="M3377" s="188" t="inlineStr">
        <is>
          <t>%</t>
        </is>
      </c>
    </row>
    <row r="3378" ht="13.35" customHeight="1" s="162">
      <c r="B3378" s="153" t="inlineStr">
        <is>
          <t>No.</t>
        </is>
      </c>
      <c r="C3378" s="188" t="inlineStr">
        <is>
          <t>Area Served</t>
        </is>
      </c>
      <c r="D3378" s="188" t="inlineStr">
        <is>
          <t>Type</t>
        </is>
      </c>
      <c r="E3378" s="188" t="inlineStr">
        <is>
          <t>Size</t>
        </is>
      </c>
      <c r="F3378" s="188" t="inlineStr">
        <is>
          <t>Ak</t>
        </is>
      </c>
      <c r="G3378" s="440" t="n"/>
      <c r="H3378" s="440" t="n"/>
      <c r="I3378" s="188" t="inlineStr">
        <is>
          <t>VEL</t>
        </is>
      </c>
      <c r="J3378" s="188" t="inlineStr">
        <is>
          <t>CFM</t>
        </is>
      </c>
      <c r="K3378" s="188" t="inlineStr">
        <is>
          <t>VEL</t>
        </is>
      </c>
      <c r="L3378" s="188" t="inlineStr">
        <is>
          <t>CFM</t>
        </is>
      </c>
      <c r="M3378" s="440" t="n"/>
    </row>
    <row r="3379" ht="13.35" customHeight="1" s="162">
      <c r="B3379" s="31" t="n"/>
      <c r="C3379" s="31" t="n"/>
      <c r="E3379" s="31" t="n"/>
      <c r="F3379" s="32" t="n"/>
      <c r="G3379" s="33">
        <f>IF(F3379="", "", IF(OR(ISTEXT(H3379),ISTEXT(F3379)),"",H3379/F3379))</f>
        <v/>
      </c>
      <c r="H3379" s="33" t="n"/>
      <c r="I3379" s="33" t="n"/>
      <c r="J3379" s="33">
        <f>IF(I3379="", "", IF(OR(ISTEXT(I3379),ISTEXT($F3379)),"",I3379*$F3379))</f>
        <v/>
      </c>
      <c r="K3379" s="33" t="n"/>
      <c r="L3379" s="33">
        <f>IF(K3379="", "", IF(OR(ISTEXT(K3379),ISTEXT($F3379)),"",K3379*$F3379))</f>
        <v/>
      </c>
      <c r="M3379" s="30">
        <f>IF(OR(H3379="",H3379=0),"",IF(K3379="",IF(J3379="","",IF(OR(ISTEXT(J3379),ISTEXT(H3379)),"",J3379/H3379)),IF(OR(ISTEXT(L3379),ISTEXT(H3379)),"",L3379/H3379)))</f>
        <v/>
      </c>
    </row>
    <row r="3380" ht="13.35" customHeight="1" s="162">
      <c r="B3380" s="188" t="inlineStr">
        <is>
          <t>Remarks</t>
        </is>
      </c>
      <c r="C3380" s="173" t="n"/>
      <c r="D3380" s="154" t="n"/>
      <c r="E3380" s="174" t="n"/>
      <c r="F3380" s="174" t="n"/>
      <c r="G3380" s="174" t="n"/>
      <c r="H3380" s="174" t="n"/>
      <c r="I3380" s="174" t="n"/>
      <c r="J3380" s="174" t="n"/>
      <c r="K3380" s="174" t="n"/>
      <c r="L3380" s="174" t="n"/>
      <c r="M3380" s="173" t="n"/>
    </row>
    <row r="3381" ht="13.35" customHeight="1" s="162">
      <c r="B3381" s="154" t="n"/>
      <c r="C3381" s="174" t="n"/>
      <c r="D3381" s="174" t="n"/>
      <c r="E3381" s="174" t="n"/>
      <c r="F3381" s="174" t="n"/>
      <c r="G3381" s="174" t="n"/>
      <c r="H3381" s="174" t="n"/>
      <c r="I3381" s="174" t="n"/>
      <c r="J3381" s="174" t="n"/>
      <c r="K3381" s="174" t="n"/>
      <c r="L3381" s="174" t="n"/>
      <c r="M3381" s="173" t="n"/>
    </row>
    <row r="3382" ht="13.35" customHeight="1" s="162">
      <c r="B3382" s="154" t="n"/>
      <c r="C3382" s="174" t="n"/>
      <c r="D3382" s="174" t="n"/>
      <c r="E3382" s="174" t="n"/>
      <c r="F3382" s="174" t="n"/>
      <c r="G3382" s="174" t="n"/>
      <c r="H3382" s="174" t="n"/>
      <c r="I3382" s="174" t="n"/>
      <c r="J3382" s="174" t="n"/>
      <c r="K3382" s="174" t="n"/>
      <c r="L3382" s="174" t="n"/>
      <c r="M3382" s="173" t="n"/>
    </row>
    <row r="3383" ht="13.35" customHeight="1" s="162"/>
    <row r="3384" ht="13.35" customHeight="1" s="162">
      <c r="B3384" s="200" t="inlineStr">
        <is>
          <t>System (cont.)</t>
        </is>
      </c>
      <c r="C3384" s="403" t="n"/>
      <c r="D3384" s="209">
        <f>IF('{Equipment Data Entry}'!B39="","",'{Equipment Data Entry}'!B39)</f>
        <v/>
      </c>
      <c r="E3384" s="418" t="n"/>
      <c r="F3384" s="403" t="n"/>
      <c r="G3384" s="200" t="inlineStr">
        <is>
          <t>Service</t>
        </is>
      </c>
      <c r="H3384" s="403" t="n"/>
      <c r="I3384" s="210">
        <f>IF('{Equipment Data Entry}'!C39="","",'{Equipment Data Entry}'!C39)</f>
        <v/>
      </c>
      <c r="J3384" s="418" t="n"/>
      <c r="K3384" s="418" t="n"/>
      <c r="L3384" s="418" t="n"/>
      <c r="M3384" s="403" t="n"/>
    </row>
    <row r="3385" ht="13.35" customHeight="1" s="162">
      <c r="B3385" s="422" t="n"/>
      <c r="C3385" s="423" t="n"/>
      <c r="D3385" s="422" t="n"/>
      <c r="E3385" s="424" t="n"/>
      <c r="F3385" s="423" t="n"/>
      <c r="G3385" s="422" t="n"/>
      <c r="H3385" s="423" t="n"/>
      <c r="I3385" s="422" t="n"/>
      <c r="J3385" s="424" t="n"/>
      <c r="K3385" s="424" t="n"/>
      <c r="L3385" s="424" t="n"/>
      <c r="M3385" s="423" t="n"/>
    </row>
    <row r="3386" ht="13.35" customHeight="1" s="162">
      <c r="B3386" s="188" t="inlineStr">
        <is>
          <t>Supply Air Outlets (cont.)</t>
        </is>
      </c>
      <c r="C3386" s="174" t="n"/>
      <c r="D3386" s="174" t="n"/>
      <c r="E3386" s="174" t="n"/>
      <c r="F3386" s="173" t="n"/>
      <c r="G3386" s="233" t="inlineStr">
        <is>
          <t>Design VEL</t>
        </is>
      </c>
      <c r="H3386" s="194" t="inlineStr">
        <is>
          <t>Design CFM</t>
        </is>
      </c>
      <c r="I3386" s="188" t="inlineStr">
        <is>
          <t>Initial</t>
        </is>
      </c>
      <c r="J3386" s="173" t="n"/>
      <c r="K3386" s="188" t="inlineStr">
        <is>
          <t>Final</t>
        </is>
      </c>
      <c r="L3386" s="173" t="n"/>
      <c r="M3386" s="188" t="inlineStr">
        <is>
          <t>%</t>
        </is>
      </c>
    </row>
    <row r="3387" ht="13.35" customHeight="1" s="162">
      <c r="B3387" s="153" t="inlineStr">
        <is>
          <t>No.</t>
        </is>
      </c>
      <c r="C3387" s="188" t="inlineStr">
        <is>
          <t>Area Served</t>
        </is>
      </c>
      <c r="D3387" s="188" t="inlineStr">
        <is>
          <t>Type</t>
        </is>
      </c>
      <c r="E3387" s="188" t="inlineStr">
        <is>
          <t>Size</t>
        </is>
      </c>
      <c r="F3387" s="188" t="inlineStr">
        <is>
          <t>Ak</t>
        </is>
      </c>
      <c r="G3387" s="440" t="n"/>
      <c r="H3387" s="440" t="n"/>
      <c r="I3387" s="188" t="inlineStr">
        <is>
          <t>VEL</t>
        </is>
      </c>
      <c r="J3387" s="188" t="inlineStr">
        <is>
          <t>CFM</t>
        </is>
      </c>
      <c r="K3387" s="188" t="inlineStr">
        <is>
          <t>VEL</t>
        </is>
      </c>
      <c r="L3387" s="188" t="inlineStr">
        <is>
          <t>CFM</t>
        </is>
      </c>
      <c r="M3387" s="440" t="n"/>
    </row>
    <row r="3388" ht="13.35" customHeight="1" s="162">
      <c r="B3388" s="307" t="n"/>
      <c r="C3388" s="307" t="n"/>
      <c r="E3388" s="307" t="n"/>
      <c r="F3388" s="32" t="n"/>
      <c r="G3388" s="33">
        <f>IF(F3388="", "", IF(OR(ISTEXT(H3388),ISTEXT(F3388)),"",H3388/F3388))</f>
        <v/>
      </c>
      <c r="H3388" s="33" t="n"/>
      <c r="I3388" s="33" t="n"/>
      <c r="J3388" s="33">
        <f>IF(I3388="", "", IF(OR(ISTEXT(I3388),ISTEXT($F3388)),"",I3388*$F3388))</f>
        <v/>
      </c>
      <c r="K3388" s="33" t="n"/>
      <c r="L3388" s="33">
        <f>IF(K3388="", "", IF(OR(ISTEXT(K3388),ISTEXT($F3388)),"",K3388*$F3388))</f>
        <v/>
      </c>
      <c r="M3388" s="30">
        <f>IF(OR(H3388="",H3388=0),"",IF(K3388="",IF(J3388="","",IF(OR(ISTEXT(J3388),ISTEXT(H3388)),"",J3388/H3388)),IF(OR(ISTEXT(L3388),ISTEXT(H3388)),"",L3388/H3388)))</f>
        <v/>
      </c>
    </row>
    <row r="3389" ht="13.35" customHeight="1" s="162">
      <c r="B3389" s="307" t="n"/>
      <c r="C3389" s="307" t="n"/>
      <c r="E3389" s="307" t="n"/>
      <c r="F3389" s="32" t="n"/>
      <c r="G3389" s="33">
        <f>IF(F3389="", "", IF(OR(ISTEXT(H3389),ISTEXT(F3389)),"",H3389/F3389))</f>
        <v/>
      </c>
      <c r="H3389" s="33" t="n"/>
      <c r="I3389" s="33" t="n"/>
      <c r="J3389" s="33">
        <f>IF(I3389="", "", IF(OR(ISTEXT(I3389),ISTEXT($F3389)),"",I3389*$F3389))</f>
        <v/>
      </c>
      <c r="K3389" s="33" t="n"/>
      <c r="L3389" s="33">
        <f>IF(K3389="", "", IF(OR(ISTEXT(K3389),ISTEXT($F3389)),"",K3389*$F3389))</f>
        <v/>
      </c>
      <c r="M3389" s="30">
        <f>IF(OR(H3389="",H3389=0),"",IF(K3389="",IF(J3389="","",IF(OR(ISTEXT(J3389),ISTEXT(H3389)),"",J3389/H3389)),IF(OR(ISTEXT(L3389),ISTEXT(H3389)),"",L3389/H3389)))</f>
        <v/>
      </c>
    </row>
    <row r="3390" ht="13.35" customHeight="1" s="162">
      <c r="B3390" s="307" t="n"/>
      <c r="C3390" s="307" t="n"/>
      <c r="E3390" s="307" t="n"/>
      <c r="F3390" s="32" t="n"/>
      <c r="G3390" s="33">
        <f>IF(F3390="", "", IF(OR(ISTEXT(H3390),ISTEXT(F3390)),"",H3390/F3390))</f>
        <v/>
      </c>
      <c r="H3390" s="33" t="n"/>
      <c r="I3390" s="33" t="n"/>
      <c r="J3390" s="33">
        <f>IF(I3390="", "", IF(OR(ISTEXT(I3390),ISTEXT($F3390)),"",I3390*$F3390))</f>
        <v/>
      </c>
      <c r="K3390" s="33" t="n"/>
      <c r="L3390" s="33">
        <f>IF(K3390="", "", IF(OR(ISTEXT(K3390),ISTEXT($F3390)),"",K3390*$F3390))</f>
        <v/>
      </c>
      <c r="M3390" s="30">
        <f>IF(OR(H3390="",H3390=0),"",IF(K3390="",IF(J3390="","",IF(OR(ISTEXT(J3390),ISTEXT(H3390)),"",J3390/H3390)),IF(OR(ISTEXT(L3390),ISTEXT(H3390)),"",L3390/H3390)))</f>
        <v/>
      </c>
    </row>
    <row r="3391" ht="13.35" customHeight="1" s="162">
      <c r="B3391" s="307" t="n"/>
      <c r="C3391" s="307" t="n"/>
      <c r="E3391" s="307" t="n"/>
      <c r="F3391" s="32" t="n"/>
      <c r="G3391" s="33">
        <f>IF(F3391="", "", IF(OR(ISTEXT(H3391),ISTEXT(F3391)),"",H3391/F3391))</f>
        <v/>
      </c>
      <c r="H3391" s="33" t="n"/>
      <c r="I3391" s="33" t="n"/>
      <c r="J3391" s="33">
        <f>IF(I3391="", "", IF(OR(ISTEXT(I3391),ISTEXT($F3391)),"",I3391*$F3391))</f>
        <v/>
      </c>
      <c r="K3391" s="33" t="n"/>
      <c r="L3391" s="33">
        <f>IF(K3391="", "", IF(OR(ISTEXT(K3391),ISTEXT($F3391)),"",K3391*$F3391))</f>
        <v/>
      </c>
      <c r="M3391" s="30">
        <f>IF(OR(H3391="",H3391=0),"",IF(K3391="",IF(J3391="","",IF(OR(ISTEXT(J3391),ISTEXT(H3391)),"",J3391/H3391)),IF(OR(ISTEXT(L3391),ISTEXT(H3391)),"",L3391/H3391)))</f>
        <v/>
      </c>
    </row>
    <row r="3392" ht="13.35" customHeight="1" s="162">
      <c r="B3392" s="307" t="n"/>
      <c r="C3392" s="307" t="n"/>
      <c r="E3392" s="307" t="n"/>
      <c r="F3392" s="32" t="n"/>
      <c r="G3392" s="33">
        <f>IF(F3392="", "", IF(OR(ISTEXT(H3392),ISTEXT(F3392)),"",H3392/F3392))</f>
        <v/>
      </c>
      <c r="H3392" s="33" t="n"/>
      <c r="I3392" s="33" t="n"/>
      <c r="J3392" s="33">
        <f>IF(I3392="", "", IF(OR(ISTEXT(I3392),ISTEXT($F3392)),"",I3392*$F3392))</f>
        <v/>
      </c>
      <c r="K3392" s="33" t="n"/>
      <c r="L3392" s="33">
        <f>IF(K3392="", "", IF(OR(ISTEXT(K3392),ISTEXT($F3392)),"",K3392*$F3392))</f>
        <v/>
      </c>
      <c r="M3392" s="30">
        <f>IF(OR(H3392="",H3392=0),"",IF(K3392="",IF(J3392="","",IF(OR(ISTEXT(J3392),ISTEXT(H3392)),"",J3392/H3392)),IF(OR(ISTEXT(L3392),ISTEXT(H3392)),"",L3392/H3392)))</f>
        <v/>
      </c>
    </row>
    <row r="3393" ht="13.35" customHeight="1" s="162">
      <c r="B3393" s="307" t="n"/>
      <c r="C3393" s="307" t="n"/>
      <c r="E3393" s="307" t="n"/>
      <c r="F3393" s="32" t="n"/>
      <c r="G3393" s="33">
        <f>IF(F3393="", "", IF(OR(ISTEXT(H3393),ISTEXT(F3393)),"",H3393/F3393))</f>
        <v/>
      </c>
      <c r="H3393" s="33" t="n"/>
      <c r="I3393" s="33" t="n"/>
      <c r="J3393" s="33">
        <f>IF(I3393="", "", IF(OR(ISTEXT(I3393),ISTEXT($F3393)),"",I3393*$F3393))</f>
        <v/>
      </c>
      <c r="K3393" s="33" t="n"/>
      <c r="L3393" s="33">
        <f>IF(K3393="", "", IF(OR(ISTEXT(K3393),ISTEXT($F3393)),"",K3393*$F3393))</f>
        <v/>
      </c>
      <c r="M3393" s="30">
        <f>IF(OR(H3393="",H3393=0),"",IF(K3393="",IF(J3393="","",IF(OR(ISTEXT(J3393),ISTEXT(H3393)),"",J3393/H3393)),IF(OR(ISTEXT(L3393),ISTEXT(H3393)),"",L3393/H3393)))</f>
        <v/>
      </c>
    </row>
    <row r="3394" ht="13.35" customHeight="1" s="162">
      <c r="B3394" s="307" t="n"/>
      <c r="C3394" s="307" t="n"/>
      <c r="E3394" s="307" t="n"/>
      <c r="F3394" s="32" t="n"/>
      <c r="G3394" s="33">
        <f>IF(F3394="", "", IF(OR(ISTEXT(H3394),ISTEXT(F3394)),"",H3394/F3394))</f>
        <v/>
      </c>
      <c r="H3394" s="33" t="n"/>
      <c r="I3394" s="33" t="n"/>
      <c r="J3394" s="33">
        <f>IF(I3394="", "", IF(OR(ISTEXT(I3394),ISTEXT($F3394)),"",I3394*$F3394))</f>
        <v/>
      </c>
      <c r="K3394" s="33" t="n"/>
      <c r="L3394" s="33">
        <f>IF(K3394="", "", IF(OR(ISTEXT(K3394),ISTEXT($F3394)),"",K3394*$F3394))</f>
        <v/>
      </c>
      <c r="M3394" s="30">
        <f>IF(OR(H3394="",H3394=0),"",IF(K3394="",IF(J3394="","",IF(OR(ISTEXT(J3394),ISTEXT(H3394)),"",J3394/H3394)),IF(OR(ISTEXT(L3394),ISTEXT(H3394)),"",L3394/H3394)))</f>
        <v/>
      </c>
    </row>
    <row r="3395" ht="13.35" customHeight="1" s="162">
      <c r="B3395" s="307" t="n"/>
      <c r="C3395" s="307" t="n"/>
      <c r="E3395" s="307" t="n"/>
      <c r="F3395" s="32" t="n"/>
      <c r="G3395" s="33">
        <f>IF(F3395="", "", IF(OR(ISTEXT(H3395),ISTEXT(F3395)),"",H3395/F3395))</f>
        <v/>
      </c>
      <c r="H3395" s="33" t="n"/>
      <c r="I3395" s="33" t="n"/>
      <c r="J3395" s="33">
        <f>IF(I3395="", "", IF(OR(ISTEXT(I3395),ISTEXT($F3395)),"",I3395*$F3395))</f>
        <v/>
      </c>
      <c r="K3395" s="33" t="n"/>
      <c r="L3395" s="33">
        <f>IF(K3395="", "", IF(OR(ISTEXT(K3395),ISTEXT($F3395)),"",K3395*$F3395))</f>
        <v/>
      </c>
      <c r="M3395" s="30">
        <f>IF(OR(H3395="",H3395=0),"",IF(K3395="",IF(J3395="","",IF(OR(ISTEXT(J3395),ISTEXT(H3395)),"",J3395/H3395)),IF(OR(ISTEXT(L3395),ISTEXT(H3395)),"",L3395/H3395)))</f>
        <v/>
      </c>
    </row>
    <row r="3396" ht="13.35" customHeight="1" s="162">
      <c r="B3396" s="307" t="n"/>
      <c r="C3396" s="307" t="n"/>
      <c r="E3396" s="307" t="n"/>
      <c r="F3396" s="32" t="n"/>
      <c r="G3396" s="33">
        <f>IF(F3396="", "", IF(OR(ISTEXT(H3396),ISTEXT(F3396)),"",H3396/F3396))</f>
        <v/>
      </c>
      <c r="H3396" s="33" t="n"/>
      <c r="I3396" s="33" t="n"/>
      <c r="J3396" s="33">
        <f>IF(I3396="", "", IF(OR(ISTEXT(I3396),ISTEXT($F3396)),"",I3396*$F3396))</f>
        <v/>
      </c>
      <c r="K3396" s="33" t="n"/>
      <c r="L3396" s="33">
        <f>IF(K3396="", "", IF(OR(ISTEXT(K3396),ISTEXT($F3396)),"",K3396*$F3396))</f>
        <v/>
      </c>
      <c r="M3396" s="30">
        <f>IF(OR(H3396="",H3396=0),"",IF(K3396="",IF(J3396="","",IF(OR(ISTEXT(J3396),ISTEXT(H3396)),"",J3396/H3396)),IF(OR(ISTEXT(L3396),ISTEXT(H3396)),"",L3396/H3396)))</f>
        <v/>
      </c>
    </row>
    <row r="3397" ht="13.35" customHeight="1" s="162">
      <c r="B3397" s="307" t="n"/>
      <c r="C3397" s="307" t="n"/>
      <c r="E3397" s="307" t="n"/>
      <c r="F3397" s="32" t="n"/>
      <c r="G3397" s="33">
        <f>IF(F3397="", "", IF(OR(ISTEXT(H3397),ISTEXT(F3397)),"",H3397/F3397))</f>
        <v/>
      </c>
      <c r="H3397" s="33" t="n"/>
      <c r="I3397" s="33" t="n"/>
      <c r="J3397" s="33">
        <f>IF(I3397="", "", IF(OR(ISTEXT(I3397),ISTEXT($F3397)),"",I3397*$F3397))</f>
        <v/>
      </c>
      <c r="K3397" s="33" t="n"/>
      <c r="L3397" s="33">
        <f>IF(K3397="", "", IF(OR(ISTEXT(K3397),ISTEXT($F3397)),"",K3397*$F3397))</f>
        <v/>
      </c>
      <c r="M3397" s="30">
        <f>IF(OR(H3397="",H3397=0),"",IF(K3397="",IF(J3397="","",IF(OR(ISTEXT(J3397),ISTEXT(H3397)),"",J3397/H3397)),IF(OR(ISTEXT(L3397),ISTEXT(H3397)),"",L3397/H3397)))</f>
        <v/>
      </c>
    </row>
    <row r="3398" ht="13.35" customHeight="1" s="162">
      <c r="B3398" s="307" t="n"/>
      <c r="C3398" s="307" t="n"/>
      <c r="E3398" s="307" t="n"/>
      <c r="F3398" s="32" t="n"/>
      <c r="G3398" s="33">
        <f>IF(F3398="", "", IF(OR(ISTEXT(H3398),ISTEXT(F3398)),"",H3398/F3398))</f>
        <v/>
      </c>
      <c r="H3398" s="33" t="n"/>
      <c r="I3398" s="33" t="n"/>
      <c r="J3398" s="33">
        <f>IF(I3398="", "", IF(OR(ISTEXT(I3398),ISTEXT($F3398)),"",I3398*$F3398))</f>
        <v/>
      </c>
      <c r="K3398" s="33" t="n"/>
      <c r="L3398" s="33">
        <f>IF(K3398="", "", IF(OR(ISTEXT(K3398),ISTEXT($F3398)),"",K3398*$F3398))</f>
        <v/>
      </c>
      <c r="M3398" s="30">
        <f>IF(OR(H3398="",H3398=0),"",IF(K3398="",IF(J3398="","",IF(OR(ISTEXT(J3398),ISTEXT(H3398)),"",J3398/H3398)),IF(OR(ISTEXT(L3398),ISTEXT(H3398)),"",L3398/H3398)))</f>
        <v/>
      </c>
    </row>
    <row r="3399" ht="13.35" customHeight="1" s="162">
      <c r="B3399" s="307" t="n"/>
      <c r="C3399" s="307" t="n"/>
      <c r="E3399" s="307" t="n"/>
      <c r="F3399" s="32" t="n"/>
      <c r="G3399" s="33">
        <f>IF(F3399="", "", IF(OR(ISTEXT(H3399),ISTEXT(F3399)),"",H3399/F3399))</f>
        <v/>
      </c>
      <c r="H3399" s="33" t="n"/>
      <c r="I3399" s="33" t="n"/>
      <c r="J3399" s="33">
        <f>IF(I3399="", "", IF(OR(ISTEXT(I3399),ISTEXT($F3399)),"",I3399*$F3399))</f>
        <v/>
      </c>
      <c r="K3399" s="33" t="n"/>
      <c r="L3399" s="33">
        <f>IF(K3399="", "", IF(OR(ISTEXT(K3399),ISTEXT($F3399)),"",K3399*$F3399))</f>
        <v/>
      </c>
      <c r="M3399" s="30">
        <f>IF(OR(H3399="",H3399=0),"",IF(K3399="",IF(J3399="","",IF(OR(ISTEXT(J3399),ISTEXT(H3399)),"",J3399/H3399)),IF(OR(ISTEXT(L3399),ISTEXT(H3399)),"",L3399/H3399)))</f>
        <v/>
      </c>
    </row>
    <row r="3400" ht="13.35" customHeight="1" s="162">
      <c r="B3400" s="307" t="n"/>
      <c r="C3400" s="307" t="n"/>
      <c r="E3400" s="307" t="n"/>
      <c r="F3400" s="32" t="n"/>
      <c r="G3400" s="33">
        <f>IF(F3400="", "", IF(OR(ISTEXT(H3400),ISTEXT(F3400)),"",H3400/F3400))</f>
        <v/>
      </c>
      <c r="H3400" s="33" t="n"/>
      <c r="I3400" s="33" t="n"/>
      <c r="J3400" s="33">
        <f>IF(I3400="", "", IF(OR(ISTEXT(I3400),ISTEXT($F3400)),"",I3400*$F3400))</f>
        <v/>
      </c>
      <c r="K3400" s="33" t="n"/>
      <c r="L3400" s="33">
        <f>IF(K3400="", "", IF(OR(ISTEXT(K3400),ISTEXT($F3400)),"",K3400*$F3400))</f>
        <v/>
      </c>
      <c r="M3400" s="30">
        <f>IF(OR(H3400="",H3400=0),"",IF(K3400="",IF(J3400="","",IF(OR(ISTEXT(J3400),ISTEXT(H3400)),"",J3400/H3400)),IF(OR(ISTEXT(L3400),ISTEXT(H3400)),"",L3400/H3400)))</f>
        <v/>
      </c>
    </row>
    <row r="3401" ht="13.35" customHeight="1" s="162">
      <c r="B3401" s="307" t="n"/>
      <c r="C3401" s="307" t="n"/>
      <c r="E3401" s="307" t="n"/>
      <c r="F3401" s="32" t="n"/>
      <c r="G3401" s="33">
        <f>IF(F3401="", "", IF(OR(ISTEXT(H3401),ISTEXT(F3401)),"",H3401/F3401))</f>
        <v/>
      </c>
      <c r="H3401" s="33" t="n"/>
      <c r="I3401" s="33" t="n"/>
      <c r="J3401" s="33">
        <f>IF(I3401="", "", IF(OR(ISTEXT(I3401),ISTEXT($F3401)),"",I3401*$F3401))</f>
        <v/>
      </c>
      <c r="K3401" s="33" t="n"/>
      <c r="L3401" s="33">
        <f>IF(K3401="", "", IF(OR(ISTEXT(K3401),ISTEXT($F3401)),"",K3401*$F3401))</f>
        <v/>
      </c>
      <c r="M3401" s="30">
        <f>IF(OR(H3401="",H3401=0),"",IF(K3401="",IF(J3401="","",IF(OR(ISTEXT(J3401),ISTEXT(H3401)),"",J3401/H3401)),IF(OR(ISTEXT(L3401),ISTEXT(H3401)),"",L3401/H3401)))</f>
        <v/>
      </c>
    </row>
    <row r="3402" ht="13.35" customHeight="1" s="162">
      <c r="B3402" s="307" t="n"/>
      <c r="C3402" s="307" t="n"/>
      <c r="E3402" s="307" t="n"/>
      <c r="F3402" s="32" t="n"/>
      <c r="G3402" s="33">
        <f>IF(F3402="", "", IF(OR(ISTEXT(H3402),ISTEXT(F3402)),"",H3402/F3402))</f>
        <v/>
      </c>
      <c r="H3402" s="33" t="n"/>
      <c r="I3402" s="33" t="n"/>
      <c r="J3402" s="33">
        <f>IF(I3402="", "", IF(OR(ISTEXT(I3402),ISTEXT($F3402)),"",I3402*$F3402))</f>
        <v/>
      </c>
      <c r="K3402" s="33" t="n"/>
      <c r="L3402" s="33">
        <f>IF(K3402="", "", IF(OR(ISTEXT(K3402),ISTEXT($F3402)),"",K3402*$F3402))</f>
        <v/>
      </c>
      <c r="M3402" s="30">
        <f>IF(OR(H3402="",H3402=0),"",IF(K3402="",IF(J3402="","",IF(OR(ISTEXT(J3402),ISTEXT(H3402)),"",J3402/H3402)),IF(OR(ISTEXT(L3402),ISTEXT(H3402)),"",L3402/H3402)))</f>
        <v/>
      </c>
    </row>
    <row r="3403" ht="13.35" customHeight="1" s="162">
      <c r="B3403" s="307" t="n"/>
      <c r="C3403" s="307" t="n"/>
      <c r="E3403" s="307" t="n"/>
      <c r="F3403" s="32" t="n"/>
      <c r="G3403" s="33">
        <f>IF(F3403="", "", IF(OR(ISTEXT(H3403),ISTEXT(F3403)),"",H3403/F3403))</f>
        <v/>
      </c>
      <c r="H3403" s="33" t="n"/>
      <c r="I3403" s="33" t="n"/>
      <c r="J3403" s="33">
        <f>IF(I3403="", "", IF(OR(ISTEXT(I3403),ISTEXT($F3403)),"",I3403*$F3403))</f>
        <v/>
      </c>
      <c r="K3403" s="33" t="n"/>
      <c r="L3403" s="33">
        <f>IF(K3403="", "", IF(OR(ISTEXT(K3403),ISTEXT($F3403)),"",K3403*$F3403))</f>
        <v/>
      </c>
      <c r="M3403" s="30">
        <f>IF(OR(H3403="",H3403=0),"",IF(K3403="",IF(J3403="","",IF(OR(ISTEXT(J3403),ISTEXT(H3403)),"",J3403/H3403)),IF(OR(ISTEXT(L3403),ISTEXT(H3403)),"",L3403/H3403)))</f>
        <v/>
      </c>
    </row>
    <row r="3404" ht="13.35" customHeight="1" s="162">
      <c r="B3404" s="307" t="n"/>
      <c r="C3404" s="307" t="n"/>
      <c r="E3404" s="307" t="n"/>
      <c r="F3404" s="32" t="n"/>
      <c r="G3404" s="33">
        <f>IF(F3404="", "", IF(OR(ISTEXT(H3404),ISTEXT(F3404)),"",H3404/F3404))</f>
        <v/>
      </c>
      <c r="H3404" s="33" t="n"/>
      <c r="I3404" s="33" t="n"/>
      <c r="J3404" s="33">
        <f>IF(I3404="", "", IF(OR(ISTEXT(I3404),ISTEXT($F3404)),"",I3404*$F3404))</f>
        <v/>
      </c>
      <c r="K3404" s="33" t="n"/>
      <c r="L3404" s="33">
        <f>IF(K3404="", "", IF(OR(ISTEXT(K3404),ISTEXT($F3404)),"",K3404*$F3404))</f>
        <v/>
      </c>
      <c r="M3404" s="30">
        <f>IF(OR(H3404="",H3404=0),"",IF(K3404="",IF(J3404="","",IF(OR(ISTEXT(J3404),ISTEXT(H3404)),"",J3404/H3404)),IF(OR(ISTEXT(L3404),ISTEXT(H3404)),"",L3404/H3404)))</f>
        <v/>
      </c>
    </row>
    <row r="3405" ht="13.35" customHeight="1" s="162">
      <c r="B3405" s="307" t="n"/>
      <c r="C3405" s="307" t="n"/>
      <c r="E3405" s="307" t="n"/>
      <c r="F3405" s="32" t="n"/>
      <c r="G3405" s="33">
        <f>IF(F3405="", "", IF(OR(ISTEXT(H3405),ISTEXT(F3405)),"",H3405/F3405))</f>
        <v/>
      </c>
      <c r="H3405" s="33" t="n"/>
      <c r="I3405" s="33" t="n"/>
      <c r="J3405" s="33">
        <f>IF(I3405="", "", IF(OR(ISTEXT(I3405),ISTEXT($F3405)),"",I3405*$F3405))</f>
        <v/>
      </c>
      <c r="K3405" s="33" t="n"/>
      <c r="L3405" s="33">
        <f>IF(K3405="", "", IF(OR(ISTEXT(K3405),ISTEXT($F3405)),"",K3405*$F3405))</f>
        <v/>
      </c>
      <c r="M3405" s="30">
        <f>IF(OR(H3405="",H3405=0),"",IF(K3405="",IF(J3405="","",IF(OR(ISTEXT(J3405),ISTEXT(H3405)),"",J3405/H3405)),IF(OR(ISTEXT(L3405),ISTEXT(H3405)),"",L3405/H3405)))</f>
        <v/>
      </c>
    </row>
    <row r="3406" ht="13.35" customHeight="1" s="162">
      <c r="B3406" s="307" t="n"/>
      <c r="C3406" s="307" t="n"/>
      <c r="E3406" s="307" t="n"/>
      <c r="F3406" s="32" t="n"/>
      <c r="G3406" s="33">
        <f>IF(F3406="", "", IF(OR(ISTEXT(H3406),ISTEXT(F3406)),"",H3406/F3406))</f>
        <v/>
      </c>
      <c r="H3406" s="33" t="n"/>
      <c r="I3406" s="33" t="n"/>
      <c r="J3406" s="33">
        <f>IF(I3406="", "", IF(OR(ISTEXT(I3406),ISTEXT($F3406)),"",I3406*$F3406))</f>
        <v/>
      </c>
      <c r="K3406" s="33" t="n"/>
      <c r="L3406" s="33">
        <f>IF(K3406="", "", IF(OR(ISTEXT(K3406),ISTEXT($F3406)),"",K3406*$F3406))</f>
        <v/>
      </c>
      <c r="M3406" s="30">
        <f>IF(OR(H3406="",H3406=0),"",IF(K3406="",IF(J3406="","",IF(OR(ISTEXT(J3406),ISTEXT(H3406)),"",J3406/H3406)),IF(OR(ISTEXT(L3406),ISTEXT(H3406)),"",L3406/H3406)))</f>
        <v/>
      </c>
    </row>
    <row r="3407" ht="13.35" customHeight="1" s="162">
      <c r="B3407" s="307" t="n"/>
      <c r="C3407" s="307" t="n"/>
      <c r="E3407" s="307" t="n"/>
      <c r="F3407" s="32" t="n"/>
      <c r="G3407" s="33">
        <f>IF(F3407="", "", IF(OR(ISTEXT(H3407),ISTEXT(F3407)),"",H3407/F3407))</f>
        <v/>
      </c>
      <c r="H3407" s="33" t="n"/>
      <c r="I3407" s="33" t="n"/>
      <c r="J3407" s="33">
        <f>IF(I3407="", "", IF(OR(ISTEXT(I3407),ISTEXT($F3407)),"",I3407*$F3407))</f>
        <v/>
      </c>
      <c r="K3407" s="33" t="n"/>
      <c r="L3407" s="33">
        <f>IF(K3407="", "", IF(OR(ISTEXT(K3407),ISTEXT($F3407)),"",K3407*$F3407))</f>
        <v/>
      </c>
      <c r="M3407" s="30">
        <f>IF(OR(H3407="",H3407=0),"",IF(K3407="",IF(J3407="","",IF(OR(ISTEXT(J3407),ISTEXT(H3407)),"",J3407/H3407)),IF(OR(ISTEXT(L3407),ISTEXT(H3407)),"",L3407/H3407)))</f>
        <v/>
      </c>
    </row>
    <row r="3408" ht="13.35" customHeight="1" s="162">
      <c r="B3408" s="307" t="n"/>
      <c r="C3408" s="307" t="n"/>
      <c r="E3408" s="307" t="n"/>
      <c r="F3408" s="32" t="n"/>
      <c r="G3408" s="33">
        <f>IF(F3408="", "", IF(OR(ISTEXT(H3408),ISTEXT(F3408)),"",H3408/F3408))</f>
        <v/>
      </c>
      <c r="H3408" s="33" t="n"/>
      <c r="I3408" s="33" t="n"/>
      <c r="J3408" s="33">
        <f>IF(I3408="", "", IF(OR(ISTEXT(I3408),ISTEXT($F3408)),"",I3408*$F3408))</f>
        <v/>
      </c>
      <c r="K3408" s="33" t="n"/>
      <c r="L3408" s="33">
        <f>IF(K3408="", "", IF(OR(ISTEXT(K3408),ISTEXT($F3408)),"",K3408*$F3408))</f>
        <v/>
      </c>
      <c r="M3408" s="30">
        <f>IF(OR(H3408="",H3408=0),"",IF(K3408="",IF(J3408="","",IF(OR(ISTEXT(J3408),ISTEXT(H3408)),"",J3408/H3408)),IF(OR(ISTEXT(L3408),ISTEXT(H3408)),"",L3408/H3408)))</f>
        <v/>
      </c>
    </row>
    <row r="3409" ht="13.35" customHeight="1" s="162">
      <c r="B3409" s="307" t="n"/>
      <c r="C3409" s="307" t="n"/>
      <c r="E3409" s="307" t="n"/>
      <c r="F3409" s="32" t="n"/>
      <c r="G3409" s="33">
        <f>IF(F3409="", "", IF(OR(ISTEXT(H3409),ISTEXT(F3409)),"",H3409/F3409))</f>
        <v/>
      </c>
      <c r="H3409" s="33" t="n"/>
      <c r="I3409" s="33" t="n"/>
      <c r="J3409" s="33">
        <f>IF(I3409="", "", IF(OR(ISTEXT(I3409),ISTEXT($F3409)),"",I3409*$F3409))</f>
        <v/>
      </c>
      <c r="K3409" s="33" t="n"/>
      <c r="L3409" s="33">
        <f>IF(K3409="", "", IF(OR(ISTEXT(K3409),ISTEXT($F3409)),"",K3409*$F3409))</f>
        <v/>
      </c>
      <c r="M3409" s="30">
        <f>IF(OR(H3409="",H3409=0),"",IF(K3409="",IF(J3409="","",IF(OR(ISTEXT(J3409),ISTEXT(H3409)),"",J3409/H3409)),IF(OR(ISTEXT(L3409),ISTEXT(H3409)),"",L3409/H3409)))</f>
        <v/>
      </c>
    </row>
    <row r="3410" ht="13.35" customHeight="1" s="162">
      <c r="B3410" s="307" t="n"/>
      <c r="C3410" s="307" t="n"/>
      <c r="E3410" s="307" t="n"/>
      <c r="F3410" s="32" t="n"/>
      <c r="G3410" s="33">
        <f>IF(F3410="", "", IF(OR(ISTEXT(H3410),ISTEXT(F3410)),"",H3410/F3410))</f>
        <v/>
      </c>
      <c r="H3410" s="33" t="n"/>
      <c r="I3410" s="33" t="n"/>
      <c r="J3410" s="33">
        <f>IF(I3410="", "", IF(OR(ISTEXT(I3410),ISTEXT($F3410)),"",I3410*$F3410))</f>
        <v/>
      </c>
      <c r="K3410" s="33" t="n"/>
      <c r="L3410" s="33">
        <f>IF(K3410="", "", IF(OR(ISTEXT(K3410),ISTEXT($F3410)),"",K3410*$F3410))</f>
        <v/>
      </c>
      <c r="M3410" s="30">
        <f>IF(OR(H3410="",H3410=0),"",IF(K3410="",IF(J3410="","",IF(OR(ISTEXT(J3410),ISTEXT(H3410)),"",J3410/H3410)),IF(OR(ISTEXT(L3410),ISTEXT(H3410)),"",L3410/H3410)))</f>
        <v/>
      </c>
    </row>
    <row r="3411" ht="13.35" customHeight="1" s="162">
      <c r="B3411" s="307" t="n"/>
      <c r="C3411" s="307" t="n"/>
      <c r="E3411" s="307" t="n"/>
      <c r="F3411" s="32" t="n"/>
      <c r="G3411" s="33">
        <f>IF(F3411="", "", IF(OR(ISTEXT(H3411),ISTEXT(F3411)),"",H3411/F3411))</f>
        <v/>
      </c>
      <c r="H3411" s="33" t="n"/>
      <c r="I3411" s="33" t="n"/>
      <c r="J3411" s="33">
        <f>IF(I3411="", "", IF(OR(ISTEXT(I3411),ISTEXT($F3411)),"",I3411*$F3411))</f>
        <v/>
      </c>
      <c r="K3411" s="33" t="n"/>
      <c r="L3411" s="33">
        <f>IF(K3411="", "", IF(OR(ISTEXT(K3411),ISTEXT($F3411)),"",K3411*$F3411))</f>
        <v/>
      </c>
      <c r="M3411" s="30">
        <f>IF(OR(H3411="",H3411=0),"",IF(K3411="",IF(J3411="","",IF(OR(ISTEXT(J3411),ISTEXT(H3411)),"",J3411/H3411)),IF(OR(ISTEXT(L3411),ISTEXT(H3411)),"",L3411/H3411)))</f>
        <v/>
      </c>
    </row>
    <row r="3412" ht="13.35" customHeight="1" s="162">
      <c r="B3412" s="307" t="n"/>
      <c r="C3412" s="307" t="n"/>
      <c r="E3412" s="307" t="n"/>
      <c r="F3412" s="32" t="n"/>
      <c r="G3412" s="33">
        <f>IF(F3412="", "", IF(OR(ISTEXT(H3412),ISTEXT(F3412)),"",H3412/F3412))</f>
        <v/>
      </c>
      <c r="H3412" s="33" t="n"/>
      <c r="I3412" s="33" t="n"/>
      <c r="J3412" s="33">
        <f>IF(I3412="", "", IF(OR(ISTEXT(I3412),ISTEXT($F3412)),"",I3412*$F3412))</f>
        <v/>
      </c>
      <c r="K3412" s="33" t="n"/>
      <c r="L3412" s="33">
        <f>IF(K3412="", "", IF(OR(ISTEXT(K3412),ISTEXT($F3412)),"",K3412*$F3412))</f>
        <v/>
      </c>
      <c r="M3412" s="30">
        <f>IF(OR(H3412="",H3412=0),"",IF(K3412="",IF(J3412="","",IF(OR(ISTEXT(J3412),ISTEXT(H3412)),"",J3412/H3412)),IF(OR(ISTEXT(L3412),ISTEXT(H3412)),"",L3412/H3412)))</f>
        <v/>
      </c>
    </row>
    <row r="3413" ht="13.35" customHeight="1" s="162">
      <c r="B3413" s="307" t="n"/>
      <c r="C3413" s="307" t="n"/>
      <c r="E3413" s="307" t="n"/>
      <c r="F3413" s="32" t="n"/>
      <c r="G3413" s="33">
        <f>IF(F3413="", "", IF(OR(ISTEXT(H3413),ISTEXT(F3413)),"",H3413/F3413))</f>
        <v/>
      </c>
      <c r="H3413" s="33" t="n"/>
      <c r="I3413" s="33" t="n"/>
      <c r="J3413" s="33">
        <f>IF(I3413="", "", IF(OR(ISTEXT(I3413),ISTEXT($F3413)),"",I3413*$F3413))</f>
        <v/>
      </c>
      <c r="K3413" s="33" t="n"/>
      <c r="L3413" s="33">
        <f>IF(K3413="", "", IF(OR(ISTEXT(K3413),ISTEXT($F3413)),"",K3413*$F3413))</f>
        <v/>
      </c>
      <c r="M3413" s="30">
        <f>IF(OR(H3413="",H3413=0),"",IF(K3413="",IF(J3413="","",IF(OR(ISTEXT(J3413),ISTEXT(H3413)),"",J3413/H3413)),IF(OR(ISTEXT(L3413),ISTEXT(H3413)),"",L3413/H3413)))</f>
        <v/>
      </c>
    </row>
    <row r="3414" ht="13.35" customHeight="1" s="162">
      <c r="B3414" s="307" t="n"/>
      <c r="C3414" s="307" t="n"/>
      <c r="E3414" s="307" t="n"/>
      <c r="F3414" s="32" t="n"/>
      <c r="G3414" s="33">
        <f>IF(F3414="", "", IF(OR(ISTEXT(H3414),ISTEXT(F3414)),"",H3414/F3414))</f>
        <v/>
      </c>
      <c r="H3414" s="33" t="n"/>
      <c r="I3414" s="33" t="n"/>
      <c r="J3414" s="33">
        <f>IF(I3414="", "", IF(OR(ISTEXT(I3414),ISTEXT($F3414)),"",I3414*$F3414))</f>
        <v/>
      </c>
      <c r="K3414" s="33" t="n"/>
      <c r="L3414" s="33">
        <f>IF(K3414="", "", IF(OR(ISTEXT(K3414),ISTEXT($F3414)),"",K3414*$F3414))</f>
        <v/>
      </c>
      <c r="M3414" s="30">
        <f>IF(OR(H3414="",H3414=0),"",IF(K3414="",IF(J3414="","",IF(OR(ISTEXT(J3414),ISTEXT(H3414)),"",J3414/H3414)),IF(OR(ISTEXT(L3414),ISTEXT(H3414)),"",L3414/H3414)))</f>
        <v/>
      </c>
    </row>
    <row r="3415" ht="13.35" customHeight="1" s="162">
      <c r="B3415" s="307" t="n"/>
      <c r="C3415" s="307" t="n"/>
      <c r="E3415" s="307" t="n"/>
      <c r="F3415" s="32" t="n"/>
      <c r="G3415" s="33">
        <f>IF(F3415="", "", IF(OR(ISTEXT(H3415),ISTEXT(F3415)),"",H3415/F3415))</f>
        <v/>
      </c>
      <c r="H3415" s="33" t="n"/>
      <c r="I3415" s="33" t="n"/>
      <c r="J3415" s="33">
        <f>IF(I3415="", "", IF(OR(ISTEXT(I3415),ISTEXT($F3415)),"",I3415*$F3415))</f>
        <v/>
      </c>
      <c r="K3415" s="33" t="n"/>
      <c r="L3415" s="33">
        <f>IF(K3415="", "", IF(OR(ISTEXT(K3415),ISTEXT($F3415)),"",K3415*$F3415))</f>
        <v/>
      </c>
      <c r="M3415" s="30">
        <f>IF(OR(H3415="",H3415=0),"",IF(K3415="",IF(J3415="","",IF(OR(ISTEXT(J3415),ISTEXT(H3415)),"",J3415/H3415)),IF(OR(ISTEXT(L3415),ISTEXT(H3415)),"",L3415/H3415)))</f>
        <v/>
      </c>
    </row>
    <row r="3416" ht="13.35" customHeight="1" s="162">
      <c r="B3416" s="307" t="n"/>
      <c r="C3416" s="307" t="n"/>
      <c r="E3416" s="307" t="n"/>
      <c r="F3416" s="32" t="n"/>
      <c r="G3416" s="33">
        <f>IF(F3416="", "", IF(OR(ISTEXT(H3416),ISTEXT(F3416)),"",H3416/F3416))</f>
        <v/>
      </c>
      <c r="H3416" s="33" t="n"/>
      <c r="I3416" s="33" t="n"/>
      <c r="J3416" s="33">
        <f>IF(I3416="", "", IF(OR(ISTEXT(I3416),ISTEXT($F3416)),"",I3416*$F3416))</f>
        <v/>
      </c>
      <c r="K3416" s="33" t="n"/>
      <c r="L3416" s="33">
        <f>IF(K3416="", "", IF(OR(ISTEXT(K3416),ISTEXT($F3416)),"",K3416*$F3416))</f>
        <v/>
      </c>
      <c r="M3416" s="30">
        <f>IF(OR(H3416="",H3416=0),"",IF(K3416="",IF(J3416="","",IF(OR(ISTEXT(J3416),ISTEXT(H3416)),"",J3416/H3416)),IF(OR(ISTEXT(L3416),ISTEXT(H3416)),"",L3416/H3416)))</f>
        <v/>
      </c>
    </row>
    <row r="3417" ht="13.35" customHeight="1" s="162">
      <c r="B3417" s="307" t="n"/>
      <c r="C3417" s="307" t="n"/>
      <c r="E3417" s="307" t="n"/>
      <c r="F3417" s="32" t="n"/>
      <c r="G3417" s="33">
        <f>IF(F3417="", "", IF(OR(ISTEXT(H3417),ISTEXT(F3417)),"",H3417/F3417))</f>
        <v/>
      </c>
      <c r="H3417" s="33" t="n"/>
      <c r="I3417" s="33" t="n"/>
      <c r="J3417" s="33">
        <f>IF(I3417="", "", IF(OR(ISTEXT(I3417),ISTEXT($F3417)),"",I3417*$F3417))</f>
        <v/>
      </c>
      <c r="K3417" s="33" t="n"/>
      <c r="L3417" s="33">
        <f>IF(K3417="", "", IF(OR(ISTEXT(K3417),ISTEXT($F3417)),"",K3417*$F3417))</f>
        <v/>
      </c>
      <c r="M3417" s="30">
        <f>IF(OR(H3417="",H3417=0),"",IF(K3417="",IF(J3417="","",IF(OR(ISTEXT(J3417),ISTEXT(H3417)),"",J3417/H3417)),IF(OR(ISTEXT(L3417),ISTEXT(H3417)),"",L3417/H3417)))</f>
        <v/>
      </c>
    </row>
    <row r="3418" ht="13.35" customHeight="1" s="162">
      <c r="B3418" s="307" t="n"/>
      <c r="C3418" s="307" t="n"/>
      <c r="E3418" s="307" t="n"/>
      <c r="F3418" s="32" t="n"/>
      <c r="G3418" s="33">
        <f>IF(F3418="", "", IF(OR(ISTEXT(H3418),ISTEXT(F3418)),"",H3418/F3418))</f>
        <v/>
      </c>
      <c r="H3418" s="33" t="n"/>
      <c r="I3418" s="33" t="n"/>
      <c r="J3418" s="33">
        <f>IF(I3418="", "", IF(OR(ISTEXT(I3418),ISTEXT($F3418)),"",I3418*$F3418))</f>
        <v/>
      </c>
      <c r="K3418" s="33" t="n"/>
      <c r="L3418" s="33">
        <f>IF(K3418="", "", IF(OR(ISTEXT(K3418),ISTEXT($F3418)),"",K3418*$F3418))</f>
        <v/>
      </c>
      <c r="M3418" s="30">
        <f>IF(OR(H3418="",H3418=0),"",IF(K3418="",IF(J3418="","",IF(OR(ISTEXT(J3418),ISTEXT(H3418)),"",J3418/H3418)),IF(OR(ISTEXT(L3418),ISTEXT(H3418)),"",L3418/H3418)))</f>
        <v/>
      </c>
    </row>
    <row r="3419" ht="13.35" customHeight="1" s="162">
      <c r="B3419" s="307" t="n"/>
      <c r="C3419" s="307" t="n"/>
      <c r="E3419" s="307" t="n"/>
      <c r="F3419" s="32" t="n"/>
      <c r="G3419" s="33">
        <f>IF(F3419="", "", IF(OR(ISTEXT(H3419),ISTEXT(F3419)),"",H3419/F3419))</f>
        <v/>
      </c>
      <c r="H3419" s="33" t="n"/>
      <c r="I3419" s="33" t="n"/>
      <c r="J3419" s="33">
        <f>IF(I3419="", "", IF(OR(ISTEXT(I3419),ISTEXT($F3419)),"",I3419*$F3419))</f>
        <v/>
      </c>
      <c r="K3419" s="33" t="n"/>
      <c r="L3419" s="33">
        <f>IF(K3419="", "", IF(OR(ISTEXT(K3419),ISTEXT($F3419)),"",K3419*$F3419))</f>
        <v/>
      </c>
      <c r="M3419" s="30">
        <f>IF(OR(H3419="",H3419=0),"",IF(K3419="",IF(J3419="","",IF(OR(ISTEXT(J3419),ISTEXT(H3419)),"",J3419/H3419)),IF(OR(ISTEXT(L3419),ISTEXT(H3419)),"",L3419/H3419)))</f>
        <v/>
      </c>
    </row>
    <row r="3420" ht="13.35" customHeight="1" s="162">
      <c r="B3420" s="307" t="n"/>
      <c r="C3420" s="307" t="n"/>
      <c r="E3420" s="307" t="n"/>
      <c r="F3420" s="32" t="n"/>
      <c r="G3420" s="33">
        <f>IF(F3420="", "", IF(OR(ISTEXT(H3420),ISTEXT(F3420)),"",H3420/F3420))</f>
        <v/>
      </c>
      <c r="H3420" s="33" t="n"/>
      <c r="I3420" s="33" t="n"/>
      <c r="J3420" s="33">
        <f>IF(I3420="", "", IF(OR(ISTEXT(I3420),ISTEXT($F3420)),"",I3420*$F3420))</f>
        <v/>
      </c>
      <c r="K3420" s="33" t="n"/>
      <c r="L3420" s="33">
        <f>IF(K3420="", "", IF(OR(ISTEXT(K3420),ISTEXT($F3420)),"",K3420*$F3420))</f>
        <v/>
      </c>
      <c r="M3420" s="30">
        <f>IF(OR(H3420="",H3420=0),"",IF(K3420="",IF(J3420="","",IF(OR(ISTEXT(J3420),ISTEXT(H3420)),"",J3420/H3420)),IF(OR(ISTEXT(L3420),ISTEXT(H3420)),"",L3420/H3420)))</f>
        <v/>
      </c>
    </row>
    <row r="3421" ht="13.35" customHeight="1" s="162">
      <c r="B3421" s="307" t="n"/>
      <c r="C3421" s="307" t="n"/>
      <c r="E3421" s="307" t="n"/>
      <c r="F3421" s="32" t="n"/>
      <c r="G3421" s="33">
        <f>IF(F3421="", "", IF(OR(ISTEXT(H3421),ISTEXT(F3421)),"",H3421/F3421))</f>
        <v/>
      </c>
      <c r="H3421" s="33" t="n"/>
      <c r="I3421" s="33" t="n"/>
      <c r="J3421" s="33">
        <f>IF(I3421="", "", IF(OR(ISTEXT(I3421),ISTEXT($F3421)),"",I3421*$F3421))</f>
        <v/>
      </c>
      <c r="K3421" s="33" t="n"/>
      <c r="L3421" s="33">
        <f>IF(K3421="", "", IF(OR(ISTEXT(K3421),ISTEXT($F3421)),"",K3421*$F3421))</f>
        <v/>
      </c>
      <c r="M3421" s="30">
        <f>IF(OR(H3421="",H3421=0),"",IF(K3421="",IF(J3421="","",IF(OR(ISTEXT(J3421),ISTEXT(H3421)),"",J3421/H3421)),IF(OR(ISTEXT(L3421),ISTEXT(H3421)),"",L3421/H3421)))</f>
        <v/>
      </c>
    </row>
    <row r="3422" ht="13.35" customHeight="1" s="162">
      <c r="B3422" s="307" t="n"/>
      <c r="C3422" s="307" t="n"/>
      <c r="E3422" s="307" t="n"/>
      <c r="F3422" s="32" t="n"/>
      <c r="G3422" s="33">
        <f>IF(F3422="", "", IF(OR(ISTEXT(H3422),ISTEXT(F3422)),"",H3422/F3422))</f>
        <v/>
      </c>
      <c r="H3422" s="33" t="n"/>
      <c r="I3422" s="33" t="n"/>
      <c r="J3422" s="33">
        <f>IF(I3422="", "", IF(OR(ISTEXT(I3422),ISTEXT($F3422)),"",I3422*$F3422))</f>
        <v/>
      </c>
      <c r="K3422" s="33" t="n"/>
      <c r="L3422" s="33">
        <f>IF(K3422="", "", IF(OR(ISTEXT(K3422),ISTEXT($F3422)),"",K3422*$F3422))</f>
        <v/>
      </c>
      <c r="M3422" s="30">
        <f>IF(OR(H3422="",H3422=0),"",IF(K3422="",IF(J3422="","",IF(OR(ISTEXT(J3422),ISTEXT(H3422)),"",J3422/H3422)),IF(OR(ISTEXT(L3422),ISTEXT(H3422)),"",L3422/H3422)))</f>
        <v/>
      </c>
    </row>
    <row r="3423" ht="13.35" customHeight="1" s="162">
      <c r="B3423" s="307" t="n"/>
      <c r="C3423" s="307" t="n"/>
      <c r="E3423" s="307" t="n"/>
      <c r="F3423" s="32" t="n"/>
      <c r="G3423" s="33">
        <f>IF(F3423="", "", IF(OR(ISTEXT(H3423),ISTEXT(F3423)),"",H3423/F3423))</f>
        <v/>
      </c>
      <c r="H3423" s="33" t="n"/>
      <c r="I3423" s="33" t="n"/>
      <c r="J3423" s="33">
        <f>IF(I3423="", "", IF(OR(ISTEXT(I3423),ISTEXT($F3423)),"",I3423*$F3423))</f>
        <v/>
      </c>
      <c r="K3423" s="33" t="n"/>
      <c r="L3423" s="33">
        <f>IF(K3423="", "", IF(OR(ISTEXT(K3423),ISTEXT($F3423)),"",K3423*$F3423))</f>
        <v/>
      </c>
      <c r="M3423" s="30">
        <f>IF(OR(H3423="",H3423=0),"",IF(K3423="",IF(J3423="","",IF(OR(ISTEXT(J3423),ISTEXT(H3423)),"",J3423/H3423)),IF(OR(ISTEXT(L3423),ISTEXT(H3423)),"",L3423/H3423)))</f>
        <v/>
      </c>
    </row>
    <row r="3424" ht="13.35" customHeight="1" s="162">
      <c r="B3424" s="307" t="n"/>
      <c r="C3424" s="307" t="n"/>
      <c r="E3424" s="307" t="n"/>
      <c r="F3424" s="32" t="n"/>
      <c r="G3424" s="33">
        <f>IF(F3424="", "", IF(OR(ISTEXT(H3424),ISTEXT(F3424)),"",H3424/F3424))</f>
        <v/>
      </c>
      <c r="H3424" s="33" t="n"/>
      <c r="I3424" s="33" t="n"/>
      <c r="J3424" s="33">
        <f>IF(I3424="", "", IF(OR(ISTEXT(I3424),ISTEXT($F3424)),"",I3424*$F3424))</f>
        <v/>
      </c>
      <c r="K3424" s="33" t="n"/>
      <c r="L3424" s="33">
        <f>IF(K3424="", "", IF(OR(ISTEXT(K3424),ISTEXT($F3424)),"",K3424*$F3424))</f>
        <v/>
      </c>
      <c r="M3424" s="30">
        <f>IF(OR(H3424="",H3424=0),"",IF(K3424="",IF(J3424="","",IF(OR(ISTEXT(J3424),ISTEXT(H3424)),"",J3424/H3424)),IF(OR(ISTEXT(L3424),ISTEXT(H3424)),"",L3424/H3424)))</f>
        <v/>
      </c>
    </row>
    <row r="3425" ht="13.35" customHeight="1" s="162">
      <c r="B3425" s="307" t="n"/>
      <c r="C3425" s="307" t="n"/>
      <c r="E3425" s="307" t="n"/>
      <c r="F3425" s="32" t="n"/>
      <c r="G3425" s="33">
        <f>IF(F3425="", "", IF(OR(ISTEXT(H3425),ISTEXT(F3425)),"",H3425/F3425))</f>
        <v/>
      </c>
      <c r="H3425" s="33" t="n"/>
      <c r="I3425" s="33" t="n"/>
      <c r="J3425" s="33">
        <f>IF(I3425="", "", IF(OR(ISTEXT(I3425),ISTEXT($F3425)),"",I3425*$F3425))</f>
        <v/>
      </c>
      <c r="K3425" s="33" t="n"/>
      <c r="L3425" s="33">
        <f>IF(K3425="", "", IF(OR(ISTEXT(K3425),ISTEXT($F3425)),"",K3425*$F3425))</f>
        <v/>
      </c>
      <c r="M3425" s="30">
        <f>IF(OR(H3425="",H3425=0),"",IF(K3425="",IF(J3425="","",IF(OR(ISTEXT(J3425),ISTEXT(H3425)),"",J3425/H3425)),IF(OR(ISTEXT(L3425),ISTEXT(H3425)),"",L3425/H3425)))</f>
        <v/>
      </c>
    </row>
    <row r="3426" ht="13.35" customHeight="1" s="162">
      <c r="B3426" s="42" t="n"/>
      <c r="C3426" s="231" t="inlineStr">
        <is>
          <t>Subtotal (this page)</t>
        </is>
      </c>
      <c r="D3426" s="159" t="n"/>
      <c r="E3426" s="42" t="n"/>
      <c r="F3426" s="42" t="n"/>
      <c r="G3426" s="43" t="n"/>
      <c r="H3426" s="43">
        <f>IF(SUM(H3388:H3425)=0,"",SUM(H3388:H3425))</f>
        <v/>
      </c>
      <c r="I3426" s="43" t="n"/>
      <c r="J3426" s="43">
        <f>IF(SUM(J3388:J3425)=0,"",SUM(J3388:J3425))</f>
        <v/>
      </c>
      <c r="K3426" s="43" t="n"/>
      <c r="L3426" s="43">
        <f>IF(SUM(L3388:L3425)=0,"",SUM(L3388:L3425))</f>
        <v/>
      </c>
      <c r="M3426" s="35">
        <f>IF(OR(H3426="",H3426=0),"",IF(L3426="",IF(J3426="","",IF(OR(ISTEXT(J3426),ISTEXT(H3426)),"",J3426/H3426)),IF(OR(ISTEXT(L3426),ISTEXT(H3426)),"",L3426/H3426)))</f>
        <v/>
      </c>
    </row>
    <row r="3427" ht="13.35" customHeight="1" s="162">
      <c r="B3427" s="188" t="inlineStr">
        <is>
          <t>Return Air Inlets (cont.)</t>
        </is>
      </c>
      <c r="C3427" s="174" t="n"/>
      <c r="D3427" s="174" t="n"/>
      <c r="E3427" s="174" t="n"/>
      <c r="F3427" s="173" t="n"/>
      <c r="G3427" s="233" t="inlineStr">
        <is>
          <t>Design VEL</t>
        </is>
      </c>
      <c r="H3427" s="194" t="inlineStr">
        <is>
          <t>Design CFM</t>
        </is>
      </c>
      <c r="I3427" s="188" t="inlineStr">
        <is>
          <t>Initial</t>
        </is>
      </c>
      <c r="J3427" s="173" t="n"/>
      <c r="K3427" s="188" t="inlineStr">
        <is>
          <t>Final</t>
        </is>
      </c>
      <c r="L3427" s="173" t="n"/>
      <c r="M3427" s="188" t="inlineStr">
        <is>
          <t>%</t>
        </is>
      </c>
    </row>
    <row r="3428" ht="13.35" customHeight="1" s="162">
      <c r="B3428" s="153" t="inlineStr">
        <is>
          <t>No.</t>
        </is>
      </c>
      <c r="C3428" s="188" t="inlineStr">
        <is>
          <t>Area Served</t>
        </is>
      </c>
      <c r="D3428" s="188" t="inlineStr">
        <is>
          <t>Type</t>
        </is>
      </c>
      <c r="E3428" s="188" t="inlineStr">
        <is>
          <t>Size</t>
        </is>
      </c>
      <c r="F3428" s="188" t="inlineStr">
        <is>
          <t>Ak</t>
        </is>
      </c>
      <c r="G3428" s="440" t="n"/>
      <c r="H3428" s="440" t="n"/>
      <c r="I3428" s="188" t="inlineStr">
        <is>
          <t>VEL</t>
        </is>
      </c>
      <c r="J3428" s="188" t="inlineStr">
        <is>
          <t>CFM</t>
        </is>
      </c>
      <c r="K3428" s="188" t="inlineStr">
        <is>
          <t>VEL</t>
        </is>
      </c>
      <c r="L3428" s="188" t="inlineStr">
        <is>
          <t>CFM</t>
        </is>
      </c>
      <c r="M3428" s="440" t="n"/>
    </row>
    <row r="3429" ht="13.35" customHeight="1" s="162">
      <c r="B3429" s="31" t="n"/>
      <c r="C3429" s="31" t="n"/>
      <c r="E3429" s="31" t="n"/>
      <c r="F3429" s="32" t="n"/>
      <c r="G3429" s="33">
        <f>IF(F3429="", "", IF(OR(ISTEXT(H3429),ISTEXT(F3429)),"",H3429/F3429))</f>
        <v/>
      </c>
      <c r="H3429" s="33" t="n"/>
      <c r="I3429" s="33" t="n"/>
      <c r="J3429" s="33">
        <f>IF(I3429="", "", IF(OR(ISTEXT(I3429),ISTEXT($F3429)),"",I3429*$F3429))</f>
        <v/>
      </c>
      <c r="K3429" s="33" t="n"/>
      <c r="L3429" s="33">
        <f>IF(K3429="", "", IF(OR(ISTEXT(K3429),ISTEXT($F3429)),"",K3429*$F3429))</f>
        <v/>
      </c>
      <c r="M3429" s="30">
        <f>IF(OR(H3429="",H3429=0),"",IF(K3429="",IF(J3429="","",IF(OR(ISTEXT(J3429),ISTEXT(H3429)),"",J3429/H3429)),IF(OR(ISTEXT(L3429),ISTEXT(H3429)),"",L3429/H3429)))</f>
        <v/>
      </c>
    </row>
    <row r="3430" ht="13.35" customHeight="1" s="162">
      <c r="B3430" s="31" t="n"/>
      <c r="C3430" s="31" t="n"/>
      <c r="E3430" s="31" t="n"/>
      <c r="F3430" s="32" t="n"/>
      <c r="G3430" s="33">
        <f>IF(F3430="", "", IF(OR(ISTEXT(H3430),ISTEXT(F3430)),"",H3430/F3430))</f>
        <v/>
      </c>
      <c r="H3430" s="33" t="n"/>
      <c r="I3430" s="33" t="n"/>
      <c r="J3430" s="33">
        <f>IF(I3430="", "", IF(OR(ISTEXT(I3430),ISTEXT($F3430)),"",I3430*$F3430))</f>
        <v/>
      </c>
      <c r="K3430" s="33" t="n"/>
      <c r="L3430" s="33">
        <f>IF(K3430="", "", IF(OR(ISTEXT(K3430),ISTEXT($F3430)),"",K3430*$F3430))</f>
        <v/>
      </c>
      <c r="M3430" s="30">
        <f>IF(OR(H3430="",H3430=0),"",IF(K3430="",IF(J3430="","",IF(OR(ISTEXT(J3430),ISTEXT(H3430)),"",J3430/H3430)),IF(OR(ISTEXT(L3430),ISTEXT(H3430)),"",L3430/H3430)))</f>
        <v/>
      </c>
    </row>
    <row r="3431" ht="13.35" customHeight="1" s="162">
      <c r="B3431" s="31" t="n"/>
      <c r="C3431" s="31" t="n"/>
      <c r="E3431" s="31" t="n"/>
      <c r="F3431" s="32" t="n"/>
      <c r="G3431" s="33">
        <f>IF(F3431="", "", IF(OR(ISTEXT(H3431),ISTEXT(F3431)),"",H3431/F3431))</f>
        <v/>
      </c>
      <c r="H3431" s="33" t="n"/>
      <c r="I3431" s="33" t="n"/>
      <c r="J3431" s="33">
        <f>IF(I3431="", "", IF(OR(ISTEXT(I3431),ISTEXT($F3431)),"",I3431*$F3431))</f>
        <v/>
      </c>
      <c r="K3431" s="33" t="n"/>
      <c r="L3431" s="33">
        <f>IF(K3431="", "", IF(OR(ISTEXT(K3431),ISTEXT($F3431)),"",K3431*$F3431))</f>
        <v/>
      </c>
      <c r="M3431" s="30">
        <f>IF(OR(H3431="",H3431=0),"",IF(K3431="",IF(J3431="","",IF(OR(ISTEXT(J3431),ISTEXT(H3431)),"",J3431/H3431)),IF(OR(ISTEXT(L3431),ISTEXT(H3431)),"",L3431/H3431)))</f>
        <v/>
      </c>
    </row>
    <row r="3432" ht="13.35" customHeight="1" s="162">
      <c r="B3432" s="31" t="n"/>
      <c r="C3432" s="31" t="n"/>
      <c r="E3432" s="31" t="n"/>
      <c r="F3432" s="32" t="n"/>
      <c r="G3432" s="33">
        <f>IF(F3432="", "", IF(OR(ISTEXT(H3432),ISTEXT(F3432)),"",H3432/F3432))</f>
        <v/>
      </c>
      <c r="H3432" s="33" t="n"/>
      <c r="I3432" s="33" t="n"/>
      <c r="J3432" s="33">
        <f>IF(I3432="", "", IF(OR(ISTEXT(I3432),ISTEXT($F3432)),"",I3432*$F3432))</f>
        <v/>
      </c>
      <c r="K3432" s="33" t="n"/>
      <c r="L3432" s="33">
        <f>IF(K3432="", "", IF(OR(ISTEXT(K3432),ISTEXT($F3432)),"",K3432*$F3432))</f>
        <v/>
      </c>
      <c r="M3432" s="30">
        <f>IF(OR(H3432="",H3432=0),"",IF(K3432="",IF(J3432="","",IF(OR(ISTEXT(J3432),ISTEXT(H3432)),"",J3432/H3432)),IF(OR(ISTEXT(L3432),ISTEXT(H3432)),"",L3432/H3432)))</f>
        <v/>
      </c>
    </row>
    <row r="3433" ht="13.35" customHeight="1" s="162">
      <c r="B3433" s="42" t="n"/>
      <c r="C3433" s="231" t="inlineStr">
        <is>
          <t>Subtotal (this page)</t>
        </is>
      </c>
      <c r="D3433" s="159" t="n"/>
      <c r="E3433" s="42" t="n"/>
      <c r="F3433" s="42" t="n"/>
      <c r="G3433" s="43" t="n"/>
      <c r="H3433" s="43">
        <f>IF(SUM(H3429:H3432)=0,"",SUM(H3429:H3432))</f>
        <v/>
      </c>
      <c r="I3433" s="42" t="n"/>
      <c r="J3433" s="43">
        <f>IF(SUM(J3429:J3432)=0,"",SUM(J3429:J3432))</f>
        <v/>
      </c>
      <c r="K3433" s="42" t="n"/>
      <c r="L3433" s="43">
        <f>IF(SUM(L3429:L3432)=0,"",SUM(L3429:L3432))</f>
        <v/>
      </c>
      <c r="M3433" s="35">
        <f>IF(OR(H3433="",H3433=0),"",IF(L3433="",IF(J3433="","",IF(OR(ISTEXT(J3433),ISTEXT(H3433)),"",J3433/H3433)),IF(OR(ISTEXT(L3433),ISTEXT(H3433)),"",L3433/H3433)))</f>
        <v/>
      </c>
    </row>
    <row r="3434" ht="13.35" customHeight="1" s="162">
      <c r="B3434" s="188" t="inlineStr">
        <is>
          <t>Remarks (cont.)</t>
        </is>
      </c>
      <c r="C3434" s="173" t="n"/>
      <c r="D3434" s="154" t="n"/>
      <c r="E3434" s="174" t="n"/>
      <c r="F3434" s="174" t="n"/>
      <c r="G3434" s="174" t="n"/>
      <c r="H3434" s="174" t="n"/>
      <c r="I3434" s="174" t="n"/>
      <c r="J3434" s="174" t="n"/>
      <c r="K3434" s="174" t="n"/>
      <c r="L3434" s="174" t="n"/>
      <c r="M3434" s="173" t="n"/>
    </row>
    <row r="3435" ht="13.35" customHeight="1" s="162">
      <c r="B3435" s="154" t="n"/>
      <c r="C3435" s="174" t="n"/>
      <c r="D3435" s="174" t="n"/>
      <c r="E3435" s="174" t="n"/>
      <c r="F3435" s="174" t="n"/>
      <c r="G3435" s="174" t="n"/>
      <c r="H3435" s="174" t="n"/>
      <c r="I3435" s="174" t="n"/>
      <c r="J3435" s="174" t="n"/>
      <c r="K3435" s="174" t="n"/>
      <c r="L3435" s="174" t="n"/>
      <c r="M3435" s="173" t="n"/>
    </row>
    <row r="3436" ht="13.35" customHeight="1" s="162">
      <c r="B3436" s="200" t="inlineStr">
        <is>
          <t>System</t>
        </is>
      </c>
      <c r="C3436" s="403" t="n"/>
      <c r="D3436" s="209">
        <f>IF('{Equipment Data Entry}'!B40="","",'{Equipment Data Entry}'!B40)</f>
        <v/>
      </c>
      <c r="E3436" s="418" t="n"/>
      <c r="F3436" s="403" t="n"/>
      <c r="G3436" s="200" t="inlineStr">
        <is>
          <t>Service</t>
        </is>
      </c>
      <c r="H3436" s="403" t="n"/>
      <c r="I3436" s="210">
        <f>IF('{Equipment Data Entry}'!C40="","",'{Equipment Data Entry}'!C40)</f>
        <v/>
      </c>
      <c r="J3436" s="418" t="n"/>
      <c r="K3436" s="418" t="n"/>
      <c r="L3436" s="418" t="n"/>
      <c r="M3436" s="403" t="n"/>
    </row>
    <row r="3437" ht="13.35" customHeight="1" s="162">
      <c r="B3437" s="422" t="n"/>
      <c r="C3437" s="423" t="n"/>
      <c r="D3437" s="422" t="n"/>
      <c r="E3437" s="424" t="n"/>
      <c r="F3437" s="423" t="n"/>
      <c r="G3437" s="422" t="n"/>
      <c r="H3437" s="423" t="n"/>
      <c r="I3437" s="422" t="n"/>
      <c r="J3437" s="424" t="n"/>
      <c r="K3437" s="424" t="n"/>
      <c r="L3437" s="424" t="n"/>
      <c r="M3437" s="423" t="n"/>
    </row>
    <row r="3438" ht="13.35" customHeight="1" s="162">
      <c r="B3438" s="425" t="inlineStr">
        <is>
          <t>Drive Type:</t>
        </is>
      </c>
      <c r="D3438" s="426" t="n"/>
      <c r="E3438" s="425" t="inlineStr">
        <is>
          <t>Rotation – Design:</t>
        </is>
      </c>
      <c r="G3438" s="426" t="n"/>
      <c r="I3438" s="425" t="inlineStr">
        <is>
          <t>Actual:</t>
        </is>
      </c>
      <c r="J3438" s="426" t="n"/>
    </row>
    <row r="3439" ht="13.35" customHeight="1" s="162">
      <c r="B3439" s="200" t="inlineStr">
        <is>
          <t>Unit Data</t>
        </is>
      </c>
      <c r="C3439" s="400" t="n"/>
      <c r="D3439" s="400" t="n"/>
      <c r="E3439" s="400" t="n"/>
      <c r="F3439" s="400" t="n"/>
      <c r="G3439" s="401" t="n"/>
      <c r="I3439" s="200" t="inlineStr">
        <is>
          <t>Design and Performance Data</t>
        </is>
      </c>
      <c r="J3439" s="400" t="n"/>
      <c r="K3439" s="400" t="n"/>
      <c r="L3439" s="401" t="n"/>
      <c r="M3439" s="283" t="n"/>
    </row>
    <row r="3440" ht="13.35" customHeight="1" s="162">
      <c r="B3440" s="199" t="inlineStr">
        <is>
          <t>Manufacturer</t>
        </is>
      </c>
      <c r="C3440" s="401" t="n"/>
      <c r="D3440" s="204">
        <f>IF('{Equipment Data Entry}'!E40="","",'{Equipment Data Entry}'!E40)</f>
        <v/>
      </c>
      <c r="E3440" s="400" t="n"/>
      <c r="F3440" s="400" t="n"/>
      <c r="G3440" s="401" t="n"/>
      <c r="I3440" s="199" t="inlineStr">
        <is>
          <t>Design Criteria</t>
        </is>
      </c>
      <c r="J3440" s="401" t="n"/>
      <c r="K3440" s="199" t="inlineStr">
        <is>
          <t>Design</t>
        </is>
      </c>
      <c r="L3440" s="199" t="inlineStr">
        <is>
          <t>Actual</t>
        </is>
      </c>
    </row>
    <row r="3441" ht="13.35" customHeight="1" s="162">
      <c r="B3441" s="199" t="inlineStr">
        <is>
          <t>Model Number</t>
        </is>
      </c>
      <c r="C3441" s="401" t="n"/>
      <c r="D3441" s="204">
        <f>IF('{Equipment Data Entry}'!F40="","",'{Equipment Data Entry}'!F40)</f>
        <v/>
      </c>
      <c r="E3441" s="400" t="n"/>
      <c r="F3441" s="400" t="n"/>
      <c r="G3441" s="401" t="n"/>
      <c r="I3441" s="199" t="inlineStr">
        <is>
          <t>Total Airflow</t>
        </is>
      </c>
      <c r="J3441" s="401" t="n"/>
      <c r="K3441" s="24">
        <f>H3475</f>
        <v/>
      </c>
      <c r="L3441" s="24">
        <f>L3475</f>
        <v/>
      </c>
      <c r="M3441" s="22">
        <f>IF(OR(L3441="",K3441="",K3441=0),"",IF(OR(ISTEXT(L3441),ISTEXT(K3441)),"",L3441/K3441))</f>
        <v/>
      </c>
    </row>
    <row r="3442" ht="13.35" customHeight="1" s="162">
      <c r="B3442" s="199" t="inlineStr">
        <is>
          <t>Serial Number</t>
        </is>
      </c>
      <c r="C3442" s="401" t="n"/>
      <c r="D3442" s="204" t="n"/>
      <c r="E3442" s="400" t="n"/>
      <c r="F3442" s="400" t="n"/>
      <c r="G3442" s="401" t="n"/>
      <c r="I3442" s="199" t="inlineStr">
        <is>
          <t>Outside Airflow</t>
        </is>
      </c>
      <c r="J3442" s="401" t="n"/>
      <c r="K3442" s="24">
        <f>IF(N(H3483)=0,"",H3483)</f>
        <v/>
      </c>
      <c r="L3442" s="24">
        <f>L3483</f>
        <v/>
      </c>
      <c r="M3442" s="22">
        <f>IF(OR(L3442="",K3442="",K3442=0),"",IF(OR(ISTEXT(L3442),ISTEXT(K3442)),"",L3442/K3442))</f>
        <v/>
      </c>
    </row>
    <row r="3443" ht="13.35" customHeight="1" s="162">
      <c r="B3443" s="199" t="inlineStr">
        <is>
          <t>Area Served</t>
        </is>
      </c>
      <c r="C3443" s="401" t="n"/>
      <c r="D3443" s="204">
        <f>I3436</f>
        <v/>
      </c>
      <c r="E3443" s="400" t="n"/>
      <c r="F3443" s="400" t="n"/>
      <c r="G3443" s="401" t="n"/>
      <c r="I3443" s="199" t="inlineStr">
        <is>
          <t>Return Airflow</t>
        </is>
      </c>
      <c r="J3443" s="401" t="n"/>
      <c r="K3443" s="24">
        <f>IF(K3441="","",IF(ISTEXT(K3441),"",K3441-N(K3442)))</f>
        <v/>
      </c>
      <c r="L3443" s="24">
        <f>IF(L3441="","",IF(ISTEXT(L3441),"",L3441-N(L3442)))</f>
        <v/>
      </c>
    </row>
    <row r="3444" ht="13.35" customHeight="1" s="162">
      <c r="B3444" s="199" t="inlineStr">
        <is>
          <t>Location</t>
        </is>
      </c>
      <c r="C3444" s="401" t="n"/>
      <c r="D3444" s="204">
        <f>IF('{Equipment Data Entry}'!D40="","",'{Equipment Data Entry}'!D40)</f>
        <v/>
      </c>
      <c r="E3444" s="400" t="n"/>
      <c r="F3444" s="400" t="n"/>
      <c r="G3444" s="401" t="n"/>
      <c r="I3444" s="199" t="inlineStr">
        <is>
          <t>Unit ESP</t>
        </is>
      </c>
      <c r="J3444" s="401" t="n"/>
      <c r="K3444" s="71">
        <f>IF('{Equipment Data Entry}'!H40="","",'{Equipment Data Entry}'!H40)</f>
        <v/>
      </c>
      <c r="L3444" s="29">
        <f>I3461</f>
        <v/>
      </c>
    </row>
    <row r="3445" ht="13.35" customHeight="1" s="162">
      <c r="I3445" s="199" t="inlineStr">
        <is>
          <t>Fan RPMs</t>
        </is>
      </c>
      <c r="J3445" s="401" t="n"/>
      <c r="K3445" s="24">
        <f>IF('{Equipment Data Entry}'!I40="","",'{Equipment Data Entry}'!I40)</f>
        <v/>
      </c>
      <c r="L3445" s="24">
        <f>IF(L3454="","",L3454)</f>
        <v/>
      </c>
    </row>
    <row r="3446" ht="13.35" customHeight="1" s="162">
      <c r="B3446" s="200" t="inlineStr">
        <is>
          <t>Motor Data</t>
        </is>
      </c>
      <c r="C3446" s="400" t="n"/>
      <c r="D3446" s="400" t="n"/>
      <c r="E3446" s="400" t="n"/>
      <c r="F3446" s="400" t="n"/>
      <c r="G3446" s="401" t="n"/>
      <c r="I3446" s="199" t="inlineStr">
        <is>
          <t>Filter Type/Size/Qty</t>
        </is>
      </c>
      <c r="J3446" s="400" t="n"/>
      <c r="K3446" s="401" t="n"/>
      <c r="L3446" s="24" t="n"/>
      <c r="M3446" s="401" t="n"/>
    </row>
    <row r="3447" ht="13.35" customHeight="1" s="162">
      <c r="B3447" s="199" t="inlineStr">
        <is>
          <t>Manufacturer</t>
        </is>
      </c>
      <c r="C3447" s="401" t="n"/>
      <c r="D3447" s="203" t="n"/>
      <c r="E3447" s="400" t="n"/>
      <c r="F3447" s="400" t="n"/>
      <c r="G3447" s="401" t="n"/>
      <c r="I3447" s="200" t="inlineStr">
        <is>
          <t>Drive Data</t>
        </is>
      </c>
      <c r="J3447" s="400" t="n"/>
      <c r="K3447" s="400" t="n"/>
      <c r="L3447" s="401" t="n"/>
    </row>
    <row r="3448" ht="13.35" customHeight="1" s="162">
      <c r="B3448" s="199" t="inlineStr">
        <is>
          <t>Horsepower</t>
        </is>
      </c>
      <c r="C3448" s="401" t="n"/>
      <c r="D3448" s="28">
        <f>IF('{Equipment Data Entry}'!G40="","",'{Equipment Data Entry}'!G40)</f>
        <v/>
      </c>
      <c r="E3448" s="21" t="inlineStr">
        <is>
          <t>RPM</t>
        </is>
      </c>
      <c r="F3448" s="24" t="n"/>
      <c r="G3448" s="199" t="inlineStr">
        <is>
          <t>SF</t>
        </is>
      </c>
      <c r="I3448" s="199" t="inlineStr">
        <is>
          <t>Motor sheave</t>
        </is>
      </c>
      <c r="J3448" s="400" t="n"/>
      <c r="K3448" s="24">
        <f>IF('{Equipment Data Entry}'!J40="","",'{Equipment Data Entry}'!J40)</f>
        <v/>
      </c>
      <c r="L3448" s="21" t="inlineStr">
        <is>
          <t>Bore</t>
        </is>
      </c>
      <c r="M3448" s="208"/>
    </row>
    <row r="3449" ht="13.35" customHeight="1" s="162">
      <c r="B3449" s="198">
        <f>IF('{Equipment Data Entry}'!N40="","",'{Equipment Data Entry}'!N40)</f>
        <v/>
      </c>
      <c r="C3449" s="198">
        <f>IF('{Equipment Data Entry}'!O40="","",'{Equipment Data Entry}'!O40)</f>
        <v/>
      </c>
      <c r="D3449" s="21" t="inlineStr">
        <is>
          <t>FLA</t>
        </is>
      </c>
      <c r="E3449" s="25" t="n"/>
      <c r="F3449" s="21" t="inlineStr">
        <is>
          <t>Frame</t>
        </is>
      </c>
      <c r="G3449" s="208" t="n"/>
      <c r="I3449" s="199" t="inlineStr">
        <is>
          <t>Fan pulley</t>
        </is>
      </c>
      <c r="J3449" s="400" t="n"/>
      <c r="K3449" s="24">
        <f>IF('{Equipment Data Entry}'!K40="","",'{Equipment Data Entry}'!K40)</f>
        <v/>
      </c>
      <c r="L3449" s="21" t="inlineStr">
        <is>
          <t>Bore</t>
        </is>
      </c>
      <c r="M3449" s="208"/>
    </row>
    <row r="3450" ht="13.35" customHeight="1" s="162">
      <c r="B3450" s="199" t="inlineStr">
        <is>
          <t>Corrected FLA</t>
        </is>
      </c>
      <c r="C3450" s="401" t="n"/>
      <c r="D3450" s="27">
        <f>IF(OR(E3451="",E3449="",B3449=""),"",IF(OR(ISTEXT(B3449),COUNT(E3451:G3451)=0,ISTEXT(E3449)),"",B3449/AVERAGE(E3451:G3451)*E3449))</f>
        <v/>
      </c>
      <c r="E3450" s="199" t="inlineStr">
        <is>
          <t>Estimated BHP</t>
        </is>
      </c>
      <c r="F3450" s="401" t="n"/>
      <c r="G3450" s="27">
        <f>IF(OR(COUNT(E3452:G3452)=0,IF(N(E3453)&gt;0,E3453,N(D3448))=0,IF(N(D3450)&gt;0,D3450,N(E3449))=0),"",IF(N(E3453)&gt;0,E3453,N(D3448))*AVERAGE(E3452:G3452)/IF(N(D3450)&gt;0,D3450,N(E3449)))</f>
        <v/>
      </c>
      <c r="I3450" s="199" t="inlineStr">
        <is>
          <t>Belt(s)</t>
        </is>
      </c>
      <c r="J3450" s="208">
        <f>IF('{Equipment Data Entry}'!L40="","",'{Equipment Data Entry}'!L40)</f>
        <v/>
      </c>
      <c r="K3450" s="199" t="inlineStr">
        <is>
          <t>C to C</t>
        </is>
      </c>
      <c r="L3450" s="64">
        <f>IF('{Equipment Data Entry}'!M40="","",'{Equipment Data Entry}'!M40)</f>
        <v/>
      </c>
    </row>
    <row r="3451" ht="13.35" customHeight="1" s="162">
      <c r="B3451" s="199" t="inlineStr">
        <is>
          <t>Measured Voltage</t>
        </is>
      </c>
      <c r="C3451" s="400" t="n"/>
      <c r="D3451" s="401" t="n"/>
      <c r="E3451" s="24" t="n"/>
      <c r="F3451" s="24" t="n"/>
      <c r="G3451" s="24" t="n"/>
      <c r="I3451" s="199" t="inlineStr">
        <is>
          <t>Final Settings</t>
        </is>
      </c>
      <c r="J3451" s="400" t="n"/>
      <c r="K3451" s="401" t="n"/>
      <c r="L3451" s="24" t="n"/>
      <c r="M3451" s="401" t="n"/>
    </row>
    <row r="3452" ht="13.35" customHeight="1" s="162">
      <c r="B3452" s="199" t="inlineStr">
        <is>
          <t>Measured Amperage</t>
        </is>
      </c>
      <c r="C3452" s="400" t="n"/>
      <c r="D3452" s="401" t="n"/>
      <c r="E3452" s="25" t="n"/>
      <c r="F3452" s="25" t="n"/>
      <c r="G3452" s="25" t="n"/>
      <c r="I3452" s="205" t="inlineStr">
        <is>
          <t>RPM Data</t>
        </is>
      </c>
      <c r="J3452" s="401" t="n"/>
      <c r="K3452" s="205" t="inlineStr">
        <is>
          <t>Initial</t>
        </is>
      </c>
      <c r="L3452" s="205" t="inlineStr">
        <is>
          <t>Final</t>
        </is>
      </c>
    </row>
    <row r="3453" ht="13.35" customHeight="1" s="162">
      <c r="B3453" s="199" t="inlineStr">
        <is>
          <t>Motor HP (nameplate)</t>
        </is>
      </c>
      <c r="C3453" s="400"/>
      <c r="D3453" s="401"/>
      <c r="E3453" s="24"/>
      <c r="F3453" s="24"/>
      <c r="G3453" s="24"/>
      <c r="I3453" s="199" t="inlineStr">
        <is>
          <t>Motor RPM</t>
        </is>
      </c>
      <c r="J3453" s="401" t="n"/>
      <c r="K3453" s="24" t="n"/>
      <c r="L3453" s="24" t="n"/>
    </row>
    <row r="3454" ht="13.35" customHeight="1" s="162">
      <c r="B3454" s="200" t="inlineStr">
        <is>
          <t>Static Pressure Profile (in. w.g.)</t>
        </is>
      </c>
      <c r="C3454" s="400" t="n"/>
      <c r="D3454" s="400" t="n"/>
      <c r="E3454" s="400" t="n"/>
      <c r="F3454" s="400" t="n"/>
      <c r="G3454" s="401" t="n"/>
      <c r="I3454" s="199" t="inlineStr">
        <is>
          <t>Fan RPM</t>
        </is>
      </c>
      <c r="J3454" s="401" t="n"/>
      <c r="K3454" s="24" t="n"/>
      <c r="L3454" s="24" t="n"/>
    </row>
    <row r="3455" ht="13.35" customHeight="1" s="162">
      <c r="B3455" s="490">
        <f>IFERROR(INDEX('{Dropdowns}'!$AI$2:$AO$7,MATCH($D$3458,'{Dropdowns}'!$AH$2:$AH$7,0),1),"")</f>
        <v/>
      </c>
      <c r="C3455" s="490">
        <f>IFERROR(INDEX('{Dropdowns}'!$AI$2:$AO$7,MATCH($D$3458,'{Dropdowns}'!$AH$2:$AH$7,0),2),"")</f>
        <v/>
      </c>
      <c r="D3455" s="490">
        <f>IFERROR(INDEX('{Dropdowns}'!$AI$2:$AO$7,MATCH($D$3458,'{Dropdowns}'!$AH$2:$AH$7,0),3),"")</f>
        <v/>
      </c>
      <c r="E3455" s="490">
        <f>IFERROR(INDEX('{Dropdowns}'!$AI$2:$AO$7,MATCH($D$3458,'{Dropdowns}'!$AH$2:$AH$7,0),4),"")</f>
        <v/>
      </c>
      <c r="F3455" s="490">
        <f>IFERROR(INDEX('{Dropdowns}'!$AI$2:$AO$7,MATCH($D$3458,'{Dropdowns}'!$AH$2:$AH$7,0),5),"")</f>
        <v/>
      </c>
      <c r="G3455" s="490">
        <f>IFERROR(INDEX('{Dropdowns}'!$AI$2:$AO$7,MATCH($D$3458,'{Dropdowns}'!$AH$2:$AH$7,0),6),"")</f>
        <v/>
      </c>
      <c r="H3455" s="490">
        <f>IFERROR(INDEX('{Dropdowns}'!$AI$2:$AO$7,MATCH($D$3458,'{Dropdowns}'!$AH$2:$AH$7,0),7),"")</f>
        <v/>
      </c>
      <c r="I3455" s="199" t="inlineStr">
        <is>
          <t>VSD Frequency</t>
        </is>
      </c>
      <c r="J3455" s="401" t="n"/>
      <c r="K3455" s="66" t="n"/>
      <c r="L3455" s="66" t="n"/>
    </row>
    <row r="3456" ht="13.35" customHeight="1" s="162">
      <c r="B3456" s="492"/>
      <c r="C3456" s="492"/>
      <c r="D3456" s="492"/>
      <c r="E3456" s="492"/>
      <c r="F3456" s="492"/>
      <c r="G3456" s="492"/>
      <c r="H3456" s="492"/>
      <c r="I3456" s="199" t="inlineStr">
        <is>
          <t>OA Damper Position</t>
        </is>
      </c>
      <c r="J3456" s="400" t="n"/>
      <c r="K3456" s="401" t="n"/>
      <c r="L3456" s="56" t="n"/>
      <c r="Q3456">
        <f>IF(B3456="","",B3456)</f>
        <v/>
      </c>
      <c r="R3456">
        <f>IF(C3455="—",Q3456,IF(C3456="","",C3456))</f>
        <v/>
      </c>
      <c r="S3456">
        <f>IF(D3455="—",R3456,IF(D3456="","",D3456))</f>
        <v/>
      </c>
      <c r="T3456">
        <f>IF(E3455="—",S3456,IF(E3456="","",E3456))</f>
        <v/>
      </c>
      <c r="U3456">
        <f>IF(F3455="—",T3456,IF(F3456="","",F3456))</f>
        <v/>
      </c>
      <c r="V3456">
        <f>IF(G3455="—",U3456,IF(G3456="","",G3456))</f>
        <v/>
      </c>
      <c r="W3456">
        <f>IFERROR(MATCH("Fan",$C$3455:$H$3455,0),"")</f>
        <v/>
      </c>
      <c r="X3456">
        <f>IF(W3456="","",INDEX(P3458:U3458,W3456))</f>
        <v/>
      </c>
      <c r="Y3456">
        <f>IF(W3456="","",INDEX(Q3457:V3457,W3456))</f>
        <v/>
      </c>
    </row>
    <row r="3457" ht="13.35" customHeight="1" s="162">
      <c r="B3457" s="491" t="inlineStr">
        <is>
          <t>Δ</t>
        </is>
      </c>
      <c r="C3457" s="498">
        <f>IF(OR(C3455="—",C3456="",Q3456=""),"",IF(OR(ISTEXT(C3456),ISTEXT(Q3456)),"","Δ "&amp;TEXT(C3456-Q3456,"0.00")))</f>
        <v/>
      </c>
      <c r="D3457" s="498">
        <f>IF(OR(D3455="—",D3456="",R3456=""),"",IF(OR(ISTEXT(D3456),ISTEXT(R3456)),"","Δ "&amp;TEXT(D3456-R3456,"0.00")))</f>
        <v/>
      </c>
      <c r="E3457" s="498">
        <f>IF(OR(E3455="—",E3456="",S3456=""),"",IF(OR(ISTEXT(E3456),ISTEXT(S3456)),"","Δ "&amp;TEXT(E3456-S3456,"0.00")))</f>
        <v/>
      </c>
      <c r="F3457" s="498">
        <f>IF(OR(F3455="—",F3456="",T3456=""),"",IF(OR(ISTEXT(F3456),ISTEXT(T3456)),"","Δ "&amp;TEXT(F3456-T3456,"0.00")))</f>
        <v/>
      </c>
      <c r="G3457" s="498">
        <f>IF(OR(G3455="—",G3456="",U3456=""),"",IF(OR(ISTEXT(G3456),ISTEXT(U3456)),"","Δ "&amp;TEXT(G3456-U3456,"0.00")))</f>
        <v/>
      </c>
      <c r="H3457" s="498">
        <f>IF(OR(H3455="—",H3456="",V3456=""),"",IF(OR(ISTEXT(H3456),ISTEXT(V3456)),"","Δ "&amp;TEXT(H3456-V3456,"0.00")))</f>
        <v/>
      </c>
      <c r="Q3457">
        <f>IF(OR(C3456="",ISTEXT(C3456)),R3457,C3456)</f>
        <v/>
      </c>
      <c r="R3457">
        <f>IF(OR(D3456="",ISTEXT(D3456)),S3457,D3456)</f>
        <v/>
      </c>
      <c r="S3457">
        <f>IF(OR(E3456="",ISTEXT(E3456)),T3457,E3456)</f>
        <v/>
      </c>
      <c r="T3457">
        <f>IF(OR(F3456="",ISTEXT(F3456)),U3457,F3456)</f>
        <v/>
      </c>
      <c r="U3457">
        <f>IF(OR(G3456="",ISTEXT(G3456)),V3457,G3456)</f>
        <v/>
      </c>
      <c r="V3457">
        <f>IF(OR(H3456="",ISTEXT(H3456)),"",H3456)</f>
        <v/>
      </c>
    </row>
    <row r="3458" ht="13.35" customHeight="1" s="162">
      <c r="B3458" s="425" t="inlineStr">
        <is>
          <t>Unit type:</t>
        </is>
      </c>
      <c r="D3458" s="522" t="inlineStr">
        <is>
          <t>RTU</t>
        </is>
      </c>
      <c r="E3458" s="414" t="n"/>
      <c r="F3458" s="494" t="inlineStr">
        <is>
          <t>Airflow left to right. Δ = this reading minus the one before it; in. w.g.</t>
        </is>
      </c>
      <c r="P3458">
        <f>IF(B3456="","",B3456)</f>
        <v/>
      </c>
      <c r="Q3458">
        <f>IF(C3456="",P3458,C3456)</f>
        <v/>
      </c>
      <c r="R3458">
        <f>IF(D3456="",Q3458,D3456)</f>
        <v/>
      </c>
      <c r="S3458">
        <f>IF(E3456="",R3458,E3456)</f>
        <v/>
      </c>
      <c r="T3458">
        <f>IF(F3456="",S3458,F3456)</f>
        <v/>
      </c>
      <c r="U3458">
        <f>IF(G3456="",T3458,G3456)</f>
        <v/>
      </c>
      <c r="V3458">
        <f>IF(H3456="",U3458,H3456)</f>
        <v/>
      </c>
    </row>
    <row r="3459" ht="13.35" customHeight="1" s="162">
      <c r="B3459" s="500" t="inlineStr">
        <is>
          <t>Fan inlet</t>
        </is>
      </c>
      <c r="D3459" s="501">
        <f>IF(X3456="","",X3456)</f>
        <v/>
      </c>
      <c r="F3459" s="500" t="inlineStr">
        <is>
          <t>Discharge</t>
        </is>
      </c>
      <c r="I3459" s="501">
        <f>IF(V3458="","",V3458)</f>
        <v/>
      </c>
    </row>
    <row r="3460" ht="13.35" customHeight="1" s="162"/>
    <row r="3461" ht="13.35" customHeight="1" s="162">
      <c r="B3461" s="500" t="inlineStr">
        <is>
          <t>Fan TSP</t>
        </is>
      </c>
      <c r="E3461" s="501">
        <f>IF(OR(X3456="",Y3456=""),"",IF(OR(ISTEXT(X3456),ISTEXT(Y3456)),"",Y3456-X3456))</f>
        <v/>
      </c>
      <c r="F3461" s="500" t="inlineStr">
        <is>
          <t>ESP</t>
        </is>
      </c>
      <c r="I3461" s="501">
        <f>IF(OR(B3456="",V3458=""),"",IF(OR(ISTEXT(B3456),ISTEXT(V3458)),"",V3458-B3456))</f>
        <v/>
      </c>
      <c r="J3461" s="500" t="inlineStr">
        <is>
          <t>Unit ΔP (inlet → fan)</t>
        </is>
      </c>
      <c r="M3461" s="501">
        <f>IF(OR(B3456="",X3456=""),"",IF(OR(ISTEXT(B3456),ISTEXT(X3456)),"",X3456-B3456))</f>
        <v/>
      </c>
    </row>
    <row r="3462" ht="13.35" customHeight="1" s="162">
      <c r="B3462" s="437" t="inlineStr">
        <is>
          <t>Instrument:</t>
        </is>
      </c>
      <c r="C3462" s="13" t="n"/>
      <c r="D3462" s="502" t="n"/>
      <c r="E3462" s="503" t="n"/>
      <c r="F3462" s="503" t="n"/>
      <c r="G3462" s="437" t="inlineStr">
        <is>
          <t>Ak basis / notes:</t>
        </is>
      </c>
      <c r="H3462" s="13" t="n"/>
      <c r="I3462" s="504" t="n"/>
      <c r="J3462" s="503" t="n"/>
      <c r="K3462" s="503" t="n"/>
      <c r="L3462" s="503" t="n"/>
      <c r="M3462" s="503" t="n"/>
    </row>
    <row r="3463" ht="13.35" customHeight="1" s="162">
      <c r="B3463" s="188" t="inlineStr">
        <is>
          <t>Supply Air Diffuser / Outlet Airflow</t>
        </is>
      </c>
      <c r="C3463" s="174" t="n"/>
      <c r="D3463" s="174" t="n"/>
      <c r="E3463" s="174" t="n"/>
      <c r="F3463" s="173" t="n"/>
      <c r="G3463" s="233" t="inlineStr">
        <is>
          <t>Design VEL</t>
        </is>
      </c>
      <c r="H3463" s="194" t="inlineStr">
        <is>
          <t>Design CFM</t>
        </is>
      </c>
      <c r="I3463" s="188" t="inlineStr">
        <is>
          <t>Initial</t>
        </is>
      </c>
      <c r="J3463" s="173" t="n"/>
      <c r="K3463" s="188" t="inlineStr">
        <is>
          <t>Final</t>
        </is>
      </c>
      <c r="L3463" s="173" t="n"/>
      <c r="M3463" s="188" t="inlineStr">
        <is>
          <t>%</t>
        </is>
      </c>
    </row>
    <row r="3464" ht="13.35" customHeight="1" s="162">
      <c r="B3464" s="153" t="inlineStr">
        <is>
          <t>No.</t>
        </is>
      </c>
      <c r="C3464" s="188" t="inlineStr">
        <is>
          <t>Area Served</t>
        </is>
      </c>
      <c r="D3464" s="188" t="inlineStr">
        <is>
          <t>Type</t>
        </is>
      </c>
      <c r="E3464" s="188" t="inlineStr">
        <is>
          <t>Size</t>
        </is>
      </c>
      <c r="F3464" s="188" t="inlineStr">
        <is>
          <t>Ak</t>
        </is>
      </c>
      <c r="G3464" s="440" t="n"/>
      <c r="H3464" s="440" t="n"/>
      <c r="I3464" s="188" t="inlineStr">
        <is>
          <t>VEL</t>
        </is>
      </c>
      <c r="J3464" s="188" t="inlineStr">
        <is>
          <t>CFM</t>
        </is>
      </c>
      <c r="K3464" s="188" t="inlineStr">
        <is>
          <t>VEL</t>
        </is>
      </c>
      <c r="L3464" s="188" t="inlineStr">
        <is>
          <t>CFM</t>
        </is>
      </c>
      <c r="M3464" s="440" t="n"/>
    </row>
    <row r="3465" ht="13.35" customHeight="1" s="162">
      <c r="B3465" s="307" t="n"/>
      <c r="C3465" s="307" t="n"/>
      <c r="E3465" s="307" t="n"/>
      <c r="F3465" s="32" t="n"/>
      <c r="G3465" s="33">
        <f>IF(F3465="", "", IF(OR(ISTEXT(H3465),ISTEXT(F3465)),"",H3465/F3465))</f>
        <v/>
      </c>
      <c r="H3465" s="33" t="n"/>
      <c r="I3465" s="33" t="n"/>
      <c r="J3465" s="33">
        <f>IF(I3465="", "", IF(OR(ISTEXT(I3465),ISTEXT($F3465)),"",I3465*$F3465))</f>
        <v/>
      </c>
      <c r="K3465" s="33" t="n"/>
      <c r="L3465" s="33">
        <f>IF(K3465="", "", IF(OR(ISTEXT(K3465),ISTEXT($F3465)),"",K3465*$F3465))</f>
        <v/>
      </c>
      <c r="M3465" s="30">
        <f>IF(OR(H3465="",H3465=0),"",IF(K3465="",IF(J3465="","",IF(OR(ISTEXT(J3465),ISTEXT(H3465)),"",J3465/H3465)),IF(OR(ISTEXT(L3465),ISTEXT(H3465)),"",L3465/H3465)))</f>
        <v/>
      </c>
    </row>
    <row r="3466" ht="13.35" customHeight="1" s="162">
      <c r="B3466" s="307" t="n"/>
      <c r="C3466" s="307" t="n"/>
      <c r="E3466" s="307" t="n"/>
      <c r="F3466" s="32" t="n"/>
      <c r="G3466" s="33">
        <f>IF(F3466="", "", IF(OR(ISTEXT(H3466),ISTEXT(F3466)),"",H3466/F3466))</f>
        <v/>
      </c>
      <c r="H3466" s="33" t="n"/>
      <c r="I3466" s="33" t="n"/>
      <c r="J3466" s="33">
        <f>IF(I3466="", "", IF(OR(ISTEXT(I3466),ISTEXT($F3466)),"",I3466*$F3466))</f>
        <v/>
      </c>
      <c r="K3466" s="33" t="n"/>
      <c r="L3466" s="33">
        <f>IF(K3466="", "", IF(OR(ISTEXT(K3466),ISTEXT($F3466)),"",K3466*$F3466))</f>
        <v/>
      </c>
      <c r="M3466" s="30">
        <f>IF(OR(H3466="",H3466=0),"",IF(K3466="",IF(J3466="","",IF(OR(ISTEXT(J3466),ISTEXT(H3466)),"",J3466/H3466)),IF(OR(ISTEXT(L3466),ISTEXT(H3466)),"",L3466/H3466)))</f>
        <v/>
      </c>
    </row>
    <row r="3467" ht="13.35" customHeight="1" s="162">
      <c r="B3467" s="307" t="n"/>
      <c r="C3467" s="307" t="n"/>
      <c r="E3467" s="307" t="n"/>
      <c r="F3467" s="32" t="n"/>
      <c r="G3467" s="33">
        <f>IF(F3467="", "", IF(OR(ISTEXT(H3467),ISTEXT(F3467)),"",H3467/F3467))</f>
        <v/>
      </c>
      <c r="H3467" s="33" t="n"/>
      <c r="I3467" s="33" t="n"/>
      <c r="J3467" s="33">
        <f>IF(I3467="", "", IF(OR(ISTEXT(I3467),ISTEXT($F3467)),"",I3467*$F3467))</f>
        <v/>
      </c>
      <c r="K3467" s="33" t="n"/>
      <c r="L3467" s="33">
        <f>IF(K3467="", "", IF(OR(ISTEXT(K3467),ISTEXT($F3467)),"",K3467*$F3467))</f>
        <v/>
      </c>
      <c r="M3467" s="30">
        <f>IF(OR(H3467="",H3467=0),"",IF(K3467="",IF(J3467="","",IF(OR(ISTEXT(J3467),ISTEXT(H3467)),"",J3467/H3467)),IF(OR(ISTEXT(L3467),ISTEXT(H3467)),"",L3467/H3467)))</f>
        <v/>
      </c>
    </row>
    <row r="3468" ht="13.35" customHeight="1" s="162">
      <c r="B3468" s="307" t="n"/>
      <c r="C3468" s="307" t="n"/>
      <c r="E3468" s="307" t="n"/>
      <c r="F3468" s="32" t="n"/>
      <c r="G3468" s="33">
        <f>IF(F3468="", "", IF(OR(ISTEXT(H3468),ISTEXT(F3468)),"",H3468/F3468))</f>
        <v/>
      </c>
      <c r="H3468" s="33" t="n"/>
      <c r="I3468" s="33" t="n"/>
      <c r="J3468" s="33">
        <f>IF(I3468="", "", IF(OR(ISTEXT(I3468),ISTEXT($F3468)),"",I3468*$F3468))</f>
        <v/>
      </c>
      <c r="K3468" s="33" t="n"/>
      <c r="L3468" s="33">
        <f>IF(K3468="", "", IF(OR(ISTEXT(K3468),ISTEXT($F3468)),"",K3468*$F3468))</f>
        <v/>
      </c>
      <c r="M3468" s="30">
        <f>IF(OR(H3468="",H3468=0),"",IF(K3468="",IF(J3468="","",IF(OR(ISTEXT(J3468),ISTEXT(H3468)),"",J3468/H3468)),IF(OR(ISTEXT(L3468),ISTEXT(H3468)),"",L3468/H3468)))</f>
        <v/>
      </c>
    </row>
    <row r="3469" ht="13.35" customHeight="1" s="162">
      <c r="B3469" s="307" t="n"/>
      <c r="C3469" s="307" t="n"/>
      <c r="E3469" s="307" t="n"/>
      <c r="F3469" s="32" t="n"/>
      <c r="G3469" s="33">
        <f>IF(F3469="", "", IF(OR(ISTEXT(H3469),ISTEXT(F3469)),"",H3469/F3469))</f>
        <v/>
      </c>
      <c r="H3469" s="33" t="n"/>
      <c r="I3469" s="33" t="n"/>
      <c r="J3469" s="33">
        <f>IF(I3469="", "", IF(OR(ISTEXT(I3469),ISTEXT($F3469)),"",I3469*$F3469))</f>
        <v/>
      </c>
      <c r="K3469" s="33" t="n"/>
      <c r="L3469" s="33">
        <f>IF(K3469="", "", IF(OR(ISTEXT(K3469),ISTEXT($F3469)),"",K3469*$F3469))</f>
        <v/>
      </c>
      <c r="M3469" s="30">
        <f>IF(OR(H3469="",H3469=0),"",IF(K3469="",IF(J3469="","",IF(OR(ISTEXT(J3469),ISTEXT(H3469)),"",J3469/H3469)),IF(OR(ISTEXT(L3469),ISTEXT(H3469)),"",L3469/H3469)))</f>
        <v/>
      </c>
    </row>
    <row r="3470" ht="13.35" customHeight="1" s="162">
      <c r="B3470" s="307" t="n"/>
      <c r="C3470" s="307" t="n"/>
      <c r="E3470" s="307" t="n"/>
      <c r="F3470" s="32" t="n"/>
      <c r="G3470" s="33">
        <f>IF(F3470="", "", IF(OR(ISTEXT(H3470),ISTEXT(F3470)),"",H3470/F3470))</f>
        <v/>
      </c>
      <c r="H3470" s="33" t="n"/>
      <c r="I3470" s="33" t="n"/>
      <c r="J3470" s="33">
        <f>IF(I3470="", "", IF(OR(ISTEXT(I3470),ISTEXT($F3470)),"",I3470*$F3470))</f>
        <v/>
      </c>
      <c r="K3470" s="33" t="n"/>
      <c r="L3470" s="33">
        <f>IF(K3470="", "", IF(OR(ISTEXT(K3470),ISTEXT($F3470)),"",K3470*$F3470))</f>
        <v/>
      </c>
      <c r="M3470" s="30">
        <f>IF(OR(H3470="",H3470=0),"",IF(K3470="",IF(J3470="","",IF(OR(ISTEXT(J3470),ISTEXT(H3470)),"",J3470/H3470)),IF(OR(ISTEXT(L3470),ISTEXT(H3470)),"",L3470/H3470)))</f>
        <v/>
      </c>
    </row>
    <row r="3471" ht="13.35" customHeight="1" s="162">
      <c r="B3471" s="307" t="n"/>
      <c r="C3471" s="307" t="n"/>
      <c r="E3471" s="307" t="n"/>
      <c r="F3471" s="32" t="n"/>
      <c r="G3471" s="33">
        <f>IF(F3471="", "", IF(OR(ISTEXT(H3471),ISTEXT(F3471)),"",H3471/F3471))</f>
        <v/>
      </c>
      <c r="H3471" s="33" t="n"/>
      <c r="I3471" s="33" t="n"/>
      <c r="J3471" s="33">
        <f>IF(I3471="", "", IF(OR(ISTEXT(I3471),ISTEXT($F3471)),"",I3471*$F3471))</f>
        <v/>
      </c>
      <c r="K3471" s="33" t="n"/>
      <c r="L3471" s="33">
        <f>IF(K3471="", "", IF(OR(ISTEXT(K3471),ISTEXT($F3471)),"",K3471*$F3471))</f>
        <v/>
      </c>
      <c r="M3471" s="30">
        <f>IF(OR(H3471="",H3471=0),"",IF(K3471="",IF(J3471="","",IF(OR(ISTEXT(J3471),ISTEXT(H3471)),"",J3471/H3471)),IF(OR(ISTEXT(L3471),ISTEXT(H3471)),"",L3471/H3471)))</f>
        <v/>
      </c>
    </row>
    <row r="3472" ht="13.35" customHeight="1" s="162">
      <c r="B3472" s="307" t="n"/>
      <c r="C3472" s="307" t="n"/>
      <c r="E3472" s="307" t="n"/>
      <c r="F3472" s="32" t="n"/>
      <c r="G3472" s="33">
        <f>IF(F3472="", "", IF(OR(ISTEXT(H3472),ISTEXT(F3472)),"",H3472/F3472))</f>
        <v/>
      </c>
      <c r="H3472" s="33" t="n"/>
      <c r="I3472" s="33" t="n"/>
      <c r="J3472" s="33">
        <f>IF(I3472="", "", IF(OR(ISTEXT(I3472),ISTEXT($F3472)),"",I3472*$F3472))</f>
        <v/>
      </c>
      <c r="K3472" s="33" t="n"/>
      <c r="L3472" s="33">
        <f>IF(K3472="", "", IF(OR(ISTEXT(K3472),ISTEXT($F3472)),"",K3472*$F3472))</f>
        <v/>
      </c>
      <c r="M3472" s="30">
        <f>IF(OR(H3472="",H3472=0),"",IF(K3472="",IF(J3472="","",IF(OR(ISTEXT(J3472),ISTEXT(H3472)),"",J3472/H3472)),IF(OR(ISTEXT(L3472),ISTEXT(H3472)),"",L3472/H3472)))</f>
        <v/>
      </c>
    </row>
    <row r="3473" ht="13.35" customHeight="1" s="162">
      <c r="B3473" s="307" t="n"/>
      <c r="C3473" s="307" t="n"/>
      <c r="E3473" s="307" t="n"/>
      <c r="F3473" s="32" t="n"/>
      <c r="G3473" s="33">
        <f>IF(F3473="", "", IF(OR(ISTEXT(H3473),ISTEXT(F3473)),"",H3473/F3473))</f>
        <v/>
      </c>
      <c r="H3473" s="33" t="n"/>
      <c r="I3473" s="33" t="n"/>
      <c r="J3473" s="33">
        <f>IF(I3473="", "", IF(OR(ISTEXT(I3473),ISTEXT($F3473)),"",I3473*$F3473))</f>
        <v/>
      </c>
      <c r="K3473" s="33" t="n"/>
      <c r="L3473" s="33">
        <f>IF(K3473="", "", IF(OR(ISTEXT(K3473),ISTEXT($F3473)),"",K3473*$F3473))</f>
        <v/>
      </c>
      <c r="M3473" s="30">
        <f>IF(OR(H3473="",H3473=0),"",IF(K3473="",IF(J3473="","",IF(OR(ISTEXT(J3473),ISTEXT(H3473)),"",J3473/H3473)),IF(OR(ISTEXT(L3473),ISTEXT(H3473)),"",L3473/H3473)))</f>
        <v/>
      </c>
    </row>
    <row r="3474" ht="13.35" customHeight="1" s="162">
      <c r="B3474" s="307" t="n"/>
      <c r="C3474" s="307" t="n"/>
      <c r="E3474" s="307" t="n"/>
      <c r="F3474" s="32" t="n"/>
      <c r="G3474" s="33">
        <f>IF(F3474="", "", IF(OR(ISTEXT(H3474),ISTEXT(F3474)),"",H3474/F3474))</f>
        <v/>
      </c>
      <c r="H3474" s="33" t="n"/>
      <c r="I3474" s="33" t="n"/>
      <c r="J3474" s="33">
        <f>IF(I3474="", "", IF(OR(ISTEXT(I3474),ISTEXT($F3474)),"",I3474*$F3474))</f>
        <v/>
      </c>
      <c r="K3474" s="33" t="n"/>
      <c r="L3474" s="33">
        <f>IF(K3474="", "", IF(OR(ISTEXT(K3474),ISTEXT($F3474)),"",K3474*$F3474))</f>
        <v/>
      </c>
      <c r="M3474" s="30">
        <f>IF(OR(H3474="",H3474=0),"",IF(K3474="",IF(J3474="","",IF(OR(ISTEXT(J3474),ISTEXT(H3474)),"",J3474/H3474)),IF(OR(ISTEXT(L3474),ISTEXT(H3474)),"",L3474/H3474)))</f>
        <v/>
      </c>
    </row>
    <row r="3475" ht="13.35" customHeight="1" s="162">
      <c r="B3475" s="42" t="n"/>
      <c r="C3475" s="231" t="inlineStr">
        <is>
          <t>Total</t>
        </is>
      </c>
      <c r="D3475" s="159" t="n"/>
      <c r="E3475" s="42" t="n"/>
      <c r="F3475" s="42" t="n"/>
      <c r="G3475" s="43" t="n"/>
      <c r="H3475" s="43">
        <f>IF(SUM(H3465:H3474)+SUM(H3492:H3529)=0,"",SUM(H3465:H3474)+SUM(H3492:H3529))</f>
        <v/>
      </c>
      <c r="I3475" s="43" t="n"/>
      <c r="J3475" s="43">
        <f>IF(SUM(J3465:J3474)+SUM(J3492:J3529)=0,"",SUM(J3465:J3474)+SUM(J3492:J3529))</f>
        <v/>
      </c>
      <c r="K3475" s="43" t="n"/>
      <c r="L3475" s="43">
        <f>IF(SUM(L3465:L3474)+SUM(L3492:L3529)=0,"",SUM(L3465:L3474)+SUM(L3492:L3529))</f>
        <v/>
      </c>
      <c r="M3475" s="35">
        <f>IF(OR(H3475="",H3475=0),"",IF(L3475="",IF(J3475="","",IF(OR(ISTEXT(J3475),ISTEXT(H3475)),"",J3475/H3475)),IF(OR(ISTEXT(L3475),ISTEXT(H3475)),"",L3475/H3475)))</f>
        <v/>
      </c>
    </row>
    <row r="3476" ht="13.35" customHeight="1" s="162">
      <c r="B3476" s="188" t="inlineStr">
        <is>
          <t>Return Air Register / Inlet Airflow</t>
        </is>
      </c>
      <c r="C3476" s="174" t="n"/>
      <c r="D3476" s="174" t="n"/>
      <c r="E3476" s="174" t="n"/>
      <c r="F3476" s="173" t="n"/>
      <c r="G3476" s="233" t="inlineStr">
        <is>
          <t>Design VEL</t>
        </is>
      </c>
      <c r="H3476" s="194" t="inlineStr">
        <is>
          <t>Design CFM</t>
        </is>
      </c>
      <c r="I3476" s="188" t="inlineStr">
        <is>
          <t>Initial</t>
        </is>
      </c>
      <c r="J3476" s="173" t="n"/>
      <c r="K3476" s="188" t="inlineStr">
        <is>
          <t>Final</t>
        </is>
      </c>
      <c r="L3476" s="173" t="n"/>
      <c r="M3476" s="188" t="inlineStr">
        <is>
          <t>%</t>
        </is>
      </c>
    </row>
    <row r="3477" ht="13.35" customHeight="1" s="162">
      <c r="B3477" s="153" t="inlineStr">
        <is>
          <t>No.</t>
        </is>
      </c>
      <c r="C3477" s="188" t="inlineStr">
        <is>
          <t>Area Served</t>
        </is>
      </c>
      <c r="D3477" s="188" t="inlineStr">
        <is>
          <t>Type</t>
        </is>
      </c>
      <c r="E3477" s="188" t="inlineStr">
        <is>
          <t>Size</t>
        </is>
      </c>
      <c r="F3477" s="188" t="inlineStr">
        <is>
          <t>Ak</t>
        </is>
      </c>
      <c r="G3477" s="440" t="n"/>
      <c r="H3477" s="440" t="n"/>
      <c r="I3477" s="188" t="inlineStr">
        <is>
          <t>VEL</t>
        </is>
      </c>
      <c r="J3477" s="188" t="inlineStr">
        <is>
          <t>CFM</t>
        </is>
      </c>
      <c r="K3477" s="188" t="inlineStr">
        <is>
          <t>VEL</t>
        </is>
      </c>
      <c r="L3477" s="188" t="inlineStr">
        <is>
          <t>CFM</t>
        </is>
      </c>
      <c r="M3477" s="440" t="n"/>
    </row>
    <row r="3478" ht="13.35" customHeight="1" s="162">
      <c r="B3478" s="31" t="n"/>
      <c r="C3478" s="31" t="n"/>
      <c r="E3478" s="31" t="n"/>
      <c r="F3478" s="32" t="n"/>
      <c r="G3478" s="33">
        <f>IF(F3478="", "", IF(OR(ISTEXT(H3478),ISTEXT(F3478)),"",H3478/F3478))</f>
        <v/>
      </c>
      <c r="H3478" s="33">
        <f>IF(H3475="","",IF(ISTEXT(H3475),"",H3475-N(H3483)))</f>
        <v/>
      </c>
      <c r="I3478" s="33" t="n"/>
      <c r="J3478" s="33">
        <f>IF(I3478="", "", IF(OR(ISTEXT(I3478),ISTEXT($F3478)),"",I3478*$F3478))</f>
        <v/>
      </c>
      <c r="K3478" s="33" t="n"/>
      <c r="L3478" s="33">
        <f>IF(L3483="","",IF(ISTEXT(L3475),"",L3475-N(L3483)))</f>
        <v/>
      </c>
      <c r="M3478" s="30">
        <f>IF(OR(H3478="",H3478=0),"",IF(K3478="",IF(J3478="","",IF(OR(ISTEXT(J3478),ISTEXT(H3478)),"",J3478/H3478)),IF(OR(ISTEXT(L3478),ISTEXT(H3478)),"",L3478/H3478)))</f>
        <v/>
      </c>
    </row>
    <row r="3479" ht="13.35" customHeight="1" s="162">
      <c r="B3479" s="31" t="n"/>
      <c r="C3479" s="31" t="n"/>
      <c r="E3479" s="31" t="n"/>
      <c r="F3479" s="32" t="n"/>
      <c r="G3479" s="33">
        <f>IF(F3479="", "", IF(OR(ISTEXT(H3479),ISTEXT(F3479)),"",H3479/F3479))</f>
        <v/>
      </c>
      <c r="H3479" s="33" t="n"/>
      <c r="I3479" s="33" t="n"/>
      <c r="J3479" s="33">
        <f>IF(I3479="", "", IF(OR(ISTEXT(I3479),ISTEXT($F3479)),"",I3479*$F3479))</f>
        <v/>
      </c>
      <c r="K3479" s="33" t="n"/>
      <c r="L3479" s="33">
        <f>IF(K3479="", "", IF(OR(ISTEXT(K3479),ISTEXT($F3479)),"",K3479*$F3479))</f>
        <v/>
      </c>
      <c r="M3479" s="30">
        <f>IF(OR(H3479="",H3479=0),"",IF(K3479="",IF(J3479="","",IF(OR(ISTEXT(J3479),ISTEXT(H3479)),"",J3479/H3479)),IF(OR(ISTEXT(L3479),ISTEXT(H3479)),"",L3479/H3479)))</f>
        <v/>
      </c>
    </row>
    <row r="3480" ht="13.35" customHeight="1" s="162">
      <c r="B3480" s="42" t="n"/>
      <c r="C3480" s="231" t="inlineStr">
        <is>
          <t>Total</t>
        </is>
      </c>
      <c r="D3480" s="159" t="n"/>
      <c r="E3480" s="42" t="n"/>
      <c r="F3480" s="42" t="n"/>
      <c r="G3480" s="43" t="n"/>
      <c r="H3480" s="43">
        <f>IF(SUM(H3478:H3479)+SUM(H3533:H3536)=0,"",SUM(H3478:H3479)+SUM(H3533:H3536))</f>
        <v/>
      </c>
      <c r="I3480" s="42" t="n"/>
      <c r="J3480" s="43">
        <f>IF(SUM(J3478:J3479)+SUM(J3533:J3536)=0,"",SUM(J3478:J3479)+SUM(J3533:J3536))</f>
        <v/>
      </c>
      <c r="K3480" s="42" t="n"/>
      <c r="L3480" s="43">
        <f>IF(SUM(L3478:L3479)+SUM(L3533:L3536)=0,"",SUM(L3478:L3479)+SUM(L3533:L3536))</f>
        <v/>
      </c>
      <c r="M3480" s="35">
        <f>IF(OR(H3480="",H3480=0),"",IF(L3480="",IF(J3480="","",IF(OR(ISTEXT(J3480),ISTEXT(H3480)),"",J3480/H3480)),IF(OR(ISTEXT(L3480),ISTEXT(H3480)),"",L3480/H3480)))</f>
        <v/>
      </c>
    </row>
    <row r="3481" ht="13.35" customHeight="1" s="162">
      <c r="B3481" s="188" t="inlineStr">
        <is>
          <t>Outside Air Inlet / Duct Airflow</t>
        </is>
      </c>
      <c r="C3481" s="174" t="n"/>
      <c r="D3481" s="174" t="n"/>
      <c r="E3481" s="174" t="n"/>
      <c r="F3481" s="173" t="n"/>
      <c r="G3481" s="233" t="inlineStr">
        <is>
          <t>Design VEL</t>
        </is>
      </c>
      <c r="H3481" s="194" t="inlineStr">
        <is>
          <t>Design CFM</t>
        </is>
      </c>
      <c r="I3481" s="188" t="inlineStr">
        <is>
          <t>Initial</t>
        </is>
      </c>
      <c r="J3481" s="173" t="n"/>
      <c r="K3481" s="188" t="inlineStr">
        <is>
          <t>Final</t>
        </is>
      </c>
      <c r="L3481" s="173" t="n"/>
      <c r="M3481" s="188" t="inlineStr">
        <is>
          <t>%</t>
        </is>
      </c>
    </row>
    <row r="3482" ht="13.35" customHeight="1" s="162">
      <c r="B3482" s="153" t="inlineStr">
        <is>
          <t>No.</t>
        </is>
      </c>
      <c r="C3482" s="188" t="inlineStr">
        <is>
          <t>Area Served</t>
        </is>
      </c>
      <c r="D3482" s="188" t="inlineStr">
        <is>
          <t>Type</t>
        </is>
      </c>
      <c r="E3482" s="188" t="inlineStr">
        <is>
          <t>Size</t>
        </is>
      </c>
      <c r="F3482" s="188" t="inlineStr">
        <is>
          <t>Ak</t>
        </is>
      </c>
      <c r="G3482" s="440" t="n"/>
      <c r="H3482" s="440" t="n"/>
      <c r="I3482" s="188" t="inlineStr">
        <is>
          <t>VEL</t>
        </is>
      </c>
      <c r="J3482" s="188" t="inlineStr">
        <is>
          <t>CFM</t>
        </is>
      </c>
      <c r="K3482" s="188" t="inlineStr">
        <is>
          <t>VEL</t>
        </is>
      </c>
      <c r="L3482" s="188" t="inlineStr">
        <is>
          <t>CFM</t>
        </is>
      </c>
      <c r="M3482" s="440" t="n"/>
    </row>
    <row r="3483" ht="13.35" customHeight="1" s="162">
      <c r="B3483" s="31" t="n"/>
      <c r="C3483" s="31" t="n"/>
      <c r="E3483" s="31" t="n"/>
      <c r="F3483" s="32" t="n"/>
      <c r="G3483" s="33">
        <f>IF(F3483="", "", IF(OR(ISTEXT(H3483),ISTEXT(F3483)),"",H3483/F3483))</f>
        <v/>
      </c>
      <c r="H3483" s="33" t="n"/>
      <c r="I3483" s="33" t="n"/>
      <c r="J3483" s="33">
        <f>IF(I3483="", "", IF(OR(ISTEXT(I3483),ISTEXT($F3483)),"",I3483*$F3483))</f>
        <v/>
      </c>
      <c r="K3483" s="33" t="n"/>
      <c r="L3483" s="33">
        <f>IF(K3483="", "", IF(OR(ISTEXT(K3483),ISTEXT($F3483)),"",K3483*$F3483))</f>
        <v/>
      </c>
      <c r="M3483" s="30">
        <f>IF(OR(H3483="",H3483=0),"",IF(K3483="",IF(J3483="","",IF(OR(ISTEXT(J3483),ISTEXT(H3483)),"",J3483/H3483)),IF(OR(ISTEXT(L3483),ISTEXT(H3483)),"",L3483/H3483)))</f>
        <v/>
      </c>
    </row>
    <row r="3484" ht="13.35" customHeight="1" s="162">
      <c r="B3484" s="188" t="inlineStr">
        <is>
          <t>Remarks</t>
        </is>
      </c>
      <c r="C3484" s="173" t="n"/>
      <c r="D3484" s="154" t="n"/>
      <c r="E3484" s="174" t="n"/>
      <c r="F3484" s="174" t="n"/>
      <c r="G3484" s="174" t="n"/>
      <c r="H3484" s="174" t="n"/>
      <c r="I3484" s="174" t="n"/>
      <c r="J3484" s="174" t="n"/>
      <c r="K3484" s="174" t="n"/>
      <c r="L3484" s="174" t="n"/>
      <c r="M3484" s="173" t="n"/>
    </row>
    <row r="3485" ht="13.35" customHeight="1" s="162">
      <c r="B3485" s="154" t="n"/>
      <c r="C3485" s="174" t="n"/>
      <c r="D3485" s="174" t="n"/>
      <c r="E3485" s="174" t="n"/>
      <c r="F3485" s="174" t="n"/>
      <c r="G3485" s="174" t="n"/>
      <c r="H3485" s="174" t="n"/>
      <c r="I3485" s="174" t="n"/>
      <c r="J3485" s="174" t="n"/>
      <c r="K3485" s="174" t="n"/>
      <c r="L3485" s="174" t="n"/>
      <c r="M3485" s="173" t="n"/>
    </row>
    <row r="3486" ht="13.35" customHeight="1" s="162">
      <c r="B3486" s="154" t="n"/>
      <c r="C3486" s="174" t="n"/>
      <c r="D3486" s="174" t="n"/>
      <c r="E3486" s="174" t="n"/>
      <c r="F3486" s="174" t="n"/>
      <c r="G3486" s="174" t="n"/>
      <c r="H3486" s="174" t="n"/>
      <c r="I3486" s="174" t="n"/>
      <c r="J3486" s="174" t="n"/>
      <c r="K3486" s="174" t="n"/>
      <c r="L3486" s="174" t="n"/>
      <c r="M3486" s="173" t="n"/>
    </row>
    <row r="3487" ht="13.35" customHeight="1" s="162"/>
    <row r="3488" ht="13.35" customHeight="1" s="162">
      <c r="B3488" s="200" t="inlineStr">
        <is>
          <t>System (cont.)</t>
        </is>
      </c>
      <c r="C3488" s="403" t="n"/>
      <c r="D3488" s="209">
        <f>IF('{Equipment Data Entry}'!B40="","",'{Equipment Data Entry}'!B40)</f>
        <v/>
      </c>
      <c r="E3488" s="418" t="n"/>
      <c r="F3488" s="403" t="n"/>
      <c r="G3488" s="200" t="inlineStr">
        <is>
          <t>Service</t>
        </is>
      </c>
      <c r="H3488" s="403" t="n"/>
      <c r="I3488" s="210">
        <f>IF('{Equipment Data Entry}'!C40="","",'{Equipment Data Entry}'!C40)</f>
        <v/>
      </c>
      <c r="J3488" s="418" t="n"/>
      <c r="K3488" s="418" t="n"/>
      <c r="L3488" s="418" t="n"/>
      <c r="M3488" s="403" t="n"/>
    </row>
    <row r="3489" ht="13.35" customHeight="1" s="162">
      <c r="B3489" s="422" t="n"/>
      <c r="C3489" s="423" t="n"/>
      <c r="D3489" s="422" t="n"/>
      <c r="E3489" s="424" t="n"/>
      <c r="F3489" s="423" t="n"/>
      <c r="G3489" s="422" t="n"/>
      <c r="H3489" s="423" t="n"/>
      <c r="I3489" s="422" t="n"/>
      <c r="J3489" s="424" t="n"/>
      <c r="K3489" s="424" t="n"/>
      <c r="L3489" s="424" t="n"/>
      <c r="M3489" s="423" t="n"/>
    </row>
    <row r="3490" ht="13.35" customHeight="1" s="162">
      <c r="B3490" s="188" t="inlineStr">
        <is>
          <t>Supply Air Outlets (cont.)</t>
        </is>
      </c>
      <c r="C3490" s="174" t="n"/>
      <c r="D3490" s="174" t="n"/>
      <c r="E3490" s="174" t="n"/>
      <c r="F3490" s="173" t="n"/>
      <c r="G3490" s="233" t="inlineStr">
        <is>
          <t>Design VEL</t>
        </is>
      </c>
      <c r="H3490" s="194" t="inlineStr">
        <is>
          <t>Design CFM</t>
        </is>
      </c>
      <c r="I3490" s="188" t="inlineStr">
        <is>
          <t>Initial</t>
        </is>
      </c>
      <c r="J3490" s="173" t="n"/>
      <c r="K3490" s="188" t="inlineStr">
        <is>
          <t>Final</t>
        </is>
      </c>
      <c r="L3490" s="173" t="n"/>
      <c r="M3490" s="188" t="inlineStr">
        <is>
          <t>%</t>
        </is>
      </c>
    </row>
    <row r="3491" ht="13.35" customHeight="1" s="162">
      <c r="B3491" s="153" t="inlineStr">
        <is>
          <t>No.</t>
        </is>
      </c>
      <c r="C3491" s="188" t="inlineStr">
        <is>
          <t>Area Served</t>
        </is>
      </c>
      <c r="D3491" s="188" t="inlineStr">
        <is>
          <t>Type</t>
        </is>
      </c>
      <c r="E3491" s="188" t="inlineStr">
        <is>
          <t>Size</t>
        </is>
      </c>
      <c r="F3491" s="188" t="inlineStr">
        <is>
          <t>Ak</t>
        </is>
      </c>
      <c r="G3491" s="440" t="n"/>
      <c r="H3491" s="440" t="n"/>
      <c r="I3491" s="188" t="inlineStr">
        <is>
          <t>VEL</t>
        </is>
      </c>
      <c r="J3491" s="188" t="inlineStr">
        <is>
          <t>CFM</t>
        </is>
      </c>
      <c r="K3491" s="188" t="inlineStr">
        <is>
          <t>VEL</t>
        </is>
      </c>
      <c r="L3491" s="188" t="inlineStr">
        <is>
          <t>CFM</t>
        </is>
      </c>
      <c r="M3491" s="440" t="n"/>
    </row>
    <row r="3492" ht="13.35" customHeight="1" s="162">
      <c r="B3492" s="307" t="n"/>
      <c r="C3492" s="307" t="n"/>
      <c r="E3492" s="307" t="n"/>
      <c r="F3492" s="32" t="n"/>
      <c r="G3492" s="33">
        <f>IF(F3492="", "", IF(OR(ISTEXT(H3492),ISTEXT(F3492)),"",H3492/F3492))</f>
        <v/>
      </c>
      <c r="H3492" s="33" t="n"/>
      <c r="I3492" s="33" t="n"/>
      <c r="J3492" s="33">
        <f>IF(I3492="", "", IF(OR(ISTEXT(I3492),ISTEXT($F3492)),"",I3492*$F3492))</f>
        <v/>
      </c>
      <c r="K3492" s="33" t="n"/>
      <c r="L3492" s="33">
        <f>IF(K3492="", "", IF(OR(ISTEXT(K3492),ISTEXT($F3492)),"",K3492*$F3492))</f>
        <v/>
      </c>
      <c r="M3492" s="30">
        <f>IF(OR(H3492="",H3492=0),"",IF(K3492="",IF(J3492="","",IF(OR(ISTEXT(J3492),ISTEXT(H3492)),"",J3492/H3492)),IF(OR(ISTEXT(L3492),ISTEXT(H3492)),"",L3492/H3492)))</f>
        <v/>
      </c>
    </row>
    <row r="3493" ht="13.35" customHeight="1" s="162">
      <c r="B3493" s="307" t="n"/>
      <c r="C3493" s="307" t="n"/>
      <c r="E3493" s="307" t="n"/>
      <c r="F3493" s="32" t="n"/>
      <c r="G3493" s="33">
        <f>IF(F3493="", "", IF(OR(ISTEXT(H3493),ISTEXT(F3493)),"",H3493/F3493))</f>
        <v/>
      </c>
      <c r="H3493" s="33" t="n"/>
      <c r="I3493" s="33" t="n"/>
      <c r="J3493" s="33">
        <f>IF(I3493="", "", IF(OR(ISTEXT(I3493),ISTEXT($F3493)),"",I3493*$F3493))</f>
        <v/>
      </c>
      <c r="K3493" s="33" t="n"/>
      <c r="L3493" s="33">
        <f>IF(K3493="", "", IF(OR(ISTEXT(K3493),ISTEXT($F3493)),"",K3493*$F3493))</f>
        <v/>
      </c>
      <c r="M3493" s="30">
        <f>IF(OR(H3493="",H3493=0),"",IF(K3493="",IF(J3493="","",IF(OR(ISTEXT(J3493),ISTEXT(H3493)),"",J3493/H3493)),IF(OR(ISTEXT(L3493),ISTEXT(H3493)),"",L3493/H3493)))</f>
        <v/>
      </c>
    </row>
    <row r="3494" ht="13.35" customHeight="1" s="162">
      <c r="B3494" s="307" t="n"/>
      <c r="C3494" s="307" t="n"/>
      <c r="E3494" s="307" t="n"/>
      <c r="F3494" s="32" t="n"/>
      <c r="G3494" s="33">
        <f>IF(F3494="", "", IF(OR(ISTEXT(H3494),ISTEXT(F3494)),"",H3494/F3494))</f>
        <v/>
      </c>
      <c r="H3494" s="33" t="n"/>
      <c r="I3494" s="33" t="n"/>
      <c r="J3494" s="33">
        <f>IF(I3494="", "", IF(OR(ISTEXT(I3494),ISTEXT($F3494)),"",I3494*$F3494))</f>
        <v/>
      </c>
      <c r="K3494" s="33" t="n"/>
      <c r="L3494" s="33">
        <f>IF(K3494="", "", IF(OR(ISTEXT(K3494),ISTEXT($F3494)),"",K3494*$F3494))</f>
        <v/>
      </c>
      <c r="M3494" s="30">
        <f>IF(OR(H3494="",H3494=0),"",IF(K3494="",IF(J3494="","",IF(OR(ISTEXT(J3494),ISTEXT(H3494)),"",J3494/H3494)),IF(OR(ISTEXT(L3494),ISTEXT(H3494)),"",L3494/H3494)))</f>
        <v/>
      </c>
    </row>
    <row r="3495" ht="13.35" customHeight="1" s="162">
      <c r="B3495" s="307" t="n"/>
      <c r="C3495" s="307" t="n"/>
      <c r="E3495" s="307" t="n"/>
      <c r="F3495" s="32" t="n"/>
      <c r="G3495" s="33">
        <f>IF(F3495="", "", IF(OR(ISTEXT(H3495),ISTEXT(F3495)),"",H3495/F3495))</f>
        <v/>
      </c>
      <c r="H3495" s="33" t="n"/>
      <c r="I3495" s="33" t="n"/>
      <c r="J3495" s="33">
        <f>IF(I3495="", "", IF(OR(ISTEXT(I3495),ISTEXT($F3495)),"",I3495*$F3495))</f>
        <v/>
      </c>
      <c r="K3495" s="33" t="n"/>
      <c r="L3495" s="33">
        <f>IF(K3495="", "", IF(OR(ISTEXT(K3495),ISTEXT($F3495)),"",K3495*$F3495))</f>
        <v/>
      </c>
      <c r="M3495" s="30">
        <f>IF(OR(H3495="",H3495=0),"",IF(K3495="",IF(J3495="","",IF(OR(ISTEXT(J3495),ISTEXT(H3495)),"",J3495/H3495)),IF(OR(ISTEXT(L3495),ISTEXT(H3495)),"",L3495/H3495)))</f>
        <v/>
      </c>
    </row>
    <row r="3496" ht="13.35" customHeight="1" s="162">
      <c r="B3496" s="307" t="n"/>
      <c r="C3496" s="307" t="n"/>
      <c r="E3496" s="307" t="n"/>
      <c r="F3496" s="32" t="n"/>
      <c r="G3496" s="33">
        <f>IF(F3496="", "", IF(OR(ISTEXT(H3496),ISTEXT(F3496)),"",H3496/F3496))</f>
        <v/>
      </c>
      <c r="H3496" s="33" t="n"/>
      <c r="I3496" s="33" t="n"/>
      <c r="J3496" s="33">
        <f>IF(I3496="", "", IF(OR(ISTEXT(I3496),ISTEXT($F3496)),"",I3496*$F3496))</f>
        <v/>
      </c>
      <c r="K3496" s="33" t="n"/>
      <c r="L3496" s="33">
        <f>IF(K3496="", "", IF(OR(ISTEXT(K3496),ISTEXT($F3496)),"",K3496*$F3496))</f>
        <v/>
      </c>
      <c r="M3496" s="30">
        <f>IF(OR(H3496="",H3496=0),"",IF(K3496="",IF(J3496="","",IF(OR(ISTEXT(J3496),ISTEXT(H3496)),"",J3496/H3496)),IF(OR(ISTEXT(L3496),ISTEXT(H3496)),"",L3496/H3496)))</f>
        <v/>
      </c>
    </row>
    <row r="3497" ht="13.35" customHeight="1" s="162">
      <c r="B3497" s="307" t="n"/>
      <c r="C3497" s="307" t="n"/>
      <c r="E3497" s="307" t="n"/>
      <c r="F3497" s="32" t="n"/>
      <c r="G3497" s="33">
        <f>IF(F3497="", "", IF(OR(ISTEXT(H3497),ISTEXT(F3497)),"",H3497/F3497))</f>
        <v/>
      </c>
      <c r="H3497" s="33" t="n"/>
      <c r="I3497" s="33" t="n"/>
      <c r="J3497" s="33">
        <f>IF(I3497="", "", IF(OR(ISTEXT(I3497),ISTEXT($F3497)),"",I3497*$F3497))</f>
        <v/>
      </c>
      <c r="K3497" s="33" t="n"/>
      <c r="L3497" s="33">
        <f>IF(K3497="", "", IF(OR(ISTEXT(K3497),ISTEXT($F3497)),"",K3497*$F3497))</f>
        <v/>
      </c>
      <c r="M3497" s="30">
        <f>IF(OR(H3497="",H3497=0),"",IF(K3497="",IF(J3497="","",IF(OR(ISTEXT(J3497),ISTEXT(H3497)),"",J3497/H3497)),IF(OR(ISTEXT(L3497),ISTEXT(H3497)),"",L3497/H3497)))</f>
        <v/>
      </c>
    </row>
    <row r="3498" ht="13.35" customHeight="1" s="162">
      <c r="B3498" s="307" t="n"/>
      <c r="C3498" s="307" t="n"/>
      <c r="E3498" s="307" t="n"/>
      <c r="F3498" s="32" t="n"/>
      <c r="G3498" s="33">
        <f>IF(F3498="", "", IF(OR(ISTEXT(H3498),ISTEXT(F3498)),"",H3498/F3498))</f>
        <v/>
      </c>
      <c r="H3498" s="33" t="n"/>
      <c r="I3498" s="33" t="n"/>
      <c r="J3498" s="33">
        <f>IF(I3498="", "", IF(OR(ISTEXT(I3498),ISTEXT($F3498)),"",I3498*$F3498))</f>
        <v/>
      </c>
      <c r="K3498" s="33" t="n"/>
      <c r="L3498" s="33">
        <f>IF(K3498="", "", IF(OR(ISTEXT(K3498),ISTEXT($F3498)),"",K3498*$F3498))</f>
        <v/>
      </c>
      <c r="M3498" s="30">
        <f>IF(OR(H3498="",H3498=0),"",IF(K3498="",IF(J3498="","",IF(OR(ISTEXT(J3498),ISTEXT(H3498)),"",J3498/H3498)),IF(OR(ISTEXT(L3498),ISTEXT(H3498)),"",L3498/H3498)))</f>
        <v/>
      </c>
    </row>
    <row r="3499" ht="13.35" customHeight="1" s="162">
      <c r="B3499" s="307" t="n"/>
      <c r="C3499" s="307" t="n"/>
      <c r="E3499" s="307" t="n"/>
      <c r="F3499" s="32" t="n"/>
      <c r="G3499" s="33">
        <f>IF(F3499="", "", IF(OR(ISTEXT(H3499),ISTEXT(F3499)),"",H3499/F3499))</f>
        <v/>
      </c>
      <c r="H3499" s="33" t="n"/>
      <c r="I3499" s="33" t="n"/>
      <c r="J3499" s="33">
        <f>IF(I3499="", "", IF(OR(ISTEXT(I3499),ISTEXT($F3499)),"",I3499*$F3499))</f>
        <v/>
      </c>
      <c r="K3499" s="33" t="n"/>
      <c r="L3499" s="33">
        <f>IF(K3499="", "", IF(OR(ISTEXT(K3499),ISTEXT($F3499)),"",K3499*$F3499))</f>
        <v/>
      </c>
      <c r="M3499" s="30">
        <f>IF(OR(H3499="",H3499=0),"",IF(K3499="",IF(J3499="","",IF(OR(ISTEXT(J3499),ISTEXT(H3499)),"",J3499/H3499)),IF(OR(ISTEXT(L3499),ISTEXT(H3499)),"",L3499/H3499)))</f>
        <v/>
      </c>
    </row>
    <row r="3500" ht="13.35" customHeight="1" s="162">
      <c r="B3500" s="307" t="n"/>
      <c r="C3500" s="307" t="n"/>
      <c r="E3500" s="307" t="n"/>
      <c r="F3500" s="32" t="n"/>
      <c r="G3500" s="33">
        <f>IF(F3500="", "", IF(OR(ISTEXT(H3500),ISTEXT(F3500)),"",H3500/F3500))</f>
        <v/>
      </c>
      <c r="H3500" s="33" t="n"/>
      <c r="I3500" s="33" t="n"/>
      <c r="J3500" s="33">
        <f>IF(I3500="", "", IF(OR(ISTEXT(I3500),ISTEXT($F3500)),"",I3500*$F3500))</f>
        <v/>
      </c>
      <c r="K3500" s="33" t="n"/>
      <c r="L3500" s="33">
        <f>IF(K3500="", "", IF(OR(ISTEXT(K3500),ISTEXT($F3500)),"",K3500*$F3500))</f>
        <v/>
      </c>
      <c r="M3500" s="30">
        <f>IF(OR(H3500="",H3500=0),"",IF(K3500="",IF(J3500="","",IF(OR(ISTEXT(J3500),ISTEXT(H3500)),"",J3500/H3500)),IF(OR(ISTEXT(L3500),ISTEXT(H3500)),"",L3500/H3500)))</f>
        <v/>
      </c>
    </row>
    <row r="3501" ht="13.35" customHeight="1" s="162">
      <c r="B3501" s="307" t="n"/>
      <c r="C3501" s="307" t="n"/>
      <c r="E3501" s="307" t="n"/>
      <c r="F3501" s="32" t="n"/>
      <c r="G3501" s="33">
        <f>IF(F3501="", "", IF(OR(ISTEXT(H3501),ISTEXT(F3501)),"",H3501/F3501))</f>
        <v/>
      </c>
      <c r="H3501" s="33" t="n"/>
      <c r="I3501" s="33" t="n"/>
      <c r="J3501" s="33">
        <f>IF(I3501="", "", IF(OR(ISTEXT(I3501),ISTEXT($F3501)),"",I3501*$F3501))</f>
        <v/>
      </c>
      <c r="K3501" s="33" t="n"/>
      <c r="L3501" s="33">
        <f>IF(K3501="", "", IF(OR(ISTEXT(K3501),ISTEXT($F3501)),"",K3501*$F3501))</f>
        <v/>
      </c>
      <c r="M3501" s="30">
        <f>IF(OR(H3501="",H3501=0),"",IF(K3501="",IF(J3501="","",IF(OR(ISTEXT(J3501),ISTEXT(H3501)),"",J3501/H3501)),IF(OR(ISTEXT(L3501),ISTEXT(H3501)),"",L3501/H3501)))</f>
        <v/>
      </c>
    </row>
    <row r="3502" ht="13.35" customHeight="1" s="162">
      <c r="B3502" s="307" t="n"/>
      <c r="C3502" s="307" t="n"/>
      <c r="E3502" s="307" t="n"/>
      <c r="F3502" s="32" t="n"/>
      <c r="G3502" s="33">
        <f>IF(F3502="", "", IF(OR(ISTEXT(H3502),ISTEXT(F3502)),"",H3502/F3502))</f>
        <v/>
      </c>
      <c r="H3502" s="33" t="n"/>
      <c r="I3502" s="33" t="n"/>
      <c r="J3502" s="33">
        <f>IF(I3502="", "", IF(OR(ISTEXT(I3502),ISTEXT($F3502)),"",I3502*$F3502))</f>
        <v/>
      </c>
      <c r="K3502" s="33" t="n"/>
      <c r="L3502" s="33">
        <f>IF(K3502="", "", IF(OR(ISTEXT(K3502),ISTEXT($F3502)),"",K3502*$F3502))</f>
        <v/>
      </c>
      <c r="M3502" s="30">
        <f>IF(OR(H3502="",H3502=0),"",IF(K3502="",IF(J3502="","",IF(OR(ISTEXT(J3502),ISTEXT(H3502)),"",J3502/H3502)),IF(OR(ISTEXT(L3502),ISTEXT(H3502)),"",L3502/H3502)))</f>
        <v/>
      </c>
    </row>
    <row r="3503" ht="13.35" customHeight="1" s="162">
      <c r="B3503" s="307" t="n"/>
      <c r="C3503" s="307" t="n"/>
      <c r="E3503" s="307" t="n"/>
      <c r="F3503" s="32" t="n"/>
      <c r="G3503" s="33">
        <f>IF(F3503="", "", IF(OR(ISTEXT(H3503),ISTEXT(F3503)),"",H3503/F3503))</f>
        <v/>
      </c>
      <c r="H3503" s="33" t="n"/>
      <c r="I3503" s="33" t="n"/>
      <c r="J3503" s="33">
        <f>IF(I3503="", "", IF(OR(ISTEXT(I3503),ISTEXT($F3503)),"",I3503*$F3503))</f>
        <v/>
      </c>
      <c r="K3503" s="33" t="n"/>
      <c r="L3503" s="33">
        <f>IF(K3503="", "", IF(OR(ISTEXT(K3503),ISTEXT($F3503)),"",K3503*$F3503))</f>
        <v/>
      </c>
      <c r="M3503" s="30">
        <f>IF(OR(H3503="",H3503=0),"",IF(K3503="",IF(J3503="","",IF(OR(ISTEXT(J3503),ISTEXT(H3503)),"",J3503/H3503)),IF(OR(ISTEXT(L3503),ISTEXT(H3503)),"",L3503/H3503)))</f>
        <v/>
      </c>
    </row>
    <row r="3504" ht="13.35" customHeight="1" s="162">
      <c r="B3504" s="307" t="n"/>
      <c r="C3504" s="307" t="n"/>
      <c r="E3504" s="307" t="n"/>
      <c r="F3504" s="32" t="n"/>
      <c r="G3504" s="33">
        <f>IF(F3504="", "", IF(OR(ISTEXT(H3504),ISTEXT(F3504)),"",H3504/F3504))</f>
        <v/>
      </c>
      <c r="H3504" s="33" t="n"/>
      <c r="I3504" s="33" t="n"/>
      <c r="J3504" s="33">
        <f>IF(I3504="", "", IF(OR(ISTEXT(I3504),ISTEXT($F3504)),"",I3504*$F3504))</f>
        <v/>
      </c>
      <c r="K3504" s="33" t="n"/>
      <c r="L3504" s="33">
        <f>IF(K3504="", "", IF(OR(ISTEXT(K3504),ISTEXT($F3504)),"",K3504*$F3504))</f>
        <v/>
      </c>
      <c r="M3504" s="30">
        <f>IF(OR(H3504="",H3504=0),"",IF(K3504="",IF(J3504="","",IF(OR(ISTEXT(J3504),ISTEXT(H3504)),"",J3504/H3504)),IF(OR(ISTEXT(L3504),ISTEXT(H3504)),"",L3504/H3504)))</f>
        <v/>
      </c>
    </row>
    <row r="3505" ht="13.35" customHeight="1" s="162">
      <c r="B3505" s="307" t="n"/>
      <c r="C3505" s="307" t="n"/>
      <c r="E3505" s="307" t="n"/>
      <c r="F3505" s="32" t="n"/>
      <c r="G3505" s="33">
        <f>IF(F3505="", "", IF(OR(ISTEXT(H3505),ISTEXT(F3505)),"",H3505/F3505))</f>
        <v/>
      </c>
      <c r="H3505" s="33" t="n"/>
      <c r="I3505" s="33" t="n"/>
      <c r="J3505" s="33">
        <f>IF(I3505="", "", IF(OR(ISTEXT(I3505),ISTEXT($F3505)),"",I3505*$F3505))</f>
        <v/>
      </c>
      <c r="K3505" s="33" t="n"/>
      <c r="L3505" s="33">
        <f>IF(K3505="", "", IF(OR(ISTEXT(K3505),ISTEXT($F3505)),"",K3505*$F3505))</f>
        <v/>
      </c>
      <c r="M3505" s="30">
        <f>IF(OR(H3505="",H3505=0),"",IF(K3505="",IF(J3505="","",IF(OR(ISTEXT(J3505),ISTEXT(H3505)),"",J3505/H3505)),IF(OR(ISTEXT(L3505),ISTEXT(H3505)),"",L3505/H3505)))</f>
        <v/>
      </c>
    </row>
    <row r="3506" ht="13.35" customHeight="1" s="162">
      <c r="B3506" s="307" t="n"/>
      <c r="C3506" s="307" t="n"/>
      <c r="E3506" s="307" t="n"/>
      <c r="F3506" s="32" t="n"/>
      <c r="G3506" s="33">
        <f>IF(F3506="", "", IF(OR(ISTEXT(H3506),ISTEXT(F3506)),"",H3506/F3506))</f>
        <v/>
      </c>
      <c r="H3506" s="33" t="n"/>
      <c r="I3506" s="33" t="n"/>
      <c r="J3506" s="33">
        <f>IF(I3506="", "", IF(OR(ISTEXT(I3506),ISTEXT($F3506)),"",I3506*$F3506))</f>
        <v/>
      </c>
      <c r="K3506" s="33" t="n"/>
      <c r="L3506" s="33">
        <f>IF(K3506="", "", IF(OR(ISTEXT(K3506),ISTEXT($F3506)),"",K3506*$F3506))</f>
        <v/>
      </c>
      <c r="M3506" s="30">
        <f>IF(OR(H3506="",H3506=0),"",IF(K3506="",IF(J3506="","",IF(OR(ISTEXT(J3506),ISTEXT(H3506)),"",J3506/H3506)),IF(OR(ISTEXT(L3506),ISTEXT(H3506)),"",L3506/H3506)))</f>
        <v/>
      </c>
    </row>
    <row r="3507" ht="13.35" customHeight="1" s="162">
      <c r="B3507" s="307" t="n"/>
      <c r="C3507" s="307" t="n"/>
      <c r="E3507" s="307" t="n"/>
      <c r="F3507" s="32" t="n"/>
      <c r="G3507" s="33">
        <f>IF(F3507="", "", IF(OR(ISTEXT(H3507),ISTEXT(F3507)),"",H3507/F3507))</f>
        <v/>
      </c>
      <c r="H3507" s="33" t="n"/>
      <c r="I3507" s="33" t="n"/>
      <c r="J3507" s="33">
        <f>IF(I3507="", "", IF(OR(ISTEXT(I3507),ISTEXT($F3507)),"",I3507*$F3507))</f>
        <v/>
      </c>
      <c r="K3507" s="33" t="n"/>
      <c r="L3507" s="33">
        <f>IF(K3507="", "", IF(OR(ISTEXT(K3507),ISTEXT($F3507)),"",K3507*$F3507))</f>
        <v/>
      </c>
      <c r="M3507" s="30">
        <f>IF(OR(H3507="",H3507=0),"",IF(K3507="",IF(J3507="","",IF(OR(ISTEXT(J3507),ISTEXT(H3507)),"",J3507/H3507)),IF(OR(ISTEXT(L3507),ISTEXT(H3507)),"",L3507/H3507)))</f>
        <v/>
      </c>
    </row>
    <row r="3508" ht="13.35" customHeight="1" s="162">
      <c r="B3508" s="307" t="n"/>
      <c r="C3508" s="307" t="n"/>
      <c r="E3508" s="307" t="n"/>
      <c r="F3508" s="32" t="n"/>
      <c r="G3508" s="33">
        <f>IF(F3508="", "", IF(OR(ISTEXT(H3508),ISTEXT(F3508)),"",H3508/F3508))</f>
        <v/>
      </c>
      <c r="H3508" s="33" t="n"/>
      <c r="I3508" s="33" t="n"/>
      <c r="J3508" s="33">
        <f>IF(I3508="", "", IF(OR(ISTEXT(I3508),ISTEXT($F3508)),"",I3508*$F3508))</f>
        <v/>
      </c>
      <c r="K3508" s="33" t="n"/>
      <c r="L3508" s="33">
        <f>IF(K3508="", "", IF(OR(ISTEXT(K3508),ISTEXT($F3508)),"",K3508*$F3508))</f>
        <v/>
      </c>
      <c r="M3508" s="30">
        <f>IF(OR(H3508="",H3508=0),"",IF(K3508="",IF(J3508="","",IF(OR(ISTEXT(J3508),ISTEXT(H3508)),"",J3508/H3508)),IF(OR(ISTEXT(L3508),ISTEXT(H3508)),"",L3508/H3508)))</f>
        <v/>
      </c>
    </row>
    <row r="3509" ht="13.35" customHeight="1" s="162">
      <c r="B3509" s="307" t="n"/>
      <c r="C3509" s="307" t="n"/>
      <c r="E3509" s="307" t="n"/>
      <c r="F3509" s="32" t="n"/>
      <c r="G3509" s="33">
        <f>IF(F3509="", "", IF(OR(ISTEXT(H3509),ISTEXT(F3509)),"",H3509/F3509))</f>
        <v/>
      </c>
      <c r="H3509" s="33" t="n"/>
      <c r="I3509" s="33" t="n"/>
      <c r="J3509" s="33">
        <f>IF(I3509="", "", IF(OR(ISTEXT(I3509),ISTEXT($F3509)),"",I3509*$F3509))</f>
        <v/>
      </c>
      <c r="K3509" s="33" t="n"/>
      <c r="L3509" s="33">
        <f>IF(K3509="", "", IF(OR(ISTEXT(K3509),ISTEXT($F3509)),"",K3509*$F3509))</f>
        <v/>
      </c>
      <c r="M3509" s="30">
        <f>IF(OR(H3509="",H3509=0),"",IF(K3509="",IF(J3509="","",IF(OR(ISTEXT(J3509),ISTEXT(H3509)),"",J3509/H3509)),IF(OR(ISTEXT(L3509),ISTEXT(H3509)),"",L3509/H3509)))</f>
        <v/>
      </c>
    </row>
    <row r="3510" ht="13.35" customHeight="1" s="162">
      <c r="B3510" s="307" t="n"/>
      <c r="C3510" s="307" t="n"/>
      <c r="E3510" s="307" t="n"/>
      <c r="F3510" s="32" t="n"/>
      <c r="G3510" s="33">
        <f>IF(F3510="", "", IF(OR(ISTEXT(H3510),ISTEXT(F3510)),"",H3510/F3510))</f>
        <v/>
      </c>
      <c r="H3510" s="33" t="n"/>
      <c r="I3510" s="33" t="n"/>
      <c r="J3510" s="33">
        <f>IF(I3510="", "", IF(OR(ISTEXT(I3510),ISTEXT($F3510)),"",I3510*$F3510))</f>
        <v/>
      </c>
      <c r="K3510" s="33" t="n"/>
      <c r="L3510" s="33">
        <f>IF(K3510="", "", IF(OR(ISTEXT(K3510),ISTEXT($F3510)),"",K3510*$F3510))</f>
        <v/>
      </c>
      <c r="M3510" s="30">
        <f>IF(OR(H3510="",H3510=0),"",IF(K3510="",IF(J3510="","",IF(OR(ISTEXT(J3510),ISTEXT(H3510)),"",J3510/H3510)),IF(OR(ISTEXT(L3510),ISTEXT(H3510)),"",L3510/H3510)))</f>
        <v/>
      </c>
    </row>
    <row r="3511" ht="13.35" customHeight="1" s="162">
      <c r="B3511" s="307" t="n"/>
      <c r="C3511" s="307" t="n"/>
      <c r="E3511" s="307" t="n"/>
      <c r="F3511" s="32" t="n"/>
      <c r="G3511" s="33">
        <f>IF(F3511="", "", IF(OR(ISTEXT(H3511),ISTEXT(F3511)),"",H3511/F3511))</f>
        <v/>
      </c>
      <c r="H3511" s="33" t="n"/>
      <c r="I3511" s="33" t="n"/>
      <c r="J3511" s="33">
        <f>IF(I3511="", "", IF(OR(ISTEXT(I3511),ISTEXT($F3511)),"",I3511*$F3511))</f>
        <v/>
      </c>
      <c r="K3511" s="33" t="n"/>
      <c r="L3511" s="33">
        <f>IF(K3511="", "", IF(OR(ISTEXT(K3511),ISTEXT($F3511)),"",K3511*$F3511))</f>
        <v/>
      </c>
      <c r="M3511" s="30">
        <f>IF(OR(H3511="",H3511=0),"",IF(K3511="",IF(J3511="","",IF(OR(ISTEXT(J3511),ISTEXT(H3511)),"",J3511/H3511)),IF(OR(ISTEXT(L3511),ISTEXT(H3511)),"",L3511/H3511)))</f>
        <v/>
      </c>
    </row>
    <row r="3512" ht="13.35" customHeight="1" s="162">
      <c r="B3512" s="307" t="n"/>
      <c r="C3512" s="307" t="n"/>
      <c r="E3512" s="307" t="n"/>
      <c r="F3512" s="32" t="n"/>
      <c r="G3512" s="33">
        <f>IF(F3512="", "", IF(OR(ISTEXT(H3512),ISTEXT(F3512)),"",H3512/F3512))</f>
        <v/>
      </c>
      <c r="H3512" s="33" t="n"/>
      <c r="I3512" s="33" t="n"/>
      <c r="J3512" s="33">
        <f>IF(I3512="", "", IF(OR(ISTEXT(I3512),ISTEXT($F3512)),"",I3512*$F3512))</f>
        <v/>
      </c>
      <c r="K3512" s="33" t="n"/>
      <c r="L3512" s="33">
        <f>IF(K3512="", "", IF(OR(ISTEXT(K3512),ISTEXT($F3512)),"",K3512*$F3512))</f>
        <v/>
      </c>
      <c r="M3512" s="30">
        <f>IF(OR(H3512="",H3512=0),"",IF(K3512="",IF(J3512="","",IF(OR(ISTEXT(J3512),ISTEXT(H3512)),"",J3512/H3512)),IF(OR(ISTEXT(L3512),ISTEXT(H3512)),"",L3512/H3512)))</f>
        <v/>
      </c>
    </row>
    <row r="3513" ht="13.35" customHeight="1" s="162">
      <c r="B3513" s="307" t="n"/>
      <c r="C3513" s="307" t="n"/>
      <c r="E3513" s="307" t="n"/>
      <c r="F3513" s="32" t="n"/>
      <c r="G3513" s="33">
        <f>IF(F3513="", "", IF(OR(ISTEXT(H3513),ISTEXT(F3513)),"",H3513/F3513))</f>
        <v/>
      </c>
      <c r="H3513" s="33" t="n"/>
      <c r="I3513" s="33" t="n"/>
      <c r="J3513" s="33">
        <f>IF(I3513="", "", IF(OR(ISTEXT(I3513),ISTEXT($F3513)),"",I3513*$F3513))</f>
        <v/>
      </c>
      <c r="K3513" s="33" t="n"/>
      <c r="L3513" s="33">
        <f>IF(K3513="", "", IF(OR(ISTEXT(K3513),ISTEXT($F3513)),"",K3513*$F3513))</f>
        <v/>
      </c>
      <c r="M3513" s="30">
        <f>IF(OR(H3513="",H3513=0),"",IF(K3513="",IF(J3513="","",IF(OR(ISTEXT(J3513),ISTEXT(H3513)),"",J3513/H3513)),IF(OR(ISTEXT(L3513),ISTEXT(H3513)),"",L3513/H3513)))</f>
        <v/>
      </c>
    </row>
    <row r="3514" ht="13.35" customHeight="1" s="162">
      <c r="B3514" s="307" t="n"/>
      <c r="C3514" s="307" t="n"/>
      <c r="E3514" s="307" t="n"/>
      <c r="F3514" s="32" t="n"/>
      <c r="G3514" s="33">
        <f>IF(F3514="", "", IF(OR(ISTEXT(H3514),ISTEXT(F3514)),"",H3514/F3514))</f>
        <v/>
      </c>
      <c r="H3514" s="33" t="n"/>
      <c r="I3514" s="33" t="n"/>
      <c r="J3514" s="33">
        <f>IF(I3514="", "", IF(OR(ISTEXT(I3514),ISTEXT($F3514)),"",I3514*$F3514))</f>
        <v/>
      </c>
      <c r="K3514" s="33" t="n"/>
      <c r="L3514" s="33">
        <f>IF(K3514="", "", IF(OR(ISTEXT(K3514),ISTEXT($F3514)),"",K3514*$F3514))</f>
        <v/>
      </c>
      <c r="M3514" s="30">
        <f>IF(OR(H3514="",H3514=0),"",IF(K3514="",IF(J3514="","",IF(OR(ISTEXT(J3514),ISTEXT(H3514)),"",J3514/H3514)),IF(OR(ISTEXT(L3514),ISTEXT(H3514)),"",L3514/H3514)))</f>
        <v/>
      </c>
    </row>
    <row r="3515" ht="13.35" customHeight="1" s="162">
      <c r="B3515" s="307" t="n"/>
      <c r="C3515" s="307" t="n"/>
      <c r="E3515" s="307" t="n"/>
      <c r="F3515" s="32" t="n"/>
      <c r="G3515" s="33">
        <f>IF(F3515="", "", IF(OR(ISTEXT(H3515),ISTEXT(F3515)),"",H3515/F3515))</f>
        <v/>
      </c>
      <c r="H3515" s="33" t="n"/>
      <c r="I3515" s="33" t="n"/>
      <c r="J3515" s="33">
        <f>IF(I3515="", "", IF(OR(ISTEXT(I3515),ISTEXT($F3515)),"",I3515*$F3515))</f>
        <v/>
      </c>
      <c r="K3515" s="33" t="n"/>
      <c r="L3515" s="33">
        <f>IF(K3515="", "", IF(OR(ISTEXT(K3515),ISTEXT($F3515)),"",K3515*$F3515))</f>
        <v/>
      </c>
      <c r="M3515" s="30">
        <f>IF(OR(H3515="",H3515=0),"",IF(K3515="",IF(J3515="","",IF(OR(ISTEXT(J3515),ISTEXT(H3515)),"",J3515/H3515)),IF(OR(ISTEXT(L3515),ISTEXT(H3515)),"",L3515/H3515)))</f>
        <v/>
      </c>
    </row>
    <row r="3516" ht="13.35" customHeight="1" s="162">
      <c r="B3516" s="307" t="n"/>
      <c r="C3516" s="307" t="n"/>
      <c r="E3516" s="307" t="n"/>
      <c r="F3516" s="32" t="n"/>
      <c r="G3516" s="33">
        <f>IF(F3516="", "", IF(OR(ISTEXT(H3516),ISTEXT(F3516)),"",H3516/F3516))</f>
        <v/>
      </c>
      <c r="H3516" s="33" t="n"/>
      <c r="I3516" s="33" t="n"/>
      <c r="J3516" s="33">
        <f>IF(I3516="", "", IF(OR(ISTEXT(I3516),ISTEXT($F3516)),"",I3516*$F3516))</f>
        <v/>
      </c>
      <c r="K3516" s="33" t="n"/>
      <c r="L3516" s="33">
        <f>IF(K3516="", "", IF(OR(ISTEXT(K3516),ISTEXT($F3516)),"",K3516*$F3516))</f>
        <v/>
      </c>
      <c r="M3516" s="30">
        <f>IF(OR(H3516="",H3516=0),"",IF(K3516="",IF(J3516="","",IF(OR(ISTEXT(J3516),ISTEXT(H3516)),"",J3516/H3516)),IF(OR(ISTEXT(L3516),ISTEXT(H3516)),"",L3516/H3516)))</f>
        <v/>
      </c>
    </row>
    <row r="3517" ht="13.35" customHeight="1" s="162">
      <c r="B3517" s="307" t="n"/>
      <c r="C3517" s="307" t="n"/>
      <c r="E3517" s="307" t="n"/>
      <c r="F3517" s="32" t="n"/>
      <c r="G3517" s="33">
        <f>IF(F3517="", "", IF(OR(ISTEXT(H3517),ISTEXT(F3517)),"",H3517/F3517))</f>
        <v/>
      </c>
      <c r="H3517" s="33" t="n"/>
      <c r="I3517" s="33" t="n"/>
      <c r="J3517" s="33">
        <f>IF(I3517="", "", IF(OR(ISTEXT(I3517),ISTEXT($F3517)),"",I3517*$F3517))</f>
        <v/>
      </c>
      <c r="K3517" s="33" t="n"/>
      <c r="L3517" s="33">
        <f>IF(K3517="", "", IF(OR(ISTEXT(K3517),ISTEXT($F3517)),"",K3517*$F3517))</f>
        <v/>
      </c>
      <c r="M3517" s="30">
        <f>IF(OR(H3517="",H3517=0),"",IF(K3517="",IF(J3517="","",IF(OR(ISTEXT(J3517),ISTEXT(H3517)),"",J3517/H3517)),IF(OR(ISTEXT(L3517),ISTEXT(H3517)),"",L3517/H3517)))</f>
        <v/>
      </c>
    </row>
    <row r="3518" ht="13.35" customHeight="1" s="162">
      <c r="B3518" s="307" t="n"/>
      <c r="C3518" s="307" t="n"/>
      <c r="E3518" s="307" t="n"/>
      <c r="F3518" s="32" t="n"/>
      <c r="G3518" s="33">
        <f>IF(F3518="", "", IF(OR(ISTEXT(H3518),ISTEXT(F3518)),"",H3518/F3518))</f>
        <v/>
      </c>
      <c r="H3518" s="33" t="n"/>
      <c r="I3518" s="33" t="n"/>
      <c r="J3518" s="33">
        <f>IF(I3518="", "", IF(OR(ISTEXT(I3518),ISTEXT($F3518)),"",I3518*$F3518))</f>
        <v/>
      </c>
      <c r="K3518" s="33" t="n"/>
      <c r="L3518" s="33">
        <f>IF(K3518="", "", IF(OR(ISTEXT(K3518),ISTEXT($F3518)),"",K3518*$F3518))</f>
        <v/>
      </c>
      <c r="M3518" s="30">
        <f>IF(OR(H3518="",H3518=0),"",IF(K3518="",IF(J3518="","",IF(OR(ISTEXT(J3518),ISTEXT(H3518)),"",J3518/H3518)),IF(OR(ISTEXT(L3518),ISTEXT(H3518)),"",L3518/H3518)))</f>
        <v/>
      </c>
    </row>
    <row r="3519" ht="13.35" customHeight="1" s="162">
      <c r="B3519" s="307" t="n"/>
      <c r="C3519" s="307" t="n"/>
      <c r="E3519" s="307" t="n"/>
      <c r="F3519" s="32" t="n"/>
      <c r="G3519" s="33">
        <f>IF(F3519="", "", IF(OR(ISTEXT(H3519),ISTEXT(F3519)),"",H3519/F3519))</f>
        <v/>
      </c>
      <c r="H3519" s="33" t="n"/>
      <c r="I3519" s="33" t="n"/>
      <c r="J3519" s="33">
        <f>IF(I3519="", "", IF(OR(ISTEXT(I3519),ISTEXT($F3519)),"",I3519*$F3519))</f>
        <v/>
      </c>
      <c r="K3519" s="33" t="n"/>
      <c r="L3519" s="33">
        <f>IF(K3519="", "", IF(OR(ISTEXT(K3519),ISTEXT($F3519)),"",K3519*$F3519))</f>
        <v/>
      </c>
      <c r="M3519" s="30">
        <f>IF(OR(H3519="",H3519=0),"",IF(K3519="",IF(J3519="","",IF(OR(ISTEXT(J3519),ISTEXT(H3519)),"",J3519/H3519)),IF(OR(ISTEXT(L3519),ISTEXT(H3519)),"",L3519/H3519)))</f>
        <v/>
      </c>
    </row>
    <row r="3520" ht="13.35" customHeight="1" s="162">
      <c r="B3520" s="307" t="n"/>
      <c r="C3520" s="307" t="n"/>
      <c r="E3520" s="307" t="n"/>
      <c r="F3520" s="32" t="n"/>
      <c r="G3520" s="33">
        <f>IF(F3520="", "", IF(OR(ISTEXT(H3520),ISTEXT(F3520)),"",H3520/F3520))</f>
        <v/>
      </c>
      <c r="H3520" s="33" t="n"/>
      <c r="I3520" s="33" t="n"/>
      <c r="J3520" s="33">
        <f>IF(I3520="", "", IF(OR(ISTEXT(I3520),ISTEXT($F3520)),"",I3520*$F3520))</f>
        <v/>
      </c>
      <c r="K3520" s="33" t="n"/>
      <c r="L3520" s="33">
        <f>IF(K3520="", "", IF(OR(ISTEXT(K3520),ISTEXT($F3520)),"",K3520*$F3520))</f>
        <v/>
      </c>
      <c r="M3520" s="30">
        <f>IF(OR(H3520="",H3520=0),"",IF(K3520="",IF(J3520="","",IF(OR(ISTEXT(J3520),ISTEXT(H3520)),"",J3520/H3520)),IF(OR(ISTEXT(L3520),ISTEXT(H3520)),"",L3520/H3520)))</f>
        <v/>
      </c>
    </row>
    <row r="3521" ht="13.35" customHeight="1" s="162">
      <c r="B3521" s="307" t="n"/>
      <c r="C3521" s="307" t="n"/>
      <c r="E3521" s="307" t="n"/>
      <c r="F3521" s="32" t="n"/>
      <c r="G3521" s="33">
        <f>IF(F3521="", "", IF(OR(ISTEXT(H3521),ISTEXT(F3521)),"",H3521/F3521))</f>
        <v/>
      </c>
      <c r="H3521" s="33" t="n"/>
      <c r="I3521" s="33" t="n"/>
      <c r="J3521" s="33">
        <f>IF(I3521="", "", IF(OR(ISTEXT(I3521),ISTEXT($F3521)),"",I3521*$F3521))</f>
        <v/>
      </c>
      <c r="K3521" s="33" t="n"/>
      <c r="L3521" s="33">
        <f>IF(K3521="", "", IF(OR(ISTEXT(K3521),ISTEXT($F3521)),"",K3521*$F3521))</f>
        <v/>
      </c>
      <c r="M3521" s="30">
        <f>IF(OR(H3521="",H3521=0),"",IF(K3521="",IF(J3521="","",IF(OR(ISTEXT(J3521),ISTEXT(H3521)),"",J3521/H3521)),IF(OR(ISTEXT(L3521),ISTEXT(H3521)),"",L3521/H3521)))</f>
        <v/>
      </c>
    </row>
    <row r="3522" ht="13.35" customHeight="1" s="162">
      <c r="B3522" s="307" t="n"/>
      <c r="C3522" s="307" t="n"/>
      <c r="E3522" s="307" t="n"/>
      <c r="F3522" s="32" t="n"/>
      <c r="G3522" s="33">
        <f>IF(F3522="", "", IF(OR(ISTEXT(H3522),ISTEXT(F3522)),"",H3522/F3522))</f>
        <v/>
      </c>
      <c r="H3522" s="33" t="n"/>
      <c r="I3522" s="33" t="n"/>
      <c r="J3522" s="33">
        <f>IF(I3522="", "", IF(OR(ISTEXT(I3522),ISTEXT($F3522)),"",I3522*$F3522))</f>
        <v/>
      </c>
      <c r="K3522" s="33" t="n"/>
      <c r="L3522" s="33">
        <f>IF(K3522="", "", IF(OR(ISTEXT(K3522),ISTEXT($F3522)),"",K3522*$F3522))</f>
        <v/>
      </c>
      <c r="M3522" s="30">
        <f>IF(OR(H3522="",H3522=0),"",IF(K3522="",IF(J3522="","",IF(OR(ISTEXT(J3522),ISTEXT(H3522)),"",J3522/H3522)),IF(OR(ISTEXT(L3522),ISTEXT(H3522)),"",L3522/H3522)))</f>
        <v/>
      </c>
    </row>
    <row r="3523" ht="13.35" customHeight="1" s="162">
      <c r="B3523" s="307" t="n"/>
      <c r="C3523" s="307" t="n"/>
      <c r="E3523" s="307" t="n"/>
      <c r="F3523" s="32" t="n"/>
      <c r="G3523" s="33">
        <f>IF(F3523="", "", IF(OR(ISTEXT(H3523),ISTEXT(F3523)),"",H3523/F3523))</f>
        <v/>
      </c>
      <c r="H3523" s="33" t="n"/>
      <c r="I3523" s="33" t="n"/>
      <c r="J3523" s="33">
        <f>IF(I3523="", "", IF(OR(ISTEXT(I3523),ISTEXT($F3523)),"",I3523*$F3523))</f>
        <v/>
      </c>
      <c r="K3523" s="33" t="n"/>
      <c r="L3523" s="33">
        <f>IF(K3523="", "", IF(OR(ISTEXT(K3523),ISTEXT($F3523)),"",K3523*$F3523))</f>
        <v/>
      </c>
      <c r="M3523" s="30">
        <f>IF(OR(H3523="",H3523=0),"",IF(K3523="",IF(J3523="","",IF(OR(ISTEXT(J3523),ISTEXT(H3523)),"",J3523/H3523)),IF(OR(ISTEXT(L3523),ISTEXT(H3523)),"",L3523/H3523)))</f>
        <v/>
      </c>
    </row>
    <row r="3524" ht="13.35" customHeight="1" s="162">
      <c r="B3524" s="307" t="n"/>
      <c r="C3524" s="307" t="n"/>
      <c r="E3524" s="307" t="n"/>
      <c r="F3524" s="32" t="n"/>
      <c r="G3524" s="33">
        <f>IF(F3524="", "", IF(OR(ISTEXT(H3524),ISTEXT(F3524)),"",H3524/F3524))</f>
        <v/>
      </c>
      <c r="H3524" s="33" t="n"/>
      <c r="I3524" s="33" t="n"/>
      <c r="J3524" s="33">
        <f>IF(I3524="", "", IF(OR(ISTEXT(I3524),ISTEXT($F3524)),"",I3524*$F3524))</f>
        <v/>
      </c>
      <c r="K3524" s="33" t="n"/>
      <c r="L3524" s="33">
        <f>IF(K3524="", "", IF(OR(ISTEXT(K3524),ISTEXT($F3524)),"",K3524*$F3524))</f>
        <v/>
      </c>
      <c r="M3524" s="30">
        <f>IF(OR(H3524="",H3524=0),"",IF(K3524="",IF(J3524="","",IF(OR(ISTEXT(J3524),ISTEXT(H3524)),"",J3524/H3524)),IF(OR(ISTEXT(L3524),ISTEXT(H3524)),"",L3524/H3524)))</f>
        <v/>
      </c>
    </row>
    <row r="3525" ht="13.35" customHeight="1" s="162">
      <c r="B3525" s="307" t="n"/>
      <c r="C3525" s="307" t="n"/>
      <c r="E3525" s="307" t="n"/>
      <c r="F3525" s="32" t="n"/>
      <c r="G3525" s="33">
        <f>IF(F3525="", "", IF(OR(ISTEXT(H3525),ISTEXT(F3525)),"",H3525/F3525))</f>
        <v/>
      </c>
      <c r="H3525" s="33" t="n"/>
      <c r="I3525" s="33" t="n"/>
      <c r="J3525" s="33">
        <f>IF(I3525="", "", IF(OR(ISTEXT(I3525),ISTEXT($F3525)),"",I3525*$F3525))</f>
        <v/>
      </c>
      <c r="K3525" s="33" t="n"/>
      <c r="L3525" s="33">
        <f>IF(K3525="", "", IF(OR(ISTEXT(K3525),ISTEXT($F3525)),"",K3525*$F3525))</f>
        <v/>
      </c>
      <c r="M3525" s="30">
        <f>IF(OR(H3525="",H3525=0),"",IF(K3525="",IF(J3525="","",IF(OR(ISTEXT(J3525),ISTEXT(H3525)),"",J3525/H3525)),IF(OR(ISTEXT(L3525),ISTEXT(H3525)),"",L3525/H3525)))</f>
        <v/>
      </c>
    </row>
    <row r="3526" ht="13.35" customHeight="1" s="162">
      <c r="B3526" s="307" t="n"/>
      <c r="C3526" s="307" t="n"/>
      <c r="E3526" s="307" t="n"/>
      <c r="F3526" s="32" t="n"/>
      <c r="G3526" s="33">
        <f>IF(F3526="", "", IF(OR(ISTEXT(H3526),ISTEXT(F3526)),"",H3526/F3526))</f>
        <v/>
      </c>
      <c r="H3526" s="33" t="n"/>
      <c r="I3526" s="33" t="n"/>
      <c r="J3526" s="33">
        <f>IF(I3526="", "", IF(OR(ISTEXT(I3526),ISTEXT($F3526)),"",I3526*$F3526))</f>
        <v/>
      </c>
      <c r="K3526" s="33" t="n"/>
      <c r="L3526" s="33">
        <f>IF(K3526="", "", IF(OR(ISTEXT(K3526),ISTEXT($F3526)),"",K3526*$F3526))</f>
        <v/>
      </c>
      <c r="M3526" s="30">
        <f>IF(OR(H3526="",H3526=0),"",IF(K3526="",IF(J3526="","",IF(OR(ISTEXT(J3526),ISTEXT(H3526)),"",J3526/H3526)),IF(OR(ISTEXT(L3526),ISTEXT(H3526)),"",L3526/H3526)))</f>
        <v/>
      </c>
    </row>
    <row r="3527" ht="13.35" customHeight="1" s="162">
      <c r="B3527" s="307" t="n"/>
      <c r="C3527" s="307" t="n"/>
      <c r="E3527" s="307" t="n"/>
      <c r="F3527" s="32" t="n"/>
      <c r="G3527" s="33">
        <f>IF(F3527="", "", IF(OR(ISTEXT(H3527),ISTEXT(F3527)),"",H3527/F3527))</f>
        <v/>
      </c>
      <c r="H3527" s="33" t="n"/>
      <c r="I3527" s="33" t="n"/>
      <c r="J3527" s="33">
        <f>IF(I3527="", "", IF(OR(ISTEXT(I3527),ISTEXT($F3527)),"",I3527*$F3527))</f>
        <v/>
      </c>
      <c r="K3527" s="33" t="n"/>
      <c r="L3527" s="33">
        <f>IF(K3527="", "", IF(OR(ISTEXT(K3527),ISTEXT($F3527)),"",K3527*$F3527))</f>
        <v/>
      </c>
      <c r="M3527" s="30">
        <f>IF(OR(H3527="",H3527=0),"",IF(K3527="",IF(J3527="","",IF(OR(ISTEXT(J3527),ISTEXT(H3527)),"",J3527/H3527)),IF(OR(ISTEXT(L3527),ISTEXT(H3527)),"",L3527/H3527)))</f>
        <v/>
      </c>
    </row>
    <row r="3528" ht="13.35" customHeight="1" s="162">
      <c r="B3528" s="307" t="n"/>
      <c r="C3528" s="307" t="n"/>
      <c r="E3528" s="307" t="n"/>
      <c r="F3528" s="32" t="n"/>
      <c r="G3528" s="33">
        <f>IF(F3528="", "", IF(OR(ISTEXT(H3528),ISTEXT(F3528)),"",H3528/F3528))</f>
        <v/>
      </c>
      <c r="H3528" s="33" t="n"/>
      <c r="I3528" s="33" t="n"/>
      <c r="J3528" s="33">
        <f>IF(I3528="", "", IF(OR(ISTEXT(I3528),ISTEXT($F3528)),"",I3528*$F3528))</f>
        <v/>
      </c>
      <c r="K3528" s="33" t="n"/>
      <c r="L3528" s="33">
        <f>IF(K3528="", "", IF(OR(ISTEXT(K3528),ISTEXT($F3528)),"",K3528*$F3528))</f>
        <v/>
      </c>
      <c r="M3528" s="30">
        <f>IF(OR(H3528="",H3528=0),"",IF(K3528="",IF(J3528="","",IF(OR(ISTEXT(J3528),ISTEXT(H3528)),"",J3528/H3528)),IF(OR(ISTEXT(L3528),ISTEXT(H3528)),"",L3528/H3528)))</f>
        <v/>
      </c>
    </row>
    <row r="3529" ht="13.35" customHeight="1" s="162">
      <c r="B3529" s="307" t="n"/>
      <c r="C3529" s="307" t="n"/>
      <c r="E3529" s="307" t="n"/>
      <c r="F3529" s="32" t="n"/>
      <c r="G3529" s="33">
        <f>IF(F3529="", "", IF(OR(ISTEXT(H3529),ISTEXT(F3529)),"",H3529/F3529))</f>
        <v/>
      </c>
      <c r="H3529" s="33" t="n"/>
      <c r="I3529" s="33" t="n"/>
      <c r="J3529" s="33">
        <f>IF(I3529="", "", IF(OR(ISTEXT(I3529),ISTEXT($F3529)),"",I3529*$F3529))</f>
        <v/>
      </c>
      <c r="K3529" s="33" t="n"/>
      <c r="L3529" s="33">
        <f>IF(K3529="", "", IF(OR(ISTEXT(K3529),ISTEXT($F3529)),"",K3529*$F3529))</f>
        <v/>
      </c>
      <c r="M3529" s="30">
        <f>IF(OR(H3529="",H3529=0),"",IF(K3529="",IF(J3529="","",IF(OR(ISTEXT(J3529),ISTEXT(H3529)),"",J3529/H3529)),IF(OR(ISTEXT(L3529),ISTEXT(H3529)),"",L3529/H3529)))</f>
        <v/>
      </c>
    </row>
    <row r="3530" ht="13.35" customHeight="1" s="162">
      <c r="B3530" s="42" t="n"/>
      <c r="C3530" s="231" t="inlineStr">
        <is>
          <t>Subtotal (this page)</t>
        </is>
      </c>
      <c r="D3530" s="159" t="n"/>
      <c r="E3530" s="42" t="n"/>
      <c r="F3530" s="42" t="n"/>
      <c r="G3530" s="43" t="n"/>
      <c r="H3530" s="43">
        <f>IF(SUM(H3492:H3529)=0,"",SUM(H3492:H3529))</f>
        <v/>
      </c>
      <c r="I3530" s="43" t="n"/>
      <c r="J3530" s="43">
        <f>IF(SUM(J3492:J3529)=0,"",SUM(J3492:J3529))</f>
        <v/>
      </c>
      <c r="K3530" s="43" t="n"/>
      <c r="L3530" s="43">
        <f>IF(SUM(L3492:L3529)=0,"",SUM(L3492:L3529))</f>
        <v/>
      </c>
      <c r="M3530" s="35">
        <f>IF(OR(H3530="",H3530=0),"",IF(L3530="",IF(J3530="","",IF(OR(ISTEXT(J3530),ISTEXT(H3530)),"",J3530/H3530)),IF(OR(ISTEXT(L3530),ISTEXT(H3530)),"",L3530/H3530)))</f>
        <v/>
      </c>
    </row>
    <row r="3531" ht="13.35" customHeight="1" s="162">
      <c r="B3531" s="188" t="inlineStr">
        <is>
          <t>Return Air Inlets (cont.)</t>
        </is>
      </c>
      <c r="C3531" s="174" t="n"/>
      <c r="D3531" s="174" t="n"/>
      <c r="E3531" s="174" t="n"/>
      <c r="F3531" s="173" t="n"/>
      <c r="G3531" s="233" t="inlineStr">
        <is>
          <t>Design VEL</t>
        </is>
      </c>
      <c r="H3531" s="194" t="inlineStr">
        <is>
          <t>Design CFM</t>
        </is>
      </c>
      <c r="I3531" s="188" t="inlineStr">
        <is>
          <t>Initial</t>
        </is>
      </c>
      <c r="J3531" s="173" t="n"/>
      <c r="K3531" s="188" t="inlineStr">
        <is>
          <t>Final</t>
        </is>
      </c>
      <c r="L3531" s="173" t="n"/>
      <c r="M3531" s="188" t="inlineStr">
        <is>
          <t>%</t>
        </is>
      </c>
    </row>
    <row r="3532" ht="13.35" customHeight="1" s="162">
      <c r="B3532" s="153" t="inlineStr">
        <is>
          <t>No.</t>
        </is>
      </c>
      <c r="C3532" s="188" t="inlineStr">
        <is>
          <t>Area Served</t>
        </is>
      </c>
      <c r="D3532" s="188" t="inlineStr">
        <is>
          <t>Type</t>
        </is>
      </c>
      <c r="E3532" s="188" t="inlineStr">
        <is>
          <t>Size</t>
        </is>
      </c>
      <c r="F3532" s="188" t="inlineStr">
        <is>
          <t>Ak</t>
        </is>
      </c>
      <c r="G3532" s="440" t="n"/>
      <c r="H3532" s="440" t="n"/>
      <c r="I3532" s="188" t="inlineStr">
        <is>
          <t>VEL</t>
        </is>
      </c>
      <c r="J3532" s="188" t="inlineStr">
        <is>
          <t>CFM</t>
        </is>
      </c>
      <c r="K3532" s="188" t="inlineStr">
        <is>
          <t>VEL</t>
        </is>
      </c>
      <c r="L3532" s="188" t="inlineStr">
        <is>
          <t>CFM</t>
        </is>
      </c>
      <c r="M3532" s="440" t="n"/>
    </row>
    <row r="3533" ht="13.35" customHeight="1" s="162">
      <c r="B3533" s="31" t="n"/>
      <c r="C3533" s="31" t="n"/>
      <c r="E3533" s="31" t="n"/>
      <c r="F3533" s="32" t="n"/>
      <c r="G3533" s="33">
        <f>IF(F3533="", "", IF(OR(ISTEXT(H3533),ISTEXT(F3533)),"",H3533/F3533))</f>
        <v/>
      </c>
      <c r="H3533" s="33" t="n"/>
      <c r="I3533" s="33" t="n"/>
      <c r="J3533" s="33">
        <f>IF(I3533="", "", IF(OR(ISTEXT(I3533),ISTEXT($F3533)),"",I3533*$F3533))</f>
        <v/>
      </c>
      <c r="K3533" s="33" t="n"/>
      <c r="L3533" s="33">
        <f>IF(K3533="", "", IF(OR(ISTEXT(K3533),ISTEXT($F3533)),"",K3533*$F3533))</f>
        <v/>
      </c>
      <c r="M3533" s="30">
        <f>IF(OR(H3533="",H3533=0),"",IF(K3533="",IF(J3533="","",IF(OR(ISTEXT(J3533),ISTEXT(H3533)),"",J3533/H3533)),IF(OR(ISTEXT(L3533),ISTEXT(H3533)),"",L3533/H3533)))</f>
        <v/>
      </c>
    </row>
    <row r="3534" ht="13.35" customHeight="1" s="162">
      <c r="B3534" s="31" t="n"/>
      <c r="C3534" s="31" t="n"/>
      <c r="E3534" s="31" t="n"/>
      <c r="F3534" s="32" t="n"/>
      <c r="G3534" s="33">
        <f>IF(F3534="", "", IF(OR(ISTEXT(H3534),ISTEXT(F3534)),"",H3534/F3534))</f>
        <v/>
      </c>
      <c r="H3534" s="33" t="n"/>
      <c r="I3534" s="33" t="n"/>
      <c r="J3534" s="33">
        <f>IF(I3534="", "", IF(OR(ISTEXT(I3534),ISTEXT($F3534)),"",I3534*$F3534))</f>
        <v/>
      </c>
      <c r="K3534" s="33" t="n"/>
      <c r="L3534" s="33">
        <f>IF(K3534="", "", IF(OR(ISTEXT(K3534),ISTEXT($F3534)),"",K3534*$F3534))</f>
        <v/>
      </c>
      <c r="M3534" s="30">
        <f>IF(OR(H3534="",H3534=0),"",IF(K3534="",IF(J3534="","",IF(OR(ISTEXT(J3534),ISTEXT(H3534)),"",J3534/H3534)),IF(OR(ISTEXT(L3534),ISTEXT(H3534)),"",L3534/H3534)))</f>
        <v/>
      </c>
    </row>
    <row r="3535" ht="13.35" customHeight="1" s="162">
      <c r="B3535" s="31" t="n"/>
      <c r="C3535" s="31" t="n"/>
      <c r="E3535" s="31" t="n"/>
      <c r="F3535" s="32" t="n"/>
      <c r="G3535" s="33">
        <f>IF(F3535="", "", IF(OR(ISTEXT(H3535),ISTEXT(F3535)),"",H3535/F3535))</f>
        <v/>
      </c>
      <c r="H3535" s="33" t="n"/>
      <c r="I3535" s="33" t="n"/>
      <c r="J3535" s="33">
        <f>IF(I3535="", "", IF(OR(ISTEXT(I3535),ISTEXT($F3535)),"",I3535*$F3535))</f>
        <v/>
      </c>
      <c r="K3535" s="33" t="n"/>
      <c r="L3535" s="33">
        <f>IF(K3535="", "", IF(OR(ISTEXT(K3535),ISTEXT($F3535)),"",K3535*$F3535))</f>
        <v/>
      </c>
      <c r="M3535" s="30">
        <f>IF(OR(H3535="",H3535=0),"",IF(K3535="",IF(J3535="","",IF(OR(ISTEXT(J3535),ISTEXT(H3535)),"",J3535/H3535)),IF(OR(ISTEXT(L3535),ISTEXT(H3535)),"",L3535/H3535)))</f>
        <v/>
      </c>
    </row>
    <row r="3536" ht="13.35" customHeight="1" s="162">
      <c r="B3536" s="31" t="n"/>
      <c r="C3536" s="31" t="n"/>
      <c r="E3536" s="31" t="n"/>
      <c r="F3536" s="32" t="n"/>
      <c r="G3536" s="33">
        <f>IF(F3536="", "", IF(OR(ISTEXT(H3536),ISTEXT(F3536)),"",H3536/F3536))</f>
        <v/>
      </c>
      <c r="H3536" s="33" t="n"/>
      <c r="I3536" s="33" t="n"/>
      <c r="J3536" s="33">
        <f>IF(I3536="", "", IF(OR(ISTEXT(I3536),ISTEXT($F3536)),"",I3536*$F3536))</f>
        <v/>
      </c>
      <c r="K3536" s="33" t="n"/>
      <c r="L3536" s="33">
        <f>IF(K3536="", "", IF(OR(ISTEXT(K3536),ISTEXT($F3536)),"",K3536*$F3536))</f>
        <v/>
      </c>
      <c r="M3536" s="30">
        <f>IF(OR(H3536="",H3536=0),"",IF(K3536="",IF(J3536="","",IF(OR(ISTEXT(J3536),ISTEXT(H3536)),"",J3536/H3536)),IF(OR(ISTEXT(L3536),ISTEXT(H3536)),"",L3536/H3536)))</f>
        <v/>
      </c>
    </row>
    <row r="3537" ht="13.35" customHeight="1" s="162">
      <c r="B3537" s="42" t="n"/>
      <c r="C3537" s="231" t="inlineStr">
        <is>
          <t>Subtotal (this page)</t>
        </is>
      </c>
      <c r="D3537" s="159" t="n"/>
      <c r="E3537" s="42" t="n"/>
      <c r="F3537" s="42" t="n"/>
      <c r="G3537" s="43" t="n"/>
      <c r="H3537" s="43">
        <f>IF(SUM(H3533:H3536)=0,"",SUM(H3533:H3536))</f>
        <v/>
      </c>
      <c r="I3537" s="42" t="n"/>
      <c r="J3537" s="43">
        <f>IF(SUM(J3533:J3536)=0,"",SUM(J3533:J3536))</f>
        <v/>
      </c>
      <c r="K3537" s="42" t="n"/>
      <c r="L3537" s="43">
        <f>IF(SUM(L3533:L3536)=0,"",SUM(L3533:L3536))</f>
        <v/>
      </c>
      <c r="M3537" s="35">
        <f>IF(OR(H3537="",H3537=0),"",IF(L3537="",IF(J3537="","",IF(OR(ISTEXT(J3537),ISTEXT(H3537)),"",J3537/H3537)),IF(OR(ISTEXT(L3537),ISTEXT(H3537)),"",L3537/H3537)))</f>
        <v/>
      </c>
    </row>
    <row r="3538" ht="13.35" customHeight="1" s="162">
      <c r="B3538" s="188" t="inlineStr">
        <is>
          <t>Remarks (cont.)</t>
        </is>
      </c>
      <c r="C3538" s="173" t="n"/>
      <c r="D3538" s="154" t="n"/>
      <c r="E3538" s="174" t="n"/>
      <c r="F3538" s="174" t="n"/>
      <c r="G3538" s="174" t="n"/>
      <c r="H3538" s="174" t="n"/>
      <c r="I3538" s="174" t="n"/>
      <c r="J3538" s="174" t="n"/>
      <c r="K3538" s="174" t="n"/>
      <c r="L3538" s="174" t="n"/>
      <c r="M3538" s="173" t="n"/>
    </row>
    <row r="3539" ht="13.35" customHeight="1" s="162">
      <c r="B3539" s="154" t="n"/>
      <c r="C3539" s="174" t="n"/>
      <c r="D3539" s="174" t="n"/>
      <c r="E3539" s="174" t="n"/>
      <c r="F3539" s="174" t="n"/>
      <c r="G3539" s="174" t="n"/>
      <c r="H3539" s="174" t="n"/>
      <c r="I3539" s="174" t="n"/>
      <c r="J3539" s="174" t="n"/>
      <c r="K3539" s="174" t="n"/>
      <c r="L3539" s="174" t="n"/>
      <c r="M3539" s="173" t="n"/>
    </row>
    <row r="3540" ht="13.35" customHeight="1" s="162">
      <c r="B3540" s="200" t="inlineStr">
        <is>
          <t>System</t>
        </is>
      </c>
      <c r="C3540" s="403" t="n"/>
      <c r="D3540" s="209">
        <f>IF('{Equipment Data Entry}'!B41="","",'{Equipment Data Entry}'!B41)</f>
        <v/>
      </c>
      <c r="E3540" s="418" t="n"/>
      <c r="F3540" s="403" t="n"/>
      <c r="G3540" s="200" t="inlineStr">
        <is>
          <t>Service</t>
        </is>
      </c>
      <c r="H3540" s="403" t="n"/>
      <c r="I3540" s="210">
        <f>IF('{Equipment Data Entry}'!C41="","",'{Equipment Data Entry}'!C41)</f>
        <v/>
      </c>
      <c r="J3540" s="418" t="n"/>
      <c r="K3540" s="418" t="n"/>
      <c r="L3540" s="418" t="n"/>
      <c r="M3540" s="403" t="n"/>
    </row>
    <row r="3541" ht="13.35" customHeight="1" s="162">
      <c r="B3541" s="422" t="n"/>
      <c r="C3541" s="423" t="n"/>
      <c r="D3541" s="422" t="n"/>
      <c r="E3541" s="424" t="n"/>
      <c r="F3541" s="423" t="n"/>
      <c r="G3541" s="422" t="n"/>
      <c r="H3541" s="423" t="n"/>
      <c r="I3541" s="422" t="n"/>
      <c r="J3541" s="424" t="n"/>
      <c r="K3541" s="424" t="n"/>
      <c r="L3541" s="424" t="n"/>
      <c r="M3541" s="423" t="n"/>
    </row>
    <row r="3542" ht="13.35" customHeight="1" s="162">
      <c r="B3542" s="425" t="inlineStr">
        <is>
          <t>Drive Type:</t>
        </is>
      </c>
      <c r="D3542" s="426" t="n"/>
      <c r="E3542" s="425" t="inlineStr">
        <is>
          <t>Rotation – Design:</t>
        </is>
      </c>
      <c r="G3542" s="426" t="n"/>
      <c r="I3542" s="425" t="inlineStr">
        <is>
          <t>Actual:</t>
        </is>
      </c>
      <c r="J3542" s="426" t="n"/>
    </row>
    <row r="3543" ht="13.35" customHeight="1" s="162">
      <c r="B3543" s="200" t="inlineStr">
        <is>
          <t>Unit Data</t>
        </is>
      </c>
      <c r="C3543" s="400" t="n"/>
      <c r="D3543" s="400" t="n"/>
      <c r="E3543" s="400" t="n"/>
      <c r="F3543" s="400" t="n"/>
      <c r="G3543" s="401" t="n"/>
      <c r="I3543" s="200" t="inlineStr">
        <is>
          <t>Design and Performance Data</t>
        </is>
      </c>
      <c r="J3543" s="400" t="n"/>
      <c r="K3543" s="400" t="n"/>
      <c r="L3543" s="401" t="n"/>
      <c r="M3543" s="283" t="n"/>
    </row>
    <row r="3544" ht="13.35" customHeight="1" s="162">
      <c r="B3544" s="199" t="inlineStr">
        <is>
          <t>Manufacturer</t>
        </is>
      </c>
      <c r="C3544" s="401" t="n"/>
      <c r="D3544" s="204">
        <f>IF('{Equipment Data Entry}'!E41="","",'{Equipment Data Entry}'!E41)</f>
        <v/>
      </c>
      <c r="E3544" s="400" t="n"/>
      <c r="F3544" s="400" t="n"/>
      <c r="G3544" s="401" t="n"/>
      <c r="I3544" s="199" t="inlineStr">
        <is>
          <t>Design Criteria</t>
        </is>
      </c>
      <c r="J3544" s="401" t="n"/>
      <c r="K3544" s="199" t="inlineStr">
        <is>
          <t>Design</t>
        </is>
      </c>
      <c r="L3544" s="199" t="inlineStr">
        <is>
          <t>Actual</t>
        </is>
      </c>
    </row>
    <row r="3545" ht="13.35" customHeight="1" s="162">
      <c r="B3545" s="199" t="inlineStr">
        <is>
          <t>Model Number</t>
        </is>
      </c>
      <c r="C3545" s="401" t="n"/>
      <c r="D3545" s="204">
        <f>IF('{Equipment Data Entry}'!F41="","",'{Equipment Data Entry}'!F41)</f>
        <v/>
      </c>
      <c r="E3545" s="400" t="n"/>
      <c r="F3545" s="400" t="n"/>
      <c r="G3545" s="401" t="n"/>
      <c r="I3545" s="199" t="inlineStr">
        <is>
          <t>Total Airflow</t>
        </is>
      </c>
      <c r="J3545" s="401" t="n"/>
      <c r="K3545" s="24">
        <f>H3579</f>
        <v/>
      </c>
      <c r="L3545" s="24">
        <f>L3579</f>
        <v/>
      </c>
      <c r="M3545" s="22">
        <f>IF(OR(L3545="",K3545="",K3545=0),"",IF(OR(ISTEXT(L3545),ISTEXT(K3545)),"",L3545/K3545))</f>
        <v/>
      </c>
    </row>
    <row r="3546" ht="13.35" customHeight="1" s="162">
      <c r="B3546" s="199" t="inlineStr">
        <is>
          <t>Serial Number</t>
        </is>
      </c>
      <c r="C3546" s="401" t="n"/>
      <c r="D3546" s="204" t="n"/>
      <c r="E3546" s="400" t="n"/>
      <c r="F3546" s="400" t="n"/>
      <c r="G3546" s="401" t="n"/>
      <c r="I3546" s="199" t="inlineStr">
        <is>
          <t>Outside Airflow</t>
        </is>
      </c>
      <c r="J3546" s="401" t="n"/>
      <c r="K3546" s="24">
        <f>IF(N(H3587)=0,"",H3587)</f>
        <v/>
      </c>
      <c r="L3546" s="24">
        <f>L3587</f>
        <v/>
      </c>
      <c r="M3546" s="22">
        <f>IF(OR(L3546="",K3546="",K3546=0),"",IF(OR(ISTEXT(L3546),ISTEXT(K3546)),"",L3546/K3546))</f>
        <v/>
      </c>
    </row>
    <row r="3547" ht="13.35" customHeight="1" s="162">
      <c r="B3547" s="199" t="inlineStr">
        <is>
          <t>Area Served</t>
        </is>
      </c>
      <c r="C3547" s="401" t="n"/>
      <c r="D3547" s="204">
        <f>I3540</f>
        <v/>
      </c>
      <c r="E3547" s="400" t="n"/>
      <c r="F3547" s="400" t="n"/>
      <c r="G3547" s="401" t="n"/>
      <c r="I3547" s="199" t="inlineStr">
        <is>
          <t>Return Airflow</t>
        </is>
      </c>
      <c r="J3547" s="401" t="n"/>
      <c r="K3547" s="24">
        <f>IF(K3545="","",IF(ISTEXT(K3545),"",K3545-N(K3546)))</f>
        <v/>
      </c>
      <c r="L3547" s="24">
        <f>IF(L3545="","",IF(ISTEXT(L3545),"",L3545-N(L3546)))</f>
        <v/>
      </c>
    </row>
    <row r="3548" ht="13.35" customHeight="1" s="162">
      <c r="B3548" s="199" t="inlineStr">
        <is>
          <t>Location</t>
        </is>
      </c>
      <c r="C3548" s="401" t="n"/>
      <c r="D3548" s="204">
        <f>IF('{Equipment Data Entry}'!D41="","",'{Equipment Data Entry}'!D41)</f>
        <v/>
      </c>
      <c r="E3548" s="400" t="n"/>
      <c r="F3548" s="400" t="n"/>
      <c r="G3548" s="401" t="n"/>
      <c r="I3548" s="199" t="inlineStr">
        <is>
          <t>Unit ESP</t>
        </is>
      </c>
      <c r="J3548" s="401" t="n"/>
      <c r="K3548" s="71">
        <f>IF('{Equipment Data Entry}'!H41="","",'{Equipment Data Entry}'!H41)</f>
        <v/>
      </c>
      <c r="L3548" s="29">
        <f>I3565</f>
        <v/>
      </c>
    </row>
    <row r="3549" ht="13.35" customHeight="1" s="162">
      <c r="I3549" s="199" t="inlineStr">
        <is>
          <t>Fan RPMs</t>
        </is>
      </c>
      <c r="J3549" s="401" t="n"/>
      <c r="K3549" s="24">
        <f>IF('{Equipment Data Entry}'!I41="","",'{Equipment Data Entry}'!I41)</f>
        <v/>
      </c>
      <c r="L3549" s="24">
        <f>IF(L3558="","",L3558)</f>
        <v/>
      </c>
    </row>
    <row r="3550" ht="13.35" customHeight="1" s="162">
      <c r="B3550" s="200" t="inlineStr">
        <is>
          <t>Motor Data</t>
        </is>
      </c>
      <c r="C3550" s="400" t="n"/>
      <c r="D3550" s="400" t="n"/>
      <c r="E3550" s="400" t="n"/>
      <c r="F3550" s="400" t="n"/>
      <c r="G3550" s="401" t="n"/>
      <c r="I3550" s="199" t="inlineStr">
        <is>
          <t>Filter Type/Size/Qty</t>
        </is>
      </c>
      <c r="J3550" s="400" t="n"/>
      <c r="K3550" s="401" t="n"/>
      <c r="L3550" s="24" t="n"/>
      <c r="M3550" s="401" t="n"/>
    </row>
    <row r="3551" ht="13.35" customHeight="1" s="162">
      <c r="B3551" s="199" t="inlineStr">
        <is>
          <t>Manufacturer</t>
        </is>
      </c>
      <c r="C3551" s="401" t="n"/>
      <c r="D3551" s="203" t="n"/>
      <c r="E3551" s="400" t="n"/>
      <c r="F3551" s="400" t="n"/>
      <c r="G3551" s="401" t="n"/>
      <c r="I3551" s="200" t="inlineStr">
        <is>
          <t>Drive Data</t>
        </is>
      </c>
      <c r="J3551" s="400" t="n"/>
      <c r="K3551" s="400" t="n"/>
      <c r="L3551" s="401" t="n"/>
    </row>
    <row r="3552" ht="13.35" customHeight="1" s="162">
      <c r="B3552" s="199" t="inlineStr">
        <is>
          <t>Horsepower</t>
        </is>
      </c>
      <c r="C3552" s="401" t="n"/>
      <c r="D3552" s="28">
        <f>IF('{Equipment Data Entry}'!G41="","",'{Equipment Data Entry}'!G41)</f>
        <v/>
      </c>
      <c r="E3552" s="21" t="inlineStr">
        <is>
          <t>RPM</t>
        </is>
      </c>
      <c r="F3552" s="24" t="n"/>
      <c r="G3552" s="199" t="inlineStr">
        <is>
          <t>SF</t>
        </is>
      </c>
      <c r="I3552" s="199" t="inlineStr">
        <is>
          <t>Motor sheave</t>
        </is>
      </c>
      <c r="J3552" s="400" t="n"/>
      <c r="K3552" s="24">
        <f>IF('{Equipment Data Entry}'!J41="","",'{Equipment Data Entry}'!J41)</f>
        <v/>
      </c>
      <c r="L3552" s="21" t="inlineStr">
        <is>
          <t>Bore</t>
        </is>
      </c>
      <c r="M3552" s="208"/>
    </row>
    <row r="3553" ht="13.35" customHeight="1" s="162">
      <c r="B3553" s="198">
        <f>IF('{Equipment Data Entry}'!N41="","",'{Equipment Data Entry}'!N41)</f>
        <v/>
      </c>
      <c r="C3553" s="198">
        <f>IF('{Equipment Data Entry}'!O41="","",'{Equipment Data Entry}'!O41)</f>
        <v/>
      </c>
      <c r="D3553" s="21" t="inlineStr">
        <is>
          <t>FLA</t>
        </is>
      </c>
      <c r="E3553" s="25" t="n"/>
      <c r="F3553" s="21" t="inlineStr">
        <is>
          <t>Frame</t>
        </is>
      </c>
      <c r="G3553" s="208" t="n"/>
      <c r="I3553" s="199" t="inlineStr">
        <is>
          <t>Fan pulley</t>
        </is>
      </c>
      <c r="J3553" s="400" t="n"/>
      <c r="K3553" s="24">
        <f>IF('{Equipment Data Entry}'!K41="","",'{Equipment Data Entry}'!K41)</f>
        <v/>
      </c>
      <c r="L3553" s="21" t="inlineStr">
        <is>
          <t>Bore</t>
        </is>
      </c>
      <c r="M3553" s="208"/>
    </row>
    <row r="3554" ht="13.35" customHeight="1" s="162">
      <c r="B3554" s="199" t="inlineStr">
        <is>
          <t>Corrected FLA</t>
        </is>
      </c>
      <c r="C3554" s="401" t="n"/>
      <c r="D3554" s="27">
        <f>IF(OR(E3555="",E3553="",B3553=""),"",IF(OR(ISTEXT(B3553),COUNT(E3555:G3555)=0,ISTEXT(E3553)),"",B3553/AVERAGE(E3555:G3555)*E3553))</f>
        <v/>
      </c>
      <c r="E3554" s="199" t="inlineStr">
        <is>
          <t>Estimated BHP</t>
        </is>
      </c>
      <c r="F3554" s="401" t="n"/>
      <c r="G3554" s="27">
        <f>IF(OR(COUNT(E3556:G3556)=0,IF(N(E3557)&gt;0,E3557,N(D3552))=0,IF(N(D3554)&gt;0,D3554,N(E3553))=0),"",IF(N(E3557)&gt;0,E3557,N(D3552))*AVERAGE(E3556:G3556)/IF(N(D3554)&gt;0,D3554,N(E3553)))</f>
        <v/>
      </c>
      <c r="I3554" s="199" t="inlineStr">
        <is>
          <t>Belt(s)</t>
        </is>
      </c>
      <c r="J3554" s="208">
        <f>IF('{Equipment Data Entry}'!L41="","",'{Equipment Data Entry}'!L41)</f>
        <v/>
      </c>
      <c r="K3554" s="199" t="inlineStr">
        <is>
          <t>C to C</t>
        </is>
      </c>
      <c r="L3554" s="64">
        <f>IF('{Equipment Data Entry}'!M41="","",'{Equipment Data Entry}'!M41)</f>
        <v/>
      </c>
    </row>
    <row r="3555" ht="13.35" customHeight="1" s="162">
      <c r="B3555" s="199" t="inlineStr">
        <is>
          <t>Measured Voltage</t>
        </is>
      </c>
      <c r="C3555" s="400" t="n"/>
      <c r="D3555" s="401" t="n"/>
      <c r="E3555" s="24" t="n"/>
      <c r="F3555" s="24" t="n"/>
      <c r="G3555" s="24" t="n"/>
      <c r="I3555" s="199" t="inlineStr">
        <is>
          <t>Final Settings</t>
        </is>
      </c>
      <c r="J3555" s="400" t="n"/>
      <c r="K3555" s="401" t="n"/>
      <c r="L3555" s="24" t="n"/>
      <c r="M3555" s="401" t="n"/>
    </row>
    <row r="3556" ht="13.35" customHeight="1" s="162">
      <c r="B3556" s="199" t="inlineStr">
        <is>
          <t>Measured Amperage</t>
        </is>
      </c>
      <c r="C3556" s="400" t="n"/>
      <c r="D3556" s="401" t="n"/>
      <c r="E3556" s="25" t="n"/>
      <c r="F3556" s="25" t="n"/>
      <c r="G3556" s="25" t="n"/>
      <c r="I3556" s="205" t="inlineStr">
        <is>
          <t>RPM Data</t>
        </is>
      </c>
      <c r="J3556" s="401" t="n"/>
      <c r="K3556" s="205" t="inlineStr">
        <is>
          <t>Initial</t>
        </is>
      </c>
      <c r="L3556" s="205" t="inlineStr">
        <is>
          <t>Final</t>
        </is>
      </c>
    </row>
    <row r="3557" ht="13.35" customHeight="1" s="162">
      <c r="B3557" s="199" t="inlineStr">
        <is>
          <t>Motor HP (nameplate)</t>
        </is>
      </c>
      <c r="C3557" s="400"/>
      <c r="D3557" s="401"/>
      <c r="E3557" s="24"/>
      <c r="F3557" s="24"/>
      <c r="G3557" s="24"/>
      <c r="I3557" s="199" t="inlineStr">
        <is>
          <t>Motor RPM</t>
        </is>
      </c>
      <c r="J3557" s="401" t="n"/>
      <c r="K3557" s="24" t="n"/>
      <c r="L3557" s="24" t="n"/>
    </row>
    <row r="3558" ht="13.35" customHeight="1" s="162">
      <c r="B3558" s="200" t="inlineStr">
        <is>
          <t>Static Pressure Profile (in. w.g.)</t>
        </is>
      </c>
      <c r="C3558" s="400" t="n"/>
      <c r="D3558" s="400" t="n"/>
      <c r="E3558" s="400" t="n"/>
      <c r="F3558" s="400" t="n"/>
      <c r="G3558" s="401" t="n"/>
      <c r="I3558" s="199" t="inlineStr">
        <is>
          <t>Fan RPM</t>
        </is>
      </c>
      <c r="J3558" s="401" t="n"/>
      <c r="K3558" s="24" t="n"/>
      <c r="L3558" s="24" t="n"/>
    </row>
    <row r="3559" ht="13.35" customHeight="1" s="162">
      <c r="B3559" s="490">
        <f>IFERROR(INDEX('{Dropdowns}'!$AI$2:$AO$7,MATCH($D$3562,'{Dropdowns}'!$AH$2:$AH$7,0),1),"")</f>
        <v/>
      </c>
      <c r="C3559" s="490">
        <f>IFERROR(INDEX('{Dropdowns}'!$AI$2:$AO$7,MATCH($D$3562,'{Dropdowns}'!$AH$2:$AH$7,0),2),"")</f>
        <v/>
      </c>
      <c r="D3559" s="490">
        <f>IFERROR(INDEX('{Dropdowns}'!$AI$2:$AO$7,MATCH($D$3562,'{Dropdowns}'!$AH$2:$AH$7,0),3),"")</f>
        <v/>
      </c>
      <c r="E3559" s="490">
        <f>IFERROR(INDEX('{Dropdowns}'!$AI$2:$AO$7,MATCH($D$3562,'{Dropdowns}'!$AH$2:$AH$7,0),4),"")</f>
        <v/>
      </c>
      <c r="F3559" s="490">
        <f>IFERROR(INDEX('{Dropdowns}'!$AI$2:$AO$7,MATCH($D$3562,'{Dropdowns}'!$AH$2:$AH$7,0),5),"")</f>
        <v/>
      </c>
      <c r="G3559" s="490">
        <f>IFERROR(INDEX('{Dropdowns}'!$AI$2:$AO$7,MATCH($D$3562,'{Dropdowns}'!$AH$2:$AH$7,0),6),"")</f>
        <v/>
      </c>
      <c r="H3559" s="490">
        <f>IFERROR(INDEX('{Dropdowns}'!$AI$2:$AO$7,MATCH($D$3562,'{Dropdowns}'!$AH$2:$AH$7,0),7),"")</f>
        <v/>
      </c>
      <c r="I3559" s="199" t="inlineStr">
        <is>
          <t>VSD Frequency</t>
        </is>
      </c>
      <c r="J3559" s="401" t="n"/>
      <c r="K3559" s="66" t="n"/>
      <c r="L3559" s="66" t="n"/>
    </row>
    <row r="3560" ht="13.35" customHeight="1" s="162">
      <c r="B3560" s="492"/>
      <c r="C3560" s="492"/>
      <c r="D3560" s="492"/>
      <c r="E3560" s="492"/>
      <c r="F3560" s="492"/>
      <c r="G3560" s="492"/>
      <c r="H3560" s="492"/>
      <c r="I3560" s="199" t="inlineStr">
        <is>
          <t>OA Damper Position</t>
        </is>
      </c>
      <c r="J3560" s="400" t="n"/>
      <c r="K3560" s="401" t="n"/>
      <c r="L3560" s="56" t="n"/>
      <c r="Q3560">
        <f>IF(B3560="","",B3560)</f>
        <v/>
      </c>
      <c r="R3560">
        <f>IF(C3559="—",Q3560,IF(C3560="","",C3560))</f>
        <v/>
      </c>
      <c r="S3560">
        <f>IF(D3559="—",R3560,IF(D3560="","",D3560))</f>
        <v/>
      </c>
      <c r="T3560">
        <f>IF(E3559="—",S3560,IF(E3560="","",E3560))</f>
        <v/>
      </c>
      <c r="U3560">
        <f>IF(F3559="—",T3560,IF(F3560="","",F3560))</f>
        <v/>
      </c>
      <c r="V3560">
        <f>IF(G3559="—",U3560,IF(G3560="","",G3560))</f>
        <v/>
      </c>
      <c r="W3560">
        <f>IFERROR(MATCH("Fan",$C$3559:$H$3559,0),"")</f>
        <v/>
      </c>
      <c r="X3560">
        <f>IF(W3560="","",INDEX(P3562:U3562,W3560))</f>
        <v/>
      </c>
      <c r="Y3560">
        <f>IF(W3560="","",INDEX(Q3561:V3561,W3560))</f>
        <v/>
      </c>
    </row>
    <row r="3561" ht="13.35" customHeight="1" s="162">
      <c r="B3561" s="491" t="inlineStr">
        <is>
          <t>Δ</t>
        </is>
      </c>
      <c r="C3561" s="498">
        <f>IF(OR(C3559="—",C3560="",Q3560=""),"",IF(OR(ISTEXT(C3560),ISTEXT(Q3560)),"","Δ "&amp;TEXT(C3560-Q3560,"0.00")))</f>
        <v/>
      </c>
      <c r="D3561" s="498">
        <f>IF(OR(D3559="—",D3560="",R3560=""),"",IF(OR(ISTEXT(D3560),ISTEXT(R3560)),"","Δ "&amp;TEXT(D3560-R3560,"0.00")))</f>
        <v/>
      </c>
      <c r="E3561" s="498">
        <f>IF(OR(E3559="—",E3560="",S3560=""),"",IF(OR(ISTEXT(E3560),ISTEXT(S3560)),"","Δ "&amp;TEXT(E3560-S3560,"0.00")))</f>
        <v/>
      </c>
      <c r="F3561" s="498">
        <f>IF(OR(F3559="—",F3560="",T3560=""),"",IF(OR(ISTEXT(F3560),ISTEXT(T3560)),"","Δ "&amp;TEXT(F3560-T3560,"0.00")))</f>
        <v/>
      </c>
      <c r="G3561" s="498">
        <f>IF(OR(G3559="—",G3560="",U3560=""),"",IF(OR(ISTEXT(G3560),ISTEXT(U3560)),"","Δ "&amp;TEXT(G3560-U3560,"0.00")))</f>
        <v/>
      </c>
      <c r="H3561" s="498">
        <f>IF(OR(H3559="—",H3560="",V3560=""),"",IF(OR(ISTEXT(H3560),ISTEXT(V3560)),"","Δ "&amp;TEXT(H3560-V3560,"0.00")))</f>
        <v/>
      </c>
      <c r="Q3561">
        <f>IF(OR(C3560="",ISTEXT(C3560)),R3561,C3560)</f>
        <v/>
      </c>
      <c r="R3561">
        <f>IF(OR(D3560="",ISTEXT(D3560)),S3561,D3560)</f>
        <v/>
      </c>
      <c r="S3561">
        <f>IF(OR(E3560="",ISTEXT(E3560)),T3561,E3560)</f>
        <v/>
      </c>
      <c r="T3561">
        <f>IF(OR(F3560="",ISTEXT(F3560)),U3561,F3560)</f>
        <v/>
      </c>
      <c r="U3561">
        <f>IF(OR(G3560="",ISTEXT(G3560)),V3561,G3560)</f>
        <v/>
      </c>
      <c r="V3561">
        <f>IF(OR(H3560="",ISTEXT(H3560)),"",H3560)</f>
        <v/>
      </c>
    </row>
    <row r="3562" ht="13.35" customHeight="1" s="162">
      <c r="B3562" s="425" t="inlineStr">
        <is>
          <t>Unit type:</t>
        </is>
      </c>
      <c r="D3562" s="522" t="inlineStr">
        <is>
          <t>RTU</t>
        </is>
      </c>
      <c r="E3562" s="414" t="n"/>
      <c r="F3562" s="494" t="inlineStr">
        <is>
          <t>Airflow left to right. Δ = this reading minus the one before it; in. w.g.</t>
        </is>
      </c>
      <c r="P3562">
        <f>IF(B3560="","",B3560)</f>
        <v/>
      </c>
      <c r="Q3562">
        <f>IF(C3560="",P3562,C3560)</f>
        <v/>
      </c>
      <c r="R3562">
        <f>IF(D3560="",Q3562,D3560)</f>
        <v/>
      </c>
      <c r="S3562">
        <f>IF(E3560="",R3562,E3560)</f>
        <v/>
      </c>
      <c r="T3562">
        <f>IF(F3560="",S3562,F3560)</f>
        <v/>
      </c>
      <c r="U3562">
        <f>IF(G3560="",T3562,G3560)</f>
        <v/>
      </c>
      <c r="V3562">
        <f>IF(H3560="",U3562,H3560)</f>
        <v/>
      </c>
    </row>
    <row r="3563" ht="13.35" customHeight="1" s="162">
      <c r="B3563" s="500" t="inlineStr">
        <is>
          <t>Fan inlet</t>
        </is>
      </c>
      <c r="D3563" s="501">
        <f>IF(X3560="","",X3560)</f>
        <v/>
      </c>
      <c r="F3563" s="500" t="inlineStr">
        <is>
          <t>Discharge</t>
        </is>
      </c>
      <c r="I3563" s="501">
        <f>IF(V3562="","",V3562)</f>
        <v/>
      </c>
    </row>
    <row r="3564" ht="13.35" customHeight="1" s="162"/>
    <row r="3565" ht="13.35" customHeight="1" s="162">
      <c r="B3565" s="500" t="inlineStr">
        <is>
          <t>Fan TSP</t>
        </is>
      </c>
      <c r="E3565" s="501">
        <f>IF(OR(X3560="",Y3560=""),"",IF(OR(ISTEXT(X3560),ISTEXT(Y3560)),"",Y3560-X3560))</f>
        <v/>
      </c>
      <c r="F3565" s="500" t="inlineStr">
        <is>
          <t>ESP</t>
        </is>
      </c>
      <c r="I3565" s="501">
        <f>IF(OR(B3560="",V3562=""),"",IF(OR(ISTEXT(B3560),ISTEXT(V3562)),"",V3562-B3560))</f>
        <v/>
      </c>
      <c r="J3565" s="500" t="inlineStr">
        <is>
          <t>Unit ΔP (inlet → fan)</t>
        </is>
      </c>
      <c r="M3565" s="501">
        <f>IF(OR(B3560="",X3560=""),"",IF(OR(ISTEXT(B3560),ISTEXT(X3560)),"",X3560-B3560))</f>
        <v/>
      </c>
    </row>
    <row r="3566" ht="13.35" customHeight="1" s="162">
      <c r="B3566" s="437" t="inlineStr">
        <is>
          <t>Instrument:</t>
        </is>
      </c>
      <c r="C3566" s="13" t="n"/>
      <c r="D3566" s="502" t="n"/>
      <c r="E3566" s="503" t="n"/>
      <c r="F3566" s="503" t="n"/>
      <c r="G3566" s="437" t="inlineStr">
        <is>
          <t>Ak basis / notes:</t>
        </is>
      </c>
      <c r="H3566" s="13" t="n"/>
      <c r="I3566" s="504" t="n"/>
      <c r="J3566" s="503" t="n"/>
      <c r="K3566" s="503" t="n"/>
      <c r="L3566" s="503" t="n"/>
      <c r="M3566" s="503" t="n"/>
    </row>
    <row r="3567" ht="13.35" customHeight="1" s="162">
      <c r="B3567" s="188" t="inlineStr">
        <is>
          <t>Supply Air Diffuser / Outlet Airflow</t>
        </is>
      </c>
      <c r="C3567" s="174" t="n"/>
      <c r="D3567" s="174" t="n"/>
      <c r="E3567" s="174" t="n"/>
      <c r="F3567" s="173" t="n"/>
      <c r="G3567" s="233" t="inlineStr">
        <is>
          <t>Design VEL</t>
        </is>
      </c>
      <c r="H3567" s="194" t="inlineStr">
        <is>
          <t>Design CFM</t>
        </is>
      </c>
      <c r="I3567" s="188" t="inlineStr">
        <is>
          <t>Initial</t>
        </is>
      </c>
      <c r="J3567" s="173" t="n"/>
      <c r="K3567" s="188" t="inlineStr">
        <is>
          <t>Final</t>
        </is>
      </c>
      <c r="L3567" s="173" t="n"/>
      <c r="M3567" s="188" t="inlineStr">
        <is>
          <t>%</t>
        </is>
      </c>
    </row>
    <row r="3568" ht="13.35" customHeight="1" s="162">
      <c r="B3568" s="153" t="inlineStr">
        <is>
          <t>No.</t>
        </is>
      </c>
      <c r="C3568" s="188" t="inlineStr">
        <is>
          <t>Area Served</t>
        </is>
      </c>
      <c r="D3568" s="188" t="inlineStr">
        <is>
          <t>Type</t>
        </is>
      </c>
      <c r="E3568" s="188" t="inlineStr">
        <is>
          <t>Size</t>
        </is>
      </c>
      <c r="F3568" s="188" t="inlineStr">
        <is>
          <t>Ak</t>
        </is>
      </c>
      <c r="G3568" s="440" t="n"/>
      <c r="H3568" s="440" t="n"/>
      <c r="I3568" s="188" t="inlineStr">
        <is>
          <t>VEL</t>
        </is>
      </c>
      <c r="J3568" s="188" t="inlineStr">
        <is>
          <t>CFM</t>
        </is>
      </c>
      <c r="K3568" s="188" t="inlineStr">
        <is>
          <t>VEL</t>
        </is>
      </c>
      <c r="L3568" s="188" t="inlineStr">
        <is>
          <t>CFM</t>
        </is>
      </c>
      <c r="M3568" s="440" t="n"/>
    </row>
    <row r="3569" ht="13.35" customHeight="1" s="162">
      <c r="B3569" s="307" t="n"/>
      <c r="C3569" s="307" t="n"/>
      <c r="E3569" s="307" t="n"/>
      <c r="F3569" s="32" t="n"/>
      <c r="G3569" s="33">
        <f>IF(F3569="", "", IF(OR(ISTEXT(H3569),ISTEXT(F3569)),"",H3569/F3569))</f>
        <v/>
      </c>
      <c r="H3569" s="33" t="n"/>
      <c r="I3569" s="33" t="n"/>
      <c r="J3569" s="33">
        <f>IF(I3569="", "", IF(OR(ISTEXT(I3569),ISTEXT($F3569)),"",I3569*$F3569))</f>
        <v/>
      </c>
      <c r="K3569" s="33" t="n"/>
      <c r="L3569" s="33">
        <f>IF(K3569="", "", IF(OR(ISTEXT(K3569),ISTEXT($F3569)),"",K3569*$F3569))</f>
        <v/>
      </c>
      <c r="M3569" s="30">
        <f>IF(OR(H3569="",H3569=0),"",IF(K3569="",IF(J3569="","",IF(OR(ISTEXT(J3569),ISTEXT(H3569)),"",J3569/H3569)),IF(OR(ISTEXT(L3569),ISTEXT(H3569)),"",L3569/H3569)))</f>
        <v/>
      </c>
    </row>
    <row r="3570" ht="13.35" customHeight="1" s="162">
      <c r="B3570" s="307" t="n"/>
      <c r="C3570" s="307" t="n"/>
      <c r="E3570" s="307" t="n"/>
      <c r="F3570" s="32" t="n"/>
      <c r="G3570" s="33">
        <f>IF(F3570="", "", IF(OR(ISTEXT(H3570),ISTEXT(F3570)),"",H3570/F3570))</f>
        <v/>
      </c>
      <c r="H3570" s="33" t="n"/>
      <c r="I3570" s="33" t="n"/>
      <c r="J3570" s="33">
        <f>IF(I3570="", "", IF(OR(ISTEXT(I3570),ISTEXT($F3570)),"",I3570*$F3570))</f>
        <v/>
      </c>
      <c r="K3570" s="33" t="n"/>
      <c r="L3570" s="33">
        <f>IF(K3570="", "", IF(OR(ISTEXT(K3570),ISTEXT($F3570)),"",K3570*$F3570))</f>
        <v/>
      </c>
      <c r="M3570" s="30">
        <f>IF(OR(H3570="",H3570=0),"",IF(K3570="",IF(J3570="","",IF(OR(ISTEXT(J3570),ISTEXT(H3570)),"",J3570/H3570)),IF(OR(ISTEXT(L3570),ISTEXT(H3570)),"",L3570/H3570)))</f>
        <v/>
      </c>
    </row>
    <row r="3571" ht="13.35" customHeight="1" s="162">
      <c r="B3571" s="307" t="n"/>
      <c r="C3571" s="307" t="n"/>
      <c r="E3571" s="307" t="n"/>
      <c r="F3571" s="32" t="n"/>
      <c r="G3571" s="33">
        <f>IF(F3571="", "", IF(OR(ISTEXT(H3571),ISTEXT(F3571)),"",H3571/F3571))</f>
        <v/>
      </c>
      <c r="H3571" s="33" t="n"/>
      <c r="I3571" s="33" t="n"/>
      <c r="J3571" s="33">
        <f>IF(I3571="", "", IF(OR(ISTEXT(I3571),ISTEXT($F3571)),"",I3571*$F3571))</f>
        <v/>
      </c>
      <c r="K3571" s="33" t="n"/>
      <c r="L3571" s="33">
        <f>IF(K3571="", "", IF(OR(ISTEXT(K3571),ISTEXT($F3571)),"",K3571*$F3571))</f>
        <v/>
      </c>
      <c r="M3571" s="30">
        <f>IF(OR(H3571="",H3571=0),"",IF(K3571="",IF(J3571="","",IF(OR(ISTEXT(J3571),ISTEXT(H3571)),"",J3571/H3571)),IF(OR(ISTEXT(L3571),ISTEXT(H3571)),"",L3571/H3571)))</f>
        <v/>
      </c>
    </row>
    <row r="3572" ht="13.35" customHeight="1" s="162">
      <c r="B3572" s="307" t="n"/>
      <c r="C3572" s="307" t="n"/>
      <c r="E3572" s="307" t="n"/>
      <c r="F3572" s="32" t="n"/>
      <c r="G3572" s="33">
        <f>IF(F3572="", "", IF(OR(ISTEXT(H3572),ISTEXT(F3572)),"",H3572/F3572))</f>
        <v/>
      </c>
      <c r="H3572" s="33" t="n"/>
      <c r="I3572" s="33" t="n"/>
      <c r="J3572" s="33">
        <f>IF(I3572="", "", IF(OR(ISTEXT(I3572),ISTEXT($F3572)),"",I3572*$F3572))</f>
        <v/>
      </c>
      <c r="K3572" s="33" t="n"/>
      <c r="L3572" s="33">
        <f>IF(K3572="", "", IF(OR(ISTEXT(K3572),ISTEXT($F3572)),"",K3572*$F3572))</f>
        <v/>
      </c>
      <c r="M3572" s="30">
        <f>IF(OR(H3572="",H3572=0),"",IF(K3572="",IF(J3572="","",IF(OR(ISTEXT(J3572),ISTEXT(H3572)),"",J3572/H3572)),IF(OR(ISTEXT(L3572),ISTEXT(H3572)),"",L3572/H3572)))</f>
        <v/>
      </c>
    </row>
    <row r="3573" ht="13.35" customHeight="1" s="162">
      <c r="B3573" s="307" t="n"/>
      <c r="C3573" s="307" t="n"/>
      <c r="E3573" s="307" t="n"/>
      <c r="F3573" s="32" t="n"/>
      <c r="G3573" s="33">
        <f>IF(F3573="", "", IF(OR(ISTEXT(H3573),ISTEXT(F3573)),"",H3573/F3573))</f>
        <v/>
      </c>
      <c r="H3573" s="33" t="n"/>
      <c r="I3573" s="33" t="n"/>
      <c r="J3573" s="33">
        <f>IF(I3573="", "", IF(OR(ISTEXT(I3573),ISTEXT($F3573)),"",I3573*$F3573))</f>
        <v/>
      </c>
      <c r="K3573" s="33" t="n"/>
      <c r="L3573" s="33">
        <f>IF(K3573="", "", IF(OR(ISTEXT(K3573),ISTEXT($F3573)),"",K3573*$F3573))</f>
        <v/>
      </c>
      <c r="M3573" s="30">
        <f>IF(OR(H3573="",H3573=0),"",IF(K3573="",IF(J3573="","",IF(OR(ISTEXT(J3573),ISTEXT(H3573)),"",J3573/H3573)),IF(OR(ISTEXT(L3573),ISTEXT(H3573)),"",L3573/H3573)))</f>
        <v/>
      </c>
    </row>
    <row r="3574" ht="13.35" customHeight="1" s="162">
      <c r="B3574" s="307" t="n"/>
      <c r="C3574" s="307" t="n"/>
      <c r="E3574" s="307" t="n"/>
      <c r="F3574" s="32" t="n"/>
      <c r="G3574" s="33">
        <f>IF(F3574="", "", IF(OR(ISTEXT(H3574),ISTEXT(F3574)),"",H3574/F3574))</f>
        <v/>
      </c>
      <c r="H3574" s="33" t="n"/>
      <c r="I3574" s="33" t="n"/>
      <c r="J3574" s="33">
        <f>IF(I3574="", "", IF(OR(ISTEXT(I3574),ISTEXT($F3574)),"",I3574*$F3574))</f>
        <v/>
      </c>
      <c r="K3574" s="33" t="n"/>
      <c r="L3574" s="33">
        <f>IF(K3574="", "", IF(OR(ISTEXT(K3574),ISTEXT($F3574)),"",K3574*$F3574))</f>
        <v/>
      </c>
      <c r="M3574" s="30">
        <f>IF(OR(H3574="",H3574=0),"",IF(K3574="",IF(J3574="","",IF(OR(ISTEXT(J3574),ISTEXT(H3574)),"",J3574/H3574)),IF(OR(ISTEXT(L3574),ISTEXT(H3574)),"",L3574/H3574)))</f>
        <v/>
      </c>
    </row>
    <row r="3575" ht="13.35" customHeight="1" s="162">
      <c r="B3575" s="307" t="n"/>
      <c r="C3575" s="307" t="n"/>
      <c r="E3575" s="307" t="n"/>
      <c r="F3575" s="32" t="n"/>
      <c r="G3575" s="33">
        <f>IF(F3575="", "", IF(OR(ISTEXT(H3575),ISTEXT(F3575)),"",H3575/F3575))</f>
        <v/>
      </c>
      <c r="H3575" s="33" t="n"/>
      <c r="I3575" s="33" t="n"/>
      <c r="J3575" s="33">
        <f>IF(I3575="", "", IF(OR(ISTEXT(I3575),ISTEXT($F3575)),"",I3575*$F3575))</f>
        <v/>
      </c>
      <c r="K3575" s="33" t="n"/>
      <c r="L3575" s="33">
        <f>IF(K3575="", "", IF(OR(ISTEXT(K3575),ISTEXT($F3575)),"",K3575*$F3575))</f>
        <v/>
      </c>
      <c r="M3575" s="30">
        <f>IF(OR(H3575="",H3575=0),"",IF(K3575="",IF(J3575="","",IF(OR(ISTEXT(J3575),ISTEXT(H3575)),"",J3575/H3575)),IF(OR(ISTEXT(L3575),ISTEXT(H3575)),"",L3575/H3575)))</f>
        <v/>
      </c>
    </row>
    <row r="3576" ht="13.35" customHeight="1" s="162">
      <c r="B3576" s="307" t="n"/>
      <c r="C3576" s="307" t="n"/>
      <c r="E3576" s="307" t="n"/>
      <c r="F3576" s="32" t="n"/>
      <c r="G3576" s="33">
        <f>IF(F3576="", "", IF(OR(ISTEXT(H3576),ISTEXT(F3576)),"",H3576/F3576))</f>
        <v/>
      </c>
      <c r="H3576" s="33" t="n"/>
      <c r="I3576" s="33" t="n"/>
      <c r="J3576" s="33">
        <f>IF(I3576="", "", IF(OR(ISTEXT(I3576),ISTEXT($F3576)),"",I3576*$F3576))</f>
        <v/>
      </c>
      <c r="K3576" s="33" t="n"/>
      <c r="L3576" s="33">
        <f>IF(K3576="", "", IF(OR(ISTEXT(K3576),ISTEXT($F3576)),"",K3576*$F3576))</f>
        <v/>
      </c>
      <c r="M3576" s="30">
        <f>IF(OR(H3576="",H3576=0),"",IF(K3576="",IF(J3576="","",IF(OR(ISTEXT(J3576),ISTEXT(H3576)),"",J3576/H3576)),IF(OR(ISTEXT(L3576),ISTEXT(H3576)),"",L3576/H3576)))</f>
        <v/>
      </c>
    </row>
    <row r="3577" ht="13.35" customHeight="1" s="162">
      <c r="B3577" s="307" t="n"/>
      <c r="C3577" s="307" t="n"/>
      <c r="E3577" s="307" t="n"/>
      <c r="F3577" s="32" t="n"/>
      <c r="G3577" s="33">
        <f>IF(F3577="", "", IF(OR(ISTEXT(H3577),ISTEXT(F3577)),"",H3577/F3577))</f>
        <v/>
      </c>
      <c r="H3577" s="33" t="n"/>
      <c r="I3577" s="33" t="n"/>
      <c r="J3577" s="33">
        <f>IF(I3577="", "", IF(OR(ISTEXT(I3577),ISTEXT($F3577)),"",I3577*$F3577))</f>
        <v/>
      </c>
      <c r="K3577" s="33" t="n"/>
      <c r="L3577" s="33">
        <f>IF(K3577="", "", IF(OR(ISTEXT(K3577),ISTEXT($F3577)),"",K3577*$F3577))</f>
        <v/>
      </c>
      <c r="M3577" s="30">
        <f>IF(OR(H3577="",H3577=0),"",IF(K3577="",IF(J3577="","",IF(OR(ISTEXT(J3577),ISTEXT(H3577)),"",J3577/H3577)),IF(OR(ISTEXT(L3577),ISTEXT(H3577)),"",L3577/H3577)))</f>
        <v/>
      </c>
    </row>
    <row r="3578" ht="13.35" customHeight="1" s="162">
      <c r="B3578" s="307" t="n"/>
      <c r="C3578" s="307" t="n"/>
      <c r="E3578" s="307" t="n"/>
      <c r="F3578" s="32" t="n"/>
      <c r="G3578" s="33">
        <f>IF(F3578="", "", IF(OR(ISTEXT(H3578),ISTEXT(F3578)),"",H3578/F3578))</f>
        <v/>
      </c>
      <c r="H3578" s="33" t="n"/>
      <c r="I3578" s="33" t="n"/>
      <c r="J3578" s="33">
        <f>IF(I3578="", "", IF(OR(ISTEXT(I3578),ISTEXT($F3578)),"",I3578*$F3578))</f>
        <v/>
      </c>
      <c r="K3578" s="33" t="n"/>
      <c r="L3578" s="33">
        <f>IF(K3578="", "", IF(OR(ISTEXT(K3578),ISTEXT($F3578)),"",K3578*$F3578))</f>
        <v/>
      </c>
      <c r="M3578" s="30">
        <f>IF(OR(H3578="",H3578=0),"",IF(K3578="",IF(J3578="","",IF(OR(ISTEXT(J3578),ISTEXT(H3578)),"",J3578/H3578)),IF(OR(ISTEXT(L3578),ISTEXT(H3578)),"",L3578/H3578)))</f>
        <v/>
      </c>
    </row>
    <row r="3579" ht="13.35" customHeight="1" s="162">
      <c r="B3579" s="42" t="n"/>
      <c r="C3579" s="231" t="inlineStr">
        <is>
          <t>Total</t>
        </is>
      </c>
      <c r="D3579" s="159" t="n"/>
      <c r="E3579" s="42" t="n"/>
      <c r="F3579" s="42" t="n"/>
      <c r="G3579" s="43" t="n"/>
      <c r="H3579" s="43">
        <f>IF(SUM(H3569:H3578)+SUM(H3596:H3633)=0,"",SUM(H3569:H3578)+SUM(H3596:H3633))</f>
        <v/>
      </c>
      <c r="I3579" s="43" t="n"/>
      <c r="J3579" s="43">
        <f>IF(SUM(J3569:J3578)+SUM(J3596:J3633)=0,"",SUM(J3569:J3578)+SUM(J3596:J3633))</f>
        <v/>
      </c>
      <c r="K3579" s="43" t="n"/>
      <c r="L3579" s="43">
        <f>IF(SUM(L3569:L3578)+SUM(L3596:L3633)=0,"",SUM(L3569:L3578)+SUM(L3596:L3633))</f>
        <v/>
      </c>
      <c r="M3579" s="35">
        <f>IF(OR(H3579="",H3579=0),"",IF(L3579="",IF(J3579="","",IF(OR(ISTEXT(J3579),ISTEXT(H3579)),"",J3579/H3579)),IF(OR(ISTEXT(L3579),ISTEXT(H3579)),"",L3579/H3579)))</f>
        <v/>
      </c>
    </row>
    <row r="3580" ht="13.35" customHeight="1" s="162">
      <c r="B3580" s="188" t="inlineStr">
        <is>
          <t>Return Air Register / Inlet Airflow</t>
        </is>
      </c>
      <c r="C3580" s="174" t="n"/>
      <c r="D3580" s="174" t="n"/>
      <c r="E3580" s="174" t="n"/>
      <c r="F3580" s="173" t="n"/>
      <c r="G3580" s="233" t="inlineStr">
        <is>
          <t>Design VEL</t>
        </is>
      </c>
      <c r="H3580" s="194" t="inlineStr">
        <is>
          <t>Design CFM</t>
        </is>
      </c>
      <c r="I3580" s="188" t="inlineStr">
        <is>
          <t>Initial</t>
        </is>
      </c>
      <c r="J3580" s="173" t="n"/>
      <c r="K3580" s="188" t="inlineStr">
        <is>
          <t>Final</t>
        </is>
      </c>
      <c r="L3580" s="173" t="n"/>
      <c r="M3580" s="188" t="inlineStr">
        <is>
          <t>%</t>
        </is>
      </c>
    </row>
    <row r="3581" ht="13.35" customHeight="1" s="162">
      <c r="B3581" s="153" t="inlineStr">
        <is>
          <t>No.</t>
        </is>
      </c>
      <c r="C3581" s="188" t="inlineStr">
        <is>
          <t>Area Served</t>
        </is>
      </c>
      <c r="D3581" s="188" t="inlineStr">
        <is>
          <t>Type</t>
        </is>
      </c>
      <c r="E3581" s="188" t="inlineStr">
        <is>
          <t>Size</t>
        </is>
      </c>
      <c r="F3581" s="188" t="inlineStr">
        <is>
          <t>Ak</t>
        </is>
      </c>
      <c r="G3581" s="440" t="n"/>
      <c r="H3581" s="440" t="n"/>
      <c r="I3581" s="188" t="inlineStr">
        <is>
          <t>VEL</t>
        </is>
      </c>
      <c r="J3581" s="188" t="inlineStr">
        <is>
          <t>CFM</t>
        </is>
      </c>
      <c r="K3581" s="188" t="inlineStr">
        <is>
          <t>VEL</t>
        </is>
      </c>
      <c r="L3581" s="188" t="inlineStr">
        <is>
          <t>CFM</t>
        </is>
      </c>
      <c r="M3581" s="440" t="n"/>
    </row>
    <row r="3582" ht="13.35" customHeight="1" s="162">
      <c r="B3582" s="31" t="n"/>
      <c r="C3582" s="31" t="n"/>
      <c r="E3582" s="31" t="n"/>
      <c r="F3582" s="32" t="n"/>
      <c r="G3582" s="33">
        <f>IF(F3582="", "", IF(OR(ISTEXT(H3582),ISTEXT(F3582)),"",H3582/F3582))</f>
        <v/>
      </c>
      <c r="H3582" s="33">
        <f>IF(H3579="","",IF(ISTEXT(H3579),"",H3579-N(H3587)))</f>
        <v/>
      </c>
      <c r="I3582" s="33" t="n"/>
      <c r="J3582" s="33">
        <f>IF(I3582="", "", IF(OR(ISTEXT(I3582),ISTEXT($F3582)),"",I3582*$F3582))</f>
        <v/>
      </c>
      <c r="K3582" s="33" t="n"/>
      <c r="L3582" s="33">
        <f>IF(L3587="","",IF(ISTEXT(L3579),"",L3579-N(L3587)))</f>
        <v/>
      </c>
      <c r="M3582" s="30">
        <f>IF(OR(H3582="",H3582=0),"",IF(K3582="",IF(J3582="","",IF(OR(ISTEXT(J3582),ISTEXT(H3582)),"",J3582/H3582)),IF(OR(ISTEXT(L3582),ISTEXT(H3582)),"",L3582/H3582)))</f>
        <v/>
      </c>
    </row>
    <row r="3583" ht="13.35" customHeight="1" s="162">
      <c r="B3583" s="31" t="n"/>
      <c r="C3583" s="31" t="n"/>
      <c r="E3583" s="31" t="n"/>
      <c r="F3583" s="32" t="n"/>
      <c r="G3583" s="33">
        <f>IF(F3583="", "", IF(OR(ISTEXT(H3583),ISTEXT(F3583)),"",H3583/F3583))</f>
        <v/>
      </c>
      <c r="H3583" s="33" t="n"/>
      <c r="I3583" s="33" t="n"/>
      <c r="J3583" s="33">
        <f>IF(I3583="", "", IF(OR(ISTEXT(I3583),ISTEXT($F3583)),"",I3583*$F3583))</f>
        <v/>
      </c>
      <c r="K3583" s="33" t="n"/>
      <c r="L3583" s="33">
        <f>IF(K3583="", "", IF(OR(ISTEXT(K3583),ISTEXT($F3583)),"",K3583*$F3583))</f>
        <v/>
      </c>
      <c r="M3583" s="30">
        <f>IF(OR(H3583="",H3583=0),"",IF(K3583="",IF(J3583="","",IF(OR(ISTEXT(J3583),ISTEXT(H3583)),"",J3583/H3583)),IF(OR(ISTEXT(L3583),ISTEXT(H3583)),"",L3583/H3583)))</f>
        <v/>
      </c>
    </row>
    <row r="3584" ht="13.35" customHeight="1" s="162">
      <c r="B3584" s="42" t="n"/>
      <c r="C3584" s="231" t="inlineStr">
        <is>
          <t>Total</t>
        </is>
      </c>
      <c r="D3584" s="159" t="n"/>
      <c r="E3584" s="42" t="n"/>
      <c r="F3584" s="42" t="n"/>
      <c r="G3584" s="43" t="n"/>
      <c r="H3584" s="43">
        <f>IF(SUM(H3582:H3583)+SUM(H3637:H3640)=0,"",SUM(H3582:H3583)+SUM(H3637:H3640))</f>
        <v/>
      </c>
      <c r="I3584" s="42" t="n"/>
      <c r="J3584" s="43">
        <f>IF(SUM(J3582:J3583)+SUM(J3637:J3640)=0,"",SUM(J3582:J3583)+SUM(J3637:J3640))</f>
        <v/>
      </c>
      <c r="K3584" s="42" t="n"/>
      <c r="L3584" s="43">
        <f>IF(SUM(L3582:L3583)+SUM(L3637:L3640)=0,"",SUM(L3582:L3583)+SUM(L3637:L3640))</f>
        <v/>
      </c>
      <c r="M3584" s="35">
        <f>IF(OR(H3584="",H3584=0),"",IF(L3584="",IF(J3584="","",IF(OR(ISTEXT(J3584),ISTEXT(H3584)),"",J3584/H3584)),IF(OR(ISTEXT(L3584),ISTEXT(H3584)),"",L3584/H3584)))</f>
        <v/>
      </c>
    </row>
    <row r="3585" ht="13.35" customHeight="1" s="162">
      <c r="B3585" s="188" t="inlineStr">
        <is>
          <t>Outside Air Inlet / Duct Airflow</t>
        </is>
      </c>
      <c r="C3585" s="174" t="n"/>
      <c r="D3585" s="174" t="n"/>
      <c r="E3585" s="174" t="n"/>
      <c r="F3585" s="173" t="n"/>
      <c r="G3585" s="233" t="inlineStr">
        <is>
          <t>Design VEL</t>
        </is>
      </c>
      <c r="H3585" s="194" t="inlineStr">
        <is>
          <t>Design CFM</t>
        </is>
      </c>
      <c r="I3585" s="188" t="inlineStr">
        <is>
          <t>Initial</t>
        </is>
      </c>
      <c r="J3585" s="173" t="n"/>
      <c r="K3585" s="188" t="inlineStr">
        <is>
          <t>Final</t>
        </is>
      </c>
      <c r="L3585" s="173" t="n"/>
      <c r="M3585" s="188" t="inlineStr">
        <is>
          <t>%</t>
        </is>
      </c>
    </row>
    <row r="3586" ht="13.35" customHeight="1" s="162">
      <c r="B3586" s="153" t="inlineStr">
        <is>
          <t>No.</t>
        </is>
      </c>
      <c r="C3586" s="188" t="inlineStr">
        <is>
          <t>Area Served</t>
        </is>
      </c>
      <c r="D3586" s="188" t="inlineStr">
        <is>
          <t>Type</t>
        </is>
      </c>
      <c r="E3586" s="188" t="inlineStr">
        <is>
          <t>Size</t>
        </is>
      </c>
      <c r="F3586" s="188" t="inlineStr">
        <is>
          <t>Ak</t>
        </is>
      </c>
      <c r="G3586" s="440" t="n"/>
      <c r="H3586" s="440" t="n"/>
      <c r="I3586" s="188" t="inlineStr">
        <is>
          <t>VEL</t>
        </is>
      </c>
      <c r="J3586" s="188" t="inlineStr">
        <is>
          <t>CFM</t>
        </is>
      </c>
      <c r="K3586" s="188" t="inlineStr">
        <is>
          <t>VEL</t>
        </is>
      </c>
      <c r="L3586" s="188" t="inlineStr">
        <is>
          <t>CFM</t>
        </is>
      </c>
      <c r="M3586" s="440" t="n"/>
    </row>
    <row r="3587" ht="13.35" customHeight="1" s="162">
      <c r="B3587" s="31" t="n"/>
      <c r="C3587" s="31" t="n"/>
      <c r="E3587" s="31" t="n"/>
      <c r="F3587" s="32" t="n"/>
      <c r="G3587" s="33">
        <f>IF(F3587="", "", IF(OR(ISTEXT(H3587),ISTEXT(F3587)),"",H3587/F3587))</f>
        <v/>
      </c>
      <c r="H3587" s="33" t="n"/>
      <c r="I3587" s="33" t="n"/>
      <c r="J3587" s="33">
        <f>IF(I3587="", "", IF(OR(ISTEXT(I3587),ISTEXT($F3587)),"",I3587*$F3587))</f>
        <v/>
      </c>
      <c r="K3587" s="33" t="n"/>
      <c r="L3587" s="33">
        <f>IF(K3587="", "", IF(OR(ISTEXT(K3587),ISTEXT($F3587)),"",K3587*$F3587))</f>
        <v/>
      </c>
      <c r="M3587" s="30">
        <f>IF(OR(H3587="",H3587=0),"",IF(K3587="",IF(J3587="","",IF(OR(ISTEXT(J3587),ISTEXT(H3587)),"",J3587/H3587)),IF(OR(ISTEXT(L3587),ISTEXT(H3587)),"",L3587/H3587)))</f>
        <v/>
      </c>
    </row>
    <row r="3588" ht="13.35" customHeight="1" s="162">
      <c r="B3588" s="188" t="inlineStr">
        <is>
          <t>Remarks</t>
        </is>
      </c>
      <c r="C3588" s="173" t="n"/>
      <c r="D3588" s="154" t="n"/>
      <c r="E3588" s="174" t="n"/>
      <c r="F3588" s="174" t="n"/>
      <c r="G3588" s="174" t="n"/>
      <c r="H3588" s="174" t="n"/>
      <c r="I3588" s="174" t="n"/>
      <c r="J3588" s="174" t="n"/>
      <c r="K3588" s="174" t="n"/>
      <c r="L3588" s="174" t="n"/>
      <c r="M3588" s="173" t="n"/>
    </row>
    <row r="3589" ht="13.35" customHeight="1" s="162">
      <c r="B3589" s="154" t="n"/>
      <c r="C3589" s="174" t="n"/>
      <c r="D3589" s="174" t="n"/>
      <c r="E3589" s="174" t="n"/>
      <c r="F3589" s="174" t="n"/>
      <c r="G3589" s="174" t="n"/>
      <c r="H3589" s="174" t="n"/>
      <c r="I3589" s="174" t="n"/>
      <c r="J3589" s="174" t="n"/>
      <c r="K3589" s="174" t="n"/>
      <c r="L3589" s="174" t="n"/>
      <c r="M3589" s="173" t="n"/>
    </row>
    <row r="3590" ht="13.35" customHeight="1" s="162">
      <c r="B3590" s="154" t="n"/>
      <c r="C3590" s="174" t="n"/>
      <c r="D3590" s="174" t="n"/>
      <c r="E3590" s="174" t="n"/>
      <c r="F3590" s="174" t="n"/>
      <c r="G3590" s="174" t="n"/>
      <c r="H3590" s="174" t="n"/>
      <c r="I3590" s="174" t="n"/>
      <c r="J3590" s="174" t="n"/>
      <c r="K3590" s="174" t="n"/>
      <c r="L3590" s="174" t="n"/>
      <c r="M3590" s="173" t="n"/>
    </row>
    <row r="3591" ht="13.35" customHeight="1" s="162"/>
    <row r="3592" ht="13.35" customHeight="1" s="162">
      <c r="B3592" s="200" t="inlineStr">
        <is>
          <t>System (cont.)</t>
        </is>
      </c>
      <c r="C3592" s="403" t="n"/>
      <c r="D3592" s="209">
        <f>IF('{Equipment Data Entry}'!B41="","",'{Equipment Data Entry}'!B41)</f>
        <v/>
      </c>
      <c r="E3592" s="418" t="n"/>
      <c r="F3592" s="403" t="n"/>
      <c r="G3592" s="200" t="inlineStr">
        <is>
          <t>Service</t>
        </is>
      </c>
      <c r="H3592" s="403" t="n"/>
      <c r="I3592" s="210">
        <f>IF('{Equipment Data Entry}'!C41="","",'{Equipment Data Entry}'!C41)</f>
        <v/>
      </c>
      <c r="J3592" s="418" t="n"/>
      <c r="K3592" s="418" t="n"/>
      <c r="L3592" s="418" t="n"/>
      <c r="M3592" s="403" t="n"/>
    </row>
    <row r="3593" ht="13.35" customHeight="1" s="162">
      <c r="B3593" s="422" t="n"/>
      <c r="C3593" s="423" t="n"/>
      <c r="D3593" s="422" t="n"/>
      <c r="E3593" s="424" t="n"/>
      <c r="F3593" s="423" t="n"/>
      <c r="G3593" s="422" t="n"/>
      <c r="H3593" s="423" t="n"/>
      <c r="I3593" s="422" t="n"/>
      <c r="J3593" s="424" t="n"/>
      <c r="K3593" s="424" t="n"/>
      <c r="L3593" s="424" t="n"/>
      <c r="M3593" s="423" t="n"/>
    </row>
    <row r="3594" ht="13.35" customHeight="1" s="162">
      <c r="B3594" s="188" t="inlineStr">
        <is>
          <t>Supply Air Outlets (cont.)</t>
        </is>
      </c>
      <c r="C3594" s="174" t="n"/>
      <c r="D3594" s="174" t="n"/>
      <c r="E3594" s="174" t="n"/>
      <c r="F3594" s="173" t="n"/>
      <c r="G3594" s="233" t="inlineStr">
        <is>
          <t>Design VEL</t>
        </is>
      </c>
      <c r="H3594" s="194" t="inlineStr">
        <is>
          <t>Design CFM</t>
        </is>
      </c>
      <c r="I3594" s="188" t="inlineStr">
        <is>
          <t>Initial</t>
        </is>
      </c>
      <c r="J3594" s="173" t="n"/>
      <c r="K3594" s="188" t="inlineStr">
        <is>
          <t>Final</t>
        </is>
      </c>
      <c r="L3594" s="173" t="n"/>
      <c r="M3594" s="188" t="inlineStr">
        <is>
          <t>%</t>
        </is>
      </c>
    </row>
    <row r="3595" ht="13.35" customHeight="1" s="162">
      <c r="B3595" s="153" t="inlineStr">
        <is>
          <t>No.</t>
        </is>
      </c>
      <c r="C3595" s="188" t="inlineStr">
        <is>
          <t>Area Served</t>
        </is>
      </c>
      <c r="D3595" s="188" t="inlineStr">
        <is>
          <t>Type</t>
        </is>
      </c>
      <c r="E3595" s="188" t="inlineStr">
        <is>
          <t>Size</t>
        </is>
      </c>
      <c r="F3595" s="188" t="inlineStr">
        <is>
          <t>Ak</t>
        </is>
      </c>
      <c r="G3595" s="440" t="n"/>
      <c r="H3595" s="440" t="n"/>
      <c r="I3595" s="188" t="inlineStr">
        <is>
          <t>VEL</t>
        </is>
      </c>
      <c r="J3595" s="188" t="inlineStr">
        <is>
          <t>CFM</t>
        </is>
      </c>
      <c r="K3595" s="188" t="inlineStr">
        <is>
          <t>VEL</t>
        </is>
      </c>
      <c r="L3595" s="188" t="inlineStr">
        <is>
          <t>CFM</t>
        </is>
      </c>
      <c r="M3595" s="440" t="n"/>
    </row>
    <row r="3596" ht="13.35" customHeight="1" s="162">
      <c r="B3596" s="307" t="n"/>
      <c r="C3596" s="307" t="n"/>
      <c r="E3596" s="307" t="n"/>
      <c r="F3596" s="32" t="n"/>
      <c r="G3596" s="33">
        <f>IF(F3596="", "", IF(OR(ISTEXT(H3596),ISTEXT(F3596)),"",H3596/F3596))</f>
        <v/>
      </c>
      <c r="H3596" s="33" t="n"/>
      <c r="I3596" s="33" t="n"/>
      <c r="J3596" s="33">
        <f>IF(I3596="", "", IF(OR(ISTEXT(I3596),ISTEXT($F3596)),"",I3596*$F3596))</f>
        <v/>
      </c>
      <c r="K3596" s="33" t="n"/>
      <c r="L3596" s="33">
        <f>IF(K3596="", "", IF(OR(ISTEXT(K3596),ISTEXT($F3596)),"",K3596*$F3596))</f>
        <v/>
      </c>
      <c r="M3596" s="30">
        <f>IF(OR(H3596="",H3596=0),"",IF(K3596="",IF(J3596="","",IF(OR(ISTEXT(J3596),ISTEXT(H3596)),"",J3596/H3596)),IF(OR(ISTEXT(L3596),ISTEXT(H3596)),"",L3596/H3596)))</f>
        <v/>
      </c>
    </row>
    <row r="3597" ht="13.35" customHeight="1" s="162">
      <c r="B3597" s="307" t="n"/>
      <c r="C3597" s="307" t="n"/>
      <c r="E3597" s="307" t="n"/>
      <c r="F3597" s="32" t="n"/>
      <c r="G3597" s="33">
        <f>IF(F3597="", "", IF(OR(ISTEXT(H3597),ISTEXT(F3597)),"",H3597/F3597))</f>
        <v/>
      </c>
      <c r="H3597" s="33" t="n"/>
      <c r="I3597" s="33" t="n"/>
      <c r="J3597" s="33">
        <f>IF(I3597="", "", IF(OR(ISTEXT(I3597),ISTEXT($F3597)),"",I3597*$F3597))</f>
        <v/>
      </c>
      <c r="K3597" s="33" t="n"/>
      <c r="L3597" s="33">
        <f>IF(K3597="", "", IF(OR(ISTEXT(K3597),ISTEXT($F3597)),"",K3597*$F3597))</f>
        <v/>
      </c>
      <c r="M3597" s="30">
        <f>IF(OR(H3597="",H3597=0),"",IF(K3597="",IF(J3597="","",IF(OR(ISTEXT(J3597),ISTEXT(H3597)),"",J3597/H3597)),IF(OR(ISTEXT(L3597),ISTEXT(H3597)),"",L3597/H3597)))</f>
        <v/>
      </c>
    </row>
    <row r="3598" ht="13.35" customHeight="1" s="162">
      <c r="B3598" s="307" t="n"/>
      <c r="C3598" s="307" t="n"/>
      <c r="E3598" s="307" t="n"/>
      <c r="F3598" s="32" t="n"/>
      <c r="G3598" s="33">
        <f>IF(F3598="", "", IF(OR(ISTEXT(H3598),ISTEXT(F3598)),"",H3598/F3598))</f>
        <v/>
      </c>
      <c r="H3598" s="33" t="n"/>
      <c r="I3598" s="33" t="n"/>
      <c r="J3598" s="33">
        <f>IF(I3598="", "", IF(OR(ISTEXT(I3598),ISTEXT($F3598)),"",I3598*$F3598))</f>
        <v/>
      </c>
      <c r="K3598" s="33" t="n"/>
      <c r="L3598" s="33">
        <f>IF(K3598="", "", IF(OR(ISTEXT(K3598),ISTEXT($F3598)),"",K3598*$F3598))</f>
        <v/>
      </c>
      <c r="M3598" s="30">
        <f>IF(OR(H3598="",H3598=0),"",IF(K3598="",IF(J3598="","",IF(OR(ISTEXT(J3598),ISTEXT(H3598)),"",J3598/H3598)),IF(OR(ISTEXT(L3598),ISTEXT(H3598)),"",L3598/H3598)))</f>
        <v/>
      </c>
    </row>
    <row r="3599" ht="13.35" customHeight="1" s="162">
      <c r="B3599" s="307" t="n"/>
      <c r="C3599" s="307" t="n"/>
      <c r="E3599" s="307" t="n"/>
      <c r="F3599" s="32" t="n"/>
      <c r="G3599" s="33">
        <f>IF(F3599="", "", IF(OR(ISTEXT(H3599),ISTEXT(F3599)),"",H3599/F3599))</f>
        <v/>
      </c>
      <c r="H3599" s="33" t="n"/>
      <c r="I3599" s="33" t="n"/>
      <c r="J3599" s="33">
        <f>IF(I3599="", "", IF(OR(ISTEXT(I3599),ISTEXT($F3599)),"",I3599*$F3599))</f>
        <v/>
      </c>
      <c r="K3599" s="33" t="n"/>
      <c r="L3599" s="33">
        <f>IF(K3599="", "", IF(OR(ISTEXT(K3599),ISTEXT($F3599)),"",K3599*$F3599))</f>
        <v/>
      </c>
      <c r="M3599" s="30">
        <f>IF(OR(H3599="",H3599=0),"",IF(K3599="",IF(J3599="","",IF(OR(ISTEXT(J3599),ISTEXT(H3599)),"",J3599/H3599)),IF(OR(ISTEXT(L3599),ISTEXT(H3599)),"",L3599/H3599)))</f>
        <v/>
      </c>
    </row>
    <row r="3600" ht="13.35" customHeight="1" s="162">
      <c r="B3600" s="307" t="n"/>
      <c r="C3600" s="307" t="n"/>
      <c r="E3600" s="307" t="n"/>
      <c r="F3600" s="32" t="n"/>
      <c r="G3600" s="33">
        <f>IF(F3600="", "", IF(OR(ISTEXT(H3600),ISTEXT(F3600)),"",H3600/F3600))</f>
        <v/>
      </c>
      <c r="H3600" s="33" t="n"/>
      <c r="I3600" s="33" t="n"/>
      <c r="J3600" s="33">
        <f>IF(I3600="", "", IF(OR(ISTEXT(I3600),ISTEXT($F3600)),"",I3600*$F3600))</f>
        <v/>
      </c>
      <c r="K3600" s="33" t="n"/>
      <c r="L3600" s="33">
        <f>IF(K3600="", "", IF(OR(ISTEXT(K3600),ISTEXT($F3600)),"",K3600*$F3600))</f>
        <v/>
      </c>
      <c r="M3600" s="30">
        <f>IF(OR(H3600="",H3600=0),"",IF(K3600="",IF(J3600="","",IF(OR(ISTEXT(J3600),ISTEXT(H3600)),"",J3600/H3600)),IF(OR(ISTEXT(L3600),ISTEXT(H3600)),"",L3600/H3600)))</f>
        <v/>
      </c>
    </row>
    <row r="3601" ht="13.35" customHeight="1" s="162">
      <c r="B3601" s="307" t="n"/>
      <c r="C3601" s="307" t="n"/>
      <c r="E3601" s="307" t="n"/>
      <c r="F3601" s="32" t="n"/>
      <c r="G3601" s="33">
        <f>IF(F3601="", "", IF(OR(ISTEXT(H3601),ISTEXT(F3601)),"",H3601/F3601))</f>
        <v/>
      </c>
      <c r="H3601" s="33" t="n"/>
      <c r="I3601" s="33" t="n"/>
      <c r="J3601" s="33">
        <f>IF(I3601="", "", IF(OR(ISTEXT(I3601),ISTEXT($F3601)),"",I3601*$F3601))</f>
        <v/>
      </c>
      <c r="K3601" s="33" t="n"/>
      <c r="L3601" s="33">
        <f>IF(K3601="", "", IF(OR(ISTEXT(K3601),ISTEXT($F3601)),"",K3601*$F3601))</f>
        <v/>
      </c>
      <c r="M3601" s="30">
        <f>IF(OR(H3601="",H3601=0),"",IF(K3601="",IF(J3601="","",IF(OR(ISTEXT(J3601),ISTEXT(H3601)),"",J3601/H3601)),IF(OR(ISTEXT(L3601),ISTEXT(H3601)),"",L3601/H3601)))</f>
        <v/>
      </c>
    </row>
    <row r="3602" ht="13.35" customHeight="1" s="162">
      <c r="B3602" s="307" t="n"/>
      <c r="C3602" s="307" t="n"/>
      <c r="E3602" s="307" t="n"/>
      <c r="F3602" s="32" t="n"/>
      <c r="G3602" s="33">
        <f>IF(F3602="", "", IF(OR(ISTEXT(H3602),ISTEXT(F3602)),"",H3602/F3602))</f>
        <v/>
      </c>
      <c r="H3602" s="33" t="n"/>
      <c r="I3602" s="33" t="n"/>
      <c r="J3602" s="33">
        <f>IF(I3602="", "", IF(OR(ISTEXT(I3602),ISTEXT($F3602)),"",I3602*$F3602))</f>
        <v/>
      </c>
      <c r="K3602" s="33" t="n"/>
      <c r="L3602" s="33">
        <f>IF(K3602="", "", IF(OR(ISTEXT(K3602),ISTEXT($F3602)),"",K3602*$F3602))</f>
        <v/>
      </c>
      <c r="M3602" s="30">
        <f>IF(OR(H3602="",H3602=0),"",IF(K3602="",IF(J3602="","",IF(OR(ISTEXT(J3602),ISTEXT(H3602)),"",J3602/H3602)),IF(OR(ISTEXT(L3602),ISTEXT(H3602)),"",L3602/H3602)))</f>
        <v/>
      </c>
    </row>
    <row r="3603" ht="13.35" customHeight="1" s="162">
      <c r="B3603" s="307" t="n"/>
      <c r="C3603" s="307" t="n"/>
      <c r="E3603" s="307" t="n"/>
      <c r="F3603" s="32" t="n"/>
      <c r="G3603" s="33">
        <f>IF(F3603="", "", IF(OR(ISTEXT(H3603),ISTEXT(F3603)),"",H3603/F3603))</f>
        <v/>
      </c>
      <c r="H3603" s="33" t="n"/>
      <c r="I3603" s="33" t="n"/>
      <c r="J3603" s="33">
        <f>IF(I3603="", "", IF(OR(ISTEXT(I3603),ISTEXT($F3603)),"",I3603*$F3603))</f>
        <v/>
      </c>
      <c r="K3603" s="33" t="n"/>
      <c r="L3603" s="33">
        <f>IF(K3603="", "", IF(OR(ISTEXT(K3603),ISTEXT($F3603)),"",K3603*$F3603))</f>
        <v/>
      </c>
      <c r="M3603" s="30">
        <f>IF(OR(H3603="",H3603=0),"",IF(K3603="",IF(J3603="","",IF(OR(ISTEXT(J3603),ISTEXT(H3603)),"",J3603/H3603)),IF(OR(ISTEXT(L3603),ISTEXT(H3603)),"",L3603/H3603)))</f>
        <v/>
      </c>
    </row>
    <row r="3604" ht="13.35" customHeight="1" s="162">
      <c r="B3604" s="307" t="n"/>
      <c r="C3604" s="307" t="n"/>
      <c r="E3604" s="307" t="n"/>
      <c r="F3604" s="32" t="n"/>
      <c r="G3604" s="33">
        <f>IF(F3604="", "", IF(OR(ISTEXT(H3604),ISTEXT(F3604)),"",H3604/F3604))</f>
        <v/>
      </c>
      <c r="H3604" s="33" t="n"/>
      <c r="I3604" s="33" t="n"/>
      <c r="J3604" s="33">
        <f>IF(I3604="", "", IF(OR(ISTEXT(I3604),ISTEXT($F3604)),"",I3604*$F3604))</f>
        <v/>
      </c>
      <c r="K3604" s="33" t="n"/>
      <c r="L3604" s="33">
        <f>IF(K3604="", "", IF(OR(ISTEXT(K3604),ISTEXT($F3604)),"",K3604*$F3604))</f>
        <v/>
      </c>
      <c r="M3604" s="30">
        <f>IF(OR(H3604="",H3604=0),"",IF(K3604="",IF(J3604="","",IF(OR(ISTEXT(J3604),ISTEXT(H3604)),"",J3604/H3604)),IF(OR(ISTEXT(L3604),ISTEXT(H3604)),"",L3604/H3604)))</f>
        <v/>
      </c>
    </row>
    <row r="3605" ht="13.35" customHeight="1" s="162">
      <c r="B3605" s="307" t="n"/>
      <c r="C3605" s="307" t="n"/>
      <c r="E3605" s="307" t="n"/>
      <c r="F3605" s="32" t="n"/>
      <c r="G3605" s="33">
        <f>IF(F3605="", "", IF(OR(ISTEXT(H3605),ISTEXT(F3605)),"",H3605/F3605))</f>
        <v/>
      </c>
      <c r="H3605" s="33" t="n"/>
      <c r="I3605" s="33" t="n"/>
      <c r="J3605" s="33">
        <f>IF(I3605="", "", IF(OR(ISTEXT(I3605),ISTEXT($F3605)),"",I3605*$F3605))</f>
        <v/>
      </c>
      <c r="K3605" s="33" t="n"/>
      <c r="L3605" s="33">
        <f>IF(K3605="", "", IF(OR(ISTEXT(K3605),ISTEXT($F3605)),"",K3605*$F3605))</f>
        <v/>
      </c>
      <c r="M3605" s="30">
        <f>IF(OR(H3605="",H3605=0),"",IF(K3605="",IF(J3605="","",IF(OR(ISTEXT(J3605),ISTEXT(H3605)),"",J3605/H3605)),IF(OR(ISTEXT(L3605),ISTEXT(H3605)),"",L3605/H3605)))</f>
        <v/>
      </c>
    </row>
    <row r="3606" ht="13.35" customHeight="1" s="162">
      <c r="B3606" s="307" t="n"/>
      <c r="C3606" s="307" t="n"/>
      <c r="E3606" s="307" t="n"/>
      <c r="F3606" s="32" t="n"/>
      <c r="G3606" s="33">
        <f>IF(F3606="", "", IF(OR(ISTEXT(H3606),ISTEXT(F3606)),"",H3606/F3606))</f>
        <v/>
      </c>
      <c r="H3606" s="33" t="n"/>
      <c r="I3606" s="33" t="n"/>
      <c r="J3606" s="33">
        <f>IF(I3606="", "", IF(OR(ISTEXT(I3606),ISTEXT($F3606)),"",I3606*$F3606))</f>
        <v/>
      </c>
      <c r="K3606" s="33" t="n"/>
      <c r="L3606" s="33">
        <f>IF(K3606="", "", IF(OR(ISTEXT(K3606),ISTEXT($F3606)),"",K3606*$F3606))</f>
        <v/>
      </c>
      <c r="M3606" s="30">
        <f>IF(OR(H3606="",H3606=0),"",IF(K3606="",IF(J3606="","",IF(OR(ISTEXT(J3606),ISTEXT(H3606)),"",J3606/H3606)),IF(OR(ISTEXT(L3606),ISTEXT(H3606)),"",L3606/H3606)))</f>
        <v/>
      </c>
    </row>
    <row r="3607" ht="13.35" customHeight="1" s="162">
      <c r="B3607" s="307" t="n"/>
      <c r="C3607" s="307" t="n"/>
      <c r="E3607" s="307" t="n"/>
      <c r="F3607" s="32" t="n"/>
      <c r="G3607" s="33">
        <f>IF(F3607="", "", IF(OR(ISTEXT(H3607),ISTEXT(F3607)),"",H3607/F3607))</f>
        <v/>
      </c>
      <c r="H3607" s="33" t="n"/>
      <c r="I3607" s="33" t="n"/>
      <c r="J3607" s="33">
        <f>IF(I3607="", "", IF(OR(ISTEXT(I3607),ISTEXT($F3607)),"",I3607*$F3607))</f>
        <v/>
      </c>
      <c r="K3607" s="33" t="n"/>
      <c r="L3607" s="33">
        <f>IF(K3607="", "", IF(OR(ISTEXT(K3607),ISTEXT($F3607)),"",K3607*$F3607))</f>
        <v/>
      </c>
      <c r="M3607" s="30">
        <f>IF(OR(H3607="",H3607=0),"",IF(K3607="",IF(J3607="","",IF(OR(ISTEXT(J3607),ISTEXT(H3607)),"",J3607/H3607)),IF(OR(ISTEXT(L3607),ISTEXT(H3607)),"",L3607/H3607)))</f>
        <v/>
      </c>
    </row>
    <row r="3608" ht="13.35" customHeight="1" s="162">
      <c r="B3608" s="307" t="n"/>
      <c r="C3608" s="307" t="n"/>
      <c r="E3608" s="307" t="n"/>
      <c r="F3608" s="32" t="n"/>
      <c r="G3608" s="33">
        <f>IF(F3608="", "", IF(OR(ISTEXT(H3608),ISTEXT(F3608)),"",H3608/F3608))</f>
        <v/>
      </c>
      <c r="H3608" s="33" t="n"/>
      <c r="I3608" s="33" t="n"/>
      <c r="J3608" s="33">
        <f>IF(I3608="", "", IF(OR(ISTEXT(I3608),ISTEXT($F3608)),"",I3608*$F3608))</f>
        <v/>
      </c>
      <c r="K3608" s="33" t="n"/>
      <c r="L3608" s="33">
        <f>IF(K3608="", "", IF(OR(ISTEXT(K3608),ISTEXT($F3608)),"",K3608*$F3608))</f>
        <v/>
      </c>
      <c r="M3608" s="30">
        <f>IF(OR(H3608="",H3608=0),"",IF(K3608="",IF(J3608="","",IF(OR(ISTEXT(J3608),ISTEXT(H3608)),"",J3608/H3608)),IF(OR(ISTEXT(L3608),ISTEXT(H3608)),"",L3608/H3608)))</f>
        <v/>
      </c>
    </row>
    <row r="3609" ht="13.35" customHeight="1" s="162">
      <c r="B3609" s="307" t="n"/>
      <c r="C3609" s="307" t="n"/>
      <c r="E3609" s="307" t="n"/>
      <c r="F3609" s="32" t="n"/>
      <c r="G3609" s="33">
        <f>IF(F3609="", "", IF(OR(ISTEXT(H3609),ISTEXT(F3609)),"",H3609/F3609))</f>
        <v/>
      </c>
      <c r="H3609" s="33" t="n"/>
      <c r="I3609" s="33" t="n"/>
      <c r="J3609" s="33">
        <f>IF(I3609="", "", IF(OR(ISTEXT(I3609),ISTEXT($F3609)),"",I3609*$F3609))</f>
        <v/>
      </c>
      <c r="K3609" s="33" t="n"/>
      <c r="L3609" s="33">
        <f>IF(K3609="", "", IF(OR(ISTEXT(K3609),ISTEXT($F3609)),"",K3609*$F3609))</f>
        <v/>
      </c>
      <c r="M3609" s="30">
        <f>IF(OR(H3609="",H3609=0),"",IF(K3609="",IF(J3609="","",IF(OR(ISTEXT(J3609),ISTEXT(H3609)),"",J3609/H3609)),IF(OR(ISTEXT(L3609),ISTEXT(H3609)),"",L3609/H3609)))</f>
        <v/>
      </c>
    </row>
    <row r="3610" ht="13.35" customHeight="1" s="162">
      <c r="B3610" s="307" t="n"/>
      <c r="C3610" s="307" t="n"/>
      <c r="E3610" s="307" t="n"/>
      <c r="F3610" s="32" t="n"/>
      <c r="G3610" s="33">
        <f>IF(F3610="", "", IF(OR(ISTEXT(H3610),ISTEXT(F3610)),"",H3610/F3610))</f>
        <v/>
      </c>
      <c r="H3610" s="33" t="n"/>
      <c r="I3610" s="33" t="n"/>
      <c r="J3610" s="33">
        <f>IF(I3610="", "", IF(OR(ISTEXT(I3610),ISTEXT($F3610)),"",I3610*$F3610))</f>
        <v/>
      </c>
      <c r="K3610" s="33" t="n"/>
      <c r="L3610" s="33">
        <f>IF(K3610="", "", IF(OR(ISTEXT(K3610),ISTEXT($F3610)),"",K3610*$F3610))</f>
        <v/>
      </c>
      <c r="M3610" s="30">
        <f>IF(OR(H3610="",H3610=0),"",IF(K3610="",IF(J3610="","",IF(OR(ISTEXT(J3610),ISTEXT(H3610)),"",J3610/H3610)),IF(OR(ISTEXT(L3610),ISTEXT(H3610)),"",L3610/H3610)))</f>
        <v/>
      </c>
    </row>
    <row r="3611" ht="13.35" customHeight="1" s="162">
      <c r="B3611" s="307" t="n"/>
      <c r="C3611" s="307" t="n"/>
      <c r="E3611" s="307" t="n"/>
      <c r="F3611" s="32" t="n"/>
      <c r="G3611" s="33">
        <f>IF(F3611="", "", IF(OR(ISTEXT(H3611),ISTEXT(F3611)),"",H3611/F3611))</f>
        <v/>
      </c>
      <c r="H3611" s="33" t="n"/>
      <c r="I3611" s="33" t="n"/>
      <c r="J3611" s="33">
        <f>IF(I3611="", "", IF(OR(ISTEXT(I3611),ISTEXT($F3611)),"",I3611*$F3611))</f>
        <v/>
      </c>
      <c r="K3611" s="33" t="n"/>
      <c r="L3611" s="33">
        <f>IF(K3611="", "", IF(OR(ISTEXT(K3611),ISTEXT($F3611)),"",K3611*$F3611))</f>
        <v/>
      </c>
      <c r="M3611" s="30">
        <f>IF(OR(H3611="",H3611=0),"",IF(K3611="",IF(J3611="","",IF(OR(ISTEXT(J3611),ISTEXT(H3611)),"",J3611/H3611)),IF(OR(ISTEXT(L3611),ISTEXT(H3611)),"",L3611/H3611)))</f>
        <v/>
      </c>
    </row>
    <row r="3612" ht="13.35" customHeight="1" s="162">
      <c r="B3612" s="307" t="n"/>
      <c r="C3612" s="307" t="n"/>
      <c r="E3612" s="307" t="n"/>
      <c r="F3612" s="32" t="n"/>
      <c r="G3612" s="33">
        <f>IF(F3612="", "", IF(OR(ISTEXT(H3612),ISTEXT(F3612)),"",H3612/F3612))</f>
        <v/>
      </c>
      <c r="H3612" s="33" t="n"/>
      <c r="I3612" s="33" t="n"/>
      <c r="J3612" s="33">
        <f>IF(I3612="", "", IF(OR(ISTEXT(I3612),ISTEXT($F3612)),"",I3612*$F3612))</f>
        <v/>
      </c>
      <c r="K3612" s="33" t="n"/>
      <c r="L3612" s="33">
        <f>IF(K3612="", "", IF(OR(ISTEXT(K3612),ISTEXT($F3612)),"",K3612*$F3612))</f>
        <v/>
      </c>
      <c r="M3612" s="30">
        <f>IF(OR(H3612="",H3612=0),"",IF(K3612="",IF(J3612="","",IF(OR(ISTEXT(J3612),ISTEXT(H3612)),"",J3612/H3612)),IF(OR(ISTEXT(L3612),ISTEXT(H3612)),"",L3612/H3612)))</f>
        <v/>
      </c>
    </row>
    <row r="3613" ht="13.35" customHeight="1" s="162">
      <c r="B3613" s="307" t="n"/>
      <c r="C3613" s="307" t="n"/>
      <c r="E3613" s="307" t="n"/>
      <c r="F3613" s="32" t="n"/>
      <c r="G3613" s="33">
        <f>IF(F3613="", "", IF(OR(ISTEXT(H3613),ISTEXT(F3613)),"",H3613/F3613))</f>
        <v/>
      </c>
      <c r="H3613" s="33" t="n"/>
      <c r="I3613" s="33" t="n"/>
      <c r="J3613" s="33">
        <f>IF(I3613="", "", IF(OR(ISTEXT(I3613),ISTEXT($F3613)),"",I3613*$F3613))</f>
        <v/>
      </c>
      <c r="K3613" s="33" t="n"/>
      <c r="L3613" s="33">
        <f>IF(K3613="", "", IF(OR(ISTEXT(K3613),ISTEXT($F3613)),"",K3613*$F3613))</f>
        <v/>
      </c>
      <c r="M3613" s="30">
        <f>IF(OR(H3613="",H3613=0),"",IF(K3613="",IF(J3613="","",IF(OR(ISTEXT(J3613),ISTEXT(H3613)),"",J3613/H3613)),IF(OR(ISTEXT(L3613),ISTEXT(H3613)),"",L3613/H3613)))</f>
        <v/>
      </c>
    </row>
    <row r="3614" ht="13.35" customHeight="1" s="162">
      <c r="B3614" s="307" t="n"/>
      <c r="C3614" s="307" t="n"/>
      <c r="E3614" s="307" t="n"/>
      <c r="F3614" s="32" t="n"/>
      <c r="G3614" s="33">
        <f>IF(F3614="", "", IF(OR(ISTEXT(H3614),ISTEXT(F3614)),"",H3614/F3614))</f>
        <v/>
      </c>
      <c r="H3614" s="33" t="n"/>
      <c r="I3614" s="33" t="n"/>
      <c r="J3614" s="33">
        <f>IF(I3614="", "", IF(OR(ISTEXT(I3614),ISTEXT($F3614)),"",I3614*$F3614))</f>
        <v/>
      </c>
      <c r="K3614" s="33" t="n"/>
      <c r="L3614" s="33">
        <f>IF(K3614="", "", IF(OR(ISTEXT(K3614),ISTEXT($F3614)),"",K3614*$F3614))</f>
        <v/>
      </c>
      <c r="M3614" s="30">
        <f>IF(OR(H3614="",H3614=0),"",IF(K3614="",IF(J3614="","",IF(OR(ISTEXT(J3614),ISTEXT(H3614)),"",J3614/H3614)),IF(OR(ISTEXT(L3614),ISTEXT(H3614)),"",L3614/H3614)))</f>
        <v/>
      </c>
    </row>
    <row r="3615" ht="13.35" customHeight="1" s="162">
      <c r="B3615" s="307" t="n"/>
      <c r="C3615" s="307" t="n"/>
      <c r="E3615" s="307" t="n"/>
      <c r="F3615" s="32" t="n"/>
      <c r="G3615" s="33">
        <f>IF(F3615="", "", IF(OR(ISTEXT(H3615),ISTEXT(F3615)),"",H3615/F3615))</f>
        <v/>
      </c>
      <c r="H3615" s="33" t="n"/>
      <c r="I3615" s="33" t="n"/>
      <c r="J3615" s="33">
        <f>IF(I3615="", "", IF(OR(ISTEXT(I3615),ISTEXT($F3615)),"",I3615*$F3615))</f>
        <v/>
      </c>
      <c r="K3615" s="33" t="n"/>
      <c r="L3615" s="33">
        <f>IF(K3615="", "", IF(OR(ISTEXT(K3615),ISTEXT($F3615)),"",K3615*$F3615))</f>
        <v/>
      </c>
      <c r="M3615" s="30">
        <f>IF(OR(H3615="",H3615=0),"",IF(K3615="",IF(J3615="","",IF(OR(ISTEXT(J3615),ISTEXT(H3615)),"",J3615/H3615)),IF(OR(ISTEXT(L3615),ISTEXT(H3615)),"",L3615/H3615)))</f>
        <v/>
      </c>
    </row>
    <row r="3616" ht="13.35" customHeight="1" s="162">
      <c r="B3616" s="307" t="n"/>
      <c r="C3616" s="307" t="n"/>
      <c r="E3616" s="307" t="n"/>
      <c r="F3616" s="32" t="n"/>
      <c r="G3616" s="33">
        <f>IF(F3616="", "", IF(OR(ISTEXT(H3616),ISTEXT(F3616)),"",H3616/F3616))</f>
        <v/>
      </c>
      <c r="H3616" s="33" t="n"/>
      <c r="I3616" s="33" t="n"/>
      <c r="J3616" s="33">
        <f>IF(I3616="", "", IF(OR(ISTEXT(I3616),ISTEXT($F3616)),"",I3616*$F3616))</f>
        <v/>
      </c>
      <c r="K3616" s="33" t="n"/>
      <c r="L3616" s="33">
        <f>IF(K3616="", "", IF(OR(ISTEXT(K3616),ISTEXT($F3616)),"",K3616*$F3616))</f>
        <v/>
      </c>
      <c r="M3616" s="30">
        <f>IF(OR(H3616="",H3616=0),"",IF(K3616="",IF(J3616="","",IF(OR(ISTEXT(J3616),ISTEXT(H3616)),"",J3616/H3616)),IF(OR(ISTEXT(L3616),ISTEXT(H3616)),"",L3616/H3616)))</f>
        <v/>
      </c>
    </row>
    <row r="3617" ht="13.35" customHeight="1" s="162">
      <c r="B3617" s="307" t="n"/>
      <c r="C3617" s="307" t="n"/>
      <c r="E3617" s="307" t="n"/>
      <c r="F3617" s="32" t="n"/>
      <c r="G3617" s="33">
        <f>IF(F3617="", "", IF(OR(ISTEXT(H3617),ISTEXT(F3617)),"",H3617/F3617))</f>
        <v/>
      </c>
      <c r="H3617" s="33" t="n"/>
      <c r="I3617" s="33" t="n"/>
      <c r="J3617" s="33">
        <f>IF(I3617="", "", IF(OR(ISTEXT(I3617),ISTEXT($F3617)),"",I3617*$F3617))</f>
        <v/>
      </c>
      <c r="K3617" s="33" t="n"/>
      <c r="L3617" s="33">
        <f>IF(K3617="", "", IF(OR(ISTEXT(K3617),ISTEXT($F3617)),"",K3617*$F3617))</f>
        <v/>
      </c>
      <c r="M3617" s="30">
        <f>IF(OR(H3617="",H3617=0),"",IF(K3617="",IF(J3617="","",IF(OR(ISTEXT(J3617),ISTEXT(H3617)),"",J3617/H3617)),IF(OR(ISTEXT(L3617),ISTEXT(H3617)),"",L3617/H3617)))</f>
        <v/>
      </c>
    </row>
    <row r="3618" ht="13.35" customHeight="1" s="162">
      <c r="B3618" s="307" t="n"/>
      <c r="C3618" s="307" t="n"/>
      <c r="E3618" s="307" t="n"/>
      <c r="F3618" s="32" t="n"/>
      <c r="G3618" s="33">
        <f>IF(F3618="", "", IF(OR(ISTEXT(H3618),ISTEXT(F3618)),"",H3618/F3618))</f>
        <v/>
      </c>
      <c r="H3618" s="33" t="n"/>
      <c r="I3618" s="33" t="n"/>
      <c r="J3618" s="33">
        <f>IF(I3618="", "", IF(OR(ISTEXT(I3618),ISTEXT($F3618)),"",I3618*$F3618))</f>
        <v/>
      </c>
      <c r="K3618" s="33" t="n"/>
      <c r="L3618" s="33">
        <f>IF(K3618="", "", IF(OR(ISTEXT(K3618),ISTEXT($F3618)),"",K3618*$F3618))</f>
        <v/>
      </c>
      <c r="M3618" s="30">
        <f>IF(OR(H3618="",H3618=0),"",IF(K3618="",IF(J3618="","",IF(OR(ISTEXT(J3618),ISTEXT(H3618)),"",J3618/H3618)),IF(OR(ISTEXT(L3618),ISTEXT(H3618)),"",L3618/H3618)))</f>
        <v/>
      </c>
    </row>
    <row r="3619" ht="13.35" customHeight="1" s="162">
      <c r="B3619" s="307" t="n"/>
      <c r="C3619" s="307" t="n"/>
      <c r="E3619" s="307" t="n"/>
      <c r="F3619" s="32" t="n"/>
      <c r="G3619" s="33">
        <f>IF(F3619="", "", IF(OR(ISTEXT(H3619),ISTEXT(F3619)),"",H3619/F3619))</f>
        <v/>
      </c>
      <c r="H3619" s="33" t="n"/>
      <c r="I3619" s="33" t="n"/>
      <c r="J3619" s="33">
        <f>IF(I3619="", "", IF(OR(ISTEXT(I3619),ISTEXT($F3619)),"",I3619*$F3619))</f>
        <v/>
      </c>
      <c r="K3619" s="33" t="n"/>
      <c r="L3619" s="33">
        <f>IF(K3619="", "", IF(OR(ISTEXT(K3619),ISTEXT($F3619)),"",K3619*$F3619))</f>
        <v/>
      </c>
      <c r="M3619" s="30">
        <f>IF(OR(H3619="",H3619=0),"",IF(K3619="",IF(J3619="","",IF(OR(ISTEXT(J3619),ISTEXT(H3619)),"",J3619/H3619)),IF(OR(ISTEXT(L3619),ISTEXT(H3619)),"",L3619/H3619)))</f>
        <v/>
      </c>
    </row>
    <row r="3620" ht="13.35" customHeight="1" s="162">
      <c r="B3620" s="307" t="n"/>
      <c r="C3620" s="307" t="n"/>
      <c r="E3620" s="307" t="n"/>
      <c r="F3620" s="32" t="n"/>
      <c r="G3620" s="33">
        <f>IF(F3620="", "", IF(OR(ISTEXT(H3620),ISTEXT(F3620)),"",H3620/F3620))</f>
        <v/>
      </c>
      <c r="H3620" s="33" t="n"/>
      <c r="I3620" s="33" t="n"/>
      <c r="J3620" s="33">
        <f>IF(I3620="", "", IF(OR(ISTEXT(I3620),ISTEXT($F3620)),"",I3620*$F3620))</f>
        <v/>
      </c>
      <c r="K3620" s="33" t="n"/>
      <c r="L3620" s="33">
        <f>IF(K3620="", "", IF(OR(ISTEXT(K3620),ISTEXT($F3620)),"",K3620*$F3620))</f>
        <v/>
      </c>
      <c r="M3620" s="30">
        <f>IF(OR(H3620="",H3620=0),"",IF(K3620="",IF(J3620="","",IF(OR(ISTEXT(J3620),ISTEXT(H3620)),"",J3620/H3620)),IF(OR(ISTEXT(L3620),ISTEXT(H3620)),"",L3620/H3620)))</f>
        <v/>
      </c>
    </row>
    <row r="3621" ht="13.35" customHeight="1" s="162">
      <c r="B3621" s="307" t="n"/>
      <c r="C3621" s="307" t="n"/>
      <c r="E3621" s="307" t="n"/>
      <c r="F3621" s="32" t="n"/>
      <c r="G3621" s="33">
        <f>IF(F3621="", "", IF(OR(ISTEXT(H3621),ISTEXT(F3621)),"",H3621/F3621))</f>
        <v/>
      </c>
      <c r="H3621" s="33" t="n"/>
      <c r="I3621" s="33" t="n"/>
      <c r="J3621" s="33">
        <f>IF(I3621="", "", IF(OR(ISTEXT(I3621),ISTEXT($F3621)),"",I3621*$F3621))</f>
        <v/>
      </c>
      <c r="K3621" s="33" t="n"/>
      <c r="L3621" s="33">
        <f>IF(K3621="", "", IF(OR(ISTEXT(K3621),ISTEXT($F3621)),"",K3621*$F3621))</f>
        <v/>
      </c>
      <c r="M3621" s="30">
        <f>IF(OR(H3621="",H3621=0),"",IF(K3621="",IF(J3621="","",IF(OR(ISTEXT(J3621),ISTEXT(H3621)),"",J3621/H3621)),IF(OR(ISTEXT(L3621),ISTEXT(H3621)),"",L3621/H3621)))</f>
        <v/>
      </c>
    </row>
    <row r="3622" ht="13.35" customHeight="1" s="162">
      <c r="B3622" s="307" t="n"/>
      <c r="C3622" s="307" t="n"/>
      <c r="E3622" s="307" t="n"/>
      <c r="F3622" s="32" t="n"/>
      <c r="G3622" s="33">
        <f>IF(F3622="", "", IF(OR(ISTEXT(H3622),ISTEXT(F3622)),"",H3622/F3622))</f>
        <v/>
      </c>
      <c r="H3622" s="33" t="n"/>
      <c r="I3622" s="33" t="n"/>
      <c r="J3622" s="33">
        <f>IF(I3622="", "", IF(OR(ISTEXT(I3622),ISTEXT($F3622)),"",I3622*$F3622))</f>
        <v/>
      </c>
      <c r="K3622" s="33" t="n"/>
      <c r="L3622" s="33">
        <f>IF(K3622="", "", IF(OR(ISTEXT(K3622),ISTEXT($F3622)),"",K3622*$F3622))</f>
        <v/>
      </c>
      <c r="M3622" s="30">
        <f>IF(OR(H3622="",H3622=0),"",IF(K3622="",IF(J3622="","",IF(OR(ISTEXT(J3622),ISTEXT(H3622)),"",J3622/H3622)),IF(OR(ISTEXT(L3622),ISTEXT(H3622)),"",L3622/H3622)))</f>
        <v/>
      </c>
    </row>
    <row r="3623" ht="13.35" customHeight="1" s="162">
      <c r="B3623" s="307" t="n"/>
      <c r="C3623" s="307" t="n"/>
      <c r="E3623" s="307" t="n"/>
      <c r="F3623" s="32" t="n"/>
      <c r="G3623" s="33">
        <f>IF(F3623="", "", IF(OR(ISTEXT(H3623),ISTEXT(F3623)),"",H3623/F3623))</f>
        <v/>
      </c>
      <c r="H3623" s="33" t="n"/>
      <c r="I3623" s="33" t="n"/>
      <c r="J3623" s="33">
        <f>IF(I3623="", "", IF(OR(ISTEXT(I3623),ISTEXT($F3623)),"",I3623*$F3623))</f>
        <v/>
      </c>
      <c r="K3623" s="33" t="n"/>
      <c r="L3623" s="33">
        <f>IF(K3623="", "", IF(OR(ISTEXT(K3623),ISTEXT($F3623)),"",K3623*$F3623))</f>
        <v/>
      </c>
      <c r="M3623" s="30">
        <f>IF(OR(H3623="",H3623=0),"",IF(K3623="",IF(J3623="","",IF(OR(ISTEXT(J3623),ISTEXT(H3623)),"",J3623/H3623)),IF(OR(ISTEXT(L3623),ISTEXT(H3623)),"",L3623/H3623)))</f>
        <v/>
      </c>
    </row>
    <row r="3624" ht="13.35" customHeight="1" s="162">
      <c r="B3624" s="307" t="n"/>
      <c r="C3624" s="307" t="n"/>
      <c r="E3624" s="307" t="n"/>
      <c r="F3624" s="32" t="n"/>
      <c r="G3624" s="33">
        <f>IF(F3624="", "", IF(OR(ISTEXT(H3624),ISTEXT(F3624)),"",H3624/F3624))</f>
        <v/>
      </c>
      <c r="H3624" s="33" t="n"/>
      <c r="I3624" s="33" t="n"/>
      <c r="J3624" s="33">
        <f>IF(I3624="", "", IF(OR(ISTEXT(I3624),ISTEXT($F3624)),"",I3624*$F3624))</f>
        <v/>
      </c>
      <c r="K3624" s="33" t="n"/>
      <c r="L3624" s="33">
        <f>IF(K3624="", "", IF(OR(ISTEXT(K3624),ISTEXT($F3624)),"",K3624*$F3624))</f>
        <v/>
      </c>
      <c r="M3624" s="30">
        <f>IF(OR(H3624="",H3624=0),"",IF(K3624="",IF(J3624="","",IF(OR(ISTEXT(J3624),ISTEXT(H3624)),"",J3624/H3624)),IF(OR(ISTEXT(L3624),ISTEXT(H3624)),"",L3624/H3624)))</f>
        <v/>
      </c>
    </row>
    <row r="3625" ht="13.35" customHeight="1" s="162">
      <c r="B3625" s="307" t="n"/>
      <c r="C3625" s="307" t="n"/>
      <c r="E3625" s="307" t="n"/>
      <c r="F3625" s="32" t="n"/>
      <c r="G3625" s="33">
        <f>IF(F3625="", "", IF(OR(ISTEXT(H3625),ISTEXT(F3625)),"",H3625/F3625))</f>
        <v/>
      </c>
      <c r="H3625" s="33" t="n"/>
      <c r="I3625" s="33" t="n"/>
      <c r="J3625" s="33">
        <f>IF(I3625="", "", IF(OR(ISTEXT(I3625),ISTEXT($F3625)),"",I3625*$F3625))</f>
        <v/>
      </c>
      <c r="K3625" s="33" t="n"/>
      <c r="L3625" s="33">
        <f>IF(K3625="", "", IF(OR(ISTEXT(K3625),ISTEXT($F3625)),"",K3625*$F3625))</f>
        <v/>
      </c>
      <c r="M3625" s="30">
        <f>IF(OR(H3625="",H3625=0),"",IF(K3625="",IF(J3625="","",IF(OR(ISTEXT(J3625),ISTEXT(H3625)),"",J3625/H3625)),IF(OR(ISTEXT(L3625),ISTEXT(H3625)),"",L3625/H3625)))</f>
        <v/>
      </c>
    </row>
    <row r="3626" ht="13.35" customHeight="1" s="162">
      <c r="B3626" s="307" t="n"/>
      <c r="C3626" s="307" t="n"/>
      <c r="E3626" s="307" t="n"/>
      <c r="F3626" s="32" t="n"/>
      <c r="G3626" s="33">
        <f>IF(F3626="", "", IF(OR(ISTEXT(H3626),ISTEXT(F3626)),"",H3626/F3626))</f>
        <v/>
      </c>
      <c r="H3626" s="33" t="n"/>
      <c r="I3626" s="33" t="n"/>
      <c r="J3626" s="33">
        <f>IF(I3626="", "", IF(OR(ISTEXT(I3626),ISTEXT($F3626)),"",I3626*$F3626))</f>
        <v/>
      </c>
      <c r="K3626" s="33" t="n"/>
      <c r="L3626" s="33">
        <f>IF(K3626="", "", IF(OR(ISTEXT(K3626),ISTEXT($F3626)),"",K3626*$F3626))</f>
        <v/>
      </c>
      <c r="M3626" s="30">
        <f>IF(OR(H3626="",H3626=0),"",IF(K3626="",IF(J3626="","",IF(OR(ISTEXT(J3626),ISTEXT(H3626)),"",J3626/H3626)),IF(OR(ISTEXT(L3626),ISTEXT(H3626)),"",L3626/H3626)))</f>
        <v/>
      </c>
    </row>
    <row r="3627" ht="13.35" customHeight="1" s="162">
      <c r="B3627" s="307" t="n"/>
      <c r="C3627" s="307" t="n"/>
      <c r="E3627" s="307" t="n"/>
      <c r="F3627" s="32" t="n"/>
      <c r="G3627" s="33">
        <f>IF(F3627="", "", IF(OR(ISTEXT(H3627),ISTEXT(F3627)),"",H3627/F3627))</f>
        <v/>
      </c>
      <c r="H3627" s="33" t="n"/>
      <c r="I3627" s="33" t="n"/>
      <c r="J3627" s="33">
        <f>IF(I3627="", "", IF(OR(ISTEXT(I3627),ISTEXT($F3627)),"",I3627*$F3627))</f>
        <v/>
      </c>
      <c r="K3627" s="33" t="n"/>
      <c r="L3627" s="33">
        <f>IF(K3627="", "", IF(OR(ISTEXT(K3627),ISTEXT($F3627)),"",K3627*$F3627))</f>
        <v/>
      </c>
      <c r="M3627" s="30">
        <f>IF(OR(H3627="",H3627=0),"",IF(K3627="",IF(J3627="","",IF(OR(ISTEXT(J3627),ISTEXT(H3627)),"",J3627/H3627)),IF(OR(ISTEXT(L3627),ISTEXT(H3627)),"",L3627/H3627)))</f>
        <v/>
      </c>
    </row>
    <row r="3628" ht="13.35" customHeight="1" s="162">
      <c r="B3628" s="307" t="n"/>
      <c r="C3628" s="307" t="n"/>
      <c r="E3628" s="307" t="n"/>
      <c r="F3628" s="32" t="n"/>
      <c r="G3628" s="33">
        <f>IF(F3628="", "", IF(OR(ISTEXT(H3628),ISTEXT(F3628)),"",H3628/F3628))</f>
        <v/>
      </c>
      <c r="H3628" s="33" t="n"/>
      <c r="I3628" s="33" t="n"/>
      <c r="J3628" s="33">
        <f>IF(I3628="", "", IF(OR(ISTEXT(I3628),ISTEXT($F3628)),"",I3628*$F3628))</f>
        <v/>
      </c>
      <c r="K3628" s="33" t="n"/>
      <c r="L3628" s="33">
        <f>IF(K3628="", "", IF(OR(ISTEXT(K3628),ISTEXT($F3628)),"",K3628*$F3628))</f>
        <v/>
      </c>
      <c r="M3628" s="30">
        <f>IF(OR(H3628="",H3628=0),"",IF(K3628="",IF(J3628="","",IF(OR(ISTEXT(J3628),ISTEXT(H3628)),"",J3628/H3628)),IF(OR(ISTEXT(L3628),ISTEXT(H3628)),"",L3628/H3628)))</f>
        <v/>
      </c>
    </row>
    <row r="3629" ht="13.35" customHeight="1" s="162">
      <c r="B3629" s="307" t="n"/>
      <c r="C3629" s="307" t="n"/>
      <c r="E3629" s="307" t="n"/>
      <c r="F3629" s="32" t="n"/>
      <c r="G3629" s="33">
        <f>IF(F3629="", "", IF(OR(ISTEXT(H3629),ISTEXT(F3629)),"",H3629/F3629))</f>
        <v/>
      </c>
      <c r="H3629" s="33" t="n"/>
      <c r="I3629" s="33" t="n"/>
      <c r="J3629" s="33">
        <f>IF(I3629="", "", IF(OR(ISTEXT(I3629),ISTEXT($F3629)),"",I3629*$F3629))</f>
        <v/>
      </c>
      <c r="K3629" s="33" t="n"/>
      <c r="L3629" s="33">
        <f>IF(K3629="", "", IF(OR(ISTEXT(K3629),ISTEXT($F3629)),"",K3629*$F3629))</f>
        <v/>
      </c>
      <c r="M3629" s="30">
        <f>IF(OR(H3629="",H3629=0),"",IF(K3629="",IF(J3629="","",IF(OR(ISTEXT(J3629),ISTEXT(H3629)),"",J3629/H3629)),IF(OR(ISTEXT(L3629),ISTEXT(H3629)),"",L3629/H3629)))</f>
        <v/>
      </c>
    </row>
    <row r="3630" ht="13.35" customHeight="1" s="162">
      <c r="B3630" s="307" t="n"/>
      <c r="C3630" s="307" t="n"/>
      <c r="E3630" s="307" t="n"/>
      <c r="F3630" s="32" t="n"/>
      <c r="G3630" s="33">
        <f>IF(F3630="", "", IF(OR(ISTEXT(H3630),ISTEXT(F3630)),"",H3630/F3630))</f>
        <v/>
      </c>
      <c r="H3630" s="33" t="n"/>
      <c r="I3630" s="33" t="n"/>
      <c r="J3630" s="33">
        <f>IF(I3630="", "", IF(OR(ISTEXT(I3630),ISTEXT($F3630)),"",I3630*$F3630))</f>
        <v/>
      </c>
      <c r="K3630" s="33" t="n"/>
      <c r="L3630" s="33">
        <f>IF(K3630="", "", IF(OR(ISTEXT(K3630),ISTEXT($F3630)),"",K3630*$F3630))</f>
        <v/>
      </c>
      <c r="M3630" s="30">
        <f>IF(OR(H3630="",H3630=0),"",IF(K3630="",IF(J3630="","",IF(OR(ISTEXT(J3630),ISTEXT(H3630)),"",J3630/H3630)),IF(OR(ISTEXT(L3630),ISTEXT(H3630)),"",L3630/H3630)))</f>
        <v/>
      </c>
    </row>
    <row r="3631" ht="13.35" customHeight="1" s="162">
      <c r="B3631" s="307" t="n"/>
      <c r="C3631" s="307" t="n"/>
      <c r="E3631" s="307" t="n"/>
      <c r="F3631" s="32" t="n"/>
      <c r="G3631" s="33">
        <f>IF(F3631="", "", IF(OR(ISTEXT(H3631),ISTEXT(F3631)),"",H3631/F3631))</f>
        <v/>
      </c>
      <c r="H3631" s="33" t="n"/>
      <c r="I3631" s="33" t="n"/>
      <c r="J3631" s="33">
        <f>IF(I3631="", "", IF(OR(ISTEXT(I3631),ISTEXT($F3631)),"",I3631*$F3631))</f>
        <v/>
      </c>
      <c r="K3631" s="33" t="n"/>
      <c r="L3631" s="33">
        <f>IF(K3631="", "", IF(OR(ISTEXT(K3631),ISTEXT($F3631)),"",K3631*$F3631))</f>
        <v/>
      </c>
      <c r="M3631" s="30">
        <f>IF(OR(H3631="",H3631=0),"",IF(K3631="",IF(J3631="","",IF(OR(ISTEXT(J3631),ISTEXT(H3631)),"",J3631/H3631)),IF(OR(ISTEXT(L3631),ISTEXT(H3631)),"",L3631/H3631)))</f>
        <v/>
      </c>
    </row>
    <row r="3632" ht="13.35" customHeight="1" s="162">
      <c r="B3632" s="307" t="n"/>
      <c r="C3632" s="307" t="n"/>
      <c r="E3632" s="307" t="n"/>
      <c r="F3632" s="32" t="n"/>
      <c r="G3632" s="33">
        <f>IF(F3632="", "", IF(OR(ISTEXT(H3632),ISTEXT(F3632)),"",H3632/F3632))</f>
        <v/>
      </c>
      <c r="H3632" s="33" t="n"/>
      <c r="I3632" s="33" t="n"/>
      <c r="J3632" s="33">
        <f>IF(I3632="", "", IF(OR(ISTEXT(I3632),ISTEXT($F3632)),"",I3632*$F3632))</f>
        <v/>
      </c>
      <c r="K3632" s="33" t="n"/>
      <c r="L3632" s="33">
        <f>IF(K3632="", "", IF(OR(ISTEXT(K3632),ISTEXT($F3632)),"",K3632*$F3632))</f>
        <v/>
      </c>
      <c r="M3632" s="30">
        <f>IF(OR(H3632="",H3632=0),"",IF(K3632="",IF(J3632="","",IF(OR(ISTEXT(J3632),ISTEXT(H3632)),"",J3632/H3632)),IF(OR(ISTEXT(L3632),ISTEXT(H3632)),"",L3632/H3632)))</f>
        <v/>
      </c>
    </row>
    <row r="3633" ht="13.35" customHeight="1" s="162">
      <c r="B3633" s="307" t="n"/>
      <c r="C3633" s="307" t="n"/>
      <c r="E3633" s="307" t="n"/>
      <c r="F3633" s="32" t="n"/>
      <c r="G3633" s="33">
        <f>IF(F3633="", "", IF(OR(ISTEXT(H3633),ISTEXT(F3633)),"",H3633/F3633))</f>
        <v/>
      </c>
      <c r="H3633" s="33" t="n"/>
      <c r="I3633" s="33" t="n"/>
      <c r="J3633" s="33">
        <f>IF(I3633="", "", IF(OR(ISTEXT(I3633),ISTEXT($F3633)),"",I3633*$F3633))</f>
        <v/>
      </c>
      <c r="K3633" s="33" t="n"/>
      <c r="L3633" s="33">
        <f>IF(K3633="", "", IF(OR(ISTEXT(K3633),ISTEXT($F3633)),"",K3633*$F3633))</f>
        <v/>
      </c>
      <c r="M3633" s="30">
        <f>IF(OR(H3633="",H3633=0),"",IF(K3633="",IF(J3633="","",IF(OR(ISTEXT(J3633),ISTEXT(H3633)),"",J3633/H3633)),IF(OR(ISTEXT(L3633),ISTEXT(H3633)),"",L3633/H3633)))</f>
        <v/>
      </c>
    </row>
    <row r="3634" ht="13.35" customHeight="1" s="162">
      <c r="B3634" s="42" t="n"/>
      <c r="C3634" s="231" t="inlineStr">
        <is>
          <t>Subtotal (this page)</t>
        </is>
      </c>
      <c r="D3634" s="159" t="n"/>
      <c r="E3634" s="42" t="n"/>
      <c r="F3634" s="42" t="n"/>
      <c r="G3634" s="43" t="n"/>
      <c r="H3634" s="43">
        <f>IF(SUM(H3596:H3633)=0,"",SUM(H3596:H3633))</f>
        <v/>
      </c>
      <c r="I3634" s="43" t="n"/>
      <c r="J3634" s="43">
        <f>IF(SUM(J3596:J3633)=0,"",SUM(J3596:J3633))</f>
        <v/>
      </c>
      <c r="K3634" s="43" t="n"/>
      <c r="L3634" s="43">
        <f>IF(SUM(L3596:L3633)=0,"",SUM(L3596:L3633))</f>
        <v/>
      </c>
      <c r="M3634" s="35">
        <f>IF(OR(H3634="",H3634=0),"",IF(L3634="",IF(J3634="","",IF(OR(ISTEXT(J3634),ISTEXT(H3634)),"",J3634/H3634)),IF(OR(ISTEXT(L3634),ISTEXT(H3634)),"",L3634/H3634)))</f>
        <v/>
      </c>
    </row>
    <row r="3635" ht="13.35" customHeight="1" s="162">
      <c r="B3635" s="188" t="inlineStr">
        <is>
          <t>Return Air Inlets (cont.)</t>
        </is>
      </c>
      <c r="C3635" s="174" t="n"/>
      <c r="D3635" s="174" t="n"/>
      <c r="E3635" s="174" t="n"/>
      <c r="F3635" s="173" t="n"/>
      <c r="G3635" s="233" t="inlineStr">
        <is>
          <t>Design VEL</t>
        </is>
      </c>
      <c r="H3635" s="194" t="inlineStr">
        <is>
          <t>Design CFM</t>
        </is>
      </c>
      <c r="I3635" s="188" t="inlineStr">
        <is>
          <t>Initial</t>
        </is>
      </c>
      <c r="J3635" s="173" t="n"/>
      <c r="K3635" s="188" t="inlineStr">
        <is>
          <t>Final</t>
        </is>
      </c>
      <c r="L3635" s="173" t="n"/>
      <c r="M3635" s="188" t="inlineStr">
        <is>
          <t>%</t>
        </is>
      </c>
    </row>
    <row r="3636" ht="13.35" customHeight="1" s="162">
      <c r="B3636" s="153" t="inlineStr">
        <is>
          <t>No.</t>
        </is>
      </c>
      <c r="C3636" s="188" t="inlineStr">
        <is>
          <t>Area Served</t>
        </is>
      </c>
      <c r="D3636" s="188" t="inlineStr">
        <is>
          <t>Type</t>
        </is>
      </c>
      <c r="E3636" s="188" t="inlineStr">
        <is>
          <t>Size</t>
        </is>
      </c>
      <c r="F3636" s="188" t="inlineStr">
        <is>
          <t>Ak</t>
        </is>
      </c>
      <c r="G3636" s="440" t="n"/>
      <c r="H3636" s="440" t="n"/>
      <c r="I3636" s="188" t="inlineStr">
        <is>
          <t>VEL</t>
        </is>
      </c>
      <c r="J3636" s="188" t="inlineStr">
        <is>
          <t>CFM</t>
        </is>
      </c>
      <c r="K3636" s="188" t="inlineStr">
        <is>
          <t>VEL</t>
        </is>
      </c>
      <c r="L3636" s="188" t="inlineStr">
        <is>
          <t>CFM</t>
        </is>
      </c>
      <c r="M3636" s="440" t="n"/>
    </row>
    <row r="3637" ht="13.35" customHeight="1" s="162">
      <c r="B3637" s="31" t="n"/>
      <c r="C3637" s="31" t="n"/>
      <c r="E3637" s="31" t="n"/>
      <c r="F3637" s="32" t="n"/>
      <c r="G3637" s="33">
        <f>IF(F3637="", "", IF(OR(ISTEXT(H3637),ISTEXT(F3637)),"",H3637/F3637))</f>
        <v/>
      </c>
      <c r="H3637" s="33" t="n"/>
      <c r="I3637" s="33" t="n"/>
      <c r="J3637" s="33">
        <f>IF(I3637="", "", IF(OR(ISTEXT(I3637),ISTEXT($F3637)),"",I3637*$F3637))</f>
        <v/>
      </c>
      <c r="K3637" s="33" t="n"/>
      <c r="L3637" s="33">
        <f>IF(K3637="", "", IF(OR(ISTEXT(K3637),ISTEXT($F3637)),"",K3637*$F3637))</f>
        <v/>
      </c>
      <c r="M3637" s="30">
        <f>IF(OR(H3637="",H3637=0),"",IF(K3637="",IF(J3637="","",IF(OR(ISTEXT(J3637),ISTEXT(H3637)),"",J3637/H3637)),IF(OR(ISTEXT(L3637),ISTEXT(H3637)),"",L3637/H3637)))</f>
        <v/>
      </c>
    </row>
    <row r="3638" ht="13.35" customHeight="1" s="162">
      <c r="B3638" s="31" t="n"/>
      <c r="C3638" s="31" t="n"/>
      <c r="E3638" s="31" t="n"/>
      <c r="F3638" s="32" t="n"/>
      <c r="G3638" s="33">
        <f>IF(F3638="", "", IF(OR(ISTEXT(H3638),ISTEXT(F3638)),"",H3638/F3638))</f>
        <v/>
      </c>
      <c r="H3638" s="33" t="n"/>
      <c r="I3638" s="33" t="n"/>
      <c r="J3638" s="33">
        <f>IF(I3638="", "", IF(OR(ISTEXT(I3638),ISTEXT($F3638)),"",I3638*$F3638))</f>
        <v/>
      </c>
      <c r="K3638" s="33" t="n"/>
      <c r="L3638" s="33">
        <f>IF(K3638="", "", IF(OR(ISTEXT(K3638),ISTEXT($F3638)),"",K3638*$F3638))</f>
        <v/>
      </c>
      <c r="M3638" s="30">
        <f>IF(OR(H3638="",H3638=0),"",IF(K3638="",IF(J3638="","",IF(OR(ISTEXT(J3638),ISTEXT(H3638)),"",J3638/H3638)),IF(OR(ISTEXT(L3638),ISTEXT(H3638)),"",L3638/H3638)))</f>
        <v/>
      </c>
    </row>
    <row r="3639" ht="13.35" customHeight="1" s="162">
      <c r="B3639" s="31" t="n"/>
      <c r="C3639" s="31" t="n"/>
      <c r="E3639" s="31" t="n"/>
      <c r="F3639" s="32" t="n"/>
      <c r="G3639" s="33">
        <f>IF(F3639="", "", IF(OR(ISTEXT(H3639),ISTEXT(F3639)),"",H3639/F3639))</f>
        <v/>
      </c>
      <c r="H3639" s="33" t="n"/>
      <c r="I3639" s="33" t="n"/>
      <c r="J3639" s="33">
        <f>IF(I3639="", "", IF(OR(ISTEXT(I3639),ISTEXT($F3639)),"",I3639*$F3639))</f>
        <v/>
      </c>
      <c r="K3639" s="33" t="n"/>
      <c r="L3639" s="33">
        <f>IF(K3639="", "", IF(OR(ISTEXT(K3639),ISTEXT($F3639)),"",K3639*$F3639))</f>
        <v/>
      </c>
      <c r="M3639" s="30">
        <f>IF(OR(H3639="",H3639=0),"",IF(K3639="",IF(J3639="","",IF(OR(ISTEXT(J3639),ISTEXT(H3639)),"",J3639/H3639)),IF(OR(ISTEXT(L3639),ISTEXT(H3639)),"",L3639/H3639)))</f>
        <v/>
      </c>
    </row>
    <row r="3640" ht="13.35" customHeight="1" s="162">
      <c r="B3640" s="31" t="n"/>
      <c r="C3640" s="31" t="n"/>
      <c r="E3640" s="31" t="n"/>
      <c r="F3640" s="32" t="n"/>
      <c r="G3640" s="33">
        <f>IF(F3640="", "", IF(OR(ISTEXT(H3640),ISTEXT(F3640)),"",H3640/F3640))</f>
        <v/>
      </c>
      <c r="H3640" s="33" t="n"/>
      <c r="I3640" s="33" t="n"/>
      <c r="J3640" s="33">
        <f>IF(I3640="", "", IF(OR(ISTEXT(I3640),ISTEXT($F3640)),"",I3640*$F3640))</f>
        <v/>
      </c>
      <c r="K3640" s="33" t="n"/>
      <c r="L3640" s="33">
        <f>IF(K3640="", "", IF(OR(ISTEXT(K3640),ISTEXT($F3640)),"",K3640*$F3640))</f>
        <v/>
      </c>
      <c r="M3640" s="30">
        <f>IF(OR(H3640="",H3640=0),"",IF(K3640="",IF(J3640="","",IF(OR(ISTEXT(J3640),ISTEXT(H3640)),"",J3640/H3640)),IF(OR(ISTEXT(L3640),ISTEXT(H3640)),"",L3640/H3640)))</f>
        <v/>
      </c>
    </row>
    <row r="3641" ht="13.35" customHeight="1" s="162">
      <c r="B3641" s="42" t="n"/>
      <c r="C3641" s="231" t="inlineStr">
        <is>
          <t>Subtotal (this page)</t>
        </is>
      </c>
      <c r="D3641" s="159" t="n"/>
      <c r="E3641" s="42" t="n"/>
      <c r="F3641" s="42" t="n"/>
      <c r="G3641" s="43" t="n"/>
      <c r="H3641" s="43">
        <f>IF(SUM(H3637:H3640)=0,"",SUM(H3637:H3640))</f>
        <v/>
      </c>
      <c r="I3641" s="42" t="n"/>
      <c r="J3641" s="43">
        <f>IF(SUM(J3637:J3640)=0,"",SUM(J3637:J3640))</f>
        <v/>
      </c>
      <c r="K3641" s="42" t="n"/>
      <c r="L3641" s="43">
        <f>IF(SUM(L3637:L3640)=0,"",SUM(L3637:L3640))</f>
        <v/>
      </c>
      <c r="M3641" s="35">
        <f>IF(OR(H3641="",H3641=0),"",IF(L3641="",IF(J3641="","",IF(OR(ISTEXT(J3641),ISTEXT(H3641)),"",J3641/H3641)),IF(OR(ISTEXT(L3641),ISTEXT(H3641)),"",L3641/H3641)))</f>
        <v/>
      </c>
    </row>
    <row r="3642" ht="13.35" customHeight="1" s="162">
      <c r="B3642" s="188" t="inlineStr">
        <is>
          <t>Remarks (cont.)</t>
        </is>
      </c>
      <c r="C3642" s="173" t="n"/>
      <c r="D3642" s="154" t="n"/>
      <c r="E3642" s="174" t="n"/>
      <c r="F3642" s="174" t="n"/>
      <c r="G3642" s="174" t="n"/>
      <c r="H3642" s="174" t="n"/>
      <c r="I3642" s="174" t="n"/>
      <c r="J3642" s="174" t="n"/>
      <c r="K3642" s="174" t="n"/>
      <c r="L3642" s="174" t="n"/>
      <c r="M3642" s="173" t="n"/>
    </row>
    <row r="3643" ht="13.35" customHeight="1" s="162">
      <c r="B3643" s="154" t="n"/>
      <c r="C3643" s="174" t="n"/>
      <c r="D3643" s="174" t="n"/>
      <c r="E3643" s="174" t="n"/>
      <c r="F3643" s="174" t="n"/>
      <c r="G3643" s="174" t="n"/>
      <c r="H3643" s="174" t="n"/>
      <c r="I3643" s="174" t="n"/>
      <c r="J3643" s="174" t="n"/>
      <c r="K3643" s="174" t="n"/>
      <c r="L3643" s="174" t="n"/>
      <c r="M3643" s="173" t="n"/>
    </row>
    <row r="3644" ht="13.35" customHeight="1" s="162">
      <c r="B3644" s="200" t="inlineStr">
        <is>
          <t>System</t>
        </is>
      </c>
      <c r="C3644" s="403" t="n"/>
      <c r="D3644" s="209">
        <f>IF('{Equipment Data Entry}'!B42="","",'{Equipment Data Entry}'!B42)</f>
        <v/>
      </c>
      <c r="E3644" s="418" t="n"/>
      <c r="F3644" s="403" t="n"/>
      <c r="G3644" s="200" t="inlineStr">
        <is>
          <t>Service</t>
        </is>
      </c>
      <c r="H3644" s="403" t="n"/>
      <c r="I3644" s="210">
        <f>IF('{Equipment Data Entry}'!C42="","",'{Equipment Data Entry}'!C42)</f>
        <v/>
      </c>
      <c r="J3644" s="418" t="n"/>
      <c r="K3644" s="418" t="n"/>
      <c r="L3644" s="418" t="n"/>
      <c r="M3644" s="403" t="n"/>
    </row>
    <row r="3645" ht="13.35" customHeight="1" s="162">
      <c r="B3645" s="422" t="n"/>
      <c r="C3645" s="423" t="n"/>
      <c r="D3645" s="422" t="n"/>
      <c r="E3645" s="424" t="n"/>
      <c r="F3645" s="423" t="n"/>
      <c r="G3645" s="422" t="n"/>
      <c r="H3645" s="423" t="n"/>
      <c r="I3645" s="422" t="n"/>
      <c r="J3645" s="424" t="n"/>
      <c r="K3645" s="424" t="n"/>
      <c r="L3645" s="424" t="n"/>
      <c r="M3645" s="423" t="n"/>
    </row>
    <row r="3646" ht="13.35" customHeight="1" s="162">
      <c r="B3646" s="425" t="inlineStr">
        <is>
          <t>Drive Type:</t>
        </is>
      </c>
      <c r="D3646" s="426" t="n"/>
      <c r="E3646" s="425" t="inlineStr">
        <is>
          <t>Rotation – Design:</t>
        </is>
      </c>
      <c r="G3646" s="426" t="n"/>
      <c r="I3646" s="425" t="inlineStr">
        <is>
          <t>Actual:</t>
        </is>
      </c>
      <c r="J3646" s="426" t="n"/>
    </row>
    <row r="3647" ht="13.35" customHeight="1" s="162">
      <c r="B3647" s="200" t="inlineStr">
        <is>
          <t>Unit Data</t>
        </is>
      </c>
      <c r="C3647" s="400" t="n"/>
      <c r="D3647" s="400" t="n"/>
      <c r="E3647" s="400" t="n"/>
      <c r="F3647" s="400" t="n"/>
      <c r="G3647" s="401" t="n"/>
      <c r="I3647" s="200" t="inlineStr">
        <is>
          <t>Design and Performance Data</t>
        </is>
      </c>
      <c r="J3647" s="400" t="n"/>
      <c r="K3647" s="400" t="n"/>
      <c r="L3647" s="401" t="n"/>
      <c r="M3647" s="283" t="n"/>
    </row>
    <row r="3648" ht="13.35" customHeight="1" s="162">
      <c r="B3648" s="199" t="inlineStr">
        <is>
          <t>Manufacturer</t>
        </is>
      </c>
      <c r="C3648" s="401" t="n"/>
      <c r="D3648" s="204">
        <f>IF('{Equipment Data Entry}'!E42="","",'{Equipment Data Entry}'!E42)</f>
        <v/>
      </c>
      <c r="E3648" s="400" t="n"/>
      <c r="F3648" s="400" t="n"/>
      <c r="G3648" s="401" t="n"/>
      <c r="I3648" s="199" t="inlineStr">
        <is>
          <t>Design Criteria</t>
        </is>
      </c>
      <c r="J3648" s="401" t="n"/>
      <c r="K3648" s="199" t="inlineStr">
        <is>
          <t>Design</t>
        </is>
      </c>
      <c r="L3648" s="199" t="inlineStr">
        <is>
          <t>Actual</t>
        </is>
      </c>
    </row>
    <row r="3649" ht="13.35" customHeight="1" s="162">
      <c r="B3649" s="199" t="inlineStr">
        <is>
          <t>Model Number</t>
        </is>
      </c>
      <c r="C3649" s="401" t="n"/>
      <c r="D3649" s="204">
        <f>IF('{Equipment Data Entry}'!F42="","",'{Equipment Data Entry}'!F42)</f>
        <v/>
      </c>
      <c r="E3649" s="400" t="n"/>
      <c r="F3649" s="400" t="n"/>
      <c r="G3649" s="401" t="n"/>
      <c r="I3649" s="199" t="inlineStr">
        <is>
          <t>Total Airflow</t>
        </is>
      </c>
      <c r="J3649" s="401" t="n"/>
      <c r="K3649" s="24">
        <f>H3683</f>
        <v/>
      </c>
      <c r="L3649" s="24">
        <f>L3683</f>
        <v/>
      </c>
      <c r="M3649" s="22">
        <f>IF(OR(L3649="",K3649="",K3649=0),"",IF(OR(ISTEXT(L3649),ISTEXT(K3649)),"",L3649/K3649))</f>
        <v/>
      </c>
    </row>
    <row r="3650" ht="13.35" customHeight="1" s="162">
      <c r="B3650" s="199" t="inlineStr">
        <is>
          <t>Serial Number</t>
        </is>
      </c>
      <c r="C3650" s="401" t="n"/>
      <c r="D3650" s="204" t="n"/>
      <c r="E3650" s="400" t="n"/>
      <c r="F3650" s="400" t="n"/>
      <c r="G3650" s="401" t="n"/>
      <c r="I3650" s="199" t="inlineStr">
        <is>
          <t>Outside Airflow</t>
        </is>
      </c>
      <c r="J3650" s="401" t="n"/>
      <c r="K3650" s="24">
        <f>IF(N(H3691)=0,"",H3691)</f>
        <v/>
      </c>
      <c r="L3650" s="24">
        <f>L3691</f>
        <v/>
      </c>
      <c r="M3650" s="22">
        <f>IF(OR(L3650="",K3650="",K3650=0),"",IF(OR(ISTEXT(L3650),ISTEXT(K3650)),"",L3650/K3650))</f>
        <v/>
      </c>
    </row>
    <row r="3651" ht="13.35" customHeight="1" s="162">
      <c r="B3651" s="199" t="inlineStr">
        <is>
          <t>Area Served</t>
        </is>
      </c>
      <c r="C3651" s="401" t="n"/>
      <c r="D3651" s="204">
        <f>I3644</f>
        <v/>
      </c>
      <c r="E3651" s="400" t="n"/>
      <c r="F3651" s="400" t="n"/>
      <c r="G3651" s="401" t="n"/>
      <c r="I3651" s="199" t="inlineStr">
        <is>
          <t>Return Airflow</t>
        </is>
      </c>
      <c r="J3651" s="401" t="n"/>
      <c r="K3651" s="24">
        <f>IF(K3649="","",IF(ISTEXT(K3649),"",K3649-N(K3650)))</f>
        <v/>
      </c>
      <c r="L3651" s="24">
        <f>IF(L3649="","",IF(ISTEXT(L3649),"",L3649-N(L3650)))</f>
        <v/>
      </c>
    </row>
    <row r="3652" ht="13.35" customHeight="1" s="162">
      <c r="B3652" s="199" t="inlineStr">
        <is>
          <t>Location</t>
        </is>
      </c>
      <c r="C3652" s="401" t="n"/>
      <c r="D3652" s="204">
        <f>IF('{Equipment Data Entry}'!D42="","",'{Equipment Data Entry}'!D42)</f>
        <v/>
      </c>
      <c r="E3652" s="400" t="n"/>
      <c r="F3652" s="400" t="n"/>
      <c r="G3652" s="401" t="n"/>
      <c r="I3652" s="199" t="inlineStr">
        <is>
          <t>Unit ESP</t>
        </is>
      </c>
      <c r="J3652" s="401" t="n"/>
      <c r="K3652" s="71">
        <f>IF('{Equipment Data Entry}'!H42="","",'{Equipment Data Entry}'!H42)</f>
        <v/>
      </c>
      <c r="L3652" s="29">
        <f>I3669</f>
        <v/>
      </c>
    </row>
    <row r="3653" ht="13.35" customHeight="1" s="162">
      <c r="I3653" s="199" t="inlineStr">
        <is>
          <t>Fan RPMs</t>
        </is>
      </c>
      <c r="J3653" s="401" t="n"/>
      <c r="K3653" s="24">
        <f>IF('{Equipment Data Entry}'!I42="","",'{Equipment Data Entry}'!I42)</f>
        <v/>
      </c>
      <c r="L3653" s="24">
        <f>IF(L3662="","",L3662)</f>
        <v/>
      </c>
    </row>
    <row r="3654" ht="13.35" customHeight="1" s="162">
      <c r="B3654" s="200" t="inlineStr">
        <is>
          <t>Motor Data</t>
        </is>
      </c>
      <c r="C3654" s="400" t="n"/>
      <c r="D3654" s="400" t="n"/>
      <c r="E3654" s="400" t="n"/>
      <c r="F3654" s="400" t="n"/>
      <c r="G3654" s="401" t="n"/>
      <c r="I3654" s="199" t="inlineStr">
        <is>
          <t>Filter Type/Size/Qty</t>
        </is>
      </c>
      <c r="J3654" s="400" t="n"/>
      <c r="K3654" s="401" t="n"/>
      <c r="L3654" s="24" t="n"/>
      <c r="M3654" s="401" t="n"/>
    </row>
    <row r="3655" ht="13.35" customHeight="1" s="162">
      <c r="B3655" s="199" t="inlineStr">
        <is>
          <t>Manufacturer</t>
        </is>
      </c>
      <c r="C3655" s="401" t="n"/>
      <c r="D3655" s="203" t="n"/>
      <c r="E3655" s="400" t="n"/>
      <c r="F3655" s="400" t="n"/>
      <c r="G3655" s="401" t="n"/>
      <c r="I3655" s="200" t="inlineStr">
        <is>
          <t>Drive Data</t>
        </is>
      </c>
      <c r="J3655" s="400" t="n"/>
      <c r="K3655" s="400" t="n"/>
      <c r="L3655" s="401" t="n"/>
    </row>
    <row r="3656" ht="13.35" customHeight="1" s="162">
      <c r="B3656" s="199" t="inlineStr">
        <is>
          <t>Horsepower</t>
        </is>
      </c>
      <c r="C3656" s="401" t="n"/>
      <c r="D3656" s="28">
        <f>IF('{Equipment Data Entry}'!G42="","",'{Equipment Data Entry}'!G42)</f>
        <v/>
      </c>
      <c r="E3656" s="21" t="inlineStr">
        <is>
          <t>RPM</t>
        </is>
      </c>
      <c r="F3656" s="24" t="n"/>
      <c r="G3656" s="199" t="inlineStr">
        <is>
          <t>SF</t>
        </is>
      </c>
      <c r="I3656" s="199" t="inlineStr">
        <is>
          <t>Motor sheave</t>
        </is>
      </c>
      <c r="J3656" s="400" t="n"/>
      <c r="K3656" s="24">
        <f>IF('{Equipment Data Entry}'!J42="","",'{Equipment Data Entry}'!J42)</f>
        <v/>
      </c>
      <c r="L3656" s="21" t="inlineStr">
        <is>
          <t>Bore</t>
        </is>
      </c>
      <c r="M3656" s="208"/>
    </row>
    <row r="3657" ht="13.35" customHeight="1" s="162">
      <c r="B3657" s="198">
        <f>IF('{Equipment Data Entry}'!N42="","",'{Equipment Data Entry}'!N42)</f>
        <v/>
      </c>
      <c r="C3657" s="198">
        <f>IF('{Equipment Data Entry}'!O42="","",'{Equipment Data Entry}'!O42)</f>
        <v/>
      </c>
      <c r="D3657" s="21" t="inlineStr">
        <is>
          <t>FLA</t>
        </is>
      </c>
      <c r="E3657" s="25" t="n"/>
      <c r="F3657" s="21" t="inlineStr">
        <is>
          <t>Frame</t>
        </is>
      </c>
      <c r="G3657" s="208" t="n"/>
      <c r="I3657" s="199" t="inlineStr">
        <is>
          <t>Fan pulley</t>
        </is>
      </c>
      <c r="J3657" s="400" t="n"/>
      <c r="K3657" s="24">
        <f>IF('{Equipment Data Entry}'!K42="","",'{Equipment Data Entry}'!K42)</f>
        <v/>
      </c>
      <c r="L3657" s="21" t="inlineStr">
        <is>
          <t>Bore</t>
        </is>
      </c>
      <c r="M3657" s="208"/>
    </row>
    <row r="3658" ht="13.35" customHeight="1" s="162">
      <c r="B3658" s="199" t="inlineStr">
        <is>
          <t>Corrected FLA</t>
        </is>
      </c>
      <c r="C3658" s="401" t="n"/>
      <c r="D3658" s="27">
        <f>IF(OR(E3659="",E3657="",B3657=""),"",IF(OR(ISTEXT(B3657),COUNT(E3659:G3659)=0,ISTEXT(E3657)),"",B3657/AVERAGE(E3659:G3659)*E3657))</f>
        <v/>
      </c>
      <c r="E3658" s="199" t="inlineStr">
        <is>
          <t>Estimated BHP</t>
        </is>
      </c>
      <c r="F3658" s="401" t="n"/>
      <c r="G3658" s="27">
        <f>IF(OR(COUNT(E3660:G3660)=0,IF(N(E3661)&gt;0,E3661,N(D3656))=0,IF(N(D3658)&gt;0,D3658,N(E3657))=0),"",IF(N(E3661)&gt;0,E3661,N(D3656))*AVERAGE(E3660:G3660)/IF(N(D3658)&gt;0,D3658,N(E3657)))</f>
        <v/>
      </c>
      <c r="I3658" s="199" t="inlineStr">
        <is>
          <t>Belt(s)</t>
        </is>
      </c>
      <c r="J3658" s="208">
        <f>IF('{Equipment Data Entry}'!L42="","",'{Equipment Data Entry}'!L42)</f>
        <v/>
      </c>
      <c r="K3658" s="199" t="inlineStr">
        <is>
          <t>C to C</t>
        </is>
      </c>
      <c r="L3658" s="64">
        <f>IF('{Equipment Data Entry}'!M42="","",'{Equipment Data Entry}'!M42)</f>
        <v/>
      </c>
    </row>
    <row r="3659" ht="13.35" customHeight="1" s="162">
      <c r="B3659" s="199" t="inlineStr">
        <is>
          <t>Measured Voltage</t>
        </is>
      </c>
      <c r="C3659" s="400" t="n"/>
      <c r="D3659" s="401" t="n"/>
      <c r="E3659" s="24" t="n"/>
      <c r="F3659" s="24" t="n"/>
      <c r="G3659" s="24" t="n"/>
      <c r="I3659" s="199" t="inlineStr">
        <is>
          <t>Final Settings</t>
        </is>
      </c>
      <c r="J3659" s="400" t="n"/>
      <c r="K3659" s="401" t="n"/>
      <c r="L3659" s="24" t="n"/>
      <c r="M3659" s="401" t="n"/>
    </row>
    <row r="3660" ht="13.35" customHeight="1" s="162">
      <c r="B3660" s="199" t="inlineStr">
        <is>
          <t>Measured Amperage</t>
        </is>
      </c>
      <c r="C3660" s="400" t="n"/>
      <c r="D3660" s="401" t="n"/>
      <c r="E3660" s="25" t="n"/>
      <c r="F3660" s="25" t="n"/>
      <c r="G3660" s="25" t="n"/>
      <c r="I3660" s="205" t="inlineStr">
        <is>
          <t>RPM Data</t>
        </is>
      </c>
      <c r="J3660" s="401" t="n"/>
      <c r="K3660" s="205" t="inlineStr">
        <is>
          <t>Initial</t>
        </is>
      </c>
      <c r="L3660" s="205" t="inlineStr">
        <is>
          <t>Final</t>
        </is>
      </c>
    </row>
    <row r="3661" ht="13.35" customHeight="1" s="162">
      <c r="B3661" s="199" t="inlineStr">
        <is>
          <t>Motor HP (nameplate)</t>
        </is>
      </c>
      <c r="C3661" s="400"/>
      <c r="D3661" s="401"/>
      <c r="E3661" s="24"/>
      <c r="F3661" s="24"/>
      <c r="G3661" s="24"/>
      <c r="I3661" s="199" t="inlineStr">
        <is>
          <t>Motor RPM</t>
        </is>
      </c>
      <c r="J3661" s="401" t="n"/>
      <c r="K3661" s="24" t="n"/>
      <c r="L3661" s="24" t="n"/>
    </row>
    <row r="3662" ht="13.35" customHeight="1" s="162">
      <c r="B3662" s="200" t="inlineStr">
        <is>
          <t>Static Pressure Profile (in. w.g.)</t>
        </is>
      </c>
      <c r="C3662" s="400" t="n"/>
      <c r="D3662" s="400" t="n"/>
      <c r="E3662" s="400" t="n"/>
      <c r="F3662" s="400" t="n"/>
      <c r="G3662" s="401" t="n"/>
      <c r="I3662" s="199" t="inlineStr">
        <is>
          <t>Fan RPM</t>
        </is>
      </c>
      <c r="J3662" s="401" t="n"/>
      <c r="K3662" s="24" t="n"/>
      <c r="L3662" s="24" t="n"/>
    </row>
    <row r="3663" ht="13.35" customHeight="1" s="162">
      <c r="B3663" s="490">
        <f>IFERROR(INDEX('{Dropdowns}'!$AI$2:$AO$7,MATCH($D$3666,'{Dropdowns}'!$AH$2:$AH$7,0),1),"")</f>
        <v/>
      </c>
      <c r="C3663" s="490">
        <f>IFERROR(INDEX('{Dropdowns}'!$AI$2:$AO$7,MATCH($D$3666,'{Dropdowns}'!$AH$2:$AH$7,0),2),"")</f>
        <v/>
      </c>
      <c r="D3663" s="490">
        <f>IFERROR(INDEX('{Dropdowns}'!$AI$2:$AO$7,MATCH($D$3666,'{Dropdowns}'!$AH$2:$AH$7,0),3),"")</f>
        <v/>
      </c>
      <c r="E3663" s="490">
        <f>IFERROR(INDEX('{Dropdowns}'!$AI$2:$AO$7,MATCH($D$3666,'{Dropdowns}'!$AH$2:$AH$7,0),4),"")</f>
        <v/>
      </c>
      <c r="F3663" s="490">
        <f>IFERROR(INDEX('{Dropdowns}'!$AI$2:$AO$7,MATCH($D$3666,'{Dropdowns}'!$AH$2:$AH$7,0),5),"")</f>
        <v/>
      </c>
      <c r="G3663" s="490">
        <f>IFERROR(INDEX('{Dropdowns}'!$AI$2:$AO$7,MATCH($D$3666,'{Dropdowns}'!$AH$2:$AH$7,0),6),"")</f>
        <v/>
      </c>
      <c r="H3663" s="490">
        <f>IFERROR(INDEX('{Dropdowns}'!$AI$2:$AO$7,MATCH($D$3666,'{Dropdowns}'!$AH$2:$AH$7,0),7),"")</f>
        <v/>
      </c>
      <c r="I3663" s="199" t="inlineStr">
        <is>
          <t>VSD Frequency</t>
        </is>
      </c>
      <c r="J3663" s="401" t="n"/>
      <c r="K3663" s="66" t="n"/>
      <c r="L3663" s="66" t="n"/>
    </row>
    <row r="3664" ht="13.35" customHeight="1" s="162">
      <c r="B3664" s="492"/>
      <c r="C3664" s="492"/>
      <c r="D3664" s="492"/>
      <c r="E3664" s="492"/>
      <c r="F3664" s="492"/>
      <c r="G3664" s="492"/>
      <c r="H3664" s="492"/>
      <c r="I3664" s="199" t="inlineStr">
        <is>
          <t>OA Damper Position</t>
        </is>
      </c>
      <c r="J3664" s="400" t="n"/>
      <c r="K3664" s="401" t="n"/>
      <c r="L3664" s="56" t="n"/>
      <c r="Q3664">
        <f>IF(B3664="","",B3664)</f>
        <v/>
      </c>
      <c r="R3664">
        <f>IF(C3663="—",Q3664,IF(C3664="","",C3664))</f>
        <v/>
      </c>
      <c r="S3664">
        <f>IF(D3663="—",R3664,IF(D3664="","",D3664))</f>
        <v/>
      </c>
      <c r="T3664">
        <f>IF(E3663="—",S3664,IF(E3664="","",E3664))</f>
        <v/>
      </c>
      <c r="U3664">
        <f>IF(F3663="—",T3664,IF(F3664="","",F3664))</f>
        <v/>
      </c>
      <c r="V3664">
        <f>IF(G3663="—",U3664,IF(G3664="","",G3664))</f>
        <v/>
      </c>
      <c r="W3664">
        <f>IFERROR(MATCH("Fan",$C$3663:$H$3663,0),"")</f>
        <v/>
      </c>
      <c r="X3664">
        <f>IF(W3664="","",INDEX(P3666:U3666,W3664))</f>
        <v/>
      </c>
      <c r="Y3664">
        <f>IF(W3664="","",INDEX(Q3665:V3665,W3664))</f>
        <v/>
      </c>
    </row>
    <row r="3665" ht="13.35" customHeight="1" s="162">
      <c r="B3665" s="491" t="inlineStr">
        <is>
          <t>Δ</t>
        </is>
      </c>
      <c r="C3665" s="498">
        <f>IF(OR(C3663="—",C3664="",Q3664=""),"",IF(OR(ISTEXT(C3664),ISTEXT(Q3664)),"","Δ "&amp;TEXT(C3664-Q3664,"0.00")))</f>
        <v/>
      </c>
      <c r="D3665" s="498">
        <f>IF(OR(D3663="—",D3664="",R3664=""),"",IF(OR(ISTEXT(D3664),ISTEXT(R3664)),"","Δ "&amp;TEXT(D3664-R3664,"0.00")))</f>
        <v/>
      </c>
      <c r="E3665" s="498">
        <f>IF(OR(E3663="—",E3664="",S3664=""),"",IF(OR(ISTEXT(E3664),ISTEXT(S3664)),"","Δ "&amp;TEXT(E3664-S3664,"0.00")))</f>
        <v/>
      </c>
      <c r="F3665" s="498">
        <f>IF(OR(F3663="—",F3664="",T3664=""),"",IF(OR(ISTEXT(F3664),ISTEXT(T3664)),"","Δ "&amp;TEXT(F3664-T3664,"0.00")))</f>
        <v/>
      </c>
      <c r="G3665" s="498">
        <f>IF(OR(G3663="—",G3664="",U3664=""),"",IF(OR(ISTEXT(G3664),ISTEXT(U3664)),"","Δ "&amp;TEXT(G3664-U3664,"0.00")))</f>
        <v/>
      </c>
      <c r="H3665" s="498">
        <f>IF(OR(H3663="—",H3664="",V3664=""),"",IF(OR(ISTEXT(H3664),ISTEXT(V3664)),"","Δ "&amp;TEXT(H3664-V3664,"0.00")))</f>
        <v/>
      </c>
      <c r="Q3665">
        <f>IF(OR(C3664="",ISTEXT(C3664)),R3665,C3664)</f>
        <v/>
      </c>
      <c r="R3665">
        <f>IF(OR(D3664="",ISTEXT(D3664)),S3665,D3664)</f>
        <v/>
      </c>
      <c r="S3665">
        <f>IF(OR(E3664="",ISTEXT(E3664)),T3665,E3664)</f>
        <v/>
      </c>
      <c r="T3665">
        <f>IF(OR(F3664="",ISTEXT(F3664)),U3665,F3664)</f>
        <v/>
      </c>
      <c r="U3665">
        <f>IF(OR(G3664="",ISTEXT(G3664)),V3665,G3664)</f>
        <v/>
      </c>
      <c r="V3665">
        <f>IF(OR(H3664="",ISTEXT(H3664)),"",H3664)</f>
        <v/>
      </c>
    </row>
    <row r="3666" ht="13.35" customHeight="1" s="162">
      <c r="B3666" s="425" t="inlineStr">
        <is>
          <t>Unit type:</t>
        </is>
      </c>
      <c r="D3666" s="522" t="inlineStr">
        <is>
          <t>RTU</t>
        </is>
      </c>
      <c r="E3666" s="414" t="n"/>
      <c r="F3666" s="494" t="inlineStr">
        <is>
          <t>Airflow left to right. Δ = this reading minus the one before it; in. w.g.</t>
        </is>
      </c>
      <c r="P3666">
        <f>IF(B3664="","",B3664)</f>
        <v/>
      </c>
      <c r="Q3666">
        <f>IF(C3664="",P3666,C3664)</f>
        <v/>
      </c>
      <c r="R3666">
        <f>IF(D3664="",Q3666,D3664)</f>
        <v/>
      </c>
      <c r="S3666">
        <f>IF(E3664="",R3666,E3664)</f>
        <v/>
      </c>
      <c r="T3666">
        <f>IF(F3664="",S3666,F3664)</f>
        <v/>
      </c>
      <c r="U3666">
        <f>IF(G3664="",T3666,G3664)</f>
        <v/>
      </c>
      <c r="V3666">
        <f>IF(H3664="",U3666,H3664)</f>
        <v/>
      </c>
    </row>
    <row r="3667" ht="13.35" customHeight="1" s="162">
      <c r="B3667" s="500" t="inlineStr">
        <is>
          <t>Fan inlet</t>
        </is>
      </c>
      <c r="D3667" s="501">
        <f>IF(X3664="","",X3664)</f>
        <v/>
      </c>
      <c r="F3667" s="500" t="inlineStr">
        <is>
          <t>Discharge</t>
        </is>
      </c>
      <c r="I3667" s="501">
        <f>IF(V3666="","",V3666)</f>
        <v/>
      </c>
    </row>
    <row r="3668" ht="13.35" customHeight="1" s="162"/>
    <row r="3669" ht="13.35" customHeight="1" s="162">
      <c r="B3669" s="500" t="inlineStr">
        <is>
          <t>Fan TSP</t>
        </is>
      </c>
      <c r="E3669" s="501">
        <f>IF(OR(X3664="",Y3664=""),"",IF(OR(ISTEXT(X3664),ISTEXT(Y3664)),"",Y3664-X3664))</f>
        <v/>
      </c>
      <c r="F3669" s="500" t="inlineStr">
        <is>
          <t>ESP</t>
        </is>
      </c>
      <c r="I3669" s="501">
        <f>IF(OR(B3664="",V3666=""),"",IF(OR(ISTEXT(B3664),ISTEXT(V3666)),"",V3666-B3664))</f>
        <v/>
      </c>
      <c r="J3669" s="500" t="inlineStr">
        <is>
          <t>Unit ΔP (inlet → fan)</t>
        </is>
      </c>
      <c r="M3669" s="501">
        <f>IF(OR(B3664="",X3664=""),"",IF(OR(ISTEXT(B3664),ISTEXT(X3664)),"",X3664-B3664))</f>
        <v/>
      </c>
    </row>
    <row r="3670" ht="13.35" customHeight="1" s="162">
      <c r="B3670" s="437" t="inlineStr">
        <is>
          <t>Instrument:</t>
        </is>
      </c>
      <c r="C3670" s="13" t="n"/>
      <c r="D3670" s="502" t="n"/>
      <c r="E3670" s="503" t="n"/>
      <c r="F3670" s="503" t="n"/>
      <c r="G3670" s="437" t="inlineStr">
        <is>
          <t>Ak basis / notes:</t>
        </is>
      </c>
      <c r="H3670" s="13" t="n"/>
      <c r="I3670" s="504" t="n"/>
      <c r="J3670" s="503" t="n"/>
      <c r="K3670" s="503" t="n"/>
      <c r="L3670" s="503" t="n"/>
      <c r="M3670" s="503" t="n"/>
    </row>
    <row r="3671" ht="13.35" customHeight="1" s="162">
      <c r="B3671" s="188" t="inlineStr">
        <is>
          <t>Supply Air Diffuser / Outlet Airflow</t>
        </is>
      </c>
      <c r="C3671" s="174" t="n"/>
      <c r="D3671" s="174" t="n"/>
      <c r="E3671" s="174" t="n"/>
      <c r="F3671" s="173" t="n"/>
      <c r="G3671" s="233" t="inlineStr">
        <is>
          <t>Design VEL</t>
        </is>
      </c>
      <c r="H3671" s="194" t="inlineStr">
        <is>
          <t>Design CFM</t>
        </is>
      </c>
      <c r="I3671" s="188" t="inlineStr">
        <is>
          <t>Initial</t>
        </is>
      </c>
      <c r="J3671" s="173" t="n"/>
      <c r="K3671" s="188" t="inlineStr">
        <is>
          <t>Final</t>
        </is>
      </c>
      <c r="L3671" s="173" t="n"/>
      <c r="M3671" s="188" t="inlineStr">
        <is>
          <t>%</t>
        </is>
      </c>
    </row>
    <row r="3672" ht="13.35" customHeight="1" s="162">
      <c r="B3672" s="153" t="inlineStr">
        <is>
          <t>No.</t>
        </is>
      </c>
      <c r="C3672" s="188" t="inlineStr">
        <is>
          <t>Area Served</t>
        </is>
      </c>
      <c r="D3672" s="188" t="inlineStr">
        <is>
          <t>Type</t>
        </is>
      </c>
      <c r="E3672" s="188" t="inlineStr">
        <is>
          <t>Size</t>
        </is>
      </c>
      <c r="F3672" s="188" t="inlineStr">
        <is>
          <t>Ak</t>
        </is>
      </c>
      <c r="G3672" s="440" t="n"/>
      <c r="H3672" s="440" t="n"/>
      <c r="I3672" s="188" t="inlineStr">
        <is>
          <t>VEL</t>
        </is>
      </c>
      <c r="J3672" s="188" t="inlineStr">
        <is>
          <t>CFM</t>
        </is>
      </c>
      <c r="K3672" s="188" t="inlineStr">
        <is>
          <t>VEL</t>
        </is>
      </c>
      <c r="L3672" s="188" t="inlineStr">
        <is>
          <t>CFM</t>
        </is>
      </c>
      <c r="M3672" s="440" t="n"/>
    </row>
    <row r="3673" ht="13.35" customHeight="1" s="162">
      <c r="B3673" s="307" t="n"/>
      <c r="C3673" s="307" t="n"/>
      <c r="E3673" s="307" t="n"/>
      <c r="F3673" s="32" t="n"/>
      <c r="G3673" s="33">
        <f>IF(F3673="", "", IF(OR(ISTEXT(H3673),ISTEXT(F3673)),"",H3673/F3673))</f>
        <v/>
      </c>
      <c r="H3673" s="33" t="n"/>
      <c r="I3673" s="33" t="n"/>
      <c r="J3673" s="33">
        <f>IF(I3673="", "", IF(OR(ISTEXT(I3673),ISTEXT($F3673)),"",I3673*$F3673))</f>
        <v/>
      </c>
      <c r="K3673" s="33" t="n"/>
      <c r="L3673" s="33">
        <f>IF(K3673="", "", IF(OR(ISTEXT(K3673),ISTEXT($F3673)),"",K3673*$F3673))</f>
        <v/>
      </c>
      <c r="M3673" s="30">
        <f>IF(OR(H3673="",H3673=0),"",IF(K3673="",IF(J3673="","",IF(OR(ISTEXT(J3673),ISTEXT(H3673)),"",J3673/H3673)),IF(OR(ISTEXT(L3673),ISTEXT(H3673)),"",L3673/H3673)))</f>
        <v/>
      </c>
    </row>
    <row r="3674" ht="13.35" customHeight="1" s="162">
      <c r="B3674" s="307" t="n"/>
      <c r="C3674" s="307" t="n"/>
      <c r="E3674" s="307" t="n"/>
      <c r="F3674" s="32" t="n"/>
      <c r="G3674" s="33">
        <f>IF(F3674="", "", IF(OR(ISTEXT(H3674),ISTEXT(F3674)),"",H3674/F3674))</f>
        <v/>
      </c>
      <c r="H3674" s="33" t="n"/>
      <c r="I3674" s="33" t="n"/>
      <c r="J3674" s="33">
        <f>IF(I3674="", "", IF(OR(ISTEXT(I3674),ISTEXT($F3674)),"",I3674*$F3674))</f>
        <v/>
      </c>
      <c r="K3674" s="33" t="n"/>
      <c r="L3674" s="33">
        <f>IF(K3674="", "", IF(OR(ISTEXT(K3674),ISTEXT($F3674)),"",K3674*$F3674))</f>
        <v/>
      </c>
      <c r="M3674" s="30">
        <f>IF(OR(H3674="",H3674=0),"",IF(K3674="",IF(J3674="","",IF(OR(ISTEXT(J3674),ISTEXT(H3674)),"",J3674/H3674)),IF(OR(ISTEXT(L3674),ISTEXT(H3674)),"",L3674/H3674)))</f>
        <v/>
      </c>
    </row>
    <row r="3675" ht="13.35" customHeight="1" s="162">
      <c r="B3675" s="307" t="n"/>
      <c r="C3675" s="307" t="n"/>
      <c r="E3675" s="307" t="n"/>
      <c r="F3675" s="32" t="n"/>
      <c r="G3675" s="33">
        <f>IF(F3675="", "", IF(OR(ISTEXT(H3675),ISTEXT(F3675)),"",H3675/F3675))</f>
        <v/>
      </c>
      <c r="H3675" s="33" t="n"/>
      <c r="I3675" s="33" t="n"/>
      <c r="J3675" s="33">
        <f>IF(I3675="", "", IF(OR(ISTEXT(I3675),ISTEXT($F3675)),"",I3675*$F3675))</f>
        <v/>
      </c>
      <c r="K3675" s="33" t="n"/>
      <c r="L3675" s="33">
        <f>IF(K3675="", "", IF(OR(ISTEXT(K3675),ISTEXT($F3675)),"",K3675*$F3675))</f>
        <v/>
      </c>
      <c r="M3675" s="30">
        <f>IF(OR(H3675="",H3675=0),"",IF(K3675="",IF(J3675="","",IF(OR(ISTEXT(J3675),ISTEXT(H3675)),"",J3675/H3675)),IF(OR(ISTEXT(L3675),ISTEXT(H3675)),"",L3675/H3675)))</f>
        <v/>
      </c>
    </row>
    <row r="3676" ht="13.35" customHeight="1" s="162">
      <c r="B3676" s="307" t="n"/>
      <c r="C3676" s="307" t="n"/>
      <c r="E3676" s="307" t="n"/>
      <c r="F3676" s="32" t="n"/>
      <c r="G3676" s="33">
        <f>IF(F3676="", "", IF(OR(ISTEXT(H3676),ISTEXT(F3676)),"",H3676/F3676))</f>
        <v/>
      </c>
      <c r="H3676" s="33" t="n"/>
      <c r="I3676" s="33" t="n"/>
      <c r="J3676" s="33">
        <f>IF(I3676="", "", IF(OR(ISTEXT(I3676),ISTEXT($F3676)),"",I3676*$F3676))</f>
        <v/>
      </c>
      <c r="K3676" s="33" t="n"/>
      <c r="L3676" s="33">
        <f>IF(K3676="", "", IF(OR(ISTEXT(K3676),ISTEXT($F3676)),"",K3676*$F3676))</f>
        <v/>
      </c>
      <c r="M3676" s="30">
        <f>IF(OR(H3676="",H3676=0),"",IF(K3676="",IF(J3676="","",IF(OR(ISTEXT(J3676),ISTEXT(H3676)),"",J3676/H3676)),IF(OR(ISTEXT(L3676),ISTEXT(H3676)),"",L3676/H3676)))</f>
        <v/>
      </c>
    </row>
    <row r="3677" ht="13.35" customHeight="1" s="162">
      <c r="B3677" s="307" t="n"/>
      <c r="C3677" s="307" t="n"/>
      <c r="E3677" s="307" t="n"/>
      <c r="F3677" s="32" t="n"/>
      <c r="G3677" s="33">
        <f>IF(F3677="", "", IF(OR(ISTEXT(H3677),ISTEXT(F3677)),"",H3677/F3677))</f>
        <v/>
      </c>
      <c r="H3677" s="33" t="n"/>
      <c r="I3677" s="33" t="n"/>
      <c r="J3677" s="33">
        <f>IF(I3677="", "", IF(OR(ISTEXT(I3677),ISTEXT($F3677)),"",I3677*$F3677))</f>
        <v/>
      </c>
      <c r="K3677" s="33" t="n"/>
      <c r="L3677" s="33">
        <f>IF(K3677="", "", IF(OR(ISTEXT(K3677),ISTEXT($F3677)),"",K3677*$F3677))</f>
        <v/>
      </c>
      <c r="M3677" s="30">
        <f>IF(OR(H3677="",H3677=0),"",IF(K3677="",IF(J3677="","",IF(OR(ISTEXT(J3677),ISTEXT(H3677)),"",J3677/H3677)),IF(OR(ISTEXT(L3677),ISTEXT(H3677)),"",L3677/H3677)))</f>
        <v/>
      </c>
    </row>
    <row r="3678" ht="13.35" customHeight="1" s="162">
      <c r="B3678" s="307" t="n"/>
      <c r="C3678" s="307" t="n"/>
      <c r="E3678" s="307" t="n"/>
      <c r="F3678" s="32" t="n"/>
      <c r="G3678" s="33">
        <f>IF(F3678="", "", IF(OR(ISTEXT(H3678),ISTEXT(F3678)),"",H3678/F3678))</f>
        <v/>
      </c>
      <c r="H3678" s="33" t="n"/>
      <c r="I3678" s="33" t="n"/>
      <c r="J3678" s="33">
        <f>IF(I3678="", "", IF(OR(ISTEXT(I3678),ISTEXT($F3678)),"",I3678*$F3678))</f>
        <v/>
      </c>
      <c r="K3678" s="33" t="n"/>
      <c r="L3678" s="33">
        <f>IF(K3678="", "", IF(OR(ISTEXT(K3678),ISTEXT($F3678)),"",K3678*$F3678))</f>
        <v/>
      </c>
      <c r="M3678" s="30">
        <f>IF(OR(H3678="",H3678=0),"",IF(K3678="",IF(J3678="","",IF(OR(ISTEXT(J3678),ISTEXT(H3678)),"",J3678/H3678)),IF(OR(ISTEXT(L3678),ISTEXT(H3678)),"",L3678/H3678)))</f>
        <v/>
      </c>
    </row>
    <row r="3679" ht="13.35" customHeight="1" s="162">
      <c r="B3679" s="307" t="n"/>
      <c r="C3679" s="307" t="n"/>
      <c r="E3679" s="307" t="n"/>
      <c r="F3679" s="32" t="n"/>
      <c r="G3679" s="33">
        <f>IF(F3679="", "", IF(OR(ISTEXT(H3679),ISTEXT(F3679)),"",H3679/F3679))</f>
        <v/>
      </c>
      <c r="H3679" s="33" t="n"/>
      <c r="I3679" s="33" t="n"/>
      <c r="J3679" s="33">
        <f>IF(I3679="", "", IF(OR(ISTEXT(I3679),ISTEXT($F3679)),"",I3679*$F3679))</f>
        <v/>
      </c>
      <c r="K3679" s="33" t="n"/>
      <c r="L3679" s="33">
        <f>IF(K3679="", "", IF(OR(ISTEXT(K3679),ISTEXT($F3679)),"",K3679*$F3679))</f>
        <v/>
      </c>
      <c r="M3679" s="30">
        <f>IF(OR(H3679="",H3679=0),"",IF(K3679="",IF(J3679="","",IF(OR(ISTEXT(J3679),ISTEXT(H3679)),"",J3679/H3679)),IF(OR(ISTEXT(L3679),ISTEXT(H3679)),"",L3679/H3679)))</f>
        <v/>
      </c>
    </row>
    <row r="3680" ht="13.35" customHeight="1" s="162">
      <c r="B3680" s="307" t="n"/>
      <c r="C3680" s="307" t="n"/>
      <c r="E3680" s="307" t="n"/>
      <c r="F3680" s="32" t="n"/>
      <c r="G3680" s="33">
        <f>IF(F3680="", "", IF(OR(ISTEXT(H3680),ISTEXT(F3680)),"",H3680/F3680))</f>
        <v/>
      </c>
      <c r="H3680" s="33" t="n"/>
      <c r="I3680" s="33" t="n"/>
      <c r="J3680" s="33">
        <f>IF(I3680="", "", IF(OR(ISTEXT(I3680),ISTEXT($F3680)),"",I3680*$F3680))</f>
        <v/>
      </c>
      <c r="K3680" s="33" t="n"/>
      <c r="L3680" s="33">
        <f>IF(K3680="", "", IF(OR(ISTEXT(K3680),ISTEXT($F3680)),"",K3680*$F3680))</f>
        <v/>
      </c>
      <c r="M3680" s="30">
        <f>IF(OR(H3680="",H3680=0),"",IF(K3680="",IF(J3680="","",IF(OR(ISTEXT(J3680),ISTEXT(H3680)),"",J3680/H3680)),IF(OR(ISTEXT(L3680),ISTEXT(H3680)),"",L3680/H3680)))</f>
        <v/>
      </c>
    </row>
    <row r="3681" ht="13.35" customHeight="1" s="162">
      <c r="B3681" s="307" t="n"/>
      <c r="C3681" s="307" t="n"/>
      <c r="E3681" s="307" t="n"/>
      <c r="F3681" s="32" t="n"/>
      <c r="G3681" s="33">
        <f>IF(F3681="", "", IF(OR(ISTEXT(H3681),ISTEXT(F3681)),"",H3681/F3681))</f>
        <v/>
      </c>
      <c r="H3681" s="33" t="n"/>
      <c r="I3681" s="33" t="n"/>
      <c r="J3681" s="33">
        <f>IF(I3681="", "", IF(OR(ISTEXT(I3681),ISTEXT($F3681)),"",I3681*$F3681))</f>
        <v/>
      </c>
      <c r="K3681" s="33" t="n"/>
      <c r="L3681" s="33">
        <f>IF(K3681="", "", IF(OR(ISTEXT(K3681),ISTEXT($F3681)),"",K3681*$F3681))</f>
        <v/>
      </c>
      <c r="M3681" s="30">
        <f>IF(OR(H3681="",H3681=0),"",IF(K3681="",IF(J3681="","",IF(OR(ISTEXT(J3681),ISTEXT(H3681)),"",J3681/H3681)),IF(OR(ISTEXT(L3681),ISTEXT(H3681)),"",L3681/H3681)))</f>
        <v/>
      </c>
    </row>
    <row r="3682" ht="13.35" customHeight="1" s="162">
      <c r="B3682" s="307" t="n"/>
      <c r="C3682" s="307" t="n"/>
      <c r="E3682" s="307" t="n"/>
      <c r="F3682" s="32" t="n"/>
      <c r="G3682" s="33">
        <f>IF(F3682="", "", IF(OR(ISTEXT(H3682),ISTEXT(F3682)),"",H3682/F3682))</f>
        <v/>
      </c>
      <c r="H3682" s="33" t="n"/>
      <c r="I3682" s="33" t="n"/>
      <c r="J3682" s="33">
        <f>IF(I3682="", "", IF(OR(ISTEXT(I3682),ISTEXT($F3682)),"",I3682*$F3682))</f>
        <v/>
      </c>
      <c r="K3682" s="33" t="n"/>
      <c r="L3682" s="33">
        <f>IF(K3682="", "", IF(OR(ISTEXT(K3682),ISTEXT($F3682)),"",K3682*$F3682))</f>
        <v/>
      </c>
      <c r="M3682" s="30">
        <f>IF(OR(H3682="",H3682=0),"",IF(K3682="",IF(J3682="","",IF(OR(ISTEXT(J3682),ISTEXT(H3682)),"",J3682/H3682)),IF(OR(ISTEXT(L3682),ISTEXT(H3682)),"",L3682/H3682)))</f>
        <v/>
      </c>
    </row>
    <row r="3683" ht="13.35" customHeight="1" s="162">
      <c r="B3683" s="42" t="n"/>
      <c r="C3683" s="231" t="inlineStr">
        <is>
          <t>Total</t>
        </is>
      </c>
      <c r="D3683" s="159" t="n"/>
      <c r="E3683" s="42" t="n"/>
      <c r="F3683" s="42" t="n"/>
      <c r="G3683" s="43" t="n"/>
      <c r="H3683" s="43">
        <f>IF(SUM(H3673:H3682)+SUM(H3700:H3737)=0,"",SUM(H3673:H3682)+SUM(H3700:H3737))</f>
        <v/>
      </c>
      <c r="I3683" s="43" t="n"/>
      <c r="J3683" s="43">
        <f>IF(SUM(J3673:J3682)+SUM(J3700:J3737)=0,"",SUM(J3673:J3682)+SUM(J3700:J3737))</f>
        <v/>
      </c>
      <c r="K3683" s="43" t="n"/>
      <c r="L3683" s="43">
        <f>IF(SUM(L3673:L3682)+SUM(L3700:L3737)=0,"",SUM(L3673:L3682)+SUM(L3700:L3737))</f>
        <v/>
      </c>
      <c r="M3683" s="35">
        <f>IF(OR(H3683="",H3683=0),"",IF(L3683="",IF(J3683="","",IF(OR(ISTEXT(J3683),ISTEXT(H3683)),"",J3683/H3683)),IF(OR(ISTEXT(L3683),ISTEXT(H3683)),"",L3683/H3683)))</f>
        <v/>
      </c>
    </row>
    <row r="3684" ht="13.35" customHeight="1" s="162">
      <c r="B3684" s="188" t="inlineStr">
        <is>
          <t>Return Air Register / Inlet Airflow</t>
        </is>
      </c>
      <c r="C3684" s="174" t="n"/>
      <c r="D3684" s="174" t="n"/>
      <c r="E3684" s="174" t="n"/>
      <c r="F3684" s="173" t="n"/>
      <c r="G3684" s="233" t="inlineStr">
        <is>
          <t>Design VEL</t>
        </is>
      </c>
      <c r="H3684" s="194" t="inlineStr">
        <is>
          <t>Design CFM</t>
        </is>
      </c>
      <c r="I3684" s="188" t="inlineStr">
        <is>
          <t>Initial</t>
        </is>
      </c>
      <c r="J3684" s="173" t="n"/>
      <c r="K3684" s="188" t="inlineStr">
        <is>
          <t>Final</t>
        </is>
      </c>
      <c r="L3684" s="173" t="n"/>
      <c r="M3684" s="188" t="inlineStr">
        <is>
          <t>%</t>
        </is>
      </c>
    </row>
    <row r="3685" ht="13.35" customHeight="1" s="162">
      <c r="B3685" s="153" t="inlineStr">
        <is>
          <t>No.</t>
        </is>
      </c>
      <c r="C3685" s="188" t="inlineStr">
        <is>
          <t>Area Served</t>
        </is>
      </c>
      <c r="D3685" s="188" t="inlineStr">
        <is>
          <t>Type</t>
        </is>
      </c>
      <c r="E3685" s="188" t="inlineStr">
        <is>
          <t>Size</t>
        </is>
      </c>
      <c r="F3685" s="188" t="inlineStr">
        <is>
          <t>Ak</t>
        </is>
      </c>
      <c r="G3685" s="440" t="n"/>
      <c r="H3685" s="440" t="n"/>
      <c r="I3685" s="188" t="inlineStr">
        <is>
          <t>VEL</t>
        </is>
      </c>
      <c r="J3685" s="188" t="inlineStr">
        <is>
          <t>CFM</t>
        </is>
      </c>
      <c r="K3685" s="188" t="inlineStr">
        <is>
          <t>VEL</t>
        </is>
      </c>
      <c r="L3685" s="188" t="inlineStr">
        <is>
          <t>CFM</t>
        </is>
      </c>
      <c r="M3685" s="440" t="n"/>
    </row>
    <row r="3686" ht="13.35" customHeight="1" s="162">
      <c r="B3686" s="31" t="n"/>
      <c r="C3686" s="31" t="n"/>
      <c r="E3686" s="31" t="n"/>
      <c r="F3686" s="32" t="n"/>
      <c r="G3686" s="33">
        <f>IF(F3686="", "", IF(OR(ISTEXT(H3686),ISTEXT(F3686)),"",H3686/F3686))</f>
        <v/>
      </c>
      <c r="H3686" s="33">
        <f>IF(H3683="","",IF(ISTEXT(H3683),"",H3683-N(H3691)))</f>
        <v/>
      </c>
      <c r="I3686" s="33" t="n"/>
      <c r="J3686" s="33">
        <f>IF(I3686="", "", IF(OR(ISTEXT(I3686),ISTEXT($F3686)),"",I3686*$F3686))</f>
        <v/>
      </c>
      <c r="K3686" s="33" t="n"/>
      <c r="L3686" s="33">
        <f>IF(L3691="","",IF(ISTEXT(L3683),"",L3683-N(L3691)))</f>
        <v/>
      </c>
      <c r="M3686" s="30">
        <f>IF(OR(H3686="",H3686=0),"",IF(K3686="",IF(J3686="","",IF(OR(ISTEXT(J3686),ISTEXT(H3686)),"",J3686/H3686)),IF(OR(ISTEXT(L3686),ISTEXT(H3686)),"",L3686/H3686)))</f>
        <v/>
      </c>
    </row>
    <row r="3687" ht="13.35" customHeight="1" s="162">
      <c r="B3687" s="31" t="n"/>
      <c r="C3687" s="31" t="n"/>
      <c r="E3687" s="31" t="n"/>
      <c r="F3687" s="32" t="n"/>
      <c r="G3687" s="33">
        <f>IF(F3687="", "", IF(OR(ISTEXT(H3687),ISTEXT(F3687)),"",H3687/F3687))</f>
        <v/>
      </c>
      <c r="H3687" s="33" t="n"/>
      <c r="I3687" s="33" t="n"/>
      <c r="J3687" s="33">
        <f>IF(I3687="", "", IF(OR(ISTEXT(I3687),ISTEXT($F3687)),"",I3687*$F3687))</f>
        <v/>
      </c>
      <c r="K3687" s="33" t="n"/>
      <c r="L3687" s="33">
        <f>IF(K3687="", "", IF(OR(ISTEXT(K3687),ISTEXT($F3687)),"",K3687*$F3687))</f>
        <v/>
      </c>
      <c r="M3687" s="30">
        <f>IF(OR(H3687="",H3687=0),"",IF(K3687="",IF(J3687="","",IF(OR(ISTEXT(J3687),ISTEXT(H3687)),"",J3687/H3687)),IF(OR(ISTEXT(L3687),ISTEXT(H3687)),"",L3687/H3687)))</f>
        <v/>
      </c>
    </row>
    <row r="3688" ht="13.35" customHeight="1" s="162">
      <c r="B3688" s="42" t="n"/>
      <c r="C3688" s="231" t="inlineStr">
        <is>
          <t>Total</t>
        </is>
      </c>
      <c r="D3688" s="159" t="n"/>
      <c r="E3688" s="42" t="n"/>
      <c r="F3688" s="42" t="n"/>
      <c r="G3688" s="43" t="n"/>
      <c r="H3688" s="43">
        <f>IF(SUM(H3686:H3687)+SUM(H3741:H3744)=0,"",SUM(H3686:H3687)+SUM(H3741:H3744))</f>
        <v/>
      </c>
      <c r="I3688" s="42" t="n"/>
      <c r="J3688" s="43">
        <f>IF(SUM(J3686:J3687)+SUM(J3741:J3744)=0,"",SUM(J3686:J3687)+SUM(J3741:J3744))</f>
        <v/>
      </c>
      <c r="K3688" s="42" t="n"/>
      <c r="L3688" s="43">
        <f>IF(SUM(L3686:L3687)+SUM(L3741:L3744)=0,"",SUM(L3686:L3687)+SUM(L3741:L3744))</f>
        <v/>
      </c>
      <c r="M3688" s="35">
        <f>IF(OR(H3688="",H3688=0),"",IF(L3688="",IF(J3688="","",IF(OR(ISTEXT(J3688),ISTEXT(H3688)),"",J3688/H3688)),IF(OR(ISTEXT(L3688),ISTEXT(H3688)),"",L3688/H3688)))</f>
        <v/>
      </c>
    </row>
    <row r="3689" ht="13.35" customHeight="1" s="162">
      <c r="B3689" s="188" t="inlineStr">
        <is>
          <t>Outside Air Inlet / Duct Airflow</t>
        </is>
      </c>
      <c r="C3689" s="174" t="n"/>
      <c r="D3689" s="174" t="n"/>
      <c r="E3689" s="174" t="n"/>
      <c r="F3689" s="173" t="n"/>
      <c r="G3689" s="233" t="inlineStr">
        <is>
          <t>Design VEL</t>
        </is>
      </c>
      <c r="H3689" s="194" t="inlineStr">
        <is>
          <t>Design CFM</t>
        </is>
      </c>
      <c r="I3689" s="188" t="inlineStr">
        <is>
          <t>Initial</t>
        </is>
      </c>
      <c r="J3689" s="173" t="n"/>
      <c r="K3689" s="188" t="inlineStr">
        <is>
          <t>Final</t>
        </is>
      </c>
      <c r="L3689" s="173" t="n"/>
      <c r="M3689" s="188" t="inlineStr">
        <is>
          <t>%</t>
        </is>
      </c>
    </row>
    <row r="3690" ht="13.35" customHeight="1" s="162">
      <c r="B3690" s="153" t="inlineStr">
        <is>
          <t>No.</t>
        </is>
      </c>
      <c r="C3690" s="188" t="inlineStr">
        <is>
          <t>Area Served</t>
        </is>
      </c>
      <c r="D3690" s="188" t="inlineStr">
        <is>
          <t>Type</t>
        </is>
      </c>
      <c r="E3690" s="188" t="inlineStr">
        <is>
          <t>Size</t>
        </is>
      </c>
      <c r="F3690" s="188" t="inlineStr">
        <is>
          <t>Ak</t>
        </is>
      </c>
      <c r="G3690" s="440" t="n"/>
      <c r="H3690" s="440" t="n"/>
      <c r="I3690" s="188" t="inlineStr">
        <is>
          <t>VEL</t>
        </is>
      </c>
      <c r="J3690" s="188" t="inlineStr">
        <is>
          <t>CFM</t>
        </is>
      </c>
      <c r="K3690" s="188" t="inlineStr">
        <is>
          <t>VEL</t>
        </is>
      </c>
      <c r="L3690" s="188" t="inlineStr">
        <is>
          <t>CFM</t>
        </is>
      </c>
      <c r="M3690" s="440" t="n"/>
    </row>
    <row r="3691" ht="13.35" customHeight="1" s="162">
      <c r="B3691" s="31" t="n"/>
      <c r="C3691" s="31" t="n"/>
      <c r="E3691" s="31" t="n"/>
      <c r="F3691" s="32" t="n"/>
      <c r="G3691" s="33">
        <f>IF(F3691="", "", IF(OR(ISTEXT(H3691),ISTEXT(F3691)),"",H3691/F3691))</f>
        <v/>
      </c>
      <c r="H3691" s="33" t="n"/>
      <c r="I3691" s="33" t="n"/>
      <c r="J3691" s="33">
        <f>IF(I3691="", "", IF(OR(ISTEXT(I3691),ISTEXT($F3691)),"",I3691*$F3691))</f>
        <v/>
      </c>
      <c r="K3691" s="33" t="n"/>
      <c r="L3691" s="33">
        <f>IF(K3691="", "", IF(OR(ISTEXT(K3691),ISTEXT($F3691)),"",K3691*$F3691))</f>
        <v/>
      </c>
      <c r="M3691" s="30">
        <f>IF(OR(H3691="",H3691=0),"",IF(K3691="",IF(J3691="","",IF(OR(ISTEXT(J3691),ISTEXT(H3691)),"",J3691/H3691)),IF(OR(ISTEXT(L3691),ISTEXT(H3691)),"",L3691/H3691)))</f>
        <v/>
      </c>
    </row>
    <row r="3692" ht="13.35" customHeight="1" s="162">
      <c r="B3692" s="188" t="inlineStr">
        <is>
          <t>Remarks</t>
        </is>
      </c>
      <c r="C3692" s="173" t="n"/>
      <c r="D3692" s="154" t="n"/>
      <c r="E3692" s="174" t="n"/>
      <c r="F3692" s="174" t="n"/>
      <c r="G3692" s="174" t="n"/>
      <c r="H3692" s="174" t="n"/>
      <c r="I3692" s="174" t="n"/>
      <c r="J3692" s="174" t="n"/>
      <c r="K3692" s="174" t="n"/>
      <c r="L3692" s="174" t="n"/>
      <c r="M3692" s="173" t="n"/>
    </row>
    <row r="3693" ht="13.35" customHeight="1" s="162">
      <c r="B3693" s="154" t="n"/>
      <c r="C3693" s="174" t="n"/>
      <c r="D3693" s="174" t="n"/>
      <c r="E3693" s="174" t="n"/>
      <c r="F3693" s="174" t="n"/>
      <c r="G3693" s="174" t="n"/>
      <c r="H3693" s="174" t="n"/>
      <c r="I3693" s="174" t="n"/>
      <c r="J3693" s="174" t="n"/>
      <c r="K3693" s="174" t="n"/>
      <c r="L3693" s="174" t="n"/>
      <c r="M3693" s="173" t="n"/>
    </row>
    <row r="3694" ht="13.35" customHeight="1" s="162">
      <c r="B3694" s="154" t="n"/>
      <c r="C3694" s="174" t="n"/>
      <c r="D3694" s="174" t="n"/>
      <c r="E3694" s="174" t="n"/>
      <c r="F3694" s="174" t="n"/>
      <c r="G3694" s="174" t="n"/>
      <c r="H3694" s="174" t="n"/>
      <c r="I3694" s="174" t="n"/>
      <c r="J3694" s="174" t="n"/>
      <c r="K3694" s="174" t="n"/>
      <c r="L3694" s="174" t="n"/>
      <c r="M3694" s="173" t="n"/>
    </row>
    <row r="3695" ht="13.35" customHeight="1" s="162"/>
    <row r="3696" ht="13.35" customHeight="1" s="162">
      <c r="B3696" s="200" t="inlineStr">
        <is>
          <t>System (cont.)</t>
        </is>
      </c>
      <c r="C3696" s="403" t="n"/>
      <c r="D3696" s="209">
        <f>IF('{Equipment Data Entry}'!B42="","",'{Equipment Data Entry}'!B42)</f>
        <v/>
      </c>
      <c r="E3696" s="418" t="n"/>
      <c r="F3696" s="403" t="n"/>
      <c r="G3696" s="200" t="inlineStr">
        <is>
          <t>Service</t>
        </is>
      </c>
      <c r="H3696" s="403" t="n"/>
      <c r="I3696" s="210">
        <f>IF('{Equipment Data Entry}'!C42="","",'{Equipment Data Entry}'!C42)</f>
        <v/>
      </c>
      <c r="J3696" s="418" t="n"/>
      <c r="K3696" s="418" t="n"/>
      <c r="L3696" s="418" t="n"/>
      <c r="M3696" s="403" t="n"/>
    </row>
    <row r="3697" ht="13.35" customHeight="1" s="162">
      <c r="B3697" s="422" t="n"/>
      <c r="C3697" s="423" t="n"/>
      <c r="D3697" s="422" t="n"/>
      <c r="E3697" s="424" t="n"/>
      <c r="F3697" s="423" t="n"/>
      <c r="G3697" s="422" t="n"/>
      <c r="H3697" s="423" t="n"/>
      <c r="I3697" s="422" t="n"/>
      <c r="J3697" s="424" t="n"/>
      <c r="K3697" s="424" t="n"/>
      <c r="L3697" s="424" t="n"/>
      <c r="M3697" s="423" t="n"/>
    </row>
    <row r="3698" ht="13.35" customHeight="1" s="162">
      <c r="B3698" s="188" t="inlineStr">
        <is>
          <t>Supply Air Outlets (cont.)</t>
        </is>
      </c>
      <c r="C3698" s="174" t="n"/>
      <c r="D3698" s="174" t="n"/>
      <c r="E3698" s="174" t="n"/>
      <c r="F3698" s="173" t="n"/>
      <c r="G3698" s="233" t="inlineStr">
        <is>
          <t>Design VEL</t>
        </is>
      </c>
      <c r="H3698" s="194" t="inlineStr">
        <is>
          <t>Design CFM</t>
        </is>
      </c>
      <c r="I3698" s="188" t="inlineStr">
        <is>
          <t>Initial</t>
        </is>
      </c>
      <c r="J3698" s="173" t="n"/>
      <c r="K3698" s="188" t="inlineStr">
        <is>
          <t>Final</t>
        </is>
      </c>
      <c r="L3698" s="173" t="n"/>
      <c r="M3698" s="188" t="inlineStr">
        <is>
          <t>%</t>
        </is>
      </c>
    </row>
    <row r="3699" ht="13.35" customHeight="1" s="162">
      <c r="B3699" s="153" t="inlineStr">
        <is>
          <t>No.</t>
        </is>
      </c>
      <c r="C3699" s="188" t="inlineStr">
        <is>
          <t>Area Served</t>
        </is>
      </c>
      <c r="D3699" s="188" t="inlineStr">
        <is>
          <t>Type</t>
        </is>
      </c>
      <c r="E3699" s="188" t="inlineStr">
        <is>
          <t>Size</t>
        </is>
      </c>
      <c r="F3699" s="188" t="inlineStr">
        <is>
          <t>Ak</t>
        </is>
      </c>
      <c r="G3699" s="440" t="n"/>
      <c r="H3699" s="440" t="n"/>
      <c r="I3699" s="188" t="inlineStr">
        <is>
          <t>VEL</t>
        </is>
      </c>
      <c r="J3699" s="188" t="inlineStr">
        <is>
          <t>CFM</t>
        </is>
      </c>
      <c r="K3699" s="188" t="inlineStr">
        <is>
          <t>VEL</t>
        </is>
      </c>
      <c r="L3699" s="188" t="inlineStr">
        <is>
          <t>CFM</t>
        </is>
      </c>
      <c r="M3699" s="440" t="n"/>
    </row>
    <row r="3700" ht="13.35" customHeight="1" s="162">
      <c r="B3700" s="307" t="n"/>
      <c r="C3700" s="307" t="n"/>
      <c r="E3700" s="307" t="n"/>
      <c r="F3700" s="32" t="n"/>
      <c r="G3700" s="33">
        <f>IF(F3700="", "", IF(OR(ISTEXT(H3700),ISTEXT(F3700)),"",H3700/F3700))</f>
        <v/>
      </c>
      <c r="H3700" s="33" t="n"/>
      <c r="I3700" s="33" t="n"/>
      <c r="J3700" s="33">
        <f>IF(I3700="", "", IF(OR(ISTEXT(I3700),ISTEXT($F3700)),"",I3700*$F3700))</f>
        <v/>
      </c>
      <c r="K3700" s="33" t="n"/>
      <c r="L3700" s="33">
        <f>IF(K3700="", "", IF(OR(ISTEXT(K3700),ISTEXT($F3700)),"",K3700*$F3700))</f>
        <v/>
      </c>
      <c r="M3700" s="30">
        <f>IF(OR(H3700="",H3700=0),"",IF(K3700="",IF(J3700="","",IF(OR(ISTEXT(J3700),ISTEXT(H3700)),"",J3700/H3700)),IF(OR(ISTEXT(L3700),ISTEXT(H3700)),"",L3700/H3700)))</f>
        <v/>
      </c>
    </row>
    <row r="3701" ht="13.35" customHeight="1" s="162">
      <c r="B3701" s="307" t="n"/>
      <c r="C3701" s="307" t="n"/>
      <c r="E3701" s="307" t="n"/>
      <c r="F3701" s="32" t="n"/>
      <c r="G3701" s="33">
        <f>IF(F3701="", "", IF(OR(ISTEXT(H3701),ISTEXT(F3701)),"",H3701/F3701))</f>
        <v/>
      </c>
      <c r="H3701" s="33" t="n"/>
      <c r="I3701" s="33" t="n"/>
      <c r="J3701" s="33">
        <f>IF(I3701="", "", IF(OR(ISTEXT(I3701),ISTEXT($F3701)),"",I3701*$F3701))</f>
        <v/>
      </c>
      <c r="K3701" s="33" t="n"/>
      <c r="L3701" s="33">
        <f>IF(K3701="", "", IF(OR(ISTEXT(K3701),ISTEXT($F3701)),"",K3701*$F3701))</f>
        <v/>
      </c>
      <c r="M3701" s="30">
        <f>IF(OR(H3701="",H3701=0),"",IF(K3701="",IF(J3701="","",IF(OR(ISTEXT(J3701),ISTEXT(H3701)),"",J3701/H3701)),IF(OR(ISTEXT(L3701),ISTEXT(H3701)),"",L3701/H3701)))</f>
        <v/>
      </c>
    </row>
    <row r="3702" ht="13.35" customHeight="1" s="162">
      <c r="B3702" s="307" t="n"/>
      <c r="C3702" s="307" t="n"/>
      <c r="E3702" s="307" t="n"/>
      <c r="F3702" s="32" t="n"/>
      <c r="G3702" s="33">
        <f>IF(F3702="", "", IF(OR(ISTEXT(H3702),ISTEXT(F3702)),"",H3702/F3702))</f>
        <v/>
      </c>
      <c r="H3702" s="33" t="n"/>
      <c r="I3702" s="33" t="n"/>
      <c r="J3702" s="33">
        <f>IF(I3702="", "", IF(OR(ISTEXT(I3702),ISTEXT($F3702)),"",I3702*$F3702))</f>
        <v/>
      </c>
      <c r="K3702" s="33" t="n"/>
      <c r="L3702" s="33">
        <f>IF(K3702="", "", IF(OR(ISTEXT(K3702),ISTEXT($F3702)),"",K3702*$F3702))</f>
        <v/>
      </c>
      <c r="M3702" s="30">
        <f>IF(OR(H3702="",H3702=0),"",IF(K3702="",IF(J3702="","",IF(OR(ISTEXT(J3702),ISTEXT(H3702)),"",J3702/H3702)),IF(OR(ISTEXT(L3702),ISTEXT(H3702)),"",L3702/H3702)))</f>
        <v/>
      </c>
    </row>
    <row r="3703" ht="13.35" customHeight="1" s="162">
      <c r="B3703" s="307" t="n"/>
      <c r="C3703" s="307" t="n"/>
      <c r="E3703" s="307" t="n"/>
      <c r="F3703" s="32" t="n"/>
      <c r="G3703" s="33">
        <f>IF(F3703="", "", IF(OR(ISTEXT(H3703),ISTEXT(F3703)),"",H3703/F3703))</f>
        <v/>
      </c>
      <c r="H3703" s="33" t="n"/>
      <c r="I3703" s="33" t="n"/>
      <c r="J3703" s="33">
        <f>IF(I3703="", "", IF(OR(ISTEXT(I3703),ISTEXT($F3703)),"",I3703*$F3703))</f>
        <v/>
      </c>
      <c r="K3703" s="33" t="n"/>
      <c r="L3703" s="33">
        <f>IF(K3703="", "", IF(OR(ISTEXT(K3703),ISTEXT($F3703)),"",K3703*$F3703))</f>
        <v/>
      </c>
      <c r="M3703" s="30">
        <f>IF(OR(H3703="",H3703=0),"",IF(K3703="",IF(J3703="","",IF(OR(ISTEXT(J3703),ISTEXT(H3703)),"",J3703/H3703)),IF(OR(ISTEXT(L3703),ISTEXT(H3703)),"",L3703/H3703)))</f>
        <v/>
      </c>
    </row>
    <row r="3704" ht="13.35" customHeight="1" s="162">
      <c r="B3704" s="307" t="n"/>
      <c r="C3704" s="307" t="n"/>
      <c r="E3704" s="307" t="n"/>
      <c r="F3704" s="32" t="n"/>
      <c r="G3704" s="33">
        <f>IF(F3704="", "", IF(OR(ISTEXT(H3704),ISTEXT(F3704)),"",H3704/F3704))</f>
        <v/>
      </c>
      <c r="H3704" s="33" t="n"/>
      <c r="I3704" s="33" t="n"/>
      <c r="J3704" s="33">
        <f>IF(I3704="", "", IF(OR(ISTEXT(I3704),ISTEXT($F3704)),"",I3704*$F3704))</f>
        <v/>
      </c>
      <c r="K3704" s="33" t="n"/>
      <c r="L3704" s="33">
        <f>IF(K3704="", "", IF(OR(ISTEXT(K3704),ISTEXT($F3704)),"",K3704*$F3704))</f>
        <v/>
      </c>
      <c r="M3704" s="30">
        <f>IF(OR(H3704="",H3704=0),"",IF(K3704="",IF(J3704="","",IF(OR(ISTEXT(J3704),ISTEXT(H3704)),"",J3704/H3704)),IF(OR(ISTEXT(L3704),ISTEXT(H3704)),"",L3704/H3704)))</f>
        <v/>
      </c>
    </row>
    <row r="3705" ht="13.35" customHeight="1" s="162">
      <c r="B3705" s="307" t="n"/>
      <c r="C3705" s="307" t="n"/>
      <c r="E3705" s="307" t="n"/>
      <c r="F3705" s="32" t="n"/>
      <c r="G3705" s="33">
        <f>IF(F3705="", "", IF(OR(ISTEXT(H3705),ISTEXT(F3705)),"",H3705/F3705))</f>
        <v/>
      </c>
      <c r="H3705" s="33" t="n"/>
      <c r="I3705" s="33" t="n"/>
      <c r="J3705" s="33">
        <f>IF(I3705="", "", IF(OR(ISTEXT(I3705),ISTEXT($F3705)),"",I3705*$F3705))</f>
        <v/>
      </c>
      <c r="K3705" s="33" t="n"/>
      <c r="L3705" s="33">
        <f>IF(K3705="", "", IF(OR(ISTEXT(K3705),ISTEXT($F3705)),"",K3705*$F3705))</f>
        <v/>
      </c>
      <c r="M3705" s="30">
        <f>IF(OR(H3705="",H3705=0),"",IF(K3705="",IF(J3705="","",IF(OR(ISTEXT(J3705),ISTEXT(H3705)),"",J3705/H3705)),IF(OR(ISTEXT(L3705),ISTEXT(H3705)),"",L3705/H3705)))</f>
        <v/>
      </c>
    </row>
    <row r="3706" ht="13.35" customHeight="1" s="162">
      <c r="B3706" s="307" t="n"/>
      <c r="C3706" s="307" t="n"/>
      <c r="E3706" s="307" t="n"/>
      <c r="F3706" s="32" t="n"/>
      <c r="G3706" s="33">
        <f>IF(F3706="", "", IF(OR(ISTEXT(H3706),ISTEXT(F3706)),"",H3706/F3706))</f>
        <v/>
      </c>
      <c r="H3706" s="33" t="n"/>
      <c r="I3706" s="33" t="n"/>
      <c r="J3706" s="33">
        <f>IF(I3706="", "", IF(OR(ISTEXT(I3706),ISTEXT($F3706)),"",I3706*$F3706))</f>
        <v/>
      </c>
      <c r="K3706" s="33" t="n"/>
      <c r="L3706" s="33">
        <f>IF(K3706="", "", IF(OR(ISTEXT(K3706),ISTEXT($F3706)),"",K3706*$F3706))</f>
        <v/>
      </c>
      <c r="M3706" s="30">
        <f>IF(OR(H3706="",H3706=0),"",IF(K3706="",IF(J3706="","",IF(OR(ISTEXT(J3706),ISTEXT(H3706)),"",J3706/H3706)),IF(OR(ISTEXT(L3706),ISTEXT(H3706)),"",L3706/H3706)))</f>
        <v/>
      </c>
    </row>
    <row r="3707" ht="13.35" customHeight="1" s="162">
      <c r="B3707" s="307" t="n"/>
      <c r="C3707" s="307" t="n"/>
      <c r="E3707" s="307" t="n"/>
      <c r="F3707" s="32" t="n"/>
      <c r="G3707" s="33">
        <f>IF(F3707="", "", IF(OR(ISTEXT(H3707),ISTEXT(F3707)),"",H3707/F3707))</f>
        <v/>
      </c>
      <c r="H3707" s="33" t="n"/>
      <c r="I3707" s="33" t="n"/>
      <c r="J3707" s="33">
        <f>IF(I3707="", "", IF(OR(ISTEXT(I3707),ISTEXT($F3707)),"",I3707*$F3707))</f>
        <v/>
      </c>
      <c r="K3707" s="33" t="n"/>
      <c r="L3707" s="33">
        <f>IF(K3707="", "", IF(OR(ISTEXT(K3707),ISTEXT($F3707)),"",K3707*$F3707))</f>
        <v/>
      </c>
      <c r="M3707" s="30">
        <f>IF(OR(H3707="",H3707=0),"",IF(K3707="",IF(J3707="","",IF(OR(ISTEXT(J3707),ISTEXT(H3707)),"",J3707/H3707)),IF(OR(ISTEXT(L3707),ISTEXT(H3707)),"",L3707/H3707)))</f>
        <v/>
      </c>
    </row>
    <row r="3708" ht="13.35" customHeight="1" s="162">
      <c r="B3708" s="307" t="n"/>
      <c r="C3708" s="307" t="n"/>
      <c r="E3708" s="307" t="n"/>
      <c r="F3708" s="32" t="n"/>
      <c r="G3708" s="33">
        <f>IF(F3708="", "", IF(OR(ISTEXT(H3708),ISTEXT(F3708)),"",H3708/F3708))</f>
        <v/>
      </c>
      <c r="H3708" s="33" t="n"/>
      <c r="I3708" s="33" t="n"/>
      <c r="J3708" s="33">
        <f>IF(I3708="", "", IF(OR(ISTEXT(I3708),ISTEXT($F3708)),"",I3708*$F3708))</f>
        <v/>
      </c>
      <c r="K3708" s="33" t="n"/>
      <c r="L3708" s="33">
        <f>IF(K3708="", "", IF(OR(ISTEXT(K3708),ISTEXT($F3708)),"",K3708*$F3708))</f>
        <v/>
      </c>
      <c r="M3708" s="30">
        <f>IF(OR(H3708="",H3708=0),"",IF(K3708="",IF(J3708="","",IF(OR(ISTEXT(J3708),ISTEXT(H3708)),"",J3708/H3708)),IF(OR(ISTEXT(L3708),ISTEXT(H3708)),"",L3708/H3708)))</f>
        <v/>
      </c>
    </row>
    <row r="3709" ht="13.35" customHeight="1" s="162">
      <c r="B3709" s="307" t="n"/>
      <c r="C3709" s="307" t="n"/>
      <c r="E3709" s="307" t="n"/>
      <c r="F3709" s="32" t="n"/>
      <c r="G3709" s="33">
        <f>IF(F3709="", "", IF(OR(ISTEXT(H3709),ISTEXT(F3709)),"",H3709/F3709))</f>
        <v/>
      </c>
      <c r="H3709" s="33" t="n"/>
      <c r="I3709" s="33" t="n"/>
      <c r="J3709" s="33">
        <f>IF(I3709="", "", IF(OR(ISTEXT(I3709),ISTEXT($F3709)),"",I3709*$F3709))</f>
        <v/>
      </c>
      <c r="K3709" s="33" t="n"/>
      <c r="L3709" s="33">
        <f>IF(K3709="", "", IF(OR(ISTEXT(K3709),ISTEXT($F3709)),"",K3709*$F3709))</f>
        <v/>
      </c>
      <c r="M3709" s="30">
        <f>IF(OR(H3709="",H3709=0),"",IF(K3709="",IF(J3709="","",IF(OR(ISTEXT(J3709),ISTEXT(H3709)),"",J3709/H3709)),IF(OR(ISTEXT(L3709),ISTEXT(H3709)),"",L3709/H3709)))</f>
        <v/>
      </c>
    </row>
    <row r="3710" ht="13.35" customHeight="1" s="162">
      <c r="B3710" s="307" t="n"/>
      <c r="C3710" s="307" t="n"/>
      <c r="E3710" s="307" t="n"/>
      <c r="F3710" s="32" t="n"/>
      <c r="G3710" s="33">
        <f>IF(F3710="", "", IF(OR(ISTEXT(H3710),ISTEXT(F3710)),"",H3710/F3710))</f>
        <v/>
      </c>
      <c r="H3710" s="33" t="n"/>
      <c r="I3710" s="33" t="n"/>
      <c r="J3710" s="33">
        <f>IF(I3710="", "", IF(OR(ISTEXT(I3710),ISTEXT($F3710)),"",I3710*$F3710))</f>
        <v/>
      </c>
      <c r="K3710" s="33" t="n"/>
      <c r="L3710" s="33">
        <f>IF(K3710="", "", IF(OR(ISTEXT(K3710),ISTEXT($F3710)),"",K3710*$F3710))</f>
        <v/>
      </c>
      <c r="M3710" s="30">
        <f>IF(OR(H3710="",H3710=0),"",IF(K3710="",IF(J3710="","",IF(OR(ISTEXT(J3710),ISTEXT(H3710)),"",J3710/H3710)),IF(OR(ISTEXT(L3710),ISTEXT(H3710)),"",L3710/H3710)))</f>
        <v/>
      </c>
    </row>
    <row r="3711" ht="13.35" customHeight="1" s="162">
      <c r="B3711" s="307" t="n"/>
      <c r="C3711" s="307" t="n"/>
      <c r="E3711" s="307" t="n"/>
      <c r="F3711" s="32" t="n"/>
      <c r="G3711" s="33">
        <f>IF(F3711="", "", IF(OR(ISTEXT(H3711),ISTEXT(F3711)),"",H3711/F3711))</f>
        <v/>
      </c>
      <c r="H3711" s="33" t="n"/>
      <c r="I3711" s="33" t="n"/>
      <c r="J3711" s="33">
        <f>IF(I3711="", "", IF(OR(ISTEXT(I3711),ISTEXT($F3711)),"",I3711*$F3711))</f>
        <v/>
      </c>
      <c r="K3711" s="33" t="n"/>
      <c r="L3711" s="33">
        <f>IF(K3711="", "", IF(OR(ISTEXT(K3711),ISTEXT($F3711)),"",K3711*$F3711))</f>
        <v/>
      </c>
      <c r="M3711" s="30">
        <f>IF(OR(H3711="",H3711=0),"",IF(K3711="",IF(J3711="","",IF(OR(ISTEXT(J3711),ISTEXT(H3711)),"",J3711/H3711)),IF(OR(ISTEXT(L3711),ISTEXT(H3711)),"",L3711/H3711)))</f>
        <v/>
      </c>
    </row>
    <row r="3712" ht="13.35" customHeight="1" s="162">
      <c r="B3712" s="307" t="n"/>
      <c r="C3712" s="307" t="n"/>
      <c r="E3712" s="307" t="n"/>
      <c r="F3712" s="32" t="n"/>
      <c r="G3712" s="33">
        <f>IF(F3712="", "", IF(OR(ISTEXT(H3712),ISTEXT(F3712)),"",H3712/F3712))</f>
        <v/>
      </c>
      <c r="H3712" s="33" t="n"/>
      <c r="I3712" s="33" t="n"/>
      <c r="J3712" s="33">
        <f>IF(I3712="", "", IF(OR(ISTEXT(I3712),ISTEXT($F3712)),"",I3712*$F3712))</f>
        <v/>
      </c>
      <c r="K3712" s="33" t="n"/>
      <c r="L3712" s="33">
        <f>IF(K3712="", "", IF(OR(ISTEXT(K3712),ISTEXT($F3712)),"",K3712*$F3712))</f>
        <v/>
      </c>
      <c r="M3712" s="30">
        <f>IF(OR(H3712="",H3712=0),"",IF(K3712="",IF(J3712="","",IF(OR(ISTEXT(J3712),ISTEXT(H3712)),"",J3712/H3712)),IF(OR(ISTEXT(L3712),ISTEXT(H3712)),"",L3712/H3712)))</f>
        <v/>
      </c>
    </row>
    <row r="3713" ht="13.35" customHeight="1" s="162">
      <c r="B3713" s="307" t="n"/>
      <c r="C3713" s="307" t="n"/>
      <c r="E3713" s="307" t="n"/>
      <c r="F3713" s="32" t="n"/>
      <c r="G3713" s="33">
        <f>IF(F3713="", "", IF(OR(ISTEXT(H3713),ISTEXT(F3713)),"",H3713/F3713))</f>
        <v/>
      </c>
      <c r="H3713" s="33" t="n"/>
      <c r="I3713" s="33" t="n"/>
      <c r="J3713" s="33">
        <f>IF(I3713="", "", IF(OR(ISTEXT(I3713),ISTEXT($F3713)),"",I3713*$F3713))</f>
        <v/>
      </c>
      <c r="K3713" s="33" t="n"/>
      <c r="L3713" s="33">
        <f>IF(K3713="", "", IF(OR(ISTEXT(K3713),ISTEXT($F3713)),"",K3713*$F3713))</f>
        <v/>
      </c>
      <c r="M3713" s="30">
        <f>IF(OR(H3713="",H3713=0),"",IF(K3713="",IF(J3713="","",IF(OR(ISTEXT(J3713),ISTEXT(H3713)),"",J3713/H3713)),IF(OR(ISTEXT(L3713),ISTEXT(H3713)),"",L3713/H3713)))</f>
        <v/>
      </c>
    </row>
    <row r="3714" ht="13.35" customHeight="1" s="162">
      <c r="B3714" s="307" t="n"/>
      <c r="C3714" s="307" t="n"/>
      <c r="E3714" s="307" t="n"/>
      <c r="F3714" s="32" t="n"/>
      <c r="G3714" s="33">
        <f>IF(F3714="", "", IF(OR(ISTEXT(H3714),ISTEXT(F3714)),"",H3714/F3714))</f>
        <v/>
      </c>
      <c r="H3714" s="33" t="n"/>
      <c r="I3714" s="33" t="n"/>
      <c r="J3714" s="33">
        <f>IF(I3714="", "", IF(OR(ISTEXT(I3714),ISTEXT($F3714)),"",I3714*$F3714))</f>
        <v/>
      </c>
      <c r="K3714" s="33" t="n"/>
      <c r="L3714" s="33">
        <f>IF(K3714="", "", IF(OR(ISTEXT(K3714),ISTEXT($F3714)),"",K3714*$F3714))</f>
        <v/>
      </c>
      <c r="M3714" s="30">
        <f>IF(OR(H3714="",H3714=0),"",IF(K3714="",IF(J3714="","",IF(OR(ISTEXT(J3714),ISTEXT(H3714)),"",J3714/H3714)),IF(OR(ISTEXT(L3714),ISTEXT(H3714)),"",L3714/H3714)))</f>
        <v/>
      </c>
    </row>
    <row r="3715" ht="13.35" customHeight="1" s="162">
      <c r="B3715" s="307" t="n"/>
      <c r="C3715" s="307" t="n"/>
      <c r="E3715" s="307" t="n"/>
      <c r="F3715" s="32" t="n"/>
      <c r="G3715" s="33">
        <f>IF(F3715="", "", IF(OR(ISTEXT(H3715),ISTEXT(F3715)),"",H3715/F3715))</f>
        <v/>
      </c>
      <c r="H3715" s="33" t="n"/>
      <c r="I3715" s="33" t="n"/>
      <c r="J3715" s="33">
        <f>IF(I3715="", "", IF(OR(ISTEXT(I3715),ISTEXT($F3715)),"",I3715*$F3715))</f>
        <v/>
      </c>
      <c r="K3715" s="33" t="n"/>
      <c r="L3715" s="33">
        <f>IF(K3715="", "", IF(OR(ISTEXT(K3715),ISTEXT($F3715)),"",K3715*$F3715))</f>
        <v/>
      </c>
      <c r="M3715" s="30">
        <f>IF(OR(H3715="",H3715=0),"",IF(K3715="",IF(J3715="","",IF(OR(ISTEXT(J3715),ISTEXT(H3715)),"",J3715/H3715)),IF(OR(ISTEXT(L3715),ISTEXT(H3715)),"",L3715/H3715)))</f>
        <v/>
      </c>
    </row>
    <row r="3716" ht="13.35" customHeight="1" s="162">
      <c r="B3716" s="307" t="n"/>
      <c r="C3716" s="307" t="n"/>
      <c r="E3716" s="307" t="n"/>
      <c r="F3716" s="32" t="n"/>
      <c r="G3716" s="33">
        <f>IF(F3716="", "", IF(OR(ISTEXT(H3716),ISTEXT(F3716)),"",H3716/F3716))</f>
        <v/>
      </c>
      <c r="H3716" s="33" t="n"/>
      <c r="I3716" s="33" t="n"/>
      <c r="J3716" s="33">
        <f>IF(I3716="", "", IF(OR(ISTEXT(I3716),ISTEXT($F3716)),"",I3716*$F3716))</f>
        <v/>
      </c>
      <c r="K3716" s="33" t="n"/>
      <c r="L3716" s="33">
        <f>IF(K3716="", "", IF(OR(ISTEXT(K3716),ISTEXT($F3716)),"",K3716*$F3716))</f>
        <v/>
      </c>
      <c r="M3716" s="30">
        <f>IF(OR(H3716="",H3716=0),"",IF(K3716="",IF(J3716="","",IF(OR(ISTEXT(J3716),ISTEXT(H3716)),"",J3716/H3716)),IF(OR(ISTEXT(L3716),ISTEXT(H3716)),"",L3716/H3716)))</f>
        <v/>
      </c>
    </row>
    <row r="3717" ht="13.35" customHeight="1" s="162">
      <c r="B3717" s="307" t="n"/>
      <c r="C3717" s="307" t="n"/>
      <c r="E3717" s="307" t="n"/>
      <c r="F3717" s="32" t="n"/>
      <c r="G3717" s="33">
        <f>IF(F3717="", "", IF(OR(ISTEXT(H3717),ISTEXT(F3717)),"",H3717/F3717))</f>
        <v/>
      </c>
      <c r="H3717" s="33" t="n"/>
      <c r="I3717" s="33" t="n"/>
      <c r="J3717" s="33">
        <f>IF(I3717="", "", IF(OR(ISTEXT(I3717),ISTEXT($F3717)),"",I3717*$F3717))</f>
        <v/>
      </c>
      <c r="K3717" s="33" t="n"/>
      <c r="L3717" s="33">
        <f>IF(K3717="", "", IF(OR(ISTEXT(K3717),ISTEXT($F3717)),"",K3717*$F3717))</f>
        <v/>
      </c>
      <c r="M3717" s="30">
        <f>IF(OR(H3717="",H3717=0),"",IF(K3717="",IF(J3717="","",IF(OR(ISTEXT(J3717),ISTEXT(H3717)),"",J3717/H3717)),IF(OR(ISTEXT(L3717),ISTEXT(H3717)),"",L3717/H3717)))</f>
        <v/>
      </c>
    </row>
    <row r="3718" ht="13.35" customHeight="1" s="162">
      <c r="B3718" s="307" t="n"/>
      <c r="C3718" s="307" t="n"/>
      <c r="E3718" s="307" t="n"/>
      <c r="F3718" s="32" t="n"/>
      <c r="G3718" s="33">
        <f>IF(F3718="", "", IF(OR(ISTEXT(H3718),ISTEXT(F3718)),"",H3718/F3718))</f>
        <v/>
      </c>
      <c r="H3718" s="33" t="n"/>
      <c r="I3718" s="33" t="n"/>
      <c r="J3718" s="33">
        <f>IF(I3718="", "", IF(OR(ISTEXT(I3718),ISTEXT($F3718)),"",I3718*$F3718))</f>
        <v/>
      </c>
      <c r="K3718" s="33" t="n"/>
      <c r="L3718" s="33">
        <f>IF(K3718="", "", IF(OR(ISTEXT(K3718),ISTEXT($F3718)),"",K3718*$F3718))</f>
        <v/>
      </c>
      <c r="M3718" s="30">
        <f>IF(OR(H3718="",H3718=0),"",IF(K3718="",IF(J3718="","",IF(OR(ISTEXT(J3718),ISTEXT(H3718)),"",J3718/H3718)),IF(OR(ISTEXT(L3718),ISTEXT(H3718)),"",L3718/H3718)))</f>
        <v/>
      </c>
    </row>
    <row r="3719" ht="13.35" customHeight="1" s="162">
      <c r="B3719" s="307" t="n"/>
      <c r="C3719" s="307" t="n"/>
      <c r="E3719" s="307" t="n"/>
      <c r="F3719" s="32" t="n"/>
      <c r="G3719" s="33">
        <f>IF(F3719="", "", IF(OR(ISTEXT(H3719),ISTEXT(F3719)),"",H3719/F3719))</f>
        <v/>
      </c>
      <c r="H3719" s="33" t="n"/>
      <c r="I3719" s="33" t="n"/>
      <c r="J3719" s="33">
        <f>IF(I3719="", "", IF(OR(ISTEXT(I3719),ISTEXT($F3719)),"",I3719*$F3719))</f>
        <v/>
      </c>
      <c r="K3719" s="33" t="n"/>
      <c r="L3719" s="33">
        <f>IF(K3719="", "", IF(OR(ISTEXT(K3719),ISTEXT($F3719)),"",K3719*$F3719))</f>
        <v/>
      </c>
      <c r="M3719" s="30">
        <f>IF(OR(H3719="",H3719=0),"",IF(K3719="",IF(J3719="","",IF(OR(ISTEXT(J3719),ISTEXT(H3719)),"",J3719/H3719)),IF(OR(ISTEXT(L3719),ISTEXT(H3719)),"",L3719/H3719)))</f>
        <v/>
      </c>
    </row>
    <row r="3720" ht="13.35" customHeight="1" s="162">
      <c r="B3720" s="307" t="n"/>
      <c r="C3720" s="307" t="n"/>
      <c r="E3720" s="307" t="n"/>
      <c r="F3720" s="32" t="n"/>
      <c r="G3720" s="33">
        <f>IF(F3720="", "", IF(OR(ISTEXT(H3720),ISTEXT(F3720)),"",H3720/F3720))</f>
        <v/>
      </c>
      <c r="H3720" s="33" t="n"/>
      <c r="I3720" s="33" t="n"/>
      <c r="J3720" s="33">
        <f>IF(I3720="", "", IF(OR(ISTEXT(I3720),ISTEXT($F3720)),"",I3720*$F3720))</f>
        <v/>
      </c>
      <c r="K3720" s="33" t="n"/>
      <c r="L3720" s="33">
        <f>IF(K3720="", "", IF(OR(ISTEXT(K3720),ISTEXT($F3720)),"",K3720*$F3720))</f>
        <v/>
      </c>
      <c r="M3720" s="30">
        <f>IF(OR(H3720="",H3720=0),"",IF(K3720="",IF(J3720="","",IF(OR(ISTEXT(J3720),ISTEXT(H3720)),"",J3720/H3720)),IF(OR(ISTEXT(L3720),ISTEXT(H3720)),"",L3720/H3720)))</f>
        <v/>
      </c>
    </row>
    <row r="3721" ht="13.35" customHeight="1" s="162">
      <c r="B3721" s="307" t="n"/>
      <c r="C3721" s="307" t="n"/>
      <c r="E3721" s="307" t="n"/>
      <c r="F3721" s="32" t="n"/>
      <c r="G3721" s="33">
        <f>IF(F3721="", "", IF(OR(ISTEXT(H3721),ISTEXT(F3721)),"",H3721/F3721))</f>
        <v/>
      </c>
      <c r="H3721" s="33" t="n"/>
      <c r="I3721" s="33" t="n"/>
      <c r="J3721" s="33">
        <f>IF(I3721="", "", IF(OR(ISTEXT(I3721),ISTEXT($F3721)),"",I3721*$F3721))</f>
        <v/>
      </c>
      <c r="K3721" s="33" t="n"/>
      <c r="L3721" s="33">
        <f>IF(K3721="", "", IF(OR(ISTEXT(K3721),ISTEXT($F3721)),"",K3721*$F3721))</f>
        <v/>
      </c>
      <c r="M3721" s="30">
        <f>IF(OR(H3721="",H3721=0),"",IF(K3721="",IF(J3721="","",IF(OR(ISTEXT(J3721),ISTEXT(H3721)),"",J3721/H3721)),IF(OR(ISTEXT(L3721),ISTEXT(H3721)),"",L3721/H3721)))</f>
        <v/>
      </c>
    </row>
    <row r="3722" ht="13.35" customHeight="1" s="162">
      <c r="B3722" s="307" t="n"/>
      <c r="C3722" s="307" t="n"/>
      <c r="E3722" s="307" t="n"/>
      <c r="F3722" s="32" t="n"/>
      <c r="G3722" s="33">
        <f>IF(F3722="", "", IF(OR(ISTEXT(H3722),ISTEXT(F3722)),"",H3722/F3722))</f>
        <v/>
      </c>
      <c r="H3722" s="33" t="n"/>
      <c r="I3722" s="33" t="n"/>
      <c r="J3722" s="33">
        <f>IF(I3722="", "", IF(OR(ISTEXT(I3722),ISTEXT($F3722)),"",I3722*$F3722))</f>
        <v/>
      </c>
      <c r="K3722" s="33" t="n"/>
      <c r="L3722" s="33">
        <f>IF(K3722="", "", IF(OR(ISTEXT(K3722),ISTEXT($F3722)),"",K3722*$F3722))</f>
        <v/>
      </c>
      <c r="M3722" s="30">
        <f>IF(OR(H3722="",H3722=0),"",IF(K3722="",IF(J3722="","",IF(OR(ISTEXT(J3722),ISTEXT(H3722)),"",J3722/H3722)),IF(OR(ISTEXT(L3722),ISTEXT(H3722)),"",L3722/H3722)))</f>
        <v/>
      </c>
    </row>
    <row r="3723" ht="13.35" customHeight="1" s="162">
      <c r="B3723" s="307" t="n"/>
      <c r="C3723" s="307" t="n"/>
      <c r="E3723" s="307" t="n"/>
      <c r="F3723" s="32" t="n"/>
      <c r="G3723" s="33">
        <f>IF(F3723="", "", IF(OR(ISTEXT(H3723),ISTEXT(F3723)),"",H3723/F3723))</f>
        <v/>
      </c>
      <c r="H3723" s="33" t="n"/>
      <c r="I3723" s="33" t="n"/>
      <c r="J3723" s="33">
        <f>IF(I3723="", "", IF(OR(ISTEXT(I3723),ISTEXT($F3723)),"",I3723*$F3723))</f>
        <v/>
      </c>
      <c r="K3723" s="33" t="n"/>
      <c r="L3723" s="33">
        <f>IF(K3723="", "", IF(OR(ISTEXT(K3723),ISTEXT($F3723)),"",K3723*$F3723))</f>
        <v/>
      </c>
      <c r="M3723" s="30">
        <f>IF(OR(H3723="",H3723=0),"",IF(K3723="",IF(J3723="","",IF(OR(ISTEXT(J3723),ISTEXT(H3723)),"",J3723/H3723)),IF(OR(ISTEXT(L3723),ISTEXT(H3723)),"",L3723/H3723)))</f>
        <v/>
      </c>
    </row>
    <row r="3724" ht="13.35" customHeight="1" s="162">
      <c r="B3724" s="307" t="n"/>
      <c r="C3724" s="307" t="n"/>
      <c r="E3724" s="307" t="n"/>
      <c r="F3724" s="32" t="n"/>
      <c r="G3724" s="33">
        <f>IF(F3724="", "", IF(OR(ISTEXT(H3724),ISTEXT(F3724)),"",H3724/F3724))</f>
        <v/>
      </c>
      <c r="H3724" s="33" t="n"/>
      <c r="I3724" s="33" t="n"/>
      <c r="J3724" s="33">
        <f>IF(I3724="", "", IF(OR(ISTEXT(I3724),ISTEXT($F3724)),"",I3724*$F3724))</f>
        <v/>
      </c>
      <c r="K3724" s="33" t="n"/>
      <c r="L3724" s="33">
        <f>IF(K3724="", "", IF(OR(ISTEXT(K3724),ISTEXT($F3724)),"",K3724*$F3724))</f>
        <v/>
      </c>
      <c r="M3724" s="30">
        <f>IF(OR(H3724="",H3724=0),"",IF(K3724="",IF(J3724="","",IF(OR(ISTEXT(J3724),ISTEXT(H3724)),"",J3724/H3724)),IF(OR(ISTEXT(L3724),ISTEXT(H3724)),"",L3724/H3724)))</f>
        <v/>
      </c>
    </row>
    <row r="3725" ht="13.35" customHeight="1" s="162">
      <c r="B3725" s="307" t="n"/>
      <c r="C3725" s="307" t="n"/>
      <c r="E3725" s="307" t="n"/>
      <c r="F3725" s="32" t="n"/>
      <c r="G3725" s="33">
        <f>IF(F3725="", "", IF(OR(ISTEXT(H3725),ISTEXT(F3725)),"",H3725/F3725))</f>
        <v/>
      </c>
      <c r="H3725" s="33" t="n"/>
      <c r="I3725" s="33" t="n"/>
      <c r="J3725" s="33">
        <f>IF(I3725="", "", IF(OR(ISTEXT(I3725),ISTEXT($F3725)),"",I3725*$F3725))</f>
        <v/>
      </c>
      <c r="K3725" s="33" t="n"/>
      <c r="L3725" s="33">
        <f>IF(K3725="", "", IF(OR(ISTEXT(K3725),ISTEXT($F3725)),"",K3725*$F3725))</f>
        <v/>
      </c>
      <c r="M3725" s="30">
        <f>IF(OR(H3725="",H3725=0),"",IF(K3725="",IF(J3725="","",IF(OR(ISTEXT(J3725),ISTEXT(H3725)),"",J3725/H3725)),IF(OR(ISTEXT(L3725),ISTEXT(H3725)),"",L3725/H3725)))</f>
        <v/>
      </c>
    </row>
    <row r="3726" ht="13.35" customHeight="1" s="162">
      <c r="B3726" s="307" t="n"/>
      <c r="C3726" s="307" t="n"/>
      <c r="E3726" s="307" t="n"/>
      <c r="F3726" s="32" t="n"/>
      <c r="G3726" s="33">
        <f>IF(F3726="", "", IF(OR(ISTEXT(H3726),ISTEXT(F3726)),"",H3726/F3726))</f>
        <v/>
      </c>
      <c r="H3726" s="33" t="n"/>
      <c r="I3726" s="33" t="n"/>
      <c r="J3726" s="33">
        <f>IF(I3726="", "", IF(OR(ISTEXT(I3726),ISTEXT($F3726)),"",I3726*$F3726))</f>
        <v/>
      </c>
      <c r="K3726" s="33" t="n"/>
      <c r="L3726" s="33">
        <f>IF(K3726="", "", IF(OR(ISTEXT(K3726),ISTEXT($F3726)),"",K3726*$F3726))</f>
        <v/>
      </c>
      <c r="M3726" s="30">
        <f>IF(OR(H3726="",H3726=0),"",IF(K3726="",IF(J3726="","",IF(OR(ISTEXT(J3726),ISTEXT(H3726)),"",J3726/H3726)),IF(OR(ISTEXT(L3726),ISTEXT(H3726)),"",L3726/H3726)))</f>
        <v/>
      </c>
    </row>
    <row r="3727" ht="13.35" customHeight="1" s="162">
      <c r="B3727" s="307" t="n"/>
      <c r="C3727" s="307" t="n"/>
      <c r="E3727" s="307" t="n"/>
      <c r="F3727" s="32" t="n"/>
      <c r="G3727" s="33">
        <f>IF(F3727="", "", IF(OR(ISTEXT(H3727),ISTEXT(F3727)),"",H3727/F3727))</f>
        <v/>
      </c>
      <c r="H3727" s="33" t="n"/>
      <c r="I3727" s="33" t="n"/>
      <c r="J3727" s="33">
        <f>IF(I3727="", "", IF(OR(ISTEXT(I3727),ISTEXT($F3727)),"",I3727*$F3727))</f>
        <v/>
      </c>
      <c r="K3727" s="33" t="n"/>
      <c r="L3727" s="33">
        <f>IF(K3727="", "", IF(OR(ISTEXT(K3727),ISTEXT($F3727)),"",K3727*$F3727))</f>
        <v/>
      </c>
      <c r="M3727" s="30">
        <f>IF(OR(H3727="",H3727=0),"",IF(K3727="",IF(J3727="","",IF(OR(ISTEXT(J3727),ISTEXT(H3727)),"",J3727/H3727)),IF(OR(ISTEXT(L3727),ISTEXT(H3727)),"",L3727/H3727)))</f>
        <v/>
      </c>
    </row>
    <row r="3728" ht="13.35" customHeight="1" s="162">
      <c r="B3728" s="307" t="n"/>
      <c r="C3728" s="307" t="n"/>
      <c r="E3728" s="307" t="n"/>
      <c r="F3728" s="32" t="n"/>
      <c r="G3728" s="33">
        <f>IF(F3728="", "", IF(OR(ISTEXT(H3728),ISTEXT(F3728)),"",H3728/F3728))</f>
        <v/>
      </c>
      <c r="H3728" s="33" t="n"/>
      <c r="I3728" s="33" t="n"/>
      <c r="J3728" s="33">
        <f>IF(I3728="", "", IF(OR(ISTEXT(I3728),ISTEXT($F3728)),"",I3728*$F3728))</f>
        <v/>
      </c>
      <c r="K3728" s="33" t="n"/>
      <c r="L3728" s="33">
        <f>IF(K3728="", "", IF(OR(ISTEXT(K3728),ISTEXT($F3728)),"",K3728*$F3728))</f>
        <v/>
      </c>
      <c r="M3728" s="30">
        <f>IF(OR(H3728="",H3728=0),"",IF(K3728="",IF(J3728="","",IF(OR(ISTEXT(J3728),ISTEXT(H3728)),"",J3728/H3728)),IF(OR(ISTEXT(L3728),ISTEXT(H3728)),"",L3728/H3728)))</f>
        <v/>
      </c>
    </row>
    <row r="3729" ht="13.35" customHeight="1" s="162">
      <c r="B3729" s="307" t="n"/>
      <c r="C3729" s="307" t="n"/>
      <c r="E3729" s="307" t="n"/>
      <c r="F3729" s="32" t="n"/>
      <c r="G3729" s="33">
        <f>IF(F3729="", "", IF(OR(ISTEXT(H3729),ISTEXT(F3729)),"",H3729/F3729))</f>
        <v/>
      </c>
      <c r="H3729" s="33" t="n"/>
      <c r="I3729" s="33" t="n"/>
      <c r="J3729" s="33">
        <f>IF(I3729="", "", IF(OR(ISTEXT(I3729),ISTEXT($F3729)),"",I3729*$F3729))</f>
        <v/>
      </c>
      <c r="K3729" s="33" t="n"/>
      <c r="L3729" s="33">
        <f>IF(K3729="", "", IF(OR(ISTEXT(K3729),ISTEXT($F3729)),"",K3729*$F3729))</f>
        <v/>
      </c>
      <c r="M3729" s="30">
        <f>IF(OR(H3729="",H3729=0),"",IF(K3729="",IF(J3729="","",IF(OR(ISTEXT(J3729),ISTEXT(H3729)),"",J3729/H3729)),IF(OR(ISTEXT(L3729),ISTEXT(H3729)),"",L3729/H3729)))</f>
        <v/>
      </c>
    </row>
    <row r="3730" ht="13.35" customHeight="1" s="162">
      <c r="B3730" s="307" t="n"/>
      <c r="C3730" s="307" t="n"/>
      <c r="E3730" s="307" t="n"/>
      <c r="F3730" s="32" t="n"/>
      <c r="G3730" s="33">
        <f>IF(F3730="", "", IF(OR(ISTEXT(H3730),ISTEXT(F3730)),"",H3730/F3730))</f>
        <v/>
      </c>
      <c r="H3730" s="33" t="n"/>
      <c r="I3730" s="33" t="n"/>
      <c r="J3730" s="33">
        <f>IF(I3730="", "", IF(OR(ISTEXT(I3730),ISTEXT($F3730)),"",I3730*$F3730))</f>
        <v/>
      </c>
      <c r="K3730" s="33" t="n"/>
      <c r="L3730" s="33">
        <f>IF(K3730="", "", IF(OR(ISTEXT(K3730),ISTEXT($F3730)),"",K3730*$F3730))</f>
        <v/>
      </c>
      <c r="M3730" s="30">
        <f>IF(OR(H3730="",H3730=0),"",IF(K3730="",IF(J3730="","",IF(OR(ISTEXT(J3730),ISTEXT(H3730)),"",J3730/H3730)),IF(OR(ISTEXT(L3730),ISTEXT(H3730)),"",L3730/H3730)))</f>
        <v/>
      </c>
    </row>
    <row r="3731" ht="13.35" customHeight="1" s="162">
      <c r="B3731" s="307" t="n"/>
      <c r="C3731" s="307" t="n"/>
      <c r="E3731" s="307" t="n"/>
      <c r="F3731" s="32" t="n"/>
      <c r="G3731" s="33">
        <f>IF(F3731="", "", IF(OR(ISTEXT(H3731),ISTEXT(F3731)),"",H3731/F3731))</f>
        <v/>
      </c>
      <c r="H3731" s="33" t="n"/>
      <c r="I3731" s="33" t="n"/>
      <c r="J3731" s="33">
        <f>IF(I3731="", "", IF(OR(ISTEXT(I3731),ISTEXT($F3731)),"",I3731*$F3731))</f>
        <v/>
      </c>
      <c r="K3731" s="33" t="n"/>
      <c r="L3731" s="33">
        <f>IF(K3731="", "", IF(OR(ISTEXT(K3731),ISTEXT($F3731)),"",K3731*$F3731))</f>
        <v/>
      </c>
      <c r="M3731" s="30">
        <f>IF(OR(H3731="",H3731=0),"",IF(K3731="",IF(J3731="","",IF(OR(ISTEXT(J3731),ISTEXT(H3731)),"",J3731/H3731)),IF(OR(ISTEXT(L3731),ISTEXT(H3731)),"",L3731/H3731)))</f>
        <v/>
      </c>
    </row>
    <row r="3732" ht="13.35" customHeight="1" s="162">
      <c r="B3732" s="307" t="n"/>
      <c r="C3732" s="307" t="n"/>
      <c r="E3732" s="307" t="n"/>
      <c r="F3732" s="32" t="n"/>
      <c r="G3732" s="33">
        <f>IF(F3732="", "", IF(OR(ISTEXT(H3732),ISTEXT(F3732)),"",H3732/F3732))</f>
        <v/>
      </c>
      <c r="H3732" s="33" t="n"/>
      <c r="I3732" s="33" t="n"/>
      <c r="J3732" s="33">
        <f>IF(I3732="", "", IF(OR(ISTEXT(I3732),ISTEXT($F3732)),"",I3732*$F3732))</f>
        <v/>
      </c>
      <c r="K3732" s="33" t="n"/>
      <c r="L3732" s="33">
        <f>IF(K3732="", "", IF(OR(ISTEXT(K3732),ISTEXT($F3732)),"",K3732*$F3732))</f>
        <v/>
      </c>
      <c r="M3732" s="30">
        <f>IF(OR(H3732="",H3732=0),"",IF(K3732="",IF(J3732="","",IF(OR(ISTEXT(J3732),ISTEXT(H3732)),"",J3732/H3732)),IF(OR(ISTEXT(L3732),ISTEXT(H3732)),"",L3732/H3732)))</f>
        <v/>
      </c>
    </row>
    <row r="3733" ht="13.35" customHeight="1" s="162">
      <c r="B3733" s="307" t="n"/>
      <c r="C3733" s="307" t="n"/>
      <c r="E3733" s="307" t="n"/>
      <c r="F3733" s="32" t="n"/>
      <c r="G3733" s="33">
        <f>IF(F3733="", "", IF(OR(ISTEXT(H3733),ISTEXT(F3733)),"",H3733/F3733))</f>
        <v/>
      </c>
      <c r="H3733" s="33" t="n"/>
      <c r="I3733" s="33" t="n"/>
      <c r="J3733" s="33">
        <f>IF(I3733="", "", IF(OR(ISTEXT(I3733),ISTEXT($F3733)),"",I3733*$F3733))</f>
        <v/>
      </c>
      <c r="K3733" s="33" t="n"/>
      <c r="L3733" s="33">
        <f>IF(K3733="", "", IF(OR(ISTEXT(K3733),ISTEXT($F3733)),"",K3733*$F3733))</f>
        <v/>
      </c>
      <c r="M3733" s="30">
        <f>IF(OR(H3733="",H3733=0),"",IF(K3733="",IF(J3733="","",IF(OR(ISTEXT(J3733),ISTEXT(H3733)),"",J3733/H3733)),IF(OR(ISTEXT(L3733),ISTEXT(H3733)),"",L3733/H3733)))</f>
        <v/>
      </c>
    </row>
    <row r="3734" ht="13.35" customHeight="1" s="162">
      <c r="B3734" s="307" t="n"/>
      <c r="C3734" s="307" t="n"/>
      <c r="E3734" s="307" t="n"/>
      <c r="F3734" s="32" t="n"/>
      <c r="G3734" s="33">
        <f>IF(F3734="", "", IF(OR(ISTEXT(H3734),ISTEXT(F3734)),"",H3734/F3734))</f>
        <v/>
      </c>
      <c r="H3734" s="33" t="n"/>
      <c r="I3734" s="33" t="n"/>
      <c r="J3734" s="33">
        <f>IF(I3734="", "", IF(OR(ISTEXT(I3734),ISTEXT($F3734)),"",I3734*$F3734))</f>
        <v/>
      </c>
      <c r="K3734" s="33" t="n"/>
      <c r="L3734" s="33">
        <f>IF(K3734="", "", IF(OR(ISTEXT(K3734),ISTEXT($F3734)),"",K3734*$F3734))</f>
        <v/>
      </c>
      <c r="M3734" s="30">
        <f>IF(OR(H3734="",H3734=0),"",IF(K3734="",IF(J3734="","",IF(OR(ISTEXT(J3734),ISTEXT(H3734)),"",J3734/H3734)),IF(OR(ISTEXT(L3734),ISTEXT(H3734)),"",L3734/H3734)))</f>
        <v/>
      </c>
    </row>
    <row r="3735" ht="13.35" customHeight="1" s="162">
      <c r="B3735" s="307" t="n"/>
      <c r="C3735" s="307" t="n"/>
      <c r="E3735" s="307" t="n"/>
      <c r="F3735" s="32" t="n"/>
      <c r="G3735" s="33">
        <f>IF(F3735="", "", IF(OR(ISTEXT(H3735),ISTEXT(F3735)),"",H3735/F3735))</f>
        <v/>
      </c>
      <c r="H3735" s="33" t="n"/>
      <c r="I3735" s="33" t="n"/>
      <c r="J3735" s="33">
        <f>IF(I3735="", "", IF(OR(ISTEXT(I3735),ISTEXT($F3735)),"",I3735*$F3735))</f>
        <v/>
      </c>
      <c r="K3735" s="33" t="n"/>
      <c r="L3735" s="33">
        <f>IF(K3735="", "", IF(OR(ISTEXT(K3735),ISTEXT($F3735)),"",K3735*$F3735))</f>
        <v/>
      </c>
      <c r="M3735" s="30">
        <f>IF(OR(H3735="",H3735=0),"",IF(K3735="",IF(J3735="","",IF(OR(ISTEXT(J3735),ISTEXT(H3735)),"",J3735/H3735)),IF(OR(ISTEXT(L3735),ISTEXT(H3735)),"",L3735/H3735)))</f>
        <v/>
      </c>
    </row>
    <row r="3736" ht="13.35" customHeight="1" s="162">
      <c r="B3736" s="307" t="n"/>
      <c r="C3736" s="307" t="n"/>
      <c r="E3736" s="307" t="n"/>
      <c r="F3736" s="32" t="n"/>
      <c r="G3736" s="33">
        <f>IF(F3736="", "", IF(OR(ISTEXT(H3736),ISTEXT(F3736)),"",H3736/F3736))</f>
        <v/>
      </c>
      <c r="H3736" s="33" t="n"/>
      <c r="I3736" s="33" t="n"/>
      <c r="J3736" s="33">
        <f>IF(I3736="", "", IF(OR(ISTEXT(I3736),ISTEXT($F3736)),"",I3736*$F3736))</f>
        <v/>
      </c>
      <c r="K3736" s="33" t="n"/>
      <c r="L3736" s="33">
        <f>IF(K3736="", "", IF(OR(ISTEXT(K3736),ISTEXT($F3736)),"",K3736*$F3736))</f>
        <v/>
      </c>
      <c r="M3736" s="30">
        <f>IF(OR(H3736="",H3736=0),"",IF(K3736="",IF(J3736="","",IF(OR(ISTEXT(J3736),ISTEXT(H3736)),"",J3736/H3736)),IF(OR(ISTEXT(L3736),ISTEXT(H3736)),"",L3736/H3736)))</f>
        <v/>
      </c>
    </row>
    <row r="3737" ht="13.35" customHeight="1" s="162">
      <c r="B3737" s="307" t="n"/>
      <c r="C3737" s="307" t="n"/>
      <c r="E3737" s="307" t="n"/>
      <c r="F3737" s="32" t="n"/>
      <c r="G3737" s="33">
        <f>IF(F3737="", "", IF(OR(ISTEXT(H3737),ISTEXT(F3737)),"",H3737/F3737))</f>
        <v/>
      </c>
      <c r="H3737" s="33" t="n"/>
      <c r="I3737" s="33" t="n"/>
      <c r="J3737" s="33">
        <f>IF(I3737="", "", IF(OR(ISTEXT(I3737),ISTEXT($F3737)),"",I3737*$F3737))</f>
        <v/>
      </c>
      <c r="K3737" s="33" t="n"/>
      <c r="L3737" s="33">
        <f>IF(K3737="", "", IF(OR(ISTEXT(K3737),ISTEXT($F3737)),"",K3737*$F3737))</f>
        <v/>
      </c>
      <c r="M3737" s="30">
        <f>IF(OR(H3737="",H3737=0),"",IF(K3737="",IF(J3737="","",IF(OR(ISTEXT(J3737),ISTEXT(H3737)),"",J3737/H3737)),IF(OR(ISTEXT(L3737),ISTEXT(H3737)),"",L3737/H3737)))</f>
        <v/>
      </c>
    </row>
    <row r="3738" ht="13.35" customHeight="1" s="162">
      <c r="B3738" s="42" t="n"/>
      <c r="C3738" s="231" t="inlineStr">
        <is>
          <t>Subtotal (this page)</t>
        </is>
      </c>
      <c r="D3738" s="159" t="n"/>
      <c r="E3738" s="42" t="n"/>
      <c r="F3738" s="42" t="n"/>
      <c r="G3738" s="43" t="n"/>
      <c r="H3738" s="43">
        <f>IF(SUM(H3700:H3737)=0,"",SUM(H3700:H3737))</f>
        <v/>
      </c>
      <c r="I3738" s="43" t="n"/>
      <c r="J3738" s="43">
        <f>IF(SUM(J3700:J3737)=0,"",SUM(J3700:J3737))</f>
        <v/>
      </c>
      <c r="K3738" s="43" t="n"/>
      <c r="L3738" s="43">
        <f>IF(SUM(L3700:L3737)=0,"",SUM(L3700:L3737))</f>
        <v/>
      </c>
      <c r="M3738" s="35">
        <f>IF(OR(H3738="",H3738=0),"",IF(L3738="",IF(J3738="","",IF(OR(ISTEXT(J3738),ISTEXT(H3738)),"",J3738/H3738)),IF(OR(ISTEXT(L3738),ISTEXT(H3738)),"",L3738/H3738)))</f>
        <v/>
      </c>
    </row>
    <row r="3739" ht="13.35" customHeight="1" s="162">
      <c r="B3739" s="188" t="inlineStr">
        <is>
          <t>Return Air Inlets (cont.)</t>
        </is>
      </c>
      <c r="C3739" s="174" t="n"/>
      <c r="D3739" s="174" t="n"/>
      <c r="E3739" s="174" t="n"/>
      <c r="F3739" s="173" t="n"/>
      <c r="G3739" s="233" t="inlineStr">
        <is>
          <t>Design VEL</t>
        </is>
      </c>
      <c r="H3739" s="194" t="inlineStr">
        <is>
          <t>Design CFM</t>
        </is>
      </c>
      <c r="I3739" s="188" t="inlineStr">
        <is>
          <t>Initial</t>
        </is>
      </c>
      <c r="J3739" s="173" t="n"/>
      <c r="K3739" s="188" t="inlineStr">
        <is>
          <t>Final</t>
        </is>
      </c>
      <c r="L3739" s="173" t="n"/>
      <c r="M3739" s="188" t="inlineStr">
        <is>
          <t>%</t>
        </is>
      </c>
    </row>
    <row r="3740" ht="13.35" customHeight="1" s="162">
      <c r="B3740" s="153" t="inlineStr">
        <is>
          <t>No.</t>
        </is>
      </c>
      <c r="C3740" s="188" t="inlineStr">
        <is>
          <t>Area Served</t>
        </is>
      </c>
      <c r="D3740" s="188" t="inlineStr">
        <is>
          <t>Type</t>
        </is>
      </c>
      <c r="E3740" s="188" t="inlineStr">
        <is>
          <t>Size</t>
        </is>
      </c>
      <c r="F3740" s="188" t="inlineStr">
        <is>
          <t>Ak</t>
        </is>
      </c>
      <c r="G3740" s="440" t="n"/>
      <c r="H3740" s="440" t="n"/>
      <c r="I3740" s="188" t="inlineStr">
        <is>
          <t>VEL</t>
        </is>
      </c>
      <c r="J3740" s="188" t="inlineStr">
        <is>
          <t>CFM</t>
        </is>
      </c>
      <c r="K3740" s="188" t="inlineStr">
        <is>
          <t>VEL</t>
        </is>
      </c>
      <c r="L3740" s="188" t="inlineStr">
        <is>
          <t>CFM</t>
        </is>
      </c>
      <c r="M3740" s="440" t="n"/>
    </row>
    <row r="3741" ht="13.35" customHeight="1" s="162">
      <c r="B3741" s="31" t="n"/>
      <c r="C3741" s="31" t="n"/>
      <c r="E3741" s="31" t="n"/>
      <c r="F3741" s="32" t="n"/>
      <c r="G3741" s="33">
        <f>IF(F3741="", "", IF(OR(ISTEXT(H3741),ISTEXT(F3741)),"",H3741/F3741))</f>
        <v/>
      </c>
      <c r="H3741" s="33" t="n"/>
      <c r="I3741" s="33" t="n"/>
      <c r="J3741" s="33">
        <f>IF(I3741="", "", IF(OR(ISTEXT(I3741),ISTEXT($F3741)),"",I3741*$F3741))</f>
        <v/>
      </c>
      <c r="K3741" s="33" t="n"/>
      <c r="L3741" s="33">
        <f>IF(K3741="", "", IF(OR(ISTEXT(K3741),ISTEXT($F3741)),"",K3741*$F3741))</f>
        <v/>
      </c>
      <c r="M3741" s="30">
        <f>IF(OR(H3741="",H3741=0),"",IF(K3741="",IF(J3741="","",IF(OR(ISTEXT(J3741),ISTEXT(H3741)),"",J3741/H3741)),IF(OR(ISTEXT(L3741),ISTEXT(H3741)),"",L3741/H3741)))</f>
        <v/>
      </c>
    </row>
    <row r="3742" ht="13.35" customHeight="1" s="162">
      <c r="B3742" s="31" t="n"/>
      <c r="C3742" s="31" t="n"/>
      <c r="E3742" s="31" t="n"/>
      <c r="F3742" s="32" t="n"/>
      <c r="G3742" s="33">
        <f>IF(F3742="", "", IF(OR(ISTEXT(H3742),ISTEXT(F3742)),"",H3742/F3742))</f>
        <v/>
      </c>
      <c r="H3742" s="33" t="n"/>
      <c r="I3742" s="33" t="n"/>
      <c r="J3742" s="33">
        <f>IF(I3742="", "", IF(OR(ISTEXT(I3742),ISTEXT($F3742)),"",I3742*$F3742))</f>
        <v/>
      </c>
      <c r="K3742" s="33" t="n"/>
      <c r="L3742" s="33">
        <f>IF(K3742="", "", IF(OR(ISTEXT(K3742),ISTEXT($F3742)),"",K3742*$F3742))</f>
        <v/>
      </c>
      <c r="M3742" s="30">
        <f>IF(OR(H3742="",H3742=0),"",IF(K3742="",IF(J3742="","",IF(OR(ISTEXT(J3742),ISTEXT(H3742)),"",J3742/H3742)),IF(OR(ISTEXT(L3742),ISTEXT(H3742)),"",L3742/H3742)))</f>
        <v/>
      </c>
    </row>
    <row r="3743" ht="13.35" customHeight="1" s="162">
      <c r="B3743" s="31" t="n"/>
      <c r="C3743" s="31" t="n"/>
      <c r="E3743" s="31" t="n"/>
      <c r="F3743" s="32" t="n"/>
      <c r="G3743" s="33">
        <f>IF(F3743="", "", IF(OR(ISTEXT(H3743),ISTEXT(F3743)),"",H3743/F3743))</f>
        <v/>
      </c>
      <c r="H3743" s="33" t="n"/>
      <c r="I3743" s="33" t="n"/>
      <c r="J3743" s="33">
        <f>IF(I3743="", "", IF(OR(ISTEXT(I3743),ISTEXT($F3743)),"",I3743*$F3743))</f>
        <v/>
      </c>
      <c r="K3743" s="33" t="n"/>
      <c r="L3743" s="33">
        <f>IF(K3743="", "", IF(OR(ISTEXT(K3743),ISTEXT($F3743)),"",K3743*$F3743))</f>
        <v/>
      </c>
      <c r="M3743" s="30">
        <f>IF(OR(H3743="",H3743=0),"",IF(K3743="",IF(J3743="","",IF(OR(ISTEXT(J3743),ISTEXT(H3743)),"",J3743/H3743)),IF(OR(ISTEXT(L3743),ISTEXT(H3743)),"",L3743/H3743)))</f>
        <v/>
      </c>
    </row>
    <row r="3744" ht="13.35" customHeight="1" s="162">
      <c r="B3744" s="31" t="n"/>
      <c r="C3744" s="31" t="n"/>
      <c r="E3744" s="31" t="n"/>
      <c r="F3744" s="32" t="n"/>
      <c r="G3744" s="33">
        <f>IF(F3744="", "", IF(OR(ISTEXT(H3744),ISTEXT(F3744)),"",H3744/F3744))</f>
        <v/>
      </c>
      <c r="H3744" s="33" t="n"/>
      <c r="I3744" s="33" t="n"/>
      <c r="J3744" s="33">
        <f>IF(I3744="", "", IF(OR(ISTEXT(I3744),ISTEXT($F3744)),"",I3744*$F3744))</f>
        <v/>
      </c>
      <c r="K3744" s="33" t="n"/>
      <c r="L3744" s="33">
        <f>IF(K3744="", "", IF(OR(ISTEXT(K3744),ISTEXT($F3744)),"",K3744*$F3744))</f>
        <v/>
      </c>
      <c r="M3744" s="30">
        <f>IF(OR(H3744="",H3744=0),"",IF(K3744="",IF(J3744="","",IF(OR(ISTEXT(J3744),ISTEXT(H3744)),"",J3744/H3744)),IF(OR(ISTEXT(L3744),ISTEXT(H3744)),"",L3744/H3744)))</f>
        <v/>
      </c>
    </row>
    <row r="3745" ht="13.35" customHeight="1" s="162">
      <c r="B3745" s="42" t="n"/>
      <c r="C3745" s="231" t="inlineStr">
        <is>
          <t>Subtotal (this page)</t>
        </is>
      </c>
      <c r="D3745" s="159" t="n"/>
      <c r="E3745" s="42" t="n"/>
      <c r="F3745" s="42" t="n"/>
      <c r="G3745" s="43" t="n"/>
      <c r="H3745" s="43">
        <f>IF(SUM(H3741:H3744)=0,"",SUM(H3741:H3744))</f>
        <v/>
      </c>
      <c r="I3745" s="42" t="n"/>
      <c r="J3745" s="43">
        <f>IF(SUM(J3741:J3744)=0,"",SUM(J3741:J3744))</f>
        <v/>
      </c>
      <c r="K3745" s="42" t="n"/>
      <c r="L3745" s="43">
        <f>IF(SUM(L3741:L3744)=0,"",SUM(L3741:L3744))</f>
        <v/>
      </c>
      <c r="M3745" s="35">
        <f>IF(OR(H3745="",H3745=0),"",IF(L3745="",IF(J3745="","",IF(OR(ISTEXT(J3745),ISTEXT(H3745)),"",J3745/H3745)),IF(OR(ISTEXT(L3745),ISTEXT(H3745)),"",L3745/H3745)))</f>
        <v/>
      </c>
    </row>
    <row r="3746" ht="13.35" customHeight="1" s="162">
      <c r="B3746" s="188" t="inlineStr">
        <is>
          <t>Remarks (cont.)</t>
        </is>
      </c>
      <c r="C3746" s="173" t="n"/>
      <c r="D3746" s="154" t="n"/>
      <c r="E3746" s="174" t="n"/>
      <c r="F3746" s="174" t="n"/>
      <c r="G3746" s="174" t="n"/>
      <c r="H3746" s="174" t="n"/>
      <c r="I3746" s="174" t="n"/>
      <c r="J3746" s="174" t="n"/>
      <c r="K3746" s="174" t="n"/>
      <c r="L3746" s="174" t="n"/>
      <c r="M3746" s="173" t="n"/>
    </row>
    <row r="3747" ht="13.35" customHeight="1" s="162">
      <c r="B3747" s="154" t="n"/>
      <c r="C3747" s="174" t="n"/>
      <c r="D3747" s="174" t="n"/>
      <c r="E3747" s="174" t="n"/>
      <c r="F3747" s="174" t="n"/>
      <c r="G3747" s="174" t="n"/>
      <c r="H3747" s="174" t="n"/>
      <c r="I3747" s="174" t="n"/>
      <c r="J3747" s="174" t="n"/>
      <c r="K3747" s="174" t="n"/>
      <c r="L3747" s="174" t="n"/>
      <c r="M3747" s="173" t="n"/>
    </row>
    <row r="3748" ht="13.35" customHeight="1" s="162">
      <c r="B3748" s="200" t="inlineStr">
        <is>
          <t>System</t>
        </is>
      </c>
      <c r="C3748" s="403" t="n"/>
      <c r="D3748" s="209">
        <f>IF('{Equipment Data Entry}'!B43="","",'{Equipment Data Entry}'!B43)</f>
        <v/>
      </c>
      <c r="E3748" s="418" t="n"/>
      <c r="F3748" s="403" t="n"/>
      <c r="G3748" s="200" t="inlineStr">
        <is>
          <t>Service</t>
        </is>
      </c>
      <c r="H3748" s="403" t="n"/>
      <c r="I3748" s="210">
        <f>IF('{Equipment Data Entry}'!C43="","",'{Equipment Data Entry}'!C43)</f>
        <v/>
      </c>
      <c r="J3748" s="418" t="n"/>
      <c r="K3748" s="418" t="n"/>
      <c r="L3748" s="418" t="n"/>
      <c r="M3748" s="403" t="n"/>
    </row>
    <row r="3749" ht="13.35" customHeight="1" s="162">
      <c r="B3749" s="422" t="n"/>
      <c r="C3749" s="423" t="n"/>
      <c r="D3749" s="422" t="n"/>
      <c r="E3749" s="424" t="n"/>
      <c r="F3749" s="423" t="n"/>
      <c r="G3749" s="422" t="n"/>
      <c r="H3749" s="423" t="n"/>
      <c r="I3749" s="422" t="n"/>
      <c r="J3749" s="424" t="n"/>
      <c r="K3749" s="424" t="n"/>
      <c r="L3749" s="424" t="n"/>
      <c r="M3749" s="423" t="n"/>
    </row>
    <row r="3750" ht="13.35" customHeight="1" s="162">
      <c r="B3750" s="425" t="inlineStr">
        <is>
          <t>Drive Type:</t>
        </is>
      </c>
      <c r="D3750" s="426" t="n"/>
      <c r="E3750" s="425" t="inlineStr">
        <is>
          <t>Rotation – Design:</t>
        </is>
      </c>
      <c r="G3750" s="426" t="n"/>
      <c r="I3750" s="425" t="inlineStr">
        <is>
          <t>Actual:</t>
        </is>
      </c>
      <c r="J3750" s="426" t="n"/>
    </row>
    <row r="3751" ht="13.35" customHeight="1" s="162">
      <c r="B3751" s="200" t="inlineStr">
        <is>
          <t>Unit Data</t>
        </is>
      </c>
      <c r="C3751" s="400" t="n"/>
      <c r="D3751" s="400" t="n"/>
      <c r="E3751" s="400" t="n"/>
      <c r="F3751" s="400" t="n"/>
      <c r="G3751" s="401" t="n"/>
      <c r="I3751" s="200" t="inlineStr">
        <is>
          <t>Design and Performance Data</t>
        </is>
      </c>
      <c r="J3751" s="400" t="n"/>
      <c r="K3751" s="400" t="n"/>
      <c r="L3751" s="401" t="n"/>
      <c r="M3751" s="283" t="n"/>
    </row>
    <row r="3752" ht="13.35" customHeight="1" s="162">
      <c r="B3752" s="199" t="inlineStr">
        <is>
          <t>Manufacturer</t>
        </is>
      </c>
      <c r="C3752" s="401" t="n"/>
      <c r="D3752" s="204">
        <f>IF('{Equipment Data Entry}'!E43="","",'{Equipment Data Entry}'!E43)</f>
        <v/>
      </c>
      <c r="E3752" s="400" t="n"/>
      <c r="F3752" s="400" t="n"/>
      <c r="G3752" s="401" t="n"/>
      <c r="I3752" s="199" t="inlineStr">
        <is>
          <t>Design Criteria</t>
        </is>
      </c>
      <c r="J3752" s="401" t="n"/>
      <c r="K3752" s="199" t="inlineStr">
        <is>
          <t>Design</t>
        </is>
      </c>
      <c r="L3752" s="199" t="inlineStr">
        <is>
          <t>Actual</t>
        </is>
      </c>
    </row>
    <row r="3753" ht="13.35" customHeight="1" s="162">
      <c r="B3753" s="199" t="inlineStr">
        <is>
          <t>Model Number</t>
        </is>
      </c>
      <c r="C3753" s="401" t="n"/>
      <c r="D3753" s="204">
        <f>IF('{Equipment Data Entry}'!F43="","",'{Equipment Data Entry}'!F43)</f>
        <v/>
      </c>
      <c r="E3753" s="400" t="n"/>
      <c r="F3753" s="400" t="n"/>
      <c r="G3753" s="401" t="n"/>
      <c r="I3753" s="199" t="inlineStr">
        <is>
          <t>Total Airflow</t>
        </is>
      </c>
      <c r="J3753" s="401" t="n"/>
      <c r="K3753" s="24">
        <f>H3787</f>
        <v/>
      </c>
      <c r="L3753" s="24">
        <f>L3787</f>
        <v/>
      </c>
      <c r="M3753" s="22">
        <f>IF(OR(L3753="",K3753="",K3753=0),"",IF(OR(ISTEXT(L3753),ISTEXT(K3753)),"",L3753/K3753))</f>
        <v/>
      </c>
    </row>
    <row r="3754" ht="13.35" customHeight="1" s="162">
      <c r="B3754" s="199" t="inlineStr">
        <is>
          <t>Serial Number</t>
        </is>
      </c>
      <c r="C3754" s="401" t="n"/>
      <c r="D3754" s="204" t="n"/>
      <c r="E3754" s="400" t="n"/>
      <c r="F3754" s="400" t="n"/>
      <c r="G3754" s="401" t="n"/>
      <c r="I3754" s="199" t="inlineStr">
        <is>
          <t>Outside Airflow</t>
        </is>
      </c>
      <c r="J3754" s="401" t="n"/>
      <c r="K3754" s="24">
        <f>IF(N(H3795)=0,"",H3795)</f>
        <v/>
      </c>
      <c r="L3754" s="24">
        <f>L3795</f>
        <v/>
      </c>
      <c r="M3754" s="22">
        <f>IF(OR(L3754="",K3754="",K3754=0),"",IF(OR(ISTEXT(L3754),ISTEXT(K3754)),"",L3754/K3754))</f>
        <v/>
      </c>
    </row>
    <row r="3755" ht="13.35" customHeight="1" s="162">
      <c r="B3755" s="199" t="inlineStr">
        <is>
          <t>Area Served</t>
        </is>
      </c>
      <c r="C3755" s="401" t="n"/>
      <c r="D3755" s="204">
        <f>I3748</f>
        <v/>
      </c>
      <c r="E3755" s="400" t="n"/>
      <c r="F3755" s="400" t="n"/>
      <c r="G3755" s="401" t="n"/>
      <c r="I3755" s="199" t="inlineStr">
        <is>
          <t>Return Airflow</t>
        </is>
      </c>
      <c r="J3755" s="401" t="n"/>
      <c r="K3755" s="24">
        <f>IF(K3753="","",IF(ISTEXT(K3753),"",K3753-N(K3754)))</f>
        <v/>
      </c>
      <c r="L3755" s="24">
        <f>IF(L3753="","",IF(ISTEXT(L3753),"",L3753-N(L3754)))</f>
        <v/>
      </c>
    </row>
    <row r="3756" ht="13.35" customHeight="1" s="162">
      <c r="B3756" s="199" t="inlineStr">
        <is>
          <t>Location</t>
        </is>
      </c>
      <c r="C3756" s="401" t="n"/>
      <c r="D3756" s="204">
        <f>IF('{Equipment Data Entry}'!D43="","",'{Equipment Data Entry}'!D43)</f>
        <v/>
      </c>
      <c r="E3756" s="400" t="n"/>
      <c r="F3756" s="400" t="n"/>
      <c r="G3756" s="401" t="n"/>
      <c r="I3756" s="199" t="inlineStr">
        <is>
          <t>Unit ESP</t>
        </is>
      </c>
      <c r="J3756" s="401" t="n"/>
      <c r="K3756" s="71">
        <f>IF('{Equipment Data Entry}'!H43="","",'{Equipment Data Entry}'!H43)</f>
        <v/>
      </c>
      <c r="L3756" s="29">
        <f>I3773</f>
        <v/>
      </c>
    </row>
    <row r="3757" ht="13.35" customHeight="1" s="162">
      <c r="I3757" s="199" t="inlineStr">
        <is>
          <t>Fan RPMs</t>
        </is>
      </c>
      <c r="J3757" s="401" t="n"/>
      <c r="K3757" s="24">
        <f>IF('{Equipment Data Entry}'!I43="","",'{Equipment Data Entry}'!I43)</f>
        <v/>
      </c>
      <c r="L3757" s="24">
        <f>IF(L3766="","",L3766)</f>
        <v/>
      </c>
    </row>
    <row r="3758" ht="13.35" customHeight="1" s="162">
      <c r="B3758" s="200" t="inlineStr">
        <is>
          <t>Motor Data</t>
        </is>
      </c>
      <c r="C3758" s="400" t="n"/>
      <c r="D3758" s="400" t="n"/>
      <c r="E3758" s="400" t="n"/>
      <c r="F3758" s="400" t="n"/>
      <c r="G3758" s="401" t="n"/>
      <c r="I3758" s="199" t="inlineStr">
        <is>
          <t>Filter Type/Size/Qty</t>
        </is>
      </c>
      <c r="J3758" s="400" t="n"/>
      <c r="K3758" s="401" t="n"/>
      <c r="L3758" s="24" t="n"/>
      <c r="M3758" s="401" t="n"/>
    </row>
    <row r="3759" ht="13.35" customHeight="1" s="162">
      <c r="B3759" s="199" t="inlineStr">
        <is>
          <t>Manufacturer</t>
        </is>
      </c>
      <c r="C3759" s="401" t="n"/>
      <c r="D3759" s="203" t="n"/>
      <c r="E3759" s="400" t="n"/>
      <c r="F3759" s="400" t="n"/>
      <c r="G3759" s="401" t="n"/>
      <c r="I3759" s="200" t="inlineStr">
        <is>
          <t>Drive Data</t>
        </is>
      </c>
      <c r="J3759" s="400" t="n"/>
      <c r="K3759" s="400" t="n"/>
      <c r="L3759" s="401" t="n"/>
    </row>
    <row r="3760" ht="13.35" customHeight="1" s="162">
      <c r="B3760" s="199" t="inlineStr">
        <is>
          <t>Horsepower</t>
        </is>
      </c>
      <c r="C3760" s="401" t="n"/>
      <c r="D3760" s="28">
        <f>IF('{Equipment Data Entry}'!G43="","",'{Equipment Data Entry}'!G43)</f>
        <v/>
      </c>
      <c r="E3760" s="21" t="inlineStr">
        <is>
          <t>RPM</t>
        </is>
      </c>
      <c r="F3760" s="24" t="n"/>
      <c r="G3760" s="199" t="inlineStr">
        <is>
          <t>SF</t>
        </is>
      </c>
      <c r="I3760" s="199" t="inlineStr">
        <is>
          <t>Motor sheave</t>
        </is>
      </c>
      <c r="J3760" s="400" t="n"/>
      <c r="K3760" s="24">
        <f>IF('{Equipment Data Entry}'!J43="","",'{Equipment Data Entry}'!J43)</f>
        <v/>
      </c>
      <c r="L3760" s="21" t="inlineStr">
        <is>
          <t>Bore</t>
        </is>
      </c>
      <c r="M3760" s="208"/>
    </row>
    <row r="3761" ht="13.35" customHeight="1" s="162">
      <c r="B3761" s="198">
        <f>IF('{Equipment Data Entry}'!N43="","",'{Equipment Data Entry}'!N43)</f>
        <v/>
      </c>
      <c r="C3761" s="198">
        <f>IF('{Equipment Data Entry}'!O43="","",'{Equipment Data Entry}'!O43)</f>
        <v/>
      </c>
      <c r="D3761" s="21" t="inlineStr">
        <is>
          <t>FLA</t>
        </is>
      </c>
      <c r="E3761" s="25" t="n"/>
      <c r="F3761" s="21" t="inlineStr">
        <is>
          <t>Frame</t>
        </is>
      </c>
      <c r="G3761" s="208" t="n"/>
      <c r="I3761" s="199" t="inlineStr">
        <is>
          <t>Fan pulley</t>
        </is>
      </c>
      <c r="J3761" s="400" t="n"/>
      <c r="K3761" s="24">
        <f>IF('{Equipment Data Entry}'!K43="","",'{Equipment Data Entry}'!K43)</f>
        <v/>
      </c>
      <c r="L3761" s="21" t="inlineStr">
        <is>
          <t>Bore</t>
        </is>
      </c>
      <c r="M3761" s="208"/>
    </row>
    <row r="3762" ht="13.35" customHeight="1" s="162">
      <c r="B3762" s="199" t="inlineStr">
        <is>
          <t>Corrected FLA</t>
        </is>
      </c>
      <c r="C3762" s="401" t="n"/>
      <c r="D3762" s="27">
        <f>IF(OR(E3763="",E3761="",B3761=""),"",IF(OR(ISTEXT(B3761),COUNT(E3763:G3763)=0,ISTEXT(E3761)),"",B3761/AVERAGE(E3763:G3763)*E3761))</f>
        <v/>
      </c>
      <c r="E3762" s="199" t="inlineStr">
        <is>
          <t>Estimated BHP</t>
        </is>
      </c>
      <c r="F3762" s="401" t="n"/>
      <c r="G3762" s="27">
        <f>IF(OR(COUNT(E3764:G3764)=0,IF(N(E3765)&gt;0,E3765,N(D3760))=0,IF(N(D3762)&gt;0,D3762,N(E3761))=0),"",IF(N(E3765)&gt;0,E3765,N(D3760))*AVERAGE(E3764:G3764)/IF(N(D3762)&gt;0,D3762,N(E3761)))</f>
        <v/>
      </c>
      <c r="I3762" s="199" t="inlineStr">
        <is>
          <t>Belt(s)</t>
        </is>
      </c>
      <c r="J3762" s="208">
        <f>IF('{Equipment Data Entry}'!L43="","",'{Equipment Data Entry}'!L43)</f>
        <v/>
      </c>
      <c r="K3762" s="199" t="inlineStr">
        <is>
          <t>C to C</t>
        </is>
      </c>
      <c r="L3762" s="64">
        <f>IF('{Equipment Data Entry}'!M43="","",'{Equipment Data Entry}'!M43)</f>
        <v/>
      </c>
    </row>
    <row r="3763" ht="13.35" customHeight="1" s="162">
      <c r="B3763" s="199" t="inlineStr">
        <is>
          <t>Measured Voltage</t>
        </is>
      </c>
      <c r="C3763" s="400" t="n"/>
      <c r="D3763" s="401" t="n"/>
      <c r="E3763" s="24" t="n"/>
      <c r="F3763" s="24" t="n"/>
      <c r="G3763" s="24" t="n"/>
      <c r="I3763" s="199" t="inlineStr">
        <is>
          <t>Final Settings</t>
        </is>
      </c>
      <c r="J3763" s="400" t="n"/>
      <c r="K3763" s="401" t="n"/>
      <c r="L3763" s="24" t="n"/>
      <c r="M3763" s="401" t="n"/>
    </row>
    <row r="3764" ht="13.35" customHeight="1" s="162">
      <c r="B3764" s="199" t="inlineStr">
        <is>
          <t>Measured Amperage</t>
        </is>
      </c>
      <c r="C3764" s="400" t="n"/>
      <c r="D3764" s="401" t="n"/>
      <c r="E3764" s="25" t="n"/>
      <c r="F3764" s="25" t="n"/>
      <c r="G3764" s="25" t="n"/>
      <c r="I3764" s="205" t="inlineStr">
        <is>
          <t>RPM Data</t>
        </is>
      </c>
      <c r="J3764" s="401" t="n"/>
      <c r="K3764" s="205" t="inlineStr">
        <is>
          <t>Initial</t>
        </is>
      </c>
      <c r="L3764" s="205" t="inlineStr">
        <is>
          <t>Final</t>
        </is>
      </c>
    </row>
    <row r="3765" ht="13.35" customHeight="1" s="162">
      <c r="B3765" s="199" t="inlineStr">
        <is>
          <t>Motor HP (nameplate)</t>
        </is>
      </c>
      <c r="C3765" s="400"/>
      <c r="D3765" s="401"/>
      <c r="E3765" s="24"/>
      <c r="F3765" s="24"/>
      <c r="G3765" s="24"/>
      <c r="I3765" s="199" t="inlineStr">
        <is>
          <t>Motor RPM</t>
        </is>
      </c>
      <c r="J3765" s="401" t="n"/>
      <c r="K3765" s="24" t="n"/>
      <c r="L3765" s="24" t="n"/>
    </row>
    <row r="3766" ht="13.35" customHeight="1" s="162">
      <c r="B3766" s="200" t="inlineStr">
        <is>
          <t>Static Pressure Profile (in. w.g.)</t>
        </is>
      </c>
      <c r="C3766" s="400" t="n"/>
      <c r="D3766" s="400" t="n"/>
      <c r="E3766" s="400" t="n"/>
      <c r="F3766" s="400" t="n"/>
      <c r="G3766" s="401" t="n"/>
      <c r="I3766" s="199" t="inlineStr">
        <is>
          <t>Fan RPM</t>
        </is>
      </c>
      <c r="J3766" s="401" t="n"/>
      <c r="K3766" s="24" t="n"/>
      <c r="L3766" s="24" t="n"/>
    </row>
    <row r="3767" ht="13.35" customHeight="1" s="162">
      <c r="B3767" s="490">
        <f>IFERROR(INDEX('{Dropdowns}'!$AI$2:$AO$7,MATCH($D$3770,'{Dropdowns}'!$AH$2:$AH$7,0),1),"")</f>
        <v/>
      </c>
      <c r="C3767" s="490">
        <f>IFERROR(INDEX('{Dropdowns}'!$AI$2:$AO$7,MATCH($D$3770,'{Dropdowns}'!$AH$2:$AH$7,0),2),"")</f>
        <v/>
      </c>
      <c r="D3767" s="490">
        <f>IFERROR(INDEX('{Dropdowns}'!$AI$2:$AO$7,MATCH($D$3770,'{Dropdowns}'!$AH$2:$AH$7,0),3),"")</f>
        <v/>
      </c>
      <c r="E3767" s="490">
        <f>IFERROR(INDEX('{Dropdowns}'!$AI$2:$AO$7,MATCH($D$3770,'{Dropdowns}'!$AH$2:$AH$7,0),4),"")</f>
        <v/>
      </c>
      <c r="F3767" s="490">
        <f>IFERROR(INDEX('{Dropdowns}'!$AI$2:$AO$7,MATCH($D$3770,'{Dropdowns}'!$AH$2:$AH$7,0),5),"")</f>
        <v/>
      </c>
      <c r="G3767" s="490">
        <f>IFERROR(INDEX('{Dropdowns}'!$AI$2:$AO$7,MATCH($D$3770,'{Dropdowns}'!$AH$2:$AH$7,0),6),"")</f>
        <v/>
      </c>
      <c r="H3767" s="490">
        <f>IFERROR(INDEX('{Dropdowns}'!$AI$2:$AO$7,MATCH($D$3770,'{Dropdowns}'!$AH$2:$AH$7,0),7),"")</f>
        <v/>
      </c>
      <c r="I3767" s="199" t="inlineStr">
        <is>
          <t>VSD Frequency</t>
        </is>
      </c>
      <c r="J3767" s="401" t="n"/>
      <c r="K3767" s="66" t="n"/>
      <c r="L3767" s="66" t="n"/>
    </row>
    <row r="3768" ht="13.35" customHeight="1" s="162">
      <c r="B3768" s="492"/>
      <c r="C3768" s="492"/>
      <c r="D3768" s="492"/>
      <c r="E3768" s="492"/>
      <c r="F3768" s="492"/>
      <c r="G3768" s="492"/>
      <c r="H3768" s="492"/>
      <c r="I3768" s="199" t="inlineStr">
        <is>
          <t>OA Damper Position</t>
        </is>
      </c>
      <c r="J3768" s="400" t="n"/>
      <c r="K3768" s="401" t="n"/>
      <c r="L3768" s="56" t="n"/>
      <c r="Q3768">
        <f>IF(B3768="","",B3768)</f>
        <v/>
      </c>
      <c r="R3768">
        <f>IF(C3767="—",Q3768,IF(C3768="","",C3768))</f>
        <v/>
      </c>
      <c r="S3768">
        <f>IF(D3767="—",R3768,IF(D3768="","",D3768))</f>
        <v/>
      </c>
      <c r="T3768">
        <f>IF(E3767="—",S3768,IF(E3768="","",E3768))</f>
        <v/>
      </c>
      <c r="U3768">
        <f>IF(F3767="—",T3768,IF(F3768="","",F3768))</f>
        <v/>
      </c>
      <c r="V3768">
        <f>IF(G3767="—",U3768,IF(G3768="","",G3768))</f>
        <v/>
      </c>
      <c r="W3768">
        <f>IFERROR(MATCH("Fan",$C$3767:$H$3767,0),"")</f>
        <v/>
      </c>
      <c r="X3768">
        <f>IF(W3768="","",INDEX(P3770:U3770,W3768))</f>
        <v/>
      </c>
      <c r="Y3768">
        <f>IF(W3768="","",INDEX(Q3769:V3769,W3768))</f>
        <v/>
      </c>
    </row>
    <row r="3769" ht="13.35" customHeight="1" s="162">
      <c r="B3769" s="491" t="inlineStr">
        <is>
          <t>Δ</t>
        </is>
      </c>
      <c r="C3769" s="498">
        <f>IF(OR(C3767="—",C3768="",Q3768=""),"",IF(OR(ISTEXT(C3768),ISTEXT(Q3768)),"","Δ "&amp;TEXT(C3768-Q3768,"0.00")))</f>
        <v/>
      </c>
      <c r="D3769" s="498">
        <f>IF(OR(D3767="—",D3768="",R3768=""),"",IF(OR(ISTEXT(D3768),ISTEXT(R3768)),"","Δ "&amp;TEXT(D3768-R3768,"0.00")))</f>
        <v/>
      </c>
      <c r="E3769" s="498">
        <f>IF(OR(E3767="—",E3768="",S3768=""),"",IF(OR(ISTEXT(E3768),ISTEXT(S3768)),"","Δ "&amp;TEXT(E3768-S3768,"0.00")))</f>
        <v/>
      </c>
      <c r="F3769" s="498">
        <f>IF(OR(F3767="—",F3768="",T3768=""),"",IF(OR(ISTEXT(F3768),ISTEXT(T3768)),"","Δ "&amp;TEXT(F3768-T3768,"0.00")))</f>
        <v/>
      </c>
      <c r="G3769" s="498">
        <f>IF(OR(G3767="—",G3768="",U3768=""),"",IF(OR(ISTEXT(G3768),ISTEXT(U3768)),"","Δ "&amp;TEXT(G3768-U3768,"0.00")))</f>
        <v/>
      </c>
      <c r="H3769" s="498">
        <f>IF(OR(H3767="—",H3768="",V3768=""),"",IF(OR(ISTEXT(H3768),ISTEXT(V3768)),"","Δ "&amp;TEXT(H3768-V3768,"0.00")))</f>
        <v/>
      </c>
      <c r="Q3769">
        <f>IF(OR(C3768="",ISTEXT(C3768)),R3769,C3768)</f>
        <v/>
      </c>
      <c r="R3769">
        <f>IF(OR(D3768="",ISTEXT(D3768)),S3769,D3768)</f>
        <v/>
      </c>
      <c r="S3769">
        <f>IF(OR(E3768="",ISTEXT(E3768)),T3769,E3768)</f>
        <v/>
      </c>
      <c r="T3769">
        <f>IF(OR(F3768="",ISTEXT(F3768)),U3769,F3768)</f>
        <v/>
      </c>
      <c r="U3769">
        <f>IF(OR(G3768="",ISTEXT(G3768)),V3769,G3768)</f>
        <v/>
      </c>
      <c r="V3769">
        <f>IF(OR(H3768="",ISTEXT(H3768)),"",H3768)</f>
        <v/>
      </c>
    </row>
    <row r="3770" ht="13.35" customHeight="1" s="162">
      <c r="B3770" s="425" t="inlineStr">
        <is>
          <t>Unit type:</t>
        </is>
      </c>
      <c r="D3770" s="522" t="inlineStr">
        <is>
          <t>RTU</t>
        </is>
      </c>
      <c r="E3770" s="414" t="n"/>
      <c r="F3770" s="494" t="inlineStr">
        <is>
          <t>Airflow left to right. Δ = this reading minus the one before it; in. w.g.</t>
        </is>
      </c>
      <c r="P3770">
        <f>IF(B3768="","",B3768)</f>
        <v/>
      </c>
      <c r="Q3770">
        <f>IF(C3768="",P3770,C3768)</f>
        <v/>
      </c>
      <c r="R3770">
        <f>IF(D3768="",Q3770,D3768)</f>
        <v/>
      </c>
      <c r="S3770">
        <f>IF(E3768="",R3770,E3768)</f>
        <v/>
      </c>
      <c r="T3770">
        <f>IF(F3768="",S3770,F3768)</f>
        <v/>
      </c>
      <c r="U3770">
        <f>IF(G3768="",T3770,G3768)</f>
        <v/>
      </c>
      <c r="V3770">
        <f>IF(H3768="",U3770,H3768)</f>
        <v/>
      </c>
    </row>
    <row r="3771" ht="13.35" customHeight="1" s="162">
      <c r="B3771" s="500" t="inlineStr">
        <is>
          <t>Fan inlet</t>
        </is>
      </c>
      <c r="D3771" s="501">
        <f>IF(X3768="","",X3768)</f>
        <v/>
      </c>
      <c r="F3771" s="500" t="inlineStr">
        <is>
          <t>Discharge</t>
        </is>
      </c>
      <c r="I3771" s="501">
        <f>IF(V3770="","",V3770)</f>
        <v/>
      </c>
    </row>
    <row r="3772" ht="13.35" customHeight="1" s="162"/>
    <row r="3773" ht="13.35" customHeight="1" s="162">
      <c r="B3773" s="500" t="inlineStr">
        <is>
          <t>Fan TSP</t>
        </is>
      </c>
      <c r="E3773" s="501">
        <f>IF(OR(X3768="",Y3768=""),"",IF(OR(ISTEXT(X3768),ISTEXT(Y3768)),"",Y3768-X3768))</f>
        <v/>
      </c>
      <c r="F3773" s="500" t="inlineStr">
        <is>
          <t>ESP</t>
        </is>
      </c>
      <c r="I3773" s="501">
        <f>IF(OR(B3768="",V3770=""),"",IF(OR(ISTEXT(B3768),ISTEXT(V3770)),"",V3770-B3768))</f>
        <v/>
      </c>
      <c r="J3773" s="500" t="inlineStr">
        <is>
          <t>Unit ΔP (inlet → fan)</t>
        </is>
      </c>
      <c r="M3773" s="501">
        <f>IF(OR(B3768="",X3768=""),"",IF(OR(ISTEXT(B3768),ISTEXT(X3768)),"",X3768-B3768))</f>
        <v/>
      </c>
    </row>
    <row r="3774" ht="13.35" customHeight="1" s="162">
      <c r="B3774" s="437" t="inlineStr">
        <is>
          <t>Instrument:</t>
        </is>
      </c>
      <c r="C3774" s="13" t="n"/>
      <c r="D3774" s="502" t="n"/>
      <c r="E3774" s="503" t="n"/>
      <c r="F3774" s="503" t="n"/>
      <c r="G3774" s="437" t="inlineStr">
        <is>
          <t>Ak basis / notes:</t>
        </is>
      </c>
      <c r="H3774" s="13" t="n"/>
      <c r="I3774" s="504" t="n"/>
      <c r="J3774" s="503" t="n"/>
      <c r="K3774" s="503" t="n"/>
      <c r="L3774" s="503" t="n"/>
      <c r="M3774" s="503" t="n"/>
    </row>
    <row r="3775" ht="13.35" customHeight="1" s="162">
      <c r="B3775" s="188" t="inlineStr">
        <is>
          <t>Supply Air Diffuser / Outlet Airflow</t>
        </is>
      </c>
      <c r="C3775" s="174" t="n"/>
      <c r="D3775" s="174" t="n"/>
      <c r="E3775" s="174" t="n"/>
      <c r="F3775" s="173" t="n"/>
      <c r="G3775" s="233" t="inlineStr">
        <is>
          <t>Design VEL</t>
        </is>
      </c>
      <c r="H3775" s="194" t="inlineStr">
        <is>
          <t>Design CFM</t>
        </is>
      </c>
      <c r="I3775" s="188" t="inlineStr">
        <is>
          <t>Initial</t>
        </is>
      </c>
      <c r="J3775" s="173" t="n"/>
      <c r="K3775" s="188" t="inlineStr">
        <is>
          <t>Final</t>
        </is>
      </c>
      <c r="L3775" s="173" t="n"/>
      <c r="M3775" s="188" t="inlineStr">
        <is>
          <t>%</t>
        </is>
      </c>
    </row>
    <row r="3776" ht="13.35" customHeight="1" s="162">
      <c r="B3776" s="153" t="inlineStr">
        <is>
          <t>No.</t>
        </is>
      </c>
      <c r="C3776" s="188" t="inlineStr">
        <is>
          <t>Area Served</t>
        </is>
      </c>
      <c r="D3776" s="188" t="inlineStr">
        <is>
          <t>Type</t>
        </is>
      </c>
      <c r="E3776" s="188" t="inlineStr">
        <is>
          <t>Size</t>
        </is>
      </c>
      <c r="F3776" s="188" t="inlineStr">
        <is>
          <t>Ak</t>
        </is>
      </c>
      <c r="G3776" s="440" t="n"/>
      <c r="H3776" s="440" t="n"/>
      <c r="I3776" s="188" t="inlineStr">
        <is>
          <t>VEL</t>
        </is>
      </c>
      <c r="J3776" s="188" t="inlineStr">
        <is>
          <t>CFM</t>
        </is>
      </c>
      <c r="K3776" s="188" t="inlineStr">
        <is>
          <t>VEL</t>
        </is>
      </c>
      <c r="L3776" s="188" t="inlineStr">
        <is>
          <t>CFM</t>
        </is>
      </c>
      <c r="M3776" s="440" t="n"/>
    </row>
    <row r="3777" ht="13.35" customHeight="1" s="162">
      <c r="B3777" s="307" t="n"/>
      <c r="C3777" s="307" t="n"/>
      <c r="E3777" s="307" t="n"/>
      <c r="F3777" s="32" t="n"/>
      <c r="G3777" s="33">
        <f>IF(F3777="", "", IF(OR(ISTEXT(H3777),ISTEXT(F3777)),"",H3777/F3777))</f>
        <v/>
      </c>
      <c r="H3777" s="33" t="n"/>
      <c r="I3777" s="33" t="n"/>
      <c r="J3777" s="33">
        <f>IF(I3777="", "", IF(OR(ISTEXT(I3777),ISTEXT($F3777)),"",I3777*$F3777))</f>
        <v/>
      </c>
      <c r="K3777" s="33" t="n"/>
      <c r="L3777" s="33">
        <f>IF(K3777="", "", IF(OR(ISTEXT(K3777),ISTEXT($F3777)),"",K3777*$F3777))</f>
        <v/>
      </c>
      <c r="M3777" s="30">
        <f>IF(OR(H3777="",H3777=0),"",IF(K3777="",IF(J3777="","",IF(OR(ISTEXT(J3777),ISTEXT(H3777)),"",J3777/H3777)),IF(OR(ISTEXT(L3777),ISTEXT(H3777)),"",L3777/H3777)))</f>
        <v/>
      </c>
    </row>
    <row r="3778" ht="13.35" customHeight="1" s="162">
      <c r="B3778" s="307" t="n"/>
      <c r="C3778" s="307" t="n"/>
      <c r="E3778" s="307" t="n"/>
      <c r="F3778" s="32" t="n"/>
      <c r="G3778" s="33">
        <f>IF(F3778="", "", IF(OR(ISTEXT(H3778),ISTEXT(F3778)),"",H3778/F3778))</f>
        <v/>
      </c>
      <c r="H3778" s="33" t="n"/>
      <c r="I3778" s="33" t="n"/>
      <c r="J3778" s="33">
        <f>IF(I3778="", "", IF(OR(ISTEXT(I3778),ISTEXT($F3778)),"",I3778*$F3778))</f>
        <v/>
      </c>
      <c r="K3778" s="33" t="n"/>
      <c r="L3778" s="33">
        <f>IF(K3778="", "", IF(OR(ISTEXT(K3778),ISTEXT($F3778)),"",K3778*$F3778))</f>
        <v/>
      </c>
      <c r="M3778" s="30">
        <f>IF(OR(H3778="",H3778=0),"",IF(K3778="",IF(J3778="","",IF(OR(ISTEXT(J3778),ISTEXT(H3778)),"",J3778/H3778)),IF(OR(ISTEXT(L3778),ISTEXT(H3778)),"",L3778/H3778)))</f>
        <v/>
      </c>
    </row>
    <row r="3779" ht="13.35" customHeight="1" s="162">
      <c r="B3779" s="307" t="n"/>
      <c r="C3779" s="307" t="n"/>
      <c r="E3779" s="307" t="n"/>
      <c r="F3779" s="32" t="n"/>
      <c r="G3779" s="33">
        <f>IF(F3779="", "", IF(OR(ISTEXT(H3779),ISTEXT(F3779)),"",H3779/F3779))</f>
        <v/>
      </c>
      <c r="H3779" s="33" t="n"/>
      <c r="I3779" s="33" t="n"/>
      <c r="J3779" s="33">
        <f>IF(I3779="", "", IF(OR(ISTEXT(I3779),ISTEXT($F3779)),"",I3779*$F3779))</f>
        <v/>
      </c>
      <c r="K3779" s="33" t="n"/>
      <c r="L3779" s="33">
        <f>IF(K3779="", "", IF(OR(ISTEXT(K3779),ISTEXT($F3779)),"",K3779*$F3779))</f>
        <v/>
      </c>
      <c r="M3779" s="30">
        <f>IF(OR(H3779="",H3779=0),"",IF(K3779="",IF(J3779="","",IF(OR(ISTEXT(J3779),ISTEXT(H3779)),"",J3779/H3779)),IF(OR(ISTEXT(L3779),ISTEXT(H3779)),"",L3779/H3779)))</f>
        <v/>
      </c>
    </row>
    <row r="3780" ht="13.35" customHeight="1" s="162">
      <c r="B3780" s="307" t="n"/>
      <c r="C3780" s="307" t="n"/>
      <c r="E3780" s="307" t="n"/>
      <c r="F3780" s="32" t="n"/>
      <c r="G3780" s="33">
        <f>IF(F3780="", "", IF(OR(ISTEXT(H3780),ISTEXT(F3780)),"",H3780/F3780))</f>
        <v/>
      </c>
      <c r="H3780" s="33" t="n"/>
      <c r="I3780" s="33" t="n"/>
      <c r="J3780" s="33">
        <f>IF(I3780="", "", IF(OR(ISTEXT(I3780),ISTEXT($F3780)),"",I3780*$F3780))</f>
        <v/>
      </c>
      <c r="K3780" s="33" t="n"/>
      <c r="L3780" s="33">
        <f>IF(K3780="", "", IF(OR(ISTEXT(K3780),ISTEXT($F3780)),"",K3780*$F3780))</f>
        <v/>
      </c>
      <c r="M3780" s="30">
        <f>IF(OR(H3780="",H3780=0),"",IF(K3780="",IF(J3780="","",IF(OR(ISTEXT(J3780),ISTEXT(H3780)),"",J3780/H3780)),IF(OR(ISTEXT(L3780),ISTEXT(H3780)),"",L3780/H3780)))</f>
        <v/>
      </c>
    </row>
    <row r="3781" ht="13.35" customHeight="1" s="162">
      <c r="B3781" s="307" t="n"/>
      <c r="C3781" s="307" t="n"/>
      <c r="E3781" s="307" t="n"/>
      <c r="F3781" s="32" t="n"/>
      <c r="G3781" s="33">
        <f>IF(F3781="", "", IF(OR(ISTEXT(H3781),ISTEXT(F3781)),"",H3781/F3781))</f>
        <v/>
      </c>
      <c r="H3781" s="33" t="n"/>
      <c r="I3781" s="33" t="n"/>
      <c r="J3781" s="33">
        <f>IF(I3781="", "", IF(OR(ISTEXT(I3781),ISTEXT($F3781)),"",I3781*$F3781))</f>
        <v/>
      </c>
      <c r="K3781" s="33" t="n"/>
      <c r="L3781" s="33">
        <f>IF(K3781="", "", IF(OR(ISTEXT(K3781),ISTEXT($F3781)),"",K3781*$F3781))</f>
        <v/>
      </c>
      <c r="M3781" s="30">
        <f>IF(OR(H3781="",H3781=0),"",IF(K3781="",IF(J3781="","",IF(OR(ISTEXT(J3781),ISTEXT(H3781)),"",J3781/H3781)),IF(OR(ISTEXT(L3781),ISTEXT(H3781)),"",L3781/H3781)))</f>
        <v/>
      </c>
    </row>
    <row r="3782" ht="13.35" customHeight="1" s="162">
      <c r="B3782" s="307" t="n"/>
      <c r="C3782" s="307" t="n"/>
      <c r="E3782" s="307" t="n"/>
      <c r="F3782" s="32" t="n"/>
      <c r="G3782" s="33">
        <f>IF(F3782="", "", IF(OR(ISTEXT(H3782),ISTEXT(F3782)),"",H3782/F3782))</f>
        <v/>
      </c>
      <c r="H3782" s="33" t="n"/>
      <c r="I3782" s="33" t="n"/>
      <c r="J3782" s="33">
        <f>IF(I3782="", "", IF(OR(ISTEXT(I3782),ISTEXT($F3782)),"",I3782*$F3782))</f>
        <v/>
      </c>
      <c r="K3782" s="33" t="n"/>
      <c r="L3782" s="33">
        <f>IF(K3782="", "", IF(OR(ISTEXT(K3782),ISTEXT($F3782)),"",K3782*$F3782))</f>
        <v/>
      </c>
      <c r="M3782" s="30">
        <f>IF(OR(H3782="",H3782=0),"",IF(K3782="",IF(J3782="","",IF(OR(ISTEXT(J3782),ISTEXT(H3782)),"",J3782/H3782)),IF(OR(ISTEXT(L3782),ISTEXT(H3782)),"",L3782/H3782)))</f>
        <v/>
      </c>
    </row>
    <row r="3783" ht="13.35" customHeight="1" s="162">
      <c r="B3783" s="307" t="n"/>
      <c r="C3783" s="307" t="n"/>
      <c r="E3783" s="307" t="n"/>
      <c r="F3783" s="32" t="n"/>
      <c r="G3783" s="33">
        <f>IF(F3783="", "", IF(OR(ISTEXT(H3783),ISTEXT(F3783)),"",H3783/F3783))</f>
        <v/>
      </c>
      <c r="H3783" s="33" t="n"/>
      <c r="I3783" s="33" t="n"/>
      <c r="J3783" s="33">
        <f>IF(I3783="", "", IF(OR(ISTEXT(I3783),ISTEXT($F3783)),"",I3783*$F3783))</f>
        <v/>
      </c>
      <c r="K3783" s="33" t="n"/>
      <c r="L3783" s="33">
        <f>IF(K3783="", "", IF(OR(ISTEXT(K3783),ISTEXT($F3783)),"",K3783*$F3783))</f>
        <v/>
      </c>
      <c r="M3783" s="30">
        <f>IF(OR(H3783="",H3783=0),"",IF(K3783="",IF(J3783="","",IF(OR(ISTEXT(J3783),ISTEXT(H3783)),"",J3783/H3783)),IF(OR(ISTEXT(L3783),ISTEXT(H3783)),"",L3783/H3783)))</f>
        <v/>
      </c>
    </row>
    <row r="3784" ht="13.35" customHeight="1" s="162">
      <c r="B3784" s="307" t="n"/>
      <c r="C3784" s="307" t="n"/>
      <c r="E3784" s="307" t="n"/>
      <c r="F3784" s="32" t="n"/>
      <c r="G3784" s="33">
        <f>IF(F3784="", "", IF(OR(ISTEXT(H3784),ISTEXT(F3784)),"",H3784/F3784))</f>
        <v/>
      </c>
      <c r="H3784" s="33" t="n"/>
      <c r="I3784" s="33" t="n"/>
      <c r="J3784" s="33">
        <f>IF(I3784="", "", IF(OR(ISTEXT(I3784),ISTEXT($F3784)),"",I3784*$F3784))</f>
        <v/>
      </c>
      <c r="K3784" s="33" t="n"/>
      <c r="L3784" s="33">
        <f>IF(K3784="", "", IF(OR(ISTEXT(K3784),ISTEXT($F3784)),"",K3784*$F3784))</f>
        <v/>
      </c>
      <c r="M3784" s="30">
        <f>IF(OR(H3784="",H3784=0),"",IF(K3784="",IF(J3784="","",IF(OR(ISTEXT(J3784),ISTEXT(H3784)),"",J3784/H3784)),IF(OR(ISTEXT(L3784),ISTEXT(H3784)),"",L3784/H3784)))</f>
        <v/>
      </c>
    </row>
    <row r="3785" ht="13.35" customHeight="1" s="162">
      <c r="B3785" s="307" t="n"/>
      <c r="C3785" s="307" t="n"/>
      <c r="E3785" s="307" t="n"/>
      <c r="F3785" s="32" t="n"/>
      <c r="G3785" s="33">
        <f>IF(F3785="", "", IF(OR(ISTEXT(H3785),ISTEXT(F3785)),"",H3785/F3785))</f>
        <v/>
      </c>
      <c r="H3785" s="33" t="n"/>
      <c r="I3785" s="33" t="n"/>
      <c r="J3785" s="33">
        <f>IF(I3785="", "", IF(OR(ISTEXT(I3785),ISTEXT($F3785)),"",I3785*$F3785))</f>
        <v/>
      </c>
      <c r="K3785" s="33" t="n"/>
      <c r="L3785" s="33">
        <f>IF(K3785="", "", IF(OR(ISTEXT(K3785),ISTEXT($F3785)),"",K3785*$F3785))</f>
        <v/>
      </c>
      <c r="M3785" s="30">
        <f>IF(OR(H3785="",H3785=0),"",IF(K3785="",IF(J3785="","",IF(OR(ISTEXT(J3785),ISTEXT(H3785)),"",J3785/H3785)),IF(OR(ISTEXT(L3785),ISTEXT(H3785)),"",L3785/H3785)))</f>
        <v/>
      </c>
    </row>
    <row r="3786" ht="13.35" customHeight="1" s="162">
      <c r="B3786" s="307" t="n"/>
      <c r="C3786" s="307" t="n"/>
      <c r="E3786" s="307" t="n"/>
      <c r="F3786" s="32" t="n"/>
      <c r="G3786" s="33">
        <f>IF(F3786="", "", IF(OR(ISTEXT(H3786),ISTEXT(F3786)),"",H3786/F3786))</f>
        <v/>
      </c>
      <c r="H3786" s="33" t="n"/>
      <c r="I3786" s="33" t="n"/>
      <c r="J3786" s="33">
        <f>IF(I3786="", "", IF(OR(ISTEXT(I3786),ISTEXT($F3786)),"",I3786*$F3786))</f>
        <v/>
      </c>
      <c r="K3786" s="33" t="n"/>
      <c r="L3786" s="33">
        <f>IF(K3786="", "", IF(OR(ISTEXT(K3786),ISTEXT($F3786)),"",K3786*$F3786))</f>
        <v/>
      </c>
      <c r="M3786" s="30">
        <f>IF(OR(H3786="",H3786=0),"",IF(K3786="",IF(J3786="","",IF(OR(ISTEXT(J3786),ISTEXT(H3786)),"",J3786/H3786)),IF(OR(ISTEXT(L3786),ISTEXT(H3786)),"",L3786/H3786)))</f>
        <v/>
      </c>
    </row>
    <row r="3787" ht="13.35" customHeight="1" s="162">
      <c r="B3787" s="42" t="n"/>
      <c r="C3787" s="231" t="inlineStr">
        <is>
          <t>Total</t>
        </is>
      </c>
      <c r="D3787" s="159" t="n"/>
      <c r="E3787" s="42" t="n"/>
      <c r="F3787" s="42" t="n"/>
      <c r="G3787" s="43" t="n"/>
      <c r="H3787" s="43">
        <f>IF(SUM(H3777:H3786)+SUM(H3804:H3841)=0,"",SUM(H3777:H3786)+SUM(H3804:H3841))</f>
        <v/>
      </c>
      <c r="I3787" s="43" t="n"/>
      <c r="J3787" s="43">
        <f>IF(SUM(J3777:J3786)+SUM(J3804:J3841)=0,"",SUM(J3777:J3786)+SUM(J3804:J3841))</f>
        <v/>
      </c>
      <c r="K3787" s="43" t="n"/>
      <c r="L3787" s="43">
        <f>IF(SUM(L3777:L3786)+SUM(L3804:L3841)=0,"",SUM(L3777:L3786)+SUM(L3804:L3841))</f>
        <v/>
      </c>
      <c r="M3787" s="35">
        <f>IF(OR(H3787="",H3787=0),"",IF(L3787="",IF(J3787="","",IF(OR(ISTEXT(J3787),ISTEXT(H3787)),"",J3787/H3787)),IF(OR(ISTEXT(L3787),ISTEXT(H3787)),"",L3787/H3787)))</f>
        <v/>
      </c>
    </row>
    <row r="3788" ht="13.35" customHeight="1" s="162">
      <c r="B3788" s="188" t="inlineStr">
        <is>
          <t>Return Air Register / Inlet Airflow</t>
        </is>
      </c>
      <c r="C3788" s="174" t="n"/>
      <c r="D3788" s="174" t="n"/>
      <c r="E3788" s="174" t="n"/>
      <c r="F3788" s="173" t="n"/>
      <c r="G3788" s="233" t="inlineStr">
        <is>
          <t>Design VEL</t>
        </is>
      </c>
      <c r="H3788" s="194" t="inlineStr">
        <is>
          <t>Design CFM</t>
        </is>
      </c>
      <c r="I3788" s="188" t="inlineStr">
        <is>
          <t>Initial</t>
        </is>
      </c>
      <c r="J3788" s="173" t="n"/>
      <c r="K3788" s="188" t="inlineStr">
        <is>
          <t>Final</t>
        </is>
      </c>
      <c r="L3788" s="173" t="n"/>
      <c r="M3788" s="188" t="inlineStr">
        <is>
          <t>%</t>
        </is>
      </c>
    </row>
    <row r="3789" ht="13.35" customHeight="1" s="162">
      <c r="B3789" s="153" t="inlineStr">
        <is>
          <t>No.</t>
        </is>
      </c>
      <c r="C3789" s="188" t="inlineStr">
        <is>
          <t>Area Served</t>
        </is>
      </c>
      <c r="D3789" s="188" t="inlineStr">
        <is>
          <t>Type</t>
        </is>
      </c>
      <c r="E3789" s="188" t="inlineStr">
        <is>
          <t>Size</t>
        </is>
      </c>
      <c r="F3789" s="188" t="inlineStr">
        <is>
          <t>Ak</t>
        </is>
      </c>
      <c r="G3789" s="440" t="n"/>
      <c r="H3789" s="440" t="n"/>
      <c r="I3789" s="188" t="inlineStr">
        <is>
          <t>VEL</t>
        </is>
      </c>
      <c r="J3789" s="188" t="inlineStr">
        <is>
          <t>CFM</t>
        </is>
      </c>
      <c r="K3789" s="188" t="inlineStr">
        <is>
          <t>VEL</t>
        </is>
      </c>
      <c r="L3789" s="188" t="inlineStr">
        <is>
          <t>CFM</t>
        </is>
      </c>
      <c r="M3789" s="440" t="n"/>
    </row>
    <row r="3790" ht="13.35" customHeight="1" s="162">
      <c r="B3790" s="31" t="n"/>
      <c r="C3790" s="31" t="n"/>
      <c r="E3790" s="31" t="n"/>
      <c r="F3790" s="32" t="n"/>
      <c r="G3790" s="33">
        <f>IF(F3790="", "", IF(OR(ISTEXT(H3790),ISTEXT(F3790)),"",H3790/F3790))</f>
        <v/>
      </c>
      <c r="H3790" s="33">
        <f>IF(H3787="","",IF(ISTEXT(H3787),"",H3787-N(H3795)))</f>
        <v/>
      </c>
      <c r="I3790" s="33" t="n"/>
      <c r="J3790" s="33">
        <f>IF(I3790="", "", IF(OR(ISTEXT(I3790),ISTEXT($F3790)),"",I3790*$F3790))</f>
        <v/>
      </c>
      <c r="K3790" s="33" t="n"/>
      <c r="L3790" s="33">
        <f>IF(L3795="","",IF(ISTEXT(L3787),"",L3787-N(L3795)))</f>
        <v/>
      </c>
      <c r="M3790" s="30">
        <f>IF(OR(H3790="",H3790=0),"",IF(K3790="",IF(J3790="","",IF(OR(ISTEXT(J3790),ISTEXT(H3790)),"",J3790/H3790)),IF(OR(ISTEXT(L3790),ISTEXT(H3790)),"",L3790/H3790)))</f>
        <v/>
      </c>
    </row>
    <row r="3791" ht="13.35" customHeight="1" s="162">
      <c r="B3791" s="31" t="n"/>
      <c r="C3791" s="31" t="n"/>
      <c r="E3791" s="31" t="n"/>
      <c r="F3791" s="32" t="n"/>
      <c r="G3791" s="33">
        <f>IF(F3791="", "", IF(OR(ISTEXT(H3791),ISTEXT(F3791)),"",H3791/F3791))</f>
        <v/>
      </c>
      <c r="H3791" s="33" t="n"/>
      <c r="I3791" s="33" t="n"/>
      <c r="J3791" s="33">
        <f>IF(I3791="", "", IF(OR(ISTEXT(I3791),ISTEXT($F3791)),"",I3791*$F3791))</f>
        <v/>
      </c>
      <c r="K3791" s="33" t="n"/>
      <c r="L3791" s="33">
        <f>IF(K3791="", "", IF(OR(ISTEXT(K3791),ISTEXT($F3791)),"",K3791*$F3791))</f>
        <v/>
      </c>
      <c r="M3791" s="30">
        <f>IF(OR(H3791="",H3791=0),"",IF(K3791="",IF(J3791="","",IF(OR(ISTEXT(J3791),ISTEXT(H3791)),"",J3791/H3791)),IF(OR(ISTEXT(L3791),ISTEXT(H3791)),"",L3791/H3791)))</f>
        <v/>
      </c>
    </row>
    <row r="3792" ht="13.35" customHeight="1" s="162">
      <c r="B3792" s="42" t="n"/>
      <c r="C3792" s="231" t="inlineStr">
        <is>
          <t>Total</t>
        </is>
      </c>
      <c r="D3792" s="159" t="n"/>
      <c r="E3792" s="42" t="n"/>
      <c r="F3792" s="42" t="n"/>
      <c r="G3792" s="43" t="n"/>
      <c r="H3792" s="43">
        <f>IF(SUM(H3790:H3791)+SUM(H3845:H3848)=0,"",SUM(H3790:H3791)+SUM(H3845:H3848))</f>
        <v/>
      </c>
      <c r="I3792" s="42" t="n"/>
      <c r="J3792" s="43">
        <f>IF(SUM(J3790:J3791)+SUM(J3845:J3848)=0,"",SUM(J3790:J3791)+SUM(J3845:J3848))</f>
        <v/>
      </c>
      <c r="K3792" s="42" t="n"/>
      <c r="L3792" s="43">
        <f>IF(SUM(L3790:L3791)+SUM(L3845:L3848)=0,"",SUM(L3790:L3791)+SUM(L3845:L3848))</f>
        <v/>
      </c>
      <c r="M3792" s="35">
        <f>IF(OR(H3792="",H3792=0),"",IF(L3792="",IF(J3792="","",IF(OR(ISTEXT(J3792),ISTEXT(H3792)),"",J3792/H3792)),IF(OR(ISTEXT(L3792),ISTEXT(H3792)),"",L3792/H3792)))</f>
        <v/>
      </c>
    </row>
    <row r="3793" ht="13.35" customHeight="1" s="162">
      <c r="B3793" s="188" t="inlineStr">
        <is>
          <t>Outside Air Inlet / Duct Airflow</t>
        </is>
      </c>
      <c r="C3793" s="174" t="n"/>
      <c r="D3793" s="174" t="n"/>
      <c r="E3793" s="174" t="n"/>
      <c r="F3793" s="173" t="n"/>
      <c r="G3793" s="233" t="inlineStr">
        <is>
          <t>Design VEL</t>
        </is>
      </c>
      <c r="H3793" s="194" t="inlineStr">
        <is>
          <t>Design CFM</t>
        </is>
      </c>
      <c r="I3793" s="188" t="inlineStr">
        <is>
          <t>Initial</t>
        </is>
      </c>
      <c r="J3793" s="173" t="n"/>
      <c r="K3793" s="188" t="inlineStr">
        <is>
          <t>Final</t>
        </is>
      </c>
      <c r="L3793" s="173" t="n"/>
      <c r="M3793" s="188" t="inlineStr">
        <is>
          <t>%</t>
        </is>
      </c>
    </row>
    <row r="3794" ht="13.35" customHeight="1" s="162">
      <c r="B3794" s="153" t="inlineStr">
        <is>
          <t>No.</t>
        </is>
      </c>
      <c r="C3794" s="188" t="inlineStr">
        <is>
          <t>Area Served</t>
        </is>
      </c>
      <c r="D3794" s="188" t="inlineStr">
        <is>
          <t>Type</t>
        </is>
      </c>
      <c r="E3794" s="188" t="inlineStr">
        <is>
          <t>Size</t>
        </is>
      </c>
      <c r="F3794" s="188" t="inlineStr">
        <is>
          <t>Ak</t>
        </is>
      </c>
      <c r="G3794" s="440" t="n"/>
      <c r="H3794" s="440" t="n"/>
      <c r="I3794" s="188" t="inlineStr">
        <is>
          <t>VEL</t>
        </is>
      </c>
      <c r="J3794" s="188" t="inlineStr">
        <is>
          <t>CFM</t>
        </is>
      </c>
      <c r="K3794" s="188" t="inlineStr">
        <is>
          <t>VEL</t>
        </is>
      </c>
      <c r="L3794" s="188" t="inlineStr">
        <is>
          <t>CFM</t>
        </is>
      </c>
      <c r="M3794" s="440" t="n"/>
    </row>
    <row r="3795" ht="13.35" customHeight="1" s="162">
      <c r="B3795" s="31" t="n"/>
      <c r="C3795" s="31" t="n"/>
      <c r="E3795" s="31" t="n"/>
      <c r="F3795" s="32" t="n"/>
      <c r="G3795" s="33">
        <f>IF(F3795="", "", IF(OR(ISTEXT(H3795),ISTEXT(F3795)),"",H3795/F3795))</f>
        <v/>
      </c>
      <c r="H3795" s="33" t="n"/>
      <c r="I3795" s="33" t="n"/>
      <c r="J3795" s="33">
        <f>IF(I3795="", "", IF(OR(ISTEXT(I3795),ISTEXT($F3795)),"",I3795*$F3795))</f>
        <v/>
      </c>
      <c r="K3795" s="33" t="n"/>
      <c r="L3795" s="33">
        <f>IF(K3795="", "", IF(OR(ISTEXT(K3795),ISTEXT($F3795)),"",K3795*$F3795))</f>
        <v/>
      </c>
      <c r="M3795" s="30">
        <f>IF(OR(H3795="",H3795=0),"",IF(K3795="",IF(J3795="","",IF(OR(ISTEXT(J3795),ISTEXT(H3795)),"",J3795/H3795)),IF(OR(ISTEXT(L3795),ISTEXT(H3795)),"",L3795/H3795)))</f>
        <v/>
      </c>
    </row>
    <row r="3796" ht="13.35" customHeight="1" s="162">
      <c r="B3796" s="188" t="inlineStr">
        <is>
          <t>Remarks</t>
        </is>
      </c>
      <c r="C3796" s="173" t="n"/>
      <c r="D3796" s="154" t="n"/>
      <c r="E3796" s="174" t="n"/>
      <c r="F3796" s="174" t="n"/>
      <c r="G3796" s="174" t="n"/>
      <c r="H3796" s="174" t="n"/>
      <c r="I3796" s="174" t="n"/>
      <c r="J3796" s="174" t="n"/>
      <c r="K3796" s="174" t="n"/>
      <c r="L3796" s="174" t="n"/>
      <c r="M3796" s="173" t="n"/>
    </row>
    <row r="3797" ht="13.35" customHeight="1" s="162">
      <c r="B3797" s="154" t="n"/>
      <c r="C3797" s="174" t="n"/>
      <c r="D3797" s="174" t="n"/>
      <c r="E3797" s="174" t="n"/>
      <c r="F3797" s="174" t="n"/>
      <c r="G3797" s="174" t="n"/>
      <c r="H3797" s="174" t="n"/>
      <c r="I3797" s="174" t="n"/>
      <c r="J3797" s="174" t="n"/>
      <c r="K3797" s="174" t="n"/>
      <c r="L3797" s="174" t="n"/>
      <c r="M3797" s="173" t="n"/>
    </row>
    <row r="3798" ht="13.35" customHeight="1" s="162">
      <c r="B3798" s="154" t="n"/>
      <c r="C3798" s="174" t="n"/>
      <c r="D3798" s="174" t="n"/>
      <c r="E3798" s="174" t="n"/>
      <c r="F3798" s="174" t="n"/>
      <c r="G3798" s="174" t="n"/>
      <c r="H3798" s="174" t="n"/>
      <c r="I3798" s="174" t="n"/>
      <c r="J3798" s="174" t="n"/>
      <c r="K3798" s="174" t="n"/>
      <c r="L3798" s="174" t="n"/>
      <c r="M3798" s="173" t="n"/>
    </row>
    <row r="3799" ht="13.35" customHeight="1" s="162"/>
    <row r="3800" ht="13.35" customHeight="1" s="162">
      <c r="B3800" s="200" t="inlineStr">
        <is>
          <t>System (cont.)</t>
        </is>
      </c>
      <c r="C3800" s="403" t="n"/>
      <c r="D3800" s="209">
        <f>IF('{Equipment Data Entry}'!B43="","",'{Equipment Data Entry}'!B43)</f>
        <v/>
      </c>
      <c r="E3800" s="418" t="n"/>
      <c r="F3800" s="403" t="n"/>
      <c r="G3800" s="200" t="inlineStr">
        <is>
          <t>Service</t>
        </is>
      </c>
      <c r="H3800" s="403" t="n"/>
      <c r="I3800" s="210">
        <f>IF('{Equipment Data Entry}'!C43="","",'{Equipment Data Entry}'!C43)</f>
        <v/>
      </c>
      <c r="J3800" s="418" t="n"/>
      <c r="K3800" s="418" t="n"/>
      <c r="L3800" s="418" t="n"/>
      <c r="M3800" s="403" t="n"/>
    </row>
    <row r="3801" ht="13.35" customHeight="1" s="162">
      <c r="B3801" s="422" t="n"/>
      <c r="C3801" s="423" t="n"/>
      <c r="D3801" s="422" t="n"/>
      <c r="E3801" s="424" t="n"/>
      <c r="F3801" s="423" t="n"/>
      <c r="G3801" s="422" t="n"/>
      <c r="H3801" s="423" t="n"/>
      <c r="I3801" s="422" t="n"/>
      <c r="J3801" s="424" t="n"/>
      <c r="K3801" s="424" t="n"/>
      <c r="L3801" s="424" t="n"/>
      <c r="M3801" s="423" t="n"/>
    </row>
    <row r="3802" ht="13.35" customHeight="1" s="162">
      <c r="B3802" s="188" t="inlineStr">
        <is>
          <t>Supply Air Outlets (cont.)</t>
        </is>
      </c>
      <c r="C3802" s="174" t="n"/>
      <c r="D3802" s="174" t="n"/>
      <c r="E3802" s="174" t="n"/>
      <c r="F3802" s="173" t="n"/>
      <c r="G3802" s="233" t="inlineStr">
        <is>
          <t>Design VEL</t>
        </is>
      </c>
      <c r="H3802" s="194" t="inlineStr">
        <is>
          <t>Design CFM</t>
        </is>
      </c>
      <c r="I3802" s="188" t="inlineStr">
        <is>
          <t>Initial</t>
        </is>
      </c>
      <c r="J3802" s="173" t="n"/>
      <c r="K3802" s="188" t="inlineStr">
        <is>
          <t>Final</t>
        </is>
      </c>
      <c r="L3802" s="173" t="n"/>
      <c r="M3802" s="188" t="inlineStr">
        <is>
          <t>%</t>
        </is>
      </c>
    </row>
    <row r="3803" ht="13.35" customHeight="1" s="162">
      <c r="B3803" s="153" t="inlineStr">
        <is>
          <t>No.</t>
        </is>
      </c>
      <c r="C3803" s="188" t="inlineStr">
        <is>
          <t>Area Served</t>
        </is>
      </c>
      <c r="D3803" s="188" t="inlineStr">
        <is>
          <t>Type</t>
        </is>
      </c>
      <c r="E3803" s="188" t="inlineStr">
        <is>
          <t>Size</t>
        </is>
      </c>
      <c r="F3803" s="188" t="inlineStr">
        <is>
          <t>Ak</t>
        </is>
      </c>
      <c r="G3803" s="440" t="n"/>
      <c r="H3803" s="440" t="n"/>
      <c r="I3803" s="188" t="inlineStr">
        <is>
          <t>VEL</t>
        </is>
      </c>
      <c r="J3803" s="188" t="inlineStr">
        <is>
          <t>CFM</t>
        </is>
      </c>
      <c r="K3803" s="188" t="inlineStr">
        <is>
          <t>VEL</t>
        </is>
      </c>
      <c r="L3803" s="188" t="inlineStr">
        <is>
          <t>CFM</t>
        </is>
      </c>
      <c r="M3803" s="440" t="n"/>
    </row>
    <row r="3804" ht="13.35" customHeight="1" s="162">
      <c r="B3804" s="307" t="n"/>
      <c r="C3804" s="307" t="n"/>
      <c r="E3804" s="307" t="n"/>
      <c r="F3804" s="32" t="n"/>
      <c r="G3804" s="33">
        <f>IF(F3804="", "", IF(OR(ISTEXT(H3804),ISTEXT(F3804)),"",H3804/F3804))</f>
        <v/>
      </c>
      <c r="H3804" s="33" t="n"/>
      <c r="I3804" s="33" t="n"/>
      <c r="J3804" s="33">
        <f>IF(I3804="", "", IF(OR(ISTEXT(I3804),ISTEXT($F3804)),"",I3804*$F3804))</f>
        <v/>
      </c>
      <c r="K3804" s="33" t="n"/>
      <c r="L3804" s="33">
        <f>IF(K3804="", "", IF(OR(ISTEXT(K3804),ISTEXT($F3804)),"",K3804*$F3804))</f>
        <v/>
      </c>
      <c r="M3804" s="30">
        <f>IF(OR(H3804="",H3804=0),"",IF(K3804="",IF(J3804="","",IF(OR(ISTEXT(J3804),ISTEXT(H3804)),"",J3804/H3804)),IF(OR(ISTEXT(L3804),ISTEXT(H3804)),"",L3804/H3804)))</f>
        <v/>
      </c>
    </row>
    <row r="3805" ht="13.35" customHeight="1" s="162">
      <c r="B3805" s="307" t="n"/>
      <c r="C3805" s="307" t="n"/>
      <c r="E3805" s="307" t="n"/>
      <c r="F3805" s="32" t="n"/>
      <c r="G3805" s="33">
        <f>IF(F3805="", "", IF(OR(ISTEXT(H3805),ISTEXT(F3805)),"",H3805/F3805))</f>
        <v/>
      </c>
      <c r="H3805" s="33" t="n"/>
      <c r="I3805" s="33" t="n"/>
      <c r="J3805" s="33">
        <f>IF(I3805="", "", IF(OR(ISTEXT(I3805),ISTEXT($F3805)),"",I3805*$F3805))</f>
        <v/>
      </c>
      <c r="K3805" s="33" t="n"/>
      <c r="L3805" s="33">
        <f>IF(K3805="", "", IF(OR(ISTEXT(K3805),ISTEXT($F3805)),"",K3805*$F3805))</f>
        <v/>
      </c>
      <c r="M3805" s="30">
        <f>IF(OR(H3805="",H3805=0),"",IF(K3805="",IF(J3805="","",IF(OR(ISTEXT(J3805),ISTEXT(H3805)),"",J3805/H3805)),IF(OR(ISTEXT(L3805),ISTEXT(H3805)),"",L3805/H3805)))</f>
        <v/>
      </c>
    </row>
    <row r="3806" ht="13.35" customHeight="1" s="162">
      <c r="B3806" s="307" t="n"/>
      <c r="C3806" s="307" t="n"/>
      <c r="E3806" s="307" t="n"/>
      <c r="F3806" s="32" t="n"/>
      <c r="G3806" s="33">
        <f>IF(F3806="", "", IF(OR(ISTEXT(H3806),ISTEXT(F3806)),"",H3806/F3806))</f>
        <v/>
      </c>
      <c r="H3806" s="33" t="n"/>
      <c r="I3806" s="33" t="n"/>
      <c r="J3806" s="33">
        <f>IF(I3806="", "", IF(OR(ISTEXT(I3806),ISTEXT($F3806)),"",I3806*$F3806))</f>
        <v/>
      </c>
      <c r="K3806" s="33" t="n"/>
      <c r="L3806" s="33">
        <f>IF(K3806="", "", IF(OR(ISTEXT(K3806),ISTEXT($F3806)),"",K3806*$F3806))</f>
        <v/>
      </c>
      <c r="M3806" s="30">
        <f>IF(OR(H3806="",H3806=0),"",IF(K3806="",IF(J3806="","",IF(OR(ISTEXT(J3806),ISTEXT(H3806)),"",J3806/H3806)),IF(OR(ISTEXT(L3806),ISTEXT(H3806)),"",L3806/H3806)))</f>
        <v/>
      </c>
    </row>
    <row r="3807" ht="13.35" customHeight="1" s="162">
      <c r="B3807" s="307" t="n"/>
      <c r="C3807" s="307" t="n"/>
      <c r="E3807" s="307" t="n"/>
      <c r="F3807" s="32" t="n"/>
      <c r="G3807" s="33">
        <f>IF(F3807="", "", IF(OR(ISTEXT(H3807),ISTEXT(F3807)),"",H3807/F3807))</f>
        <v/>
      </c>
      <c r="H3807" s="33" t="n"/>
      <c r="I3807" s="33" t="n"/>
      <c r="J3807" s="33">
        <f>IF(I3807="", "", IF(OR(ISTEXT(I3807),ISTEXT($F3807)),"",I3807*$F3807))</f>
        <v/>
      </c>
      <c r="K3807" s="33" t="n"/>
      <c r="L3807" s="33">
        <f>IF(K3807="", "", IF(OR(ISTEXT(K3807),ISTEXT($F3807)),"",K3807*$F3807))</f>
        <v/>
      </c>
      <c r="M3807" s="30">
        <f>IF(OR(H3807="",H3807=0),"",IF(K3807="",IF(J3807="","",IF(OR(ISTEXT(J3807),ISTEXT(H3807)),"",J3807/H3807)),IF(OR(ISTEXT(L3807),ISTEXT(H3807)),"",L3807/H3807)))</f>
        <v/>
      </c>
    </row>
    <row r="3808" ht="13.35" customHeight="1" s="162">
      <c r="B3808" s="307" t="n"/>
      <c r="C3808" s="307" t="n"/>
      <c r="E3808" s="307" t="n"/>
      <c r="F3808" s="32" t="n"/>
      <c r="G3808" s="33">
        <f>IF(F3808="", "", IF(OR(ISTEXT(H3808),ISTEXT(F3808)),"",H3808/F3808))</f>
        <v/>
      </c>
      <c r="H3808" s="33" t="n"/>
      <c r="I3808" s="33" t="n"/>
      <c r="J3808" s="33">
        <f>IF(I3808="", "", IF(OR(ISTEXT(I3808),ISTEXT($F3808)),"",I3808*$F3808))</f>
        <v/>
      </c>
      <c r="K3808" s="33" t="n"/>
      <c r="L3808" s="33">
        <f>IF(K3808="", "", IF(OR(ISTEXT(K3808),ISTEXT($F3808)),"",K3808*$F3808))</f>
        <v/>
      </c>
      <c r="M3808" s="30">
        <f>IF(OR(H3808="",H3808=0),"",IF(K3808="",IF(J3808="","",IF(OR(ISTEXT(J3808),ISTEXT(H3808)),"",J3808/H3808)),IF(OR(ISTEXT(L3808),ISTEXT(H3808)),"",L3808/H3808)))</f>
        <v/>
      </c>
    </row>
    <row r="3809" ht="13.35" customHeight="1" s="162">
      <c r="B3809" s="307" t="n"/>
      <c r="C3809" s="307" t="n"/>
      <c r="E3809" s="307" t="n"/>
      <c r="F3809" s="32" t="n"/>
      <c r="G3809" s="33">
        <f>IF(F3809="", "", IF(OR(ISTEXT(H3809),ISTEXT(F3809)),"",H3809/F3809))</f>
        <v/>
      </c>
      <c r="H3809" s="33" t="n"/>
      <c r="I3809" s="33" t="n"/>
      <c r="J3809" s="33">
        <f>IF(I3809="", "", IF(OR(ISTEXT(I3809),ISTEXT($F3809)),"",I3809*$F3809))</f>
        <v/>
      </c>
      <c r="K3809" s="33" t="n"/>
      <c r="L3809" s="33">
        <f>IF(K3809="", "", IF(OR(ISTEXT(K3809),ISTEXT($F3809)),"",K3809*$F3809))</f>
        <v/>
      </c>
      <c r="M3809" s="30">
        <f>IF(OR(H3809="",H3809=0),"",IF(K3809="",IF(J3809="","",IF(OR(ISTEXT(J3809),ISTEXT(H3809)),"",J3809/H3809)),IF(OR(ISTEXT(L3809),ISTEXT(H3809)),"",L3809/H3809)))</f>
        <v/>
      </c>
    </row>
    <row r="3810" ht="13.35" customHeight="1" s="162">
      <c r="B3810" s="307" t="n"/>
      <c r="C3810" s="307" t="n"/>
      <c r="E3810" s="307" t="n"/>
      <c r="F3810" s="32" t="n"/>
      <c r="G3810" s="33">
        <f>IF(F3810="", "", IF(OR(ISTEXT(H3810),ISTEXT(F3810)),"",H3810/F3810))</f>
        <v/>
      </c>
      <c r="H3810" s="33" t="n"/>
      <c r="I3810" s="33" t="n"/>
      <c r="J3810" s="33">
        <f>IF(I3810="", "", IF(OR(ISTEXT(I3810),ISTEXT($F3810)),"",I3810*$F3810))</f>
        <v/>
      </c>
      <c r="K3810" s="33" t="n"/>
      <c r="L3810" s="33">
        <f>IF(K3810="", "", IF(OR(ISTEXT(K3810),ISTEXT($F3810)),"",K3810*$F3810))</f>
        <v/>
      </c>
      <c r="M3810" s="30">
        <f>IF(OR(H3810="",H3810=0),"",IF(K3810="",IF(J3810="","",IF(OR(ISTEXT(J3810),ISTEXT(H3810)),"",J3810/H3810)),IF(OR(ISTEXT(L3810),ISTEXT(H3810)),"",L3810/H3810)))</f>
        <v/>
      </c>
    </row>
    <row r="3811" ht="13.35" customHeight="1" s="162">
      <c r="B3811" s="307" t="n"/>
      <c r="C3811" s="307" t="n"/>
      <c r="E3811" s="307" t="n"/>
      <c r="F3811" s="32" t="n"/>
      <c r="G3811" s="33">
        <f>IF(F3811="", "", IF(OR(ISTEXT(H3811),ISTEXT(F3811)),"",H3811/F3811))</f>
        <v/>
      </c>
      <c r="H3811" s="33" t="n"/>
      <c r="I3811" s="33" t="n"/>
      <c r="J3811" s="33">
        <f>IF(I3811="", "", IF(OR(ISTEXT(I3811),ISTEXT($F3811)),"",I3811*$F3811))</f>
        <v/>
      </c>
      <c r="K3811" s="33" t="n"/>
      <c r="L3811" s="33">
        <f>IF(K3811="", "", IF(OR(ISTEXT(K3811),ISTEXT($F3811)),"",K3811*$F3811))</f>
        <v/>
      </c>
      <c r="M3811" s="30">
        <f>IF(OR(H3811="",H3811=0),"",IF(K3811="",IF(J3811="","",IF(OR(ISTEXT(J3811),ISTEXT(H3811)),"",J3811/H3811)),IF(OR(ISTEXT(L3811),ISTEXT(H3811)),"",L3811/H3811)))</f>
        <v/>
      </c>
    </row>
    <row r="3812" ht="13.35" customHeight="1" s="162">
      <c r="B3812" s="307" t="n"/>
      <c r="C3812" s="307" t="n"/>
      <c r="E3812" s="307" t="n"/>
      <c r="F3812" s="32" t="n"/>
      <c r="G3812" s="33">
        <f>IF(F3812="", "", IF(OR(ISTEXT(H3812),ISTEXT(F3812)),"",H3812/F3812))</f>
        <v/>
      </c>
      <c r="H3812" s="33" t="n"/>
      <c r="I3812" s="33" t="n"/>
      <c r="J3812" s="33">
        <f>IF(I3812="", "", IF(OR(ISTEXT(I3812),ISTEXT($F3812)),"",I3812*$F3812))</f>
        <v/>
      </c>
      <c r="K3812" s="33" t="n"/>
      <c r="L3812" s="33">
        <f>IF(K3812="", "", IF(OR(ISTEXT(K3812),ISTEXT($F3812)),"",K3812*$F3812))</f>
        <v/>
      </c>
      <c r="M3812" s="30">
        <f>IF(OR(H3812="",H3812=0),"",IF(K3812="",IF(J3812="","",IF(OR(ISTEXT(J3812),ISTEXT(H3812)),"",J3812/H3812)),IF(OR(ISTEXT(L3812),ISTEXT(H3812)),"",L3812/H3812)))</f>
        <v/>
      </c>
    </row>
    <row r="3813" ht="13.35" customHeight="1" s="162">
      <c r="B3813" s="307" t="n"/>
      <c r="C3813" s="307" t="n"/>
      <c r="E3813" s="307" t="n"/>
      <c r="F3813" s="32" t="n"/>
      <c r="G3813" s="33">
        <f>IF(F3813="", "", IF(OR(ISTEXT(H3813),ISTEXT(F3813)),"",H3813/F3813))</f>
        <v/>
      </c>
      <c r="H3813" s="33" t="n"/>
      <c r="I3813" s="33" t="n"/>
      <c r="J3813" s="33">
        <f>IF(I3813="", "", IF(OR(ISTEXT(I3813),ISTEXT($F3813)),"",I3813*$F3813))</f>
        <v/>
      </c>
      <c r="K3813" s="33" t="n"/>
      <c r="L3813" s="33">
        <f>IF(K3813="", "", IF(OR(ISTEXT(K3813),ISTEXT($F3813)),"",K3813*$F3813))</f>
        <v/>
      </c>
      <c r="M3813" s="30">
        <f>IF(OR(H3813="",H3813=0),"",IF(K3813="",IF(J3813="","",IF(OR(ISTEXT(J3813),ISTEXT(H3813)),"",J3813/H3813)),IF(OR(ISTEXT(L3813),ISTEXT(H3813)),"",L3813/H3813)))</f>
        <v/>
      </c>
    </row>
    <row r="3814" ht="13.35" customHeight="1" s="162">
      <c r="B3814" s="307" t="n"/>
      <c r="C3814" s="307" t="n"/>
      <c r="E3814" s="307" t="n"/>
      <c r="F3814" s="32" t="n"/>
      <c r="G3814" s="33">
        <f>IF(F3814="", "", IF(OR(ISTEXT(H3814),ISTEXT(F3814)),"",H3814/F3814))</f>
        <v/>
      </c>
      <c r="H3814" s="33" t="n"/>
      <c r="I3814" s="33" t="n"/>
      <c r="J3814" s="33">
        <f>IF(I3814="", "", IF(OR(ISTEXT(I3814),ISTEXT($F3814)),"",I3814*$F3814))</f>
        <v/>
      </c>
      <c r="K3814" s="33" t="n"/>
      <c r="L3814" s="33">
        <f>IF(K3814="", "", IF(OR(ISTEXT(K3814),ISTEXT($F3814)),"",K3814*$F3814))</f>
        <v/>
      </c>
      <c r="M3814" s="30">
        <f>IF(OR(H3814="",H3814=0),"",IF(K3814="",IF(J3814="","",IF(OR(ISTEXT(J3814),ISTEXT(H3814)),"",J3814/H3814)),IF(OR(ISTEXT(L3814),ISTEXT(H3814)),"",L3814/H3814)))</f>
        <v/>
      </c>
    </row>
    <row r="3815" ht="13.35" customHeight="1" s="162">
      <c r="B3815" s="307" t="n"/>
      <c r="C3815" s="307" t="n"/>
      <c r="E3815" s="307" t="n"/>
      <c r="F3815" s="32" t="n"/>
      <c r="G3815" s="33">
        <f>IF(F3815="", "", IF(OR(ISTEXT(H3815),ISTEXT(F3815)),"",H3815/F3815))</f>
        <v/>
      </c>
      <c r="H3815" s="33" t="n"/>
      <c r="I3815" s="33" t="n"/>
      <c r="J3815" s="33">
        <f>IF(I3815="", "", IF(OR(ISTEXT(I3815),ISTEXT($F3815)),"",I3815*$F3815))</f>
        <v/>
      </c>
      <c r="K3815" s="33" t="n"/>
      <c r="L3815" s="33">
        <f>IF(K3815="", "", IF(OR(ISTEXT(K3815),ISTEXT($F3815)),"",K3815*$F3815))</f>
        <v/>
      </c>
      <c r="M3815" s="30">
        <f>IF(OR(H3815="",H3815=0),"",IF(K3815="",IF(J3815="","",IF(OR(ISTEXT(J3815),ISTEXT(H3815)),"",J3815/H3815)),IF(OR(ISTEXT(L3815),ISTEXT(H3815)),"",L3815/H3815)))</f>
        <v/>
      </c>
    </row>
    <row r="3816" ht="13.35" customHeight="1" s="162">
      <c r="B3816" s="307" t="n"/>
      <c r="C3816" s="307" t="n"/>
      <c r="E3816" s="307" t="n"/>
      <c r="F3816" s="32" t="n"/>
      <c r="G3816" s="33">
        <f>IF(F3816="", "", IF(OR(ISTEXT(H3816),ISTEXT(F3816)),"",H3816/F3816))</f>
        <v/>
      </c>
      <c r="H3816" s="33" t="n"/>
      <c r="I3816" s="33" t="n"/>
      <c r="J3816" s="33">
        <f>IF(I3816="", "", IF(OR(ISTEXT(I3816),ISTEXT($F3816)),"",I3816*$F3816))</f>
        <v/>
      </c>
      <c r="K3816" s="33" t="n"/>
      <c r="L3816" s="33">
        <f>IF(K3816="", "", IF(OR(ISTEXT(K3816),ISTEXT($F3816)),"",K3816*$F3816))</f>
        <v/>
      </c>
      <c r="M3816" s="30">
        <f>IF(OR(H3816="",H3816=0),"",IF(K3816="",IF(J3816="","",IF(OR(ISTEXT(J3816),ISTEXT(H3816)),"",J3816/H3816)),IF(OR(ISTEXT(L3816),ISTEXT(H3816)),"",L3816/H3816)))</f>
        <v/>
      </c>
    </row>
    <row r="3817" ht="13.35" customHeight="1" s="162">
      <c r="B3817" s="307" t="n"/>
      <c r="C3817" s="307" t="n"/>
      <c r="E3817" s="307" t="n"/>
      <c r="F3817" s="32" t="n"/>
      <c r="G3817" s="33">
        <f>IF(F3817="", "", IF(OR(ISTEXT(H3817),ISTEXT(F3817)),"",H3817/F3817))</f>
        <v/>
      </c>
      <c r="H3817" s="33" t="n"/>
      <c r="I3817" s="33" t="n"/>
      <c r="J3817" s="33">
        <f>IF(I3817="", "", IF(OR(ISTEXT(I3817),ISTEXT($F3817)),"",I3817*$F3817))</f>
        <v/>
      </c>
      <c r="K3817" s="33" t="n"/>
      <c r="L3817" s="33">
        <f>IF(K3817="", "", IF(OR(ISTEXT(K3817),ISTEXT($F3817)),"",K3817*$F3817))</f>
        <v/>
      </c>
      <c r="M3817" s="30">
        <f>IF(OR(H3817="",H3817=0),"",IF(K3817="",IF(J3817="","",IF(OR(ISTEXT(J3817),ISTEXT(H3817)),"",J3817/H3817)),IF(OR(ISTEXT(L3817),ISTEXT(H3817)),"",L3817/H3817)))</f>
        <v/>
      </c>
    </row>
    <row r="3818" ht="13.35" customHeight="1" s="162">
      <c r="B3818" s="307" t="n"/>
      <c r="C3818" s="307" t="n"/>
      <c r="E3818" s="307" t="n"/>
      <c r="F3818" s="32" t="n"/>
      <c r="G3818" s="33">
        <f>IF(F3818="", "", IF(OR(ISTEXT(H3818),ISTEXT(F3818)),"",H3818/F3818))</f>
        <v/>
      </c>
      <c r="H3818" s="33" t="n"/>
      <c r="I3818" s="33" t="n"/>
      <c r="J3818" s="33">
        <f>IF(I3818="", "", IF(OR(ISTEXT(I3818),ISTEXT($F3818)),"",I3818*$F3818))</f>
        <v/>
      </c>
      <c r="K3818" s="33" t="n"/>
      <c r="L3818" s="33">
        <f>IF(K3818="", "", IF(OR(ISTEXT(K3818),ISTEXT($F3818)),"",K3818*$F3818))</f>
        <v/>
      </c>
      <c r="M3818" s="30">
        <f>IF(OR(H3818="",H3818=0),"",IF(K3818="",IF(J3818="","",IF(OR(ISTEXT(J3818),ISTEXT(H3818)),"",J3818/H3818)),IF(OR(ISTEXT(L3818),ISTEXT(H3818)),"",L3818/H3818)))</f>
        <v/>
      </c>
    </row>
    <row r="3819" ht="13.35" customHeight="1" s="162">
      <c r="B3819" s="307" t="n"/>
      <c r="C3819" s="307" t="n"/>
      <c r="E3819" s="307" t="n"/>
      <c r="F3819" s="32" t="n"/>
      <c r="G3819" s="33">
        <f>IF(F3819="", "", IF(OR(ISTEXT(H3819),ISTEXT(F3819)),"",H3819/F3819))</f>
        <v/>
      </c>
      <c r="H3819" s="33" t="n"/>
      <c r="I3819" s="33" t="n"/>
      <c r="J3819" s="33">
        <f>IF(I3819="", "", IF(OR(ISTEXT(I3819),ISTEXT($F3819)),"",I3819*$F3819))</f>
        <v/>
      </c>
      <c r="K3819" s="33" t="n"/>
      <c r="L3819" s="33">
        <f>IF(K3819="", "", IF(OR(ISTEXT(K3819),ISTEXT($F3819)),"",K3819*$F3819))</f>
        <v/>
      </c>
      <c r="M3819" s="30">
        <f>IF(OR(H3819="",H3819=0),"",IF(K3819="",IF(J3819="","",IF(OR(ISTEXT(J3819),ISTEXT(H3819)),"",J3819/H3819)),IF(OR(ISTEXT(L3819),ISTEXT(H3819)),"",L3819/H3819)))</f>
        <v/>
      </c>
    </row>
    <row r="3820" ht="13.35" customHeight="1" s="162">
      <c r="B3820" s="307" t="n"/>
      <c r="C3820" s="307" t="n"/>
      <c r="E3820" s="307" t="n"/>
      <c r="F3820" s="32" t="n"/>
      <c r="G3820" s="33">
        <f>IF(F3820="", "", IF(OR(ISTEXT(H3820),ISTEXT(F3820)),"",H3820/F3820))</f>
        <v/>
      </c>
      <c r="H3820" s="33" t="n"/>
      <c r="I3820" s="33" t="n"/>
      <c r="J3820" s="33">
        <f>IF(I3820="", "", IF(OR(ISTEXT(I3820),ISTEXT($F3820)),"",I3820*$F3820))</f>
        <v/>
      </c>
      <c r="K3820" s="33" t="n"/>
      <c r="L3820" s="33">
        <f>IF(K3820="", "", IF(OR(ISTEXT(K3820),ISTEXT($F3820)),"",K3820*$F3820))</f>
        <v/>
      </c>
      <c r="M3820" s="30">
        <f>IF(OR(H3820="",H3820=0),"",IF(K3820="",IF(J3820="","",IF(OR(ISTEXT(J3820),ISTEXT(H3820)),"",J3820/H3820)),IF(OR(ISTEXT(L3820),ISTEXT(H3820)),"",L3820/H3820)))</f>
        <v/>
      </c>
    </row>
    <row r="3821" ht="13.35" customHeight="1" s="162">
      <c r="B3821" s="307" t="n"/>
      <c r="C3821" s="307" t="n"/>
      <c r="E3821" s="307" t="n"/>
      <c r="F3821" s="32" t="n"/>
      <c r="G3821" s="33">
        <f>IF(F3821="", "", IF(OR(ISTEXT(H3821),ISTEXT(F3821)),"",H3821/F3821))</f>
        <v/>
      </c>
      <c r="H3821" s="33" t="n"/>
      <c r="I3821" s="33" t="n"/>
      <c r="J3821" s="33">
        <f>IF(I3821="", "", IF(OR(ISTEXT(I3821),ISTEXT($F3821)),"",I3821*$F3821))</f>
        <v/>
      </c>
      <c r="K3821" s="33" t="n"/>
      <c r="L3821" s="33">
        <f>IF(K3821="", "", IF(OR(ISTEXT(K3821),ISTEXT($F3821)),"",K3821*$F3821))</f>
        <v/>
      </c>
      <c r="M3821" s="30">
        <f>IF(OR(H3821="",H3821=0),"",IF(K3821="",IF(J3821="","",IF(OR(ISTEXT(J3821),ISTEXT(H3821)),"",J3821/H3821)),IF(OR(ISTEXT(L3821),ISTEXT(H3821)),"",L3821/H3821)))</f>
        <v/>
      </c>
    </row>
    <row r="3822" ht="13.35" customHeight="1" s="162">
      <c r="B3822" s="307" t="n"/>
      <c r="C3822" s="307" t="n"/>
      <c r="E3822" s="307" t="n"/>
      <c r="F3822" s="32" t="n"/>
      <c r="G3822" s="33">
        <f>IF(F3822="", "", IF(OR(ISTEXT(H3822),ISTEXT(F3822)),"",H3822/F3822))</f>
        <v/>
      </c>
      <c r="H3822" s="33" t="n"/>
      <c r="I3822" s="33" t="n"/>
      <c r="J3822" s="33">
        <f>IF(I3822="", "", IF(OR(ISTEXT(I3822),ISTEXT($F3822)),"",I3822*$F3822))</f>
        <v/>
      </c>
      <c r="K3822" s="33" t="n"/>
      <c r="L3822" s="33">
        <f>IF(K3822="", "", IF(OR(ISTEXT(K3822),ISTEXT($F3822)),"",K3822*$F3822))</f>
        <v/>
      </c>
      <c r="M3822" s="30">
        <f>IF(OR(H3822="",H3822=0),"",IF(K3822="",IF(J3822="","",IF(OR(ISTEXT(J3822),ISTEXT(H3822)),"",J3822/H3822)),IF(OR(ISTEXT(L3822),ISTEXT(H3822)),"",L3822/H3822)))</f>
        <v/>
      </c>
    </row>
    <row r="3823" ht="13.35" customHeight="1" s="162">
      <c r="B3823" s="307" t="n"/>
      <c r="C3823" s="307" t="n"/>
      <c r="E3823" s="307" t="n"/>
      <c r="F3823" s="32" t="n"/>
      <c r="G3823" s="33">
        <f>IF(F3823="", "", IF(OR(ISTEXT(H3823),ISTEXT(F3823)),"",H3823/F3823))</f>
        <v/>
      </c>
      <c r="H3823" s="33" t="n"/>
      <c r="I3823" s="33" t="n"/>
      <c r="J3823" s="33">
        <f>IF(I3823="", "", IF(OR(ISTEXT(I3823),ISTEXT($F3823)),"",I3823*$F3823))</f>
        <v/>
      </c>
      <c r="K3823" s="33" t="n"/>
      <c r="L3823" s="33">
        <f>IF(K3823="", "", IF(OR(ISTEXT(K3823),ISTEXT($F3823)),"",K3823*$F3823))</f>
        <v/>
      </c>
      <c r="M3823" s="30">
        <f>IF(OR(H3823="",H3823=0),"",IF(K3823="",IF(J3823="","",IF(OR(ISTEXT(J3823),ISTEXT(H3823)),"",J3823/H3823)),IF(OR(ISTEXT(L3823),ISTEXT(H3823)),"",L3823/H3823)))</f>
        <v/>
      </c>
    </row>
    <row r="3824" ht="13.35" customHeight="1" s="162">
      <c r="B3824" s="307" t="n"/>
      <c r="C3824" s="307" t="n"/>
      <c r="E3824" s="307" t="n"/>
      <c r="F3824" s="32" t="n"/>
      <c r="G3824" s="33">
        <f>IF(F3824="", "", IF(OR(ISTEXT(H3824),ISTEXT(F3824)),"",H3824/F3824))</f>
        <v/>
      </c>
      <c r="H3824" s="33" t="n"/>
      <c r="I3824" s="33" t="n"/>
      <c r="J3824" s="33">
        <f>IF(I3824="", "", IF(OR(ISTEXT(I3824),ISTEXT($F3824)),"",I3824*$F3824))</f>
        <v/>
      </c>
      <c r="K3824" s="33" t="n"/>
      <c r="L3824" s="33">
        <f>IF(K3824="", "", IF(OR(ISTEXT(K3824),ISTEXT($F3824)),"",K3824*$F3824))</f>
        <v/>
      </c>
      <c r="M3824" s="30">
        <f>IF(OR(H3824="",H3824=0),"",IF(K3824="",IF(J3824="","",IF(OR(ISTEXT(J3824),ISTEXT(H3824)),"",J3824/H3824)),IF(OR(ISTEXT(L3824),ISTEXT(H3824)),"",L3824/H3824)))</f>
        <v/>
      </c>
    </row>
    <row r="3825" ht="13.35" customHeight="1" s="162">
      <c r="B3825" s="307" t="n"/>
      <c r="C3825" s="307" t="n"/>
      <c r="E3825" s="307" t="n"/>
      <c r="F3825" s="32" t="n"/>
      <c r="G3825" s="33">
        <f>IF(F3825="", "", IF(OR(ISTEXT(H3825),ISTEXT(F3825)),"",H3825/F3825))</f>
        <v/>
      </c>
      <c r="H3825" s="33" t="n"/>
      <c r="I3825" s="33" t="n"/>
      <c r="J3825" s="33">
        <f>IF(I3825="", "", IF(OR(ISTEXT(I3825),ISTEXT($F3825)),"",I3825*$F3825))</f>
        <v/>
      </c>
      <c r="K3825" s="33" t="n"/>
      <c r="L3825" s="33">
        <f>IF(K3825="", "", IF(OR(ISTEXT(K3825),ISTEXT($F3825)),"",K3825*$F3825))</f>
        <v/>
      </c>
      <c r="M3825" s="30">
        <f>IF(OR(H3825="",H3825=0),"",IF(K3825="",IF(J3825="","",IF(OR(ISTEXT(J3825),ISTEXT(H3825)),"",J3825/H3825)),IF(OR(ISTEXT(L3825),ISTEXT(H3825)),"",L3825/H3825)))</f>
        <v/>
      </c>
    </row>
    <row r="3826" ht="13.35" customHeight="1" s="162">
      <c r="B3826" s="307" t="n"/>
      <c r="C3826" s="307" t="n"/>
      <c r="E3826" s="307" t="n"/>
      <c r="F3826" s="32" t="n"/>
      <c r="G3826" s="33">
        <f>IF(F3826="", "", IF(OR(ISTEXT(H3826),ISTEXT(F3826)),"",H3826/F3826))</f>
        <v/>
      </c>
      <c r="H3826" s="33" t="n"/>
      <c r="I3826" s="33" t="n"/>
      <c r="J3826" s="33">
        <f>IF(I3826="", "", IF(OR(ISTEXT(I3826),ISTEXT($F3826)),"",I3826*$F3826))</f>
        <v/>
      </c>
      <c r="K3826" s="33" t="n"/>
      <c r="L3826" s="33">
        <f>IF(K3826="", "", IF(OR(ISTEXT(K3826),ISTEXT($F3826)),"",K3826*$F3826))</f>
        <v/>
      </c>
      <c r="M3826" s="30">
        <f>IF(OR(H3826="",H3826=0),"",IF(K3826="",IF(J3826="","",IF(OR(ISTEXT(J3826),ISTEXT(H3826)),"",J3826/H3826)),IF(OR(ISTEXT(L3826),ISTEXT(H3826)),"",L3826/H3826)))</f>
        <v/>
      </c>
    </row>
    <row r="3827" ht="13.35" customHeight="1" s="162">
      <c r="B3827" s="307" t="n"/>
      <c r="C3827" s="307" t="n"/>
      <c r="E3827" s="307" t="n"/>
      <c r="F3827" s="32" t="n"/>
      <c r="G3827" s="33">
        <f>IF(F3827="", "", IF(OR(ISTEXT(H3827),ISTEXT(F3827)),"",H3827/F3827))</f>
        <v/>
      </c>
      <c r="H3827" s="33" t="n"/>
      <c r="I3827" s="33" t="n"/>
      <c r="J3827" s="33">
        <f>IF(I3827="", "", IF(OR(ISTEXT(I3827),ISTEXT($F3827)),"",I3827*$F3827))</f>
        <v/>
      </c>
      <c r="K3827" s="33" t="n"/>
      <c r="L3827" s="33">
        <f>IF(K3827="", "", IF(OR(ISTEXT(K3827),ISTEXT($F3827)),"",K3827*$F3827))</f>
        <v/>
      </c>
      <c r="M3827" s="30">
        <f>IF(OR(H3827="",H3827=0),"",IF(K3827="",IF(J3827="","",IF(OR(ISTEXT(J3827),ISTEXT(H3827)),"",J3827/H3827)),IF(OR(ISTEXT(L3827),ISTEXT(H3827)),"",L3827/H3827)))</f>
        <v/>
      </c>
    </row>
    <row r="3828" ht="13.35" customHeight="1" s="162">
      <c r="B3828" s="307" t="n"/>
      <c r="C3828" s="307" t="n"/>
      <c r="E3828" s="307" t="n"/>
      <c r="F3828" s="32" t="n"/>
      <c r="G3828" s="33">
        <f>IF(F3828="", "", IF(OR(ISTEXT(H3828),ISTEXT(F3828)),"",H3828/F3828))</f>
        <v/>
      </c>
      <c r="H3828" s="33" t="n"/>
      <c r="I3828" s="33" t="n"/>
      <c r="J3828" s="33">
        <f>IF(I3828="", "", IF(OR(ISTEXT(I3828),ISTEXT($F3828)),"",I3828*$F3828))</f>
        <v/>
      </c>
      <c r="K3828" s="33" t="n"/>
      <c r="L3828" s="33">
        <f>IF(K3828="", "", IF(OR(ISTEXT(K3828),ISTEXT($F3828)),"",K3828*$F3828))</f>
        <v/>
      </c>
      <c r="M3828" s="30">
        <f>IF(OR(H3828="",H3828=0),"",IF(K3828="",IF(J3828="","",IF(OR(ISTEXT(J3828),ISTEXT(H3828)),"",J3828/H3828)),IF(OR(ISTEXT(L3828),ISTEXT(H3828)),"",L3828/H3828)))</f>
        <v/>
      </c>
    </row>
    <row r="3829" ht="13.35" customHeight="1" s="162">
      <c r="B3829" s="307" t="n"/>
      <c r="C3829" s="307" t="n"/>
      <c r="E3829" s="307" t="n"/>
      <c r="F3829" s="32" t="n"/>
      <c r="G3829" s="33">
        <f>IF(F3829="", "", IF(OR(ISTEXT(H3829),ISTEXT(F3829)),"",H3829/F3829))</f>
        <v/>
      </c>
      <c r="H3829" s="33" t="n"/>
      <c r="I3829" s="33" t="n"/>
      <c r="J3829" s="33">
        <f>IF(I3829="", "", IF(OR(ISTEXT(I3829),ISTEXT($F3829)),"",I3829*$F3829))</f>
        <v/>
      </c>
      <c r="K3829" s="33" t="n"/>
      <c r="L3829" s="33">
        <f>IF(K3829="", "", IF(OR(ISTEXT(K3829),ISTEXT($F3829)),"",K3829*$F3829))</f>
        <v/>
      </c>
      <c r="M3829" s="30">
        <f>IF(OR(H3829="",H3829=0),"",IF(K3829="",IF(J3829="","",IF(OR(ISTEXT(J3829),ISTEXT(H3829)),"",J3829/H3829)),IF(OR(ISTEXT(L3829),ISTEXT(H3829)),"",L3829/H3829)))</f>
        <v/>
      </c>
    </row>
    <row r="3830" ht="13.35" customHeight="1" s="162">
      <c r="B3830" s="307" t="n"/>
      <c r="C3830" s="307" t="n"/>
      <c r="E3830" s="307" t="n"/>
      <c r="F3830" s="32" t="n"/>
      <c r="G3830" s="33">
        <f>IF(F3830="", "", IF(OR(ISTEXT(H3830),ISTEXT(F3830)),"",H3830/F3830))</f>
        <v/>
      </c>
      <c r="H3830" s="33" t="n"/>
      <c r="I3830" s="33" t="n"/>
      <c r="J3830" s="33">
        <f>IF(I3830="", "", IF(OR(ISTEXT(I3830),ISTEXT($F3830)),"",I3830*$F3830))</f>
        <v/>
      </c>
      <c r="K3830" s="33" t="n"/>
      <c r="L3830" s="33">
        <f>IF(K3830="", "", IF(OR(ISTEXT(K3830),ISTEXT($F3830)),"",K3830*$F3830))</f>
        <v/>
      </c>
      <c r="M3830" s="30">
        <f>IF(OR(H3830="",H3830=0),"",IF(K3830="",IF(J3830="","",IF(OR(ISTEXT(J3830),ISTEXT(H3830)),"",J3830/H3830)),IF(OR(ISTEXT(L3830),ISTEXT(H3830)),"",L3830/H3830)))</f>
        <v/>
      </c>
    </row>
    <row r="3831" ht="13.35" customHeight="1" s="162">
      <c r="B3831" s="307" t="n"/>
      <c r="C3831" s="307" t="n"/>
      <c r="E3831" s="307" t="n"/>
      <c r="F3831" s="32" t="n"/>
      <c r="G3831" s="33">
        <f>IF(F3831="", "", IF(OR(ISTEXT(H3831),ISTEXT(F3831)),"",H3831/F3831))</f>
        <v/>
      </c>
      <c r="H3831" s="33" t="n"/>
      <c r="I3831" s="33" t="n"/>
      <c r="J3831" s="33">
        <f>IF(I3831="", "", IF(OR(ISTEXT(I3831),ISTEXT($F3831)),"",I3831*$F3831))</f>
        <v/>
      </c>
      <c r="K3831" s="33" t="n"/>
      <c r="L3831" s="33">
        <f>IF(K3831="", "", IF(OR(ISTEXT(K3831),ISTEXT($F3831)),"",K3831*$F3831))</f>
        <v/>
      </c>
      <c r="M3831" s="30">
        <f>IF(OR(H3831="",H3831=0),"",IF(K3831="",IF(J3831="","",IF(OR(ISTEXT(J3831),ISTEXT(H3831)),"",J3831/H3831)),IF(OR(ISTEXT(L3831),ISTEXT(H3831)),"",L3831/H3831)))</f>
        <v/>
      </c>
    </row>
    <row r="3832" ht="13.35" customHeight="1" s="162">
      <c r="B3832" s="307" t="n"/>
      <c r="C3832" s="307" t="n"/>
      <c r="E3832" s="307" t="n"/>
      <c r="F3832" s="32" t="n"/>
      <c r="G3832" s="33">
        <f>IF(F3832="", "", IF(OR(ISTEXT(H3832),ISTEXT(F3832)),"",H3832/F3832))</f>
        <v/>
      </c>
      <c r="H3832" s="33" t="n"/>
      <c r="I3832" s="33" t="n"/>
      <c r="J3832" s="33">
        <f>IF(I3832="", "", IF(OR(ISTEXT(I3832),ISTEXT($F3832)),"",I3832*$F3832))</f>
        <v/>
      </c>
      <c r="K3832" s="33" t="n"/>
      <c r="L3832" s="33">
        <f>IF(K3832="", "", IF(OR(ISTEXT(K3832),ISTEXT($F3832)),"",K3832*$F3832))</f>
        <v/>
      </c>
      <c r="M3832" s="30">
        <f>IF(OR(H3832="",H3832=0),"",IF(K3832="",IF(J3832="","",IF(OR(ISTEXT(J3832),ISTEXT(H3832)),"",J3832/H3832)),IF(OR(ISTEXT(L3832),ISTEXT(H3832)),"",L3832/H3832)))</f>
        <v/>
      </c>
    </row>
    <row r="3833" ht="13.35" customHeight="1" s="162">
      <c r="B3833" s="307" t="n"/>
      <c r="C3833" s="307" t="n"/>
      <c r="E3833" s="307" t="n"/>
      <c r="F3833" s="32" t="n"/>
      <c r="G3833" s="33">
        <f>IF(F3833="", "", IF(OR(ISTEXT(H3833),ISTEXT(F3833)),"",H3833/F3833))</f>
        <v/>
      </c>
      <c r="H3833" s="33" t="n"/>
      <c r="I3833" s="33" t="n"/>
      <c r="J3833" s="33">
        <f>IF(I3833="", "", IF(OR(ISTEXT(I3833),ISTEXT($F3833)),"",I3833*$F3833))</f>
        <v/>
      </c>
      <c r="K3833" s="33" t="n"/>
      <c r="L3833" s="33">
        <f>IF(K3833="", "", IF(OR(ISTEXT(K3833),ISTEXT($F3833)),"",K3833*$F3833))</f>
        <v/>
      </c>
      <c r="M3833" s="30">
        <f>IF(OR(H3833="",H3833=0),"",IF(K3833="",IF(J3833="","",IF(OR(ISTEXT(J3833),ISTEXT(H3833)),"",J3833/H3833)),IF(OR(ISTEXT(L3833),ISTEXT(H3833)),"",L3833/H3833)))</f>
        <v/>
      </c>
    </row>
    <row r="3834" ht="13.35" customHeight="1" s="162">
      <c r="B3834" s="307" t="n"/>
      <c r="C3834" s="307" t="n"/>
      <c r="E3834" s="307" t="n"/>
      <c r="F3834" s="32" t="n"/>
      <c r="G3834" s="33">
        <f>IF(F3834="", "", IF(OR(ISTEXT(H3834),ISTEXT(F3834)),"",H3834/F3834))</f>
        <v/>
      </c>
      <c r="H3834" s="33" t="n"/>
      <c r="I3834" s="33" t="n"/>
      <c r="J3834" s="33">
        <f>IF(I3834="", "", IF(OR(ISTEXT(I3834),ISTEXT($F3834)),"",I3834*$F3834))</f>
        <v/>
      </c>
      <c r="K3834" s="33" t="n"/>
      <c r="L3834" s="33">
        <f>IF(K3834="", "", IF(OR(ISTEXT(K3834),ISTEXT($F3834)),"",K3834*$F3834))</f>
        <v/>
      </c>
      <c r="M3834" s="30">
        <f>IF(OR(H3834="",H3834=0),"",IF(K3834="",IF(J3834="","",IF(OR(ISTEXT(J3834),ISTEXT(H3834)),"",J3834/H3834)),IF(OR(ISTEXT(L3834),ISTEXT(H3834)),"",L3834/H3834)))</f>
        <v/>
      </c>
    </row>
    <row r="3835" ht="13.35" customHeight="1" s="162">
      <c r="B3835" s="307" t="n"/>
      <c r="C3835" s="307" t="n"/>
      <c r="E3835" s="307" t="n"/>
      <c r="F3835" s="32" t="n"/>
      <c r="G3835" s="33">
        <f>IF(F3835="", "", IF(OR(ISTEXT(H3835),ISTEXT(F3835)),"",H3835/F3835))</f>
        <v/>
      </c>
      <c r="H3835" s="33" t="n"/>
      <c r="I3835" s="33" t="n"/>
      <c r="J3835" s="33">
        <f>IF(I3835="", "", IF(OR(ISTEXT(I3835),ISTEXT($F3835)),"",I3835*$F3835))</f>
        <v/>
      </c>
      <c r="K3835" s="33" t="n"/>
      <c r="L3835" s="33">
        <f>IF(K3835="", "", IF(OR(ISTEXT(K3835),ISTEXT($F3835)),"",K3835*$F3835))</f>
        <v/>
      </c>
      <c r="M3835" s="30">
        <f>IF(OR(H3835="",H3835=0),"",IF(K3835="",IF(J3835="","",IF(OR(ISTEXT(J3835),ISTEXT(H3835)),"",J3835/H3835)),IF(OR(ISTEXT(L3835),ISTEXT(H3835)),"",L3835/H3835)))</f>
        <v/>
      </c>
    </row>
    <row r="3836" ht="13.35" customHeight="1" s="162">
      <c r="B3836" s="307" t="n"/>
      <c r="C3836" s="307" t="n"/>
      <c r="E3836" s="307" t="n"/>
      <c r="F3836" s="32" t="n"/>
      <c r="G3836" s="33">
        <f>IF(F3836="", "", IF(OR(ISTEXT(H3836),ISTEXT(F3836)),"",H3836/F3836))</f>
        <v/>
      </c>
      <c r="H3836" s="33" t="n"/>
      <c r="I3836" s="33" t="n"/>
      <c r="J3836" s="33">
        <f>IF(I3836="", "", IF(OR(ISTEXT(I3836),ISTEXT($F3836)),"",I3836*$F3836))</f>
        <v/>
      </c>
      <c r="K3836" s="33" t="n"/>
      <c r="L3836" s="33">
        <f>IF(K3836="", "", IF(OR(ISTEXT(K3836),ISTEXT($F3836)),"",K3836*$F3836))</f>
        <v/>
      </c>
      <c r="M3836" s="30">
        <f>IF(OR(H3836="",H3836=0),"",IF(K3836="",IF(J3836="","",IF(OR(ISTEXT(J3836),ISTEXT(H3836)),"",J3836/H3836)),IF(OR(ISTEXT(L3836),ISTEXT(H3836)),"",L3836/H3836)))</f>
        <v/>
      </c>
    </row>
    <row r="3837" ht="13.35" customHeight="1" s="162">
      <c r="B3837" s="307" t="n"/>
      <c r="C3837" s="307" t="n"/>
      <c r="E3837" s="307" t="n"/>
      <c r="F3837" s="32" t="n"/>
      <c r="G3837" s="33">
        <f>IF(F3837="", "", IF(OR(ISTEXT(H3837),ISTEXT(F3837)),"",H3837/F3837))</f>
        <v/>
      </c>
      <c r="H3837" s="33" t="n"/>
      <c r="I3837" s="33" t="n"/>
      <c r="J3837" s="33">
        <f>IF(I3837="", "", IF(OR(ISTEXT(I3837),ISTEXT($F3837)),"",I3837*$F3837))</f>
        <v/>
      </c>
      <c r="K3837" s="33" t="n"/>
      <c r="L3837" s="33">
        <f>IF(K3837="", "", IF(OR(ISTEXT(K3837),ISTEXT($F3837)),"",K3837*$F3837))</f>
        <v/>
      </c>
      <c r="M3837" s="30">
        <f>IF(OR(H3837="",H3837=0),"",IF(K3837="",IF(J3837="","",IF(OR(ISTEXT(J3837),ISTEXT(H3837)),"",J3837/H3837)),IF(OR(ISTEXT(L3837),ISTEXT(H3837)),"",L3837/H3837)))</f>
        <v/>
      </c>
    </row>
    <row r="3838" ht="13.35" customHeight="1" s="162">
      <c r="B3838" s="307" t="n"/>
      <c r="C3838" s="307" t="n"/>
      <c r="E3838" s="307" t="n"/>
      <c r="F3838" s="32" t="n"/>
      <c r="G3838" s="33">
        <f>IF(F3838="", "", IF(OR(ISTEXT(H3838),ISTEXT(F3838)),"",H3838/F3838))</f>
        <v/>
      </c>
      <c r="H3838" s="33" t="n"/>
      <c r="I3838" s="33" t="n"/>
      <c r="J3838" s="33">
        <f>IF(I3838="", "", IF(OR(ISTEXT(I3838),ISTEXT($F3838)),"",I3838*$F3838))</f>
        <v/>
      </c>
      <c r="K3838" s="33" t="n"/>
      <c r="L3838" s="33">
        <f>IF(K3838="", "", IF(OR(ISTEXT(K3838),ISTEXT($F3838)),"",K3838*$F3838))</f>
        <v/>
      </c>
      <c r="M3838" s="30">
        <f>IF(OR(H3838="",H3838=0),"",IF(K3838="",IF(J3838="","",IF(OR(ISTEXT(J3838),ISTEXT(H3838)),"",J3838/H3838)),IF(OR(ISTEXT(L3838),ISTEXT(H3838)),"",L3838/H3838)))</f>
        <v/>
      </c>
    </row>
    <row r="3839" ht="13.35" customHeight="1" s="162">
      <c r="B3839" s="307" t="n"/>
      <c r="C3839" s="307" t="n"/>
      <c r="E3839" s="307" t="n"/>
      <c r="F3839" s="32" t="n"/>
      <c r="G3839" s="33">
        <f>IF(F3839="", "", IF(OR(ISTEXT(H3839),ISTEXT(F3839)),"",H3839/F3839))</f>
        <v/>
      </c>
      <c r="H3839" s="33" t="n"/>
      <c r="I3839" s="33" t="n"/>
      <c r="J3839" s="33">
        <f>IF(I3839="", "", IF(OR(ISTEXT(I3839),ISTEXT($F3839)),"",I3839*$F3839))</f>
        <v/>
      </c>
      <c r="K3839" s="33" t="n"/>
      <c r="L3839" s="33">
        <f>IF(K3839="", "", IF(OR(ISTEXT(K3839),ISTEXT($F3839)),"",K3839*$F3839))</f>
        <v/>
      </c>
      <c r="M3839" s="30">
        <f>IF(OR(H3839="",H3839=0),"",IF(K3839="",IF(J3839="","",IF(OR(ISTEXT(J3839),ISTEXT(H3839)),"",J3839/H3839)),IF(OR(ISTEXT(L3839),ISTEXT(H3839)),"",L3839/H3839)))</f>
        <v/>
      </c>
    </row>
    <row r="3840" ht="13.35" customHeight="1" s="162">
      <c r="B3840" s="307" t="n"/>
      <c r="C3840" s="307" t="n"/>
      <c r="E3840" s="307" t="n"/>
      <c r="F3840" s="32" t="n"/>
      <c r="G3840" s="33">
        <f>IF(F3840="", "", IF(OR(ISTEXT(H3840),ISTEXT(F3840)),"",H3840/F3840))</f>
        <v/>
      </c>
      <c r="H3840" s="33" t="n"/>
      <c r="I3840" s="33" t="n"/>
      <c r="J3840" s="33">
        <f>IF(I3840="", "", IF(OR(ISTEXT(I3840),ISTEXT($F3840)),"",I3840*$F3840))</f>
        <v/>
      </c>
      <c r="K3840" s="33" t="n"/>
      <c r="L3840" s="33">
        <f>IF(K3840="", "", IF(OR(ISTEXT(K3840),ISTEXT($F3840)),"",K3840*$F3840))</f>
        <v/>
      </c>
      <c r="M3840" s="30">
        <f>IF(OR(H3840="",H3840=0),"",IF(K3840="",IF(J3840="","",IF(OR(ISTEXT(J3840),ISTEXT(H3840)),"",J3840/H3840)),IF(OR(ISTEXT(L3840),ISTEXT(H3840)),"",L3840/H3840)))</f>
        <v/>
      </c>
    </row>
    <row r="3841" ht="13.35" customHeight="1" s="162">
      <c r="B3841" s="307" t="n"/>
      <c r="C3841" s="307" t="n"/>
      <c r="E3841" s="307" t="n"/>
      <c r="F3841" s="32" t="n"/>
      <c r="G3841" s="33">
        <f>IF(F3841="", "", IF(OR(ISTEXT(H3841),ISTEXT(F3841)),"",H3841/F3841))</f>
        <v/>
      </c>
      <c r="H3841" s="33" t="n"/>
      <c r="I3841" s="33" t="n"/>
      <c r="J3841" s="33">
        <f>IF(I3841="", "", IF(OR(ISTEXT(I3841),ISTEXT($F3841)),"",I3841*$F3841))</f>
        <v/>
      </c>
      <c r="K3841" s="33" t="n"/>
      <c r="L3841" s="33">
        <f>IF(K3841="", "", IF(OR(ISTEXT(K3841),ISTEXT($F3841)),"",K3841*$F3841))</f>
        <v/>
      </c>
      <c r="M3841" s="30">
        <f>IF(OR(H3841="",H3841=0),"",IF(K3841="",IF(J3841="","",IF(OR(ISTEXT(J3841),ISTEXT(H3841)),"",J3841/H3841)),IF(OR(ISTEXT(L3841),ISTEXT(H3841)),"",L3841/H3841)))</f>
        <v/>
      </c>
    </row>
    <row r="3842" ht="13.35" customHeight="1" s="162">
      <c r="B3842" s="42" t="n"/>
      <c r="C3842" s="231" t="inlineStr">
        <is>
          <t>Subtotal (this page)</t>
        </is>
      </c>
      <c r="D3842" s="159" t="n"/>
      <c r="E3842" s="42" t="n"/>
      <c r="F3842" s="42" t="n"/>
      <c r="G3842" s="43" t="n"/>
      <c r="H3842" s="43">
        <f>IF(SUM(H3804:H3841)=0,"",SUM(H3804:H3841))</f>
        <v/>
      </c>
      <c r="I3842" s="43" t="n"/>
      <c r="J3842" s="43">
        <f>IF(SUM(J3804:J3841)=0,"",SUM(J3804:J3841))</f>
        <v/>
      </c>
      <c r="K3842" s="43" t="n"/>
      <c r="L3842" s="43">
        <f>IF(SUM(L3804:L3841)=0,"",SUM(L3804:L3841))</f>
        <v/>
      </c>
      <c r="M3842" s="35">
        <f>IF(OR(H3842="",H3842=0),"",IF(L3842="",IF(J3842="","",IF(OR(ISTEXT(J3842),ISTEXT(H3842)),"",J3842/H3842)),IF(OR(ISTEXT(L3842),ISTEXT(H3842)),"",L3842/H3842)))</f>
        <v/>
      </c>
    </row>
    <row r="3843" ht="13.35" customHeight="1" s="162">
      <c r="B3843" s="188" t="inlineStr">
        <is>
          <t>Return Air Inlets (cont.)</t>
        </is>
      </c>
      <c r="C3843" s="174" t="n"/>
      <c r="D3843" s="174" t="n"/>
      <c r="E3843" s="174" t="n"/>
      <c r="F3843" s="173" t="n"/>
      <c r="G3843" s="233" t="inlineStr">
        <is>
          <t>Design VEL</t>
        </is>
      </c>
      <c r="H3843" s="194" t="inlineStr">
        <is>
          <t>Design CFM</t>
        </is>
      </c>
      <c r="I3843" s="188" t="inlineStr">
        <is>
          <t>Initial</t>
        </is>
      </c>
      <c r="J3843" s="173" t="n"/>
      <c r="K3843" s="188" t="inlineStr">
        <is>
          <t>Final</t>
        </is>
      </c>
      <c r="L3843" s="173" t="n"/>
      <c r="M3843" s="188" t="inlineStr">
        <is>
          <t>%</t>
        </is>
      </c>
    </row>
    <row r="3844" ht="13.35" customHeight="1" s="162">
      <c r="B3844" s="153" t="inlineStr">
        <is>
          <t>No.</t>
        </is>
      </c>
      <c r="C3844" s="188" t="inlineStr">
        <is>
          <t>Area Served</t>
        </is>
      </c>
      <c r="D3844" s="188" t="inlineStr">
        <is>
          <t>Type</t>
        </is>
      </c>
      <c r="E3844" s="188" t="inlineStr">
        <is>
          <t>Size</t>
        </is>
      </c>
      <c r="F3844" s="188" t="inlineStr">
        <is>
          <t>Ak</t>
        </is>
      </c>
      <c r="G3844" s="440" t="n"/>
      <c r="H3844" s="440" t="n"/>
      <c r="I3844" s="188" t="inlineStr">
        <is>
          <t>VEL</t>
        </is>
      </c>
      <c r="J3844" s="188" t="inlineStr">
        <is>
          <t>CFM</t>
        </is>
      </c>
      <c r="K3844" s="188" t="inlineStr">
        <is>
          <t>VEL</t>
        </is>
      </c>
      <c r="L3844" s="188" t="inlineStr">
        <is>
          <t>CFM</t>
        </is>
      </c>
      <c r="M3844" s="440" t="n"/>
    </row>
    <row r="3845" ht="13.35" customHeight="1" s="162">
      <c r="B3845" s="31" t="n"/>
      <c r="C3845" s="31" t="n"/>
      <c r="E3845" s="31" t="n"/>
      <c r="F3845" s="32" t="n"/>
      <c r="G3845" s="33">
        <f>IF(F3845="", "", IF(OR(ISTEXT(H3845),ISTEXT(F3845)),"",H3845/F3845))</f>
        <v/>
      </c>
      <c r="H3845" s="33" t="n"/>
      <c r="I3845" s="33" t="n"/>
      <c r="J3845" s="33">
        <f>IF(I3845="", "", IF(OR(ISTEXT(I3845),ISTEXT($F3845)),"",I3845*$F3845))</f>
        <v/>
      </c>
      <c r="K3845" s="33" t="n"/>
      <c r="L3845" s="33">
        <f>IF(K3845="", "", IF(OR(ISTEXT(K3845),ISTEXT($F3845)),"",K3845*$F3845))</f>
        <v/>
      </c>
      <c r="M3845" s="30">
        <f>IF(OR(H3845="",H3845=0),"",IF(K3845="",IF(J3845="","",IF(OR(ISTEXT(J3845),ISTEXT(H3845)),"",J3845/H3845)),IF(OR(ISTEXT(L3845),ISTEXT(H3845)),"",L3845/H3845)))</f>
        <v/>
      </c>
    </row>
    <row r="3846" ht="13.35" customHeight="1" s="162">
      <c r="B3846" s="31" t="n"/>
      <c r="C3846" s="31" t="n"/>
      <c r="E3846" s="31" t="n"/>
      <c r="F3846" s="32" t="n"/>
      <c r="G3846" s="33">
        <f>IF(F3846="", "", IF(OR(ISTEXT(H3846),ISTEXT(F3846)),"",H3846/F3846))</f>
        <v/>
      </c>
      <c r="H3846" s="33" t="n"/>
      <c r="I3846" s="33" t="n"/>
      <c r="J3846" s="33">
        <f>IF(I3846="", "", IF(OR(ISTEXT(I3846),ISTEXT($F3846)),"",I3846*$F3846))</f>
        <v/>
      </c>
      <c r="K3846" s="33" t="n"/>
      <c r="L3846" s="33">
        <f>IF(K3846="", "", IF(OR(ISTEXT(K3846),ISTEXT($F3846)),"",K3846*$F3846))</f>
        <v/>
      </c>
      <c r="M3846" s="30">
        <f>IF(OR(H3846="",H3846=0),"",IF(K3846="",IF(J3846="","",IF(OR(ISTEXT(J3846),ISTEXT(H3846)),"",J3846/H3846)),IF(OR(ISTEXT(L3846),ISTEXT(H3846)),"",L3846/H3846)))</f>
        <v/>
      </c>
    </row>
    <row r="3847" ht="13.35" customHeight="1" s="162">
      <c r="B3847" s="31" t="n"/>
      <c r="C3847" s="31" t="n"/>
      <c r="E3847" s="31" t="n"/>
      <c r="F3847" s="32" t="n"/>
      <c r="G3847" s="33">
        <f>IF(F3847="", "", IF(OR(ISTEXT(H3847),ISTEXT(F3847)),"",H3847/F3847))</f>
        <v/>
      </c>
      <c r="H3847" s="33" t="n"/>
      <c r="I3847" s="33" t="n"/>
      <c r="J3847" s="33">
        <f>IF(I3847="", "", IF(OR(ISTEXT(I3847),ISTEXT($F3847)),"",I3847*$F3847))</f>
        <v/>
      </c>
      <c r="K3847" s="33" t="n"/>
      <c r="L3847" s="33">
        <f>IF(K3847="", "", IF(OR(ISTEXT(K3847),ISTEXT($F3847)),"",K3847*$F3847))</f>
        <v/>
      </c>
      <c r="M3847" s="30">
        <f>IF(OR(H3847="",H3847=0),"",IF(K3847="",IF(J3847="","",IF(OR(ISTEXT(J3847),ISTEXT(H3847)),"",J3847/H3847)),IF(OR(ISTEXT(L3847),ISTEXT(H3847)),"",L3847/H3847)))</f>
        <v/>
      </c>
    </row>
    <row r="3848" ht="13.35" customHeight="1" s="162">
      <c r="B3848" s="31" t="n"/>
      <c r="C3848" s="31" t="n"/>
      <c r="E3848" s="31" t="n"/>
      <c r="F3848" s="32" t="n"/>
      <c r="G3848" s="33">
        <f>IF(F3848="", "", IF(OR(ISTEXT(H3848),ISTEXT(F3848)),"",H3848/F3848))</f>
        <v/>
      </c>
      <c r="H3848" s="33" t="n"/>
      <c r="I3848" s="33" t="n"/>
      <c r="J3848" s="33">
        <f>IF(I3848="", "", IF(OR(ISTEXT(I3848),ISTEXT($F3848)),"",I3848*$F3848))</f>
        <v/>
      </c>
      <c r="K3848" s="33" t="n"/>
      <c r="L3848" s="33">
        <f>IF(K3848="", "", IF(OR(ISTEXT(K3848),ISTEXT($F3848)),"",K3848*$F3848))</f>
        <v/>
      </c>
      <c r="M3848" s="30">
        <f>IF(OR(H3848="",H3848=0),"",IF(K3848="",IF(J3848="","",IF(OR(ISTEXT(J3848),ISTEXT(H3848)),"",J3848/H3848)),IF(OR(ISTEXT(L3848),ISTEXT(H3848)),"",L3848/H3848)))</f>
        <v/>
      </c>
    </row>
    <row r="3849" ht="13.35" customHeight="1" s="162">
      <c r="B3849" s="42" t="n"/>
      <c r="C3849" s="231" t="inlineStr">
        <is>
          <t>Subtotal (this page)</t>
        </is>
      </c>
      <c r="D3849" s="159" t="n"/>
      <c r="E3849" s="42" t="n"/>
      <c r="F3849" s="42" t="n"/>
      <c r="G3849" s="43" t="n"/>
      <c r="H3849" s="43">
        <f>IF(SUM(H3845:H3848)=0,"",SUM(H3845:H3848))</f>
        <v/>
      </c>
      <c r="I3849" s="42" t="n"/>
      <c r="J3849" s="43">
        <f>IF(SUM(J3845:J3848)=0,"",SUM(J3845:J3848))</f>
        <v/>
      </c>
      <c r="K3849" s="42" t="n"/>
      <c r="L3849" s="43">
        <f>IF(SUM(L3845:L3848)=0,"",SUM(L3845:L3848))</f>
        <v/>
      </c>
      <c r="M3849" s="35">
        <f>IF(OR(H3849="",H3849=0),"",IF(L3849="",IF(J3849="","",IF(OR(ISTEXT(J3849),ISTEXT(H3849)),"",J3849/H3849)),IF(OR(ISTEXT(L3849),ISTEXT(H3849)),"",L3849/H3849)))</f>
        <v/>
      </c>
    </row>
    <row r="3850" ht="13.35" customHeight="1" s="162">
      <c r="B3850" s="188" t="inlineStr">
        <is>
          <t>Remarks (cont.)</t>
        </is>
      </c>
      <c r="C3850" s="173" t="n"/>
      <c r="D3850" s="154" t="n"/>
      <c r="E3850" s="174" t="n"/>
      <c r="F3850" s="174" t="n"/>
      <c r="G3850" s="174" t="n"/>
      <c r="H3850" s="174" t="n"/>
      <c r="I3850" s="174" t="n"/>
      <c r="J3850" s="174" t="n"/>
      <c r="K3850" s="174" t="n"/>
      <c r="L3850" s="174" t="n"/>
      <c r="M3850" s="173" t="n"/>
    </row>
    <row r="3851" ht="13.35" customHeight="1" s="162">
      <c r="B3851" s="154" t="n"/>
      <c r="C3851" s="174" t="n"/>
      <c r="D3851" s="174" t="n"/>
      <c r="E3851" s="174" t="n"/>
      <c r="F3851" s="174" t="n"/>
      <c r="G3851" s="174" t="n"/>
      <c r="H3851" s="174" t="n"/>
      <c r="I3851" s="174" t="n"/>
      <c r="J3851" s="174" t="n"/>
      <c r="K3851" s="174" t="n"/>
      <c r="L3851" s="174" t="n"/>
      <c r="M3851" s="173" t="n"/>
    </row>
    <row r="3852" ht="13.35" customHeight="1" s="162">
      <c r="B3852" s="200" t="inlineStr">
        <is>
          <t>System</t>
        </is>
      </c>
      <c r="C3852" s="403" t="n"/>
      <c r="D3852" s="209">
        <f>IF('{Equipment Data Entry}'!B44="","",'{Equipment Data Entry}'!B44)</f>
        <v/>
      </c>
      <c r="E3852" s="418" t="n"/>
      <c r="F3852" s="403" t="n"/>
      <c r="G3852" s="200" t="inlineStr">
        <is>
          <t>Service</t>
        </is>
      </c>
      <c r="H3852" s="403" t="n"/>
      <c r="I3852" s="210">
        <f>IF('{Equipment Data Entry}'!C44="","",'{Equipment Data Entry}'!C44)</f>
        <v/>
      </c>
      <c r="J3852" s="418" t="n"/>
      <c r="K3852" s="418" t="n"/>
      <c r="L3852" s="418" t="n"/>
      <c r="M3852" s="403" t="n"/>
    </row>
    <row r="3853" ht="13.35" customHeight="1" s="162">
      <c r="B3853" s="422" t="n"/>
      <c r="C3853" s="423" t="n"/>
      <c r="D3853" s="422" t="n"/>
      <c r="E3853" s="424" t="n"/>
      <c r="F3853" s="423" t="n"/>
      <c r="G3853" s="422" t="n"/>
      <c r="H3853" s="423" t="n"/>
      <c r="I3853" s="422" t="n"/>
      <c r="J3853" s="424" t="n"/>
      <c r="K3853" s="424" t="n"/>
      <c r="L3853" s="424" t="n"/>
      <c r="M3853" s="423" t="n"/>
    </row>
    <row r="3854" ht="13.35" customHeight="1" s="162">
      <c r="B3854" s="425" t="inlineStr">
        <is>
          <t>Drive Type:</t>
        </is>
      </c>
      <c r="D3854" s="426" t="n"/>
      <c r="E3854" s="425" t="inlineStr">
        <is>
          <t>Rotation – Design:</t>
        </is>
      </c>
      <c r="G3854" s="426" t="n"/>
      <c r="I3854" s="425" t="inlineStr">
        <is>
          <t>Actual:</t>
        </is>
      </c>
      <c r="J3854" s="426" t="n"/>
    </row>
    <row r="3855" ht="13.35" customHeight="1" s="162">
      <c r="B3855" s="200" t="inlineStr">
        <is>
          <t>Unit Data</t>
        </is>
      </c>
      <c r="C3855" s="400" t="n"/>
      <c r="D3855" s="400" t="n"/>
      <c r="E3855" s="400" t="n"/>
      <c r="F3855" s="400" t="n"/>
      <c r="G3855" s="401" t="n"/>
      <c r="I3855" s="200" t="inlineStr">
        <is>
          <t>Design and Performance Data</t>
        </is>
      </c>
      <c r="J3855" s="400" t="n"/>
      <c r="K3855" s="400" t="n"/>
      <c r="L3855" s="401" t="n"/>
      <c r="M3855" s="283" t="n"/>
    </row>
    <row r="3856" ht="13.35" customHeight="1" s="162">
      <c r="B3856" s="199" t="inlineStr">
        <is>
          <t>Manufacturer</t>
        </is>
      </c>
      <c r="C3856" s="401" t="n"/>
      <c r="D3856" s="204">
        <f>IF('{Equipment Data Entry}'!E44="","",'{Equipment Data Entry}'!E44)</f>
        <v/>
      </c>
      <c r="E3856" s="400" t="n"/>
      <c r="F3856" s="400" t="n"/>
      <c r="G3856" s="401" t="n"/>
      <c r="I3856" s="199" t="inlineStr">
        <is>
          <t>Design Criteria</t>
        </is>
      </c>
      <c r="J3856" s="401" t="n"/>
      <c r="K3856" s="199" t="inlineStr">
        <is>
          <t>Design</t>
        </is>
      </c>
      <c r="L3856" s="199" t="inlineStr">
        <is>
          <t>Actual</t>
        </is>
      </c>
    </row>
    <row r="3857" ht="13.35" customHeight="1" s="162">
      <c r="B3857" s="199" t="inlineStr">
        <is>
          <t>Model Number</t>
        </is>
      </c>
      <c r="C3857" s="401" t="n"/>
      <c r="D3857" s="204">
        <f>IF('{Equipment Data Entry}'!F44="","",'{Equipment Data Entry}'!F44)</f>
        <v/>
      </c>
      <c r="E3857" s="400" t="n"/>
      <c r="F3857" s="400" t="n"/>
      <c r="G3857" s="401" t="n"/>
      <c r="I3857" s="199" t="inlineStr">
        <is>
          <t>Total Airflow</t>
        </is>
      </c>
      <c r="J3857" s="401" t="n"/>
      <c r="K3857" s="24">
        <f>H3891</f>
        <v/>
      </c>
      <c r="L3857" s="24">
        <f>L3891</f>
        <v/>
      </c>
      <c r="M3857" s="22">
        <f>IF(OR(L3857="",K3857="",K3857=0),"",IF(OR(ISTEXT(L3857),ISTEXT(K3857)),"",L3857/K3857))</f>
        <v/>
      </c>
    </row>
    <row r="3858" ht="13.35" customHeight="1" s="162">
      <c r="B3858" s="199" t="inlineStr">
        <is>
          <t>Serial Number</t>
        </is>
      </c>
      <c r="C3858" s="401" t="n"/>
      <c r="D3858" s="204" t="n"/>
      <c r="E3858" s="400" t="n"/>
      <c r="F3858" s="400" t="n"/>
      <c r="G3858" s="401" t="n"/>
      <c r="I3858" s="199" t="inlineStr">
        <is>
          <t>Outside Airflow</t>
        </is>
      </c>
      <c r="J3858" s="401" t="n"/>
      <c r="K3858" s="24">
        <f>IF(N(H3899)=0,"",H3899)</f>
        <v/>
      </c>
      <c r="L3858" s="24">
        <f>L3899</f>
        <v/>
      </c>
      <c r="M3858" s="22">
        <f>IF(OR(L3858="",K3858="",K3858=0),"",IF(OR(ISTEXT(L3858),ISTEXT(K3858)),"",L3858/K3858))</f>
        <v/>
      </c>
    </row>
    <row r="3859" ht="13.35" customHeight="1" s="162">
      <c r="B3859" s="199" t="inlineStr">
        <is>
          <t>Area Served</t>
        </is>
      </c>
      <c r="C3859" s="401" t="n"/>
      <c r="D3859" s="204">
        <f>I3852</f>
        <v/>
      </c>
      <c r="E3859" s="400" t="n"/>
      <c r="F3859" s="400" t="n"/>
      <c r="G3859" s="401" t="n"/>
      <c r="I3859" s="199" t="inlineStr">
        <is>
          <t>Return Airflow</t>
        </is>
      </c>
      <c r="J3859" s="401" t="n"/>
      <c r="K3859" s="24">
        <f>IF(K3857="","",IF(ISTEXT(K3857),"",K3857-N(K3858)))</f>
        <v/>
      </c>
      <c r="L3859" s="24">
        <f>IF(L3857="","",IF(ISTEXT(L3857),"",L3857-N(L3858)))</f>
        <v/>
      </c>
    </row>
    <row r="3860" ht="13.35" customHeight="1" s="162">
      <c r="B3860" s="199" t="inlineStr">
        <is>
          <t>Location</t>
        </is>
      </c>
      <c r="C3860" s="401" t="n"/>
      <c r="D3860" s="204">
        <f>IF('{Equipment Data Entry}'!D44="","",'{Equipment Data Entry}'!D44)</f>
        <v/>
      </c>
      <c r="E3860" s="400" t="n"/>
      <c r="F3860" s="400" t="n"/>
      <c r="G3860" s="401" t="n"/>
      <c r="I3860" s="199" t="inlineStr">
        <is>
          <t>Unit ESP</t>
        </is>
      </c>
      <c r="J3860" s="401" t="n"/>
      <c r="K3860" s="71">
        <f>IF('{Equipment Data Entry}'!H44="","",'{Equipment Data Entry}'!H44)</f>
        <v/>
      </c>
      <c r="L3860" s="29">
        <f>I3877</f>
        <v/>
      </c>
    </row>
    <row r="3861" ht="13.35" customHeight="1" s="162">
      <c r="I3861" s="199" t="inlineStr">
        <is>
          <t>Fan RPMs</t>
        </is>
      </c>
      <c r="J3861" s="401" t="n"/>
      <c r="K3861" s="24">
        <f>IF('{Equipment Data Entry}'!I44="","",'{Equipment Data Entry}'!I44)</f>
        <v/>
      </c>
      <c r="L3861" s="24">
        <f>IF(L3870="","",L3870)</f>
        <v/>
      </c>
    </row>
    <row r="3862" ht="13.35" customHeight="1" s="162">
      <c r="B3862" s="200" t="inlineStr">
        <is>
          <t>Motor Data</t>
        </is>
      </c>
      <c r="C3862" s="400" t="n"/>
      <c r="D3862" s="400" t="n"/>
      <c r="E3862" s="400" t="n"/>
      <c r="F3862" s="400" t="n"/>
      <c r="G3862" s="401" t="n"/>
      <c r="I3862" s="199" t="inlineStr">
        <is>
          <t>Filter Type/Size/Qty</t>
        </is>
      </c>
      <c r="J3862" s="400" t="n"/>
      <c r="K3862" s="401" t="n"/>
      <c r="L3862" s="24" t="n"/>
      <c r="M3862" s="401" t="n"/>
    </row>
    <row r="3863" ht="13.35" customHeight="1" s="162">
      <c r="B3863" s="199" t="inlineStr">
        <is>
          <t>Manufacturer</t>
        </is>
      </c>
      <c r="C3863" s="401" t="n"/>
      <c r="D3863" s="203" t="n"/>
      <c r="E3863" s="400" t="n"/>
      <c r="F3863" s="400" t="n"/>
      <c r="G3863" s="401" t="n"/>
      <c r="I3863" s="200" t="inlineStr">
        <is>
          <t>Drive Data</t>
        </is>
      </c>
      <c r="J3863" s="400" t="n"/>
      <c r="K3863" s="400" t="n"/>
      <c r="L3863" s="401" t="n"/>
    </row>
    <row r="3864" ht="13.35" customHeight="1" s="162">
      <c r="B3864" s="199" t="inlineStr">
        <is>
          <t>Horsepower</t>
        </is>
      </c>
      <c r="C3864" s="401" t="n"/>
      <c r="D3864" s="28">
        <f>IF('{Equipment Data Entry}'!G44="","",'{Equipment Data Entry}'!G44)</f>
        <v/>
      </c>
      <c r="E3864" s="21" t="inlineStr">
        <is>
          <t>RPM</t>
        </is>
      </c>
      <c r="F3864" s="24" t="n"/>
      <c r="G3864" s="199" t="inlineStr">
        <is>
          <t>SF</t>
        </is>
      </c>
      <c r="I3864" s="199" t="inlineStr">
        <is>
          <t>Motor sheave</t>
        </is>
      </c>
      <c r="J3864" s="400" t="n"/>
      <c r="K3864" s="24">
        <f>IF('{Equipment Data Entry}'!J44="","",'{Equipment Data Entry}'!J44)</f>
        <v/>
      </c>
      <c r="L3864" s="21" t="inlineStr">
        <is>
          <t>Bore</t>
        </is>
      </c>
      <c r="M3864" s="208"/>
    </row>
    <row r="3865" ht="13.35" customHeight="1" s="162">
      <c r="B3865" s="198">
        <f>IF('{Equipment Data Entry}'!N44="","",'{Equipment Data Entry}'!N44)</f>
        <v/>
      </c>
      <c r="C3865" s="198">
        <f>IF('{Equipment Data Entry}'!O44="","",'{Equipment Data Entry}'!O44)</f>
        <v/>
      </c>
      <c r="D3865" s="21" t="inlineStr">
        <is>
          <t>FLA</t>
        </is>
      </c>
      <c r="E3865" s="25" t="n"/>
      <c r="F3865" s="21" t="inlineStr">
        <is>
          <t>Frame</t>
        </is>
      </c>
      <c r="G3865" s="208" t="n"/>
      <c r="I3865" s="199" t="inlineStr">
        <is>
          <t>Fan pulley</t>
        </is>
      </c>
      <c r="J3865" s="400" t="n"/>
      <c r="K3865" s="24">
        <f>IF('{Equipment Data Entry}'!K44="","",'{Equipment Data Entry}'!K44)</f>
        <v/>
      </c>
      <c r="L3865" s="21" t="inlineStr">
        <is>
          <t>Bore</t>
        </is>
      </c>
      <c r="M3865" s="208"/>
    </row>
    <row r="3866" ht="13.35" customHeight="1" s="162">
      <c r="B3866" s="199" t="inlineStr">
        <is>
          <t>Corrected FLA</t>
        </is>
      </c>
      <c r="C3866" s="401" t="n"/>
      <c r="D3866" s="27">
        <f>IF(OR(E3867="",E3865="",B3865=""),"",IF(OR(ISTEXT(B3865),COUNT(E3867:G3867)=0,ISTEXT(E3865)),"",B3865/AVERAGE(E3867:G3867)*E3865))</f>
        <v/>
      </c>
      <c r="E3866" s="199" t="inlineStr">
        <is>
          <t>Estimated BHP</t>
        </is>
      </c>
      <c r="F3866" s="401" t="n"/>
      <c r="G3866" s="27">
        <f>IF(OR(COUNT(E3868:G3868)=0,IF(N(E3869)&gt;0,E3869,N(D3864))=0,IF(N(D3866)&gt;0,D3866,N(E3865))=0),"",IF(N(E3869)&gt;0,E3869,N(D3864))*AVERAGE(E3868:G3868)/IF(N(D3866)&gt;0,D3866,N(E3865)))</f>
        <v/>
      </c>
      <c r="I3866" s="199" t="inlineStr">
        <is>
          <t>Belt(s)</t>
        </is>
      </c>
      <c r="J3866" s="208">
        <f>IF('{Equipment Data Entry}'!L44="","",'{Equipment Data Entry}'!L44)</f>
        <v/>
      </c>
      <c r="K3866" s="199" t="inlineStr">
        <is>
          <t>C to C</t>
        </is>
      </c>
      <c r="L3866" s="64">
        <f>IF('{Equipment Data Entry}'!M44="","",'{Equipment Data Entry}'!M44)</f>
        <v/>
      </c>
    </row>
    <row r="3867" ht="13.35" customHeight="1" s="162">
      <c r="B3867" s="199" t="inlineStr">
        <is>
          <t>Measured Voltage</t>
        </is>
      </c>
      <c r="C3867" s="400" t="n"/>
      <c r="D3867" s="401" t="n"/>
      <c r="E3867" s="24" t="n"/>
      <c r="F3867" s="24" t="n"/>
      <c r="G3867" s="24" t="n"/>
      <c r="I3867" s="199" t="inlineStr">
        <is>
          <t>Final Settings</t>
        </is>
      </c>
      <c r="J3867" s="400" t="n"/>
      <c r="K3867" s="401" t="n"/>
      <c r="L3867" s="24" t="n"/>
      <c r="M3867" s="401" t="n"/>
    </row>
    <row r="3868" ht="13.35" customHeight="1" s="162">
      <c r="B3868" s="199" t="inlineStr">
        <is>
          <t>Measured Amperage</t>
        </is>
      </c>
      <c r="C3868" s="400" t="n"/>
      <c r="D3868" s="401" t="n"/>
      <c r="E3868" s="25" t="n"/>
      <c r="F3868" s="25" t="n"/>
      <c r="G3868" s="25" t="n"/>
      <c r="I3868" s="205" t="inlineStr">
        <is>
          <t>RPM Data</t>
        </is>
      </c>
      <c r="J3868" s="401" t="n"/>
      <c r="K3868" s="205" t="inlineStr">
        <is>
          <t>Initial</t>
        </is>
      </c>
      <c r="L3868" s="205" t="inlineStr">
        <is>
          <t>Final</t>
        </is>
      </c>
    </row>
    <row r="3869" ht="13.35" customHeight="1" s="162">
      <c r="B3869" s="199" t="inlineStr">
        <is>
          <t>Motor HP (nameplate)</t>
        </is>
      </c>
      <c r="C3869" s="400"/>
      <c r="D3869" s="401"/>
      <c r="E3869" s="24"/>
      <c r="F3869" s="24"/>
      <c r="G3869" s="24"/>
      <c r="I3869" s="199" t="inlineStr">
        <is>
          <t>Motor RPM</t>
        </is>
      </c>
      <c r="J3869" s="401" t="n"/>
      <c r="K3869" s="24" t="n"/>
      <c r="L3869" s="24" t="n"/>
    </row>
    <row r="3870" ht="13.35" customHeight="1" s="162">
      <c r="B3870" s="200" t="inlineStr">
        <is>
          <t>Static Pressure Profile (in. w.g.)</t>
        </is>
      </c>
      <c r="C3870" s="400" t="n"/>
      <c r="D3870" s="400" t="n"/>
      <c r="E3870" s="400" t="n"/>
      <c r="F3870" s="400" t="n"/>
      <c r="G3870" s="401" t="n"/>
      <c r="I3870" s="199" t="inlineStr">
        <is>
          <t>Fan RPM</t>
        </is>
      </c>
      <c r="J3870" s="401" t="n"/>
      <c r="K3870" s="24" t="n"/>
      <c r="L3870" s="24" t="n"/>
    </row>
    <row r="3871" ht="13.35" customHeight="1" s="162">
      <c r="B3871" s="490">
        <f>IFERROR(INDEX('{Dropdowns}'!$AI$2:$AO$7,MATCH($D$3874,'{Dropdowns}'!$AH$2:$AH$7,0),1),"")</f>
        <v/>
      </c>
      <c r="C3871" s="490">
        <f>IFERROR(INDEX('{Dropdowns}'!$AI$2:$AO$7,MATCH($D$3874,'{Dropdowns}'!$AH$2:$AH$7,0),2),"")</f>
        <v/>
      </c>
      <c r="D3871" s="490">
        <f>IFERROR(INDEX('{Dropdowns}'!$AI$2:$AO$7,MATCH($D$3874,'{Dropdowns}'!$AH$2:$AH$7,0),3),"")</f>
        <v/>
      </c>
      <c r="E3871" s="490">
        <f>IFERROR(INDEX('{Dropdowns}'!$AI$2:$AO$7,MATCH($D$3874,'{Dropdowns}'!$AH$2:$AH$7,0),4),"")</f>
        <v/>
      </c>
      <c r="F3871" s="490">
        <f>IFERROR(INDEX('{Dropdowns}'!$AI$2:$AO$7,MATCH($D$3874,'{Dropdowns}'!$AH$2:$AH$7,0),5),"")</f>
        <v/>
      </c>
      <c r="G3871" s="490">
        <f>IFERROR(INDEX('{Dropdowns}'!$AI$2:$AO$7,MATCH($D$3874,'{Dropdowns}'!$AH$2:$AH$7,0),6),"")</f>
        <v/>
      </c>
      <c r="H3871" s="490">
        <f>IFERROR(INDEX('{Dropdowns}'!$AI$2:$AO$7,MATCH($D$3874,'{Dropdowns}'!$AH$2:$AH$7,0),7),"")</f>
        <v/>
      </c>
      <c r="I3871" s="199" t="inlineStr">
        <is>
          <t>VSD Frequency</t>
        </is>
      </c>
      <c r="J3871" s="401" t="n"/>
      <c r="K3871" s="66" t="n"/>
      <c r="L3871" s="66" t="n"/>
    </row>
    <row r="3872" ht="13.35" customHeight="1" s="162">
      <c r="B3872" s="492"/>
      <c r="C3872" s="492"/>
      <c r="D3872" s="492"/>
      <c r="E3872" s="492"/>
      <c r="F3872" s="492"/>
      <c r="G3872" s="492"/>
      <c r="H3872" s="492"/>
      <c r="I3872" s="199" t="inlineStr">
        <is>
          <t>OA Damper Position</t>
        </is>
      </c>
      <c r="J3872" s="400" t="n"/>
      <c r="K3872" s="401" t="n"/>
      <c r="L3872" s="56" t="n"/>
      <c r="Q3872">
        <f>IF(B3872="","",B3872)</f>
        <v/>
      </c>
      <c r="R3872">
        <f>IF(C3871="—",Q3872,IF(C3872="","",C3872))</f>
        <v/>
      </c>
      <c r="S3872">
        <f>IF(D3871="—",R3872,IF(D3872="","",D3872))</f>
        <v/>
      </c>
      <c r="T3872">
        <f>IF(E3871="—",S3872,IF(E3872="","",E3872))</f>
        <v/>
      </c>
      <c r="U3872">
        <f>IF(F3871="—",T3872,IF(F3872="","",F3872))</f>
        <v/>
      </c>
      <c r="V3872">
        <f>IF(G3871="—",U3872,IF(G3872="","",G3872))</f>
        <v/>
      </c>
      <c r="W3872">
        <f>IFERROR(MATCH("Fan",$C$3871:$H$3871,0),"")</f>
        <v/>
      </c>
      <c r="X3872">
        <f>IF(W3872="","",INDEX(P3874:U3874,W3872))</f>
        <v/>
      </c>
      <c r="Y3872">
        <f>IF(W3872="","",INDEX(Q3873:V3873,W3872))</f>
        <v/>
      </c>
    </row>
    <row r="3873" ht="13.35" customHeight="1" s="162">
      <c r="B3873" s="491" t="inlineStr">
        <is>
          <t>Δ</t>
        </is>
      </c>
      <c r="C3873" s="498">
        <f>IF(OR(C3871="—",C3872="",Q3872=""),"",IF(OR(ISTEXT(C3872),ISTEXT(Q3872)),"","Δ "&amp;TEXT(C3872-Q3872,"0.00")))</f>
        <v/>
      </c>
      <c r="D3873" s="498">
        <f>IF(OR(D3871="—",D3872="",R3872=""),"",IF(OR(ISTEXT(D3872),ISTEXT(R3872)),"","Δ "&amp;TEXT(D3872-R3872,"0.00")))</f>
        <v/>
      </c>
      <c r="E3873" s="498">
        <f>IF(OR(E3871="—",E3872="",S3872=""),"",IF(OR(ISTEXT(E3872),ISTEXT(S3872)),"","Δ "&amp;TEXT(E3872-S3872,"0.00")))</f>
        <v/>
      </c>
      <c r="F3873" s="498">
        <f>IF(OR(F3871="—",F3872="",T3872=""),"",IF(OR(ISTEXT(F3872),ISTEXT(T3872)),"","Δ "&amp;TEXT(F3872-T3872,"0.00")))</f>
        <v/>
      </c>
      <c r="G3873" s="498">
        <f>IF(OR(G3871="—",G3872="",U3872=""),"",IF(OR(ISTEXT(G3872),ISTEXT(U3872)),"","Δ "&amp;TEXT(G3872-U3872,"0.00")))</f>
        <v/>
      </c>
      <c r="H3873" s="498">
        <f>IF(OR(H3871="—",H3872="",V3872=""),"",IF(OR(ISTEXT(H3872),ISTEXT(V3872)),"","Δ "&amp;TEXT(H3872-V3872,"0.00")))</f>
        <v/>
      </c>
      <c r="Q3873">
        <f>IF(OR(C3872="",ISTEXT(C3872)),R3873,C3872)</f>
        <v/>
      </c>
      <c r="R3873">
        <f>IF(OR(D3872="",ISTEXT(D3872)),S3873,D3872)</f>
        <v/>
      </c>
      <c r="S3873">
        <f>IF(OR(E3872="",ISTEXT(E3872)),T3873,E3872)</f>
        <v/>
      </c>
      <c r="T3873">
        <f>IF(OR(F3872="",ISTEXT(F3872)),U3873,F3872)</f>
        <v/>
      </c>
      <c r="U3873">
        <f>IF(OR(G3872="",ISTEXT(G3872)),V3873,G3872)</f>
        <v/>
      </c>
      <c r="V3873">
        <f>IF(OR(H3872="",ISTEXT(H3872)),"",H3872)</f>
        <v/>
      </c>
    </row>
    <row r="3874" ht="13.35" customHeight="1" s="162">
      <c r="B3874" s="425" t="inlineStr">
        <is>
          <t>Unit type:</t>
        </is>
      </c>
      <c r="D3874" s="522" t="inlineStr">
        <is>
          <t>RTU</t>
        </is>
      </c>
      <c r="E3874" s="414" t="n"/>
      <c r="F3874" s="494" t="inlineStr">
        <is>
          <t>Airflow left to right. Δ = this reading minus the one before it; in. w.g.</t>
        </is>
      </c>
      <c r="P3874">
        <f>IF(B3872="","",B3872)</f>
        <v/>
      </c>
      <c r="Q3874">
        <f>IF(C3872="",P3874,C3872)</f>
        <v/>
      </c>
      <c r="R3874">
        <f>IF(D3872="",Q3874,D3872)</f>
        <v/>
      </c>
      <c r="S3874">
        <f>IF(E3872="",R3874,E3872)</f>
        <v/>
      </c>
      <c r="T3874">
        <f>IF(F3872="",S3874,F3872)</f>
        <v/>
      </c>
      <c r="U3874">
        <f>IF(G3872="",T3874,G3872)</f>
        <v/>
      </c>
      <c r="V3874">
        <f>IF(H3872="",U3874,H3872)</f>
        <v/>
      </c>
    </row>
    <row r="3875" ht="13.35" customHeight="1" s="162">
      <c r="B3875" s="500" t="inlineStr">
        <is>
          <t>Fan inlet</t>
        </is>
      </c>
      <c r="D3875" s="501">
        <f>IF(X3872="","",X3872)</f>
        <v/>
      </c>
      <c r="F3875" s="500" t="inlineStr">
        <is>
          <t>Discharge</t>
        </is>
      </c>
      <c r="I3875" s="501">
        <f>IF(V3874="","",V3874)</f>
        <v/>
      </c>
    </row>
    <row r="3876" ht="13.35" customHeight="1" s="162"/>
    <row r="3877" ht="13.35" customHeight="1" s="162">
      <c r="B3877" s="500" t="inlineStr">
        <is>
          <t>Fan TSP</t>
        </is>
      </c>
      <c r="E3877" s="501">
        <f>IF(OR(X3872="",Y3872=""),"",IF(OR(ISTEXT(X3872),ISTEXT(Y3872)),"",Y3872-X3872))</f>
        <v/>
      </c>
      <c r="F3877" s="500" t="inlineStr">
        <is>
          <t>ESP</t>
        </is>
      </c>
      <c r="I3877" s="501">
        <f>IF(OR(B3872="",V3874=""),"",IF(OR(ISTEXT(B3872),ISTEXT(V3874)),"",V3874-B3872))</f>
        <v/>
      </c>
      <c r="J3877" s="500" t="inlineStr">
        <is>
          <t>Unit ΔP (inlet → fan)</t>
        </is>
      </c>
      <c r="M3877" s="501">
        <f>IF(OR(B3872="",X3872=""),"",IF(OR(ISTEXT(B3872),ISTEXT(X3872)),"",X3872-B3872))</f>
        <v/>
      </c>
    </row>
    <row r="3878" ht="13.35" customHeight="1" s="162">
      <c r="B3878" s="437" t="inlineStr">
        <is>
          <t>Instrument:</t>
        </is>
      </c>
      <c r="C3878" s="13" t="n"/>
      <c r="D3878" s="502" t="n"/>
      <c r="E3878" s="503" t="n"/>
      <c r="F3878" s="503" t="n"/>
      <c r="G3878" s="437" t="inlineStr">
        <is>
          <t>Ak basis / notes:</t>
        </is>
      </c>
      <c r="H3878" s="13" t="n"/>
      <c r="I3878" s="504" t="n"/>
      <c r="J3878" s="503" t="n"/>
      <c r="K3878" s="503" t="n"/>
      <c r="L3878" s="503" t="n"/>
      <c r="M3878" s="503" t="n"/>
    </row>
    <row r="3879" ht="13.35" customHeight="1" s="162">
      <c r="B3879" s="188" t="inlineStr">
        <is>
          <t>Supply Air Diffuser / Outlet Airflow</t>
        </is>
      </c>
      <c r="C3879" s="174" t="n"/>
      <c r="D3879" s="174" t="n"/>
      <c r="E3879" s="174" t="n"/>
      <c r="F3879" s="173" t="n"/>
      <c r="G3879" s="233" t="inlineStr">
        <is>
          <t>Design VEL</t>
        </is>
      </c>
      <c r="H3879" s="194" t="inlineStr">
        <is>
          <t>Design CFM</t>
        </is>
      </c>
      <c r="I3879" s="188" t="inlineStr">
        <is>
          <t>Initial</t>
        </is>
      </c>
      <c r="J3879" s="173" t="n"/>
      <c r="K3879" s="188" t="inlineStr">
        <is>
          <t>Final</t>
        </is>
      </c>
      <c r="L3879" s="173" t="n"/>
      <c r="M3879" s="188" t="inlineStr">
        <is>
          <t>%</t>
        </is>
      </c>
    </row>
    <row r="3880" ht="13.35" customHeight="1" s="162">
      <c r="B3880" s="153" t="inlineStr">
        <is>
          <t>No.</t>
        </is>
      </c>
      <c r="C3880" s="188" t="inlineStr">
        <is>
          <t>Area Served</t>
        </is>
      </c>
      <c r="D3880" s="188" t="inlineStr">
        <is>
          <t>Type</t>
        </is>
      </c>
      <c r="E3880" s="188" t="inlineStr">
        <is>
          <t>Size</t>
        </is>
      </c>
      <c r="F3880" s="188" t="inlineStr">
        <is>
          <t>Ak</t>
        </is>
      </c>
      <c r="G3880" s="440" t="n"/>
      <c r="H3880" s="440" t="n"/>
      <c r="I3880" s="188" t="inlineStr">
        <is>
          <t>VEL</t>
        </is>
      </c>
      <c r="J3880" s="188" t="inlineStr">
        <is>
          <t>CFM</t>
        </is>
      </c>
      <c r="K3880" s="188" t="inlineStr">
        <is>
          <t>VEL</t>
        </is>
      </c>
      <c r="L3880" s="188" t="inlineStr">
        <is>
          <t>CFM</t>
        </is>
      </c>
      <c r="M3880" s="440" t="n"/>
    </row>
    <row r="3881" ht="13.35" customHeight="1" s="162">
      <c r="B3881" s="307" t="n"/>
      <c r="C3881" s="307" t="n"/>
      <c r="E3881" s="307" t="n"/>
      <c r="F3881" s="32" t="n"/>
      <c r="G3881" s="33">
        <f>IF(F3881="", "", IF(OR(ISTEXT(H3881),ISTEXT(F3881)),"",H3881/F3881))</f>
        <v/>
      </c>
      <c r="H3881" s="33" t="n"/>
      <c r="I3881" s="33" t="n"/>
      <c r="J3881" s="33">
        <f>IF(I3881="", "", IF(OR(ISTEXT(I3881),ISTEXT($F3881)),"",I3881*$F3881))</f>
        <v/>
      </c>
      <c r="K3881" s="33" t="n"/>
      <c r="L3881" s="33">
        <f>IF(K3881="", "", IF(OR(ISTEXT(K3881),ISTEXT($F3881)),"",K3881*$F3881))</f>
        <v/>
      </c>
      <c r="M3881" s="30">
        <f>IF(OR(H3881="",H3881=0),"",IF(K3881="",IF(J3881="","",IF(OR(ISTEXT(J3881),ISTEXT(H3881)),"",J3881/H3881)),IF(OR(ISTEXT(L3881),ISTEXT(H3881)),"",L3881/H3881)))</f>
        <v/>
      </c>
    </row>
    <row r="3882" ht="13.35" customHeight="1" s="162">
      <c r="B3882" s="307" t="n"/>
      <c r="C3882" s="307" t="n"/>
      <c r="E3882" s="307" t="n"/>
      <c r="F3882" s="32" t="n"/>
      <c r="G3882" s="33">
        <f>IF(F3882="", "", IF(OR(ISTEXT(H3882),ISTEXT(F3882)),"",H3882/F3882))</f>
        <v/>
      </c>
      <c r="H3882" s="33" t="n"/>
      <c r="I3882" s="33" t="n"/>
      <c r="J3882" s="33">
        <f>IF(I3882="", "", IF(OR(ISTEXT(I3882),ISTEXT($F3882)),"",I3882*$F3882))</f>
        <v/>
      </c>
      <c r="K3882" s="33" t="n"/>
      <c r="L3882" s="33">
        <f>IF(K3882="", "", IF(OR(ISTEXT(K3882),ISTEXT($F3882)),"",K3882*$F3882))</f>
        <v/>
      </c>
      <c r="M3882" s="30">
        <f>IF(OR(H3882="",H3882=0),"",IF(K3882="",IF(J3882="","",IF(OR(ISTEXT(J3882),ISTEXT(H3882)),"",J3882/H3882)),IF(OR(ISTEXT(L3882),ISTEXT(H3882)),"",L3882/H3882)))</f>
        <v/>
      </c>
    </row>
    <row r="3883" ht="13.35" customHeight="1" s="162">
      <c r="B3883" s="307" t="n"/>
      <c r="C3883" s="307" t="n"/>
      <c r="E3883" s="307" t="n"/>
      <c r="F3883" s="32" t="n"/>
      <c r="G3883" s="33">
        <f>IF(F3883="", "", IF(OR(ISTEXT(H3883),ISTEXT(F3883)),"",H3883/F3883))</f>
        <v/>
      </c>
      <c r="H3883" s="33" t="n"/>
      <c r="I3883" s="33" t="n"/>
      <c r="J3883" s="33">
        <f>IF(I3883="", "", IF(OR(ISTEXT(I3883),ISTEXT($F3883)),"",I3883*$F3883))</f>
        <v/>
      </c>
      <c r="K3883" s="33" t="n"/>
      <c r="L3883" s="33">
        <f>IF(K3883="", "", IF(OR(ISTEXT(K3883),ISTEXT($F3883)),"",K3883*$F3883))</f>
        <v/>
      </c>
      <c r="M3883" s="30">
        <f>IF(OR(H3883="",H3883=0),"",IF(K3883="",IF(J3883="","",IF(OR(ISTEXT(J3883),ISTEXT(H3883)),"",J3883/H3883)),IF(OR(ISTEXT(L3883),ISTEXT(H3883)),"",L3883/H3883)))</f>
        <v/>
      </c>
    </row>
    <row r="3884" ht="13.35" customHeight="1" s="162">
      <c r="B3884" s="307" t="n"/>
      <c r="C3884" s="307" t="n"/>
      <c r="E3884" s="307" t="n"/>
      <c r="F3884" s="32" t="n"/>
      <c r="G3884" s="33">
        <f>IF(F3884="", "", IF(OR(ISTEXT(H3884),ISTEXT(F3884)),"",H3884/F3884))</f>
        <v/>
      </c>
      <c r="H3884" s="33" t="n"/>
      <c r="I3884" s="33" t="n"/>
      <c r="J3884" s="33">
        <f>IF(I3884="", "", IF(OR(ISTEXT(I3884),ISTEXT($F3884)),"",I3884*$F3884))</f>
        <v/>
      </c>
      <c r="K3884" s="33" t="n"/>
      <c r="L3884" s="33">
        <f>IF(K3884="", "", IF(OR(ISTEXT(K3884),ISTEXT($F3884)),"",K3884*$F3884))</f>
        <v/>
      </c>
      <c r="M3884" s="30">
        <f>IF(OR(H3884="",H3884=0),"",IF(K3884="",IF(J3884="","",IF(OR(ISTEXT(J3884),ISTEXT(H3884)),"",J3884/H3884)),IF(OR(ISTEXT(L3884),ISTEXT(H3884)),"",L3884/H3884)))</f>
        <v/>
      </c>
    </row>
    <row r="3885" ht="13.35" customHeight="1" s="162">
      <c r="B3885" s="307" t="n"/>
      <c r="C3885" s="307" t="n"/>
      <c r="E3885" s="307" t="n"/>
      <c r="F3885" s="32" t="n"/>
      <c r="G3885" s="33">
        <f>IF(F3885="", "", IF(OR(ISTEXT(H3885),ISTEXT(F3885)),"",H3885/F3885))</f>
        <v/>
      </c>
      <c r="H3885" s="33" t="n"/>
      <c r="I3885" s="33" t="n"/>
      <c r="J3885" s="33">
        <f>IF(I3885="", "", IF(OR(ISTEXT(I3885),ISTEXT($F3885)),"",I3885*$F3885))</f>
        <v/>
      </c>
      <c r="K3885" s="33" t="n"/>
      <c r="L3885" s="33">
        <f>IF(K3885="", "", IF(OR(ISTEXT(K3885),ISTEXT($F3885)),"",K3885*$F3885))</f>
        <v/>
      </c>
      <c r="M3885" s="30">
        <f>IF(OR(H3885="",H3885=0),"",IF(K3885="",IF(J3885="","",IF(OR(ISTEXT(J3885),ISTEXT(H3885)),"",J3885/H3885)),IF(OR(ISTEXT(L3885),ISTEXT(H3885)),"",L3885/H3885)))</f>
        <v/>
      </c>
    </row>
    <row r="3886" ht="13.35" customHeight="1" s="162">
      <c r="B3886" s="307" t="n"/>
      <c r="C3886" s="307" t="n"/>
      <c r="E3886" s="307" t="n"/>
      <c r="F3886" s="32" t="n"/>
      <c r="G3886" s="33">
        <f>IF(F3886="", "", IF(OR(ISTEXT(H3886),ISTEXT(F3886)),"",H3886/F3886))</f>
        <v/>
      </c>
      <c r="H3886" s="33" t="n"/>
      <c r="I3886" s="33" t="n"/>
      <c r="J3886" s="33">
        <f>IF(I3886="", "", IF(OR(ISTEXT(I3886),ISTEXT($F3886)),"",I3886*$F3886))</f>
        <v/>
      </c>
      <c r="K3886" s="33" t="n"/>
      <c r="L3886" s="33">
        <f>IF(K3886="", "", IF(OR(ISTEXT(K3886),ISTEXT($F3886)),"",K3886*$F3886))</f>
        <v/>
      </c>
      <c r="M3886" s="30">
        <f>IF(OR(H3886="",H3886=0),"",IF(K3886="",IF(J3886="","",IF(OR(ISTEXT(J3886),ISTEXT(H3886)),"",J3886/H3886)),IF(OR(ISTEXT(L3886),ISTEXT(H3886)),"",L3886/H3886)))</f>
        <v/>
      </c>
    </row>
    <row r="3887" ht="13.35" customHeight="1" s="162">
      <c r="B3887" s="307" t="n"/>
      <c r="C3887" s="307" t="n"/>
      <c r="E3887" s="307" t="n"/>
      <c r="F3887" s="32" t="n"/>
      <c r="G3887" s="33">
        <f>IF(F3887="", "", IF(OR(ISTEXT(H3887),ISTEXT(F3887)),"",H3887/F3887))</f>
        <v/>
      </c>
      <c r="H3887" s="33" t="n"/>
      <c r="I3887" s="33" t="n"/>
      <c r="J3887" s="33">
        <f>IF(I3887="", "", IF(OR(ISTEXT(I3887),ISTEXT($F3887)),"",I3887*$F3887))</f>
        <v/>
      </c>
      <c r="K3887" s="33" t="n"/>
      <c r="L3887" s="33">
        <f>IF(K3887="", "", IF(OR(ISTEXT(K3887),ISTEXT($F3887)),"",K3887*$F3887))</f>
        <v/>
      </c>
      <c r="M3887" s="30">
        <f>IF(OR(H3887="",H3887=0),"",IF(K3887="",IF(J3887="","",IF(OR(ISTEXT(J3887),ISTEXT(H3887)),"",J3887/H3887)),IF(OR(ISTEXT(L3887),ISTEXT(H3887)),"",L3887/H3887)))</f>
        <v/>
      </c>
    </row>
    <row r="3888" ht="13.35" customHeight="1" s="162">
      <c r="B3888" s="307" t="n"/>
      <c r="C3888" s="307" t="n"/>
      <c r="E3888" s="307" t="n"/>
      <c r="F3888" s="32" t="n"/>
      <c r="G3888" s="33">
        <f>IF(F3888="", "", IF(OR(ISTEXT(H3888),ISTEXT(F3888)),"",H3888/F3888))</f>
        <v/>
      </c>
      <c r="H3888" s="33" t="n"/>
      <c r="I3888" s="33" t="n"/>
      <c r="J3888" s="33">
        <f>IF(I3888="", "", IF(OR(ISTEXT(I3888),ISTEXT($F3888)),"",I3888*$F3888))</f>
        <v/>
      </c>
      <c r="K3888" s="33" t="n"/>
      <c r="L3888" s="33">
        <f>IF(K3888="", "", IF(OR(ISTEXT(K3888),ISTEXT($F3888)),"",K3888*$F3888))</f>
        <v/>
      </c>
      <c r="M3888" s="30">
        <f>IF(OR(H3888="",H3888=0),"",IF(K3888="",IF(J3888="","",IF(OR(ISTEXT(J3888),ISTEXT(H3888)),"",J3888/H3888)),IF(OR(ISTEXT(L3888),ISTEXT(H3888)),"",L3888/H3888)))</f>
        <v/>
      </c>
    </row>
    <row r="3889" ht="13.35" customHeight="1" s="162">
      <c r="B3889" s="307" t="n"/>
      <c r="C3889" s="307" t="n"/>
      <c r="E3889" s="307" t="n"/>
      <c r="F3889" s="32" t="n"/>
      <c r="G3889" s="33">
        <f>IF(F3889="", "", IF(OR(ISTEXT(H3889),ISTEXT(F3889)),"",H3889/F3889))</f>
        <v/>
      </c>
      <c r="H3889" s="33" t="n"/>
      <c r="I3889" s="33" t="n"/>
      <c r="J3889" s="33">
        <f>IF(I3889="", "", IF(OR(ISTEXT(I3889),ISTEXT($F3889)),"",I3889*$F3889))</f>
        <v/>
      </c>
      <c r="K3889" s="33" t="n"/>
      <c r="L3889" s="33">
        <f>IF(K3889="", "", IF(OR(ISTEXT(K3889),ISTEXT($F3889)),"",K3889*$F3889))</f>
        <v/>
      </c>
      <c r="M3889" s="30">
        <f>IF(OR(H3889="",H3889=0),"",IF(K3889="",IF(J3889="","",IF(OR(ISTEXT(J3889),ISTEXT(H3889)),"",J3889/H3889)),IF(OR(ISTEXT(L3889),ISTEXT(H3889)),"",L3889/H3889)))</f>
        <v/>
      </c>
    </row>
    <row r="3890" ht="13.35" customHeight="1" s="162">
      <c r="B3890" s="307" t="n"/>
      <c r="C3890" s="307" t="n"/>
      <c r="E3890" s="307" t="n"/>
      <c r="F3890" s="32" t="n"/>
      <c r="G3890" s="33">
        <f>IF(F3890="", "", IF(OR(ISTEXT(H3890),ISTEXT(F3890)),"",H3890/F3890))</f>
        <v/>
      </c>
      <c r="H3890" s="33" t="n"/>
      <c r="I3890" s="33" t="n"/>
      <c r="J3890" s="33">
        <f>IF(I3890="", "", IF(OR(ISTEXT(I3890),ISTEXT($F3890)),"",I3890*$F3890))</f>
        <v/>
      </c>
      <c r="K3890" s="33" t="n"/>
      <c r="L3890" s="33">
        <f>IF(K3890="", "", IF(OR(ISTEXT(K3890),ISTEXT($F3890)),"",K3890*$F3890))</f>
        <v/>
      </c>
      <c r="M3890" s="30">
        <f>IF(OR(H3890="",H3890=0),"",IF(K3890="",IF(J3890="","",IF(OR(ISTEXT(J3890),ISTEXT(H3890)),"",J3890/H3890)),IF(OR(ISTEXT(L3890),ISTEXT(H3890)),"",L3890/H3890)))</f>
        <v/>
      </c>
    </row>
    <row r="3891" ht="13.35" customHeight="1" s="162">
      <c r="B3891" s="42" t="n"/>
      <c r="C3891" s="231" t="inlineStr">
        <is>
          <t>Total</t>
        </is>
      </c>
      <c r="D3891" s="159" t="n"/>
      <c r="E3891" s="42" t="n"/>
      <c r="F3891" s="42" t="n"/>
      <c r="G3891" s="43" t="n"/>
      <c r="H3891" s="43">
        <f>IF(SUM(H3881:H3890)+SUM(H3908:H3945)=0,"",SUM(H3881:H3890)+SUM(H3908:H3945))</f>
        <v/>
      </c>
      <c r="I3891" s="43" t="n"/>
      <c r="J3891" s="43">
        <f>IF(SUM(J3881:J3890)+SUM(J3908:J3945)=0,"",SUM(J3881:J3890)+SUM(J3908:J3945))</f>
        <v/>
      </c>
      <c r="K3891" s="43" t="n"/>
      <c r="L3891" s="43">
        <f>IF(SUM(L3881:L3890)+SUM(L3908:L3945)=0,"",SUM(L3881:L3890)+SUM(L3908:L3945))</f>
        <v/>
      </c>
      <c r="M3891" s="35">
        <f>IF(OR(H3891="",H3891=0),"",IF(L3891="",IF(J3891="","",IF(OR(ISTEXT(J3891),ISTEXT(H3891)),"",J3891/H3891)),IF(OR(ISTEXT(L3891),ISTEXT(H3891)),"",L3891/H3891)))</f>
        <v/>
      </c>
    </row>
    <row r="3892" ht="13.35" customHeight="1" s="162">
      <c r="B3892" s="188" t="inlineStr">
        <is>
          <t>Return Air Register / Inlet Airflow</t>
        </is>
      </c>
      <c r="C3892" s="174" t="n"/>
      <c r="D3892" s="174" t="n"/>
      <c r="E3892" s="174" t="n"/>
      <c r="F3892" s="173" t="n"/>
      <c r="G3892" s="233" t="inlineStr">
        <is>
          <t>Design VEL</t>
        </is>
      </c>
      <c r="H3892" s="194" t="inlineStr">
        <is>
          <t>Design CFM</t>
        </is>
      </c>
      <c r="I3892" s="188" t="inlineStr">
        <is>
          <t>Initial</t>
        </is>
      </c>
      <c r="J3892" s="173" t="n"/>
      <c r="K3892" s="188" t="inlineStr">
        <is>
          <t>Final</t>
        </is>
      </c>
      <c r="L3892" s="173" t="n"/>
      <c r="M3892" s="188" t="inlineStr">
        <is>
          <t>%</t>
        </is>
      </c>
    </row>
    <row r="3893" ht="13.35" customHeight="1" s="162">
      <c r="B3893" s="153" t="inlineStr">
        <is>
          <t>No.</t>
        </is>
      </c>
      <c r="C3893" s="188" t="inlineStr">
        <is>
          <t>Area Served</t>
        </is>
      </c>
      <c r="D3893" s="188" t="inlineStr">
        <is>
          <t>Type</t>
        </is>
      </c>
      <c r="E3893" s="188" t="inlineStr">
        <is>
          <t>Size</t>
        </is>
      </c>
      <c r="F3893" s="188" t="inlineStr">
        <is>
          <t>Ak</t>
        </is>
      </c>
      <c r="G3893" s="440" t="n"/>
      <c r="H3893" s="440" t="n"/>
      <c r="I3893" s="188" t="inlineStr">
        <is>
          <t>VEL</t>
        </is>
      </c>
      <c r="J3893" s="188" t="inlineStr">
        <is>
          <t>CFM</t>
        </is>
      </c>
      <c r="K3893" s="188" t="inlineStr">
        <is>
          <t>VEL</t>
        </is>
      </c>
      <c r="L3893" s="188" t="inlineStr">
        <is>
          <t>CFM</t>
        </is>
      </c>
      <c r="M3893" s="440" t="n"/>
    </row>
    <row r="3894" ht="13.35" customHeight="1" s="162">
      <c r="B3894" s="31" t="n"/>
      <c r="C3894" s="31" t="n"/>
      <c r="E3894" s="31" t="n"/>
      <c r="F3894" s="32" t="n"/>
      <c r="G3894" s="33">
        <f>IF(F3894="", "", IF(OR(ISTEXT(H3894),ISTEXT(F3894)),"",H3894/F3894))</f>
        <v/>
      </c>
      <c r="H3894" s="33">
        <f>IF(H3891="","",IF(ISTEXT(H3891),"",H3891-N(H3899)))</f>
        <v/>
      </c>
      <c r="I3894" s="33" t="n"/>
      <c r="J3894" s="33">
        <f>IF(I3894="", "", IF(OR(ISTEXT(I3894),ISTEXT($F3894)),"",I3894*$F3894))</f>
        <v/>
      </c>
      <c r="K3894" s="33" t="n"/>
      <c r="L3894" s="33">
        <f>IF(L3899="","",IF(ISTEXT(L3891),"",L3891-N(L3899)))</f>
        <v/>
      </c>
      <c r="M3894" s="30">
        <f>IF(OR(H3894="",H3894=0),"",IF(K3894="",IF(J3894="","",IF(OR(ISTEXT(J3894),ISTEXT(H3894)),"",J3894/H3894)),IF(OR(ISTEXT(L3894),ISTEXT(H3894)),"",L3894/H3894)))</f>
        <v/>
      </c>
    </row>
    <row r="3895" ht="13.35" customHeight="1" s="162">
      <c r="B3895" s="31" t="n"/>
      <c r="C3895" s="31" t="n"/>
      <c r="E3895" s="31" t="n"/>
      <c r="F3895" s="32" t="n"/>
      <c r="G3895" s="33">
        <f>IF(F3895="", "", IF(OR(ISTEXT(H3895),ISTEXT(F3895)),"",H3895/F3895))</f>
        <v/>
      </c>
      <c r="H3895" s="33" t="n"/>
      <c r="I3895" s="33" t="n"/>
      <c r="J3895" s="33">
        <f>IF(I3895="", "", IF(OR(ISTEXT(I3895),ISTEXT($F3895)),"",I3895*$F3895))</f>
        <v/>
      </c>
      <c r="K3895" s="33" t="n"/>
      <c r="L3895" s="33">
        <f>IF(K3895="", "", IF(OR(ISTEXT(K3895),ISTEXT($F3895)),"",K3895*$F3895))</f>
        <v/>
      </c>
      <c r="M3895" s="30">
        <f>IF(OR(H3895="",H3895=0),"",IF(K3895="",IF(J3895="","",IF(OR(ISTEXT(J3895),ISTEXT(H3895)),"",J3895/H3895)),IF(OR(ISTEXT(L3895),ISTEXT(H3895)),"",L3895/H3895)))</f>
        <v/>
      </c>
    </row>
    <row r="3896" ht="13.35" customHeight="1" s="162">
      <c r="B3896" s="42" t="n"/>
      <c r="C3896" s="231" t="inlineStr">
        <is>
          <t>Total</t>
        </is>
      </c>
      <c r="D3896" s="159" t="n"/>
      <c r="E3896" s="42" t="n"/>
      <c r="F3896" s="42" t="n"/>
      <c r="G3896" s="43" t="n"/>
      <c r="H3896" s="43">
        <f>IF(SUM(H3894:H3895)+SUM(H3949:H3952)=0,"",SUM(H3894:H3895)+SUM(H3949:H3952))</f>
        <v/>
      </c>
      <c r="I3896" s="42" t="n"/>
      <c r="J3896" s="43">
        <f>IF(SUM(J3894:J3895)+SUM(J3949:J3952)=0,"",SUM(J3894:J3895)+SUM(J3949:J3952))</f>
        <v/>
      </c>
      <c r="K3896" s="42" t="n"/>
      <c r="L3896" s="43">
        <f>IF(SUM(L3894:L3895)+SUM(L3949:L3952)=0,"",SUM(L3894:L3895)+SUM(L3949:L3952))</f>
        <v/>
      </c>
      <c r="M3896" s="35">
        <f>IF(OR(H3896="",H3896=0),"",IF(L3896="",IF(J3896="","",IF(OR(ISTEXT(J3896),ISTEXT(H3896)),"",J3896/H3896)),IF(OR(ISTEXT(L3896),ISTEXT(H3896)),"",L3896/H3896)))</f>
        <v/>
      </c>
    </row>
    <row r="3897" ht="13.35" customHeight="1" s="162">
      <c r="B3897" s="188" t="inlineStr">
        <is>
          <t>Outside Air Inlet / Duct Airflow</t>
        </is>
      </c>
      <c r="C3897" s="174" t="n"/>
      <c r="D3897" s="174" t="n"/>
      <c r="E3897" s="174" t="n"/>
      <c r="F3897" s="173" t="n"/>
      <c r="G3897" s="233" t="inlineStr">
        <is>
          <t>Design VEL</t>
        </is>
      </c>
      <c r="H3897" s="194" t="inlineStr">
        <is>
          <t>Design CFM</t>
        </is>
      </c>
      <c r="I3897" s="188" t="inlineStr">
        <is>
          <t>Initial</t>
        </is>
      </c>
      <c r="J3897" s="173" t="n"/>
      <c r="K3897" s="188" t="inlineStr">
        <is>
          <t>Final</t>
        </is>
      </c>
      <c r="L3897" s="173" t="n"/>
      <c r="M3897" s="188" t="inlineStr">
        <is>
          <t>%</t>
        </is>
      </c>
    </row>
    <row r="3898" ht="13.35" customHeight="1" s="162">
      <c r="B3898" s="153" t="inlineStr">
        <is>
          <t>No.</t>
        </is>
      </c>
      <c r="C3898" s="188" t="inlineStr">
        <is>
          <t>Area Served</t>
        </is>
      </c>
      <c r="D3898" s="188" t="inlineStr">
        <is>
          <t>Type</t>
        </is>
      </c>
      <c r="E3898" s="188" t="inlineStr">
        <is>
          <t>Size</t>
        </is>
      </c>
      <c r="F3898" s="188" t="inlineStr">
        <is>
          <t>Ak</t>
        </is>
      </c>
      <c r="G3898" s="440" t="n"/>
      <c r="H3898" s="440" t="n"/>
      <c r="I3898" s="188" t="inlineStr">
        <is>
          <t>VEL</t>
        </is>
      </c>
      <c r="J3898" s="188" t="inlineStr">
        <is>
          <t>CFM</t>
        </is>
      </c>
      <c r="K3898" s="188" t="inlineStr">
        <is>
          <t>VEL</t>
        </is>
      </c>
      <c r="L3898" s="188" t="inlineStr">
        <is>
          <t>CFM</t>
        </is>
      </c>
      <c r="M3898" s="440" t="n"/>
    </row>
    <row r="3899" ht="13.35" customHeight="1" s="162">
      <c r="B3899" s="31" t="n"/>
      <c r="C3899" s="31" t="n"/>
      <c r="E3899" s="31" t="n"/>
      <c r="F3899" s="32" t="n"/>
      <c r="G3899" s="33">
        <f>IF(F3899="", "", IF(OR(ISTEXT(H3899),ISTEXT(F3899)),"",H3899/F3899))</f>
        <v/>
      </c>
      <c r="H3899" s="33" t="n"/>
      <c r="I3899" s="33" t="n"/>
      <c r="J3899" s="33">
        <f>IF(I3899="", "", IF(OR(ISTEXT(I3899),ISTEXT($F3899)),"",I3899*$F3899))</f>
        <v/>
      </c>
      <c r="K3899" s="33" t="n"/>
      <c r="L3899" s="33">
        <f>IF(K3899="", "", IF(OR(ISTEXT(K3899),ISTEXT($F3899)),"",K3899*$F3899))</f>
        <v/>
      </c>
      <c r="M3899" s="30">
        <f>IF(OR(H3899="",H3899=0),"",IF(K3899="",IF(J3899="","",IF(OR(ISTEXT(J3899),ISTEXT(H3899)),"",J3899/H3899)),IF(OR(ISTEXT(L3899),ISTEXT(H3899)),"",L3899/H3899)))</f>
        <v/>
      </c>
    </row>
    <row r="3900" ht="13.35" customHeight="1" s="162">
      <c r="B3900" s="188" t="inlineStr">
        <is>
          <t>Remarks</t>
        </is>
      </c>
      <c r="C3900" s="173" t="n"/>
      <c r="D3900" s="154" t="n"/>
      <c r="E3900" s="174" t="n"/>
      <c r="F3900" s="174" t="n"/>
      <c r="G3900" s="174" t="n"/>
      <c r="H3900" s="174" t="n"/>
      <c r="I3900" s="174" t="n"/>
      <c r="J3900" s="174" t="n"/>
      <c r="K3900" s="174" t="n"/>
      <c r="L3900" s="174" t="n"/>
      <c r="M3900" s="173" t="n"/>
    </row>
    <row r="3901" ht="13.35" customHeight="1" s="162">
      <c r="B3901" s="154" t="n"/>
      <c r="C3901" s="174" t="n"/>
      <c r="D3901" s="174" t="n"/>
      <c r="E3901" s="174" t="n"/>
      <c r="F3901" s="174" t="n"/>
      <c r="G3901" s="174" t="n"/>
      <c r="H3901" s="174" t="n"/>
      <c r="I3901" s="174" t="n"/>
      <c r="J3901" s="174" t="n"/>
      <c r="K3901" s="174" t="n"/>
      <c r="L3901" s="174" t="n"/>
      <c r="M3901" s="173" t="n"/>
    </row>
    <row r="3902" ht="13.35" customHeight="1" s="162">
      <c r="B3902" s="154" t="n"/>
      <c r="C3902" s="174" t="n"/>
      <c r="D3902" s="174" t="n"/>
      <c r="E3902" s="174" t="n"/>
      <c r="F3902" s="174" t="n"/>
      <c r="G3902" s="174" t="n"/>
      <c r="H3902" s="174" t="n"/>
      <c r="I3902" s="174" t="n"/>
      <c r="J3902" s="174" t="n"/>
      <c r="K3902" s="174" t="n"/>
      <c r="L3902" s="174" t="n"/>
      <c r="M3902" s="173" t="n"/>
    </row>
    <row r="3903" ht="13.35" customHeight="1" s="162"/>
    <row r="3904" ht="13.35" customHeight="1" s="162">
      <c r="B3904" s="200" t="inlineStr">
        <is>
          <t>System (cont.)</t>
        </is>
      </c>
      <c r="C3904" s="403" t="n"/>
      <c r="D3904" s="209">
        <f>IF('{Equipment Data Entry}'!B44="","",'{Equipment Data Entry}'!B44)</f>
        <v/>
      </c>
      <c r="E3904" s="418" t="n"/>
      <c r="F3904" s="403" t="n"/>
      <c r="G3904" s="200" t="inlineStr">
        <is>
          <t>Service</t>
        </is>
      </c>
      <c r="H3904" s="403" t="n"/>
      <c r="I3904" s="210">
        <f>IF('{Equipment Data Entry}'!C44="","",'{Equipment Data Entry}'!C44)</f>
        <v/>
      </c>
      <c r="J3904" s="418" t="n"/>
      <c r="K3904" s="418" t="n"/>
      <c r="L3904" s="418" t="n"/>
      <c r="M3904" s="403" t="n"/>
    </row>
    <row r="3905" ht="13.35" customHeight="1" s="162">
      <c r="B3905" s="422" t="n"/>
      <c r="C3905" s="423" t="n"/>
      <c r="D3905" s="422" t="n"/>
      <c r="E3905" s="424" t="n"/>
      <c r="F3905" s="423" t="n"/>
      <c r="G3905" s="422" t="n"/>
      <c r="H3905" s="423" t="n"/>
      <c r="I3905" s="422" t="n"/>
      <c r="J3905" s="424" t="n"/>
      <c r="K3905" s="424" t="n"/>
      <c r="L3905" s="424" t="n"/>
      <c r="M3905" s="423" t="n"/>
    </row>
    <row r="3906" ht="13.35" customHeight="1" s="162">
      <c r="B3906" s="188" t="inlineStr">
        <is>
          <t>Supply Air Outlets (cont.)</t>
        </is>
      </c>
      <c r="C3906" s="174" t="n"/>
      <c r="D3906" s="174" t="n"/>
      <c r="E3906" s="174" t="n"/>
      <c r="F3906" s="173" t="n"/>
      <c r="G3906" s="233" t="inlineStr">
        <is>
          <t>Design VEL</t>
        </is>
      </c>
      <c r="H3906" s="194" t="inlineStr">
        <is>
          <t>Design CFM</t>
        </is>
      </c>
      <c r="I3906" s="188" t="inlineStr">
        <is>
          <t>Initial</t>
        </is>
      </c>
      <c r="J3906" s="173" t="n"/>
      <c r="K3906" s="188" t="inlineStr">
        <is>
          <t>Final</t>
        </is>
      </c>
      <c r="L3906" s="173" t="n"/>
      <c r="M3906" s="188" t="inlineStr">
        <is>
          <t>%</t>
        </is>
      </c>
    </row>
    <row r="3907" ht="13.35" customHeight="1" s="162">
      <c r="B3907" s="153" t="inlineStr">
        <is>
          <t>No.</t>
        </is>
      </c>
      <c r="C3907" s="188" t="inlineStr">
        <is>
          <t>Area Served</t>
        </is>
      </c>
      <c r="D3907" s="188" t="inlineStr">
        <is>
          <t>Type</t>
        </is>
      </c>
      <c r="E3907" s="188" t="inlineStr">
        <is>
          <t>Size</t>
        </is>
      </c>
      <c r="F3907" s="188" t="inlineStr">
        <is>
          <t>Ak</t>
        </is>
      </c>
      <c r="G3907" s="440" t="n"/>
      <c r="H3907" s="440" t="n"/>
      <c r="I3907" s="188" t="inlineStr">
        <is>
          <t>VEL</t>
        </is>
      </c>
      <c r="J3907" s="188" t="inlineStr">
        <is>
          <t>CFM</t>
        </is>
      </c>
      <c r="K3907" s="188" t="inlineStr">
        <is>
          <t>VEL</t>
        </is>
      </c>
      <c r="L3907" s="188" t="inlineStr">
        <is>
          <t>CFM</t>
        </is>
      </c>
      <c r="M3907" s="440" t="n"/>
    </row>
    <row r="3908" ht="13.35" customHeight="1" s="162">
      <c r="B3908" s="307" t="n"/>
      <c r="C3908" s="307" t="n"/>
      <c r="E3908" s="307" t="n"/>
      <c r="F3908" s="32" t="n"/>
      <c r="G3908" s="33">
        <f>IF(F3908="", "", IF(OR(ISTEXT(H3908),ISTEXT(F3908)),"",H3908/F3908))</f>
        <v/>
      </c>
      <c r="H3908" s="33" t="n"/>
      <c r="I3908" s="33" t="n"/>
      <c r="J3908" s="33">
        <f>IF(I3908="", "", IF(OR(ISTEXT(I3908),ISTEXT($F3908)),"",I3908*$F3908))</f>
        <v/>
      </c>
      <c r="K3908" s="33" t="n"/>
      <c r="L3908" s="33">
        <f>IF(K3908="", "", IF(OR(ISTEXT(K3908),ISTEXT($F3908)),"",K3908*$F3908))</f>
        <v/>
      </c>
      <c r="M3908" s="30">
        <f>IF(OR(H3908="",H3908=0),"",IF(K3908="",IF(J3908="","",IF(OR(ISTEXT(J3908),ISTEXT(H3908)),"",J3908/H3908)),IF(OR(ISTEXT(L3908),ISTEXT(H3908)),"",L3908/H3908)))</f>
        <v/>
      </c>
    </row>
    <row r="3909" ht="13.35" customHeight="1" s="162">
      <c r="B3909" s="307" t="n"/>
      <c r="C3909" s="307" t="n"/>
      <c r="E3909" s="307" t="n"/>
      <c r="F3909" s="32" t="n"/>
      <c r="G3909" s="33">
        <f>IF(F3909="", "", IF(OR(ISTEXT(H3909),ISTEXT(F3909)),"",H3909/F3909))</f>
        <v/>
      </c>
      <c r="H3909" s="33" t="n"/>
      <c r="I3909" s="33" t="n"/>
      <c r="J3909" s="33">
        <f>IF(I3909="", "", IF(OR(ISTEXT(I3909),ISTEXT($F3909)),"",I3909*$F3909))</f>
        <v/>
      </c>
      <c r="K3909" s="33" t="n"/>
      <c r="L3909" s="33">
        <f>IF(K3909="", "", IF(OR(ISTEXT(K3909),ISTEXT($F3909)),"",K3909*$F3909))</f>
        <v/>
      </c>
      <c r="M3909" s="30">
        <f>IF(OR(H3909="",H3909=0),"",IF(K3909="",IF(J3909="","",IF(OR(ISTEXT(J3909),ISTEXT(H3909)),"",J3909/H3909)),IF(OR(ISTEXT(L3909),ISTEXT(H3909)),"",L3909/H3909)))</f>
        <v/>
      </c>
    </row>
    <row r="3910" ht="13.35" customHeight="1" s="162">
      <c r="B3910" s="307" t="n"/>
      <c r="C3910" s="307" t="n"/>
      <c r="E3910" s="307" t="n"/>
      <c r="F3910" s="32" t="n"/>
      <c r="G3910" s="33">
        <f>IF(F3910="", "", IF(OR(ISTEXT(H3910),ISTEXT(F3910)),"",H3910/F3910))</f>
        <v/>
      </c>
      <c r="H3910" s="33" t="n"/>
      <c r="I3910" s="33" t="n"/>
      <c r="J3910" s="33">
        <f>IF(I3910="", "", IF(OR(ISTEXT(I3910),ISTEXT($F3910)),"",I3910*$F3910))</f>
        <v/>
      </c>
      <c r="K3910" s="33" t="n"/>
      <c r="L3910" s="33">
        <f>IF(K3910="", "", IF(OR(ISTEXT(K3910),ISTEXT($F3910)),"",K3910*$F3910))</f>
        <v/>
      </c>
      <c r="M3910" s="30">
        <f>IF(OR(H3910="",H3910=0),"",IF(K3910="",IF(J3910="","",IF(OR(ISTEXT(J3910),ISTEXT(H3910)),"",J3910/H3910)),IF(OR(ISTEXT(L3910),ISTEXT(H3910)),"",L3910/H3910)))</f>
        <v/>
      </c>
    </row>
    <row r="3911" ht="13.35" customHeight="1" s="162">
      <c r="B3911" s="307" t="n"/>
      <c r="C3911" s="307" t="n"/>
      <c r="E3911" s="307" t="n"/>
      <c r="F3911" s="32" t="n"/>
      <c r="G3911" s="33">
        <f>IF(F3911="", "", IF(OR(ISTEXT(H3911),ISTEXT(F3911)),"",H3911/F3911))</f>
        <v/>
      </c>
      <c r="H3911" s="33" t="n"/>
      <c r="I3911" s="33" t="n"/>
      <c r="J3911" s="33">
        <f>IF(I3911="", "", IF(OR(ISTEXT(I3911),ISTEXT($F3911)),"",I3911*$F3911))</f>
        <v/>
      </c>
      <c r="K3911" s="33" t="n"/>
      <c r="L3911" s="33">
        <f>IF(K3911="", "", IF(OR(ISTEXT(K3911),ISTEXT($F3911)),"",K3911*$F3911))</f>
        <v/>
      </c>
      <c r="M3911" s="30">
        <f>IF(OR(H3911="",H3911=0),"",IF(K3911="",IF(J3911="","",IF(OR(ISTEXT(J3911),ISTEXT(H3911)),"",J3911/H3911)),IF(OR(ISTEXT(L3911),ISTEXT(H3911)),"",L3911/H3911)))</f>
        <v/>
      </c>
    </row>
    <row r="3912" ht="13.35" customHeight="1" s="162">
      <c r="B3912" s="307" t="n"/>
      <c r="C3912" s="307" t="n"/>
      <c r="E3912" s="307" t="n"/>
      <c r="F3912" s="32" t="n"/>
      <c r="G3912" s="33">
        <f>IF(F3912="", "", IF(OR(ISTEXT(H3912),ISTEXT(F3912)),"",H3912/F3912))</f>
        <v/>
      </c>
      <c r="H3912" s="33" t="n"/>
      <c r="I3912" s="33" t="n"/>
      <c r="J3912" s="33">
        <f>IF(I3912="", "", IF(OR(ISTEXT(I3912),ISTEXT($F3912)),"",I3912*$F3912))</f>
        <v/>
      </c>
      <c r="K3912" s="33" t="n"/>
      <c r="L3912" s="33">
        <f>IF(K3912="", "", IF(OR(ISTEXT(K3912),ISTEXT($F3912)),"",K3912*$F3912))</f>
        <v/>
      </c>
      <c r="M3912" s="30">
        <f>IF(OR(H3912="",H3912=0),"",IF(K3912="",IF(J3912="","",IF(OR(ISTEXT(J3912),ISTEXT(H3912)),"",J3912/H3912)),IF(OR(ISTEXT(L3912),ISTEXT(H3912)),"",L3912/H3912)))</f>
        <v/>
      </c>
    </row>
    <row r="3913" ht="13.35" customHeight="1" s="162">
      <c r="B3913" s="307" t="n"/>
      <c r="C3913" s="307" t="n"/>
      <c r="E3913" s="307" t="n"/>
      <c r="F3913" s="32" t="n"/>
      <c r="G3913" s="33">
        <f>IF(F3913="", "", IF(OR(ISTEXT(H3913),ISTEXT(F3913)),"",H3913/F3913))</f>
        <v/>
      </c>
      <c r="H3913" s="33" t="n"/>
      <c r="I3913" s="33" t="n"/>
      <c r="J3913" s="33">
        <f>IF(I3913="", "", IF(OR(ISTEXT(I3913),ISTEXT($F3913)),"",I3913*$F3913))</f>
        <v/>
      </c>
      <c r="K3913" s="33" t="n"/>
      <c r="L3913" s="33">
        <f>IF(K3913="", "", IF(OR(ISTEXT(K3913),ISTEXT($F3913)),"",K3913*$F3913))</f>
        <v/>
      </c>
      <c r="M3913" s="30">
        <f>IF(OR(H3913="",H3913=0),"",IF(K3913="",IF(J3913="","",IF(OR(ISTEXT(J3913),ISTEXT(H3913)),"",J3913/H3913)),IF(OR(ISTEXT(L3913),ISTEXT(H3913)),"",L3913/H3913)))</f>
        <v/>
      </c>
    </row>
    <row r="3914" ht="13.35" customHeight="1" s="162">
      <c r="B3914" s="307" t="n"/>
      <c r="C3914" s="307" t="n"/>
      <c r="E3914" s="307" t="n"/>
      <c r="F3914" s="32" t="n"/>
      <c r="G3914" s="33">
        <f>IF(F3914="", "", IF(OR(ISTEXT(H3914),ISTEXT(F3914)),"",H3914/F3914))</f>
        <v/>
      </c>
      <c r="H3914" s="33" t="n"/>
      <c r="I3914" s="33" t="n"/>
      <c r="J3914" s="33">
        <f>IF(I3914="", "", IF(OR(ISTEXT(I3914),ISTEXT($F3914)),"",I3914*$F3914))</f>
        <v/>
      </c>
      <c r="K3914" s="33" t="n"/>
      <c r="L3914" s="33">
        <f>IF(K3914="", "", IF(OR(ISTEXT(K3914),ISTEXT($F3914)),"",K3914*$F3914))</f>
        <v/>
      </c>
      <c r="M3914" s="30">
        <f>IF(OR(H3914="",H3914=0),"",IF(K3914="",IF(J3914="","",IF(OR(ISTEXT(J3914),ISTEXT(H3914)),"",J3914/H3914)),IF(OR(ISTEXT(L3914),ISTEXT(H3914)),"",L3914/H3914)))</f>
        <v/>
      </c>
    </row>
    <row r="3915" ht="13.35" customHeight="1" s="162">
      <c r="B3915" s="307" t="n"/>
      <c r="C3915" s="307" t="n"/>
      <c r="E3915" s="307" t="n"/>
      <c r="F3915" s="32" t="n"/>
      <c r="G3915" s="33">
        <f>IF(F3915="", "", IF(OR(ISTEXT(H3915),ISTEXT(F3915)),"",H3915/F3915))</f>
        <v/>
      </c>
      <c r="H3915" s="33" t="n"/>
      <c r="I3915" s="33" t="n"/>
      <c r="J3915" s="33">
        <f>IF(I3915="", "", IF(OR(ISTEXT(I3915),ISTEXT($F3915)),"",I3915*$F3915))</f>
        <v/>
      </c>
      <c r="K3915" s="33" t="n"/>
      <c r="L3915" s="33">
        <f>IF(K3915="", "", IF(OR(ISTEXT(K3915),ISTEXT($F3915)),"",K3915*$F3915))</f>
        <v/>
      </c>
      <c r="M3915" s="30">
        <f>IF(OR(H3915="",H3915=0),"",IF(K3915="",IF(J3915="","",IF(OR(ISTEXT(J3915),ISTEXT(H3915)),"",J3915/H3915)),IF(OR(ISTEXT(L3915),ISTEXT(H3915)),"",L3915/H3915)))</f>
        <v/>
      </c>
    </row>
    <row r="3916" ht="13.35" customHeight="1" s="162">
      <c r="B3916" s="307" t="n"/>
      <c r="C3916" s="307" t="n"/>
      <c r="E3916" s="307" t="n"/>
      <c r="F3916" s="32" t="n"/>
      <c r="G3916" s="33">
        <f>IF(F3916="", "", IF(OR(ISTEXT(H3916),ISTEXT(F3916)),"",H3916/F3916))</f>
        <v/>
      </c>
      <c r="H3916" s="33" t="n"/>
      <c r="I3916" s="33" t="n"/>
      <c r="J3916" s="33">
        <f>IF(I3916="", "", IF(OR(ISTEXT(I3916),ISTEXT($F3916)),"",I3916*$F3916))</f>
        <v/>
      </c>
      <c r="K3916" s="33" t="n"/>
      <c r="L3916" s="33">
        <f>IF(K3916="", "", IF(OR(ISTEXT(K3916),ISTEXT($F3916)),"",K3916*$F3916))</f>
        <v/>
      </c>
      <c r="M3916" s="30">
        <f>IF(OR(H3916="",H3916=0),"",IF(K3916="",IF(J3916="","",IF(OR(ISTEXT(J3916),ISTEXT(H3916)),"",J3916/H3916)),IF(OR(ISTEXT(L3916),ISTEXT(H3916)),"",L3916/H3916)))</f>
        <v/>
      </c>
    </row>
    <row r="3917" ht="13.35" customHeight="1" s="162">
      <c r="B3917" s="307" t="n"/>
      <c r="C3917" s="307" t="n"/>
      <c r="E3917" s="307" t="n"/>
      <c r="F3917" s="32" t="n"/>
      <c r="G3917" s="33">
        <f>IF(F3917="", "", IF(OR(ISTEXT(H3917),ISTEXT(F3917)),"",H3917/F3917))</f>
        <v/>
      </c>
      <c r="H3917" s="33" t="n"/>
      <c r="I3917" s="33" t="n"/>
      <c r="J3917" s="33">
        <f>IF(I3917="", "", IF(OR(ISTEXT(I3917),ISTEXT($F3917)),"",I3917*$F3917))</f>
        <v/>
      </c>
      <c r="K3917" s="33" t="n"/>
      <c r="L3917" s="33">
        <f>IF(K3917="", "", IF(OR(ISTEXT(K3917),ISTEXT($F3917)),"",K3917*$F3917))</f>
        <v/>
      </c>
      <c r="M3917" s="30">
        <f>IF(OR(H3917="",H3917=0),"",IF(K3917="",IF(J3917="","",IF(OR(ISTEXT(J3917),ISTEXT(H3917)),"",J3917/H3917)),IF(OR(ISTEXT(L3917),ISTEXT(H3917)),"",L3917/H3917)))</f>
        <v/>
      </c>
    </row>
    <row r="3918" ht="13.35" customHeight="1" s="162">
      <c r="B3918" s="307" t="n"/>
      <c r="C3918" s="307" t="n"/>
      <c r="E3918" s="307" t="n"/>
      <c r="F3918" s="32" t="n"/>
      <c r="G3918" s="33">
        <f>IF(F3918="", "", IF(OR(ISTEXT(H3918),ISTEXT(F3918)),"",H3918/F3918))</f>
        <v/>
      </c>
      <c r="H3918" s="33" t="n"/>
      <c r="I3918" s="33" t="n"/>
      <c r="J3918" s="33">
        <f>IF(I3918="", "", IF(OR(ISTEXT(I3918),ISTEXT($F3918)),"",I3918*$F3918))</f>
        <v/>
      </c>
      <c r="K3918" s="33" t="n"/>
      <c r="L3918" s="33">
        <f>IF(K3918="", "", IF(OR(ISTEXT(K3918),ISTEXT($F3918)),"",K3918*$F3918))</f>
        <v/>
      </c>
      <c r="M3918" s="30">
        <f>IF(OR(H3918="",H3918=0),"",IF(K3918="",IF(J3918="","",IF(OR(ISTEXT(J3918),ISTEXT(H3918)),"",J3918/H3918)),IF(OR(ISTEXT(L3918),ISTEXT(H3918)),"",L3918/H3918)))</f>
        <v/>
      </c>
    </row>
    <row r="3919" ht="13.35" customHeight="1" s="162">
      <c r="B3919" s="307" t="n"/>
      <c r="C3919" s="307" t="n"/>
      <c r="E3919" s="307" t="n"/>
      <c r="F3919" s="32" t="n"/>
      <c r="G3919" s="33">
        <f>IF(F3919="", "", IF(OR(ISTEXT(H3919),ISTEXT(F3919)),"",H3919/F3919))</f>
        <v/>
      </c>
      <c r="H3919" s="33" t="n"/>
      <c r="I3919" s="33" t="n"/>
      <c r="J3919" s="33">
        <f>IF(I3919="", "", IF(OR(ISTEXT(I3919),ISTEXT($F3919)),"",I3919*$F3919))</f>
        <v/>
      </c>
      <c r="K3919" s="33" t="n"/>
      <c r="L3919" s="33">
        <f>IF(K3919="", "", IF(OR(ISTEXT(K3919),ISTEXT($F3919)),"",K3919*$F3919))</f>
        <v/>
      </c>
      <c r="M3919" s="30">
        <f>IF(OR(H3919="",H3919=0),"",IF(K3919="",IF(J3919="","",IF(OR(ISTEXT(J3919),ISTEXT(H3919)),"",J3919/H3919)),IF(OR(ISTEXT(L3919),ISTEXT(H3919)),"",L3919/H3919)))</f>
        <v/>
      </c>
    </row>
    <row r="3920" ht="13.35" customHeight="1" s="162">
      <c r="B3920" s="307" t="n"/>
      <c r="C3920" s="307" t="n"/>
      <c r="E3920" s="307" t="n"/>
      <c r="F3920" s="32" t="n"/>
      <c r="G3920" s="33">
        <f>IF(F3920="", "", IF(OR(ISTEXT(H3920),ISTEXT(F3920)),"",H3920/F3920))</f>
        <v/>
      </c>
      <c r="H3920" s="33" t="n"/>
      <c r="I3920" s="33" t="n"/>
      <c r="J3920" s="33">
        <f>IF(I3920="", "", IF(OR(ISTEXT(I3920),ISTEXT($F3920)),"",I3920*$F3920))</f>
        <v/>
      </c>
      <c r="K3920" s="33" t="n"/>
      <c r="L3920" s="33">
        <f>IF(K3920="", "", IF(OR(ISTEXT(K3920),ISTEXT($F3920)),"",K3920*$F3920))</f>
        <v/>
      </c>
      <c r="M3920" s="30">
        <f>IF(OR(H3920="",H3920=0),"",IF(K3920="",IF(J3920="","",IF(OR(ISTEXT(J3920),ISTEXT(H3920)),"",J3920/H3920)),IF(OR(ISTEXT(L3920),ISTEXT(H3920)),"",L3920/H3920)))</f>
        <v/>
      </c>
    </row>
    <row r="3921" ht="13.35" customHeight="1" s="162">
      <c r="B3921" s="307" t="n"/>
      <c r="C3921" s="307" t="n"/>
      <c r="E3921" s="307" t="n"/>
      <c r="F3921" s="32" t="n"/>
      <c r="G3921" s="33">
        <f>IF(F3921="", "", IF(OR(ISTEXT(H3921),ISTEXT(F3921)),"",H3921/F3921))</f>
        <v/>
      </c>
      <c r="H3921" s="33" t="n"/>
      <c r="I3921" s="33" t="n"/>
      <c r="J3921" s="33">
        <f>IF(I3921="", "", IF(OR(ISTEXT(I3921),ISTEXT($F3921)),"",I3921*$F3921))</f>
        <v/>
      </c>
      <c r="K3921" s="33" t="n"/>
      <c r="L3921" s="33">
        <f>IF(K3921="", "", IF(OR(ISTEXT(K3921),ISTEXT($F3921)),"",K3921*$F3921))</f>
        <v/>
      </c>
      <c r="M3921" s="30">
        <f>IF(OR(H3921="",H3921=0),"",IF(K3921="",IF(J3921="","",IF(OR(ISTEXT(J3921),ISTEXT(H3921)),"",J3921/H3921)),IF(OR(ISTEXT(L3921),ISTEXT(H3921)),"",L3921/H3921)))</f>
        <v/>
      </c>
    </row>
    <row r="3922" ht="13.35" customHeight="1" s="162">
      <c r="B3922" s="307" t="n"/>
      <c r="C3922" s="307" t="n"/>
      <c r="E3922" s="307" t="n"/>
      <c r="F3922" s="32" t="n"/>
      <c r="G3922" s="33">
        <f>IF(F3922="", "", IF(OR(ISTEXT(H3922),ISTEXT(F3922)),"",H3922/F3922))</f>
        <v/>
      </c>
      <c r="H3922" s="33" t="n"/>
      <c r="I3922" s="33" t="n"/>
      <c r="J3922" s="33">
        <f>IF(I3922="", "", IF(OR(ISTEXT(I3922),ISTEXT($F3922)),"",I3922*$F3922))</f>
        <v/>
      </c>
      <c r="K3922" s="33" t="n"/>
      <c r="L3922" s="33">
        <f>IF(K3922="", "", IF(OR(ISTEXT(K3922),ISTEXT($F3922)),"",K3922*$F3922))</f>
        <v/>
      </c>
      <c r="M3922" s="30">
        <f>IF(OR(H3922="",H3922=0),"",IF(K3922="",IF(J3922="","",IF(OR(ISTEXT(J3922),ISTEXT(H3922)),"",J3922/H3922)),IF(OR(ISTEXT(L3922),ISTEXT(H3922)),"",L3922/H3922)))</f>
        <v/>
      </c>
    </row>
    <row r="3923" ht="13.35" customHeight="1" s="162">
      <c r="B3923" s="307" t="n"/>
      <c r="C3923" s="307" t="n"/>
      <c r="E3923" s="307" t="n"/>
      <c r="F3923" s="32" t="n"/>
      <c r="G3923" s="33">
        <f>IF(F3923="", "", IF(OR(ISTEXT(H3923),ISTEXT(F3923)),"",H3923/F3923))</f>
        <v/>
      </c>
      <c r="H3923" s="33" t="n"/>
      <c r="I3923" s="33" t="n"/>
      <c r="J3923" s="33">
        <f>IF(I3923="", "", IF(OR(ISTEXT(I3923),ISTEXT($F3923)),"",I3923*$F3923))</f>
        <v/>
      </c>
      <c r="K3923" s="33" t="n"/>
      <c r="L3923" s="33">
        <f>IF(K3923="", "", IF(OR(ISTEXT(K3923),ISTEXT($F3923)),"",K3923*$F3923))</f>
        <v/>
      </c>
      <c r="M3923" s="30">
        <f>IF(OR(H3923="",H3923=0),"",IF(K3923="",IF(J3923="","",IF(OR(ISTEXT(J3923),ISTEXT(H3923)),"",J3923/H3923)),IF(OR(ISTEXT(L3923),ISTEXT(H3923)),"",L3923/H3923)))</f>
        <v/>
      </c>
    </row>
    <row r="3924" ht="13.35" customHeight="1" s="162">
      <c r="B3924" s="307" t="n"/>
      <c r="C3924" s="307" t="n"/>
      <c r="E3924" s="307" t="n"/>
      <c r="F3924" s="32" t="n"/>
      <c r="G3924" s="33">
        <f>IF(F3924="", "", IF(OR(ISTEXT(H3924),ISTEXT(F3924)),"",H3924/F3924))</f>
        <v/>
      </c>
      <c r="H3924" s="33" t="n"/>
      <c r="I3924" s="33" t="n"/>
      <c r="J3924" s="33">
        <f>IF(I3924="", "", IF(OR(ISTEXT(I3924),ISTEXT($F3924)),"",I3924*$F3924))</f>
        <v/>
      </c>
      <c r="K3924" s="33" t="n"/>
      <c r="L3924" s="33">
        <f>IF(K3924="", "", IF(OR(ISTEXT(K3924),ISTEXT($F3924)),"",K3924*$F3924))</f>
        <v/>
      </c>
      <c r="M3924" s="30">
        <f>IF(OR(H3924="",H3924=0),"",IF(K3924="",IF(J3924="","",IF(OR(ISTEXT(J3924),ISTEXT(H3924)),"",J3924/H3924)),IF(OR(ISTEXT(L3924),ISTEXT(H3924)),"",L3924/H3924)))</f>
        <v/>
      </c>
    </row>
    <row r="3925" ht="13.35" customHeight="1" s="162">
      <c r="B3925" s="307" t="n"/>
      <c r="C3925" s="307" t="n"/>
      <c r="E3925" s="307" t="n"/>
      <c r="F3925" s="32" t="n"/>
      <c r="G3925" s="33">
        <f>IF(F3925="", "", IF(OR(ISTEXT(H3925),ISTEXT(F3925)),"",H3925/F3925))</f>
        <v/>
      </c>
      <c r="H3925" s="33" t="n"/>
      <c r="I3925" s="33" t="n"/>
      <c r="J3925" s="33">
        <f>IF(I3925="", "", IF(OR(ISTEXT(I3925),ISTEXT($F3925)),"",I3925*$F3925))</f>
        <v/>
      </c>
      <c r="K3925" s="33" t="n"/>
      <c r="L3925" s="33">
        <f>IF(K3925="", "", IF(OR(ISTEXT(K3925),ISTEXT($F3925)),"",K3925*$F3925))</f>
        <v/>
      </c>
      <c r="M3925" s="30">
        <f>IF(OR(H3925="",H3925=0),"",IF(K3925="",IF(J3925="","",IF(OR(ISTEXT(J3925),ISTEXT(H3925)),"",J3925/H3925)),IF(OR(ISTEXT(L3925),ISTEXT(H3925)),"",L3925/H3925)))</f>
        <v/>
      </c>
    </row>
    <row r="3926" ht="13.35" customHeight="1" s="162">
      <c r="B3926" s="307" t="n"/>
      <c r="C3926" s="307" t="n"/>
      <c r="E3926" s="307" t="n"/>
      <c r="F3926" s="32" t="n"/>
      <c r="G3926" s="33">
        <f>IF(F3926="", "", IF(OR(ISTEXT(H3926),ISTEXT(F3926)),"",H3926/F3926))</f>
        <v/>
      </c>
      <c r="H3926" s="33" t="n"/>
      <c r="I3926" s="33" t="n"/>
      <c r="J3926" s="33">
        <f>IF(I3926="", "", IF(OR(ISTEXT(I3926),ISTEXT($F3926)),"",I3926*$F3926))</f>
        <v/>
      </c>
      <c r="K3926" s="33" t="n"/>
      <c r="L3926" s="33">
        <f>IF(K3926="", "", IF(OR(ISTEXT(K3926),ISTEXT($F3926)),"",K3926*$F3926))</f>
        <v/>
      </c>
      <c r="M3926" s="30">
        <f>IF(OR(H3926="",H3926=0),"",IF(K3926="",IF(J3926="","",IF(OR(ISTEXT(J3926),ISTEXT(H3926)),"",J3926/H3926)),IF(OR(ISTEXT(L3926),ISTEXT(H3926)),"",L3926/H3926)))</f>
        <v/>
      </c>
    </row>
    <row r="3927" ht="13.35" customHeight="1" s="162">
      <c r="B3927" s="307" t="n"/>
      <c r="C3927" s="307" t="n"/>
      <c r="E3927" s="307" t="n"/>
      <c r="F3927" s="32" t="n"/>
      <c r="G3927" s="33">
        <f>IF(F3927="", "", IF(OR(ISTEXT(H3927),ISTEXT(F3927)),"",H3927/F3927))</f>
        <v/>
      </c>
      <c r="H3927" s="33" t="n"/>
      <c r="I3927" s="33" t="n"/>
      <c r="J3927" s="33">
        <f>IF(I3927="", "", IF(OR(ISTEXT(I3927),ISTEXT($F3927)),"",I3927*$F3927))</f>
        <v/>
      </c>
      <c r="K3927" s="33" t="n"/>
      <c r="L3927" s="33">
        <f>IF(K3927="", "", IF(OR(ISTEXT(K3927),ISTEXT($F3927)),"",K3927*$F3927))</f>
        <v/>
      </c>
      <c r="M3927" s="30">
        <f>IF(OR(H3927="",H3927=0),"",IF(K3927="",IF(J3927="","",IF(OR(ISTEXT(J3927),ISTEXT(H3927)),"",J3927/H3927)),IF(OR(ISTEXT(L3927),ISTEXT(H3927)),"",L3927/H3927)))</f>
        <v/>
      </c>
    </row>
    <row r="3928" ht="13.35" customHeight="1" s="162">
      <c r="B3928" s="307" t="n"/>
      <c r="C3928" s="307" t="n"/>
      <c r="E3928" s="307" t="n"/>
      <c r="F3928" s="32" t="n"/>
      <c r="G3928" s="33">
        <f>IF(F3928="", "", IF(OR(ISTEXT(H3928),ISTEXT(F3928)),"",H3928/F3928))</f>
        <v/>
      </c>
      <c r="H3928" s="33" t="n"/>
      <c r="I3928" s="33" t="n"/>
      <c r="J3928" s="33">
        <f>IF(I3928="", "", IF(OR(ISTEXT(I3928),ISTEXT($F3928)),"",I3928*$F3928))</f>
        <v/>
      </c>
      <c r="K3928" s="33" t="n"/>
      <c r="L3928" s="33">
        <f>IF(K3928="", "", IF(OR(ISTEXT(K3928),ISTEXT($F3928)),"",K3928*$F3928))</f>
        <v/>
      </c>
      <c r="M3928" s="30">
        <f>IF(OR(H3928="",H3928=0),"",IF(K3928="",IF(J3928="","",IF(OR(ISTEXT(J3928),ISTEXT(H3928)),"",J3928/H3928)),IF(OR(ISTEXT(L3928),ISTEXT(H3928)),"",L3928/H3928)))</f>
        <v/>
      </c>
    </row>
    <row r="3929" ht="13.35" customHeight="1" s="162">
      <c r="B3929" s="307" t="n"/>
      <c r="C3929" s="307" t="n"/>
      <c r="E3929" s="307" t="n"/>
      <c r="F3929" s="32" t="n"/>
      <c r="G3929" s="33">
        <f>IF(F3929="", "", IF(OR(ISTEXT(H3929),ISTEXT(F3929)),"",H3929/F3929))</f>
        <v/>
      </c>
      <c r="H3929" s="33" t="n"/>
      <c r="I3929" s="33" t="n"/>
      <c r="J3929" s="33">
        <f>IF(I3929="", "", IF(OR(ISTEXT(I3929),ISTEXT($F3929)),"",I3929*$F3929))</f>
        <v/>
      </c>
      <c r="K3929" s="33" t="n"/>
      <c r="L3929" s="33">
        <f>IF(K3929="", "", IF(OR(ISTEXT(K3929),ISTEXT($F3929)),"",K3929*$F3929))</f>
        <v/>
      </c>
      <c r="M3929" s="30">
        <f>IF(OR(H3929="",H3929=0),"",IF(K3929="",IF(J3929="","",IF(OR(ISTEXT(J3929),ISTEXT(H3929)),"",J3929/H3929)),IF(OR(ISTEXT(L3929),ISTEXT(H3929)),"",L3929/H3929)))</f>
        <v/>
      </c>
    </row>
    <row r="3930" ht="13.35" customHeight="1" s="162">
      <c r="B3930" s="307" t="n"/>
      <c r="C3930" s="307" t="n"/>
      <c r="E3930" s="307" t="n"/>
      <c r="F3930" s="32" t="n"/>
      <c r="G3930" s="33">
        <f>IF(F3930="", "", IF(OR(ISTEXT(H3930),ISTEXT(F3930)),"",H3930/F3930))</f>
        <v/>
      </c>
      <c r="H3930" s="33" t="n"/>
      <c r="I3930" s="33" t="n"/>
      <c r="J3930" s="33">
        <f>IF(I3930="", "", IF(OR(ISTEXT(I3930),ISTEXT($F3930)),"",I3930*$F3930))</f>
        <v/>
      </c>
      <c r="K3930" s="33" t="n"/>
      <c r="L3930" s="33">
        <f>IF(K3930="", "", IF(OR(ISTEXT(K3930),ISTEXT($F3930)),"",K3930*$F3930))</f>
        <v/>
      </c>
      <c r="M3930" s="30">
        <f>IF(OR(H3930="",H3930=0),"",IF(K3930="",IF(J3930="","",IF(OR(ISTEXT(J3930),ISTEXT(H3930)),"",J3930/H3930)),IF(OR(ISTEXT(L3930),ISTEXT(H3930)),"",L3930/H3930)))</f>
        <v/>
      </c>
    </row>
    <row r="3931" ht="13.35" customHeight="1" s="162">
      <c r="B3931" s="307" t="n"/>
      <c r="C3931" s="307" t="n"/>
      <c r="E3931" s="307" t="n"/>
      <c r="F3931" s="32" t="n"/>
      <c r="G3931" s="33">
        <f>IF(F3931="", "", IF(OR(ISTEXT(H3931),ISTEXT(F3931)),"",H3931/F3931))</f>
        <v/>
      </c>
      <c r="H3931" s="33" t="n"/>
      <c r="I3931" s="33" t="n"/>
      <c r="J3931" s="33">
        <f>IF(I3931="", "", IF(OR(ISTEXT(I3931),ISTEXT($F3931)),"",I3931*$F3931))</f>
        <v/>
      </c>
      <c r="K3931" s="33" t="n"/>
      <c r="L3931" s="33">
        <f>IF(K3931="", "", IF(OR(ISTEXT(K3931),ISTEXT($F3931)),"",K3931*$F3931))</f>
        <v/>
      </c>
      <c r="M3931" s="30">
        <f>IF(OR(H3931="",H3931=0),"",IF(K3931="",IF(J3931="","",IF(OR(ISTEXT(J3931),ISTEXT(H3931)),"",J3931/H3931)),IF(OR(ISTEXT(L3931),ISTEXT(H3931)),"",L3931/H3931)))</f>
        <v/>
      </c>
    </row>
    <row r="3932" ht="13.35" customHeight="1" s="162">
      <c r="B3932" s="307" t="n"/>
      <c r="C3932" s="307" t="n"/>
      <c r="E3932" s="307" t="n"/>
      <c r="F3932" s="32" t="n"/>
      <c r="G3932" s="33">
        <f>IF(F3932="", "", IF(OR(ISTEXT(H3932),ISTEXT(F3932)),"",H3932/F3932))</f>
        <v/>
      </c>
      <c r="H3932" s="33" t="n"/>
      <c r="I3932" s="33" t="n"/>
      <c r="J3932" s="33">
        <f>IF(I3932="", "", IF(OR(ISTEXT(I3932),ISTEXT($F3932)),"",I3932*$F3932))</f>
        <v/>
      </c>
      <c r="K3932" s="33" t="n"/>
      <c r="L3932" s="33">
        <f>IF(K3932="", "", IF(OR(ISTEXT(K3932),ISTEXT($F3932)),"",K3932*$F3932))</f>
        <v/>
      </c>
      <c r="M3932" s="30">
        <f>IF(OR(H3932="",H3932=0),"",IF(K3932="",IF(J3932="","",IF(OR(ISTEXT(J3932),ISTEXT(H3932)),"",J3932/H3932)),IF(OR(ISTEXT(L3932),ISTEXT(H3932)),"",L3932/H3932)))</f>
        <v/>
      </c>
    </row>
    <row r="3933" ht="13.35" customHeight="1" s="162">
      <c r="B3933" s="307" t="n"/>
      <c r="C3933" s="307" t="n"/>
      <c r="E3933" s="307" t="n"/>
      <c r="F3933" s="32" t="n"/>
      <c r="G3933" s="33">
        <f>IF(F3933="", "", IF(OR(ISTEXT(H3933),ISTEXT(F3933)),"",H3933/F3933))</f>
        <v/>
      </c>
      <c r="H3933" s="33" t="n"/>
      <c r="I3933" s="33" t="n"/>
      <c r="J3933" s="33">
        <f>IF(I3933="", "", IF(OR(ISTEXT(I3933),ISTEXT($F3933)),"",I3933*$F3933))</f>
        <v/>
      </c>
      <c r="K3933" s="33" t="n"/>
      <c r="L3933" s="33">
        <f>IF(K3933="", "", IF(OR(ISTEXT(K3933),ISTEXT($F3933)),"",K3933*$F3933))</f>
        <v/>
      </c>
      <c r="M3933" s="30">
        <f>IF(OR(H3933="",H3933=0),"",IF(K3933="",IF(J3933="","",IF(OR(ISTEXT(J3933),ISTEXT(H3933)),"",J3933/H3933)),IF(OR(ISTEXT(L3933),ISTEXT(H3933)),"",L3933/H3933)))</f>
        <v/>
      </c>
    </row>
    <row r="3934" ht="13.35" customHeight="1" s="162">
      <c r="B3934" s="307" t="n"/>
      <c r="C3934" s="307" t="n"/>
      <c r="E3934" s="307" t="n"/>
      <c r="F3934" s="32" t="n"/>
      <c r="G3934" s="33">
        <f>IF(F3934="", "", IF(OR(ISTEXT(H3934),ISTEXT(F3934)),"",H3934/F3934))</f>
        <v/>
      </c>
      <c r="H3934" s="33" t="n"/>
      <c r="I3934" s="33" t="n"/>
      <c r="J3934" s="33">
        <f>IF(I3934="", "", IF(OR(ISTEXT(I3934),ISTEXT($F3934)),"",I3934*$F3934))</f>
        <v/>
      </c>
      <c r="K3934" s="33" t="n"/>
      <c r="L3934" s="33">
        <f>IF(K3934="", "", IF(OR(ISTEXT(K3934),ISTEXT($F3934)),"",K3934*$F3934))</f>
        <v/>
      </c>
      <c r="M3934" s="30">
        <f>IF(OR(H3934="",H3934=0),"",IF(K3934="",IF(J3934="","",IF(OR(ISTEXT(J3934),ISTEXT(H3934)),"",J3934/H3934)),IF(OR(ISTEXT(L3934),ISTEXT(H3934)),"",L3934/H3934)))</f>
        <v/>
      </c>
    </row>
    <row r="3935" ht="13.35" customHeight="1" s="162">
      <c r="B3935" s="307" t="n"/>
      <c r="C3935" s="307" t="n"/>
      <c r="E3935" s="307" t="n"/>
      <c r="F3935" s="32" t="n"/>
      <c r="G3935" s="33">
        <f>IF(F3935="", "", IF(OR(ISTEXT(H3935),ISTEXT(F3935)),"",H3935/F3935))</f>
        <v/>
      </c>
      <c r="H3935" s="33" t="n"/>
      <c r="I3935" s="33" t="n"/>
      <c r="J3935" s="33">
        <f>IF(I3935="", "", IF(OR(ISTEXT(I3935),ISTEXT($F3935)),"",I3935*$F3935))</f>
        <v/>
      </c>
      <c r="K3935" s="33" t="n"/>
      <c r="L3935" s="33">
        <f>IF(K3935="", "", IF(OR(ISTEXT(K3935),ISTEXT($F3935)),"",K3935*$F3935))</f>
        <v/>
      </c>
      <c r="M3935" s="30">
        <f>IF(OR(H3935="",H3935=0),"",IF(K3935="",IF(J3935="","",IF(OR(ISTEXT(J3935),ISTEXT(H3935)),"",J3935/H3935)),IF(OR(ISTEXT(L3935),ISTEXT(H3935)),"",L3935/H3935)))</f>
        <v/>
      </c>
    </row>
    <row r="3936" ht="13.35" customHeight="1" s="162">
      <c r="B3936" s="307" t="n"/>
      <c r="C3936" s="307" t="n"/>
      <c r="E3936" s="307" t="n"/>
      <c r="F3936" s="32" t="n"/>
      <c r="G3936" s="33">
        <f>IF(F3936="", "", IF(OR(ISTEXT(H3936),ISTEXT(F3936)),"",H3936/F3936))</f>
        <v/>
      </c>
      <c r="H3936" s="33" t="n"/>
      <c r="I3936" s="33" t="n"/>
      <c r="J3936" s="33">
        <f>IF(I3936="", "", IF(OR(ISTEXT(I3936),ISTEXT($F3936)),"",I3936*$F3936))</f>
        <v/>
      </c>
      <c r="K3936" s="33" t="n"/>
      <c r="L3936" s="33">
        <f>IF(K3936="", "", IF(OR(ISTEXT(K3936),ISTEXT($F3936)),"",K3936*$F3936))</f>
        <v/>
      </c>
      <c r="M3936" s="30">
        <f>IF(OR(H3936="",H3936=0),"",IF(K3936="",IF(J3936="","",IF(OR(ISTEXT(J3936),ISTEXT(H3936)),"",J3936/H3936)),IF(OR(ISTEXT(L3936),ISTEXT(H3936)),"",L3936/H3936)))</f>
        <v/>
      </c>
    </row>
    <row r="3937" ht="13.35" customHeight="1" s="162">
      <c r="B3937" s="307" t="n"/>
      <c r="C3937" s="307" t="n"/>
      <c r="E3937" s="307" t="n"/>
      <c r="F3937" s="32" t="n"/>
      <c r="G3937" s="33">
        <f>IF(F3937="", "", IF(OR(ISTEXT(H3937),ISTEXT(F3937)),"",H3937/F3937))</f>
        <v/>
      </c>
      <c r="H3937" s="33" t="n"/>
      <c r="I3937" s="33" t="n"/>
      <c r="J3937" s="33">
        <f>IF(I3937="", "", IF(OR(ISTEXT(I3937),ISTEXT($F3937)),"",I3937*$F3937))</f>
        <v/>
      </c>
      <c r="K3937" s="33" t="n"/>
      <c r="L3937" s="33">
        <f>IF(K3937="", "", IF(OR(ISTEXT(K3937),ISTEXT($F3937)),"",K3937*$F3937))</f>
        <v/>
      </c>
      <c r="M3937" s="30">
        <f>IF(OR(H3937="",H3937=0),"",IF(K3937="",IF(J3937="","",IF(OR(ISTEXT(J3937),ISTEXT(H3937)),"",J3937/H3937)),IF(OR(ISTEXT(L3937),ISTEXT(H3937)),"",L3937/H3937)))</f>
        <v/>
      </c>
    </row>
    <row r="3938" ht="13.35" customHeight="1" s="162">
      <c r="B3938" s="307" t="n"/>
      <c r="C3938" s="307" t="n"/>
      <c r="E3938" s="307" t="n"/>
      <c r="F3938" s="32" t="n"/>
      <c r="G3938" s="33">
        <f>IF(F3938="", "", IF(OR(ISTEXT(H3938),ISTEXT(F3938)),"",H3938/F3938))</f>
        <v/>
      </c>
      <c r="H3938" s="33" t="n"/>
      <c r="I3938" s="33" t="n"/>
      <c r="J3938" s="33">
        <f>IF(I3938="", "", IF(OR(ISTEXT(I3938),ISTEXT($F3938)),"",I3938*$F3938))</f>
        <v/>
      </c>
      <c r="K3938" s="33" t="n"/>
      <c r="L3938" s="33">
        <f>IF(K3938="", "", IF(OR(ISTEXT(K3938),ISTEXT($F3938)),"",K3938*$F3938))</f>
        <v/>
      </c>
      <c r="M3938" s="30">
        <f>IF(OR(H3938="",H3938=0),"",IF(K3938="",IF(J3938="","",IF(OR(ISTEXT(J3938),ISTEXT(H3938)),"",J3938/H3938)),IF(OR(ISTEXT(L3938),ISTEXT(H3938)),"",L3938/H3938)))</f>
        <v/>
      </c>
    </row>
    <row r="3939" ht="13.35" customHeight="1" s="162">
      <c r="B3939" s="307" t="n"/>
      <c r="C3939" s="307" t="n"/>
      <c r="E3939" s="307" t="n"/>
      <c r="F3939" s="32" t="n"/>
      <c r="G3939" s="33">
        <f>IF(F3939="", "", IF(OR(ISTEXT(H3939),ISTEXT(F3939)),"",H3939/F3939))</f>
        <v/>
      </c>
      <c r="H3939" s="33" t="n"/>
      <c r="I3939" s="33" t="n"/>
      <c r="J3939" s="33">
        <f>IF(I3939="", "", IF(OR(ISTEXT(I3939),ISTEXT($F3939)),"",I3939*$F3939))</f>
        <v/>
      </c>
      <c r="K3939" s="33" t="n"/>
      <c r="L3939" s="33">
        <f>IF(K3939="", "", IF(OR(ISTEXT(K3939),ISTEXT($F3939)),"",K3939*$F3939))</f>
        <v/>
      </c>
      <c r="M3939" s="30">
        <f>IF(OR(H3939="",H3939=0),"",IF(K3939="",IF(J3939="","",IF(OR(ISTEXT(J3939),ISTEXT(H3939)),"",J3939/H3939)),IF(OR(ISTEXT(L3939),ISTEXT(H3939)),"",L3939/H3939)))</f>
        <v/>
      </c>
    </row>
    <row r="3940" ht="13.35" customHeight="1" s="162">
      <c r="B3940" s="307" t="n"/>
      <c r="C3940" s="307" t="n"/>
      <c r="E3940" s="307" t="n"/>
      <c r="F3940" s="32" t="n"/>
      <c r="G3940" s="33">
        <f>IF(F3940="", "", IF(OR(ISTEXT(H3940),ISTEXT(F3940)),"",H3940/F3940))</f>
        <v/>
      </c>
      <c r="H3940" s="33" t="n"/>
      <c r="I3940" s="33" t="n"/>
      <c r="J3940" s="33">
        <f>IF(I3940="", "", IF(OR(ISTEXT(I3940),ISTEXT($F3940)),"",I3940*$F3940))</f>
        <v/>
      </c>
      <c r="K3940" s="33" t="n"/>
      <c r="L3940" s="33">
        <f>IF(K3940="", "", IF(OR(ISTEXT(K3940),ISTEXT($F3940)),"",K3940*$F3940))</f>
        <v/>
      </c>
      <c r="M3940" s="30">
        <f>IF(OR(H3940="",H3940=0),"",IF(K3940="",IF(J3940="","",IF(OR(ISTEXT(J3940),ISTEXT(H3940)),"",J3940/H3940)),IF(OR(ISTEXT(L3940),ISTEXT(H3940)),"",L3940/H3940)))</f>
        <v/>
      </c>
    </row>
    <row r="3941" ht="13.35" customHeight="1" s="162">
      <c r="B3941" s="307" t="n"/>
      <c r="C3941" s="307" t="n"/>
      <c r="E3941" s="307" t="n"/>
      <c r="F3941" s="32" t="n"/>
      <c r="G3941" s="33">
        <f>IF(F3941="", "", IF(OR(ISTEXT(H3941),ISTEXT(F3941)),"",H3941/F3941))</f>
        <v/>
      </c>
      <c r="H3941" s="33" t="n"/>
      <c r="I3941" s="33" t="n"/>
      <c r="J3941" s="33">
        <f>IF(I3941="", "", IF(OR(ISTEXT(I3941),ISTEXT($F3941)),"",I3941*$F3941))</f>
        <v/>
      </c>
      <c r="K3941" s="33" t="n"/>
      <c r="L3941" s="33">
        <f>IF(K3941="", "", IF(OR(ISTEXT(K3941),ISTEXT($F3941)),"",K3941*$F3941))</f>
        <v/>
      </c>
      <c r="M3941" s="30">
        <f>IF(OR(H3941="",H3941=0),"",IF(K3941="",IF(J3941="","",IF(OR(ISTEXT(J3941),ISTEXT(H3941)),"",J3941/H3941)),IF(OR(ISTEXT(L3941),ISTEXT(H3941)),"",L3941/H3941)))</f>
        <v/>
      </c>
    </row>
    <row r="3942" ht="13.35" customHeight="1" s="162">
      <c r="B3942" s="307" t="n"/>
      <c r="C3942" s="307" t="n"/>
      <c r="E3942" s="307" t="n"/>
      <c r="F3942" s="32" t="n"/>
      <c r="G3942" s="33">
        <f>IF(F3942="", "", IF(OR(ISTEXT(H3942),ISTEXT(F3942)),"",H3942/F3942))</f>
        <v/>
      </c>
      <c r="H3942" s="33" t="n"/>
      <c r="I3942" s="33" t="n"/>
      <c r="J3942" s="33">
        <f>IF(I3942="", "", IF(OR(ISTEXT(I3942),ISTEXT($F3942)),"",I3942*$F3942))</f>
        <v/>
      </c>
      <c r="K3942" s="33" t="n"/>
      <c r="L3942" s="33">
        <f>IF(K3942="", "", IF(OR(ISTEXT(K3942),ISTEXT($F3942)),"",K3942*$F3942))</f>
        <v/>
      </c>
      <c r="M3942" s="30">
        <f>IF(OR(H3942="",H3942=0),"",IF(K3942="",IF(J3942="","",IF(OR(ISTEXT(J3942),ISTEXT(H3942)),"",J3942/H3942)),IF(OR(ISTEXT(L3942),ISTEXT(H3942)),"",L3942/H3942)))</f>
        <v/>
      </c>
    </row>
    <row r="3943" ht="13.35" customHeight="1" s="162">
      <c r="B3943" s="307" t="n"/>
      <c r="C3943" s="307" t="n"/>
      <c r="E3943" s="307" t="n"/>
      <c r="F3943" s="32" t="n"/>
      <c r="G3943" s="33">
        <f>IF(F3943="", "", IF(OR(ISTEXT(H3943),ISTEXT(F3943)),"",H3943/F3943))</f>
        <v/>
      </c>
      <c r="H3943" s="33" t="n"/>
      <c r="I3943" s="33" t="n"/>
      <c r="J3943" s="33">
        <f>IF(I3943="", "", IF(OR(ISTEXT(I3943),ISTEXT($F3943)),"",I3943*$F3943))</f>
        <v/>
      </c>
      <c r="K3943" s="33" t="n"/>
      <c r="L3943" s="33">
        <f>IF(K3943="", "", IF(OR(ISTEXT(K3943),ISTEXT($F3943)),"",K3943*$F3943))</f>
        <v/>
      </c>
      <c r="M3943" s="30">
        <f>IF(OR(H3943="",H3943=0),"",IF(K3943="",IF(J3943="","",IF(OR(ISTEXT(J3943),ISTEXT(H3943)),"",J3943/H3943)),IF(OR(ISTEXT(L3943),ISTEXT(H3943)),"",L3943/H3943)))</f>
        <v/>
      </c>
    </row>
    <row r="3944" ht="13.35" customHeight="1" s="162">
      <c r="B3944" s="307" t="n"/>
      <c r="C3944" s="307" t="n"/>
      <c r="E3944" s="307" t="n"/>
      <c r="F3944" s="32" t="n"/>
      <c r="G3944" s="33">
        <f>IF(F3944="", "", IF(OR(ISTEXT(H3944),ISTEXT(F3944)),"",H3944/F3944))</f>
        <v/>
      </c>
      <c r="H3944" s="33" t="n"/>
      <c r="I3944" s="33" t="n"/>
      <c r="J3944" s="33">
        <f>IF(I3944="", "", IF(OR(ISTEXT(I3944),ISTEXT($F3944)),"",I3944*$F3944))</f>
        <v/>
      </c>
      <c r="K3944" s="33" t="n"/>
      <c r="L3944" s="33">
        <f>IF(K3944="", "", IF(OR(ISTEXT(K3944),ISTEXT($F3944)),"",K3944*$F3944))</f>
        <v/>
      </c>
      <c r="M3944" s="30">
        <f>IF(OR(H3944="",H3944=0),"",IF(K3944="",IF(J3944="","",IF(OR(ISTEXT(J3944),ISTEXT(H3944)),"",J3944/H3944)),IF(OR(ISTEXT(L3944),ISTEXT(H3944)),"",L3944/H3944)))</f>
        <v/>
      </c>
    </row>
    <row r="3945" ht="13.35" customHeight="1" s="162">
      <c r="B3945" s="307" t="n"/>
      <c r="C3945" s="307" t="n"/>
      <c r="E3945" s="307" t="n"/>
      <c r="F3945" s="32" t="n"/>
      <c r="G3945" s="33">
        <f>IF(F3945="", "", IF(OR(ISTEXT(H3945),ISTEXT(F3945)),"",H3945/F3945))</f>
        <v/>
      </c>
      <c r="H3945" s="33" t="n"/>
      <c r="I3945" s="33" t="n"/>
      <c r="J3945" s="33">
        <f>IF(I3945="", "", IF(OR(ISTEXT(I3945),ISTEXT($F3945)),"",I3945*$F3945))</f>
        <v/>
      </c>
      <c r="K3945" s="33" t="n"/>
      <c r="L3945" s="33">
        <f>IF(K3945="", "", IF(OR(ISTEXT(K3945),ISTEXT($F3945)),"",K3945*$F3945))</f>
        <v/>
      </c>
      <c r="M3945" s="30">
        <f>IF(OR(H3945="",H3945=0),"",IF(K3945="",IF(J3945="","",IF(OR(ISTEXT(J3945),ISTEXT(H3945)),"",J3945/H3945)),IF(OR(ISTEXT(L3945),ISTEXT(H3945)),"",L3945/H3945)))</f>
        <v/>
      </c>
    </row>
    <row r="3946" ht="13.35" customHeight="1" s="162">
      <c r="B3946" s="42" t="n"/>
      <c r="C3946" s="231" t="inlineStr">
        <is>
          <t>Subtotal (this page)</t>
        </is>
      </c>
      <c r="D3946" s="159" t="n"/>
      <c r="E3946" s="42" t="n"/>
      <c r="F3946" s="42" t="n"/>
      <c r="G3946" s="43" t="n"/>
      <c r="H3946" s="43">
        <f>IF(SUM(H3908:H3945)=0,"",SUM(H3908:H3945))</f>
        <v/>
      </c>
      <c r="I3946" s="43" t="n"/>
      <c r="J3946" s="43">
        <f>IF(SUM(J3908:J3945)=0,"",SUM(J3908:J3945))</f>
        <v/>
      </c>
      <c r="K3946" s="43" t="n"/>
      <c r="L3946" s="43">
        <f>IF(SUM(L3908:L3945)=0,"",SUM(L3908:L3945))</f>
        <v/>
      </c>
      <c r="M3946" s="35">
        <f>IF(OR(H3946="",H3946=0),"",IF(L3946="",IF(J3946="","",IF(OR(ISTEXT(J3946),ISTEXT(H3946)),"",J3946/H3946)),IF(OR(ISTEXT(L3946),ISTEXT(H3946)),"",L3946/H3946)))</f>
        <v/>
      </c>
    </row>
    <row r="3947" ht="13.35" customHeight="1" s="162">
      <c r="B3947" s="188" t="inlineStr">
        <is>
          <t>Return Air Inlets (cont.)</t>
        </is>
      </c>
      <c r="C3947" s="174" t="n"/>
      <c r="D3947" s="174" t="n"/>
      <c r="E3947" s="174" t="n"/>
      <c r="F3947" s="173" t="n"/>
      <c r="G3947" s="233" t="inlineStr">
        <is>
          <t>Design VEL</t>
        </is>
      </c>
      <c r="H3947" s="194" t="inlineStr">
        <is>
          <t>Design CFM</t>
        </is>
      </c>
      <c r="I3947" s="188" t="inlineStr">
        <is>
          <t>Initial</t>
        </is>
      </c>
      <c r="J3947" s="173" t="n"/>
      <c r="K3947" s="188" t="inlineStr">
        <is>
          <t>Final</t>
        </is>
      </c>
      <c r="L3947" s="173" t="n"/>
      <c r="M3947" s="188" t="inlineStr">
        <is>
          <t>%</t>
        </is>
      </c>
    </row>
    <row r="3948" ht="13.35" customHeight="1" s="162">
      <c r="B3948" s="153" t="inlineStr">
        <is>
          <t>No.</t>
        </is>
      </c>
      <c r="C3948" s="188" t="inlineStr">
        <is>
          <t>Area Served</t>
        </is>
      </c>
      <c r="D3948" s="188" t="inlineStr">
        <is>
          <t>Type</t>
        </is>
      </c>
      <c r="E3948" s="188" t="inlineStr">
        <is>
          <t>Size</t>
        </is>
      </c>
      <c r="F3948" s="188" t="inlineStr">
        <is>
          <t>Ak</t>
        </is>
      </c>
      <c r="G3948" s="440" t="n"/>
      <c r="H3948" s="440" t="n"/>
      <c r="I3948" s="188" t="inlineStr">
        <is>
          <t>VEL</t>
        </is>
      </c>
      <c r="J3948" s="188" t="inlineStr">
        <is>
          <t>CFM</t>
        </is>
      </c>
      <c r="K3948" s="188" t="inlineStr">
        <is>
          <t>VEL</t>
        </is>
      </c>
      <c r="L3948" s="188" t="inlineStr">
        <is>
          <t>CFM</t>
        </is>
      </c>
      <c r="M3948" s="440" t="n"/>
    </row>
    <row r="3949" ht="13.35" customHeight="1" s="162">
      <c r="B3949" s="31" t="n"/>
      <c r="C3949" s="31" t="n"/>
      <c r="E3949" s="31" t="n"/>
      <c r="F3949" s="32" t="n"/>
      <c r="G3949" s="33">
        <f>IF(F3949="", "", IF(OR(ISTEXT(H3949),ISTEXT(F3949)),"",H3949/F3949))</f>
        <v/>
      </c>
      <c r="H3949" s="33" t="n"/>
      <c r="I3949" s="33" t="n"/>
      <c r="J3949" s="33">
        <f>IF(I3949="", "", IF(OR(ISTEXT(I3949),ISTEXT($F3949)),"",I3949*$F3949))</f>
        <v/>
      </c>
      <c r="K3949" s="33" t="n"/>
      <c r="L3949" s="33">
        <f>IF(K3949="", "", IF(OR(ISTEXT(K3949),ISTEXT($F3949)),"",K3949*$F3949))</f>
        <v/>
      </c>
      <c r="M3949" s="30">
        <f>IF(OR(H3949="",H3949=0),"",IF(K3949="",IF(J3949="","",IF(OR(ISTEXT(J3949),ISTEXT(H3949)),"",J3949/H3949)),IF(OR(ISTEXT(L3949),ISTEXT(H3949)),"",L3949/H3949)))</f>
        <v/>
      </c>
    </row>
    <row r="3950" ht="13.35" customHeight="1" s="162">
      <c r="B3950" s="31" t="n"/>
      <c r="C3950" s="31" t="n"/>
      <c r="E3950" s="31" t="n"/>
      <c r="F3950" s="32" t="n"/>
      <c r="G3950" s="33">
        <f>IF(F3950="", "", IF(OR(ISTEXT(H3950),ISTEXT(F3950)),"",H3950/F3950))</f>
        <v/>
      </c>
      <c r="H3950" s="33" t="n"/>
      <c r="I3950" s="33" t="n"/>
      <c r="J3950" s="33">
        <f>IF(I3950="", "", IF(OR(ISTEXT(I3950),ISTEXT($F3950)),"",I3950*$F3950))</f>
        <v/>
      </c>
      <c r="K3950" s="33" t="n"/>
      <c r="L3950" s="33">
        <f>IF(K3950="", "", IF(OR(ISTEXT(K3950),ISTEXT($F3950)),"",K3950*$F3950))</f>
        <v/>
      </c>
      <c r="M3950" s="30">
        <f>IF(OR(H3950="",H3950=0),"",IF(K3950="",IF(J3950="","",IF(OR(ISTEXT(J3950),ISTEXT(H3950)),"",J3950/H3950)),IF(OR(ISTEXT(L3950),ISTEXT(H3950)),"",L3950/H3950)))</f>
        <v/>
      </c>
    </row>
    <row r="3951" ht="13.35" customHeight="1" s="162">
      <c r="B3951" s="31" t="n"/>
      <c r="C3951" s="31" t="n"/>
      <c r="E3951" s="31" t="n"/>
      <c r="F3951" s="32" t="n"/>
      <c r="G3951" s="33">
        <f>IF(F3951="", "", IF(OR(ISTEXT(H3951),ISTEXT(F3951)),"",H3951/F3951))</f>
        <v/>
      </c>
      <c r="H3951" s="33" t="n"/>
      <c r="I3951" s="33" t="n"/>
      <c r="J3951" s="33">
        <f>IF(I3951="", "", IF(OR(ISTEXT(I3951),ISTEXT($F3951)),"",I3951*$F3951))</f>
        <v/>
      </c>
      <c r="K3951" s="33" t="n"/>
      <c r="L3951" s="33">
        <f>IF(K3951="", "", IF(OR(ISTEXT(K3951),ISTEXT($F3951)),"",K3951*$F3951))</f>
        <v/>
      </c>
      <c r="M3951" s="30">
        <f>IF(OR(H3951="",H3951=0),"",IF(K3951="",IF(J3951="","",IF(OR(ISTEXT(J3951),ISTEXT(H3951)),"",J3951/H3951)),IF(OR(ISTEXT(L3951),ISTEXT(H3951)),"",L3951/H3951)))</f>
        <v/>
      </c>
    </row>
    <row r="3952" ht="13.35" customHeight="1" s="162">
      <c r="B3952" s="31" t="n"/>
      <c r="C3952" s="31" t="n"/>
      <c r="E3952" s="31" t="n"/>
      <c r="F3952" s="32" t="n"/>
      <c r="G3952" s="33">
        <f>IF(F3952="", "", IF(OR(ISTEXT(H3952),ISTEXT(F3952)),"",H3952/F3952))</f>
        <v/>
      </c>
      <c r="H3952" s="33" t="n"/>
      <c r="I3952" s="33" t="n"/>
      <c r="J3952" s="33">
        <f>IF(I3952="", "", IF(OR(ISTEXT(I3952),ISTEXT($F3952)),"",I3952*$F3952))</f>
        <v/>
      </c>
      <c r="K3952" s="33" t="n"/>
      <c r="L3952" s="33">
        <f>IF(K3952="", "", IF(OR(ISTEXT(K3952),ISTEXT($F3952)),"",K3952*$F3952))</f>
        <v/>
      </c>
      <c r="M3952" s="30">
        <f>IF(OR(H3952="",H3952=0),"",IF(K3952="",IF(J3952="","",IF(OR(ISTEXT(J3952),ISTEXT(H3952)),"",J3952/H3952)),IF(OR(ISTEXT(L3952),ISTEXT(H3952)),"",L3952/H3952)))</f>
        <v/>
      </c>
    </row>
    <row r="3953" ht="13.35" customHeight="1" s="162">
      <c r="B3953" s="42" t="n"/>
      <c r="C3953" s="231" t="inlineStr">
        <is>
          <t>Subtotal (this page)</t>
        </is>
      </c>
      <c r="D3953" s="159" t="n"/>
      <c r="E3953" s="42" t="n"/>
      <c r="F3953" s="42" t="n"/>
      <c r="G3953" s="43" t="n"/>
      <c r="H3953" s="43">
        <f>IF(SUM(H3949:H3952)=0,"",SUM(H3949:H3952))</f>
        <v/>
      </c>
      <c r="I3953" s="42" t="n"/>
      <c r="J3953" s="43">
        <f>IF(SUM(J3949:J3952)=0,"",SUM(J3949:J3952))</f>
        <v/>
      </c>
      <c r="K3953" s="42" t="n"/>
      <c r="L3953" s="43">
        <f>IF(SUM(L3949:L3952)=0,"",SUM(L3949:L3952))</f>
        <v/>
      </c>
      <c r="M3953" s="35">
        <f>IF(OR(H3953="",H3953=0),"",IF(L3953="",IF(J3953="","",IF(OR(ISTEXT(J3953),ISTEXT(H3953)),"",J3953/H3953)),IF(OR(ISTEXT(L3953),ISTEXT(H3953)),"",L3953/H3953)))</f>
        <v/>
      </c>
    </row>
    <row r="3954" ht="13.35" customHeight="1" s="162">
      <c r="B3954" s="188" t="inlineStr">
        <is>
          <t>Remarks (cont.)</t>
        </is>
      </c>
      <c r="C3954" s="173" t="n"/>
      <c r="D3954" s="154" t="n"/>
      <c r="E3954" s="174" t="n"/>
      <c r="F3954" s="174" t="n"/>
      <c r="G3954" s="174" t="n"/>
      <c r="H3954" s="174" t="n"/>
      <c r="I3954" s="174" t="n"/>
      <c r="J3954" s="174" t="n"/>
      <c r="K3954" s="174" t="n"/>
      <c r="L3954" s="174" t="n"/>
      <c r="M3954" s="173" t="n"/>
    </row>
    <row r="3955" ht="13.35" customHeight="1" s="162">
      <c r="B3955" s="154" t="n"/>
      <c r="C3955" s="174" t="n"/>
      <c r="D3955" s="174" t="n"/>
      <c r="E3955" s="174" t="n"/>
      <c r="F3955" s="174" t="n"/>
      <c r="G3955" s="174" t="n"/>
      <c r="H3955" s="174" t="n"/>
      <c r="I3955" s="174" t="n"/>
      <c r="J3955" s="174" t="n"/>
      <c r="K3955" s="174" t="n"/>
      <c r="L3955" s="174" t="n"/>
      <c r="M3955" s="173" t="n"/>
    </row>
    <row r="3956" ht="13.35" customHeight="1" s="162">
      <c r="B3956" s="200" t="inlineStr">
        <is>
          <t>System</t>
        </is>
      </c>
      <c r="C3956" s="403" t="n"/>
      <c r="D3956" s="209">
        <f>IF('{Equipment Data Entry}'!B45="","",'{Equipment Data Entry}'!B45)</f>
        <v/>
      </c>
      <c r="E3956" s="418" t="n"/>
      <c r="F3956" s="403" t="n"/>
      <c r="G3956" s="200" t="inlineStr">
        <is>
          <t>Service</t>
        </is>
      </c>
      <c r="H3956" s="403" t="n"/>
      <c r="I3956" s="210">
        <f>IF('{Equipment Data Entry}'!C45="","",'{Equipment Data Entry}'!C45)</f>
        <v/>
      </c>
      <c r="J3956" s="418" t="n"/>
      <c r="K3956" s="418" t="n"/>
      <c r="L3956" s="418" t="n"/>
      <c r="M3956" s="403" t="n"/>
    </row>
    <row r="3957" ht="13.35" customHeight="1" s="162">
      <c r="B3957" s="422" t="n"/>
      <c r="C3957" s="423" t="n"/>
      <c r="D3957" s="422" t="n"/>
      <c r="E3957" s="424" t="n"/>
      <c r="F3957" s="423" t="n"/>
      <c r="G3957" s="422" t="n"/>
      <c r="H3957" s="423" t="n"/>
      <c r="I3957" s="422" t="n"/>
      <c r="J3957" s="424" t="n"/>
      <c r="K3957" s="424" t="n"/>
      <c r="L3957" s="424" t="n"/>
      <c r="M3957" s="423" t="n"/>
    </row>
    <row r="3958" ht="13.35" customHeight="1" s="162">
      <c r="B3958" s="425" t="inlineStr">
        <is>
          <t>Drive Type:</t>
        </is>
      </c>
      <c r="D3958" s="426" t="n"/>
      <c r="E3958" s="425" t="inlineStr">
        <is>
          <t>Rotation – Design:</t>
        </is>
      </c>
      <c r="G3958" s="426" t="n"/>
      <c r="I3958" s="425" t="inlineStr">
        <is>
          <t>Actual:</t>
        </is>
      </c>
      <c r="J3958" s="426" t="n"/>
    </row>
    <row r="3959" ht="13.35" customHeight="1" s="162">
      <c r="B3959" s="200" t="inlineStr">
        <is>
          <t>Unit Data</t>
        </is>
      </c>
      <c r="C3959" s="400" t="n"/>
      <c r="D3959" s="400" t="n"/>
      <c r="E3959" s="400" t="n"/>
      <c r="F3959" s="400" t="n"/>
      <c r="G3959" s="401" t="n"/>
      <c r="I3959" s="200" t="inlineStr">
        <is>
          <t>Design and Performance Data</t>
        </is>
      </c>
      <c r="J3959" s="400" t="n"/>
      <c r="K3959" s="400" t="n"/>
      <c r="L3959" s="401" t="n"/>
      <c r="M3959" s="283" t="n"/>
    </row>
    <row r="3960" ht="13.35" customHeight="1" s="162">
      <c r="B3960" s="199" t="inlineStr">
        <is>
          <t>Manufacturer</t>
        </is>
      </c>
      <c r="C3960" s="401" t="n"/>
      <c r="D3960" s="204">
        <f>IF('{Equipment Data Entry}'!E45="","",'{Equipment Data Entry}'!E45)</f>
        <v/>
      </c>
      <c r="E3960" s="400" t="n"/>
      <c r="F3960" s="400" t="n"/>
      <c r="G3960" s="401" t="n"/>
      <c r="I3960" s="199" t="inlineStr">
        <is>
          <t>Design Criteria</t>
        </is>
      </c>
      <c r="J3960" s="401" t="n"/>
      <c r="K3960" s="199" t="inlineStr">
        <is>
          <t>Design</t>
        </is>
      </c>
      <c r="L3960" s="199" t="inlineStr">
        <is>
          <t>Actual</t>
        </is>
      </c>
    </row>
    <row r="3961" ht="13.35" customHeight="1" s="162">
      <c r="B3961" s="199" t="inlineStr">
        <is>
          <t>Model Number</t>
        </is>
      </c>
      <c r="C3961" s="401" t="n"/>
      <c r="D3961" s="204">
        <f>IF('{Equipment Data Entry}'!F45="","",'{Equipment Data Entry}'!F45)</f>
        <v/>
      </c>
      <c r="E3961" s="400" t="n"/>
      <c r="F3961" s="400" t="n"/>
      <c r="G3961" s="401" t="n"/>
      <c r="I3961" s="199" t="inlineStr">
        <is>
          <t>Total Airflow</t>
        </is>
      </c>
      <c r="J3961" s="401" t="n"/>
      <c r="K3961" s="24">
        <f>H3995</f>
        <v/>
      </c>
      <c r="L3961" s="24">
        <f>L3995</f>
        <v/>
      </c>
      <c r="M3961" s="22">
        <f>IF(OR(L3961="",K3961="",K3961=0),"",IF(OR(ISTEXT(L3961),ISTEXT(K3961)),"",L3961/K3961))</f>
        <v/>
      </c>
    </row>
    <row r="3962" ht="13.35" customHeight="1" s="162">
      <c r="B3962" s="199" t="inlineStr">
        <is>
          <t>Serial Number</t>
        </is>
      </c>
      <c r="C3962" s="401" t="n"/>
      <c r="D3962" s="204" t="n"/>
      <c r="E3962" s="400" t="n"/>
      <c r="F3962" s="400" t="n"/>
      <c r="G3962" s="401" t="n"/>
      <c r="I3962" s="199" t="inlineStr">
        <is>
          <t>Outside Airflow</t>
        </is>
      </c>
      <c r="J3962" s="401" t="n"/>
      <c r="K3962" s="24">
        <f>IF(N(H4003)=0,"",H4003)</f>
        <v/>
      </c>
      <c r="L3962" s="24">
        <f>L4003</f>
        <v/>
      </c>
      <c r="M3962" s="22">
        <f>IF(OR(L3962="",K3962="",K3962=0),"",IF(OR(ISTEXT(L3962),ISTEXT(K3962)),"",L3962/K3962))</f>
        <v/>
      </c>
    </row>
    <row r="3963" ht="13.35" customHeight="1" s="162">
      <c r="B3963" s="199" t="inlineStr">
        <is>
          <t>Area Served</t>
        </is>
      </c>
      <c r="C3963" s="401" t="n"/>
      <c r="D3963" s="204">
        <f>I3956</f>
        <v/>
      </c>
      <c r="E3963" s="400" t="n"/>
      <c r="F3963" s="400" t="n"/>
      <c r="G3963" s="401" t="n"/>
      <c r="I3963" s="199" t="inlineStr">
        <is>
          <t>Return Airflow</t>
        </is>
      </c>
      <c r="J3963" s="401" t="n"/>
      <c r="K3963" s="24">
        <f>IF(K3961="","",IF(ISTEXT(K3961),"",K3961-N(K3962)))</f>
        <v/>
      </c>
      <c r="L3963" s="24">
        <f>IF(L3961="","",IF(ISTEXT(L3961),"",L3961-N(L3962)))</f>
        <v/>
      </c>
    </row>
    <row r="3964" ht="13.35" customHeight="1" s="162">
      <c r="B3964" s="199" t="inlineStr">
        <is>
          <t>Location</t>
        </is>
      </c>
      <c r="C3964" s="401" t="n"/>
      <c r="D3964" s="204">
        <f>IF('{Equipment Data Entry}'!D45="","",'{Equipment Data Entry}'!D45)</f>
        <v/>
      </c>
      <c r="E3964" s="400" t="n"/>
      <c r="F3964" s="400" t="n"/>
      <c r="G3964" s="401" t="n"/>
      <c r="I3964" s="199" t="inlineStr">
        <is>
          <t>Unit ESP</t>
        </is>
      </c>
      <c r="J3964" s="401" t="n"/>
      <c r="K3964" s="71">
        <f>IF('{Equipment Data Entry}'!H45="","",'{Equipment Data Entry}'!H45)</f>
        <v/>
      </c>
      <c r="L3964" s="29">
        <f>I3981</f>
        <v/>
      </c>
    </row>
    <row r="3965" ht="13.35" customHeight="1" s="162">
      <c r="I3965" s="199" t="inlineStr">
        <is>
          <t>Fan RPMs</t>
        </is>
      </c>
      <c r="J3965" s="401" t="n"/>
      <c r="K3965" s="24">
        <f>IF('{Equipment Data Entry}'!I45="","",'{Equipment Data Entry}'!I45)</f>
        <v/>
      </c>
      <c r="L3965" s="24">
        <f>IF(L3974="","",L3974)</f>
        <v/>
      </c>
    </row>
    <row r="3966" ht="13.35" customHeight="1" s="162">
      <c r="B3966" s="200" t="inlineStr">
        <is>
          <t>Motor Data</t>
        </is>
      </c>
      <c r="C3966" s="400" t="n"/>
      <c r="D3966" s="400" t="n"/>
      <c r="E3966" s="400" t="n"/>
      <c r="F3966" s="400" t="n"/>
      <c r="G3966" s="401" t="n"/>
      <c r="I3966" s="199" t="inlineStr">
        <is>
          <t>Filter Type/Size/Qty</t>
        </is>
      </c>
      <c r="J3966" s="400" t="n"/>
      <c r="K3966" s="401" t="n"/>
      <c r="L3966" s="24" t="n"/>
      <c r="M3966" s="401" t="n"/>
    </row>
    <row r="3967" ht="13.35" customHeight="1" s="162">
      <c r="B3967" s="199" t="inlineStr">
        <is>
          <t>Manufacturer</t>
        </is>
      </c>
      <c r="C3967" s="401" t="n"/>
      <c r="D3967" s="203" t="n"/>
      <c r="E3967" s="400" t="n"/>
      <c r="F3967" s="400" t="n"/>
      <c r="G3967" s="401" t="n"/>
      <c r="I3967" s="200" t="inlineStr">
        <is>
          <t>Drive Data</t>
        </is>
      </c>
      <c r="J3967" s="400" t="n"/>
      <c r="K3967" s="400" t="n"/>
      <c r="L3967" s="401" t="n"/>
    </row>
    <row r="3968" ht="13.35" customHeight="1" s="162">
      <c r="B3968" s="199" t="inlineStr">
        <is>
          <t>Horsepower</t>
        </is>
      </c>
      <c r="C3968" s="401" t="n"/>
      <c r="D3968" s="28">
        <f>IF('{Equipment Data Entry}'!G45="","",'{Equipment Data Entry}'!G45)</f>
        <v/>
      </c>
      <c r="E3968" s="21" t="inlineStr">
        <is>
          <t>RPM</t>
        </is>
      </c>
      <c r="F3968" s="24" t="n"/>
      <c r="G3968" s="199" t="inlineStr">
        <is>
          <t>SF</t>
        </is>
      </c>
      <c r="I3968" s="199" t="inlineStr">
        <is>
          <t>Motor sheave</t>
        </is>
      </c>
      <c r="J3968" s="400" t="n"/>
      <c r="K3968" s="24">
        <f>IF('{Equipment Data Entry}'!J45="","",'{Equipment Data Entry}'!J45)</f>
        <v/>
      </c>
      <c r="L3968" s="21" t="inlineStr">
        <is>
          <t>Bore</t>
        </is>
      </c>
      <c r="M3968" s="208"/>
    </row>
    <row r="3969" ht="13.35" customHeight="1" s="162">
      <c r="B3969" s="198">
        <f>IF('{Equipment Data Entry}'!N45="","",'{Equipment Data Entry}'!N45)</f>
        <v/>
      </c>
      <c r="C3969" s="198">
        <f>IF('{Equipment Data Entry}'!O45="","",'{Equipment Data Entry}'!O45)</f>
        <v/>
      </c>
      <c r="D3969" s="21" t="inlineStr">
        <is>
          <t>FLA</t>
        </is>
      </c>
      <c r="E3969" s="25" t="n"/>
      <c r="F3969" s="21" t="inlineStr">
        <is>
          <t>Frame</t>
        </is>
      </c>
      <c r="G3969" s="208" t="n"/>
      <c r="I3969" s="199" t="inlineStr">
        <is>
          <t>Fan pulley</t>
        </is>
      </c>
      <c r="J3969" s="400" t="n"/>
      <c r="K3969" s="24">
        <f>IF('{Equipment Data Entry}'!K45="","",'{Equipment Data Entry}'!K45)</f>
        <v/>
      </c>
      <c r="L3969" s="21" t="inlineStr">
        <is>
          <t>Bore</t>
        </is>
      </c>
      <c r="M3969" s="208"/>
    </row>
    <row r="3970" ht="13.35" customHeight="1" s="162">
      <c r="B3970" s="199" t="inlineStr">
        <is>
          <t>Corrected FLA</t>
        </is>
      </c>
      <c r="C3970" s="401" t="n"/>
      <c r="D3970" s="27">
        <f>IF(OR(E3971="",E3969="",B3969=""),"",IF(OR(ISTEXT(B3969),COUNT(E3971:G3971)=0,ISTEXT(E3969)),"",B3969/AVERAGE(E3971:G3971)*E3969))</f>
        <v/>
      </c>
      <c r="E3970" s="199" t="inlineStr">
        <is>
          <t>Estimated BHP</t>
        </is>
      </c>
      <c r="F3970" s="401" t="n"/>
      <c r="G3970" s="27">
        <f>IF(OR(COUNT(E3972:G3972)=0,IF(N(E3973)&gt;0,E3973,N(D3968))=0,IF(N(D3970)&gt;0,D3970,N(E3969))=0),"",IF(N(E3973)&gt;0,E3973,N(D3968))*AVERAGE(E3972:G3972)/IF(N(D3970)&gt;0,D3970,N(E3969)))</f>
        <v/>
      </c>
      <c r="I3970" s="199" t="inlineStr">
        <is>
          <t>Belt(s)</t>
        </is>
      </c>
      <c r="J3970" s="208">
        <f>IF('{Equipment Data Entry}'!L45="","",'{Equipment Data Entry}'!L45)</f>
        <v/>
      </c>
      <c r="K3970" s="199" t="inlineStr">
        <is>
          <t>C to C</t>
        </is>
      </c>
      <c r="L3970" s="64">
        <f>IF('{Equipment Data Entry}'!M45="","",'{Equipment Data Entry}'!M45)</f>
        <v/>
      </c>
    </row>
    <row r="3971" ht="13.35" customHeight="1" s="162">
      <c r="B3971" s="199" t="inlineStr">
        <is>
          <t>Measured Voltage</t>
        </is>
      </c>
      <c r="C3971" s="400" t="n"/>
      <c r="D3971" s="401" t="n"/>
      <c r="E3971" s="24" t="n"/>
      <c r="F3971" s="24" t="n"/>
      <c r="G3971" s="24" t="n"/>
      <c r="I3971" s="199" t="inlineStr">
        <is>
          <t>Final Settings</t>
        </is>
      </c>
      <c r="J3971" s="400" t="n"/>
      <c r="K3971" s="401" t="n"/>
      <c r="L3971" s="24" t="n"/>
      <c r="M3971" s="401" t="n"/>
    </row>
    <row r="3972" ht="13.35" customHeight="1" s="162">
      <c r="B3972" s="199" t="inlineStr">
        <is>
          <t>Measured Amperage</t>
        </is>
      </c>
      <c r="C3972" s="400" t="n"/>
      <c r="D3972" s="401" t="n"/>
      <c r="E3972" s="25" t="n"/>
      <c r="F3972" s="25" t="n"/>
      <c r="G3972" s="25" t="n"/>
      <c r="I3972" s="205" t="inlineStr">
        <is>
          <t>RPM Data</t>
        </is>
      </c>
      <c r="J3972" s="401" t="n"/>
      <c r="K3972" s="205" t="inlineStr">
        <is>
          <t>Initial</t>
        </is>
      </c>
      <c r="L3972" s="205" t="inlineStr">
        <is>
          <t>Final</t>
        </is>
      </c>
    </row>
    <row r="3973" ht="13.35" customHeight="1" s="162">
      <c r="B3973" s="199" t="inlineStr">
        <is>
          <t>Motor HP (nameplate)</t>
        </is>
      </c>
      <c r="C3973" s="400"/>
      <c r="D3973" s="401"/>
      <c r="E3973" s="24"/>
      <c r="F3973" s="24"/>
      <c r="G3973" s="24"/>
      <c r="I3973" s="199" t="inlineStr">
        <is>
          <t>Motor RPM</t>
        </is>
      </c>
      <c r="J3973" s="401" t="n"/>
      <c r="K3973" s="24" t="n"/>
      <c r="L3973" s="24" t="n"/>
    </row>
    <row r="3974" ht="13.35" customHeight="1" s="162">
      <c r="B3974" s="200" t="inlineStr">
        <is>
          <t>Static Pressure Profile (in. w.g.)</t>
        </is>
      </c>
      <c r="C3974" s="400" t="n"/>
      <c r="D3974" s="400" t="n"/>
      <c r="E3974" s="400" t="n"/>
      <c r="F3974" s="400" t="n"/>
      <c r="G3974" s="401" t="n"/>
      <c r="I3974" s="199" t="inlineStr">
        <is>
          <t>Fan RPM</t>
        </is>
      </c>
      <c r="J3974" s="401" t="n"/>
      <c r="K3974" s="24" t="n"/>
      <c r="L3974" s="24" t="n"/>
    </row>
    <row r="3975" ht="13.35" customHeight="1" s="162">
      <c r="B3975" s="490">
        <f>IFERROR(INDEX('{Dropdowns}'!$AI$2:$AO$7,MATCH($D$3978,'{Dropdowns}'!$AH$2:$AH$7,0),1),"")</f>
        <v/>
      </c>
      <c r="C3975" s="490">
        <f>IFERROR(INDEX('{Dropdowns}'!$AI$2:$AO$7,MATCH($D$3978,'{Dropdowns}'!$AH$2:$AH$7,0),2),"")</f>
        <v/>
      </c>
      <c r="D3975" s="490">
        <f>IFERROR(INDEX('{Dropdowns}'!$AI$2:$AO$7,MATCH($D$3978,'{Dropdowns}'!$AH$2:$AH$7,0),3),"")</f>
        <v/>
      </c>
      <c r="E3975" s="490">
        <f>IFERROR(INDEX('{Dropdowns}'!$AI$2:$AO$7,MATCH($D$3978,'{Dropdowns}'!$AH$2:$AH$7,0),4),"")</f>
        <v/>
      </c>
      <c r="F3975" s="490">
        <f>IFERROR(INDEX('{Dropdowns}'!$AI$2:$AO$7,MATCH($D$3978,'{Dropdowns}'!$AH$2:$AH$7,0),5),"")</f>
        <v/>
      </c>
      <c r="G3975" s="490">
        <f>IFERROR(INDEX('{Dropdowns}'!$AI$2:$AO$7,MATCH($D$3978,'{Dropdowns}'!$AH$2:$AH$7,0),6),"")</f>
        <v/>
      </c>
      <c r="H3975" s="490">
        <f>IFERROR(INDEX('{Dropdowns}'!$AI$2:$AO$7,MATCH($D$3978,'{Dropdowns}'!$AH$2:$AH$7,0),7),"")</f>
        <v/>
      </c>
      <c r="I3975" s="199" t="inlineStr">
        <is>
          <t>VSD Frequency</t>
        </is>
      </c>
      <c r="J3975" s="401" t="n"/>
      <c r="K3975" s="66" t="n"/>
      <c r="L3975" s="66" t="n"/>
    </row>
    <row r="3976" ht="13.35" customHeight="1" s="162">
      <c r="B3976" s="492"/>
      <c r="C3976" s="492"/>
      <c r="D3976" s="492"/>
      <c r="E3976" s="492"/>
      <c r="F3976" s="492"/>
      <c r="G3976" s="492"/>
      <c r="H3976" s="492"/>
      <c r="I3976" s="199" t="inlineStr">
        <is>
          <t>OA Damper Position</t>
        </is>
      </c>
      <c r="J3976" s="400" t="n"/>
      <c r="K3976" s="401" t="n"/>
      <c r="L3976" s="56" t="n"/>
      <c r="Q3976">
        <f>IF(B3976="","",B3976)</f>
        <v/>
      </c>
      <c r="R3976">
        <f>IF(C3975="—",Q3976,IF(C3976="","",C3976))</f>
        <v/>
      </c>
      <c r="S3976">
        <f>IF(D3975="—",R3976,IF(D3976="","",D3976))</f>
        <v/>
      </c>
      <c r="T3976">
        <f>IF(E3975="—",S3976,IF(E3976="","",E3976))</f>
        <v/>
      </c>
      <c r="U3976">
        <f>IF(F3975="—",T3976,IF(F3976="","",F3976))</f>
        <v/>
      </c>
      <c r="V3976">
        <f>IF(G3975="—",U3976,IF(G3976="","",G3976))</f>
        <v/>
      </c>
      <c r="W3976">
        <f>IFERROR(MATCH("Fan",$C$3975:$H$3975,0),"")</f>
        <v/>
      </c>
      <c r="X3976">
        <f>IF(W3976="","",INDEX(P3978:U3978,W3976))</f>
        <v/>
      </c>
      <c r="Y3976">
        <f>IF(W3976="","",INDEX(Q3977:V3977,W3976))</f>
        <v/>
      </c>
    </row>
    <row r="3977" ht="13.35" customHeight="1" s="162">
      <c r="B3977" s="491" t="inlineStr">
        <is>
          <t>Δ</t>
        </is>
      </c>
      <c r="C3977" s="498">
        <f>IF(OR(C3975="—",C3976="",Q3976=""),"",IF(OR(ISTEXT(C3976),ISTEXT(Q3976)),"","Δ "&amp;TEXT(C3976-Q3976,"0.00")))</f>
        <v/>
      </c>
      <c r="D3977" s="498">
        <f>IF(OR(D3975="—",D3976="",R3976=""),"",IF(OR(ISTEXT(D3976),ISTEXT(R3976)),"","Δ "&amp;TEXT(D3976-R3976,"0.00")))</f>
        <v/>
      </c>
      <c r="E3977" s="498">
        <f>IF(OR(E3975="—",E3976="",S3976=""),"",IF(OR(ISTEXT(E3976),ISTEXT(S3976)),"","Δ "&amp;TEXT(E3976-S3976,"0.00")))</f>
        <v/>
      </c>
      <c r="F3977" s="498">
        <f>IF(OR(F3975="—",F3976="",T3976=""),"",IF(OR(ISTEXT(F3976),ISTEXT(T3976)),"","Δ "&amp;TEXT(F3976-T3976,"0.00")))</f>
        <v/>
      </c>
      <c r="G3977" s="498">
        <f>IF(OR(G3975="—",G3976="",U3976=""),"",IF(OR(ISTEXT(G3976),ISTEXT(U3976)),"","Δ "&amp;TEXT(G3976-U3976,"0.00")))</f>
        <v/>
      </c>
      <c r="H3977" s="498">
        <f>IF(OR(H3975="—",H3976="",V3976=""),"",IF(OR(ISTEXT(H3976),ISTEXT(V3976)),"","Δ "&amp;TEXT(H3976-V3976,"0.00")))</f>
        <v/>
      </c>
      <c r="Q3977">
        <f>IF(OR(C3976="",ISTEXT(C3976)),R3977,C3976)</f>
        <v/>
      </c>
      <c r="R3977">
        <f>IF(OR(D3976="",ISTEXT(D3976)),S3977,D3976)</f>
        <v/>
      </c>
      <c r="S3977">
        <f>IF(OR(E3976="",ISTEXT(E3976)),T3977,E3976)</f>
        <v/>
      </c>
      <c r="T3977">
        <f>IF(OR(F3976="",ISTEXT(F3976)),U3977,F3976)</f>
        <v/>
      </c>
      <c r="U3977">
        <f>IF(OR(G3976="",ISTEXT(G3976)),V3977,G3976)</f>
        <v/>
      </c>
      <c r="V3977">
        <f>IF(OR(H3976="",ISTEXT(H3976)),"",H3976)</f>
        <v/>
      </c>
    </row>
    <row r="3978" ht="13.35" customHeight="1" s="162">
      <c r="B3978" s="425" t="inlineStr">
        <is>
          <t>Unit type:</t>
        </is>
      </c>
      <c r="D3978" s="522" t="inlineStr">
        <is>
          <t>RTU</t>
        </is>
      </c>
      <c r="E3978" s="414" t="n"/>
      <c r="F3978" s="494" t="inlineStr">
        <is>
          <t>Airflow left to right. Δ = this reading minus the one before it; in. w.g.</t>
        </is>
      </c>
      <c r="P3978">
        <f>IF(B3976="","",B3976)</f>
        <v/>
      </c>
      <c r="Q3978">
        <f>IF(C3976="",P3978,C3976)</f>
        <v/>
      </c>
      <c r="R3978">
        <f>IF(D3976="",Q3978,D3976)</f>
        <v/>
      </c>
      <c r="S3978">
        <f>IF(E3976="",R3978,E3976)</f>
        <v/>
      </c>
      <c r="T3978">
        <f>IF(F3976="",S3978,F3976)</f>
        <v/>
      </c>
      <c r="U3978">
        <f>IF(G3976="",T3978,G3976)</f>
        <v/>
      </c>
      <c r="V3978">
        <f>IF(H3976="",U3978,H3976)</f>
        <v/>
      </c>
    </row>
    <row r="3979" ht="13.35" customHeight="1" s="162">
      <c r="B3979" s="500" t="inlineStr">
        <is>
          <t>Fan inlet</t>
        </is>
      </c>
      <c r="D3979" s="501">
        <f>IF(X3976="","",X3976)</f>
        <v/>
      </c>
      <c r="F3979" s="500" t="inlineStr">
        <is>
          <t>Discharge</t>
        </is>
      </c>
      <c r="I3979" s="501">
        <f>IF(V3978="","",V3978)</f>
        <v/>
      </c>
    </row>
    <row r="3980" ht="13.35" customHeight="1" s="162"/>
    <row r="3981" ht="13.35" customHeight="1" s="162">
      <c r="B3981" s="500" t="inlineStr">
        <is>
          <t>Fan TSP</t>
        </is>
      </c>
      <c r="E3981" s="501">
        <f>IF(OR(X3976="",Y3976=""),"",IF(OR(ISTEXT(X3976),ISTEXT(Y3976)),"",Y3976-X3976))</f>
        <v/>
      </c>
      <c r="F3981" s="500" t="inlineStr">
        <is>
          <t>ESP</t>
        </is>
      </c>
      <c r="I3981" s="501">
        <f>IF(OR(B3976="",V3978=""),"",IF(OR(ISTEXT(B3976),ISTEXT(V3978)),"",V3978-B3976))</f>
        <v/>
      </c>
      <c r="J3981" s="500" t="inlineStr">
        <is>
          <t>Unit ΔP (inlet → fan)</t>
        </is>
      </c>
      <c r="M3981" s="501">
        <f>IF(OR(B3976="",X3976=""),"",IF(OR(ISTEXT(B3976),ISTEXT(X3976)),"",X3976-B3976))</f>
        <v/>
      </c>
    </row>
    <row r="3982" ht="13.35" customHeight="1" s="162">
      <c r="B3982" s="437" t="inlineStr">
        <is>
          <t>Instrument:</t>
        </is>
      </c>
      <c r="C3982" s="13" t="n"/>
      <c r="D3982" s="502" t="n"/>
      <c r="E3982" s="503" t="n"/>
      <c r="F3982" s="503" t="n"/>
      <c r="G3982" s="437" t="inlineStr">
        <is>
          <t>Ak basis / notes:</t>
        </is>
      </c>
      <c r="H3982" s="13" t="n"/>
      <c r="I3982" s="504" t="n"/>
      <c r="J3982" s="503" t="n"/>
      <c r="K3982" s="503" t="n"/>
      <c r="L3982" s="503" t="n"/>
      <c r="M3982" s="503" t="n"/>
    </row>
    <row r="3983" ht="13.35" customHeight="1" s="162">
      <c r="B3983" s="188" t="inlineStr">
        <is>
          <t>Supply Air Diffuser / Outlet Airflow</t>
        </is>
      </c>
      <c r="C3983" s="174" t="n"/>
      <c r="D3983" s="174" t="n"/>
      <c r="E3983" s="174" t="n"/>
      <c r="F3983" s="173" t="n"/>
      <c r="G3983" s="233" t="inlineStr">
        <is>
          <t>Design VEL</t>
        </is>
      </c>
      <c r="H3983" s="194" t="inlineStr">
        <is>
          <t>Design CFM</t>
        </is>
      </c>
      <c r="I3983" s="188" t="inlineStr">
        <is>
          <t>Initial</t>
        </is>
      </c>
      <c r="J3983" s="173" t="n"/>
      <c r="K3983" s="188" t="inlineStr">
        <is>
          <t>Final</t>
        </is>
      </c>
      <c r="L3983" s="173" t="n"/>
      <c r="M3983" s="188" t="inlineStr">
        <is>
          <t>%</t>
        </is>
      </c>
    </row>
    <row r="3984" ht="13.35" customHeight="1" s="162">
      <c r="B3984" s="153" t="inlineStr">
        <is>
          <t>No.</t>
        </is>
      </c>
      <c r="C3984" s="188" t="inlineStr">
        <is>
          <t>Area Served</t>
        </is>
      </c>
      <c r="D3984" s="188" t="inlineStr">
        <is>
          <t>Type</t>
        </is>
      </c>
      <c r="E3984" s="188" t="inlineStr">
        <is>
          <t>Size</t>
        </is>
      </c>
      <c r="F3984" s="188" t="inlineStr">
        <is>
          <t>Ak</t>
        </is>
      </c>
      <c r="G3984" s="440" t="n"/>
      <c r="H3984" s="440" t="n"/>
      <c r="I3984" s="188" t="inlineStr">
        <is>
          <t>VEL</t>
        </is>
      </c>
      <c r="J3984" s="188" t="inlineStr">
        <is>
          <t>CFM</t>
        </is>
      </c>
      <c r="K3984" s="188" t="inlineStr">
        <is>
          <t>VEL</t>
        </is>
      </c>
      <c r="L3984" s="188" t="inlineStr">
        <is>
          <t>CFM</t>
        </is>
      </c>
      <c r="M3984" s="440" t="n"/>
    </row>
    <row r="3985" ht="13.35" customHeight="1" s="162">
      <c r="B3985" s="307" t="n"/>
      <c r="C3985" s="307" t="n"/>
      <c r="E3985" s="307" t="n"/>
      <c r="F3985" s="32" t="n"/>
      <c r="G3985" s="33">
        <f>IF(F3985="", "", IF(OR(ISTEXT(H3985),ISTEXT(F3985)),"",H3985/F3985))</f>
        <v/>
      </c>
      <c r="H3985" s="33" t="n"/>
      <c r="I3985" s="33" t="n"/>
      <c r="J3985" s="33">
        <f>IF(I3985="", "", IF(OR(ISTEXT(I3985),ISTEXT($F3985)),"",I3985*$F3985))</f>
        <v/>
      </c>
      <c r="K3985" s="33" t="n"/>
      <c r="L3985" s="33">
        <f>IF(K3985="", "", IF(OR(ISTEXT(K3985),ISTEXT($F3985)),"",K3985*$F3985))</f>
        <v/>
      </c>
      <c r="M3985" s="30">
        <f>IF(OR(H3985="",H3985=0),"",IF(K3985="",IF(J3985="","",IF(OR(ISTEXT(J3985),ISTEXT(H3985)),"",J3985/H3985)),IF(OR(ISTEXT(L3985),ISTEXT(H3985)),"",L3985/H3985)))</f>
        <v/>
      </c>
    </row>
    <row r="3986" ht="13.35" customHeight="1" s="162">
      <c r="B3986" s="307" t="n"/>
      <c r="C3986" s="307" t="n"/>
      <c r="E3986" s="307" t="n"/>
      <c r="F3986" s="32" t="n"/>
      <c r="G3986" s="33">
        <f>IF(F3986="", "", IF(OR(ISTEXT(H3986),ISTEXT(F3986)),"",H3986/F3986))</f>
        <v/>
      </c>
      <c r="H3986" s="33" t="n"/>
      <c r="I3986" s="33" t="n"/>
      <c r="J3986" s="33">
        <f>IF(I3986="", "", IF(OR(ISTEXT(I3986),ISTEXT($F3986)),"",I3986*$F3986))</f>
        <v/>
      </c>
      <c r="K3986" s="33" t="n"/>
      <c r="L3986" s="33">
        <f>IF(K3986="", "", IF(OR(ISTEXT(K3986),ISTEXT($F3986)),"",K3986*$F3986))</f>
        <v/>
      </c>
      <c r="M3986" s="30">
        <f>IF(OR(H3986="",H3986=0),"",IF(K3986="",IF(J3986="","",IF(OR(ISTEXT(J3986),ISTEXT(H3986)),"",J3986/H3986)),IF(OR(ISTEXT(L3986),ISTEXT(H3986)),"",L3986/H3986)))</f>
        <v/>
      </c>
    </row>
    <row r="3987" ht="13.35" customHeight="1" s="162">
      <c r="B3987" s="307" t="n"/>
      <c r="C3987" s="307" t="n"/>
      <c r="E3987" s="307" t="n"/>
      <c r="F3987" s="32" t="n"/>
      <c r="G3987" s="33">
        <f>IF(F3987="", "", IF(OR(ISTEXT(H3987),ISTEXT(F3987)),"",H3987/F3987))</f>
        <v/>
      </c>
      <c r="H3987" s="33" t="n"/>
      <c r="I3987" s="33" t="n"/>
      <c r="J3987" s="33">
        <f>IF(I3987="", "", IF(OR(ISTEXT(I3987),ISTEXT($F3987)),"",I3987*$F3987))</f>
        <v/>
      </c>
      <c r="K3987" s="33" t="n"/>
      <c r="L3987" s="33">
        <f>IF(K3987="", "", IF(OR(ISTEXT(K3987),ISTEXT($F3987)),"",K3987*$F3987))</f>
        <v/>
      </c>
      <c r="M3987" s="30">
        <f>IF(OR(H3987="",H3987=0),"",IF(K3987="",IF(J3987="","",IF(OR(ISTEXT(J3987),ISTEXT(H3987)),"",J3987/H3987)),IF(OR(ISTEXT(L3987),ISTEXT(H3987)),"",L3987/H3987)))</f>
        <v/>
      </c>
    </row>
    <row r="3988" ht="13.35" customHeight="1" s="162">
      <c r="B3988" s="307" t="n"/>
      <c r="C3988" s="307" t="n"/>
      <c r="E3988" s="307" t="n"/>
      <c r="F3988" s="32" t="n"/>
      <c r="G3988" s="33">
        <f>IF(F3988="", "", IF(OR(ISTEXT(H3988),ISTEXT(F3988)),"",H3988/F3988))</f>
        <v/>
      </c>
      <c r="H3988" s="33" t="n"/>
      <c r="I3988" s="33" t="n"/>
      <c r="J3988" s="33">
        <f>IF(I3988="", "", IF(OR(ISTEXT(I3988),ISTEXT($F3988)),"",I3988*$F3988))</f>
        <v/>
      </c>
      <c r="K3988" s="33" t="n"/>
      <c r="L3988" s="33">
        <f>IF(K3988="", "", IF(OR(ISTEXT(K3988),ISTEXT($F3988)),"",K3988*$F3988))</f>
        <v/>
      </c>
      <c r="M3988" s="30">
        <f>IF(OR(H3988="",H3988=0),"",IF(K3988="",IF(J3988="","",IF(OR(ISTEXT(J3988),ISTEXT(H3988)),"",J3988/H3988)),IF(OR(ISTEXT(L3988),ISTEXT(H3988)),"",L3988/H3988)))</f>
        <v/>
      </c>
    </row>
    <row r="3989" ht="13.35" customHeight="1" s="162">
      <c r="B3989" s="307" t="n"/>
      <c r="C3989" s="307" t="n"/>
      <c r="E3989" s="307" t="n"/>
      <c r="F3989" s="32" t="n"/>
      <c r="G3989" s="33">
        <f>IF(F3989="", "", IF(OR(ISTEXT(H3989),ISTEXT(F3989)),"",H3989/F3989))</f>
        <v/>
      </c>
      <c r="H3989" s="33" t="n"/>
      <c r="I3989" s="33" t="n"/>
      <c r="J3989" s="33">
        <f>IF(I3989="", "", IF(OR(ISTEXT(I3989),ISTEXT($F3989)),"",I3989*$F3989))</f>
        <v/>
      </c>
      <c r="K3989" s="33" t="n"/>
      <c r="L3989" s="33">
        <f>IF(K3989="", "", IF(OR(ISTEXT(K3989),ISTEXT($F3989)),"",K3989*$F3989))</f>
        <v/>
      </c>
      <c r="M3989" s="30">
        <f>IF(OR(H3989="",H3989=0),"",IF(K3989="",IF(J3989="","",IF(OR(ISTEXT(J3989),ISTEXT(H3989)),"",J3989/H3989)),IF(OR(ISTEXT(L3989),ISTEXT(H3989)),"",L3989/H3989)))</f>
        <v/>
      </c>
    </row>
    <row r="3990" ht="13.35" customHeight="1" s="162">
      <c r="B3990" s="307" t="n"/>
      <c r="C3990" s="307" t="n"/>
      <c r="E3990" s="307" t="n"/>
      <c r="F3990" s="32" t="n"/>
      <c r="G3990" s="33">
        <f>IF(F3990="", "", IF(OR(ISTEXT(H3990),ISTEXT(F3990)),"",H3990/F3990))</f>
        <v/>
      </c>
      <c r="H3990" s="33" t="n"/>
      <c r="I3990" s="33" t="n"/>
      <c r="J3990" s="33">
        <f>IF(I3990="", "", IF(OR(ISTEXT(I3990),ISTEXT($F3990)),"",I3990*$F3990))</f>
        <v/>
      </c>
      <c r="K3990" s="33" t="n"/>
      <c r="L3990" s="33">
        <f>IF(K3990="", "", IF(OR(ISTEXT(K3990),ISTEXT($F3990)),"",K3990*$F3990))</f>
        <v/>
      </c>
      <c r="M3990" s="30">
        <f>IF(OR(H3990="",H3990=0),"",IF(K3990="",IF(J3990="","",IF(OR(ISTEXT(J3990),ISTEXT(H3990)),"",J3990/H3990)),IF(OR(ISTEXT(L3990),ISTEXT(H3990)),"",L3990/H3990)))</f>
        <v/>
      </c>
    </row>
    <row r="3991" ht="13.35" customHeight="1" s="162">
      <c r="B3991" s="307" t="n"/>
      <c r="C3991" s="307" t="n"/>
      <c r="E3991" s="307" t="n"/>
      <c r="F3991" s="32" t="n"/>
      <c r="G3991" s="33">
        <f>IF(F3991="", "", IF(OR(ISTEXT(H3991),ISTEXT(F3991)),"",H3991/F3991))</f>
        <v/>
      </c>
      <c r="H3991" s="33" t="n"/>
      <c r="I3991" s="33" t="n"/>
      <c r="J3991" s="33">
        <f>IF(I3991="", "", IF(OR(ISTEXT(I3991),ISTEXT($F3991)),"",I3991*$F3991))</f>
        <v/>
      </c>
      <c r="K3991" s="33" t="n"/>
      <c r="L3991" s="33">
        <f>IF(K3991="", "", IF(OR(ISTEXT(K3991),ISTEXT($F3991)),"",K3991*$F3991))</f>
        <v/>
      </c>
      <c r="M3991" s="30">
        <f>IF(OR(H3991="",H3991=0),"",IF(K3991="",IF(J3991="","",IF(OR(ISTEXT(J3991),ISTEXT(H3991)),"",J3991/H3991)),IF(OR(ISTEXT(L3991),ISTEXT(H3991)),"",L3991/H3991)))</f>
        <v/>
      </c>
    </row>
    <row r="3992" ht="13.35" customHeight="1" s="162">
      <c r="B3992" s="307" t="n"/>
      <c r="C3992" s="307" t="n"/>
      <c r="E3992" s="307" t="n"/>
      <c r="F3992" s="32" t="n"/>
      <c r="G3992" s="33">
        <f>IF(F3992="", "", IF(OR(ISTEXT(H3992),ISTEXT(F3992)),"",H3992/F3992))</f>
        <v/>
      </c>
      <c r="H3992" s="33" t="n"/>
      <c r="I3992" s="33" t="n"/>
      <c r="J3992" s="33">
        <f>IF(I3992="", "", IF(OR(ISTEXT(I3992),ISTEXT($F3992)),"",I3992*$F3992))</f>
        <v/>
      </c>
      <c r="K3992" s="33" t="n"/>
      <c r="L3992" s="33">
        <f>IF(K3992="", "", IF(OR(ISTEXT(K3992),ISTEXT($F3992)),"",K3992*$F3992))</f>
        <v/>
      </c>
      <c r="M3992" s="30">
        <f>IF(OR(H3992="",H3992=0),"",IF(K3992="",IF(J3992="","",IF(OR(ISTEXT(J3992),ISTEXT(H3992)),"",J3992/H3992)),IF(OR(ISTEXT(L3992),ISTEXT(H3992)),"",L3992/H3992)))</f>
        <v/>
      </c>
    </row>
    <row r="3993" ht="13.35" customHeight="1" s="162">
      <c r="B3993" s="307" t="n"/>
      <c r="C3993" s="307" t="n"/>
      <c r="E3993" s="307" t="n"/>
      <c r="F3993" s="32" t="n"/>
      <c r="G3993" s="33">
        <f>IF(F3993="", "", IF(OR(ISTEXT(H3993),ISTEXT(F3993)),"",H3993/F3993))</f>
        <v/>
      </c>
      <c r="H3993" s="33" t="n"/>
      <c r="I3993" s="33" t="n"/>
      <c r="J3993" s="33">
        <f>IF(I3993="", "", IF(OR(ISTEXT(I3993),ISTEXT($F3993)),"",I3993*$F3993))</f>
        <v/>
      </c>
      <c r="K3993" s="33" t="n"/>
      <c r="L3993" s="33">
        <f>IF(K3993="", "", IF(OR(ISTEXT(K3993),ISTEXT($F3993)),"",K3993*$F3993))</f>
        <v/>
      </c>
      <c r="M3993" s="30">
        <f>IF(OR(H3993="",H3993=0),"",IF(K3993="",IF(J3993="","",IF(OR(ISTEXT(J3993),ISTEXT(H3993)),"",J3993/H3993)),IF(OR(ISTEXT(L3993),ISTEXT(H3993)),"",L3993/H3993)))</f>
        <v/>
      </c>
    </row>
    <row r="3994" ht="13.35" customHeight="1" s="162">
      <c r="B3994" s="307" t="n"/>
      <c r="C3994" s="307" t="n"/>
      <c r="E3994" s="307" t="n"/>
      <c r="F3994" s="32" t="n"/>
      <c r="G3994" s="33">
        <f>IF(F3994="", "", IF(OR(ISTEXT(H3994),ISTEXT(F3994)),"",H3994/F3994))</f>
        <v/>
      </c>
      <c r="H3994" s="33" t="n"/>
      <c r="I3994" s="33" t="n"/>
      <c r="J3994" s="33">
        <f>IF(I3994="", "", IF(OR(ISTEXT(I3994),ISTEXT($F3994)),"",I3994*$F3994))</f>
        <v/>
      </c>
      <c r="K3994" s="33" t="n"/>
      <c r="L3994" s="33">
        <f>IF(K3994="", "", IF(OR(ISTEXT(K3994),ISTEXT($F3994)),"",K3994*$F3994))</f>
        <v/>
      </c>
      <c r="M3994" s="30">
        <f>IF(OR(H3994="",H3994=0),"",IF(K3994="",IF(J3994="","",IF(OR(ISTEXT(J3994),ISTEXT(H3994)),"",J3994/H3994)),IF(OR(ISTEXT(L3994),ISTEXT(H3994)),"",L3994/H3994)))</f>
        <v/>
      </c>
    </row>
    <row r="3995" ht="13.35" customHeight="1" s="162">
      <c r="B3995" s="42" t="n"/>
      <c r="C3995" s="231" t="inlineStr">
        <is>
          <t>Total</t>
        </is>
      </c>
      <c r="D3995" s="159" t="n"/>
      <c r="E3995" s="42" t="n"/>
      <c r="F3995" s="42" t="n"/>
      <c r="G3995" s="43" t="n"/>
      <c r="H3995" s="43">
        <f>IF(SUM(H3985:H3994)+SUM(H4012:H4049)=0,"",SUM(H3985:H3994)+SUM(H4012:H4049))</f>
        <v/>
      </c>
      <c r="I3995" s="43" t="n"/>
      <c r="J3995" s="43">
        <f>IF(SUM(J3985:J3994)+SUM(J4012:J4049)=0,"",SUM(J3985:J3994)+SUM(J4012:J4049))</f>
        <v/>
      </c>
      <c r="K3995" s="43" t="n"/>
      <c r="L3995" s="43">
        <f>IF(SUM(L3985:L3994)+SUM(L4012:L4049)=0,"",SUM(L3985:L3994)+SUM(L4012:L4049))</f>
        <v/>
      </c>
      <c r="M3995" s="35">
        <f>IF(OR(H3995="",H3995=0),"",IF(L3995="",IF(J3995="","",IF(OR(ISTEXT(J3995),ISTEXT(H3995)),"",J3995/H3995)),IF(OR(ISTEXT(L3995),ISTEXT(H3995)),"",L3995/H3995)))</f>
        <v/>
      </c>
    </row>
    <row r="3996" ht="13.35" customHeight="1" s="162">
      <c r="B3996" s="188" t="inlineStr">
        <is>
          <t>Return Air Register / Inlet Airflow</t>
        </is>
      </c>
      <c r="C3996" s="174" t="n"/>
      <c r="D3996" s="174" t="n"/>
      <c r="E3996" s="174" t="n"/>
      <c r="F3996" s="173" t="n"/>
      <c r="G3996" s="233" t="inlineStr">
        <is>
          <t>Design VEL</t>
        </is>
      </c>
      <c r="H3996" s="194" t="inlineStr">
        <is>
          <t>Design CFM</t>
        </is>
      </c>
      <c r="I3996" s="188" t="inlineStr">
        <is>
          <t>Initial</t>
        </is>
      </c>
      <c r="J3996" s="173" t="n"/>
      <c r="K3996" s="188" t="inlineStr">
        <is>
          <t>Final</t>
        </is>
      </c>
      <c r="L3996" s="173" t="n"/>
      <c r="M3996" s="188" t="inlineStr">
        <is>
          <t>%</t>
        </is>
      </c>
    </row>
    <row r="3997" ht="13.35" customHeight="1" s="162">
      <c r="B3997" s="153" t="inlineStr">
        <is>
          <t>No.</t>
        </is>
      </c>
      <c r="C3997" s="188" t="inlineStr">
        <is>
          <t>Area Served</t>
        </is>
      </c>
      <c r="D3997" s="188" t="inlineStr">
        <is>
          <t>Type</t>
        </is>
      </c>
      <c r="E3997" s="188" t="inlineStr">
        <is>
          <t>Size</t>
        </is>
      </c>
      <c r="F3997" s="188" t="inlineStr">
        <is>
          <t>Ak</t>
        </is>
      </c>
      <c r="G3997" s="440" t="n"/>
      <c r="H3997" s="440" t="n"/>
      <c r="I3997" s="188" t="inlineStr">
        <is>
          <t>VEL</t>
        </is>
      </c>
      <c r="J3997" s="188" t="inlineStr">
        <is>
          <t>CFM</t>
        </is>
      </c>
      <c r="K3997" s="188" t="inlineStr">
        <is>
          <t>VEL</t>
        </is>
      </c>
      <c r="L3997" s="188" t="inlineStr">
        <is>
          <t>CFM</t>
        </is>
      </c>
      <c r="M3997" s="440" t="n"/>
    </row>
    <row r="3998" ht="13.35" customHeight="1" s="162">
      <c r="B3998" s="31" t="n"/>
      <c r="C3998" s="31" t="n"/>
      <c r="E3998" s="31" t="n"/>
      <c r="F3998" s="32" t="n"/>
      <c r="G3998" s="33">
        <f>IF(F3998="", "", IF(OR(ISTEXT(H3998),ISTEXT(F3998)),"",H3998/F3998))</f>
        <v/>
      </c>
      <c r="H3998" s="33">
        <f>IF(H3995="","",IF(ISTEXT(H3995),"",H3995-N(H4003)))</f>
        <v/>
      </c>
      <c r="I3998" s="33" t="n"/>
      <c r="J3998" s="33">
        <f>IF(I3998="", "", IF(OR(ISTEXT(I3998),ISTEXT($F3998)),"",I3998*$F3998))</f>
        <v/>
      </c>
      <c r="K3998" s="33" t="n"/>
      <c r="L3998" s="33">
        <f>IF(L4003="","",IF(ISTEXT(L3995),"",L3995-N(L4003)))</f>
        <v/>
      </c>
      <c r="M3998" s="30">
        <f>IF(OR(H3998="",H3998=0),"",IF(K3998="",IF(J3998="","",IF(OR(ISTEXT(J3998),ISTEXT(H3998)),"",J3998/H3998)),IF(OR(ISTEXT(L3998),ISTEXT(H3998)),"",L3998/H3998)))</f>
        <v/>
      </c>
    </row>
    <row r="3999" ht="13.35" customHeight="1" s="162">
      <c r="B3999" s="31" t="n"/>
      <c r="C3999" s="31" t="n"/>
      <c r="E3999" s="31" t="n"/>
      <c r="F3999" s="32" t="n"/>
      <c r="G3999" s="33">
        <f>IF(F3999="", "", IF(OR(ISTEXT(H3999),ISTEXT(F3999)),"",H3999/F3999))</f>
        <v/>
      </c>
      <c r="H3999" s="33" t="n"/>
      <c r="I3999" s="33" t="n"/>
      <c r="J3999" s="33">
        <f>IF(I3999="", "", IF(OR(ISTEXT(I3999),ISTEXT($F3999)),"",I3999*$F3999))</f>
        <v/>
      </c>
      <c r="K3999" s="33" t="n"/>
      <c r="L3999" s="33">
        <f>IF(K3999="", "", IF(OR(ISTEXT(K3999),ISTEXT($F3999)),"",K3999*$F3999))</f>
        <v/>
      </c>
      <c r="M3999" s="30">
        <f>IF(OR(H3999="",H3999=0),"",IF(K3999="",IF(J3999="","",IF(OR(ISTEXT(J3999),ISTEXT(H3999)),"",J3999/H3999)),IF(OR(ISTEXT(L3999),ISTEXT(H3999)),"",L3999/H3999)))</f>
        <v/>
      </c>
    </row>
    <row r="4000" ht="13.35" customHeight="1" s="162">
      <c r="B4000" s="42" t="n"/>
      <c r="C4000" s="231" t="inlineStr">
        <is>
          <t>Total</t>
        </is>
      </c>
      <c r="D4000" s="159" t="n"/>
      <c r="E4000" s="42" t="n"/>
      <c r="F4000" s="42" t="n"/>
      <c r="G4000" s="43" t="n"/>
      <c r="H4000" s="43">
        <f>IF(SUM(H3998:H3999)+SUM(H4053:H4056)=0,"",SUM(H3998:H3999)+SUM(H4053:H4056))</f>
        <v/>
      </c>
      <c r="I4000" s="42" t="n"/>
      <c r="J4000" s="43">
        <f>IF(SUM(J3998:J3999)+SUM(J4053:J4056)=0,"",SUM(J3998:J3999)+SUM(J4053:J4056))</f>
        <v/>
      </c>
      <c r="K4000" s="42" t="n"/>
      <c r="L4000" s="43">
        <f>IF(SUM(L3998:L3999)+SUM(L4053:L4056)=0,"",SUM(L3998:L3999)+SUM(L4053:L4056))</f>
        <v/>
      </c>
      <c r="M4000" s="35">
        <f>IF(OR(H4000="",H4000=0),"",IF(L4000="",IF(J4000="","",IF(OR(ISTEXT(J4000),ISTEXT(H4000)),"",J4000/H4000)),IF(OR(ISTEXT(L4000),ISTEXT(H4000)),"",L4000/H4000)))</f>
        <v/>
      </c>
    </row>
    <row r="4001" ht="13.35" customHeight="1" s="162">
      <c r="B4001" s="188" t="inlineStr">
        <is>
          <t>Outside Air Inlet / Duct Airflow</t>
        </is>
      </c>
      <c r="C4001" s="174" t="n"/>
      <c r="D4001" s="174" t="n"/>
      <c r="E4001" s="174" t="n"/>
      <c r="F4001" s="173" t="n"/>
      <c r="G4001" s="233" t="inlineStr">
        <is>
          <t>Design VEL</t>
        </is>
      </c>
      <c r="H4001" s="194" t="inlineStr">
        <is>
          <t>Design CFM</t>
        </is>
      </c>
      <c r="I4001" s="188" t="inlineStr">
        <is>
          <t>Initial</t>
        </is>
      </c>
      <c r="J4001" s="173" t="n"/>
      <c r="K4001" s="188" t="inlineStr">
        <is>
          <t>Final</t>
        </is>
      </c>
      <c r="L4001" s="173" t="n"/>
      <c r="M4001" s="188" t="inlineStr">
        <is>
          <t>%</t>
        </is>
      </c>
    </row>
    <row r="4002" ht="13.35" customHeight="1" s="162">
      <c r="B4002" s="153" t="inlineStr">
        <is>
          <t>No.</t>
        </is>
      </c>
      <c r="C4002" s="188" t="inlineStr">
        <is>
          <t>Area Served</t>
        </is>
      </c>
      <c r="D4002" s="188" t="inlineStr">
        <is>
          <t>Type</t>
        </is>
      </c>
      <c r="E4002" s="188" t="inlineStr">
        <is>
          <t>Size</t>
        </is>
      </c>
      <c r="F4002" s="188" t="inlineStr">
        <is>
          <t>Ak</t>
        </is>
      </c>
      <c r="G4002" s="440" t="n"/>
      <c r="H4002" s="440" t="n"/>
      <c r="I4002" s="188" t="inlineStr">
        <is>
          <t>VEL</t>
        </is>
      </c>
      <c r="J4002" s="188" t="inlineStr">
        <is>
          <t>CFM</t>
        </is>
      </c>
      <c r="K4002" s="188" t="inlineStr">
        <is>
          <t>VEL</t>
        </is>
      </c>
      <c r="L4002" s="188" t="inlineStr">
        <is>
          <t>CFM</t>
        </is>
      </c>
      <c r="M4002" s="440" t="n"/>
    </row>
    <row r="4003" ht="13.35" customHeight="1" s="162">
      <c r="B4003" s="31" t="n"/>
      <c r="C4003" s="31" t="n"/>
      <c r="E4003" s="31" t="n"/>
      <c r="F4003" s="32" t="n"/>
      <c r="G4003" s="33">
        <f>IF(F4003="", "", IF(OR(ISTEXT(H4003),ISTEXT(F4003)),"",H4003/F4003))</f>
        <v/>
      </c>
      <c r="H4003" s="33" t="n"/>
      <c r="I4003" s="33" t="n"/>
      <c r="J4003" s="33">
        <f>IF(I4003="", "", IF(OR(ISTEXT(I4003),ISTEXT($F4003)),"",I4003*$F4003))</f>
        <v/>
      </c>
      <c r="K4003" s="33" t="n"/>
      <c r="L4003" s="33">
        <f>IF(K4003="", "", IF(OR(ISTEXT(K4003),ISTEXT($F4003)),"",K4003*$F4003))</f>
        <v/>
      </c>
      <c r="M4003" s="30">
        <f>IF(OR(H4003="",H4003=0),"",IF(K4003="",IF(J4003="","",IF(OR(ISTEXT(J4003),ISTEXT(H4003)),"",J4003/H4003)),IF(OR(ISTEXT(L4003),ISTEXT(H4003)),"",L4003/H4003)))</f>
        <v/>
      </c>
    </row>
    <row r="4004" ht="13.35" customHeight="1" s="162">
      <c r="B4004" s="188" t="inlineStr">
        <is>
          <t>Remarks</t>
        </is>
      </c>
      <c r="C4004" s="173" t="n"/>
      <c r="D4004" s="154" t="n"/>
      <c r="E4004" s="174" t="n"/>
      <c r="F4004" s="174" t="n"/>
      <c r="G4004" s="174" t="n"/>
      <c r="H4004" s="174" t="n"/>
      <c r="I4004" s="174" t="n"/>
      <c r="J4004" s="174" t="n"/>
      <c r="K4004" s="174" t="n"/>
      <c r="L4004" s="174" t="n"/>
      <c r="M4004" s="173" t="n"/>
    </row>
    <row r="4005" ht="13.35" customHeight="1" s="162">
      <c r="B4005" s="154" t="n"/>
      <c r="C4005" s="174" t="n"/>
      <c r="D4005" s="174" t="n"/>
      <c r="E4005" s="174" t="n"/>
      <c r="F4005" s="174" t="n"/>
      <c r="G4005" s="174" t="n"/>
      <c r="H4005" s="174" t="n"/>
      <c r="I4005" s="174" t="n"/>
      <c r="J4005" s="174" t="n"/>
      <c r="K4005" s="174" t="n"/>
      <c r="L4005" s="174" t="n"/>
      <c r="M4005" s="173" t="n"/>
    </row>
    <row r="4006" ht="13.35" customHeight="1" s="162">
      <c r="B4006" s="154" t="n"/>
      <c r="C4006" s="174" t="n"/>
      <c r="D4006" s="174" t="n"/>
      <c r="E4006" s="174" t="n"/>
      <c r="F4006" s="174" t="n"/>
      <c r="G4006" s="174" t="n"/>
      <c r="H4006" s="174" t="n"/>
      <c r="I4006" s="174" t="n"/>
      <c r="J4006" s="174" t="n"/>
      <c r="K4006" s="174" t="n"/>
      <c r="L4006" s="174" t="n"/>
      <c r="M4006" s="173" t="n"/>
    </row>
    <row r="4007" ht="13.35" customHeight="1" s="162"/>
    <row r="4008" ht="13.35" customHeight="1" s="162">
      <c r="B4008" s="200" t="inlineStr">
        <is>
          <t>System (cont.)</t>
        </is>
      </c>
      <c r="C4008" s="403" t="n"/>
      <c r="D4008" s="209">
        <f>IF('{Equipment Data Entry}'!B45="","",'{Equipment Data Entry}'!B45)</f>
        <v/>
      </c>
      <c r="E4008" s="418" t="n"/>
      <c r="F4008" s="403" t="n"/>
      <c r="G4008" s="200" t="inlineStr">
        <is>
          <t>Service</t>
        </is>
      </c>
      <c r="H4008" s="403" t="n"/>
      <c r="I4008" s="210">
        <f>IF('{Equipment Data Entry}'!C45="","",'{Equipment Data Entry}'!C45)</f>
        <v/>
      </c>
      <c r="J4008" s="418" t="n"/>
      <c r="K4008" s="418" t="n"/>
      <c r="L4008" s="418" t="n"/>
      <c r="M4008" s="403" t="n"/>
    </row>
    <row r="4009" ht="13.35" customHeight="1" s="162">
      <c r="B4009" s="422" t="n"/>
      <c r="C4009" s="423" t="n"/>
      <c r="D4009" s="422" t="n"/>
      <c r="E4009" s="424" t="n"/>
      <c r="F4009" s="423" t="n"/>
      <c r="G4009" s="422" t="n"/>
      <c r="H4009" s="423" t="n"/>
      <c r="I4009" s="422" t="n"/>
      <c r="J4009" s="424" t="n"/>
      <c r="K4009" s="424" t="n"/>
      <c r="L4009" s="424" t="n"/>
      <c r="M4009" s="423" t="n"/>
    </row>
    <row r="4010" ht="13.35" customHeight="1" s="162">
      <c r="B4010" s="188" t="inlineStr">
        <is>
          <t>Supply Air Outlets (cont.)</t>
        </is>
      </c>
      <c r="C4010" s="174" t="n"/>
      <c r="D4010" s="174" t="n"/>
      <c r="E4010" s="174" t="n"/>
      <c r="F4010" s="173" t="n"/>
      <c r="G4010" s="233" t="inlineStr">
        <is>
          <t>Design VEL</t>
        </is>
      </c>
      <c r="H4010" s="194" t="inlineStr">
        <is>
          <t>Design CFM</t>
        </is>
      </c>
      <c r="I4010" s="188" t="inlineStr">
        <is>
          <t>Initial</t>
        </is>
      </c>
      <c r="J4010" s="173" t="n"/>
      <c r="K4010" s="188" t="inlineStr">
        <is>
          <t>Final</t>
        </is>
      </c>
      <c r="L4010" s="173" t="n"/>
      <c r="M4010" s="188" t="inlineStr">
        <is>
          <t>%</t>
        </is>
      </c>
    </row>
    <row r="4011" ht="13.35" customHeight="1" s="162">
      <c r="B4011" s="153" t="inlineStr">
        <is>
          <t>No.</t>
        </is>
      </c>
      <c r="C4011" s="188" t="inlineStr">
        <is>
          <t>Area Served</t>
        </is>
      </c>
      <c r="D4011" s="188" t="inlineStr">
        <is>
          <t>Type</t>
        </is>
      </c>
      <c r="E4011" s="188" t="inlineStr">
        <is>
          <t>Size</t>
        </is>
      </c>
      <c r="F4011" s="188" t="inlineStr">
        <is>
          <t>Ak</t>
        </is>
      </c>
      <c r="G4011" s="440" t="n"/>
      <c r="H4011" s="440" t="n"/>
      <c r="I4011" s="188" t="inlineStr">
        <is>
          <t>VEL</t>
        </is>
      </c>
      <c r="J4011" s="188" t="inlineStr">
        <is>
          <t>CFM</t>
        </is>
      </c>
      <c r="K4011" s="188" t="inlineStr">
        <is>
          <t>VEL</t>
        </is>
      </c>
      <c r="L4011" s="188" t="inlineStr">
        <is>
          <t>CFM</t>
        </is>
      </c>
      <c r="M4011" s="440" t="n"/>
    </row>
    <row r="4012" ht="13.35" customHeight="1" s="162">
      <c r="B4012" s="307" t="n"/>
      <c r="C4012" s="307" t="n"/>
      <c r="E4012" s="307" t="n"/>
      <c r="F4012" s="32" t="n"/>
      <c r="G4012" s="33">
        <f>IF(F4012="", "", IF(OR(ISTEXT(H4012),ISTEXT(F4012)),"",H4012/F4012))</f>
        <v/>
      </c>
      <c r="H4012" s="33" t="n"/>
      <c r="I4012" s="33" t="n"/>
      <c r="J4012" s="33">
        <f>IF(I4012="", "", IF(OR(ISTEXT(I4012),ISTEXT($F4012)),"",I4012*$F4012))</f>
        <v/>
      </c>
      <c r="K4012" s="33" t="n"/>
      <c r="L4012" s="33">
        <f>IF(K4012="", "", IF(OR(ISTEXT(K4012),ISTEXT($F4012)),"",K4012*$F4012))</f>
        <v/>
      </c>
      <c r="M4012" s="30">
        <f>IF(OR(H4012="",H4012=0),"",IF(K4012="",IF(J4012="","",IF(OR(ISTEXT(J4012),ISTEXT(H4012)),"",J4012/H4012)),IF(OR(ISTEXT(L4012),ISTEXT(H4012)),"",L4012/H4012)))</f>
        <v/>
      </c>
    </row>
    <row r="4013" ht="13.35" customHeight="1" s="162">
      <c r="B4013" s="307" t="n"/>
      <c r="C4013" s="307" t="n"/>
      <c r="E4013" s="307" t="n"/>
      <c r="F4013" s="32" t="n"/>
      <c r="G4013" s="33">
        <f>IF(F4013="", "", IF(OR(ISTEXT(H4013),ISTEXT(F4013)),"",H4013/F4013))</f>
        <v/>
      </c>
      <c r="H4013" s="33" t="n"/>
      <c r="I4013" s="33" t="n"/>
      <c r="J4013" s="33">
        <f>IF(I4013="", "", IF(OR(ISTEXT(I4013),ISTEXT($F4013)),"",I4013*$F4013))</f>
        <v/>
      </c>
      <c r="K4013" s="33" t="n"/>
      <c r="L4013" s="33">
        <f>IF(K4013="", "", IF(OR(ISTEXT(K4013),ISTEXT($F4013)),"",K4013*$F4013))</f>
        <v/>
      </c>
      <c r="M4013" s="30">
        <f>IF(OR(H4013="",H4013=0),"",IF(K4013="",IF(J4013="","",IF(OR(ISTEXT(J4013),ISTEXT(H4013)),"",J4013/H4013)),IF(OR(ISTEXT(L4013),ISTEXT(H4013)),"",L4013/H4013)))</f>
        <v/>
      </c>
    </row>
    <row r="4014" ht="13.35" customHeight="1" s="162">
      <c r="B4014" s="307" t="n"/>
      <c r="C4014" s="307" t="n"/>
      <c r="E4014" s="307" t="n"/>
      <c r="F4014" s="32" t="n"/>
      <c r="G4014" s="33">
        <f>IF(F4014="", "", IF(OR(ISTEXT(H4014),ISTEXT(F4014)),"",H4014/F4014))</f>
        <v/>
      </c>
      <c r="H4014" s="33" t="n"/>
      <c r="I4014" s="33" t="n"/>
      <c r="J4014" s="33">
        <f>IF(I4014="", "", IF(OR(ISTEXT(I4014),ISTEXT($F4014)),"",I4014*$F4014))</f>
        <v/>
      </c>
      <c r="K4014" s="33" t="n"/>
      <c r="L4014" s="33">
        <f>IF(K4014="", "", IF(OR(ISTEXT(K4014),ISTEXT($F4014)),"",K4014*$F4014))</f>
        <v/>
      </c>
      <c r="M4014" s="30">
        <f>IF(OR(H4014="",H4014=0),"",IF(K4014="",IF(J4014="","",IF(OR(ISTEXT(J4014),ISTEXT(H4014)),"",J4014/H4014)),IF(OR(ISTEXT(L4014),ISTEXT(H4014)),"",L4014/H4014)))</f>
        <v/>
      </c>
    </row>
    <row r="4015" ht="13.35" customHeight="1" s="162">
      <c r="B4015" s="307" t="n"/>
      <c r="C4015" s="307" t="n"/>
      <c r="E4015" s="307" t="n"/>
      <c r="F4015" s="32" t="n"/>
      <c r="G4015" s="33">
        <f>IF(F4015="", "", IF(OR(ISTEXT(H4015),ISTEXT(F4015)),"",H4015/F4015))</f>
        <v/>
      </c>
      <c r="H4015" s="33" t="n"/>
      <c r="I4015" s="33" t="n"/>
      <c r="J4015" s="33">
        <f>IF(I4015="", "", IF(OR(ISTEXT(I4015),ISTEXT($F4015)),"",I4015*$F4015))</f>
        <v/>
      </c>
      <c r="K4015" s="33" t="n"/>
      <c r="L4015" s="33">
        <f>IF(K4015="", "", IF(OR(ISTEXT(K4015),ISTEXT($F4015)),"",K4015*$F4015))</f>
        <v/>
      </c>
      <c r="M4015" s="30">
        <f>IF(OR(H4015="",H4015=0),"",IF(K4015="",IF(J4015="","",IF(OR(ISTEXT(J4015),ISTEXT(H4015)),"",J4015/H4015)),IF(OR(ISTEXT(L4015),ISTEXT(H4015)),"",L4015/H4015)))</f>
        <v/>
      </c>
    </row>
    <row r="4016" ht="13.35" customHeight="1" s="162">
      <c r="B4016" s="307" t="n"/>
      <c r="C4016" s="307" t="n"/>
      <c r="E4016" s="307" t="n"/>
      <c r="F4016" s="32" t="n"/>
      <c r="G4016" s="33">
        <f>IF(F4016="", "", IF(OR(ISTEXT(H4016),ISTEXT(F4016)),"",H4016/F4016))</f>
        <v/>
      </c>
      <c r="H4016" s="33" t="n"/>
      <c r="I4016" s="33" t="n"/>
      <c r="J4016" s="33">
        <f>IF(I4016="", "", IF(OR(ISTEXT(I4016),ISTEXT($F4016)),"",I4016*$F4016))</f>
        <v/>
      </c>
      <c r="K4016" s="33" t="n"/>
      <c r="L4016" s="33">
        <f>IF(K4016="", "", IF(OR(ISTEXT(K4016),ISTEXT($F4016)),"",K4016*$F4016))</f>
        <v/>
      </c>
      <c r="M4016" s="30">
        <f>IF(OR(H4016="",H4016=0),"",IF(K4016="",IF(J4016="","",IF(OR(ISTEXT(J4016),ISTEXT(H4016)),"",J4016/H4016)),IF(OR(ISTEXT(L4016),ISTEXT(H4016)),"",L4016/H4016)))</f>
        <v/>
      </c>
    </row>
    <row r="4017" ht="13.35" customHeight="1" s="162">
      <c r="B4017" s="307" t="n"/>
      <c r="C4017" s="307" t="n"/>
      <c r="E4017" s="307" t="n"/>
      <c r="F4017" s="32" t="n"/>
      <c r="G4017" s="33">
        <f>IF(F4017="", "", IF(OR(ISTEXT(H4017),ISTEXT(F4017)),"",H4017/F4017))</f>
        <v/>
      </c>
      <c r="H4017" s="33" t="n"/>
      <c r="I4017" s="33" t="n"/>
      <c r="J4017" s="33">
        <f>IF(I4017="", "", IF(OR(ISTEXT(I4017),ISTEXT($F4017)),"",I4017*$F4017))</f>
        <v/>
      </c>
      <c r="K4017" s="33" t="n"/>
      <c r="L4017" s="33">
        <f>IF(K4017="", "", IF(OR(ISTEXT(K4017),ISTEXT($F4017)),"",K4017*$F4017))</f>
        <v/>
      </c>
      <c r="M4017" s="30">
        <f>IF(OR(H4017="",H4017=0),"",IF(K4017="",IF(J4017="","",IF(OR(ISTEXT(J4017),ISTEXT(H4017)),"",J4017/H4017)),IF(OR(ISTEXT(L4017),ISTEXT(H4017)),"",L4017/H4017)))</f>
        <v/>
      </c>
    </row>
    <row r="4018" ht="13.35" customHeight="1" s="162">
      <c r="B4018" s="307" t="n"/>
      <c r="C4018" s="307" t="n"/>
      <c r="E4018" s="307" t="n"/>
      <c r="F4018" s="32" t="n"/>
      <c r="G4018" s="33">
        <f>IF(F4018="", "", IF(OR(ISTEXT(H4018),ISTEXT(F4018)),"",H4018/F4018))</f>
        <v/>
      </c>
      <c r="H4018" s="33" t="n"/>
      <c r="I4018" s="33" t="n"/>
      <c r="J4018" s="33">
        <f>IF(I4018="", "", IF(OR(ISTEXT(I4018),ISTEXT($F4018)),"",I4018*$F4018))</f>
        <v/>
      </c>
      <c r="K4018" s="33" t="n"/>
      <c r="L4018" s="33">
        <f>IF(K4018="", "", IF(OR(ISTEXT(K4018),ISTEXT($F4018)),"",K4018*$F4018))</f>
        <v/>
      </c>
      <c r="M4018" s="30">
        <f>IF(OR(H4018="",H4018=0),"",IF(K4018="",IF(J4018="","",IF(OR(ISTEXT(J4018),ISTEXT(H4018)),"",J4018/H4018)),IF(OR(ISTEXT(L4018),ISTEXT(H4018)),"",L4018/H4018)))</f>
        <v/>
      </c>
    </row>
    <row r="4019" ht="13.35" customHeight="1" s="162">
      <c r="B4019" s="307" t="n"/>
      <c r="C4019" s="307" t="n"/>
      <c r="E4019" s="307" t="n"/>
      <c r="F4019" s="32" t="n"/>
      <c r="G4019" s="33">
        <f>IF(F4019="", "", IF(OR(ISTEXT(H4019),ISTEXT(F4019)),"",H4019/F4019))</f>
        <v/>
      </c>
      <c r="H4019" s="33" t="n"/>
      <c r="I4019" s="33" t="n"/>
      <c r="J4019" s="33">
        <f>IF(I4019="", "", IF(OR(ISTEXT(I4019),ISTEXT($F4019)),"",I4019*$F4019))</f>
        <v/>
      </c>
      <c r="K4019" s="33" t="n"/>
      <c r="L4019" s="33">
        <f>IF(K4019="", "", IF(OR(ISTEXT(K4019),ISTEXT($F4019)),"",K4019*$F4019))</f>
        <v/>
      </c>
      <c r="M4019" s="30">
        <f>IF(OR(H4019="",H4019=0),"",IF(K4019="",IF(J4019="","",IF(OR(ISTEXT(J4019),ISTEXT(H4019)),"",J4019/H4019)),IF(OR(ISTEXT(L4019),ISTEXT(H4019)),"",L4019/H4019)))</f>
        <v/>
      </c>
    </row>
    <row r="4020" ht="13.35" customHeight="1" s="162">
      <c r="B4020" s="307" t="n"/>
      <c r="C4020" s="307" t="n"/>
      <c r="E4020" s="307" t="n"/>
      <c r="F4020" s="32" t="n"/>
      <c r="G4020" s="33">
        <f>IF(F4020="", "", IF(OR(ISTEXT(H4020),ISTEXT(F4020)),"",H4020/F4020))</f>
        <v/>
      </c>
      <c r="H4020" s="33" t="n"/>
      <c r="I4020" s="33" t="n"/>
      <c r="J4020" s="33">
        <f>IF(I4020="", "", IF(OR(ISTEXT(I4020),ISTEXT($F4020)),"",I4020*$F4020))</f>
        <v/>
      </c>
      <c r="K4020" s="33" t="n"/>
      <c r="L4020" s="33">
        <f>IF(K4020="", "", IF(OR(ISTEXT(K4020),ISTEXT($F4020)),"",K4020*$F4020))</f>
        <v/>
      </c>
      <c r="M4020" s="30">
        <f>IF(OR(H4020="",H4020=0),"",IF(K4020="",IF(J4020="","",IF(OR(ISTEXT(J4020),ISTEXT(H4020)),"",J4020/H4020)),IF(OR(ISTEXT(L4020),ISTEXT(H4020)),"",L4020/H4020)))</f>
        <v/>
      </c>
    </row>
    <row r="4021" ht="13.35" customHeight="1" s="162">
      <c r="B4021" s="307" t="n"/>
      <c r="C4021" s="307" t="n"/>
      <c r="E4021" s="307" t="n"/>
      <c r="F4021" s="32" t="n"/>
      <c r="G4021" s="33">
        <f>IF(F4021="", "", IF(OR(ISTEXT(H4021),ISTEXT(F4021)),"",H4021/F4021))</f>
        <v/>
      </c>
      <c r="H4021" s="33" t="n"/>
      <c r="I4021" s="33" t="n"/>
      <c r="J4021" s="33">
        <f>IF(I4021="", "", IF(OR(ISTEXT(I4021),ISTEXT($F4021)),"",I4021*$F4021))</f>
        <v/>
      </c>
      <c r="K4021" s="33" t="n"/>
      <c r="L4021" s="33">
        <f>IF(K4021="", "", IF(OR(ISTEXT(K4021),ISTEXT($F4021)),"",K4021*$F4021))</f>
        <v/>
      </c>
      <c r="M4021" s="30">
        <f>IF(OR(H4021="",H4021=0),"",IF(K4021="",IF(J4021="","",IF(OR(ISTEXT(J4021),ISTEXT(H4021)),"",J4021/H4021)),IF(OR(ISTEXT(L4021),ISTEXT(H4021)),"",L4021/H4021)))</f>
        <v/>
      </c>
    </row>
    <row r="4022" ht="13.35" customHeight="1" s="162">
      <c r="B4022" s="307" t="n"/>
      <c r="C4022" s="307" t="n"/>
      <c r="E4022" s="307" t="n"/>
      <c r="F4022" s="32" t="n"/>
      <c r="G4022" s="33">
        <f>IF(F4022="", "", IF(OR(ISTEXT(H4022),ISTEXT(F4022)),"",H4022/F4022))</f>
        <v/>
      </c>
      <c r="H4022" s="33" t="n"/>
      <c r="I4022" s="33" t="n"/>
      <c r="J4022" s="33">
        <f>IF(I4022="", "", IF(OR(ISTEXT(I4022),ISTEXT($F4022)),"",I4022*$F4022))</f>
        <v/>
      </c>
      <c r="K4022" s="33" t="n"/>
      <c r="L4022" s="33">
        <f>IF(K4022="", "", IF(OR(ISTEXT(K4022),ISTEXT($F4022)),"",K4022*$F4022))</f>
        <v/>
      </c>
      <c r="M4022" s="30">
        <f>IF(OR(H4022="",H4022=0),"",IF(K4022="",IF(J4022="","",IF(OR(ISTEXT(J4022),ISTEXT(H4022)),"",J4022/H4022)),IF(OR(ISTEXT(L4022),ISTEXT(H4022)),"",L4022/H4022)))</f>
        <v/>
      </c>
    </row>
    <row r="4023" ht="13.35" customHeight="1" s="162">
      <c r="B4023" s="307" t="n"/>
      <c r="C4023" s="307" t="n"/>
      <c r="E4023" s="307" t="n"/>
      <c r="F4023" s="32" t="n"/>
      <c r="G4023" s="33">
        <f>IF(F4023="", "", IF(OR(ISTEXT(H4023),ISTEXT(F4023)),"",H4023/F4023))</f>
        <v/>
      </c>
      <c r="H4023" s="33" t="n"/>
      <c r="I4023" s="33" t="n"/>
      <c r="J4023" s="33">
        <f>IF(I4023="", "", IF(OR(ISTEXT(I4023),ISTEXT($F4023)),"",I4023*$F4023))</f>
        <v/>
      </c>
      <c r="K4023" s="33" t="n"/>
      <c r="L4023" s="33">
        <f>IF(K4023="", "", IF(OR(ISTEXT(K4023),ISTEXT($F4023)),"",K4023*$F4023))</f>
        <v/>
      </c>
      <c r="M4023" s="30">
        <f>IF(OR(H4023="",H4023=0),"",IF(K4023="",IF(J4023="","",IF(OR(ISTEXT(J4023),ISTEXT(H4023)),"",J4023/H4023)),IF(OR(ISTEXT(L4023),ISTEXT(H4023)),"",L4023/H4023)))</f>
        <v/>
      </c>
    </row>
    <row r="4024" ht="13.35" customHeight="1" s="162">
      <c r="B4024" s="307" t="n"/>
      <c r="C4024" s="307" t="n"/>
      <c r="E4024" s="307" t="n"/>
      <c r="F4024" s="32" t="n"/>
      <c r="G4024" s="33">
        <f>IF(F4024="", "", IF(OR(ISTEXT(H4024),ISTEXT(F4024)),"",H4024/F4024))</f>
        <v/>
      </c>
      <c r="H4024" s="33" t="n"/>
      <c r="I4024" s="33" t="n"/>
      <c r="J4024" s="33">
        <f>IF(I4024="", "", IF(OR(ISTEXT(I4024),ISTEXT($F4024)),"",I4024*$F4024))</f>
        <v/>
      </c>
      <c r="K4024" s="33" t="n"/>
      <c r="L4024" s="33">
        <f>IF(K4024="", "", IF(OR(ISTEXT(K4024),ISTEXT($F4024)),"",K4024*$F4024))</f>
        <v/>
      </c>
      <c r="M4024" s="30">
        <f>IF(OR(H4024="",H4024=0),"",IF(K4024="",IF(J4024="","",IF(OR(ISTEXT(J4024),ISTEXT(H4024)),"",J4024/H4024)),IF(OR(ISTEXT(L4024),ISTEXT(H4024)),"",L4024/H4024)))</f>
        <v/>
      </c>
    </row>
    <row r="4025" ht="13.35" customHeight="1" s="162">
      <c r="B4025" s="307" t="n"/>
      <c r="C4025" s="307" t="n"/>
      <c r="E4025" s="307" t="n"/>
      <c r="F4025" s="32" t="n"/>
      <c r="G4025" s="33">
        <f>IF(F4025="", "", IF(OR(ISTEXT(H4025),ISTEXT(F4025)),"",H4025/F4025))</f>
        <v/>
      </c>
      <c r="H4025" s="33" t="n"/>
      <c r="I4025" s="33" t="n"/>
      <c r="J4025" s="33">
        <f>IF(I4025="", "", IF(OR(ISTEXT(I4025),ISTEXT($F4025)),"",I4025*$F4025))</f>
        <v/>
      </c>
      <c r="K4025" s="33" t="n"/>
      <c r="L4025" s="33">
        <f>IF(K4025="", "", IF(OR(ISTEXT(K4025),ISTEXT($F4025)),"",K4025*$F4025))</f>
        <v/>
      </c>
      <c r="M4025" s="30">
        <f>IF(OR(H4025="",H4025=0),"",IF(K4025="",IF(J4025="","",IF(OR(ISTEXT(J4025),ISTEXT(H4025)),"",J4025/H4025)),IF(OR(ISTEXT(L4025),ISTEXT(H4025)),"",L4025/H4025)))</f>
        <v/>
      </c>
    </row>
    <row r="4026" ht="13.35" customHeight="1" s="162">
      <c r="B4026" s="307" t="n"/>
      <c r="C4026" s="307" t="n"/>
      <c r="E4026" s="307" t="n"/>
      <c r="F4026" s="32" t="n"/>
      <c r="G4026" s="33">
        <f>IF(F4026="", "", IF(OR(ISTEXT(H4026),ISTEXT(F4026)),"",H4026/F4026))</f>
        <v/>
      </c>
      <c r="H4026" s="33" t="n"/>
      <c r="I4026" s="33" t="n"/>
      <c r="J4026" s="33">
        <f>IF(I4026="", "", IF(OR(ISTEXT(I4026),ISTEXT($F4026)),"",I4026*$F4026))</f>
        <v/>
      </c>
      <c r="K4026" s="33" t="n"/>
      <c r="L4026" s="33">
        <f>IF(K4026="", "", IF(OR(ISTEXT(K4026),ISTEXT($F4026)),"",K4026*$F4026))</f>
        <v/>
      </c>
      <c r="M4026" s="30">
        <f>IF(OR(H4026="",H4026=0),"",IF(K4026="",IF(J4026="","",IF(OR(ISTEXT(J4026),ISTEXT(H4026)),"",J4026/H4026)),IF(OR(ISTEXT(L4026),ISTEXT(H4026)),"",L4026/H4026)))</f>
        <v/>
      </c>
    </row>
    <row r="4027" ht="13.35" customHeight="1" s="162">
      <c r="B4027" s="307" t="n"/>
      <c r="C4027" s="307" t="n"/>
      <c r="E4027" s="307" t="n"/>
      <c r="F4027" s="32" t="n"/>
      <c r="G4027" s="33">
        <f>IF(F4027="", "", IF(OR(ISTEXT(H4027),ISTEXT(F4027)),"",H4027/F4027))</f>
        <v/>
      </c>
      <c r="H4027" s="33" t="n"/>
      <c r="I4027" s="33" t="n"/>
      <c r="J4027" s="33">
        <f>IF(I4027="", "", IF(OR(ISTEXT(I4027),ISTEXT($F4027)),"",I4027*$F4027))</f>
        <v/>
      </c>
      <c r="K4027" s="33" t="n"/>
      <c r="L4027" s="33">
        <f>IF(K4027="", "", IF(OR(ISTEXT(K4027),ISTEXT($F4027)),"",K4027*$F4027))</f>
        <v/>
      </c>
      <c r="M4027" s="30">
        <f>IF(OR(H4027="",H4027=0),"",IF(K4027="",IF(J4027="","",IF(OR(ISTEXT(J4027),ISTEXT(H4027)),"",J4027/H4027)),IF(OR(ISTEXT(L4027),ISTEXT(H4027)),"",L4027/H4027)))</f>
        <v/>
      </c>
    </row>
    <row r="4028" ht="13.35" customHeight="1" s="162">
      <c r="B4028" s="307" t="n"/>
      <c r="C4028" s="307" t="n"/>
      <c r="E4028" s="307" t="n"/>
      <c r="F4028" s="32" t="n"/>
      <c r="G4028" s="33">
        <f>IF(F4028="", "", IF(OR(ISTEXT(H4028),ISTEXT(F4028)),"",H4028/F4028))</f>
        <v/>
      </c>
      <c r="H4028" s="33" t="n"/>
      <c r="I4028" s="33" t="n"/>
      <c r="J4028" s="33">
        <f>IF(I4028="", "", IF(OR(ISTEXT(I4028),ISTEXT($F4028)),"",I4028*$F4028))</f>
        <v/>
      </c>
      <c r="K4028" s="33" t="n"/>
      <c r="L4028" s="33">
        <f>IF(K4028="", "", IF(OR(ISTEXT(K4028),ISTEXT($F4028)),"",K4028*$F4028))</f>
        <v/>
      </c>
      <c r="M4028" s="30">
        <f>IF(OR(H4028="",H4028=0),"",IF(K4028="",IF(J4028="","",IF(OR(ISTEXT(J4028),ISTEXT(H4028)),"",J4028/H4028)),IF(OR(ISTEXT(L4028),ISTEXT(H4028)),"",L4028/H4028)))</f>
        <v/>
      </c>
    </row>
    <row r="4029" ht="13.35" customHeight="1" s="162">
      <c r="B4029" s="307" t="n"/>
      <c r="C4029" s="307" t="n"/>
      <c r="E4029" s="307" t="n"/>
      <c r="F4029" s="32" t="n"/>
      <c r="G4029" s="33">
        <f>IF(F4029="", "", IF(OR(ISTEXT(H4029),ISTEXT(F4029)),"",H4029/F4029))</f>
        <v/>
      </c>
      <c r="H4029" s="33" t="n"/>
      <c r="I4029" s="33" t="n"/>
      <c r="J4029" s="33">
        <f>IF(I4029="", "", IF(OR(ISTEXT(I4029),ISTEXT($F4029)),"",I4029*$F4029))</f>
        <v/>
      </c>
      <c r="K4029" s="33" t="n"/>
      <c r="L4029" s="33">
        <f>IF(K4029="", "", IF(OR(ISTEXT(K4029),ISTEXT($F4029)),"",K4029*$F4029))</f>
        <v/>
      </c>
      <c r="M4029" s="30">
        <f>IF(OR(H4029="",H4029=0),"",IF(K4029="",IF(J4029="","",IF(OR(ISTEXT(J4029),ISTEXT(H4029)),"",J4029/H4029)),IF(OR(ISTEXT(L4029),ISTEXT(H4029)),"",L4029/H4029)))</f>
        <v/>
      </c>
    </row>
    <row r="4030" ht="13.35" customHeight="1" s="162">
      <c r="B4030" s="307" t="n"/>
      <c r="C4030" s="307" t="n"/>
      <c r="E4030" s="307" t="n"/>
      <c r="F4030" s="32" t="n"/>
      <c r="G4030" s="33">
        <f>IF(F4030="", "", IF(OR(ISTEXT(H4030),ISTEXT(F4030)),"",H4030/F4030))</f>
        <v/>
      </c>
      <c r="H4030" s="33" t="n"/>
      <c r="I4030" s="33" t="n"/>
      <c r="J4030" s="33">
        <f>IF(I4030="", "", IF(OR(ISTEXT(I4030),ISTEXT($F4030)),"",I4030*$F4030))</f>
        <v/>
      </c>
      <c r="K4030" s="33" t="n"/>
      <c r="L4030" s="33">
        <f>IF(K4030="", "", IF(OR(ISTEXT(K4030),ISTEXT($F4030)),"",K4030*$F4030))</f>
        <v/>
      </c>
      <c r="M4030" s="30">
        <f>IF(OR(H4030="",H4030=0),"",IF(K4030="",IF(J4030="","",IF(OR(ISTEXT(J4030),ISTEXT(H4030)),"",J4030/H4030)),IF(OR(ISTEXT(L4030),ISTEXT(H4030)),"",L4030/H4030)))</f>
        <v/>
      </c>
    </row>
    <row r="4031" ht="13.35" customHeight="1" s="162">
      <c r="B4031" s="307" t="n"/>
      <c r="C4031" s="307" t="n"/>
      <c r="E4031" s="307" t="n"/>
      <c r="F4031" s="32" t="n"/>
      <c r="G4031" s="33">
        <f>IF(F4031="", "", IF(OR(ISTEXT(H4031),ISTEXT(F4031)),"",H4031/F4031))</f>
        <v/>
      </c>
      <c r="H4031" s="33" t="n"/>
      <c r="I4031" s="33" t="n"/>
      <c r="J4031" s="33">
        <f>IF(I4031="", "", IF(OR(ISTEXT(I4031),ISTEXT($F4031)),"",I4031*$F4031))</f>
        <v/>
      </c>
      <c r="K4031" s="33" t="n"/>
      <c r="L4031" s="33">
        <f>IF(K4031="", "", IF(OR(ISTEXT(K4031),ISTEXT($F4031)),"",K4031*$F4031))</f>
        <v/>
      </c>
      <c r="M4031" s="30">
        <f>IF(OR(H4031="",H4031=0),"",IF(K4031="",IF(J4031="","",IF(OR(ISTEXT(J4031),ISTEXT(H4031)),"",J4031/H4031)),IF(OR(ISTEXT(L4031),ISTEXT(H4031)),"",L4031/H4031)))</f>
        <v/>
      </c>
    </row>
    <row r="4032" ht="13.35" customHeight="1" s="162">
      <c r="B4032" s="307" t="n"/>
      <c r="C4032" s="307" t="n"/>
      <c r="E4032" s="307" t="n"/>
      <c r="F4032" s="32" t="n"/>
      <c r="G4032" s="33">
        <f>IF(F4032="", "", IF(OR(ISTEXT(H4032),ISTEXT(F4032)),"",H4032/F4032))</f>
        <v/>
      </c>
      <c r="H4032" s="33" t="n"/>
      <c r="I4032" s="33" t="n"/>
      <c r="J4032" s="33">
        <f>IF(I4032="", "", IF(OR(ISTEXT(I4032),ISTEXT($F4032)),"",I4032*$F4032))</f>
        <v/>
      </c>
      <c r="K4032" s="33" t="n"/>
      <c r="L4032" s="33">
        <f>IF(K4032="", "", IF(OR(ISTEXT(K4032),ISTEXT($F4032)),"",K4032*$F4032))</f>
        <v/>
      </c>
      <c r="M4032" s="30">
        <f>IF(OR(H4032="",H4032=0),"",IF(K4032="",IF(J4032="","",IF(OR(ISTEXT(J4032),ISTEXT(H4032)),"",J4032/H4032)),IF(OR(ISTEXT(L4032),ISTEXT(H4032)),"",L4032/H4032)))</f>
        <v/>
      </c>
    </row>
    <row r="4033" ht="13.35" customHeight="1" s="162">
      <c r="B4033" s="307" t="n"/>
      <c r="C4033" s="307" t="n"/>
      <c r="E4033" s="307" t="n"/>
      <c r="F4033" s="32" t="n"/>
      <c r="G4033" s="33">
        <f>IF(F4033="", "", IF(OR(ISTEXT(H4033),ISTEXT(F4033)),"",H4033/F4033))</f>
        <v/>
      </c>
      <c r="H4033" s="33" t="n"/>
      <c r="I4033" s="33" t="n"/>
      <c r="J4033" s="33">
        <f>IF(I4033="", "", IF(OR(ISTEXT(I4033),ISTEXT($F4033)),"",I4033*$F4033))</f>
        <v/>
      </c>
      <c r="K4033" s="33" t="n"/>
      <c r="L4033" s="33">
        <f>IF(K4033="", "", IF(OR(ISTEXT(K4033),ISTEXT($F4033)),"",K4033*$F4033))</f>
        <v/>
      </c>
      <c r="M4033" s="30">
        <f>IF(OR(H4033="",H4033=0),"",IF(K4033="",IF(J4033="","",IF(OR(ISTEXT(J4033),ISTEXT(H4033)),"",J4033/H4033)),IF(OR(ISTEXT(L4033),ISTEXT(H4033)),"",L4033/H4033)))</f>
        <v/>
      </c>
    </row>
    <row r="4034" ht="13.35" customHeight="1" s="162">
      <c r="B4034" s="307" t="n"/>
      <c r="C4034" s="307" t="n"/>
      <c r="E4034" s="307" t="n"/>
      <c r="F4034" s="32" t="n"/>
      <c r="G4034" s="33">
        <f>IF(F4034="", "", IF(OR(ISTEXT(H4034),ISTEXT(F4034)),"",H4034/F4034))</f>
        <v/>
      </c>
      <c r="H4034" s="33" t="n"/>
      <c r="I4034" s="33" t="n"/>
      <c r="J4034" s="33">
        <f>IF(I4034="", "", IF(OR(ISTEXT(I4034),ISTEXT($F4034)),"",I4034*$F4034))</f>
        <v/>
      </c>
      <c r="K4034" s="33" t="n"/>
      <c r="L4034" s="33">
        <f>IF(K4034="", "", IF(OR(ISTEXT(K4034),ISTEXT($F4034)),"",K4034*$F4034))</f>
        <v/>
      </c>
      <c r="M4034" s="30">
        <f>IF(OR(H4034="",H4034=0),"",IF(K4034="",IF(J4034="","",IF(OR(ISTEXT(J4034),ISTEXT(H4034)),"",J4034/H4034)),IF(OR(ISTEXT(L4034),ISTEXT(H4034)),"",L4034/H4034)))</f>
        <v/>
      </c>
    </row>
    <row r="4035" ht="13.35" customHeight="1" s="162">
      <c r="B4035" s="307" t="n"/>
      <c r="C4035" s="307" t="n"/>
      <c r="E4035" s="307" t="n"/>
      <c r="F4035" s="32" t="n"/>
      <c r="G4035" s="33">
        <f>IF(F4035="", "", IF(OR(ISTEXT(H4035),ISTEXT(F4035)),"",H4035/F4035))</f>
        <v/>
      </c>
      <c r="H4035" s="33" t="n"/>
      <c r="I4035" s="33" t="n"/>
      <c r="J4035" s="33">
        <f>IF(I4035="", "", IF(OR(ISTEXT(I4035),ISTEXT($F4035)),"",I4035*$F4035))</f>
        <v/>
      </c>
      <c r="K4035" s="33" t="n"/>
      <c r="L4035" s="33">
        <f>IF(K4035="", "", IF(OR(ISTEXT(K4035),ISTEXT($F4035)),"",K4035*$F4035))</f>
        <v/>
      </c>
      <c r="M4035" s="30">
        <f>IF(OR(H4035="",H4035=0),"",IF(K4035="",IF(J4035="","",IF(OR(ISTEXT(J4035),ISTEXT(H4035)),"",J4035/H4035)),IF(OR(ISTEXT(L4035),ISTEXT(H4035)),"",L4035/H4035)))</f>
        <v/>
      </c>
    </row>
    <row r="4036" ht="13.35" customHeight="1" s="162">
      <c r="B4036" s="307" t="n"/>
      <c r="C4036" s="307" t="n"/>
      <c r="E4036" s="307" t="n"/>
      <c r="F4036" s="32" t="n"/>
      <c r="G4036" s="33">
        <f>IF(F4036="", "", IF(OR(ISTEXT(H4036),ISTEXT(F4036)),"",H4036/F4036))</f>
        <v/>
      </c>
      <c r="H4036" s="33" t="n"/>
      <c r="I4036" s="33" t="n"/>
      <c r="J4036" s="33">
        <f>IF(I4036="", "", IF(OR(ISTEXT(I4036),ISTEXT($F4036)),"",I4036*$F4036))</f>
        <v/>
      </c>
      <c r="K4036" s="33" t="n"/>
      <c r="L4036" s="33">
        <f>IF(K4036="", "", IF(OR(ISTEXT(K4036),ISTEXT($F4036)),"",K4036*$F4036))</f>
        <v/>
      </c>
      <c r="M4036" s="30">
        <f>IF(OR(H4036="",H4036=0),"",IF(K4036="",IF(J4036="","",IF(OR(ISTEXT(J4036),ISTEXT(H4036)),"",J4036/H4036)),IF(OR(ISTEXT(L4036),ISTEXT(H4036)),"",L4036/H4036)))</f>
        <v/>
      </c>
    </row>
    <row r="4037" ht="13.35" customHeight="1" s="162">
      <c r="B4037" s="307" t="n"/>
      <c r="C4037" s="307" t="n"/>
      <c r="E4037" s="307" t="n"/>
      <c r="F4037" s="32" t="n"/>
      <c r="G4037" s="33">
        <f>IF(F4037="", "", IF(OR(ISTEXT(H4037),ISTEXT(F4037)),"",H4037/F4037))</f>
        <v/>
      </c>
      <c r="H4037" s="33" t="n"/>
      <c r="I4037" s="33" t="n"/>
      <c r="J4037" s="33">
        <f>IF(I4037="", "", IF(OR(ISTEXT(I4037),ISTEXT($F4037)),"",I4037*$F4037))</f>
        <v/>
      </c>
      <c r="K4037" s="33" t="n"/>
      <c r="L4037" s="33">
        <f>IF(K4037="", "", IF(OR(ISTEXT(K4037),ISTEXT($F4037)),"",K4037*$F4037))</f>
        <v/>
      </c>
      <c r="M4037" s="30">
        <f>IF(OR(H4037="",H4037=0),"",IF(K4037="",IF(J4037="","",IF(OR(ISTEXT(J4037),ISTEXT(H4037)),"",J4037/H4037)),IF(OR(ISTEXT(L4037),ISTEXT(H4037)),"",L4037/H4037)))</f>
        <v/>
      </c>
    </row>
    <row r="4038" ht="13.35" customHeight="1" s="162">
      <c r="B4038" s="307" t="n"/>
      <c r="C4038" s="307" t="n"/>
      <c r="E4038" s="307" t="n"/>
      <c r="F4038" s="32" t="n"/>
      <c r="G4038" s="33">
        <f>IF(F4038="", "", IF(OR(ISTEXT(H4038),ISTEXT(F4038)),"",H4038/F4038))</f>
        <v/>
      </c>
      <c r="H4038" s="33" t="n"/>
      <c r="I4038" s="33" t="n"/>
      <c r="J4038" s="33">
        <f>IF(I4038="", "", IF(OR(ISTEXT(I4038),ISTEXT($F4038)),"",I4038*$F4038))</f>
        <v/>
      </c>
      <c r="K4038" s="33" t="n"/>
      <c r="L4038" s="33">
        <f>IF(K4038="", "", IF(OR(ISTEXT(K4038),ISTEXT($F4038)),"",K4038*$F4038))</f>
        <v/>
      </c>
      <c r="M4038" s="30">
        <f>IF(OR(H4038="",H4038=0),"",IF(K4038="",IF(J4038="","",IF(OR(ISTEXT(J4038),ISTEXT(H4038)),"",J4038/H4038)),IF(OR(ISTEXT(L4038),ISTEXT(H4038)),"",L4038/H4038)))</f>
        <v/>
      </c>
    </row>
    <row r="4039" ht="13.35" customHeight="1" s="162">
      <c r="B4039" s="307" t="n"/>
      <c r="C4039" s="307" t="n"/>
      <c r="E4039" s="307" t="n"/>
      <c r="F4039" s="32" t="n"/>
      <c r="G4039" s="33">
        <f>IF(F4039="", "", IF(OR(ISTEXT(H4039),ISTEXT(F4039)),"",H4039/F4039))</f>
        <v/>
      </c>
      <c r="H4039" s="33" t="n"/>
      <c r="I4039" s="33" t="n"/>
      <c r="J4039" s="33">
        <f>IF(I4039="", "", IF(OR(ISTEXT(I4039),ISTEXT($F4039)),"",I4039*$F4039))</f>
        <v/>
      </c>
      <c r="K4039" s="33" t="n"/>
      <c r="L4039" s="33">
        <f>IF(K4039="", "", IF(OR(ISTEXT(K4039),ISTEXT($F4039)),"",K4039*$F4039))</f>
        <v/>
      </c>
      <c r="M4039" s="30">
        <f>IF(OR(H4039="",H4039=0),"",IF(K4039="",IF(J4039="","",IF(OR(ISTEXT(J4039),ISTEXT(H4039)),"",J4039/H4039)),IF(OR(ISTEXT(L4039),ISTEXT(H4039)),"",L4039/H4039)))</f>
        <v/>
      </c>
    </row>
    <row r="4040" ht="13.35" customHeight="1" s="162">
      <c r="B4040" s="307" t="n"/>
      <c r="C4040" s="307" t="n"/>
      <c r="E4040" s="307" t="n"/>
      <c r="F4040" s="32" t="n"/>
      <c r="G4040" s="33">
        <f>IF(F4040="", "", IF(OR(ISTEXT(H4040),ISTEXT(F4040)),"",H4040/F4040))</f>
        <v/>
      </c>
      <c r="H4040" s="33" t="n"/>
      <c r="I4040" s="33" t="n"/>
      <c r="J4040" s="33">
        <f>IF(I4040="", "", IF(OR(ISTEXT(I4040),ISTEXT($F4040)),"",I4040*$F4040))</f>
        <v/>
      </c>
      <c r="K4040" s="33" t="n"/>
      <c r="L4040" s="33">
        <f>IF(K4040="", "", IF(OR(ISTEXT(K4040),ISTEXT($F4040)),"",K4040*$F4040))</f>
        <v/>
      </c>
      <c r="M4040" s="30">
        <f>IF(OR(H4040="",H4040=0),"",IF(K4040="",IF(J4040="","",IF(OR(ISTEXT(J4040),ISTEXT(H4040)),"",J4040/H4040)),IF(OR(ISTEXT(L4040),ISTEXT(H4040)),"",L4040/H4040)))</f>
        <v/>
      </c>
    </row>
    <row r="4041" ht="13.35" customHeight="1" s="162">
      <c r="B4041" s="307" t="n"/>
      <c r="C4041" s="307" t="n"/>
      <c r="E4041" s="307" t="n"/>
      <c r="F4041" s="32" t="n"/>
      <c r="G4041" s="33">
        <f>IF(F4041="", "", IF(OR(ISTEXT(H4041),ISTEXT(F4041)),"",H4041/F4041))</f>
        <v/>
      </c>
      <c r="H4041" s="33" t="n"/>
      <c r="I4041" s="33" t="n"/>
      <c r="J4041" s="33">
        <f>IF(I4041="", "", IF(OR(ISTEXT(I4041),ISTEXT($F4041)),"",I4041*$F4041))</f>
        <v/>
      </c>
      <c r="K4041" s="33" t="n"/>
      <c r="L4041" s="33">
        <f>IF(K4041="", "", IF(OR(ISTEXT(K4041),ISTEXT($F4041)),"",K4041*$F4041))</f>
        <v/>
      </c>
      <c r="M4041" s="30">
        <f>IF(OR(H4041="",H4041=0),"",IF(K4041="",IF(J4041="","",IF(OR(ISTEXT(J4041),ISTEXT(H4041)),"",J4041/H4041)),IF(OR(ISTEXT(L4041),ISTEXT(H4041)),"",L4041/H4041)))</f>
        <v/>
      </c>
    </row>
    <row r="4042" ht="13.35" customHeight="1" s="162">
      <c r="B4042" s="307" t="n"/>
      <c r="C4042" s="307" t="n"/>
      <c r="E4042" s="307" t="n"/>
      <c r="F4042" s="32" t="n"/>
      <c r="G4042" s="33">
        <f>IF(F4042="", "", IF(OR(ISTEXT(H4042),ISTEXT(F4042)),"",H4042/F4042))</f>
        <v/>
      </c>
      <c r="H4042" s="33" t="n"/>
      <c r="I4042" s="33" t="n"/>
      <c r="J4042" s="33">
        <f>IF(I4042="", "", IF(OR(ISTEXT(I4042),ISTEXT($F4042)),"",I4042*$F4042))</f>
        <v/>
      </c>
      <c r="K4042" s="33" t="n"/>
      <c r="L4042" s="33">
        <f>IF(K4042="", "", IF(OR(ISTEXT(K4042),ISTEXT($F4042)),"",K4042*$F4042))</f>
        <v/>
      </c>
      <c r="M4042" s="30">
        <f>IF(OR(H4042="",H4042=0),"",IF(K4042="",IF(J4042="","",IF(OR(ISTEXT(J4042),ISTEXT(H4042)),"",J4042/H4042)),IF(OR(ISTEXT(L4042),ISTEXT(H4042)),"",L4042/H4042)))</f>
        <v/>
      </c>
    </row>
    <row r="4043" ht="13.35" customHeight="1" s="162">
      <c r="B4043" s="307" t="n"/>
      <c r="C4043" s="307" t="n"/>
      <c r="E4043" s="307" t="n"/>
      <c r="F4043" s="32" t="n"/>
      <c r="G4043" s="33">
        <f>IF(F4043="", "", IF(OR(ISTEXT(H4043),ISTEXT(F4043)),"",H4043/F4043))</f>
        <v/>
      </c>
      <c r="H4043" s="33" t="n"/>
      <c r="I4043" s="33" t="n"/>
      <c r="J4043" s="33">
        <f>IF(I4043="", "", IF(OR(ISTEXT(I4043),ISTEXT($F4043)),"",I4043*$F4043))</f>
        <v/>
      </c>
      <c r="K4043" s="33" t="n"/>
      <c r="L4043" s="33">
        <f>IF(K4043="", "", IF(OR(ISTEXT(K4043),ISTEXT($F4043)),"",K4043*$F4043))</f>
        <v/>
      </c>
      <c r="M4043" s="30">
        <f>IF(OR(H4043="",H4043=0),"",IF(K4043="",IF(J4043="","",IF(OR(ISTEXT(J4043),ISTEXT(H4043)),"",J4043/H4043)),IF(OR(ISTEXT(L4043),ISTEXT(H4043)),"",L4043/H4043)))</f>
        <v/>
      </c>
    </row>
    <row r="4044" ht="13.35" customHeight="1" s="162">
      <c r="B4044" s="307" t="n"/>
      <c r="C4044" s="307" t="n"/>
      <c r="E4044" s="307" t="n"/>
      <c r="F4044" s="32" t="n"/>
      <c r="G4044" s="33">
        <f>IF(F4044="", "", IF(OR(ISTEXT(H4044),ISTEXT(F4044)),"",H4044/F4044))</f>
        <v/>
      </c>
      <c r="H4044" s="33" t="n"/>
      <c r="I4044" s="33" t="n"/>
      <c r="J4044" s="33">
        <f>IF(I4044="", "", IF(OR(ISTEXT(I4044),ISTEXT($F4044)),"",I4044*$F4044))</f>
        <v/>
      </c>
      <c r="K4044" s="33" t="n"/>
      <c r="L4044" s="33">
        <f>IF(K4044="", "", IF(OR(ISTEXT(K4044),ISTEXT($F4044)),"",K4044*$F4044))</f>
        <v/>
      </c>
      <c r="M4044" s="30">
        <f>IF(OR(H4044="",H4044=0),"",IF(K4044="",IF(J4044="","",IF(OR(ISTEXT(J4044),ISTEXT(H4044)),"",J4044/H4044)),IF(OR(ISTEXT(L4044),ISTEXT(H4044)),"",L4044/H4044)))</f>
        <v/>
      </c>
    </row>
    <row r="4045" ht="13.35" customHeight="1" s="162">
      <c r="B4045" s="307" t="n"/>
      <c r="C4045" s="307" t="n"/>
      <c r="E4045" s="307" t="n"/>
      <c r="F4045" s="32" t="n"/>
      <c r="G4045" s="33">
        <f>IF(F4045="", "", IF(OR(ISTEXT(H4045),ISTEXT(F4045)),"",H4045/F4045))</f>
        <v/>
      </c>
      <c r="H4045" s="33" t="n"/>
      <c r="I4045" s="33" t="n"/>
      <c r="J4045" s="33">
        <f>IF(I4045="", "", IF(OR(ISTEXT(I4045),ISTEXT($F4045)),"",I4045*$F4045))</f>
        <v/>
      </c>
      <c r="K4045" s="33" t="n"/>
      <c r="L4045" s="33">
        <f>IF(K4045="", "", IF(OR(ISTEXT(K4045),ISTEXT($F4045)),"",K4045*$F4045))</f>
        <v/>
      </c>
      <c r="M4045" s="30">
        <f>IF(OR(H4045="",H4045=0),"",IF(K4045="",IF(J4045="","",IF(OR(ISTEXT(J4045),ISTEXT(H4045)),"",J4045/H4045)),IF(OR(ISTEXT(L4045),ISTEXT(H4045)),"",L4045/H4045)))</f>
        <v/>
      </c>
    </row>
    <row r="4046" ht="13.35" customHeight="1" s="162">
      <c r="B4046" s="307" t="n"/>
      <c r="C4046" s="307" t="n"/>
      <c r="E4046" s="307" t="n"/>
      <c r="F4046" s="32" t="n"/>
      <c r="G4046" s="33">
        <f>IF(F4046="", "", IF(OR(ISTEXT(H4046),ISTEXT(F4046)),"",H4046/F4046))</f>
        <v/>
      </c>
      <c r="H4046" s="33" t="n"/>
      <c r="I4046" s="33" t="n"/>
      <c r="J4046" s="33">
        <f>IF(I4046="", "", IF(OR(ISTEXT(I4046),ISTEXT($F4046)),"",I4046*$F4046))</f>
        <v/>
      </c>
      <c r="K4046" s="33" t="n"/>
      <c r="L4046" s="33">
        <f>IF(K4046="", "", IF(OR(ISTEXT(K4046),ISTEXT($F4046)),"",K4046*$F4046))</f>
        <v/>
      </c>
      <c r="M4046" s="30">
        <f>IF(OR(H4046="",H4046=0),"",IF(K4046="",IF(J4046="","",IF(OR(ISTEXT(J4046),ISTEXT(H4046)),"",J4046/H4046)),IF(OR(ISTEXT(L4046),ISTEXT(H4046)),"",L4046/H4046)))</f>
        <v/>
      </c>
    </row>
    <row r="4047" ht="13.35" customHeight="1" s="162">
      <c r="B4047" s="307" t="n"/>
      <c r="C4047" s="307" t="n"/>
      <c r="E4047" s="307" t="n"/>
      <c r="F4047" s="32" t="n"/>
      <c r="G4047" s="33">
        <f>IF(F4047="", "", IF(OR(ISTEXT(H4047),ISTEXT(F4047)),"",H4047/F4047))</f>
        <v/>
      </c>
      <c r="H4047" s="33" t="n"/>
      <c r="I4047" s="33" t="n"/>
      <c r="J4047" s="33">
        <f>IF(I4047="", "", IF(OR(ISTEXT(I4047),ISTEXT($F4047)),"",I4047*$F4047))</f>
        <v/>
      </c>
      <c r="K4047" s="33" t="n"/>
      <c r="L4047" s="33">
        <f>IF(K4047="", "", IF(OR(ISTEXT(K4047),ISTEXT($F4047)),"",K4047*$F4047))</f>
        <v/>
      </c>
      <c r="M4047" s="30">
        <f>IF(OR(H4047="",H4047=0),"",IF(K4047="",IF(J4047="","",IF(OR(ISTEXT(J4047),ISTEXT(H4047)),"",J4047/H4047)),IF(OR(ISTEXT(L4047),ISTEXT(H4047)),"",L4047/H4047)))</f>
        <v/>
      </c>
    </row>
    <row r="4048" ht="13.35" customHeight="1" s="162">
      <c r="B4048" s="307" t="n"/>
      <c r="C4048" s="307" t="n"/>
      <c r="E4048" s="307" t="n"/>
      <c r="F4048" s="32" t="n"/>
      <c r="G4048" s="33">
        <f>IF(F4048="", "", IF(OR(ISTEXT(H4048),ISTEXT(F4048)),"",H4048/F4048))</f>
        <v/>
      </c>
      <c r="H4048" s="33" t="n"/>
      <c r="I4048" s="33" t="n"/>
      <c r="J4048" s="33">
        <f>IF(I4048="", "", IF(OR(ISTEXT(I4048),ISTEXT($F4048)),"",I4048*$F4048))</f>
        <v/>
      </c>
      <c r="K4048" s="33" t="n"/>
      <c r="L4048" s="33">
        <f>IF(K4048="", "", IF(OR(ISTEXT(K4048),ISTEXT($F4048)),"",K4048*$F4048))</f>
        <v/>
      </c>
      <c r="M4048" s="30">
        <f>IF(OR(H4048="",H4048=0),"",IF(K4048="",IF(J4048="","",IF(OR(ISTEXT(J4048),ISTEXT(H4048)),"",J4048/H4048)),IF(OR(ISTEXT(L4048),ISTEXT(H4048)),"",L4048/H4048)))</f>
        <v/>
      </c>
    </row>
    <row r="4049" ht="13.35" customHeight="1" s="162">
      <c r="B4049" s="307" t="n"/>
      <c r="C4049" s="307" t="n"/>
      <c r="E4049" s="307" t="n"/>
      <c r="F4049" s="32" t="n"/>
      <c r="G4049" s="33">
        <f>IF(F4049="", "", IF(OR(ISTEXT(H4049),ISTEXT(F4049)),"",H4049/F4049))</f>
        <v/>
      </c>
      <c r="H4049" s="33" t="n"/>
      <c r="I4049" s="33" t="n"/>
      <c r="J4049" s="33">
        <f>IF(I4049="", "", IF(OR(ISTEXT(I4049),ISTEXT($F4049)),"",I4049*$F4049))</f>
        <v/>
      </c>
      <c r="K4049" s="33" t="n"/>
      <c r="L4049" s="33">
        <f>IF(K4049="", "", IF(OR(ISTEXT(K4049),ISTEXT($F4049)),"",K4049*$F4049))</f>
        <v/>
      </c>
      <c r="M4049" s="30">
        <f>IF(OR(H4049="",H4049=0),"",IF(K4049="",IF(J4049="","",IF(OR(ISTEXT(J4049),ISTEXT(H4049)),"",J4049/H4049)),IF(OR(ISTEXT(L4049),ISTEXT(H4049)),"",L4049/H4049)))</f>
        <v/>
      </c>
    </row>
    <row r="4050" ht="13.35" customHeight="1" s="162">
      <c r="B4050" s="42" t="n"/>
      <c r="C4050" s="231" t="inlineStr">
        <is>
          <t>Subtotal (this page)</t>
        </is>
      </c>
      <c r="D4050" s="159" t="n"/>
      <c r="E4050" s="42" t="n"/>
      <c r="F4050" s="42" t="n"/>
      <c r="G4050" s="43" t="n"/>
      <c r="H4050" s="43">
        <f>IF(SUM(H4012:H4049)=0,"",SUM(H4012:H4049))</f>
        <v/>
      </c>
      <c r="I4050" s="43" t="n"/>
      <c r="J4050" s="43">
        <f>IF(SUM(J4012:J4049)=0,"",SUM(J4012:J4049))</f>
        <v/>
      </c>
      <c r="K4050" s="43" t="n"/>
      <c r="L4050" s="43">
        <f>IF(SUM(L4012:L4049)=0,"",SUM(L4012:L4049))</f>
        <v/>
      </c>
      <c r="M4050" s="35">
        <f>IF(OR(H4050="",H4050=0),"",IF(L4050="",IF(J4050="","",IF(OR(ISTEXT(J4050),ISTEXT(H4050)),"",J4050/H4050)),IF(OR(ISTEXT(L4050),ISTEXT(H4050)),"",L4050/H4050)))</f>
        <v/>
      </c>
    </row>
    <row r="4051" ht="13.35" customHeight="1" s="162">
      <c r="B4051" s="188" t="inlineStr">
        <is>
          <t>Return Air Inlets (cont.)</t>
        </is>
      </c>
      <c r="C4051" s="174" t="n"/>
      <c r="D4051" s="174" t="n"/>
      <c r="E4051" s="174" t="n"/>
      <c r="F4051" s="173" t="n"/>
      <c r="G4051" s="233" t="inlineStr">
        <is>
          <t>Design VEL</t>
        </is>
      </c>
      <c r="H4051" s="194" t="inlineStr">
        <is>
          <t>Design CFM</t>
        </is>
      </c>
      <c r="I4051" s="188" t="inlineStr">
        <is>
          <t>Initial</t>
        </is>
      </c>
      <c r="J4051" s="173" t="n"/>
      <c r="K4051" s="188" t="inlineStr">
        <is>
          <t>Final</t>
        </is>
      </c>
      <c r="L4051" s="173" t="n"/>
      <c r="M4051" s="188" t="inlineStr">
        <is>
          <t>%</t>
        </is>
      </c>
    </row>
    <row r="4052" ht="13.35" customHeight="1" s="162">
      <c r="B4052" s="153" t="inlineStr">
        <is>
          <t>No.</t>
        </is>
      </c>
      <c r="C4052" s="188" t="inlineStr">
        <is>
          <t>Area Served</t>
        </is>
      </c>
      <c r="D4052" s="188" t="inlineStr">
        <is>
          <t>Type</t>
        </is>
      </c>
      <c r="E4052" s="188" t="inlineStr">
        <is>
          <t>Size</t>
        </is>
      </c>
      <c r="F4052" s="188" t="inlineStr">
        <is>
          <t>Ak</t>
        </is>
      </c>
      <c r="G4052" s="440" t="n"/>
      <c r="H4052" s="440" t="n"/>
      <c r="I4052" s="188" t="inlineStr">
        <is>
          <t>VEL</t>
        </is>
      </c>
      <c r="J4052" s="188" t="inlineStr">
        <is>
          <t>CFM</t>
        </is>
      </c>
      <c r="K4052" s="188" t="inlineStr">
        <is>
          <t>VEL</t>
        </is>
      </c>
      <c r="L4052" s="188" t="inlineStr">
        <is>
          <t>CFM</t>
        </is>
      </c>
      <c r="M4052" s="440" t="n"/>
    </row>
    <row r="4053" ht="13.35" customHeight="1" s="162">
      <c r="B4053" s="31" t="n"/>
      <c r="C4053" s="31" t="n"/>
      <c r="E4053" s="31" t="n"/>
      <c r="F4053" s="32" t="n"/>
      <c r="G4053" s="33">
        <f>IF(F4053="", "", IF(OR(ISTEXT(H4053),ISTEXT(F4053)),"",H4053/F4053))</f>
        <v/>
      </c>
      <c r="H4053" s="33" t="n"/>
      <c r="I4053" s="33" t="n"/>
      <c r="J4053" s="33">
        <f>IF(I4053="", "", IF(OR(ISTEXT(I4053),ISTEXT($F4053)),"",I4053*$F4053))</f>
        <v/>
      </c>
      <c r="K4053" s="33" t="n"/>
      <c r="L4053" s="33">
        <f>IF(K4053="", "", IF(OR(ISTEXT(K4053),ISTEXT($F4053)),"",K4053*$F4053))</f>
        <v/>
      </c>
      <c r="M4053" s="30">
        <f>IF(OR(H4053="",H4053=0),"",IF(K4053="",IF(J4053="","",IF(OR(ISTEXT(J4053),ISTEXT(H4053)),"",J4053/H4053)),IF(OR(ISTEXT(L4053),ISTEXT(H4053)),"",L4053/H4053)))</f>
        <v/>
      </c>
    </row>
    <row r="4054" ht="13.35" customHeight="1" s="162">
      <c r="B4054" s="31" t="n"/>
      <c r="C4054" s="31" t="n"/>
      <c r="E4054" s="31" t="n"/>
      <c r="F4054" s="32" t="n"/>
      <c r="G4054" s="33">
        <f>IF(F4054="", "", IF(OR(ISTEXT(H4054),ISTEXT(F4054)),"",H4054/F4054))</f>
        <v/>
      </c>
      <c r="H4054" s="33" t="n"/>
      <c r="I4054" s="33" t="n"/>
      <c r="J4054" s="33">
        <f>IF(I4054="", "", IF(OR(ISTEXT(I4054),ISTEXT($F4054)),"",I4054*$F4054))</f>
        <v/>
      </c>
      <c r="K4054" s="33" t="n"/>
      <c r="L4054" s="33">
        <f>IF(K4054="", "", IF(OR(ISTEXT(K4054),ISTEXT($F4054)),"",K4054*$F4054))</f>
        <v/>
      </c>
      <c r="M4054" s="30">
        <f>IF(OR(H4054="",H4054=0),"",IF(K4054="",IF(J4054="","",IF(OR(ISTEXT(J4054),ISTEXT(H4054)),"",J4054/H4054)),IF(OR(ISTEXT(L4054),ISTEXT(H4054)),"",L4054/H4054)))</f>
        <v/>
      </c>
    </row>
    <row r="4055" ht="13.35" customHeight="1" s="162">
      <c r="B4055" s="31" t="n"/>
      <c r="C4055" s="31" t="n"/>
      <c r="E4055" s="31" t="n"/>
      <c r="F4055" s="32" t="n"/>
      <c r="G4055" s="33">
        <f>IF(F4055="", "", IF(OR(ISTEXT(H4055),ISTEXT(F4055)),"",H4055/F4055))</f>
        <v/>
      </c>
      <c r="H4055" s="33" t="n"/>
      <c r="I4055" s="33" t="n"/>
      <c r="J4055" s="33">
        <f>IF(I4055="", "", IF(OR(ISTEXT(I4055),ISTEXT($F4055)),"",I4055*$F4055))</f>
        <v/>
      </c>
      <c r="K4055" s="33" t="n"/>
      <c r="L4055" s="33">
        <f>IF(K4055="", "", IF(OR(ISTEXT(K4055),ISTEXT($F4055)),"",K4055*$F4055))</f>
        <v/>
      </c>
      <c r="M4055" s="30">
        <f>IF(OR(H4055="",H4055=0),"",IF(K4055="",IF(J4055="","",IF(OR(ISTEXT(J4055),ISTEXT(H4055)),"",J4055/H4055)),IF(OR(ISTEXT(L4055),ISTEXT(H4055)),"",L4055/H4055)))</f>
        <v/>
      </c>
    </row>
    <row r="4056" ht="13.35" customHeight="1" s="162">
      <c r="B4056" s="31" t="n"/>
      <c r="C4056" s="31" t="n"/>
      <c r="E4056" s="31" t="n"/>
      <c r="F4056" s="32" t="n"/>
      <c r="G4056" s="33">
        <f>IF(F4056="", "", IF(OR(ISTEXT(H4056),ISTEXT(F4056)),"",H4056/F4056))</f>
        <v/>
      </c>
      <c r="H4056" s="33" t="n"/>
      <c r="I4056" s="33" t="n"/>
      <c r="J4056" s="33">
        <f>IF(I4056="", "", IF(OR(ISTEXT(I4056),ISTEXT($F4056)),"",I4056*$F4056))</f>
        <v/>
      </c>
      <c r="K4056" s="33" t="n"/>
      <c r="L4056" s="33">
        <f>IF(K4056="", "", IF(OR(ISTEXT(K4056),ISTEXT($F4056)),"",K4056*$F4056))</f>
        <v/>
      </c>
      <c r="M4056" s="30">
        <f>IF(OR(H4056="",H4056=0),"",IF(K4056="",IF(J4056="","",IF(OR(ISTEXT(J4056),ISTEXT(H4056)),"",J4056/H4056)),IF(OR(ISTEXT(L4056),ISTEXT(H4056)),"",L4056/H4056)))</f>
        <v/>
      </c>
    </row>
    <row r="4057" ht="13.35" customHeight="1" s="162">
      <c r="B4057" s="42" t="n"/>
      <c r="C4057" s="231" t="inlineStr">
        <is>
          <t>Subtotal (this page)</t>
        </is>
      </c>
      <c r="D4057" s="159" t="n"/>
      <c r="E4057" s="42" t="n"/>
      <c r="F4057" s="42" t="n"/>
      <c r="G4057" s="43" t="n"/>
      <c r="H4057" s="43">
        <f>IF(SUM(H4053:H4056)=0,"",SUM(H4053:H4056))</f>
        <v/>
      </c>
      <c r="I4057" s="42" t="n"/>
      <c r="J4057" s="43">
        <f>IF(SUM(J4053:J4056)=0,"",SUM(J4053:J4056))</f>
        <v/>
      </c>
      <c r="K4057" s="42" t="n"/>
      <c r="L4057" s="43">
        <f>IF(SUM(L4053:L4056)=0,"",SUM(L4053:L4056))</f>
        <v/>
      </c>
      <c r="M4057" s="35">
        <f>IF(OR(H4057="",H4057=0),"",IF(L4057="",IF(J4057="","",IF(OR(ISTEXT(J4057),ISTEXT(H4057)),"",J4057/H4057)),IF(OR(ISTEXT(L4057),ISTEXT(H4057)),"",L4057/H4057)))</f>
        <v/>
      </c>
    </row>
    <row r="4058" ht="13.35" customHeight="1" s="162">
      <c r="B4058" s="188" t="inlineStr">
        <is>
          <t>Remarks (cont.)</t>
        </is>
      </c>
      <c r="C4058" s="173" t="n"/>
      <c r="D4058" s="154" t="n"/>
      <c r="E4058" s="174" t="n"/>
      <c r="F4058" s="174" t="n"/>
      <c r="G4058" s="174" t="n"/>
      <c r="H4058" s="174" t="n"/>
      <c r="I4058" s="174" t="n"/>
      <c r="J4058" s="174" t="n"/>
      <c r="K4058" s="174" t="n"/>
      <c r="L4058" s="174" t="n"/>
      <c r="M4058" s="173" t="n"/>
    </row>
    <row r="4059" ht="13.35" customHeight="1" s="162">
      <c r="B4059" s="154" t="n"/>
      <c r="C4059" s="174" t="n"/>
      <c r="D4059" s="174" t="n"/>
      <c r="E4059" s="174" t="n"/>
      <c r="F4059" s="174" t="n"/>
      <c r="G4059" s="174" t="n"/>
      <c r="H4059" s="174" t="n"/>
      <c r="I4059" s="174" t="n"/>
      <c r="J4059" s="174" t="n"/>
      <c r="K4059" s="174" t="n"/>
      <c r="L4059" s="174" t="n"/>
      <c r="M4059" s="173" t="n"/>
    </row>
    <row r="4060" ht="13.35" customHeight="1" s="162">
      <c r="B4060" s="200" t="inlineStr">
        <is>
          <t>System</t>
        </is>
      </c>
      <c r="C4060" s="403" t="n"/>
      <c r="D4060" s="209">
        <f>IF('{Equipment Data Entry}'!B46="","",'{Equipment Data Entry}'!B46)</f>
        <v/>
      </c>
      <c r="E4060" s="418" t="n"/>
      <c r="F4060" s="403" t="n"/>
      <c r="G4060" s="200" t="inlineStr">
        <is>
          <t>Service</t>
        </is>
      </c>
      <c r="H4060" s="403" t="n"/>
      <c r="I4060" s="210">
        <f>IF('{Equipment Data Entry}'!C46="","",'{Equipment Data Entry}'!C46)</f>
        <v/>
      </c>
      <c r="J4060" s="418" t="n"/>
      <c r="K4060" s="418" t="n"/>
      <c r="L4060" s="418" t="n"/>
      <c r="M4060" s="403" t="n"/>
    </row>
    <row r="4061" ht="13.35" customHeight="1" s="162">
      <c r="B4061" s="422" t="n"/>
      <c r="C4061" s="423" t="n"/>
      <c r="D4061" s="422" t="n"/>
      <c r="E4061" s="424" t="n"/>
      <c r="F4061" s="423" t="n"/>
      <c r="G4061" s="422" t="n"/>
      <c r="H4061" s="423" t="n"/>
      <c r="I4061" s="422" t="n"/>
      <c r="J4061" s="424" t="n"/>
      <c r="K4061" s="424" t="n"/>
      <c r="L4061" s="424" t="n"/>
      <c r="M4061" s="423" t="n"/>
    </row>
    <row r="4062" ht="13.35" customHeight="1" s="162">
      <c r="B4062" s="425" t="inlineStr">
        <is>
          <t>Drive Type:</t>
        </is>
      </c>
      <c r="D4062" s="426" t="n"/>
      <c r="E4062" s="425" t="inlineStr">
        <is>
          <t>Rotation – Design:</t>
        </is>
      </c>
      <c r="G4062" s="426" t="n"/>
      <c r="I4062" s="425" t="inlineStr">
        <is>
          <t>Actual:</t>
        </is>
      </c>
      <c r="J4062" s="426" t="n"/>
    </row>
    <row r="4063" ht="13.35" customHeight="1" s="162">
      <c r="B4063" s="200" t="inlineStr">
        <is>
          <t>Unit Data</t>
        </is>
      </c>
      <c r="C4063" s="400" t="n"/>
      <c r="D4063" s="400" t="n"/>
      <c r="E4063" s="400" t="n"/>
      <c r="F4063" s="400" t="n"/>
      <c r="G4063" s="401" t="n"/>
      <c r="I4063" s="200" t="inlineStr">
        <is>
          <t>Design and Performance Data</t>
        </is>
      </c>
      <c r="J4063" s="400" t="n"/>
      <c r="K4063" s="400" t="n"/>
      <c r="L4063" s="401" t="n"/>
      <c r="M4063" s="283" t="n"/>
    </row>
    <row r="4064" ht="13.35" customHeight="1" s="162">
      <c r="B4064" s="199" t="inlineStr">
        <is>
          <t>Manufacturer</t>
        </is>
      </c>
      <c r="C4064" s="401" t="n"/>
      <c r="D4064" s="204">
        <f>IF('{Equipment Data Entry}'!E46="","",'{Equipment Data Entry}'!E46)</f>
        <v/>
      </c>
      <c r="E4064" s="400" t="n"/>
      <c r="F4064" s="400" t="n"/>
      <c r="G4064" s="401" t="n"/>
      <c r="I4064" s="199" t="inlineStr">
        <is>
          <t>Design Criteria</t>
        </is>
      </c>
      <c r="J4064" s="401" t="n"/>
      <c r="K4064" s="199" t="inlineStr">
        <is>
          <t>Design</t>
        </is>
      </c>
      <c r="L4064" s="199" t="inlineStr">
        <is>
          <t>Actual</t>
        </is>
      </c>
    </row>
    <row r="4065" ht="13.35" customHeight="1" s="162">
      <c r="B4065" s="199" t="inlineStr">
        <is>
          <t>Model Number</t>
        </is>
      </c>
      <c r="C4065" s="401" t="n"/>
      <c r="D4065" s="204">
        <f>IF('{Equipment Data Entry}'!F46="","",'{Equipment Data Entry}'!F46)</f>
        <v/>
      </c>
      <c r="E4065" s="400" t="n"/>
      <c r="F4065" s="400" t="n"/>
      <c r="G4065" s="401" t="n"/>
      <c r="I4065" s="199" t="inlineStr">
        <is>
          <t>Total Airflow</t>
        </is>
      </c>
      <c r="J4065" s="401" t="n"/>
      <c r="K4065" s="24">
        <f>H4099</f>
        <v/>
      </c>
      <c r="L4065" s="24">
        <f>L4099</f>
        <v/>
      </c>
      <c r="M4065" s="22">
        <f>IF(OR(L4065="",K4065="",K4065=0),"",IF(OR(ISTEXT(L4065),ISTEXT(K4065)),"",L4065/K4065))</f>
        <v/>
      </c>
    </row>
    <row r="4066" ht="13.35" customHeight="1" s="162">
      <c r="B4066" s="199" t="inlineStr">
        <is>
          <t>Serial Number</t>
        </is>
      </c>
      <c r="C4066" s="401" t="n"/>
      <c r="D4066" s="204" t="n"/>
      <c r="E4066" s="400" t="n"/>
      <c r="F4066" s="400" t="n"/>
      <c r="G4066" s="401" t="n"/>
      <c r="I4066" s="199" t="inlineStr">
        <is>
          <t>Outside Airflow</t>
        </is>
      </c>
      <c r="J4066" s="401" t="n"/>
      <c r="K4066" s="24">
        <f>IF(N(H4107)=0,"",H4107)</f>
        <v/>
      </c>
      <c r="L4066" s="24">
        <f>L4107</f>
        <v/>
      </c>
      <c r="M4066" s="22">
        <f>IF(OR(L4066="",K4066="",K4066=0),"",IF(OR(ISTEXT(L4066),ISTEXT(K4066)),"",L4066/K4066))</f>
        <v/>
      </c>
    </row>
    <row r="4067" ht="13.35" customHeight="1" s="162">
      <c r="B4067" s="199" t="inlineStr">
        <is>
          <t>Area Served</t>
        </is>
      </c>
      <c r="C4067" s="401" t="n"/>
      <c r="D4067" s="204">
        <f>I4060</f>
        <v/>
      </c>
      <c r="E4067" s="400" t="n"/>
      <c r="F4067" s="400" t="n"/>
      <c r="G4067" s="401" t="n"/>
      <c r="I4067" s="199" t="inlineStr">
        <is>
          <t>Return Airflow</t>
        </is>
      </c>
      <c r="J4067" s="401" t="n"/>
      <c r="K4067" s="24">
        <f>IF(K4065="","",IF(ISTEXT(K4065),"",K4065-N(K4066)))</f>
        <v/>
      </c>
      <c r="L4067" s="24">
        <f>IF(L4065="","",IF(ISTEXT(L4065),"",L4065-N(L4066)))</f>
        <v/>
      </c>
    </row>
    <row r="4068" ht="13.35" customHeight="1" s="162">
      <c r="B4068" s="199" t="inlineStr">
        <is>
          <t>Location</t>
        </is>
      </c>
      <c r="C4068" s="401" t="n"/>
      <c r="D4068" s="204">
        <f>IF('{Equipment Data Entry}'!D46="","",'{Equipment Data Entry}'!D46)</f>
        <v/>
      </c>
      <c r="E4068" s="400" t="n"/>
      <c r="F4068" s="400" t="n"/>
      <c r="G4068" s="401" t="n"/>
      <c r="I4068" s="199" t="inlineStr">
        <is>
          <t>Unit ESP</t>
        </is>
      </c>
      <c r="J4068" s="401" t="n"/>
      <c r="K4068" s="71">
        <f>IF('{Equipment Data Entry}'!H46="","",'{Equipment Data Entry}'!H46)</f>
        <v/>
      </c>
      <c r="L4068" s="29">
        <f>I4085</f>
        <v/>
      </c>
    </row>
    <row r="4069" ht="13.35" customHeight="1" s="162">
      <c r="I4069" s="199" t="inlineStr">
        <is>
          <t>Fan RPMs</t>
        </is>
      </c>
      <c r="J4069" s="401" t="n"/>
      <c r="K4069" s="24">
        <f>IF('{Equipment Data Entry}'!I46="","",'{Equipment Data Entry}'!I46)</f>
        <v/>
      </c>
      <c r="L4069" s="24">
        <f>IF(L4078="","",L4078)</f>
        <v/>
      </c>
    </row>
    <row r="4070" ht="13.35" customHeight="1" s="162">
      <c r="B4070" s="200" t="inlineStr">
        <is>
          <t>Motor Data</t>
        </is>
      </c>
      <c r="C4070" s="400" t="n"/>
      <c r="D4070" s="400" t="n"/>
      <c r="E4070" s="400" t="n"/>
      <c r="F4070" s="400" t="n"/>
      <c r="G4070" s="401" t="n"/>
      <c r="I4070" s="199" t="inlineStr">
        <is>
          <t>Filter Type/Size/Qty</t>
        </is>
      </c>
      <c r="J4070" s="400" t="n"/>
      <c r="K4070" s="401" t="n"/>
      <c r="L4070" s="24" t="n"/>
      <c r="M4070" s="401" t="n"/>
    </row>
    <row r="4071" ht="13.35" customHeight="1" s="162">
      <c r="B4071" s="199" t="inlineStr">
        <is>
          <t>Manufacturer</t>
        </is>
      </c>
      <c r="C4071" s="401" t="n"/>
      <c r="D4071" s="203" t="n"/>
      <c r="E4071" s="400" t="n"/>
      <c r="F4071" s="400" t="n"/>
      <c r="G4071" s="401" t="n"/>
      <c r="I4071" s="200" t="inlineStr">
        <is>
          <t>Drive Data</t>
        </is>
      </c>
      <c r="J4071" s="400" t="n"/>
      <c r="K4071" s="400" t="n"/>
      <c r="L4071" s="401" t="n"/>
    </row>
    <row r="4072" ht="13.35" customHeight="1" s="162">
      <c r="B4072" s="199" t="inlineStr">
        <is>
          <t>Horsepower</t>
        </is>
      </c>
      <c r="C4072" s="401" t="n"/>
      <c r="D4072" s="28">
        <f>IF('{Equipment Data Entry}'!G46="","",'{Equipment Data Entry}'!G46)</f>
        <v/>
      </c>
      <c r="E4072" s="21" t="inlineStr">
        <is>
          <t>RPM</t>
        </is>
      </c>
      <c r="F4072" s="24" t="n"/>
      <c r="G4072" s="199" t="inlineStr">
        <is>
          <t>SF</t>
        </is>
      </c>
      <c r="I4072" s="199" t="inlineStr">
        <is>
          <t>Motor sheave</t>
        </is>
      </c>
      <c r="J4072" s="400" t="n"/>
      <c r="K4072" s="24">
        <f>IF('{Equipment Data Entry}'!J46="","",'{Equipment Data Entry}'!J46)</f>
        <v/>
      </c>
      <c r="L4072" s="21" t="inlineStr">
        <is>
          <t>Bore</t>
        </is>
      </c>
      <c r="M4072" s="208"/>
    </row>
    <row r="4073" ht="13.35" customHeight="1" s="162">
      <c r="B4073" s="198">
        <f>IF('{Equipment Data Entry}'!N46="","",'{Equipment Data Entry}'!N46)</f>
        <v/>
      </c>
      <c r="C4073" s="198">
        <f>IF('{Equipment Data Entry}'!O46="","",'{Equipment Data Entry}'!O46)</f>
        <v/>
      </c>
      <c r="D4073" s="21" t="inlineStr">
        <is>
          <t>FLA</t>
        </is>
      </c>
      <c r="E4073" s="25" t="n"/>
      <c r="F4073" s="21" t="inlineStr">
        <is>
          <t>Frame</t>
        </is>
      </c>
      <c r="G4073" s="208" t="n"/>
      <c r="I4073" s="199" t="inlineStr">
        <is>
          <t>Fan pulley</t>
        </is>
      </c>
      <c r="J4073" s="400" t="n"/>
      <c r="K4073" s="24">
        <f>IF('{Equipment Data Entry}'!K46="","",'{Equipment Data Entry}'!K46)</f>
        <v/>
      </c>
      <c r="L4073" s="21" t="inlineStr">
        <is>
          <t>Bore</t>
        </is>
      </c>
      <c r="M4073" s="208"/>
    </row>
    <row r="4074" ht="13.35" customHeight="1" s="162">
      <c r="B4074" s="199" t="inlineStr">
        <is>
          <t>Corrected FLA</t>
        </is>
      </c>
      <c r="C4074" s="401" t="n"/>
      <c r="D4074" s="27">
        <f>IF(OR(E4075="",E4073="",B4073=""),"",IF(OR(ISTEXT(B4073),COUNT(E4075:G4075)=0,ISTEXT(E4073)),"",B4073/AVERAGE(E4075:G4075)*E4073))</f>
        <v/>
      </c>
      <c r="E4074" s="199" t="inlineStr">
        <is>
          <t>Estimated BHP</t>
        </is>
      </c>
      <c r="F4074" s="401" t="n"/>
      <c r="G4074" s="27">
        <f>IF(OR(COUNT(E4076:G4076)=0,IF(N(E4077)&gt;0,E4077,N(D4072))=0,IF(N(D4074)&gt;0,D4074,N(E4073))=0),"",IF(N(E4077)&gt;0,E4077,N(D4072))*AVERAGE(E4076:G4076)/IF(N(D4074)&gt;0,D4074,N(E4073)))</f>
        <v/>
      </c>
      <c r="I4074" s="199" t="inlineStr">
        <is>
          <t>Belt(s)</t>
        </is>
      </c>
      <c r="J4074" s="208">
        <f>IF('{Equipment Data Entry}'!L46="","",'{Equipment Data Entry}'!L46)</f>
        <v/>
      </c>
      <c r="K4074" s="199" t="inlineStr">
        <is>
          <t>C to C</t>
        </is>
      </c>
      <c r="L4074" s="64">
        <f>IF('{Equipment Data Entry}'!M46="","",'{Equipment Data Entry}'!M46)</f>
        <v/>
      </c>
    </row>
    <row r="4075" ht="13.35" customHeight="1" s="162">
      <c r="B4075" s="199" t="inlineStr">
        <is>
          <t>Measured Voltage</t>
        </is>
      </c>
      <c r="C4075" s="400" t="n"/>
      <c r="D4075" s="401" t="n"/>
      <c r="E4075" s="24" t="n"/>
      <c r="F4075" s="24" t="n"/>
      <c r="G4075" s="24" t="n"/>
      <c r="I4075" s="199" t="inlineStr">
        <is>
          <t>Final Settings</t>
        </is>
      </c>
      <c r="J4075" s="400" t="n"/>
      <c r="K4075" s="401" t="n"/>
      <c r="L4075" s="24" t="n"/>
      <c r="M4075" s="401" t="n"/>
    </row>
    <row r="4076" ht="13.35" customHeight="1" s="162">
      <c r="B4076" s="199" t="inlineStr">
        <is>
          <t>Measured Amperage</t>
        </is>
      </c>
      <c r="C4076" s="400" t="n"/>
      <c r="D4076" s="401" t="n"/>
      <c r="E4076" s="25" t="n"/>
      <c r="F4076" s="25" t="n"/>
      <c r="G4076" s="25" t="n"/>
      <c r="I4076" s="205" t="inlineStr">
        <is>
          <t>RPM Data</t>
        </is>
      </c>
      <c r="J4076" s="401" t="n"/>
      <c r="K4076" s="205" t="inlineStr">
        <is>
          <t>Initial</t>
        </is>
      </c>
      <c r="L4076" s="205" t="inlineStr">
        <is>
          <t>Final</t>
        </is>
      </c>
    </row>
    <row r="4077" ht="13.35" customHeight="1" s="162">
      <c r="B4077" s="199" t="inlineStr">
        <is>
          <t>Motor HP (nameplate)</t>
        </is>
      </c>
      <c r="C4077" s="400"/>
      <c r="D4077" s="401"/>
      <c r="E4077" s="24"/>
      <c r="F4077" s="24"/>
      <c r="G4077" s="24"/>
      <c r="I4077" s="199" t="inlineStr">
        <is>
          <t>Motor RPM</t>
        </is>
      </c>
      <c r="J4077" s="401" t="n"/>
      <c r="K4077" s="24" t="n"/>
      <c r="L4077" s="24" t="n"/>
    </row>
    <row r="4078" ht="13.35" customHeight="1" s="162">
      <c r="B4078" s="200" t="inlineStr">
        <is>
          <t>Static Pressure Profile (in. w.g.)</t>
        </is>
      </c>
      <c r="C4078" s="400" t="n"/>
      <c r="D4078" s="400" t="n"/>
      <c r="E4078" s="400" t="n"/>
      <c r="F4078" s="400" t="n"/>
      <c r="G4078" s="401" t="n"/>
      <c r="I4078" s="199" t="inlineStr">
        <is>
          <t>Fan RPM</t>
        </is>
      </c>
      <c r="J4078" s="401" t="n"/>
      <c r="K4078" s="24" t="n"/>
      <c r="L4078" s="24" t="n"/>
    </row>
    <row r="4079" ht="13.35" customHeight="1" s="162">
      <c r="B4079" s="490">
        <f>IFERROR(INDEX('{Dropdowns}'!$AI$2:$AO$7,MATCH($D$4082,'{Dropdowns}'!$AH$2:$AH$7,0),1),"")</f>
        <v/>
      </c>
      <c r="C4079" s="490">
        <f>IFERROR(INDEX('{Dropdowns}'!$AI$2:$AO$7,MATCH($D$4082,'{Dropdowns}'!$AH$2:$AH$7,0),2),"")</f>
        <v/>
      </c>
      <c r="D4079" s="490">
        <f>IFERROR(INDEX('{Dropdowns}'!$AI$2:$AO$7,MATCH($D$4082,'{Dropdowns}'!$AH$2:$AH$7,0),3),"")</f>
        <v/>
      </c>
      <c r="E4079" s="490">
        <f>IFERROR(INDEX('{Dropdowns}'!$AI$2:$AO$7,MATCH($D$4082,'{Dropdowns}'!$AH$2:$AH$7,0),4),"")</f>
        <v/>
      </c>
      <c r="F4079" s="490">
        <f>IFERROR(INDEX('{Dropdowns}'!$AI$2:$AO$7,MATCH($D$4082,'{Dropdowns}'!$AH$2:$AH$7,0),5),"")</f>
        <v/>
      </c>
      <c r="G4079" s="490">
        <f>IFERROR(INDEX('{Dropdowns}'!$AI$2:$AO$7,MATCH($D$4082,'{Dropdowns}'!$AH$2:$AH$7,0),6),"")</f>
        <v/>
      </c>
      <c r="H4079" s="490">
        <f>IFERROR(INDEX('{Dropdowns}'!$AI$2:$AO$7,MATCH($D$4082,'{Dropdowns}'!$AH$2:$AH$7,0),7),"")</f>
        <v/>
      </c>
      <c r="I4079" s="199" t="inlineStr">
        <is>
          <t>VSD Frequency</t>
        </is>
      </c>
      <c r="J4079" s="401" t="n"/>
      <c r="K4079" s="66" t="n"/>
      <c r="L4079" s="66" t="n"/>
    </row>
    <row r="4080" ht="13.35" customHeight="1" s="162">
      <c r="B4080" s="492"/>
      <c r="C4080" s="492"/>
      <c r="D4080" s="492"/>
      <c r="E4080" s="492"/>
      <c r="F4080" s="492"/>
      <c r="G4080" s="492"/>
      <c r="H4080" s="492"/>
      <c r="I4080" s="199" t="inlineStr">
        <is>
          <t>OA Damper Position</t>
        </is>
      </c>
      <c r="J4080" s="400" t="n"/>
      <c r="K4080" s="401" t="n"/>
      <c r="L4080" s="56" t="n"/>
      <c r="Q4080">
        <f>IF(B4080="","",B4080)</f>
        <v/>
      </c>
      <c r="R4080">
        <f>IF(C4079="—",Q4080,IF(C4080="","",C4080))</f>
        <v/>
      </c>
      <c r="S4080">
        <f>IF(D4079="—",R4080,IF(D4080="","",D4080))</f>
        <v/>
      </c>
      <c r="T4080">
        <f>IF(E4079="—",S4080,IF(E4080="","",E4080))</f>
        <v/>
      </c>
      <c r="U4080">
        <f>IF(F4079="—",T4080,IF(F4080="","",F4080))</f>
        <v/>
      </c>
      <c r="V4080">
        <f>IF(G4079="—",U4080,IF(G4080="","",G4080))</f>
        <v/>
      </c>
      <c r="W4080">
        <f>IFERROR(MATCH("Fan",$C$4079:$H$4079,0),"")</f>
        <v/>
      </c>
      <c r="X4080">
        <f>IF(W4080="","",INDEX(P4082:U4082,W4080))</f>
        <v/>
      </c>
      <c r="Y4080">
        <f>IF(W4080="","",INDEX(Q4081:V4081,W4080))</f>
        <v/>
      </c>
    </row>
    <row r="4081" ht="13.35" customHeight="1" s="162">
      <c r="B4081" s="491" t="inlineStr">
        <is>
          <t>Δ</t>
        </is>
      </c>
      <c r="C4081" s="498">
        <f>IF(OR(C4079="—",C4080="",Q4080=""),"",IF(OR(ISTEXT(C4080),ISTEXT(Q4080)),"","Δ "&amp;TEXT(C4080-Q4080,"0.00")))</f>
        <v/>
      </c>
      <c r="D4081" s="498">
        <f>IF(OR(D4079="—",D4080="",R4080=""),"",IF(OR(ISTEXT(D4080),ISTEXT(R4080)),"","Δ "&amp;TEXT(D4080-R4080,"0.00")))</f>
        <v/>
      </c>
      <c r="E4081" s="498">
        <f>IF(OR(E4079="—",E4080="",S4080=""),"",IF(OR(ISTEXT(E4080),ISTEXT(S4080)),"","Δ "&amp;TEXT(E4080-S4080,"0.00")))</f>
        <v/>
      </c>
      <c r="F4081" s="498">
        <f>IF(OR(F4079="—",F4080="",T4080=""),"",IF(OR(ISTEXT(F4080),ISTEXT(T4080)),"","Δ "&amp;TEXT(F4080-T4080,"0.00")))</f>
        <v/>
      </c>
      <c r="G4081" s="498">
        <f>IF(OR(G4079="—",G4080="",U4080=""),"",IF(OR(ISTEXT(G4080),ISTEXT(U4080)),"","Δ "&amp;TEXT(G4080-U4080,"0.00")))</f>
        <v/>
      </c>
      <c r="H4081" s="498">
        <f>IF(OR(H4079="—",H4080="",V4080=""),"",IF(OR(ISTEXT(H4080),ISTEXT(V4080)),"","Δ "&amp;TEXT(H4080-V4080,"0.00")))</f>
        <v/>
      </c>
      <c r="Q4081">
        <f>IF(OR(C4080="",ISTEXT(C4080)),R4081,C4080)</f>
        <v/>
      </c>
      <c r="R4081">
        <f>IF(OR(D4080="",ISTEXT(D4080)),S4081,D4080)</f>
        <v/>
      </c>
      <c r="S4081">
        <f>IF(OR(E4080="",ISTEXT(E4080)),T4081,E4080)</f>
        <v/>
      </c>
      <c r="T4081">
        <f>IF(OR(F4080="",ISTEXT(F4080)),U4081,F4080)</f>
        <v/>
      </c>
      <c r="U4081">
        <f>IF(OR(G4080="",ISTEXT(G4080)),V4081,G4080)</f>
        <v/>
      </c>
      <c r="V4081">
        <f>IF(OR(H4080="",ISTEXT(H4080)),"",H4080)</f>
        <v/>
      </c>
    </row>
    <row r="4082" ht="13.35" customHeight="1" s="162">
      <c r="B4082" s="425" t="inlineStr">
        <is>
          <t>Unit type:</t>
        </is>
      </c>
      <c r="D4082" s="522" t="inlineStr">
        <is>
          <t>RTU</t>
        </is>
      </c>
      <c r="E4082" s="414" t="n"/>
      <c r="F4082" s="494" t="inlineStr">
        <is>
          <t>Airflow left to right. Δ = this reading minus the one before it; in. w.g.</t>
        </is>
      </c>
      <c r="P4082">
        <f>IF(B4080="","",B4080)</f>
        <v/>
      </c>
      <c r="Q4082">
        <f>IF(C4080="",P4082,C4080)</f>
        <v/>
      </c>
      <c r="R4082">
        <f>IF(D4080="",Q4082,D4080)</f>
        <v/>
      </c>
      <c r="S4082">
        <f>IF(E4080="",R4082,E4080)</f>
        <v/>
      </c>
      <c r="T4082">
        <f>IF(F4080="",S4082,F4080)</f>
        <v/>
      </c>
      <c r="U4082">
        <f>IF(G4080="",T4082,G4080)</f>
        <v/>
      </c>
      <c r="V4082">
        <f>IF(H4080="",U4082,H4080)</f>
        <v/>
      </c>
    </row>
    <row r="4083" ht="13.35" customHeight="1" s="162">
      <c r="B4083" s="500" t="inlineStr">
        <is>
          <t>Fan inlet</t>
        </is>
      </c>
      <c r="D4083" s="501">
        <f>IF(X4080="","",X4080)</f>
        <v/>
      </c>
      <c r="F4083" s="500" t="inlineStr">
        <is>
          <t>Discharge</t>
        </is>
      </c>
      <c r="I4083" s="501">
        <f>IF(V4082="","",V4082)</f>
        <v/>
      </c>
    </row>
    <row r="4084" ht="13.35" customHeight="1" s="162"/>
    <row r="4085" ht="13.35" customHeight="1" s="162">
      <c r="B4085" s="500" t="inlineStr">
        <is>
          <t>Fan TSP</t>
        </is>
      </c>
      <c r="E4085" s="501">
        <f>IF(OR(X4080="",Y4080=""),"",IF(OR(ISTEXT(X4080),ISTEXT(Y4080)),"",Y4080-X4080))</f>
        <v/>
      </c>
      <c r="F4085" s="500" t="inlineStr">
        <is>
          <t>ESP</t>
        </is>
      </c>
      <c r="I4085" s="501">
        <f>IF(OR(B4080="",V4082=""),"",IF(OR(ISTEXT(B4080),ISTEXT(V4082)),"",V4082-B4080))</f>
        <v/>
      </c>
      <c r="J4085" s="500" t="inlineStr">
        <is>
          <t>Unit ΔP (inlet → fan)</t>
        </is>
      </c>
      <c r="M4085" s="501">
        <f>IF(OR(B4080="",X4080=""),"",IF(OR(ISTEXT(B4080),ISTEXT(X4080)),"",X4080-B4080))</f>
        <v/>
      </c>
    </row>
    <row r="4086" ht="13.35" customHeight="1" s="162">
      <c r="B4086" s="437" t="inlineStr">
        <is>
          <t>Instrument:</t>
        </is>
      </c>
      <c r="C4086" s="13" t="n"/>
      <c r="D4086" s="502" t="n"/>
      <c r="E4086" s="503" t="n"/>
      <c r="F4086" s="503" t="n"/>
      <c r="G4086" s="437" t="inlineStr">
        <is>
          <t>Ak basis / notes:</t>
        </is>
      </c>
      <c r="H4086" s="13" t="n"/>
      <c r="I4086" s="504" t="n"/>
      <c r="J4086" s="503" t="n"/>
      <c r="K4086" s="503" t="n"/>
      <c r="L4086" s="503" t="n"/>
      <c r="M4086" s="503" t="n"/>
    </row>
    <row r="4087" ht="13.35" customHeight="1" s="162">
      <c r="B4087" s="188" t="inlineStr">
        <is>
          <t>Supply Air Diffuser / Outlet Airflow</t>
        </is>
      </c>
      <c r="C4087" s="174" t="n"/>
      <c r="D4087" s="174" t="n"/>
      <c r="E4087" s="174" t="n"/>
      <c r="F4087" s="173" t="n"/>
      <c r="G4087" s="233" t="inlineStr">
        <is>
          <t>Design VEL</t>
        </is>
      </c>
      <c r="H4087" s="194" t="inlineStr">
        <is>
          <t>Design CFM</t>
        </is>
      </c>
      <c r="I4087" s="188" t="inlineStr">
        <is>
          <t>Initial</t>
        </is>
      </c>
      <c r="J4087" s="173" t="n"/>
      <c r="K4087" s="188" t="inlineStr">
        <is>
          <t>Final</t>
        </is>
      </c>
      <c r="L4087" s="173" t="n"/>
      <c r="M4087" s="188" t="inlineStr">
        <is>
          <t>%</t>
        </is>
      </c>
    </row>
    <row r="4088" ht="13.35" customHeight="1" s="162">
      <c r="B4088" s="153" t="inlineStr">
        <is>
          <t>No.</t>
        </is>
      </c>
      <c r="C4088" s="188" t="inlineStr">
        <is>
          <t>Area Served</t>
        </is>
      </c>
      <c r="D4088" s="188" t="inlineStr">
        <is>
          <t>Type</t>
        </is>
      </c>
      <c r="E4088" s="188" t="inlineStr">
        <is>
          <t>Size</t>
        </is>
      </c>
      <c r="F4088" s="188" t="inlineStr">
        <is>
          <t>Ak</t>
        </is>
      </c>
      <c r="G4088" s="440" t="n"/>
      <c r="H4088" s="440" t="n"/>
      <c r="I4088" s="188" t="inlineStr">
        <is>
          <t>VEL</t>
        </is>
      </c>
      <c r="J4088" s="188" t="inlineStr">
        <is>
          <t>CFM</t>
        </is>
      </c>
      <c r="K4088" s="188" t="inlineStr">
        <is>
          <t>VEL</t>
        </is>
      </c>
      <c r="L4088" s="188" t="inlineStr">
        <is>
          <t>CFM</t>
        </is>
      </c>
      <c r="M4088" s="440" t="n"/>
    </row>
    <row r="4089" ht="13.35" customHeight="1" s="162">
      <c r="B4089" s="307" t="n"/>
      <c r="C4089" s="307" t="n"/>
      <c r="E4089" s="307" t="n"/>
      <c r="F4089" s="32" t="n"/>
      <c r="G4089" s="33">
        <f>IF(F4089="", "", IF(OR(ISTEXT(H4089),ISTEXT(F4089)),"",H4089/F4089))</f>
        <v/>
      </c>
      <c r="H4089" s="33" t="n"/>
      <c r="I4089" s="33" t="n"/>
      <c r="J4089" s="33">
        <f>IF(I4089="", "", IF(OR(ISTEXT(I4089),ISTEXT($F4089)),"",I4089*$F4089))</f>
        <v/>
      </c>
      <c r="K4089" s="33" t="n"/>
      <c r="L4089" s="33">
        <f>IF(K4089="", "", IF(OR(ISTEXT(K4089),ISTEXT($F4089)),"",K4089*$F4089))</f>
        <v/>
      </c>
      <c r="M4089" s="30">
        <f>IF(OR(H4089="",H4089=0),"",IF(K4089="",IF(J4089="","",IF(OR(ISTEXT(J4089),ISTEXT(H4089)),"",J4089/H4089)),IF(OR(ISTEXT(L4089),ISTEXT(H4089)),"",L4089/H4089)))</f>
        <v/>
      </c>
    </row>
    <row r="4090" ht="13.35" customHeight="1" s="162">
      <c r="B4090" s="307" t="n"/>
      <c r="C4090" s="307" t="n"/>
      <c r="E4090" s="307" t="n"/>
      <c r="F4090" s="32" t="n"/>
      <c r="G4090" s="33">
        <f>IF(F4090="", "", IF(OR(ISTEXT(H4090),ISTEXT(F4090)),"",H4090/F4090))</f>
        <v/>
      </c>
      <c r="H4090" s="33" t="n"/>
      <c r="I4090" s="33" t="n"/>
      <c r="J4090" s="33">
        <f>IF(I4090="", "", IF(OR(ISTEXT(I4090),ISTEXT($F4090)),"",I4090*$F4090))</f>
        <v/>
      </c>
      <c r="K4090" s="33" t="n"/>
      <c r="L4090" s="33">
        <f>IF(K4090="", "", IF(OR(ISTEXT(K4090),ISTEXT($F4090)),"",K4090*$F4090))</f>
        <v/>
      </c>
      <c r="M4090" s="30">
        <f>IF(OR(H4090="",H4090=0),"",IF(K4090="",IF(J4090="","",IF(OR(ISTEXT(J4090),ISTEXT(H4090)),"",J4090/H4090)),IF(OR(ISTEXT(L4090),ISTEXT(H4090)),"",L4090/H4090)))</f>
        <v/>
      </c>
    </row>
    <row r="4091" ht="13.35" customHeight="1" s="162">
      <c r="B4091" s="307" t="n"/>
      <c r="C4091" s="307" t="n"/>
      <c r="E4091" s="307" t="n"/>
      <c r="F4091" s="32" t="n"/>
      <c r="G4091" s="33">
        <f>IF(F4091="", "", IF(OR(ISTEXT(H4091),ISTEXT(F4091)),"",H4091/F4091))</f>
        <v/>
      </c>
      <c r="H4091" s="33" t="n"/>
      <c r="I4091" s="33" t="n"/>
      <c r="J4091" s="33">
        <f>IF(I4091="", "", IF(OR(ISTEXT(I4091),ISTEXT($F4091)),"",I4091*$F4091))</f>
        <v/>
      </c>
      <c r="K4091" s="33" t="n"/>
      <c r="L4091" s="33">
        <f>IF(K4091="", "", IF(OR(ISTEXT(K4091),ISTEXT($F4091)),"",K4091*$F4091))</f>
        <v/>
      </c>
      <c r="M4091" s="30">
        <f>IF(OR(H4091="",H4091=0),"",IF(K4091="",IF(J4091="","",IF(OR(ISTEXT(J4091),ISTEXT(H4091)),"",J4091/H4091)),IF(OR(ISTEXT(L4091),ISTEXT(H4091)),"",L4091/H4091)))</f>
        <v/>
      </c>
    </row>
    <row r="4092" ht="13.35" customHeight="1" s="162">
      <c r="B4092" s="307" t="n"/>
      <c r="C4092" s="307" t="n"/>
      <c r="E4092" s="307" t="n"/>
      <c r="F4092" s="32" t="n"/>
      <c r="G4092" s="33">
        <f>IF(F4092="", "", IF(OR(ISTEXT(H4092),ISTEXT(F4092)),"",H4092/F4092))</f>
        <v/>
      </c>
      <c r="H4092" s="33" t="n"/>
      <c r="I4092" s="33" t="n"/>
      <c r="J4092" s="33">
        <f>IF(I4092="", "", IF(OR(ISTEXT(I4092),ISTEXT($F4092)),"",I4092*$F4092))</f>
        <v/>
      </c>
      <c r="K4092" s="33" t="n"/>
      <c r="L4092" s="33">
        <f>IF(K4092="", "", IF(OR(ISTEXT(K4092),ISTEXT($F4092)),"",K4092*$F4092))</f>
        <v/>
      </c>
      <c r="M4092" s="30">
        <f>IF(OR(H4092="",H4092=0),"",IF(K4092="",IF(J4092="","",IF(OR(ISTEXT(J4092),ISTEXT(H4092)),"",J4092/H4092)),IF(OR(ISTEXT(L4092),ISTEXT(H4092)),"",L4092/H4092)))</f>
        <v/>
      </c>
    </row>
    <row r="4093" ht="13.35" customHeight="1" s="162">
      <c r="B4093" s="307" t="n"/>
      <c r="C4093" s="307" t="n"/>
      <c r="E4093" s="307" t="n"/>
      <c r="F4093" s="32" t="n"/>
      <c r="G4093" s="33">
        <f>IF(F4093="", "", IF(OR(ISTEXT(H4093),ISTEXT(F4093)),"",H4093/F4093))</f>
        <v/>
      </c>
      <c r="H4093" s="33" t="n"/>
      <c r="I4093" s="33" t="n"/>
      <c r="J4093" s="33">
        <f>IF(I4093="", "", IF(OR(ISTEXT(I4093),ISTEXT($F4093)),"",I4093*$F4093))</f>
        <v/>
      </c>
      <c r="K4093" s="33" t="n"/>
      <c r="L4093" s="33">
        <f>IF(K4093="", "", IF(OR(ISTEXT(K4093),ISTEXT($F4093)),"",K4093*$F4093))</f>
        <v/>
      </c>
      <c r="M4093" s="30">
        <f>IF(OR(H4093="",H4093=0),"",IF(K4093="",IF(J4093="","",IF(OR(ISTEXT(J4093),ISTEXT(H4093)),"",J4093/H4093)),IF(OR(ISTEXT(L4093),ISTEXT(H4093)),"",L4093/H4093)))</f>
        <v/>
      </c>
    </row>
    <row r="4094" ht="13.35" customHeight="1" s="162">
      <c r="B4094" s="307" t="n"/>
      <c r="C4094" s="307" t="n"/>
      <c r="E4094" s="307" t="n"/>
      <c r="F4094" s="32" t="n"/>
      <c r="G4094" s="33">
        <f>IF(F4094="", "", IF(OR(ISTEXT(H4094),ISTEXT(F4094)),"",H4094/F4094))</f>
        <v/>
      </c>
      <c r="H4094" s="33" t="n"/>
      <c r="I4094" s="33" t="n"/>
      <c r="J4094" s="33">
        <f>IF(I4094="", "", IF(OR(ISTEXT(I4094),ISTEXT($F4094)),"",I4094*$F4094))</f>
        <v/>
      </c>
      <c r="K4094" s="33" t="n"/>
      <c r="L4094" s="33">
        <f>IF(K4094="", "", IF(OR(ISTEXT(K4094),ISTEXT($F4094)),"",K4094*$F4094))</f>
        <v/>
      </c>
      <c r="M4094" s="30">
        <f>IF(OR(H4094="",H4094=0),"",IF(K4094="",IF(J4094="","",IF(OR(ISTEXT(J4094),ISTEXT(H4094)),"",J4094/H4094)),IF(OR(ISTEXT(L4094),ISTEXT(H4094)),"",L4094/H4094)))</f>
        <v/>
      </c>
    </row>
    <row r="4095" ht="13.35" customHeight="1" s="162">
      <c r="B4095" s="307" t="n"/>
      <c r="C4095" s="307" t="n"/>
      <c r="E4095" s="307" t="n"/>
      <c r="F4095" s="32" t="n"/>
      <c r="G4095" s="33">
        <f>IF(F4095="", "", IF(OR(ISTEXT(H4095),ISTEXT(F4095)),"",H4095/F4095))</f>
        <v/>
      </c>
      <c r="H4095" s="33" t="n"/>
      <c r="I4095" s="33" t="n"/>
      <c r="J4095" s="33">
        <f>IF(I4095="", "", IF(OR(ISTEXT(I4095),ISTEXT($F4095)),"",I4095*$F4095))</f>
        <v/>
      </c>
      <c r="K4095" s="33" t="n"/>
      <c r="L4095" s="33">
        <f>IF(K4095="", "", IF(OR(ISTEXT(K4095),ISTEXT($F4095)),"",K4095*$F4095))</f>
        <v/>
      </c>
      <c r="M4095" s="30">
        <f>IF(OR(H4095="",H4095=0),"",IF(K4095="",IF(J4095="","",IF(OR(ISTEXT(J4095),ISTEXT(H4095)),"",J4095/H4095)),IF(OR(ISTEXT(L4095),ISTEXT(H4095)),"",L4095/H4095)))</f>
        <v/>
      </c>
    </row>
    <row r="4096" ht="13.35" customHeight="1" s="162">
      <c r="B4096" s="307" t="n"/>
      <c r="C4096" s="307" t="n"/>
      <c r="E4096" s="307" t="n"/>
      <c r="F4096" s="32" t="n"/>
      <c r="G4096" s="33">
        <f>IF(F4096="", "", IF(OR(ISTEXT(H4096),ISTEXT(F4096)),"",H4096/F4096))</f>
        <v/>
      </c>
      <c r="H4096" s="33" t="n"/>
      <c r="I4096" s="33" t="n"/>
      <c r="J4096" s="33">
        <f>IF(I4096="", "", IF(OR(ISTEXT(I4096),ISTEXT($F4096)),"",I4096*$F4096))</f>
        <v/>
      </c>
      <c r="K4096" s="33" t="n"/>
      <c r="L4096" s="33">
        <f>IF(K4096="", "", IF(OR(ISTEXT(K4096),ISTEXT($F4096)),"",K4096*$F4096))</f>
        <v/>
      </c>
      <c r="M4096" s="30">
        <f>IF(OR(H4096="",H4096=0),"",IF(K4096="",IF(J4096="","",IF(OR(ISTEXT(J4096),ISTEXT(H4096)),"",J4096/H4096)),IF(OR(ISTEXT(L4096),ISTEXT(H4096)),"",L4096/H4096)))</f>
        <v/>
      </c>
    </row>
    <row r="4097" ht="13.35" customHeight="1" s="162">
      <c r="B4097" s="307" t="n"/>
      <c r="C4097" s="307" t="n"/>
      <c r="E4097" s="307" t="n"/>
      <c r="F4097" s="32" t="n"/>
      <c r="G4097" s="33">
        <f>IF(F4097="", "", IF(OR(ISTEXT(H4097),ISTEXT(F4097)),"",H4097/F4097))</f>
        <v/>
      </c>
      <c r="H4097" s="33" t="n"/>
      <c r="I4097" s="33" t="n"/>
      <c r="J4097" s="33">
        <f>IF(I4097="", "", IF(OR(ISTEXT(I4097),ISTEXT($F4097)),"",I4097*$F4097))</f>
        <v/>
      </c>
      <c r="K4097" s="33" t="n"/>
      <c r="L4097" s="33">
        <f>IF(K4097="", "", IF(OR(ISTEXT(K4097),ISTEXT($F4097)),"",K4097*$F4097))</f>
        <v/>
      </c>
      <c r="M4097" s="30">
        <f>IF(OR(H4097="",H4097=0),"",IF(K4097="",IF(J4097="","",IF(OR(ISTEXT(J4097),ISTEXT(H4097)),"",J4097/H4097)),IF(OR(ISTEXT(L4097),ISTEXT(H4097)),"",L4097/H4097)))</f>
        <v/>
      </c>
    </row>
    <row r="4098" ht="13.35" customHeight="1" s="162">
      <c r="B4098" s="307" t="n"/>
      <c r="C4098" s="307" t="n"/>
      <c r="E4098" s="307" t="n"/>
      <c r="F4098" s="32" t="n"/>
      <c r="G4098" s="33">
        <f>IF(F4098="", "", IF(OR(ISTEXT(H4098),ISTEXT(F4098)),"",H4098/F4098))</f>
        <v/>
      </c>
      <c r="H4098" s="33" t="n"/>
      <c r="I4098" s="33" t="n"/>
      <c r="J4098" s="33">
        <f>IF(I4098="", "", IF(OR(ISTEXT(I4098),ISTEXT($F4098)),"",I4098*$F4098))</f>
        <v/>
      </c>
      <c r="K4098" s="33" t="n"/>
      <c r="L4098" s="33">
        <f>IF(K4098="", "", IF(OR(ISTEXT(K4098),ISTEXT($F4098)),"",K4098*$F4098))</f>
        <v/>
      </c>
      <c r="M4098" s="30">
        <f>IF(OR(H4098="",H4098=0),"",IF(K4098="",IF(J4098="","",IF(OR(ISTEXT(J4098),ISTEXT(H4098)),"",J4098/H4098)),IF(OR(ISTEXT(L4098),ISTEXT(H4098)),"",L4098/H4098)))</f>
        <v/>
      </c>
    </row>
    <row r="4099" ht="13.35" customHeight="1" s="162">
      <c r="B4099" s="42" t="n"/>
      <c r="C4099" s="231" t="inlineStr">
        <is>
          <t>Total</t>
        </is>
      </c>
      <c r="D4099" s="159" t="n"/>
      <c r="E4099" s="42" t="n"/>
      <c r="F4099" s="42" t="n"/>
      <c r="G4099" s="43" t="n"/>
      <c r="H4099" s="43">
        <f>IF(SUM(H4089:H4098)+SUM(H4116:H4153)=0,"",SUM(H4089:H4098)+SUM(H4116:H4153))</f>
        <v/>
      </c>
      <c r="I4099" s="43" t="n"/>
      <c r="J4099" s="43">
        <f>IF(SUM(J4089:J4098)+SUM(J4116:J4153)=0,"",SUM(J4089:J4098)+SUM(J4116:J4153))</f>
        <v/>
      </c>
      <c r="K4099" s="43" t="n"/>
      <c r="L4099" s="43">
        <f>IF(SUM(L4089:L4098)+SUM(L4116:L4153)=0,"",SUM(L4089:L4098)+SUM(L4116:L4153))</f>
        <v/>
      </c>
      <c r="M4099" s="35">
        <f>IF(OR(H4099="",H4099=0),"",IF(L4099="",IF(J4099="","",IF(OR(ISTEXT(J4099),ISTEXT(H4099)),"",J4099/H4099)),IF(OR(ISTEXT(L4099),ISTEXT(H4099)),"",L4099/H4099)))</f>
        <v/>
      </c>
    </row>
    <row r="4100" ht="13.35" customHeight="1" s="162">
      <c r="B4100" s="188" t="inlineStr">
        <is>
          <t>Return Air Register / Inlet Airflow</t>
        </is>
      </c>
      <c r="C4100" s="174" t="n"/>
      <c r="D4100" s="174" t="n"/>
      <c r="E4100" s="174" t="n"/>
      <c r="F4100" s="173" t="n"/>
      <c r="G4100" s="233" t="inlineStr">
        <is>
          <t>Design VEL</t>
        </is>
      </c>
      <c r="H4100" s="194" t="inlineStr">
        <is>
          <t>Design CFM</t>
        </is>
      </c>
      <c r="I4100" s="188" t="inlineStr">
        <is>
          <t>Initial</t>
        </is>
      </c>
      <c r="J4100" s="173" t="n"/>
      <c r="K4100" s="188" t="inlineStr">
        <is>
          <t>Final</t>
        </is>
      </c>
      <c r="L4100" s="173" t="n"/>
      <c r="M4100" s="188" t="inlineStr">
        <is>
          <t>%</t>
        </is>
      </c>
    </row>
    <row r="4101" ht="13.35" customHeight="1" s="162">
      <c r="B4101" s="153" t="inlineStr">
        <is>
          <t>No.</t>
        </is>
      </c>
      <c r="C4101" s="188" t="inlineStr">
        <is>
          <t>Area Served</t>
        </is>
      </c>
      <c r="D4101" s="188" t="inlineStr">
        <is>
          <t>Type</t>
        </is>
      </c>
      <c r="E4101" s="188" t="inlineStr">
        <is>
          <t>Size</t>
        </is>
      </c>
      <c r="F4101" s="188" t="inlineStr">
        <is>
          <t>Ak</t>
        </is>
      </c>
      <c r="G4101" s="440" t="n"/>
      <c r="H4101" s="440" t="n"/>
      <c r="I4101" s="188" t="inlineStr">
        <is>
          <t>VEL</t>
        </is>
      </c>
      <c r="J4101" s="188" t="inlineStr">
        <is>
          <t>CFM</t>
        </is>
      </c>
      <c r="K4101" s="188" t="inlineStr">
        <is>
          <t>VEL</t>
        </is>
      </c>
      <c r="L4101" s="188" t="inlineStr">
        <is>
          <t>CFM</t>
        </is>
      </c>
      <c r="M4101" s="440" t="n"/>
    </row>
    <row r="4102" ht="13.35" customHeight="1" s="162">
      <c r="B4102" s="31" t="n"/>
      <c r="C4102" s="31" t="n"/>
      <c r="E4102" s="31" t="n"/>
      <c r="F4102" s="32" t="n"/>
      <c r="G4102" s="33">
        <f>IF(F4102="", "", IF(OR(ISTEXT(H4102),ISTEXT(F4102)),"",H4102/F4102))</f>
        <v/>
      </c>
      <c r="H4102" s="33">
        <f>IF(H4099="","",IF(ISTEXT(H4099),"",H4099-N(H4107)))</f>
        <v/>
      </c>
      <c r="I4102" s="33" t="n"/>
      <c r="J4102" s="33">
        <f>IF(I4102="", "", IF(OR(ISTEXT(I4102),ISTEXT($F4102)),"",I4102*$F4102))</f>
        <v/>
      </c>
      <c r="K4102" s="33" t="n"/>
      <c r="L4102" s="33">
        <f>IF(L4107="","",IF(ISTEXT(L4099),"",L4099-N(L4107)))</f>
        <v/>
      </c>
      <c r="M4102" s="30">
        <f>IF(OR(H4102="",H4102=0),"",IF(K4102="",IF(J4102="","",IF(OR(ISTEXT(J4102),ISTEXT(H4102)),"",J4102/H4102)),IF(OR(ISTEXT(L4102),ISTEXT(H4102)),"",L4102/H4102)))</f>
        <v/>
      </c>
    </row>
    <row r="4103" ht="13.35" customHeight="1" s="162">
      <c r="B4103" s="31" t="n"/>
      <c r="C4103" s="31" t="n"/>
      <c r="E4103" s="31" t="n"/>
      <c r="F4103" s="32" t="n"/>
      <c r="G4103" s="33">
        <f>IF(F4103="", "", IF(OR(ISTEXT(H4103),ISTEXT(F4103)),"",H4103/F4103))</f>
        <v/>
      </c>
      <c r="H4103" s="33" t="n"/>
      <c r="I4103" s="33" t="n"/>
      <c r="J4103" s="33">
        <f>IF(I4103="", "", IF(OR(ISTEXT(I4103),ISTEXT($F4103)),"",I4103*$F4103))</f>
        <v/>
      </c>
      <c r="K4103" s="33" t="n"/>
      <c r="L4103" s="33">
        <f>IF(K4103="", "", IF(OR(ISTEXT(K4103),ISTEXT($F4103)),"",K4103*$F4103))</f>
        <v/>
      </c>
      <c r="M4103" s="30">
        <f>IF(OR(H4103="",H4103=0),"",IF(K4103="",IF(J4103="","",IF(OR(ISTEXT(J4103),ISTEXT(H4103)),"",J4103/H4103)),IF(OR(ISTEXT(L4103),ISTEXT(H4103)),"",L4103/H4103)))</f>
        <v/>
      </c>
    </row>
    <row r="4104" ht="13.35" customHeight="1" s="162">
      <c r="B4104" s="42" t="n"/>
      <c r="C4104" s="231" t="inlineStr">
        <is>
          <t>Total</t>
        </is>
      </c>
      <c r="D4104" s="159" t="n"/>
      <c r="E4104" s="42" t="n"/>
      <c r="F4104" s="42" t="n"/>
      <c r="G4104" s="43" t="n"/>
      <c r="H4104" s="43">
        <f>IF(SUM(H4102:H4103)+SUM(H4157:H4160)=0,"",SUM(H4102:H4103)+SUM(H4157:H4160))</f>
        <v/>
      </c>
      <c r="I4104" s="42" t="n"/>
      <c r="J4104" s="43">
        <f>IF(SUM(J4102:J4103)+SUM(J4157:J4160)=0,"",SUM(J4102:J4103)+SUM(J4157:J4160))</f>
        <v/>
      </c>
      <c r="K4104" s="42" t="n"/>
      <c r="L4104" s="43">
        <f>IF(SUM(L4102:L4103)+SUM(L4157:L4160)=0,"",SUM(L4102:L4103)+SUM(L4157:L4160))</f>
        <v/>
      </c>
      <c r="M4104" s="35">
        <f>IF(OR(H4104="",H4104=0),"",IF(L4104="",IF(J4104="","",IF(OR(ISTEXT(J4104),ISTEXT(H4104)),"",J4104/H4104)),IF(OR(ISTEXT(L4104),ISTEXT(H4104)),"",L4104/H4104)))</f>
        <v/>
      </c>
    </row>
    <row r="4105" ht="13.35" customHeight="1" s="162">
      <c r="B4105" s="188" t="inlineStr">
        <is>
          <t>Outside Air Inlet / Duct Airflow</t>
        </is>
      </c>
      <c r="C4105" s="174" t="n"/>
      <c r="D4105" s="174" t="n"/>
      <c r="E4105" s="174" t="n"/>
      <c r="F4105" s="173" t="n"/>
      <c r="G4105" s="233" t="inlineStr">
        <is>
          <t>Design VEL</t>
        </is>
      </c>
      <c r="H4105" s="194" t="inlineStr">
        <is>
          <t>Design CFM</t>
        </is>
      </c>
      <c r="I4105" s="188" t="inlineStr">
        <is>
          <t>Initial</t>
        </is>
      </c>
      <c r="J4105" s="173" t="n"/>
      <c r="K4105" s="188" t="inlineStr">
        <is>
          <t>Final</t>
        </is>
      </c>
      <c r="L4105" s="173" t="n"/>
      <c r="M4105" s="188" t="inlineStr">
        <is>
          <t>%</t>
        </is>
      </c>
    </row>
    <row r="4106" ht="13.35" customHeight="1" s="162">
      <c r="B4106" s="153" t="inlineStr">
        <is>
          <t>No.</t>
        </is>
      </c>
      <c r="C4106" s="188" t="inlineStr">
        <is>
          <t>Area Served</t>
        </is>
      </c>
      <c r="D4106" s="188" t="inlineStr">
        <is>
          <t>Type</t>
        </is>
      </c>
      <c r="E4106" s="188" t="inlineStr">
        <is>
          <t>Size</t>
        </is>
      </c>
      <c r="F4106" s="188" t="inlineStr">
        <is>
          <t>Ak</t>
        </is>
      </c>
      <c r="G4106" s="440" t="n"/>
      <c r="H4106" s="440" t="n"/>
      <c r="I4106" s="188" t="inlineStr">
        <is>
          <t>VEL</t>
        </is>
      </c>
      <c r="J4106" s="188" t="inlineStr">
        <is>
          <t>CFM</t>
        </is>
      </c>
      <c r="K4106" s="188" t="inlineStr">
        <is>
          <t>VEL</t>
        </is>
      </c>
      <c r="L4106" s="188" t="inlineStr">
        <is>
          <t>CFM</t>
        </is>
      </c>
      <c r="M4106" s="440" t="n"/>
    </row>
    <row r="4107" ht="13.35" customHeight="1" s="162">
      <c r="B4107" s="31" t="n"/>
      <c r="C4107" s="31" t="n"/>
      <c r="E4107" s="31" t="n"/>
      <c r="F4107" s="32" t="n"/>
      <c r="G4107" s="33">
        <f>IF(F4107="", "", IF(OR(ISTEXT(H4107),ISTEXT(F4107)),"",H4107/F4107))</f>
        <v/>
      </c>
      <c r="H4107" s="33" t="n"/>
      <c r="I4107" s="33" t="n"/>
      <c r="J4107" s="33">
        <f>IF(I4107="", "", IF(OR(ISTEXT(I4107),ISTEXT($F4107)),"",I4107*$F4107))</f>
        <v/>
      </c>
      <c r="K4107" s="33" t="n"/>
      <c r="L4107" s="33">
        <f>IF(K4107="", "", IF(OR(ISTEXT(K4107),ISTEXT($F4107)),"",K4107*$F4107))</f>
        <v/>
      </c>
      <c r="M4107" s="30">
        <f>IF(OR(H4107="",H4107=0),"",IF(K4107="",IF(J4107="","",IF(OR(ISTEXT(J4107),ISTEXT(H4107)),"",J4107/H4107)),IF(OR(ISTEXT(L4107),ISTEXT(H4107)),"",L4107/H4107)))</f>
        <v/>
      </c>
    </row>
    <row r="4108" ht="13.35" customHeight="1" s="162">
      <c r="B4108" s="188" t="inlineStr">
        <is>
          <t>Remarks</t>
        </is>
      </c>
      <c r="C4108" s="173" t="n"/>
      <c r="D4108" s="154" t="n"/>
      <c r="E4108" s="174" t="n"/>
      <c r="F4108" s="174" t="n"/>
      <c r="G4108" s="174" t="n"/>
      <c r="H4108" s="174" t="n"/>
      <c r="I4108" s="174" t="n"/>
      <c r="J4108" s="174" t="n"/>
      <c r="K4108" s="174" t="n"/>
      <c r="L4108" s="174" t="n"/>
      <c r="M4108" s="173" t="n"/>
    </row>
    <row r="4109" ht="13.35" customHeight="1" s="162">
      <c r="B4109" s="154" t="n"/>
      <c r="C4109" s="174" t="n"/>
      <c r="D4109" s="174" t="n"/>
      <c r="E4109" s="174" t="n"/>
      <c r="F4109" s="174" t="n"/>
      <c r="G4109" s="174" t="n"/>
      <c r="H4109" s="174" t="n"/>
      <c r="I4109" s="174" t="n"/>
      <c r="J4109" s="174" t="n"/>
      <c r="K4109" s="174" t="n"/>
      <c r="L4109" s="174" t="n"/>
      <c r="M4109" s="173" t="n"/>
    </row>
    <row r="4110" ht="13.35" customHeight="1" s="162">
      <c r="B4110" s="154" t="n"/>
      <c r="C4110" s="174" t="n"/>
      <c r="D4110" s="174" t="n"/>
      <c r="E4110" s="174" t="n"/>
      <c r="F4110" s="174" t="n"/>
      <c r="G4110" s="174" t="n"/>
      <c r="H4110" s="174" t="n"/>
      <c r="I4110" s="174" t="n"/>
      <c r="J4110" s="174" t="n"/>
      <c r="K4110" s="174" t="n"/>
      <c r="L4110" s="174" t="n"/>
      <c r="M4110" s="173" t="n"/>
    </row>
    <row r="4111" ht="13.35" customHeight="1" s="162"/>
    <row r="4112" ht="13.35" customHeight="1" s="162">
      <c r="B4112" s="200" t="inlineStr">
        <is>
          <t>System (cont.)</t>
        </is>
      </c>
      <c r="C4112" s="403" t="n"/>
      <c r="D4112" s="209">
        <f>IF('{Equipment Data Entry}'!B46="","",'{Equipment Data Entry}'!B46)</f>
        <v/>
      </c>
      <c r="E4112" s="418" t="n"/>
      <c r="F4112" s="403" t="n"/>
      <c r="G4112" s="200" t="inlineStr">
        <is>
          <t>Service</t>
        </is>
      </c>
      <c r="H4112" s="403" t="n"/>
      <c r="I4112" s="210">
        <f>IF('{Equipment Data Entry}'!C46="","",'{Equipment Data Entry}'!C46)</f>
        <v/>
      </c>
      <c r="J4112" s="418" t="n"/>
      <c r="K4112" s="418" t="n"/>
      <c r="L4112" s="418" t="n"/>
      <c r="M4112" s="403" t="n"/>
    </row>
    <row r="4113" ht="13.35" customHeight="1" s="162">
      <c r="B4113" s="422" t="n"/>
      <c r="C4113" s="423" t="n"/>
      <c r="D4113" s="422" t="n"/>
      <c r="E4113" s="424" t="n"/>
      <c r="F4113" s="423" t="n"/>
      <c r="G4113" s="422" t="n"/>
      <c r="H4113" s="423" t="n"/>
      <c r="I4113" s="422" t="n"/>
      <c r="J4113" s="424" t="n"/>
      <c r="K4113" s="424" t="n"/>
      <c r="L4113" s="424" t="n"/>
      <c r="M4113" s="423" t="n"/>
    </row>
    <row r="4114" ht="13.35" customHeight="1" s="162">
      <c r="B4114" s="188" t="inlineStr">
        <is>
          <t>Supply Air Outlets (cont.)</t>
        </is>
      </c>
      <c r="C4114" s="174" t="n"/>
      <c r="D4114" s="174" t="n"/>
      <c r="E4114" s="174" t="n"/>
      <c r="F4114" s="173" t="n"/>
      <c r="G4114" s="233" t="inlineStr">
        <is>
          <t>Design VEL</t>
        </is>
      </c>
      <c r="H4114" s="194" t="inlineStr">
        <is>
          <t>Design CFM</t>
        </is>
      </c>
      <c r="I4114" s="188" t="inlineStr">
        <is>
          <t>Initial</t>
        </is>
      </c>
      <c r="J4114" s="173" t="n"/>
      <c r="K4114" s="188" t="inlineStr">
        <is>
          <t>Final</t>
        </is>
      </c>
      <c r="L4114" s="173" t="n"/>
      <c r="M4114" s="188" t="inlineStr">
        <is>
          <t>%</t>
        </is>
      </c>
    </row>
    <row r="4115" ht="13.35" customHeight="1" s="162">
      <c r="B4115" s="153" t="inlineStr">
        <is>
          <t>No.</t>
        </is>
      </c>
      <c r="C4115" s="188" t="inlineStr">
        <is>
          <t>Area Served</t>
        </is>
      </c>
      <c r="D4115" s="188" t="inlineStr">
        <is>
          <t>Type</t>
        </is>
      </c>
      <c r="E4115" s="188" t="inlineStr">
        <is>
          <t>Size</t>
        </is>
      </c>
      <c r="F4115" s="188" t="inlineStr">
        <is>
          <t>Ak</t>
        </is>
      </c>
      <c r="G4115" s="440" t="n"/>
      <c r="H4115" s="440" t="n"/>
      <c r="I4115" s="188" t="inlineStr">
        <is>
          <t>VEL</t>
        </is>
      </c>
      <c r="J4115" s="188" t="inlineStr">
        <is>
          <t>CFM</t>
        </is>
      </c>
      <c r="K4115" s="188" t="inlineStr">
        <is>
          <t>VEL</t>
        </is>
      </c>
      <c r="L4115" s="188" t="inlineStr">
        <is>
          <t>CFM</t>
        </is>
      </c>
      <c r="M4115" s="440" t="n"/>
    </row>
    <row r="4116" ht="13.35" customHeight="1" s="162">
      <c r="B4116" s="307" t="n"/>
      <c r="C4116" s="307" t="n"/>
      <c r="E4116" s="307" t="n"/>
      <c r="F4116" s="32" t="n"/>
      <c r="G4116" s="33">
        <f>IF(F4116="", "", IF(OR(ISTEXT(H4116),ISTEXT(F4116)),"",H4116/F4116))</f>
        <v/>
      </c>
      <c r="H4116" s="33" t="n"/>
      <c r="I4116" s="33" t="n"/>
      <c r="J4116" s="33">
        <f>IF(I4116="", "", IF(OR(ISTEXT(I4116),ISTEXT($F4116)),"",I4116*$F4116))</f>
        <v/>
      </c>
      <c r="K4116" s="33" t="n"/>
      <c r="L4116" s="33">
        <f>IF(K4116="", "", IF(OR(ISTEXT(K4116),ISTEXT($F4116)),"",K4116*$F4116))</f>
        <v/>
      </c>
      <c r="M4116" s="30">
        <f>IF(OR(H4116="",H4116=0),"",IF(K4116="",IF(J4116="","",IF(OR(ISTEXT(J4116),ISTEXT(H4116)),"",J4116/H4116)),IF(OR(ISTEXT(L4116),ISTEXT(H4116)),"",L4116/H4116)))</f>
        <v/>
      </c>
    </row>
    <row r="4117" ht="13.35" customHeight="1" s="162">
      <c r="B4117" s="307" t="n"/>
      <c r="C4117" s="307" t="n"/>
      <c r="E4117" s="307" t="n"/>
      <c r="F4117" s="32" t="n"/>
      <c r="G4117" s="33">
        <f>IF(F4117="", "", IF(OR(ISTEXT(H4117),ISTEXT(F4117)),"",H4117/F4117))</f>
        <v/>
      </c>
      <c r="H4117" s="33" t="n"/>
      <c r="I4117" s="33" t="n"/>
      <c r="J4117" s="33">
        <f>IF(I4117="", "", IF(OR(ISTEXT(I4117),ISTEXT($F4117)),"",I4117*$F4117))</f>
        <v/>
      </c>
      <c r="K4117" s="33" t="n"/>
      <c r="L4117" s="33">
        <f>IF(K4117="", "", IF(OR(ISTEXT(K4117),ISTEXT($F4117)),"",K4117*$F4117))</f>
        <v/>
      </c>
      <c r="M4117" s="30">
        <f>IF(OR(H4117="",H4117=0),"",IF(K4117="",IF(J4117="","",IF(OR(ISTEXT(J4117),ISTEXT(H4117)),"",J4117/H4117)),IF(OR(ISTEXT(L4117),ISTEXT(H4117)),"",L4117/H4117)))</f>
        <v/>
      </c>
    </row>
    <row r="4118" ht="13.35" customHeight="1" s="162">
      <c r="B4118" s="307" t="n"/>
      <c r="C4118" s="307" t="n"/>
      <c r="E4118" s="307" t="n"/>
      <c r="F4118" s="32" t="n"/>
      <c r="G4118" s="33">
        <f>IF(F4118="", "", IF(OR(ISTEXT(H4118),ISTEXT(F4118)),"",H4118/F4118))</f>
        <v/>
      </c>
      <c r="H4118" s="33" t="n"/>
      <c r="I4118" s="33" t="n"/>
      <c r="J4118" s="33">
        <f>IF(I4118="", "", IF(OR(ISTEXT(I4118),ISTEXT($F4118)),"",I4118*$F4118))</f>
        <v/>
      </c>
      <c r="K4118" s="33" t="n"/>
      <c r="L4118" s="33">
        <f>IF(K4118="", "", IF(OR(ISTEXT(K4118),ISTEXT($F4118)),"",K4118*$F4118))</f>
        <v/>
      </c>
      <c r="M4118" s="30">
        <f>IF(OR(H4118="",H4118=0),"",IF(K4118="",IF(J4118="","",IF(OR(ISTEXT(J4118),ISTEXT(H4118)),"",J4118/H4118)),IF(OR(ISTEXT(L4118),ISTEXT(H4118)),"",L4118/H4118)))</f>
        <v/>
      </c>
    </row>
    <row r="4119" ht="13.35" customHeight="1" s="162">
      <c r="B4119" s="307" t="n"/>
      <c r="C4119" s="307" t="n"/>
      <c r="E4119" s="307" t="n"/>
      <c r="F4119" s="32" t="n"/>
      <c r="G4119" s="33">
        <f>IF(F4119="", "", IF(OR(ISTEXT(H4119),ISTEXT(F4119)),"",H4119/F4119))</f>
        <v/>
      </c>
      <c r="H4119" s="33" t="n"/>
      <c r="I4119" s="33" t="n"/>
      <c r="J4119" s="33">
        <f>IF(I4119="", "", IF(OR(ISTEXT(I4119),ISTEXT($F4119)),"",I4119*$F4119))</f>
        <v/>
      </c>
      <c r="K4119" s="33" t="n"/>
      <c r="L4119" s="33">
        <f>IF(K4119="", "", IF(OR(ISTEXT(K4119),ISTEXT($F4119)),"",K4119*$F4119))</f>
        <v/>
      </c>
      <c r="M4119" s="30">
        <f>IF(OR(H4119="",H4119=0),"",IF(K4119="",IF(J4119="","",IF(OR(ISTEXT(J4119),ISTEXT(H4119)),"",J4119/H4119)),IF(OR(ISTEXT(L4119),ISTEXT(H4119)),"",L4119/H4119)))</f>
        <v/>
      </c>
    </row>
    <row r="4120" ht="13.35" customHeight="1" s="162">
      <c r="B4120" s="307" t="n"/>
      <c r="C4120" s="307" t="n"/>
      <c r="E4120" s="307" t="n"/>
      <c r="F4120" s="32" t="n"/>
      <c r="G4120" s="33">
        <f>IF(F4120="", "", IF(OR(ISTEXT(H4120),ISTEXT(F4120)),"",H4120/F4120))</f>
        <v/>
      </c>
      <c r="H4120" s="33" t="n"/>
      <c r="I4120" s="33" t="n"/>
      <c r="J4120" s="33">
        <f>IF(I4120="", "", IF(OR(ISTEXT(I4120),ISTEXT($F4120)),"",I4120*$F4120))</f>
        <v/>
      </c>
      <c r="K4120" s="33" t="n"/>
      <c r="L4120" s="33">
        <f>IF(K4120="", "", IF(OR(ISTEXT(K4120),ISTEXT($F4120)),"",K4120*$F4120))</f>
        <v/>
      </c>
      <c r="M4120" s="30">
        <f>IF(OR(H4120="",H4120=0),"",IF(K4120="",IF(J4120="","",IF(OR(ISTEXT(J4120),ISTEXT(H4120)),"",J4120/H4120)),IF(OR(ISTEXT(L4120),ISTEXT(H4120)),"",L4120/H4120)))</f>
        <v/>
      </c>
    </row>
    <row r="4121" ht="13.35" customHeight="1" s="162">
      <c r="B4121" s="307" t="n"/>
      <c r="C4121" s="307" t="n"/>
      <c r="E4121" s="307" t="n"/>
      <c r="F4121" s="32" t="n"/>
      <c r="G4121" s="33">
        <f>IF(F4121="", "", IF(OR(ISTEXT(H4121),ISTEXT(F4121)),"",H4121/F4121))</f>
        <v/>
      </c>
      <c r="H4121" s="33" t="n"/>
      <c r="I4121" s="33" t="n"/>
      <c r="J4121" s="33">
        <f>IF(I4121="", "", IF(OR(ISTEXT(I4121),ISTEXT($F4121)),"",I4121*$F4121))</f>
        <v/>
      </c>
      <c r="K4121" s="33" t="n"/>
      <c r="L4121" s="33">
        <f>IF(K4121="", "", IF(OR(ISTEXT(K4121),ISTEXT($F4121)),"",K4121*$F4121))</f>
        <v/>
      </c>
      <c r="M4121" s="30">
        <f>IF(OR(H4121="",H4121=0),"",IF(K4121="",IF(J4121="","",IF(OR(ISTEXT(J4121),ISTEXT(H4121)),"",J4121/H4121)),IF(OR(ISTEXT(L4121),ISTEXT(H4121)),"",L4121/H4121)))</f>
        <v/>
      </c>
    </row>
    <row r="4122" ht="13.35" customHeight="1" s="162">
      <c r="B4122" s="307" t="n"/>
      <c r="C4122" s="307" t="n"/>
      <c r="E4122" s="307" t="n"/>
      <c r="F4122" s="32" t="n"/>
      <c r="G4122" s="33">
        <f>IF(F4122="", "", IF(OR(ISTEXT(H4122),ISTEXT(F4122)),"",H4122/F4122))</f>
        <v/>
      </c>
      <c r="H4122" s="33" t="n"/>
      <c r="I4122" s="33" t="n"/>
      <c r="J4122" s="33">
        <f>IF(I4122="", "", IF(OR(ISTEXT(I4122),ISTEXT($F4122)),"",I4122*$F4122))</f>
        <v/>
      </c>
      <c r="K4122" s="33" t="n"/>
      <c r="L4122" s="33">
        <f>IF(K4122="", "", IF(OR(ISTEXT(K4122),ISTEXT($F4122)),"",K4122*$F4122))</f>
        <v/>
      </c>
      <c r="M4122" s="30">
        <f>IF(OR(H4122="",H4122=0),"",IF(K4122="",IF(J4122="","",IF(OR(ISTEXT(J4122),ISTEXT(H4122)),"",J4122/H4122)),IF(OR(ISTEXT(L4122),ISTEXT(H4122)),"",L4122/H4122)))</f>
        <v/>
      </c>
    </row>
    <row r="4123" ht="13.35" customHeight="1" s="162">
      <c r="B4123" s="307" t="n"/>
      <c r="C4123" s="307" t="n"/>
      <c r="E4123" s="307" t="n"/>
      <c r="F4123" s="32" t="n"/>
      <c r="G4123" s="33">
        <f>IF(F4123="", "", IF(OR(ISTEXT(H4123),ISTEXT(F4123)),"",H4123/F4123))</f>
        <v/>
      </c>
      <c r="H4123" s="33" t="n"/>
      <c r="I4123" s="33" t="n"/>
      <c r="J4123" s="33">
        <f>IF(I4123="", "", IF(OR(ISTEXT(I4123),ISTEXT($F4123)),"",I4123*$F4123))</f>
        <v/>
      </c>
      <c r="K4123" s="33" t="n"/>
      <c r="L4123" s="33">
        <f>IF(K4123="", "", IF(OR(ISTEXT(K4123),ISTEXT($F4123)),"",K4123*$F4123))</f>
        <v/>
      </c>
      <c r="M4123" s="30">
        <f>IF(OR(H4123="",H4123=0),"",IF(K4123="",IF(J4123="","",IF(OR(ISTEXT(J4123),ISTEXT(H4123)),"",J4123/H4123)),IF(OR(ISTEXT(L4123),ISTEXT(H4123)),"",L4123/H4123)))</f>
        <v/>
      </c>
    </row>
    <row r="4124" ht="13.35" customHeight="1" s="162">
      <c r="B4124" s="307" t="n"/>
      <c r="C4124" s="307" t="n"/>
      <c r="E4124" s="307" t="n"/>
      <c r="F4124" s="32" t="n"/>
      <c r="G4124" s="33">
        <f>IF(F4124="", "", IF(OR(ISTEXT(H4124),ISTEXT(F4124)),"",H4124/F4124))</f>
        <v/>
      </c>
      <c r="H4124" s="33" t="n"/>
      <c r="I4124" s="33" t="n"/>
      <c r="J4124" s="33">
        <f>IF(I4124="", "", IF(OR(ISTEXT(I4124),ISTEXT($F4124)),"",I4124*$F4124))</f>
        <v/>
      </c>
      <c r="K4124" s="33" t="n"/>
      <c r="L4124" s="33">
        <f>IF(K4124="", "", IF(OR(ISTEXT(K4124),ISTEXT($F4124)),"",K4124*$F4124))</f>
        <v/>
      </c>
      <c r="M4124" s="30">
        <f>IF(OR(H4124="",H4124=0),"",IF(K4124="",IF(J4124="","",IF(OR(ISTEXT(J4124),ISTEXT(H4124)),"",J4124/H4124)),IF(OR(ISTEXT(L4124),ISTEXT(H4124)),"",L4124/H4124)))</f>
        <v/>
      </c>
    </row>
    <row r="4125" ht="13.35" customHeight="1" s="162">
      <c r="B4125" s="307" t="n"/>
      <c r="C4125" s="307" t="n"/>
      <c r="E4125" s="307" t="n"/>
      <c r="F4125" s="32" t="n"/>
      <c r="G4125" s="33">
        <f>IF(F4125="", "", IF(OR(ISTEXT(H4125),ISTEXT(F4125)),"",H4125/F4125))</f>
        <v/>
      </c>
      <c r="H4125" s="33" t="n"/>
      <c r="I4125" s="33" t="n"/>
      <c r="J4125" s="33">
        <f>IF(I4125="", "", IF(OR(ISTEXT(I4125),ISTEXT($F4125)),"",I4125*$F4125))</f>
        <v/>
      </c>
      <c r="K4125" s="33" t="n"/>
      <c r="L4125" s="33">
        <f>IF(K4125="", "", IF(OR(ISTEXT(K4125),ISTEXT($F4125)),"",K4125*$F4125))</f>
        <v/>
      </c>
      <c r="M4125" s="30">
        <f>IF(OR(H4125="",H4125=0),"",IF(K4125="",IF(J4125="","",IF(OR(ISTEXT(J4125),ISTEXT(H4125)),"",J4125/H4125)),IF(OR(ISTEXT(L4125),ISTEXT(H4125)),"",L4125/H4125)))</f>
        <v/>
      </c>
    </row>
    <row r="4126" ht="13.35" customHeight="1" s="162">
      <c r="B4126" s="307" t="n"/>
      <c r="C4126" s="307" t="n"/>
      <c r="E4126" s="307" t="n"/>
      <c r="F4126" s="32" t="n"/>
      <c r="G4126" s="33">
        <f>IF(F4126="", "", IF(OR(ISTEXT(H4126),ISTEXT(F4126)),"",H4126/F4126))</f>
        <v/>
      </c>
      <c r="H4126" s="33" t="n"/>
      <c r="I4126" s="33" t="n"/>
      <c r="J4126" s="33">
        <f>IF(I4126="", "", IF(OR(ISTEXT(I4126),ISTEXT($F4126)),"",I4126*$F4126))</f>
        <v/>
      </c>
      <c r="K4126" s="33" t="n"/>
      <c r="L4126" s="33">
        <f>IF(K4126="", "", IF(OR(ISTEXT(K4126),ISTEXT($F4126)),"",K4126*$F4126))</f>
        <v/>
      </c>
      <c r="M4126" s="30">
        <f>IF(OR(H4126="",H4126=0),"",IF(K4126="",IF(J4126="","",IF(OR(ISTEXT(J4126),ISTEXT(H4126)),"",J4126/H4126)),IF(OR(ISTEXT(L4126),ISTEXT(H4126)),"",L4126/H4126)))</f>
        <v/>
      </c>
    </row>
    <row r="4127" ht="13.35" customHeight="1" s="162">
      <c r="B4127" s="307" t="n"/>
      <c r="C4127" s="307" t="n"/>
      <c r="E4127" s="307" t="n"/>
      <c r="F4127" s="32" t="n"/>
      <c r="G4127" s="33">
        <f>IF(F4127="", "", IF(OR(ISTEXT(H4127),ISTEXT(F4127)),"",H4127/F4127))</f>
        <v/>
      </c>
      <c r="H4127" s="33" t="n"/>
      <c r="I4127" s="33" t="n"/>
      <c r="J4127" s="33">
        <f>IF(I4127="", "", IF(OR(ISTEXT(I4127),ISTEXT($F4127)),"",I4127*$F4127))</f>
        <v/>
      </c>
      <c r="K4127" s="33" t="n"/>
      <c r="L4127" s="33">
        <f>IF(K4127="", "", IF(OR(ISTEXT(K4127),ISTEXT($F4127)),"",K4127*$F4127))</f>
        <v/>
      </c>
      <c r="M4127" s="30">
        <f>IF(OR(H4127="",H4127=0),"",IF(K4127="",IF(J4127="","",IF(OR(ISTEXT(J4127),ISTEXT(H4127)),"",J4127/H4127)),IF(OR(ISTEXT(L4127),ISTEXT(H4127)),"",L4127/H4127)))</f>
        <v/>
      </c>
    </row>
    <row r="4128" ht="13.35" customHeight="1" s="162">
      <c r="B4128" s="307" t="n"/>
      <c r="C4128" s="307" t="n"/>
      <c r="E4128" s="307" t="n"/>
      <c r="F4128" s="32" t="n"/>
      <c r="G4128" s="33">
        <f>IF(F4128="", "", IF(OR(ISTEXT(H4128),ISTEXT(F4128)),"",H4128/F4128))</f>
        <v/>
      </c>
      <c r="H4128" s="33" t="n"/>
      <c r="I4128" s="33" t="n"/>
      <c r="J4128" s="33">
        <f>IF(I4128="", "", IF(OR(ISTEXT(I4128),ISTEXT($F4128)),"",I4128*$F4128))</f>
        <v/>
      </c>
      <c r="K4128" s="33" t="n"/>
      <c r="L4128" s="33">
        <f>IF(K4128="", "", IF(OR(ISTEXT(K4128),ISTEXT($F4128)),"",K4128*$F4128))</f>
        <v/>
      </c>
      <c r="M4128" s="30">
        <f>IF(OR(H4128="",H4128=0),"",IF(K4128="",IF(J4128="","",IF(OR(ISTEXT(J4128),ISTEXT(H4128)),"",J4128/H4128)),IF(OR(ISTEXT(L4128),ISTEXT(H4128)),"",L4128/H4128)))</f>
        <v/>
      </c>
    </row>
    <row r="4129" ht="13.35" customHeight="1" s="162">
      <c r="B4129" s="307" t="n"/>
      <c r="C4129" s="307" t="n"/>
      <c r="E4129" s="307" t="n"/>
      <c r="F4129" s="32" t="n"/>
      <c r="G4129" s="33">
        <f>IF(F4129="", "", IF(OR(ISTEXT(H4129),ISTEXT(F4129)),"",H4129/F4129))</f>
        <v/>
      </c>
      <c r="H4129" s="33" t="n"/>
      <c r="I4129" s="33" t="n"/>
      <c r="J4129" s="33">
        <f>IF(I4129="", "", IF(OR(ISTEXT(I4129),ISTEXT($F4129)),"",I4129*$F4129))</f>
        <v/>
      </c>
      <c r="K4129" s="33" t="n"/>
      <c r="L4129" s="33">
        <f>IF(K4129="", "", IF(OR(ISTEXT(K4129),ISTEXT($F4129)),"",K4129*$F4129))</f>
        <v/>
      </c>
      <c r="M4129" s="30">
        <f>IF(OR(H4129="",H4129=0),"",IF(K4129="",IF(J4129="","",IF(OR(ISTEXT(J4129),ISTEXT(H4129)),"",J4129/H4129)),IF(OR(ISTEXT(L4129),ISTEXT(H4129)),"",L4129/H4129)))</f>
        <v/>
      </c>
    </row>
    <row r="4130" ht="13.35" customHeight="1" s="162">
      <c r="B4130" s="307" t="n"/>
      <c r="C4130" s="307" t="n"/>
      <c r="E4130" s="307" t="n"/>
      <c r="F4130" s="32" t="n"/>
      <c r="G4130" s="33">
        <f>IF(F4130="", "", IF(OR(ISTEXT(H4130),ISTEXT(F4130)),"",H4130/F4130))</f>
        <v/>
      </c>
      <c r="H4130" s="33" t="n"/>
      <c r="I4130" s="33" t="n"/>
      <c r="J4130" s="33">
        <f>IF(I4130="", "", IF(OR(ISTEXT(I4130),ISTEXT($F4130)),"",I4130*$F4130))</f>
        <v/>
      </c>
      <c r="K4130" s="33" t="n"/>
      <c r="L4130" s="33">
        <f>IF(K4130="", "", IF(OR(ISTEXT(K4130),ISTEXT($F4130)),"",K4130*$F4130))</f>
        <v/>
      </c>
      <c r="M4130" s="30">
        <f>IF(OR(H4130="",H4130=0),"",IF(K4130="",IF(J4130="","",IF(OR(ISTEXT(J4130),ISTEXT(H4130)),"",J4130/H4130)),IF(OR(ISTEXT(L4130),ISTEXT(H4130)),"",L4130/H4130)))</f>
        <v/>
      </c>
    </row>
    <row r="4131" ht="13.35" customHeight="1" s="162">
      <c r="B4131" s="307" t="n"/>
      <c r="C4131" s="307" t="n"/>
      <c r="E4131" s="307" t="n"/>
      <c r="F4131" s="32" t="n"/>
      <c r="G4131" s="33">
        <f>IF(F4131="", "", IF(OR(ISTEXT(H4131),ISTEXT(F4131)),"",H4131/F4131))</f>
        <v/>
      </c>
      <c r="H4131" s="33" t="n"/>
      <c r="I4131" s="33" t="n"/>
      <c r="J4131" s="33">
        <f>IF(I4131="", "", IF(OR(ISTEXT(I4131),ISTEXT($F4131)),"",I4131*$F4131))</f>
        <v/>
      </c>
      <c r="K4131" s="33" t="n"/>
      <c r="L4131" s="33">
        <f>IF(K4131="", "", IF(OR(ISTEXT(K4131),ISTEXT($F4131)),"",K4131*$F4131))</f>
        <v/>
      </c>
      <c r="M4131" s="30">
        <f>IF(OR(H4131="",H4131=0),"",IF(K4131="",IF(J4131="","",IF(OR(ISTEXT(J4131),ISTEXT(H4131)),"",J4131/H4131)),IF(OR(ISTEXT(L4131),ISTEXT(H4131)),"",L4131/H4131)))</f>
        <v/>
      </c>
    </row>
    <row r="4132" ht="13.35" customHeight="1" s="162">
      <c r="B4132" s="307" t="n"/>
      <c r="C4132" s="307" t="n"/>
      <c r="E4132" s="307" t="n"/>
      <c r="F4132" s="32" t="n"/>
      <c r="G4132" s="33">
        <f>IF(F4132="", "", IF(OR(ISTEXT(H4132),ISTEXT(F4132)),"",H4132/F4132))</f>
        <v/>
      </c>
      <c r="H4132" s="33" t="n"/>
      <c r="I4132" s="33" t="n"/>
      <c r="J4132" s="33">
        <f>IF(I4132="", "", IF(OR(ISTEXT(I4132),ISTEXT($F4132)),"",I4132*$F4132))</f>
        <v/>
      </c>
      <c r="K4132" s="33" t="n"/>
      <c r="L4132" s="33">
        <f>IF(K4132="", "", IF(OR(ISTEXT(K4132),ISTEXT($F4132)),"",K4132*$F4132))</f>
        <v/>
      </c>
      <c r="M4132" s="30">
        <f>IF(OR(H4132="",H4132=0),"",IF(K4132="",IF(J4132="","",IF(OR(ISTEXT(J4132),ISTEXT(H4132)),"",J4132/H4132)),IF(OR(ISTEXT(L4132),ISTEXT(H4132)),"",L4132/H4132)))</f>
        <v/>
      </c>
    </row>
    <row r="4133" ht="13.35" customHeight="1" s="162">
      <c r="B4133" s="307" t="n"/>
      <c r="C4133" s="307" t="n"/>
      <c r="E4133" s="307" t="n"/>
      <c r="F4133" s="32" t="n"/>
      <c r="G4133" s="33">
        <f>IF(F4133="", "", IF(OR(ISTEXT(H4133),ISTEXT(F4133)),"",H4133/F4133))</f>
        <v/>
      </c>
      <c r="H4133" s="33" t="n"/>
      <c r="I4133" s="33" t="n"/>
      <c r="J4133" s="33">
        <f>IF(I4133="", "", IF(OR(ISTEXT(I4133),ISTEXT($F4133)),"",I4133*$F4133))</f>
        <v/>
      </c>
      <c r="K4133" s="33" t="n"/>
      <c r="L4133" s="33">
        <f>IF(K4133="", "", IF(OR(ISTEXT(K4133),ISTEXT($F4133)),"",K4133*$F4133))</f>
        <v/>
      </c>
      <c r="M4133" s="30">
        <f>IF(OR(H4133="",H4133=0),"",IF(K4133="",IF(J4133="","",IF(OR(ISTEXT(J4133),ISTEXT(H4133)),"",J4133/H4133)),IF(OR(ISTEXT(L4133),ISTEXT(H4133)),"",L4133/H4133)))</f>
        <v/>
      </c>
    </row>
    <row r="4134" ht="13.35" customHeight="1" s="162">
      <c r="B4134" s="307" t="n"/>
      <c r="C4134" s="307" t="n"/>
      <c r="E4134" s="307" t="n"/>
      <c r="F4134" s="32" t="n"/>
      <c r="G4134" s="33">
        <f>IF(F4134="", "", IF(OR(ISTEXT(H4134),ISTEXT(F4134)),"",H4134/F4134))</f>
        <v/>
      </c>
      <c r="H4134" s="33" t="n"/>
      <c r="I4134" s="33" t="n"/>
      <c r="J4134" s="33">
        <f>IF(I4134="", "", IF(OR(ISTEXT(I4134),ISTEXT($F4134)),"",I4134*$F4134))</f>
        <v/>
      </c>
      <c r="K4134" s="33" t="n"/>
      <c r="L4134" s="33">
        <f>IF(K4134="", "", IF(OR(ISTEXT(K4134),ISTEXT($F4134)),"",K4134*$F4134))</f>
        <v/>
      </c>
      <c r="M4134" s="30">
        <f>IF(OR(H4134="",H4134=0),"",IF(K4134="",IF(J4134="","",IF(OR(ISTEXT(J4134),ISTEXT(H4134)),"",J4134/H4134)),IF(OR(ISTEXT(L4134),ISTEXT(H4134)),"",L4134/H4134)))</f>
        <v/>
      </c>
    </row>
    <row r="4135" ht="13.35" customHeight="1" s="162">
      <c r="B4135" s="307" t="n"/>
      <c r="C4135" s="307" t="n"/>
      <c r="E4135" s="307" t="n"/>
      <c r="F4135" s="32" t="n"/>
      <c r="G4135" s="33">
        <f>IF(F4135="", "", IF(OR(ISTEXT(H4135),ISTEXT(F4135)),"",H4135/F4135))</f>
        <v/>
      </c>
      <c r="H4135" s="33" t="n"/>
      <c r="I4135" s="33" t="n"/>
      <c r="J4135" s="33">
        <f>IF(I4135="", "", IF(OR(ISTEXT(I4135),ISTEXT($F4135)),"",I4135*$F4135))</f>
        <v/>
      </c>
      <c r="K4135" s="33" t="n"/>
      <c r="L4135" s="33">
        <f>IF(K4135="", "", IF(OR(ISTEXT(K4135),ISTEXT($F4135)),"",K4135*$F4135))</f>
        <v/>
      </c>
      <c r="M4135" s="30">
        <f>IF(OR(H4135="",H4135=0),"",IF(K4135="",IF(J4135="","",IF(OR(ISTEXT(J4135),ISTEXT(H4135)),"",J4135/H4135)),IF(OR(ISTEXT(L4135),ISTEXT(H4135)),"",L4135/H4135)))</f>
        <v/>
      </c>
    </row>
    <row r="4136" ht="13.35" customHeight="1" s="162">
      <c r="B4136" s="307" t="n"/>
      <c r="C4136" s="307" t="n"/>
      <c r="E4136" s="307" t="n"/>
      <c r="F4136" s="32" t="n"/>
      <c r="G4136" s="33">
        <f>IF(F4136="", "", IF(OR(ISTEXT(H4136),ISTEXT(F4136)),"",H4136/F4136))</f>
        <v/>
      </c>
      <c r="H4136" s="33" t="n"/>
      <c r="I4136" s="33" t="n"/>
      <c r="J4136" s="33">
        <f>IF(I4136="", "", IF(OR(ISTEXT(I4136),ISTEXT($F4136)),"",I4136*$F4136))</f>
        <v/>
      </c>
      <c r="K4136" s="33" t="n"/>
      <c r="L4136" s="33">
        <f>IF(K4136="", "", IF(OR(ISTEXT(K4136),ISTEXT($F4136)),"",K4136*$F4136))</f>
        <v/>
      </c>
      <c r="M4136" s="30">
        <f>IF(OR(H4136="",H4136=0),"",IF(K4136="",IF(J4136="","",IF(OR(ISTEXT(J4136),ISTEXT(H4136)),"",J4136/H4136)),IF(OR(ISTEXT(L4136),ISTEXT(H4136)),"",L4136/H4136)))</f>
        <v/>
      </c>
    </row>
    <row r="4137" ht="13.35" customHeight="1" s="162">
      <c r="B4137" s="307" t="n"/>
      <c r="C4137" s="307" t="n"/>
      <c r="E4137" s="307" t="n"/>
      <c r="F4137" s="32" t="n"/>
      <c r="G4137" s="33">
        <f>IF(F4137="", "", IF(OR(ISTEXT(H4137),ISTEXT(F4137)),"",H4137/F4137))</f>
        <v/>
      </c>
      <c r="H4137" s="33" t="n"/>
      <c r="I4137" s="33" t="n"/>
      <c r="J4137" s="33">
        <f>IF(I4137="", "", IF(OR(ISTEXT(I4137),ISTEXT($F4137)),"",I4137*$F4137))</f>
        <v/>
      </c>
      <c r="K4137" s="33" t="n"/>
      <c r="L4137" s="33">
        <f>IF(K4137="", "", IF(OR(ISTEXT(K4137),ISTEXT($F4137)),"",K4137*$F4137))</f>
        <v/>
      </c>
      <c r="M4137" s="30">
        <f>IF(OR(H4137="",H4137=0),"",IF(K4137="",IF(J4137="","",IF(OR(ISTEXT(J4137),ISTEXT(H4137)),"",J4137/H4137)),IF(OR(ISTEXT(L4137),ISTEXT(H4137)),"",L4137/H4137)))</f>
        <v/>
      </c>
    </row>
    <row r="4138" ht="13.35" customHeight="1" s="162">
      <c r="B4138" s="307" t="n"/>
      <c r="C4138" s="307" t="n"/>
      <c r="E4138" s="307" t="n"/>
      <c r="F4138" s="32" t="n"/>
      <c r="G4138" s="33">
        <f>IF(F4138="", "", IF(OR(ISTEXT(H4138),ISTEXT(F4138)),"",H4138/F4138))</f>
        <v/>
      </c>
      <c r="H4138" s="33" t="n"/>
      <c r="I4138" s="33" t="n"/>
      <c r="J4138" s="33">
        <f>IF(I4138="", "", IF(OR(ISTEXT(I4138),ISTEXT($F4138)),"",I4138*$F4138))</f>
        <v/>
      </c>
      <c r="K4138" s="33" t="n"/>
      <c r="L4138" s="33">
        <f>IF(K4138="", "", IF(OR(ISTEXT(K4138),ISTEXT($F4138)),"",K4138*$F4138))</f>
        <v/>
      </c>
      <c r="M4138" s="30">
        <f>IF(OR(H4138="",H4138=0),"",IF(K4138="",IF(J4138="","",IF(OR(ISTEXT(J4138),ISTEXT(H4138)),"",J4138/H4138)),IF(OR(ISTEXT(L4138),ISTEXT(H4138)),"",L4138/H4138)))</f>
        <v/>
      </c>
    </row>
    <row r="4139" ht="13.35" customHeight="1" s="162">
      <c r="B4139" s="307" t="n"/>
      <c r="C4139" s="307" t="n"/>
      <c r="E4139" s="307" t="n"/>
      <c r="F4139" s="32" t="n"/>
      <c r="G4139" s="33">
        <f>IF(F4139="", "", IF(OR(ISTEXT(H4139),ISTEXT(F4139)),"",H4139/F4139))</f>
        <v/>
      </c>
      <c r="H4139" s="33" t="n"/>
      <c r="I4139" s="33" t="n"/>
      <c r="J4139" s="33">
        <f>IF(I4139="", "", IF(OR(ISTEXT(I4139),ISTEXT($F4139)),"",I4139*$F4139))</f>
        <v/>
      </c>
      <c r="K4139" s="33" t="n"/>
      <c r="L4139" s="33">
        <f>IF(K4139="", "", IF(OR(ISTEXT(K4139),ISTEXT($F4139)),"",K4139*$F4139))</f>
        <v/>
      </c>
      <c r="M4139" s="30">
        <f>IF(OR(H4139="",H4139=0),"",IF(K4139="",IF(J4139="","",IF(OR(ISTEXT(J4139),ISTEXT(H4139)),"",J4139/H4139)),IF(OR(ISTEXT(L4139),ISTEXT(H4139)),"",L4139/H4139)))</f>
        <v/>
      </c>
    </row>
    <row r="4140" ht="13.35" customHeight="1" s="162">
      <c r="B4140" s="307" t="n"/>
      <c r="C4140" s="307" t="n"/>
      <c r="E4140" s="307" t="n"/>
      <c r="F4140" s="32" t="n"/>
      <c r="G4140" s="33">
        <f>IF(F4140="", "", IF(OR(ISTEXT(H4140),ISTEXT(F4140)),"",H4140/F4140))</f>
        <v/>
      </c>
      <c r="H4140" s="33" t="n"/>
      <c r="I4140" s="33" t="n"/>
      <c r="J4140" s="33">
        <f>IF(I4140="", "", IF(OR(ISTEXT(I4140),ISTEXT($F4140)),"",I4140*$F4140))</f>
        <v/>
      </c>
      <c r="K4140" s="33" t="n"/>
      <c r="L4140" s="33">
        <f>IF(K4140="", "", IF(OR(ISTEXT(K4140),ISTEXT($F4140)),"",K4140*$F4140))</f>
        <v/>
      </c>
      <c r="M4140" s="30">
        <f>IF(OR(H4140="",H4140=0),"",IF(K4140="",IF(J4140="","",IF(OR(ISTEXT(J4140),ISTEXT(H4140)),"",J4140/H4140)),IF(OR(ISTEXT(L4140),ISTEXT(H4140)),"",L4140/H4140)))</f>
        <v/>
      </c>
    </row>
    <row r="4141" ht="13.35" customHeight="1" s="162">
      <c r="B4141" s="307" t="n"/>
      <c r="C4141" s="307" t="n"/>
      <c r="E4141" s="307" t="n"/>
      <c r="F4141" s="32" t="n"/>
      <c r="G4141" s="33">
        <f>IF(F4141="", "", IF(OR(ISTEXT(H4141),ISTEXT(F4141)),"",H4141/F4141))</f>
        <v/>
      </c>
      <c r="H4141" s="33" t="n"/>
      <c r="I4141" s="33" t="n"/>
      <c r="J4141" s="33">
        <f>IF(I4141="", "", IF(OR(ISTEXT(I4141),ISTEXT($F4141)),"",I4141*$F4141))</f>
        <v/>
      </c>
      <c r="K4141" s="33" t="n"/>
      <c r="L4141" s="33">
        <f>IF(K4141="", "", IF(OR(ISTEXT(K4141),ISTEXT($F4141)),"",K4141*$F4141))</f>
        <v/>
      </c>
      <c r="M4141" s="30">
        <f>IF(OR(H4141="",H4141=0),"",IF(K4141="",IF(J4141="","",IF(OR(ISTEXT(J4141),ISTEXT(H4141)),"",J4141/H4141)),IF(OR(ISTEXT(L4141),ISTEXT(H4141)),"",L4141/H4141)))</f>
        <v/>
      </c>
    </row>
    <row r="4142" ht="13.35" customHeight="1" s="162">
      <c r="B4142" s="307" t="n"/>
      <c r="C4142" s="307" t="n"/>
      <c r="E4142" s="307" t="n"/>
      <c r="F4142" s="32" t="n"/>
      <c r="G4142" s="33">
        <f>IF(F4142="", "", IF(OR(ISTEXT(H4142),ISTEXT(F4142)),"",H4142/F4142))</f>
        <v/>
      </c>
      <c r="H4142" s="33" t="n"/>
      <c r="I4142" s="33" t="n"/>
      <c r="J4142" s="33">
        <f>IF(I4142="", "", IF(OR(ISTEXT(I4142),ISTEXT($F4142)),"",I4142*$F4142))</f>
        <v/>
      </c>
      <c r="K4142" s="33" t="n"/>
      <c r="L4142" s="33">
        <f>IF(K4142="", "", IF(OR(ISTEXT(K4142),ISTEXT($F4142)),"",K4142*$F4142))</f>
        <v/>
      </c>
      <c r="M4142" s="30">
        <f>IF(OR(H4142="",H4142=0),"",IF(K4142="",IF(J4142="","",IF(OR(ISTEXT(J4142),ISTEXT(H4142)),"",J4142/H4142)),IF(OR(ISTEXT(L4142),ISTEXT(H4142)),"",L4142/H4142)))</f>
        <v/>
      </c>
    </row>
    <row r="4143" ht="13.35" customHeight="1" s="162">
      <c r="B4143" s="307" t="n"/>
      <c r="C4143" s="307" t="n"/>
      <c r="E4143" s="307" t="n"/>
      <c r="F4143" s="32" t="n"/>
      <c r="G4143" s="33">
        <f>IF(F4143="", "", IF(OR(ISTEXT(H4143),ISTEXT(F4143)),"",H4143/F4143))</f>
        <v/>
      </c>
      <c r="H4143" s="33" t="n"/>
      <c r="I4143" s="33" t="n"/>
      <c r="J4143" s="33">
        <f>IF(I4143="", "", IF(OR(ISTEXT(I4143),ISTEXT($F4143)),"",I4143*$F4143))</f>
        <v/>
      </c>
      <c r="K4143" s="33" t="n"/>
      <c r="L4143" s="33">
        <f>IF(K4143="", "", IF(OR(ISTEXT(K4143),ISTEXT($F4143)),"",K4143*$F4143))</f>
        <v/>
      </c>
      <c r="M4143" s="30">
        <f>IF(OR(H4143="",H4143=0),"",IF(K4143="",IF(J4143="","",IF(OR(ISTEXT(J4143),ISTEXT(H4143)),"",J4143/H4143)),IF(OR(ISTEXT(L4143),ISTEXT(H4143)),"",L4143/H4143)))</f>
        <v/>
      </c>
    </row>
    <row r="4144" ht="13.35" customHeight="1" s="162">
      <c r="B4144" s="307" t="n"/>
      <c r="C4144" s="307" t="n"/>
      <c r="E4144" s="307" t="n"/>
      <c r="F4144" s="32" t="n"/>
      <c r="G4144" s="33">
        <f>IF(F4144="", "", IF(OR(ISTEXT(H4144),ISTEXT(F4144)),"",H4144/F4144))</f>
        <v/>
      </c>
      <c r="H4144" s="33" t="n"/>
      <c r="I4144" s="33" t="n"/>
      <c r="J4144" s="33">
        <f>IF(I4144="", "", IF(OR(ISTEXT(I4144),ISTEXT($F4144)),"",I4144*$F4144))</f>
        <v/>
      </c>
      <c r="K4144" s="33" t="n"/>
      <c r="L4144" s="33">
        <f>IF(K4144="", "", IF(OR(ISTEXT(K4144),ISTEXT($F4144)),"",K4144*$F4144))</f>
        <v/>
      </c>
      <c r="M4144" s="30">
        <f>IF(OR(H4144="",H4144=0),"",IF(K4144="",IF(J4144="","",IF(OR(ISTEXT(J4144),ISTEXT(H4144)),"",J4144/H4144)),IF(OR(ISTEXT(L4144),ISTEXT(H4144)),"",L4144/H4144)))</f>
        <v/>
      </c>
    </row>
    <row r="4145" ht="13.35" customHeight="1" s="162">
      <c r="B4145" s="307" t="n"/>
      <c r="C4145" s="307" t="n"/>
      <c r="E4145" s="307" t="n"/>
      <c r="F4145" s="32" t="n"/>
      <c r="G4145" s="33">
        <f>IF(F4145="", "", IF(OR(ISTEXT(H4145),ISTEXT(F4145)),"",H4145/F4145))</f>
        <v/>
      </c>
      <c r="H4145" s="33" t="n"/>
      <c r="I4145" s="33" t="n"/>
      <c r="J4145" s="33">
        <f>IF(I4145="", "", IF(OR(ISTEXT(I4145),ISTEXT($F4145)),"",I4145*$F4145))</f>
        <v/>
      </c>
      <c r="K4145" s="33" t="n"/>
      <c r="L4145" s="33">
        <f>IF(K4145="", "", IF(OR(ISTEXT(K4145),ISTEXT($F4145)),"",K4145*$F4145))</f>
        <v/>
      </c>
      <c r="M4145" s="30">
        <f>IF(OR(H4145="",H4145=0),"",IF(K4145="",IF(J4145="","",IF(OR(ISTEXT(J4145),ISTEXT(H4145)),"",J4145/H4145)),IF(OR(ISTEXT(L4145),ISTEXT(H4145)),"",L4145/H4145)))</f>
        <v/>
      </c>
    </row>
    <row r="4146" ht="13.35" customHeight="1" s="162">
      <c r="B4146" s="307" t="n"/>
      <c r="C4146" s="307" t="n"/>
      <c r="E4146" s="307" t="n"/>
      <c r="F4146" s="32" t="n"/>
      <c r="G4146" s="33">
        <f>IF(F4146="", "", IF(OR(ISTEXT(H4146),ISTEXT(F4146)),"",H4146/F4146))</f>
        <v/>
      </c>
      <c r="H4146" s="33" t="n"/>
      <c r="I4146" s="33" t="n"/>
      <c r="J4146" s="33">
        <f>IF(I4146="", "", IF(OR(ISTEXT(I4146),ISTEXT($F4146)),"",I4146*$F4146))</f>
        <v/>
      </c>
      <c r="K4146" s="33" t="n"/>
      <c r="L4146" s="33">
        <f>IF(K4146="", "", IF(OR(ISTEXT(K4146),ISTEXT($F4146)),"",K4146*$F4146))</f>
        <v/>
      </c>
      <c r="M4146" s="30">
        <f>IF(OR(H4146="",H4146=0),"",IF(K4146="",IF(J4146="","",IF(OR(ISTEXT(J4146),ISTEXT(H4146)),"",J4146/H4146)),IF(OR(ISTEXT(L4146),ISTEXT(H4146)),"",L4146/H4146)))</f>
        <v/>
      </c>
    </row>
    <row r="4147" ht="13.35" customHeight="1" s="162">
      <c r="B4147" s="307" t="n"/>
      <c r="C4147" s="307" t="n"/>
      <c r="E4147" s="307" t="n"/>
      <c r="F4147" s="32" t="n"/>
      <c r="G4147" s="33">
        <f>IF(F4147="", "", IF(OR(ISTEXT(H4147),ISTEXT(F4147)),"",H4147/F4147))</f>
        <v/>
      </c>
      <c r="H4147" s="33" t="n"/>
      <c r="I4147" s="33" t="n"/>
      <c r="J4147" s="33">
        <f>IF(I4147="", "", IF(OR(ISTEXT(I4147),ISTEXT($F4147)),"",I4147*$F4147))</f>
        <v/>
      </c>
      <c r="K4147" s="33" t="n"/>
      <c r="L4147" s="33">
        <f>IF(K4147="", "", IF(OR(ISTEXT(K4147),ISTEXT($F4147)),"",K4147*$F4147))</f>
        <v/>
      </c>
      <c r="M4147" s="30">
        <f>IF(OR(H4147="",H4147=0),"",IF(K4147="",IF(J4147="","",IF(OR(ISTEXT(J4147),ISTEXT(H4147)),"",J4147/H4147)),IF(OR(ISTEXT(L4147),ISTEXT(H4147)),"",L4147/H4147)))</f>
        <v/>
      </c>
    </row>
    <row r="4148" ht="13.35" customHeight="1" s="162">
      <c r="B4148" s="307" t="n"/>
      <c r="C4148" s="307" t="n"/>
      <c r="E4148" s="307" t="n"/>
      <c r="F4148" s="32" t="n"/>
      <c r="G4148" s="33">
        <f>IF(F4148="", "", IF(OR(ISTEXT(H4148),ISTEXT(F4148)),"",H4148/F4148))</f>
        <v/>
      </c>
      <c r="H4148" s="33" t="n"/>
      <c r="I4148" s="33" t="n"/>
      <c r="J4148" s="33">
        <f>IF(I4148="", "", IF(OR(ISTEXT(I4148),ISTEXT($F4148)),"",I4148*$F4148))</f>
        <v/>
      </c>
      <c r="K4148" s="33" t="n"/>
      <c r="L4148" s="33">
        <f>IF(K4148="", "", IF(OR(ISTEXT(K4148),ISTEXT($F4148)),"",K4148*$F4148))</f>
        <v/>
      </c>
      <c r="M4148" s="30">
        <f>IF(OR(H4148="",H4148=0),"",IF(K4148="",IF(J4148="","",IF(OR(ISTEXT(J4148),ISTEXT(H4148)),"",J4148/H4148)),IF(OR(ISTEXT(L4148),ISTEXT(H4148)),"",L4148/H4148)))</f>
        <v/>
      </c>
    </row>
    <row r="4149" ht="13.35" customHeight="1" s="162">
      <c r="B4149" s="307" t="n"/>
      <c r="C4149" s="307" t="n"/>
      <c r="E4149" s="307" t="n"/>
      <c r="F4149" s="32" t="n"/>
      <c r="G4149" s="33">
        <f>IF(F4149="", "", IF(OR(ISTEXT(H4149),ISTEXT(F4149)),"",H4149/F4149))</f>
        <v/>
      </c>
      <c r="H4149" s="33" t="n"/>
      <c r="I4149" s="33" t="n"/>
      <c r="J4149" s="33">
        <f>IF(I4149="", "", IF(OR(ISTEXT(I4149),ISTEXT($F4149)),"",I4149*$F4149))</f>
        <v/>
      </c>
      <c r="K4149" s="33" t="n"/>
      <c r="L4149" s="33">
        <f>IF(K4149="", "", IF(OR(ISTEXT(K4149),ISTEXT($F4149)),"",K4149*$F4149))</f>
        <v/>
      </c>
      <c r="M4149" s="30">
        <f>IF(OR(H4149="",H4149=0),"",IF(K4149="",IF(J4149="","",IF(OR(ISTEXT(J4149),ISTEXT(H4149)),"",J4149/H4149)),IF(OR(ISTEXT(L4149),ISTEXT(H4149)),"",L4149/H4149)))</f>
        <v/>
      </c>
    </row>
    <row r="4150" ht="13.35" customHeight="1" s="162">
      <c r="B4150" s="307" t="n"/>
      <c r="C4150" s="307" t="n"/>
      <c r="E4150" s="307" t="n"/>
      <c r="F4150" s="32" t="n"/>
      <c r="G4150" s="33">
        <f>IF(F4150="", "", IF(OR(ISTEXT(H4150),ISTEXT(F4150)),"",H4150/F4150))</f>
        <v/>
      </c>
      <c r="H4150" s="33" t="n"/>
      <c r="I4150" s="33" t="n"/>
      <c r="J4150" s="33">
        <f>IF(I4150="", "", IF(OR(ISTEXT(I4150),ISTEXT($F4150)),"",I4150*$F4150))</f>
        <v/>
      </c>
      <c r="K4150" s="33" t="n"/>
      <c r="L4150" s="33">
        <f>IF(K4150="", "", IF(OR(ISTEXT(K4150),ISTEXT($F4150)),"",K4150*$F4150))</f>
        <v/>
      </c>
      <c r="M4150" s="30">
        <f>IF(OR(H4150="",H4150=0),"",IF(K4150="",IF(J4150="","",IF(OR(ISTEXT(J4150),ISTEXT(H4150)),"",J4150/H4150)),IF(OR(ISTEXT(L4150),ISTEXT(H4150)),"",L4150/H4150)))</f>
        <v/>
      </c>
    </row>
    <row r="4151" ht="13.35" customHeight="1" s="162">
      <c r="B4151" s="307" t="n"/>
      <c r="C4151" s="307" t="n"/>
      <c r="E4151" s="307" t="n"/>
      <c r="F4151" s="32" t="n"/>
      <c r="G4151" s="33">
        <f>IF(F4151="", "", IF(OR(ISTEXT(H4151),ISTEXT(F4151)),"",H4151/F4151))</f>
        <v/>
      </c>
      <c r="H4151" s="33" t="n"/>
      <c r="I4151" s="33" t="n"/>
      <c r="J4151" s="33">
        <f>IF(I4151="", "", IF(OR(ISTEXT(I4151),ISTEXT($F4151)),"",I4151*$F4151))</f>
        <v/>
      </c>
      <c r="K4151" s="33" t="n"/>
      <c r="L4151" s="33">
        <f>IF(K4151="", "", IF(OR(ISTEXT(K4151),ISTEXT($F4151)),"",K4151*$F4151))</f>
        <v/>
      </c>
      <c r="M4151" s="30">
        <f>IF(OR(H4151="",H4151=0),"",IF(K4151="",IF(J4151="","",IF(OR(ISTEXT(J4151),ISTEXT(H4151)),"",J4151/H4151)),IF(OR(ISTEXT(L4151),ISTEXT(H4151)),"",L4151/H4151)))</f>
        <v/>
      </c>
    </row>
    <row r="4152" ht="13.35" customHeight="1" s="162">
      <c r="B4152" s="307" t="n"/>
      <c r="C4152" s="307" t="n"/>
      <c r="E4152" s="307" t="n"/>
      <c r="F4152" s="32" t="n"/>
      <c r="G4152" s="33">
        <f>IF(F4152="", "", IF(OR(ISTEXT(H4152),ISTEXT(F4152)),"",H4152/F4152))</f>
        <v/>
      </c>
      <c r="H4152" s="33" t="n"/>
      <c r="I4152" s="33" t="n"/>
      <c r="J4152" s="33">
        <f>IF(I4152="", "", IF(OR(ISTEXT(I4152),ISTEXT($F4152)),"",I4152*$F4152))</f>
        <v/>
      </c>
      <c r="K4152" s="33" t="n"/>
      <c r="L4152" s="33">
        <f>IF(K4152="", "", IF(OR(ISTEXT(K4152),ISTEXT($F4152)),"",K4152*$F4152))</f>
        <v/>
      </c>
      <c r="M4152" s="30">
        <f>IF(OR(H4152="",H4152=0),"",IF(K4152="",IF(J4152="","",IF(OR(ISTEXT(J4152),ISTEXT(H4152)),"",J4152/H4152)),IF(OR(ISTEXT(L4152),ISTEXT(H4152)),"",L4152/H4152)))</f>
        <v/>
      </c>
    </row>
    <row r="4153" ht="13.35" customHeight="1" s="162">
      <c r="B4153" s="307" t="n"/>
      <c r="C4153" s="307" t="n"/>
      <c r="E4153" s="307" t="n"/>
      <c r="F4153" s="32" t="n"/>
      <c r="G4153" s="33">
        <f>IF(F4153="", "", IF(OR(ISTEXT(H4153),ISTEXT(F4153)),"",H4153/F4153))</f>
        <v/>
      </c>
      <c r="H4153" s="33" t="n"/>
      <c r="I4153" s="33" t="n"/>
      <c r="J4153" s="33">
        <f>IF(I4153="", "", IF(OR(ISTEXT(I4153),ISTEXT($F4153)),"",I4153*$F4153))</f>
        <v/>
      </c>
      <c r="K4153" s="33" t="n"/>
      <c r="L4153" s="33">
        <f>IF(K4153="", "", IF(OR(ISTEXT(K4153),ISTEXT($F4153)),"",K4153*$F4153))</f>
        <v/>
      </c>
      <c r="M4153" s="30">
        <f>IF(OR(H4153="",H4153=0),"",IF(K4153="",IF(J4153="","",IF(OR(ISTEXT(J4153),ISTEXT(H4153)),"",J4153/H4153)),IF(OR(ISTEXT(L4153),ISTEXT(H4153)),"",L4153/H4153)))</f>
        <v/>
      </c>
    </row>
    <row r="4154" ht="13.35" customHeight="1" s="162">
      <c r="B4154" s="42" t="n"/>
      <c r="C4154" s="231" t="inlineStr">
        <is>
          <t>Subtotal (this page)</t>
        </is>
      </c>
      <c r="D4154" s="159" t="n"/>
      <c r="E4154" s="42" t="n"/>
      <c r="F4154" s="42" t="n"/>
      <c r="G4154" s="43" t="n"/>
      <c r="H4154" s="43">
        <f>IF(SUM(H4116:H4153)=0,"",SUM(H4116:H4153))</f>
        <v/>
      </c>
      <c r="I4154" s="43" t="n"/>
      <c r="J4154" s="43">
        <f>IF(SUM(J4116:J4153)=0,"",SUM(J4116:J4153))</f>
        <v/>
      </c>
      <c r="K4154" s="43" t="n"/>
      <c r="L4154" s="43">
        <f>IF(SUM(L4116:L4153)=0,"",SUM(L4116:L4153))</f>
        <v/>
      </c>
      <c r="M4154" s="35">
        <f>IF(OR(H4154="",H4154=0),"",IF(L4154="",IF(J4154="","",IF(OR(ISTEXT(J4154),ISTEXT(H4154)),"",J4154/H4154)),IF(OR(ISTEXT(L4154),ISTEXT(H4154)),"",L4154/H4154)))</f>
        <v/>
      </c>
    </row>
    <row r="4155" ht="13.35" customHeight="1" s="162">
      <c r="B4155" s="188" t="inlineStr">
        <is>
          <t>Return Air Inlets (cont.)</t>
        </is>
      </c>
      <c r="C4155" s="174" t="n"/>
      <c r="D4155" s="174" t="n"/>
      <c r="E4155" s="174" t="n"/>
      <c r="F4155" s="173" t="n"/>
      <c r="G4155" s="233" t="inlineStr">
        <is>
          <t>Design VEL</t>
        </is>
      </c>
      <c r="H4155" s="194" t="inlineStr">
        <is>
          <t>Design CFM</t>
        </is>
      </c>
      <c r="I4155" s="188" t="inlineStr">
        <is>
          <t>Initial</t>
        </is>
      </c>
      <c r="J4155" s="173" t="n"/>
      <c r="K4155" s="188" t="inlineStr">
        <is>
          <t>Final</t>
        </is>
      </c>
      <c r="L4155" s="173" t="n"/>
      <c r="M4155" s="188" t="inlineStr">
        <is>
          <t>%</t>
        </is>
      </c>
    </row>
    <row r="4156" ht="13.35" customHeight="1" s="162">
      <c r="B4156" s="153" t="inlineStr">
        <is>
          <t>No.</t>
        </is>
      </c>
      <c r="C4156" s="188" t="inlineStr">
        <is>
          <t>Area Served</t>
        </is>
      </c>
      <c r="D4156" s="188" t="inlineStr">
        <is>
          <t>Type</t>
        </is>
      </c>
      <c r="E4156" s="188" t="inlineStr">
        <is>
          <t>Size</t>
        </is>
      </c>
      <c r="F4156" s="188" t="inlineStr">
        <is>
          <t>Ak</t>
        </is>
      </c>
      <c r="G4156" s="440" t="n"/>
      <c r="H4156" s="440" t="n"/>
      <c r="I4156" s="188" t="inlineStr">
        <is>
          <t>VEL</t>
        </is>
      </c>
      <c r="J4156" s="188" t="inlineStr">
        <is>
          <t>CFM</t>
        </is>
      </c>
      <c r="K4156" s="188" t="inlineStr">
        <is>
          <t>VEL</t>
        </is>
      </c>
      <c r="L4156" s="188" t="inlineStr">
        <is>
          <t>CFM</t>
        </is>
      </c>
      <c r="M4156" s="440" t="n"/>
    </row>
    <row r="4157" ht="13.35" customHeight="1" s="162">
      <c r="B4157" s="31" t="n"/>
      <c r="C4157" s="31" t="n"/>
      <c r="E4157" s="31" t="n"/>
      <c r="F4157" s="32" t="n"/>
      <c r="G4157" s="33">
        <f>IF(F4157="", "", IF(OR(ISTEXT(H4157),ISTEXT(F4157)),"",H4157/F4157))</f>
        <v/>
      </c>
      <c r="H4157" s="33" t="n"/>
      <c r="I4157" s="33" t="n"/>
      <c r="J4157" s="33">
        <f>IF(I4157="", "", IF(OR(ISTEXT(I4157),ISTEXT($F4157)),"",I4157*$F4157))</f>
        <v/>
      </c>
      <c r="K4157" s="33" t="n"/>
      <c r="L4157" s="33">
        <f>IF(K4157="", "", IF(OR(ISTEXT(K4157),ISTEXT($F4157)),"",K4157*$F4157))</f>
        <v/>
      </c>
      <c r="M4157" s="30">
        <f>IF(OR(H4157="",H4157=0),"",IF(K4157="",IF(J4157="","",IF(OR(ISTEXT(J4157),ISTEXT(H4157)),"",J4157/H4157)),IF(OR(ISTEXT(L4157),ISTEXT(H4157)),"",L4157/H4157)))</f>
        <v/>
      </c>
    </row>
    <row r="4158" ht="13.35" customHeight="1" s="162">
      <c r="B4158" s="31" t="n"/>
      <c r="C4158" s="31" t="n"/>
      <c r="E4158" s="31" t="n"/>
      <c r="F4158" s="32" t="n"/>
      <c r="G4158" s="33">
        <f>IF(F4158="", "", IF(OR(ISTEXT(H4158),ISTEXT(F4158)),"",H4158/F4158))</f>
        <v/>
      </c>
      <c r="H4158" s="33" t="n"/>
      <c r="I4158" s="33" t="n"/>
      <c r="J4158" s="33">
        <f>IF(I4158="", "", IF(OR(ISTEXT(I4158),ISTEXT($F4158)),"",I4158*$F4158))</f>
        <v/>
      </c>
      <c r="K4158" s="33" t="n"/>
      <c r="L4158" s="33">
        <f>IF(K4158="", "", IF(OR(ISTEXT(K4158),ISTEXT($F4158)),"",K4158*$F4158))</f>
        <v/>
      </c>
      <c r="M4158" s="30">
        <f>IF(OR(H4158="",H4158=0),"",IF(K4158="",IF(J4158="","",IF(OR(ISTEXT(J4158),ISTEXT(H4158)),"",J4158/H4158)),IF(OR(ISTEXT(L4158),ISTEXT(H4158)),"",L4158/H4158)))</f>
        <v/>
      </c>
    </row>
    <row r="4159" ht="13.35" customHeight="1" s="162">
      <c r="B4159" s="31" t="n"/>
      <c r="C4159" s="31" t="n"/>
      <c r="E4159" s="31" t="n"/>
      <c r="F4159" s="32" t="n"/>
      <c r="G4159" s="33">
        <f>IF(F4159="", "", IF(OR(ISTEXT(H4159),ISTEXT(F4159)),"",H4159/F4159))</f>
        <v/>
      </c>
      <c r="H4159" s="33" t="n"/>
      <c r="I4159" s="33" t="n"/>
      <c r="J4159" s="33">
        <f>IF(I4159="", "", IF(OR(ISTEXT(I4159),ISTEXT($F4159)),"",I4159*$F4159))</f>
        <v/>
      </c>
      <c r="K4159" s="33" t="n"/>
      <c r="L4159" s="33">
        <f>IF(K4159="", "", IF(OR(ISTEXT(K4159),ISTEXT($F4159)),"",K4159*$F4159))</f>
        <v/>
      </c>
      <c r="M4159" s="30">
        <f>IF(OR(H4159="",H4159=0),"",IF(K4159="",IF(J4159="","",IF(OR(ISTEXT(J4159),ISTEXT(H4159)),"",J4159/H4159)),IF(OR(ISTEXT(L4159),ISTEXT(H4159)),"",L4159/H4159)))</f>
        <v/>
      </c>
    </row>
    <row r="4160" ht="13.35" customHeight="1" s="162">
      <c r="B4160" s="31" t="n"/>
      <c r="C4160" s="31" t="n"/>
      <c r="E4160" s="31" t="n"/>
      <c r="F4160" s="32" t="n"/>
      <c r="G4160" s="33">
        <f>IF(F4160="", "", IF(OR(ISTEXT(H4160),ISTEXT(F4160)),"",H4160/F4160))</f>
        <v/>
      </c>
      <c r="H4160" s="33" t="n"/>
      <c r="I4160" s="33" t="n"/>
      <c r="J4160" s="33">
        <f>IF(I4160="", "", IF(OR(ISTEXT(I4160),ISTEXT($F4160)),"",I4160*$F4160))</f>
        <v/>
      </c>
      <c r="K4160" s="33" t="n"/>
      <c r="L4160" s="33">
        <f>IF(K4160="", "", IF(OR(ISTEXT(K4160),ISTEXT($F4160)),"",K4160*$F4160))</f>
        <v/>
      </c>
      <c r="M4160" s="30">
        <f>IF(OR(H4160="",H4160=0),"",IF(K4160="",IF(J4160="","",IF(OR(ISTEXT(J4160),ISTEXT(H4160)),"",J4160/H4160)),IF(OR(ISTEXT(L4160),ISTEXT(H4160)),"",L4160/H4160)))</f>
        <v/>
      </c>
    </row>
    <row r="4161" ht="13.35" customHeight="1" s="162">
      <c r="B4161" s="42" t="n"/>
      <c r="C4161" s="231" t="inlineStr">
        <is>
          <t>Subtotal (this page)</t>
        </is>
      </c>
      <c r="D4161" s="159" t="n"/>
      <c r="E4161" s="42" t="n"/>
      <c r="F4161" s="42" t="n"/>
      <c r="G4161" s="43" t="n"/>
      <c r="H4161" s="43">
        <f>IF(SUM(H4157:H4160)=0,"",SUM(H4157:H4160))</f>
        <v/>
      </c>
      <c r="I4161" s="42" t="n"/>
      <c r="J4161" s="43">
        <f>IF(SUM(J4157:J4160)=0,"",SUM(J4157:J4160))</f>
        <v/>
      </c>
      <c r="K4161" s="42" t="n"/>
      <c r="L4161" s="43">
        <f>IF(SUM(L4157:L4160)=0,"",SUM(L4157:L4160))</f>
        <v/>
      </c>
      <c r="M4161" s="35">
        <f>IF(OR(H4161="",H4161=0),"",IF(L4161="",IF(J4161="","",IF(OR(ISTEXT(J4161),ISTEXT(H4161)),"",J4161/H4161)),IF(OR(ISTEXT(L4161),ISTEXT(H4161)),"",L4161/H4161)))</f>
        <v/>
      </c>
    </row>
    <row r="4162" ht="13.35" customHeight="1" s="162">
      <c r="B4162" s="188" t="inlineStr">
        <is>
          <t>Remarks (cont.)</t>
        </is>
      </c>
      <c r="C4162" s="173" t="n"/>
      <c r="D4162" s="154" t="n"/>
      <c r="E4162" s="174" t="n"/>
      <c r="F4162" s="174" t="n"/>
      <c r="G4162" s="174" t="n"/>
      <c r="H4162" s="174" t="n"/>
      <c r="I4162" s="174" t="n"/>
      <c r="J4162" s="174" t="n"/>
      <c r="K4162" s="174" t="n"/>
      <c r="L4162" s="174" t="n"/>
      <c r="M4162" s="173" t="n"/>
    </row>
    <row r="4163" ht="13.35" customHeight="1" s="162">
      <c r="B4163" s="154" t="n"/>
      <c r="C4163" s="174" t="n"/>
      <c r="D4163" s="174" t="n"/>
      <c r="E4163" s="174" t="n"/>
      <c r="F4163" s="174" t="n"/>
      <c r="G4163" s="174" t="n"/>
      <c r="H4163" s="174" t="n"/>
      <c r="I4163" s="174" t="n"/>
      <c r="J4163" s="174" t="n"/>
      <c r="K4163" s="174" t="n"/>
      <c r="L4163" s="174" t="n"/>
      <c r="M4163" s="173" t="n"/>
    </row>
  </sheetData>
  <mergeCells count="4010">
    <mergeCell ref="M1193:M1194"/>
    <mergeCell ref="C313:D313"/>
    <mergeCell ref="I1568:J1568"/>
    <mergeCell ref="I2214:M2214"/>
    <mergeCell ref="I2621:J2621"/>
    <mergeCell ref="G4060:H4061"/>
    <mergeCell ref="D2407:G2407"/>
    <mergeCell ref="H2907:H2908"/>
    <mergeCell ref="M619:M620"/>
    <mergeCell ref="K2387:L2387"/>
    <mergeCell ref="I368:M369"/>
    <mergeCell ref="B4010:F4010"/>
    <mergeCell ref="B3255:F3255"/>
    <mergeCell ref="C3530:D3530"/>
    <mergeCell ref="B551:F551"/>
    <mergeCell ref="B2941:D2941"/>
    <mergeCell ref="F1586:M1586"/>
    <mergeCell ref="B368:C369"/>
    <mergeCell ref="B578:F578"/>
    <mergeCell ref="B1300:C1300"/>
    <mergeCell ref="D4066:G4066"/>
    <mergeCell ref="B3127:G3127"/>
    <mergeCell ref="I956:J956"/>
    <mergeCell ref="I2511:L2511"/>
    <mergeCell ref="B2824:C2824"/>
    <mergeCell ref="B3122:C3122"/>
    <mergeCell ref="K931:L931"/>
    <mergeCell ref="D1066:E1066"/>
    <mergeCell ref="I1167:J1167"/>
    <mergeCell ref="D2444:M2444"/>
    <mergeCell ref="B315:M315"/>
    <mergeCell ref="B3551:C3551"/>
    <mergeCell ref="B2817:C2817"/>
    <mergeCell ref="I1894:J1894"/>
    <mergeCell ref="I1168:K1168"/>
    <mergeCell ref="B1485:D1485"/>
    <mergeCell ref="B723:F723"/>
    <mergeCell ref="L3446:M3446"/>
    <mergeCell ref="F130:M130"/>
    <mergeCell ref="I1475:K1475"/>
    <mergeCell ref="D1408:F1409"/>
    <mergeCell ref="D3031:G3031"/>
    <mergeCell ref="D946:G946"/>
    <mergeCell ref="B3486:M3486"/>
    <mergeCell ref="D2610:G2610"/>
    <mergeCell ref="B2506:C2506"/>
    <mergeCell ref="D3337:G3337"/>
    <mergeCell ref="K3476:L3476"/>
    <mergeCell ref="B2839:F2839"/>
    <mergeCell ref="H3594:H3595"/>
    <mergeCell ref="H3892:H3893"/>
    <mergeCell ref="E1058:F1058"/>
    <mergeCell ref="G1713:G1714"/>
    <mergeCell ref="B2964:C2964"/>
    <mergeCell ref="G3072:H3073"/>
    <mergeCell ref="D884:M884"/>
    <mergeCell ref="B3030:G3030"/>
    <mergeCell ref="I1463:L1463"/>
    <mergeCell ref="H619:H620"/>
    <mergeCell ref="B1776:C1776"/>
    <mergeCell ref="I125:J125"/>
    <mergeCell ref="D3962:G3962"/>
    <mergeCell ref="M1591:M1592"/>
    <mergeCell ref="B2087:G2087"/>
    <mergeCell ref="B3562:C3562"/>
    <mergeCell ref="B1717:M1717"/>
    <mergeCell ref="M2020:M2021"/>
    <mergeCell ref="F3458:M3458"/>
    <mergeCell ref="B2720:C2720"/>
    <mergeCell ref="B3135:C3135"/>
    <mergeCell ref="I127:J127"/>
    <mergeCell ref="B148:F148"/>
    <mergeCell ref="B1050:C1050"/>
    <mergeCell ref="B2233:F2233"/>
    <mergeCell ref="B3018:C3018"/>
    <mergeCell ref="I3454:J3454"/>
    <mergeCell ref="J2525:L2525"/>
    <mergeCell ref="D3122:M3122"/>
    <mergeCell ref="B1777:C1777"/>
    <mergeCell ref="H1817:H1818"/>
    <mergeCell ref="I128:K128"/>
    <mergeCell ref="I881:J881"/>
    <mergeCell ref="B2446:M2446"/>
    <mergeCell ref="D1991:G1991"/>
    <mergeCell ref="I1998:J1998"/>
    <mergeCell ref="I7:L7"/>
    <mergeCell ref="I3754:J3754"/>
    <mergeCell ref="D1257:G1257"/>
    <mergeCell ref="F2421:H2421"/>
    <mergeCell ref="B434:C434"/>
    <mergeCell ref="I3764:J3764"/>
    <mergeCell ref="B15:C15"/>
    <mergeCell ref="E3658:F3658"/>
    <mergeCell ref="M2803:M2804"/>
    <mergeCell ref="K2803:L2803"/>
    <mergeCell ref="I3756:J3756"/>
    <mergeCell ref="C410:D410"/>
    <mergeCell ref="D1259:G1259"/>
    <mergeCell ref="I3024:J3024"/>
    <mergeCell ref="B1049:C1049"/>
    <mergeCell ref="H1089:H1090"/>
    <mergeCell ref="I4063:L4063"/>
    <mergeCell ref="E18:F18"/>
    <mergeCell ref="B950:G950"/>
    <mergeCell ref="I1408:M1409"/>
    <mergeCell ref="G2032:H2033"/>
    <mergeCell ref="F2002:M2002"/>
    <mergeCell ref="G2907:G2908"/>
    <mergeCell ref="B2614:G2614"/>
    <mergeCell ref="B990:M990"/>
    <mergeCell ref="B1042:C1042"/>
    <mergeCell ref="I3026:J3026"/>
    <mergeCell ref="B2005:D2005"/>
    <mergeCell ref="I2423:J2423"/>
    <mergeCell ref="I2727:J2727"/>
    <mergeCell ref="M551:M552"/>
    <mergeCell ref="I636:J636"/>
    <mergeCell ref="H786:H787"/>
    <mergeCell ref="H31:H32"/>
    <mergeCell ref="C1041:D1041"/>
    <mergeCell ref="H58:H59"/>
    <mergeCell ref="H1084:H1085"/>
    <mergeCell ref="L4070:M4070"/>
    <mergeCell ref="D836:F837"/>
    <mergeCell ref="K1297:L1297"/>
    <mergeCell ref="M3011:M3012"/>
    <mergeCell ref="B3031:C3031"/>
    <mergeCell ref="F341:H341"/>
    <mergeCell ref="D3860:G3860"/>
    <mergeCell ref="B3902:M3902"/>
    <mergeCell ref="D3132:G3132"/>
    <mergeCell ref="G1139:G1140"/>
    <mergeCell ref="B2307:D2307"/>
    <mergeCell ref="M2491:M2492"/>
    <mergeCell ref="M2034:M2035"/>
    <mergeCell ref="D217:G217"/>
    <mergeCell ref="M3463:M3464"/>
    <mergeCell ref="K239:L239"/>
    <mergeCell ref="G2540:G2541"/>
    <mergeCell ref="D428:G428"/>
    <mergeCell ref="I1096:M1097"/>
    <mergeCell ref="D1564:F1565"/>
    <mergeCell ref="E2618:F2618"/>
    <mergeCell ref="B3219:F3219"/>
    <mergeCell ref="D3796:M3796"/>
    <mergeCell ref="H3531:H3532"/>
    <mergeCell ref="D1354:M1354"/>
    <mergeCell ref="B3336:C3336"/>
    <mergeCell ref="B1096:C1097"/>
    <mergeCell ref="K1139:L1139"/>
    <mergeCell ref="G3567:G3568"/>
    <mergeCell ref="I647:J647"/>
    <mergeCell ref="G3594:G3595"/>
    <mergeCell ref="J2109:L2109"/>
    <mergeCell ref="K2111:L2111"/>
    <mergeCell ref="I2604:M2605"/>
    <mergeCell ref="B965:D965"/>
    <mergeCell ref="I1410:J1410"/>
    <mergeCell ref="M931:M932"/>
    <mergeCell ref="I955:K955"/>
    <mergeCell ref="I1708:J1708"/>
    <mergeCell ref="H411:H412"/>
    <mergeCell ref="H44:H45"/>
    <mergeCell ref="I947:J947"/>
    <mergeCell ref="C1811:D1811"/>
    <mergeCell ref="I2346:J2346"/>
    <mergeCell ref="I2448:M2449"/>
    <mergeCell ref="D3280:F3281"/>
    <mergeCell ref="D2552:F2553"/>
    <mergeCell ref="D1486:F1486"/>
    <mergeCell ref="D2818:G2818"/>
    <mergeCell ref="I949:J949"/>
    <mergeCell ref="B1874:C1874"/>
    <mergeCell ref="B2545:F2545"/>
    <mergeCell ref="C3537:D3537"/>
    <mergeCell ref="K3594:L3594"/>
    <mergeCell ref="D2092:G2092"/>
    <mergeCell ref="I1159:L1159"/>
    <mergeCell ref="C3322:D3322"/>
    <mergeCell ref="D3028:G3028"/>
    <mergeCell ref="B1569:C1569"/>
    <mergeCell ref="E538:F538"/>
    <mergeCell ref="L1262:M1262"/>
    <mergeCell ref="D2303:G2303"/>
    <mergeCell ref="D1092:M1092"/>
    <mergeCell ref="M2423:M2424"/>
    <mergeCell ref="I3254:M3254"/>
    <mergeCell ref="M3359:M3360"/>
    <mergeCell ref="M3476:M3477"/>
    <mergeCell ref="I2526:M2526"/>
    <mergeCell ref="I836:M837"/>
    <mergeCell ref="B3696:C3697"/>
    <mergeCell ref="B627:M627"/>
    <mergeCell ref="B1571:C1571"/>
    <mergeCell ref="G2396:H2397"/>
    <mergeCell ref="B1876:C1877"/>
    <mergeCell ref="D3850:M3850"/>
    <mergeCell ref="B3870:G3870"/>
    <mergeCell ref="B3235:C3235"/>
    <mergeCell ref="B3906:F3906"/>
    <mergeCell ref="B56:C57"/>
    <mergeCell ref="I3548:J3548"/>
    <mergeCell ref="H2943:H2944"/>
    <mergeCell ref="B3139:D3139"/>
    <mergeCell ref="B1591:F1591"/>
    <mergeCell ref="C1866:D1866"/>
    <mergeCell ref="B260:C260"/>
    <mergeCell ref="H2644:H2645"/>
    <mergeCell ref="J2005:L2005"/>
    <mergeCell ref="K2124:L2124"/>
    <mergeCell ref="B3858:C3858"/>
    <mergeCell ref="K2857:L2857"/>
    <mergeCell ref="I1763:J1763"/>
    <mergeCell ref="I1306:J1306"/>
    <mergeCell ref="I215:L215"/>
    <mergeCell ref="C1138:D1138"/>
    <mergeCell ref="D632:G632"/>
    <mergeCell ref="D1987:G1987"/>
    <mergeCell ref="I3549:J3549"/>
    <mergeCell ref="B3868:D3868"/>
    <mergeCell ref="B3860:C3860"/>
    <mergeCell ref="I847:L847"/>
    <mergeCell ref="D1382:F1382"/>
    <mergeCell ref="B782:M782"/>
    <mergeCell ref="G31:G32"/>
    <mergeCell ref="B1458:C1458"/>
    <mergeCell ref="C3225:D3225"/>
    <mergeCell ref="B1505:F1505"/>
    <mergeCell ref="C2497:D2497"/>
    <mergeCell ref="G1817:G1818"/>
    <mergeCell ref="L2:M2"/>
    <mergeCell ref="B1887:C1887"/>
    <mergeCell ref="B735:G735"/>
    <mergeCell ref="I2519:J2519"/>
    <mergeCell ref="K2852:L2852"/>
    <mergeCell ref="D3961:G3961"/>
    <mergeCell ref="B1153:C1153"/>
    <mergeCell ref="B3955:M3955"/>
    <mergeCell ref="B2098:C2098"/>
    <mergeCell ref="B1370:C1370"/>
    <mergeCell ref="G1512:H1513"/>
    <mergeCell ref="I1779:J1779"/>
    <mergeCell ref="I2552:M2553"/>
    <mergeCell ref="D529:G529"/>
    <mergeCell ref="B1155:C1155"/>
    <mergeCell ref="I1486:M1486"/>
    <mergeCell ref="I2506:J2506"/>
    <mergeCell ref="I1789:J1789"/>
    <mergeCell ref="B2656:C2657"/>
    <mergeCell ref="F3874:M3874"/>
    <mergeCell ref="L3:M3"/>
    <mergeCell ref="I1903:J1903"/>
    <mergeCell ref="B3588:C3588"/>
    <mergeCell ref="B2860:C2860"/>
    <mergeCell ref="I2508:J2508"/>
    <mergeCell ref="I3867:K3867"/>
    <mergeCell ref="I1782:K1782"/>
    <mergeCell ref="I1476:J1476"/>
    <mergeCell ref="I2089:J2089"/>
    <mergeCell ref="K777:L777"/>
    <mergeCell ref="G49:G50"/>
    <mergeCell ref="D472:F473"/>
    <mergeCell ref="C826:D826"/>
    <mergeCell ref="B1672:C1672"/>
    <mergeCell ref="K58:L58"/>
    <mergeCell ref="K1084:L1084"/>
    <mergeCell ref="B2242:F2242"/>
    <mergeCell ref="I3140:J3140"/>
    <mergeCell ref="B1366:G1366"/>
    <mergeCell ref="I1776:J1776"/>
    <mergeCell ref="B334:G334"/>
    <mergeCell ref="C2227:D2227"/>
    <mergeCell ref="B2499:M2499"/>
    <mergeCell ref="I4078:J4078"/>
    <mergeCell ref="H2441:H2442"/>
    <mergeCell ref="H356:H357"/>
    <mergeCell ref="I3659:K3659"/>
    <mergeCell ref="I743:L743"/>
    <mergeCell ref="G4105:G4106"/>
    <mergeCell ref="G44:G45"/>
    <mergeCell ref="B1056:C1056"/>
    <mergeCell ref="D3130:G3130"/>
    <mergeCell ref="K2138:L2138"/>
    <mergeCell ref="I20:J20"/>
    <mergeCell ref="D3857:G3857"/>
    <mergeCell ref="B1058:C1058"/>
    <mergeCell ref="I13:J13"/>
    <mergeCell ref="B26:C26"/>
    <mergeCell ref="B332:D332"/>
    <mergeCell ref="B330:C330"/>
    <mergeCell ref="B324:C324"/>
    <mergeCell ref="B840:C840"/>
    <mergeCell ref="E3346:F3346"/>
    <mergeCell ref="I320:J320"/>
    <mergeCell ref="L3659:M3659"/>
    <mergeCell ref="D730:M730"/>
    <mergeCell ref="B786:F786"/>
    <mergeCell ref="B1059:D1059"/>
    <mergeCell ref="B1996:D1996"/>
    <mergeCell ref="I749:J749"/>
    <mergeCell ref="B1614:M1614"/>
    <mergeCell ref="I2100:J2100"/>
    <mergeCell ref="M2215:M2216"/>
    <mergeCell ref="B2341:M2341"/>
    <mergeCell ref="B3968:C3968"/>
    <mergeCell ref="D546:E546"/>
    <mergeCell ref="I3947:J3947"/>
    <mergeCell ref="I2827:K2827"/>
    <mergeCell ref="I1049:J1049"/>
    <mergeCell ref="H2283:H2284"/>
    <mergeCell ref="G2491:G2492"/>
    <mergeCell ref="I1347:J1347"/>
    <mergeCell ref="C4050:D4050"/>
    <mergeCell ref="B1693:D1693"/>
    <mergeCell ref="C147:D147"/>
    <mergeCell ref="B1867:F1867"/>
    <mergeCell ref="I3651:J3651"/>
    <mergeCell ref="B1903:F1903"/>
    <mergeCell ref="C880:D880"/>
    <mergeCell ref="H3684:H3685"/>
    <mergeCell ref="H4105:H4106"/>
    <mergeCell ref="G2346:G2347"/>
    <mergeCell ref="G2644:G2645"/>
    <mergeCell ref="B2714:C2714"/>
    <mergeCell ref="D3150:F3150"/>
    <mergeCell ref="I2312:K2312"/>
    <mergeCell ref="I162:J162"/>
    <mergeCell ref="I527:L527"/>
    <mergeCell ref="I460:J460"/>
    <mergeCell ref="D2090:G2090"/>
    <mergeCell ref="K2491:L2491"/>
    <mergeCell ref="I3219:J3219"/>
    <mergeCell ref="B1988:C1988"/>
    <mergeCell ref="I472:M473"/>
    <mergeCell ref="D3441:G3441"/>
    <mergeCell ref="K2649:L2649"/>
    <mergeCell ref="H4100:H4101"/>
    <mergeCell ref="B2199:C2199"/>
    <mergeCell ref="D1148:F1149"/>
    <mergeCell ref="B3238:G3238"/>
    <mergeCell ref="D3443:G3443"/>
    <mergeCell ref="B2206:G2206"/>
    <mergeCell ref="I673:J673"/>
    <mergeCell ref="I333:J333"/>
    <mergeCell ref="L1891:M1891"/>
    <mergeCell ref="M1799:M1800"/>
    <mergeCell ref="B1510:M1510"/>
    <mergeCell ref="D1055:G1055"/>
    <mergeCell ref="M1930:M1931"/>
    <mergeCell ref="M1202:M1203"/>
    <mergeCell ref="M2228:M2229"/>
    <mergeCell ref="I2615:L2615"/>
    <mergeCell ref="B3226:C3226"/>
    <mergeCell ref="I1271:J1271"/>
    <mergeCell ref="I2907:J2907"/>
    <mergeCell ref="J2733:L2733"/>
    <mergeCell ref="B2658:F2658"/>
    <mergeCell ref="M2857:M2858"/>
    <mergeCell ref="D4060:F4061"/>
    <mergeCell ref="D323:G323"/>
    <mergeCell ref="H2970:H2971"/>
    <mergeCell ref="C464:D464"/>
    <mergeCell ref="F234:M234"/>
    <mergeCell ref="I2332:J2332"/>
    <mergeCell ref="B863:F863"/>
    <mergeCell ref="D1050:G1050"/>
    <mergeCell ref="B528:C528"/>
    <mergeCell ref="B1252:C1253"/>
    <mergeCell ref="G1306:G1307"/>
    <mergeCell ref="M1713:M1714"/>
    <mergeCell ref="B1883:C1883"/>
    <mergeCell ref="I361:J361"/>
    <mergeCell ref="G1604:G1605"/>
    <mergeCell ref="F2629:H2629"/>
    <mergeCell ref="I940:M941"/>
    <mergeCell ref="D2714:G2714"/>
    <mergeCell ref="B1463:G1463"/>
    <mergeCell ref="I3232:J3232"/>
    <mergeCell ref="B3971:D3971"/>
    <mergeCell ref="B2943:F2943"/>
    <mergeCell ref="B1884:C1884"/>
    <mergeCell ref="B1158:G1158"/>
    <mergeCell ref="G2240:H2241"/>
    <mergeCell ref="I3661:J3661"/>
    <mergeCell ref="G3176:H3177"/>
    <mergeCell ref="I842:J842"/>
    <mergeCell ref="B1159:C1159"/>
    <mergeCell ref="D988:M988"/>
    <mergeCell ref="I3150:M3150"/>
    <mergeCell ref="B1166:G1166"/>
    <mergeCell ref="D3458:E3458"/>
    <mergeCell ref="B1880:C1880"/>
    <mergeCell ref="B836:C837"/>
    <mergeCell ref="B2213:D2213"/>
    <mergeCell ref="F3981:H3981"/>
    <mergeCell ref="I229:J229"/>
    <mergeCell ref="D639:G639"/>
    <mergeCell ref="H239:H240"/>
    <mergeCell ref="M1695:M1696"/>
    <mergeCell ref="M1555:M1556"/>
    <mergeCell ref="M162:M163"/>
    <mergeCell ref="M1188:M1189"/>
    <mergeCell ref="M460:M461"/>
    <mergeCell ref="B7:G7"/>
    <mergeCell ref="B1482:C1482"/>
    <mergeCell ref="I2831:J2831"/>
    <mergeCell ref="C3792:D3792"/>
    <mergeCell ref="B1979:M1979"/>
    <mergeCell ref="M3219:M3220"/>
    <mergeCell ref="B1154:C1154"/>
    <mergeCell ref="H2699:H2700"/>
    <mergeCell ref="B1487:F1487"/>
    <mergeCell ref="I3558:J3558"/>
    <mergeCell ref="F2522:M2522"/>
    <mergeCell ref="D3020:F3021"/>
    <mergeCell ref="H1930:H1931"/>
    <mergeCell ref="I3139:K3139"/>
    <mergeCell ref="I3131:J3131"/>
    <mergeCell ref="G890:G891"/>
    <mergeCell ref="I111:L111"/>
    <mergeCell ref="M673:M674"/>
    <mergeCell ref="B4063:G4063"/>
    <mergeCell ref="B424:C424"/>
    <mergeCell ref="F2525:H2525"/>
    <mergeCell ref="I3447:L3447"/>
    <mergeCell ref="I3133:J3133"/>
    <mergeCell ref="B4058:C4058"/>
    <mergeCell ref="I2103:J2103"/>
    <mergeCell ref="I2401:J2401"/>
    <mergeCell ref="B1251:M1251"/>
    <mergeCell ref="B3753:C3753"/>
    <mergeCell ref="I1500:J1500"/>
    <mergeCell ref="I2857:J2857"/>
    <mergeCell ref="I4060:M4061"/>
    <mergeCell ref="H1193:H1194"/>
    <mergeCell ref="B2699:F2699"/>
    <mergeCell ref="G2136:H2137"/>
    <mergeCell ref="I2403:J2403"/>
    <mergeCell ref="M4114:M4115"/>
    <mergeCell ref="K890:L890"/>
    <mergeCell ref="I855:J855"/>
    <mergeCell ref="G3047:G3048"/>
    <mergeCell ref="B3755:C3755"/>
    <mergeCell ref="B4060:C4061"/>
    <mergeCell ref="K4105:L4105"/>
    <mergeCell ref="M515:M516"/>
    <mergeCell ref="C1291:D1291"/>
    <mergeCell ref="I3763:K3763"/>
    <mergeCell ref="I1678:K1678"/>
    <mergeCell ref="I1372:J1372"/>
    <mergeCell ref="E1994:F1994"/>
    <mergeCell ref="D2630:F2630"/>
    <mergeCell ref="B3662:G3662"/>
    <mergeCell ref="B2595:F2595"/>
    <mergeCell ref="B2753:F2753"/>
    <mergeCell ref="G2319:G2320"/>
    <mergeCell ref="D56:F57"/>
    <mergeCell ref="I1671:L1671"/>
    <mergeCell ref="I2399:L2399"/>
    <mergeCell ref="D2816:G2816"/>
    <mergeCell ref="G1243:G1244"/>
    <mergeCell ref="D3236:G3236"/>
    <mergeCell ref="D3964:G3964"/>
    <mergeCell ref="B445:D445"/>
    <mergeCell ref="B3023:G3023"/>
    <mergeCell ref="D2511:G2511"/>
    <mergeCell ref="J861:L861"/>
    <mergeCell ref="I3670:M3670"/>
    <mergeCell ref="B3660:D3660"/>
    <mergeCell ref="B1986:C1986"/>
    <mergeCell ref="G4001:G4002"/>
    <mergeCell ref="D3900:M3900"/>
    <mergeCell ref="B3652:C3652"/>
    <mergeCell ref="I31:J31"/>
    <mergeCell ref="I1361:J1361"/>
    <mergeCell ref="B4071:C4071"/>
    <mergeCell ref="J3461:L3461"/>
    <mergeCell ref="D4058:M4058"/>
    <mergeCell ref="B2713:C2713"/>
    <mergeCell ref="I1064:K1064"/>
    <mergeCell ref="I1817:J1817"/>
    <mergeCell ref="I30:M30"/>
    <mergeCell ref="D862:F862"/>
    <mergeCell ref="D1466:G1466"/>
    <mergeCell ref="I943:L943"/>
    <mergeCell ref="I3973:J3973"/>
    <mergeCell ref="D2193:G2193"/>
    <mergeCell ref="K1279:L1279"/>
    <mergeCell ref="B3684:F3684"/>
    <mergeCell ref="K2332:L2332"/>
    <mergeCell ref="K2215:L2215"/>
    <mergeCell ref="B3020:C3021"/>
    <mergeCell ref="D1468:G1468"/>
    <mergeCell ref="K3065:L3065"/>
    <mergeCell ref="B951:C951"/>
    <mergeCell ref="I1514:J1514"/>
    <mergeCell ref="I1059:K1059"/>
    <mergeCell ref="C1346:D1346"/>
    <mergeCell ref="D2195:G2195"/>
    <mergeCell ref="G1148:H1149"/>
    <mergeCell ref="D1170:E1170"/>
    <mergeCell ref="B2237:M2237"/>
    <mergeCell ref="H4114:H4115"/>
    <mergeCell ref="D3384:F3385"/>
    <mergeCell ref="L643:M643"/>
    <mergeCell ref="C3010:D3010"/>
    <mergeCell ref="D2656:F2657"/>
    <mergeCell ref="D1590:F1590"/>
    <mergeCell ref="E954:F954"/>
    <mergeCell ref="M1500:M1501"/>
    <mergeCell ref="G239:G240"/>
    <mergeCell ref="M3585:M3586"/>
    <mergeCell ref="F2938:M2938"/>
    <mergeCell ref="B827:F827"/>
    <mergeCell ref="B1713:F1713"/>
    <mergeCell ref="C2705:D2705"/>
    <mergeCell ref="G420:H421"/>
    <mergeCell ref="B946:C946"/>
    <mergeCell ref="G2699:G2700"/>
    <mergeCell ref="B4163:M4163"/>
    <mergeCell ref="K876:L876"/>
    <mergeCell ref="B2306:C2306"/>
    <mergeCell ref="B2610:C2610"/>
    <mergeCell ref="G1930:G1931"/>
    <mergeCell ref="I2927:L2927"/>
    <mergeCell ref="G2228:G2229"/>
    <mergeCell ref="I3488:M3489"/>
    <mergeCell ref="J1381:L1381"/>
    <mergeCell ref="B3337:C3337"/>
    <mergeCell ref="B668:F668"/>
    <mergeCell ref="I2204:J2204"/>
    <mergeCell ref="I2630:M2630"/>
    <mergeCell ref="M465:M466"/>
    <mergeCell ref="I3696:M3697"/>
    <mergeCell ref="I212:M213"/>
    <mergeCell ref="B2612:C2612"/>
    <mergeCell ref="I44:J44"/>
    <mergeCell ref="D3018:M3018"/>
    <mergeCell ref="I2925:J2925"/>
    <mergeCell ref="C1977:D1977"/>
    <mergeCell ref="D426:G426"/>
    <mergeCell ref="B215:G215"/>
    <mergeCell ref="C1249:D1249"/>
    <mergeCell ref="I2504:J2504"/>
    <mergeCell ref="I3652:J3652"/>
    <mergeCell ref="B3243:D3243"/>
    <mergeCell ref="D4068:G4068"/>
    <mergeCell ref="I2933:J2933"/>
    <mergeCell ref="D1153:G1153"/>
    <mergeCell ref="K1659:L1659"/>
    <mergeCell ref="K1930:L1930"/>
    <mergeCell ref="C1970:D1970"/>
    <mergeCell ref="K1202:L1202"/>
    <mergeCell ref="K2228:L2228"/>
    <mergeCell ref="G474:G475"/>
    <mergeCell ref="B1574:G1574"/>
    <mergeCell ref="M1826:M1827"/>
    <mergeCell ref="D2500:F2501"/>
    <mergeCell ref="B542:G542"/>
    <mergeCell ref="M2124:M2125"/>
    <mergeCell ref="B4155:F4155"/>
    <mergeCell ref="G108:H109"/>
    <mergeCell ref="F2005:H2005"/>
    <mergeCell ref="B2032:C2033"/>
    <mergeCell ref="M1396:M1397"/>
    <mergeCell ref="B1264:C1264"/>
    <mergeCell ref="I1583:J1583"/>
    <mergeCell ref="B2236:C2236"/>
    <mergeCell ref="D4065:G4065"/>
    <mergeCell ref="R3:T3"/>
    <mergeCell ref="G1659:G1660"/>
    <mergeCell ref="B1148:C1149"/>
    <mergeCell ref="B994:F994"/>
    <mergeCell ref="I2943:J2943"/>
    <mergeCell ref="I1156:J1156"/>
    <mergeCell ref="D2396:F2397"/>
    <mergeCell ref="I3372:J3372"/>
    <mergeCell ref="B540:D540"/>
    <mergeCell ref="B538:C538"/>
    <mergeCell ref="I1891:K1891"/>
    <mergeCell ref="I2644:J2644"/>
    <mergeCell ref="B532:C532"/>
    <mergeCell ref="I3976:K3976"/>
    <mergeCell ref="I1883:J1883"/>
    <mergeCell ref="J341:L341"/>
    <mergeCell ref="G2857:G2858"/>
    <mergeCell ref="I1885:J1885"/>
    <mergeCell ref="I853:J853"/>
    <mergeCell ref="I1157:J1157"/>
    <mergeCell ref="K3892:L3892"/>
    <mergeCell ref="I3671:J3671"/>
    <mergeCell ref="I3971:K3971"/>
    <mergeCell ref="I1886:K1886"/>
    <mergeCell ref="H2034:H2035"/>
    <mergeCell ref="E1474:F1474"/>
    <mergeCell ref="H3463:H3464"/>
    <mergeCell ref="G153:G154"/>
    <mergeCell ref="C930:D930"/>
    <mergeCell ref="D3239:G3239"/>
    <mergeCell ref="K1555:L1555"/>
    <mergeCell ref="I3550:K3550"/>
    <mergeCell ref="D210:M210"/>
    <mergeCell ref="G3332:H3333"/>
    <mergeCell ref="I2520:K2520"/>
    <mergeCell ref="D2507:G2507"/>
    <mergeCell ref="B992:C993"/>
    <mergeCell ref="F2418:M2418"/>
    <mergeCell ref="B224:C224"/>
    <mergeCell ref="B3866:C3866"/>
    <mergeCell ref="D3234:G3234"/>
    <mergeCell ref="B2834:C2834"/>
    <mergeCell ref="H1035:H1036"/>
    <mergeCell ref="C2802:D2802"/>
    <mergeCell ref="I124:J124"/>
    <mergeCell ref="B1196:C1196"/>
    <mergeCell ref="B3132:C3132"/>
    <mergeCell ref="B3648:C3648"/>
    <mergeCell ref="I116:J116"/>
    <mergeCell ref="I2699:J2699"/>
    <mergeCell ref="B436:D436"/>
    <mergeCell ref="I126:J126"/>
    <mergeCell ref="I424:J424"/>
    <mergeCell ref="C256:D256"/>
    <mergeCell ref="I1783:L1783"/>
    <mergeCell ref="B1718:M1718"/>
    <mergeCell ref="G967:G968"/>
    <mergeCell ref="D1263:G1263"/>
    <mergeCell ref="C1920:D1920"/>
    <mergeCell ref="I2719:L2719"/>
    <mergeCell ref="L3342:M3342"/>
    <mergeCell ref="K4114:L4114"/>
    <mergeCell ref="G1876:H1877"/>
    <mergeCell ref="G3386:G3387"/>
    <mergeCell ref="B2445:M2445"/>
    <mergeCell ref="B3434:C3434"/>
    <mergeCell ref="K1243:L1243"/>
    <mergeCell ref="B2106:C2106"/>
    <mergeCell ref="M3983:M3984"/>
    <mergeCell ref="B2404:C2404"/>
    <mergeCell ref="I3753:J3753"/>
    <mergeCell ref="I2396:M2397"/>
    <mergeCell ref="D2810:M2810"/>
    <mergeCell ref="B527:G527"/>
    <mergeCell ref="B1035:F1035"/>
    <mergeCell ref="H2423:H2424"/>
    <mergeCell ref="I3755:J3755"/>
    <mergeCell ref="D1465:G1465"/>
    <mergeCell ref="B2007:F2007"/>
    <mergeCell ref="B2091:C2091"/>
    <mergeCell ref="I2725:J2725"/>
    <mergeCell ref="B2436:F2436"/>
    <mergeCell ref="F3773:H3773"/>
    <mergeCell ref="D2192:G2192"/>
    <mergeCell ref="I2298:J2298"/>
    <mergeCell ref="D1467:G1467"/>
    <mergeCell ref="B3450:C3450"/>
    <mergeCell ref="I3025:J3025"/>
    <mergeCell ref="B3669:D3669"/>
    <mergeCell ref="B2092:C2092"/>
    <mergeCell ref="B2608:C2608"/>
    <mergeCell ref="M252:M253"/>
    <mergeCell ref="I2283:J2283"/>
    <mergeCell ref="D1196:M1196"/>
    <mergeCell ref="C1457:D1457"/>
    <mergeCell ref="B2303:C2303"/>
    <mergeCell ref="B1270:G1270"/>
    <mergeCell ref="B635:C635"/>
    <mergeCell ref="H1396:H1397"/>
    <mergeCell ref="B3435:M3435"/>
    <mergeCell ref="B1362:C1362"/>
    <mergeCell ref="G551:G552"/>
    <mergeCell ref="L1995:M1995"/>
    <mergeCell ref="G682:G683"/>
    <mergeCell ref="D223:G223"/>
    <mergeCell ref="I1679:L1679"/>
    <mergeCell ref="G980:G981"/>
    <mergeCell ref="B2025:F2025"/>
    <mergeCell ref="K3074:L3074"/>
    <mergeCell ref="B1364:C1364"/>
    <mergeCell ref="I827:J827"/>
    <mergeCell ref="B1268:D1268"/>
    <mergeCell ref="B1512:C1513"/>
    <mergeCell ref="I2924:J2924"/>
    <mergeCell ref="I3341:J3341"/>
    <mergeCell ref="I2309:J2309"/>
    <mergeCell ref="B1722:F1722"/>
    <mergeCell ref="C1242:D1242"/>
    <mergeCell ref="B1716:C1716"/>
    <mergeCell ref="B2020:F2020"/>
    <mergeCell ref="D2091:G2091"/>
    <mergeCell ref="F2733:H2733"/>
    <mergeCell ref="I3036:J3036"/>
    <mergeCell ref="D2210:E2210"/>
    <mergeCell ref="I2311:J2311"/>
    <mergeCell ref="L227:M227"/>
    <mergeCell ref="B1567:G1567"/>
    <mergeCell ref="I3038:J3038"/>
    <mergeCell ref="I2310:J2310"/>
    <mergeCell ref="M474:M475"/>
    <mergeCell ref="B2629:D2629"/>
    <mergeCell ref="I219:J219"/>
    <mergeCell ref="B536:C536"/>
    <mergeCell ref="B784:C785"/>
    <mergeCell ref="F1274:M1274"/>
    <mergeCell ref="B834:C834"/>
    <mergeCell ref="B49:F49"/>
    <mergeCell ref="H980:H981"/>
    <mergeCell ref="B266:F266"/>
    <mergeCell ref="D4086:F4086"/>
    <mergeCell ref="B564:F564"/>
    <mergeCell ref="I2610:J2610"/>
    <mergeCell ref="L222:M222"/>
    <mergeCell ref="D1668:F1669"/>
    <mergeCell ref="I3248:K3248"/>
    <mergeCell ref="M1659:M1660"/>
    <mergeCell ref="B3233:C3233"/>
    <mergeCell ref="B111:G111"/>
    <mergeCell ref="G1971:G1972"/>
    <mergeCell ref="E2202:F2202"/>
    <mergeCell ref="M3323:M3324"/>
    <mergeCell ref="B852:D852"/>
    <mergeCell ref="B3174:M3174"/>
    <mergeCell ref="H1763:H1764"/>
    <mergeCell ref="I3243:K3243"/>
    <mergeCell ref="B1579:D1579"/>
    <mergeCell ref="I1609:J1609"/>
    <mergeCell ref="D3960:G3960"/>
    <mergeCell ref="I1269:J1269"/>
    <mergeCell ref="B676:C676"/>
    <mergeCell ref="G784:H785"/>
    <mergeCell ref="M3164:M3165"/>
    <mergeCell ref="I3551:L3551"/>
    <mergeCell ref="B3897:F3897"/>
    <mergeCell ref="B3864:C3864"/>
    <mergeCell ref="I203:J203"/>
    <mergeCell ref="H3879:H3880"/>
    <mergeCell ref="B4162:C4162"/>
    <mergeCell ref="K1971:L1971"/>
    <mergeCell ref="B3130:C3130"/>
    <mergeCell ref="I239:J239"/>
    <mergeCell ref="D1048:G1048"/>
    <mergeCell ref="I2207:J2207"/>
    <mergeCell ref="I1175:J1175"/>
    <mergeCell ref="J3669:L3669"/>
    <mergeCell ref="I2025:J2025"/>
    <mergeCell ref="I2839:J2839"/>
    <mergeCell ref="C43:D43"/>
    <mergeCell ref="L2822:M2822"/>
    <mergeCell ref="I2970:J2970"/>
    <mergeCell ref="D3135:G3135"/>
    <mergeCell ref="I3268:J3268"/>
    <mergeCell ref="D2923:G2923"/>
    <mergeCell ref="M2649:M2650"/>
    <mergeCell ref="B619:F619"/>
    <mergeCell ref="K2423:L2423"/>
    <mergeCell ref="D3046:F3046"/>
    <mergeCell ref="D3650:G3650"/>
    <mergeCell ref="K4087:L4087"/>
    <mergeCell ref="B2399:G2399"/>
    <mergeCell ref="B1671:G1671"/>
    <mergeCell ref="B3879:F3879"/>
    <mergeCell ref="L1787:M1787"/>
    <mergeCell ref="C4154:D4154"/>
    <mergeCell ref="B3766:G3766"/>
    <mergeCell ref="E434:F434"/>
    <mergeCell ref="E2098:F2098"/>
    <mergeCell ref="L2094:M2094"/>
    <mergeCell ref="F4082:M4082"/>
    <mergeCell ref="G4112:H4113"/>
    <mergeCell ref="B3758:G3758"/>
    <mergeCell ref="G628:H629"/>
    <mergeCell ref="B2134:M2134"/>
    <mergeCell ref="I4086:M4086"/>
    <mergeCell ref="I1668:M1669"/>
    <mergeCell ref="B539:D539"/>
    <mergeCell ref="D106:M106"/>
    <mergeCell ref="B2102:G2102"/>
    <mergeCell ref="I2503:L2503"/>
    <mergeCell ref="B1772:C1773"/>
    <mergeCell ref="D2920:G2920"/>
    <mergeCell ref="B3149:D3149"/>
    <mergeCell ref="D1575:G1575"/>
    <mergeCell ref="I1780:J1780"/>
    <mergeCell ref="H1175:H1176"/>
    <mergeCell ref="G1383:G1384"/>
    <mergeCell ref="H1202:H1203"/>
    <mergeCell ref="I3135:L3135"/>
    <mergeCell ref="B1363:C1363"/>
    <mergeCell ref="J1589:L1589"/>
    <mergeCell ref="B3448:C3448"/>
    <mergeCell ref="B3746:C3746"/>
    <mergeCell ref="B759:F759"/>
    <mergeCell ref="K2441:L2441"/>
    <mergeCell ref="K356:L356"/>
    <mergeCell ref="C667:D667"/>
    <mergeCell ref="B2090:C2090"/>
    <mergeCell ref="D2136:F2137"/>
    <mergeCell ref="I3348:J3348"/>
    <mergeCell ref="B3178:F3178"/>
    <mergeCell ref="I135:J135"/>
    <mergeCell ref="B638:G638"/>
    <mergeCell ref="H2857:H2858"/>
    <mergeCell ref="I1921:J1921"/>
    <mergeCell ref="I4075:K4075"/>
    <mergeCell ref="I14:K14"/>
    <mergeCell ref="D966:F966"/>
    <mergeCell ref="I3350:J3350"/>
    <mergeCell ref="D1570:G1570"/>
    <mergeCell ref="B3451:D3451"/>
    <mergeCell ref="I3648:J3648"/>
    <mergeCell ref="I1047:L1047"/>
    <mergeCell ref="M1609:M1610"/>
    <mergeCell ref="I15:L15"/>
    <mergeCell ref="I4077:J4077"/>
    <mergeCell ref="B328:C328"/>
    <mergeCell ref="K1383:L1383"/>
    <mergeCell ref="K1410:L1410"/>
    <mergeCell ref="B626:C626"/>
    <mergeCell ref="K655:L655"/>
    <mergeCell ref="B119:C119"/>
    <mergeCell ref="D1572:G1572"/>
    <mergeCell ref="B1992:C1992"/>
    <mergeCell ref="J133:L133"/>
    <mergeCell ref="D844:G844"/>
    <mergeCell ref="E3762:F3762"/>
    <mergeCell ref="B2187:M2187"/>
    <mergeCell ref="K3843:L3843"/>
    <mergeCell ref="C1450:D1450"/>
    <mergeCell ref="B2719:C2719"/>
    <mergeCell ref="I4070:K4070"/>
    <mergeCell ref="G1252:H1253"/>
    <mergeCell ref="M1175:M1176"/>
    <mergeCell ref="I1677:J1677"/>
    <mergeCell ref="B2240:C2241"/>
    <mergeCell ref="B2726:G2726"/>
    <mergeCell ref="C3272:D3272"/>
    <mergeCell ref="F29:H29"/>
    <mergeCell ref="B781:M781"/>
    <mergeCell ref="F3042:M3042"/>
    <mergeCell ref="D2394:M2394"/>
    <mergeCell ref="B1995:D1995"/>
    <mergeCell ref="B1987:C1987"/>
    <mergeCell ref="K682:L682"/>
    <mergeCell ref="K980:L980"/>
    <mergeCell ref="M2075:M2076"/>
    <mergeCell ref="I3490:J3490"/>
    <mergeCell ref="H162:H163"/>
    <mergeCell ref="H1188:H1189"/>
    <mergeCell ref="B343:F343"/>
    <mergeCell ref="H460:H461"/>
    <mergeCell ref="B474:F474"/>
    <mergeCell ref="I3342:K3342"/>
    <mergeCell ref="H3219:H3220"/>
    <mergeCell ref="B772:F772"/>
    <mergeCell ref="I2308:J2308"/>
    <mergeCell ref="D1876:F1877"/>
    <mergeCell ref="D3696:F3697"/>
    <mergeCell ref="B3531:F3531"/>
    <mergeCell ref="B573:M573"/>
    <mergeCell ref="D3540:F3541"/>
    <mergeCell ref="B2620:D2620"/>
    <mergeCell ref="C2081:D2081"/>
    <mergeCell ref="D530:G530"/>
    <mergeCell ref="G2179:G2180"/>
    <mergeCell ref="I2608:J2608"/>
    <mergeCell ref="B944:C944"/>
    <mergeCell ref="H673:H674"/>
    <mergeCell ref="D3447:G3447"/>
    <mergeCell ref="B639:C639"/>
    <mergeCell ref="D532:G532"/>
    <mergeCell ref="I635:J635"/>
    <mergeCell ref="B1771:M1771"/>
    <mergeCell ref="I2136:M2137"/>
    <mergeCell ref="K3427:L3427"/>
    <mergeCell ref="G3540:H3541"/>
    <mergeCell ref="D420:F421"/>
    <mergeCell ref="I966:M966"/>
    <mergeCell ref="I637:J637"/>
    <mergeCell ref="F2626:M2626"/>
    <mergeCell ref="I238:M238"/>
    <mergeCell ref="B2136:C2137"/>
    <mergeCell ref="H4087:H4088"/>
    <mergeCell ref="D3442:G3442"/>
    <mergeCell ref="G723:G724"/>
    <mergeCell ref="B1404:C1404"/>
    <mergeCell ref="J3149:L3149"/>
    <mergeCell ref="E226:F226"/>
    <mergeCell ref="I1260:J1260"/>
    <mergeCell ref="I2450:J2450"/>
    <mergeCell ref="H515:H516"/>
    <mergeCell ref="C2282:D2282"/>
    <mergeCell ref="I2748:J2748"/>
    <mergeCell ref="G2084:H2085"/>
    <mergeCell ref="D2106:E2106"/>
    <mergeCell ref="D2712:G2712"/>
    <mergeCell ref="B861:D861"/>
    <mergeCell ref="D2526:F2526"/>
    <mergeCell ref="M2436:M2437"/>
    <mergeCell ref="B2491:F2491"/>
    <mergeCell ref="B2649:F2649"/>
    <mergeCell ref="C3641:D3641"/>
    <mergeCell ref="G2839:G2840"/>
    <mergeCell ref="D4071:G4071"/>
    <mergeCell ref="D1986:G1986"/>
    <mergeCell ref="B3546:C3546"/>
    <mergeCell ref="B2514:C2514"/>
    <mergeCell ref="I56:M57"/>
    <mergeCell ref="M4087:M4088"/>
    <mergeCell ref="D3343:G3343"/>
    <mergeCell ref="M3490:M3491"/>
    <mergeCell ref="B2215:F2215"/>
    <mergeCell ref="I1876:M1877"/>
    <mergeCell ref="B731:M731"/>
    <mergeCell ref="D2422:F2422"/>
    <mergeCell ref="B3548:C3548"/>
    <mergeCell ref="D2400:G2400"/>
    <mergeCell ref="D3954:M3954"/>
    <mergeCell ref="B4004:C4004"/>
    <mergeCell ref="K2839:L2839"/>
    <mergeCell ref="M31:M32"/>
    <mergeCell ref="B2816:C2816"/>
    <mergeCell ref="C2906:D2906"/>
    <mergeCell ref="M2762:M2763"/>
    <mergeCell ref="I220:J220"/>
    <mergeCell ref="D945:G945"/>
    <mergeCell ref="I1579:K1579"/>
    <mergeCell ref="M3060:M3061"/>
    <mergeCell ref="B3643:M3643"/>
    <mergeCell ref="D1672:G1672"/>
    <mergeCell ref="H3585:H3586"/>
    <mergeCell ref="H1500:H1501"/>
    <mergeCell ref="B2968:C2969"/>
    <mergeCell ref="G135:G136"/>
    <mergeCell ref="I1887:L1887"/>
    <mergeCell ref="G1188:G1189"/>
    <mergeCell ref="D219:G219"/>
    <mergeCell ref="B2200:C2200"/>
    <mergeCell ref="B3169:F3169"/>
    <mergeCell ref="B365:M365"/>
    <mergeCell ref="B1354:C1354"/>
    <mergeCell ref="B2202:C2202"/>
    <mergeCell ref="B1476:D1476"/>
    <mergeCell ref="B1474:C1474"/>
    <mergeCell ref="I551:J551"/>
    <mergeCell ref="B1468:C1468"/>
    <mergeCell ref="B2410:C2410"/>
    <mergeCell ref="I1464:J1464"/>
    <mergeCell ref="I2102:J2102"/>
    <mergeCell ref="M3843:M3844"/>
    <mergeCell ref="B4076:D4076"/>
    <mergeCell ref="B2295:G2295"/>
    <mergeCell ref="B2195:C2195"/>
    <mergeCell ref="G1408:H1409"/>
    <mergeCell ref="B3867:D3867"/>
    <mergeCell ref="I2402:J2402"/>
    <mergeCell ref="K3219:L3219"/>
    <mergeCell ref="L1371:M1371"/>
    <mergeCell ref="G524:H525"/>
    <mergeCell ref="B2837:D2837"/>
    <mergeCell ref="B3773:D3773"/>
    <mergeCell ref="B2712:C2712"/>
    <mergeCell ref="L430:M430"/>
    <mergeCell ref="I3463:J3463"/>
    <mergeCell ref="B53:M53"/>
    <mergeCell ref="B12:C12"/>
    <mergeCell ref="H1826:H1827"/>
    <mergeCell ref="I2387:J2387"/>
    <mergeCell ref="I2422:M2422"/>
    <mergeCell ref="C3891:D3891"/>
    <mergeCell ref="I4:M5"/>
    <mergeCell ref="D418:M418"/>
    <mergeCell ref="B1374:G1374"/>
    <mergeCell ref="B108:C109"/>
    <mergeCell ref="B739:C739"/>
    <mergeCell ref="K2337:L2337"/>
    <mergeCell ref="K252:L252"/>
    <mergeCell ref="B3539:M3539"/>
    <mergeCell ref="I3456:K3456"/>
    <mergeCell ref="G515:G516"/>
    <mergeCell ref="G58:G59"/>
    <mergeCell ref="B2129:F2129"/>
    <mergeCell ref="I2090:J2090"/>
    <mergeCell ref="H1971:H1972"/>
    <mergeCell ref="B4068:C4068"/>
    <mergeCell ref="I1060:J1060"/>
    <mergeCell ref="B314:C314"/>
    <mergeCell ref="B3343:C3343"/>
    <mergeCell ref="I1512:M1513"/>
    <mergeCell ref="D3172:M3172"/>
    <mergeCell ref="I633:J633"/>
    <mergeCell ref="G3580:G3581"/>
    <mergeCell ref="I1686:J1686"/>
    <mergeCell ref="I931:J931"/>
    <mergeCell ref="I1360:J1360"/>
    <mergeCell ref="L3035:M3035"/>
    <mergeCell ref="I2413:J2413"/>
    <mergeCell ref="C1192:D1192"/>
    <mergeCell ref="B2654:M2654"/>
    <mergeCell ref="G2812:H2813"/>
    <mergeCell ref="K2179:L2179"/>
    <mergeCell ref="I2415:J2415"/>
    <mergeCell ref="L331:M331"/>
    <mergeCell ref="I1687:J1687"/>
    <mergeCell ref="D2290:M2290"/>
    <mergeCell ref="B2733:D2733"/>
    <mergeCell ref="I784:M785"/>
    <mergeCell ref="H3359:H3360"/>
    <mergeCell ref="C1187:D1187"/>
    <mergeCell ref="F1378:M1378"/>
    <mergeCell ref="I3476:J3476"/>
    <mergeCell ref="D3131:G3131"/>
    <mergeCell ref="M2242:M2243"/>
    <mergeCell ref="C2851:D2851"/>
    <mergeCell ref="B156:C156"/>
    <mergeCell ref="D3254:F3254"/>
    <mergeCell ref="B370:F370"/>
    <mergeCell ref="D3858:G3858"/>
    <mergeCell ref="B2822:G2822"/>
    <mergeCell ref="D1772:F1773"/>
    <mergeCell ref="I3352:K3352"/>
    <mergeCell ref="G1356:H1357"/>
    <mergeCell ref="B2914:C2914"/>
    <mergeCell ref="B3967:C3967"/>
    <mergeCell ref="I3231:L3231"/>
    <mergeCell ref="I2199:L2199"/>
    <mergeCell ref="B3028:C3028"/>
    <mergeCell ref="K3567:L3567"/>
    <mergeCell ref="E2306:F2306"/>
    <mergeCell ref="D1458:M1458"/>
    <mergeCell ref="J3045:L3045"/>
    <mergeCell ref="H2956:H2957"/>
    <mergeCell ref="B956:D956"/>
    <mergeCell ref="D2132:M2132"/>
    <mergeCell ref="B3239:C3239"/>
    <mergeCell ref="B3278:M3278"/>
    <mergeCell ref="I646:J646"/>
    <mergeCell ref="I944:J944"/>
    <mergeCell ref="C3634:D3634"/>
    <mergeCell ref="L2198:M2198"/>
    <mergeCell ref="I2812:M2813"/>
    <mergeCell ref="G3436:H3437"/>
    <mergeCell ref="B3246:G3246"/>
    <mergeCell ref="C776:D776"/>
    <mergeCell ref="I1373:J1373"/>
    <mergeCell ref="D1783:G1783"/>
    <mergeCell ref="L2931:M2931"/>
    <mergeCell ref="M2839:M2840"/>
    <mergeCell ref="D425:G425"/>
    <mergeCell ref="H3983:H3984"/>
    <mergeCell ref="B2631:F2631"/>
    <mergeCell ref="D636:G636"/>
    <mergeCell ref="K2866:L2866"/>
    <mergeCell ref="J3773:L3773"/>
    <mergeCell ref="K3164:L3164"/>
    <mergeCell ref="D427:G427"/>
    <mergeCell ref="I222:K222"/>
    <mergeCell ref="D2300:G2300"/>
    <mergeCell ref="F338:M338"/>
    <mergeCell ref="B841:C841"/>
    <mergeCell ref="C1504:D1504"/>
    <mergeCell ref="I2803:J2803"/>
    <mergeCell ref="B2956:F2956"/>
    <mergeCell ref="D3027:G3027"/>
    <mergeCell ref="B1568:C1568"/>
    <mergeCell ref="M2753:M2754"/>
    <mergeCell ref="F3669:H3669"/>
    <mergeCell ref="I3972:J3972"/>
    <mergeCell ref="I2936:K2936"/>
    <mergeCell ref="I851:K851"/>
    <mergeCell ref="I3545:J3545"/>
    <mergeCell ref="D442:E442"/>
    <mergeCell ref="B2927:C2927"/>
    <mergeCell ref="B842:C842"/>
    <mergeCell ref="B1775:G1775"/>
    <mergeCell ref="I4001:J4001"/>
    <mergeCell ref="M772:M773"/>
    <mergeCell ref="H2337:H2338"/>
    <mergeCell ref="H252:H253"/>
    <mergeCell ref="B985:F985"/>
    <mergeCell ref="G3280:H3281"/>
    <mergeCell ref="I3547:J3547"/>
    <mergeCell ref="G2552:H2553"/>
    <mergeCell ref="I2819:J2819"/>
    <mergeCell ref="D322:G322"/>
    <mergeCell ref="J1277:L1277"/>
    <mergeCell ref="B3862:G3862"/>
    <mergeCell ref="B2238:M2238"/>
    <mergeCell ref="I1297:J1297"/>
    <mergeCell ref="I3546:J3546"/>
    <mergeCell ref="L1158:M1158"/>
    <mergeCell ref="I123:K123"/>
    <mergeCell ref="I423:L423"/>
    <mergeCell ref="D1679:G1679"/>
    <mergeCell ref="I2821:J2821"/>
    <mergeCell ref="B1467:C1467"/>
    <mergeCell ref="K31:L31"/>
    <mergeCell ref="B1047:G1047"/>
    <mergeCell ref="I2516:J2516"/>
    <mergeCell ref="B2522:C2522"/>
    <mergeCell ref="I2822:K2822"/>
    <mergeCell ref="K1817:L1817"/>
    <mergeCell ref="G1089:G1090"/>
    <mergeCell ref="B2527:F2527"/>
    <mergeCell ref="B3282:F3282"/>
    <mergeCell ref="B742:G742"/>
    <mergeCell ref="B2828:D2828"/>
    <mergeCell ref="L123:M123"/>
    <mergeCell ref="F1589:H1589"/>
    <mergeCell ref="B2406:G2406"/>
    <mergeCell ref="B737:C737"/>
    <mergeCell ref="I2816:J2816"/>
    <mergeCell ref="B264:C265"/>
    <mergeCell ref="G3359:G3360"/>
    <mergeCell ref="B1371:D1371"/>
    <mergeCell ref="M1098:M1099"/>
    <mergeCell ref="M343:M344"/>
    <mergeCell ref="G786:G787"/>
    <mergeCell ref="B2096:C2096"/>
    <mergeCell ref="I1788:J1788"/>
    <mergeCell ref="D628:F629"/>
    <mergeCell ref="I2208:K2208"/>
    <mergeCell ref="I2961:J2961"/>
    <mergeCell ref="I2240:M2241"/>
    <mergeCell ref="I1990:K1990"/>
    <mergeCell ref="B2344:C2345"/>
    <mergeCell ref="B1372:D1372"/>
    <mergeCell ref="B1066:C1066"/>
    <mergeCell ref="F133:H133"/>
    <mergeCell ref="I1062:J1062"/>
    <mergeCell ref="D2498:M2498"/>
    <mergeCell ref="G931:G932"/>
    <mergeCell ref="B1555:F1555"/>
    <mergeCell ref="I2715:J2715"/>
    <mergeCell ref="B2099:D2099"/>
    <mergeCell ref="K3359:L3359"/>
    <mergeCell ref="K786:L786"/>
    <mergeCell ref="M2179:M2180"/>
    <mergeCell ref="B29:D29"/>
    <mergeCell ref="H266:H267"/>
    <mergeCell ref="I1685:J1685"/>
    <mergeCell ref="D3800:F3801"/>
    <mergeCell ref="H3323:H3324"/>
    <mergeCell ref="E1370:F1370"/>
    <mergeCell ref="M3580:M3581"/>
    <mergeCell ref="B1971:F1971"/>
    <mergeCell ref="B3635:F3635"/>
    <mergeCell ref="G1564:H1565"/>
    <mergeCell ref="B3793:F3793"/>
    <mergeCell ref="G3983:G3984"/>
    <mergeCell ref="D3129:G3129"/>
    <mergeCell ref="B3963:C3963"/>
    <mergeCell ref="D1042:M1042"/>
    <mergeCell ref="D3856:G3856"/>
    <mergeCell ref="B2708:C2709"/>
    <mergeCell ref="B3754:C3754"/>
    <mergeCell ref="C2544:D2544"/>
    <mergeCell ref="F650:M650"/>
    <mergeCell ref="I1799:J1799"/>
    <mergeCell ref="I12:J12"/>
    <mergeCell ref="B331:D331"/>
    <mergeCell ref="D3551:G3551"/>
    <mergeCell ref="M1451:M1452"/>
    <mergeCell ref="M723:M724"/>
    <mergeCell ref="I3020:M3021"/>
    <mergeCell ref="B3756:C3756"/>
    <mergeCell ref="B1875:M1875"/>
    <mergeCell ref="I1826:J1826"/>
    <mergeCell ref="D3072:F3073"/>
    <mergeCell ref="I2124:J2124"/>
    <mergeCell ref="B2549:M2549"/>
    <mergeCell ref="I643:K643"/>
    <mergeCell ref="I950:K950"/>
    <mergeCell ref="B1304:C1305"/>
    <mergeCell ref="D2506:G2506"/>
    <mergeCell ref="I4068:J4068"/>
    <mergeCell ref="H2649:H2650"/>
    <mergeCell ref="K2943:L2943"/>
    <mergeCell ref="I951:L951"/>
    <mergeCell ref="K2346:L2346"/>
    <mergeCell ref="K3372:L3372"/>
    <mergeCell ref="K2644:L2644"/>
    <mergeCell ref="G1916:G1917"/>
    <mergeCell ref="D2508:G2508"/>
    <mergeCell ref="J1069:L1069"/>
    <mergeCell ref="D2089:G2089"/>
    <mergeCell ref="G2188:H2189"/>
    <mergeCell ref="B3649:C3649"/>
    <mergeCell ref="M2866:M2867"/>
    <mergeCell ref="L2614:M2614"/>
    <mergeCell ref="B3176:C3177"/>
    <mergeCell ref="M2540:M2541"/>
    <mergeCell ref="G1279:G1280"/>
    <mergeCell ref="D1776:G1776"/>
    <mergeCell ref="D1363:G1363"/>
    <mergeCell ref="B628:C629"/>
    <mergeCell ref="D446:F446"/>
    <mergeCell ref="I3340:J3340"/>
    <mergeCell ref="C3745:D3745"/>
    <mergeCell ref="G2943:G2944"/>
    <mergeCell ref="B3380:C3380"/>
    <mergeCell ref="B2292:C2293"/>
    <mergeCell ref="K1487:L1487"/>
    <mergeCell ref="B2923:C2923"/>
    <mergeCell ref="H1695:H1696"/>
    <mergeCell ref="K1916:L1916"/>
    <mergeCell ref="B3346:C3346"/>
    <mergeCell ref="B3650:C3650"/>
    <mergeCell ref="D1052:G1052"/>
    <mergeCell ref="I1555:J1555"/>
    <mergeCell ref="D4082:E4082"/>
    <mergeCell ref="I3800:M3801"/>
    <mergeCell ref="B2503:G2503"/>
    <mergeCell ref="I3974:J3974"/>
    <mergeCell ref="D108:F109"/>
    <mergeCell ref="I1084:J1084"/>
    <mergeCell ref="I58:J58"/>
    <mergeCell ref="K307:L307"/>
    <mergeCell ref="B1509:M1509"/>
    <mergeCell ref="D320:G320"/>
    <mergeCell ref="I3246:J3246"/>
    <mergeCell ref="C2289:D2289"/>
    <mergeCell ref="I3544:J3544"/>
    <mergeCell ref="I544:K544"/>
    <mergeCell ref="H1609:H1610"/>
    <mergeCell ref="M135:M136"/>
    <mergeCell ref="G1297:G1298"/>
    <mergeCell ref="B257:F257"/>
    <mergeCell ref="K2699:L2699"/>
    <mergeCell ref="D468:M468"/>
    <mergeCell ref="B1575:C1575"/>
    <mergeCell ref="G1514:G1515"/>
    <mergeCell ref="J29:L29"/>
    <mergeCell ref="D1049:G1049"/>
    <mergeCell ref="I1148:M1149"/>
    <mergeCell ref="D321:G321"/>
    <mergeCell ref="B1582:G1582"/>
    <mergeCell ref="B3747:M3747"/>
    <mergeCell ref="D3651:G3651"/>
    <mergeCell ref="C3371:D3371"/>
    <mergeCell ref="F3562:M3562"/>
    <mergeCell ref="I541:J541"/>
    <mergeCell ref="B2340:C2340"/>
    <mergeCell ref="D3770:E3770"/>
    <mergeCell ref="B3276:C3276"/>
    <mergeCell ref="K447:L447"/>
    <mergeCell ref="I2932:J2932"/>
    <mergeCell ref="D3380:M3380"/>
    <mergeCell ref="I841:J841"/>
    <mergeCell ref="I1479:J1479"/>
    <mergeCell ref="I1139:J1139"/>
    <mergeCell ref="B1580:D1580"/>
    <mergeCell ref="B1578:C1578"/>
    <mergeCell ref="D3042:E3042"/>
    <mergeCell ref="C514:D514"/>
    <mergeCell ref="B3244:D3244"/>
    <mergeCell ref="M1089:M1090"/>
    <mergeCell ref="C1400:D1400"/>
    <mergeCell ref="B2291:M2291"/>
    <mergeCell ref="I2540:J2540"/>
    <mergeCell ref="M370:M371"/>
    <mergeCell ref="I1166:J1166"/>
    <mergeCell ref="M668:M669"/>
    <mergeCell ref="H1297:H1298"/>
    <mergeCell ref="B881:F881"/>
    <mergeCell ref="I1893:J1893"/>
    <mergeCell ref="I3557:J3557"/>
    <mergeCell ref="I992:M993"/>
    <mergeCell ref="D2924:G2924"/>
    <mergeCell ref="I3567:J3567"/>
    <mergeCell ref="B124:D124"/>
    <mergeCell ref="B535:C535"/>
    <mergeCell ref="B3151:F3151"/>
    <mergeCell ref="B116:C116"/>
    <mergeCell ref="I108:M109"/>
    <mergeCell ref="D522:M522"/>
    <mergeCell ref="E3034:F3034"/>
    <mergeCell ref="I3560:K3560"/>
    <mergeCell ref="I8:J8"/>
    <mergeCell ref="C2331:D2331"/>
    <mergeCell ref="I437:J437"/>
    <mergeCell ref="I852:J852"/>
    <mergeCell ref="I3439:L3439"/>
    <mergeCell ref="B3752:C3752"/>
    <mergeCell ref="H2075:H2076"/>
    <mergeCell ref="G2283:G2284"/>
    <mergeCell ref="I10:J10"/>
    <mergeCell ref="D962:E962"/>
    <mergeCell ref="K1098:L1098"/>
    <mergeCell ref="D2340:M2340"/>
    <mergeCell ref="B3447:C3447"/>
    <mergeCell ref="M3996:M3997"/>
    <mergeCell ref="I99:J99"/>
    <mergeCell ref="I737:J737"/>
    <mergeCell ref="G3684:G3685"/>
    <mergeCell ref="B1381:D1381"/>
    <mergeCell ref="I1071:J1071"/>
    <mergeCell ref="M49:M50"/>
    <mergeCell ref="I1371:K1371"/>
    <mergeCell ref="L3139:M3139"/>
    <mergeCell ref="H2436:H2437"/>
    <mergeCell ref="I3585:J3585"/>
    <mergeCell ref="I2823:L2823"/>
    <mergeCell ref="I2104:K2104"/>
    <mergeCell ref="C2960:D2960"/>
    <mergeCell ref="G2916:H2917"/>
    <mergeCell ref="D3967:G3967"/>
    <mergeCell ref="K2283:L2283"/>
    <mergeCell ref="B3775:F3775"/>
    <mergeCell ref="B2290:C2290"/>
    <mergeCell ref="K2319:L2319"/>
    <mergeCell ref="K4010:L4010"/>
    <mergeCell ref="D1571:G1571"/>
    <mergeCell ref="H3490:H3491"/>
    <mergeCell ref="G1609:G1610"/>
    <mergeCell ref="C2386:D2386"/>
    <mergeCell ref="D3235:G3235"/>
    <mergeCell ref="C2955:D2955"/>
    <mergeCell ref="L2411:M2411"/>
    <mergeCell ref="F3877:H3877"/>
    <mergeCell ref="K4001:L4001"/>
    <mergeCell ref="B2926:G2926"/>
    <mergeCell ref="G4008:H4009"/>
    <mergeCell ref="F3978:M3978"/>
    <mergeCell ref="I1053:J1053"/>
    <mergeCell ref="I21:J21"/>
    <mergeCell ref="I3663:J3663"/>
    <mergeCell ref="G1460:H1461"/>
    <mergeCell ref="M863:M864"/>
    <mergeCell ref="B2616:C2616"/>
    <mergeCell ref="M3282:M3283"/>
    <mergeCell ref="I23:J23"/>
    <mergeCell ref="K673:L673"/>
    <mergeCell ref="H2124:H2125"/>
    <mergeCell ref="H2762:H2763"/>
    <mergeCell ref="K1609:L1609"/>
    <mergeCell ref="H3060:H3061"/>
    <mergeCell ref="I750:J750"/>
    <mergeCell ref="B1044:C1045"/>
    <mergeCell ref="B1708:F1708"/>
    <mergeCell ref="D2812:F2813"/>
    <mergeCell ref="K3273:L3273"/>
    <mergeCell ref="D3748:F3749"/>
    <mergeCell ref="I786:J786"/>
    <mergeCell ref="I331:K331"/>
    <mergeCell ref="D264:F265"/>
    <mergeCell ref="I1722:J1722"/>
    <mergeCell ref="D1887:G1887"/>
    <mergeCell ref="H3481:H3482"/>
    <mergeCell ref="I3965:J3965"/>
    <mergeCell ref="B216:C216"/>
    <mergeCell ref="F2317:H2317"/>
    <mergeCell ref="B3036:D3036"/>
    <mergeCell ref="B1255:G1255"/>
    <mergeCell ref="B2730:C2730"/>
    <mergeCell ref="G3115:G3116"/>
    <mergeCell ref="B2735:F2735"/>
    <mergeCell ref="B1250:C1250"/>
    <mergeCell ref="K2970:L2970"/>
    <mergeCell ref="B218:C218"/>
    <mergeCell ref="B522:C522"/>
    <mergeCell ref="D4108:M4108"/>
    <mergeCell ref="I1867:J1867"/>
    <mergeCell ref="D2404:G2404"/>
    <mergeCell ref="B945:C945"/>
    <mergeCell ref="B3956:C3957"/>
    <mergeCell ref="I49:J49"/>
    <mergeCell ref="I3349:J3349"/>
    <mergeCell ref="G569:G570"/>
    <mergeCell ref="G1928:H1929"/>
    <mergeCell ref="B1408:C1409"/>
    <mergeCell ref="I2922:J2922"/>
    <mergeCell ref="B3072:C3073"/>
    <mergeCell ref="B2304:C2304"/>
    <mergeCell ref="B219:C219"/>
    <mergeCell ref="K3115:L3115"/>
    <mergeCell ref="I3351:J3351"/>
    <mergeCell ref="I2623:J2623"/>
    <mergeCell ref="I3649:J3649"/>
    <mergeCell ref="M447:M448"/>
    <mergeCell ref="M578:M579"/>
    <mergeCell ref="I3983:J3983"/>
    <mergeCell ref="I4105:J4105"/>
    <mergeCell ref="M876:M877"/>
    <mergeCell ref="F2314:M2314"/>
    <mergeCell ref="D3436:F3437"/>
    <mergeCell ref="H1591:H1592"/>
    <mergeCell ref="K1193:L1193"/>
    <mergeCell ref="B1089:F1089"/>
    <mergeCell ref="H1722:H1723"/>
    <mergeCell ref="M2907:M2908"/>
    <mergeCell ref="I2931:K2931"/>
    <mergeCell ref="H2020:H2021"/>
    <mergeCell ref="I2923:J2923"/>
    <mergeCell ref="B1763:F1763"/>
    <mergeCell ref="C3787:D3787"/>
    <mergeCell ref="G2075:G2076"/>
    <mergeCell ref="M3793:M3794"/>
    <mergeCell ref="B1306:F1306"/>
    <mergeCell ref="B1604:F1604"/>
    <mergeCell ref="D2708:F2709"/>
    <mergeCell ref="B126:G126"/>
    <mergeCell ref="B237:D237"/>
    <mergeCell ref="I3897:J3897"/>
    <mergeCell ref="E3242:F3242"/>
    <mergeCell ref="E2514:F2514"/>
    <mergeCell ref="I862:M862"/>
    <mergeCell ref="G1193:G1194"/>
    <mergeCell ref="D3068:M3068"/>
    <mergeCell ref="B939:M939"/>
    <mergeCell ref="B114:C114"/>
    <mergeCell ref="I252:J252"/>
    <mergeCell ref="I1582:J1582"/>
    <mergeCell ref="I2337:J2337"/>
    <mergeCell ref="D1250:M1250"/>
    <mergeCell ref="H2803:H2804"/>
    <mergeCell ref="D4064:G4064"/>
    <mergeCell ref="B2916:C2917"/>
    <mergeCell ref="I264:M265"/>
    <mergeCell ref="G888:H889"/>
    <mergeCell ref="F858:M858"/>
    <mergeCell ref="M3775:M3776"/>
    <mergeCell ref="G3463:G3464"/>
    <mergeCell ref="B1475:D1475"/>
    <mergeCell ref="I1882:J1882"/>
    <mergeCell ref="I1279:J1279"/>
    <mergeCell ref="B2757:M2757"/>
    <mergeCell ref="C3842:D3842"/>
    <mergeCell ref="D732:F733"/>
    <mergeCell ref="K4100:L4100"/>
    <mergeCell ref="I3065:J3065"/>
    <mergeCell ref="I1158:K1158"/>
    <mergeCell ref="D3176:F3177"/>
    <mergeCell ref="I2094:K2094"/>
    <mergeCell ref="K153:L153"/>
    <mergeCell ref="I2191:L2191"/>
    <mergeCell ref="D3963:G3963"/>
    <mergeCell ref="L1678:M1678"/>
    <mergeCell ref="B890:F890"/>
    <mergeCell ref="B1612:C1612"/>
    <mergeCell ref="G1035:G1036"/>
    <mergeCell ref="M3689:M3690"/>
    <mergeCell ref="C1296:D1296"/>
    <mergeCell ref="B2758:M2758"/>
    <mergeCell ref="G2762:G2763"/>
    <mergeCell ref="G3060:G3061"/>
    <mergeCell ref="B1356:C1357"/>
    <mergeCell ref="D1378:E1378"/>
    <mergeCell ref="I1772:M1773"/>
    <mergeCell ref="B133:D133"/>
    <mergeCell ref="B3863:C3863"/>
    <mergeCell ref="I578:J578"/>
    <mergeCell ref="I876:J876"/>
    <mergeCell ref="G3481:G3482"/>
    <mergeCell ref="G1396:G1397"/>
    <mergeCell ref="I3436:M3437"/>
    <mergeCell ref="L3758:M3758"/>
    <mergeCell ref="C251:D251"/>
    <mergeCell ref="D2652:M2652"/>
    <mergeCell ref="B3042:C3042"/>
    <mergeCell ref="I888:M889"/>
    <mergeCell ref="D654:F654"/>
    <mergeCell ref="D1720:F1721"/>
    <mergeCell ref="M4105:M4106"/>
    <mergeCell ref="D3233:G3233"/>
    <mergeCell ref="B3047:F3047"/>
    <mergeCell ref="B3131:C3131"/>
    <mergeCell ref="I752:K752"/>
    <mergeCell ref="D1260:G1260"/>
    <mergeCell ref="I631:L631"/>
    <mergeCell ref="G2423:G2424"/>
    <mergeCell ref="B435:D435"/>
    <mergeCell ref="I3452:J3452"/>
    <mergeCell ref="B3947:F3947"/>
    <mergeCell ref="G2025:G2026"/>
    <mergeCell ref="B2653:M2653"/>
    <mergeCell ref="M1292:M1293"/>
    <mergeCell ref="M3377:M3378"/>
    <mergeCell ref="B1347:F1347"/>
    <mergeCell ref="D1883:G1883"/>
    <mergeCell ref="I1054:K1054"/>
    <mergeCell ref="B3038:G3038"/>
    <mergeCell ref="I3752:J3752"/>
    <mergeCell ref="B2310:G2310"/>
    <mergeCell ref="B2088:C2088"/>
    <mergeCell ref="B3:C3"/>
    <mergeCell ref="C3584:D3584"/>
    <mergeCell ref="B432:C432"/>
    <mergeCell ref="C3121:D3121"/>
    <mergeCell ref="B1401:F1401"/>
    <mergeCell ref="B730:C730"/>
    <mergeCell ref="G1084:G1085"/>
    <mergeCell ref="G1722:G1723"/>
    <mergeCell ref="J237:L237"/>
    <mergeCell ref="G2020:G2021"/>
    <mergeCell ref="B3032:C3032"/>
    <mergeCell ref="J1173:L1173"/>
    <mergeCell ref="B3026:C3026"/>
    <mergeCell ref="B460:F460"/>
    <mergeCell ref="I732:M733"/>
    <mergeCell ref="D1159:G1159"/>
    <mergeCell ref="I3176:M3177"/>
    <mergeCell ref="I2595:J2595"/>
    <mergeCell ref="I2717:J2717"/>
    <mergeCell ref="L2718:M2718"/>
    <mergeCell ref="B2308:D2308"/>
    <mergeCell ref="B2002:C2002"/>
    <mergeCell ref="D680:F681"/>
    <mergeCell ref="F1069:H1069"/>
    <mergeCell ref="B2300:C2300"/>
    <mergeCell ref="B2552:C2553"/>
    <mergeCell ref="B3280:C3281"/>
    <mergeCell ref="I2296:J2296"/>
    <mergeCell ref="D2706:M2706"/>
    <mergeCell ref="H361:H362"/>
    <mergeCell ref="B2762:F2762"/>
    <mergeCell ref="B3035:D3035"/>
    <mergeCell ref="B3484:C3484"/>
    <mergeCell ref="B2396:C2397"/>
    <mergeCell ref="K1591:L1591"/>
    <mergeCell ref="C1665:D1665"/>
    <mergeCell ref="I4076:J4076"/>
    <mergeCell ref="H1799:H1800"/>
    <mergeCell ref="M3115:M3116"/>
    <mergeCell ref="D3250:E3250"/>
    <mergeCell ref="C722:D722"/>
    <mergeCell ref="M1297:M1298"/>
    <mergeCell ref="D431:G431"/>
    <mergeCell ref="M1514:M1515"/>
    <mergeCell ref="I1720:M1721"/>
    <mergeCell ref="B239:F239"/>
    <mergeCell ref="C2123:D2123"/>
    <mergeCell ref="B1613:M1613"/>
    <mergeCell ref="B2907:F2907"/>
    <mergeCell ref="D843:G843"/>
    <mergeCell ref="K569:L569"/>
    <mergeCell ref="B1984:C1984"/>
    <mergeCell ref="H1713:H1714"/>
    <mergeCell ref="I2735:J2735"/>
    <mergeCell ref="B952:C952"/>
    <mergeCell ref="B3658:C3658"/>
    <mergeCell ref="I948:J948"/>
    <mergeCell ref="B361:F361"/>
    <mergeCell ref="H1098:H1099"/>
    <mergeCell ref="H343:H344"/>
    <mergeCell ref="C1353:D1353"/>
    <mergeCell ref="I1675:J1675"/>
    <mergeCell ref="B2811:M2811"/>
    <mergeCell ref="B954:C954"/>
    <mergeCell ref="G3897:G3898"/>
    <mergeCell ref="B1667:M1667"/>
    <mergeCell ref="D3755:G3755"/>
    <mergeCell ref="I645:J645"/>
    <mergeCell ref="B2619:D2619"/>
    <mergeCell ref="B2444:C2444"/>
    <mergeCell ref="I218:J218"/>
    <mergeCell ref="K551:L551"/>
    <mergeCell ref="C625:D625"/>
    <mergeCell ref="K411:L411"/>
    <mergeCell ref="H3255:H3256"/>
    <mergeCell ref="I945:J945"/>
    <mergeCell ref="K3897:L3897"/>
    <mergeCell ref="I3967:L3967"/>
    <mergeCell ref="C1083:D1083"/>
    <mergeCell ref="G3879:G3880"/>
    <mergeCell ref="B3859:C3859"/>
    <mergeCell ref="B2498:C2498"/>
    <mergeCell ref="B988:C988"/>
    <mergeCell ref="K3463:L3463"/>
    <mergeCell ref="I2515:K2515"/>
    <mergeCell ref="I3386:J3386"/>
    <mergeCell ref="B3554:C3554"/>
    <mergeCell ref="B3439:G3439"/>
    <mergeCell ref="D1044:F1045"/>
    <mergeCell ref="H3273:H3274"/>
    <mergeCell ref="B3134:G3134"/>
    <mergeCell ref="E3138:F3138"/>
    <mergeCell ref="D1256:G1256"/>
    <mergeCell ref="B2857:F2857"/>
    <mergeCell ref="L2515:M2515"/>
    <mergeCell ref="G1668:H1669"/>
    <mergeCell ref="B3129:C3129"/>
    <mergeCell ref="I1480:K1480"/>
    <mergeCell ref="M1071:M1072"/>
    <mergeCell ref="B3856:C3856"/>
    <mergeCell ref="D1258:G1258"/>
    <mergeCell ref="M2735:M2736"/>
    <mergeCell ref="B1156:C1156"/>
    <mergeCell ref="H2215:H2216"/>
    <mergeCell ref="M3671:M3672"/>
    <mergeCell ref="H3268:H3269"/>
    <mergeCell ref="I2084:M2085"/>
    <mergeCell ref="B2554:F2554"/>
    <mergeCell ref="D2730:E2730"/>
    <mergeCell ref="K3481:L3481"/>
    <mergeCell ref="D260:M260"/>
    <mergeCell ref="K1396:L1396"/>
    <mergeCell ref="B2188:C2189"/>
    <mergeCell ref="D3956:F3957"/>
    <mergeCell ref="I1930:J1930"/>
    <mergeCell ref="G1799:G1800"/>
    <mergeCell ref="B1678:G1678"/>
    <mergeCell ref="H2540:H2541"/>
    <mergeCell ref="G1202:G1203"/>
    <mergeCell ref="L1059:M1059"/>
    <mergeCell ref="D2006:F2006"/>
    <mergeCell ref="B469:M469"/>
    <mergeCell ref="B2394:C2394"/>
    <mergeCell ref="I1777:J1777"/>
    <mergeCell ref="I2075:J2075"/>
    <mergeCell ref="J1901:L1901"/>
    <mergeCell ref="D2612:G2612"/>
    <mergeCell ref="H569:H570"/>
    <mergeCell ref="M2025:M2026"/>
    <mergeCell ref="B3227:M3227"/>
    <mergeCell ref="B3874:C3874"/>
    <mergeCell ref="L1054:M1054"/>
    <mergeCell ref="B1055:C1055"/>
    <mergeCell ref="D4:F5"/>
    <mergeCell ref="G343:G344"/>
    <mergeCell ref="F1797:H1797"/>
    <mergeCell ref="K3323:L3323"/>
    <mergeCell ref="G772:G773"/>
    <mergeCell ref="B1817:F1817"/>
    <mergeCell ref="I3559:J3559"/>
    <mergeCell ref="D3434:M3434"/>
    <mergeCell ref="I440:K440"/>
    <mergeCell ref="H135:H136"/>
    <mergeCell ref="B366:M366"/>
    <mergeCell ref="B3877:D3877"/>
    <mergeCell ref="D2860:M2860"/>
    <mergeCell ref="C3688:D3688"/>
    <mergeCell ref="B754:C754"/>
    <mergeCell ref="M3386:M3387"/>
    <mergeCell ref="B1052:C1052"/>
    <mergeCell ref="H2228:H2229"/>
    <mergeCell ref="H2866:H2867"/>
    <mergeCell ref="C3995:D3995"/>
    <mergeCell ref="I1044:M1045"/>
    <mergeCell ref="B1514:F1514"/>
    <mergeCell ref="I2101:J2101"/>
    <mergeCell ref="B1812:F1812"/>
    <mergeCell ref="B327:C327"/>
    <mergeCell ref="D2916:F2917"/>
    <mergeCell ref="K3377:L3377"/>
    <mergeCell ref="K1292:L1292"/>
    <mergeCell ref="E3970:F3970"/>
    <mergeCell ref="B3900:C3900"/>
    <mergeCell ref="I435:K435"/>
    <mergeCell ref="M569:M570"/>
    <mergeCell ref="G1555:G1556"/>
    <mergeCell ref="L19:M19"/>
    <mergeCell ref="B320:C320"/>
    <mergeCell ref="I3343:L3343"/>
    <mergeCell ref="B1359:G1359"/>
    <mergeCell ref="G3219:G3220"/>
    <mergeCell ref="B3954:C3954"/>
    <mergeCell ref="B989:M989"/>
    <mergeCell ref="I1676:J1676"/>
    <mergeCell ref="B2421:D2421"/>
    <mergeCell ref="C875:D875"/>
    <mergeCell ref="I1035:J1035"/>
    <mergeCell ref="I2088:J2088"/>
    <mergeCell ref="I2726:J2726"/>
    <mergeCell ref="I3956:M3957"/>
    <mergeCell ref="I2007:J2007"/>
    <mergeCell ref="I2307:K2307"/>
    <mergeCell ref="L4075:M4075"/>
    <mergeCell ref="G673:G674"/>
    <mergeCell ref="L14:M14"/>
    <mergeCell ref="H370:H371"/>
    <mergeCell ref="I2299:J2299"/>
    <mergeCell ref="I2436:J2436"/>
    <mergeCell ref="H668:H669"/>
    <mergeCell ref="I3040:K3040"/>
    <mergeCell ref="C105:D105"/>
    <mergeCell ref="B44:F44"/>
    <mergeCell ref="I2006:M2006"/>
    <mergeCell ref="D2838:F2838"/>
    <mergeCell ref="D3444:G3444"/>
    <mergeCell ref="I4087:J4087"/>
    <mergeCell ref="B338:C338"/>
    <mergeCell ref="I2302:K2302"/>
    <mergeCell ref="M3739:M3740"/>
    <mergeCell ref="H1555:H1556"/>
    <mergeCell ref="L1886:M1886"/>
    <mergeCell ref="I3035:K3035"/>
    <mergeCell ref="M3897:M3898"/>
    <mergeCell ref="L3971:M3971"/>
    <mergeCell ref="K578:L578"/>
    <mergeCell ref="I1061:J1061"/>
    <mergeCell ref="M2527:M2528"/>
    <mergeCell ref="G2215:G2216"/>
    <mergeCell ref="I634:J634"/>
    <mergeCell ref="D1586:E1586"/>
    <mergeCell ref="B3689:F3689"/>
    <mergeCell ref="D2522:E2522"/>
    <mergeCell ref="B341:D341"/>
    <mergeCell ref="I3239:L3239"/>
    <mergeCell ref="C459:D459"/>
    <mergeCell ref="K723:L723"/>
    <mergeCell ref="I959:J959"/>
    <mergeCell ref="H3698:H3699"/>
    <mergeCell ref="G3906:G3907"/>
    <mergeCell ref="I3963:J3963"/>
    <mergeCell ref="B107:M107"/>
    <mergeCell ref="H3996:H3997"/>
    <mergeCell ref="J3357:L3357"/>
    <mergeCell ref="B2924:C2924"/>
    <mergeCell ref="I2441:J2441"/>
    <mergeCell ref="I356:J356"/>
    <mergeCell ref="I960:K960"/>
    <mergeCell ref="I1984:J1984"/>
    <mergeCell ref="I2916:M2917"/>
    <mergeCell ref="H49:H50"/>
    <mergeCell ref="L3238:M3238"/>
    <mergeCell ref="D3462:F3462"/>
    <mergeCell ref="I1267:K1267"/>
    <mergeCell ref="I2020:J2020"/>
    <mergeCell ref="G992:H993"/>
    <mergeCell ref="I1259:J1259"/>
    <mergeCell ref="I839:L839"/>
    <mergeCell ref="D2823:G2823"/>
    <mergeCell ref="B3666:C3666"/>
    <mergeCell ref="K2961:L2961"/>
    <mergeCell ref="G2233:G2234"/>
    <mergeCell ref="G148:G149"/>
    <mergeCell ref="B3671:F3671"/>
    <mergeCell ref="B1886:G1886"/>
    <mergeCell ref="K3268:L3268"/>
    <mergeCell ref="K3906:L3906"/>
    <mergeCell ref="I1262:K1262"/>
    <mergeCell ref="D1985:G1985"/>
    <mergeCell ref="B1881:C1881"/>
    <mergeCell ref="B2518:G2518"/>
    <mergeCell ref="B3550:G3550"/>
    <mergeCell ref="E850:F850"/>
    <mergeCell ref="I985:J985"/>
    <mergeCell ref="M3481:M3482"/>
    <mergeCell ref="B1451:F1451"/>
    <mergeCell ref="G2864:H2865"/>
    <mergeCell ref="I3843:J3843"/>
    <mergeCell ref="B1576:C1576"/>
    <mergeCell ref="G316:H317"/>
    <mergeCell ref="B4008:C4009"/>
    <mergeCell ref="G1175:G1176"/>
    <mergeCell ref="B3240:C3240"/>
    <mergeCell ref="B524:C525"/>
    <mergeCell ref="D2608:G2608"/>
    <mergeCell ref="B1460:C1461"/>
    <mergeCell ref="C360:D360"/>
    <mergeCell ref="K2233:L2233"/>
    <mergeCell ref="K148:L148"/>
    <mergeCell ref="H863:H864"/>
    <mergeCell ref="I682:J682"/>
    <mergeCell ref="I3132:J3132"/>
    <mergeCell ref="G1500:G1501"/>
    <mergeCell ref="H3282:H3283"/>
    <mergeCell ref="D635:G635"/>
    <mergeCell ref="H2527:H2528"/>
    <mergeCell ref="B2516:D2516"/>
    <mergeCell ref="C355:D355"/>
    <mergeCell ref="D888:F889"/>
    <mergeCell ref="F1277:H1277"/>
    <mergeCell ref="D1824:F1825"/>
    <mergeCell ref="D758:F758"/>
    <mergeCell ref="B2210:C2210"/>
    <mergeCell ref="D1362:G1362"/>
    <mergeCell ref="B2508:C2508"/>
    <mergeCell ref="D2756:M2756"/>
    <mergeCell ref="I3859:J3859"/>
    <mergeCell ref="M1401:M1402"/>
    <mergeCell ref="K1799:L1799"/>
    <mergeCell ref="C1873:D1873"/>
    <mergeCell ref="I3861:J3861"/>
    <mergeCell ref="D1364:G1364"/>
    <mergeCell ref="I735:L735"/>
    <mergeCell ref="I2829:J2829"/>
    <mergeCell ref="K1071:L1071"/>
    <mergeCell ref="I3540:M3541"/>
    <mergeCell ref="I3556:J3556"/>
    <mergeCell ref="B122:C122"/>
    <mergeCell ref="B1470:G1470"/>
    <mergeCell ref="M967:M968"/>
    <mergeCell ref="B4051:F4051"/>
    <mergeCell ref="I1798:M1798"/>
    <mergeCell ref="G2129:G2130"/>
    <mergeCell ref="I3129:J3129"/>
    <mergeCell ref="G4:H5"/>
    <mergeCell ref="I3462:M3462"/>
    <mergeCell ref="D2186:M2186"/>
    <mergeCell ref="B1478:G1478"/>
    <mergeCell ref="B2414:G2414"/>
    <mergeCell ref="G1824:H1825"/>
    <mergeCell ref="F1794:M1794"/>
    <mergeCell ref="B1160:C1160"/>
    <mergeCell ref="I1672:J1672"/>
    <mergeCell ref="H551:H552"/>
    <mergeCell ref="B2411:D2411"/>
    <mergeCell ref="M1867:M1868"/>
    <mergeCell ref="G1826:G1827"/>
    <mergeCell ref="K370:L370"/>
    <mergeCell ref="B1466:C1466"/>
    <mergeCell ref="H3011:H3012"/>
    <mergeCell ref="B3693:M3693"/>
    <mergeCell ref="H578:H579"/>
    <mergeCell ref="H876:H877"/>
    <mergeCell ref="I3280:M3281"/>
    <mergeCell ref="I1375:J1375"/>
    <mergeCell ref="H2242:H2243"/>
    <mergeCell ref="D3332:F3333"/>
    <mergeCell ref="I1673:J1673"/>
    <mergeCell ref="B9:C9"/>
    <mergeCell ref="F237:H237"/>
    <mergeCell ref="B2283:F2283"/>
    <mergeCell ref="D784:F785"/>
    <mergeCell ref="B2412:D2412"/>
    <mergeCell ref="I2095:L2095"/>
    <mergeCell ref="M985:M986"/>
    <mergeCell ref="H465:H466"/>
    <mergeCell ref="C2232:D2232"/>
    <mergeCell ref="C833:D833"/>
    <mergeCell ref="I840:J840"/>
    <mergeCell ref="B1069:D1069"/>
    <mergeCell ref="B738:C738"/>
    <mergeCell ref="I3455:J3455"/>
    <mergeCell ref="I1812:J1812"/>
    <mergeCell ref="M682:M683"/>
    <mergeCell ref="E2410:F2410"/>
    <mergeCell ref="I1824:M1825"/>
    <mergeCell ref="I758:M758"/>
    <mergeCell ref="B3011:F3011"/>
    <mergeCell ref="G4087:G4088"/>
    <mergeCell ref="B4067:C4067"/>
    <mergeCell ref="E1266:F1266"/>
    <mergeCell ref="I325:J325"/>
    <mergeCell ref="B888:C889"/>
    <mergeCell ref="B3762:C3762"/>
    <mergeCell ref="F1690:M1690"/>
    <mergeCell ref="I1052:J1052"/>
    <mergeCell ref="B643:D643"/>
    <mergeCell ref="M827:M828"/>
    <mergeCell ref="B1092:C1092"/>
    <mergeCell ref="I2718:K2718"/>
    <mergeCell ref="D1252:F1253"/>
    <mergeCell ref="D858:E858"/>
    <mergeCell ref="D1464:G1464"/>
    <mergeCell ref="I22:J22"/>
    <mergeCell ref="B316:C317"/>
    <mergeCell ref="K2545:L2545"/>
    <mergeCell ref="C3433:D3433"/>
    <mergeCell ref="I1688:K1688"/>
    <mergeCell ref="H2753:H2754"/>
    <mergeCell ref="B160:C161"/>
    <mergeCell ref="K3983:L3983"/>
    <mergeCell ref="B3034:C3034"/>
    <mergeCell ref="G2527:G2528"/>
    <mergeCell ref="D2402:G2402"/>
    <mergeCell ref="M3879:M3880"/>
    <mergeCell ref="G2658:G2659"/>
    <mergeCell ref="B364:C364"/>
    <mergeCell ref="G2956:G2957"/>
    <mergeCell ref="B4001:F4001"/>
    <mergeCell ref="I343:J343"/>
    <mergeCell ref="B3698:F3698"/>
    <mergeCell ref="B3996:F3996"/>
    <mergeCell ref="B3332:C3333"/>
    <mergeCell ref="K2527:L2527"/>
    <mergeCell ref="B2550:M2550"/>
    <mergeCell ref="B3277:M3277"/>
    <mergeCell ref="I257:J257"/>
    <mergeCell ref="C1658:D1658"/>
    <mergeCell ref="B2504:C2504"/>
    <mergeCell ref="D1482:E1482"/>
    <mergeCell ref="B3543:G3543"/>
    <mergeCell ref="I3684:J3684"/>
    <mergeCell ref="M1812:M1813"/>
    <mergeCell ref="D633:G633"/>
    <mergeCell ref="M2450:M2451"/>
    <mergeCell ref="H1292:H1293"/>
    <mergeCell ref="M2748:M2749"/>
    <mergeCell ref="C3059:D3059"/>
    <mergeCell ref="H3377:H3378"/>
    <mergeCell ref="D424:G424"/>
    <mergeCell ref="D1360:G1360"/>
    <mergeCell ref="K1505:L1505"/>
    <mergeCell ref="B2961:F2961"/>
    <mergeCell ref="G3739:G3740"/>
    <mergeCell ref="I648:K648"/>
    <mergeCell ref="B3268:F3268"/>
    <mergeCell ref="I1584:K1584"/>
    <mergeCell ref="I1575:L1575"/>
    <mergeCell ref="G2242:G2243"/>
    <mergeCell ref="G1487:G1488"/>
    <mergeCell ref="K99:L99"/>
    <mergeCell ref="B962:C962"/>
    <mergeCell ref="D2719:G2719"/>
    <mergeCell ref="B1260:C1260"/>
    <mergeCell ref="I1252:M1253"/>
    <mergeCell ref="M777:M778"/>
    <mergeCell ref="G465:G466"/>
    <mergeCell ref="D1174:F1174"/>
    <mergeCell ref="K3585:L3585"/>
    <mergeCell ref="D364:M364"/>
    <mergeCell ref="B1471:C1471"/>
    <mergeCell ref="K1500:L1500"/>
    <mergeCell ref="I3237:J3237"/>
    <mergeCell ref="I1152:J1152"/>
    <mergeCell ref="B2603:M2603"/>
    <mergeCell ref="G3644:H3645"/>
    <mergeCell ref="I1581:J1581"/>
    <mergeCell ref="L1163:M1163"/>
    <mergeCell ref="B3142:G3142"/>
    <mergeCell ref="I3245:J3245"/>
    <mergeCell ref="B1193:F1193"/>
    <mergeCell ref="G3488:H3489"/>
    <mergeCell ref="I1154:J1154"/>
    <mergeCell ref="K2242:L2242"/>
    <mergeCell ref="G2760:H2761"/>
    <mergeCell ref="I1881:J1881"/>
    <mergeCell ref="M2138:M2139"/>
    <mergeCell ref="I2179:J2179"/>
    <mergeCell ref="B2525:D2525"/>
    <mergeCell ref="I2215:J2215"/>
    <mergeCell ref="I3151:J3151"/>
    <mergeCell ref="B3331:M3331"/>
    <mergeCell ref="F546:M546"/>
    <mergeCell ref="I3580:J3580"/>
    <mergeCell ref="M1410:M1411"/>
    <mergeCell ref="B135:F135"/>
    <mergeCell ref="M1708:M1709"/>
    <mergeCell ref="B1188:F1188"/>
    <mergeCell ref="D3982:F3982"/>
    <mergeCell ref="D944:G944"/>
    <mergeCell ref="C4104:D4104"/>
    <mergeCell ref="F1901:H1901"/>
    <mergeCell ref="B1921:F1921"/>
    <mergeCell ref="I3144:K3144"/>
    <mergeCell ref="B14:G14"/>
    <mergeCell ref="I535:L535"/>
    <mergeCell ref="D650:E650"/>
    <mergeCell ref="I3751:L3751"/>
    <mergeCell ref="G2753:G2754"/>
    <mergeCell ref="B220:C220"/>
    <mergeCell ref="B736:C736"/>
    <mergeCell ref="C4099:D4099"/>
    <mergeCell ref="B2:C2"/>
    <mergeCell ref="M3684:M3685"/>
    <mergeCell ref="B431:C431"/>
    <mergeCell ref="B3739:F3739"/>
    <mergeCell ref="E4074:F4074"/>
    <mergeCell ref="B4070:G4070"/>
    <mergeCell ref="I2197:J2197"/>
    <mergeCell ref="I112:J112"/>
    <mergeCell ref="L3451:M3451"/>
    <mergeCell ref="I1165:J1165"/>
    <mergeCell ref="B835:M835"/>
    <mergeCell ref="I1048:J1048"/>
    <mergeCell ref="I1778:J1778"/>
    <mergeCell ref="G2604:H2605"/>
    <mergeCell ref="I3446:K3446"/>
    <mergeCell ref="I2416:K2416"/>
    <mergeCell ref="I1892:J1892"/>
    <mergeCell ref="B3760:C3760"/>
    <mergeCell ref="I114:J114"/>
    <mergeCell ref="I1050:J1050"/>
    <mergeCell ref="K1867:L1867"/>
    <mergeCell ref="H3151:H3152"/>
    <mergeCell ref="H3906:H3907"/>
    <mergeCell ref="J3565:L3565"/>
    <mergeCell ref="B2852:F2852"/>
    <mergeCell ref="I2866:J2866"/>
    <mergeCell ref="I2111:J2111"/>
    <mergeCell ref="I2411:K2411"/>
    <mergeCell ref="I3164:J3164"/>
    <mergeCell ref="D3547:G3547"/>
    <mergeCell ref="H474:H475"/>
    <mergeCell ref="C1603:D1603"/>
    <mergeCell ref="F3461:H3461"/>
    <mergeCell ref="D2942:F2942"/>
    <mergeCell ref="D3546:G3546"/>
    <mergeCell ref="D524:F525"/>
    <mergeCell ref="B1508:C1508"/>
    <mergeCell ref="G3377:G3378"/>
    <mergeCell ref="G1292:G1293"/>
    <mergeCell ref="B1666:C1666"/>
    <mergeCell ref="B3330:C3330"/>
    <mergeCell ref="I3011:J3011"/>
    <mergeCell ref="I1983:L1983"/>
    <mergeCell ref="I9:J9"/>
    <mergeCell ref="J2837:L2837"/>
    <mergeCell ref="D3548:G3548"/>
    <mergeCell ref="B748:D748"/>
    <mergeCell ref="B442:C442"/>
    <mergeCell ref="D1924:M1924"/>
    <mergeCell ref="I1193:J1193"/>
    <mergeCell ref="I438:J438"/>
    <mergeCell ref="B2089:C2089"/>
    <mergeCell ref="B3962:C3962"/>
    <mergeCell ref="G2649:G2650"/>
    <mergeCell ref="L1990:M1990"/>
    <mergeCell ref="C568:D568"/>
    <mergeCell ref="C3426:D3426"/>
    <mergeCell ref="B2030:M2030"/>
    <mergeCell ref="I11:J11"/>
    <mergeCell ref="L3654:M3654"/>
    <mergeCell ref="M2631:M2632"/>
    <mergeCell ref="I3982:M3982"/>
    <mergeCell ref="I4066:J4066"/>
    <mergeCell ref="B3964:C3964"/>
    <mergeCell ref="I465:J465"/>
    <mergeCell ref="B1668:C1669"/>
    <mergeCell ref="I738:J738"/>
    <mergeCell ref="B3242:C3242"/>
    <mergeCell ref="I3767:J3767"/>
    <mergeCell ref="B839:G839"/>
    <mergeCell ref="H2735:H2736"/>
    <mergeCell ref="C563:D563"/>
    <mergeCell ref="K827:L827"/>
    <mergeCell ref="I1063:J1063"/>
    <mergeCell ref="D2032:F2033"/>
    <mergeCell ref="D2505:G2505"/>
    <mergeCell ref="H3164:H3165"/>
    <mergeCell ref="H3671:H3672"/>
    <mergeCell ref="G4010:G4011"/>
    <mergeCell ref="M4051:M4052"/>
    <mergeCell ref="B2450:F2450"/>
    <mergeCell ref="I4067:J4067"/>
    <mergeCell ref="B2748:F2748"/>
    <mergeCell ref="D3852:F3853"/>
    <mergeCell ref="I4069:J4069"/>
    <mergeCell ref="D1779:G1779"/>
    <mergeCell ref="M1505:M1506"/>
    <mergeCell ref="B1256:C1256"/>
    <mergeCell ref="I3337:J3337"/>
    <mergeCell ref="G4155:G4156"/>
    <mergeCell ref="C3017:D3017"/>
    <mergeCell ref="G2337:G2338"/>
    <mergeCell ref="G252:G253"/>
    <mergeCell ref="B1258:C1258"/>
    <mergeCell ref="B1562:C1562"/>
    <mergeCell ref="D1508:M1508"/>
    <mergeCell ref="J1797:L1797"/>
    <mergeCell ref="D3330:M3330"/>
    <mergeCell ref="B3654:G3654"/>
    <mergeCell ref="I153:J153"/>
    <mergeCell ref="B2622:G2622"/>
    <mergeCell ref="J2:K2"/>
    <mergeCell ref="I1089:J1089"/>
    <mergeCell ref="L950:M950"/>
    <mergeCell ref="G2968:H2969"/>
    <mergeCell ref="G994:G995"/>
    <mergeCell ref="I2942:M2942"/>
    <mergeCell ref="I2613:J2613"/>
    <mergeCell ref="I3962:J3962"/>
    <mergeCell ref="B4112:C4113"/>
    <mergeCell ref="B3344:C3344"/>
    <mergeCell ref="D12:G12"/>
    <mergeCell ref="B1274:C1274"/>
    <mergeCell ref="I3236:J3236"/>
    <mergeCell ref="H3386:H3387"/>
    <mergeCell ref="H2631:H2632"/>
    <mergeCell ref="D992:F993"/>
    <mergeCell ref="F1381:H1381"/>
    <mergeCell ref="B2034:F2034"/>
    <mergeCell ref="C1554:D1554"/>
    <mergeCell ref="C2440:D2440"/>
    <mergeCell ref="G3151:G3152"/>
    <mergeCell ref="D834:M834"/>
    <mergeCell ref="B854:G854"/>
    <mergeCell ref="I2206:J2206"/>
    <mergeCell ref="F1170:M1170"/>
    <mergeCell ref="B1277:D1277"/>
    <mergeCell ref="B848:C848"/>
    <mergeCell ref="I2032:M2033"/>
    <mergeCell ref="E3554:F3554"/>
    <mergeCell ref="H2387:H2388"/>
    <mergeCell ref="B1043:M1043"/>
    <mergeCell ref="I3377:J3377"/>
    <mergeCell ref="I1292:J1292"/>
    <mergeCell ref="I1896:K1896"/>
    <mergeCell ref="I3566:M3566"/>
    <mergeCell ref="I3852:M3853"/>
    <mergeCell ref="I533:J533"/>
    <mergeCell ref="D1562:M1562"/>
    <mergeCell ref="B1788:D1788"/>
    <mergeCell ref="F1898:M1898"/>
    <mergeCell ref="I1775:L1775"/>
    <mergeCell ref="B851:D851"/>
    <mergeCell ref="M1971:M1972"/>
    <mergeCell ref="M2007:M2008"/>
    <mergeCell ref="B3797:M3797"/>
    <mergeCell ref="K2595:L2595"/>
    <mergeCell ref="D2002:E2002"/>
    <mergeCell ref="I2198:K2198"/>
    <mergeCell ref="B3463:F3463"/>
    <mergeCell ref="B3454:G3454"/>
    <mergeCell ref="I1164:J1164"/>
    <mergeCell ref="I3855:L3855"/>
    <mergeCell ref="B113:C113"/>
    <mergeCell ref="B2387:F2387"/>
    <mergeCell ref="H3897:H3898"/>
    <mergeCell ref="D3648:G3648"/>
    <mergeCell ref="G472:H473"/>
    <mergeCell ref="C2336:D2336"/>
    <mergeCell ref="G2866:G2867"/>
    <mergeCell ref="G2111:G2112"/>
    <mergeCell ref="I217:J217"/>
    <mergeCell ref="C937:D937"/>
    <mergeCell ref="G3164:G3165"/>
    <mergeCell ref="J2317:L2317"/>
    <mergeCell ref="G3802:G3803"/>
    <mergeCell ref="B115:C115"/>
    <mergeCell ref="I3863:L3863"/>
    <mergeCell ref="I1487:J1487"/>
    <mergeCell ref="M203:M204"/>
    <mergeCell ref="I980:J980"/>
    <mergeCell ref="I1618:J1618"/>
    <mergeCell ref="I1916:J1916"/>
    <mergeCell ref="L3862:M3862"/>
    <mergeCell ref="B3452:D3452"/>
    <mergeCell ref="B3146:C3146"/>
    <mergeCell ref="I3282:J3282"/>
    <mergeCell ref="B3444:C3444"/>
    <mergeCell ref="I742:K742"/>
    <mergeCell ref="I436:J436"/>
    <mergeCell ref="D2760:F2761"/>
    <mergeCell ref="B4082:C4082"/>
    <mergeCell ref="M2961:M2962"/>
    <mergeCell ref="B931:F931"/>
    <mergeCell ref="K2735:L2735"/>
    <mergeCell ref="B3540:C3541"/>
    <mergeCell ref="C2809:D2809"/>
    <mergeCell ref="B3694:M3694"/>
    <mergeCell ref="I307:J307"/>
    <mergeCell ref="B20:D20"/>
    <mergeCell ref="B3966:G3966"/>
    <mergeCell ref="I736:J736"/>
    <mergeCell ref="L3347:M3347"/>
    <mergeCell ref="B3751:G3751"/>
    <mergeCell ref="M2658:M2659"/>
    <mergeCell ref="D841:G841"/>
    <mergeCell ref="M1903:M1904"/>
    <mergeCell ref="M2956:M2957"/>
    <mergeCell ref="C3267:D3267"/>
    <mergeCell ref="L2406:M2406"/>
    <mergeCell ref="I316:M317"/>
    <mergeCell ref="I4065:J4065"/>
    <mergeCell ref="G940:H941"/>
    <mergeCell ref="D1568:G1568"/>
    <mergeCell ref="K1713:L1713"/>
    <mergeCell ref="B420:C421"/>
    <mergeCell ref="B2401:C2401"/>
    <mergeCell ref="B3172:C3172"/>
    <mergeCell ref="B3476:F3476"/>
    <mergeCell ref="D3232:G3232"/>
    <mergeCell ref="B2084:C2085"/>
    <mergeCell ref="I2092:J2092"/>
    <mergeCell ref="H1487:H1488"/>
    <mergeCell ref="G1695:G1696"/>
    <mergeCell ref="D2927:G2927"/>
    <mergeCell ref="D842:G842"/>
    <mergeCell ref="B1675:C1675"/>
    <mergeCell ref="G2124:G2125"/>
    <mergeCell ref="F4085:H4085"/>
    <mergeCell ref="B3770:C3770"/>
    <mergeCell ref="I447:J447"/>
    <mergeCell ref="D2199:G2199"/>
    <mergeCell ref="B1301:M1301"/>
    <mergeCell ref="D531:G531"/>
    <mergeCell ref="B3972:D3972"/>
    <mergeCell ref="I326:K326"/>
    <mergeCell ref="M257:M258"/>
    <mergeCell ref="D1278:F1278"/>
    <mergeCell ref="I2609:J2609"/>
    <mergeCell ref="I3635:J3635"/>
    <mergeCell ref="B3763:D3763"/>
    <mergeCell ref="I3793:J3793"/>
    <mergeCell ref="B3340:C3340"/>
    <mergeCell ref="B1985:C1985"/>
    <mergeCell ref="I3453:J3453"/>
    <mergeCell ref="M1921:M1922"/>
    <mergeCell ref="I3336:J3336"/>
    <mergeCell ref="H1401:H1402"/>
    <mergeCell ref="K1695:L1695"/>
    <mergeCell ref="K4155:L4155"/>
    <mergeCell ref="C1762:D1762"/>
    <mergeCell ref="B642:C642"/>
    <mergeCell ref="I3359:J3359"/>
    <mergeCell ref="M1618:M1619"/>
    <mergeCell ref="I3964:J3964"/>
    <mergeCell ref="M1916:M1917"/>
    <mergeCell ref="D737:G737"/>
    <mergeCell ref="I2760:M2761"/>
    <mergeCell ref="C3163:D3163"/>
    <mergeCell ref="F3354:M3354"/>
    <mergeCell ref="B4:C5"/>
    <mergeCell ref="D528:G528"/>
    <mergeCell ref="B222:G222"/>
    <mergeCell ref="B2803:F2803"/>
    <mergeCell ref="I1261:J1261"/>
    <mergeCell ref="B1824:C1825"/>
    <mergeCell ref="K994:L994"/>
    <mergeCell ref="I3654:K3654"/>
    <mergeCell ref="I231:J231"/>
    <mergeCell ref="D2188:F2189"/>
    <mergeCell ref="K564:L564"/>
    <mergeCell ref="I529:J529"/>
    <mergeCell ref="M3788:M3789"/>
    <mergeCell ref="B885:M885"/>
    <mergeCell ref="I958:J958"/>
    <mergeCell ref="I1256:J1256"/>
    <mergeCell ref="B2707:M2707"/>
    <mergeCell ref="B2932:D2932"/>
    <mergeCell ref="I2624:K2624"/>
    <mergeCell ref="I2622:J2622"/>
    <mergeCell ref="G264:H265"/>
    <mergeCell ref="H985:H986"/>
    <mergeCell ref="C2752:D2752"/>
    <mergeCell ref="B1297:F1297"/>
    <mergeCell ref="D3759:G3759"/>
    <mergeCell ref="I1258:J1258"/>
    <mergeCell ref="K2075:L2075"/>
    <mergeCell ref="G1347:G1348"/>
    <mergeCell ref="G3892:G3893"/>
    <mergeCell ref="B572:C572"/>
    <mergeCell ref="D3874:E3874"/>
    <mergeCell ref="K2540:L2540"/>
    <mergeCell ref="I2319:J2319"/>
    <mergeCell ref="H682:H683"/>
    <mergeCell ref="I1278:M1278"/>
    <mergeCell ref="C2747:D2747"/>
    <mergeCell ref="L2203:M2203"/>
    <mergeCell ref="B52:C52"/>
    <mergeCell ref="B423:G423"/>
    <mergeCell ref="B230:G230"/>
    <mergeCell ref="D3754:G3754"/>
    <mergeCell ref="B2652:C2652"/>
    <mergeCell ref="B118:G118"/>
    <mergeCell ref="B3544:C3544"/>
    <mergeCell ref="B3538:C3538"/>
    <mergeCell ref="I221:J221"/>
    <mergeCell ref="K1347:L1347"/>
    <mergeCell ref="B2810:C2810"/>
    <mergeCell ref="D754:E754"/>
    <mergeCell ref="D3756:G3756"/>
    <mergeCell ref="I3127:L3127"/>
    <mergeCell ref="H827:H828"/>
    <mergeCell ref="D2418:E2418"/>
    <mergeCell ref="D3024:G3024"/>
    <mergeCell ref="B1901:D1901"/>
    <mergeCell ref="B1173:D1173"/>
    <mergeCell ref="D2028:M2028"/>
    <mergeCell ref="I542:J542"/>
    <mergeCell ref="G2436:G2437"/>
    <mergeCell ref="D3488:F3489"/>
    <mergeCell ref="D3026:G3026"/>
    <mergeCell ref="I216:J216"/>
    <mergeCell ref="D1694:F1694"/>
    <mergeCell ref="L3555:M3555"/>
    <mergeCell ref="C48:D48"/>
    <mergeCell ref="G2708:H2709"/>
    <mergeCell ref="G3947:G3948"/>
    <mergeCell ref="I856:K856"/>
    <mergeCell ref="I3273:J3273"/>
    <mergeCell ref="K1035:L1035"/>
    <mergeCell ref="G307:G308"/>
    <mergeCell ref="I1367:L1367"/>
    <mergeCell ref="B2196:C2196"/>
    <mergeCell ref="D3649:G3649"/>
    <mergeCell ref="H4010:H4011"/>
    <mergeCell ref="I2188:M2189"/>
    <mergeCell ref="K2007:L2007"/>
    <mergeCell ref="E746:F746"/>
    <mergeCell ref="G1401:G1402"/>
    <mergeCell ref="B3594:F3594"/>
    <mergeCell ref="D1300:M1300"/>
    <mergeCell ref="K2436:L2436"/>
    <mergeCell ref="D572:M572"/>
    <mergeCell ref="C1707:D1707"/>
    <mergeCell ref="B1464:C1464"/>
    <mergeCell ref="L2099:M2099"/>
    <mergeCell ref="F3565:H3565"/>
    <mergeCell ref="B4078:G4078"/>
    <mergeCell ref="B3128:C3128"/>
    <mergeCell ref="B1472:C1472"/>
    <mergeCell ref="G212:H213"/>
    <mergeCell ref="D338:E338"/>
    <mergeCell ref="B1770:C1770"/>
    <mergeCell ref="B3347:D3347"/>
    <mergeCell ref="B2823:C2823"/>
    <mergeCell ref="B1799:F1799"/>
    <mergeCell ref="M3074:M3075"/>
    <mergeCell ref="C4161:D4161"/>
    <mergeCell ref="I113:J113"/>
    <mergeCell ref="J2941:L2941"/>
    <mergeCell ref="B3461:D3461"/>
    <mergeCell ref="B4066:C4066"/>
    <mergeCell ref="D1984:G1984"/>
    <mergeCell ref="D2604:F2605"/>
    <mergeCell ref="H1514:H1515"/>
    <mergeCell ref="H759:H760"/>
    <mergeCell ref="I3443:J3443"/>
    <mergeCell ref="K361:L361"/>
    <mergeCell ref="C672:D672"/>
    <mergeCell ref="H1812:H1813"/>
    <mergeCell ref="M99:M100"/>
    <mergeCell ref="G447:G448"/>
    <mergeCell ref="B740:C740"/>
    <mergeCell ref="B2095:C2095"/>
    <mergeCell ref="I115:J115"/>
    <mergeCell ref="H2450:H2451"/>
    <mergeCell ref="C3579:D3579"/>
    <mergeCell ref="D2448:F2449"/>
    <mergeCell ref="B8:C8"/>
    <mergeCell ref="F2837:H2837"/>
    <mergeCell ref="I3966:K3966"/>
    <mergeCell ref="F2109:H2109"/>
    <mergeCell ref="I3871:J3871"/>
    <mergeCell ref="I19:K19"/>
    <mergeCell ref="I3444:J3444"/>
    <mergeCell ref="B10:C10"/>
    <mergeCell ref="B943:G943"/>
    <mergeCell ref="H2839:H2840"/>
    <mergeCell ref="I1359:L1359"/>
    <mergeCell ref="I2414:J2414"/>
    <mergeCell ref="M4155:M4156"/>
    <mergeCell ref="I327:L327"/>
    <mergeCell ref="I3644:M3645"/>
    <mergeCell ref="K1722:L1722"/>
    <mergeCell ref="G2448:H2449"/>
    <mergeCell ref="K2020:L2020"/>
    <mergeCell ref="G361:G362"/>
    <mergeCell ref="G1720:H1721"/>
    <mergeCell ref="I1987:J1987"/>
    <mergeCell ref="J445:L445"/>
    <mergeCell ref="D1156:G1156"/>
    <mergeCell ref="I1659:J1659"/>
    <mergeCell ref="I1694:M1694"/>
    <mergeCell ref="B633:C633"/>
    <mergeCell ref="I2714:J2714"/>
    <mergeCell ref="L1683:M1683"/>
    <mergeCell ref="B2297:C2297"/>
    <mergeCell ref="I1989:J1989"/>
    <mergeCell ref="B3488:C3489"/>
    <mergeCell ref="B3024:C3024"/>
    <mergeCell ref="I3775:J3775"/>
    <mergeCell ref="I2716:J2716"/>
    <mergeCell ref="I1684:J1684"/>
    <mergeCell ref="I1988:J1988"/>
    <mergeCell ref="K49:L49"/>
    <mergeCell ref="H2138:H2139"/>
    <mergeCell ref="M3427:M3428"/>
    <mergeCell ref="K985:L985"/>
    <mergeCell ref="I3128:J3128"/>
    <mergeCell ref="K266:L266"/>
    <mergeCell ref="I3802:J3802"/>
    <mergeCell ref="I3047:J3047"/>
    <mergeCell ref="B1994:C1994"/>
    <mergeCell ref="I3347:K3347"/>
    <mergeCell ref="I4100:J4100"/>
    <mergeCell ref="H772:H773"/>
    <mergeCell ref="H1410:H1411"/>
    <mergeCell ref="G827:G828"/>
    <mergeCell ref="B58:F58"/>
    <mergeCell ref="C306:D306"/>
    <mergeCell ref="B1084:F1084"/>
    <mergeCell ref="I2926:K2926"/>
    <mergeCell ref="M3151:M3152"/>
    <mergeCell ref="D535:G535"/>
    <mergeCell ref="B1378:C1378"/>
    <mergeCell ref="D3:I3"/>
    <mergeCell ref="I2129:J2129"/>
    <mergeCell ref="I1374:J1374"/>
    <mergeCell ref="L2926:M2926"/>
    <mergeCell ref="B2138:F2138"/>
    <mergeCell ref="G680:H681"/>
    <mergeCell ref="G3255:G3256"/>
    <mergeCell ref="D938:M938"/>
    <mergeCell ref="G3124:H3125"/>
    <mergeCell ref="D3752:G3752"/>
    <mergeCell ref="B2604:C2605"/>
    <mergeCell ref="I1674:J1674"/>
    <mergeCell ref="B227:D227"/>
    <mergeCell ref="B2448:C2449"/>
    <mergeCell ref="C1499:D1499"/>
    <mergeCell ref="D2968:F2969"/>
    <mergeCell ref="I644:J644"/>
    <mergeCell ref="D1902:F1902"/>
    <mergeCell ref="H2491:H2492"/>
    <mergeCell ref="B1139:F1139"/>
    <mergeCell ref="D3566:F3566"/>
    <mergeCell ref="K619:L619"/>
    <mergeCell ref="I2762:J2762"/>
    <mergeCell ref="D2084:F2085"/>
    <mergeCell ref="I3060:J3060"/>
    <mergeCell ref="B228:D228"/>
    <mergeCell ref="I1879:L1879"/>
    <mergeCell ref="B2540:F2540"/>
    <mergeCell ref="D2296:G2296"/>
    <mergeCell ref="B2192:C2192"/>
    <mergeCell ref="B2922:C2922"/>
    <mergeCell ref="G759:G760"/>
    <mergeCell ref="M2111:M2112"/>
    <mergeCell ref="K3879:L3879"/>
    <mergeCell ref="G3273:G3274"/>
    <mergeCell ref="I524:M525"/>
    <mergeCell ref="D2298:G2298"/>
    <mergeCell ref="D3025:G3025"/>
    <mergeCell ref="C3946:D3946"/>
    <mergeCell ref="L2510:M2510"/>
    <mergeCell ref="B2826:C2826"/>
    <mergeCell ref="I3124:M3125"/>
    <mergeCell ref="B3558:G3558"/>
    <mergeCell ref="I118:K118"/>
    <mergeCell ref="B3547:C3547"/>
    <mergeCell ref="H3580:H3581"/>
    <mergeCell ref="B2819:C2819"/>
    <mergeCell ref="G2970:G2971"/>
    <mergeCell ref="G3268:G3269"/>
    <mergeCell ref="B1564:C1565"/>
    <mergeCell ref="K759:L759"/>
    <mergeCell ref="D948:G948"/>
    <mergeCell ref="K3178:L3178"/>
    <mergeCell ref="M307:M308"/>
    <mergeCell ref="D739:G739"/>
    <mergeCell ref="I2817:J2817"/>
    <mergeCell ref="D1675:G1675"/>
    <mergeCell ref="I3115:J3115"/>
    <mergeCell ref="B3250:C3250"/>
    <mergeCell ref="D1928:F1929"/>
    <mergeCell ref="B3556:D3556"/>
    <mergeCell ref="H1451:H1452"/>
    <mergeCell ref="C3218:D3218"/>
    <mergeCell ref="H723:H724"/>
    <mergeCell ref="B1405:M1405"/>
    <mergeCell ref="M2129:M2130"/>
    <mergeCell ref="B99:F99"/>
    <mergeCell ref="M3065:M3066"/>
    <mergeCell ref="C3376:D3376"/>
    <mergeCell ref="C2913:D2913"/>
    <mergeCell ref="M3372:M3373"/>
    <mergeCell ref="B1071:F1071"/>
    <mergeCell ref="I3440:J3440"/>
    <mergeCell ref="H1505:H1506"/>
    <mergeCell ref="B1500:F1500"/>
    <mergeCell ref="B3585:F3585"/>
    <mergeCell ref="I569:J569"/>
    <mergeCell ref="I3869:J3869"/>
    <mergeCell ref="B850:C850"/>
    <mergeCell ref="B418:C418"/>
    <mergeCell ref="H564:H565"/>
    <mergeCell ref="D951:G951"/>
    <mergeCell ref="G1410:G1411"/>
    <mergeCell ref="B2510:G2510"/>
    <mergeCell ref="I1902:M1902"/>
    <mergeCell ref="I2968:M2969"/>
    <mergeCell ref="I3442:J3442"/>
    <mergeCell ref="I2412:J2412"/>
    <mergeCell ref="G3592:H3593"/>
    <mergeCell ref="I420:M421"/>
    <mergeCell ref="B1794:C1794"/>
    <mergeCell ref="G1044:H1045"/>
    <mergeCell ref="B2505:C2505"/>
    <mergeCell ref="I1469:J1469"/>
    <mergeCell ref="L1470:M1470"/>
    <mergeCell ref="B1060:D1060"/>
    <mergeCell ref="B1367:C1367"/>
    <mergeCell ref="F2834:M2834"/>
    <mergeCell ref="I2196:J2196"/>
    <mergeCell ref="I2712:J2712"/>
    <mergeCell ref="F861:H861"/>
    <mergeCell ref="B1787:D1787"/>
    <mergeCell ref="B1779:C1779"/>
    <mergeCell ref="K343:L343"/>
    <mergeCell ref="I3862:K3862"/>
    <mergeCell ref="C417:D417"/>
    <mergeCell ref="K474:L474"/>
    <mergeCell ref="K772:L772"/>
    <mergeCell ref="B678:M678"/>
    <mergeCell ref="H4051:H4052"/>
    <mergeCell ref="K3531:L3531"/>
    <mergeCell ref="I1986:J1986"/>
    <mergeCell ref="I411:J411"/>
    <mergeCell ref="B322:C322"/>
    <mergeCell ref="D2938:E2938"/>
    <mergeCell ref="K3689:L3689"/>
    <mergeCell ref="B3140:D3140"/>
    <mergeCell ref="I2830:J2830"/>
    <mergeCell ref="I430:K430"/>
    <mergeCell ref="I2713:J2713"/>
    <mergeCell ref="B4085:D4085"/>
    <mergeCell ref="B3357:D3357"/>
    <mergeCell ref="F2730:M2730"/>
    <mergeCell ref="B576:C577"/>
    <mergeCell ref="C3896:D3896"/>
    <mergeCell ref="G3671:G3672"/>
    <mergeCell ref="K257:L257"/>
    <mergeCell ref="G4100:G4101"/>
    <mergeCell ref="G1098:G1099"/>
    <mergeCell ref="B780:C780"/>
    <mergeCell ref="B1051:C1051"/>
    <mergeCell ref="K3684:L3684"/>
    <mergeCell ref="I3655:L3655"/>
    <mergeCell ref="D940:F941"/>
    <mergeCell ref="B746:C746"/>
    <mergeCell ref="G370:G371"/>
    <mergeCell ref="G668:G669"/>
    <mergeCell ref="M1722:M1723"/>
    <mergeCell ref="I1928:M1929"/>
    <mergeCell ref="B3961:C3961"/>
    <mergeCell ref="D212:F213"/>
    <mergeCell ref="K3671:L3671"/>
    <mergeCell ref="I429:J429"/>
    <mergeCell ref="I1365:J1365"/>
    <mergeCell ref="B1928:C1929"/>
    <mergeCell ref="I1401:J1401"/>
    <mergeCell ref="D2626:E2626"/>
    <mergeCell ref="B2132:C2132"/>
    <mergeCell ref="B3959:G3959"/>
    <mergeCell ref="B262:M262"/>
    <mergeCell ref="M3594:M3595"/>
    <mergeCell ref="D1777:G1777"/>
    <mergeCell ref="I335:J335"/>
    <mergeCell ref="D2292:F2293"/>
    <mergeCell ref="M3892:M3893"/>
    <mergeCell ref="D1898:E1898"/>
    <mergeCell ref="I1999:J1999"/>
    <mergeCell ref="D2504:G2504"/>
    <mergeCell ref="I2297:J2297"/>
    <mergeCell ref="B1147:M1147"/>
    <mergeCell ref="B3983:F3983"/>
    <mergeCell ref="B4105:F4105"/>
    <mergeCell ref="I2728:K2728"/>
    <mergeCell ref="I1396:J1396"/>
    <mergeCell ref="I2000:K2000"/>
    <mergeCell ref="I3481:J3481"/>
    <mergeCell ref="C2856:D2856"/>
    <mergeCell ref="C771:D771"/>
    <mergeCell ref="B472:C473"/>
    <mergeCell ref="G2631:G2632"/>
    <mergeCell ref="I2607:L2607"/>
    <mergeCell ref="D3863:G3863"/>
    <mergeCell ref="B2920:C2920"/>
    <mergeCell ref="G1451:G1452"/>
    <mergeCell ref="I3332:M3333"/>
    <mergeCell ref="B3231:G3231"/>
    <mergeCell ref="I2138:J2138"/>
    <mergeCell ref="B2861:M2861"/>
    <mergeCell ref="D1780:G1780"/>
    <mergeCell ref="B549:D549"/>
    <mergeCell ref="B2194:C2194"/>
    <mergeCell ref="L2307:M2307"/>
    <mergeCell ref="B2921:C2921"/>
    <mergeCell ref="H2961:H2962"/>
    <mergeCell ref="E1890:F1890"/>
    <mergeCell ref="K3386:L3386"/>
    <mergeCell ref="G3904:H3905"/>
    <mergeCell ref="B3590:M3590"/>
    <mergeCell ref="I232:K232"/>
    <mergeCell ref="I3323:J3323"/>
    <mergeCell ref="D2401:G2401"/>
    <mergeCell ref="H931:H932"/>
    <mergeCell ref="H967:H968"/>
    <mergeCell ref="H1903:H1904"/>
    <mergeCell ref="M2554:M2555"/>
    <mergeCell ref="B1279:F1279"/>
    <mergeCell ref="M2852:M2853"/>
    <mergeCell ref="G1591:G1592"/>
    <mergeCell ref="D2403:G2403"/>
    <mergeCell ref="D2088:G2088"/>
    <mergeCell ref="B940:C941"/>
    <mergeCell ref="F3045:H3045"/>
    <mergeCell ref="K3169:L3169"/>
    <mergeCell ref="B3065:F3065"/>
    <mergeCell ref="B3692:C3692"/>
    <mergeCell ref="D1798:F1798"/>
    <mergeCell ref="I227:K227"/>
    <mergeCell ref="E1162:F1162"/>
    <mergeCell ref="B2094:G2094"/>
    <mergeCell ref="L747:M747"/>
    <mergeCell ref="B1151:G1151"/>
    <mergeCell ref="I1567:L1567"/>
    <mergeCell ref="G3282:G3283"/>
    <mergeCell ref="G3585:G3586"/>
    <mergeCell ref="B1152:C1152"/>
    <mergeCell ref="B157:M157"/>
    <mergeCell ref="B1146:C1146"/>
    <mergeCell ref="I1465:J1465"/>
    <mergeCell ref="I1098:J1098"/>
    <mergeCell ref="C2185:D2185"/>
    <mergeCell ref="B1821:M1821"/>
    <mergeCell ref="I2192:J2192"/>
    <mergeCell ref="I2838:M2838"/>
    <mergeCell ref="G3748:H3749"/>
    <mergeCell ref="L1267:M1267"/>
    <mergeCell ref="I1467:J1467"/>
    <mergeCell ref="D3226:M3226"/>
    <mergeCell ref="H1921:H1922"/>
    <mergeCell ref="B1782:G1782"/>
    <mergeCell ref="B3232:C3232"/>
    <mergeCell ref="D30:F30"/>
    <mergeCell ref="K3011:L3011"/>
    <mergeCell ref="D634:G634"/>
    <mergeCell ref="G3800:H3801"/>
    <mergeCell ref="B2515:D2515"/>
    <mergeCell ref="M3635:M3636"/>
    <mergeCell ref="M3178:M3179"/>
    <mergeCell ref="D1361:G1361"/>
    <mergeCell ref="I2820:J2820"/>
    <mergeCell ref="B3565:D3565"/>
    <mergeCell ref="B4059:M4059"/>
    <mergeCell ref="I4010:J4010"/>
    <mergeCell ref="I3255:J3255"/>
    <mergeCell ref="I3555:K3555"/>
    <mergeCell ref="H1618:H1619"/>
    <mergeCell ref="K465:L465"/>
    <mergeCell ref="H1916:H1917"/>
    <mergeCell ref="C3683:D3683"/>
    <mergeCell ref="I3134:K3134"/>
    <mergeCell ref="I2828:J2828"/>
    <mergeCell ref="B1202:F1202"/>
    <mergeCell ref="B2228:F2228"/>
    <mergeCell ref="M361:M362"/>
    <mergeCell ref="K2129:L2129"/>
    <mergeCell ref="B54:M54"/>
    <mergeCell ref="B1054:G1054"/>
    <mergeCell ref="G3011:G3012"/>
    <mergeCell ref="B22:G22"/>
    <mergeCell ref="F2106:M2106"/>
    <mergeCell ref="I1153:J1153"/>
    <mergeCell ref="F1173:H1173"/>
    <mergeCell ref="I1791:J1791"/>
    <mergeCell ref="B1686:G1686"/>
    <mergeCell ref="B1586:C1586"/>
    <mergeCell ref="B1892:D1892"/>
    <mergeCell ref="J3253:L3253"/>
    <mergeCell ref="J3981:L3981"/>
    <mergeCell ref="D3354:E3354"/>
    <mergeCell ref="G3793:G3794"/>
    <mergeCell ref="L3134:M3134"/>
    <mergeCell ref="I3748:M3749"/>
    <mergeCell ref="I431:L431"/>
    <mergeCell ref="C1712:D1712"/>
    <mergeCell ref="B2109:D2109"/>
    <mergeCell ref="B106:C106"/>
    <mergeCell ref="D2964:M2964"/>
    <mergeCell ref="I2852:J2852"/>
    <mergeCell ref="B744:C744"/>
    <mergeCell ref="K1826:L1826"/>
    <mergeCell ref="I740:J740"/>
    <mergeCell ref="I2554:J2554"/>
    <mergeCell ref="I425:J425"/>
    <mergeCell ref="I1155:J1155"/>
    <mergeCell ref="I1478:J1478"/>
    <mergeCell ref="I723:J723"/>
    <mergeCell ref="I2091:J2091"/>
    <mergeCell ref="J549:L549"/>
    <mergeCell ref="D1146:M1146"/>
    <mergeCell ref="B2812:C2813"/>
    <mergeCell ref="I2205:J2205"/>
    <mergeCell ref="I2818:J2818"/>
    <mergeCell ref="I427:J427"/>
    <mergeCell ref="I2093:J2093"/>
    <mergeCell ref="B1684:D1684"/>
    <mergeCell ref="F445:H445"/>
    <mergeCell ref="I3335:L3335"/>
    <mergeCell ref="I3879:J3879"/>
    <mergeCell ref="B130:C130"/>
    <mergeCell ref="I2505:J2505"/>
    <mergeCell ref="M2595:M2596"/>
    <mergeCell ref="K3698:L3698"/>
    <mergeCell ref="K3996:L3996"/>
    <mergeCell ref="B3892:F3892"/>
    <mergeCell ref="M3567:M3568"/>
    <mergeCell ref="D2236:M2236"/>
    <mergeCell ref="I3906:J3906"/>
    <mergeCell ref="I1787:K1787"/>
    <mergeCell ref="I2087:L2087"/>
    <mergeCell ref="D3859:G3859"/>
    <mergeCell ref="C2643:D2643"/>
    <mergeCell ref="D4112:F4113"/>
    <mergeCell ref="G56:H57"/>
    <mergeCell ref="F26:M26"/>
    <mergeCell ref="B162:F162"/>
    <mergeCell ref="H3793:H3794"/>
    <mergeCell ref="B2548:C2548"/>
    <mergeCell ref="B1200:C1201"/>
    <mergeCell ref="I322:J322"/>
    <mergeCell ref="D1274:E1274"/>
    <mergeCell ref="B2402:C2402"/>
    <mergeCell ref="B2706:C2706"/>
    <mergeCell ref="B3759:C3759"/>
    <mergeCell ref="I751:J751"/>
    <mergeCell ref="G3698:G3699"/>
    <mergeCell ref="J2213:L2213"/>
    <mergeCell ref="G3996:G3997"/>
    <mergeCell ref="I2233:J2233"/>
    <mergeCell ref="I148:J148"/>
    <mergeCell ref="B3970:C3970"/>
    <mergeCell ref="I2708:M2709"/>
    <mergeCell ref="I324:J324"/>
    <mergeCell ref="H2748:H2749"/>
    <mergeCell ref="M1035:M1036"/>
    <mergeCell ref="B3070:M3070"/>
    <mergeCell ref="I1051:J1051"/>
    <mergeCell ref="G203:G204"/>
    <mergeCell ref="G3228:H3229"/>
    <mergeCell ref="K967:L967"/>
    <mergeCell ref="I1991:L1991"/>
    <mergeCell ref="B1926:M1926"/>
    <mergeCell ref="I3653:J3653"/>
    <mergeCell ref="B2602:C2602"/>
    <mergeCell ref="K2631:L2631"/>
    <mergeCell ref="B1879:G1879"/>
    <mergeCell ref="H3775:H3776"/>
    <mergeCell ref="I3961:J3961"/>
    <mergeCell ref="I1263:L1263"/>
    <mergeCell ref="G1921:G1922"/>
    <mergeCell ref="K2658:L2658"/>
    <mergeCell ref="C2698:D2698"/>
    <mergeCell ref="E642:F642"/>
    <mergeCell ref="K2956:L2956"/>
    <mergeCell ref="M3273:M3274"/>
    <mergeCell ref="B1243:F1243"/>
    <mergeCell ref="G2656:H2657"/>
    <mergeCell ref="B4114:F4114"/>
    <mergeCell ref="D1673:G1673"/>
    <mergeCell ref="B2299:C2299"/>
    <mergeCell ref="I3650:J3650"/>
    <mergeCell ref="L2619:M2619"/>
    <mergeCell ref="L534:M534"/>
    <mergeCell ref="B468:C468"/>
    <mergeCell ref="M2545:M2546"/>
    <mergeCell ref="D2819:G2819"/>
    <mergeCell ref="C152:D152"/>
    <mergeCell ref="G1618:G1619"/>
    <mergeCell ref="G863:G864"/>
    <mergeCell ref="B3656:C3656"/>
    <mergeCell ref="B2928:C2928"/>
    <mergeCell ref="B212:C213"/>
    <mergeCell ref="D234:E234"/>
    <mergeCell ref="I2620:J2620"/>
    <mergeCell ref="I3046:M3046"/>
    <mergeCell ref="I628:M629"/>
    <mergeCell ref="K1921:L1921"/>
    <mergeCell ref="H3074:H3075"/>
    <mergeCell ref="D2548:M2548"/>
    <mergeCell ref="I2292:M2293"/>
    <mergeCell ref="B2930:C2930"/>
    <mergeCell ref="D1304:F1305"/>
    <mergeCell ref="B2204:D2204"/>
    <mergeCell ref="B1898:C1898"/>
    <mergeCell ref="D576:F577"/>
    <mergeCell ref="I2034:J2034"/>
    <mergeCell ref="H99:H100"/>
    <mergeCell ref="I2920:J2920"/>
    <mergeCell ref="B2931:D2931"/>
    <mergeCell ref="B886:M886"/>
    <mergeCell ref="K3739:L3739"/>
    <mergeCell ref="D116:G116"/>
    <mergeCell ref="I2194:J2194"/>
    <mergeCell ref="D3146:E3146"/>
    <mergeCell ref="K3282:L3282"/>
    <mergeCell ref="I2921:J2921"/>
    <mergeCell ref="D327:G327"/>
    <mergeCell ref="B1257:C1257"/>
    <mergeCell ref="H4155:H4156"/>
    <mergeCell ref="I550:M550"/>
    <mergeCell ref="G881:G882"/>
    <mergeCell ref="B3074:F3074"/>
    <mergeCell ref="M2233:M2234"/>
    <mergeCell ref="M148:M149"/>
    <mergeCell ref="B1170:C1170"/>
    <mergeCell ref="B203:F203"/>
    <mergeCell ref="G1616:H1617"/>
    <mergeCell ref="B1720:C1721"/>
    <mergeCell ref="C3480:D3480"/>
    <mergeCell ref="D1874:M1874"/>
    <mergeCell ref="B1894:G1894"/>
    <mergeCell ref="B1175:F1175"/>
    <mergeCell ref="B1259:C1259"/>
    <mergeCell ref="B1924:C1924"/>
    <mergeCell ref="B531:C531"/>
    <mergeCell ref="B1930:F1930"/>
    <mergeCell ref="L1579:M1579"/>
    <mergeCell ref="F2210:M2210"/>
    <mergeCell ref="B1163:D1163"/>
    <mergeCell ref="B3485:M3485"/>
    <mergeCell ref="M890:M891"/>
    <mergeCell ref="G578:G579"/>
    <mergeCell ref="L435:M435"/>
    <mergeCell ref="D1690:E1690"/>
    <mergeCell ref="G876:G877"/>
    <mergeCell ref="I3072:M3073"/>
    <mergeCell ref="I1580:J1580"/>
    <mergeCell ref="B1882:C1882"/>
    <mergeCell ref="H3427:H3428"/>
    <mergeCell ref="G3635:G3636"/>
    <mergeCell ref="D3904:F3905"/>
    <mergeCell ref="D134:F134"/>
    <mergeCell ref="B2075:F2075"/>
    <mergeCell ref="I1451:J1451"/>
    <mergeCell ref="I1573:J1573"/>
    <mergeCell ref="L1574:M1574"/>
    <mergeCell ref="B1164:D1164"/>
    <mergeCell ref="B858:C858"/>
    <mergeCell ref="I539:K539"/>
    <mergeCell ref="B438:G438"/>
    <mergeCell ref="I1880:J1880"/>
    <mergeCell ref="I2545:J2545"/>
    <mergeCell ref="C984:D984"/>
    <mergeCell ref="F754:M754"/>
    <mergeCell ref="B1891:D1891"/>
    <mergeCell ref="B4110:M4110"/>
    <mergeCell ref="C521:D521"/>
    <mergeCell ref="M3802:M3803"/>
    <mergeCell ref="M3047:M3048"/>
    <mergeCell ref="I1363:J1363"/>
    <mergeCell ref="M4100:M4101"/>
    <mergeCell ref="I1174:M1174"/>
    <mergeCell ref="K3635:L3635"/>
    <mergeCell ref="K2907:L2907"/>
    <mergeCell ref="B426:C426"/>
    <mergeCell ref="K3793:L3793"/>
    <mergeCell ref="H3115:H3116"/>
    <mergeCell ref="B217:C217"/>
    <mergeCell ref="I1304:M1305"/>
    <mergeCell ref="I2934:J2934"/>
    <mergeCell ref="I576:M577"/>
    <mergeCell ref="C3064:D3064"/>
    <mergeCell ref="C979:D979"/>
    <mergeCell ref="I446:M446"/>
    <mergeCell ref="I530:J530"/>
    <mergeCell ref="B680:C681"/>
    <mergeCell ref="I3451:K3451"/>
    <mergeCell ref="B428:C428"/>
    <mergeCell ref="B3350:G3350"/>
    <mergeCell ref="G3775:G3776"/>
    <mergeCell ref="B3124:C3125"/>
    <mergeCell ref="I1477:J1477"/>
    <mergeCell ref="B884:C884"/>
    <mergeCell ref="I1591:J1591"/>
    <mergeCell ref="M2346:M2347"/>
    <mergeCell ref="I2527:J2527"/>
    <mergeCell ref="M2644:M2645"/>
    <mergeCell ref="C618:D618"/>
    <mergeCell ref="I1470:K1470"/>
    <mergeCell ref="B3338:C3338"/>
    <mergeCell ref="I531:J531"/>
    <mergeCell ref="I2406:K2406"/>
    <mergeCell ref="I4051:J4051"/>
    <mergeCell ref="H2545:H2546"/>
    <mergeCell ref="F442:M442"/>
    <mergeCell ref="L3030:M3030"/>
    <mergeCell ref="B523:M523"/>
    <mergeCell ref="C1608:D1608"/>
    <mergeCell ref="D3588:M3588"/>
    <mergeCell ref="M4001:M4002"/>
    <mergeCell ref="B3027:C3027"/>
    <mergeCell ref="I1505:J1505"/>
    <mergeCell ref="D1154:G1154"/>
    <mergeCell ref="I890:J890"/>
    <mergeCell ref="H2111:H2112"/>
    <mergeCell ref="G1708:G1709"/>
    <mergeCell ref="M3698:M3699"/>
    <mergeCell ref="D1881:G1881"/>
    <mergeCell ref="B2607:G2607"/>
    <mergeCell ref="I3904:M3905"/>
    <mergeCell ref="I134:M134"/>
    <mergeCell ref="D3545:G3545"/>
    <mergeCell ref="K2753:L2753"/>
    <mergeCell ref="B4087:F4087"/>
    <mergeCell ref="I2405:J2405"/>
    <mergeCell ref="B3490:F3490"/>
    <mergeCell ref="B3788:F3788"/>
    <mergeCell ref="G836:H837"/>
    <mergeCell ref="H3802:H3803"/>
    <mergeCell ref="G2735:G2736"/>
    <mergeCell ref="I2711:L2711"/>
    <mergeCell ref="B2715:C2715"/>
    <mergeCell ref="B1360:C1360"/>
    <mergeCell ref="B2296:C2296"/>
    <mergeCell ref="B515:F515"/>
    <mergeCell ref="K1708:L1708"/>
    <mergeCell ref="B3335:G3335"/>
    <mergeCell ref="B2029:M2029"/>
    <mergeCell ref="I2242:J2242"/>
    <mergeCell ref="B2965:M2965"/>
    <mergeCell ref="M1604:M1605"/>
    <mergeCell ref="I3975:J3975"/>
    <mergeCell ref="I2400:J2400"/>
    <mergeCell ref="B3851:M3851"/>
    <mergeCell ref="B3123:M3123"/>
    <mergeCell ref="B2298:C2298"/>
    <mergeCell ref="I3766:J3766"/>
    <mergeCell ref="I1366:K1366"/>
    <mergeCell ref="H2129:H2130"/>
    <mergeCell ref="B3025:C3025"/>
    <mergeCell ref="H3065:H3066"/>
    <mergeCell ref="B2441:F2441"/>
    <mergeCell ref="B356:F356"/>
    <mergeCell ref="D112:G112"/>
    <mergeCell ref="H2346:H2347"/>
    <mergeCell ref="H3372:H3373"/>
    <mergeCell ref="D1778:G1778"/>
    <mergeCell ref="B3659:D3659"/>
    <mergeCell ref="G2034:G2035"/>
    <mergeCell ref="I336:K336"/>
    <mergeCell ref="K863:L863"/>
    <mergeCell ref="D114:G114"/>
    <mergeCell ref="H1071:H1072"/>
    <mergeCell ref="I3358:M3358"/>
    <mergeCell ref="B3592:C3593"/>
    <mergeCell ref="B1410:F1410"/>
    <mergeCell ref="B655:F655"/>
    <mergeCell ref="B2314:C2314"/>
    <mergeCell ref="B223:C223"/>
    <mergeCell ref="E3866:F3866"/>
    <mergeCell ref="B3796:C3796"/>
    <mergeCell ref="B1262:G1262"/>
    <mergeCell ref="B534:G534"/>
    <mergeCell ref="B3843:F3843"/>
    <mergeCell ref="I946:J946"/>
    <mergeCell ref="B529:C529"/>
    <mergeCell ref="D3562:E3562"/>
    <mergeCell ref="B3045:D3045"/>
    <mergeCell ref="B2317:D2317"/>
    <mergeCell ref="B1198:M1198"/>
    <mergeCell ref="D743:G743"/>
    <mergeCell ref="I1569:J1569"/>
    <mergeCell ref="J757:L757"/>
    <mergeCell ref="C2435:D2435"/>
    <mergeCell ref="B1925:M1925"/>
    <mergeCell ref="B682:F682"/>
    <mergeCell ref="I2935:J2935"/>
    <mergeCell ref="B980:F980"/>
    <mergeCell ref="M881:M882"/>
    <mergeCell ref="B2083:M2083"/>
    <mergeCell ref="K881:L881"/>
    <mergeCell ref="D3774:F3774"/>
    <mergeCell ref="G3852:H3853"/>
    <mergeCell ref="I3662:J3662"/>
    <mergeCell ref="I1571:J1571"/>
    <mergeCell ref="D11:G11"/>
    <mergeCell ref="H2025:H2026"/>
    <mergeCell ref="F653:H653"/>
    <mergeCell ref="I3543:L3543"/>
    <mergeCell ref="D1200:F1201"/>
    <mergeCell ref="I2815:L2815"/>
    <mergeCell ref="D738:G738"/>
    <mergeCell ref="G2387:G2388"/>
    <mergeCell ref="K3151:L3151"/>
    <mergeCell ref="G2545:G2546"/>
    <mergeCell ref="D3655:G3655"/>
    <mergeCell ref="K3580:L3580"/>
    <mergeCell ref="D1716:M1716"/>
    <mergeCell ref="D4067:G4067"/>
    <mergeCell ref="L3243:M3243"/>
    <mergeCell ref="I3238:K3238"/>
    <mergeCell ref="B3857:C3857"/>
    <mergeCell ref="E2826:F2826"/>
    <mergeCell ref="B3427:F3427"/>
    <mergeCell ref="B2756:C2756"/>
    <mergeCell ref="B3850:C3850"/>
    <mergeCell ref="I1257:J1257"/>
    <mergeCell ref="J4085:L4085"/>
    <mergeCell ref="I532:J532"/>
    <mergeCell ref="I1468:J1468"/>
    <mergeCell ref="C1816:D1816"/>
    <mergeCell ref="B210:C210"/>
    <mergeCell ref="M1243:M1244"/>
    <mergeCell ref="I2658:J2658"/>
    <mergeCell ref="C2490:D2490"/>
    <mergeCell ref="I2956:J2956"/>
    <mergeCell ref="D3339:G3339"/>
    <mergeCell ref="C1395:D1395"/>
    <mergeCell ref="D2864:F2865"/>
    <mergeCell ref="F3253:H3253"/>
    <mergeCell ref="K44:L44"/>
    <mergeCell ref="D2734:F2734"/>
    <mergeCell ref="I1163:K1163"/>
    <mergeCell ref="D316:F317"/>
    <mergeCell ref="K3775:L3775"/>
    <mergeCell ref="C3849:D3849"/>
    <mergeCell ref="F549:H549"/>
    <mergeCell ref="I1471:L1471"/>
    <mergeCell ref="D3340:G3340"/>
    <mergeCell ref="I2407:L2407"/>
    <mergeCell ref="B234:C234"/>
    <mergeCell ref="B2082:C2082"/>
    <mergeCell ref="K3802:L3802"/>
    <mergeCell ref="G1505:G1506"/>
    <mergeCell ref="K3047:L3047"/>
    <mergeCell ref="D2615:G2615"/>
    <mergeCell ref="I4071:L4071"/>
    <mergeCell ref="G3372:G3373"/>
    <mergeCell ref="D676:M676"/>
    <mergeCell ref="E3450:F3450"/>
    <mergeCell ref="I3774:M3774"/>
    <mergeCell ref="I3858:J3858"/>
    <mergeCell ref="L2827:M2827"/>
    <mergeCell ref="L742:M742"/>
    <mergeCell ref="I1356:M1357"/>
    <mergeCell ref="G1980:H1981"/>
    <mergeCell ref="B3441:C3441"/>
    <mergeCell ref="I1188:J1188"/>
    <mergeCell ref="I1792:K1792"/>
    <mergeCell ref="G160:H161"/>
    <mergeCell ref="D4162:M4162"/>
    <mergeCell ref="G1071:G1072"/>
    <mergeCell ref="I1200:M1201"/>
    <mergeCell ref="B3136:C3136"/>
    <mergeCell ref="K3947:L3947"/>
    <mergeCell ref="I426:J426"/>
    <mergeCell ref="B631:G631"/>
    <mergeCell ref="B3443:C3443"/>
    <mergeCell ref="D2297:G2297"/>
    <mergeCell ref="B3138:C3138"/>
    <mergeCell ref="B2718:G2718"/>
    <mergeCell ref="I428:J428"/>
    <mergeCell ref="H2554:H2555"/>
    <mergeCell ref="D3644:F3645"/>
    <mergeCell ref="H2852:H2853"/>
    <mergeCell ref="B321:C321"/>
    <mergeCell ref="M1139:M1140"/>
    <mergeCell ref="B1780:C1780"/>
    <mergeCell ref="D2318:F2318"/>
    <mergeCell ref="B1048:C1048"/>
    <mergeCell ref="F2213:H2213"/>
    <mergeCell ref="F3149:H3149"/>
    <mergeCell ref="C1145:D1145"/>
    <mergeCell ref="B958:G958"/>
    <mergeCell ref="B2408:C2408"/>
    <mergeCell ref="B323:C323"/>
    <mergeCell ref="I3757:J3757"/>
    <mergeCell ref="H881:H882"/>
    <mergeCell ref="I2300:J2300"/>
    <mergeCell ref="L1366:M1366"/>
    <mergeCell ref="B1682:C1682"/>
    <mergeCell ref="K2762:L2762"/>
    <mergeCell ref="K3060:L3060"/>
    <mergeCell ref="B1676:C1676"/>
    <mergeCell ref="I3788:J3788"/>
    <mergeCell ref="G2332:G2333"/>
    <mergeCell ref="I3027:J3027"/>
    <mergeCell ref="J1485:L1485"/>
    <mergeCell ref="D2082:M2082"/>
    <mergeCell ref="B1383:F1383"/>
    <mergeCell ref="B3748:C3749"/>
    <mergeCell ref="I2734:M2734"/>
    <mergeCell ref="B2403:C2403"/>
    <mergeCell ref="D3746:M3746"/>
    <mergeCell ref="L2723:M2723"/>
    <mergeCell ref="I515:J515"/>
    <mergeCell ref="L638:M638"/>
    <mergeCell ref="H447:H448"/>
    <mergeCell ref="I3029:J3029"/>
    <mergeCell ref="I1997:J1997"/>
    <mergeCell ref="I2301:J2301"/>
    <mergeCell ref="B2864:C2865"/>
    <mergeCell ref="H3635:H3636"/>
    <mergeCell ref="I3030:K3030"/>
    <mergeCell ref="I2724:J2724"/>
    <mergeCell ref="K1089:L1089"/>
    <mergeCell ref="I3028:J3028"/>
    <mergeCell ref="B3068:C3068"/>
    <mergeCell ref="H3178:H3179"/>
    <mergeCell ref="K1763:L1763"/>
    <mergeCell ref="B261:M261"/>
    <mergeCell ref="K1306:L1306"/>
    <mergeCell ref="D3228:F3229"/>
    <mergeCell ref="K1604:L1604"/>
    <mergeCell ref="C1034:D1034"/>
    <mergeCell ref="D626:M626"/>
    <mergeCell ref="B646:G646"/>
    <mergeCell ref="I2753:J2753"/>
    <mergeCell ref="I3023:L3023"/>
    <mergeCell ref="D3440:G3440"/>
    <mergeCell ref="G1867:G1868"/>
    <mergeCell ref="F962:M962"/>
    <mergeCell ref="C2128:D2128"/>
    <mergeCell ref="I3664:K3664"/>
    <mergeCell ref="G1903:G1904"/>
    <mergeCell ref="C729:D729"/>
    <mergeCell ref="B1368:C1368"/>
    <mergeCell ref="D220:G220"/>
    <mergeCell ref="B252:F252"/>
    <mergeCell ref="D736:G736"/>
    <mergeCell ref="D8:G8"/>
    <mergeCell ref="B634:C634"/>
    <mergeCell ref="B2337:F2337"/>
    <mergeCell ref="I655:J655"/>
    <mergeCell ref="B3978:C3978"/>
    <mergeCell ref="B1361:C1361"/>
    <mergeCell ref="I2619:K2619"/>
    <mergeCell ref="I534:K534"/>
    <mergeCell ref="I228:J228"/>
    <mergeCell ref="L326:M326"/>
    <mergeCell ref="B644:D644"/>
    <mergeCell ref="I654:M654"/>
    <mergeCell ref="G985:G986"/>
    <mergeCell ref="I2318:M2318"/>
    <mergeCell ref="M153:M154"/>
    <mergeCell ref="K1903:L1903"/>
    <mergeCell ref="B2862:M2862"/>
    <mergeCell ref="I528:J528"/>
    <mergeCell ref="B1267:D1267"/>
    <mergeCell ref="G3020:H3021"/>
    <mergeCell ref="B3589:M3589"/>
    <mergeCell ref="I957:J957"/>
    <mergeCell ref="I2614:K2614"/>
    <mergeCell ref="D1794:E1794"/>
    <mergeCell ref="H2595:H2596"/>
    <mergeCell ref="H1867:H1868"/>
    <mergeCell ref="B2179:F2179"/>
    <mergeCell ref="H3567:H3568"/>
    <mergeCell ref="H3689:H3690"/>
    <mergeCell ref="C4057:D4057"/>
    <mergeCell ref="D2609:G2609"/>
    <mergeCell ref="D3124:F3125"/>
    <mergeCell ref="I1713:J1713"/>
    <mergeCell ref="B3580:F3580"/>
    <mergeCell ref="D3336:G3336"/>
    <mergeCell ref="C1088:D1088"/>
    <mergeCell ref="G2554:G2555"/>
    <mergeCell ref="D2095:G2095"/>
    <mergeCell ref="D2611:G2611"/>
    <mergeCell ref="G2852:G2853"/>
    <mergeCell ref="M3906:M3907"/>
    <mergeCell ref="I4112:M4113"/>
    <mergeCell ref="I1564:M1565"/>
    <mergeCell ref="B2938:C2938"/>
    <mergeCell ref="D3338:G3338"/>
    <mergeCell ref="I370:J370"/>
    <mergeCell ref="B3236:C3236"/>
    <mergeCell ref="B1093:M1093"/>
    <mergeCell ref="I668:J668"/>
    <mergeCell ref="I3228:M3229"/>
    <mergeCell ref="D26:E26"/>
    <mergeCell ref="I3427:J3427"/>
    <mergeCell ref="L3550:M3550"/>
    <mergeCell ref="B2511:C2511"/>
    <mergeCell ref="I680:M681"/>
    <mergeCell ref="D1512:F1513"/>
    <mergeCell ref="C2601:D2601"/>
    <mergeCell ref="I3856:J3856"/>
    <mergeCell ref="I854:J854"/>
    <mergeCell ref="B3567:F3567"/>
    <mergeCell ref="E122:F122"/>
    <mergeCell ref="B3228:C3229"/>
    <mergeCell ref="B3446:G3446"/>
    <mergeCell ref="B1822:M1822"/>
    <mergeCell ref="I1695:J1695"/>
    <mergeCell ref="I3130:J3130"/>
    <mergeCell ref="B3173:M3173"/>
    <mergeCell ref="I1574:K1574"/>
    <mergeCell ref="M1383:M1384"/>
    <mergeCell ref="B2193:C2193"/>
    <mergeCell ref="D3592:F3593"/>
    <mergeCell ref="M655:M656"/>
    <mergeCell ref="I3857:J3857"/>
    <mergeCell ref="I4155:J4155"/>
    <mergeCell ref="M3169:M3170"/>
    <mergeCell ref="B1888:C1888"/>
    <mergeCell ref="K1401:L1401"/>
    <mergeCell ref="B2111:F2111"/>
    <mergeCell ref="B2866:F2866"/>
    <mergeCell ref="B3164:F3164"/>
    <mergeCell ref="G3178:G3179"/>
    <mergeCell ref="B1990:G1990"/>
    <mergeCell ref="B1890:C1890"/>
    <mergeCell ref="I994:J994"/>
    <mergeCell ref="G1812:G1813"/>
    <mergeCell ref="J965:L965"/>
    <mergeCell ref="D2922:G2922"/>
    <mergeCell ref="B2711:G2711"/>
    <mergeCell ref="B1983:G1983"/>
    <mergeCell ref="M980:M981"/>
    <mergeCell ref="B1680:C1680"/>
    <mergeCell ref="B1978:C1978"/>
    <mergeCell ref="B2407:C2407"/>
    <mergeCell ref="I3141:J3141"/>
    <mergeCell ref="G3384:H3385"/>
    <mergeCell ref="B1406:M1406"/>
    <mergeCell ref="G777:G778"/>
    <mergeCell ref="B2133:M2133"/>
    <mergeCell ref="I3143:J3143"/>
    <mergeCell ref="I3441:J3441"/>
    <mergeCell ref="I4079:J4079"/>
    <mergeCell ref="I3872:K3872"/>
    <mergeCell ref="M1763:M1764"/>
    <mergeCell ref="I3870:J3870"/>
    <mergeCell ref="M1306:M1307"/>
    <mergeCell ref="B31:F31"/>
    <mergeCell ref="H148:H149"/>
    <mergeCell ref="C1915:D1915"/>
    <mergeCell ref="B1616:C1617"/>
    <mergeCell ref="H2233:H2234"/>
    <mergeCell ref="C4000:D4000"/>
    <mergeCell ref="B2723:D2723"/>
    <mergeCell ref="D216:G216"/>
    <mergeCell ref="B1695:F1695"/>
    <mergeCell ref="G2595:G2596"/>
    <mergeCell ref="H3476:H3477"/>
    <mergeCell ref="B1826:F1826"/>
    <mergeCell ref="G2138:G2139"/>
    <mergeCell ref="B1820:C1820"/>
    <mergeCell ref="B2124:F2124"/>
    <mergeCell ref="B4005:M4005"/>
    <mergeCell ref="D1980:F1981"/>
    <mergeCell ref="H890:H891"/>
    <mergeCell ref="D218:G218"/>
    <mergeCell ref="I319:L319"/>
    <mergeCell ref="I321:J321"/>
    <mergeCell ref="B632:C632"/>
    <mergeCell ref="B677:M677"/>
    <mergeCell ref="I1383:J1383"/>
    <mergeCell ref="I3592:M3593"/>
    <mergeCell ref="B4065:C4065"/>
    <mergeCell ref="B2418:C2418"/>
    <mergeCell ref="I3169:J3169"/>
    <mergeCell ref="G3689:G3690"/>
    <mergeCell ref="I323:J323"/>
    <mergeCell ref="L3966:M3966"/>
    <mergeCell ref="H777:H778"/>
    <mergeCell ref="B1459:M1459"/>
    <mergeCell ref="B1991:C1991"/>
    <mergeCell ref="G2500:H2501"/>
    <mergeCell ref="B1998:G1998"/>
    <mergeCell ref="B3644:C3645"/>
    <mergeCell ref="G2344:H2345"/>
    <mergeCell ref="D3666:E3666"/>
    <mergeCell ref="H3047:H3048"/>
    <mergeCell ref="B1302:M1302"/>
    <mergeCell ref="D847:G847"/>
    <mergeCell ref="M2387:M2388"/>
    <mergeCell ref="M994:M995"/>
    <mergeCell ref="G411:G412"/>
    <mergeCell ref="B2815:G2815"/>
    <mergeCell ref="C2539:D2539"/>
    <mergeCell ref="D4008:F4009"/>
    <mergeCell ref="E1578:F1578"/>
    <mergeCell ref="G1772:H1773"/>
    <mergeCell ref="F757:H757"/>
    <mergeCell ref="B1683:D1683"/>
    <mergeCell ref="B777:F777"/>
    <mergeCell ref="D2:I2"/>
    <mergeCell ref="I2919:L2919"/>
    <mergeCell ref="K3255:L3255"/>
    <mergeCell ref="C3329:D3329"/>
    <mergeCell ref="B2507:C2507"/>
    <mergeCell ref="B3901:M3901"/>
    <mergeCell ref="D1820:M1820"/>
    <mergeCell ref="I334:J334"/>
    <mergeCell ref="B653:D653"/>
    <mergeCell ref="B1589:D1589"/>
    <mergeCell ref="B3234:C3234"/>
    <mergeCell ref="H4001:H4002"/>
    <mergeCell ref="E2930:F2930"/>
    <mergeCell ref="B419:M419"/>
    <mergeCell ref="D2110:F2110"/>
    <mergeCell ref="I1272:K1272"/>
    <mergeCell ref="I1980:M1981"/>
    <mergeCell ref="K2554:L2554"/>
    <mergeCell ref="I1151:L1151"/>
    <mergeCell ref="D2716:G2716"/>
    <mergeCell ref="H2007:H2008"/>
    <mergeCell ref="D1988:G1988"/>
    <mergeCell ref="U3:V3"/>
    <mergeCell ref="M1347:M1348"/>
    <mergeCell ref="B2346:F2346"/>
    <mergeCell ref="C2594:D2594"/>
    <mergeCell ref="D3128:G3128"/>
    <mergeCell ref="B2644:F2644"/>
    <mergeCell ref="D52:M52"/>
    <mergeCell ref="D2715:G2715"/>
    <mergeCell ref="M2319:M2320"/>
    <mergeCell ref="F3357:H3357"/>
    <mergeCell ref="B3384:C3385"/>
    <mergeCell ref="D3538:M3538"/>
    <mergeCell ref="L851:M851"/>
    <mergeCell ref="B2830:G2830"/>
    <mergeCell ref="D130:E130"/>
    <mergeCell ref="B1465:C1465"/>
    <mergeCell ref="C3953:D3953"/>
    <mergeCell ref="B2191:G2191"/>
    <mergeCell ref="G4051:G4052"/>
    <mergeCell ref="F3146:M3146"/>
    <mergeCell ref="B3253:D3253"/>
    <mergeCell ref="B3855:G3855"/>
    <mergeCell ref="B2186:C2186"/>
    <mergeCell ref="I3996:J3996"/>
    <mergeCell ref="H1306:H1307"/>
    <mergeCell ref="H2332:H2333"/>
    <mergeCell ref="J1693:L1693"/>
    <mergeCell ref="H1604:H1605"/>
    <mergeCell ref="G2450:G2451"/>
    <mergeCell ref="D780:M780"/>
    <mergeCell ref="B1618:F1618"/>
    <mergeCell ref="B2818:C2818"/>
    <mergeCell ref="I3235:J3235"/>
    <mergeCell ref="B1916:F1916"/>
    <mergeCell ref="I4008:M4009"/>
    <mergeCell ref="L846:M846"/>
    <mergeCell ref="B3545:C3545"/>
    <mergeCell ref="I266:J266"/>
    <mergeCell ref="C98:D98"/>
    <mergeCell ref="I564:J564"/>
    <mergeCell ref="D947:G947"/>
    <mergeCell ref="M1487:M1488"/>
    <mergeCell ref="I2509:J2509"/>
    <mergeCell ref="B3764:D3764"/>
    <mergeCell ref="B2820:C2820"/>
    <mergeCell ref="D1070:F1070"/>
    <mergeCell ref="D1674:G1674"/>
    <mergeCell ref="D342:F342"/>
    <mergeCell ref="M2337:M2338"/>
    <mergeCell ref="G3323:G3324"/>
    <mergeCell ref="B3555:D3555"/>
    <mergeCell ref="B307:F307"/>
    <mergeCell ref="M3947:M3948"/>
    <mergeCell ref="I119:L119"/>
    <mergeCell ref="B465:F465"/>
    <mergeCell ref="B847:C847"/>
    <mergeCell ref="K1514:L1514"/>
    <mergeCell ref="I3860:J3860"/>
    <mergeCell ref="B1783:C1783"/>
    <mergeCell ref="K1812:L1812"/>
    <mergeCell ref="D1676:G1676"/>
    <mergeCell ref="B2915:M2915"/>
    <mergeCell ref="C2178:D2178"/>
    <mergeCell ref="B1790:G1790"/>
    <mergeCell ref="D3978:E3978"/>
    <mergeCell ref="B425:C425"/>
    <mergeCell ref="G1200:H1201"/>
    <mergeCell ref="L118:M118"/>
    <mergeCell ref="I3868:J3868"/>
    <mergeCell ref="B158:M158"/>
    <mergeCell ref="M2332:M2333"/>
    <mergeCell ref="I2110:M2110"/>
    <mergeCell ref="B1094:M1094"/>
    <mergeCell ref="F3770:M3770"/>
    <mergeCell ref="I1382:M1382"/>
    <mergeCell ref="I1466:J1466"/>
    <mergeCell ref="B2512:C2512"/>
    <mergeCell ref="B427:C427"/>
    <mergeCell ref="I1895:J1895"/>
    <mergeCell ref="B112:C112"/>
    <mergeCell ref="I863:J863"/>
    <mergeCell ref="D1770:M1770"/>
    <mergeCell ref="I2193:J2193"/>
    <mergeCell ref="I2404:J2404"/>
    <mergeCell ref="I3594:J3594"/>
    <mergeCell ref="B1786:C1786"/>
    <mergeCell ref="D160:F161"/>
    <mergeCell ref="H1659:H1660"/>
    <mergeCell ref="I2195:J2195"/>
    <mergeCell ref="B447:F447"/>
    <mergeCell ref="J653:L653"/>
    <mergeCell ref="I2518:J2518"/>
    <mergeCell ref="I3892:J3892"/>
    <mergeCell ref="B3852:C3853"/>
    <mergeCell ref="I2099:K2099"/>
    <mergeCell ref="B326:G326"/>
    <mergeCell ref="I619:J619"/>
    <mergeCell ref="G3065:G3066"/>
    <mergeCell ref="H3739:H3740"/>
    <mergeCell ref="I3765:J3765"/>
    <mergeCell ref="E1786:F1786"/>
    <mergeCell ref="B16:C16"/>
    <mergeCell ref="B743:C743"/>
    <mergeCell ref="D2817:G2817"/>
    <mergeCell ref="B3359:F3359"/>
    <mergeCell ref="L3763:M3763"/>
    <mergeCell ref="I3758:K3758"/>
    <mergeCell ref="B750:G750"/>
    <mergeCell ref="B18:C18"/>
    <mergeCell ref="D3544:G3544"/>
    <mergeCell ref="F1066:M1066"/>
    <mergeCell ref="G368:H369"/>
    <mergeCell ref="I3768:K3768"/>
    <mergeCell ref="G2007:G2008"/>
    <mergeCell ref="I3759:L3759"/>
    <mergeCell ref="B19:D19"/>
    <mergeCell ref="I1070:M1070"/>
    <mergeCell ref="B4072:C4072"/>
    <mergeCell ref="B11:C11"/>
    <mergeCell ref="I1362:J1362"/>
    <mergeCell ref="I3647:L3647"/>
    <mergeCell ref="D3692:M3692"/>
    <mergeCell ref="B3960:C3960"/>
    <mergeCell ref="I759:J759"/>
    <mergeCell ref="B4074:C4074"/>
    <mergeCell ref="B3348:D3348"/>
    <mergeCell ref="I3178:J3178"/>
    <mergeCell ref="B3655:C3655"/>
    <mergeCell ref="I1364:J1364"/>
    <mergeCell ref="H1243:H1244"/>
    <mergeCell ref="I638:K638"/>
    <mergeCell ref="I332:J332"/>
    <mergeCell ref="I2723:K2723"/>
    <mergeCell ref="I4064:J4064"/>
    <mergeCell ref="B4075:D4075"/>
    <mergeCell ref="B1098:F1098"/>
    <mergeCell ref="I3031:L3031"/>
    <mergeCell ref="B2966:M2966"/>
    <mergeCell ref="I3338:J3338"/>
    <mergeCell ref="D2196:G2196"/>
    <mergeCell ref="I632:J632"/>
    <mergeCell ref="B3377:F3377"/>
    <mergeCell ref="B3642:C3642"/>
    <mergeCell ref="B1355:M1355"/>
    <mergeCell ref="D1471:G1471"/>
    <mergeCell ref="J3:K3"/>
    <mergeCell ref="G2961:G2962"/>
    <mergeCell ref="C3738:D3738"/>
    <mergeCell ref="K1451:L1451"/>
    <mergeCell ref="I160:M161"/>
    <mergeCell ref="B2618:C2618"/>
    <mergeCell ref="B2319:F2319"/>
    <mergeCell ref="D2713:G2713"/>
    <mergeCell ref="I777:J777"/>
    <mergeCell ref="B3339:C3339"/>
    <mergeCell ref="B3372:F3372"/>
    <mergeCell ref="B1980:C1981"/>
    <mergeCell ref="B2198:G2198"/>
    <mergeCell ref="B3800:C3801"/>
    <mergeCell ref="D2834:E2834"/>
    <mergeCell ref="B470:M470"/>
    <mergeCell ref="D15:G15"/>
    <mergeCell ref="I474:J474"/>
    <mergeCell ref="I772:J772"/>
    <mergeCell ref="B1197:M1197"/>
    <mergeCell ref="I3233:J3233"/>
    <mergeCell ref="I3531:J3531"/>
    <mergeCell ref="B2615:C2615"/>
    <mergeCell ref="H203:H204"/>
    <mergeCell ref="D1616:F1617"/>
    <mergeCell ref="I1683:K1683"/>
    <mergeCell ref="H1139:H1140"/>
    <mergeCell ref="I3074:J3074"/>
    <mergeCell ref="I3689:J3689"/>
    <mergeCell ref="M1817:M1818"/>
    <mergeCell ref="B673:F673"/>
    <mergeCell ref="D1404:M1404"/>
    <mergeCell ref="I2507:J2507"/>
    <mergeCell ref="D10:G10"/>
    <mergeCell ref="B843:C843"/>
    <mergeCell ref="G266:G267"/>
    <mergeCell ref="G564:G565"/>
    <mergeCell ref="B3273:F3273"/>
    <mergeCell ref="I3234:J3234"/>
    <mergeCell ref="K4051:L4051"/>
    <mergeCell ref="B1570:C1570"/>
    <mergeCell ref="D3642:M3642"/>
    <mergeCell ref="D1367:G1367"/>
    <mergeCell ref="M759:M760"/>
    <mergeCell ref="I2656:M2657"/>
    <mergeCell ref="I1590:M1590"/>
    <mergeCell ref="B2760:C2761"/>
    <mergeCell ref="B546:C546"/>
    <mergeCell ref="B1572:C1572"/>
    <mergeCell ref="B844:C844"/>
    <mergeCell ref="H2658:H2659"/>
    <mergeCell ref="B2028:C2028"/>
    <mergeCell ref="B2332:F2332"/>
    <mergeCell ref="B2970:F2970"/>
    <mergeCell ref="B3798:M3798"/>
    <mergeCell ref="C209:D209"/>
    <mergeCell ref="I1884:J1884"/>
    <mergeCell ref="G3956:H3957"/>
    <mergeCell ref="D2299:G2299"/>
    <mergeCell ref="B1062:G1062"/>
    <mergeCell ref="L1475:M1475"/>
    <mergeCell ref="F2941:H2941"/>
    <mergeCell ref="I3244:J3244"/>
    <mergeCell ref="K162:L162"/>
    <mergeCell ref="B2626:C2626"/>
    <mergeCell ref="K460:L460"/>
    <mergeCell ref="M786:M787"/>
    <mergeCell ref="M58:M59"/>
    <mergeCell ref="M1084:M1085"/>
    <mergeCell ref="B1784:C1784"/>
    <mergeCell ref="D4004:M4004"/>
    <mergeCell ref="I2491:J2491"/>
    <mergeCell ref="I2649:J2649"/>
    <mergeCell ref="B876:F876"/>
    <mergeCell ref="D3670:F3670"/>
    <mergeCell ref="H257:H258"/>
    <mergeCell ref="C2024:D2024"/>
    <mergeCell ref="G3490:G3491"/>
    <mergeCell ref="B747:D747"/>
    <mergeCell ref="G3788:G3789"/>
    <mergeCell ref="G619:G620"/>
    <mergeCell ref="G162:G163"/>
    <mergeCell ref="F1485:H1485"/>
    <mergeCell ref="G460:G461"/>
    <mergeCell ref="B530:C530"/>
    <mergeCell ref="I3247:J3247"/>
    <mergeCell ref="I1604:J1604"/>
    <mergeCell ref="D2602:M2602"/>
    <mergeCell ref="E2722:F2722"/>
    <mergeCell ref="B211:M211"/>
    <mergeCell ref="I1616:M1617"/>
    <mergeCell ref="B319:G319"/>
    <mergeCell ref="B2100:D2100"/>
    <mergeCell ref="C2019:D2019"/>
    <mergeCell ref="I1790:J1790"/>
    <mergeCell ref="D3276:M3276"/>
    <mergeCell ref="M3531:M3532"/>
    <mergeCell ref="H153:H154"/>
    <mergeCell ref="B2827:D2827"/>
    <mergeCell ref="B3440:C3440"/>
    <mergeCell ref="B1659:F1659"/>
    <mergeCell ref="I2517:J2517"/>
    <mergeCell ref="G1096:H1097"/>
    <mergeCell ref="I117:J117"/>
    <mergeCell ref="B3382:M3382"/>
    <mergeCell ref="B4109:M4109"/>
    <mergeCell ref="B3651:C3651"/>
    <mergeCell ref="D1569:G1569"/>
    <mergeCell ref="D2314:E2314"/>
    <mergeCell ref="B1797:D1797"/>
    <mergeCell ref="B3442:C3442"/>
    <mergeCell ref="I2510:K2510"/>
    <mergeCell ref="M411:M412"/>
    <mergeCell ref="M44:M45"/>
    <mergeCell ref="F1482:M1482"/>
    <mergeCell ref="J3877:L3877"/>
    <mergeCell ref="B1563:M1563"/>
    <mergeCell ref="C2648:D2648"/>
    <mergeCell ref="H3788:H3789"/>
    <mergeCell ref="B3802:F3802"/>
    <mergeCell ref="G4114:G4115"/>
    <mergeCell ref="B4100:F4100"/>
    <mergeCell ref="I4080:K4080"/>
    <mergeCell ref="B153:F153"/>
    <mergeCell ref="I1995:K1995"/>
    <mergeCell ref="D2194:G2194"/>
    <mergeCell ref="I2295:L2295"/>
    <mergeCell ref="G2748:G2749"/>
    <mergeCell ref="B3458:C3458"/>
    <mergeCell ref="B2919:G2919"/>
    <mergeCell ref="I748:J748"/>
    <mergeCell ref="I2303:L2303"/>
    <mergeCell ref="E1682:F1682"/>
    <mergeCell ref="G3696:H3697"/>
    <mergeCell ref="J2421:L2421"/>
    <mergeCell ref="B1673:C1673"/>
    <mergeCell ref="B3974:G3974"/>
    <mergeCell ref="I24:K24"/>
    <mergeCell ref="B2609:C2609"/>
    <mergeCell ref="L2302:M2302"/>
    <mergeCell ref="B2400:C2400"/>
    <mergeCell ref="B2342:M2342"/>
    <mergeCell ref="K203:L203"/>
    <mergeCell ref="D314:M314"/>
    <mergeCell ref="B3069:M3069"/>
    <mergeCell ref="B2611:C2611"/>
    <mergeCell ref="K1175:L1175"/>
    <mergeCell ref="I3660:J3660"/>
    <mergeCell ref="B757:D757"/>
    <mergeCell ref="H1383:H1384"/>
    <mergeCell ref="K2025:L2025"/>
    <mergeCell ref="H655:H656"/>
    <mergeCell ref="D740:G740"/>
    <mergeCell ref="D1155:G1155"/>
    <mergeCell ref="B967:F967"/>
    <mergeCell ref="H3169:H3170"/>
    <mergeCell ref="D2344:F2345"/>
    <mergeCell ref="H3843:H3844"/>
    <mergeCell ref="I3959:L3959"/>
    <mergeCell ref="D1882:G1882"/>
    <mergeCell ref="D550:F550"/>
    <mergeCell ref="D2214:F2214"/>
    <mergeCell ref="B846:G846"/>
    <mergeCell ref="G3531:G3532"/>
    <mergeCell ref="I3960:J3960"/>
    <mergeCell ref="G3074:G3075"/>
    <mergeCell ref="B3060:F3060"/>
    <mergeCell ref="B640:C640"/>
    <mergeCell ref="B1609:F1609"/>
    <mergeCell ref="B938:C938"/>
    <mergeCell ref="I1255:L1255"/>
    <mergeCell ref="D2820:G2820"/>
    <mergeCell ref="I223:L223"/>
    <mergeCell ref="G99:G100"/>
    <mergeCell ref="G257:G258"/>
    <mergeCell ref="B3354:C3354"/>
    <mergeCell ref="D156:M156"/>
    <mergeCell ref="B1263:C1263"/>
    <mergeCell ref="I3384:M3385"/>
    <mergeCell ref="B2395:M2395"/>
    <mergeCell ref="D1978:M1978"/>
    <mergeCell ref="L955:M955"/>
    <mergeCell ref="I3039:J3039"/>
    <mergeCell ref="D2914:M2914"/>
    <mergeCell ref="B2934:G2934"/>
    <mergeCell ref="F3250:M3250"/>
    <mergeCell ref="M266:M267"/>
    <mergeCell ref="I2612:J2612"/>
    <mergeCell ref="M564:M565"/>
    <mergeCell ref="B2203:D2203"/>
    <mergeCell ref="D113:G113"/>
    <mergeCell ref="I3339:J3339"/>
    <mergeCell ref="K135:L135"/>
    <mergeCell ref="H1708:H1709"/>
    <mergeCell ref="K1188:L1188"/>
    <mergeCell ref="C3475:D3475"/>
    <mergeCell ref="D3878:F3878"/>
    <mergeCell ref="D840:G840"/>
    <mergeCell ref="I3698:J3698"/>
    <mergeCell ref="D324:G324"/>
    <mergeCell ref="D1460:F1461"/>
    <mergeCell ref="B3115:F3115"/>
    <mergeCell ref="B1266:C1266"/>
    <mergeCell ref="B3386:F3386"/>
    <mergeCell ref="D115:G115"/>
    <mergeCell ref="C202:D202"/>
    <mergeCell ref="D1051:G1051"/>
    <mergeCell ref="F1693:H1693"/>
    <mergeCell ref="D2240:F2241"/>
    <mergeCell ref="F965:H965"/>
    <mergeCell ref="M2441:M2442"/>
    <mergeCell ref="M356:M357"/>
    <mergeCell ref="I543:J543"/>
    <mergeCell ref="B569:F569"/>
    <mergeCell ref="C1561:D1561"/>
    <mergeCell ref="K1618:L1618"/>
    <mergeCell ref="I1270:J1270"/>
    <mergeCell ref="I2500:M2501"/>
    <mergeCell ref="B3019:M3019"/>
    <mergeCell ref="B1162:C1162"/>
    <mergeCell ref="G1304:H1305"/>
    <mergeCell ref="G576:H577"/>
    <mergeCell ref="I843:J843"/>
    <mergeCell ref="I2344:M2345"/>
    <mergeCell ref="B2500:C2501"/>
    <mergeCell ref="I1570:J1570"/>
    <mergeCell ref="L539:M539"/>
    <mergeCell ref="I967:J967"/>
    <mergeCell ref="I845:J845"/>
    <mergeCell ref="I1781:J1781"/>
    <mergeCell ref="K3490:L3490"/>
    <mergeCell ref="K3788:L3788"/>
    <mergeCell ref="I2631:J2631"/>
    <mergeCell ref="I1572:J1572"/>
    <mergeCell ref="I846:K846"/>
    <mergeCell ref="I540:J540"/>
    <mergeCell ref="I844:J844"/>
    <mergeCell ref="H994:H995"/>
    <mergeCell ref="M2283:M2284"/>
    <mergeCell ref="D3652:G3652"/>
    <mergeCell ref="D9:G9"/>
    <mergeCell ref="K515:L515"/>
    <mergeCell ref="B411:F411"/>
    <mergeCell ref="M3255:M3256"/>
    <mergeCell ref="M4010:M4011"/>
    <mergeCell ref="I2203:K2203"/>
    <mergeCell ref="B3381:M3381"/>
    <mergeCell ref="B3552:C3552"/>
    <mergeCell ref="B430:G430"/>
    <mergeCell ref="D1356:F1357"/>
    <mergeCell ref="G2292:H2293"/>
    <mergeCell ref="I3142:J3142"/>
    <mergeCell ref="B3436:C3437"/>
    <mergeCell ref="G3169:G3170"/>
    <mergeCell ref="B120:C120"/>
    <mergeCell ref="G3843:G3844"/>
    <mergeCell ref="G3476:G3477"/>
    <mergeCell ref="I439:J439"/>
    <mergeCell ref="J2629:L2629"/>
    <mergeCell ref="D2921:G2921"/>
    <mergeCell ref="B3647:G3647"/>
    <mergeCell ref="I230:J230"/>
    <mergeCell ref="I3878:M3878"/>
    <mergeCell ref="I1460:M1461"/>
    <mergeCell ref="L3867:M3867"/>
    <mergeCell ref="L1782:M1782"/>
    <mergeCell ref="I1202:J1202"/>
    <mergeCell ref="I2228:J2228"/>
    <mergeCell ref="I2832:K2832"/>
    <mergeCell ref="I747:K747"/>
    <mergeCell ref="B3342:G3342"/>
    <mergeCell ref="I3445:J3445"/>
    <mergeCell ref="I739:J739"/>
    <mergeCell ref="B123:D123"/>
    <mergeCell ref="M1279:M1280"/>
    <mergeCell ref="I1055:L1055"/>
    <mergeCell ref="G2441:G2442"/>
    <mergeCell ref="G356:G357"/>
    <mergeCell ref="C2393:D2393"/>
    <mergeCell ref="B4064:C4064"/>
    <mergeCell ref="I741:J741"/>
    <mergeCell ref="K2450:L2450"/>
    <mergeCell ref="M2943:M2944"/>
    <mergeCell ref="D1612:M1612"/>
    <mergeCell ref="K2748:L2748"/>
    <mergeCell ref="I3739:J3739"/>
    <mergeCell ref="D1884:G1884"/>
    <mergeCell ref="H1347:H1348"/>
    <mergeCell ref="C3114:D3114"/>
    <mergeCell ref="E330:F330"/>
    <mergeCell ref="H2319:H2320"/>
    <mergeCell ref="M2970:M2971"/>
    <mergeCell ref="D3358:F3358"/>
    <mergeCell ref="B636:C636"/>
    <mergeCell ref="M3268:M3269"/>
    <mergeCell ref="G655:G656"/>
    <mergeCell ref="B732:C733"/>
    <mergeCell ref="D1152:G1152"/>
    <mergeCell ref="B1396:F1396"/>
    <mergeCell ref="B1778:C1778"/>
    <mergeCell ref="D1880:G1880"/>
    <mergeCell ref="B3481:F3481"/>
    <mergeCell ref="I1376:K1376"/>
    <mergeCell ref="I2864:M2865"/>
    <mergeCell ref="I1985:J1985"/>
    <mergeCell ref="B2724:D2724"/>
    <mergeCell ref="B2722:C2722"/>
    <mergeCell ref="D1096:F1097"/>
    <mergeCell ref="G2803:G2804"/>
    <mergeCell ref="B1690:C1690"/>
    <mergeCell ref="D368:F369"/>
    <mergeCell ref="B2716:C2716"/>
    <mergeCell ref="D238:F238"/>
    <mergeCell ref="B2423:F2423"/>
    <mergeCell ref="B4006:M4006"/>
    <mergeCell ref="B2302:G2302"/>
    <mergeCell ref="I3037:J3037"/>
    <mergeCell ref="B3904:C3905"/>
    <mergeCell ref="K668:L668"/>
    <mergeCell ref="I639:L639"/>
    <mergeCell ref="B574:M574"/>
    <mergeCell ref="D119:G119"/>
    <mergeCell ref="M239:M240"/>
    <mergeCell ref="K2034:L2034"/>
    <mergeCell ref="B3323:F3323"/>
    <mergeCell ref="H3947:H3948"/>
    <mergeCell ref="B4108:C4108"/>
    <mergeCell ref="I342:M342"/>
    <mergeCell ref="G732:H733"/>
    <mergeCell ref="B1679:C1679"/>
    <mergeCell ref="D3753:G3753"/>
    <mergeCell ref="I1971:J1971"/>
    <mergeCell ref="M2699:M2700"/>
    <mergeCell ref="B3981:D3981"/>
    <mergeCell ref="H307:H308"/>
    <mergeCell ref="D1666:M1666"/>
    <mergeCell ref="C2074:D2074"/>
    <mergeCell ref="B226:C226"/>
    <mergeCell ref="H1279:H1280"/>
    <mergeCell ref="C3168:D3168"/>
    <mergeCell ref="C1769:D1769"/>
    <mergeCell ref="B955:D955"/>
    <mergeCell ref="I2611:J2611"/>
    <mergeCell ref="F3666:M3666"/>
    <mergeCell ref="B947:C947"/>
    <mergeCell ref="G1763:G1764"/>
    <mergeCell ref="I1996:J1996"/>
    <mergeCell ref="B1292:F1292"/>
    <mergeCell ref="B1674:C1674"/>
    <mergeCell ref="G3427:G3428"/>
    <mergeCell ref="I4114:J4114"/>
    <mergeCell ref="D3484:M3484"/>
    <mergeCell ref="H2179:H2180"/>
    <mergeCell ref="I1268:J1268"/>
    <mergeCell ref="I1243:J1243"/>
    <mergeCell ref="B650:C650"/>
    <mergeCell ref="B948:C948"/>
    <mergeCell ref="I16:J16"/>
    <mergeCell ref="I17:J17"/>
    <mergeCell ref="B21:D21"/>
    <mergeCell ref="E21:G21"/>
    <mergeCell ref="I120:J120"/>
    <mergeCell ref="I121:J121"/>
    <mergeCell ref="B125:D125"/>
    <mergeCell ref="E125:G125"/>
    <mergeCell ref="I224:J224"/>
    <mergeCell ref="I225:J225"/>
    <mergeCell ref="B229:D229"/>
    <mergeCell ref="E229:G229"/>
    <mergeCell ref="I328:J328"/>
    <mergeCell ref="I329:J329"/>
    <mergeCell ref="B333:D333"/>
    <mergeCell ref="E333:G333"/>
    <mergeCell ref="I432:J432"/>
    <mergeCell ref="I433:J433"/>
    <mergeCell ref="B437:D437"/>
    <mergeCell ref="E437:G437"/>
    <mergeCell ref="I536:J536"/>
    <mergeCell ref="I537:J537"/>
    <mergeCell ref="B541:D541"/>
    <mergeCell ref="E541:G541"/>
    <mergeCell ref="I640:J640"/>
    <mergeCell ref="I641:J641"/>
    <mergeCell ref="B645:D645"/>
    <mergeCell ref="E645:G645"/>
    <mergeCell ref="I744:J744"/>
    <mergeCell ref="I745:J745"/>
    <mergeCell ref="B749:D749"/>
    <mergeCell ref="E749:G749"/>
    <mergeCell ref="I848:J848"/>
    <mergeCell ref="I849:J849"/>
    <mergeCell ref="B853:D853"/>
    <mergeCell ref="E853:G853"/>
    <mergeCell ref="I952:J952"/>
    <mergeCell ref="I953:J953"/>
    <mergeCell ref="B957:D957"/>
    <mergeCell ref="E957:G957"/>
    <mergeCell ref="I1056:J1056"/>
    <mergeCell ref="I1057:J1057"/>
    <mergeCell ref="B1061:D1061"/>
    <mergeCell ref="E1061:G1061"/>
    <mergeCell ref="I1160:J1160"/>
    <mergeCell ref="I1161:J1161"/>
    <mergeCell ref="B1165:D1165"/>
    <mergeCell ref="E1165:G1165"/>
    <mergeCell ref="I1264:J1264"/>
    <mergeCell ref="I1265:J1265"/>
    <mergeCell ref="B1269:D1269"/>
    <mergeCell ref="E1269:G1269"/>
    <mergeCell ref="I1368:J1368"/>
    <mergeCell ref="I1369:J1369"/>
    <mergeCell ref="B1373:D1373"/>
    <mergeCell ref="E1373:G1373"/>
    <mergeCell ref="I1472:J1472"/>
    <mergeCell ref="I1473:J1473"/>
    <mergeCell ref="B1477:D1477"/>
    <mergeCell ref="E1477:G1477"/>
    <mergeCell ref="I1576:J1576"/>
    <mergeCell ref="I1577:J1577"/>
    <mergeCell ref="B1581:D1581"/>
    <mergeCell ref="E1581:G1581"/>
    <mergeCell ref="I1680:J1680"/>
    <mergeCell ref="I1681:J1681"/>
    <mergeCell ref="B1685:D1685"/>
    <mergeCell ref="E1685:G1685"/>
    <mergeCell ref="I1784:J1784"/>
    <mergeCell ref="I1785:J1785"/>
    <mergeCell ref="B1789:D1789"/>
    <mergeCell ref="E1789:G1789"/>
    <mergeCell ref="I1888:J1888"/>
    <mergeCell ref="I1889:J1889"/>
    <mergeCell ref="B1893:D1893"/>
    <mergeCell ref="E1893:G1893"/>
    <mergeCell ref="I1992:J1992"/>
    <mergeCell ref="I1993:J1993"/>
    <mergeCell ref="B1997:D1997"/>
    <mergeCell ref="E1997:G1997"/>
    <mergeCell ref="I2096:J2096"/>
    <mergeCell ref="I2097:J2097"/>
    <mergeCell ref="B2101:D2101"/>
    <mergeCell ref="E2101:G2101"/>
    <mergeCell ref="I2200:J2200"/>
    <mergeCell ref="I2201:J2201"/>
    <mergeCell ref="B2205:D2205"/>
    <mergeCell ref="E2205:G2205"/>
    <mergeCell ref="I2304:J2304"/>
    <mergeCell ref="I2305:J2305"/>
    <mergeCell ref="B2309:D2309"/>
    <mergeCell ref="E2309:G2309"/>
    <mergeCell ref="I2408:J2408"/>
    <mergeCell ref="I2409:J2409"/>
    <mergeCell ref="B2413:D2413"/>
    <mergeCell ref="E2413:G2413"/>
    <mergeCell ref="I2512:J2512"/>
    <mergeCell ref="I2513:J2513"/>
    <mergeCell ref="B2517:D2517"/>
    <mergeCell ref="E2517:G2517"/>
    <mergeCell ref="I2616:J2616"/>
    <mergeCell ref="I2617:J2617"/>
    <mergeCell ref="B2621:D2621"/>
    <mergeCell ref="E2621:G2621"/>
    <mergeCell ref="I2720:J2720"/>
    <mergeCell ref="I2721:J2721"/>
    <mergeCell ref="B2725:D2725"/>
    <mergeCell ref="E2725:G2725"/>
    <mergeCell ref="I2824:J2824"/>
    <mergeCell ref="I2825:J2825"/>
    <mergeCell ref="B2829:D2829"/>
    <mergeCell ref="E2829:G2829"/>
    <mergeCell ref="I2928:J2928"/>
    <mergeCell ref="I2929:J2929"/>
    <mergeCell ref="B2933:D2933"/>
    <mergeCell ref="E2933:G2933"/>
    <mergeCell ref="I3032:J3032"/>
    <mergeCell ref="I3033:J3033"/>
    <mergeCell ref="B3037:D3037"/>
    <mergeCell ref="E3037:G3037"/>
    <mergeCell ref="I3136:J3136"/>
    <mergeCell ref="I3137:J3137"/>
    <mergeCell ref="B3141:D3141"/>
    <mergeCell ref="E3141:G3141"/>
    <mergeCell ref="I3240:J3240"/>
    <mergeCell ref="I3241:J3241"/>
    <mergeCell ref="B3245:D3245"/>
    <mergeCell ref="E3245:G3245"/>
    <mergeCell ref="I3344:J3344"/>
    <mergeCell ref="I3345:J3345"/>
    <mergeCell ref="B3349:D3349"/>
    <mergeCell ref="E3349:G3349"/>
    <mergeCell ref="I3448:J3448"/>
    <mergeCell ref="I3449:J3449"/>
    <mergeCell ref="B3453:D3453"/>
    <mergeCell ref="E3453:G3453"/>
    <mergeCell ref="I3552:J3552"/>
    <mergeCell ref="I3553:J3553"/>
    <mergeCell ref="B3557:D3557"/>
    <mergeCell ref="E3557:G3557"/>
    <mergeCell ref="I3656:J3656"/>
    <mergeCell ref="I3657:J3657"/>
    <mergeCell ref="B3661:D3661"/>
    <mergeCell ref="E3661:G3661"/>
    <mergeCell ref="I3760:J3760"/>
    <mergeCell ref="I3761:J3761"/>
    <mergeCell ref="B3765:D3765"/>
    <mergeCell ref="E3765:G3765"/>
    <mergeCell ref="I3864:J3864"/>
    <mergeCell ref="I3865:J3865"/>
    <mergeCell ref="B3869:D3869"/>
    <mergeCell ref="E3869:G3869"/>
    <mergeCell ref="I3968:J3968"/>
    <mergeCell ref="I3969:J3969"/>
    <mergeCell ref="B3973:D3973"/>
    <mergeCell ref="E3973:G3973"/>
    <mergeCell ref="I4072:J4072"/>
    <mergeCell ref="I4073:J4073"/>
    <mergeCell ref="B4077:D4077"/>
    <mergeCell ref="E4077:G4077"/>
    <mergeCell ref="B27:C27"/>
    <mergeCell ref="F27:H27"/>
    <mergeCell ref="B131:C131"/>
    <mergeCell ref="F131:H131"/>
    <mergeCell ref="B235:C235"/>
    <mergeCell ref="F235:H235"/>
    <mergeCell ref="B339:C339"/>
    <mergeCell ref="F339:H339"/>
    <mergeCell ref="B443:C443"/>
    <mergeCell ref="F443:H443"/>
    <mergeCell ref="B547:C547"/>
    <mergeCell ref="F547:H547"/>
    <mergeCell ref="B651:C651"/>
    <mergeCell ref="F651:H651"/>
    <mergeCell ref="B755:C755"/>
    <mergeCell ref="F755:H755"/>
    <mergeCell ref="B859:C859"/>
    <mergeCell ref="F859:H859"/>
    <mergeCell ref="B963:C963"/>
    <mergeCell ref="F963:H963"/>
    <mergeCell ref="B1067:C1067"/>
    <mergeCell ref="F1067:H1067"/>
    <mergeCell ref="B1171:C1171"/>
    <mergeCell ref="F1171:H1171"/>
    <mergeCell ref="B1275:C1275"/>
    <mergeCell ref="F1275:H1275"/>
    <mergeCell ref="B1379:C1379"/>
    <mergeCell ref="F1379:H1379"/>
    <mergeCell ref="B1483:C1483"/>
    <mergeCell ref="F1483:H1483"/>
    <mergeCell ref="B1587:C1587"/>
    <mergeCell ref="F1587:H1587"/>
    <mergeCell ref="B1691:C1691"/>
    <mergeCell ref="F1691:H1691"/>
    <mergeCell ref="B1795:C1795"/>
    <mergeCell ref="F1795:H1795"/>
    <mergeCell ref="B1899:C1899"/>
    <mergeCell ref="F1899:H1899"/>
    <mergeCell ref="B2003:C2003"/>
    <mergeCell ref="F2003:H2003"/>
    <mergeCell ref="B2107:C2107"/>
    <mergeCell ref="F2107:H2107"/>
    <mergeCell ref="B2211:C2211"/>
    <mergeCell ref="F2211:H2211"/>
    <mergeCell ref="B2315:C2315"/>
    <mergeCell ref="F2315:H2315"/>
    <mergeCell ref="B2419:C2419"/>
    <mergeCell ref="F2419:H2419"/>
    <mergeCell ref="B2523:C2523"/>
    <mergeCell ref="F2523:H2523"/>
    <mergeCell ref="B2627:C2627"/>
    <mergeCell ref="F2627:H2627"/>
    <mergeCell ref="B2731:C2731"/>
    <mergeCell ref="F2731:H2731"/>
    <mergeCell ref="B2835:C2835"/>
    <mergeCell ref="F2835:H2835"/>
    <mergeCell ref="B2939:C2939"/>
    <mergeCell ref="F2939:H2939"/>
    <mergeCell ref="B3043:C3043"/>
    <mergeCell ref="F3043:H3043"/>
    <mergeCell ref="B3147:C3147"/>
    <mergeCell ref="F3147:H3147"/>
    <mergeCell ref="B3251:C3251"/>
    <mergeCell ref="F3251:H3251"/>
    <mergeCell ref="B3355:C3355"/>
    <mergeCell ref="F3355:H3355"/>
    <mergeCell ref="B3459:C3459"/>
    <mergeCell ref="F3459:H3459"/>
    <mergeCell ref="B3563:C3563"/>
    <mergeCell ref="F3563:H3563"/>
    <mergeCell ref="B3667:C3667"/>
    <mergeCell ref="F3667:H3667"/>
    <mergeCell ref="B3771:C3771"/>
    <mergeCell ref="F3771:H3771"/>
    <mergeCell ref="B3875:C3875"/>
    <mergeCell ref="F3875:H3875"/>
    <mergeCell ref="B3979:C3979"/>
    <mergeCell ref="F3979:H3979"/>
    <mergeCell ref="B4083:C4083"/>
    <mergeCell ref="F4083:H4083"/>
  </mergeCells>
  <conditionalFormatting sqref="C24:C25">
    <cfRule type="expression" priority="401" dxfId="713">
      <formula>$C$23="—"</formula>
    </cfRule>
  </conditionalFormatting>
  <conditionalFormatting sqref="D24:D25">
    <cfRule type="expression" priority="402" dxfId="713">
      <formula>$D$23="—"</formula>
    </cfRule>
  </conditionalFormatting>
  <conditionalFormatting sqref="E24:E25">
    <cfRule type="expression" priority="403" dxfId="713">
      <formula>$E$23="—"</formula>
    </cfRule>
  </conditionalFormatting>
  <conditionalFormatting sqref="F24:F25">
    <cfRule type="expression" priority="404" dxfId="713">
      <formula>$F$23="—"</formula>
    </cfRule>
  </conditionalFormatting>
  <conditionalFormatting sqref="G24:G25">
    <cfRule type="expression" priority="405" dxfId="713">
      <formula>$G$23="—"</formula>
    </cfRule>
  </conditionalFormatting>
  <conditionalFormatting sqref="H24:H25">
    <cfRule type="expression" priority="406" dxfId="713">
      <formula>$H$23="—"</formula>
    </cfRule>
  </conditionalFormatting>
  <conditionalFormatting sqref="C128:C129">
    <cfRule type="expression" priority="407" dxfId="713">
      <formula>$C$127="—"</formula>
    </cfRule>
  </conditionalFormatting>
  <conditionalFormatting sqref="D128:D129">
    <cfRule type="expression" priority="408" dxfId="713">
      <formula>$D$127="—"</formula>
    </cfRule>
  </conditionalFormatting>
  <conditionalFormatting sqref="E128:E129">
    <cfRule type="expression" priority="409" dxfId="713">
      <formula>$E$127="—"</formula>
    </cfRule>
  </conditionalFormatting>
  <conditionalFormatting sqref="F128:F129">
    <cfRule type="expression" priority="410" dxfId="713">
      <formula>$F$127="—"</formula>
    </cfRule>
  </conditionalFormatting>
  <conditionalFormatting sqref="G128:G129">
    <cfRule type="expression" priority="411" dxfId="713">
      <formula>$G$127="—"</formula>
    </cfRule>
  </conditionalFormatting>
  <conditionalFormatting sqref="H128:H129">
    <cfRule type="expression" priority="412" dxfId="713">
      <formula>$H$127="—"</formula>
    </cfRule>
  </conditionalFormatting>
  <conditionalFormatting sqref="C232:C233">
    <cfRule type="expression" priority="413" dxfId="713">
      <formula>$C$231="—"</formula>
    </cfRule>
  </conditionalFormatting>
  <conditionalFormatting sqref="D232:D233">
    <cfRule type="expression" priority="414" dxfId="713">
      <formula>$D$231="—"</formula>
    </cfRule>
  </conditionalFormatting>
  <conditionalFormatting sqref="E232:E233">
    <cfRule type="expression" priority="415" dxfId="713">
      <formula>$E$231="—"</formula>
    </cfRule>
  </conditionalFormatting>
  <conditionalFormatting sqref="F232:F233">
    <cfRule type="expression" priority="416" dxfId="713">
      <formula>$F$231="—"</formula>
    </cfRule>
  </conditionalFormatting>
  <conditionalFormatting sqref="G232:G233">
    <cfRule type="expression" priority="417" dxfId="713">
      <formula>$G$231="—"</formula>
    </cfRule>
  </conditionalFormatting>
  <conditionalFormatting sqref="H232:H233">
    <cfRule type="expression" priority="418" dxfId="713">
      <formula>$H$231="—"</formula>
    </cfRule>
  </conditionalFormatting>
  <conditionalFormatting sqref="C336:C337">
    <cfRule type="expression" priority="419" dxfId="713">
      <formula>$C$335="—"</formula>
    </cfRule>
  </conditionalFormatting>
  <conditionalFormatting sqref="D336:D337">
    <cfRule type="expression" priority="420" dxfId="713">
      <formula>$D$335="—"</formula>
    </cfRule>
  </conditionalFormatting>
  <conditionalFormatting sqref="E336:E337">
    <cfRule type="expression" priority="421" dxfId="713">
      <formula>$E$335="—"</formula>
    </cfRule>
  </conditionalFormatting>
  <conditionalFormatting sqref="F336:F337">
    <cfRule type="expression" priority="422" dxfId="713">
      <formula>$F$335="—"</formula>
    </cfRule>
  </conditionalFormatting>
  <conditionalFormatting sqref="G336:G337">
    <cfRule type="expression" priority="423" dxfId="713">
      <formula>$G$335="—"</formula>
    </cfRule>
  </conditionalFormatting>
  <conditionalFormatting sqref="H336:H337">
    <cfRule type="expression" priority="424" dxfId="713">
      <formula>$H$335="—"</formula>
    </cfRule>
  </conditionalFormatting>
  <conditionalFormatting sqref="C440:C441">
    <cfRule type="expression" priority="425" dxfId="713">
      <formula>$C$439="—"</formula>
    </cfRule>
  </conditionalFormatting>
  <conditionalFormatting sqref="D440:D441">
    <cfRule type="expression" priority="426" dxfId="713">
      <formula>$D$439="—"</formula>
    </cfRule>
  </conditionalFormatting>
  <conditionalFormatting sqref="E440:E441">
    <cfRule type="expression" priority="427" dxfId="713">
      <formula>$E$439="—"</formula>
    </cfRule>
  </conditionalFormatting>
  <conditionalFormatting sqref="F440:F441">
    <cfRule type="expression" priority="428" dxfId="713">
      <formula>$F$439="—"</formula>
    </cfRule>
  </conditionalFormatting>
  <conditionalFormatting sqref="G440:G441">
    <cfRule type="expression" priority="429" dxfId="713">
      <formula>$G$439="—"</formula>
    </cfRule>
  </conditionalFormatting>
  <conditionalFormatting sqref="H440:H441">
    <cfRule type="expression" priority="430" dxfId="713">
      <formula>$H$439="—"</formula>
    </cfRule>
  </conditionalFormatting>
  <conditionalFormatting sqref="C544:C545">
    <cfRule type="expression" priority="431" dxfId="713">
      <formula>$C$543="—"</formula>
    </cfRule>
  </conditionalFormatting>
  <conditionalFormatting sqref="D544:D545">
    <cfRule type="expression" priority="432" dxfId="713">
      <formula>$D$543="—"</formula>
    </cfRule>
  </conditionalFormatting>
  <conditionalFormatting sqref="E544:E545">
    <cfRule type="expression" priority="433" dxfId="713">
      <formula>$E$543="—"</formula>
    </cfRule>
  </conditionalFormatting>
  <conditionalFormatting sqref="F544:F545">
    <cfRule type="expression" priority="434" dxfId="713">
      <formula>$F$543="—"</formula>
    </cfRule>
  </conditionalFormatting>
  <conditionalFormatting sqref="G544:G545">
    <cfRule type="expression" priority="435" dxfId="713">
      <formula>$G$543="—"</formula>
    </cfRule>
  </conditionalFormatting>
  <conditionalFormatting sqref="H544:H545">
    <cfRule type="expression" priority="436" dxfId="713">
      <formula>$H$543="—"</formula>
    </cfRule>
  </conditionalFormatting>
  <conditionalFormatting sqref="C648:C649">
    <cfRule type="expression" priority="437" dxfId="713">
      <formula>$C$647="—"</formula>
    </cfRule>
  </conditionalFormatting>
  <conditionalFormatting sqref="D648:D649">
    <cfRule type="expression" priority="438" dxfId="713">
      <formula>$D$647="—"</formula>
    </cfRule>
  </conditionalFormatting>
  <conditionalFormatting sqref="E648:E649">
    <cfRule type="expression" priority="439" dxfId="713">
      <formula>$E$647="—"</formula>
    </cfRule>
  </conditionalFormatting>
  <conditionalFormatting sqref="F648:F649">
    <cfRule type="expression" priority="440" dxfId="713">
      <formula>$F$647="—"</formula>
    </cfRule>
  </conditionalFormatting>
  <conditionalFormatting sqref="G648:G649">
    <cfRule type="expression" priority="441" dxfId="713">
      <formula>$G$647="—"</formula>
    </cfRule>
  </conditionalFormatting>
  <conditionalFormatting sqref="H648:H649">
    <cfRule type="expression" priority="442" dxfId="713">
      <formula>$H$647="—"</formula>
    </cfRule>
  </conditionalFormatting>
  <conditionalFormatting sqref="C752:C753">
    <cfRule type="expression" priority="443" dxfId="713">
      <formula>$C$751="—"</formula>
    </cfRule>
  </conditionalFormatting>
  <conditionalFormatting sqref="D752:D753">
    <cfRule type="expression" priority="444" dxfId="713">
      <formula>$D$751="—"</formula>
    </cfRule>
  </conditionalFormatting>
  <conditionalFormatting sqref="E752:E753">
    <cfRule type="expression" priority="445" dxfId="713">
      <formula>$E$751="—"</formula>
    </cfRule>
  </conditionalFormatting>
  <conditionalFormatting sqref="F752:F753">
    <cfRule type="expression" priority="446" dxfId="713">
      <formula>$F$751="—"</formula>
    </cfRule>
  </conditionalFormatting>
  <conditionalFormatting sqref="G752:G753">
    <cfRule type="expression" priority="447" dxfId="713">
      <formula>$G$751="—"</formula>
    </cfRule>
  </conditionalFormatting>
  <conditionalFormatting sqref="H752:H753">
    <cfRule type="expression" priority="448" dxfId="713">
      <formula>$H$751="—"</formula>
    </cfRule>
  </conditionalFormatting>
  <conditionalFormatting sqref="C856:C857">
    <cfRule type="expression" priority="449" dxfId="713">
      <formula>$C$855="—"</formula>
    </cfRule>
  </conditionalFormatting>
  <conditionalFormatting sqref="D856:D857">
    <cfRule type="expression" priority="450" dxfId="713">
      <formula>$D$855="—"</formula>
    </cfRule>
  </conditionalFormatting>
  <conditionalFormatting sqref="E856:E857">
    <cfRule type="expression" priority="451" dxfId="713">
      <formula>$E$855="—"</formula>
    </cfRule>
  </conditionalFormatting>
  <conditionalFormatting sqref="F856:F857">
    <cfRule type="expression" priority="452" dxfId="713">
      <formula>$F$855="—"</formula>
    </cfRule>
  </conditionalFormatting>
  <conditionalFormatting sqref="G856:G857">
    <cfRule type="expression" priority="453" dxfId="713">
      <formula>$G$855="—"</formula>
    </cfRule>
  </conditionalFormatting>
  <conditionalFormatting sqref="H856:H857">
    <cfRule type="expression" priority="454" dxfId="713">
      <formula>$H$855="—"</formula>
    </cfRule>
  </conditionalFormatting>
  <conditionalFormatting sqref="C960:C961">
    <cfRule type="expression" priority="455" dxfId="713">
      <formula>$C$959="—"</formula>
    </cfRule>
  </conditionalFormatting>
  <conditionalFormatting sqref="D960:D961">
    <cfRule type="expression" priority="456" dxfId="713">
      <formula>$D$959="—"</formula>
    </cfRule>
  </conditionalFormatting>
  <conditionalFormatting sqref="E960:E961">
    <cfRule type="expression" priority="457" dxfId="713">
      <formula>$E$959="—"</formula>
    </cfRule>
  </conditionalFormatting>
  <conditionalFormatting sqref="F960:F961">
    <cfRule type="expression" priority="458" dxfId="713">
      <formula>$F$959="—"</formula>
    </cfRule>
  </conditionalFormatting>
  <conditionalFormatting sqref="G960:G961">
    <cfRule type="expression" priority="459" dxfId="713">
      <formula>$G$959="—"</formula>
    </cfRule>
  </conditionalFormatting>
  <conditionalFormatting sqref="H960:H961">
    <cfRule type="expression" priority="460" dxfId="713">
      <formula>$H$959="—"</formula>
    </cfRule>
  </conditionalFormatting>
  <conditionalFormatting sqref="C1064:C1065">
    <cfRule type="expression" priority="461" dxfId="713">
      <formula>$C$1063="—"</formula>
    </cfRule>
  </conditionalFormatting>
  <conditionalFormatting sqref="D1064:D1065">
    <cfRule type="expression" priority="462" dxfId="713">
      <formula>$D$1063="—"</formula>
    </cfRule>
  </conditionalFormatting>
  <conditionalFormatting sqref="E1064:E1065">
    <cfRule type="expression" priority="463" dxfId="713">
      <formula>$E$1063="—"</formula>
    </cfRule>
  </conditionalFormatting>
  <conditionalFormatting sqref="F1064:F1065">
    <cfRule type="expression" priority="464" dxfId="713">
      <formula>$F$1063="—"</formula>
    </cfRule>
  </conditionalFormatting>
  <conditionalFormatting sqref="G1064:G1065">
    <cfRule type="expression" priority="465" dxfId="713">
      <formula>$G$1063="—"</formula>
    </cfRule>
  </conditionalFormatting>
  <conditionalFormatting sqref="H1064:H1065">
    <cfRule type="expression" priority="466" dxfId="713">
      <formula>$H$1063="—"</formula>
    </cfRule>
  </conditionalFormatting>
  <conditionalFormatting sqref="C1168:C1169">
    <cfRule type="expression" priority="467" dxfId="713">
      <formula>$C$1167="—"</formula>
    </cfRule>
  </conditionalFormatting>
  <conditionalFormatting sqref="D1168:D1169">
    <cfRule type="expression" priority="468" dxfId="713">
      <formula>$D$1167="—"</formula>
    </cfRule>
  </conditionalFormatting>
  <conditionalFormatting sqref="E1168:E1169">
    <cfRule type="expression" priority="469" dxfId="713">
      <formula>$E$1167="—"</formula>
    </cfRule>
  </conditionalFormatting>
  <conditionalFormatting sqref="F1168:F1169">
    <cfRule type="expression" priority="470" dxfId="713">
      <formula>$F$1167="—"</formula>
    </cfRule>
  </conditionalFormatting>
  <conditionalFormatting sqref="G1168:G1169">
    <cfRule type="expression" priority="471" dxfId="713">
      <formula>$G$1167="—"</formula>
    </cfRule>
  </conditionalFormatting>
  <conditionalFormatting sqref="H1168:H1169">
    <cfRule type="expression" priority="472" dxfId="713">
      <formula>$H$1167="—"</formula>
    </cfRule>
  </conditionalFormatting>
  <conditionalFormatting sqref="C1272:C1273">
    <cfRule type="expression" priority="473" dxfId="713">
      <formula>$C$1271="—"</formula>
    </cfRule>
  </conditionalFormatting>
  <conditionalFormatting sqref="D1272:D1273">
    <cfRule type="expression" priority="474" dxfId="713">
      <formula>$D$1271="—"</formula>
    </cfRule>
  </conditionalFormatting>
  <conditionalFormatting sqref="E1272:E1273">
    <cfRule type="expression" priority="475" dxfId="713">
      <formula>$E$1271="—"</formula>
    </cfRule>
  </conditionalFormatting>
  <conditionalFormatting sqref="F1272:F1273">
    <cfRule type="expression" priority="476" dxfId="713">
      <formula>$F$1271="—"</formula>
    </cfRule>
  </conditionalFormatting>
  <conditionalFormatting sqref="G1272:G1273">
    <cfRule type="expression" priority="477" dxfId="713">
      <formula>$G$1271="—"</formula>
    </cfRule>
  </conditionalFormatting>
  <conditionalFormatting sqref="H1272:H1273">
    <cfRule type="expression" priority="478" dxfId="713">
      <formula>$H$1271="—"</formula>
    </cfRule>
  </conditionalFormatting>
  <conditionalFormatting sqref="C1376:C1377">
    <cfRule type="expression" priority="479" dxfId="713">
      <formula>$C$1375="—"</formula>
    </cfRule>
  </conditionalFormatting>
  <conditionalFormatting sqref="D1376:D1377">
    <cfRule type="expression" priority="480" dxfId="713">
      <formula>$D$1375="—"</formula>
    </cfRule>
  </conditionalFormatting>
  <conditionalFormatting sqref="E1376:E1377">
    <cfRule type="expression" priority="481" dxfId="713">
      <formula>$E$1375="—"</formula>
    </cfRule>
  </conditionalFormatting>
  <conditionalFormatting sqref="F1376:F1377">
    <cfRule type="expression" priority="482" dxfId="713">
      <formula>$F$1375="—"</formula>
    </cfRule>
  </conditionalFormatting>
  <conditionalFormatting sqref="G1376:G1377">
    <cfRule type="expression" priority="483" dxfId="713">
      <formula>$G$1375="—"</formula>
    </cfRule>
  </conditionalFormatting>
  <conditionalFormatting sqref="H1376:H1377">
    <cfRule type="expression" priority="484" dxfId="713">
      <formula>$H$1375="—"</formula>
    </cfRule>
  </conditionalFormatting>
  <conditionalFormatting sqref="C1480:C1481">
    <cfRule type="expression" priority="485" dxfId="713">
      <formula>$C$1479="—"</formula>
    </cfRule>
  </conditionalFormatting>
  <conditionalFormatting sqref="D1480:D1481">
    <cfRule type="expression" priority="486" dxfId="713">
      <formula>$D$1479="—"</formula>
    </cfRule>
  </conditionalFormatting>
  <conditionalFormatting sqref="E1480:E1481">
    <cfRule type="expression" priority="487" dxfId="713">
      <formula>$E$1479="—"</formula>
    </cfRule>
  </conditionalFormatting>
  <conditionalFormatting sqref="F1480:F1481">
    <cfRule type="expression" priority="488" dxfId="713">
      <formula>$F$1479="—"</formula>
    </cfRule>
  </conditionalFormatting>
  <conditionalFormatting sqref="G1480:G1481">
    <cfRule type="expression" priority="489" dxfId="713">
      <formula>$G$1479="—"</formula>
    </cfRule>
  </conditionalFormatting>
  <conditionalFormatting sqref="H1480:H1481">
    <cfRule type="expression" priority="490" dxfId="713">
      <formula>$H$1479="—"</formula>
    </cfRule>
  </conditionalFormatting>
  <conditionalFormatting sqref="C1584:C1585">
    <cfRule type="expression" priority="491" dxfId="713">
      <formula>$C$1583="—"</formula>
    </cfRule>
  </conditionalFormatting>
  <conditionalFormatting sqref="D1584:D1585">
    <cfRule type="expression" priority="492" dxfId="713">
      <formula>$D$1583="—"</formula>
    </cfRule>
  </conditionalFormatting>
  <conditionalFormatting sqref="E1584:E1585">
    <cfRule type="expression" priority="493" dxfId="713">
      <formula>$E$1583="—"</formula>
    </cfRule>
  </conditionalFormatting>
  <conditionalFormatting sqref="F1584:F1585">
    <cfRule type="expression" priority="494" dxfId="713">
      <formula>$F$1583="—"</formula>
    </cfRule>
  </conditionalFormatting>
  <conditionalFormatting sqref="G1584:G1585">
    <cfRule type="expression" priority="495" dxfId="713">
      <formula>$G$1583="—"</formula>
    </cfRule>
  </conditionalFormatting>
  <conditionalFormatting sqref="H1584:H1585">
    <cfRule type="expression" priority="496" dxfId="713">
      <formula>$H$1583="—"</formula>
    </cfRule>
  </conditionalFormatting>
  <conditionalFormatting sqref="C1688:C1689">
    <cfRule type="expression" priority="497" dxfId="713">
      <formula>$C$1687="—"</formula>
    </cfRule>
  </conditionalFormatting>
  <conditionalFormatting sqref="D1688:D1689">
    <cfRule type="expression" priority="498" dxfId="713">
      <formula>$D$1687="—"</formula>
    </cfRule>
  </conditionalFormatting>
  <conditionalFormatting sqref="E1688:E1689">
    <cfRule type="expression" priority="499" dxfId="713">
      <formula>$E$1687="—"</formula>
    </cfRule>
  </conditionalFormatting>
  <conditionalFormatting sqref="F1688:F1689">
    <cfRule type="expression" priority="500" dxfId="713">
      <formula>$F$1687="—"</formula>
    </cfRule>
  </conditionalFormatting>
  <conditionalFormatting sqref="G1688:G1689">
    <cfRule type="expression" priority="501" dxfId="713">
      <formula>$G$1687="—"</formula>
    </cfRule>
  </conditionalFormatting>
  <conditionalFormatting sqref="H1688:H1689">
    <cfRule type="expression" priority="502" dxfId="713">
      <formula>$H$1687="—"</formula>
    </cfRule>
  </conditionalFormatting>
  <conditionalFormatting sqref="C1792:C1793">
    <cfRule type="expression" priority="503" dxfId="713">
      <formula>$C$1791="—"</formula>
    </cfRule>
  </conditionalFormatting>
  <conditionalFormatting sqref="D1792:D1793">
    <cfRule type="expression" priority="504" dxfId="713">
      <formula>$D$1791="—"</formula>
    </cfRule>
  </conditionalFormatting>
  <conditionalFormatting sqref="E1792:E1793">
    <cfRule type="expression" priority="505" dxfId="713">
      <formula>$E$1791="—"</formula>
    </cfRule>
  </conditionalFormatting>
  <conditionalFormatting sqref="F1792:F1793">
    <cfRule type="expression" priority="506" dxfId="713">
      <formula>$F$1791="—"</formula>
    </cfRule>
  </conditionalFormatting>
  <conditionalFormatting sqref="G1792:G1793">
    <cfRule type="expression" priority="507" dxfId="713">
      <formula>$G$1791="—"</formula>
    </cfRule>
  </conditionalFormatting>
  <conditionalFormatting sqref="H1792:H1793">
    <cfRule type="expression" priority="508" dxfId="713">
      <formula>$H$1791="—"</formula>
    </cfRule>
  </conditionalFormatting>
  <conditionalFormatting sqref="C1896:C1897">
    <cfRule type="expression" priority="509" dxfId="713">
      <formula>$C$1895="—"</formula>
    </cfRule>
  </conditionalFormatting>
  <conditionalFormatting sqref="D1896:D1897">
    <cfRule type="expression" priority="510" dxfId="713">
      <formula>$D$1895="—"</formula>
    </cfRule>
  </conditionalFormatting>
  <conditionalFormatting sqref="E1896:E1897">
    <cfRule type="expression" priority="511" dxfId="713">
      <formula>$E$1895="—"</formula>
    </cfRule>
  </conditionalFormatting>
  <conditionalFormatting sqref="F1896:F1897">
    <cfRule type="expression" priority="512" dxfId="713">
      <formula>$F$1895="—"</formula>
    </cfRule>
  </conditionalFormatting>
  <conditionalFormatting sqref="G1896:G1897">
    <cfRule type="expression" priority="513" dxfId="713">
      <formula>$G$1895="—"</formula>
    </cfRule>
  </conditionalFormatting>
  <conditionalFormatting sqref="H1896:H1897">
    <cfRule type="expression" priority="514" dxfId="713">
      <formula>$H$1895="—"</formula>
    </cfRule>
  </conditionalFormatting>
  <conditionalFormatting sqref="C2000:C2001">
    <cfRule type="expression" priority="515" dxfId="713">
      <formula>$C$1999="—"</formula>
    </cfRule>
  </conditionalFormatting>
  <conditionalFormatting sqref="D2000:D2001">
    <cfRule type="expression" priority="516" dxfId="713">
      <formula>$D$1999="—"</formula>
    </cfRule>
  </conditionalFormatting>
  <conditionalFormatting sqref="E2000:E2001">
    <cfRule type="expression" priority="517" dxfId="713">
      <formula>$E$1999="—"</formula>
    </cfRule>
  </conditionalFormatting>
  <conditionalFormatting sqref="F2000:F2001">
    <cfRule type="expression" priority="518" dxfId="713">
      <formula>$F$1999="—"</formula>
    </cfRule>
  </conditionalFormatting>
  <conditionalFormatting sqref="G2000:G2001">
    <cfRule type="expression" priority="519" dxfId="713">
      <formula>$G$1999="—"</formula>
    </cfRule>
  </conditionalFormatting>
  <conditionalFormatting sqref="H2000:H2001">
    <cfRule type="expression" priority="520" dxfId="713">
      <formula>$H$1999="—"</formula>
    </cfRule>
  </conditionalFormatting>
  <conditionalFormatting sqref="C2104:C2105">
    <cfRule type="expression" priority="521" dxfId="713">
      <formula>$C$2103="—"</formula>
    </cfRule>
  </conditionalFormatting>
  <conditionalFormatting sqref="D2104:D2105">
    <cfRule type="expression" priority="522" dxfId="713">
      <formula>$D$2103="—"</formula>
    </cfRule>
  </conditionalFormatting>
  <conditionalFormatting sqref="E2104:E2105">
    <cfRule type="expression" priority="523" dxfId="713">
      <formula>$E$2103="—"</formula>
    </cfRule>
  </conditionalFormatting>
  <conditionalFormatting sqref="F2104:F2105">
    <cfRule type="expression" priority="524" dxfId="713">
      <formula>$F$2103="—"</formula>
    </cfRule>
  </conditionalFormatting>
  <conditionalFormatting sqref="G2104:G2105">
    <cfRule type="expression" priority="525" dxfId="713">
      <formula>$G$2103="—"</formula>
    </cfRule>
  </conditionalFormatting>
  <conditionalFormatting sqref="H2104:H2105">
    <cfRule type="expression" priority="526" dxfId="713">
      <formula>$H$2103="—"</formula>
    </cfRule>
  </conditionalFormatting>
  <conditionalFormatting sqref="C2208:C2209">
    <cfRule type="expression" priority="527" dxfId="713">
      <formula>$C$2207="—"</formula>
    </cfRule>
  </conditionalFormatting>
  <conditionalFormatting sqref="D2208:D2209">
    <cfRule type="expression" priority="528" dxfId="713">
      <formula>$D$2207="—"</formula>
    </cfRule>
  </conditionalFormatting>
  <conditionalFormatting sqref="E2208:E2209">
    <cfRule type="expression" priority="529" dxfId="713">
      <formula>$E$2207="—"</formula>
    </cfRule>
  </conditionalFormatting>
  <conditionalFormatting sqref="F2208:F2209">
    <cfRule type="expression" priority="530" dxfId="713">
      <formula>$F$2207="—"</formula>
    </cfRule>
  </conditionalFormatting>
  <conditionalFormatting sqref="G2208:G2209">
    <cfRule type="expression" priority="531" dxfId="713">
      <formula>$G$2207="—"</formula>
    </cfRule>
  </conditionalFormatting>
  <conditionalFormatting sqref="H2208:H2209">
    <cfRule type="expression" priority="532" dxfId="713">
      <formula>$H$2207="—"</formula>
    </cfRule>
  </conditionalFormatting>
  <conditionalFormatting sqref="C2312:C2313">
    <cfRule type="expression" priority="533" dxfId="713">
      <formula>$C$2311="—"</formula>
    </cfRule>
  </conditionalFormatting>
  <conditionalFormatting sqref="D2312:D2313">
    <cfRule type="expression" priority="534" dxfId="713">
      <formula>$D$2311="—"</formula>
    </cfRule>
  </conditionalFormatting>
  <conditionalFormatting sqref="E2312:E2313">
    <cfRule type="expression" priority="535" dxfId="713">
      <formula>$E$2311="—"</formula>
    </cfRule>
  </conditionalFormatting>
  <conditionalFormatting sqref="F2312:F2313">
    <cfRule type="expression" priority="536" dxfId="713">
      <formula>$F$2311="—"</formula>
    </cfRule>
  </conditionalFormatting>
  <conditionalFormatting sqref="G2312:G2313">
    <cfRule type="expression" priority="537" dxfId="713">
      <formula>$G$2311="—"</formula>
    </cfRule>
  </conditionalFormatting>
  <conditionalFormatting sqref="H2312:H2313">
    <cfRule type="expression" priority="538" dxfId="713">
      <formula>$H$2311="—"</formula>
    </cfRule>
  </conditionalFormatting>
  <conditionalFormatting sqref="C2416:C2417">
    <cfRule type="expression" priority="539" dxfId="713">
      <formula>$C$2415="—"</formula>
    </cfRule>
  </conditionalFormatting>
  <conditionalFormatting sqref="D2416:D2417">
    <cfRule type="expression" priority="540" dxfId="713">
      <formula>$D$2415="—"</formula>
    </cfRule>
  </conditionalFormatting>
  <conditionalFormatting sqref="E2416:E2417">
    <cfRule type="expression" priority="541" dxfId="713">
      <formula>$E$2415="—"</formula>
    </cfRule>
  </conditionalFormatting>
  <conditionalFormatting sqref="F2416:F2417">
    <cfRule type="expression" priority="542" dxfId="713">
      <formula>$F$2415="—"</formula>
    </cfRule>
  </conditionalFormatting>
  <conditionalFormatting sqref="G2416:G2417">
    <cfRule type="expression" priority="543" dxfId="713">
      <formula>$G$2415="—"</formula>
    </cfRule>
  </conditionalFormatting>
  <conditionalFormatting sqref="H2416:H2417">
    <cfRule type="expression" priority="544" dxfId="713">
      <formula>$H$2415="—"</formula>
    </cfRule>
  </conditionalFormatting>
  <conditionalFormatting sqref="C2520:C2521">
    <cfRule type="expression" priority="545" dxfId="713">
      <formula>$C$2519="—"</formula>
    </cfRule>
  </conditionalFormatting>
  <conditionalFormatting sqref="D2520:D2521">
    <cfRule type="expression" priority="546" dxfId="713">
      <formula>$D$2519="—"</formula>
    </cfRule>
  </conditionalFormatting>
  <conditionalFormatting sqref="E2520:E2521">
    <cfRule type="expression" priority="547" dxfId="713">
      <formula>$E$2519="—"</formula>
    </cfRule>
  </conditionalFormatting>
  <conditionalFormatting sqref="F2520:F2521">
    <cfRule type="expression" priority="548" dxfId="713">
      <formula>$F$2519="—"</formula>
    </cfRule>
  </conditionalFormatting>
  <conditionalFormatting sqref="G2520:G2521">
    <cfRule type="expression" priority="549" dxfId="713">
      <formula>$G$2519="—"</formula>
    </cfRule>
  </conditionalFormatting>
  <conditionalFormatting sqref="H2520:H2521">
    <cfRule type="expression" priority="550" dxfId="713">
      <formula>$H$2519="—"</formula>
    </cfRule>
  </conditionalFormatting>
  <conditionalFormatting sqref="C2624:C2625">
    <cfRule type="expression" priority="551" dxfId="713">
      <formula>$C$2623="—"</formula>
    </cfRule>
  </conditionalFormatting>
  <conditionalFormatting sqref="D2624:D2625">
    <cfRule type="expression" priority="552" dxfId="713">
      <formula>$D$2623="—"</formula>
    </cfRule>
  </conditionalFormatting>
  <conditionalFormatting sqref="E2624:E2625">
    <cfRule type="expression" priority="553" dxfId="713">
      <formula>$E$2623="—"</formula>
    </cfRule>
  </conditionalFormatting>
  <conditionalFormatting sqref="F2624:F2625">
    <cfRule type="expression" priority="554" dxfId="713">
      <formula>$F$2623="—"</formula>
    </cfRule>
  </conditionalFormatting>
  <conditionalFormatting sqref="G2624:G2625">
    <cfRule type="expression" priority="555" dxfId="713">
      <formula>$G$2623="—"</formula>
    </cfRule>
  </conditionalFormatting>
  <conditionalFormatting sqref="H2624:H2625">
    <cfRule type="expression" priority="556" dxfId="713">
      <formula>$H$2623="—"</formula>
    </cfRule>
  </conditionalFormatting>
  <conditionalFormatting sqref="C2728:C2729">
    <cfRule type="expression" priority="557" dxfId="713">
      <formula>$C$2727="—"</formula>
    </cfRule>
  </conditionalFormatting>
  <conditionalFormatting sqref="D2728:D2729">
    <cfRule type="expression" priority="558" dxfId="713">
      <formula>$D$2727="—"</formula>
    </cfRule>
  </conditionalFormatting>
  <conditionalFormatting sqref="E2728:E2729">
    <cfRule type="expression" priority="559" dxfId="713">
      <formula>$E$2727="—"</formula>
    </cfRule>
  </conditionalFormatting>
  <conditionalFormatting sqref="F2728:F2729">
    <cfRule type="expression" priority="560" dxfId="713">
      <formula>$F$2727="—"</formula>
    </cfRule>
  </conditionalFormatting>
  <conditionalFormatting sqref="G2728:G2729">
    <cfRule type="expression" priority="561" dxfId="713">
      <formula>$G$2727="—"</formula>
    </cfRule>
  </conditionalFormatting>
  <conditionalFormatting sqref="H2728:H2729">
    <cfRule type="expression" priority="562" dxfId="713">
      <formula>$H$2727="—"</formula>
    </cfRule>
  </conditionalFormatting>
  <conditionalFormatting sqref="C2832:C2833">
    <cfRule type="expression" priority="563" dxfId="713">
      <formula>$C$2831="—"</formula>
    </cfRule>
  </conditionalFormatting>
  <conditionalFormatting sqref="D2832:D2833">
    <cfRule type="expression" priority="564" dxfId="713">
      <formula>$D$2831="—"</formula>
    </cfRule>
  </conditionalFormatting>
  <conditionalFormatting sqref="E2832:E2833">
    <cfRule type="expression" priority="565" dxfId="713">
      <formula>$E$2831="—"</formula>
    </cfRule>
  </conditionalFormatting>
  <conditionalFormatting sqref="F2832:F2833">
    <cfRule type="expression" priority="566" dxfId="713">
      <formula>$F$2831="—"</formula>
    </cfRule>
  </conditionalFormatting>
  <conditionalFormatting sqref="G2832:G2833">
    <cfRule type="expression" priority="567" dxfId="713">
      <formula>$G$2831="—"</formula>
    </cfRule>
  </conditionalFormatting>
  <conditionalFormatting sqref="H2832:H2833">
    <cfRule type="expression" priority="568" dxfId="713">
      <formula>$H$2831="—"</formula>
    </cfRule>
  </conditionalFormatting>
  <conditionalFormatting sqref="C2936:C2937">
    <cfRule type="expression" priority="569" dxfId="713">
      <formula>$C$2935="—"</formula>
    </cfRule>
  </conditionalFormatting>
  <conditionalFormatting sqref="D2936:D2937">
    <cfRule type="expression" priority="570" dxfId="713">
      <formula>$D$2935="—"</formula>
    </cfRule>
  </conditionalFormatting>
  <conditionalFormatting sqref="E2936:E2937">
    <cfRule type="expression" priority="571" dxfId="713">
      <formula>$E$2935="—"</formula>
    </cfRule>
  </conditionalFormatting>
  <conditionalFormatting sqref="F2936:F2937">
    <cfRule type="expression" priority="572" dxfId="713">
      <formula>$F$2935="—"</formula>
    </cfRule>
  </conditionalFormatting>
  <conditionalFormatting sqref="G2936:G2937">
    <cfRule type="expression" priority="573" dxfId="713">
      <formula>$G$2935="—"</formula>
    </cfRule>
  </conditionalFormatting>
  <conditionalFormatting sqref="H2936:H2937">
    <cfRule type="expression" priority="574" dxfId="713">
      <formula>$H$2935="—"</formula>
    </cfRule>
  </conditionalFormatting>
  <conditionalFormatting sqref="C3040:C3041">
    <cfRule type="expression" priority="575" dxfId="713">
      <formula>$C$3039="—"</formula>
    </cfRule>
  </conditionalFormatting>
  <conditionalFormatting sqref="D3040:D3041">
    <cfRule type="expression" priority="576" dxfId="713">
      <formula>$D$3039="—"</formula>
    </cfRule>
  </conditionalFormatting>
  <conditionalFormatting sqref="E3040:E3041">
    <cfRule type="expression" priority="577" dxfId="713">
      <formula>$E$3039="—"</formula>
    </cfRule>
  </conditionalFormatting>
  <conditionalFormatting sqref="F3040:F3041">
    <cfRule type="expression" priority="578" dxfId="713">
      <formula>$F$3039="—"</formula>
    </cfRule>
  </conditionalFormatting>
  <conditionalFormatting sqref="G3040:G3041">
    <cfRule type="expression" priority="579" dxfId="713">
      <formula>$G$3039="—"</formula>
    </cfRule>
  </conditionalFormatting>
  <conditionalFormatting sqref="H3040:H3041">
    <cfRule type="expression" priority="580" dxfId="713">
      <formula>$H$3039="—"</formula>
    </cfRule>
  </conditionalFormatting>
  <conditionalFormatting sqref="C3144:C3145">
    <cfRule type="expression" priority="581" dxfId="713">
      <formula>$C$3143="—"</formula>
    </cfRule>
  </conditionalFormatting>
  <conditionalFormatting sqref="D3144:D3145">
    <cfRule type="expression" priority="582" dxfId="713">
      <formula>$D$3143="—"</formula>
    </cfRule>
  </conditionalFormatting>
  <conditionalFormatting sqref="E3144:E3145">
    <cfRule type="expression" priority="583" dxfId="713">
      <formula>$E$3143="—"</formula>
    </cfRule>
  </conditionalFormatting>
  <conditionalFormatting sqref="F3144:F3145">
    <cfRule type="expression" priority="584" dxfId="713">
      <formula>$F$3143="—"</formula>
    </cfRule>
  </conditionalFormatting>
  <conditionalFormatting sqref="G3144:G3145">
    <cfRule type="expression" priority="585" dxfId="713">
      <formula>$G$3143="—"</formula>
    </cfRule>
  </conditionalFormatting>
  <conditionalFormatting sqref="H3144:H3145">
    <cfRule type="expression" priority="586" dxfId="713">
      <formula>$H$3143="—"</formula>
    </cfRule>
  </conditionalFormatting>
  <conditionalFormatting sqref="C3248:C3249">
    <cfRule type="expression" priority="587" dxfId="713">
      <formula>$C$3247="—"</formula>
    </cfRule>
  </conditionalFormatting>
  <conditionalFormatting sqref="D3248:D3249">
    <cfRule type="expression" priority="588" dxfId="713">
      <formula>$D$3247="—"</formula>
    </cfRule>
  </conditionalFormatting>
  <conditionalFormatting sqref="E3248:E3249">
    <cfRule type="expression" priority="589" dxfId="713">
      <formula>$E$3247="—"</formula>
    </cfRule>
  </conditionalFormatting>
  <conditionalFormatting sqref="F3248:F3249">
    <cfRule type="expression" priority="590" dxfId="713">
      <formula>$F$3247="—"</formula>
    </cfRule>
  </conditionalFormatting>
  <conditionalFormatting sqref="G3248:G3249">
    <cfRule type="expression" priority="591" dxfId="713">
      <formula>$G$3247="—"</formula>
    </cfRule>
  </conditionalFormatting>
  <conditionalFormatting sqref="H3248:H3249">
    <cfRule type="expression" priority="592" dxfId="713">
      <formula>$H$3247="—"</formula>
    </cfRule>
  </conditionalFormatting>
  <conditionalFormatting sqref="C3352:C3353">
    <cfRule type="expression" priority="593" dxfId="713">
      <formula>$C$3351="—"</formula>
    </cfRule>
  </conditionalFormatting>
  <conditionalFormatting sqref="D3352:D3353">
    <cfRule type="expression" priority="594" dxfId="713">
      <formula>$D$3351="—"</formula>
    </cfRule>
  </conditionalFormatting>
  <conditionalFormatting sqref="E3352:E3353">
    <cfRule type="expression" priority="595" dxfId="713">
      <formula>$E$3351="—"</formula>
    </cfRule>
  </conditionalFormatting>
  <conditionalFormatting sqref="F3352:F3353">
    <cfRule type="expression" priority="596" dxfId="713">
      <formula>$F$3351="—"</formula>
    </cfRule>
  </conditionalFormatting>
  <conditionalFormatting sqref="G3352:G3353">
    <cfRule type="expression" priority="597" dxfId="713">
      <formula>$G$3351="—"</formula>
    </cfRule>
  </conditionalFormatting>
  <conditionalFormatting sqref="H3352:H3353">
    <cfRule type="expression" priority="598" dxfId="713">
      <formula>$H$3351="—"</formula>
    </cfRule>
  </conditionalFormatting>
  <conditionalFormatting sqref="C3456:C3457">
    <cfRule type="expression" priority="599" dxfId="713">
      <formula>$C$3455="—"</formula>
    </cfRule>
  </conditionalFormatting>
  <conditionalFormatting sqref="D3456:D3457">
    <cfRule type="expression" priority="600" dxfId="713">
      <formula>$D$3455="—"</formula>
    </cfRule>
  </conditionalFormatting>
  <conditionalFormatting sqref="E3456:E3457">
    <cfRule type="expression" priority="601" dxfId="713">
      <formula>$E$3455="—"</formula>
    </cfRule>
  </conditionalFormatting>
  <conditionalFormatting sqref="F3456:F3457">
    <cfRule type="expression" priority="602" dxfId="713">
      <formula>$F$3455="—"</formula>
    </cfRule>
  </conditionalFormatting>
  <conditionalFormatting sqref="G3456:G3457">
    <cfRule type="expression" priority="603" dxfId="713">
      <formula>$G$3455="—"</formula>
    </cfRule>
  </conditionalFormatting>
  <conditionalFormatting sqref="H3456:H3457">
    <cfRule type="expression" priority="604" dxfId="713">
      <formula>$H$3455="—"</formula>
    </cfRule>
  </conditionalFormatting>
  <conditionalFormatting sqref="C3560:C3561">
    <cfRule type="expression" priority="605" dxfId="713">
      <formula>$C$3559="—"</formula>
    </cfRule>
  </conditionalFormatting>
  <conditionalFormatting sqref="D3560:D3561">
    <cfRule type="expression" priority="606" dxfId="713">
      <formula>$D$3559="—"</formula>
    </cfRule>
  </conditionalFormatting>
  <conditionalFormatting sqref="E3560:E3561">
    <cfRule type="expression" priority="607" dxfId="713">
      <formula>$E$3559="—"</formula>
    </cfRule>
  </conditionalFormatting>
  <conditionalFormatting sqref="F3560:F3561">
    <cfRule type="expression" priority="608" dxfId="713">
      <formula>$F$3559="—"</formula>
    </cfRule>
  </conditionalFormatting>
  <conditionalFormatting sqref="G3560:G3561">
    <cfRule type="expression" priority="609" dxfId="713">
      <formula>$G$3559="—"</formula>
    </cfRule>
  </conditionalFormatting>
  <conditionalFormatting sqref="H3560:H3561">
    <cfRule type="expression" priority="610" dxfId="713">
      <formula>$H$3559="—"</formula>
    </cfRule>
  </conditionalFormatting>
  <conditionalFormatting sqref="C3664:C3665">
    <cfRule type="expression" priority="611" dxfId="713">
      <formula>$C$3663="—"</formula>
    </cfRule>
  </conditionalFormatting>
  <conditionalFormatting sqref="D3664:D3665">
    <cfRule type="expression" priority="612" dxfId="713">
      <formula>$D$3663="—"</formula>
    </cfRule>
  </conditionalFormatting>
  <conditionalFormatting sqref="E3664:E3665">
    <cfRule type="expression" priority="613" dxfId="713">
      <formula>$E$3663="—"</formula>
    </cfRule>
  </conditionalFormatting>
  <conditionalFormatting sqref="F3664:F3665">
    <cfRule type="expression" priority="614" dxfId="713">
      <formula>$F$3663="—"</formula>
    </cfRule>
  </conditionalFormatting>
  <conditionalFormatting sqref="G3664:G3665">
    <cfRule type="expression" priority="615" dxfId="713">
      <formula>$G$3663="—"</formula>
    </cfRule>
  </conditionalFormatting>
  <conditionalFormatting sqref="H3664:H3665">
    <cfRule type="expression" priority="616" dxfId="713">
      <formula>$H$3663="—"</formula>
    </cfRule>
  </conditionalFormatting>
  <conditionalFormatting sqref="C3768:C3769">
    <cfRule type="expression" priority="617" dxfId="713">
      <formula>$C$3767="—"</formula>
    </cfRule>
  </conditionalFormatting>
  <conditionalFormatting sqref="D3768:D3769">
    <cfRule type="expression" priority="618" dxfId="713">
      <formula>$D$3767="—"</formula>
    </cfRule>
  </conditionalFormatting>
  <conditionalFormatting sqref="E3768:E3769">
    <cfRule type="expression" priority="619" dxfId="713">
      <formula>$E$3767="—"</formula>
    </cfRule>
  </conditionalFormatting>
  <conditionalFormatting sqref="F3768:F3769">
    <cfRule type="expression" priority="620" dxfId="713">
      <formula>$F$3767="—"</formula>
    </cfRule>
  </conditionalFormatting>
  <conditionalFormatting sqref="G3768:G3769">
    <cfRule type="expression" priority="621" dxfId="713">
      <formula>$G$3767="—"</formula>
    </cfRule>
  </conditionalFormatting>
  <conditionalFormatting sqref="H3768:H3769">
    <cfRule type="expression" priority="622" dxfId="713">
      <formula>$H$3767="—"</formula>
    </cfRule>
  </conditionalFormatting>
  <conditionalFormatting sqref="C3872:C3873">
    <cfRule type="expression" priority="623" dxfId="713">
      <formula>$C$3871="—"</formula>
    </cfRule>
  </conditionalFormatting>
  <conditionalFormatting sqref="D3872:D3873">
    <cfRule type="expression" priority="624" dxfId="713">
      <formula>$D$3871="—"</formula>
    </cfRule>
  </conditionalFormatting>
  <conditionalFormatting sqref="E3872:E3873">
    <cfRule type="expression" priority="625" dxfId="713">
      <formula>$E$3871="—"</formula>
    </cfRule>
  </conditionalFormatting>
  <conditionalFormatting sqref="F3872:F3873">
    <cfRule type="expression" priority="626" dxfId="713">
      <formula>$F$3871="—"</formula>
    </cfRule>
  </conditionalFormatting>
  <conditionalFormatting sqref="G3872:G3873">
    <cfRule type="expression" priority="627" dxfId="713">
      <formula>$G$3871="—"</formula>
    </cfRule>
  </conditionalFormatting>
  <conditionalFormatting sqref="H3872:H3873">
    <cfRule type="expression" priority="628" dxfId="713">
      <formula>$H$3871="—"</formula>
    </cfRule>
  </conditionalFormatting>
  <conditionalFormatting sqref="C3976:C3977">
    <cfRule type="expression" priority="629" dxfId="713">
      <formula>$C$3975="—"</formula>
    </cfRule>
  </conditionalFormatting>
  <conditionalFormatting sqref="D3976:D3977">
    <cfRule type="expression" priority="630" dxfId="713">
      <formula>$D$3975="—"</formula>
    </cfRule>
  </conditionalFormatting>
  <conditionalFormatting sqref="E3976:E3977">
    <cfRule type="expression" priority="631" dxfId="713">
      <formula>$E$3975="—"</formula>
    </cfRule>
  </conditionalFormatting>
  <conditionalFormatting sqref="F3976:F3977">
    <cfRule type="expression" priority="632" dxfId="713">
      <formula>$F$3975="—"</formula>
    </cfRule>
  </conditionalFormatting>
  <conditionalFormatting sqref="G3976:G3977">
    <cfRule type="expression" priority="633" dxfId="713">
      <formula>$G$3975="—"</formula>
    </cfRule>
  </conditionalFormatting>
  <conditionalFormatting sqref="H3976:H3977">
    <cfRule type="expression" priority="634" dxfId="713">
      <formula>$H$3975="—"</formula>
    </cfRule>
  </conditionalFormatting>
  <conditionalFormatting sqref="C4080:C4081">
    <cfRule type="expression" priority="635" dxfId="713">
      <formula>$C$4079="—"</formula>
    </cfRule>
  </conditionalFormatting>
  <conditionalFormatting sqref="D4080:D4081">
    <cfRule type="expression" priority="636" dxfId="713">
      <formula>$D$4079="—"</formula>
    </cfRule>
  </conditionalFormatting>
  <conditionalFormatting sqref="E4080:E4081">
    <cfRule type="expression" priority="637" dxfId="713">
      <formula>$E$4079="—"</formula>
    </cfRule>
  </conditionalFormatting>
  <conditionalFormatting sqref="F4080:F4081">
    <cfRule type="expression" priority="638" dxfId="713">
      <formula>$F$4079="—"</formula>
    </cfRule>
  </conditionalFormatting>
  <conditionalFormatting sqref="G4080:G4081">
    <cfRule type="expression" priority="639" dxfId="713">
      <formula>$G$4079="—"</formula>
    </cfRule>
  </conditionalFormatting>
  <conditionalFormatting sqref="H4080:H4081">
    <cfRule type="expression" priority="640" dxfId="713">
      <formula>$H$4079="—"</formula>
    </cfRule>
  </conditionalFormatting>
  <dataValidations count="6">
    <dataValidation sqref="D6 D110 D214 D318 D422 D526 D630 D734 D838 D942 D1046 D1150 D1254 D1358 D1462 D1566 D1670 D1774 D1878 D1982 D2086 D2190 D2294 D2398 D2502 D2606 D2710 D2814 D2918 D3022 D3126 D3230 D3334 D3438 D3542 D3646 D3750 D3854 D3958 D4062" showDropDown="0" showInputMessage="0" showErrorMessage="0" allowBlank="1" type="list">
      <formula1>Drive.Type</formula1>
    </dataValidation>
    <dataValidation sqref="D30 D134 D238 D342 D446 D550 D654 D758 D862 D966 D1070 D1174 D1278 D1382 D1486 D1590 D1694 D1798 D1902 D2006 D2110 D2214 D2318 D2422 D2526 D2630 D2734 D2838 D2942 D3046 D3150 D3254 D3358 D3462 D3566 D3670 D3774 D3878 D3982 D4086" showDropDown="0" showInputMessage="0" showErrorMessage="0" allowBlank="1" type="list">
      <formula1>Airflow.Instrument</formula1>
    </dataValidation>
    <dataValidation sqref="D26 D130 D234 D338 D442 D546 D650 D754 D858 D962 D1066 D1170 D1274 D1378 D1482 D1586 D1690 D1794 D1898 D2002 D2106 D2210 D2314 D2418 D2522 D2626 D2730 D2834 D2938 D3042 D3146 D3250 D3354 D3458 D3562 D3666 D3770 D3874 D3978 D4082" showDropDown="0" showInputMessage="0" showErrorMessage="0" allowBlank="1" type="list">
      <formula1>Unit.Type</formula1>
    </dataValidation>
    <dataValidation sqref="G16 G120 G224 G328 G432 G536 G640 G744 G848 G952 G1056 G1160 G1264 G1368 G1472 G1576 G1680 G1784 G1888 G1992 G2096 G2200 G2304 G2408 G2512 G2616 G2720 G2824 G2928 G3032 G3136 G3240 G3344 G3448 G3552 G3656 G3760 G3864 G3968 G4072" showDropDown="0" showInputMessage="0" showErrorMessage="0" allowBlank="1" type="list">
      <formula1>Service.Factors2</formula1>
    </dataValidation>
    <dataValidation sqref="B17 B121 B225 B329 B433 B537 B641 B745 B849 B953 B1057 B1161 B1265 B1369 B1473 B1577 B1681 B1785 B1889 B1993 B2097 B2201 B2305 B2409 B2513 B2617 B2721 B2825 B2929 B3033 B3137 B3241 B3345 B3449 B3553 B3657 B3761 B3865 B3969 B4073" showDropDown="0" showInputMessage="0" showErrorMessage="0" allowBlank="1" type="list">
      <formula1>Voltage.Options</formula1>
    </dataValidation>
    <dataValidation sqref="C17 C121 C225 C329 C433 C537 C641 C745 C849 C953 C1057 C1161 C1265 C1369 C1473 C1577 C1681 C1785 C1889 C1993 C2097 C2201 C2305 C2409 C2513 C2617 C2721 C2825 C2929 C3033 C3137 C3241 C3345 C3449 C3553 C3657 C3761 C3865 C3969 C4073" showDropDown="0" showInputMessage="0" showErrorMessage="0" allowBlank="1" type="list">
      <formula1>Phase</formula1>
    </dataValidation>
  </dataValidations>
  <pageMargins left="0.7" right="0.7" top="0.75" bottom="0.75" header="0.3" footer="0.3"/>
  <pageSetup scale="89" orientation="portrait"/>
  <headerFooter>
    <oddHeader>&amp;L&amp;G&amp;C&amp;"+,Bold"&amp;16&amp;K1F1F1FRooftop Unit Report</oddHeader>
    <oddFooter>&amp;C&amp;8Page &amp;P of &amp;N</oddFooter>
  </headerFooter>
  <rowBreaks count="80" manualBreakCount="80">
    <brk id="55" min="0" max="16383" man="1"/>
    <brk id="107" min="0" max="16383" man="1"/>
    <brk id="159" min="0" max="16383" man="1"/>
    <brk id="211" min="0" max="16383" man="1"/>
    <brk id="263" min="0" max="16383" man="1"/>
    <brk id="315" min="0" max="16383" man="1"/>
    <brk id="367" min="0" max="16383" man="1"/>
    <brk id="419" min="0" max="16383" man="1"/>
    <brk id="471" min="0" max="16383" man="1"/>
    <brk id="523" min="0" max="16383" man="1"/>
    <brk id="575" min="0" max="16383" man="1"/>
    <brk id="627" min="0" max="16383" man="1"/>
    <brk id="679" min="0" max="16383" man="1"/>
    <brk id="731" min="0" max="16383" man="1"/>
    <brk id="783" min="0" max="16383" man="1"/>
    <brk id="835" min="0" max="16383" man="1"/>
    <brk id="887" min="0" max="16383" man="1"/>
    <brk id="939" min="0" max="16383" man="1"/>
    <brk id="991" min="0" max="16383" man="1"/>
    <brk id="1043" min="0" max="16383" man="1"/>
    <brk id="1095" min="0" max="16383" man="1"/>
    <brk id="1147" min="0" max="16383" man="1"/>
    <brk id="1199" min="0" max="16383" man="1"/>
    <brk id="1251" min="0" max="16383" man="1"/>
    <brk id="1303" min="0" max="16383" man="1"/>
    <brk id="1355" min="0" max="16383" man="1"/>
    <brk id="1407" min="0" max="16383" man="1"/>
    <brk id="1459" min="0" max="16383" man="1"/>
    <brk id="1511" min="0" max="16383" man="1"/>
    <brk id="1563" min="0" max="16383" man="1"/>
    <brk id="1615" min="0" max="16383" man="1"/>
    <brk id="1667" min="0" max="16383" man="1"/>
    <brk id="1719" min="0" max="16383" man="1"/>
    <brk id="1771" min="0" max="16383" man="1"/>
    <brk id="1823" min="0" max="16383" man="1"/>
    <brk id="1875" min="0" max="16383" man="1"/>
    <brk id="1927" min="0" max="16383" man="1"/>
    <brk id="1979" min="0" max="16383" man="1"/>
    <brk id="2031" min="0" max="16383" man="1"/>
    <brk id="2083" min="0" max="16383" man="1"/>
    <brk id="2135" min="0" max="16383" man="1"/>
    <brk id="2187" min="0" max="16383" man="1"/>
    <brk id="2239" min="0" max="16383" man="1"/>
    <brk id="2291" min="0" max="16383" man="1"/>
    <brk id="2343" min="0" max="16383" man="1"/>
    <brk id="2395" min="0" max="16383" man="1"/>
    <brk id="2447" min="0" max="16383" man="1"/>
    <brk id="2499" min="0" max="16383" man="1"/>
    <brk id="2551" min="0" max="16383" man="1"/>
    <brk id="2603" min="0" max="16383" man="1"/>
    <brk id="2655" min="0" max="16383" man="1"/>
    <brk id="2707" min="0" max="16383" man="1"/>
    <brk id="2759" min="0" max="16383" man="1"/>
    <brk id="2811" min="0" max="16383" man="1"/>
    <brk id="2863" min="0" max="16383" man="1"/>
    <brk id="2915" min="0" max="16383" man="1"/>
    <brk id="2967" min="0" max="16383" man="1"/>
    <brk id="3019" min="0" max="16383" man="1"/>
    <brk id="3071" min="0" max="16383" man="1"/>
    <brk id="3123" min="0" max="16383" man="1"/>
    <brk id="3175" min="0" max="16383" man="1"/>
    <brk id="3227" min="0" max="16383" man="1"/>
    <brk id="3279" min="0" max="16383" man="1"/>
    <brk id="3331" min="0" max="16383" man="1"/>
    <brk id="3383" min="0" max="16383" man="1"/>
    <brk id="3435" min="0" max="16383" man="1"/>
    <brk id="3487" min="0" max="16383" man="1"/>
    <brk id="3539" min="0" max="16383" man="1"/>
    <brk id="3591" min="0" max="16383" man="1"/>
    <brk id="3643" min="0" max="16383" man="1"/>
    <brk id="3695" min="0" max="16383" man="1"/>
    <brk id="3747" min="0" max="16383" man="1"/>
    <brk id="3799" min="0" max="16383" man="1"/>
    <brk id="3851" min="0" max="16383" man="1"/>
    <brk id="3903" min="0" max="16383" man="1"/>
    <brk id="3955" min="0" max="16383" man="1"/>
    <brk id="4007" min="0" max="16383" man="1"/>
    <brk id="4059" min="0" max="16383" man="1"/>
    <brk id="4111" min="0" max="16383" man="1"/>
    <brk id="4163" min="0" max="16383" man="1"/>
  </rowBreaks>
  <legacyDrawingHF r:id="rId100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outlinePr summaryBelow="1" summaryRight="1"/>
    <pageSetUpPr/>
  </sheetPr>
  <dimension ref="B2:M1043"/>
  <sheetViews>
    <sheetView zoomScaleSheetLayoutView="100" view="pageBreakPreview" tabSelected="0" workbookViewId="0">
      <selection activeCell="A1" sqref="A1"/>
    </sheetView>
  </sheetViews>
  <sheetFormatPr baseColWidth="8" defaultColWidth="6.86" defaultRowHeight="13.35"/>
  <cols>
    <col width="3.42578125" customWidth="1" style="162" min="1" max="1"/>
    <col width="5" customWidth="1" style="162" min="2" max="2"/>
    <col width="9.699999999999999" customWidth="1" style="162" min="3" max="3"/>
    <col width="6" customWidth="1" style="162" min="4" max="4"/>
    <col width="7.140625" customWidth="1" style="162" min="5" max="5"/>
    <col width="5.42578125" customWidth="1" style="162" min="6" max="6"/>
    <col width="6.85546875" customWidth="1" style="162" min="7" max="7"/>
    <col width="3.140625" customWidth="1" style="162" min="14" max="14"/>
    <col width="6.85546875" customWidth="1" style="162" min="15" max="15"/>
  </cols>
  <sheetData>
    <row r="1" ht="13.35" customHeight="1" s="162"/>
    <row r="2" ht="13.35" customHeight="1" s="162">
      <c r="B2" s="153" t="inlineStr">
        <is>
          <t>Project</t>
        </is>
      </c>
      <c r="C2" s="173" t="n"/>
      <c r="D2" s="154">
        <f>IF('{Project Information}'!E2="","",'{Project Information}'!E2)</f>
        <v/>
      </c>
      <c r="E2" s="174" t="n"/>
      <c r="F2" s="174" t="n"/>
      <c r="G2" s="174" t="n"/>
      <c r="H2" s="174" t="n"/>
      <c r="I2" s="173" t="n"/>
      <c r="J2" s="153" t="inlineStr">
        <is>
          <t>Technician</t>
        </is>
      </c>
      <c r="K2" s="173" t="n"/>
      <c r="L2" s="154">
        <f>IF('{Project Information}'!E12="", "", '{Project Information}'!E12)</f>
        <v/>
      </c>
      <c r="M2" s="173" t="n"/>
    </row>
    <row r="3" ht="13.35" customHeight="1" s="162">
      <c r="B3" s="155" t="inlineStr">
        <is>
          <t>Address</t>
        </is>
      </c>
      <c r="C3" s="160" t="n"/>
      <c r="D3" s="154">
        <f>IF('{Project Information}'!E3="","",'{Project Information}'!E3)</f>
        <v/>
      </c>
      <c r="E3" s="174" t="n"/>
      <c r="F3" s="174" t="n"/>
      <c r="G3" s="174" t="n"/>
      <c r="H3" s="174" t="n"/>
      <c r="I3" s="173" t="n"/>
      <c r="J3" s="155" t="inlineStr">
        <is>
          <t>Date</t>
        </is>
      </c>
      <c r="K3" s="160" t="n"/>
      <c r="L3" s="175">
        <f>IF('{Project Information}'!E11="", "", '{Project Information}'!E11)</f>
        <v/>
      </c>
      <c r="M3" s="173" t="n"/>
    </row>
    <row r="4" ht="13.35" customHeight="1" s="162">
      <c r="B4" s="200" t="inlineStr">
        <is>
          <t>System</t>
        </is>
      </c>
      <c r="C4" s="403" t="n"/>
      <c r="D4" s="209">
        <f>IF('{Equipment Data Entry}'!B52="","",'{Equipment Data Entry}'!B52)</f>
        <v/>
      </c>
      <c r="E4" s="418" t="n"/>
      <c r="F4" s="403" t="n"/>
      <c r="G4" s="200" t="inlineStr">
        <is>
          <t>Service</t>
        </is>
      </c>
      <c r="H4" s="403" t="n"/>
      <c r="I4" s="210">
        <f>IF('{Equipment Data Entry}'!C52="","",'{Equipment Data Entry}'!C52)</f>
        <v/>
      </c>
      <c r="J4" s="418" t="n"/>
      <c r="K4" s="418" t="n"/>
      <c r="L4" s="418" t="n"/>
      <c r="M4" s="403" t="n"/>
    </row>
    <row r="5" ht="13.35" customHeight="1" s="162">
      <c r="B5" s="422" t="n"/>
      <c r="C5" s="423" t="n"/>
      <c r="D5" s="422" t="n"/>
      <c r="E5" s="424" t="n"/>
      <c r="F5" s="423" t="n"/>
      <c r="G5" s="422" t="n"/>
      <c r="H5" s="423" t="n"/>
      <c r="I5" s="422" t="n"/>
      <c r="J5" s="424" t="n"/>
      <c r="K5" s="424" t="n"/>
      <c r="L5" s="424" t="n"/>
      <c r="M5" s="423" t="n"/>
    </row>
    <row r="6" ht="13.35" customHeight="1" s="162">
      <c r="B6" s="437" t="inlineStr">
        <is>
          <t>Drive Type:</t>
        </is>
      </c>
      <c r="C6" s="13" t="n"/>
      <c r="D6" s="438" t="n"/>
      <c r="E6" s="437" t="inlineStr">
        <is>
          <t>Rotation – Design:</t>
        </is>
      </c>
      <c r="F6" s="13" t="n"/>
      <c r="G6" s="438" t="n"/>
      <c r="H6" s="13" t="n"/>
      <c r="I6" s="437" t="inlineStr">
        <is>
          <t>Actual:</t>
        </is>
      </c>
      <c r="J6" s="438" t="n"/>
    </row>
    <row r="7" ht="13.35" customHeight="1" s="162">
      <c r="B7" s="200" t="inlineStr">
        <is>
          <t>Unit Data</t>
        </is>
      </c>
      <c r="C7" s="400" t="n"/>
      <c r="D7" s="400" t="n"/>
      <c r="E7" s="400" t="n"/>
      <c r="F7" s="400" t="n"/>
      <c r="G7" s="401" t="n"/>
      <c r="H7" s="13" t="n"/>
      <c r="I7" s="200" t="inlineStr">
        <is>
          <t>Design and Performance Data</t>
        </is>
      </c>
      <c r="J7" s="400" t="n"/>
      <c r="K7" s="400" t="n"/>
      <c r="L7" s="401" t="n"/>
      <c r="M7" s="283" t="n"/>
    </row>
    <row r="8" ht="13.35" customHeight="1" s="162">
      <c r="B8" s="199" t="inlineStr">
        <is>
          <t>Manufacturer</t>
        </is>
      </c>
      <c r="C8" s="401" t="n"/>
      <c r="D8" s="204">
        <f>IF('{Equipment Data Entry}'!E52="","",'{Equipment Data Entry}'!E52)</f>
        <v/>
      </c>
      <c r="E8" s="400" t="n"/>
      <c r="F8" s="400" t="n"/>
      <c r="G8" s="401" t="n"/>
      <c r="H8" s="13" t="n"/>
      <c r="I8" s="199" t="inlineStr">
        <is>
          <t>Design Criteria</t>
        </is>
      </c>
      <c r="J8" s="401" t="n"/>
      <c r="K8" s="199" t="inlineStr">
        <is>
          <t>Design</t>
        </is>
      </c>
      <c r="L8" s="199" t="inlineStr">
        <is>
          <t>Actual</t>
        </is>
      </c>
      <c r="M8" s="13" t="n"/>
    </row>
    <row r="9" ht="13.35" customHeight="1" s="162">
      <c r="B9" s="199" t="inlineStr">
        <is>
          <t>Model Number</t>
        </is>
      </c>
      <c r="C9" s="401" t="n"/>
      <c r="D9" s="204">
        <f>IF('{Equipment Data Entry}'!F52="","",'{Equipment Data Entry}'!F52)</f>
        <v/>
      </c>
      <c r="E9" s="400" t="n"/>
      <c r="F9" s="400" t="n"/>
      <c r="G9" s="401" t="n"/>
      <c r="H9" s="13" t="n"/>
      <c r="I9" s="199" t="inlineStr">
        <is>
          <t>Total Airflow</t>
        </is>
      </c>
      <c r="J9" s="401" t="n"/>
      <c r="K9" s="24">
        <f>IF(K86="",H49,K86)</f>
        <v/>
      </c>
      <c r="L9" s="24">
        <f>IF(OR(E86="",E86="Outlets"),L49,E87)</f>
        <v/>
      </c>
      <c r="M9" s="22">
        <f>IF(OR(L9="",K9="",K9=0),"",IF(OR(ISTEXT(L9),ISTEXT(K9)),"",L9/K9))</f>
        <v/>
      </c>
    </row>
    <row r="10" ht="13.35" customHeight="1" s="162">
      <c r="B10" s="199" t="inlineStr">
        <is>
          <t>Serial Number</t>
        </is>
      </c>
      <c r="C10" s="401" t="n"/>
      <c r="D10" s="204" t="n"/>
      <c r="E10" s="400" t="n"/>
      <c r="F10" s="400" t="n"/>
      <c r="G10" s="401" t="n"/>
      <c r="H10" s="13" t="n"/>
      <c r="I10" s="199" t="inlineStr">
        <is>
          <t>Unit ESP</t>
        </is>
      </c>
      <c r="J10" s="401" t="n"/>
      <c r="K10" s="71">
        <f>IF('{Equipment Data Entry}'!H52="","",'{Equipment Data Entry}'!H52)</f>
        <v/>
      </c>
      <c r="L10" s="64">
        <f>I29</f>
        <v/>
      </c>
      <c r="M10" s="22" t="n"/>
    </row>
    <row r="11" ht="13.35" customHeight="1" s="162">
      <c r="B11" s="199" t="inlineStr">
        <is>
          <t>Area Served</t>
        </is>
      </c>
      <c r="C11" s="401" t="n"/>
      <c r="D11" s="204">
        <f>I4</f>
        <v/>
      </c>
      <c r="E11" s="400" t="n"/>
      <c r="F11" s="400" t="n"/>
      <c r="G11" s="401" t="n"/>
      <c r="H11" s="13" t="n"/>
      <c r="I11" s="199" t="inlineStr">
        <is>
          <t>Fan RPMs</t>
        </is>
      </c>
      <c r="J11" s="401" t="n"/>
      <c r="K11" s="24">
        <f>IF('{Equipment Data Entry}'!I52="","",'{Equipment Data Entry}'!I52)</f>
        <v/>
      </c>
      <c r="L11" s="24">
        <f>IF(L22="","",L22)</f>
        <v/>
      </c>
      <c r="M11" s="13" t="n"/>
    </row>
    <row r="12" ht="13.35" customHeight="1" s="162">
      <c r="B12" s="199" t="inlineStr">
        <is>
          <t>Location</t>
        </is>
      </c>
      <c r="C12" s="401" t="n"/>
      <c r="D12" s="204">
        <f>IF('{Equipment Data Entry}'!D52="","",'{Equipment Data Entry}'!D52)</f>
        <v/>
      </c>
      <c r="E12" s="400" t="n"/>
      <c r="F12" s="400" t="n"/>
      <c r="G12" s="401" t="n"/>
      <c r="H12" s="13" t="n"/>
      <c r="I12" s="283" t="n"/>
      <c r="J12" s="283" t="n"/>
      <c r="K12" s="36" t="n"/>
      <c r="L12" s="36" t="n"/>
      <c r="M12" s="13" t="n"/>
    </row>
    <row r="13" ht="13.35" customHeight="1" s="162">
      <c r="B13" s="13" t="n"/>
      <c r="C13" s="13" t="n"/>
      <c r="D13" s="13" t="n"/>
      <c r="E13" s="13" t="n"/>
      <c r="F13" s="13" t="n"/>
      <c r="G13" s="13" t="n"/>
      <c r="H13" s="13" t="n"/>
      <c r="I13" s="283" t="n"/>
      <c r="J13" s="283" t="n"/>
      <c r="K13" s="37" t="n"/>
      <c r="L13" s="37" t="n"/>
      <c r="M13" s="13" t="n"/>
    </row>
    <row r="14" ht="13.35" customHeight="1" s="162">
      <c r="B14" s="200" t="inlineStr">
        <is>
          <t>Motor Data</t>
        </is>
      </c>
      <c r="C14" s="400" t="n"/>
      <c r="D14" s="400" t="n"/>
      <c r="E14" s="400" t="n"/>
      <c r="F14" s="400" t="n"/>
      <c r="G14" s="401" t="n"/>
      <c r="H14" s="13" t="n"/>
      <c r="I14" s="283" t="inlineStr">
        <is>
          <t>Filter Type/Size/Qty</t>
        </is>
      </c>
      <c r="J14" s="404" t="n"/>
      <c r="K14" s="404" t="n"/>
      <c r="L14" s="37" t="n"/>
      <c r="M14" s="404" t="n"/>
    </row>
    <row r="15" ht="13.35" customHeight="1" s="162">
      <c r="B15" s="199" t="inlineStr">
        <is>
          <t>Manufacturer</t>
        </is>
      </c>
      <c r="C15" s="401" t="n"/>
      <c r="D15" s="203" t="n"/>
      <c r="E15" s="400" t="n"/>
      <c r="F15" s="400" t="n"/>
      <c r="G15" s="401" t="n"/>
      <c r="H15" s="13" t="n"/>
      <c r="I15" s="200" t="inlineStr">
        <is>
          <t>Drive Data</t>
        </is>
      </c>
      <c r="J15" s="400" t="n"/>
      <c r="K15" s="400" t="n"/>
      <c r="L15" s="401" t="n"/>
      <c r="M15" s="13" t="n"/>
    </row>
    <row r="16" ht="13.35" customHeight="1" s="162">
      <c r="B16" s="199" t="inlineStr">
        <is>
          <t>Horsepower</t>
        </is>
      </c>
      <c r="C16" s="401" t="n"/>
      <c r="D16" s="28">
        <f>IF('{Equipment Data Entry}'!G52="","",'{Equipment Data Entry}'!G52)</f>
        <v/>
      </c>
      <c r="E16" s="21" t="inlineStr">
        <is>
          <t>RPM</t>
        </is>
      </c>
      <c r="F16" s="24" t="n"/>
      <c r="G16" s="199" t="inlineStr">
        <is>
          <t>SF</t>
        </is>
      </c>
      <c r="H16" s="13" t="n"/>
      <c r="I16" s="199" t="inlineStr">
        <is>
          <t>Motor sheave</t>
        </is>
      </c>
      <c r="J16" s="400" t="n"/>
      <c r="K16" s="24">
        <f>IF('{Equipment Data Entry}'!J52="","",'{Equipment Data Entry}'!J52)</f>
        <v/>
      </c>
      <c r="L16" s="21" t="inlineStr">
        <is>
          <t>Bore</t>
        </is>
      </c>
      <c r="M16" s="208"/>
    </row>
    <row r="17" ht="13.35" customHeight="1" s="162">
      <c r="B17" s="198">
        <f>IF('{Equipment Data Entry}'!N52="","",'{Equipment Data Entry}'!N52)</f>
        <v/>
      </c>
      <c r="C17" s="198">
        <f>IF('{Equipment Data Entry}'!O52="","",'{Equipment Data Entry}'!O52)</f>
        <v/>
      </c>
      <c r="D17" s="21" t="inlineStr">
        <is>
          <t>FLA</t>
        </is>
      </c>
      <c r="E17" s="25" t="n"/>
      <c r="F17" s="21" t="inlineStr">
        <is>
          <t>Frame</t>
        </is>
      </c>
      <c r="G17" s="208" t="n"/>
      <c r="H17" s="13" t="n"/>
      <c r="I17" s="199" t="inlineStr">
        <is>
          <t>Fan pulley</t>
        </is>
      </c>
      <c r="J17" s="400" t="n"/>
      <c r="K17" s="24">
        <f>IF('{Equipment Data Entry}'!K52="","",'{Equipment Data Entry}'!K52)</f>
        <v/>
      </c>
      <c r="L17" s="21" t="inlineStr">
        <is>
          <t>Bore</t>
        </is>
      </c>
      <c r="M17" s="208"/>
    </row>
    <row r="18" ht="13.35" customHeight="1" s="162">
      <c r="B18" s="199" t="inlineStr">
        <is>
          <t>Corrected FLA</t>
        </is>
      </c>
      <c r="C18" s="401" t="n"/>
      <c r="D18" s="27">
        <f>IF(OR(E19="",E17="",B17=""),"",IF(OR(ISTEXT(B17),COUNT(E19:G19)=0,ISTEXT(E17)),"",B17/AVERAGE(E19:G19)*E17))</f>
        <v/>
      </c>
      <c r="E18" s="199" t="inlineStr">
        <is>
          <t>Estimated BHP</t>
        </is>
      </c>
      <c r="F18" s="401" t="n"/>
      <c r="G18" s="27">
        <f>IF(OR(COUNT(E20:G20)=0,IF(N(E21)&gt;0,E21,N(D16))=0,IF(N(D18)&gt;0,D18,N(E17))=0),"",IF(N(E21)&gt;0,E21,N(D16))*AVERAGE(E20:G20)/IF(N(D18)&gt;0,D18,N(E17)))</f>
        <v/>
      </c>
      <c r="H18" s="13" t="n"/>
      <c r="I18" s="199" t="inlineStr">
        <is>
          <t>Belt(s)</t>
        </is>
      </c>
      <c r="J18" s="208">
        <f>IF('{Equipment Data Entry}'!L52="","",'{Equipment Data Entry}'!L52)</f>
        <v/>
      </c>
      <c r="K18" s="199" t="inlineStr">
        <is>
          <t>C to C</t>
        </is>
      </c>
      <c r="L18" s="64">
        <f>IF('{Equipment Data Entry}'!M52="","",'{Equipment Data Entry}'!M52)</f>
        <v/>
      </c>
      <c r="M18" s="13" t="n"/>
    </row>
    <row r="19" ht="13.35" customHeight="1" s="162">
      <c r="B19" s="199" t="inlineStr">
        <is>
          <t>Measured Voltage</t>
        </is>
      </c>
      <c r="C19" s="400" t="n"/>
      <c r="D19" s="401" t="n"/>
      <c r="E19" s="24" t="n"/>
      <c r="F19" s="24" t="n"/>
      <c r="G19" s="24" t="n"/>
      <c r="H19" s="13" t="n"/>
      <c r="I19" s="283" t="inlineStr">
        <is>
          <t>Final Settings</t>
        </is>
      </c>
      <c r="J19" s="404" t="n"/>
      <c r="K19" s="404" t="n"/>
      <c r="L19" s="37" t="n"/>
      <c r="M19" s="404" t="n"/>
    </row>
    <row r="20" ht="13.35" customHeight="1" s="162">
      <c r="B20" s="199" t="inlineStr">
        <is>
          <t>Measured Amperage</t>
        </is>
      </c>
      <c r="C20" s="400" t="n"/>
      <c r="D20" s="401" t="n"/>
      <c r="E20" s="25" t="n"/>
      <c r="F20" s="25" t="n"/>
      <c r="G20" s="25" t="n"/>
      <c r="H20" s="13" t="n"/>
      <c r="I20" s="205" t="inlineStr">
        <is>
          <t>RPM Data</t>
        </is>
      </c>
      <c r="J20" s="401" t="n"/>
      <c r="K20" s="205" t="inlineStr">
        <is>
          <t>Initial</t>
        </is>
      </c>
      <c r="L20" s="205" t="inlineStr">
        <is>
          <t>Final</t>
        </is>
      </c>
      <c r="M20" s="13" t="n"/>
    </row>
    <row r="21" ht="13.35" customHeight="1" s="162">
      <c r="B21" s="199" t="inlineStr">
        <is>
          <t>Motor HP (nameplate)</t>
        </is>
      </c>
      <c r="C21" s="400"/>
      <c r="D21" s="401"/>
      <c r="E21" s="24"/>
      <c r="F21" s="24"/>
      <c r="G21" s="24"/>
      <c r="H21" s="13" t="n"/>
      <c r="I21" s="199" t="inlineStr">
        <is>
          <t>Motor RPM</t>
        </is>
      </c>
      <c r="J21" s="401" t="n"/>
      <c r="K21" s="24" t="n"/>
      <c r="L21" s="24" t="n"/>
      <c r="M21" s="13" t="n"/>
    </row>
    <row r="22" ht="13.35" customHeight="1" s="162">
      <c r="B22" s="200" t="inlineStr">
        <is>
          <t>Static Pressure Profile (in. w.g.)</t>
        </is>
      </c>
      <c r="C22" s="400" t="n"/>
      <c r="D22" s="400" t="n"/>
      <c r="E22" s="400" t="n"/>
      <c r="F22" s="400" t="n"/>
      <c r="G22" s="401" t="n"/>
      <c r="H22" s="13" t="n"/>
      <c r="I22" s="199" t="inlineStr">
        <is>
          <t>Fan RPM</t>
        </is>
      </c>
      <c r="J22" s="401" t="n"/>
      <c r="K22" s="24" t="n"/>
      <c r="L22" s="24" t="n"/>
      <c r="M22" s="13" t="n"/>
    </row>
    <row r="23" ht="13.35" customHeight="1" s="162">
      <c r="B23" s="490">
        <f>IFERROR(INDEX('{Dropdowns}'!$AI$2:$AO$7,MATCH($D$26,'{Dropdowns}'!$AH$2:$AH$7,0),1),"")</f>
        <v/>
      </c>
      <c r="C23" s="490">
        <f>IFERROR(INDEX('{Dropdowns}'!$AI$2:$AO$7,MATCH($D$26,'{Dropdowns}'!$AH$2:$AH$7,0),2),"")</f>
        <v/>
      </c>
      <c r="D23" s="490">
        <f>IFERROR(INDEX('{Dropdowns}'!$AI$2:$AO$7,MATCH($D$26,'{Dropdowns}'!$AH$2:$AH$7,0),3),"")</f>
        <v/>
      </c>
      <c r="E23" s="490">
        <f>IFERROR(INDEX('{Dropdowns}'!$AI$2:$AO$7,MATCH($D$26,'{Dropdowns}'!$AH$2:$AH$7,0),4),"")</f>
        <v/>
      </c>
      <c r="F23" s="490">
        <f>IFERROR(INDEX('{Dropdowns}'!$AI$2:$AO$7,MATCH($D$26,'{Dropdowns}'!$AH$2:$AH$7,0),5),"")</f>
        <v/>
      </c>
      <c r="G23" s="490">
        <f>IFERROR(INDEX('{Dropdowns}'!$AI$2:$AO$7,MATCH($D$26,'{Dropdowns}'!$AH$2:$AH$7,0),6),"")</f>
        <v/>
      </c>
      <c r="H23" s="490">
        <f>IFERROR(INDEX('{Dropdowns}'!$AI$2:$AO$7,MATCH($D$26,'{Dropdowns}'!$AH$2:$AH$7,0),7),"")</f>
        <v/>
      </c>
      <c r="I23" s="246" t="inlineStr">
        <is>
          <t>VSD Frequency</t>
        </is>
      </c>
      <c r="J23" s="403" t="n"/>
      <c r="K23" s="65" t="n"/>
      <c r="L23" s="65" t="n"/>
      <c r="M23" s="13" t="n"/>
    </row>
    <row r="24" ht="13.35" customHeight="1" s="162">
      <c r="B24" s="492"/>
      <c r="C24" s="492"/>
      <c r="D24" s="492"/>
      <c r="E24" s="492"/>
      <c r="F24" s="492"/>
      <c r="G24" s="492"/>
      <c r="H24" s="492"/>
      <c r="I24" s="14" t="n"/>
      <c r="J24" s="14" t="n"/>
      <c r="K24" s="14" t="n"/>
      <c r="L24" s="38" t="n"/>
      <c r="M24" s="13" t="n"/>
      <c r="Q24">
        <f>IF(B24="","",B24)</f>
        <v/>
      </c>
      <c r="R24">
        <f>IF(C23="—",Q24,IF(C24="","",C24))</f>
        <v/>
      </c>
      <c r="S24">
        <f>IF(D23="—",R24,IF(D24="","",D24))</f>
        <v/>
      </c>
      <c r="T24">
        <f>IF(E23="—",S24,IF(E24="","",E24))</f>
        <v/>
      </c>
      <c r="U24">
        <f>IF(F23="—",T24,IF(F24="","",F24))</f>
        <v/>
      </c>
      <c r="V24">
        <f>IF(G23="—",U24,IF(G24="","",G24))</f>
        <v/>
      </c>
      <c r="W24">
        <f>IFERROR(MATCH("Fan",$C$23:$H$23,0),"")</f>
        <v/>
      </c>
      <c r="X24">
        <f>IF(W24="","",INDEX(P26:U26,W24))</f>
        <v/>
      </c>
      <c r="Y24">
        <f>IF(W24="","",INDEX(Q25:V25,W24))</f>
        <v/>
      </c>
    </row>
    <row r="25" ht="13.35" customHeight="1" s="162">
      <c r="B25" s="491" t="inlineStr">
        <is>
          <t>Δ</t>
        </is>
      </c>
      <c r="C25" s="498">
        <f>IF(OR(C23="—",C24="",Q24=""),"",IF(OR(ISTEXT(C24),ISTEXT(Q24)),"","Δ "&amp;TEXT(C24-Q24,"0.00")))</f>
        <v/>
      </c>
      <c r="D25" s="498">
        <f>IF(OR(D23="—",D24="",R24=""),"",IF(OR(ISTEXT(D24),ISTEXT(R24)),"","Δ "&amp;TEXT(D24-R24,"0.00")))</f>
        <v/>
      </c>
      <c r="E25" s="498">
        <f>IF(OR(E23="—",E24="",S24=""),"",IF(OR(ISTEXT(E24),ISTEXT(S24)),"","Δ "&amp;TEXT(E24-S24,"0.00")))</f>
        <v/>
      </c>
      <c r="F25" s="498">
        <f>IF(OR(F23="—",F24="",T24=""),"",IF(OR(ISTEXT(F24),ISTEXT(T24)),"","Δ "&amp;TEXT(F24-T24,"0.00")))</f>
        <v/>
      </c>
      <c r="G25" s="498">
        <f>IF(OR(G23="—",G24="",U24=""),"",IF(OR(ISTEXT(G24),ISTEXT(U24)),"","Δ "&amp;TEXT(G24-U24,"0.00")))</f>
        <v/>
      </c>
      <c r="H25" s="498">
        <f>IF(OR(H23="—",H24="",V24=""),"",IF(OR(ISTEXT(H24),ISTEXT(V24)),"","Δ "&amp;TEXT(H24-V24,"0.00")))</f>
        <v/>
      </c>
      <c r="I25" s="13" t="n"/>
      <c r="J25" s="13" t="n"/>
      <c r="K25" s="13" t="n"/>
      <c r="L25" s="13" t="n"/>
      <c r="M25" s="13" t="n"/>
      <c r="Q25">
        <f>IF(OR(C24="",ISTEXT(C24)),R25,C24)</f>
        <v/>
      </c>
      <c r="R25">
        <f>IF(OR(D24="",ISTEXT(D24)),S25,D24)</f>
        <v/>
      </c>
      <c r="S25">
        <f>IF(OR(E24="",ISTEXT(E24)),T25,E24)</f>
        <v/>
      </c>
      <c r="T25">
        <f>IF(OR(F24="",ISTEXT(F24)),U25,F24)</f>
        <v/>
      </c>
      <c r="U25">
        <f>IF(OR(G24="",ISTEXT(G24)),V25,G24)</f>
        <v/>
      </c>
      <c r="V25">
        <f>IF(OR(H24="",ISTEXT(H24)),"",H24)</f>
        <v/>
      </c>
    </row>
    <row r="26" ht="13.35" customHeight="1" s="162">
      <c r="B26" s="425" t="inlineStr">
        <is>
          <t>Unit type:</t>
        </is>
      </c>
      <c r="D26" s="522" t="inlineStr">
        <is>
          <t>MAU</t>
        </is>
      </c>
      <c r="E26" s="414" t="n"/>
      <c r="F26" s="494" t="inlineStr">
        <is>
          <t>Airflow left to right. Δ = this reading minus the one before it; in. w.g.</t>
        </is>
      </c>
      <c r="P26">
        <f>IF(B24="","",B24)</f>
        <v/>
      </c>
      <c r="Q26">
        <f>IF(C24="",P26,C24)</f>
        <v/>
      </c>
      <c r="R26">
        <f>IF(D24="",Q26,D24)</f>
        <v/>
      </c>
      <c r="S26">
        <f>IF(E24="",R26,E24)</f>
        <v/>
      </c>
      <c r="T26">
        <f>IF(F24="",S26,F24)</f>
        <v/>
      </c>
      <c r="U26">
        <f>IF(G24="",T26,G24)</f>
        <v/>
      </c>
      <c r="V26">
        <f>IF(H24="",U26,H24)</f>
        <v/>
      </c>
    </row>
    <row r="27" ht="13.35" customHeight="1" s="162">
      <c r="B27" s="500" t="inlineStr">
        <is>
          <t>Fan inlet</t>
        </is>
      </c>
      <c r="D27" s="501">
        <f>IF(X24="","",X24)</f>
        <v/>
      </c>
      <c r="F27" s="500" t="inlineStr">
        <is>
          <t>Discharge</t>
        </is>
      </c>
      <c r="I27" s="501">
        <f>IF(V26="","",V26)</f>
        <v/>
      </c>
    </row>
    <row r="28" ht="13.35" customHeight="1" s="162"/>
    <row r="29" ht="13.35" customHeight="1" s="162">
      <c r="B29" s="500" t="inlineStr">
        <is>
          <t>Fan TSP</t>
        </is>
      </c>
      <c r="E29" s="501">
        <f>IF(OR(X24="",Y24=""),"",IF(OR(ISTEXT(X24),ISTEXT(Y24)),"",Y24-X24))</f>
        <v/>
      </c>
      <c r="F29" s="500" t="inlineStr">
        <is>
          <t>ESP</t>
        </is>
      </c>
      <c r="I29" s="501">
        <f>IF(OR(B24="",V26=""),"",IF(OR(ISTEXT(B24),ISTEXT(V26)),"",V26-B24))</f>
        <v/>
      </c>
      <c r="J29" s="500" t="inlineStr">
        <is>
          <t>Unit ΔP (inlet → fan)</t>
        </is>
      </c>
      <c r="M29" s="501">
        <f>IF(OR(B24="",X24=""),"",IF(OR(ISTEXT(B24),ISTEXT(X24)),"",X24-B24))</f>
        <v/>
      </c>
    </row>
    <row r="30" ht="13.35" customHeight="1" s="162">
      <c r="B30" s="453" t="inlineStr">
        <is>
          <t>Instrument:</t>
        </is>
      </c>
      <c r="C30" s="5" t="n"/>
      <c r="D30" s="505" t="n"/>
      <c r="E30" s="414" t="n"/>
      <c r="F30" s="414" t="n"/>
      <c r="G30" s="425" t="inlineStr">
        <is>
          <t>Ak basis / notes:</t>
        </is>
      </c>
      <c r="I30" s="506" t="n"/>
      <c r="J30" s="414" t="n"/>
      <c r="K30" s="414" t="n"/>
      <c r="L30" s="414" t="n"/>
      <c r="M30" s="414" t="n"/>
    </row>
    <row r="31" ht="13.35" customHeight="1" s="162">
      <c r="B31" s="188" t="inlineStr">
        <is>
          <t>Supply Air Diffuser / Outlet Airflow</t>
        </is>
      </c>
      <c r="C31" s="174" t="n"/>
      <c r="D31" s="174" t="n"/>
      <c r="E31" s="174" t="n"/>
      <c r="F31" s="173" t="n"/>
      <c r="G31" s="233" t="inlineStr">
        <is>
          <t>Design VEL</t>
        </is>
      </c>
      <c r="H31" s="194" t="inlineStr">
        <is>
          <t>Design CFM</t>
        </is>
      </c>
      <c r="I31" s="188" t="inlineStr">
        <is>
          <t>Initial</t>
        </is>
      </c>
      <c r="J31" s="173" t="n"/>
      <c r="K31" s="188" t="inlineStr">
        <is>
          <t>Final</t>
        </is>
      </c>
      <c r="L31" s="173" t="n"/>
      <c r="M31" s="188" t="inlineStr">
        <is>
          <t>%</t>
        </is>
      </c>
    </row>
    <row r="32" ht="13.35" customHeight="1" s="162">
      <c r="B32" s="153" t="inlineStr">
        <is>
          <t>No.</t>
        </is>
      </c>
      <c r="C32" s="188" t="inlineStr">
        <is>
          <t>Area Served</t>
        </is>
      </c>
      <c r="D32" s="188" t="inlineStr">
        <is>
          <t>Type</t>
        </is>
      </c>
      <c r="E32" s="188" t="inlineStr">
        <is>
          <t>Size</t>
        </is>
      </c>
      <c r="F32" s="188" t="inlineStr">
        <is>
          <t>Ak</t>
        </is>
      </c>
      <c r="G32" s="440" t="n"/>
      <c r="H32" s="440" t="n"/>
      <c r="I32" s="188" t="inlineStr">
        <is>
          <t>VEL</t>
        </is>
      </c>
      <c r="J32" s="188" t="inlineStr">
        <is>
          <t>CFM</t>
        </is>
      </c>
      <c r="K32" s="188" t="inlineStr">
        <is>
          <t>VEL</t>
        </is>
      </c>
      <c r="L32" s="188" t="inlineStr">
        <is>
          <t>CFM</t>
        </is>
      </c>
      <c r="M32" s="440" t="n"/>
    </row>
    <row r="33" ht="13.35" customHeight="1" s="162">
      <c r="B33" s="307" t="n"/>
      <c r="C33" s="307" t="n"/>
      <c r="E33" s="307" t="n"/>
      <c r="F33" s="32" t="n"/>
      <c r="G33" s="33">
        <f>IF(F33="", "", IF(OR(ISTEXT(H33),ISTEXT(F33)),"",H33/F33))</f>
        <v/>
      </c>
      <c r="H33" s="33" t="n"/>
      <c r="I33" s="33" t="n"/>
      <c r="J33" s="33">
        <f>IF(I33="", "", IF(OR(ISTEXT(I33),ISTEXT($F33)),"",I33*$F33))</f>
        <v/>
      </c>
      <c r="K33" s="33" t="n"/>
      <c r="L33" s="33">
        <f>IF(K33="", "", IF(OR(ISTEXT(K33),ISTEXT($F33)),"",K33*$F33))</f>
        <v/>
      </c>
      <c r="M33" s="30">
        <f>IF(OR(H33="",H33=0),"",IF(K33="",IF(J33="","",IF(OR(ISTEXT(J33),ISTEXT(H33)),"",J33/H33)),IF(OR(ISTEXT(L33),ISTEXT(H33)),"",L33/H33)))</f>
        <v/>
      </c>
    </row>
    <row r="34" ht="13.35" customHeight="1" s="162">
      <c r="B34" s="307" t="n"/>
      <c r="C34" s="307" t="n"/>
      <c r="E34" s="307" t="n"/>
      <c r="F34" s="32" t="n"/>
      <c r="G34" s="33">
        <f>IF(F34="", "", IF(OR(ISTEXT(H34),ISTEXT(F34)),"",H34/F34))</f>
        <v/>
      </c>
      <c r="H34" s="33" t="n"/>
      <c r="I34" s="33" t="n"/>
      <c r="J34" s="33">
        <f>IF(I34="", "", IF(OR(ISTEXT(I34),ISTEXT($F34)),"",I34*$F34))</f>
        <v/>
      </c>
      <c r="K34" s="33" t="n"/>
      <c r="L34" s="33">
        <f>IF(K34="", "", IF(OR(ISTEXT(K34),ISTEXT($F34)),"",K34*$F34))</f>
        <v/>
      </c>
      <c r="M34" s="30">
        <f>IF(OR(H34="",H34=0),"",IF(K34="",IF(J34="","",IF(OR(ISTEXT(J34),ISTEXT(H34)),"",J34/H34)),IF(OR(ISTEXT(L34),ISTEXT(H34)),"",L34/H34)))</f>
        <v/>
      </c>
    </row>
    <row r="35" ht="13.35" customHeight="1" s="162">
      <c r="B35" s="307" t="n"/>
      <c r="C35" s="307" t="n"/>
      <c r="E35" s="307" t="n"/>
      <c r="F35" s="32" t="n"/>
      <c r="G35" s="33">
        <f>IF(F35="", "", IF(OR(ISTEXT(H35),ISTEXT(F35)),"",H35/F35))</f>
        <v/>
      </c>
      <c r="H35" s="33" t="n"/>
      <c r="I35" s="33" t="n"/>
      <c r="J35" s="33">
        <f>IF(I35="", "", IF(OR(ISTEXT(I35),ISTEXT($F35)),"",I35*$F35))</f>
        <v/>
      </c>
      <c r="K35" s="33" t="n"/>
      <c r="L35" s="33">
        <f>IF(K35="", "", IF(OR(ISTEXT(K35),ISTEXT($F35)),"",K35*$F35))</f>
        <v/>
      </c>
      <c r="M35" s="30">
        <f>IF(OR(H35="",H35=0),"",IF(K35="",IF(J35="","",IF(OR(ISTEXT(J35),ISTEXT(H35)),"",J35/H35)),IF(OR(ISTEXT(L35),ISTEXT(H35)),"",L35/H35)))</f>
        <v/>
      </c>
    </row>
    <row r="36" ht="13.35" customHeight="1" s="162">
      <c r="B36" s="307" t="n"/>
      <c r="C36" s="307" t="n"/>
      <c r="E36" s="307" t="n"/>
      <c r="F36" s="32" t="n"/>
      <c r="G36" s="33">
        <f>IF(F36="", "", IF(OR(ISTEXT(H36),ISTEXT(F36)),"",H36/F36))</f>
        <v/>
      </c>
      <c r="H36" s="33" t="n"/>
      <c r="I36" s="33" t="n"/>
      <c r="J36" s="33">
        <f>IF(I36="", "", IF(OR(ISTEXT(I36),ISTEXT($F36)),"",I36*$F36))</f>
        <v/>
      </c>
      <c r="K36" s="33" t="n"/>
      <c r="L36" s="33">
        <f>IF(K36="", "", IF(OR(ISTEXT(K36),ISTEXT($F36)),"",K36*$F36))</f>
        <v/>
      </c>
      <c r="M36" s="30">
        <f>IF(OR(H36="",H36=0),"",IF(K36="",IF(J36="","",IF(OR(ISTEXT(J36),ISTEXT(H36)),"",J36/H36)),IF(OR(ISTEXT(L36),ISTEXT(H36)),"",L36/H36)))</f>
        <v/>
      </c>
    </row>
    <row r="37" ht="13.35" customHeight="1" s="162">
      <c r="B37" s="307" t="n"/>
      <c r="C37" s="307" t="n"/>
      <c r="E37" s="307" t="n"/>
      <c r="F37" s="32" t="n"/>
      <c r="G37" s="33">
        <f>IF(F37="", "", IF(OR(ISTEXT(H37),ISTEXT(F37)),"",H37/F37))</f>
        <v/>
      </c>
      <c r="H37" s="33" t="n"/>
      <c r="I37" s="33" t="n"/>
      <c r="J37" s="33">
        <f>IF(I37="", "", IF(OR(ISTEXT(I37),ISTEXT($F37)),"",I37*$F37))</f>
        <v/>
      </c>
      <c r="K37" s="33" t="n"/>
      <c r="L37" s="33">
        <f>IF(K37="", "", IF(OR(ISTEXT(K37),ISTEXT($F37)),"",K37*$F37))</f>
        <v/>
      </c>
      <c r="M37" s="30">
        <f>IF(OR(H37="",H37=0),"",IF(K37="",IF(J37="","",IF(OR(ISTEXT(J37),ISTEXT(H37)),"",J37/H37)),IF(OR(ISTEXT(L37),ISTEXT(H37)),"",L37/H37)))</f>
        <v/>
      </c>
    </row>
    <row r="38" ht="13.35" customHeight="1" s="162">
      <c r="B38" s="307" t="n"/>
      <c r="C38" s="307" t="n"/>
      <c r="E38" s="307" t="n"/>
      <c r="F38" s="32" t="n"/>
      <c r="G38" s="33">
        <f>IF(F38="", "", IF(OR(ISTEXT(H38),ISTEXT(F38)),"",H38/F38))</f>
        <v/>
      </c>
      <c r="H38" s="33" t="n"/>
      <c r="I38" s="33" t="n"/>
      <c r="J38" s="33">
        <f>IF(I38="", "", IF(OR(ISTEXT(I38),ISTEXT($F38)),"",I38*$F38))</f>
        <v/>
      </c>
      <c r="K38" s="33" t="n"/>
      <c r="L38" s="33">
        <f>IF(K38="", "", IF(OR(ISTEXT(K38),ISTEXT($F38)),"",K38*$F38))</f>
        <v/>
      </c>
      <c r="M38" s="30">
        <f>IF(OR(H38="",H38=0),"",IF(K38="",IF(J38="","",IF(OR(ISTEXT(J38),ISTEXT(H38)),"",J38/H38)),IF(OR(ISTEXT(L38),ISTEXT(H38)),"",L38/H38)))</f>
        <v/>
      </c>
    </row>
    <row r="39" ht="13.35" customHeight="1" s="162">
      <c r="B39" s="307" t="n"/>
      <c r="C39" s="307" t="n"/>
      <c r="E39" s="307" t="n"/>
      <c r="F39" s="32" t="n"/>
      <c r="G39" s="33">
        <f>IF(F39="", "", IF(OR(ISTEXT(H39),ISTEXT(F39)),"",H39/F39))</f>
        <v/>
      </c>
      <c r="H39" s="33" t="n"/>
      <c r="I39" s="33" t="n"/>
      <c r="J39" s="33">
        <f>IF(I39="", "", IF(OR(ISTEXT(I39),ISTEXT($F39)),"",I39*$F39))</f>
        <v/>
      </c>
      <c r="K39" s="33" t="n"/>
      <c r="L39" s="33">
        <f>IF(K39="", "", IF(OR(ISTEXT(K39),ISTEXT($F39)),"",K39*$F39))</f>
        <v/>
      </c>
      <c r="M39" s="30">
        <f>IF(OR(H39="",H39=0),"",IF(K39="",IF(J39="","",IF(OR(ISTEXT(J39),ISTEXT(H39)),"",J39/H39)),IF(OR(ISTEXT(L39),ISTEXT(H39)),"",L39/H39)))</f>
        <v/>
      </c>
    </row>
    <row r="40" ht="13.35" customHeight="1" s="162">
      <c r="B40" s="307" t="n"/>
      <c r="C40" s="307" t="n"/>
      <c r="E40" s="307" t="n"/>
      <c r="F40" s="32" t="n"/>
      <c r="G40" s="33">
        <f>IF(F40="", "", IF(OR(ISTEXT(H40),ISTEXT(F40)),"",H40/F40))</f>
        <v/>
      </c>
      <c r="H40" s="33" t="n"/>
      <c r="I40" s="33" t="n"/>
      <c r="J40" s="33">
        <f>IF(I40="", "", IF(OR(ISTEXT(I40),ISTEXT($F40)),"",I40*$F40))</f>
        <v/>
      </c>
      <c r="K40" s="33" t="n"/>
      <c r="L40" s="33">
        <f>IF(K40="", "", IF(OR(ISTEXT(K40),ISTEXT($F40)),"",K40*$F40))</f>
        <v/>
      </c>
      <c r="M40" s="30">
        <f>IF(OR(H40="",H40=0),"",IF(K40="",IF(J40="","",IF(OR(ISTEXT(J40),ISTEXT(H40)),"",J40/H40)),IF(OR(ISTEXT(L40),ISTEXT(H40)),"",L40/H40)))</f>
        <v/>
      </c>
    </row>
    <row r="41" ht="13.35" customHeight="1" s="162">
      <c r="B41" s="307" t="n"/>
      <c r="C41" s="307" t="n"/>
      <c r="E41" s="307" t="n"/>
      <c r="F41" s="32" t="n"/>
      <c r="G41" s="33">
        <f>IF(F41="", "", IF(OR(ISTEXT(H41),ISTEXT(F41)),"",H41/F41))</f>
        <v/>
      </c>
      <c r="H41" s="33" t="n"/>
      <c r="I41" s="33" t="n"/>
      <c r="J41" s="33">
        <f>IF(I41="", "", IF(OR(ISTEXT(I41),ISTEXT($F41)),"",I41*$F41))</f>
        <v/>
      </c>
      <c r="K41" s="33" t="n"/>
      <c r="L41" s="33">
        <f>IF(K41="", "", IF(OR(ISTEXT(K41),ISTEXT($F41)),"",K41*$F41))</f>
        <v/>
      </c>
      <c r="M41" s="30">
        <f>IF(OR(H41="",H41=0),"",IF(K41="",IF(J41="","",IF(OR(ISTEXT(J41),ISTEXT(H41)),"",J41/H41)),IF(OR(ISTEXT(L41),ISTEXT(H41)),"",L41/H41)))</f>
        <v/>
      </c>
    </row>
    <row r="42" ht="13.35" customHeight="1" s="162">
      <c r="B42" s="307" t="n"/>
      <c r="C42" s="307" t="n"/>
      <c r="E42" s="307" t="n"/>
      <c r="F42" s="32" t="n"/>
      <c r="G42" s="33">
        <f>IF(F42="", "", IF(OR(ISTEXT(H42),ISTEXT(F42)),"",H42/F42))</f>
        <v/>
      </c>
      <c r="H42" s="33" t="n"/>
      <c r="I42" s="33" t="n"/>
      <c r="J42" s="33">
        <f>IF(I42="", "", IF(OR(ISTEXT(I42),ISTEXT($F42)),"",I42*$F42))</f>
        <v/>
      </c>
      <c r="K42" s="33" t="n"/>
      <c r="L42" s="33">
        <f>IF(K42="", "", IF(OR(ISTEXT(K42),ISTEXT($F42)),"",K42*$F42))</f>
        <v/>
      </c>
      <c r="M42" s="30">
        <f>IF(OR(H42="",H42=0),"",IF(K42="",IF(J42="","",IF(OR(ISTEXT(J42),ISTEXT(H42)),"",J42/H42)),IF(OR(ISTEXT(L42),ISTEXT(H42)),"",L42/H42)))</f>
        <v/>
      </c>
    </row>
    <row r="43" ht="13.35" customHeight="1" s="162">
      <c r="B43" s="307" t="n"/>
      <c r="C43" s="307" t="n"/>
      <c r="E43" s="307" t="n"/>
      <c r="F43" s="32" t="n"/>
      <c r="G43" s="33">
        <f>IF(F43="", "", IF(OR(ISTEXT(H43),ISTEXT(F43)),"",H43/F43))</f>
        <v/>
      </c>
      <c r="H43" s="33" t="n"/>
      <c r="I43" s="33" t="n"/>
      <c r="J43" s="33">
        <f>IF(I43="", "", IF(OR(ISTEXT(I43),ISTEXT($F43)),"",I43*$F43))</f>
        <v/>
      </c>
      <c r="K43" s="33" t="n"/>
      <c r="L43" s="33">
        <f>IF(K43="", "", IF(OR(ISTEXT(K43),ISTEXT($F43)),"",K43*$F43))</f>
        <v/>
      </c>
      <c r="M43" s="30">
        <f>IF(OR(H43="",H43=0),"",IF(K43="",IF(J43="","",IF(OR(ISTEXT(J43),ISTEXT(H43)),"",J43/H43)),IF(OR(ISTEXT(L43),ISTEXT(H43)),"",L43/H43)))</f>
        <v/>
      </c>
    </row>
    <row r="44" ht="13.35" customHeight="1" s="162">
      <c r="B44" s="307" t="n"/>
      <c r="C44" s="307" t="n"/>
      <c r="E44" s="307" t="n"/>
      <c r="F44" s="32" t="n"/>
      <c r="G44" s="33">
        <f>IF(F44="", "", IF(OR(ISTEXT(H44),ISTEXT(F44)),"",H44/F44))</f>
        <v/>
      </c>
      <c r="H44" s="33" t="n"/>
      <c r="I44" s="33" t="n"/>
      <c r="J44" s="33">
        <f>IF(I44="", "", IF(OR(ISTEXT(I44),ISTEXT($F44)),"",I44*$F44))</f>
        <v/>
      </c>
      <c r="K44" s="33" t="n"/>
      <c r="L44" s="33">
        <f>IF(K44="", "", IF(OR(ISTEXT(K44),ISTEXT($F44)),"",K44*$F44))</f>
        <v/>
      </c>
      <c r="M44" s="30">
        <f>IF(OR(H44="",H44=0),"",IF(K44="",IF(J44="","",IF(OR(ISTEXT(J44),ISTEXT(H44)),"",J44/H44)),IF(OR(ISTEXT(L44),ISTEXT(H44)),"",L44/H44)))</f>
        <v/>
      </c>
    </row>
    <row r="45" ht="13.35" customHeight="1" s="162">
      <c r="B45" s="307" t="n"/>
      <c r="C45" s="307" t="n"/>
      <c r="E45" s="307" t="n"/>
      <c r="F45" s="32" t="n"/>
      <c r="G45" s="33">
        <f>IF(F45="", "", IF(OR(ISTEXT(H45),ISTEXT(F45)),"",H45/F45))</f>
        <v/>
      </c>
      <c r="H45" s="33" t="n"/>
      <c r="I45" s="33" t="n"/>
      <c r="J45" s="33">
        <f>IF(I45="", "", IF(OR(ISTEXT(I45),ISTEXT($F45)),"",I45*$F45))</f>
        <v/>
      </c>
      <c r="K45" s="33" t="n"/>
      <c r="L45" s="33">
        <f>IF(K45="", "", IF(OR(ISTEXT(K45),ISTEXT($F45)),"",K45*$F45))</f>
        <v/>
      </c>
      <c r="M45" s="30">
        <f>IF(OR(H45="",H45=0),"",IF(K45="",IF(J45="","",IF(OR(ISTEXT(J45),ISTEXT(H45)),"",J45/H45)),IF(OR(ISTEXT(L45),ISTEXT(H45)),"",L45/H45)))</f>
        <v/>
      </c>
    </row>
    <row r="46" ht="13.35" customHeight="1" s="162">
      <c r="B46" s="307" t="n"/>
      <c r="C46" s="307" t="n"/>
      <c r="E46" s="307" t="n"/>
      <c r="F46" s="32" t="n"/>
      <c r="G46" s="33">
        <f>IF(F46="", "", IF(OR(ISTEXT(H46),ISTEXT(F46)),"",H46/F46))</f>
        <v/>
      </c>
      <c r="H46" s="33" t="n"/>
      <c r="I46" s="33" t="n"/>
      <c r="J46" s="33">
        <f>IF(I46="", "", IF(OR(ISTEXT(I46),ISTEXT($F46)),"",I46*$F46))</f>
        <v/>
      </c>
      <c r="K46" s="33" t="n"/>
      <c r="L46" s="33">
        <f>IF(K46="", "", IF(OR(ISTEXT(K46),ISTEXT($F46)),"",K46*$F46))</f>
        <v/>
      </c>
      <c r="M46" s="30">
        <f>IF(OR(H46="",H46=0),"",IF(K46="",IF(J46="","",IF(OR(ISTEXT(J46),ISTEXT(H46)),"",J46/H46)),IF(OR(ISTEXT(L46),ISTEXT(H46)),"",L46/H46)))</f>
        <v/>
      </c>
    </row>
    <row r="47" ht="13.35" customHeight="1" s="162">
      <c r="B47" s="307" t="n"/>
      <c r="C47" s="307" t="n"/>
      <c r="E47" s="307" t="n"/>
      <c r="F47" s="32" t="n"/>
      <c r="G47" s="33">
        <f>IF(F47="", "", IF(OR(ISTEXT(H47),ISTEXT(F47)),"",H47/F47))</f>
        <v/>
      </c>
      <c r="H47" s="33" t="n"/>
      <c r="I47" s="33" t="n"/>
      <c r="J47" s="33">
        <f>IF(I47="", "", IF(OR(ISTEXT(I47),ISTEXT($F47)),"",I47*$F47))</f>
        <v/>
      </c>
      <c r="K47" s="33" t="n"/>
      <c r="L47" s="33">
        <f>IF(K47="", "", IF(OR(ISTEXT(K47),ISTEXT($F47)),"",K47*$F47))</f>
        <v/>
      </c>
      <c r="M47" s="30">
        <f>IF(OR(H47="",H47=0),"",IF(K47="",IF(J47="","",IF(OR(ISTEXT(J47),ISTEXT(H47)),"",J47/H47)),IF(OR(ISTEXT(L47),ISTEXT(H47)),"",L47/H47)))</f>
        <v/>
      </c>
    </row>
    <row r="48" ht="13.35" customHeight="1" s="162">
      <c r="B48" s="307" t="n"/>
      <c r="C48" s="307" t="n"/>
      <c r="E48" s="307" t="n"/>
      <c r="F48" s="32" t="n"/>
      <c r="G48" s="33">
        <f>IF(F48="", "", IF(OR(ISTEXT(H48),ISTEXT(F48)),"",H48/F48))</f>
        <v/>
      </c>
      <c r="H48" s="33" t="n"/>
      <c r="I48" s="33" t="n"/>
      <c r="J48" s="33">
        <f>IF(I48="", "", IF(OR(ISTEXT(I48),ISTEXT($F48)),"",I48*$F48))</f>
        <v/>
      </c>
      <c r="K48" s="33" t="n"/>
      <c r="L48" s="33">
        <f>IF(K48="", "", IF(OR(ISTEXT(K48),ISTEXT($F48)),"",K48*$F48))</f>
        <v/>
      </c>
      <c r="M48" s="30">
        <f>IF(OR(H48="",H48=0),"",IF(K48="",IF(J48="","",IF(OR(ISTEXT(J48),ISTEXT(H48)),"",J48/H48)),IF(OR(ISTEXT(L48),ISTEXT(H48)),"",L48/H48)))</f>
        <v/>
      </c>
    </row>
    <row r="49" ht="13.35" customHeight="1" s="162">
      <c r="B49" s="42" t="n"/>
      <c r="C49" s="231" t="inlineStr">
        <is>
          <t>Total</t>
        </is>
      </c>
      <c r="D49" s="159" t="n"/>
      <c r="E49" s="42" t="n"/>
      <c r="F49" s="42" t="n"/>
      <c r="G49" s="43" t="n"/>
      <c r="H49" s="43">
        <f>IF(SUM(H33:H48)+SUM(H91:H102)=0,"",SUM(H33:H48)+SUM(H91:H102))</f>
        <v/>
      </c>
      <c r="I49" s="43" t="n"/>
      <c r="J49" s="43">
        <f>IF(SUM(J33:J48)+SUM(J91:J102)=0,"",SUM(J33:J48)+SUM(J91:J102))</f>
        <v/>
      </c>
      <c r="K49" s="43" t="n"/>
      <c r="L49" s="43">
        <f>IF(SUM(L33:L48)+SUM(L91:L102)=0,"",SUM(L33:L48)+SUM(L91:L102))</f>
        <v/>
      </c>
      <c r="M49" s="35">
        <f>IF(OR(H49="",H49=0),"",IF(L49="",IF(J49="","",IF(OR(ISTEXT(J49),ISTEXT(H49)),"",J49/H49)),IF(OR(ISTEXT(L49),ISTEXT(H49)),"",L49/H49)))</f>
        <v/>
      </c>
    </row>
    <row r="50" ht="13.35" customHeight="1" s="162"/>
    <row r="51" ht="13.35" customHeight="1" s="162">
      <c r="B51" s="188" t="inlineStr">
        <is>
          <t>Remarks</t>
        </is>
      </c>
      <c r="C51" s="173" t="n"/>
      <c r="D51" s="154" t="n"/>
      <c r="E51" s="174" t="n"/>
      <c r="F51" s="174" t="n"/>
      <c r="G51" s="174" t="n"/>
      <c r="H51" s="174" t="n"/>
      <c r="I51" s="174" t="n"/>
      <c r="J51" s="174" t="n"/>
      <c r="K51" s="174" t="n"/>
      <c r="L51" s="174" t="n"/>
      <c r="M51" s="173" t="n"/>
    </row>
    <row r="52" ht="13.35" customHeight="1" s="162">
      <c r="B52" s="154" t="n"/>
      <c r="C52" s="174" t="n"/>
      <c r="D52" s="174" t="n"/>
      <c r="E52" s="174" t="n"/>
      <c r="F52" s="174" t="n"/>
      <c r="G52" s="174" t="n"/>
      <c r="H52" s="174" t="n"/>
      <c r="I52" s="174" t="n"/>
      <c r="J52" s="174" t="n"/>
      <c r="K52" s="174" t="n"/>
      <c r="L52" s="174" t="n"/>
      <c r="M52" s="173" t="n"/>
    </row>
    <row r="53" ht="13.35" customHeight="1" s="162">
      <c r="B53" s="154" t="n"/>
      <c r="C53" s="174" t="n"/>
      <c r="D53" s="174" t="n"/>
      <c r="E53" s="174" t="n"/>
      <c r="F53" s="174" t="n"/>
      <c r="G53" s="174" t="n"/>
      <c r="H53" s="174" t="n"/>
      <c r="I53" s="174" t="n"/>
      <c r="J53" s="174" t="n"/>
      <c r="K53" s="174" t="n"/>
      <c r="L53" s="174" t="n"/>
      <c r="M53" s="173" t="n"/>
    </row>
    <row r="54" ht="13.35" customHeight="1" s="162">
      <c r="B54" s="154" t="n"/>
      <c r="C54" s="174" t="n"/>
      <c r="D54" s="174" t="n"/>
      <c r="E54" s="174" t="n"/>
      <c r="F54" s="174" t="n"/>
      <c r="G54" s="174" t="n"/>
      <c r="H54" s="174" t="n"/>
      <c r="I54" s="174" t="n"/>
      <c r="J54" s="174" t="n"/>
      <c r="K54" s="174" t="n"/>
      <c r="L54" s="174" t="n"/>
      <c r="M54" s="173" t="n"/>
    </row>
    <row r="55" ht="13.35" customHeight="1" s="162"/>
    <row r="56" ht="13.35" customHeight="1" s="162">
      <c r="B56" s="200" t="inlineStr">
        <is>
          <t>System (cont.)</t>
        </is>
      </c>
      <c r="C56" s="403" t="n"/>
      <c r="D56" s="209">
        <f>IF('{Equipment Data Entry}'!B52="","",'{Equipment Data Entry}'!B52)</f>
        <v/>
      </c>
      <c r="E56" s="418" t="n"/>
      <c r="F56" s="403" t="n"/>
      <c r="G56" s="200" t="inlineStr">
        <is>
          <t>Service</t>
        </is>
      </c>
      <c r="H56" s="403" t="n"/>
      <c r="I56" s="210">
        <f>IF('{Equipment Data Entry}'!C52="","",'{Equipment Data Entry}'!C52)</f>
        <v/>
      </c>
      <c r="J56" s="418" t="n"/>
      <c r="K56" s="418" t="n"/>
      <c r="L56" s="418" t="n"/>
      <c r="M56" s="403" t="n"/>
    </row>
    <row r="57" ht="13.35" customHeight="1" s="162">
      <c r="B57" s="422" t="n"/>
      <c r="C57" s="423" t="n"/>
      <c r="D57" s="422" t="n"/>
      <c r="E57" s="424" t="n"/>
      <c r="F57" s="423" t="n"/>
      <c r="G57" s="422" t="n"/>
      <c r="H57" s="423" t="n"/>
      <c r="I57" s="422" t="n"/>
      <c r="J57" s="424" t="n"/>
      <c r="K57" s="424" t="n"/>
      <c r="L57" s="424" t="n"/>
      <c r="M57" s="423" t="n"/>
    </row>
    <row r="58" ht="13.35" customHeight="1" s="162">
      <c r="B58" s="188" t="inlineStr">
        <is>
          <t>PSP (Evergreen VelGrid): CFM = avg vel × (L − 2 − 2×blanks) × W × K ÷ 144</t>
        </is>
      </c>
      <c r="C58" s="174" t="n"/>
      <c r="D58" s="174" t="n"/>
      <c r="E58" s="174" t="n"/>
      <c r="F58" s="174" t="n"/>
      <c r="G58" s="174" t="n"/>
      <c r="H58" s="174" t="n"/>
      <c r="I58" s="174" t="n"/>
      <c r="J58" s="174" t="n"/>
      <c r="K58" s="174" t="n"/>
      <c r="L58" s="174" t="n"/>
      <c r="M58" s="173" t="n"/>
    </row>
    <row r="59" ht="13.35" customHeight="1" s="162">
      <c r="B59" s="460" t="inlineStr">
        <is>
          <t>Length (in)</t>
        </is>
      </c>
      <c r="C59" s="173" t="n"/>
      <c r="D59" s="33" t="n"/>
      <c r="E59" s="460" t="inlineStr">
        <is>
          <t>Width (in)</t>
        </is>
      </c>
      <c r="F59" s="173" t="n"/>
      <c r="G59" s="33" t="n"/>
      <c r="H59" s="460" t="inlineStr">
        <is>
          <t>Blanks</t>
        </is>
      </c>
      <c r="I59" s="173" t="n"/>
      <c r="J59" s="33" t="n"/>
      <c r="K59" s="460" t="inlineStr">
        <is>
          <t>K</t>
        </is>
      </c>
      <c r="L59" s="173" t="n"/>
      <c r="M59" s="32">
        <f>IF(G59="","",IFERROR(INDEX('{Dropdowns}'!$S:$S,MATCH(G59,'{Dropdowns}'!$R:$R,0)),""))</f>
        <v/>
      </c>
    </row>
    <row r="60" ht="13.35" customHeight="1" s="162">
      <c r="B60" s="460" t="inlineStr">
        <is>
          <t>Initial 1-10</t>
        </is>
      </c>
      <c r="C60" s="173" t="n"/>
      <c r="D60" s="33" t="n"/>
      <c r="E60" s="33" t="n"/>
      <c r="F60" s="33" t="n"/>
      <c r="G60" s="33" t="n"/>
      <c r="H60" s="33" t="n"/>
      <c r="I60" s="33" t="n"/>
      <c r="J60" s="33" t="n"/>
      <c r="K60" s="33" t="n"/>
      <c r="L60" s="33" t="n"/>
      <c r="M60" s="33" t="n"/>
    </row>
    <row r="61" ht="13.35" customHeight="1" s="162">
      <c r="B61" s="460" t="inlineStr">
        <is>
          <t>Initial 11-20</t>
        </is>
      </c>
      <c r="C61" s="173" t="n"/>
      <c r="D61" s="33" t="n"/>
      <c r="E61" s="33" t="n"/>
      <c r="F61" s="33" t="n"/>
      <c r="G61" s="33" t="n"/>
      <c r="H61" s="33" t="n"/>
      <c r="I61" s="33" t="n"/>
      <c r="J61" s="33" t="n"/>
      <c r="K61" s="33" t="n"/>
      <c r="L61" s="33" t="n"/>
      <c r="M61" s="33" t="n"/>
    </row>
    <row r="62" ht="13.35" customHeight="1" s="162">
      <c r="B62" s="460" t="inlineStr">
        <is>
          <t>Final 1-10</t>
        </is>
      </c>
      <c r="C62" s="173" t="n"/>
      <c r="D62" s="33" t="n"/>
      <c r="E62" s="33" t="n"/>
      <c r="F62" s="33" t="n"/>
      <c r="G62" s="33" t="n"/>
      <c r="H62" s="33" t="n"/>
      <c r="I62" s="33" t="n"/>
      <c r="J62" s="33" t="n"/>
      <c r="K62" s="33" t="n"/>
      <c r="L62" s="33" t="n"/>
      <c r="M62" s="33" t="n"/>
    </row>
    <row r="63" ht="13.35" customHeight="1" s="162">
      <c r="B63" s="460" t="inlineStr">
        <is>
          <t>Final 11-20</t>
        </is>
      </c>
      <c r="C63" s="173" t="n"/>
      <c r="D63" s="33" t="n"/>
      <c r="E63" s="33" t="n"/>
      <c r="F63" s="33" t="n"/>
      <c r="G63" s="33" t="n"/>
      <c r="H63" s="33" t="n"/>
      <c r="I63" s="33" t="n"/>
      <c r="J63" s="33" t="n"/>
      <c r="K63" s="33" t="n"/>
      <c r="L63" s="33" t="n"/>
      <c r="M63" s="33" t="n"/>
    </row>
    <row r="64" ht="13.35" customHeight="1" s="162">
      <c r="B64" s="460" t="inlineStr">
        <is>
          <t>PSP CFM initial</t>
        </is>
      </c>
      <c r="C64" s="174" t="n"/>
      <c r="D64" s="173" t="n"/>
      <c r="E64" s="33">
        <f>IF(OR(D59="",G59="",COUNT(D60:M61)=0),"",IF(OR(ISTEXT(D59),ISTEXT(G59)),"",AVERAGE(D60:M61)*(D59-2-2*N(J59))*G59*N(M59)/144))</f>
        <v/>
      </c>
      <c r="F64" s="174" t="n"/>
      <c r="G64" s="173" t="n"/>
      <c r="H64" s="460" t="inlineStr">
        <is>
          <t>PSP CFM final</t>
        </is>
      </c>
      <c r="I64" s="174" t="n"/>
      <c r="J64" s="173" t="n"/>
      <c r="K64" s="33">
        <f>IF(OR(D59="",G59="",COUNT(D62:M63)=0),"",IF(OR(ISTEXT(D59),ISTEXT(G59)),"",AVERAGE(D62:M63)*(D59-2-2*N(J59))*G59*N(M59)/144))</f>
        <v/>
      </c>
      <c r="L64" s="174" t="n"/>
      <c r="M64" s="173" t="n"/>
    </row>
    <row r="65" ht="13.35" customHeight="1" s="162"/>
    <row r="66" ht="13.35" customHeight="1" s="162">
      <c r="B66" s="188" t="inlineStr">
        <is>
          <t>Supply Filter Grid (VelGrid, K 1.35): CFM = velocity × free area × K</t>
        </is>
      </c>
      <c r="C66" s="174" t="n"/>
      <c r="D66" s="174" t="n"/>
      <c r="E66" s="174" t="n"/>
      <c r="F66" s="174" t="n"/>
      <c r="G66" s="174" t="n"/>
      <c r="H66" s="174" t="n"/>
      <c r="I66" s="174" t="n"/>
      <c r="J66" s="174" t="n"/>
      <c r="K66" s="174" t="n"/>
      <c r="L66" s="174" t="n"/>
      <c r="M66" s="173" t="n"/>
    </row>
    <row r="67" ht="13.35" customHeight="1" s="162">
      <c r="B67" s="460" t="inlineStr">
        <is>
          <t>Filter Size</t>
        </is>
      </c>
      <c r="C67" s="33" t="n"/>
      <c r="D67" s="33" t="n"/>
      <c r="E67" s="33" t="n"/>
      <c r="F67" s="33" t="n"/>
      <c r="G67" s="33" t="n"/>
      <c r="H67" s="33" t="n"/>
      <c r="I67" s="33" t="n"/>
      <c r="J67" s="33" t="n"/>
      <c r="K67" s="33" t="n"/>
      <c r="L67" s="33" t="n"/>
      <c r="M67" s="33" t="n"/>
    </row>
    <row r="68" ht="13.35" customHeight="1" s="162">
      <c r="B68" s="460" t="inlineStr">
        <is>
          <t>Initial velocity (fpm)</t>
        </is>
      </c>
      <c r="C68" s="33" t="n"/>
      <c r="D68" s="33" t="n"/>
      <c r="E68" s="33" t="n"/>
      <c r="F68" s="33" t="n"/>
      <c r="G68" s="33" t="n"/>
      <c r="H68" s="33" t="n"/>
      <c r="I68" s="33" t="n"/>
      <c r="J68" s="33" t="n"/>
      <c r="K68" s="33" t="n"/>
      <c r="L68" s="33" t="n"/>
      <c r="M68" s="33" t="n"/>
    </row>
    <row r="69" ht="13.35" customHeight="1" s="162">
      <c r="B69" s="460" t="inlineStr">
        <is>
          <t>Final velocity (fpm)</t>
        </is>
      </c>
      <c r="C69" s="33" t="n"/>
      <c r="D69" s="33" t="n"/>
      <c r="E69" s="33" t="n"/>
      <c r="F69" s="33" t="n"/>
      <c r="G69" s="33" t="n"/>
      <c r="H69" s="33" t="n"/>
      <c r="I69" s="33" t="n"/>
      <c r="J69" s="33" t="n"/>
      <c r="K69" s="33" t="n"/>
      <c r="L69" s="33" t="n"/>
      <c r="M69" s="33" t="n"/>
    </row>
    <row r="70" ht="13.35" customHeight="1" s="162">
      <c r="B70" s="460" t="inlineStr">
        <is>
          <t>CFM init</t>
        </is>
      </c>
      <c r="C70" s="33">
        <f>IF(OR(C67="",C68=""),"",IF(OR(ISTEXT(C68),C67="N/A",C67="Not Avail.",C67="Not Acc.",C67="N/L"),"",C68*IFERROR(INDEX('{Dropdowns}'!$J:$J,MATCH("Supply Filter (VelGrid)|"&amp;C67,'{Dropdowns}'!$H:$H,0)),0)*IFERROR(INDEX('{Dropdowns}'!$K:$K,MATCH("Supply Filter (VelGrid)|"&amp;C67,'{Dropdowns}'!$H:$H,0)),0)))</f>
        <v/>
      </c>
      <c r="D70" s="33">
        <f>IF(OR(D67="",D68=""),"",IF(OR(ISTEXT(D68),D67="N/A",D67="Not Avail.",D67="Not Acc.",D67="N/L"),"",D68*IFERROR(INDEX('{Dropdowns}'!$J:$J,MATCH("Supply Filter (VelGrid)|"&amp;D67,'{Dropdowns}'!$H:$H,0)),0)*IFERROR(INDEX('{Dropdowns}'!$K:$K,MATCH("Supply Filter (VelGrid)|"&amp;D67,'{Dropdowns}'!$H:$H,0)),0)))</f>
        <v/>
      </c>
      <c r="E70" s="33">
        <f>IF(OR(E67="",E68=""),"",IF(OR(ISTEXT(E68),E67="N/A",E67="Not Avail.",E67="Not Acc.",E67="N/L"),"",E68*IFERROR(INDEX('{Dropdowns}'!$J:$J,MATCH("Supply Filter (VelGrid)|"&amp;E67,'{Dropdowns}'!$H:$H,0)),0)*IFERROR(INDEX('{Dropdowns}'!$K:$K,MATCH("Supply Filter (VelGrid)|"&amp;E67,'{Dropdowns}'!$H:$H,0)),0)))</f>
        <v/>
      </c>
      <c r="F70" s="33">
        <f>IF(OR(F67="",F68=""),"",IF(OR(ISTEXT(F68),F67="N/A",F67="Not Avail.",F67="Not Acc.",F67="N/L"),"",F68*IFERROR(INDEX('{Dropdowns}'!$J:$J,MATCH("Supply Filter (VelGrid)|"&amp;F67,'{Dropdowns}'!$H:$H,0)),0)*IFERROR(INDEX('{Dropdowns}'!$K:$K,MATCH("Supply Filter (VelGrid)|"&amp;F67,'{Dropdowns}'!$H:$H,0)),0)))</f>
        <v/>
      </c>
      <c r="G70" s="33">
        <f>IF(OR(G67="",G68=""),"",IF(OR(ISTEXT(G68),G67="N/A",G67="Not Avail.",G67="Not Acc.",G67="N/L"),"",G68*IFERROR(INDEX('{Dropdowns}'!$J:$J,MATCH("Supply Filter (VelGrid)|"&amp;G67,'{Dropdowns}'!$H:$H,0)),0)*IFERROR(INDEX('{Dropdowns}'!$K:$K,MATCH("Supply Filter (VelGrid)|"&amp;G67,'{Dropdowns}'!$H:$H,0)),0)))</f>
        <v/>
      </c>
      <c r="H70" s="33">
        <f>IF(OR(H67="",H68=""),"",IF(OR(ISTEXT(H68),H67="N/A",H67="Not Avail.",H67="Not Acc.",H67="N/L"),"",H68*IFERROR(INDEX('{Dropdowns}'!$J:$J,MATCH("Supply Filter (VelGrid)|"&amp;H67,'{Dropdowns}'!$H:$H,0)),0)*IFERROR(INDEX('{Dropdowns}'!$K:$K,MATCH("Supply Filter (VelGrid)|"&amp;H67,'{Dropdowns}'!$H:$H,0)),0)))</f>
        <v/>
      </c>
      <c r="I70" s="33">
        <f>IF(OR(I67="",I68=""),"",IF(OR(ISTEXT(I68),I67="N/A",I67="Not Avail.",I67="Not Acc.",I67="N/L"),"",I68*IFERROR(INDEX('{Dropdowns}'!$J:$J,MATCH("Supply Filter (VelGrid)|"&amp;I67,'{Dropdowns}'!$H:$H,0)),0)*IFERROR(INDEX('{Dropdowns}'!$K:$K,MATCH("Supply Filter (VelGrid)|"&amp;I67,'{Dropdowns}'!$H:$H,0)),0)))</f>
        <v/>
      </c>
      <c r="J70" s="33">
        <f>IF(OR(J67="",J68=""),"",IF(OR(ISTEXT(J68),J67="N/A",J67="Not Avail.",J67="Not Acc.",J67="N/L"),"",J68*IFERROR(INDEX('{Dropdowns}'!$J:$J,MATCH("Supply Filter (VelGrid)|"&amp;J67,'{Dropdowns}'!$H:$H,0)),0)*IFERROR(INDEX('{Dropdowns}'!$K:$K,MATCH("Supply Filter (VelGrid)|"&amp;J67,'{Dropdowns}'!$H:$H,0)),0)))</f>
        <v/>
      </c>
      <c r="K70" s="33">
        <f>IF(OR(K67="",K68=""),"",IF(OR(ISTEXT(K68),K67="N/A",K67="Not Avail.",K67="Not Acc.",K67="N/L"),"",K68*IFERROR(INDEX('{Dropdowns}'!$J:$J,MATCH("Supply Filter (VelGrid)|"&amp;K67,'{Dropdowns}'!$H:$H,0)),0)*IFERROR(INDEX('{Dropdowns}'!$K:$K,MATCH("Supply Filter (VelGrid)|"&amp;K67,'{Dropdowns}'!$H:$H,0)),0)))</f>
        <v/>
      </c>
      <c r="L70" s="33">
        <f>IF(OR(L67="",L68=""),"",IF(OR(ISTEXT(L68),L67="N/A",L67="Not Avail.",L67="Not Acc.",L67="N/L"),"",L68*IFERROR(INDEX('{Dropdowns}'!$J:$J,MATCH("Supply Filter (VelGrid)|"&amp;L67,'{Dropdowns}'!$H:$H,0)),0)*IFERROR(INDEX('{Dropdowns}'!$K:$K,MATCH("Supply Filter (VelGrid)|"&amp;L67,'{Dropdowns}'!$H:$H,0)),0)))</f>
        <v/>
      </c>
      <c r="M70" s="33">
        <f>IF(OR(M67="",M68=""),"",IF(OR(ISTEXT(M68),M67="N/A",M67="Not Avail.",M67="Not Acc.",M67="N/L"),"",M68*IFERROR(INDEX('{Dropdowns}'!$J:$J,MATCH("Supply Filter (VelGrid)|"&amp;M67,'{Dropdowns}'!$H:$H,0)),0)*IFERROR(INDEX('{Dropdowns}'!$K:$K,MATCH("Supply Filter (VelGrid)|"&amp;M67,'{Dropdowns}'!$H:$H,0)),0)))</f>
        <v/>
      </c>
    </row>
    <row r="71" ht="13.35" customHeight="1" s="162">
      <c r="B71" s="460" t="inlineStr">
        <is>
          <t>CFM fin.</t>
        </is>
      </c>
      <c r="C71" s="33">
        <f>IF(OR(C67="",C69=""),"",IF(OR(ISTEXT(C69),C67="N/A",C67="Not Avail.",C67="Not Acc.",C67="N/L"),"",C69*IFERROR(INDEX('{Dropdowns}'!$J:$J,MATCH("Supply Filter (VelGrid)|"&amp;C67,'{Dropdowns}'!$H:$H,0)),0)*IFERROR(INDEX('{Dropdowns}'!$K:$K,MATCH("Supply Filter (VelGrid)|"&amp;C67,'{Dropdowns}'!$H:$H,0)),0)))</f>
        <v/>
      </c>
      <c r="D71" s="33">
        <f>IF(OR(D67="",D69=""),"",IF(OR(ISTEXT(D69),D67="N/A",D67="Not Avail.",D67="Not Acc.",D67="N/L"),"",D69*IFERROR(INDEX('{Dropdowns}'!$J:$J,MATCH("Supply Filter (VelGrid)|"&amp;D67,'{Dropdowns}'!$H:$H,0)),0)*IFERROR(INDEX('{Dropdowns}'!$K:$K,MATCH("Supply Filter (VelGrid)|"&amp;D67,'{Dropdowns}'!$H:$H,0)),0)))</f>
        <v/>
      </c>
      <c r="E71" s="33">
        <f>IF(OR(E67="",E69=""),"",IF(OR(ISTEXT(E69),E67="N/A",E67="Not Avail.",E67="Not Acc.",E67="N/L"),"",E69*IFERROR(INDEX('{Dropdowns}'!$J:$J,MATCH("Supply Filter (VelGrid)|"&amp;E67,'{Dropdowns}'!$H:$H,0)),0)*IFERROR(INDEX('{Dropdowns}'!$K:$K,MATCH("Supply Filter (VelGrid)|"&amp;E67,'{Dropdowns}'!$H:$H,0)),0)))</f>
        <v/>
      </c>
      <c r="F71" s="33">
        <f>IF(OR(F67="",F69=""),"",IF(OR(ISTEXT(F69),F67="N/A",F67="Not Avail.",F67="Not Acc.",F67="N/L"),"",F69*IFERROR(INDEX('{Dropdowns}'!$J:$J,MATCH("Supply Filter (VelGrid)|"&amp;F67,'{Dropdowns}'!$H:$H,0)),0)*IFERROR(INDEX('{Dropdowns}'!$K:$K,MATCH("Supply Filter (VelGrid)|"&amp;F67,'{Dropdowns}'!$H:$H,0)),0)))</f>
        <v/>
      </c>
      <c r="G71" s="33">
        <f>IF(OR(G67="",G69=""),"",IF(OR(ISTEXT(G69),G67="N/A",G67="Not Avail.",G67="Not Acc.",G67="N/L"),"",G69*IFERROR(INDEX('{Dropdowns}'!$J:$J,MATCH("Supply Filter (VelGrid)|"&amp;G67,'{Dropdowns}'!$H:$H,0)),0)*IFERROR(INDEX('{Dropdowns}'!$K:$K,MATCH("Supply Filter (VelGrid)|"&amp;G67,'{Dropdowns}'!$H:$H,0)),0)))</f>
        <v/>
      </c>
      <c r="H71" s="33">
        <f>IF(OR(H67="",H69=""),"",IF(OR(ISTEXT(H69),H67="N/A",H67="Not Avail.",H67="Not Acc.",H67="N/L"),"",H69*IFERROR(INDEX('{Dropdowns}'!$J:$J,MATCH("Supply Filter (VelGrid)|"&amp;H67,'{Dropdowns}'!$H:$H,0)),0)*IFERROR(INDEX('{Dropdowns}'!$K:$K,MATCH("Supply Filter (VelGrid)|"&amp;H67,'{Dropdowns}'!$H:$H,0)),0)))</f>
        <v/>
      </c>
      <c r="I71" s="33">
        <f>IF(OR(I67="",I69=""),"",IF(OR(ISTEXT(I69),I67="N/A",I67="Not Avail.",I67="Not Acc.",I67="N/L"),"",I69*IFERROR(INDEX('{Dropdowns}'!$J:$J,MATCH("Supply Filter (VelGrid)|"&amp;I67,'{Dropdowns}'!$H:$H,0)),0)*IFERROR(INDEX('{Dropdowns}'!$K:$K,MATCH("Supply Filter (VelGrid)|"&amp;I67,'{Dropdowns}'!$H:$H,0)),0)))</f>
        <v/>
      </c>
      <c r="J71" s="33">
        <f>IF(OR(J67="",J69=""),"",IF(OR(ISTEXT(J69),J67="N/A",J67="Not Avail.",J67="Not Acc.",J67="N/L"),"",J69*IFERROR(INDEX('{Dropdowns}'!$J:$J,MATCH("Supply Filter (VelGrid)|"&amp;J67,'{Dropdowns}'!$H:$H,0)),0)*IFERROR(INDEX('{Dropdowns}'!$K:$K,MATCH("Supply Filter (VelGrid)|"&amp;J67,'{Dropdowns}'!$H:$H,0)),0)))</f>
        <v/>
      </c>
      <c r="K71" s="33">
        <f>IF(OR(K67="",K69=""),"",IF(OR(ISTEXT(K69),K67="N/A",K67="Not Avail.",K67="Not Acc.",K67="N/L"),"",K69*IFERROR(INDEX('{Dropdowns}'!$J:$J,MATCH("Supply Filter (VelGrid)|"&amp;K67,'{Dropdowns}'!$H:$H,0)),0)*IFERROR(INDEX('{Dropdowns}'!$K:$K,MATCH("Supply Filter (VelGrid)|"&amp;K67,'{Dropdowns}'!$H:$H,0)),0)))</f>
        <v/>
      </c>
      <c r="L71" s="33">
        <f>IF(OR(L67="",L69=""),"",IF(OR(ISTEXT(L69),L67="N/A",L67="Not Avail.",L67="Not Acc.",L67="N/L"),"",L69*IFERROR(INDEX('{Dropdowns}'!$J:$J,MATCH("Supply Filter (VelGrid)|"&amp;L67,'{Dropdowns}'!$H:$H,0)),0)*IFERROR(INDEX('{Dropdowns}'!$K:$K,MATCH("Supply Filter (VelGrid)|"&amp;L67,'{Dropdowns}'!$H:$H,0)),0)))</f>
        <v/>
      </c>
      <c r="M71" s="33">
        <f>IF(OR(M67="",M69=""),"",IF(OR(ISTEXT(M69),M67="N/A",M67="Not Avail.",M67="Not Acc.",M67="N/L"),"",M69*IFERROR(INDEX('{Dropdowns}'!$J:$J,MATCH("Supply Filter (VelGrid)|"&amp;M67,'{Dropdowns}'!$H:$H,0)),0)*IFERROR(INDEX('{Dropdowns}'!$K:$K,MATCH("Supply Filter (VelGrid)|"&amp;M67,'{Dropdowns}'!$H:$H,0)),0)))</f>
        <v/>
      </c>
    </row>
    <row r="72" ht="13.35" customHeight="1" s="162">
      <c r="B72" s="460" t="inlineStr">
        <is>
          <t>Total CFM initial</t>
        </is>
      </c>
      <c r="C72" s="174" t="n"/>
      <c r="D72" s="173" t="n"/>
      <c r="E72" s="33">
        <f>IF(SUM(C70:M70)=0,"",SUM(C70:M70))</f>
        <v/>
      </c>
      <c r="F72" s="174" t="n"/>
      <c r="G72" s="173" t="n"/>
      <c r="H72" s="460" t="inlineStr">
        <is>
          <t>Total CFM final</t>
        </is>
      </c>
      <c r="I72" s="174" t="n"/>
      <c r="J72" s="173" t="n"/>
      <c r="K72" s="33">
        <f>IF(SUM(C71:M71)=0,"",SUM(C71:M71))</f>
        <v/>
      </c>
      <c r="L72" s="174" t="n"/>
      <c r="M72" s="173" t="n"/>
    </row>
    <row r="73" ht="13.35" customHeight="1" s="162"/>
    <row r="74" ht="13.35" customHeight="1" s="162">
      <c r="B74" s="188" t="inlineStr">
        <is>
          <t>Direct-Fired Burner Profile Pressure → Supply CFM (Evergreen table)</t>
        </is>
      </c>
      <c r="C74" s="174" t="n"/>
      <c r="D74" s="174" t="n"/>
      <c r="E74" s="174" t="n"/>
      <c r="F74" s="174" t="n"/>
      <c r="G74" s="174" t="n"/>
      <c r="H74" s="174" t="n"/>
      <c r="I74" s="174" t="n"/>
      <c r="J74" s="174" t="n"/>
      <c r="K74" s="174" t="n"/>
      <c r="L74" s="174" t="n"/>
      <c r="M74" s="173" t="n"/>
    </row>
    <row r="75" ht="13.35" customHeight="1" s="162">
      <c r="B75" s="460" t="inlineStr">
        <is>
          <t>Housing (1-5)</t>
        </is>
      </c>
      <c r="C75" s="173" t="n"/>
      <c r="D75" s="33" t="n"/>
      <c r="E75" s="460" t="inlineStr">
        <is>
          <t>Profile P (in wg)</t>
        </is>
      </c>
      <c r="F75" s="174" t="n"/>
      <c r="G75" s="173" t="n"/>
      <c r="H75" s="32" t="n"/>
      <c r="I75" s="460" t="inlineStr">
        <is>
          <t>Derived CFM</t>
        </is>
      </c>
      <c r="J75" s="173" t="n"/>
      <c r="K75" s="33">
        <f>IF(OR(D75="",H75=""),"",IF(ISTEXT(H75),"",IF(H75&lt;0.15,"Pressure too low",IF(H75&gt;0.65,"Pressure too high",IF(ISTEXT(D75),"",INDEX('{Dropdowns}'!$V$2:$Z$12,MATCH(H75,'{Dropdowns}'!$U$2:$U$12,1),D75)+(H75-INDEX('{Dropdowns}'!$U$2:$U$12,MATCH(H75,'{Dropdowns}'!$U$2:$U$12,1)))*(INDEX('{Dropdowns}'!$V$2:$Z$12,MIN(MATCH(H75,'{Dropdowns}'!$U$2:$U$12,1)+1,11),D75)-INDEX('{Dropdowns}'!$V$2:$Z$12,MATCH(H75,'{Dropdowns}'!$U$2:$U$12,1),D75))/0.05)))))</f>
        <v/>
      </c>
      <c r="L75" s="174" t="n"/>
      <c r="M75" s="173" t="n"/>
    </row>
    <row r="76" ht="13.35" customHeight="1" s="162"/>
    <row r="77" ht="13.35" customHeight="1" s="162">
      <c r="B77" s="188" t="inlineStr">
        <is>
          <t>Intake Screens: CFM = VEL × Ak</t>
        </is>
      </c>
      <c r="C77" s="174" t="n"/>
      <c r="D77" s="174" t="n"/>
      <c r="E77" s="174" t="n"/>
      <c r="F77" s="173" t="n"/>
      <c r="G77" s="233" t="inlineStr">
        <is>
          <t/>
        </is>
      </c>
      <c r="H77" s="194" t="inlineStr">
        <is>
          <t/>
        </is>
      </c>
      <c r="I77" s="188" t="inlineStr">
        <is>
          <t>Initial</t>
        </is>
      </c>
      <c r="J77" s="173" t="n"/>
      <c r="K77" s="188" t="inlineStr">
        <is>
          <t>Final</t>
        </is>
      </c>
      <c r="L77" s="173" t="n"/>
      <c r="M77" s="188" t="inlineStr">
        <is>
          <t/>
        </is>
      </c>
    </row>
    <row r="78" ht="13.35" customHeight="1" s="162">
      <c r="B78" s="153" t="inlineStr">
        <is>
          <t>No.</t>
        </is>
      </c>
      <c r="C78" s="188" t="inlineStr">
        <is>
          <t>Size</t>
        </is>
      </c>
      <c r="D78" s="188"/>
      <c r="E78" s="188"/>
      <c r="F78" s="188" t="inlineStr">
        <is>
          <t>Ak</t>
        </is>
      </c>
      <c r="G78" s="440" t="n"/>
      <c r="H78" s="440" t="n"/>
      <c r="I78" s="188" t="inlineStr">
        <is>
          <t>VEL</t>
        </is>
      </c>
      <c r="J78" s="188" t="inlineStr">
        <is>
          <t>CFM</t>
        </is>
      </c>
      <c r="K78" s="188" t="inlineStr">
        <is>
          <t>VEL</t>
        </is>
      </c>
      <c r="L78" s="188" t="inlineStr">
        <is>
          <t>CFM</t>
        </is>
      </c>
      <c r="M78" s="440" t="n"/>
    </row>
    <row r="79" ht="13.35" customHeight="1" s="162">
      <c r="B79" s="307" t="n"/>
      <c r="C79" s="307" t="n"/>
      <c r="D79" s="307"/>
      <c r="E79" s="307" t="n"/>
      <c r="F79" s="32" t="n"/>
      <c r="G79" s="33"/>
      <c r="H79" s="33" t="n"/>
      <c r="I79" s="33" t="n"/>
      <c r="J79" s="33">
        <f>IF(I79="", "", IF(OR(ISTEXT(I79),ISTEXT($F79)),"",I79*$F79))</f>
        <v/>
      </c>
      <c r="K79" s="33" t="n"/>
      <c r="L79" s="33">
        <f>IF(K79="", "", IF(OR(ISTEXT(K79),ISTEXT($F79)),"",K79*$F79))</f>
        <v/>
      </c>
      <c r="M79" s="30"/>
    </row>
    <row r="80" ht="13.35" customHeight="1" s="162">
      <c r="B80" s="307" t="n"/>
      <c r="C80" s="307" t="n"/>
      <c r="D80" s="307"/>
      <c r="E80" s="307" t="n"/>
      <c r="F80" s="32" t="n"/>
      <c r="G80" s="33"/>
      <c r="H80" s="33" t="n"/>
      <c r="I80" s="33" t="n"/>
      <c r="J80" s="33">
        <f>IF(I80="", "", IF(OR(ISTEXT(I80),ISTEXT($F80)),"",I80*$F80))</f>
        <v/>
      </c>
      <c r="K80" s="33" t="n"/>
      <c r="L80" s="33">
        <f>IF(K80="", "", IF(OR(ISTEXT(K80),ISTEXT($F80)),"",K80*$F80))</f>
        <v/>
      </c>
      <c r="M80" s="30"/>
    </row>
    <row r="81" ht="13.35" customHeight="1" s="162">
      <c r="B81" s="307" t="n"/>
      <c r="C81" s="307" t="n"/>
      <c r="D81" s="307"/>
      <c r="E81" s="307" t="n"/>
      <c r="F81" s="32" t="n"/>
      <c r="G81" s="33"/>
      <c r="H81" s="33" t="n"/>
      <c r="I81" s="33" t="n"/>
      <c r="J81" s="33">
        <f>IF(I81="", "", IF(OR(ISTEXT(I81),ISTEXT($F81)),"",I81*$F81))</f>
        <v/>
      </c>
      <c r="K81" s="33" t="n"/>
      <c r="L81" s="33">
        <f>IF(K81="", "", IF(OR(ISTEXT(K81),ISTEXT($F81)),"",K81*$F81))</f>
        <v/>
      </c>
      <c r="M81" s="30"/>
    </row>
    <row r="82" ht="13.35" customHeight="1" s="162">
      <c r="B82" s="307" t="n"/>
      <c r="C82" s="307" t="n"/>
      <c r="D82" s="307"/>
      <c r="E82" s="307" t="n"/>
      <c r="F82" s="32" t="n"/>
      <c r="G82" s="33"/>
      <c r="H82" s="33" t="n"/>
      <c r="I82" s="33" t="n"/>
      <c r="J82" s="33">
        <f>IF(I82="", "", IF(OR(ISTEXT(I82),ISTEXT($F82)),"",I82*$F82))</f>
        <v/>
      </c>
      <c r="K82" s="33" t="n"/>
      <c r="L82" s="33">
        <f>IF(K82="", "", IF(OR(ISTEXT(K82),ISTEXT($F82)),"",K82*$F82))</f>
        <v/>
      </c>
      <c r="M82" s="30"/>
    </row>
    <row r="83" ht="13.35" customHeight="1" s="162">
      <c r="B83" s="42" t="n"/>
      <c r="C83" s="231" t="inlineStr">
        <is>
          <t>Total</t>
        </is>
      </c>
      <c r="D83" s="159" t="n"/>
      <c r="E83" s="42" t="n"/>
      <c r="F83" s="42" t="n"/>
      <c r="G83" s="43" t="n"/>
      <c r="H83" s="43"/>
      <c r="I83" s="43" t="n"/>
      <c r="J83" s="43">
        <f>IF(SUM(J79:J82)=0,"",SUM(J79:J82))</f>
        <v/>
      </c>
      <c r="K83" s="43" t="n"/>
      <c r="L83" s="43">
        <f>IF(SUM(L79:L82)=0,"",SUM(L79:L82))</f>
        <v/>
      </c>
      <c r="M83" s="35"/>
    </row>
    <row r="84" ht="13.35" customHeight="1" s="162"/>
    <row r="85" ht="13.35" customHeight="1" s="162">
      <c r="B85" s="188" t="inlineStr">
        <is>
          <t>Airflow Basis for Total Airflow (page 1)</t>
        </is>
      </c>
      <c r="C85" s="174" t="n"/>
      <c r="D85" s="174" t="n"/>
      <c r="E85" s="174" t="n"/>
      <c r="F85" s="174" t="n"/>
      <c r="G85" s="174" t="n"/>
      <c r="H85" s="174" t="n"/>
      <c r="I85" s="174" t="n"/>
      <c r="J85" s="174" t="n"/>
      <c r="K85" s="174" t="n"/>
      <c r="L85" s="174" t="n"/>
      <c r="M85" s="173" t="n"/>
    </row>
    <row r="86" ht="13.35" customHeight="1" s="162">
      <c r="B86" s="460" t="inlineStr">
        <is>
          <t>Method used</t>
        </is>
      </c>
      <c r="C86" s="174" t="n"/>
      <c r="D86" s="173" t="n"/>
      <c r="E86" s="33" t="n"/>
      <c r="F86" s="174" t="n"/>
      <c r="G86" s="173" t="n"/>
      <c r="H86" s="460" t="inlineStr">
        <is>
          <t>Design CFM</t>
        </is>
      </c>
      <c r="I86" s="174" t="n"/>
      <c r="J86" s="173" t="n"/>
      <c r="K86" s="33" t="n"/>
      <c r="L86" s="174" t="n"/>
      <c r="M86" s="173" t="n"/>
    </row>
    <row r="87" ht="13.35" customHeight="1" s="162">
      <c r="B87" s="460" t="inlineStr">
        <is>
          <t>Method Total CFM</t>
        </is>
      </c>
      <c r="C87" s="174" t="n"/>
      <c r="D87" s="173" t="n"/>
      <c r="E87" s="33">
        <f>IF(E86="","",IF(E86="PSP",IF(K64="",E64,K64),IF(E86="Filter Grid",IF(K72="",E72,K72),IF(E86="Profile Pressure",K75,IF(E86="Intake",IF(L83="",J83,L83),"")))))</f>
        <v/>
      </c>
      <c r="F87" s="174" t="n"/>
      <c r="G87" s="173" t="n"/>
      <c r="H87" s="460" t="inlineStr">
        <is>
          <t>Remarks</t>
        </is>
      </c>
      <c r="I87" s="174" t="n"/>
      <c r="J87" s="173" t="n"/>
      <c r="K87" s="33" t="n"/>
      <c r="L87" s="174" t="n"/>
      <c r="M87" s="173" t="n"/>
    </row>
    <row r="88" ht="13.35" customHeight="1" s="162"/>
    <row r="89" ht="13.35" customHeight="1" s="162">
      <c r="B89" s="188" t="inlineStr">
        <is>
          <t>Supply Air Outlets (cont.)</t>
        </is>
      </c>
      <c r="C89" s="174" t="n"/>
      <c r="D89" s="174" t="n"/>
      <c r="E89" s="174" t="n"/>
      <c r="F89" s="173" t="n"/>
      <c r="G89" s="233" t="inlineStr">
        <is>
          <t>Design VEL</t>
        </is>
      </c>
      <c r="H89" s="194" t="inlineStr">
        <is>
          <t>Design CFM</t>
        </is>
      </c>
      <c r="I89" s="188" t="inlineStr">
        <is>
          <t>Initial</t>
        </is>
      </c>
      <c r="J89" s="173" t="n"/>
      <c r="K89" s="188" t="inlineStr">
        <is>
          <t>Final</t>
        </is>
      </c>
      <c r="L89" s="173" t="n"/>
      <c r="M89" s="188" t="inlineStr">
        <is>
          <t>%</t>
        </is>
      </c>
    </row>
    <row r="90" ht="13.35" customHeight="1" s="162">
      <c r="B90" s="153" t="inlineStr">
        <is>
          <t>No.</t>
        </is>
      </c>
      <c r="C90" s="188" t="inlineStr">
        <is>
          <t>Area Served</t>
        </is>
      </c>
      <c r="D90" s="188" t="inlineStr">
        <is>
          <t>Type</t>
        </is>
      </c>
      <c r="E90" s="188" t="inlineStr">
        <is>
          <t>Size</t>
        </is>
      </c>
      <c r="F90" s="188" t="inlineStr">
        <is>
          <t>Ak</t>
        </is>
      </c>
      <c r="G90" s="440" t="n"/>
      <c r="H90" s="440" t="n"/>
      <c r="I90" s="188" t="inlineStr">
        <is>
          <t>VEL</t>
        </is>
      </c>
      <c r="J90" s="188" t="inlineStr">
        <is>
          <t>CFM</t>
        </is>
      </c>
      <c r="K90" s="188" t="inlineStr">
        <is>
          <t>VEL</t>
        </is>
      </c>
      <c r="L90" s="188" t="inlineStr">
        <is>
          <t>CFM</t>
        </is>
      </c>
      <c r="M90" s="440" t="n"/>
    </row>
    <row r="91" ht="13.35" customHeight="1" s="162">
      <c r="B91" s="307" t="n"/>
      <c r="C91" s="307" t="n"/>
      <c r="E91" s="307" t="n"/>
      <c r="F91" s="32" t="n"/>
      <c r="G91" s="33">
        <f>IF(F91="", "", IF(OR(ISTEXT(H91),ISTEXT(F91)),"",H91/F91))</f>
        <v/>
      </c>
      <c r="H91" s="33" t="n"/>
      <c r="I91" s="33" t="n"/>
      <c r="J91" s="33">
        <f>IF(I91="", "", IF(OR(ISTEXT(I91),ISTEXT($F91)),"",I91*$F91))</f>
        <v/>
      </c>
      <c r="K91" s="33" t="n"/>
      <c r="L91" s="33">
        <f>IF(K91="", "", IF(OR(ISTEXT(K91),ISTEXT($F91)),"",K91*$F91))</f>
        <v/>
      </c>
      <c r="M91" s="30">
        <f>IF(OR(H91="",H91=0),"",IF(K91="",IF(J91="","",IF(OR(ISTEXT(J91),ISTEXT(H91)),"",J91/H91)),IF(OR(ISTEXT(L91),ISTEXT(H91)),"",L91/H91)))</f>
        <v/>
      </c>
    </row>
    <row r="92" ht="13.35" customHeight="1" s="162">
      <c r="B92" s="307" t="n"/>
      <c r="C92" s="307" t="n"/>
      <c r="E92" s="307" t="n"/>
      <c r="F92" s="32" t="n"/>
      <c r="G92" s="33">
        <f>IF(F92="", "", IF(OR(ISTEXT(H92),ISTEXT(F92)),"",H92/F92))</f>
        <v/>
      </c>
      <c r="H92" s="33" t="n"/>
      <c r="I92" s="33" t="n"/>
      <c r="J92" s="33">
        <f>IF(I92="", "", IF(OR(ISTEXT(I92),ISTEXT($F92)),"",I92*$F92))</f>
        <v/>
      </c>
      <c r="K92" s="33" t="n"/>
      <c r="L92" s="33">
        <f>IF(K92="", "", IF(OR(ISTEXT(K92),ISTEXT($F92)),"",K92*$F92))</f>
        <v/>
      </c>
      <c r="M92" s="30">
        <f>IF(OR(H92="",H92=0),"",IF(K92="",IF(J92="","",IF(OR(ISTEXT(J92),ISTEXT(H92)),"",J92/H92)),IF(OR(ISTEXT(L92),ISTEXT(H92)),"",L92/H92)))</f>
        <v/>
      </c>
    </row>
    <row r="93" ht="13.35" customHeight="1" s="162">
      <c r="B93" s="307" t="n"/>
      <c r="C93" s="307" t="n"/>
      <c r="E93" s="307" t="n"/>
      <c r="F93" s="32" t="n"/>
      <c r="G93" s="33">
        <f>IF(F93="", "", IF(OR(ISTEXT(H93),ISTEXT(F93)),"",H93/F93))</f>
        <v/>
      </c>
      <c r="H93" s="33" t="n"/>
      <c r="I93" s="33" t="n"/>
      <c r="J93" s="33">
        <f>IF(I93="", "", IF(OR(ISTEXT(I93),ISTEXT($F93)),"",I93*$F93))</f>
        <v/>
      </c>
      <c r="K93" s="33" t="n"/>
      <c r="L93" s="33">
        <f>IF(K93="", "", IF(OR(ISTEXT(K93),ISTEXT($F93)),"",K93*$F93))</f>
        <v/>
      </c>
      <c r="M93" s="30">
        <f>IF(OR(H93="",H93=0),"",IF(K93="",IF(J93="","",IF(OR(ISTEXT(J93),ISTEXT(H93)),"",J93/H93)),IF(OR(ISTEXT(L93),ISTEXT(H93)),"",L93/H93)))</f>
        <v/>
      </c>
    </row>
    <row r="94" ht="13.35" customHeight="1" s="162">
      <c r="B94" s="307" t="n"/>
      <c r="C94" s="307" t="n"/>
      <c r="E94" s="307" t="n"/>
      <c r="F94" s="32" t="n"/>
      <c r="G94" s="33">
        <f>IF(F94="", "", IF(OR(ISTEXT(H94),ISTEXT(F94)),"",H94/F94))</f>
        <v/>
      </c>
      <c r="H94" s="33" t="n"/>
      <c r="I94" s="33" t="n"/>
      <c r="J94" s="33">
        <f>IF(I94="", "", IF(OR(ISTEXT(I94),ISTEXT($F94)),"",I94*$F94))</f>
        <v/>
      </c>
      <c r="K94" s="33" t="n"/>
      <c r="L94" s="33">
        <f>IF(K94="", "", IF(OR(ISTEXT(K94),ISTEXT($F94)),"",K94*$F94))</f>
        <v/>
      </c>
      <c r="M94" s="30">
        <f>IF(OR(H94="",H94=0),"",IF(K94="",IF(J94="","",IF(OR(ISTEXT(J94),ISTEXT(H94)),"",J94/H94)),IF(OR(ISTEXT(L94),ISTEXT(H94)),"",L94/H94)))</f>
        <v/>
      </c>
    </row>
    <row r="95" ht="13.35" customHeight="1" s="162">
      <c r="B95" s="307" t="n"/>
      <c r="C95" s="307" t="n"/>
      <c r="E95" s="307" t="n"/>
      <c r="F95" s="32" t="n"/>
      <c r="G95" s="33">
        <f>IF(F95="", "", IF(OR(ISTEXT(H95),ISTEXT(F95)),"",H95/F95))</f>
        <v/>
      </c>
      <c r="H95" s="33" t="n"/>
      <c r="I95" s="33" t="n"/>
      <c r="J95" s="33">
        <f>IF(I95="", "", IF(OR(ISTEXT(I95),ISTEXT($F95)),"",I95*$F95))</f>
        <v/>
      </c>
      <c r="K95" s="33" t="n"/>
      <c r="L95" s="33">
        <f>IF(K95="", "", IF(OR(ISTEXT(K95),ISTEXT($F95)),"",K95*$F95))</f>
        <v/>
      </c>
      <c r="M95" s="30">
        <f>IF(OR(H95="",H95=0),"",IF(K95="",IF(J95="","",IF(OR(ISTEXT(J95),ISTEXT(H95)),"",J95/H95)),IF(OR(ISTEXT(L95),ISTEXT(H95)),"",L95/H95)))</f>
        <v/>
      </c>
    </row>
    <row r="96" ht="13.35" customHeight="1" s="162">
      <c r="B96" s="307" t="n"/>
      <c r="C96" s="307" t="n"/>
      <c r="E96" s="307" t="n"/>
      <c r="F96" s="32" t="n"/>
      <c r="G96" s="33">
        <f>IF(F96="", "", IF(OR(ISTEXT(H96),ISTEXT(F96)),"",H96/F96))</f>
        <v/>
      </c>
      <c r="H96" s="33" t="n"/>
      <c r="I96" s="33" t="n"/>
      <c r="J96" s="33">
        <f>IF(I96="", "", IF(OR(ISTEXT(I96),ISTEXT($F96)),"",I96*$F96))</f>
        <v/>
      </c>
      <c r="K96" s="33" t="n"/>
      <c r="L96" s="33">
        <f>IF(K96="", "", IF(OR(ISTEXT(K96),ISTEXT($F96)),"",K96*$F96))</f>
        <v/>
      </c>
      <c r="M96" s="30">
        <f>IF(OR(H96="",H96=0),"",IF(K96="",IF(J96="","",IF(OR(ISTEXT(J96),ISTEXT(H96)),"",J96/H96)),IF(OR(ISTEXT(L96),ISTEXT(H96)),"",L96/H96)))</f>
        <v/>
      </c>
    </row>
    <row r="97" ht="13.35" customHeight="1" s="162">
      <c r="B97" s="307" t="n"/>
      <c r="C97" s="307" t="n"/>
      <c r="E97" s="307" t="n"/>
      <c r="F97" s="32" t="n"/>
      <c r="G97" s="33">
        <f>IF(F97="", "", IF(OR(ISTEXT(H97),ISTEXT(F97)),"",H97/F97))</f>
        <v/>
      </c>
      <c r="H97" s="33" t="n"/>
      <c r="I97" s="33" t="n"/>
      <c r="J97" s="33">
        <f>IF(I97="", "", IF(OR(ISTEXT(I97),ISTEXT($F97)),"",I97*$F97))</f>
        <v/>
      </c>
      <c r="K97" s="33" t="n"/>
      <c r="L97" s="33">
        <f>IF(K97="", "", IF(OR(ISTEXT(K97),ISTEXT($F97)),"",K97*$F97))</f>
        <v/>
      </c>
      <c r="M97" s="30">
        <f>IF(OR(H97="",H97=0),"",IF(K97="",IF(J97="","",IF(OR(ISTEXT(J97),ISTEXT(H97)),"",J97/H97)),IF(OR(ISTEXT(L97),ISTEXT(H97)),"",L97/H97)))</f>
        <v/>
      </c>
    </row>
    <row r="98" ht="13.35" customHeight="1" s="162">
      <c r="B98" s="307" t="n"/>
      <c r="C98" s="307" t="n"/>
      <c r="E98" s="307" t="n"/>
      <c r="F98" s="32" t="n"/>
      <c r="G98" s="33">
        <f>IF(F98="", "", IF(OR(ISTEXT(H98),ISTEXT(F98)),"",H98/F98))</f>
        <v/>
      </c>
      <c r="H98" s="33" t="n"/>
      <c r="I98" s="33" t="n"/>
      <c r="J98" s="33">
        <f>IF(I98="", "", IF(OR(ISTEXT(I98),ISTEXT($F98)),"",I98*$F98))</f>
        <v/>
      </c>
      <c r="K98" s="33" t="n"/>
      <c r="L98" s="33">
        <f>IF(K98="", "", IF(OR(ISTEXT(K98),ISTEXT($F98)),"",K98*$F98))</f>
        <v/>
      </c>
      <c r="M98" s="30">
        <f>IF(OR(H98="",H98=0),"",IF(K98="",IF(J98="","",IF(OR(ISTEXT(J98),ISTEXT(H98)),"",J98/H98)),IF(OR(ISTEXT(L98),ISTEXT(H98)),"",L98/H98)))</f>
        <v/>
      </c>
    </row>
    <row r="99" ht="13.35" customHeight="1" s="162">
      <c r="B99" s="307" t="n"/>
      <c r="C99" s="307" t="n"/>
      <c r="E99" s="307" t="n"/>
      <c r="F99" s="32" t="n"/>
      <c r="G99" s="33">
        <f>IF(F99="", "", IF(OR(ISTEXT(H99),ISTEXT(F99)),"",H99/F99))</f>
        <v/>
      </c>
      <c r="H99" s="33" t="n"/>
      <c r="I99" s="33" t="n"/>
      <c r="J99" s="33">
        <f>IF(I99="", "", IF(OR(ISTEXT(I99),ISTEXT($F99)),"",I99*$F99))</f>
        <v/>
      </c>
      <c r="K99" s="33" t="n"/>
      <c r="L99" s="33">
        <f>IF(K99="", "", IF(OR(ISTEXT(K99),ISTEXT($F99)),"",K99*$F99))</f>
        <v/>
      </c>
      <c r="M99" s="30">
        <f>IF(OR(H99="",H99=0),"",IF(K99="",IF(J99="","",IF(OR(ISTEXT(J99),ISTEXT(H99)),"",J99/H99)),IF(OR(ISTEXT(L99),ISTEXT(H99)),"",L99/H99)))</f>
        <v/>
      </c>
    </row>
    <row r="100" ht="13.35" customHeight="1" s="162">
      <c r="B100" s="307" t="n"/>
      <c r="C100" s="307" t="n"/>
      <c r="E100" s="307" t="n"/>
      <c r="F100" s="32" t="n"/>
      <c r="G100" s="33">
        <f>IF(F100="", "", IF(OR(ISTEXT(H100),ISTEXT(F100)),"",H100/F100))</f>
        <v/>
      </c>
      <c r="H100" s="33" t="n"/>
      <c r="I100" s="33" t="n"/>
      <c r="J100" s="33">
        <f>IF(I100="", "", IF(OR(ISTEXT(I100),ISTEXT($F100)),"",I100*$F100))</f>
        <v/>
      </c>
      <c r="K100" s="33" t="n"/>
      <c r="L100" s="33">
        <f>IF(K100="", "", IF(OR(ISTEXT(K100),ISTEXT($F100)),"",K100*$F100))</f>
        <v/>
      </c>
      <c r="M100" s="30">
        <f>IF(OR(H100="",H100=0),"",IF(K100="",IF(J100="","",IF(OR(ISTEXT(J100),ISTEXT(H100)),"",J100/H100)),IF(OR(ISTEXT(L100),ISTEXT(H100)),"",L100/H100)))</f>
        <v/>
      </c>
    </row>
    <row r="101" ht="13.35" customHeight="1" s="162">
      <c r="B101" s="307" t="n"/>
      <c r="C101" s="307" t="n"/>
      <c r="E101" s="307" t="n"/>
      <c r="F101" s="32" t="n"/>
      <c r="G101" s="33">
        <f>IF(F101="", "", IF(OR(ISTEXT(H101),ISTEXT(F101)),"",H101/F101))</f>
        <v/>
      </c>
      <c r="H101" s="33" t="n"/>
      <c r="I101" s="33" t="n"/>
      <c r="J101" s="33">
        <f>IF(I101="", "", IF(OR(ISTEXT(I101),ISTEXT($F101)),"",I101*$F101))</f>
        <v/>
      </c>
      <c r="K101" s="33" t="n"/>
      <c r="L101" s="33">
        <f>IF(K101="", "", IF(OR(ISTEXT(K101),ISTEXT($F101)),"",K101*$F101))</f>
        <v/>
      </c>
      <c r="M101" s="30">
        <f>IF(OR(H101="",H101=0),"",IF(K101="",IF(J101="","",IF(OR(ISTEXT(J101),ISTEXT(H101)),"",J101/H101)),IF(OR(ISTEXT(L101),ISTEXT(H101)),"",L101/H101)))</f>
        <v/>
      </c>
    </row>
    <row r="102" ht="13.35" customHeight="1" s="162">
      <c r="B102" s="307" t="n"/>
      <c r="C102" s="307" t="n"/>
      <c r="E102" s="307" t="n"/>
      <c r="F102" s="32" t="n"/>
      <c r="G102" s="33">
        <f>IF(F102="", "", IF(OR(ISTEXT(H102),ISTEXT(F102)),"",H102/F102))</f>
        <v/>
      </c>
      <c r="H102" s="33" t="n"/>
      <c r="I102" s="33" t="n"/>
      <c r="J102" s="33">
        <f>IF(I102="", "", IF(OR(ISTEXT(I102),ISTEXT($F102)),"",I102*$F102))</f>
        <v/>
      </c>
      <c r="K102" s="33" t="n"/>
      <c r="L102" s="33">
        <f>IF(K102="", "", IF(OR(ISTEXT(K102),ISTEXT($F102)),"",K102*$F102))</f>
        <v/>
      </c>
      <c r="M102" s="30">
        <f>IF(OR(H102="",H102=0),"",IF(K102="",IF(J102="","",IF(OR(ISTEXT(J102),ISTEXT(H102)),"",J102/H102)),IF(OR(ISTEXT(L102),ISTEXT(H102)),"",L102/H102)))</f>
        <v/>
      </c>
    </row>
    <row r="103" ht="13.35" customHeight="1" s="162">
      <c r="B103" s="42" t="n"/>
      <c r="C103" s="231" t="inlineStr">
        <is>
          <t>Subtotal (this page)</t>
        </is>
      </c>
      <c r="D103" s="159" t="n"/>
      <c r="E103" s="42" t="n"/>
      <c r="F103" s="42" t="n"/>
      <c r="G103" s="43" t="n"/>
      <c r="H103" s="43">
        <f>IF(SUM(H91:H102)=0,"",SUM(H91:H102))</f>
        <v/>
      </c>
      <c r="I103" s="43" t="n"/>
      <c r="J103" s="43">
        <f>IF(SUM(J91:J102)=0,"",SUM(J91:J102))</f>
        <v/>
      </c>
      <c r="K103" s="43" t="n"/>
      <c r="L103" s="43">
        <f>IF(SUM(L91:L102)=0,"",SUM(L91:L102))</f>
        <v/>
      </c>
      <c r="M103" s="35">
        <f>IF(OR(H103="",H103=0),"",IF(L103="",IF(J103="","",IF(OR(ISTEXT(J103),ISTEXT(H103)),"",J103/H103)),IF(OR(ISTEXT(L103),ISTEXT(H103)),"",L103/H103)))</f>
        <v/>
      </c>
    </row>
    <row r="104" ht="13.35" customHeight="1" s="162"/>
    <row r="105" ht="13.35" customHeight="1" s="162">
      <c r="B105" s="188" t="inlineStr">
        <is>
          <t>Remarks (cont.)</t>
        </is>
      </c>
      <c r="C105" s="173" t="n"/>
      <c r="D105" s="154" t="n"/>
      <c r="E105" s="174" t="n"/>
      <c r="F105" s="174" t="n"/>
      <c r="G105" s="174" t="n"/>
      <c r="H105" s="174" t="n"/>
      <c r="I105" s="174" t="n"/>
      <c r="J105" s="174" t="n"/>
      <c r="K105" s="174" t="n"/>
      <c r="L105" s="174" t="n"/>
      <c r="M105" s="173" t="n"/>
    </row>
    <row r="106" ht="13.35" customHeight="1" s="162">
      <c r="B106" s="154" t="n"/>
      <c r="C106" s="174" t="n"/>
      <c r="D106" s="174" t="n"/>
      <c r="E106" s="174" t="n"/>
      <c r="F106" s="174" t="n"/>
      <c r="G106" s="174" t="n"/>
      <c r="H106" s="174" t="n"/>
      <c r="I106" s="174" t="n"/>
      <c r="J106" s="174" t="n"/>
      <c r="K106" s="174" t="n"/>
      <c r="L106" s="174" t="n"/>
      <c r="M106" s="173" t="n"/>
    </row>
    <row r="107" ht="13.35" customHeight="1" s="162"/>
    <row r="108" ht="13.35" customHeight="1" s="162">
      <c r="B108" s="200" t="inlineStr">
        <is>
          <t>System</t>
        </is>
      </c>
      <c r="C108" s="403" t="n"/>
      <c r="D108" s="209">
        <f>IF('{Equipment Data Entry}'!B53="","",'{Equipment Data Entry}'!B53)</f>
        <v/>
      </c>
      <c r="E108" s="418" t="n"/>
      <c r="F108" s="403" t="n"/>
      <c r="G108" s="200" t="inlineStr">
        <is>
          <t>Service</t>
        </is>
      </c>
      <c r="H108" s="403" t="n"/>
      <c r="I108" s="210">
        <f>IF('{Equipment Data Entry}'!C53="","",'{Equipment Data Entry}'!C53)</f>
        <v/>
      </c>
      <c r="J108" s="418" t="n"/>
      <c r="K108" s="418" t="n"/>
      <c r="L108" s="418" t="n"/>
      <c r="M108" s="403" t="n"/>
    </row>
    <row r="109" ht="13.35" customHeight="1" s="162">
      <c r="B109" s="422" t="n"/>
      <c r="C109" s="423" t="n"/>
      <c r="D109" s="422" t="n"/>
      <c r="E109" s="424" t="n"/>
      <c r="F109" s="423" t="n"/>
      <c r="G109" s="422" t="n"/>
      <c r="H109" s="423" t="n"/>
      <c r="I109" s="422" t="n"/>
      <c r="J109" s="424" t="n"/>
      <c r="K109" s="424" t="n"/>
      <c r="L109" s="424" t="n"/>
      <c r="M109" s="423" t="n"/>
    </row>
    <row r="110" ht="13.35" customHeight="1" s="162">
      <c r="B110" s="437" t="inlineStr">
        <is>
          <t>Drive Type:</t>
        </is>
      </c>
      <c r="C110" s="13" t="n"/>
      <c r="D110" s="438" t="n"/>
      <c r="E110" s="437" t="inlineStr">
        <is>
          <t>Rotation – Design:</t>
        </is>
      </c>
      <c r="F110" s="13" t="n"/>
      <c r="G110" s="438" t="n"/>
      <c r="H110" s="13" t="n"/>
      <c r="I110" s="437" t="inlineStr">
        <is>
          <t>Actual:</t>
        </is>
      </c>
      <c r="J110" s="438" t="n"/>
    </row>
    <row r="111" ht="13.35" customHeight="1" s="162">
      <c r="B111" s="200" t="inlineStr">
        <is>
          <t>Unit Data</t>
        </is>
      </c>
      <c r="C111" s="400" t="n"/>
      <c r="D111" s="400" t="n"/>
      <c r="E111" s="400" t="n"/>
      <c r="F111" s="400" t="n"/>
      <c r="G111" s="401" t="n"/>
      <c r="H111" s="13" t="n"/>
      <c r="I111" s="200" t="inlineStr">
        <is>
          <t>Design and Performance Data</t>
        </is>
      </c>
      <c r="J111" s="400" t="n"/>
      <c r="K111" s="400" t="n"/>
      <c r="L111" s="401" t="n"/>
      <c r="M111" s="283" t="n"/>
    </row>
    <row r="112" ht="13.35" customHeight="1" s="162">
      <c r="B112" s="199" t="inlineStr">
        <is>
          <t>Manufacturer</t>
        </is>
      </c>
      <c r="C112" s="401" t="n"/>
      <c r="D112" s="204">
        <f>IF('{Equipment Data Entry}'!E53="","",'{Equipment Data Entry}'!E53)</f>
        <v/>
      </c>
      <c r="E112" s="400" t="n"/>
      <c r="F112" s="400" t="n"/>
      <c r="G112" s="401" t="n"/>
      <c r="H112" s="13" t="n"/>
      <c r="I112" s="199" t="inlineStr">
        <is>
          <t>Design Criteria</t>
        </is>
      </c>
      <c r="J112" s="401" t="n"/>
      <c r="K112" s="199" t="inlineStr">
        <is>
          <t>Design</t>
        </is>
      </c>
      <c r="L112" s="199" t="inlineStr">
        <is>
          <t>Actual</t>
        </is>
      </c>
      <c r="M112" s="13" t="n"/>
    </row>
    <row r="113" ht="13.35" customHeight="1" s="162">
      <c r="B113" s="199" t="inlineStr">
        <is>
          <t>Model Number</t>
        </is>
      </c>
      <c r="C113" s="401" t="n"/>
      <c r="D113" s="204">
        <f>IF('{Equipment Data Entry}'!F53="","",'{Equipment Data Entry}'!F53)</f>
        <v/>
      </c>
      <c r="E113" s="400" t="n"/>
      <c r="F113" s="400" t="n"/>
      <c r="G113" s="401" t="n"/>
      <c r="H113" s="13" t="n"/>
      <c r="I113" s="199" t="inlineStr">
        <is>
          <t>Total Airflow</t>
        </is>
      </c>
      <c r="J113" s="401" t="n"/>
      <c r="K113" s="24">
        <f>IF(K190="",H153,K190)</f>
        <v/>
      </c>
      <c r="L113" s="24">
        <f>IF(OR(E190="",E190="Outlets"),L153,E191)</f>
        <v/>
      </c>
      <c r="M113" s="22">
        <f>IF(OR(L113="",K113="",K113=0),"",IF(OR(ISTEXT(L113),ISTEXT(K113)),"",L113/K113))</f>
        <v/>
      </c>
    </row>
    <row r="114" ht="13.35" customHeight="1" s="162">
      <c r="B114" s="199" t="inlineStr">
        <is>
          <t>Serial Number</t>
        </is>
      </c>
      <c r="C114" s="401" t="n"/>
      <c r="D114" s="204" t="n"/>
      <c r="E114" s="400" t="n"/>
      <c r="F114" s="400" t="n"/>
      <c r="G114" s="401" t="n"/>
      <c r="H114" s="13" t="n"/>
      <c r="I114" s="199" t="inlineStr">
        <is>
          <t>Unit ESP</t>
        </is>
      </c>
      <c r="J114" s="401" t="n"/>
      <c r="K114" s="71">
        <f>IF('{Equipment Data Entry}'!H53="","",'{Equipment Data Entry}'!H53)</f>
        <v/>
      </c>
      <c r="L114" s="64">
        <f>I133</f>
        <v/>
      </c>
      <c r="M114" s="22" t="n"/>
    </row>
    <row r="115" ht="13.35" customHeight="1" s="162">
      <c r="B115" s="199" t="inlineStr">
        <is>
          <t>Area Served</t>
        </is>
      </c>
      <c r="C115" s="401" t="n"/>
      <c r="D115" s="204">
        <f>I108</f>
        <v/>
      </c>
      <c r="E115" s="400" t="n"/>
      <c r="F115" s="400" t="n"/>
      <c r="G115" s="401" t="n"/>
      <c r="H115" s="13" t="n"/>
      <c r="I115" s="199" t="inlineStr">
        <is>
          <t>Fan RPMs</t>
        </is>
      </c>
      <c r="J115" s="401" t="n"/>
      <c r="K115" s="24">
        <f>IF('{Equipment Data Entry}'!I53="","",'{Equipment Data Entry}'!I53)</f>
        <v/>
      </c>
      <c r="L115" s="24">
        <f>IF(L126="","",L126)</f>
        <v/>
      </c>
      <c r="M115" s="13" t="n"/>
    </row>
    <row r="116" ht="13.35" customHeight="1" s="162">
      <c r="B116" s="199" t="inlineStr">
        <is>
          <t>Location</t>
        </is>
      </c>
      <c r="C116" s="401" t="n"/>
      <c r="D116" s="204">
        <f>IF('{Equipment Data Entry}'!D53="","",'{Equipment Data Entry}'!D53)</f>
        <v/>
      </c>
      <c r="E116" s="400" t="n"/>
      <c r="F116" s="400" t="n"/>
      <c r="G116" s="401" t="n"/>
      <c r="H116" s="13" t="n"/>
      <c r="I116" s="283" t="n"/>
      <c r="J116" s="283" t="n"/>
      <c r="K116" s="36" t="n"/>
      <c r="L116" s="36" t="n"/>
      <c r="M116" s="13" t="n"/>
    </row>
    <row r="117" ht="13.35" customHeight="1" s="162">
      <c r="B117" s="13" t="n"/>
      <c r="C117" s="13" t="n"/>
      <c r="D117" s="13" t="n"/>
      <c r="E117" s="13" t="n"/>
      <c r="F117" s="13" t="n"/>
      <c r="G117" s="13" t="n"/>
      <c r="H117" s="13" t="n"/>
      <c r="I117" s="283" t="n"/>
      <c r="J117" s="283" t="n"/>
      <c r="K117" s="37" t="n"/>
      <c r="L117" s="37" t="n"/>
      <c r="M117" s="13" t="n"/>
    </row>
    <row r="118" ht="13.35" customHeight="1" s="162">
      <c r="B118" s="200" t="inlineStr">
        <is>
          <t>Motor Data</t>
        </is>
      </c>
      <c r="C118" s="400" t="n"/>
      <c r="D118" s="400" t="n"/>
      <c r="E118" s="400" t="n"/>
      <c r="F118" s="400" t="n"/>
      <c r="G118" s="401" t="n"/>
      <c r="H118" s="13" t="n"/>
      <c r="I118" s="283" t="inlineStr">
        <is>
          <t>Filter Type/Size/Qty</t>
        </is>
      </c>
      <c r="J118" s="404" t="n"/>
      <c r="K118" s="404" t="n"/>
      <c r="L118" s="37" t="n"/>
      <c r="M118" s="404" t="n"/>
    </row>
    <row r="119" ht="13.35" customHeight="1" s="162">
      <c r="B119" s="199" t="inlineStr">
        <is>
          <t>Manufacturer</t>
        </is>
      </c>
      <c r="C119" s="401" t="n"/>
      <c r="D119" s="203" t="n"/>
      <c r="E119" s="400" t="n"/>
      <c r="F119" s="400" t="n"/>
      <c r="G119" s="401" t="n"/>
      <c r="H119" s="13" t="n"/>
      <c r="I119" s="200" t="inlineStr">
        <is>
          <t>Drive Data</t>
        </is>
      </c>
      <c r="J119" s="400" t="n"/>
      <c r="K119" s="400" t="n"/>
      <c r="L119" s="401" t="n"/>
      <c r="M119" s="13" t="n"/>
    </row>
    <row r="120" ht="13.35" customHeight="1" s="162">
      <c r="B120" s="199" t="inlineStr">
        <is>
          <t>Horsepower</t>
        </is>
      </c>
      <c r="C120" s="401" t="n"/>
      <c r="D120" s="28">
        <f>IF('{Equipment Data Entry}'!G53="","",'{Equipment Data Entry}'!G53)</f>
        <v/>
      </c>
      <c r="E120" s="21" t="inlineStr">
        <is>
          <t>RPM</t>
        </is>
      </c>
      <c r="F120" s="24" t="n"/>
      <c r="G120" s="199" t="inlineStr">
        <is>
          <t>SF</t>
        </is>
      </c>
      <c r="H120" s="13" t="n"/>
      <c r="I120" s="199" t="inlineStr">
        <is>
          <t>Motor sheave</t>
        </is>
      </c>
      <c r="J120" s="400" t="n"/>
      <c r="K120" s="24">
        <f>IF('{Equipment Data Entry}'!J53="","",'{Equipment Data Entry}'!J53)</f>
        <v/>
      </c>
      <c r="L120" s="21" t="inlineStr">
        <is>
          <t>Bore</t>
        </is>
      </c>
      <c r="M120" s="208"/>
    </row>
    <row r="121" ht="13.35" customHeight="1" s="162">
      <c r="B121" s="198">
        <f>IF('{Equipment Data Entry}'!N53="","",'{Equipment Data Entry}'!N53)</f>
        <v/>
      </c>
      <c r="C121" s="198">
        <f>IF('{Equipment Data Entry}'!O53="","",'{Equipment Data Entry}'!O53)</f>
        <v/>
      </c>
      <c r="D121" s="21" t="inlineStr">
        <is>
          <t>FLA</t>
        </is>
      </c>
      <c r="E121" s="25" t="n"/>
      <c r="F121" s="21" t="inlineStr">
        <is>
          <t>Frame</t>
        </is>
      </c>
      <c r="G121" s="208" t="n"/>
      <c r="H121" s="13" t="n"/>
      <c r="I121" s="199" t="inlineStr">
        <is>
          <t>Fan pulley</t>
        </is>
      </c>
      <c r="J121" s="400" t="n"/>
      <c r="K121" s="24">
        <f>IF('{Equipment Data Entry}'!K53="","",'{Equipment Data Entry}'!K53)</f>
        <v/>
      </c>
      <c r="L121" s="21" t="inlineStr">
        <is>
          <t>Bore</t>
        </is>
      </c>
      <c r="M121" s="208"/>
    </row>
    <row r="122" ht="13.35" customHeight="1" s="162">
      <c r="B122" s="199" t="inlineStr">
        <is>
          <t>Corrected FLA</t>
        </is>
      </c>
      <c r="C122" s="401" t="n"/>
      <c r="D122" s="27">
        <f>IF(OR(E123="",E121="",B121=""),"",IF(OR(ISTEXT(B121),COUNT(E123:G123)=0,ISTEXT(E121)),"",B121/AVERAGE(E123:G123)*E121))</f>
        <v/>
      </c>
      <c r="E122" s="199" t="inlineStr">
        <is>
          <t>Estimated BHP</t>
        </is>
      </c>
      <c r="F122" s="401" t="n"/>
      <c r="G122" s="27">
        <f>IF(OR(COUNT(E124:G124)=0,IF(N(E125)&gt;0,E125,N(D120))=0,IF(N(D122)&gt;0,D122,N(E121))=0),"",IF(N(E125)&gt;0,E125,N(D120))*AVERAGE(E124:G124)/IF(N(D122)&gt;0,D122,N(E121)))</f>
        <v/>
      </c>
      <c r="H122" s="13" t="n"/>
      <c r="I122" s="199" t="inlineStr">
        <is>
          <t>Belt(s)</t>
        </is>
      </c>
      <c r="J122" s="208">
        <f>IF('{Equipment Data Entry}'!L53="","",'{Equipment Data Entry}'!L53)</f>
        <v/>
      </c>
      <c r="K122" s="199" t="inlineStr">
        <is>
          <t>C to C</t>
        </is>
      </c>
      <c r="L122" s="64">
        <f>IF('{Equipment Data Entry}'!M53="","",'{Equipment Data Entry}'!M53)</f>
        <v/>
      </c>
      <c r="M122" s="13" t="n"/>
    </row>
    <row r="123" ht="13.35" customHeight="1" s="162">
      <c r="B123" s="199" t="inlineStr">
        <is>
          <t>Measured Voltage</t>
        </is>
      </c>
      <c r="C123" s="400" t="n"/>
      <c r="D123" s="401" t="n"/>
      <c r="E123" s="24" t="n"/>
      <c r="F123" s="24" t="n"/>
      <c r="G123" s="24" t="n"/>
      <c r="H123" s="13" t="n"/>
      <c r="I123" s="283" t="inlineStr">
        <is>
          <t>Final Settings</t>
        </is>
      </c>
      <c r="J123" s="404" t="n"/>
      <c r="K123" s="404" t="n"/>
      <c r="L123" s="37" t="n"/>
      <c r="M123" s="404" t="n"/>
    </row>
    <row r="124" ht="13.35" customHeight="1" s="162">
      <c r="B124" s="199" t="inlineStr">
        <is>
          <t>Measured Amperage</t>
        </is>
      </c>
      <c r="C124" s="400" t="n"/>
      <c r="D124" s="401" t="n"/>
      <c r="E124" s="25" t="n"/>
      <c r="F124" s="25" t="n"/>
      <c r="G124" s="25" t="n"/>
      <c r="H124" s="13" t="n"/>
      <c r="I124" s="205" t="inlineStr">
        <is>
          <t>RPM Data</t>
        </is>
      </c>
      <c r="J124" s="401" t="n"/>
      <c r="K124" s="205" t="inlineStr">
        <is>
          <t>Initial</t>
        </is>
      </c>
      <c r="L124" s="205" t="inlineStr">
        <is>
          <t>Final</t>
        </is>
      </c>
      <c r="M124" s="13" t="n"/>
    </row>
    <row r="125" ht="13.35" customHeight="1" s="162">
      <c r="B125" s="199" t="inlineStr">
        <is>
          <t>Motor HP (nameplate)</t>
        </is>
      </c>
      <c r="C125" s="400"/>
      <c r="D125" s="401"/>
      <c r="E125" s="24"/>
      <c r="F125" s="24"/>
      <c r="G125" s="24"/>
      <c r="H125" s="13" t="n"/>
      <c r="I125" s="199" t="inlineStr">
        <is>
          <t>Motor RPM</t>
        </is>
      </c>
      <c r="J125" s="401" t="n"/>
      <c r="K125" s="24" t="n"/>
      <c r="L125" s="24" t="n"/>
      <c r="M125" s="13" t="n"/>
    </row>
    <row r="126" ht="13.35" customHeight="1" s="162">
      <c r="B126" s="200" t="inlineStr">
        <is>
          <t>Static Pressure Profile (in. w.g.)</t>
        </is>
      </c>
      <c r="C126" s="400" t="n"/>
      <c r="D126" s="400" t="n"/>
      <c r="E126" s="400" t="n"/>
      <c r="F126" s="400" t="n"/>
      <c r="G126" s="401" t="n"/>
      <c r="H126" s="13" t="n"/>
      <c r="I126" s="199" t="inlineStr">
        <is>
          <t>Fan RPM</t>
        </is>
      </c>
      <c r="J126" s="401" t="n"/>
      <c r="K126" s="24" t="n"/>
      <c r="L126" s="24" t="n"/>
      <c r="M126" s="13" t="n"/>
    </row>
    <row r="127" ht="13.35" customHeight="1" s="162">
      <c r="B127" s="490">
        <f>IFERROR(INDEX('{Dropdowns}'!$AI$2:$AO$7,MATCH($D$130,'{Dropdowns}'!$AH$2:$AH$7,0),1),"")</f>
        <v/>
      </c>
      <c r="C127" s="490">
        <f>IFERROR(INDEX('{Dropdowns}'!$AI$2:$AO$7,MATCH($D$130,'{Dropdowns}'!$AH$2:$AH$7,0),2),"")</f>
        <v/>
      </c>
      <c r="D127" s="490">
        <f>IFERROR(INDEX('{Dropdowns}'!$AI$2:$AO$7,MATCH($D$130,'{Dropdowns}'!$AH$2:$AH$7,0),3),"")</f>
        <v/>
      </c>
      <c r="E127" s="490">
        <f>IFERROR(INDEX('{Dropdowns}'!$AI$2:$AO$7,MATCH($D$130,'{Dropdowns}'!$AH$2:$AH$7,0),4),"")</f>
        <v/>
      </c>
      <c r="F127" s="490">
        <f>IFERROR(INDEX('{Dropdowns}'!$AI$2:$AO$7,MATCH($D$130,'{Dropdowns}'!$AH$2:$AH$7,0),5),"")</f>
        <v/>
      </c>
      <c r="G127" s="490">
        <f>IFERROR(INDEX('{Dropdowns}'!$AI$2:$AO$7,MATCH($D$130,'{Dropdowns}'!$AH$2:$AH$7,0),6),"")</f>
        <v/>
      </c>
      <c r="H127" s="490">
        <f>IFERROR(INDEX('{Dropdowns}'!$AI$2:$AO$7,MATCH($D$130,'{Dropdowns}'!$AH$2:$AH$7,0),7),"")</f>
        <v/>
      </c>
      <c r="I127" s="246" t="inlineStr">
        <is>
          <t>VSD Frequency</t>
        </is>
      </c>
      <c r="J127" s="403" t="n"/>
      <c r="K127" s="65" t="n"/>
      <c r="L127" s="65" t="n"/>
      <c r="M127" s="13" t="n"/>
    </row>
    <row r="128" ht="13.35" customHeight="1" s="162">
      <c r="B128" s="492"/>
      <c r="C128" s="492"/>
      <c r="D128" s="492"/>
      <c r="E128" s="492"/>
      <c r="F128" s="492"/>
      <c r="G128" s="492"/>
      <c r="H128" s="492"/>
      <c r="I128" s="14" t="n"/>
      <c r="J128" s="14" t="n"/>
      <c r="K128" s="14" t="n"/>
      <c r="L128" s="38" t="n"/>
      <c r="M128" s="13" t="n"/>
      <c r="Q128">
        <f>IF(B128="","",B128)</f>
        <v/>
      </c>
      <c r="R128">
        <f>IF(C127="—",Q128,IF(C128="","",C128))</f>
        <v/>
      </c>
      <c r="S128">
        <f>IF(D127="—",R128,IF(D128="","",D128))</f>
        <v/>
      </c>
      <c r="T128">
        <f>IF(E127="—",S128,IF(E128="","",E128))</f>
        <v/>
      </c>
      <c r="U128">
        <f>IF(F127="—",T128,IF(F128="","",F128))</f>
        <v/>
      </c>
      <c r="V128">
        <f>IF(G127="—",U128,IF(G128="","",G128))</f>
        <v/>
      </c>
      <c r="W128">
        <f>IFERROR(MATCH("Fan",$C$127:$H$127,0),"")</f>
        <v/>
      </c>
      <c r="X128">
        <f>IF(W128="","",INDEX(P130:U130,W128))</f>
        <v/>
      </c>
      <c r="Y128">
        <f>IF(W128="","",INDEX(Q129:V129,W128))</f>
        <v/>
      </c>
    </row>
    <row r="129" ht="13.35" customHeight="1" s="162">
      <c r="B129" s="491" t="inlineStr">
        <is>
          <t>Δ</t>
        </is>
      </c>
      <c r="C129" s="498">
        <f>IF(OR(C127="—",C128="",Q128=""),"",IF(OR(ISTEXT(C128),ISTEXT(Q128)),"","Δ "&amp;TEXT(C128-Q128,"0.00")))</f>
        <v/>
      </c>
      <c r="D129" s="498">
        <f>IF(OR(D127="—",D128="",R128=""),"",IF(OR(ISTEXT(D128),ISTEXT(R128)),"","Δ "&amp;TEXT(D128-R128,"0.00")))</f>
        <v/>
      </c>
      <c r="E129" s="498">
        <f>IF(OR(E127="—",E128="",S128=""),"",IF(OR(ISTEXT(E128),ISTEXT(S128)),"","Δ "&amp;TEXT(E128-S128,"0.00")))</f>
        <v/>
      </c>
      <c r="F129" s="498">
        <f>IF(OR(F127="—",F128="",T128=""),"",IF(OR(ISTEXT(F128),ISTEXT(T128)),"","Δ "&amp;TEXT(F128-T128,"0.00")))</f>
        <v/>
      </c>
      <c r="G129" s="498">
        <f>IF(OR(G127="—",G128="",U128=""),"",IF(OR(ISTEXT(G128),ISTEXT(U128)),"","Δ "&amp;TEXT(G128-U128,"0.00")))</f>
        <v/>
      </c>
      <c r="H129" s="498">
        <f>IF(OR(H127="—",H128="",V128=""),"",IF(OR(ISTEXT(H128),ISTEXT(V128)),"","Δ "&amp;TEXT(H128-V128,"0.00")))</f>
        <v/>
      </c>
      <c r="I129" s="13" t="n"/>
      <c r="J129" s="13" t="n"/>
      <c r="K129" s="13" t="n"/>
      <c r="L129" s="13" t="n"/>
      <c r="M129" s="13" t="n"/>
      <c r="Q129">
        <f>IF(OR(C128="",ISTEXT(C128)),R129,C128)</f>
        <v/>
      </c>
      <c r="R129">
        <f>IF(OR(D128="",ISTEXT(D128)),S129,D128)</f>
        <v/>
      </c>
      <c r="S129">
        <f>IF(OR(E128="",ISTEXT(E128)),T129,E128)</f>
        <v/>
      </c>
      <c r="T129">
        <f>IF(OR(F128="",ISTEXT(F128)),U129,F128)</f>
        <v/>
      </c>
      <c r="U129">
        <f>IF(OR(G128="",ISTEXT(G128)),V129,G128)</f>
        <v/>
      </c>
      <c r="V129">
        <f>IF(OR(H128="",ISTEXT(H128)),"",H128)</f>
        <v/>
      </c>
    </row>
    <row r="130" ht="13.35" customHeight="1" s="162">
      <c r="B130" s="425" t="inlineStr">
        <is>
          <t>Unit type:</t>
        </is>
      </c>
      <c r="D130" s="522" t="inlineStr">
        <is>
          <t>MAU</t>
        </is>
      </c>
      <c r="E130" s="414" t="n"/>
      <c r="F130" s="494" t="inlineStr">
        <is>
          <t>Airflow left to right. Δ = this reading minus the one before it; in. w.g.</t>
        </is>
      </c>
      <c r="P130">
        <f>IF(B128="","",B128)</f>
        <v/>
      </c>
      <c r="Q130">
        <f>IF(C128="",P130,C128)</f>
        <v/>
      </c>
      <c r="R130">
        <f>IF(D128="",Q130,D128)</f>
        <v/>
      </c>
      <c r="S130">
        <f>IF(E128="",R130,E128)</f>
        <v/>
      </c>
      <c r="T130">
        <f>IF(F128="",S130,F128)</f>
        <v/>
      </c>
      <c r="U130">
        <f>IF(G128="",T130,G128)</f>
        <v/>
      </c>
      <c r="V130">
        <f>IF(H128="",U130,H128)</f>
        <v/>
      </c>
    </row>
    <row r="131" ht="13.35" customHeight="1" s="162">
      <c r="B131" s="500" t="inlineStr">
        <is>
          <t>Fan inlet</t>
        </is>
      </c>
      <c r="D131" s="501">
        <f>IF(X128="","",X128)</f>
        <v/>
      </c>
      <c r="F131" s="500" t="inlineStr">
        <is>
          <t>Discharge</t>
        </is>
      </c>
      <c r="I131" s="501">
        <f>IF(V130="","",V130)</f>
        <v/>
      </c>
    </row>
    <row r="132" ht="13.35" customHeight="1" s="162"/>
    <row r="133" ht="13.35" customHeight="1" s="162">
      <c r="B133" s="500" t="inlineStr">
        <is>
          <t>Fan TSP</t>
        </is>
      </c>
      <c r="E133" s="501">
        <f>IF(OR(X128="",Y128=""),"",IF(OR(ISTEXT(X128),ISTEXT(Y128)),"",Y128-X128))</f>
        <v/>
      </c>
      <c r="F133" s="500" t="inlineStr">
        <is>
          <t>ESP</t>
        </is>
      </c>
      <c r="I133" s="501">
        <f>IF(OR(B128="",V130=""),"",IF(OR(ISTEXT(B128),ISTEXT(V130)),"",V130-B128))</f>
        <v/>
      </c>
      <c r="J133" s="500" t="inlineStr">
        <is>
          <t>Unit ΔP (inlet → fan)</t>
        </is>
      </c>
      <c r="M133" s="501">
        <f>IF(OR(B128="",X128=""),"",IF(OR(ISTEXT(B128),ISTEXT(X128)),"",X128-B128))</f>
        <v/>
      </c>
    </row>
    <row r="134" ht="13.35" customHeight="1" s="162">
      <c r="B134" s="453" t="inlineStr">
        <is>
          <t>Instrument:</t>
        </is>
      </c>
      <c r="C134" s="5" t="n"/>
      <c r="D134" s="505" t="n"/>
      <c r="E134" s="414" t="n"/>
      <c r="F134" s="414" t="n"/>
      <c r="G134" s="425" t="inlineStr">
        <is>
          <t>Ak basis / notes:</t>
        </is>
      </c>
      <c r="I134" s="506" t="n"/>
      <c r="J134" s="414" t="n"/>
      <c r="K134" s="414" t="n"/>
      <c r="L134" s="414" t="n"/>
      <c r="M134" s="414" t="n"/>
    </row>
    <row r="135" ht="13.35" customHeight="1" s="162">
      <c r="B135" s="188" t="inlineStr">
        <is>
          <t>Supply Air Diffuser / Outlet Airflow</t>
        </is>
      </c>
      <c r="C135" s="174" t="n"/>
      <c r="D135" s="174" t="n"/>
      <c r="E135" s="174" t="n"/>
      <c r="F135" s="173" t="n"/>
      <c r="G135" s="233" t="inlineStr">
        <is>
          <t>Design VEL</t>
        </is>
      </c>
      <c r="H135" s="194" t="inlineStr">
        <is>
          <t>Design CFM</t>
        </is>
      </c>
      <c r="I135" s="188" t="inlineStr">
        <is>
          <t>Initial</t>
        </is>
      </c>
      <c r="J135" s="173" t="n"/>
      <c r="K135" s="188" t="inlineStr">
        <is>
          <t>Final</t>
        </is>
      </c>
      <c r="L135" s="173" t="n"/>
      <c r="M135" s="188" t="inlineStr">
        <is>
          <t>%</t>
        </is>
      </c>
    </row>
    <row r="136" ht="13.35" customHeight="1" s="162">
      <c r="B136" s="153" t="inlineStr">
        <is>
          <t>No.</t>
        </is>
      </c>
      <c r="C136" s="188" t="inlineStr">
        <is>
          <t>Area Served</t>
        </is>
      </c>
      <c r="D136" s="188" t="inlineStr">
        <is>
          <t>Type</t>
        </is>
      </c>
      <c r="E136" s="188" t="inlineStr">
        <is>
          <t>Size</t>
        </is>
      </c>
      <c r="F136" s="188" t="inlineStr">
        <is>
          <t>Ak</t>
        </is>
      </c>
      <c r="G136" s="440" t="n"/>
      <c r="H136" s="440" t="n"/>
      <c r="I136" s="188" t="inlineStr">
        <is>
          <t>VEL</t>
        </is>
      </c>
      <c r="J136" s="188" t="inlineStr">
        <is>
          <t>CFM</t>
        </is>
      </c>
      <c r="K136" s="188" t="inlineStr">
        <is>
          <t>VEL</t>
        </is>
      </c>
      <c r="L136" s="188" t="inlineStr">
        <is>
          <t>CFM</t>
        </is>
      </c>
      <c r="M136" s="440" t="n"/>
    </row>
    <row r="137" ht="13.35" customHeight="1" s="162">
      <c r="B137" s="307" t="n"/>
      <c r="C137" s="307" t="n"/>
      <c r="E137" s="307" t="n"/>
      <c r="F137" s="32" t="n"/>
      <c r="G137" s="33">
        <f>IF(F137="", "", IF(OR(ISTEXT(H137),ISTEXT(F137)),"",H137/F137))</f>
        <v/>
      </c>
      <c r="H137" s="33" t="n"/>
      <c r="I137" s="33" t="n"/>
      <c r="J137" s="33">
        <f>IF(I137="", "", IF(OR(ISTEXT(I137),ISTEXT($F137)),"",I137*$F137))</f>
        <v/>
      </c>
      <c r="K137" s="33" t="n"/>
      <c r="L137" s="33">
        <f>IF(K137="", "", IF(OR(ISTEXT(K137),ISTEXT($F137)),"",K137*$F137))</f>
        <v/>
      </c>
      <c r="M137" s="30">
        <f>IF(OR(H137="",H137=0),"",IF(K137="",IF(J137="","",IF(OR(ISTEXT(J137),ISTEXT(H137)),"",J137/H137)),IF(OR(ISTEXT(L137),ISTEXT(H137)),"",L137/H137)))</f>
        <v/>
      </c>
    </row>
    <row r="138" ht="13.35" customHeight="1" s="162">
      <c r="B138" s="307" t="n"/>
      <c r="C138" s="307" t="n"/>
      <c r="E138" s="307" t="n"/>
      <c r="F138" s="32" t="n"/>
      <c r="G138" s="33">
        <f>IF(F138="", "", IF(OR(ISTEXT(H138),ISTEXT(F138)),"",H138/F138))</f>
        <v/>
      </c>
      <c r="H138" s="33" t="n"/>
      <c r="I138" s="33" t="n"/>
      <c r="J138" s="33">
        <f>IF(I138="", "", IF(OR(ISTEXT(I138),ISTEXT($F138)),"",I138*$F138))</f>
        <v/>
      </c>
      <c r="K138" s="33" t="n"/>
      <c r="L138" s="33">
        <f>IF(K138="", "", IF(OR(ISTEXT(K138),ISTEXT($F138)),"",K138*$F138))</f>
        <v/>
      </c>
      <c r="M138" s="30">
        <f>IF(OR(H138="",H138=0),"",IF(K138="",IF(J138="","",IF(OR(ISTEXT(J138),ISTEXT(H138)),"",J138/H138)),IF(OR(ISTEXT(L138),ISTEXT(H138)),"",L138/H138)))</f>
        <v/>
      </c>
    </row>
    <row r="139" ht="13.35" customHeight="1" s="162">
      <c r="B139" s="307" t="n"/>
      <c r="C139" s="307" t="n"/>
      <c r="E139" s="307" t="n"/>
      <c r="F139" s="32" t="n"/>
      <c r="G139" s="33">
        <f>IF(F139="", "", IF(OR(ISTEXT(H139),ISTEXT(F139)),"",H139/F139))</f>
        <v/>
      </c>
      <c r="H139" s="33" t="n"/>
      <c r="I139" s="33" t="n"/>
      <c r="J139" s="33">
        <f>IF(I139="", "", IF(OR(ISTEXT(I139),ISTEXT($F139)),"",I139*$F139))</f>
        <v/>
      </c>
      <c r="K139" s="33" t="n"/>
      <c r="L139" s="33">
        <f>IF(K139="", "", IF(OR(ISTEXT(K139),ISTEXT($F139)),"",K139*$F139))</f>
        <v/>
      </c>
      <c r="M139" s="30">
        <f>IF(OR(H139="",H139=0),"",IF(K139="",IF(J139="","",IF(OR(ISTEXT(J139),ISTEXT(H139)),"",J139/H139)),IF(OR(ISTEXT(L139),ISTEXT(H139)),"",L139/H139)))</f>
        <v/>
      </c>
    </row>
    <row r="140" ht="13.35" customHeight="1" s="162">
      <c r="B140" s="307" t="n"/>
      <c r="C140" s="307" t="n"/>
      <c r="E140" s="307" t="n"/>
      <c r="F140" s="32" t="n"/>
      <c r="G140" s="33">
        <f>IF(F140="", "", IF(OR(ISTEXT(H140),ISTEXT(F140)),"",H140/F140))</f>
        <v/>
      </c>
      <c r="H140" s="33" t="n"/>
      <c r="I140" s="33" t="n"/>
      <c r="J140" s="33">
        <f>IF(I140="", "", IF(OR(ISTEXT(I140),ISTEXT($F140)),"",I140*$F140))</f>
        <v/>
      </c>
      <c r="K140" s="33" t="n"/>
      <c r="L140" s="33">
        <f>IF(K140="", "", IF(OR(ISTEXT(K140),ISTEXT($F140)),"",K140*$F140))</f>
        <v/>
      </c>
      <c r="M140" s="30">
        <f>IF(OR(H140="",H140=0),"",IF(K140="",IF(J140="","",IF(OR(ISTEXT(J140),ISTEXT(H140)),"",J140/H140)),IF(OR(ISTEXT(L140),ISTEXT(H140)),"",L140/H140)))</f>
        <v/>
      </c>
    </row>
    <row r="141" ht="13.35" customHeight="1" s="162">
      <c r="B141" s="307" t="n"/>
      <c r="C141" s="307" t="n"/>
      <c r="E141" s="307" t="n"/>
      <c r="F141" s="32" t="n"/>
      <c r="G141" s="33">
        <f>IF(F141="", "", IF(OR(ISTEXT(H141),ISTEXT(F141)),"",H141/F141))</f>
        <v/>
      </c>
      <c r="H141" s="33" t="n"/>
      <c r="I141" s="33" t="n"/>
      <c r="J141" s="33">
        <f>IF(I141="", "", IF(OR(ISTEXT(I141),ISTEXT($F141)),"",I141*$F141))</f>
        <v/>
      </c>
      <c r="K141" s="33" t="n"/>
      <c r="L141" s="33">
        <f>IF(K141="", "", IF(OR(ISTEXT(K141),ISTEXT($F141)),"",K141*$F141))</f>
        <v/>
      </c>
      <c r="M141" s="30">
        <f>IF(OR(H141="",H141=0),"",IF(K141="",IF(J141="","",IF(OR(ISTEXT(J141),ISTEXT(H141)),"",J141/H141)),IF(OR(ISTEXT(L141),ISTEXT(H141)),"",L141/H141)))</f>
        <v/>
      </c>
    </row>
    <row r="142" ht="13.35" customHeight="1" s="162">
      <c r="B142" s="307" t="n"/>
      <c r="C142" s="307" t="n"/>
      <c r="E142" s="307" t="n"/>
      <c r="F142" s="32" t="n"/>
      <c r="G142" s="33">
        <f>IF(F142="", "", IF(OR(ISTEXT(H142),ISTEXT(F142)),"",H142/F142))</f>
        <v/>
      </c>
      <c r="H142" s="33" t="n"/>
      <c r="I142" s="33" t="n"/>
      <c r="J142" s="33">
        <f>IF(I142="", "", IF(OR(ISTEXT(I142),ISTEXT($F142)),"",I142*$F142))</f>
        <v/>
      </c>
      <c r="K142" s="33" t="n"/>
      <c r="L142" s="33">
        <f>IF(K142="", "", IF(OR(ISTEXT(K142),ISTEXT($F142)),"",K142*$F142))</f>
        <v/>
      </c>
      <c r="M142" s="30">
        <f>IF(OR(H142="",H142=0),"",IF(K142="",IF(J142="","",IF(OR(ISTEXT(J142),ISTEXT(H142)),"",J142/H142)),IF(OR(ISTEXT(L142),ISTEXT(H142)),"",L142/H142)))</f>
        <v/>
      </c>
    </row>
    <row r="143" ht="13.35" customHeight="1" s="162">
      <c r="B143" s="307" t="n"/>
      <c r="C143" s="307" t="n"/>
      <c r="E143" s="307" t="n"/>
      <c r="F143" s="32" t="n"/>
      <c r="G143" s="33">
        <f>IF(F143="", "", IF(OR(ISTEXT(H143),ISTEXT(F143)),"",H143/F143))</f>
        <v/>
      </c>
      <c r="H143" s="33" t="n"/>
      <c r="I143" s="33" t="n"/>
      <c r="J143" s="33">
        <f>IF(I143="", "", IF(OR(ISTEXT(I143),ISTEXT($F143)),"",I143*$F143))</f>
        <v/>
      </c>
      <c r="K143" s="33" t="n"/>
      <c r="L143" s="33">
        <f>IF(K143="", "", IF(OR(ISTEXT(K143),ISTEXT($F143)),"",K143*$F143))</f>
        <v/>
      </c>
      <c r="M143" s="30">
        <f>IF(OR(H143="",H143=0),"",IF(K143="",IF(J143="","",IF(OR(ISTEXT(J143),ISTEXT(H143)),"",J143/H143)),IF(OR(ISTEXT(L143),ISTEXT(H143)),"",L143/H143)))</f>
        <v/>
      </c>
    </row>
    <row r="144" ht="13.35" customHeight="1" s="162">
      <c r="B144" s="307" t="n"/>
      <c r="C144" s="307" t="n"/>
      <c r="E144" s="307" t="n"/>
      <c r="F144" s="32" t="n"/>
      <c r="G144" s="33">
        <f>IF(F144="", "", IF(OR(ISTEXT(H144),ISTEXT(F144)),"",H144/F144))</f>
        <v/>
      </c>
      <c r="H144" s="33" t="n"/>
      <c r="I144" s="33" t="n"/>
      <c r="J144" s="33">
        <f>IF(I144="", "", IF(OR(ISTEXT(I144),ISTEXT($F144)),"",I144*$F144))</f>
        <v/>
      </c>
      <c r="K144" s="33" t="n"/>
      <c r="L144" s="33">
        <f>IF(K144="", "", IF(OR(ISTEXT(K144),ISTEXT($F144)),"",K144*$F144))</f>
        <v/>
      </c>
      <c r="M144" s="30">
        <f>IF(OR(H144="",H144=0),"",IF(K144="",IF(J144="","",IF(OR(ISTEXT(J144),ISTEXT(H144)),"",J144/H144)),IF(OR(ISTEXT(L144),ISTEXT(H144)),"",L144/H144)))</f>
        <v/>
      </c>
    </row>
    <row r="145" ht="13.35" customHeight="1" s="162">
      <c r="B145" s="307" t="n"/>
      <c r="C145" s="307" t="n"/>
      <c r="E145" s="307" t="n"/>
      <c r="F145" s="32" t="n"/>
      <c r="G145" s="33">
        <f>IF(F145="", "", IF(OR(ISTEXT(H145),ISTEXT(F145)),"",H145/F145))</f>
        <v/>
      </c>
      <c r="H145" s="33" t="n"/>
      <c r="I145" s="33" t="n"/>
      <c r="J145" s="33">
        <f>IF(I145="", "", IF(OR(ISTEXT(I145),ISTEXT($F145)),"",I145*$F145))</f>
        <v/>
      </c>
      <c r="K145" s="33" t="n"/>
      <c r="L145" s="33">
        <f>IF(K145="", "", IF(OR(ISTEXT(K145),ISTEXT($F145)),"",K145*$F145))</f>
        <v/>
      </c>
      <c r="M145" s="30">
        <f>IF(OR(H145="",H145=0),"",IF(K145="",IF(J145="","",IF(OR(ISTEXT(J145),ISTEXT(H145)),"",J145/H145)),IF(OR(ISTEXT(L145),ISTEXT(H145)),"",L145/H145)))</f>
        <v/>
      </c>
    </row>
    <row r="146" ht="13.35" customHeight="1" s="162">
      <c r="B146" s="307" t="n"/>
      <c r="C146" s="307" t="n"/>
      <c r="E146" s="307" t="n"/>
      <c r="F146" s="32" t="n"/>
      <c r="G146" s="33">
        <f>IF(F146="", "", IF(OR(ISTEXT(H146),ISTEXT(F146)),"",H146/F146))</f>
        <v/>
      </c>
      <c r="H146" s="33" t="n"/>
      <c r="I146" s="33" t="n"/>
      <c r="J146" s="33">
        <f>IF(I146="", "", IF(OR(ISTEXT(I146),ISTEXT($F146)),"",I146*$F146))</f>
        <v/>
      </c>
      <c r="K146" s="33" t="n"/>
      <c r="L146" s="33">
        <f>IF(K146="", "", IF(OR(ISTEXT(K146),ISTEXT($F146)),"",K146*$F146))</f>
        <v/>
      </c>
      <c r="M146" s="30">
        <f>IF(OR(H146="",H146=0),"",IF(K146="",IF(J146="","",IF(OR(ISTEXT(J146),ISTEXT(H146)),"",J146/H146)),IF(OR(ISTEXT(L146),ISTEXT(H146)),"",L146/H146)))</f>
        <v/>
      </c>
    </row>
    <row r="147" ht="13.35" customHeight="1" s="162">
      <c r="B147" s="307" t="n"/>
      <c r="C147" s="307" t="n"/>
      <c r="E147" s="307" t="n"/>
      <c r="F147" s="32" t="n"/>
      <c r="G147" s="33">
        <f>IF(F147="", "", IF(OR(ISTEXT(H147),ISTEXT(F147)),"",H147/F147))</f>
        <v/>
      </c>
      <c r="H147" s="33" t="n"/>
      <c r="I147" s="33" t="n"/>
      <c r="J147" s="33">
        <f>IF(I147="", "", IF(OR(ISTEXT(I147),ISTEXT($F147)),"",I147*$F147))</f>
        <v/>
      </c>
      <c r="K147" s="33" t="n"/>
      <c r="L147" s="33">
        <f>IF(K147="", "", IF(OR(ISTEXT(K147),ISTEXT($F147)),"",K147*$F147))</f>
        <v/>
      </c>
      <c r="M147" s="30">
        <f>IF(OR(H147="",H147=0),"",IF(K147="",IF(J147="","",IF(OR(ISTEXT(J147),ISTEXT(H147)),"",J147/H147)),IF(OR(ISTEXT(L147),ISTEXT(H147)),"",L147/H147)))</f>
        <v/>
      </c>
    </row>
    <row r="148" ht="13.35" customHeight="1" s="162">
      <c r="B148" s="307" t="n"/>
      <c r="C148" s="307" t="n"/>
      <c r="E148" s="307" t="n"/>
      <c r="F148" s="32" t="n"/>
      <c r="G148" s="33">
        <f>IF(F148="", "", IF(OR(ISTEXT(H148),ISTEXT(F148)),"",H148/F148))</f>
        <v/>
      </c>
      <c r="H148" s="33" t="n"/>
      <c r="I148" s="33" t="n"/>
      <c r="J148" s="33">
        <f>IF(I148="", "", IF(OR(ISTEXT(I148),ISTEXT($F148)),"",I148*$F148))</f>
        <v/>
      </c>
      <c r="K148" s="33" t="n"/>
      <c r="L148" s="33">
        <f>IF(K148="", "", IF(OR(ISTEXT(K148),ISTEXT($F148)),"",K148*$F148))</f>
        <v/>
      </c>
      <c r="M148" s="30">
        <f>IF(OR(H148="",H148=0),"",IF(K148="",IF(J148="","",IF(OR(ISTEXT(J148),ISTEXT(H148)),"",J148/H148)),IF(OR(ISTEXT(L148),ISTEXT(H148)),"",L148/H148)))</f>
        <v/>
      </c>
    </row>
    <row r="149" ht="13.35" customHeight="1" s="162">
      <c r="B149" s="307" t="n"/>
      <c r="C149" s="307" t="n"/>
      <c r="E149" s="307" t="n"/>
      <c r="F149" s="32" t="n"/>
      <c r="G149" s="33">
        <f>IF(F149="", "", IF(OR(ISTEXT(H149),ISTEXT(F149)),"",H149/F149))</f>
        <v/>
      </c>
      <c r="H149" s="33" t="n"/>
      <c r="I149" s="33" t="n"/>
      <c r="J149" s="33">
        <f>IF(I149="", "", IF(OR(ISTEXT(I149),ISTEXT($F149)),"",I149*$F149))</f>
        <v/>
      </c>
      <c r="K149" s="33" t="n"/>
      <c r="L149" s="33">
        <f>IF(K149="", "", IF(OR(ISTEXT(K149),ISTEXT($F149)),"",K149*$F149))</f>
        <v/>
      </c>
      <c r="M149" s="30">
        <f>IF(OR(H149="",H149=0),"",IF(K149="",IF(J149="","",IF(OR(ISTEXT(J149),ISTEXT(H149)),"",J149/H149)),IF(OR(ISTEXT(L149),ISTEXT(H149)),"",L149/H149)))</f>
        <v/>
      </c>
    </row>
    <row r="150" ht="13.35" customHeight="1" s="162">
      <c r="B150" s="307" t="n"/>
      <c r="C150" s="307" t="n"/>
      <c r="E150" s="307" t="n"/>
      <c r="F150" s="32" t="n"/>
      <c r="G150" s="33">
        <f>IF(F150="", "", IF(OR(ISTEXT(H150),ISTEXT(F150)),"",H150/F150))</f>
        <v/>
      </c>
      <c r="H150" s="33" t="n"/>
      <c r="I150" s="33" t="n"/>
      <c r="J150" s="33">
        <f>IF(I150="", "", IF(OR(ISTEXT(I150),ISTEXT($F150)),"",I150*$F150))</f>
        <v/>
      </c>
      <c r="K150" s="33" t="n"/>
      <c r="L150" s="33">
        <f>IF(K150="", "", IF(OR(ISTEXT(K150),ISTEXT($F150)),"",K150*$F150))</f>
        <v/>
      </c>
      <c r="M150" s="30">
        <f>IF(OR(H150="",H150=0),"",IF(K150="",IF(J150="","",IF(OR(ISTEXT(J150),ISTEXT(H150)),"",J150/H150)),IF(OR(ISTEXT(L150),ISTEXT(H150)),"",L150/H150)))</f>
        <v/>
      </c>
    </row>
    <row r="151" ht="13.35" customHeight="1" s="162">
      <c r="B151" s="307" t="n"/>
      <c r="C151" s="307" t="n"/>
      <c r="E151" s="307" t="n"/>
      <c r="F151" s="32" t="n"/>
      <c r="G151" s="33">
        <f>IF(F151="", "", IF(OR(ISTEXT(H151),ISTEXT(F151)),"",H151/F151))</f>
        <v/>
      </c>
      <c r="H151" s="33" t="n"/>
      <c r="I151" s="33" t="n"/>
      <c r="J151" s="33">
        <f>IF(I151="", "", IF(OR(ISTEXT(I151),ISTEXT($F151)),"",I151*$F151))</f>
        <v/>
      </c>
      <c r="K151" s="33" t="n"/>
      <c r="L151" s="33">
        <f>IF(K151="", "", IF(OR(ISTEXT(K151),ISTEXT($F151)),"",K151*$F151))</f>
        <v/>
      </c>
      <c r="M151" s="30">
        <f>IF(OR(H151="",H151=0),"",IF(K151="",IF(J151="","",IF(OR(ISTEXT(J151),ISTEXT(H151)),"",J151/H151)),IF(OR(ISTEXT(L151),ISTEXT(H151)),"",L151/H151)))</f>
        <v/>
      </c>
    </row>
    <row r="152" ht="13.35" customHeight="1" s="162">
      <c r="B152" s="307" t="n"/>
      <c r="C152" s="307" t="n"/>
      <c r="E152" s="307" t="n"/>
      <c r="F152" s="32" t="n"/>
      <c r="G152" s="33">
        <f>IF(F152="", "", IF(OR(ISTEXT(H152),ISTEXT(F152)),"",H152/F152))</f>
        <v/>
      </c>
      <c r="H152" s="33" t="n"/>
      <c r="I152" s="33" t="n"/>
      <c r="J152" s="33">
        <f>IF(I152="", "", IF(OR(ISTEXT(I152),ISTEXT($F152)),"",I152*$F152))</f>
        <v/>
      </c>
      <c r="K152" s="33" t="n"/>
      <c r="L152" s="33">
        <f>IF(K152="", "", IF(OR(ISTEXT(K152),ISTEXT($F152)),"",K152*$F152))</f>
        <v/>
      </c>
      <c r="M152" s="30">
        <f>IF(OR(H152="",H152=0),"",IF(K152="",IF(J152="","",IF(OR(ISTEXT(J152),ISTEXT(H152)),"",J152/H152)),IF(OR(ISTEXT(L152),ISTEXT(H152)),"",L152/H152)))</f>
        <v/>
      </c>
    </row>
    <row r="153" ht="13.35" customHeight="1" s="162">
      <c r="B153" s="42" t="n"/>
      <c r="C153" s="231" t="inlineStr">
        <is>
          <t>Total</t>
        </is>
      </c>
      <c r="D153" s="159" t="n"/>
      <c r="E153" s="42" t="n"/>
      <c r="F153" s="42" t="n"/>
      <c r="G153" s="43" t="n"/>
      <c r="H153" s="43">
        <f>IF(SUM(H137:H152)+SUM(H195:H206)=0,"",SUM(H137:H152)+SUM(H195:H206))</f>
        <v/>
      </c>
      <c r="I153" s="43" t="n"/>
      <c r="J153" s="43">
        <f>IF(SUM(J137:J152)+SUM(J195:J206)=0,"",SUM(J137:J152)+SUM(J195:J206))</f>
        <v/>
      </c>
      <c r="K153" s="43" t="n"/>
      <c r="L153" s="43">
        <f>IF(SUM(L137:L152)+SUM(L195:L206)=0,"",SUM(L137:L152)+SUM(L195:L206))</f>
        <v/>
      </c>
      <c r="M153" s="35">
        <f>IF(OR(H153="",H153=0),"",IF(L153="",IF(J153="","",IF(OR(ISTEXT(J153),ISTEXT(H153)),"",J153/H153)),IF(OR(ISTEXT(L153),ISTEXT(H153)),"",L153/H153)))</f>
        <v/>
      </c>
    </row>
    <row r="154" ht="13.35" customHeight="1" s="162"/>
    <row r="155" ht="13.35" customHeight="1" s="162">
      <c r="B155" s="188" t="inlineStr">
        <is>
          <t>Remarks</t>
        </is>
      </c>
      <c r="C155" s="173" t="n"/>
      <c r="D155" s="154" t="n"/>
      <c r="E155" s="174" t="n"/>
      <c r="F155" s="174" t="n"/>
      <c r="G155" s="174" t="n"/>
      <c r="H155" s="174" t="n"/>
      <c r="I155" s="174" t="n"/>
      <c r="J155" s="174" t="n"/>
      <c r="K155" s="174" t="n"/>
      <c r="L155" s="174" t="n"/>
      <c r="M155" s="173" t="n"/>
    </row>
    <row r="156" ht="13.35" customHeight="1" s="162">
      <c r="B156" s="154" t="n"/>
      <c r="C156" s="174" t="n"/>
      <c r="D156" s="174" t="n"/>
      <c r="E156" s="174" t="n"/>
      <c r="F156" s="174" t="n"/>
      <c r="G156" s="174" t="n"/>
      <c r="H156" s="174" t="n"/>
      <c r="I156" s="174" t="n"/>
      <c r="J156" s="174" t="n"/>
      <c r="K156" s="174" t="n"/>
      <c r="L156" s="174" t="n"/>
      <c r="M156" s="173" t="n"/>
    </row>
    <row r="157" ht="13.35" customHeight="1" s="162">
      <c r="B157" s="154" t="n"/>
      <c r="C157" s="174" t="n"/>
      <c r="D157" s="174" t="n"/>
      <c r="E157" s="174" t="n"/>
      <c r="F157" s="174" t="n"/>
      <c r="G157" s="174" t="n"/>
      <c r="H157" s="174" t="n"/>
      <c r="I157" s="174" t="n"/>
      <c r="J157" s="174" t="n"/>
      <c r="K157" s="174" t="n"/>
      <c r="L157" s="174" t="n"/>
      <c r="M157" s="173" t="n"/>
    </row>
    <row r="158" ht="13.35" customHeight="1" s="162">
      <c r="B158" s="154" t="n"/>
      <c r="C158" s="174" t="n"/>
      <c r="D158" s="174" t="n"/>
      <c r="E158" s="174" t="n"/>
      <c r="F158" s="174" t="n"/>
      <c r="G158" s="174" t="n"/>
      <c r="H158" s="174" t="n"/>
      <c r="I158" s="174" t="n"/>
      <c r="J158" s="174" t="n"/>
      <c r="K158" s="174" t="n"/>
      <c r="L158" s="174" t="n"/>
      <c r="M158" s="173" t="n"/>
    </row>
    <row r="159" ht="13.35" customHeight="1" s="162"/>
    <row r="160" ht="13.35" customHeight="1" s="162">
      <c r="B160" s="200" t="inlineStr">
        <is>
          <t>System (cont.)</t>
        </is>
      </c>
      <c r="C160" s="403" t="n"/>
      <c r="D160" s="209">
        <f>IF('{Equipment Data Entry}'!B53="","",'{Equipment Data Entry}'!B53)</f>
        <v/>
      </c>
      <c r="E160" s="418" t="n"/>
      <c r="F160" s="403" t="n"/>
      <c r="G160" s="200" t="inlineStr">
        <is>
          <t>Service</t>
        </is>
      </c>
      <c r="H160" s="403" t="n"/>
      <c r="I160" s="210">
        <f>IF('{Equipment Data Entry}'!C53="","",'{Equipment Data Entry}'!C53)</f>
        <v/>
      </c>
      <c r="J160" s="418" t="n"/>
      <c r="K160" s="418" t="n"/>
      <c r="L160" s="418" t="n"/>
      <c r="M160" s="403" t="n"/>
    </row>
    <row r="161" ht="13.35" customHeight="1" s="162">
      <c r="B161" s="422" t="n"/>
      <c r="C161" s="423" t="n"/>
      <c r="D161" s="422" t="n"/>
      <c r="E161" s="424" t="n"/>
      <c r="F161" s="423" t="n"/>
      <c r="G161" s="422" t="n"/>
      <c r="H161" s="423" t="n"/>
      <c r="I161" s="422" t="n"/>
      <c r="J161" s="424" t="n"/>
      <c r="K161" s="424" t="n"/>
      <c r="L161" s="424" t="n"/>
      <c r="M161" s="423" t="n"/>
    </row>
    <row r="162" ht="13.35" customHeight="1" s="162">
      <c r="B162" s="188" t="inlineStr">
        <is>
          <t>PSP (Evergreen VelGrid): CFM = avg vel × (L − 2 − 2×blanks) × W × K ÷ 144</t>
        </is>
      </c>
      <c r="C162" s="174" t="n"/>
      <c r="D162" s="174" t="n"/>
      <c r="E162" s="174" t="n"/>
      <c r="F162" s="174" t="n"/>
      <c r="G162" s="174" t="n"/>
      <c r="H162" s="174" t="n"/>
      <c r="I162" s="174" t="n"/>
      <c r="J162" s="174" t="n"/>
      <c r="K162" s="174" t="n"/>
      <c r="L162" s="174" t="n"/>
      <c r="M162" s="173" t="n"/>
    </row>
    <row r="163" ht="13.35" customHeight="1" s="162">
      <c r="B163" s="460" t="inlineStr">
        <is>
          <t>Length (in)</t>
        </is>
      </c>
      <c r="C163" s="173" t="n"/>
      <c r="D163" s="33" t="n"/>
      <c r="E163" s="460" t="inlineStr">
        <is>
          <t>Width (in)</t>
        </is>
      </c>
      <c r="F163" s="173" t="n"/>
      <c r="G163" s="33" t="n"/>
      <c r="H163" s="460" t="inlineStr">
        <is>
          <t>Blanks</t>
        </is>
      </c>
      <c r="I163" s="173" t="n"/>
      <c r="J163" s="33" t="n"/>
      <c r="K163" s="460" t="inlineStr">
        <is>
          <t>K</t>
        </is>
      </c>
      <c r="L163" s="173" t="n"/>
      <c r="M163" s="32">
        <f>IF(G163="","",IFERROR(INDEX('{Dropdowns}'!$S:$S,MATCH(G163,'{Dropdowns}'!$R:$R,0)),""))</f>
        <v/>
      </c>
    </row>
    <row r="164" ht="13.35" customHeight="1" s="162">
      <c r="B164" s="460" t="inlineStr">
        <is>
          <t>Initial 1-10</t>
        </is>
      </c>
      <c r="C164" s="173" t="n"/>
      <c r="D164" s="33" t="n"/>
      <c r="E164" s="33" t="n"/>
      <c r="F164" s="33" t="n"/>
      <c r="G164" s="33" t="n"/>
      <c r="H164" s="33" t="n"/>
      <c r="I164" s="33" t="n"/>
      <c r="J164" s="33" t="n"/>
      <c r="K164" s="33" t="n"/>
      <c r="L164" s="33" t="n"/>
      <c r="M164" s="33" t="n"/>
    </row>
    <row r="165" ht="13.35" customHeight="1" s="162">
      <c r="B165" s="460" t="inlineStr">
        <is>
          <t>Initial 11-20</t>
        </is>
      </c>
      <c r="C165" s="173" t="n"/>
      <c r="D165" s="33" t="n"/>
      <c r="E165" s="33" t="n"/>
      <c r="F165" s="33" t="n"/>
      <c r="G165" s="33" t="n"/>
      <c r="H165" s="33" t="n"/>
      <c r="I165" s="33" t="n"/>
      <c r="J165" s="33" t="n"/>
      <c r="K165" s="33" t="n"/>
      <c r="L165" s="33" t="n"/>
      <c r="M165" s="33" t="n"/>
    </row>
    <row r="166" ht="13.35" customHeight="1" s="162">
      <c r="B166" s="460" t="inlineStr">
        <is>
          <t>Final 1-10</t>
        </is>
      </c>
      <c r="C166" s="173" t="n"/>
      <c r="D166" s="33" t="n"/>
      <c r="E166" s="33" t="n"/>
      <c r="F166" s="33" t="n"/>
      <c r="G166" s="33" t="n"/>
      <c r="H166" s="33" t="n"/>
      <c r="I166" s="33" t="n"/>
      <c r="J166" s="33" t="n"/>
      <c r="K166" s="33" t="n"/>
      <c r="L166" s="33" t="n"/>
      <c r="M166" s="33" t="n"/>
    </row>
    <row r="167" ht="13.35" customHeight="1" s="162">
      <c r="B167" s="460" t="inlineStr">
        <is>
          <t>Final 11-20</t>
        </is>
      </c>
      <c r="C167" s="173" t="n"/>
      <c r="D167" s="33" t="n"/>
      <c r="E167" s="33" t="n"/>
      <c r="F167" s="33" t="n"/>
      <c r="G167" s="33" t="n"/>
      <c r="H167" s="33" t="n"/>
      <c r="I167" s="33" t="n"/>
      <c r="J167" s="33" t="n"/>
      <c r="K167" s="33" t="n"/>
      <c r="L167" s="33" t="n"/>
      <c r="M167" s="33" t="n"/>
    </row>
    <row r="168" ht="13.35" customHeight="1" s="162">
      <c r="B168" s="460" t="inlineStr">
        <is>
          <t>PSP CFM initial</t>
        </is>
      </c>
      <c r="C168" s="174" t="n"/>
      <c r="D168" s="173" t="n"/>
      <c r="E168" s="33">
        <f>IF(OR(D163="",G163="",COUNT(D164:M165)=0),"",IF(OR(ISTEXT(D163),ISTEXT(G163)),"",AVERAGE(D164:M165)*(D163-2-2*N(J163))*G163*N(M163)/144))</f>
        <v/>
      </c>
      <c r="F168" s="174" t="n"/>
      <c r="G168" s="173" t="n"/>
      <c r="H168" s="460" t="inlineStr">
        <is>
          <t>PSP CFM final</t>
        </is>
      </c>
      <c r="I168" s="174" t="n"/>
      <c r="J168" s="173" t="n"/>
      <c r="K168" s="33">
        <f>IF(OR(D163="",G163="",COUNT(D166:M167)=0),"",IF(OR(ISTEXT(D163),ISTEXT(G163)),"",AVERAGE(D166:M167)*(D163-2-2*N(J163))*G163*N(M163)/144))</f>
        <v/>
      </c>
      <c r="L168" s="174" t="n"/>
      <c r="M168" s="173" t="n"/>
    </row>
    <row r="169" ht="13.35" customHeight="1" s="162"/>
    <row r="170" ht="13.35" customHeight="1" s="162">
      <c r="B170" s="188" t="inlineStr">
        <is>
          <t>Supply Filter Grid (VelGrid, K 1.35): CFM = velocity × free area × K</t>
        </is>
      </c>
      <c r="C170" s="174" t="n"/>
      <c r="D170" s="174" t="n"/>
      <c r="E170" s="174" t="n"/>
      <c r="F170" s="174" t="n"/>
      <c r="G170" s="174" t="n"/>
      <c r="H170" s="174" t="n"/>
      <c r="I170" s="174" t="n"/>
      <c r="J170" s="174" t="n"/>
      <c r="K170" s="174" t="n"/>
      <c r="L170" s="174" t="n"/>
      <c r="M170" s="173" t="n"/>
    </row>
    <row r="171" ht="13.35" customHeight="1" s="162">
      <c r="B171" s="460" t="inlineStr">
        <is>
          <t>Filter Size</t>
        </is>
      </c>
      <c r="C171" s="33" t="n"/>
      <c r="D171" s="33" t="n"/>
      <c r="E171" s="33" t="n"/>
      <c r="F171" s="33" t="n"/>
      <c r="G171" s="33" t="n"/>
      <c r="H171" s="33" t="n"/>
      <c r="I171" s="33" t="n"/>
      <c r="J171" s="33" t="n"/>
      <c r="K171" s="33" t="n"/>
      <c r="L171" s="33" t="n"/>
      <c r="M171" s="33" t="n"/>
    </row>
    <row r="172" ht="13.35" customHeight="1" s="162">
      <c r="B172" s="460" t="inlineStr">
        <is>
          <t>Initial velocity (fpm)</t>
        </is>
      </c>
      <c r="C172" s="33" t="n"/>
      <c r="D172" s="33" t="n"/>
      <c r="E172" s="33" t="n"/>
      <c r="F172" s="33" t="n"/>
      <c r="G172" s="33" t="n"/>
      <c r="H172" s="33" t="n"/>
      <c r="I172" s="33" t="n"/>
      <c r="J172" s="33" t="n"/>
      <c r="K172" s="33" t="n"/>
      <c r="L172" s="33" t="n"/>
      <c r="M172" s="33" t="n"/>
    </row>
    <row r="173" ht="13.35" customHeight="1" s="162">
      <c r="B173" s="460" t="inlineStr">
        <is>
          <t>Final velocity (fpm)</t>
        </is>
      </c>
      <c r="C173" s="33" t="n"/>
      <c r="D173" s="33" t="n"/>
      <c r="E173" s="33" t="n"/>
      <c r="F173" s="33" t="n"/>
      <c r="G173" s="33" t="n"/>
      <c r="H173" s="33" t="n"/>
      <c r="I173" s="33" t="n"/>
      <c r="J173" s="33" t="n"/>
      <c r="K173" s="33" t="n"/>
      <c r="L173" s="33" t="n"/>
      <c r="M173" s="33" t="n"/>
    </row>
    <row r="174" ht="13.35" customHeight="1" s="162">
      <c r="B174" s="460" t="inlineStr">
        <is>
          <t>CFM init</t>
        </is>
      </c>
      <c r="C174" s="33">
        <f>IF(OR(C171="",C172=""),"",IF(OR(ISTEXT(C172),C171="N/A",C171="Not Avail.",C171="Not Acc.",C171="N/L"),"",C172*IFERROR(INDEX('{Dropdowns}'!$J:$J,MATCH("Supply Filter (VelGrid)|"&amp;C171,'{Dropdowns}'!$H:$H,0)),0)*IFERROR(INDEX('{Dropdowns}'!$K:$K,MATCH("Supply Filter (VelGrid)|"&amp;C171,'{Dropdowns}'!$H:$H,0)),0)))</f>
        <v/>
      </c>
      <c r="D174" s="33">
        <f>IF(OR(D171="",D172=""),"",IF(OR(ISTEXT(D172),D171="N/A",D171="Not Avail.",D171="Not Acc.",D171="N/L"),"",D172*IFERROR(INDEX('{Dropdowns}'!$J:$J,MATCH("Supply Filter (VelGrid)|"&amp;D171,'{Dropdowns}'!$H:$H,0)),0)*IFERROR(INDEX('{Dropdowns}'!$K:$K,MATCH("Supply Filter (VelGrid)|"&amp;D171,'{Dropdowns}'!$H:$H,0)),0)))</f>
        <v/>
      </c>
      <c r="E174" s="33">
        <f>IF(OR(E171="",E172=""),"",IF(OR(ISTEXT(E172),E171="N/A",E171="Not Avail.",E171="Not Acc.",E171="N/L"),"",E172*IFERROR(INDEX('{Dropdowns}'!$J:$J,MATCH("Supply Filter (VelGrid)|"&amp;E171,'{Dropdowns}'!$H:$H,0)),0)*IFERROR(INDEX('{Dropdowns}'!$K:$K,MATCH("Supply Filter (VelGrid)|"&amp;E171,'{Dropdowns}'!$H:$H,0)),0)))</f>
        <v/>
      </c>
      <c r="F174" s="33">
        <f>IF(OR(F171="",F172=""),"",IF(OR(ISTEXT(F172),F171="N/A",F171="Not Avail.",F171="Not Acc.",F171="N/L"),"",F172*IFERROR(INDEX('{Dropdowns}'!$J:$J,MATCH("Supply Filter (VelGrid)|"&amp;F171,'{Dropdowns}'!$H:$H,0)),0)*IFERROR(INDEX('{Dropdowns}'!$K:$K,MATCH("Supply Filter (VelGrid)|"&amp;F171,'{Dropdowns}'!$H:$H,0)),0)))</f>
        <v/>
      </c>
      <c r="G174" s="33">
        <f>IF(OR(G171="",G172=""),"",IF(OR(ISTEXT(G172),G171="N/A",G171="Not Avail.",G171="Not Acc.",G171="N/L"),"",G172*IFERROR(INDEX('{Dropdowns}'!$J:$J,MATCH("Supply Filter (VelGrid)|"&amp;G171,'{Dropdowns}'!$H:$H,0)),0)*IFERROR(INDEX('{Dropdowns}'!$K:$K,MATCH("Supply Filter (VelGrid)|"&amp;G171,'{Dropdowns}'!$H:$H,0)),0)))</f>
        <v/>
      </c>
      <c r="H174" s="33">
        <f>IF(OR(H171="",H172=""),"",IF(OR(ISTEXT(H172),H171="N/A",H171="Not Avail.",H171="Not Acc.",H171="N/L"),"",H172*IFERROR(INDEX('{Dropdowns}'!$J:$J,MATCH("Supply Filter (VelGrid)|"&amp;H171,'{Dropdowns}'!$H:$H,0)),0)*IFERROR(INDEX('{Dropdowns}'!$K:$K,MATCH("Supply Filter (VelGrid)|"&amp;H171,'{Dropdowns}'!$H:$H,0)),0)))</f>
        <v/>
      </c>
      <c r="I174" s="33">
        <f>IF(OR(I171="",I172=""),"",IF(OR(ISTEXT(I172),I171="N/A",I171="Not Avail.",I171="Not Acc.",I171="N/L"),"",I172*IFERROR(INDEX('{Dropdowns}'!$J:$J,MATCH("Supply Filter (VelGrid)|"&amp;I171,'{Dropdowns}'!$H:$H,0)),0)*IFERROR(INDEX('{Dropdowns}'!$K:$K,MATCH("Supply Filter (VelGrid)|"&amp;I171,'{Dropdowns}'!$H:$H,0)),0)))</f>
        <v/>
      </c>
      <c r="J174" s="33">
        <f>IF(OR(J171="",J172=""),"",IF(OR(ISTEXT(J172),J171="N/A",J171="Not Avail.",J171="Not Acc.",J171="N/L"),"",J172*IFERROR(INDEX('{Dropdowns}'!$J:$J,MATCH("Supply Filter (VelGrid)|"&amp;J171,'{Dropdowns}'!$H:$H,0)),0)*IFERROR(INDEX('{Dropdowns}'!$K:$K,MATCH("Supply Filter (VelGrid)|"&amp;J171,'{Dropdowns}'!$H:$H,0)),0)))</f>
        <v/>
      </c>
      <c r="K174" s="33">
        <f>IF(OR(K171="",K172=""),"",IF(OR(ISTEXT(K172),K171="N/A",K171="Not Avail.",K171="Not Acc.",K171="N/L"),"",K172*IFERROR(INDEX('{Dropdowns}'!$J:$J,MATCH("Supply Filter (VelGrid)|"&amp;K171,'{Dropdowns}'!$H:$H,0)),0)*IFERROR(INDEX('{Dropdowns}'!$K:$K,MATCH("Supply Filter (VelGrid)|"&amp;K171,'{Dropdowns}'!$H:$H,0)),0)))</f>
        <v/>
      </c>
      <c r="L174" s="33">
        <f>IF(OR(L171="",L172=""),"",IF(OR(ISTEXT(L172),L171="N/A",L171="Not Avail.",L171="Not Acc.",L171="N/L"),"",L172*IFERROR(INDEX('{Dropdowns}'!$J:$J,MATCH("Supply Filter (VelGrid)|"&amp;L171,'{Dropdowns}'!$H:$H,0)),0)*IFERROR(INDEX('{Dropdowns}'!$K:$K,MATCH("Supply Filter (VelGrid)|"&amp;L171,'{Dropdowns}'!$H:$H,0)),0)))</f>
        <v/>
      </c>
      <c r="M174" s="33">
        <f>IF(OR(M171="",M172=""),"",IF(OR(ISTEXT(M172),M171="N/A",M171="Not Avail.",M171="Not Acc.",M171="N/L"),"",M172*IFERROR(INDEX('{Dropdowns}'!$J:$J,MATCH("Supply Filter (VelGrid)|"&amp;M171,'{Dropdowns}'!$H:$H,0)),0)*IFERROR(INDEX('{Dropdowns}'!$K:$K,MATCH("Supply Filter (VelGrid)|"&amp;M171,'{Dropdowns}'!$H:$H,0)),0)))</f>
        <v/>
      </c>
    </row>
    <row r="175" ht="13.35" customHeight="1" s="162">
      <c r="B175" s="460" t="inlineStr">
        <is>
          <t>CFM fin.</t>
        </is>
      </c>
      <c r="C175" s="33">
        <f>IF(OR(C171="",C173=""),"",IF(OR(ISTEXT(C173),C171="N/A",C171="Not Avail.",C171="Not Acc.",C171="N/L"),"",C173*IFERROR(INDEX('{Dropdowns}'!$J:$J,MATCH("Supply Filter (VelGrid)|"&amp;C171,'{Dropdowns}'!$H:$H,0)),0)*IFERROR(INDEX('{Dropdowns}'!$K:$K,MATCH("Supply Filter (VelGrid)|"&amp;C171,'{Dropdowns}'!$H:$H,0)),0)))</f>
        <v/>
      </c>
      <c r="D175" s="33">
        <f>IF(OR(D171="",D173=""),"",IF(OR(ISTEXT(D173),D171="N/A",D171="Not Avail.",D171="Not Acc.",D171="N/L"),"",D173*IFERROR(INDEX('{Dropdowns}'!$J:$J,MATCH("Supply Filter (VelGrid)|"&amp;D171,'{Dropdowns}'!$H:$H,0)),0)*IFERROR(INDEX('{Dropdowns}'!$K:$K,MATCH("Supply Filter (VelGrid)|"&amp;D171,'{Dropdowns}'!$H:$H,0)),0)))</f>
        <v/>
      </c>
      <c r="E175" s="33">
        <f>IF(OR(E171="",E173=""),"",IF(OR(ISTEXT(E173),E171="N/A",E171="Not Avail.",E171="Not Acc.",E171="N/L"),"",E173*IFERROR(INDEX('{Dropdowns}'!$J:$J,MATCH("Supply Filter (VelGrid)|"&amp;E171,'{Dropdowns}'!$H:$H,0)),0)*IFERROR(INDEX('{Dropdowns}'!$K:$K,MATCH("Supply Filter (VelGrid)|"&amp;E171,'{Dropdowns}'!$H:$H,0)),0)))</f>
        <v/>
      </c>
      <c r="F175" s="33">
        <f>IF(OR(F171="",F173=""),"",IF(OR(ISTEXT(F173),F171="N/A",F171="Not Avail.",F171="Not Acc.",F171="N/L"),"",F173*IFERROR(INDEX('{Dropdowns}'!$J:$J,MATCH("Supply Filter (VelGrid)|"&amp;F171,'{Dropdowns}'!$H:$H,0)),0)*IFERROR(INDEX('{Dropdowns}'!$K:$K,MATCH("Supply Filter (VelGrid)|"&amp;F171,'{Dropdowns}'!$H:$H,0)),0)))</f>
        <v/>
      </c>
      <c r="G175" s="33">
        <f>IF(OR(G171="",G173=""),"",IF(OR(ISTEXT(G173),G171="N/A",G171="Not Avail.",G171="Not Acc.",G171="N/L"),"",G173*IFERROR(INDEX('{Dropdowns}'!$J:$J,MATCH("Supply Filter (VelGrid)|"&amp;G171,'{Dropdowns}'!$H:$H,0)),0)*IFERROR(INDEX('{Dropdowns}'!$K:$K,MATCH("Supply Filter (VelGrid)|"&amp;G171,'{Dropdowns}'!$H:$H,0)),0)))</f>
        <v/>
      </c>
      <c r="H175" s="33">
        <f>IF(OR(H171="",H173=""),"",IF(OR(ISTEXT(H173),H171="N/A",H171="Not Avail.",H171="Not Acc.",H171="N/L"),"",H173*IFERROR(INDEX('{Dropdowns}'!$J:$J,MATCH("Supply Filter (VelGrid)|"&amp;H171,'{Dropdowns}'!$H:$H,0)),0)*IFERROR(INDEX('{Dropdowns}'!$K:$K,MATCH("Supply Filter (VelGrid)|"&amp;H171,'{Dropdowns}'!$H:$H,0)),0)))</f>
        <v/>
      </c>
      <c r="I175" s="33">
        <f>IF(OR(I171="",I173=""),"",IF(OR(ISTEXT(I173),I171="N/A",I171="Not Avail.",I171="Not Acc.",I171="N/L"),"",I173*IFERROR(INDEX('{Dropdowns}'!$J:$J,MATCH("Supply Filter (VelGrid)|"&amp;I171,'{Dropdowns}'!$H:$H,0)),0)*IFERROR(INDEX('{Dropdowns}'!$K:$K,MATCH("Supply Filter (VelGrid)|"&amp;I171,'{Dropdowns}'!$H:$H,0)),0)))</f>
        <v/>
      </c>
      <c r="J175" s="33">
        <f>IF(OR(J171="",J173=""),"",IF(OR(ISTEXT(J173),J171="N/A",J171="Not Avail.",J171="Not Acc.",J171="N/L"),"",J173*IFERROR(INDEX('{Dropdowns}'!$J:$J,MATCH("Supply Filter (VelGrid)|"&amp;J171,'{Dropdowns}'!$H:$H,0)),0)*IFERROR(INDEX('{Dropdowns}'!$K:$K,MATCH("Supply Filter (VelGrid)|"&amp;J171,'{Dropdowns}'!$H:$H,0)),0)))</f>
        <v/>
      </c>
      <c r="K175" s="33">
        <f>IF(OR(K171="",K173=""),"",IF(OR(ISTEXT(K173),K171="N/A",K171="Not Avail.",K171="Not Acc.",K171="N/L"),"",K173*IFERROR(INDEX('{Dropdowns}'!$J:$J,MATCH("Supply Filter (VelGrid)|"&amp;K171,'{Dropdowns}'!$H:$H,0)),0)*IFERROR(INDEX('{Dropdowns}'!$K:$K,MATCH("Supply Filter (VelGrid)|"&amp;K171,'{Dropdowns}'!$H:$H,0)),0)))</f>
        <v/>
      </c>
      <c r="L175" s="33">
        <f>IF(OR(L171="",L173=""),"",IF(OR(ISTEXT(L173),L171="N/A",L171="Not Avail.",L171="Not Acc.",L171="N/L"),"",L173*IFERROR(INDEX('{Dropdowns}'!$J:$J,MATCH("Supply Filter (VelGrid)|"&amp;L171,'{Dropdowns}'!$H:$H,0)),0)*IFERROR(INDEX('{Dropdowns}'!$K:$K,MATCH("Supply Filter (VelGrid)|"&amp;L171,'{Dropdowns}'!$H:$H,0)),0)))</f>
        <v/>
      </c>
      <c r="M175" s="33">
        <f>IF(OR(M171="",M173=""),"",IF(OR(ISTEXT(M173),M171="N/A",M171="Not Avail.",M171="Not Acc.",M171="N/L"),"",M173*IFERROR(INDEX('{Dropdowns}'!$J:$J,MATCH("Supply Filter (VelGrid)|"&amp;M171,'{Dropdowns}'!$H:$H,0)),0)*IFERROR(INDEX('{Dropdowns}'!$K:$K,MATCH("Supply Filter (VelGrid)|"&amp;M171,'{Dropdowns}'!$H:$H,0)),0)))</f>
        <v/>
      </c>
    </row>
    <row r="176" ht="13.35" customHeight="1" s="162">
      <c r="B176" s="460" t="inlineStr">
        <is>
          <t>Total CFM initial</t>
        </is>
      </c>
      <c r="C176" s="174" t="n"/>
      <c r="D176" s="173" t="n"/>
      <c r="E176" s="33">
        <f>IF(SUM(C174:M174)=0,"",SUM(C174:M174))</f>
        <v/>
      </c>
      <c r="F176" s="174" t="n"/>
      <c r="G176" s="173" t="n"/>
      <c r="H176" s="460" t="inlineStr">
        <is>
          <t>Total CFM final</t>
        </is>
      </c>
      <c r="I176" s="174" t="n"/>
      <c r="J176" s="173" t="n"/>
      <c r="K176" s="33">
        <f>IF(SUM(C175:M175)=0,"",SUM(C175:M175))</f>
        <v/>
      </c>
      <c r="L176" s="174" t="n"/>
      <c r="M176" s="173" t="n"/>
    </row>
    <row r="177" ht="13.35" customHeight="1" s="162"/>
    <row r="178" ht="13.35" customHeight="1" s="162">
      <c r="B178" s="188" t="inlineStr">
        <is>
          <t>Direct-Fired Burner Profile Pressure → Supply CFM (Evergreen table)</t>
        </is>
      </c>
      <c r="C178" s="174" t="n"/>
      <c r="D178" s="174" t="n"/>
      <c r="E178" s="174" t="n"/>
      <c r="F178" s="174" t="n"/>
      <c r="G178" s="174" t="n"/>
      <c r="H178" s="174" t="n"/>
      <c r="I178" s="174" t="n"/>
      <c r="J178" s="174" t="n"/>
      <c r="K178" s="174" t="n"/>
      <c r="L178" s="174" t="n"/>
      <c r="M178" s="173" t="n"/>
    </row>
    <row r="179" ht="13.35" customHeight="1" s="162">
      <c r="B179" s="460" t="inlineStr">
        <is>
          <t>Housing (1-5)</t>
        </is>
      </c>
      <c r="C179" s="173" t="n"/>
      <c r="D179" s="33" t="n"/>
      <c r="E179" s="460" t="inlineStr">
        <is>
          <t>Profile P (in wg)</t>
        </is>
      </c>
      <c r="F179" s="174" t="n"/>
      <c r="G179" s="173" t="n"/>
      <c r="H179" s="32" t="n"/>
      <c r="I179" s="460" t="inlineStr">
        <is>
          <t>Derived CFM</t>
        </is>
      </c>
      <c r="J179" s="173" t="n"/>
      <c r="K179" s="33">
        <f>IF(OR(D179="",H179=""),"",IF(ISTEXT(H179),"",IF(H179&lt;0.15,"Pressure too low",IF(H179&gt;0.65,"Pressure too high",IF(ISTEXT(D179),"",INDEX('{Dropdowns}'!$V$2:$Z$12,MATCH(H179,'{Dropdowns}'!$U$2:$U$12,1),D179)+(H179-INDEX('{Dropdowns}'!$U$2:$U$12,MATCH(H179,'{Dropdowns}'!$U$2:$U$12,1)))*(INDEX('{Dropdowns}'!$V$2:$Z$12,MIN(MATCH(H179,'{Dropdowns}'!$U$2:$U$12,1)+1,11),D179)-INDEX('{Dropdowns}'!$V$2:$Z$12,MATCH(H179,'{Dropdowns}'!$U$2:$U$12,1),D179))/0.05)))))</f>
        <v/>
      </c>
      <c r="L179" s="174" t="n"/>
      <c r="M179" s="173" t="n"/>
    </row>
    <row r="180" ht="13.35" customHeight="1" s="162"/>
    <row r="181" ht="13.35" customHeight="1" s="162">
      <c r="B181" s="188" t="inlineStr">
        <is>
          <t>Intake Screens: CFM = VEL × Ak</t>
        </is>
      </c>
      <c r="C181" s="174" t="n"/>
      <c r="D181" s="174" t="n"/>
      <c r="E181" s="174" t="n"/>
      <c r="F181" s="173" t="n"/>
      <c r="G181" s="233" t="inlineStr">
        <is>
          <t/>
        </is>
      </c>
      <c r="H181" s="194" t="inlineStr">
        <is>
          <t/>
        </is>
      </c>
      <c r="I181" s="188" t="inlineStr">
        <is>
          <t>Initial</t>
        </is>
      </c>
      <c r="J181" s="173" t="n"/>
      <c r="K181" s="188" t="inlineStr">
        <is>
          <t>Final</t>
        </is>
      </c>
      <c r="L181" s="173" t="n"/>
      <c r="M181" s="188" t="inlineStr">
        <is>
          <t/>
        </is>
      </c>
    </row>
    <row r="182" ht="13.35" customHeight="1" s="162">
      <c r="B182" s="153" t="inlineStr">
        <is>
          <t>No.</t>
        </is>
      </c>
      <c r="C182" s="188" t="inlineStr">
        <is>
          <t>Size</t>
        </is>
      </c>
      <c r="D182" s="188"/>
      <c r="E182" s="188"/>
      <c r="F182" s="188" t="inlineStr">
        <is>
          <t>Ak</t>
        </is>
      </c>
      <c r="G182" s="440" t="n"/>
      <c r="H182" s="440" t="n"/>
      <c r="I182" s="188" t="inlineStr">
        <is>
          <t>VEL</t>
        </is>
      </c>
      <c r="J182" s="188" t="inlineStr">
        <is>
          <t>CFM</t>
        </is>
      </c>
      <c r="K182" s="188" t="inlineStr">
        <is>
          <t>VEL</t>
        </is>
      </c>
      <c r="L182" s="188" t="inlineStr">
        <is>
          <t>CFM</t>
        </is>
      </c>
      <c r="M182" s="440" t="n"/>
    </row>
    <row r="183" ht="13.35" customHeight="1" s="162">
      <c r="B183" s="307" t="n"/>
      <c r="C183" s="307" t="n"/>
      <c r="D183" s="307"/>
      <c r="E183" s="307" t="n"/>
      <c r="F183" s="32" t="n"/>
      <c r="G183" s="33"/>
      <c r="H183" s="33" t="n"/>
      <c r="I183" s="33" t="n"/>
      <c r="J183" s="33">
        <f>IF(I183="", "", IF(OR(ISTEXT(I183),ISTEXT($F183)),"",I183*$F183))</f>
        <v/>
      </c>
      <c r="K183" s="33" t="n"/>
      <c r="L183" s="33">
        <f>IF(K183="", "", IF(OR(ISTEXT(K183),ISTEXT($F183)),"",K183*$F183))</f>
        <v/>
      </c>
      <c r="M183" s="30"/>
    </row>
    <row r="184" ht="13.35" customHeight="1" s="162">
      <c r="B184" s="307" t="n"/>
      <c r="C184" s="307" t="n"/>
      <c r="D184" s="307"/>
      <c r="E184" s="307" t="n"/>
      <c r="F184" s="32" t="n"/>
      <c r="G184" s="33"/>
      <c r="H184" s="33" t="n"/>
      <c r="I184" s="33" t="n"/>
      <c r="J184" s="33">
        <f>IF(I184="", "", IF(OR(ISTEXT(I184),ISTEXT($F184)),"",I184*$F184))</f>
        <v/>
      </c>
      <c r="K184" s="33" t="n"/>
      <c r="L184" s="33">
        <f>IF(K184="", "", IF(OR(ISTEXT(K184),ISTEXT($F184)),"",K184*$F184))</f>
        <v/>
      </c>
      <c r="M184" s="30"/>
    </row>
    <row r="185" ht="13.35" customHeight="1" s="162">
      <c r="B185" s="307" t="n"/>
      <c r="C185" s="307" t="n"/>
      <c r="D185" s="307"/>
      <c r="E185" s="307" t="n"/>
      <c r="F185" s="32" t="n"/>
      <c r="G185" s="33"/>
      <c r="H185" s="33" t="n"/>
      <c r="I185" s="33" t="n"/>
      <c r="J185" s="33">
        <f>IF(I185="", "", IF(OR(ISTEXT(I185),ISTEXT($F185)),"",I185*$F185))</f>
        <v/>
      </c>
      <c r="K185" s="33" t="n"/>
      <c r="L185" s="33">
        <f>IF(K185="", "", IF(OR(ISTEXT(K185),ISTEXT($F185)),"",K185*$F185))</f>
        <v/>
      </c>
      <c r="M185" s="30"/>
    </row>
    <row r="186" ht="13.35" customHeight="1" s="162">
      <c r="B186" s="307" t="n"/>
      <c r="C186" s="307" t="n"/>
      <c r="D186" s="307"/>
      <c r="E186" s="307" t="n"/>
      <c r="F186" s="32" t="n"/>
      <c r="G186" s="33"/>
      <c r="H186" s="33" t="n"/>
      <c r="I186" s="33" t="n"/>
      <c r="J186" s="33">
        <f>IF(I186="", "", IF(OR(ISTEXT(I186),ISTEXT($F186)),"",I186*$F186))</f>
        <v/>
      </c>
      <c r="K186" s="33" t="n"/>
      <c r="L186" s="33">
        <f>IF(K186="", "", IF(OR(ISTEXT(K186),ISTEXT($F186)),"",K186*$F186))</f>
        <v/>
      </c>
      <c r="M186" s="30"/>
    </row>
    <row r="187" ht="13.35" customHeight="1" s="162">
      <c r="B187" s="42" t="n"/>
      <c r="C187" s="231" t="inlineStr">
        <is>
          <t>Total</t>
        </is>
      </c>
      <c r="D187" s="159" t="n"/>
      <c r="E187" s="42" t="n"/>
      <c r="F187" s="42" t="n"/>
      <c r="G187" s="43" t="n"/>
      <c r="H187" s="43"/>
      <c r="I187" s="43" t="n"/>
      <c r="J187" s="43">
        <f>IF(SUM(J183:J186)=0,"",SUM(J183:J186))</f>
        <v/>
      </c>
      <c r="K187" s="43" t="n"/>
      <c r="L187" s="43">
        <f>IF(SUM(L183:L186)=0,"",SUM(L183:L186))</f>
        <v/>
      </c>
      <c r="M187" s="35"/>
    </row>
    <row r="188" ht="13.35" customHeight="1" s="162"/>
    <row r="189" ht="13.35" customHeight="1" s="162">
      <c r="B189" s="188" t="inlineStr">
        <is>
          <t>Airflow Basis for Total Airflow (page 1)</t>
        </is>
      </c>
      <c r="C189" s="174" t="n"/>
      <c r="D189" s="174" t="n"/>
      <c r="E189" s="174" t="n"/>
      <c r="F189" s="174" t="n"/>
      <c r="G189" s="174" t="n"/>
      <c r="H189" s="174" t="n"/>
      <c r="I189" s="174" t="n"/>
      <c r="J189" s="174" t="n"/>
      <c r="K189" s="174" t="n"/>
      <c r="L189" s="174" t="n"/>
      <c r="M189" s="173" t="n"/>
    </row>
    <row r="190" ht="13.35" customHeight="1" s="162">
      <c r="B190" s="460" t="inlineStr">
        <is>
          <t>Method used</t>
        </is>
      </c>
      <c r="C190" s="174" t="n"/>
      <c r="D190" s="173" t="n"/>
      <c r="E190" s="33" t="n"/>
      <c r="F190" s="174" t="n"/>
      <c r="G190" s="173" t="n"/>
      <c r="H190" s="460" t="inlineStr">
        <is>
          <t>Design CFM</t>
        </is>
      </c>
      <c r="I190" s="174" t="n"/>
      <c r="J190" s="173" t="n"/>
      <c r="K190" s="33" t="n"/>
      <c r="L190" s="174" t="n"/>
      <c r="M190" s="173" t="n"/>
    </row>
    <row r="191" ht="13.35" customHeight="1" s="162">
      <c r="B191" s="460" t="inlineStr">
        <is>
          <t>Method Total CFM</t>
        </is>
      </c>
      <c r="C191" s="174" t="n"/>
      <c r="D191" s="173" t="n"/>
      <c r="E191" s="33">
        <f>IF(E190="","",IF(E190="PSP",IF(K168="",E168,K168),IF(E190="Filter Grid",IF(K176="",E176,K176),IF(E190="Profile Pressure",K179,IF(E190="Intake",IF(L187="",J187,L187),"")))))</f>
        <v/>
      </c>
      <c r="F191" s="174" t="n"/>
      <c r="G191" s="173" t="n"/>
      <c r="H191" s="460" t="inlineStr">
        <is>
          <t>Remarks</t>
        </is>
      </c>
      <c r="I191" s="174" t="n"/>
      <c r="J191" s="173" t="n"/>
      <c r="K191" s="33" t="n"/>
      <c r="L191" s="174" t="n"/>
      <c r="M191" s="173" t="n"/>
    </row>
    <row r="192" ht="13.35" customHeight="1" s="162"/>
    <row r="193" ht="13.35" customHeight="1" s="162">
      <c r="B193" s="188" t="inlineStr">
        <is>
          <t>Supply Air Outlets (cont.)</t>
        </is>
      </c>
      <c r="C193" s="174" t="n"/>
      <c r="D193" s="174" t="n"/>
      <c r="E193" s="174" t="n"/>
      <c r="F193" s="173" t="n"/>
      <c r="G193" s="233" t="inlineStr">
        <is>
          <t>Design VEL</t>
        </is>
      </c>
      <c r="H193" s="194" t="inlineStr">
        <is>
          <t>Design CFM</t>
        </is>
      </c>
      <c r="I193" s="188" t="inlineStr">
        <is>
          <t>Initial</t>
        </is>
      </c>
      <c r="J193" s="173" t="n"/>
      <c r="K193" s="188" t="inlineStr">
        <is>
          <t>Final</t>
        </is>
      </c>
      <c r="L193" s="173" t="n"/>
      <c r="M193" s="188" t="inlineStr">
        <is>
          <t>%</t>
        </is>
      </c>
    </row>
    <row r="194" ht="13.35" customHeight="1" s="162">
      <c r="B194" s="153" t="inlineStr">
        <is>
          <t>No.</t>
        </is>
      </c>
      <c r="C194" s="188" t="inlineStr">
        <is>
          <t>Area Served</t>
        </is>
      </c>
      <c r="D194" s="188" t="inlineStr">
        <is>
          <t>Type</t>
        </is>
      </c>
      <c r="E194" s="188" t="inlineStr">
        <is>
          <t>Size</t>
        </is>
      </c>
      <c r="F194" s="188" t="inlineStr">
        <is>
          <t>Ak</t>
        </is>
      </c>
      <c r="G194" s="440" t="n"/>
      <c r="H194" s="440" t="n"/>
      <c r="I194" s="188" t="inlineStr">
        <is>
          <t>VEL</t>
        </is>
      </c>
      <c r="J194" s="188" t="inlineStr">
        <is>
          <t>CFM</t>
        </is>
      </c>
      <c r="K194" s="188" t="inlineStr">
        <is>
          <t>VEL</t>
        </is>
      </c>
      <c r="L194" s="188" t="inlineStr">
        <is>
          <t>CFM</t>
        </is>
      </c>
      <c r="M194" s="440" t="n"/>
    </row>
    <row r="195" ht="13.35" customHeight="1" s="162">
      <c r="B195" s="307" t="n"/>
      <c r="C195" s="307" t="n"/>
      <c r="E195" s="307" t="n"/>
      <c r="F195" s="32" t="n"/>
      <c r="G195" s="33">
        <f>IF(F195="", "", IF(OR(ISTEXT(H195),ISTEXT(F195)),"",H195/F195))</f>
        <v/>
      </c>
      <c r="H195" s="33" t="n"/>
      <c r="I195" s="33" t="n"/>
      <c r="J195" s="33">
        <f>IF(I195="", "", IF(OR(ISTEXT(I195),ISTEXT($F195)),"",I195*$F195))</f>
        <v/>
      </c>
      <c r="K195" s="33" t="n"/>
      <c r="L195" s="33">
        <f>IF(K195="", "", IF(OR(ISTEXT(K195),ISTEXT($F195)),"",K195*$F195))</f>
        <v/>
      </c>
      <c r="M195" s="30">
        <f>IF(OR(H195="",H195=0),"",IF(K195="",IF(J195="","",IF(OR(ISTEXT(J195),ISTEXT(H195)),"",J195/H195)),IF(OR(ISTEXT(L195),ISTEXT(H195)),"",L195/H195)))</f>
        <v/>
      </c>
    </row>
    <row r="196" ht="13.35" customHeight="1" s="162">
      <c r="B196" s="307" t="n"/>
      <c r="C196" s="307" t="n"/>
      <c r="E196" s="307" t="n"/>
      <c r="F196" s="32" t="n"/>
      <c r="G196" s="33">
        <f>IF(F196="", "", IF(OR(ISTEXT(H196),ISTEXT(F196)),"",H196/F196))</f>
        <v/>
      </c>
      <c r="H196" s="33" t="n"/>
      <c r="I196" s="33" t="n"/>
      <c r="J196" s="33">
        <f>IF(I196="", "", IF(OR(ISTEXT(I196),ISTEXT($F196)),"",I196*$F196))</f>
        <v/>
      </c>
      <c r="K196" s="33" t="n"/>
      <c r="L196" s="33">
        <f>IF(K196="", "", IF(OR(ISTEXT(K196),ISTEXT($F196)),"",K196*$F196))</f>
        <v/>
      </c>
      <c r="M196" s="30">
        <f>IF(OR(H196="",H196=0),"",IF(K196="",IF(J196="","",IF(OR(ISTEXT(J196),ISTEXT(H196)),"",J196/H196)),IF(OR(ISTEXT(L196),ISTEXT(H196)),"",L196/H196)))</f>
        <v/>
      </c>
    </row>
    <row r="197" ht="13.35" customHeight="1" s="162">
      <c r="B197" s="307" t="n"/>
      <c r="C197" s="307" t="n"/>
      <c r="E197" s="307" t="n"/>
      <c r="F197" s="32" t="n"/>
      <c r="G197" s="33">
        <f>IF(F197="", "", IF(OR(ISTEXT(H197),ISTEXT(F197)),"",H197/F197))</f>
        <v/>
      </c>
      <c r="H197" s="33" t="n"/>
      <c r="I197" s="33" t="n"/>
      <c r="J197" s="33">
        <f>IF(I197="", "", IF(OR(ISTEXT(I197),ISTEXT($F197)),"",I197*$F197))</f>
        <v/>
      </c>
      <c r="K197" s="33" t="n"/>
      <c r="L197" s="33">
        <f>IF(K197="", "", IF(OR(ISTEXT(K197),ISTEXT($F197)),"",K197*$F197))</f>
        <v/>
      </c>
      <c r="M197" s="30">
        <f>IF(OR(H197="",H197=0),"",IF(K197="",IF(J197="","",IF(OR(ISTEXT(J197),ISTEXT(H197)),"",J197/H197)),IF(OR(ISTEXT(L197),ISTEXT(H197)),"",L197/H197)))</f>
        <v/>
      </c>
    </row>
    <row r="198" ht="13.35" customHeight="1" s="162">
      <c r="B198" s="307" t="n"/>
      <c r="C198" s="307" t="n"/>
      <c r="E198" s="307" t="n"/>
      <c r="F198" s="32" t="n"/>
      <c r="G198" s="33">
        <f>IF(F198="", "", IF(OR(ISTEXT(H198),ISTEXT(F198)),"",H198/F198))</f>
        <v/>
      </c>
      <c r="H198" s="33" t="n"/>
      <c r="I198" s="33" t="n"/>
      <c r="J198" s="33">
        <f>IF(I198="", "", IF(OR(ISTEXT(I198),ISTEXT($F198)),"",I198*$F198))</f>
        <v/>
      </c>
      <c r="K198" s="33" t="n"/>
      <c r="L198" s="33">
        <f>IF(K198="", "", IF(OR(ISTEXT(K198),ISTEXT($F198)),"",K198*$F198))</f>
        <v/>
      </c>
      <c r="M198" s="30">
        <f>IF(OR(H198="",H198=0),"",IF(K198="",IF(J198="","",IF(OR(ISTEXT(J198),ISTEXT(H198)),"",J198/H198)),IF(OR(ISTEXT(L198),ISTEXT(H198)),"",L198/H198)))</f>
        <v/>
      </c>
    </row>
    <row r="199" ht="13.35" customHeight="1" s="162">
      <c r="B199" s="307" t="n"/>
      <c r="C199" s="307" t="n"/>
      <c r="E199" s="307" t="n"/>
      <c r="F199" s="32" t="n"/>
      <c r="G199" s="33">
        <f>IF(F199="", "", IF(OR(ISTEXT(H199),ISTEXT(F199)),"",H199/F199))</f>
        <v/>
      </c>
      <c r="H199" s="33" t="n"/>
      <c r="I199" s="33" t="n"/>
      <c r="J199" s="33">
        <f>IF(I199="", "", IF(OR(ISTEXT(I199),ISTEXT($F199)),"",I199*$F199))</f>
        <v/>
      </c>
      <c r="K199" s="33" t="n"/>
      <c r="L199" s="33">
        <f>IF(K199="", "", IF(OR(ISTEXT(K199),ISTEXT($F199)),"",K199*$F199))</f>
        <v/>
      </c>
      <c r="M199" s="30">
        <f>IF(OR(H199="",H199=0),"",IF(K199="",IF(J199="","",IF(OR(ISTEXT(J199),ISTEXT(H199)),"",J199/H199)),IF(OR(ISTEXT(L199),ISTEXT(H199)),"",L199/H199)))</f>
        <v/>
      </c>
    </row>
    <row r="200" ht="13.35" customHeight="1" s="162">
      <c r="B200" s="307" t="n"/>
      <c r="C200" s="307" t="n"/>
      <c r="E200" s="307" t="n"/>
      <c r="F200" s="32" t="n"/>
      <c r="G200" s="33">
        <f>IF(F200="", "", IF(OR(ISTEXT(H200),ISTEXT(F200)),"",H200/F200))</f>
        <v/>
      </c>
      <c r="H200" s="33" t="n"/>
      <c r="I200" s="33" t="n"/>
      <c r="J200" s="33">
        <f>IF(I200="", "", IF(OR(ISTEXT(I200),ISTEXT($F200)),"",I200*$F200))</f>
        <v/>
      </c>
      <c r="K200" s="33" t="n"/>
      <c r="L200" s="33">
        <f>IF(K200="", "", IF(OR(ISTEXT(K200),ISTEXT($F200)),"",K200*$F200))</f>
        <v/>
      </c>
      <c r="M200" s="30">
        <f>IF(OR(H200="",H200=0),"",IF(K200="",IF(J200="","",IF(OR(ISTEXT(J200),ISTEXT(H200)),"",J200/H200)),IF(OR(ISTEXT(L200),ISTEXT(H200)),"",L200/H200)))</f>
        <v/>
      </c>
    </row>
    <row r="201" ht="13.35" customHeight="1" s="162">
      <c r="B201" s="307" t="n"/>
      <c r="C201" s="307" t="n"/>
      <c r="E201" s="307" t="n"/>
      <c r="F201" s="32" t="n"/>
      <c r="G201" s="33">
        <f>IF(F201="", "", IF(OR(ISTEXT(H201),ISTEXT(F201)),"",H201/F201))</f>
        <v/>
      </c>
      <c r="H201" s="33" t="n"/>
      <c r="I201" s="33" t="n"/>
      <c r="J201" s="33">
        <f>IF(I201="", "", IF(OR(ISTEXT(I201),ISTEXT($F201)),"",I201*$F201))</f>
        <v/>
      </c>
      <c r="K201" s="33" t="n"/>
      <c r="L201" s="33">
        <f>IF(K201="", "", IF(OR(ISTEXT(K201),ISTEXT($F201)),"",K201*$F201))</f>
        <v/>
      </c>
      <c r="M201" s="30">
        <f>IF(OR(H201="",H201=0),"",IF(K201="",IF(J201="","",IF(OR(ISTEXT(J201),ISTEXT(H201)),"",J201/H201)),IF(OR(ISTEXT(L201),ISTEXT(H201)),"",L201/H201)))</f>
        <v/>
      </c>
    </row>
    <row r="202" ht="13.35" customHeight="1" s="162">
      <c r="B202" s="307" t="n"/>
      <c r="C202" s="307" t="n"/>
      <c r="E202" s="307" t="n"/>
      <c r="F202" s="32" t="n"/>
      <c r="G202" s="33">
        <f>IF(F202="", "", IF(OR(ISTEXT(H202),ISTEXT(F202)),"",H202/F202))</f>
        <v/>
      </c>
      <c r="H202" s="33" t="n"/>
      <c r="I202" s="33" t="n"/>
      <c r="J202" s="33">
        <f>IF(I202="", "", IF(OR(ISTEXT(I202),ISTEXT($F202)),"",I202*$F202))</f>
        <v/>
      </c>
      <c r="K202" s="33" t="n"/>
      <c r="L202" s="33">
        <f>IF(K202="", "", IF(OR(ISTEXT(K202),ISTEXT($F202)),"",K202*$F202))</f>
        <v/>
      </c>
      <c r="M202" s="30">
        <f>IF(OR(H202="",H202=0),"",IF(K202="",IF(J202="","",IF(OR(ISTEXT(J202),ISTEXT(H202)),"",J202/H202)),IF(OR(ISTEXT(L202),ISTEXT(H202)),"",L202/H202)))</f>
        <v/>
      </c>
    </row>
    <row r="203" ht="13.35" customHeight="1" s="162">
      <c r="B203" s="307" t="n"/>
      <c r="C203" s="307" t="n"/>
      <c r="E203" s="307" t="n"/>
      <c r="F203" s="32" t="n"/>
      <c r="G203" s="33">
        <f>IF(F203="", "", IF(OR(ISTEXT(H203),ISTEXT(F203)),"",H203/F203))</f>
        <v/>
      </c>
      <c r="H203" s="33" t="n"/>
      <c r="I203" s="33" t="n"/>
      <c r="J203" s="33">
        <f>IF(I203="", "", IF(OR(ISTEXT(I203),ISTEXT($F203)),"",I203*$F203))</f>
        <v/>
      </c>
      <c r="K203" s="33" t="n"/>
      <c r="L203" s="33">
        <f>IF(K203="", "", IF(OR(ISTEXT(K203),ISTEXT($F203)),"",K203*$F203))</f>
        <v/>
      </c>
      <c r="M203" s="30">
        <f>IF(OR(H203="",H203=0),"",IF(K203="",IF(J203="","",IF(OR(ISTEXT(J203),ISTEXT(H203)),"",J203/H203)),IF(OR(ISTEXT(L203),ISTEXT(H203)),"",L203/H203)))</f>
        <v/>
      </c>
    </row>
    <row r="204" ht="13.35" customHeight="1" s="162">
      <c r="B204" s="307" t="n"/>
      <c r="C204" s="307" t="n"/>
      <c r="E204" s="307" t="n"/>
      <c r="F204" s="32" t="n"/>
      <c r="G204" s="33">
        <f>IF(F204="", "", IF(OR(ISTEXT(H204),ISTEXT(F204)),"",H204/F204))</f>
        <v/>
      </c>
      <c r="H204" s="33" t="n"/>
      <c r="I204" s="33" t="n"/>
      <c r="J204" s="33">
        <f>IF(I204="", "", IF(OR(ISTEXT(I204),ISTEXT($F204)),"",I204*$F204))</f>
        <v/>
      </c>
      <c r="K204" s="33" t="n"/>
      <c r="L204" s="33">
        <f>IF(K204="", "", IF(OR(ISTEXT(K204),ISTEXT($F204)),"",K204*$F204))</f>
        <v/>
      </c>
      <c r="M204" s="30">
        <f>IF(OR(H204="",H204=0),"",IF(K204="",IF(J204="","",IF(OR(ISTEXT(J204),ISTEXT(H204)),"",J204/H204)),IF(OR(ISTEXT(L204),ISTEXT(H204)),"",L204/H204)))</f>
        <v/>
      </c>
    </row>
    <row r="205" ht="13.35" customHeight="1" s="162">
      <c r="B205" s="307" t="n"/>
      <c r="C205" s="307" t="n"/>
      <c r="E205" s="307" t="n"/>
      <c r="F205" s="32" t="n"/>
      <c r="G205" s="33">
        <f>IF(F205="", "", IF(OR(ISTEXT(H205),ISTEXT(F205)),"",H205/F205))</f>
        <v/>
      </c>
      <c r="H205" s="33" t="n"/>
      <c r="I205" s="33" t="n"/>
      <c r="J205" s="33">
        <f>IF(I205="", "", IF(OR(ISTEXT(I205),ISTEXT($F205)),"",I205*$F205))</f>
        <v/>
      </c>
      <c r="K205" s="33" t="n"/>
      <c r="L205" s="33">
        <f>IF(K205="", "", IF(OR(ISTEXT(K205),ISTEXT($F205)),"",K205*$F205))</f>
        <v/>
      </c>
      <c r="M205" s="30">
        <f>IF(OR(H205="",H205=0),"",IF(K205="",IF(J205="","",IF(OR(ISTEXT(J205),ISTEXT(H205)),"",J205/H205)),IF(OR(ISTEXT(L205),ISTEXT(H205)),"",L205/H205)))</f>
        <v/>
      </c>
    </row>
    <row r="206" ht="13.35" customHeight="1" s="162">
      <c r="B206" s="307" t="n"/>
      <c r="C206" s="307" t="n"/>
      <c r="E206" s="307" t="n"/>
      <c r="F206" s="32" t="n"/>
      <c r="G206" s="33">
        <f>IF(F206="", "", IF(OR(ISTEXT(H206),ISTEXT(F206)),"",H206/F206))</f>
        <v/>
      </c>
      <c r="H206" s="33" t="n"/>
      <c r="I206" s="33" t="n"/>
      <c r="J206" s="33">
        <f>IF(I206="", "", IF(OR(ISTEXT(I206),ISTEXT($F206)),"",I206*$F206))</f>
        <v/>
      </c>
      <c r="K206" s="33" t="n"/>
      <c r="L206" s="33">
        <f>IF(K206="", "", IF(OR(ISTEXT(K206),ISTEXT($F206)),"",K206*$F206))</f>
        <v/>
      </c>
      <c r="M206" s="30">
        <f>IF(OR(H206="",H206=0),"",IF(K206="",IF(J206="","",IF(OR(ISTEXT(J206),ISTEXT(H206)),"",J206/H206)),IF(OR(ISTEXT(L206),ISTEXT(H206)),"",L206/H206)))</f>
        <v/>
      </c>
    </row>
    <row r="207" ht="13.35" customHeight="1" s="162">
      <c r="B207" s="42" t="n"/>
      <c r="C207" s="231" t="inlineStr">
        <is>
          <t>Subtotal (this page)</t>
        </is>
      </c>
      <c r="D207" s="159" t="n"/>
      <c r="E207" s="42" t="n"/>
      <c r="F207" s="42" t="n"/>
      <c r="G207" s="43" t="n"/>
      <c r="H207" s="43">
        <f>IF(SUM(H195:H206)=0,"",SUM(H195:H206))</f>
        <v/>
      </c>
      <c r="I207" s="43" t="n"/>
      <c r="J207" s="43">
        <f>IF(SUM(J195:J206)=0,"",SUM(J195:J206))</f>
        <v/>
      </c>
      <c r="K207" s="43" t="n"/>
      <c r="L207" s="43">
        <f>IF(SUM(L195:L206)=0,"",SUM(L195:L206))</f>
        <v/>
      </c>
      <c r="M207" s="35">
        <f>IF(OR(H207="",H207=0),"",IF(L207="",IF(J207="","",IF(OR(ISTEXT(J207),ISTEXT(H207)),"",J207/H207)),IF(OR(ISTEXT(L207),ISTEXT(H207)),"",L207/H207)))</f>
        <v/>
      </c>
    </row>
    <row r="208" ht="13.35" customHeight="1" s="162"/>
    <row r="209" ht="13.35" customHeight="1" s="162">
      <c r="B209" s="188" t="inlineStr">
        <is>
          <t>Remarks (cont.)</t>
        </is>
      </c>
      <c r="C209" s="173" t="n"/>
      <c r="D209" s="154" t="n"/>
      <c r="E209" s="174" t="n"/>
      <c r="F209" s="174" t="n"/>
      <c r="G209" s="174" t="n"/>
      <c r="H209" s="174" t="n"/>
      <c r="I209" s="174" t="n"/>
      <c r="J209" s="174" t="n"/>
      <c r="K209" s="174" t="n"/>
      <c r="L209" s="174" t="n"/>
      <c r="M209" s="173" t="n"/>
    </row>
    <row r="210" ht="13.35" customHeight="1" s="162">
      <c r="B210" s="154" t="n"/>
      <c r="C210" s="174" t="n"/>
      <c r="D210" s="174" t="n"/>
      <c r="E210" s="174" t="n"/>
      <c r="F210" s="174" t="n"/>
      <c r="G210" s="174" t="n"/>
      <c r="H210" s="174" t="n"/>
      <c r="I210" s="174" t="n"/>
      <c r="J210" s="174" t="n"/>
      <c r="K210" s="174" t="n"/>
      <c r="L210" s="174" t="n"/>
      <c r="M210" s="173" t="n"/>
    </row>
    <row r="211" ht="13.35" customHeight="1" s="162"/>
    <row r="212" ht="13.35" customHeight="1" s="162">
      <c r="B212" s="200" t="inlineStr">
        <is>
          <t>System</t>
        </is>
      </c>
      <c r="C212" s="403" t="n"/>
      <c r="D212" s="209">
        <f>IF('{Equipment Data Entry}'!B54="","",'{Equipment Data Entry}'!B54)</f>
        <v/>
      </c>
      <c r="E212" s="418" t="n"/>
      <c r="F212" s="403" t="n"/>
      <c r="G212" s="200" t="inlineStr">
        <is>
          <t>Service</t>
        </is>
      </c>
      <c r="H212" s="403" t="n"/>
      <c r="I212" s="210">
        <f>IF('{Equipment Data Entry}'!C54="","",'{Equipment Data Entry}'!C54)</f>
        <v/>
      </c>
      <c r="J212" s="418" t="n"/>
      <c r="K212" s="418" t="n"/>
      <c r="L212" s="418" t="n"/>
      <c r="M212" s="403" t="n"/>
    </row>
    <row r="213" ht="13.35" customHeight="1" s="162">
      <c r="B213" s="422" t="n"/>
      <c r="C213" s="423" t="n"/>
      <c r="D213" s="422" t="n"/>
      <c r="E213" s="424" t="n"/>
      <c r="F213" s="423" t="n"/>
      <c r="G213" s="422" t="n"/>
      <c r="H213" s="423" t="n"/>
      <c r="I213" s="422" t="n"/>
      <c r="J213" s="424" t="n"/>
      <c r="K213" s="424" t="n"/>
      <c r="L213" s="424" t="n"/>
      <c r="M213" s="423" t="n"/>
    </row>
    <row r="214" ht="13.35" customHeight="1" s="162">
      <c r="B214" s="437" t="inlineStr">
        <is>
          <t>Drive Type:</t>
        </is>
      </c>
      <c r="C214" s="13" t="n"/>
      <c r="D214" s="438" t="n"/>
      <c r="E214" s="437" t="inlineStr">
        <is>
          <t>Rotation – Design:</t>
        </is>
      </c>
      <c r="F214" s="13" t="n"/>
      <c r="G214" s="438" t="n"/>
      <c r="H214" s="13" t="n"/>
      <c r="I214" s="437" t="inlineStr">
        <is>
          <t>Actual:</t>
        </is>
      </c>
      <c r="J214" s="438" t="n"/>
    </row>
    <row r="215" ht="13.35" customHeight="1" s="162">
      <c r="B215" s="200" t="inlineStr">
        <is>
          <t>Unit Data</t>
        </is>
      </c>
      <c r="C215" s="400" t="n"/>
      <c r="D215" s="400" t="n"/>
      <c r="E215" s="400" t="n"/>
      <c r="F215" s="400" t="n"/>
      <c r="G215" s="401" t="n"/>
      <c r="H215" s="13" t="n"/>
      <c r="I215" s="200" t="inlineStr">
        <is>
          <t>Design and Performance Data</t>
        </is>
      </c>
      <c r="J215" s="400" t="n"/>
      <c r="K215" s="400" t="n"/>
      <c r="L215" s="401" t="n"/>
      <c r="M215" s="283" t="n"/>
    </row>
    <row r="216" ht="13.35" customHeight="1" s="162">
      <c r="B216" s="199" t="inlineStr">
        <is>
          <t>Manufacturer</t>
        </is>
      </c>
      <c r="C216" s="401" t="n"/>
      <c r="D216" s="204">
        <f>IF('{Equipment Data Entry}'!E54="","",'{Equipment Data Entry}'!E54)</f>
        <v/>
      </c>
      <c r="E216" s="400" t="n"/>
      <c r="F216" s="400" t="n"/>
      <c r="G216" s="401" t="n"/>
      <c r="H216" s="13" t="n"/>
      <c r="I216" s="199" t="inlineStr">
        <is>
          <t>Design Criteria</t>
        </is>
      </c>
      <c r="J216" s="401" t="n"/>
      <c r="K216" s="199" t="inlineStr">
        <is>
          <t>Design</t>
        </is>
      </c>
      <c r="L216" s="199" t="inlineStr">
        <is>
          <t>Actual</t>
        </is>
      </c>
      <c r="M216" s="13" t="n"/>
    </row>
    <row r="217" ht="13.35" customHeight="1" s="162">
      <c r="B217" s="199" t="inlineStr">
        <is>
          <t>Model Number</t>
        </is>
      </c>
      <c r="C217" s="401" t="n"/>
      <c r="D217" s="204">
        <f>IF('{Equipment Data Entry}'!F54="","",'{Equipment Data Entry}'!F54)</f>
        <v/>
      </c>
      <c r="E217" s="400" t="n"/>
      <c r="F217" s="400" t="n"/>
      <c r="G217" s="401" t="n"/>
      <c r="H217" s="13" t="n"/>
      <c r="I217" s="199" t="inlineStr">
        <is>
          <t>Total Airflow</t>
        </is>
      </c>
      <c r="J217" s="401" t="n"/>
      <c r="K217" s="24">
        <f>IF(K294="",H257,K294)</f>
        <v/>
      </c>
      <c r="L217" s="24">
        <f>IF(OR(E294="",E294="Outlets"),L257,E295)</f>
        <v/>
      </c>
      <c r="M217" s="22">
        <f>IF(OR(L217="",K217="",K217=0),"",IF(OR(ISTEXT(L217),ISTEXT(K217)),"",L217/K217))</f>
        <v/>
      </c>
    </row>
    <row r="218" ht="13.35" customHeight="1" s="162">
      <c r="B218" s="199" t="inlineStr">
        <is>
          <t>Serial Number</t>
        </is>
      </c>
      <c r="C218" s="401" t="n"/>
      <c r="D218" s="204" t="n"/>
      <c r="E218" s="400" t="n"/>
      <c r="F218" s="400" t="n"/>
      <c r="G218" s="401" t="n"/>
      <c r="H218" s="13" t="n"/>
      <c r="I218" s="199" t="inlineStr">
        <is>
          <t>Unit ESP</t>
        </is>
      </c>
      <c r="J218" s="401" t="n"/>
      <c r="K218" s="71">
        <f>IF('{Equipment Data Entry}'!H54="","",'{Equipment Data Entry}'!H54)</f>
        <v/>
      </c>
      <c r="L218" s="64">
        <f>I237</f>
        <v/>
      </c>
      <c r="M218" s="22" t="n"/>
    </row>
    <row r="219" ht="13.35" customHeight="1" s="162">
      <c r="B219" s="199" t="inlineStr">
        <is>
          <t>Area Served</t>
        </is>
      </c>
      <c r="C219" s="401" t="n"/>
      <c r="D219" s="204">
        <f>I212</f>
        <v/>
      </c>
      <c r="E219" s="400" t="n"/>
      <c r="F219" s="400" t="n"/>
      <c r="G219" s="401" t="n"/>
      <c r="H219" s="13" t="n"/>
      <c r="I219" s="199" t="inlineStr">
        <is>
          <t>Fan RPMs</t>
        </is>
      </c>
      <c r="J219" s="401" t="n"/>
      <c r="K219" s="24">
        <f>IF('{Equipment Data Entry}'!I54="","",'{Equipment Data Entry}'!I54)</f>
        <v/>
      </c>
      <c r="L219" s="24">
        <f>IF(L230="","",L230)</f>
        <v/>
      </c>
      <c r="M219" s="13" t="n"/>
    </row>
    <row r="220" ht="13.35" customHeight="1" s="162">
      <c r="B220" s="199" t="inlineStr">
        <is>
          <t>Location</t>
        </is>
      </c>
      <c r="C220" s="401" t="n"/>
      <c r="D220" s="204">
        <f>IF('{Equipment Data Entry}'!D54="","",'{Equipment Data Entry}'!D54)</f>
        <v/>
      </c>
      <c r="E220" s="400" t="n"/>
      <c r="F220" s="400" t="n"/>
      <c r="G220" s="401" t="n"/>
      <c r="H220" s="13" t="n"/>
      <c r="I220" s="283" t="n"/>
      <c r="J220" s="283" t="n"/>
      <c r="K220" s="36" t="n"/>
      <c r="L220" s="36" t="n"/>
      <c r="M220" s="13" t="n"/>
    </row>
    <row r="221" ht="13.35" customHeight="1" s="162">
      <c r="B221" s="13" t="n"/>
      <c r="C221" s="13" t="n"/>
      <c r="D221" s="13" t="n"/>
      <c r="E221" s="13" t="n"/>
      <c r="F221" s="13" t="n"/>
      <c r="G221" s="13" t="n"/>
      <c r="H221" s="13" t="n"/>
      <c r="I221" s="283" t="n"/>
      <c r="J221" s="283" t="n"/>
      <c r="K221" s="37" t="n"/>
      <c r="L221" s="37" t="n"/>
      <c r="M221" s="13" t="n"/>
    </row>
    <row r="222" ht="13.35" customHeight="1" s="162">
      <c r="B222" s="200" t="inlineStr">
        <is>
          <t>Motor Data</t>
        </is>
      </c>
      <c r="C222" s="400" t="n"/>
      <c r="D222" s="400" t="n"/>
      <c r="E222" s="400" t="n"/>
      <c r="F222" s="400" t="n"/>
      <c r="G222" s="401" t="n"/>
      <c r="H222" s="13" t="n"/>
      <c r="I222" s="283" t="inlineStr">
        <is>
          <t>Filter Type/Size/Qty</t>
        </is>
      </c>
      <c r="J222" s="404" t="n"/>
      <c r="K222" s="404" t="n"/>
      <c r="L222" s="37" t="n"/>
      <c r="M222" s="404" t="n"/>
    </row>
    <row r="223" ht="13.35" customHeight="1" s="162">
      <c r="B223" s="199" t="inlineStr">
        <is>
          <t>Manufacturer</t>
        </is>
      </c>
      <c r="C223" s="401" t="n"/>
      <c r="D223" s="203" t="n"/>
      <c r="E223" s="400" t="n"/>
      <c r="F223" s="400" t="n"/>
      <c r="G223" s="401" t="n"/>
      <c r="H223" s="13" t="n"/>
      <c r="I223" s="200" t="inlineStr">
        <is>
          <t>Drive Data</t>
        </is>
      </c>
      <c r="J223" s="400" t="n"/>
      <c r="K223" s="400" t="n"/>
      <c r="L223" s="401" t="n"/>
      <c r="M223" s="13" t="n"/>
    </row>
    <row r="224" ht="13.35" customHeight="1" s="162">
      <c r="B224" s="199" t="inlineStr">
        <is>
          <t>Horsepower</t>
        </is>
      </c>
      <c r="C224" s="401" t="n"/>
      <c r="D224" s="28">
        <f>IF('{Equipment Data Entry}'!G54="","",'{Equipment Data Entry}'!G54)</f>
        <v/>
      </c>
      <c r="E224" s="21" t="inlineStr">
        <is>
          <t>RPM</t>
        </is>
      </c>
      <c r="F224" s="24" t="n"/>
      <c r="G224" s="199" t="inlineStr">
        <is>
          <t>SF</t>
        </is>
      </c>
      <c r="H224" s="13" t="n"/>
      <c r="I224" s="199" t="inlineStr">
        <is>
          <t>Motor sheave</t>
        </is>
      </c>
      <c r="J224" s="400" t="n"/>
      <c r="K224" s="24">
        <f>IF('{Equipment Data Entry}'!J54="","",'{Equipment Data Entry}'!J54)</f>
        <v/>
      </c>
      <c r="L224" s="21" t="inlineStr">
        <is>
          <t>Bore</t>
        </is>
      </c>
      <c r="M224" s="208"/>
    </row>
    <row r="225" ht="13.35" customHeight="1" s="162">
      <c r="B225" s="198">
        <f>IF('{Equipment Data Entry}'!N54="","",'{Equipment Data Entry}'!N54)</f>
        <v/>
      </c>
      <c r="C225" s="198">
        <f>IF('{Equipment Data Entry}'!O54="","",'{Equipment Data Entry}'!O54)</f>
        <v/>
      </c>
      <c r="D225" s="21" t="inlineStr">
        <is>
          <t>FLA</t>
        </is>
      </c>
      <c r="E225" s="25" t="n"/>
      <c r="F225" s="21" t="inlineStr">
        <is>
          <t>Frame</t>
        </is>
      </c>
      <c r="G225" s="208" t="n"/>
      <c r="H225" s="13" t="n"/>
      <c r="I225" s="199" t="inlineStr">
        <is>
          <t>Fan pulley</t>
        </is>
      </c>
      <c r="J225" s="400" t="n"/>
      <c r="K225" s="24">
        <f>IF('{Equipment Data Entry}'!K54="","",'{Equipment Data Entry}'!K54)</f>
        <v/>
      </c>
      <c r="L225" s="21" t="inlineStr">
        <is>
          <t>Bore</t>
        </is>
      </c>
      <c r="M225" s="208"/>
    </row>
    <row r="226" ht="13.35" customHeight="1" s="162">
      <c r="B226" s="199" t="inlineStr">
        <is>
          <t>Corrected FLA</t>
        </is>
      </c>
      <c r="C226" s="401" t="n"/>
      <c r="D226" s="27">
        <f>IF(OR(E227="",E225="",B225=""),"",IF(OR(ISTEXT(B225),COUNT(E227:G227)=0,ISTEXT(E225)),"",B225/AVERAGE(E227:G227)*E225))</f>
        <v/>
      </c>
      <c r="E226" s="199" t="inlineStr">
        <is>
          <t>Estimated BHP</t>
        </is>
      </c>
      <c r="F226" s="401" t="n"/>
      <c r="G226" s="27">
        <f>IF(OR(COUNT(E228:G228)=0,IF(N(E229)&gt;0,E229,N(D224))=0,IF(N(D226)&gt;0,D226,N(E225))=0),"",IF(N(E229)&gt;0,E229,N(D224))*AVERAGE(E228:G228)/IF(N(D226)&gt;0,D226,N(E225)))</f>
        <v/>
      </c>
      <c r="H226" s="13" t="n"/>
      <c r="I226" s="199" t="inlineStr">
        <is>
          <t>Belt(s)</t>
        </is>
      </c>
      <c r="J226" s="208">
        <f>IF('{Equipment Data Entry}'!L54="","",'{Equipment Data Entry}'!L54)</f>
        <v/>
      </c>
      <c r="K226" s="199" t="inlineStr">
        <is>
          <t>C to C</t>
        </is>
      </c>
      <c r="L226" s="64">
        <f>IF('{Equipment Data Entry}'!M54="","",'{Equipment Data Entry}'!M54)</f>
        <v/>
      </c>
      <c r="M226" s="13" t="n"/>
    </row>
    <row r="227" ht="13.35" customHeight="1" s="162">
      <c r="B227" s="199" t="inlineStr">
        <is>
          <t>Measured Voltage</t>
        </is>
      </c>
      <c r="C227" s="400" t="n"/>
      <c r="D227" s="401" t="n"/>
      <c r="E227" s="24" t="n"/>
      <c r="F227" s="24" t="n"/>
      <c r="G227" s="24" t="n"/>
      <c r="H227" s="13" t="n"/>
      <c r="I227" s="283" t="inlineStr">
        <is>
          <t>Final Settings</t>
        </is>
      </c>
      <c r="J227" s="404" t="n"/>
      <c r="K227" s="404" t="n"/>
      <c r="L227" s="37" t="n"/>
      <c r="M227" s="404" t="n"/>
    </row>
    <row r="228" ht="13.35" customHeight="1" s="162">
      <c r="B228" s="199" t="inlineStr">
        <is>
          <t>Measured Amperage</t>
        </is>
      </c>
      <c r="C228" s="400" t="n"/>
      <c r="D228" s="401" t="n"/>
      <c r="E228" s="25" t="n"/>
      <c r="F228" s="25" t="n"/>
      <c r="G228" s="25" t="n"/>
      <c r="H228" s="13" t="n"/>
      <c r="I228" s="205" t="inlineStr">
        <is>
          <t>RPM Data</t>
        </is>
      </c>
      <c r="J228" s="401" t="n"/>
      <c r="K228" s="205" t="inlineStr">
        <is>
          <t>Initial</t>
        </is>
      </c>
      <c r="L228" s="205" t="inlineStr">
        <is>
          <t>Final</t>
        </is>
      </c>
      <c r="M228" s="13" t="n"/>
    </row>
    <row r="229" ht="13.35" customHeight="1" s="162">
      <c r="B229" s="199" t="inlineStr">
        <is>
          <t>Motor HP (nameplate)</t>
        </is>
      </c>
      <c r="C229" s="400"/>
      <c r="D229" s="401"/>
      <c r="E229" s="24"/>
      <c r="F229" s="24"/>
      <c r="G229" s="24"/>
      <c r="H229" s="13" t="n"/>
      <c r="I229" s="199" t="inlineStr">
        <is>
          <t>Motor RPM</t>
        </is>
      </c>
      <c r="J229" s="401" t="n"/>
      <c r="K229" s="24" t="n"/>
      <c r="L229" s="24" t="n"/>
      <c r="M229" s="13" t="n"/>
    </row>
    <row r="230" ht="13.35" customHeight="1" s="162">
      <c r="B230" s="200" t="inlineStr">
        <is>
          <t>Static Pressure Profile (in. w.g.)</t>
        </is>
      </c>
      <c r="C230" s="400" t="n"/>
      <c r="D230" s="400" t="n"/>
      <c r="E230" s="400" t="n"/>
      <c r="F230" s="400" t="n"/>
      <c r="G230" s="401" t="n"/>
      <c r="H230" s="13" t="n"/>
      <c r="I230" s="199" t="inlineStr">
        <is>
          <t>Fan RPM</t>
        </is>
      </c>
      <c r="J230" s="401" t="n"/>
      <c r="K230" s="24" t="n"/>
      <c r="L230" s="24" t="n"/>
      <c r="M230" s="13" t="n"/>
    </row>
    <row r="231" ht="13.35" customHeight="1" s="162">
      <c r="B231" s="490">
        <f>IFERROR(INDEX('{Dropdowns}'!$AI$2:$AO$7,MATCH($D$234,'{Dropdowns}'!$AH$2:$AH$7,0),1),"")</f>
        <v/>
      </c>
      <c r="C231" s="490">
        <f>IFERROR(INDEX('{Dropdowns}'!$AI$2:$AO$7,MATCH($D$234,'{Dropdowns}'!$AH$2:$AH$7,0),2),"")</f>
        <v/>
      </c>
      <c r="D231" s="490">
        <f>IFERROR(INDEX('{Dropdowns}'!$AI$2:$AO$7,MATCH($D$234,'{Dropdowns}'!$AH$2:$AH$7,0),3),"")</f>
        <v/>
      </c>
      <c r="E231" s="490">
        <f>IFERROR(INDEX('{Dropdowns}'!$AI$2:$AO$7,MATCH($D$234,'{Dropdowns}'!$AH$2:$AH$7,0),4),"")</f>
        <v/>
      </c>
      <c r="F231" s="490">
        <f>IFERROR(INDEX('{Dropdowns}'!$AI$2:$AO$7,MATCH($D$234,'{Dropdowns}'!$AH$2:$AH$7,0),5),"")</f>
        <v/>
      </c>
      <c r="G231" s="490">
        <f>IFERROR(INDEX('{Dropdowns}'!$AI$2:$AO$7,MATCH($D$234,'{Dropdowns}'!$AH$2:$AH$7,0),6),"")</f>
        <v/>
      </c>
      <c r="H231" s="490">
        <f>IFERROR(INDEX('{Dropdowns}'!$AI$2:$AO$7,MATCH($D$234,'{Dropdowns}'!$AH$2:$AH$7,0),7),"")</f>
        <v/>
      </c>
      <c r="I231" s="246" t="inlineStr">
        <is>
          <t>VSD Frequency</t>
        </is>
      </c>
      <c r="J231" s="403" t="n"/>
      <c r="K231" s="65" t="n"/>
      <c r="L231" s="65" t="n"/>
      <c r="M231" s="13" t="n"/>
    </row>
    <row r="232" ht="13.35" customHeight="1" s="162">
      <c r="B232" s="492"/>
      <c r="C232" s="492"/>
      <c r="D232" s="492"/>
      <c r="E232" s="492"/>
      <c r="F232" s="492"/>
      <c r="G232" s="492"/>
      <c r="H232" s="492"/>
      <c r="I232" s="14" t="n"/>
      <c r="J232" s="14" t="n"/>
      <c r="K232" s="14" t="n"/>
      <c r="L232" s="38" t="n"/>
      <c r="M232" s="13" t="n"/>
      <c r="Q232">
        <f>IF(B232="","",B232)</f>
        <v/>
      </c>
      <c r="R232">
        <f>IF(C231="—",Q232,IF(C232="","",C232))</f>
        <v/>
      </c>
      <c r="S232">
        <f>IF(D231="—",R232,IF(D232="","",D232))</f>
        <v/>
      </c>
      <c r="T232">
        <f>IF(E231="—",S232,IF(E232="","",E232))</f>
        <v/>
      </c>
      <c r="U232">
        <f>IF(F231="—",T232,IF(F232="","",F232))</f>
        <v/>
      </c>
      <c r="V232">
        <f>IF(G231="—",U232,IF(G232="","",G232))</f>
        <v/>
      </c>
      <c r="W232">
        <f>IFERROR(MATCH("Fan",$C$231:$H$231,0),"")</f>
        <v/>
      </c>
      <c r="X232">
        <f>IF(W232="","",INDEX(P234:U234,W232))</f>
        <v/>
      </c>
      <c r="Y232">
        <f>IF(W232="","",INDEX(Q233:V233,W232))</f>
        <v/>
      </c>
    </row>
    <row r="233" ht="13.35" customHeight="1" s="162">
      <c r="B233" s="491" t="inlineStr">
        <is>
          <t>Δ</t>
        </is>
      </c>
      <c r="C233" s="498">
        <f>IF(OR(C231="—",C232="",Q232=""),"",IF(OR(ISTEXT(C232),ISTEXT(Q232)),"","Δ "&amp;TEXT(C232-Q232,"0.00")))</f>
        <v/>
      </c>
      <c r="D233" s="498">
        <f>IF(OR(D231="—",D232="",R232=""),"",IF(OR(ISTEXT(D232),ISTEXT(R232)),"","Δ "&amp;TEXT(D232-R232,"0.00")))</f>
        <v/>
      </c>
      <c r="E233" s="498">
        <f>IF(OR(E231="—",E232="",S232=""),"",IF(OR(ISTEXT(E232),ISTEXT(S232)),"","Δ "&amp;TEXT(E232-S232,"0.00")))</f>
        <v/>
      </c>
      <c r="F233" s="498">
        <f>IF(OR(F231="—",F232="",T232=""),"",IF(OR(ISTEXT(F232),ISTEXT(T232)),"","Δ "&amp;TEXT(F232-T232,"0.00")))</f>
        <v/>
      </c>
      <c r="G233" s="498">
        <f>IF(OR(G231="—",G232="",U232=""),"",IF(OR(ISTEXT(G232),ISTEXT(U232)),"","Δ "&amp;TEXT(G232-U232,"0.00")))</f>
        <v/>
      </c>
      <c r="H233" s="498">
        <f>IF(OR(H231="—",H232="",V232=""),"",IF(OR(ISTEXT(H232),ISTEXT(V232)),"","Δ "&amp;TEXT(H232-V232,"0.00")))</f>
        <v/>
      </c>
      <c r="I233" s="13" t="n"/>
      <c r="J233" s="13" t="n"/>
      <c r="K233" s="13" t="n"/>
      <c r="L233" s="13" t="n"/>
      <c r="M233" s="13" t="n"/>
      <c r="Q233">
        <f>IF(OR(C232="",ISTEXT(C232)),R233,C232)</f>
        <v/>
      </c>
      <c r="R233">
        <f>IF(OR(D232="",ISTEXT(D232)),S233,D232)</f>
        <v/>
      </c>
      <c r="S233">
        <f>IF(OR(E232="",ISTEXT(E232)),T233,E232)</f>
        <v/>
      </c>
      <c r="T233">
        <f>IF(OR(F232="",ISTEXT(F232)),U233,F232)</f>
        <v/>
      </c>
      <c r="U233">
        <f>IF(OR(G232="",ISTEXT(G232)),V233,G232)</f>
        <v/>
      </c>
      <c r="V233">
        <f>IF(OR(H232="",ISTEXT(H232)),"",H232)</f>
        <v/>
      </c>
    </row>
    <row r="234" ht="13.35" customHeight="1" s="162">
      <c r="B234" s="425" t="inlineStr">
        <is>
          <t>Unit type:</t>
        </is>
      </c>
      <c r="D234" s="522" t="inlineStr">
        <is>
          <t>MAU</t>
        </is>
      </c>
      <c r="E234" s="414" t="n"/>
      <c r="F234" s="494" t="inlineStr">
        <is>
          <t>Airflow left to right. Δ = this reading minus the one before it; in. w.g.</t>
        </is>
      </c>
      <c r="P234">
        <f>IF(B232="","",B232)</f>
        <v/>
      </c>
      <c r="Q234">
        <f>IF(C232="",P234,C232)</f>
        <v/>
      </c>
      <c r="R234">
        <f>IF(D232="",Q234,D232)</f>
        <v/>
      </c>
      <c r="S234">
        <f>IF(E232="",R234,E232)</f>
        <v/>
      </c>
      <c r="T234">
        <f>IF(F232="",S234,F232)</f>
        <v/>
      </c>
      <c r="U234">
        <f>IF(G232="",T234,G232)</f>
        <v/>
      </c>
      <c r="V234">
        <f>IF(H232="",U234,H232)</f>
        <v/>
      </c>
    </row>
    <row r="235" ht="13.35" customHeight="1" s="162">
      <c r="B235" s="500" t="inlineStr">
        <is>
          <t>Fan inlet</t>
        </is>
      </c>
      <c r="D235" s="501">
        <f>IF(X232="","",X232)</f>
        <v/>
      </c>
      <c r="F235" s="500" t="inlineStr">
        <is>
          <t>Discharge</t>
        </is>
      </c>
      <c r="I235" s="501">
        <f>IF(V234="","",V234)</f>
        <v/>
      </c>
    </row>
    <row r="236" ht="13.35" customHeight="1" s="162"/>
    <row r="237" ht="13.35" customHeight="1" s="162">
      <c r="B237" s="500" t="inlineStr">
        <is>
          <t>Fan TSP</t>
        </is>
      </c>
      <c r="E237" s="501">
        <f>IF(OR(X232="",Y232=""),"",IF(OR(ISTEXT(X232),ISTEXT(Y232)),"",Y232-X232))</f>
        <v/>
      </c>
      <c r="F237" s="500" t="inlineStr">
        <is>
          <t>ESP</t>
        </is>
      </c>
      <c r="I237" s="501">
        <f>IF(OR(B232="",V234=""),"",IF(OR(ISTEXT(B232),ISTEXT(V234)),"",V234-B232))</f>
        <v/>
      </c>
      <c r="J237" s="500" t="inlineStr">
        <is>
          <t>Unit ΔP (inlet → fan)</t>
        </is>
      </c>
      <c r="M237" s="501">
        <f>IF(OR(B232="",X232=""),"",IF(OR(ISTEXT(B232),ISTEXT(X232)),"",X232-B232))</f>
        <v/>
      </c>
    </row>
    <row r="238" ht="13.35" customHeight="1" s="162">
      <c r="B238" s="453" t="inlineStr">
        <is>
          <t>Instrument:</t>
        </is>
      </c>
      <c r="C238" s="5" t="n"/>
      <c r="D238" s="505" t="n"/>
      <c r="E238" s="414" t="n"/>
      <c r="F238" s="414" t="n"/>
      <c r="G238" s="425" t="inlineStr">
        <is>
          <t>Ak basis / notes:</t>
        </is>
      </c>
      <c r="I238" s="506" t="n"/>
      <c r="J238" s="414" t="n"/>
      <c r="K238" s="414" t="n"/>
      <c r="L238" s="414" t="n"/>
      <c r="M238" s="414" t="n"/>
    </row>
    <row r="239" ht="13.35" customHeight="1" s="162">
      <c r="B239" s="188" t="inlineStr">
        <is>
          <t>Supply Air Diffuser / Outlet Airflow</t>
        </is>
      </c>
      <c r="C239" s="174" t="n"/>
      <c r="D239" s="174" t="n"/>
      <c r="E239" s="174" t="n"/>
      <c r="F239" s="173" t="n"/>
      <c r="G239" s="233" t="inlineStr">
        <is>
          <t>Design VEL</t>
        </is>
      </c>
      <c r="H239" s="194" t="inlineStr">
        <is>
          <t>Design CFM</t>
        </is>
      </c>
      <c r="I239" s="188" t="inlineStr">
        <is>
          <t>Initial</t>
        </is>
      </c>
      <c r="J239" s="173" t="n"/>
      <c r="K239" s="188" t="inlineStr">
        <is>
          <t>Final</t>
        </is>
      </c>
      <c r="L239" s="173" t="n"/>
      <c r="M239" s="188" t="inlineStr">
        <is>
          <t>%</t>
        </is>
      </c>
    </row>
    <row r="240" ht="13.35" customHeight="1" s="162">
      <c r="B240" s="153" t="inlineStr">
        <is>
          <t>No.</t>
        </is>
      </c>
      <c r="C240" s="188" t="inlineStr">
        <is>
          <t>Area Served</t>
        </is>
      </c>
      <c r="D240" s="188" t="inlineStr">
        <is>
          <t>Type</t>
        </is>
      </c>
      <c r="E240" s="188" t="inlineStr">
        <is>
          <t>Size</t>
        </is>
      </c>
      <c r="F240" s="188" t="inlineStr">
        <is>
          <t>Ak</t>
        </is>
      </c>
      <c r="G240" s="440" t="n"/>
      <c r="H240" s="440" t="n"/>
      <c r="I240" s="188" t="inlineStr">
        <is>
          <t>VEL</t>
        </is>
      </c>
      <c r="J240" s="188" t="inlineStr">
        <is>
          <t>CFM</t>
        </is>
      </c>
      <c r="K240" s="188" t="inlineStr">
        <is>
          <t>VEL</t>
        </is>
      </c>
      <c r="L240" s="188" t="inlineStr">
        <is>
          <t>CFM</t>
        </is>
      </c>
      <c r="M240" s="440" t="n"/>
    </row>
    <row r="241" ht="13.35" customHeight="1" s="162">
      <c r="B241" s="307" t="n"/>
      <c r="C241" s="307" t="n"/>
      <c r="E241" s="307" t="n"/>
      <c r="F241" s="32" t="n"/>
      <c r="G241" s="33">
        <f>IF(F241="", "", IF(OR(ISTEXT(H241),ISTEXT(F241)),"",H241/F241))</f>
        <v/>
      </c>
      <c r="H241" s="33" t="n"/>
      <c r="I241" s="33" t="n"/>
      <c r="J241" s="33">
        <f>IF(I241="", "", IF(OR(ISTEXT(I241),ISTEXT($F241)),"",I241*$F241))</f>
        <v/>
      </c>
      <c r="K241" s="33" t="n"/>
      <c r="L241" s="33">
        <f>IF(K241="", "", IF(OR(ISTEXT(K241),ISTEXT($F241)),"",K241*$F241))</f>
        <v/>
      </c>
      <c r="M241" s="30">
        <f>IF(OR(H241="",H241=0),"",IF(K241="",IF(J241="","",IF(OR(ISTEXT(J241),ISTEXT(H241)),"",J241/H241)),IF(OR(ISTEXT(L241),ISTEXT(H241)),"",L241/H241)))</f>
        <v/>
      </c>
    </row>
    <row r="242" ht="13.35" customHeight="1" s="162">
      <c r="B242" s="307" t="n"/>
      <c r="C242" s="307" t="n"/>
      <c r="E242" s="307" t="n"/>
      <c r="F242" s="32" t="n"/>
      <c r="G242" s="33">
        <f>IF(F242="", "", IF(OR(ISTEXT(H242),ISTEXT(F242)),"",H242/F242))</f>
        <v/>
      </c>
      <c r="H242" s="33" t="n"/>
      <c r="I242" s="33" t="n"/>
      <c r="J242" s="33">
        <f>IF(I242="", "", IF(OR(ISTEXT(I242),ISTEXT($F242)),"",I242*$F242))</f>
        <v/>
      </c>
      <c r="K242" s="33" t="n"/>
      <c r="L242" s="33">
        <f>IF(K242="", "", IF(OR(ISTEXT(K242),ISTEXT($F242)),"",K242*$F242))</f>
        <v/>
      </c>
      <c r="M242" s="30">
        <f>IF(OR(H242="",H242=0),"",IF(K242="",IF(J242="","",IF(OR(ISTEXT(J242),ISTEXT(H242)),"",J242/H242)),IF(OR(ISTEXT(L242),ISTEXT(H242)),"",L242/H242)))</f>
        <v/>
      </c>
    </row>
    <row r="243" ht="13.35" customHeight="1" s="162">
      <c r="B243" s="307" t="n"/>
      <c r="C243" s="307" t="n"/>
      <c r="E243" s="307" t="n"/>
      <c r="F243" s="32" t="n"/>
      <c r="G243" s="33">
        <f>IF(F243="", "", IF(OR(ISTEXT(H243),ISTEXT(F243)),"",H243/F243))</f>
        <v/>
      </c>
      <c r="H243" s="33" t="n"/>
      <c r="I243" s="33" t="n"/>
      <c r="J243" s="33">
        <f>IF(I243="", "", IF(OR(ISTEXT(I243),ISTEXT($F243)),"",I243*$F243))</f>
        <v/>
      </c>
      <c r="K243" s="33" t="n"/>
      <c r="L243" s="33">
        <f>IF(K243="", "", IF(OR(ISTEXT(K243),ISTEXT($F243)),"",K243*$F243))</f>
        <v/>
      </c>
      <c r="M243" s="30">
        <f>IF(OR(H243="",H243=0),"",IF(K243="",IF(J243="","",IF(OR(ISTEXT(J243),ISTEXT(H243)),"",J243/H243)),IF(OR(ISTEXT(L243),ISTEXT(H243)),"",L243/H243)))</f>
        <v/>
      </c>
    </row>
    <row r="244" ht="13.35" customHeight="1" s="162">
      <c r="B244" s="307" t="n"/>
      <c r="C244" s="307" t="n"/>
      <c r="E244" s="307" t="n"/>
      <c r="F244" s="32" t="n"/>
      <c r="G244" s="33">
        <f>IF(F244="", "", IF(OR(ISTEXT(H244),ISTEXT(F244)),"",H244/F244))</f>
        <v/>
      </c>
      <c r="H244" s="33" t="n"/>
      <c r="I244" s="33" t="n"/>
      <c r="J244" s="33">
        <f>IF(I244="", "", IF(OR(ISTEXT(I244),ISTEXT($F244)),"",I244*$F244))</f>
        <v/>
      </c>
      <c r="K244" s="33" t="n"/>
      <c r="L244" s="33">
        <f>IF(K244="", "", IF(OR(ISTEXT(K244),ISTEXT($F244)),"",K244*$F244))</f>
        <v/>
      </c>
      <c r="M244" s="30">
        <f>IF(OR(H244="",H244=0),"",IF(K244="",IF(J244="","",IF(OR(ISTEXT(J244),ISTEXT(H244)),"",J244/H244)),IF(OR(ISTEXT(L244),ISTEXT(H244)),"",L244/H244)))</f>
        <v/>
      </c>
    </row>
    <row r="245" ht="13.35" customHeight="1" s="162">
      <c r="B245" s="307" t="n"/>
      <c r="C245" s="307" t="n"/>
      <c r="E245" s="307" t="n"/>
      <c r="F245" s="32" t="n"/>
      <c r="G245" s="33">
        <f>IF(F245="", "", IF(OR(ISTEXT(H245),ISTEXT(F245)),"",H245/F245))</f>
        <v/>
      </c>
      <c r="H245" s="33" t="n"/>
      <c r="I245" s="33" t="n"/>
      <c r="J245" s="33">
        <f>IF(I245="", "", IF(OR(ISTEXT(I245),ISTEXT($F245)),"",I245*$F245))</f>
        <v/>
      </c>
      <c r="K245" s="33" t="n"/>
      <c r="L245" s="33">
        <f>IF(K245="", "", IF(OR(ISTEXT(K245),ISTEXT($F245)),"",K245*$F245))</f>
        <v/>
      </c>
      <c r="M245" s="30">
        <f>IF(OR(H245="",H245=0),"",IF(K245="",IF(J245="","",IF(OR(ISTEXT(J245),ISTEXT(H245)),"",J245/H245)),IF(OR(ISTEXT(L245),ISTEXT(H245)),"",L245/H245)))</f>
        <v/>
      </c>
    </row>
    <row r="246" ht="13.35" customHeight="1" s="162">
      <c r="B246" s="307" t="n"/>
      <c r="C246" s="307" t="n"/>
      <c r="E246" s="307" t="n"/>
      <c r="F246" s="32" t="n"/>
      <c r="G246" s="33">
        <f>IF(F246="", "", IF(OR(ISTEXT(H246),ISTEXT(F246)),"",H246/F246))</f>
        <v/>
      </c>
      <c r="H246" s="33" t="n"/>
      <c r="I246" s="33" t="n"/>
      <c r="J246" s="33">
        <f>IF(I246="", "", IF(OR(ISTEXT(I246),ISTEXT($F246)),"",I246*$F246))</f>
        <v/>
      </c>
      <c r="K246" s="33" t="n"/>
      <c r="L246" s="33">
        <f>IF(K246="", "", IF(OR(ISTEXT(K246),ISTEXT($F246)),"",K246*$F246))</f>
        <v/>
      </c>
      <c r="M246" s="30">
        <f>IF(OR(H246="",H246=0),"",IF(K246="",IF(J246="","",IF(OR(ISTEXT(J246),ISTEXT(H246)),"",J246/H246)),IF(OR(ISTEXT(L246),ISTEXT(H246)),"",L246/H246)))</f>
        <v/>
      </c>
    </row>
    <row r="247" ht="13.35" customHeight="1" s="162">
      <c r="B247" s="307" t="n"/>
      <c r="C247" s="307" t="n"/>
      <c r="E247" s="307" t="n"/>
      <c r="F247" s="32" t="n"/>
      <c r="G247" s="33">
        <f>IF(F247="", "", IF(OR(ISTEXT(H247),ISTEXT(F247)),"",H247/F247))</f>
        <v/>
      </c>
      <c r="H247" s="33" t="n"/>
      <c r="I247" s="33" t="n"/>
      <c r="J247" s="33">
        <f>IF(I247="", "", IF(OR(ISTEXT(I247),ISTEXT($F247)),"",I247*$F247))</f>
        <v/>
      </c>
      <c r="K247" s="33" t="n"/>
      <c r="L247" s="33">
        <f>IF(K247="", "", IF(OR(ISTEXT(K247),ISTEXT($F247)),"",K247*$F247))</f>
        <v/>
      </c>
      <c r="M247" s="30">
        <f>IF(OR(H247="",H247=0),"",IF(K247="",IF(J247="","",IF(OR(ISTEXT(J247),ISTEXT(H247)),"",J247/H247)),IF(OR(ISTEXT(L247),ISTEXT(H247)),"",L247/H247)))</f>
        <v/>
      </c>
    </row>
    <row r="248" ht="13.35" customHeight="1" s="162">
      <c r="B248" s="307" t="n"/>
      <c r="C248" s="307" t="n"/>
      <c r="E248" s="307" t="n"/>
      <c r="F248" s="32" t="n"/>
      <c r="G248" s="33">
        <f>IF(F248="", "", IF(OR(ISTEXT(H248),ISTEXT(F248)),"",H248/F248))</f>
        <v/>
      </c>
      <c r="H248" s="33" t="n"/>
      <c r="I248" s="33" t="n"/>
      <c r="J248" s="33">
        <f>IF(I248="", "", IF(OR(ISTEXT(I248),ISTEXT($F248)),"",I248*$F248))</f>
        <v/>
      </c>
      <c r="K248" s="33" t="n"/>
      <c r="L248" s="33">
        <f>IF(K248="", "", IF(OR(ISTEXT(K248),ISTEXT($F248)),"",K248*$F248))</f>
        <v/>
      </c>
      <c r="M248" s="30">
        <f>IF(OR(H248="",H248=0),"",IF(K248="",IF(J248="","",IF(OR(ISTEXT(J248),ISTEXT(H248)),"",J248/H248)),IF(OR(ISTEXT(L248),ISTEXT(H248)),"",L248/H248)))</f>
        <v/>
      </c>
    </row>
    <row r="249" ht="13.35" customHeight="1" s="162">
      <c r="B249" s="307" t="n"/>
      <c r="C249" s="307" t="n"/>
      <c r="E249" s="307" t="n"/>
      <c r="F249" s="32" t="n"/>
      <c r="G249" s="33">
        <f>IF(F249="", "", IF(OR(ISTEXT(H249),ISTEXT(F249)),"",H249/F249))</f>
        <v/>
      </c>
      <c r="H249" s="33" t="n"/>
      <c r="I249" s="33" t="n"/>
      <c r="J249" s="33">
        <f>IF(I249="", "", IF(OR(ISTEXT(I249),ISTEXT($F249)),"",I249*$F249))</f>
        <v/>
      </c>
      <c r="K249" s="33" t="n"/>
      <c r="L249" s="33">
        <f>IF(K249="", "", IF(OR(ISTEXT(K249),ISTEXT($F249)),"",K249*$F249))</f>
        <v/>
      </c>
      <c r="M249" s="30">
        <f>IF(OR(H249="",H249=0),"",IF(K249="",IF(J249="","",IF(OR(ISTEXT(J249),ISTEXT(H249)),"",J249/H249)),IF(OR(ISTEXT(L249),ISTEXT(H249)),"",L249/H249)))</f>
        <v/>
      </c>
    </row>
    <row r="250" ht="13.35" customHeight="1" s="162">
      <c r="B250" s="307" t="n"/>
      <c r="C250" s="307" t="n"/>
      <c r="E250" s="307" t="n"/>
      <c r="F250" s="32" t="n"/>
      <c r="G250" s="33">
        <f>IF(F250="", "", IF(OR(ISTEXT(H250),ISTEXT(F250)),"",H250/F250))</f>
        <v/>
      </c>
      <c r="H250" s="33" t="n"/>
      <c r="I250" s="33" t="n"/>
      <c r="J250" s="33">
        <f>IF(I250="", "", IF(OR(ISTEXT(I250),ISTEXT($F250)),"",I250*$F250))</f>
        <v/>
      </c>
      <c r="K250" s="33" t="n"/>
      <c r="L250" s="33">
        <f>IF(K250="", "", IF(OR(ISTEXT(K250),ISTEXT($F250)),"",K250*$F250))</f>
        <v/>
      </c>
      <c r="M250" s="30">
        <f>IF(OR(H250="",H250=0),"",IF(K250="",IF(J250="","",IF(OR(ISTEXT(J250),ISTEXT(H250)),"",J250/H250)),IF(OR(ISTEXT(L250),ISTEXT(H250)),"",L250/H250)))</f>
        <v/>
      </c>
    </row>
    <row r="251" ht="13.35" customHeight="1" s="162">
      <c r="B251" s="307" t="n"/>
      <c r="C251" s="307" t="n"/>
      <c r="E251" s="307" t="n"/>
      <c r="F251" s="32" t="n"/>
      <c r="G251" s="33">
        <f>IF(F251="", "", IF(OR(ISTEXT(H251),ISTEXT(F251)),"",H251/F251))</f>
        <v/>
      </c>
      <c r="H251" s="33" t="n"/>
      <c r="I251" s="33" t="n"/>
      <c r="J251" s="33">
        <f>IF(I251="", "", IF(OR(ISTEXT(I251),ISTEXT($F251)),"",I251*$F251))</f>
        <v/>
      </c>
      <c r="K251" s="33" t="n"/>
      <c r="L251" s="33">
        <f>IF(K251="", "", IF(OR(ISTEXT(K251),ISTEXT($F251)),"",K251*$F251))</f>
        <v/>
      </c>
      <c r="M251" s="30">
        <f>IF(OR(H251="",H251=0),"",IF(K251="",IF(J251="","",IF(OR(ISTEXT(J251),ISTEXT(H251)),"",J251/H251)),IF(OR(ISTEXT(L251),ISTEXT(H251)),"",L251/H251)))</f>
        <v/>
      </c>
    </row>
    <row r="252" ht="13.35" customHeight="1" s="162">
      <c r="B252" s="307" t="n"/>
      <c r="C252" s="307" t="n"/>
      <c r="E252" s="307" t="n"/>
      <c r="F252" s="32" t="n"/>
      <c r="G252" s="33">
        <f>IF(F252="", "", IF(OR(ISTEXT(H252),ISTEXT(F252)),"",H252/F252))</f>
        <v/>
      </c>
      <c r="H252" s="33" t="n"/>
      <c r="I252" s="33" t="n"/>
      <c r="J252" s="33">
        <f>IF(I252="", "", IF(OR(ISTEXT(I252),ISTEXT($F252)),"",I252*$F252))</f>
        <v/>
      </c>
      <c r="K252" s="33" t="n"/>
      <c r="L252" s="33">
        <f>IF(K252="", "", IF(OR(ISTEXT(K252),ISTEXT($F252)),"",K252*$F252))</f>
        <v/>
      </c>
      <c r="M252" s="30">
        <f>IF(OR(H252="",H252=0),"",IF(K252="",IF(J252="","",IF(OR(ISTEXT(J252),ISTEXT(H252)),"",J252/H252)),IF(OR(ISTEXT(L252),ISTEXT(H252)),"",L252/H252)))</f>
        <v/>
      </c>
    </row>
    <row r="253" ht="13.35" customHeight="1" s="162">
      <c r="B253" s="307" t="n"/>
      <c r="C253" s="307" t="n"/>
      <c r="E253" s="307" t="n"/>
      <c r="F253" s="32" t="n"/>
      <c r="G253" s="33">
        <f>IF(F253="", "", IF(OR(ISTEXT(H253),ISTEXT(F253)),"",H253/F253))</f>
        <v/>
      </c>
      <c r="H253" s="33" t="n"/>
      <c r="I253" s="33" t="n"/>
      <c r="J253" s="33">
        <f>IF(I253="", "", IF(OR(ISTEXT(I253),ISTEXT($F253)),"",I253*$F253))</f>
        <v/>
      </c>
      <c r="K253" s="33" t="n"/>
      <c r="L253" s="33">
        <f>IF(K253="", "", IF(OR(ISTEXT(K253),ISTEXT($F253)),"",K253*$F253))</f>
        <v/>
      </c>
      <c r="M253" s="30">
        <f>IF(OR(H253="",H253=0),"",IF(K253="",IF(J253="","",IF(OR(ISTEXT(J253),ISTEXT(H253)),"",J253/H253)),IF(OR(ISTEXT(L253),ISTEXT(H253)),"",L253/H253)))</f>
        <v/>
      </c>
    </row>
    <row r="254" ht="13.35" customHeight="1" s="162">
      <c r="B254" s="307" t="n"/>
      <c r="C254" s="307" t="n"/>
      <c r="E254" s="307" t="n"/>
      <c r="F254" s="32" t="n"/>
      <c r="G254" s="33">
        <f>IF(F254="", "", IF(OR(ISTEXT(H254),ISTEXT(F254)),"",H254/F254))</f>
        <v/>
      </c>
      <c r="H254" s="33" t="n"/>
      <c r="I254" s="33" t="n"/>
      <c r="J254" s="33">
        <f>IF(I254="", "", IF(OR(ISTEXT(I254),ISTEXT($F254)),"",I254*$F254))</f>
        <v/>
      </c>
      <c r="K254" s="33" t="n"/>
      <c r="L254" s="33">
        <f>IF(K254="", "", IF(OR(ISTEXT(K254),ISTEXT($F254)),"",K254*$F254))</f>
        <v/>
      </c>
      <c r="M254" s="30">
        <f>IF(OR(H254="",H254=0),"",IF(K254="",IF(J254="","",IF(OR(ISTEXT(J254),ISTEXT(H254)),"",J254/H254)),IF(OR(ISTEXT(L254),ISTEXT(H254)),"",L254/H254)))</f>
        <v/>
      </c>
    </row>
    <row r="255" ht="13.35" customHeight="1" s="162">
      <c r="B255" s="307" t="n"/>
      <c r="C255" s="307" t="n"/>
      <c r="E255" s="307" t="n"/>
      <c r="F255" s="32" t="n"/>
      <c r="G255" s="33">
        <f>IF(F255="", "", IF(OR(ISTEXT(H255),ISTEXT(F255)),"",H255/F255))</f>
        <v/>
      </c>
      <c r="H255" s="33" t="n"/>
      <c r="I255" s="33" t="n"/>
      <c r="J255" s="33">
        <f>IF(I255="", "", IF(OR(ISTEXT(I255),ISTEXT($F255)),"",I255*$F255))</f>
        <v/>
      </c>
      <c r="K255" s="33" t="n"/>
      <c r="L255" s="33">
        <f>IF(K255="", "", IF(OR(ISTEXT(K255),ISTEXT($F255)),"",K255*$F255))</f>
        <v/>
      </c>
      <c r="M255" s="30">
        <f>IF(OR(H255="",H255=0),"",IF(K255="",IF(J255="","",IF(OR(ISTEXT(J255),ISTEXT(H255)),"",J255/H255)),IF(OR(ISTEXT(L255),ISTEXT(H255)),"",L255/H255)))</f>
        <v/>
      </c>
    </row>
    <row r="256" ht="13.35" customHeight="1" s="162">
      <c r="B256" s="307" t="n"/>
      <c r="C256" s="307" t="n"/>
      <c r="E256" s="307" t="n"/>
      <c r="F256" s="32" t="n"/>
      <c r="G256" s="33">
        <f>IF(F256="", "", IF(OR(ISTEXT(H256),ISTEXT(F256)),"",H256/F256))</f>
        <v/>
      </c>
      <c r="H256" s="33" t="n"/>
      <c r="I256" s="33" t="n"/>
      <c r="J256" s="33">
        <f>IF(I256="", "", IF(OR(ISTEXT(I256),ISTEXT($F256)),"",I256*$F256))</f>
        <v/>
      </c>
      <c r="K256" s="33" t="n"/>
      <c r="L256" s="33">
        <f>IF(K256="", "", IF(OR(ISTEXT(K256),ISTEXT($F256)),"",K256*$F256))</f>
        <v/>
      </c>
      <c r="M256" s="30">
        <f>IF(OR(H256="",H256=0),"",IF(K256="",IF(J256="","",IF(OR(ISTEXT(J256),ISTEXT(H256)),"",J256/H256)),IF(OR(ISTEXT(L256),ISTEXT(H256)),"",L256/H256)))</f>
        <v/>
      </c>
    </row>
    <row r="257" ht="13.35" customHeight="1" s="162">
      <c r="B257" s="42" t="n"/>
      <c r="C257" s="231" t="inlineStr">
        <is>
          <t>Total</t>
        </is>
      </c>
      <c r="D257" s="159" t="n"/>
      <c r="E257" s="42" t="n"/>
      <c r="F257" s="42" t="n"/>
      <c r="G257" s="43" t="n"/>
      <c r="H257" s="43">
        <f>IF(SUM(H241:H256)+SUM(H299:H310)=0,"",SUM(H241:H256)+SUM(H299:H310))</f>
        <v/>
      </c>
      <c r="I257" s="43" t="n"/>
      <c r="J257" s="43">
        <f>IF(SUM(J241:J256)+SUM(J299:J310)=0,"",SUM(J241:J256)+SUM(J299:J310))</f>
        <v/>
      </c>
      <c r="K257" s="43" t="n"/>
      <c r="L257" s="43">
        <f>IF(SUM(L241:L256)+SUM(L299:L310)=0,"",SUM(L241:L256)+SUM(L299:L310))</f>
        <v/>
      </c>
      <c r="M257" s="35">
        <f>IF(OR(H257="",H257=0),"",IF(L257="",IF(J257="","",IF(OR(ISTEXT(J257),ISTEXT(H257)),"",J257/H257)),IF(OR(ISTEXT(L257),ISTEXT(H257)),"",L257/H257)))</f>
        <v/>
      </c>
    </row>
    <row r="258" ht="13.35" customHeight="1" s="162"/>
    <row r="259" ht="13.35" customHeight="1" s="162">
      <c r="B259" s="188" t="inlineStr">
        <is>
          <t>Remarks</t>
        </is>
      </c>
      <c r="C259" s="173" t="n"/>
      <c r="D259" s="154" t="n"/>
      <c r="E259" s="174" t="n"/>
      <c r="F259" s="174" t="n"/>
      <c r="G259" s="174" t="n"/>
      <c r="H259" s="174" t="n"/>
      <c r="I259" s="174" t="n"/>
      <c r="J259" s="174" t="n"/>
      <c r="K259" s="174" t="n"/>
      <c r="L259" s="174" t="n"/>
      <c r="M259" s="173" t="n"/>
    </row>
    <row r="260" ht="13.35" customHeight="1" s="162">
      <c r="B260" s="154" t="n"/>
      <c r="C260" s="174" t="n"/>
      <c r="D260" s="174" t="n"/>
      <c r="E260" s="174" t="n"/>
      <c r="F260" s="174" t="n"/>
      <c r="G260" s="174" t="n"/>
      <c r="H260" s="174" t="n"/>
      <c r="I260" s="174" t="n"/>
      <c r="J260" s="174" t="n"/>
      <c r="K260" s="174" t="n"/>
      <c r="L260" s="174" t="n"/>
      <c r="M260" s="173" t="n"/>
    </row>
    <row r="261" ht="13.35" customHeight="1" s="162">
      <c r="B261" s="154" t="n"/>
      <c r="C261" s="174" t="n"/>
      <c r="D261" s="174" t="n"/>
      <c r="E261" s="174" t="n"/>
      <c r="F261" s="174" t="n"/>
      <c r="G261" s="174" t="n"/>
      <c r="H261" s="174" t="n"/>
      <c r="I261" s="174" t="n"/>
      <c r="J261" s="174" t="n"/>
      <c r="K261" s="174" t="n"/>
      <c r="L261" s="174" t="n"/>
      <c r="M261" s="173" t="n"/>
    </row>
    <row r="262" ht="13.35" customHeight="1" s="162">
      <c r="B262" s="154" t="n"/>
      <c r="C262" s="174" t="n"/>
      <c r="D262" s="174" t="n"/>
      <c r="E262" s="174" t="n"/>
      <c r="F262" s="174" t="n"/>
      <c r="G262" s="174" t="n"/>
      <c r="H262" s="174" t="n"/>
      <c r="I262" s="174" t="n"/>
      <c r="J262" s="174" t="n"/>
      <c r="K262" s="174" t="n"/>
      <c r="L262" s="174" t="n"/>
      <c r="M262" s="173" t="n"/>
    </row>
    <row r="263" ht="13.35" customHeight="1" s="162"/>
    <row r="264" ht="13.35" customHeight="1" s="162">
      <c r="B264" s="200" t="inlineStr">
        <is>
          <t>System (cont.)</t>
        </is>
      </c>
      <c r="C264" s="403" t="n"/>
      <c r="D264" s="209">
        <f>IF('{Equipment Data Entry}'!B54="","",'{Equipment Data Entry}'!B54)</f>
        <v/>
      </c>
      <c r="E264" s="418" t="n"/>
      <c r="F264" s="403" t="n"/>
      <c r="G264" s="200" t="inlineStr">
        <is>
          <t>Service</t>
        </is>
      </c>
      <c r="H264" s="403" t="n"/>
      <c r="I264" s="210">
        <f>IF('{Equipment Data Entry}'!C54="","",'{Equipment Data Entry}'!C54)</f>
        <v/>
      </c>
      <c r="J264" s="418" t="n"/>
      <c r="K264" s="418" t="n"/>
      <c r="L264" s="418" t="n"/>
      <c r="M264" s="403" t="n"/>
    </row>
    <row r="265" ht="13.35" customHeight="1" s="162">
      <c r="B265" s="422" t="n"/>
      <c r="C265" s="423" t="n"/>
      <c r="D265" s="422" t="n"/>
      <c r="E265" s="424" t="n"/>
      <c r="F265" s="423" t="n"/>
      <c r="G265" s="422" t="n"/>
      <c r="H265" s="423" t="n"/>
      <c r="I265" s="422" t="n"/>
      <c r="J265" s="424" t="n"/>
      <c r="K265" s="424" t="n"/>
      <c r="L265" s="424" t="n"/>
      <c r="M265" s="423" t="n"/>
    </row>
    <row r="266" ht="13.35" customHeight="1" s="162">
      <c r="B266" s="188" t="inlineStr">
        <is>
          <t>PSP (Evergreen VelGrid): CFM = avg vel × (L − 2 − 2×blanks) × W × K ÷ 144</t>
        </is>
      </c>
      <c r="C266" s="174" t="n"/>
      <c r="D266" s="174" t="n"/>
      <c r="E266" s="174" t="n"/>
      <c r="F266" s="174" t="n"/>
      <c r="G266" s="174" t="n"/>
      <c r="H266" s="174" t="n"/>
      <c r="I266" s="174" t="n"/>
      <c r="J266" s="174" t="n"/>
      <c r="K266" s="174" t="n"/>
      <c r="L266" s="174" t="n"/>
      <c r="M266" s="173" t="n"/>
    </row>
    <row r="267" ht="13.35" customHeight="1" s="162">
      <c r="B267" s="460" t="inlineStr">
        <is>
          <t>Length (in)</t>
        </is>
      </c>
      <c r="C267" s="173" t="n"/>
      <c r="D267" s="33" t="n"/>
      <c r="E267" s="460" t="inlineStr">
        <is>
          <t>Width (in)</t>
        </is>
      </c>
      <c r="F267" s="173" t="n"/>
      <c r="G267" s="33" t="n"/>
      <c r="H267" s="460" t="inlineStr">
        <is>
          <t>Blanks</t>
        </is>
      </c>
      <c r="I267" s="173" t="n"/>
      <c r="J267" s="33" t="n"/>
      <c r="K267" s="460" t="inlineStr">
        <is>
          <t>K</t>
        </is>
      </c>
      <c r="L267" s="173" t="n"/>
      <c r="M267" s="32">
        <f>IF(G267="","",IFERROR(INDEX('{Dropdowns}'!$S:$S,MATCH(G267,'{Dropdowns}'!$R:$R,0)),""))</f>
        <v/>
      </c>
    </row>
    <row r="268" ht="13.35" customHeight="1" s="162">
      <c r="B268" s="460" t="inlineStr">
        <is>
          <t>Initial 1-10</t>
        </is>
      </c>
      <c r="C268" s="173" t="n"/>
      <c r="D268" s="33" t="n"/>
      <c r="E268" s="33" t="n"/>
      <c r="F268" s="33" t="n"/>
      <c r="G268" s="33" t="n"/>
      <c r="H268" s="33" t="n"/>
      <c r="I268" s="33" t="n"/>
      <c r="J268" s="33" t="n"/>
      <c r="K268" s="33" t="n"/>
      <c r="L268" s="33" t="n"/>
      <c r="M268" s="33" t="n"/>
    </row>
    <row r="269" ht="13.35" customHeight="1" s="162">
      <c r="B269" s="460" t="inlineStr">
        <is>
          <t>Initial 11-20</t>
        </is>
      </c>
      <c r="C269" s="173" t="n"/>
      <c r="D269" s="33" t="n"/>
      <c r="E269" s="33" t="n"/>
      <c r="F269" s="33" t="n"/>
      <c r="G269" s="33" t="n"/>
      <c r="H269" s="33" t="n"/>
      <c r="I269" s="33" t="n"/>
      <c r="J269" s="33" t="n"/>
      <c r="K269" s="33" t="n"/>
      <c r="L269" s="33" t="n"/>
      <c r="M269" s="33" t="n"/>
    </row>
    <row r="270" ht="13.35" customHeight="1" s="162">
      <c r="B270" s="460" t="inlineStr">
        <is>
          <t>Final 1-10</t>
        </is>
      </c>
      <c r="C270" s="173" t="n"/>
      <c r="D270" s="33" t="n"/>
      <c r="E270" s="33" t="n"/>
      <c r="F270" s="33" t="n"/>
      <c r="G270" s="33" t="n"/>
      <c r="H270" s="33" t="n"/>
      <c r="I270" s="33" t="n"/>
      <c r="J270" s="33" t="n"/>
      <c r="K270" s="33" t="n"/>
      <c r="L270" s="33" t="n"/>
      <c r="M270" s="33" t="n"/>
    </row>
    <row r="271" ht="13.35" customHeight="1" s="162">
      <c r="B271" s="460" t="inlineStr">
        <is>
          <t>Final 11-20</t>
        </is>
      </c>
      <c r="C271" s="173" t="n"/>
      <c r="D271" s="33" t="n"/>
      <c r="E271" s="33" t="n"/>
      <c r="F271" s="33" t="n"/>
      <c r="G271" s="33" t="n"/>
      <c r="H271" s="33" t="n"/>
      <c r="I271" s="33" t="n"/>
      <c r="J271" s="33" t="n"/>
      <c r="K271" s="33" t="n"/>
      <c r="L271" s="33" t="n"/>
      <c r="M271" s="33" t="n"/>
    </row>
    <row r="272" ht="13.35" customHeight="1" s="162">
      <c r="B272" s="460" t="inlineStr">
        <is>
          <t>PSP CFM initial</t>
        </is>
      </c>
      <c r="C272" s="174" t="n"/>
      <c r="D272" s="173" t="n"/>
      <c r="E272" s="33">
        <f>IF(OR(D267="",G267="",COUNT(D268:M269)=0),"",IF(OR(ISTEXT(D267),ISTEXT(G267)),"",AVERAGE(D268:M269)*(D267-2-2*N(J267))*G267*N(M267)/144))</f>
        <v/>
      </c>
      <c r="F272" s="174" t="n"/>
      <c r="G272" s="173" t="n"/>
      <c r="H272" s="460" t="inlineStr">
        <is>
          <t>PSP CFM final</t>
        </is>
      </c>
      <c r="I272" s="174" t="n"/>
      <c r="J272" s="173" t="n"/>
      <c r="K272" s="33">
        <f>IF(OR(D267="",G267="",COUNT(D270:M271)=0),"",IF(OR(ISTEXT(D267),ISTEXT(G267)),"",AVERAGE(D270:M271)*(D267-2-2*N(J267))*G267*N(M267)/144))</f>
        <v/>
      </c>
      <c r="L272" s="174" t="n"/>
      <c r="M272" s="173" t="n"/>
    </row>
    <row r="273" ht="13.35" customHeight="1" s="162"/>
    <row r="274" ht="13.35" customHeight="1" s="162">
      <c r="B274" s="188" t="inlineStr">
        <is>
          <t>Supply Filter Grid (VelGrid, K 1.35): CFM = velocity × free area × K</t>
        </is>
      </c>
      <c r="C274" s="174" t="n"/>
      <c r="D274" s="174" t="n"/>
      <c r="E274" s="174" t="n"/>
      <c r="F274" s="174" t="n"/>
      <c r="G274" s="174" t="n"/>
      <c r="H274" s="174" t="n"/>
      <c r="I274" s="174" t="n"/>
      <c r="J274" s="174" t="n"/>
      <c r="K274" s="174" t="n"/>
      <c r="L274" s="174" t="n"/>
      <c r="M274" s="173" t="n"/>
    </row>
    <row r="275" ht="13.35" customHeight="1" s="162">
      <c r="B275" s="460" t="inlineStr">
        <is>
          <t>Filter Size</t>
        </is>
      </c>
      <c r="C275" s="33" t="n"/>
      <c r="D275" s="33" t="n"/>
      <c r="E275" s="33" t="n"/>
      <c r="F275" s="33" t="n"/>
      <c r="G275" s="33" t="n"/>
      <c r="H275" s="33" t="n"/>
      <c r="I275" s="33" t="n"/>
      <c r="J275" s="33" t="n"/>
      <c r="K275" s="33" t="n"/>
      <c r="L275" s="33" t="n"/>
      <c r="M275" s="33" t="n"/>
    </row>
    <row r="276" ht="13.35" customHeight="1" s="162">
      <c r="B276" s="460" t="inlineStr">
        <is>
          <t>Initial velocity (fpm)</t>
        </is>
      </c>
      <c r="C276" s="33" t="n"/>
      <c r="D276" s="33" t="n"/>
      <c r="E276" s="33" t="n"/>
      <c r="F276" s="33" t="n"/>
      <c r="G276" s="33" t="n"/>
      <c r="H276" s="33" t="n"/>
      <c r="I276" s="33" t="n"/>
      <c r="J276" s="33" t="n"/>
      <c r="K276" s="33" t="n"/>
      <c r="L276" s="33" t="n"/>
      <c r="M276" s="33" t="n"/>
    </row>
    <row r="277" ht="13.35" customHeight="1" s="162">
      <c r="B277" s="460" t="inlineStr">
        <is>
          <t>Final velocity (fpm)</t>
        </is>
      </c>
      <c r="C277" s="33" t="n"/>
      <c r="D277" s="33" t="n"/>
      <c r="E277" s="33" t="n"/>
      <c r="F277" s="33" t="n"/>
      <c r="G277" s="33" t="n"/>
      <c r="H277" s="33" t="n"/>
      <c r="I277" s="33" t="n"/>
      <c r="J277" s="33" t="n"/>
      <c r="K277" s="33" t="n"/>
      <c r="L277" s="33" t="n"/>
      <c r="M277" s="33" t="n"/>
    </row>
    <row r="278" ht="13.35" customHeight="1" s="162">
      <c r="B278" s="460" t="inlineStr">
        <is>
          <t>CFM init</t>
        </is>
      </c>
      <c r="C278" s="33">
        <f>IF(OR(C275="",C276=""),"",IF(OR(ISTEXT(C276),C275="N/A",C275="Not Avail.",C275="Not Acc.",C275="N/L"),"",C276*IFERROR(INDEX('{Dropdowns}'!$J:$J,MATCH("Supply Filter (VelGrid)|"&amp;C275,'{Dropdowns}'!$H:$H,0)),0)*IFERROR(INDEX('{Dropdowns}'!$K:$K,MATCH("Supply Filter (VelGrid)|"&amp;C275,'{Dropdowns}'!$H:$H,0)),0)))</f>
        <v/>
      </c>
      <c r="D278" s="33">
        <f>IF(OR(D275="",D276=""),"",IF(OR(ISTEXT(D276),D275="N/A",D275="Not Avail.",D275="Not Acc.",D275="N/L"),"",D276*IFERROR(INDEX('{Dropdowns}'!$J:$J,MATCH("Supply Filter (VelGrid)|"&amp;D275,'{Dropdowns}'!$H:$H,0)),0)*IFERROR(INDEX('{Dropdowns}'!$K:$K,MATCH("Supply Filter (VelGrid)|"&amp;D275,'{Dropdowns}'!$H:$H,0)),0)))</f>
        <v/>
      </c>
      <c r="E278" s="33">
        <f>IF(OR(E275="",E276=""),"",IF(OR(ISTEXT(E276),E275="N/A",E275="Not Avail.",E275="Not Acc.",E275="N/L"),"",E276*IFERROR(INDEX('{Dropdowns}'!$J:$J,MATCH("Supply Filter (VelGrid)|"&amp;E275,'{Dropdowns}'!$H:$H,0)),0)*IFERROR(INDEX('{Dropdowns}'!$K:$K,MATCH("Supply Filter (VelGrid)|"&amp;E275,'{Dropdowns}'!$H:$H,0)),0)))</f>
        <v/>
      </c>
      <c r="F278" s="33">
        <f>IF(OR(F275="",F276=""),"",IF(OR(ISTEXT(F276),F275="N/A",F275="Not Avail.",F275="Not Acc.",F275="N/L"),"",F276*IFERROR(INDEX('{Dropdowns}'!$J:$J,MATCH("Supply Filter (VelGrid)|"&amp;F275,'{Dropdowns}'!$H:$H,0)),0)*IFERROR(INDEX('{Dropdowns}'!$K:$K,MATCH("Supply Filter (VelGrid)|"&amp;F275,'{Dropdowns}'!$H:$H,0)),0)))</f>
        <v/>
      </c>
      <c r="G278" s="33">
        <f>IF(OR(G275="",G276=""),"",IF(OR(ISTEXT(G276),G275="N/A",G275="Not Avail.",G275="Not Acc.",G275="N/L"),"",G276*IFERROR(INDEX('{Dropdowns}'!$J:$J,MATCH("Supply Filter (VelGrid)|"&amp;G275,'{Dropdowns}'!$H:$H,0)),0)*IFERROR(INDEX('{Dropdowns}'!$K:$K,MATCH("Supply Filter (VelGrid)|"&amp;G275,'{Dropdowns}'!$H:$H,0)),0)))</f>
        <v/>
      </c>
      <c r="H278" s="33">
        <f>IF(OR(H275="",H276=""),"",IF(OR(ISTEXT(H276),H275="N/A",H275="Not Avail.",H275="Not Acc.",H275="N/L"),"",H276*IFERROR(INDEX('{Dropdowns}'!$J:$J,MATCH("Supply Filter (VelGrid)|"&amp;H275,'{Dropdowns}'!$H:$H,0)),0)*IFERROR(INDEX('{Dropdowns}'!$K:$K,MATCH("Supply Filter (VelGrid)|"&amp;H275,'{Dropdowns}'!$H:$H,0)),0)))</f>
        <v/>
      </c>
      <c r="I278" s="33">
        <f>IF(OR(I275="",I276=""),"",IF(OR(ISTEXT(I276),I275="N/A",I275="Not Avail.",I275="Not Acc.",I275="N/L"),"",I276*IFERROR(INDEX('{Dropdowns}'!$J:$J,MATCH("Supply Filter (VelGrid)|"&amp;I275,'{Dropdowns}'!$H:$H,0)),0)*IFERROR(INDEX('{Dropdowns}'!$K:$K,MATCH("Supply Filter (VelGrid)|"&amp;I275,'{Dropdowns}'!$H:$H,0)),0)))</f>
        <v/>
      </c>
      <c r="J278" s="33">
        <f>IF(OR(J275="",J276=""),"",IF(OR(ISTEXT(J276),J275="N/A",J275="Not Avail.",J275="Not Acc.",J275="N/L"),"",J276*IFERROR(INDEX('{Dropdowns}'!$J:$J,MATCH("Supply Filter (VelGrid)|"&amp;J275,'{Dropdowns}'!$H:$H,0)),0)*IFERROR(INDEX('{Dropdowns}'!$K:$K,MATCH("Supply Filter (VelGrid)|"&amp;J275,'{Dropdowns}'!$H:$H,0)),0)))</f>
        <v/>
      </c>
      <c r="K278" s="33">
        <f>IF(OR(K275="",K276=""),"",IF(OR(ISTEXT(K276),K275="N/A",K275="Not Avail.",K275="Not Acc.",K275="N/L"),"",K276*IFERROR(INDEX('{Dropdowns}'!$J:$J,MATCH("Supply Filter (VelGrid)|"&amp;K275,'{Dropdowns}'!$H:$H,0)),0)*IFERROR(INDEX('{Dropdowns}'!$K:$K,MATCH("Supply Filter (VelGrid)|"&amp;K275,'{Dropdowns}'!$H:$H,0)),0)))</f>
        <v/>
      </c>
      <c r="L278" s="33">
        <f>IF(OR(L275="",L276=""),"",IF(OR(ISTEXT(L276),L275="N/A",L275="Not Avail.",L275="Not Acc.",L275="N/L"),"",L276*IFERROR(INDEX('{Dropdowns}'!$J:$J,MATCH("Supply Filter (VelGrid)|"&amp;L275,'{Dropdowns}'!$H:$H,0)),0)*IFERROR(INDEX('{Dropdowns}'!$K:$K,MATCH("Supply Filter (VelGrid)|"&amp;L275,'{Dropdowns}'!$H:$H,0)),0)))</f>
        <v/>
      </c>
      <c r="M278" s="33">
        <f>IF(OR(M275="",M276=""),"",IF(OR(ISTEXT(M276),M275="N/A",M275="Not Avail.",M275="Not Acc.",M275="N/L"),"",M276*IFERROR(INDEX('{Dropdowns}'!$J:$J,MATCH("Supply Filter (VelGrid)|"&amp;M275,'{Dropdowns}'!$H:$H,0)),0)*IFERROR(INDEX('{Dropdowns}'!$K:$K,MATCH("Supply Filter (VelGrid)|"&amp;M275,'{Dropdowns}'!$H:$H,0)),0)))</f>
        <v/>
      </c>
    </row>
    <row r="279" ht="13.35" customHeight="1" s="162">
      <c r="B279" s="460" t="inlineStr">
        <is>
          <t>CFM fin.</t>
        </is>
      </c>
      <c r="C279" s="33">
        <f>IF(OR(C275="",C277=""),"",IF(OR(ISTEXT(C277),C275="N/A",C275="Not Avail.",C275="Not Acc.",C275="N/L"),"",C277*IFERROR(INDEX('{Dropdowns}'!$J:$J,MATCH("Supply Filter (VelGrid)|"&amp;C275,'{Dropdowns}'!$H:$H,0)),0)*IFERROR(INDEX('{Dropdowns}'!$K:$K,MATCH("Supply Filter (VelGrid)|"&amp;C275,'{Dropdowns}'!$H:$H,0)),0)))</f>
        <v/>
      </c>
      <c r="D279" s="33">
        <f>IF(OR(D275="",D277=""),"",IF(OR(ISTEXT(D277),D275="N/A",D275="Not Avail.",D275="Not Acc.",D275="N/L"),"",D277*IFERROR(INDEX('{Dropdowns}'!$J:$J,MATCH("Supply Filter (VelGrid)|"&amp;D275,'{Dropdowns}'!$H:$H,0)),0)*IFERROR(INDEX('{Dropdowns}'!$K:$K,MATCH("Supply Filter (VelGrid)|"&amp;D275,'{Dropdowns}'!$H:$H,0)),0)))</f>
        <v/>
      </c>
      <c r="E279" s="33">
        <f>IF(OR(E275="",E277=""),"",IF(OR(ISTEXT(E277),E275="N/A",E275="Not Avail.",E275="Not Acc.",E275="N/L"),"",E277*IFERROR(INDEX('{Dropdowns}'!$J:$J,MATCH("Supply Filter (VelGrid)|"&amp;E275,'{Dropdowns}'!$H:$H,0)),0)*IFERROR(INDEX('{Dropdowns}'!$K:$K,MATCH("Supply Filter (VelGrid)|"&amp;E275,'{Dropdowns}'!$H:$H,0)),0)))</f>
        <v/>
      </c>
      <c r="F279" s="33">
        <f>IF(OR(F275="",F277=""),"",IF(OR(ISTEXT(F277),F275="N/A",F275="Not Avail.",F275="Not Acc.",F275="N/L"),"",F277*IFERROR(INDEX('{Dropdowns}'!$J:$J,MATCH("Supply Filter (VelGrid)|"&amp;F275,'{Dropdowns}'!$H:$H,0)),0)*IFERROR(INDEX('{Dropdowns}'!$K:$K,MATCH("Supply Filter (VelGrid)|"&amp;F275,'{Dropdowns}'!$H:$H,0)),0)))</f>
        <v/>
      </c>
      <c r="G279" s="33">
        <f>IF(OR(G275="",G277=""),"",IF(OR(ISTEXT(G277),G275="N/A",G275="Not Avail.",G275="Not Acc.",G275="N/L"),"",G277*IFERROR(INDEX('{Dropdowns}'!$J:$J,MATCH("Supply Filter (VelGrid)|"&amp;G275,'{Dropdowns}'!$H:$H,0)),0)*IFERROR(INDEX('{Dropdowns}'!$K:$K,MATCH("Supply Filter (VelGrid)|"&amp;G275,'{Dropdowns}'!$H:$H,0)),0)))</f>
        <v/>
      </c>
      <c r="H279" s="33">
        <f>IF(OR(H275="",H277=""),"",IF(OR(ISTEXT(H277),H275="N/A",H275="Not Avail.",H275="Not Acc.",H275="N/L"),"",H277*IFERROR(INDEX('{Dropdowns}'!$J:$J,MATCH("Supply Filter (VelGrid)|"&amp;H275,'{Dropdowns}'!$H:$H,0)),0)*IFERROR(INDEX('{Dropdowns}'!$K:$K,MATCH("Supply Filter (VelGrid)|"&amp;H275,'{Dropdowns}'!$H:$H,0)),0)))</f>
        <v/>
      </c>
      <c r="I279" s="33">
        <f>IF(OR(I275="",I277=""),"",IF(OR(ISTEXT(I277),I275="N/A",I275="Not Avail.",I275="Not Acc.",I275="N/L"),"",I277*IFERROR(INDEX('{Dropdowns}'!$J:$J,MATCH("Supply Filter (VelGrid)|"&amp;I275,'{Dropdowns}'!$H:$H,0)),0)*IFERROR(INDEX('{Dropdowns}'!$K:$K,MATCH("Supply Filter (VelGrid)|"&amp;I275,'{Dropdowns}'!$H:$H,0)),0)))</f>
        <v/>
      </c>
      <c r="J279" s="33">
        <f>IF(OR(J275="",J277=""),"",IF(OR(ISTEXT(J277),J275="N/A",J275="Not Avail.",J275="Not Acc.",J275="N/L"),"",J277*IFERROR(INDEX('{Dropdowns}'!$J:$J,MATCH("Supply Filter (VelGrid)|"&amp;J275,'{Dropdowns}'!$H:$H,0)),0)*IFERROR(INDEX('{Dropdowns}'!$K:$K,MATCH("Supply Filter (VelGrid)|"&amp;J275,'{Dropdowns}'!$H:$H,0)),0)))</f>
        <v/>
      </c>
      <c r="K279" s="33">
        <f>IF(OR(K275="",K277=""),"",IF(OR(ISTEXT(K277),K275="N/A",K275="Not Avail.",K275="Not Acc.",K275="N/L"),"",K277*IFERROR(INDEX('{Dropdowns}'!$J:$J,MATCH("Supply Filter (VelGrid)|"&amp;K275,'{Dropdowns}'!$H:$H,0)),0)*IFERROR(INDEX('{Dropdowns}'!$K:$K,MATCH("Supply Filter (VelGrid)|"&amp;K275,'{Dropdowns}'!$H:$H,0)),0)))</f>
        <v/>
      </c>
      <c r="L279" s="33">
        <f>IF(OR(L275="",L277=""),"",IF(OR(ISTEXT(L277),L275="N/A",L275="Not Avail.",L275="Not Acc.",L275="N/L"),"",L277*IFERROR(INDEX('{Dropdowns}'!$J:$J,MATCH("Supply Filter (VelGrid)|"&amp;L275,'{Dropdowns}'!$H:$H,0)),0)*IFERROR(INDEX('{Dropdowns}'!$K:$K,MATCH("Supply Filter (VelGrid)|"&amp;L275,'{Dropdowns}'!$H:$H,0)),0)))</f>
        <v/>
      </c>
      <c r="M279" s="33">
        <f>IF(OR(M275="",M277=""),"",IF(OR(ISTEXT(M277),M275="N/A",M275="Not Avail.",M275="Not Acc.",M275="N/L"),"",M277*IFERROR(INDEX('{Dropdowns}'!$J:$J,MATCH("Supply Filter (VelGrid)|"&amp;M275,'{Dropdowns}'!$H:$H,0)),0)*IFERROR(INDEX('{Dropdowns}'!$K:$K,MATCH("Supply Filter (VelGrid)|"&amp;M275,'{Dropdowns}'!$H:$H,0)),0)))</f>
        <v/>
      </c>
    </row>
    <row r="280" ht="13.35" customHeight="1" s="162">
      <c r="B280" s="460" t="inlineStr">
        <is>
          <t>Total CFM initial</t>
        </is>
      </c>
      <c r="C280" s="174" t="n"/>
      <c r="D280" s="173" t="n"/>
      <c r="E280" s="33">
        <f>IF(SUM(C278:M278)=0,"",SUM(C278:M278))</f>
        <v/>
      </c>
      <c r="F280" s="174" t="n"/>
      <c r="G280" s="173" t="n"/>
      <c r="H280" s="460" t="inlineStr">
        <is>
          <t>Total CFM final</t>
        </is>
      </c>
      <c r="I280" s="174" t="n"/>
      <c r="J280" s="173" t="n"/>
      <c r="K280" s="33">
        <f>IF(SUM(C279:M279)=0,"",SUM(C279:M279))</f>
        <v/>
      </c>
      <c r="L280" s="174" t="n"/>
      <c r="M280" s="173" t="n"/>
    </row>
    <row r="281" ht="13.35" customHeight="1" s="162"/>
    <row r="282" ht="13.35" customHeight="1" s="162">
      <c r="B282" s="188" t="inlineStr">
        <is>
          <t>Direct-Fired Burner Profile Pressure → Supply CFM (Evergreen table)</t>
        </is>
      </c>
      <c r="C282" s="174" t="n"/>
      <c r="D282" s="174" t="n"/>
      <c r="E282" s="174" t="n"/>
      <c r="F282" s="174" t="n"/>
      <c r="G282" s="174" t="n"/>
      <c r="H282" s="174" t="n"/>
      <c r="I282" s="174" t="n"/>
      <c r="J282" s="174" t="n"/>
      <c r="K282" s="174" t="n"/>
      <c r="L282" s="174" t="n"/>
      <c r="M282" s="173" t="n"/>
    </row>
    <row r="283" ht="13.35" customHeight="1" s="162">
      <c r="B283" s="460" t="inlineStr">
        <is>
          <t>Housing (1-5)</t>
        </is>
      </c>
      <c r="C283" s="173" t="n"/>
      <c r="D283" s="33" t="n"/>
      <c r="E283" s="460" t="inlineStr">
        <is>
          <t>Profile P (in wg)</t>
        </is>
      </c>
      <c r="F283" s="174" t="n"/>
      <c r="G283" s="173" t="n"/>
      <c r="H283" s="32" t="n"/>
      <c r="I283" s="460" t="inlineStr">
        <is>
          <t>Derived CFM</t>
        </is>
      </c>
      <c r="J283" s="173" t="n"/>
      <c r="K283" s="33">
        <f>IF(OR(D283="",H283=""),"",IF(ISTEXT(H283),"",IF(H283&lt;0.15,"Pressure too low",IF(H283&gt;0.65,"Pressure too high",IF(ISTEXT(D283),"",INDEX('{Dropdowns}'!$V$2:$Z$12,MATCH(H283,'{Dropdowns}'!$U$2:$U$12,1),D283)+(H283-INDEX('{Dropdowns}'!$U$2:$U$12,MATCH(H283,'{Dropdowns}'!$U$2:$U$12,1)))*(INDEX('{Dropdowns}'!$V$2:$Z$12,MIN(MATCH(H283,'{Dropdowns}'!$U$2:$U$12,1)+1,11),D283)-INDEX('{Dropdowns}'!$V$2:$Z$12,MATCH(H283,'{Dropdowns}'!$U$2:$U$12,1),D283))/0.05)))))</f>
        <v/>
      </c>
      <c r="L283" s="174" t="n"/>
      <c r="M283" s="173" t="n"/>
    </row>
    <row r="284" ht="13.35" customHeight="1" s="162"/>
    <row r="285" ht="13.35" customHeight="1" s="162">
      <c r="B285" s="188" t="inlineStr">
        <is>
          <t>Intake Screens: CFM = VEL × Ak</t>
        </is>
      </c>
      <c r="C285" s="174" t="n"/>
      <c r="D285" s="174" t="n"/>
      <c r="E285" s="174" t="n"/>
      <c r="F285" s="173" t="n"/>
      <c r="G285" s="233" t="inlineStr">
        <is>
          <t/>
        </is>
      </c>
      <c r="H285" s="194" t="inlineStr">
        <is>
          <t/>
        </is>
      </c>
      <c r="I285" s="188" t="inlineStr">
        <is>
          <t>Initial</t>
        </is>
      </c>
      <c r="J285" s="173" t="n"/>
      <c r="K285" s="188" t="inlineStr">
        <is>
          <t>Final</t>
        </is>
      </c>
      <c r="L285" s="173" t="n"/>
      <c r="M285" s="188" t="inlineStr">
        <is>
          <t/>
        </is>
      </c>
    </row>
    <row r="286" ht="13.35" customHeight="1" s="162">
      <c r="B286" s="153" t="inlineStr">
        <is>
          <t>No.</t>
        </is>
      </c>
      <c r="C286" s="188" t="inlineStr">
        <is>
          <t>Size</t>
        </is>
      </c>
      <c r="D286" s="188"/>
      <c r="E286" s="188"/>
      <c r="F286" s="188" t="inlineStr">
        <is>
          <t>Ak</t>
        </is>
      </c>
      <c r="G286" s="440" t="n"/>
      <c r="H286" s="440" t="n"/>
      <c r="I286" s="188" t="inlineStr">
        <is>
          <t>VEL</t>
        </is>
      </c>
      <c r="J286" s="188" t="inlineStr">
        <is>
          <t>CFM</t>
        </is>
      </c>
      <c r="K286" s="188" t="inlineStr">
        <is>
          <t>VEL</t>
        </is>
      </c>
      <c r="L286" s="188" t="inlineStr">
        <is>
          <t>CFM</t>
        </is>
      </c>
      <c r="M286" s="440" t="n"/>
    </row>
    <row r="287" ht="13.35" customHeight="1" s="162">
      <c r="B287" s="307" t="n"/>
      <c r="C287" s="307" t="n"/>
      <c r="D287" s="307"/>
      <c r="E287" s="307" t="n"/>
      <c r="F287" s="32" t="n"/>
      <c r="G287" s="33"/>
      <c r="H287" s="33" t="n"/>
      <c r="I287" s="33" t="n"/>
      <c r="J287" s="33">
        <f>IF(I287="", "", IF(OR(ISTEXT(I287),ISTEXT($F287)),"",I287*$F287))</f>
        <v/>
      </c>
      <c r="K287" s="33" t="n"/>
      <c r="L287" s="33">
        <f>IF(K287="", "", IF(OR(ISTEXT(K287),ISTEXT($F287)),"",K287*$F287))</f>
        <v/>
      </c>
      <c r="M287" s="30"/>
    </row>
    <row r="288" ht="13.35" customHeight="1" s="162">
      <c r="B288" s="307" t="n"/>
      <c r="C288" s="307" t="n"/>
      <c r="D288" s="307"/>
      <c r="E288" s="307" t="n"/>
      <c r="F288" s="32" t="n"/>
      <c r="G288" s="33"/>
      <c r="H288" s="33" t="n"/>
      <c r="I288" s="33" t="n"/>
      <c r="J288" s="33">
        <f>IF(I288="", "", IF(OR(ISTEXT(I288),ISTEXT($F288)),"",I288*$F288))</f>
        <v/>
      </c>
      <c r="K288" s="33" t="n"/>
      <c r="L288" s="33">
        <f>IF(K288="", "", IF(OR(ISTEXT(K288),ISTEXT($F288)),"",K288*$F288))</f>
        <v/>
      </c>
      <c r="M288" s="30"/>
    </row>
    <row r="289" ht="13.35" customHeight="1" s="162">
      <c r="B289" s="307" t="n"/>
      <c r="C289" s="307" t="n"/>
      <c r="D289" s="307"/>
      <c r="E289" s="307" t="n"/>
      <c r="F289" s="32" t="n"/>
      <c r="G289" s="33"/>
      <c r="H289" s="33" t="n"/>
      <c r="I289" s="33" t="n"/>
      <c r="J289" s="33">
        <f>IF(I289="", "", IF(OR(ISTEXT(I289),ISTEXT($F289)),"",I289*$F289))</f>
        <v/>
      </c>
      <c r="K289" s="33" t="n"/>
      <c r="L289" s="33">
        <f>IF(K289="", "", IF(OR(ISTEXT(K289),ISTEXT($F289)),"",K289*$F289))</f>
        <v/>
      </c>
      <c r="M289" s="30"/>
    </row>
    <row r="290" ht="13.35" customHeight="1" s="162">
      <c r="B290" s="307" t="n"/>
      <c r="C290" s="307" t="n"/>
      <c r="D290" s="307"/>
      <c r="E290" s="307" t="n"/>
      <c r="F290" s="32" t="n"/>
      <c r="G290" s="33"/>
      <c r="H290" s="33" t="n"/>
      <c r="I290" s="33" t="n"/>
      <c r="J290" s="33">
        <f>IF(I290="", "", IF(OR(ISTEXT(I290),ISTEXT($F290)),"",I290*$F290))</f>
        <v/>
      </c>
      <c r="K290" s="33" t="n"/>
      <c r="L290" s="33">
        <f>IF(K290="", "", IF(OR(ISTEXT(K290),ISTEXT($F290)),"",K290*$F290))</f>
        <v/>
      </c>
      <c r="M290" s="30"/>
    </row>
    <row r="291" ht="13.35" customHeight="1" s="162">
      <c r="B291" s="42" t="n"/>
      <c r="C291" s="231" t="inlineStr">
        <is>
          <t>Total</t>
        </is>
      </c>
      <c r="D291" s="159" t="n"/>
      <c r="E291" s="42" t="n"/>
      <c r="F291" s="42" t="n"/>
      <c r="G291" s="43" t="n"/>
      <c r="H291" s="43"/>
      <c r="I291" s="43" t="n"/>
      <c r="J291" s="43">
        <f>IF(SUM(J287:J290)=0,"",SUM(J287:J290))</f>
        <v/>
      </c>
      <c r="K291" s="43" t="n"/>
      <c r="L291" s="43">
        <f>IF(SUM(L287:L290)=0,"",SUM(L287:L290))</f>
        <v/>
      </c>
      <c r="M291" s="35"/>
    </row>
    <row r="292" ht="13.35" customHeight="1" s="162"/>
    <row r="293" ht="13.35" customHeight="1" s="162">
      <c r="B293" s="188" t="inlineStr">
        <is>
          <t>Airflow Basis for Total Airflow (page 1)</t>
        </is>
      </c>
      <c r="C293" s="174" t="n"/>
      <c r="D293" s="174" t="n"/>
      <c r="E293" s="174" t="n"/>
      <c r="F293" s="174" t="n"/>
      <c r="G293" s="174" t="n"/>
      <c r="H293" s="174" t="n"/>
      <c r="I293" s="174" t="n"/>
      <c r="J293" s="174" t="n"/>
      <c r="K293" s="174" t="n"/>
      <c r="L293" s="174" t="n"/>
      <c r="M293" s="173" t="n"/>
    </row>
    <row r="294" ht="13.35" customHeight="1" s="162">
      <c r="B294" s="460" t="inlineStr">
        <is>
          <t>Method used</t>
        </is>
      </c>
      <c r="C294" s="174" t="n"/>
      <c r="D294" s="173" t="n"/>
      <c r="E294" s="33" t="n"/>
      <c r="F294" s="174" t="n"/>
      <c r="G294" s="173" t="n"/>
      <c r="H294" s="460" t="inlineStr">
        <is>
          <t>Design CFM</t>
        </is>
      </c>
      <c r="I294" s="174" t="n"/>
      <c r="J294" s="173" t="n"/>
      <c r="K294" s="33" t="n"/>
      <c r="L294" s="174" t="n"/>
      <c r="M294" s="173" t="n"/>
    </row>
    <row r="295" ht="13.35" customHeight="1" s="162">
      <c r="B295" s="460" t="inlineStr">
        <is>
          <t>Method Total CFM</t>
        </is>
      </c>
      <c r="C295" s="174" t="n"/>
      <c r="D295" s="173" t="n"/>
      <c r="E295" s="33">
        <f>IF(E294="","",IF(E294="PSP",IF(K272="",E272,K272),IF(E294="Filter Grid",IF(K280="",E280,K280),IF(E294="Profile Pressure",K283,IF(E294="Intake",IF(L291="",J291,L291),"")))))</f>
        <v/>
      </c>
      <c r="F295" s="174" t="n"/>
      <c r="G295" s="173" t="n"/>
      <c r="H295" s="460" t="inlineStr">
        <is>
          <t>Remarks</t>
        </is>
      </c>
      <c r="I295" s="174" t="n"/>
      <c r="J295" s="173" t="n"/>
      <c r="K295" s="33" t="n"/>
      <c r="L295" s="174" t="n"/>
      <c r="M295" s="173" t="n"/>
    </row>
    <row r="296" ht="13.35" customHeight="1" s="162"/>
    <row r="297" ht="13.35" customHeight="1" s="162">
      <c r="B297" s="188" t="inlineStr">
        <is>
          <t>Supply Air Outlets (cont.)</t>
        </is>
      </c>
      <c r="C297" s="174" t="n"/>
      <c r="D297" s="174" t="n"/>
      <c r="E297" s="174" t="n"/>
      <c r="F297" s="173" t="n"/>
      <c r="G297" s="233" t="inlineStr">
        <is>
          <t>Design VEL</t>
        </is>
      </c>
      <c r="H297" s="194" t="inlineStr">
        <is>
          <t>Design CFM</t>
        </is>
      </c>
      <c r="I297" s="188" t="inlineStr">
        <is>
          <t>Initial</t>
        </is>
      </c>
      <c r="J297" s="173" t="n"/>
      <c r="K297" s="188" t="inlineStr">
        <is>
          <t>Final</t>
        </is>
      </c>
      <c r="L297" s="173" t="n"/>
      <c r="M297" s="188" t="inlineStr">
        <is>
          <t>%</t>
        </is>
      </c>
    </row>
    <row r="298" ht="13.35" customHeight="1" s="162">
      <c r="B298" s="153" t="inlineStr">
        <is>
          <t>No.</t>
        </is>
      </c>
      <c r="C298" s="188" t="inlineStr">
        <is>
          <t>Area Served</t>
        </is>
      </c>
      <c r="D298" s="188" t="inlineStr">
        <is>
          <t>Type</t>
        </is>
      </c>
      <c r="E298" s="188" t="inlineStr">
        <is>
          <t>Size</t>
        </is>
      </c>
      <c r="F298" s="188" t="inlineStr">
        <is>
          <t>Ak</t>
        </is>
      </c>
      <c r="G298" s="440" t="n"/>
      <c r="H298" s="440" t="n"/>
      <c r="I298" s="188" t="inlineStr">
        <is>
          <t>VEL</t>
        </is>
      </c>
      <c r="J298" s="188" t="inlineStr">
        <is>
          <t>CFM</t>
        </is>
      </c>
      <c r="K298" s="188" t="inlineStr">
        <is>
          <t>VEL</t>
        </is>
      </c>
      <c r="L298" s="188" t="inlineStr">
        <is>
          <t>CFM</t>
        </is>
      </c>
      <c r="M298" s="440" t="n"/>
    </row>
    <row r="299" ht="13.35" customHeight="1" s="162">
      <c r="B299" s="307" t="n"/>
      <c r="C299" s="307" t="n"/>
      <c r="E299" s="307" t="n"/>
      <c r="F299" s="32" t="n"/>
      <c r="G299" s="33">
        <f>IF(F299="", "", IF(OR(ISTEXT(H299),ISTEXT(F299)),"",H299/F299))</f>
        <v/>
      </c>
      <c r="H299" s="33" t="n"/>
      <c r="I299" s="33" t="n"/>
      <c r="J299" s="33">
        <f>IF(I299="", "", IF(OR(ISTEXT(I299),ISTEXT($F299)),"",I299*$F299))</f>
        <v/>
      </c>
      <c r="K299" s="33" t="n"/>
      <c r="L299" s="33">
        <f>IF(K299="", "", IF(OR(ISTEXT(K299),ISTEXT($F299)),"",K299*$F299))</f>
        <v/>
      </c>
      <c r="M299" s="30">
        <f>IF(OR(H299="",H299=0),"",IF(K299="",IF(J299="","",IF(OR(ISTEXT(J299),ISTEXT(H299)),"",J299/H299)),IF(OR(ISTEXT(L299),ISTEXT(H299)),"",L299/H299)))</f>
        <v/>
      </c>
    </row>
    <row r="300" ht="13.35" customHeight="1" s="162">
      <c r="B300" s="307" t="n"/>
      <c r="C300" s="307" t="n"/>
      <c r="E300" s="307" t="n"/>
      <c r="F300" s="32" t="n"/>
      <c r="G300" s="33">
        <f>IF(F300="", "", IF(OR(ISTEXT(H300),ISTEXT(F300)),"",H300/F300))</f>
        <v/>
      </c>
      <c r="H300" s="33" t="n"/>
      <c r="I300" s="33" t="n"/>
      <c r="J300" s="33">
        <f>IF(I300="", "", IF(OR(ISTEXT(I300),ISTEXT($F300)),"",I300*$F300))</f>
        <v/>
      </c>
      <c r="K300" s="33" t="n"/>
      <c r="L300" s="33">
        <f>IF(K300="", "", IF(OR(ISTEXT(K300),ISTEXT($F300)),"",K300*$F300))</f>
        <v/>
      </c>
      <c r="M300" s="30">
        <f>IF(OR(H300="",H300=0),"",IF(K300="",IF(J300="","",IF(OR(ISTEXT(J300),ISTEXT(H300)),"",J300/H300)),IF(OR(ISTEXT(L300),ISTEXT(H300)),"",L300/H300)))</f>
        <v/>
      </c>
    </row>
    <row r="301" ht="13.35" customHeight="1" s="162">
      <c r="B301" s="307" t="n"/>
      <c r="C301" s="307" t="n"/>
      <c r="E301" s="307" t="n"/>
      <c r="F301" s="32" t="n"/>
      <c r="G301" s="33">
        <f>IF(F301="", "", IF(OR(ISTEXT(H301),ISTEXT(F301)),"",H301/F301))</f>
        <v/>
      </c>
      <c r="H301" s="33" t="n"/>
      <c r="I301" s="33" t="n"/>
      <c r="J301" s="33">
        <f>IF(I301="", "", IF(OR(ISTEXT(I301),ISTEXT($F301)),"",I301*$F301))</f>
        <v/>
      </c>
      <c r="K301" s="33" t="n"/>
      <c r="L301" s="33">
        <f>IF(K301="", "", IF(OR(ISTEXT(K301),ISTEXT($F301)),"",K301*$F301))</f>
        <v/>
      </c>
      <c r="M301" s="30">
        <f>IF(OR(H301="",H301=0),"",IF(K301="",IF(J301="","",IF(OR(ISTEXT(J301),ISTEXT(H301)),"",J301/H301)),IF(OR(ISTEXT(L301),ISTEXT(H301)),"",L301/H301)))</f>
        <v/>
      </c>
    </row>
    <row r="302" ht="13.35" customHeight="1" s="162">
      <c r="B302" s="307" t="n"/>
      <c r="C302" s="307" t="n"/>
      <c r="E302" s="307" t="n"/>
      <c r="F302" s="32" t="n"/>
      <c r="G302" s="33">
        <f>IF(F302="", "", IF(OR(ISTEXT(H302),ISTEXT(F302)),"",H302/F302))</f>
        <v/>
      </c>
      <c r="H302" s="33" t="n"/>
      <c r="I302" s="33" t="n"/>
      <c r="J302" s="33">
        <f>IF(I302="", "", IF(OR(ISTEXT(I302),ISTEXT($F302)),"",I302*$F302))</f>
        <v/>
      </c>
      <c r="K302" s="33" t="n"/>
      <c r="L302" s="33">
        <f>IF(K302="", "", IF(OR(ISTEXT(K302),ISTEXT($F302)),"",K302*$F302))</f>
        <v/>
      </c>
      <c r="M302" s="30">
        <f>IF(OR(H302="",H302=0),"",IF(K302="",IF(J302="","",IF(OR(ISTEXT(J302),ISTEXT(H302)),"",J302/H302)),IF(OR(ISTEXT(L302),ISTEXT(H302)),"",L302/H302)))</f>
        <v/>
      </c>
    </row>
    <row r="303" ht="13.35" customHeight="1" s="162">
      <c r="B303" s="307" t="n"/>
      <c r="C303" s="307" t="n"/>
      <c r="E303" s="307" t="n"/>
      <c r="F303" s="32" t="n"/>
      <c r="G303" s="33">
        <f>IF(F303="", "", IF(OR(ISTEXT(H303),ISTEXT(F303)),"",H303/F303))</f>
        <v/>
      </c>
      <c r="H303" s="33" t="n"/>
      <c r="I303" s="33" t="n"/>
      <c r="J303" s="33">
        <f>IF(I303="", "", IF(OR(ISTEXT(I303),ISTEXT($F303)),"",I303*$F303))</f>
        <v/>
      </c>
      <c r="K303" s="33" t="n"/>
      <c r="L303" s="33">
        <f>IF(K303="", "", IF(OR(ISTEXT(K303),ISTEXT($F303)),"",K303*$F303))</f>
        <v/>
      </c>
      <c r="M303" s="30">
        <f>IF(OR(H303="",H303=0),"",IF(K303="",IF(J303="","",IF(OR(ISTEXT(J303),ISTEXT(H303)),"",J303/H303)),IF(OR(ISTEXT(L303),ISTEXT(H303)),"",L303/H303)))</f>
        <v/>
      </c>
    </row>
    <row r="304" ht="13.35" customHeight="1" s="162">
      <c r="B304" s="307" t="n"/>
      <c r="C304" s="307" t="n"/>
      <c r="E304" s="307" t="n"/>
      <c r="F304" s="32" t="n"/>
      <c r="G304" s="33">
        <f>IF(F304="", "", IF(OR(ISTEXT(H304),ISTEXT(F304)),"",H304/F304))</f>
        <v/>
      </c>
      <c r="H304" s="33" t="n"/>
      <c r="I304" s="33" t="n"/>
      <c r="J304" s="33">
        <f>IF(I304="", "", IF(OR(ISTEXT(I304),ISTEXT($F304)),"",I304*$F304))</f>
        <v/>
      </c>
      <c r="K304" s="33" t="n"/>
      <c r="L304" s="33">
        <f>IF(K304="", "", IF(OR(ISTEXT(K304),ISTEXT($F304)),"",K304*$F304))</f>
        <v/>
      </c>
      <c r="M304" s="30">
        <f>IF(OR(H304="",H304=0),"",IF(K304="",IF(J304="","",IF(OR(ISTEXT(J304),ISTEXT(H304)),"",J304/H304)),IF(OR(ISTEXT(L304),ISTEXT(H304)),"",L304/H304)))</f>
        <v/>
      </c>
    </row>
    <row r="305" ht="13.35" customHeight="1" s="162">
      <c r="B305" s="307" t="n"/>
      <c r="C305" s="307" t="n"/>
      <c r="E305" s="307" t="n"/>
      <c r="F305" s="32" t="n"/>
      <c r="G305" s="33">
        <f>IF(F305="", "", IF(OR(ISTEXT(H305),ISTEXT(F305)),"",H305/F305))</f>
        <v/>
      </c>
      <c r="H305" s="33" t="n"/>
      <c r="I305" s="33" t="n"/>
      <c r="J305" s="33">
        <f>IF(I305="", "", IF(OR(ISTEXT(I305),ISTEXT($F305)),"",I305*$F305))</f>
        <v/>
      </c>
      <c r="K305" s="33" t="n"/>
      <c r="L305" s="33">
        <f>IF(K305="", "", IF(OR(ISTEXT(K305),ISTEXT($F305)),"",K305*$F305))</f>
        <v/>
      </c>
      <c r="M305" s="30">
        <f>IF(OR(H305="",H305=0),"",IF(K305="",IF(J305="","",IF(OR(ISTEXT(J305),ISTEXT(H305)),"",J305/H305)),IF(OR(ISTEXT(L305),ISTEXT(H305)),"",L305/H305)))</f>
        <v/>
      </c>
    </row>
    <row r="306" ht="13.35" customHeight="1" s="162">
      <c r="B306" s="307" t="n"/>
      <c r="C306" s="307" t="n"/>
      <c r="E306" s="307" t="n"/>
      <c r="F306" s="32" t="n"/>
      <c r="G306" s="33">
        <f>IF(F306="", "", IF(OR(ISTEXT(H306),ISTEXT(F306)),"",H306/F306))</f>
        <v/>
      </c>
      <c r="H306" s="33" t="n"/>
      <c r="I306" s="33" t="n"/>
      <c r="J306" s="33">
        <f>IF(I306="", "", IF(OR(ISTEXT(I306),ISTEXT($F306)),"",I306*$F306))</f>
        <v/>
      </c>
      <c r="K306" s="33" t="n"/>
      <c r="L306" s="33">
        <f>IF(K306="", "", IF(OR(ISTEXT(K306),ISTEXT($F306)),"",K306*$F306))</f>
        <v/>
      </c>
      <c r="M306" s="30">
        <f>IF(OR(H306="",H306=0),"",IF(K306="",IF(J306="","",IF(OR(ISTEXT(J306),ISTEXT(H306)),"",J306/H306)),IF(OR(ISTEXT(L306),ISTEXT(H306)),"",L306/H306)))</f>
        <v/>
      </c>
    </row>
    <row r="307" ht="13.35" customHeight="1" s="162">
      <c r="B307" s="307" t="n"/>
      <c r="C307" s="307" t="n"/>
      <c r="E307" s="307" t="n"/>
      <c r="F307" s="32" t="n"/>
      <c r="G307" s="33">
        <f>IF(F307="", "", IF(OR(ISTEXT(H307),ISTEXT(F307)),"",H307/F307))</f>
        <v/>
      </c>
      <c r="H307" s="33" t="n"/>
      <c r="I307" s="33" t="n"/>
      <c r="J307" s="33">
        <f>IF(I307="", "", IF(OR(ISTEXT(I307),ISTEXT($F307)),"",I307*$F307))</f>
        <v/>
      </c>
      <c r="K307" s="33" t="n"/>
      <c r="L307" s="33">
        <f>IF(K307="", "", IF(OR(ISTEXT(K307),ISTEXT($F307)),"",K307*$F307))</f>
        <v/>
      </c>
      <c r="M307" s="30">
        <f>IF(OR(H307="",H307=0),"",IF(K307="",IF(J307="","",IF(OR(ISTEXT(J307),ISTEXT(H307)),"",J307/H307)),IF(OR(ISTEXT(L307),ISTEXT(H307)),"",L307/H307)))</f>
        <v/>
      </c>
    </row>
    <row r="308" ht="13.35" customHeight="1" s="162">
      <c r="B308" s="307" t="n"/>
      <c r="C308" s="307" t="n"/>
      <c r="E308" s="307" t="n"/>
      <c r="F308" s="32" t="n"/>
      <c r="G308" s="33">
        <f>IF(F308="", "", IF(OR(ISTEXT(H308),ISTEXT(F308)),"",H308/F308))</f>
        <v/>
      </c>
      <c r="H308" s="33" t="n"/>
      <c r="I308" s="33" t="n"/>
      <c r="J308" s="33">
        <f>IF(I308="", "", IF(OR(ISTEXT(I308),ISTEXT($F308)),"",I308*$F308))</f>
        <v/>
      </c>
      <c r="K308" s="33" t="n"/>
      <c r="L308" s="33">
        <f>IF(K308="", "", IF(OR(ISTEXT(K308),ISTEXT($F308)),"",K308*$F308))</f>
        <v/>
      </c>
      <c r="M308" s="30">
        <f>IF(OR(H308="",H308=0),"",IF(K308="",IF(J308="","",IF(OR(ISTEXT(J308),ISTEXT(H308)),"",J308/H308)),IF(OR(ISTEXT(L308),ISTEXT(H308)),"",L308/H308)))</f>
        <v/>
      </c>
    </row>
    <row r="309" ht="13.35" customHeight="1" s="162">
      <c r="B309" s="307" t="n"/>
      <c r="C309" s="307" t="n"/>
      <c r="E309" s="307" t="n"/>
      <c r="F309" s="32" t="n"/>
      <c r="G309" s="33">
        <f>IF(F309="", "", IF(OR(ISTEXT(H309),ISTEXT(F309)),"",H309/F309))</f>
        <v/>
      </c>
      <c r="H309" s="33" t="n"/>
      <c r="I309" s="33" t="n"/>
      <c r="J309" s="33">
        <f>IF(I309="", "", IF(OR(ISTEXT(I309),ISTEXT($F309)),"",I309*$F309))</f>
        <v/>
      </c>
      <c r="K309" s="33" t="n"/>
      <c r="L309" s="33">
        <f>IF(K309="", "", IF(OR(ISTEXT(K309),ISTEXT($F309)),"",K309*$F309))</f>
        <v/>
      </c>
      <c r="M309" s="30">
        <f>IF(OR(H309="",H309=0),"",IF(K309="",IF(J309="","",IF(OR(ISTEXT(J309),ISTEXT(H309)),"",J309/H309)),IF(OR(ISTEXT(L309),ISTEXT(H309)),"",L309/H309)))</f>
        <v/>
      </c>
    </row>
    <row r="310" ht="13.35" customHeight="1" s="162">
      <c r="B310" s="307" t="n"/>
      <c r="C310" s="307" t="n"/>
      <c r="E310" s="307" t="n"/>
      <c r="F310" s="32" t="n"/>
      <c r="G310" s="33">
        <f>IF(F310="", "", IF(OR(ISTEXT(H310),ISTEXT(F310)),"",H310/F310))</f>
        <v/>
      </c>
      <c r="H310" s="33" t="n"/>
      <c r="I310" s="33" t="n"/>
      <c r="J310" s="33">
        <f>IF(I310="", "", IF(OR(ISTEXT(I310),ISTEXT($F310)),"",I310*$F310))</f>
        <v/>
      </c>
      <c r="K310" s="33" t="n"/>
      <c r="L310" s="33">
        <f>IF(K310="", "", IF(OR(ISTEXT(K310),ISTEXT($F310)),"",K310*$F310))</f>
        <v/>
      </c>
      <c r="M310" s="30">
        <f>IF(OR(H310="",H310=0),"",IF(K310="",IF(J310="","",IF(OR(ISTEXT(J310),ISTEXT(H310)),"",J310/H310)),IF(OR(ISTEXT(L310),ISTEXT(H310)),"",L310/H310)))</f>
        <v/>
      </c>
    </row>
    <row r="311" ht="13.35" customHeight="1" s="162">
      <c r="B311" s="42" t="n"/>
      <c r="C311" s="231" t="inlineStr">
        <is>
          <t>Subtotal (this page)</t>
        </is>
      </c>
      <c r="D311" s="159" t="n"/>
      <c r="E311" s="42" t="n"/>
      <c r="F311" s="42" t="n"/>
      <c r="G311" s="43" t="n"/>
      <c r="H311" s="43">
        <f>IF(SUM(H299:H310)=0,"",SUM(H299:H310))</f>
        <v/>
      </c>
      <c r="I311" s="43" t="n"/>
      <c r="J311" s="43">
        <f>IF(SUM(J299:J310)=0,"",SUM(J299:J310))</f>
        <v/>
      </c>
      <c r="K311" s="43" t="n"/>
      <c r="L311" s="43">
        <f>IF(SUM(L299:L310)=0,"",SUM(L299:L310))</f>
        <v/>
      </c>
      <c r="M311" s="35">
        <f>IF(OR(H311="",H311=0),"",IF(L311="",IF(J311="","",IF(OR(ISTEXT(J311),ISTEXT(H311)),"",J311/H311)),IF(OR(ISTEXT(L311),ISTEXT(H311)),"",L311/H311)))</f>
        <v/>
      </c>
    </row>
    <row r="312" ht="13.35" customHeight="1" s="162"/>
    <row r="313" ht="13.35" customHeight="1" s="162">
      <c r="B313" s="188" t="inlineStr">
        <is>
          <t>Remarks (cont.)</t>
        </is>
      </c>
      <c r="C313" s="173" t="n"/>
      <c r="D313" s="154" t="n"/>
      <c r="E313" s="174" t="n"/>
      <c r="F313" s="174" t="n"/>
      <c r="G313" s="174" t="n"/>
      <c r="H313" s="174" t="n"/>
      <c r="I313" s="174" t="n"/>
      <c r="J313" s="174" t="n"/>
      <c r="K313" s="174" t="n"/>
      <c r="L313" s="174" t="n"/>
      <c r="M313" s="173" t="n"/>
    </row>
    <row r="314" ht="13.35" customHeight="1" s="162">
      <c r="B314" s="154" t="n"/>
      <c r="C314" s="174" t="n"/>
      <c r="D314" s="174" t="n"/>
      <c r="E314" s="174" t="n"/>
      <c r="F314" s="174" t="n"/>
      <c r="G314" s="174" t="n"/>
      <c r="H314" s="174" t="n"/>
      <c r="I314" s="174" t="n"/>
      <c r="J314" s="174" t="n"/>
      <c r="K314" s="174" t="n"/>
      <c r="L314" s="174" t="n"/>
      <c r="M314" s="173" t="n"/>
    </row>
    <row r="315" ht="13.35" customHeight="1" s="162"/>
    <row r="316" ht="13.35" customHeight="1" s="162">
      <c r="B316" s="200" t="inlineStr">
        <is>
          <t>System</t>
        </is>
      </c>
      <c r="C316" s="403" t="n"/>
      <c r="D316" s="209">
        <f>IF('{Equipment Data Entry}'!B55="","",'{Equipment Data Entry}'!B55)</f>
        <v/>
      </c>
      <c r="E316" s="418" t="n"/>
      <c r="F316" s="403" t="n"/>
      <c r="G316" s="200" t="inlineStr">
        <is>
          <t>Service</t>
        </is>
      </c>
      <c r="H316" s="403" t="n"/>
      <c r="I316" s="210">
        <f>IF('{Equipment Data Entry}'!C55="","",'{Equipment Data Entry}'!C55)</f>
        <v/>
      </c>
      <c r="J316" s="418" t="n"/>
      <c r="K316" s="418" t="n"/>
      <c r="L316" s="418" t="n"/>
      <c r="M316" s="403" t="n"/>
    </row>
    <row r="317" ht="13.35" customHeight="1" s="162">
      <c r="B317" s="422" t="n"/>
      <c r="C317" s="423" t="n"/>
      <c r="D317" s="422" t="n"/>
      <c r="E317" s="424" t="n"/>
      <c r="F317" s="423" t="n"/>
      <c r="G317" s="422" t="n"/>
      <c r="H317" s="423" t="n"/>
      <c r="I317" s="422" t="n"/>
      <c r="J317" s="424" t="n"/>
      <c r="K317" s="424" t="n"/>
      <c r="L317" s="424" t="n"/>
      <c r="M317" s="423" t="n"/>
    </row>
    <row r="318" ht="13.35" customHeight="1" s="162">
      <c r="B318" s="437" t="inlineStr">
        <is>
          <t>Drive Type:</t>
        </is>
      </c>
      <c r="C318" s="13" t="n"/>
      <c r="D318" s="438" t="n"/>
      <c r="E318" s="437" t="inlineStr">
        <is>
          <t>Rotation – Design:</t>
        </is>
      </c>
      <c r="F318" s="13" t="n"/>
      <c r="G318" s="438" t="n"/>
      <c r="H318" s="13" t="n"/>
      <c r="I318" s="437" t="inlineStr">
        <is>
          <t>Actual:</t>
        </is>
      </c>
      <c r="J318" s="438" t="n"/>
    </row>
    <row r="319" ht="13.35" customHeight="1" s="162">
      <c r="B319" s="200" t="inlineStr">
        <is>
          <t>Unit Data</t>
        </is>
      </c>
      <c r="C319" s="400" t="n"/>
      <c r="D319" s="400" t="n"/>
      <c r="E319" s="400" t="n"/>
      <c r="F319" s="400" t="n"/>
      <c r="G319" s="401" t="n"/>
      <c r="H319" s="13" t="n"/>
      <c r="I319" s="200" t="inlineStr">
        <is>
          <t>Design and Performance Data</t>
        </is>
      </c>
      <c r="J319" s="400" t="n"/>
      <c r="K319" s="400" t="n"/>
      <c r="L319" s="401" t="n"/>
      <c r="M319" s="283" t="n"/>
    </row>
    <row r="320" ht="13.35" customHeight="1" s="162">
      <c r="B320" s="199" t="inlineStr">
        <is>
          <t>Manufacturer</t>
        </is>
      </c>
      <c r="C320" s="401" t="n"/>
      <c r="D320" s="204">
        <f>IF('{Equipment Data Entry}'!E55="","",'{Equipment Data Entry}'!E55)</f>
        <v/>
      </c>
      <c r="E320" s="400" t="n"/>
      <c r="F320" s="400" t="n"/>
      <c r="G320" s="401" t="n"/>
      <c r="H320" s="13" t="n"/>
      <c r="I320" s="199" t="inlineStr">
        <is>
          <t>Design Criteria</t>
        </is>
      </c>
      <c r="J320" s="401" t="n"/>
      <c r="K320" s="199" t="inlineStr">
        <is>
          <t>Design</t>
        </is>
      </c>
      <c r="L320" s="199" t="inlineStr">
        <is>
          <t>Actual</t>
        </is>
      </c>
      <c r="M320" s="13" t="n"/>
    </row>
    <row r="321" ht="13.35" customHeight="1" s="162">
      <c r="B321" s="199" t="inlineStr">
        <is>
          <t>Model Number</t>
        </is>
      </c>
      <c r="C321" s="401" t="n"/>
      <c r="D321" s="204">
        <f>IF('{Equipment Data Entry}'!F55="","",'{Equipment Data Entry}'!F55)</f>
        <v/>
      </c>
      <c r="E321" s="400" t="n"/>
      <c r="F321" s="400" t="n"/>
      <c r="G321" s="401" t="n"/>
      <c r="H321" s="13" t="n"/>
      <c r="I321" s="199" t="inlineStr">
        <is>
          <t>Total Airflow</t>
        </is>
      </c>
      <c r="J321" s="401" t="n"/>
      <c r="K321" s="24">
        <f>IF(K398="",H361,K398)</f>
        <v/>
      </c>
      <c r="L321" s="24">
        <f>IF(OR(E398="",E398="Outlets"),L361,E399)</f>
        <v/>
      </c>
      <c r="M321" s="22">
        <f>IF(OR(L321="",K321="",K321=0),"",IF(OR(ISTEXT(L321),ISTEXT(K321)),"",L321/K321))</f>
        <v/>
      </c>
    </row>
    <row r="322" ht="13.35" customHeight="1" s="162">
      <c r="B322" s="199" t="inlineStr">
        <is>
          <t>Serial Number</t>
        </is>
      </c>
      <c r="C322" s="401" t="n"/>
      <c r="D322" s="204" t="n"/>
      <c r="E322" s="400" t="n"/>
      <c r="F322" s="400" t="n"/>
      <c r="G322" s="401" t="n"/>
      <c r="H322" s="13" t="n"/>
      <c r="I322" s="199" t="inlineStr">
        <is>
          <t>Unit ESP</t>
        </is>
      </c>
      <c r="J322" s="401" t="n"/>
      <c r="K322" s="71">
        <f>IF('{Equipment Data Entry}'!H55="","",'{Equipment Data Entry}'!H55)</f>
        <v/>
      </c>
      <c r="L322" s="64">
        <f>I341</f>
        <v/>
      </c>
      <c r="M322" s="22" t="n"/>
    </row>
    <row r="323" ht="13.35" customHeight="1" s="162">
      <c r="B323" s="199" t="inlineStr">
        <is>
          <t>Area Served</t>
        </is>
      </c>
      <c r="C323" s="401" t="n"/>
      <c r="D323" s="204">
        <f>I316</f>
        <v/>
      </c>
      <c r="E323" s="400" t="n"/>
      <c r="F323" s="400" t="n"/>
      <c r="G323" s="401" t="n"/>
      <c r="H323" s="13" t="n"/>
      <c r="I323" s="199" t="inlineStr">
        <is>
          <t>Fan RPMs</t>
        </is>
      </c>
      <c r="J323" s="401" t="n"/>
      <c r="K323" s="24">
        <f>IF('{Equipment Data Entry}'!I55="","",'{Equipment Data Entry}'!I55)</f>
        <v/>
      </c>
      <c r="L323" s="24">
        <f>IF(L334="","",L334)</f>
        <v/>
      </c>
      <c r="M323" s="13" t="n"/>
    </row>
    <row r="324" ht="13.35" customHeight="1" s="162">
      <c r="B324" s="199" t="inlineStr">
        <is>
          <t>Location</t>
        </is>
      </c>
      <c r="C324" s="401" t="n"/>
      <c r="D324" s="204">
        <f>IF('{Equipment Data Entry}'!D55="","",'{Equipment Data Entry}'!D55)</f>
        <v/>
      </c>
      <c r="E324" s="400" t="n"/>
      <c r="F324" s="400" t="n"/>
      <c r="G324" s="401" t="n"/>
      <c r="H324" s="13" t="n"/>
      <c r="I324" s="283" t="n"/>
      <c r="J324" s="283" t="n"/>
      <c r="K324" s="36" t="n"/>
      <c r="L324" s="36" t="n"/>
      <c r="M324" s="13" t="n"/>
    </row>
    <row r="325" ht="13.35" customHeight="1" s="162">
      <c r="B325" s="13" t="n"/>
      <c r="C325" s="13" t="n"/>
      <c r="D325" s="13" t="n"/>
      <c r="E325" s="13" t="n"/>
      <c r="F325" s="13" t="n"/>
      <c r="G325" s="13" t="n"/>
      <c r="H325" s="13" t="n"/>
      <c r="I325" s="283" t="n"/>
      <c r="J325" s="283" t="n"/>
      <c r="K325" s="37" t="n"/>
      <c r="L325" s="37" t="n"/>
      <c r="M325" s="13" t="n"/>
    </row>
    <row r="326" ht="13.35" customHeight="1" s="162">
      <c r="B326" s="200" t="inlineStr">
        <is>
          <t>Motor Data</t>
        </is>
      </c>
      <c r="C326" s="400" t="n"/>
      <c r="D326" s="400" t="n"/>
      <c r="E326" s="400" t="n"/>
      <c r="F326" s="400" t="n"/>
      <c r="G326" s="401" t="n"/>
      <c r="H326" s="13" t="n"/>
      <c r="I326" s="283" t="inlineStr">
        <is>
          <t>Filter Type/Size/Qty</t>
        </is>
      </c>
      <c r="J326" s="404" t="n"/>
      <c r="K326" s="404" t="n"/>
      <c r="L326" s="37" t="n"/>
      <c r="M326" s="404" t="n"/>
    </row>
    <row r="327" ht="13.35" customHeight="1" s="162">
      <c r="B327" s="199" t="inlineStr">
        <is>
          <t>Manufacturer</t>
        </is>
      </c>
      <c r="C327" s="401" t="n"/>
      <c r="D327" s="203" t="n"/>
      <c r="E327" s="400" t="n"/>
      <c r="F327" s="400" t="n"/>
      <c r="G327" s="401" t="n"/>
      <c r="H327" s="13" t="n"/>
      <c r="I327" s="200" t="inlineStr">
        <is>
          <t>Drive Data</t>
        </is>
      </c>
      <c r="J327" s="400" t="n"/>
      <c r="K327" s="400" t="n"/>
      <c r="L327" s="401" t="n"/>
      <c r="M327" s="13" t="n"/>
    </row>
    <row r="328" ht="13.35" customHeight="1" s="162">
      <c r="B328" s="199" t="inlineStr">
        <is>
          <t>Horsepower</t>
        </is>
      </c>
      <c r="C328" s="401" t="n"/>
      <c r="D328" s="28">
        <f>IF('{Equipment Data Entry}'!G55="","",'{Equipment Data Entry}'!G55)</f>
        <v/>
      </c>
      <c r="E328" s="21" t="inlineStr">
        <is>
          <t>RPM</t>
        </is>
      </c>
      <c r="F328" s="24" t="n"/>
      <c r="G328" s="199" t="inlineStr">
        <is>
          <t>SF</t>
        </is>
      </c>
      <c r="H328" s="13" t="n"/>
      <c r="I328" s="199" t="inlineStr">
        <is>
          <t>Motor sheave</t>
        </is>
      </c>
      <c r="J328" s="400" t="n"/>
      <c r="K328" s="24">
        <f>IF('{Equipment Data Entry}'!J55="","",'{Equipment Data Entry}'!J55)</f>
        <v/>
      </c>
      <c r="L328" s="21" t="inlineStr">
        <is>
          <t>Bore</t>
        </is>
      </c>
      <c r="M328" s="208"/>
    </row>
    <row r="329" ht="13.35" customHeight="1" s="162">
      <c r="B329" s="198">
        <f>IF('{Equipment Data Entry}'!N55="","",'{Equipment Data Entry}'!N55)</f>
        <v/>
      </c>
      <c r="C329" s="198">
        <f>IF('{Equipment Data Entry}'!O55="","",'{Equipment Data Entry}'!O55)</f>
        <v/>
      </c>
      <c r="D329" s="21" t="inlineStr">
        <is>
          <t>FLA</t>
        </is>
      </c>
      <c r="E329" s="25" t="n"/>
      <c r="F329" s="21" t="inlineStr">
        <is>
          <t>Frame</t>
        </is>
      </c>
      <c r="G329" s="208" t="n"/>
      <c r="H329" s="13" t="n"/>
      <c r="I329" s="199" t="inlineStr">
        <is>
          <t>Fan pulley</t>
        </is>
      </c>
      <c r="J329" s="400" t="n"/>
      <c r="K329" s="24">
        <f>IF('{Equipment Data Entry}'!K55="","",'{Equipment Data Entry}'!K55)</f>
        <v/>
      </c>
      <c r="L329" s="21" t="inlineStr">
        <is>
          <t>Bore</t>
        </is>
      </c>
      <c r="M329" s="208"/>
    </row>
    <row r="330" ht="13.35" customHeight="1" s="162">
      <c r="B330" s="199" t="inlineStr">
        <is>
          <t>Corrected FLA</t>
        </is>
      </c>
      <c r="C330" s="401" t="n"/>
      <c r="D330" s="27">
        <f>IF(OR(E331="",E329="",B329=""),"",IF(OR(ISTEXT(B329),COUNT(E331:G331)=0,ISTEXT(E329)),"",B329/AVERAGE(E331:G331)*E329))</f>
        <v/>
      </c>
      <c r="E330" s="199" t="inlineStr">
        <is>
          <t>Estimated BHP</t>
        </is>
      </c>
      <c r="F330" s="401" t="n"/>
      <c r="G330" s="27">
        <f>IF(OR(COUNT(E332:G332)=0,IF(N(E333)&gt;0,E333,N(D328))=0,IF(N(D330)&gt;0,D330,N(E329))=0),"",IF(N(E333)&gt;0,E333,N(D328))*AVERAGE(E332:G332)/IF(N(D330)&gt;0,D330,N(E329)))</f>
        <v/>
      </c>
      <c r="H330" s="13" t="n"/>
      <c r="I330" s="199" t="inlineStr">
        <is>
          <t>Belt(s)</t>
        </is>
      </c>
      <c r="J330" s="208">
        <f>IF('{Equipment Data Entry}'!L55="","",'{Equipment Data Entry}'!L55)</f>
        <v/>
      </c>
      <c r="K330" s="199" t="inlineStr">
        <is>
          <t>C to C</t>
        </is>
      </c>
      <c r="L330" s="64">
        <f>IF('{Equipment Data Entry}'!M55="","",'{Equipment Data Entry}'!M55)</f>
        <v/>
      </c>
      <c r="M330" s="13" t="n"/>
    </row>
    <row r="331" ht="13.35" customHeight="1" s="162">
      <c r="B331" s="199" t="inlineStr">
        <is>
          <t>Measured Voltage</t>
        </is>
      </c>
      <c r="C331" s="400" t="n"/>
      <c r="D331" s="401" t="n"/>
      <c r="E331" s="24" t="n"/>
      <c r="F331" s="24" t="n"/>
      <c r="G331" s="24" t="n"/>
      <c r="H331" s="13" t="n"/>
      <c r="I331" s="283" t="inlineStr">
        <is>
          <t>Final Settings</t>
        </is>
      </c>
      <c r="J331" s="404" t="n"/>
      <c r="K331" s="404" t="n"/>
      <c r="L331" s="37" t="n"/>
      <c r="M331" s="404" t="n"/>
    </row>
    <row r="332" ht="13.35" customHeight="1" s="162">
      <c r="B332" s="199" t="inlineStr">
        <is>
          <t>Measured Amperage</t>
        </is>
      </c>
      <c r="C332" s="400" t="n"/>
      <c r="D332" s="401" t="n"/>
      <c r="E332" s="25" t="n"/>
      <c r="F332" s="25" t="n"/>
      <c r="G332" s="25" t="n"/>
      <c r="H332" s="13" t="n"/>
      <c r="I332" s="205" t="inlineStr">
        <is>
          <t>RPM Data</t>
        </is>
      </c>
      <c r="J332" s="401" t="n"/>
      <c r="K332" s="205" t="inlineStr">
        <is>
          <t>Initial</t>
        </is>
      </c>
      <c r="L332" s="205" t="inlineStr">
        <is>
          <t>Final</t>
        </is>
      </c>
      <c r="M332" s="13" t="n"/>
    </row>
    <row r="333" ht="13.35" customHeight="1" s="162">
      <c r="B333" s="199" t="inlineStr">
        <is>
          <t>Motor HP (nameplate)</t>
        </is>
      </c>
      <c r="C333" s="400"/>
      <c r="D333" s="401"/>
      <c r="E333" s="24"/>
      <c r="F333" s="24"/>
      <c r="G333" s="24"/>
      <c r="H333" s="13" t="n"/>
      <c r="I333" s="199" t="inlineStr">
        <is>
          <t>Motor RPM</t>
        </is>
      </c>
      <c r="J333" s="401" t="n"/>
      <c r="K333" s="24" t="n"/>
      <c r="L333" s="24" t="n"/>
      <c r="M333" s="13" t="n"/>
    </row>
    <row r="334" ht="13.35" customHeight="1" s="162">
      <c r="B334" s="200" t="inlineStr">
        <is>
          <t>Static Pressure Profile (in. w.g.)</t>
        </is>
      </c>
      <c r="C334" s="400" t="n"/>
      <c r="D334" s="400" t="n"/>
      <c r="E334" s="400" t="n"/>
      <c r="F334" s="400" t="n"/>
      <c r="G334" s="401" t="n"/>
      <c r="H334" s="13" t="n"/>
      <c r="I334" s="199" t="inlineStr">
        <is>
          <t>Fan RPM</t>
        </is>
      </c>
      <c r="J334" s="401" t="n"/>
      <c r="K334" s="24" t="n"/>
      <c r="L334" s="24" t="n"/>
      <c r="M334" s="13" t="n"/>
    </row>
    <row r="335" ht="13.35" customHeight="1" s="162">
      <c r="B335" s="490">
        <f>IFERROR(INDEX('{Dropdowns}'!$AI$2:$AO$7,MATCH($D$338,'{Dropdowns}'!$AH$2:$AH$7,0),1),"")</f>
        <v/>
      </c>
      <c r="C335" s="490">
        <f>IFERROR(INDEX('{Dropdowns}'!$AI$2:$AO$7,MATCH($D$338,'{Dropdowns}'!$AH$2:$AH$7,0),2),"")</f>
        <v/>
      </c>
      <c r="D335" s="490">
        <f>IFERROR(INDEX('{Dropdowns}'!$AI$2:$AO$7,MATCH($D$338,'{Dropdowns}'!$AH$2:$AH$7,0),3),"")</f>
        <v/>
      </c>
      <c r="E335" s="490">
        <f>IFERROR(INDEX('{Dropdowns}'!$AI$2:$AO$7,MATCH($D$338,'{Dropdowns}'!$AH$2:$AH$7,0),4),"")</f>
        <v/>
      </c>
      <c r="F335" s="490">
        <f>IFERROR(INDEX('{Dropdowns}'!$AI$2:$AO$7,MATCH($D$338,'{Dropdowns}'!$AH$2:$AH$7,0),5),"")</f>
        <v/>
      </c>
      <c r="G335" s="490">
        <f>IFERROR(INDEX('{Dropdowns}'!$AI$2:$AO$7,MATCH($D$338,'{Dropdowns}'!$AH$2:$AH$7,0),6),"")</f>
        <v/>
      </c>
      <c r="H335" s="490">
        <f>IFERROR(INDEX('{Dropdowns}'!$AI$2:$AO$7,MATCH($D$338,'{Dropdowns}'!$AH$2:$AH$7,0),7),"")</f>
        <v/>
      </c>
      <c r="I335" s="246" t="inlineStr">
        <is>
          <t>VSD Frequency</t>
        </is>
      </c>
      <c r="J335" s="403" t="n"/>
      <c r="K335" s="65" t="n"/>
      <c r="L335" s="65" t="n"/>
      <c r="M335" s="13" t="n"/>
    </row>
    <row r="336" ht="13.35" customHeight="1" s="162">
      <c r="B336" s="492"/>
      <c r="C336" s="492"/>
      <c r="D336" s="492"/>
      <c r="E336" s="492"/>
      <c r="F336" s="492"/>
      <c r="G336" s="492"/>
      <c r="H336" s="492"/>
      <c r="I336" s="14" t="n"/>
      <c r="J336" s="14" t="n"/>
      <c r="K336" s="14" t="n"/>
      <c r="L336" s="38" t="n"/>
      <c r="M336" s="13" t="n"/>
      <c r="Q336">
        <f>IF(B336="","",B336)</f>
        <v/>
      </c>
      <c r="R336">
        <f>IF(C335="—",Q336,IF(C336="","",C336))</f>
        <v/>
      </c>
      <c r="S336">
        <f>IF(D335="—",R336,IF(D336="","",D336))</f>
        <v/>
      </c>
      <c r="T336">
        <f>IF(E335="—",S336,IF(E336="","",E336))</f>
        <v/>
      </c>
      <c r="U336">
        <f>IF(F335="—",T336,IF(F336="","",F336))</f>
        <v/>
      </c>
      <c r="V336">
        <f>IF(G335="—",U336,IF(G336="","",G336))</f>
        <v/>
      </c>
      <c r="W336">
        <f>IFERROR(MATCH("Fan",$C$335:$H$335,0),"")</f>
        <v/>
      </c>
      <c r="X336">
        <f>IF(W336="","",INDEX(P338:U338,W336))</f>
        <v/>
      </c>
      <c r="Y336">
        <f>IF(W336="","",INDEX(Q337:V337,W336))</f>
        <v/>
      </c>
    </row>
    <row r="337" ht="13.35" customHeight="1" s="162">
      <c r="B337" s="491" t="inlineStr">
        <is>
          <t>Δ</t>
        </is>
      </c>
      <c r="C337" s="498">
        <f>IF(OR(C335="—",C336="",Q336=""),"",IF(OR(ISTEXT(C336),ISTEXT(Q336)),"","Δ "&amp;TEXT(C336-Q336,"0.00")))</f>
        <v/>
      </c>
      <c r="D337" s="498">
        <f>IF(OR(D335="—",D336="",R336=""),"",IF(OR(ISTEXT(D336),ISTEXT(R336)),"","Δ "&amp;TEXT(D336-R336,"0.00")))</f>
        <v/>
      </c>
      <c r="E337" s="498">
        <f>IF(OR(E335="—",E336="",S336=""),"",IF(OR(ISTEXT(E336),ISTEXT(S336)),"","Δ "&amp;TEXT(E336-S336,"0.00")))</f>
        <v/>
      </c>
      <c r="F337" s="498">
        <f>IF(OR(F335="—",F336="",T336=""),"",IF(OR(ISTEXT(F336),ISTEXT(T336)),"","Δ "&amp;TEXT(F336-T336,"0.00")))</f>
        <v/>
      </c>
      <c r="G337" s="498">
        <f>IF(OR(G335="—",G336="",U336=""),"",IF(OR(ISTEXT(G336),ISTEXT(U336)),"","Δ "&amp;TEXT(G336-U336,"0.00")))</f>
        <v/>
      </c>
      <c r="H337" s="498">
        <f>IF(OR(H335="—",H336="",V336=""),"",IF(OR(ISTEXT(H336),ISTEXT(V336)),"","Δ "&amp;TEXT(H336-V336,"0.00")))</f>
        <v/>
      </c>
      <c r="I337" s="13" t="n"/>
      <c r="J337" s="13" t="n"/>
      <c r="K337" s="13" t="n"/>
      <c r="L337" s="13" t="n"/>
      <c r="M337" s="13" t="n"/>
      <c r="Q337">
        <f>IF(OR(C336="",ISTEXT(C336)),R337,C336)</f>
        <v/>
      </c>
      <c r="R337">
        <f>IF(OR(D336="",ISTEXT(D336)),S337,D336)</f>
        <v/>
      </c>
      <c r="S337">
        <f>IF(OR(E336="",ISTEXT(E336)),T337,E336)</f>
        <v/>
      </c>
      <c r="T337">
        <f>IF(OR(F336="",ISTEXT(F336)),U337,F336)</f>
        <v/>
      </c>
      <c r="U337">
        <f>IF(OR(G336="",ISTEXT(G336)),V337,G336)</f>
        <v/>
      </c>
      <c r="V337">
        <f>IF(OR(H336="",ISTEXT(H336)),"",H336)</f>
        <v/>
      </c>
    </row>
    <row r="338" ht="13.35" customHeight="1" s="162">
      <c r="B338" s="425" t="inlineStr">
        <is>
          <t>Unit type:</t>
        </is>
      </c>
      <c r="D338" s="522" t="inlineStr">
        <is>
          <t>MAU</t>
        </is>
      </c>
      <c r="E338" s="414" t="n"/>
      <c r="F338" s="494" t="inlineStr">
        <is>
          <t>Airflow left to right. Δ = this reading minus the one before it; in. w.g.</t>
        </is>
      </c>
      <c r="P338">
        <f>IF(B336="","",B336)</f>
        <v/>
      </c>
      <c r="Q338">
        <f>IF(C336="",P338,C336)</f>
        <v/>
      </c>
      <c r="R338">
        <f>IF(D336="",Q338,D336)</f>
        <v/>
      </c>
      <c r="S338">
        <f>IF(E336="",R338,E336)</f>
        <v/>
      </c>
      <c r="T338">
        <f>IF(F336="",S338,F336)</f>
        <v/>
      </c>
      <c r="U338">
        <f>IF(G336="",T338,G336)</f>
        <v/>
      </c>
      <c r="V338">
        <f>IF(H336="",U338,H336)</f>
        <v/>
      </c>
    </row>
    <row r="339" ht="13.35" customHeight="1" s="162">
      <c r="B339" s="500" t="inlineStr">
        <is>
          <t>Fan inlet</t>
        </is>
      </c>
      <c r="D339" s="501">
        <f>IF(X336="","",X336)</f>
        <v/>
      </c>
      <c r="F339" s="500" t="inlineStr">
        <is>
          <t>Discharge</t>
        </is>
      </c>
      <c r="I339" s="501">
        <f>IF(V338="","",V338)</f>
        <v/>
      </c>
    </row>
    <row r="340" ht="13.35" customHeight="1" s="162"/>
    <row r="341" ht="13.35" customHeight="1" s="162">
      <c r="B341" s="500" t="inlineStr">
        <is>
          <t>Fan TSP</t>
        </is>
      </c>
      <c r="E341" s="501">
        <f>IF(OR(X336="",Y336=""),"",IF(OR(ISTEXT(X336),ISTEXT(Y336)),"",Y336-X336))</f>
        <v/>
      </c>
      <c r="F341" s="500" t="inlineStr">
        <is>
          <t>ESP</t>
        </is>
      </c>
      <c r="I341" s="501">
        <f>IF(OR(B336="",V338=""),"",IF(OR(ISTEXT(B336),ISTEXT(V338)),"",V338-B336))</f>
        <v/>
      </c>
      <c r="J341" s="500" t="inlineStr">
        <is>
          <t>Unit ΔP (inlet → fan)</t>
        </is>
      </c>
      <c r="M341" s="501">
        <f>IF(OR(B336="",X336=""),"",IF(OR(ISTEXT(B336),ISTEXT(X336)),"",X336-B336))</f>
        <v/>
      </c>
    </row>
    <row r="342" ht="13.35" customHeight="1" s="162">
      <c r="B342" s="453" t="inlineStr">
        <is>
          <t>Instrument:</t>
        </is>
      </c>
      <c r="C342" s="5" t="n"/>
      <c r="D342" s="505" t="n"/>
      <c r="E342" s="414" t="n"/>
      <c r="F342" s="414" t="n"/>
      <c r="G342" s="425" t="inlineStr">
        <is>
          <t>Ak basis / notes:</t>
        </is>
      </c>
      <c r="I342" s="506" t="n"/>
      <c r="J342" s="414" t="n"/>
      <c r="K342" s="414" t="n"/>
      <c r="L342" s="414" t="n"/>
      <c r="M342" s="414" t="n"/>
    </row>
    <row r="343" ht="13.35" customHeight="1" s="162">
      <c r="B343" s="188" t="inlineStr">
        <is>
          <t>Supply Air Diffuser / Outlet Airflow</t>
        </is>
      </c>
      <c r="C343" s="174" t="n"/>
      <c r="D343" s="174" t="n"/>
      <c r="E343" s="174" t="n"/>
      <c r="F343" s="173" t="n"/>
      <c r="G343" s="233" t="inlineStr">
        <is>
          <t>Design VEL</t>
        </is>
      </c>
      <c r="H343" s="194" t="inlineStr">
        <is>
          <t>Design CFM</t>
        </is>
      </c>
      <c r="I343" s="188" t="inlineStr">
        <is>
          <t>Initial</t>
        </is>
      </c>
      <c r="J343" s="173" t="n"/>
      <c r="K343" s="188" t="inlineStr">
        <is>
          <t>Final</t>
        </is>
      </c>
      <c r="L343" s="173" t="n"/>
      <c r="M343" s="188" t="inlineStr">
        <is>
          <t>%</t>
        </is>
      </c>
    </row>
    <row r="344" ht="13.35" customHeight="1" s="162">
      <c r="B344" s="153" t="inlineStr">
        <is>
          <t>No.</t>
        </is>
      </c>
      <c r="C344" s="188" t="inlineStr">
        <is>
          <t>Area Served</t>
        </is>
      </c>
      <c r="D344" s="188" t="inlineStr">
        <is>
          <t>Type</t>
        </is>
      </c>
      <c r="E344" s="188" t="inlineStr">
        <is>
          <t>Size</t>
        </is>
      </c>
      <c r="F344" s="188" t="inlineStr">
        <is>
          <t>Ak</t>
        </is>
      </c>
      <c r="G344" s="440" t="n"/>
      <c r="H344" s="440" t="n"/>
      <c r="I344" s="188" t="inlineStr">
        <is>
          <t>VEL</t>
        </is>
      </c>
      <c r="J344" s="188" t="inlineStr">
        <is>
          <t>CFM</t>
        </is>
      </c>
      <c r="K344" s="188" t="inlineStr">
        <is>
          <t>VEL</t>
        </is>
      </c>
      <c r="L344" s="188" t="inlineStr">
        <is>
          <t>CFM</t>
        </is>
      </c>
      <c r="M344" s="440" t="n"/>
    </row>
    <row r="345" ht="13.35" customHeight="1" s="162">
      <c r="B345" s="307" t="n"/>
      <c r="C345" s="307" t="n"/>
      <c r="E345" s="307" t="n"/>
      <c r="F345" s="32" t="n"/>
      <c r="G345" s="33">
        <f>IF(F345="", "", IF(OR(ISTEXT(H345),ISTEXT(F345)),"",H345/F345))</f>
        <v/>
      </c>
      <c r="H345" s="33" t="n"/>
      <c r="I345" s="33" t="n"/>
      <c r="J345" s="33">
        <f>IF(I345="", "", IF(OR(ISTEXT(I345),ISTEXT($F345)),"",I345*$F345))</f>
        <v/>
      </c>
      <c r="K345" s="33" t="n"/>
      <c r="L345" s="33">
        <f>IF(K345="", "", IF(OR(ISTEXT(K345),ISTEXT($F345)),"",K345*$F345))</f>
        <v/>
      </c>
      <c r="M345" s="30">
        <f>IF(OR(H345="",H345=0),"",IF(K345="",IF(J345="","",IF(OR(ISTEXT(J345),ISTEXT(H345)),"",J345/H345)),IF(OR(ISTEXT(L345),ISTEXT(H345)),"",L345/H345)))</f>
        <v/>
      </c>
    </row>
    <row r="346" ht="13.35" customHeight="1" s="162">
      <c r="B346" s="307" t="n"/>
      <c r="C346" s="307" t="n"/>
      <c r="E346" s="307" t="n"/>
      <c r="F346" s="32" t="n"/>
      <c r="G346" s="33">
        <f>IF(F346="", "", IF(OR(ISTEXT(H346),ISTEXT(F346)),"",H346/F346))</f>
        <v/>
      </c>
      <c r="H346" s="33" t="n"/>
      <c r="I346" s="33" t="n"/>
      <c r="J346" s="33">
        <f>IF(I346="", "", IF(OR(ISTEXT(I346),ISTEXT($F346)),"",I346*$F346))</f>
        <v/>
      </c>
      <c r="K346" s="33" t="n"/>
      <c r="L346" s="33">
        <f>IF(K346="", "", IF(OR(ISTEXT(K346),ISTEXT($F346)),"",K346*$F346))</f>
        <v/>
      </c>
      <c r="M346" s="30">
        <f>IF(OR(H346="",H346=0),"",IF(K346="",IF(J346="","",IF(OR(ISTEXT(J346),ISTEXT(H346)),"",J346/H346)),IF(OR(ISTEXT(L346),ISTEXT(H346)),"",L346/H346)))</f>
        <v/>
      </c>
    </row>
    <row r="347" ht="13.35" customHeight="1" s="162">
      <c r="B347" s="307" t="n"/>
      <c r="C347" s="307" t="n"/>
      <c r="E347" s="307" t="n"/>
      <c r="F347" s="32" t="n"/>
      <c r="G347" s="33">
        <f>IF(F347="", "", IF(OR(ISTEXT(H347),ISTEXT(F347)),"",H347/F347))</f>
        <v/>
      </c>
      <c r="H347" s="33" t="n"/>
      <c r="I347" s="33" t="n"/>
      <c r="J347" s="33">
        <f>IF(I347="", "", IF(OR(ISTEXT(I347),ISTEXT($F347)),"",I347*$F347))</f>
        <v/>
      </c>
      <c r="K347" s="33" t="n"/>
      <c r="L347" s="33">
        <f>IF(K347="", "", IF(OR(ISTEXT(K347),ISTEXT($F347)),"",K347*$F347))</f>
        <v/>
      </c>
      <c r="M347" s="30">
        <f>IF(OR(H347="",H347=0),"",IF(K347="",IF(J347="","",IF(OR(ISTEXT(J347),ISTEXT(H347)),"",J347/H347)),IF(OR(ISTEXT(L347),ISTEXT(H347)),"",L347/H347)))</f>
        <v/>
      </c>
    </row>
    <row r="348" ht="13.35" customHeight="1" s="162">
      <c r="B348" s="307" t="n"/>
      <c r="C348" s="307" t="n"/>
      <c r="E348" s="307" t="n"/>
      <c r="F348" s="32" t="n"/>
      <c r="G348" s="33">
        <f>IF(F348="", "", IF(OR(ISTEXT(H348),ISTEXT(F348)),"",H348/F348))</f>
        <v/>
      </c>
      <c r="H348" s="33" t="n"/>
      <c r="I348" s="33" t="n"/>
      <c r="J348" s="33">
        <f>IF(I348="", "", IF(OR(ISTEXT(I348),ISTEXT($F348)),"",I348*$F348))</f>
        <v/>
      </c>
      <c r="K348" s="33" t="n"/>
      <c r="L348" s="33">
        <f>IF(K348="", "", IF(OR(ISTEXT(K348),ISTEXT($F348)),"",K348*$F348))</f>
        <v/>
      </c>
      <c r="M348" s="30">
        <f>IF(OR(H348="",H348=0),"",IF(K348="",IF(J348="","",IF(OR(ISTEXT(J348),ISTEXT(H348)),"",J348/H348)),IF(OR(ISTEXT(L348),ISTEXT(H348)),"",L348/H348)))</f>
        <v/>
      </c>
    </row>
    <row r="349" ht="13.35" customHeight="1" s="162">
      <c r="B349" s="307" t="n"/>
      <c r="C349" s="307" t="n"/>
      <c r="E349" s="307" t="n"/>
      <c r="F349" s="32" t="n"/>
      <c r="G349" s="33">
        <f>IF(F349="", "", IF(OR(ISTEXT(H349),ISTEXT(F349)),"",H349/F349))</f>
        <v/>
      </c>
      <c r="H349" s="33" t="n"/>
      <c r="I349" s="33" t="n"/>
      <c r="J349" s="33">
        <f>IF(I349="", "", IF(OR(ISTEXT(I349),ISTEXT($F349)),"",I349*$F349))</f>
        <v/>
      </c>
      <c r="K349" s="33" t="n"/>
      <c r="L349" s="33">
        <f>IF(K349="", "", IF(OR(ISTEXT(K349),ISTEXT($F349)),"",K349*$F349))</f>
        <v/>
      </c>
      <c r="M349" s="30">
        <f>IF(OR(H349="",H349=0),"",IF(K349="",IF(J349="","",IF(OR(ISTEXT(J349),ISTEXT(H349)),"",J349/H349)),IF(OR(ISTEXT(L349),ISTEXT(H349)),"",L349/H349)))</f>
        <v/>
      </c>
    </row>
    <row r="350" ht="13.35" customHeight="1" s="162">
      <c r="B350" s="307" t="n"/>
      <c r="C350" s="307" t="n"/>
      <c r="E350" s="307" t="n"/>
      <c r="F350" s="32" t="n"/>
      <c r="G350" s="33">
        <f>IF(F350="", "", IF(OR(ISTEXT(H350),ISTEXT(F350)),"",H350/F350))</f>
        <v/>
      </c>
      <c r="H350" s="33" t="n"/>
      <c r="I350" s="33" t="n"/>
      <c r="J350" s="33">
        <f>IF(I350="", "", IF(OR(ISTEXT(I350),ISTEXT($F350)),"",I350*$F350))</f>
        <v/>
      </c>
      <c r="K350" s="33" t="n"/>
      <c r="L350" s="33">
        <f>IF(K350="", "", IF(OR(ISTEXT(K350),ISTEXT($F350)),"",K350*$F350))</f>
        <v/>
      </c>
      <c r="M350" s="30">
        <f>IF(OR(H350="",H350=0),"",IF(K350="",IF(J350="","",IF(OR(ISTEXT(J350),ISTEXT(H350)),"",J350/H350)),IF(OR(ISTEXT(L350),ISTEXT(H350)),"",L350/H350)))</f>
        <v/>
      </c>
    </row>
    <row r="351" ht="13.35" customHeight="1" s="162">
      <c r="B351" s="307" t="n"/>
      <c r="C351" s="307" t="n"/>
      <c r="E351" s="307" t="n"/>
      <c r="F351" s="32" t="n"/>
      <c r="G351" s="33">
        <f>IF(F351="", "", IF(OR(ISTEXT(H351),ISTEXT(F351)),"",H351/F351))</f>
        <v/>
      </c>
      <c r="H351" s="33" t="n"/>
      <c r="I351" s="33" t="n"/>
      <c r="J351" s="33">
        <f>IF(I351="", "", IF(OR(ISTEXT(I351),ISTEXT($F351)),"",I351*$F351))</f>
        <v/>
      </c>
      <c r="K351" s="33" t="n"/>
      <c r="L351" s="33">
        <f>IF(K351="", "", IF(OR(ISTEXT(K351),ISTEXT($F351)),"",K351*$F351))</f>
        <v/>
      </c>
      <c r="M351" s="30">
        <f>IF(OR(H351="",H351=0),"",IF(K351="",IF(J351="","",IF(OR(ISTEXT(J351),ISTEXT(H351)),"",J351/H351)),IF(OR(ISTEXT(L351),ISTEXT(H351)),"",L351/H351)))</f>
        <v/>
      </c>
    </row>
    <row r="352" ht="13.35" customHeight="1" s="162">
      <c r="B352" s="307" t="n"/>
      <c r="C352" s="307" t="n"/>
      <c r="E352" s="307" t="n"/>
      <c r="F352" s="32" t="n"/>
      <c r="G352" s="33">
        <f>IF(F352="", "", IF(OR(ISTEXT(H352),ISTEXT(F352)),"",H352/F352))</f>
        <v/>
      </c>
      <c r="H352" s="33" t="n"/>
      <c r="I352" s="33" t="n"/>
      <c r="J352" s="33">
        <f>IF(I352="", "", IF(OR(ISTEXT(I352),ISTEXT($F352)),"",I352*$F352))</f>
        <v/>
      </c>
      <c r="K352" s="33" t="n"/>
      <c r="L352" s="33">
        <f>IF(K352="", "", IF(OR(ISTEXT(K352),ISTEXT($F352)),"",K352*$F352))</f>
        <v/>
      </c>
      <c r="M352" s="30">
        <f>IF(OR(H352="",H352=0),"",IF(K352="",IF(J352="","",IF(OR(ISTEXT(J352),ISTEXT(H352)),"",J352/H352)),IF(OR(ISTEXT(L352),ISTEXT(H352)),"",L352/H352)))</f>
        <v/>
      </c>
    </row>
    <row r="353" ht="13.35" customHeight="1" s="162">
      <c r="B353" s="307" t="n"/>
      <c r="C353" s="307" t="n"/>
      <c r="E353" s="307" t="n"/>
      <c r="F353" s="32" t="n"/>
      <c r="G353" s="33">
        <f>IF(F353="", "", IF(OR(ISTEXT(H353),ISTEXT(F353)),"",H353/F353))</f>
        <v/>
      </c>
      <c r="H353" s="33" t="n"/>
      <c r="I353" s="33" t="n"/>
      <c r="J353" s="33">
        <f>IF(I353="", "", IF(OR(ISTEXT(I353),ISTEXT($F353)),"",I353*$F353))</f>
        <v/>
      </c>
      <c r="K353" s="33" t="n"/>
      <c r="L353" s="33">
        <f>IF(K353="", "", IF(OR(ISTEXT(K353),ISTEXT($F353)),"",K353*$F353))</f>
        <v/>
      </c>
      <c r="M353" s="30">
        <f>IF(OR(H353="",H353=0),"",IF(K353="",IF(J353="","",IF(OR(ISTEXT(J353),ISTEXT(H353)),"",J353/H353)),IF(OR(ISTEXT(L353),ISTEXT(H353)),"",L353/H353)))</f>
        <v/>
      </c>
    </row>
    <row r="354" ht="13.35" customHeight="1" s="162">
      <c r="B354" s="307" t="n"/>
      <c r="C354" s="307" t="n"/>
      <c r="E354" s="307" t="n"/>
      <c r="F354" s="32" t="n"/>
      <c r="G354" s="33">
        <f>IF(F354="", "", IF(OR(ISTEXT(H354),ISTEXT(F354)),"",H354/F354))</f>
        <v/>
      </c>
      <c r="H354" s="33" t="n"/>
      <c r="I354" s="33" t="n"/>
      <c r="J354" s="33">
        <f>IF(I354="", "", IF(OR(ISTEXT(I354),ISTEXT($F354)),"",I354*$F354))</f>
        <v/>
      </c>
      <c r="K354" s="33" t="n"/>
      <c r="L354" s="33">
        <f>IF(K354="", "", IF(OR(ISTEXT(K354),ISTEXT($F354)),"",K354*$F354))</f>
        <v/>
      </c>
      <c r="M354" s="30">
        <f>IF(OR(H354="",H354=0),"",IF(K354="",IF(J354="","",IF(OR(ISTEXT(J354),ISTEXT(H354)),"",J354/H354)),IF(OR(ISTEXT(L354),ISTEXT(H354)),"",L354/H354)))</f>
        <v/>
      </c>
    </row>
    <row r="355" ht="13.35" customHeight="1" s="162">
      <c r="B355" s="307" t="n"/>
      <c r="C355" s="307" t="n"/>
      <c r="E355" s="307" t="n"/>
      <c r="F355" s="32" t="n"/>
      <c r="G355" s="33">
        <f>IF(F355="", "", IF(OR(ISTEXT(H355),ISTEXT(F355)),"",H355/F355))</f>
        <v/>
      </c>
      <c r="H355" s="33" t="n"/>
      <c r="I355" s="33" t="n"/>
      <c r="J355" s="33">
        <f>IF(I355="", "", IF(OR(ISTEXT(I355),ISTEXT($F355)),"",I355*$F355))</f>
        <v/>
      </c>
      <c r="K355" s="33" t="n"/>
      <c r="L355" s="33">
        <f>IF(K355="", "", IF(OR(ISTEXT(K355),ISTEXT($F355)),"",K355*$F355))</f>
        <v/>
      </c>
      <c r="M355" s="30">
        <f>IF(OR(H355="",H355=0),"",IF(K355="",IF(J355="","",IF(OR(ISTEXT(J355),ISTEXT(H355)),"",J355/H355)),IF(OR(ISTEXT(L355),ISTEXT(H355)),"",L355/H355)))</f>
        <v/>
      </c>
    </row>
    <row r="356" ht="13.35" customHeight="1" s="162">
      <c r="B356" s="307" t="n"/>
      <c r="C356" s="307" t="n"/>
      <c r="E356" s="307" t="n"/>
      <c r="F356" s="32" t="n"/>
      <c r="G356" s="33">
        <f>IF(F356="", "", IF(OR(ISTEXT(H356),ISTEXT(F356)),"",H356/F356))</f>
        <v/>
      </c>
      <c r="H356" s="33" t="n"/>
      <c r="I356" s="33" t="n"/>
      <c r="J356" s="33">
        <f>IF(I356="", "", IF(OR(ISTEXT(I356),ISTEXT($F356)),"",I356*$F356))</f>
        <v/>
      </c>
      <c r="K356" s="33" t="n"/>
      <c r="L356" s="33">
        <f>IF(K356="", "", IF(OR(ISTEXT(K356),ISTEXT($F356)),"",K356*$F356))</f>
        <v/>
      </c>
      <c r="M356" s="30">
        <f>IF(OR(H356="",H356=0),"",IF(K356="",IF(J356="","",IF(OR(ISTEXT(J356),ISTEXT(H356)),"",J356/H356)),IF(OR(ISTEXT(L356),ISTEXT(H356)),"",L356/H356)))</f>
        <v/>
      </c>
    </row>
    <row r="357" ht="13.35" customHeight="1" s="162">
      <c r="B357" s="307" t="n"/>
      <c r="C357" s="307" t="n"/>
      <c r="E357" s="307" t="n"/>
      <c r="F357" s="32" t="n"/>
      <c r="G357" s="33">
        <f>IF(F357="", "", IF(OR(ISTEXT(H357),ISTEXT(F357)),"",H357/F357))</f>
        <v/>
      </c>
      <c r="H357" s="33" t="n"/>
      <c r="I357" s="33" t="n"/>
      <c r="J357" s="33">
        <f>IF(I357="", "", IF(OR(ISTEXT(I357),ISTEXT($F357)),"",I357*$F357))</f>
        <v/>
      </c>
      <c r="K357" s="33" t="n"/>
      <c r="L357" s="33">
        <f>IF(K357="", "", IF(OR(ISTEXT(K357),ISTEXT($F357)),"",K357*$F357))</f>
        <v/>
      </c>
      <c r="M357" s="30">
        <f>IF(OR(H357="",H357=0),"",IF(K357="",IF(J357="","",IF(OR(ISTEXT(J357),ISTEXT(H357)),"",J357/H357)),IF(OR(ISTEXT(L357),ISTEXT(H357)),"",L357/H357)))</f>
        <v/>
      </c>
    </row>
    <row r="358" ht="13.35" customHeight="1" s="162">
      <c r="B358" s="307" t="n"/>
      <c r="C358" s="307" t="n"/>
      <c r="E358" s="307" t="n"/>
      <c r="F358" s="32" t="n"/>
      <c r="G358" s="33">
        <f>IF(F358="", "", IF(OR(ISTEXT(H358),ISTEXT(F358)),"",H358/F358))</f>
        <v/>
      </c>
      <c r="H358" s="33" t="n"/>
      <c r="I358" s="33" t="n"/>
      <c r="J358" s="33">
        <f>IF(I358="", "", IF(OR(ISTEXT(I358),ISTEXT($F358)),"",I358*$F358))</f>
        <v/>
      </c>
      <c r="K358" s="33" t="n"/>
      <c r="L358" s="33">
        <f>IF(K358="", "", IF(OR(ISTEXT(K358),ISTEXT($F358)),"",K358*$F358))</f>
        <v/>
      </c>
      <c r="M358" s="30">
        <f>IF(OR(H358="",H358=0),"",IF(K358="",IF(J358="","",IF(OR(ISTEXT(J358),ISTEXT(H358)),"",J358/H358)),IF(OR(ISTEXT(L358),ISTEXT(H358)),"",L358/H358)))</f>
        <v/>
      </c>
    </row>
    <row r="359" ht="13.35" customHeight="1" s="162">
      <c r="B359" s="307" t="n"/>
      <c r="C359" s="307" t="n"/>
      <c r="E359" s="307" t="n"/>
      <c r="F359" s="32" t="n"/>
      <c r="G359" s="33">
        <f>IF(F359="", "", IF(OR(ISTEXT(H359),ISTEXT(F359)),"",H359/F359))</f>
        <v/>
      </c>
      <c r="H359" s="33" t="n"/>
      <c r="I359" s="33" t="n"/>
      <c r="J359" s="33">
        <f>IF(I359="", "", IF(OR(ISTEXT(I359),ISTEXT($F359)),"",I359*$F359))</f>
        <v/>
      </c>
      <c r="K359" s="33" t="n"/>
      <c r="L359" s="33">
        <f>IF(K359="", "", IF(OR(ISTEXT(K359),ISTEXT($F359)),"",K359*$F359))</f>
        <v/>
      </c>
      <c r="M359" s="30">
        <f>IF(OR(H359="",H359=0),"",IF(K359="",IF(J359="","",IF(OR(ISTEXT(J359),ISTEXT(H359)),"",J359/H359)),IF(OR(ISTEXT(L359),ISTEXT(H359)),"",L359/H359)))</f>
        <v/>
      </c>
    </row>
    <row r="360" ht="13.35" customHeight="1" s="162">
      <c r="B360" s="307" t="n"/>
      <c r="C360" s="307" t="n"/>
      <c r="E360" s="307" t="n"/>
      <c r="F360" s="32" t="n"/>
      <c r="G360" s="33">
        <f>IF(F360="", "", IF(OR(ISTEXT(H360),ISTEXT(F360)),"",H360/F360))</f>
        <v/>
      </c>
      <c r="H360" s="33" t="n"/>
      <c r="I360" s="33" t="n"/>
      <c r="J360" s="33">
        <f>IF(I360="", "", IF(OR(ISTEXT(I360),ISTEXT($F360)),"",I360*$F360))</f>
        <v/>
      </c>
      <c r="K360" s="33" t="n"/>
      <c r="L360" s="33">
        <f>IF(K360="", "", IF(OR(ISTEXT(K360),ISTEXT($F360)),"",K360*$F360))</f>
        <v/>
      </c>
      <c r="M360" s="30">
        <f>IF(OR(H360="",H360=0),"",IF(K360="",IF(J360="","",IF(OR(ISTEXT(J360),ISTEXT(H360)),"",J360/H360)),IF(OR(ISTEXT(L360),ISTEXT(H360)),"",L360/H360)))</f>
        <v/>
      </c>
    </row>
    <row r="361" ht="13.35" customHeight="1" s="162">
      <c r="B361" s="42" t="n"/>
      <c r="C361" s="231" t="inlineStr">
        <is>
          <t>Total</t>
        </is>
      </c>
      <c r="D361" s="159" t="n"/>
      <c r="E361" s="42" t="n"/>
      <c r="F361" s="42" t="n"/>
      <c r="G361" s="43" t="n"/>
      <c r="H361" s="43">
        <f>IF(SUM(H345:H360)+SUM(H403:H414)=0,"",SUM(H345:H360)+SUM(H403:H414))</f>
        <v/>
      </c>
      <c r="I361" s="43" t="n"/>
      <c r="J361" s="43">
        <f>IF(SUM(J345:J360)+SUM(J403:J414)=0,"",SUM(J345:J360)+SUM(J403:J414))</f>
        <v/>
      </c>
      <c r="K361" s="43" t="n"/>
      <c r="L361" s="43">
        <f>IF(SUM(L345:L360)+SUM(L403:L414)=0,"",SUM(L345:L360)+SUM(L403:L414))</f>
        <v/>
      </c>
      <c r="M361" s="35">
        <f>IF(OR(H361="",H361=0),"",IF(L361="",IF(J361="","",IF(OR(ISTEXT(J361),ISTEXT(H361)),"",J361/H361)),IF(OR(ISTEXT(L361),ISTEXT(H361)),"",L361/H361)))</f>
        <v/>
      </c>
    </row>
    <row r="362" ht="13.35" customHeight="1" s="162"/>
    <row r="363" ht="13.35" customHeight="1" s="162">
      <c r="B363" s="188" t="inlineStr">
        <is>
          <t>Remarks</t>
        </is>
      </c>
      <c r="C363" s="173" t="n"/>
      <c r="D363" s="154" t="n"/>
      <c r="E363" s="174" t="n"/>
      <c r="F363" s="174" t="n"/>
      <c r="G363" s="174" t="n"/>
      <c r="H363" s="174" t="n"/>
      <c r="I363" s="174" t="n"/>
      <c r="J363" s="174" t="n"/>
      <c r="K363" s="174" t="n"/>
      <c r="L363" s="174" t="n"/>
      <c r="M363" s="173" t="n"/>
    </row>
    <row r="364" ht="13.35" customHeight="1" s="162">
      <c r="B364" s="154" t="n"/>
      <c r="C364" s="174" t="n"/>
      <c r="D364" s="174" t="n"/>
      <c r="E364" s="174" t="n"/>
      <c r="F364" s="174" t="n"/>
      <c r="G364" s="174" t="n"/>
      <c r="H364" s="174" t="n"/>
      <c r="I364" s="174" t="n"/>
      <c r="J364" s="174" t="n"/>
      <c r="K364" s="174" t="n"/>
      <c r="L364" s="174" t="n"/>
      <c r="M364" s="173" t="n"/>
    </row>
    <row r="365" ht="13.35" customHeight="1" s="162">
      <c r="B365" s="154" t="n"/>
      <c r="C365" s="174" t="n"/>
      <c r="D365" s="174" t="n"/>
      <c r="E365" s="174" t="n"/>
      <c r="F365" s="174" t="n"/>
      <c r="G365" s="174" t="n"/>
      <c r="H365" s="174" t="n"/>
      <c r="I365" s="174" t="n"/>
      <c r="J365" s="174" t="n"/>
      <c r="K365" s="174" t="n"/>
      <c r="L365" s="174" t="n"/>
      <c r="M365" s="173" t="n"/>
    </row>
    <row r="366" ht="13.35" customHeight="1" s="162">
      <c r="B366" s="154" t="n"/>
      <c r="C366" s="174" t="n"/>
      <c r="D366" s="174" t="n"/>
      <c r="E366" s="174" t="n"/>
      <c r="F366" s="174" t="n"/>
      <c r="G366" s="174" t="n"/>
      <c r="H366" s="174" t="n"/>
      <c r="I366" s="174" t="n"/>
      <c r="J366" s="174" t="n"/>
      <c r="K366" s="174" t="n"/>
      <c r="L366" s="174" t="n"/>
      <c r="M366" s="173" t="n"/>
    </row>
    <row r="367" ht="13.35" customHeight="1" s="162"/>
    <row r="368" ht="13.35" customHeight="1" s="162">
      <c r="B368" s="200" t="inlineStr">
        <is>
          <t>System (cont.)</t>
        </is>
      </c>
      <c r="C368" s="403" t="n"/>
      <c r="D368" s="209">
        <f>IF('{Equipment Data Entry}'!B55="","",'{Equipment Data Entry}'!B55)</f>
        <v/>
      </c>
      <c r="E368" s="418" t="n"/>
      <c r="F368" s="403" t="n"/>
      <c r="G368" s="200" t="inlineStr">
        <is>
          <t>Service</t>
        </is>
      </c>
      <c r="H368" s="403" t="n"/>
      <c r="I368" s="210">
        <f>IF('{Equipment Data Entry}'!C55="","",'{Equipment Data Entry}'!C55)</f>
        <v/>
      </c>
      <c r="J368" s="418" t="n"/>
      <c r="K368" s="418" t="n"/>
      <c r="L368" s="418" t="n"/>
      <c r="M368" s="403" t="n"/>
    </row>
    <row r="369" ht="13.35" customHeight="1" s="162">
      <c r="B369" s="422" t="n"/>
      <c r="C369" s="423" t="n"/>
      <c r="D369" s="422" t="n"/>
      <c r="E369" s="424" t="n"/>
      <c r="F369" s="423" t="n"/>
      <c r="G369" s="422" t="n"/>
      <c r="H369" s="423" t="n"/>
      <c r="I369" s="422" t="n"/>
      <c r="J369" s="424" t="n"/>
      <c r="K369" s="424" t="n"/>
      <c r="L369" s="424" t="n"/>
      <c r="M369" s="423" t="n"/>
    </row>
    <row r="370" ht="13.35" customHeight="1" s="162">
      <c r="B370" s="188" t="inlineStr">
        <is>
          <t>PSP (Evergreen VelGrid): CFM = avg vel × (L − 2 − 2×blanks) × W × K ÷ 144</t>
        </is>
      </c>
      <c r="C370" s="174" t="n"/>
      <c r="D370" s="174" t="n"/>
      <c r="E370" s="174" t="n"/>
      <c r="F370" s="174" t="n"/>
      <c r="G370" s="174" t="n"/>
      <c r="H370" s="174" t="n"/>
      <c r="I370" s="174" t="n"/>
      <c r="J370" s="174" t="n"/>
      <c r="K370" s="174" t="n"/>
      <c r="L370" s="174" t="n"/>
      <c r="M370" s="173" t="n"/>
    </row>
    <row r="371" ht="13.35" customHeight="1" s="162">
      <c r="B371" s="460" t="inlineStr">
        <is>
          <t>Length (in)</t>
        </is>
      </c>
      <c r="C371" s="173" t="n"/>
      <c r="D371" s="33" t="n"/>
      <c r="E371" s="460" t="inlineStr">
        <is>
          <t>Width (in)</t>
        </is>
      </c>
      <c r="F371" s="173" t="n"/>
      <c r="G371" s="33" t="n"/>
      <c r="H371" s="460" t="inlineStr">
        <is>
          <t>Blanks</t>
        </is>
      </c>
      <c r="I371" s="173" t="n"/>
      <c r="J371" s="33" t="n"/>
      <c r="K371" s="460" t="inlineStr">
        <is>
          <t>K</t>
        </is>
      </c>
      <c r="L371" s="173" t="n"/>
      <c r="M371" s="32">
        <f>IF(G371="","",IFERROR(INDEX('{Dropdowns}'!$S:$S,MATCH(G371,'{Dropdowns}'!$R:$R,0)),""))</f>
        <v/>
      </c>
    </row>
    <row r="372" ht="13.35" customHeight="1" s="162">
      <c r="B372" s="460" t="inlineStr">
        <is>
          <t>Initial 1-10</t>
        </is>
      </c>
      <c r="C372" s="173" t="n"/>
      <c r="D372" s="33" t="n"/>
      <c r="E372" s="33" t="n"/>
      <c r="F372" s="33" t="n"/>
      <c r="G372" s="33" t="n"/>
      <c r="H372" s="33" t="n"/>
      <c r="I372" s="33" t="n"/>
      <c r="J372" s="33" t="n"/>
      <c r="K372" s="33" t="n"/>
      <c r="L372" s="33" t="n"/>
      <c r="M372" s="33" t="n"/>
    </row>
    <row r="373" ht="13.35" customHeight="1" s="162">
      <c r="B373" s="460" t="inlineStr">
        <is>
          <t>Initial 11-20</t>
        </is>
      </c>
      <c r="C373" s="173" t="n"/>
      <c r="D373" s="33" t="n"/>
      <c r="E373" s="33" t="n"/>
      <c r="F373" s="33" t="n"/>
      <c r="G373" s="33" t="n"/>
      <c r="H373" s="33" t="n"/>
      <c r="I373" s="33" t="n"/>
      <c r="J373" s="33" t="n"/>
      <c r="K373" s="33" t="n"/>
      <c r="L373" s="33" t="n"/>
      <c r="M373" s="33" t="n"/>
    </row>
    <row r="374" ht="13.35" customHeight="1" s="162">
      <c r="B374" s="460" t="inlineStr">
        <is>
          <t>Final 1-10</t>
        </is>
      </c>
      <c r="C374" s="173" t="n"/>
      <c r="D374" s="33" t="n"/>
      <c r="E374" s="33" t="n"/>
      <c r="F374" s="33" t="n"/>
      <c r="G374" s="33" t="n"/>
      <c r="H374" s="33" t="n"/>
      <c r="I374" s="33" t="n"/>
      <c r="J374" s="33" t="n"/>
      <c r="K374" s="33" t="n"/>
      <c r="L374" s="33" t="n"/>
      <c r="M374" s="33" t="n"/>
    </row>
    <row r="375" ht="13.35" customHeight="1" s="162">
      <c r="B375" s="460" t="inlineStr">
        <is>
          <t>Final 11-20</t>
        </is>
      </c>
      <c r="C375" s="173" t="n"/>
      <c r="D375" s="33" t="n"/>
      <c r="E375" s="33" t="n"/>
      <c r="F375" s="33" t="n"/>
      <c r="G375" s="33" t="n"/>
      <c r="H375" s="33" t="n"/>
      <c r="I375" s="33" t="n"/>
      <c r="J375" s="33" t="n"/>
      <c r="K375" s="33" t="n"/>
      <c r="L375" s="33" t="n"/>
      <c r="M375" s="33" t="n"/>
    </row>
    <row r="376" ht="13.35" customHeight="1" s="162">
      <c r="B376" s="460" t="inlineStr">
        <is>
          <t>PSP CFM initial</t>
        </is>
      </c>
      <c r="C376" s="174" t="n"/>
      <c r="D376" s="173" t="n"/>
      <c r="E376" s="33">
        <f>IF(OR(D371="",G371="",COUNT(D372:M373)=0),"",IF(OR(ISTEXT(D371),ISTEXT(G371)),"",AVERAGE(D372:M373)*(D371-2-2*N(J371))*G371*N(M371)/144))</f>
        <v/>
      </c>
      <c r="F376" s="174" t="n"/>
      <c r="G376" s="173" t="n"/>
      <c r="H376" s="460" t="inlineStr">
        <is>
          <t>PSP CFM final</t>
        </is>
      </c>
      <c r="I376" s="174" t="n"/>
      <c r="J376" s="173" t="n"/>
      <c r="K376" s="33">
        <f>IF(OR(D371="",G371="",COUNT(D374:M375)=0),"",IF(OR(ISTEXT(D371),ISTEXT(G371)),"",AVERAGE(D374:M375)*(D371-2-2*N(J371))*G371*N(M371)/144))</f>
        <v/>
      </c>
      <c r="L376" s="174" t="n"/>
      <c r="M376" s="173" t="n"/>
    </row>
    <row r="377" ht="13.35" customHeight="1" s="162"/>
    <row r="378" ht="13.35" customHeight="1" s="162">
      <c r="B378" s="188" t="inlineStr">
        <is>
          <t>Supply Filter Grid (VelGrid, K 1.35): CFM = velocity × free area × K</t>
        </is>
      </c>
      <c r="C378" s="174" t="n"/>
      <c r="D378" s="174" t="n"/>
      <c r="E378" s="174" t="n"/>
      <c r="F378" s="174" t="n"/>
      <c r="G378" s="174" t="n"/>
      <c r="H378" s="174" t="n"/>
      <c r="I378" s="174" t="n"/>
      <c r="J378" s="174" t="n"/>
      <c r="K378" s="174" t="n"/>
      <c r="L378" s="174" t="n"/>
      <c r="M378" s="173" t="n"/>
    </row>
    <row r="379" ht="13.35" customHeight="1" s="162">
      <c r="B379" s="460" t="inlineStr">
        <is>
          <t>Filter Size</t>
        </is>
      </c>
      <c r="C379" s="33" t="n"/>
      <c r="D379" s="33" t="n"/>
      <c r="E379" s="33" t="n"/>
      <c r="F379" s="33" t="n"/>
      <c r="G379" s="33" t="n"/>
      <c r="H379" s="33" t="n"/>
      <c r="I379" s="33" t="n"/>
      <c r="J379" s="33" t="n"/>
      <c r="K379" s="33" t="n"/>
      <c r="L379" s="33" t="n"/>
      <c r="M379" s="33" t="n"/>
    </row>
    <row r="380" ht="13.35" customHeight="1" s="162">
      <c r="B380" s="460" t="inlineStr">
        <is>
          <t>Initial velocity (fpm)</t>
        </is>
      </c>
      <c r="C380" s="33" t="n"/>
      <c r="D380" s="33" t="n"/>
      <c r="E380" s="33" t="n"/>
      <c r="F380" s="33" t="n"/>
      <c r="G380" s="33" t="n"/>
      <c r="H380" s="33" t="n"/>
      <c r="I380" s="33" t="n"/>
      <c r="J380" s="33" t="n"/>
      <c r="K380" s="33" t="n"/>
      <c r="L380" s="33" t="n"/>
      <c r="M380" s="33" t="n"/>
    </row>
    <row r="381" ht="13.35" customHeight="1" s="162">
      <c r="B381" s="460" t="inlineStr">
        <is>
          <t>Final velocity (fpm)</t>
        </is>
      </c>
      <c r="C381" s="33" t="n"/>
      <c r="D381" s="33" t="n"/>
      <c r="E381" s="33" t="n"/>
      <c r="F381" s="33" t="n"/>
      <c r="G381" s="33" t="n"/>
      <c r="H381" s="33" t="n"/>
      <c r="I381" s="33" t="n"/>
      <c r="J381" s="33" t="n"/>
      <c r="K381" s="33" t="n"/>
      <c r="L381" s="33" t="n"/>
      <c r="M381" s="33" t="n"/>
    </row>
    <row r="382" ht="13.35" customHeight="1" s="162">
      <c r="B382" s="460" t="inlineStr">
        <is>
          <t>CFM init</t>
        </is>
      </c>
      <c r="C382" s="33">
        <f>IF(OR(C379="",C380=""),"",IF(OR(ISTEXT(C380),C379="N/A",C379="Not Avail.",C379="Not Acc.",C379="N/L"),"",C380*IFERROR(INDEX('{Dropdowns}'!$J:$J,MATCH("Supply Filter (VelGrid)|"&amp;C379,'{Dropdowns}'!$H:$H,0)),0)*IFERROR(INDEX('{Dropdowns}'!$K:$K,MATCH("Supply Filter (VelGrid)|"&amp;C379,'{Dropdowns}'!$H:$H,0)),0)))</f>
        <v/>
      </c>
      <c r="D382" s="33">
        <f>IF(OR(D379="",D380=""),"",IF(OR(ISTEXT(D380),D379="N/A",D379="Not Avail.",D379="Not Acc.",D379="N/L"),"",D380*IFERROR(INDEX('{Dropdowns}'!$J:$J,MATCH("Supply Filter (VelGrid)|"&amp;D379,'{Dropdowns}'!$H:$H,0)),0)*IFERROR(INDEX('{Dropdowns}'!$K:$K,MATCH("Supply Filter (VelGrid)|"&amp;D379,'{Dropdowns}'!$H:$H,0)),0)))</f>
        <v/>
      </c>
      <c r="E382" s="33">
        <f>IF(OR(E379="",E380=""),"",IF(OR(ISTEXT(E380),E379="N/A",E379="Not Avail.",E379="Not Acc.",E379="N/L"),"",E380*IFERROR(INDEX('{Dropdowns}'!$J:$J,MATCH("Supply Filter (VelGrid)|"&amp;E379,'{Dropdowns}'!$H:$H,0)),0)*IFERROR(INDEX('{Dropdowns}'!$K:$K,MATCH("Supply Filter (VelGrid)|"&amp;E379,'{Dropdowns}'!$H:$H,0)),0)))</f>
        <v/>
      </c>
      <c r="F382" s="33">
        <f>IF(OR(F379="",F380=""),"",IF(OR(ISTEXT(F380),F379="N/A",F379="Not Avail.",F379="Not Acc.",F379="N/L"),"",F380*IFERROR(INDEX('{Dropdowns}'!$J:$J,MATCH("Supply Filter (VelGrid)|"&amp;F379,'{Dropdowns}'!$H:$H,0)),0)*IFERROR(INDEX('{Dropdowns}'!$K:$K,MATCH("Supply Filter (VelGrid)|"&amp;F379,'{Dropdowns}'!$H:$H,0)),0)))</f>
        <v/>
      </c>
      <c r="G382" s="33">
        <f>IF(OR(G379="",G380=""),"",IF(OR(ISTEXT(G380),G379="N/A",G379="Not Avail.",G379="Not Acc.",G379="N/L"),"",G380*IFERROR(INDEX('{Dropdowns}'!$J:$J,MATCH("Supply Filter (VelGrid)|"&amp;G379,'{Dropdowns}'!$H:$H,0)),0)*IFERROR(INDEX('{Dropdowns}'!$K:$K,MATCH("Supply Filter (VelGrid)|"&amp;G379,'{Dropdowns}'!$H:$H,0)),0)))</f>
        <v/>
      </c>
      <c r="H382" s="33">
        <f>IF(OR(H379="",H380=""),"",IF(OR(ISTEXT(H380),H379="N/A",H379="Not Avail.",H379="Not Acc.",H379="N/L"),"",H380*IFERROR(INDEX('{Dropdowns}'!$J:$J,MATCH("Supply Filter (VelGrid)|"&amp;H379,'{Dropdowns}'!$H:$H,0)),0)*IFERROR(INDEX('{Dropdowns}'!$K:$K,MATCH("Supply Filter (VelGrid)|"&amp;H379,'{Dropdowns}'!$H:$H,0)),0)))</f>
        <v/>
      </c>
      <c r="I382" s="33">
        <f>IF(OR(I379="",I380=""),"",IF(OR(ISTEXT(I380),I379="N/A",I379="Not Avail.",I379="Not Acc.",I379="N/L"),"",I380*IFERROR(INDEX('{Dropdowns}'!$J:$J,MATCH("Supply Filter (VelGrid)|"&amp;I379,'{Dropdowns}'!$H:$H,0)),0)*IFERROR(INDEX('{Dropdowns}'!$K:$K,MATCH("Supply Filter (VelGrid)|"&amp;I379,'{Dropdowns}'!$H:$H,0)),0)))</f>
        <v/>
      </c>
      <c r="J382" s="33">
        <f>IF(OR(J379="",J380=""),"",IF(OR(ISTEXT(J380),J379="N/A",J379="Not Avail.",J379="Not Acc.",J379="N/L"),"",J380*IFERROR(INDEX('{Dropdowns}'!$J:$J,MATCH("Supply Filter (VelGrid)|"&amp;J379,'{Dropdowns}'!$H:$H,0)),0)*IFERROR(INDEX('{Dropdowns}'!$K:$K,MATCH("Supply Filter (VelGrid)|"&amp;J379,'{Dropdowns}'!$H:$H,0)),0)))</f>
        <v/>
      </c>
      <c r="K382" s="33">
        <f>IF(OR(K379="",K380=""),"",IF(OR(ISTEXT(K380),K379="N/A",K379="Not Avail.",K379="Not Acc.",K379="N/L"),"",K380*IFERROR(INDEX('{Dropdowns}'!$J:$J,MATCH("Supply Filter (VelGrid)|"&amp;K379,'{Dropdowns}'!$H:$H,0)),0)*IFERROR(INDEX('{Dropdowns}'!$K:$K,MATCH("Supply Filter (VelGrid)|"&amp;K379,'{Dropdowns}'!$H:$H,0)),0)))</f>
        <v/>
      </c>
      <c r="L382" s="33">
        <f>IF(OR(L379="",L380=""),"",IF(OR(ISTEXT(L380),L379="N/A",L379="Not Avail.",L379="Not Acc.",L379="N/L"),"",L380*IFERROR(INDEX('{Dropdowns}'!$J:$J,MATCH("Supply Filter (VelGrid)|"&amp;L379,'{Dropdowns}'!$H:$H,0)),0)*IFERROR(INDEX('{Dropdowns}'!$K:$K,MATCH("Supply Filter (VelGrid)|"&amp;L379,'{Dropdowns}'!$H:$H,0)),0)))</f>
        <v/>
      </c>
      <c r="M382" s="33">
        <f>IF(OR(M379="",M380=""),"",IF(OR(ISTEXT(M380),M379="N/A",M379="Not Avail.",M379="Not Acc.",M379="N/L"),"",M380*IFERROR(INDEX('{Dropdowns}'!$J:$J,MATCH("Supply Filter (VelGrid)|"&amp;M379,'{Dropdowns}'!$H:$H,0)),0)*IFERROR(INDEX('{Dropdowns}'!$K:$K,MATCH("Supply Filter (VelGrid)|"&amp;M379,'{Dropdowns}'!$H:$H,0)),0)))</f>
        <v/>
      </c>
    </row>
    <row r="383" ht="13.35" customHeight="1" s="162">
      <c r="B383" s="460" t="inlineStr">
        <is>
          <t>CFM fin.</t>
        </is>
      </c>
      <c r="C383" s="33">
        <f>IF(OR(C379="",C381=""),"",IF(OR(ISTEXT(C381),C379="N/A",C379="Not Avail.",C379="Not Acc.",C379="N/L"),"",C381*IFERROR(INDEX('{Dropdowns}'!$J:$J,MATCH("Supply Filter (VelGrid)|"&amp;C379,'{Dropdowns}'!$H:$H,0)),0)*IFERROR(INDEX('{Dropdowns}'!$K:$K,MATCH("Supply Filter (VelGrid)|"&amp;C379,'{Dropdowns}'!$H:$H,0)),0)))</f>
        <v/>
      </c>
      <c r="D383" s="33">
        <f>IF(OR(D379="",D381=""),"",IF(OR(ISTEXT(D381),D379="N/A",D379="Not Avail.",D379="Not Acc.",D379="N/L"),"",D381*IFERROR(INDEX('{Dropdowns}'!$J:$J,MATCH("Supply Filter (VelGrid)|"&amp;D379,'{Dropdowns}'!$H:$H,0)),0)*IFERROR(INDEX('{Dropdowns}'!$K:$K,MATCH("Supply Filter (VelGrid)|"&amp;D379,'{Dropdowns}'!$H:$H,0)),0)))</f>
        <v/>
      </c>
      <c r="E383" s="33">
        <f>IF(OR(E379="",E381=""),"",IF(OR(ISTEXT(E381),E379="N/A",E379="Not Avail.",E379="Not Acc.",E379="N/L"),"",E381*IFERROR(INDEX('{Dropdowns}'!$J:$J,MATCH("Supply Filter (VelGrid)|"&amp;E379,'{Dropdowns}'!$H:$H,0)),0)*IFERROR(INDEX('{Dropdowns}'!$K:$K,MATCH("Supply Filter (VelGrid)|"&amp;E379,'{Dropdowns}'!$H:$H,0)),0)))</f>
        <v/>
      </c>
      <c r="F383" s="33">
        <f>IF(OR(F379="",F381=""),"",IF(OR(ISTEXT(F381),F379="N/A",F379="Not Avail.",F379="Not Acc.",F379="N/L"),"",F381*IFERROR(INDEX('{Dropdowns}'!$J:$J,MATCH("Supply Filter (VelGrid)|"&amp;F379,'{Dropdowns}'!$H:$H,0)),0)*IFERROR(INDEX('{Dropdowns}'!$K:$K,MATCH("Supply Filter (VelGrid)|"&amp;F379,'{Dropdowns}'!$H:$H,0)),0)))</f>
        <v/>
      </c>
      <c r="G383" s="33">
        <f>IF(OR(G379="",G381=""),"",IF(OR(ISTEXT(G381),G379="N/A",G379="Not Avail.",G379="Not Acc.",G379="N/L"),"",G381*IFERROR(INDEX('{Dropdowns}'!$J:$J,MATCH("Supply Filter (VelGrid)|"&amp;G379,'{Dropdowns}'!$H:$H,0)),0)*IFERROR(INDEX('{Dropdowns}'!$K:$K,MATCH("Supply Filter (VelGrid)|"&amp;G379,'{Dropdowns}'!$H:$H,0)),0)))</f>
        <v/>
      </c>
      <c r="H383" s="33">
        <f>IF(OR(H379="",H381=""),"",IF(OR(ISTEXT(H381),H379="N/A",H379="Not Avail.",H379="Not Acc.",H379="N/L"),"",H381*IFERROR(INDEX('{Dropdowns}'!$J:$J,MATCH("Supply Filter (VelGrid)|"&amp;H379,'{Dropdowns}'!$H:$H,0)),0)*IFERROR(INDEX('{Dropdowns}'!$K:$K,MATCH("Supply Filter (VelGrid)|"&amp;H379,'{Dropdowns}'!$H:$H,0)),0)))</f>
        <v/>
      </c>
      <c r="I383" s="33">
        <f>IF(OR(I379="",I381=""),"",IF(OR(ISTEXT(I381),I379="N/A",I379="Not Avail.",I379="Not Acc.",I379="N/L"),"",I381*IFERROR(INDEX('{Dropdowns}'!$J:$J,MATCH("Supply Filter (VelGrid)|"&amp;I379,'{Dropdowns}'!$H:$H,0)),0)*IFERROR(INDEX('{Dropdowns}'!$K:$K,MATCH("Supply Filter (VelGrid)|"&amp;I379,'{Dropdowns}'!$H:$H,0)),0)))</f>
        <v/>
      </c>
      <c r="J383" s="33">
        <f>IF(OR(J379="",J381=""),"",IF(OR(ISTEXT(J381),J379="N/A",J379="Not Avail.",J379="Not Acc.",J379="N/L"),"",J381*IFERROR(INDEX('{Dropdowns}'!$J:$J,MATCH("Supply Filter (VelGrid)|"&amp;J379,'{Dropdowns}'!$H:$H,0)),0)*IFERROR(INDEX('{Dropdowns}'!$K:$K,MATCH("Supply Filter (VelGrid)|"&amp;J379,'{Dropdowns}'!$H:$H,0)),0)))</f>
        <v/>
      </c>
      <c r="K383" s="33">
        <f>IF(OR(K379="",K381=""),"",IF(OR(ISTEXT(K381),K379="N/A",K379="Not Avail.",K379="Not Acc.",K379="N/L"),"",K381*IFERROR(INDEX('{Dropdowns}'!$J:$J,MATCH("Supply Filter (VelGrid)|"&amp;K379,'{Dropdowns}'!$H:$H,0)),0)*IFERROR(INDEX('{Dropdowns}'!$K:$K,MATCH("Supply Filter (VelGrid)|"&amp;K379,'{Dropdowns}'!$H:$H,0)),0)))</f>
        <v/>
      </c>
      <c r="L383" s="33">
        <f>IF(OR(L379="",L381=""),"",IF(OR(ISTEXT(L381),L379="N/A",L379="Not Avail.",L379="Not Acc.",L379="N/L"),"",L381*IFERROR(INDEX('{Dropdowns}'!$J:$J,MATCH("Supply Filter (VelGrid)|"&amp;L379,'{Dropdowns}'!$H:$H,0)),0)*IFERROR(INDEX('{Dropdowns}'!$K:$K,MATCH("Supply Filter (VelGrid)|"&amp;L379,'{Dropdowns}'!$H:$H,0)),0)))</f>
        <v/>
      </c>
      <c r="M383" s="33">
        <f>IF(OR(M379="",M381=""),"",IF(OR(ISTEXT(M381),M379="N/A",M379="Not Avail.",M379="Not Acc.",M379="N/L"),"",M381*IFERROR(INDEX('{Dropdowns}'!$J:$J,MATCH("Supply Filter (VelGrid)|"&amp;M379,'{Dropdowns}'!$H:$H,0)),0)*IFERROR(INDEX('{Dropdowns}'!$K:$K,MATCH("Supply Filter (VelGrid)|"&amp;M379,'{Dropdowns}'!$H:$H,0)),0)))</f>
        <v/>
      </c>
    </row>
    <row r="384" ht="13.35" customHeight="1" s="162">
      <c r="B384" s="460" t="inlineStr">
        <is>
          <t>Total CFM initial</t>
        </is>
      </c>
      <c r="C384" s="174" t="n"/>
      <c r="D384" s="173" t="n"/>
      <c r="E384" s="33">
        <f>IF(SUM(C382:M382)=0,"",SUM(C382:M382))</f>
        <v/>
      </c>
      <c r="F384" s="174" t="n"/>
      <c r="G384" s="173" t="n"/>
      <c r="H384" s="460" t="inlineStr">
        <is>
          <t>Total CFM final</t>
        </is>
      </c>
      <c r="I384" s="174" t="n"/>
      <c r="J384" s="173" t="n"/>
      <c r="K384" s="33">
        <f>IF(SUM(C383:M383)=0,"",SUM(C383:M383))</f>
        <v/>
      </c>
      <c r="L384" s="174" t="n"/>
      <c r="M384" s="173" t="n"/>
    </row>
    <row r="385" ht="13.35" customHeight="1" s="162"/>
    <row r="386" ht="13.35" customHeight="1" s="162">
      <c r="B386" s="188" t="inlineStr">
        <is>
          <t>Direct-Fired Burner Profile Pressure → Supply CFM (Evergreen table)</t>
        </is>
      </c>
      <c r="C386" s="174" t="n"/>
      <c r="D386" s="174" t="n"/>
      <c r="E386" s="174" t="n"/>
      <c r="F386" s="174" t="n"/>
      <c r="G386" s="174" t="n"/>
      <c r="H386" s="174" t="n"/>
      <c r="I386" s="174" t="n"/>
      <c r="J386" s="174" t="n"/>
      <c r="K386" s="174" t="n"/>
      <c r="L386" s="174" t="n"/>
      <c r="M386" s="173" t="n"/>
    </row>
    <row r="387" ht="13.35" customHeight="1" s="162">
      <c r="B387" s="460" t="inlineStr">
        <is>
          <t>Housing (1-5)</t>
        </is>
      </c>
      <c r="C387" s="173" t="n"/>
      <c r="D387" s="33" t="n"/>
      <c r="E387" s="460" t="inlineStr">
        <is>
          <t>Profile P (in wg)</t>
        </is>
      </c>
      <c r="F387" s="174" t="n"/>
      <c r="G387" s="173" t="n"/>
      <c r="H387" s="32" t="n"/>
      <c r="I387" s="460" t="inlineStr">
        <is>
          <t>Derived CFM</t>
        </is>
      </c>
      <c r="J387" s="173" t="n"/>
      <c r="K387" s="33">
        <f>IF(OR(D387="",H387=""),"",IF(ISTEXT(H387),"",IF(H387&lt;0.15,"Pressure too low",IF(H387&gt;0.65,"Pressure too high",IF(ISTEXT(D387),"",INDEX('{Dropdowns}'!$V$2:$Z$12,MATCH(H387,'{Dropdowns}'!$U$2:$U$12,1),D387)+(H387-INDEX('{Dropdowns}'!$U$2:$U$12,MATCH(H387,'{Dropdowns}'!$U$2:$U$12,1)))*(INDEX('{Dropdowns}'!$V$2:$Z$12,MIN(MATCH(H387,'{Dropdowns}'!$U$2:$U$12,1)+1,11),D387)-INDEX('{Dropdowns}'!$V$2:$Z$12,MATCH(H387,'{Dropdowns}'!$U$2:$U$12,1),D387))/0.05)))))</f>
        <v/>
      </c>
      <c r="L387" s="174" t="n"/>
      <c r="M387" s="173" t="n"/>
    </row>
    <row r="388" ht="13.35" customHeight="1" s="162"/>
    <row r="389" ht="13.35" customHeight="1" s="162">
      <c r="B389" s="188" t="inlineStr">
        <is>
          <t>Intake Screens: CFM = VEL × Ak</t>
        </is>
      </c>
      <c r="C389" s="174" t="n"/>
      <c r="D389" s="174" t="n"/>
      <c r="E389" s="174" t="n"/>
      <c r="F389" s="173" t="n"/>
      <c r="G389" s="233" t="inlineStr">
        <is>
          <t/>
        </is>
      </c>
      <c r="H389" s="194" t="inlineStr">
        <is>
          <t/>
        </is>
      </c>
      <c r="I389" s="188" t="inlineStr">
        <is>
          <t>Initial</t>
        </is>
      </c>
      <c r="J389" s="173" t="n"/>
      <c r="K389" s="188" t="inlineStr">
        <is>
          <t>Final</t>
        </is>
      </c>
      <c r="L389" s="173" t="n"/>
      <c r="M389" s="188" t="inlineStr">
        <is>
          <t/>
        </is>
      </c>
    </row>
    <row r="390" ht="13.35" customHeight="1" s="162">
      <c r="B390" s="153" t="inlineStr">
        <is>
          <t>No.</t>
        </is>
      </c>
      <c r="C390" s="188" t="inlineStr">
        <is>
          <t>Size</t>
        </is>
      </c>
      <c r="D390" s="188"/>
      <c r="E390" s="188"/>
      <c r="F390" s="188" t="inlineStr">
        <is>
          <t>Ak</t>
        </is>
      </c>
      <c r="G390" s="440" t="n"/>
      <c r="H390" s="440" t="n"/>
      <c r="I390" s="188" t="inlineStr">
        <is>
          <t>VEL</t>
        </is>
      </c>
      <c r="J390" s="188" t="inlineStr">
        <is>
          <t>CFM</t>
        </is>
      </c>
      <c r="K390" s="188" t="inlineStr">
        <is>
          <t>VEL</t>
        </is>
      </c>
      <c r="L390" s="188" t="inlineStr">
        <is>
          <t>CFM</t>
        </is>
      </c>
      <c r="M390" s="440" t="n"/>
    </row>
    <row r="391" ht="13.35" customHeight="1" s="162">
      <c r="B391" s="307" t="n"/>
      <c r="C391" s="307" t="n"/>
      <c r="D391" s="307"/>
      <c r="E391" s="307" t="n"/>
      <c r="F391" s="32" t="n"/>
      <c r="G391" s="33"/>
      <c r="H391" s="33" t="n"/>
      <c r="I391" s="33" t="n"/>
      <c r="J391" s="33">
        <f>IF(I391="", "", IF(OR(ISTEXT(I391),ISTEXT($F391)),"",I391*$F391))</f>
        <v/>
      </c>
      <c r="K391" s="33" t="n"/>
      <c r="L391" s="33">
        <f>IF(K391="", "", IF(OR(ISTEXT(K391),ISTEXT($F391)),"",K391*$F391))</f>
        <v/>
      </c>
      <c r="M391" s="30"/>
    </row>
    <row r="392" ht="13.35" customHeight="1" s="162">
      <c r="B392" s="307" t="n"/>
      <c r="C392" s="307" t="n"/>
      <c r="D392" s="307"/>
      <c r="E392" s="307" t="n"/>
      <c r="F392" s="32" t="n"/>
      <c r="G392" s="33"/>
      <c r="H392" s="33" t="n"/>
      <c r="I392" s="33" t="n"/>
      <c r="J392" s="33">
        <f>IF(I392="", "", IF(OR(ISTEXT(I392),ISTEXT($F392)),"",I392*$F392))</f>
        <v/>
      </c>
      <c r="K392" s="33" t="n"/>
      <c r="L392" s="33">
        <f>IF(K392="", "", IF(OR(ISTEXT(K392),ISTEXT($F392)),"",K392*$F392))</f>
        <v/>
      </c>
      <c r="M392" s="30"/>
    </row>
    <row r="393" ht="13.35" customHeight="1" s="162">
      <c r="B393" s="307" t="n"/>
      <c r="C393" s="307" t="n"/>
      <c r="D393" s="307"/>
      <c r="E393" s="307" t="n"/>
      <c r="F393" s="32" t="n"/>
      <c r="G393" s="33"/>
      <c r="H393" s="33" t="n"/>
      <c r="I393" s="33" t="n"/>
      <c r="J393" s="33">
        <f>IF(I393="", "", IF(OR(ISTEXT(I393),ISTEXT($F393)),"",I393*$F393))</f>
        <v/>
      </c>
      <c r="K393" s="33" t="n"/>
      <c r="L393" s="33">
        <f>IF(K393="", "", IF(OR(ISTEXT(K393),ISTEXT($F393)),"",K393*$F393))</f>
        <v/>
      </c>
      <c r="M393" s="30"/>
    </row>
    <row r="394" ht="13.35" customHeight="1" s="162">
      <c r="B394" s="307" t="n"/>
      <c r="C394" s="307" t="n"/>
      <c r="D394" s="307"/>
      <c r="E394" s="307" t="n"/>
      <c r="F394" s="32" t="n"/>
      <c r="G394" s="33"/>
      <c r="H394" s="33" t="n"/>
      <c r="I394" s="33" t="n"/>
      <c r="J394" s="33">
        <f>IF(I394="", "", IF(OR(ISTEXT(I394),ISTEXT($F394)),"",I394*$F394))</f>
        <v/>
      </c>
      <c r="K394" s="33" t="n"/>
      <c r="L394" s="33">
        <f>IF(K394="", "", IF(OR(ISTEXT(K394),ISTEXT($F394)),"",K394*$F394))</f>
        <v/>
      </c>
      <c r="M394" s="30"/>
    </row>
    <row r="395" ht="13.35" customHeight="1" s="162">
      <c r="B395" s="42" t="n"/>
      <c r="C395" s="231" t="inlineStr">
        <is>
          <t>Total</t>
        </is>
      </c>
      <c r="D395" s="159" t="n"/>
      <c r="E395" s="42" t="n"/>
      <c r="F395" s="42" t="n"/>
      <c r="G395" s="43" t="n"/>
      <c r="H395" s="43"/>
      <c r="I395" s="43" t="n"/>
      <c r="J395" s="43">
        <f>IF(SUM(J391:J394)=0,"",SUM(J391:J394))</f>
        <v/>
      </c>
      <c r="K395" s="43" t="n"/>
      <c r="L395" s="43">
        <f>IF(SUM(L391:L394)=0,"",SUM(L391:L394))</f>
        <v/>
      </c>
      <c r="M395" s="35"/>
    </row>
    <row r="396" ht="13.35" customHeight="1" s="162"/>
    <row r="397" ht="13.35" customHeight="1" s="162">
      <c r="B397" s="188" t="inlineStr">
        <is>
          <t>Airflow Basis for Total Airflow (page 1)</t>
        </is>
      </c>
      <c r="C397" s="174" t="n"/>
      <c r="D397" s="174" t="n"/>
      <c r="E397" s="174" t="n"/>
      <c r="F397" s="174" t="n"/>
      <c r="G397" s="174" t="n"/>
      <c r="H397" s="174" t="n"/>
      <c r="I397" s="174" t="n"/>
      <c r="J397" s="174" t="n"/>
      <c r="K397" s="174" t="n"/>
      <c r="L397" s="174" t="n"/>
      <c r="M397" s="173" t="n"/>
    </row>
    <row r="398" ht="13.35" customHeight="1" s="162">
      <c r="B398" s="460" t="inlineStr">
        <is>
          <t>Method used</t>
        </is>
      </c>
      <c r="C398" s="174" t="n"/>
      <c r="D398" s="173" t="n"/>
      <c r="E398" s="33" t="n"/>
      <c r="F398" s="174" t="n"/>
      <c r="G398" s="173" t="n"/>
      <c r="H398" s="460" t="inlineStr">
        <is>
          <t>Design CFM</t>
        </is>
      </c>
      <c r="I398" s="174" t="n"/>
      <c r="J398" s="173" t="n"/>
      <c r="K398" s="33" t="n"/>
      <c r="L398" s="174" t="n"/>
      <c r="M398" s="173" t="n"/>
    </row>
    <row r="399" ht="13.35" customHeight="1" s="162">
      <c r="B399" s="460" t="inlineStr">
        <is>
          <t>Method Total CFM</t>
        </is>
      </c>
      <c r="C399" s="174" t="n"/>
      <c r="D399" s="173" t="n"/>
      <c r="E399" s="33">
        <f>IF(E398="","",IF(E398="PSP",IF(K376="",E376,K376),IF(E398="Filter Grid",IF(K384="",E384,K384),IF(E398="Profile Pressure",K387,IF(E398="Intake",IF(L395="",J395,L395),"")))))</f>
        <v/>
      </c>
      <c r="F399" s="174" t="n"/>
      <c r="G399" s="173" t="n"/>
      <c r="H399" s="460" t="inlineStr">
        <is>
          <t>Remarks</t>
        </is>
      </c>
      <c r="I399" s="174" t="n"/>
      <c r="J399" s="173" t="n"/>
      <c r="K399" s="33" t="n"/>
      <c r="L399" s="174" t="n"/>
      <c r="M399" s="173" t="n"/>
    </row>
    <row r="400" ht="13.35" customHeight="1" s="162"/>
    <row r="401" ht="13.35" customHeight="1" s="162">
      <c r="B401" s="188" t="inlineStr">
        <is>
          <t>Supply Air Outlets (cont.)</t>
        </is>
      </c>
      <c r="C401" s="174" t="n"/>
      <c r="D401" s="174" t="n"/>
      <c r="E401" s="174" t="n"/>
      <c r="F401" s="173" t="n"/>
      <c r="G401" s="233" t="inlineStr">
        <is>
          <t>Design VEL</t>
        </is>
      </c>
      <c r="H401" s="194" t="inlineStr">
        <is>
          <t>Design CFM</t>
        </is>
      </c>
      <c r="I401" s="188" t="inlineStr">
        <is>
          <t>Initial</t>
        </is>
      </c>
      <c r="J401" s="173" t="n"/>
      <c r="K401" s="188" t="inlineStr">
        <is>
          <t>Final</t>
        </is>
      </c>
      <c r="L401" s="173" t="n"/>
      <c r="M401" s="188" t="inlineStr">
        <is>
          <t>%</t>
        </is>
      </c>
    </row>
    <row r="402" ht="13.35" customHeight="1" s="162">
      <c r="B402" s="153" t="inlineStr">
        <is>
          <t>No.</t>
        </is>
      </c>
      <c r="C402" s="188" t="inlineStr">
        <is>
          <t>Area Served</t>
        </is>
      </c>
      <c r="D402" s="188" t="inlineStr">
        <is>
          <t>Type</t>
        </is>
      </c>
      <c r="E402" s="188" t="inlineStr">
        <is>
          <t>Size</t>
        </is>
      </c>
      <c r="F402" s="188" t="inlineStr">
        <is>
          <t>Ak</t>
        </is>
      </c>
      <c r="G402" s="440" t="n"/>
      <c r="H402" s="440" t="n"/>
      <c r="I402" s="188" t="inlineStr">
        <is>
          <t>VEL</t>
        </is>
      </c>
      <c r="J402" s="188" t="inlineStr">
        <is>
          <t>CFM</t>
        </is>
      </c>
      <c r="K402" s="188" t="inlineStr">
        <is>
          <t>VEL</t>
        </is>
      </c>
      <c r="L402" s="188" t="inlineStr">
        <is>
          <t>CFM</t>
        </is>
      </c>
      <c r="M402" s="440" t="n"/>
    </row>
    <row r="403" ht="13.35" customHeight="1" s="162">
      <c r="B403" s="307" t="n"/>
      <c r="C403" s="307" t="n"/>
      <c r="E403" s="307" t="n"/>
      <c r="F403" s="32" t="n"/>
      <c r="G403" s="33">
        <f>IF(F403="", "", IF(OR(ISTEXT(H403),ISTEXT(F403)),"",H403/F403))</f>
        <v/>
      </c>
      <c r="H403" s="33" t="n"/>
      <c r="I403" s="33" t="n"/>
      <c r="J403" s="33">
        <f>IF(I403="", "", IF(OR(ISTEXT(I403),ISTEXT($F403)),"",I403*$F403))</f>
        <v/>
      </c>
      <c r="K403" s="33" t="n"/>
      <c r="L403" s="33">
        <f>IF(K403="", "", IF(OR(ISTEXT(K403),ISTEXT($F403)),"",K403*$F403))</f>
        <v/>
      </c>
      <c r="M403" s="30">
        <f>IF(OR(H403="",H403=0),"",IF(K403="",IF(J403="","",IF(OR(ISTEXT(J403),ISTEXT(H403)),"",J403/H403)),IF(OR(ISTEXT(L403),ISTEXT(H403)),"",L403/H403)))</f>
        <v/>
      </c>
    </row>
    <row r="404" ht="13.35" customHeight="1" s="162">
      <c r="B404" s="307" t="n"/>
      <c r="C404" s="307" t="n"/>
      <c r="E404" s="307" t="n"/>
      <c r="F404" s="32" t="n"/>
      <c r="G404" s="33">
        <f>IF(F404="", "", IF(OR(ISTEXT(H404),ISTEXT(F404)),"",H404/F404))</f>
        <v/>
      </c>
      <c r="H404" s="33" t="n"/>
      <c r="I404" s="33" t="n"/>
      <c r="J404" s="33">
        <f>IF(I404="", "", IF(OR(ISTEXT(I404),ISTEXT($F404)),"",I404*$F404))</f>
        <v/>
      </c>
      <c r="K404" s="33" t="n"/>
      <c r="L404" s="33">
        <f>IF(K404="", "", IF(OR(ISTEXT(K404),ISTEXT($F404)),"",K404*$F404))</f>
        <v/>
      </c>
      <c r="M404" s="30">
        <f>IF(OR(H404="",H404=0),"",IF(K404="",IF(J404="","",IF(OR(ISTEXT(J404),ISTEXT(H404)),"",J404/H404)),IF(OR(ISTEXT(L404),ISTEXT(H404)),"",L404/H404)))</f>
        <v/>
      </c>
    </row>
    <row r="405" ht="13.35" customHeight="1" s="162">
      <c r="B405" s="307" t="n"/>
      <c r="C405" s="307" t="n"/>
      <c r="E405" s="307" t="n"/>
      <c r="F405" s="32" t="n"/>
      <c r="G405" s="33">
        <f>IF(F405="", "", IF(OR(ISTEXT(H405),ISTEXT(F405)),"",H405/F405))</f>
        <v/>
      </c>
      <c r="H405" s="33" t="n"/>
      <c r="I405" s="33" t="n"/>
      <c r="J405" s="33">
        <f>IF(I405="", "", IF(OR(ISTEXT(I405),ISTEXT($F405)),"",I405*$F405))</f>
        <v/>
      </c>
      <c r="K405" s="33" t="n"/>
      <c r="L405" s="33">
        <f>IF(K405="", "", IF(OR(ISTEXT(K405),ISTEXT($F405)),"",K405*$F405))</f>
        <v/>
      </c>
      <c r="M405" s="30">
        <f>IF(OR(H405="",H405=0),"",IF(K405="",IF(J405="","",IF(OR(ISTEXT(J405),ISTEXT(H405)),"",J405/H405)),IF(OR(ISTEXT(L405),ISTEXT(H405)),"",L405/H405)))</f>
        <v/>
      </c>
    </row>
    <row r="406" ht="13.35" customHeight="1" s="162">
      <c r="B406" s="307" t="n"/>
      <c r="C406" s="307" t="n"/>
      <c r="E406" s="307" t="n"/>
      <c r="F406" s="32" t="n"/>
      <c r="G406" s="33">
        <f>IF(F406="", "", IF(OR(ISTEXT(H406),ISTEXT(F406)),"",H406/F406))</f>
        <v/>
      </c>
      <c r="H406" s="33" t="n"/>
      <c r="I406" s="33" t="n"/>
      <c r="J406" s="33">
        <f>IF(I406="", "", IF(OR(ISTEXT(I406),ISTEXT($F406)),"",I406*$F406))</f>
        <v/>
      </c>
      <c r="K406" s="33" t="n"/>
      <c r="L406" s="33">
        <f>IF(K406="", "", IF(OR(ISTEXT(K406),ISTEXT($F406)),"",K406*$F406))</f>
        <v/>
      </c>
      <c r="M406" s="30">
        <f>IF(OR(H406="",H406=0),"",IF(K406="",IF(J406="","",IF(OR(ISTEXT(J406),ISTEXT(H406)),"",J406/H406)),IF(OR(ISTEXT(L406),ISTEXT(H406)),"",L406/H406)))</f>
        <v/>
      </c>
    </row>
    <row r="407" ht="13.35" customHeight="1" s="162">
      <c r="B407" s="307" t="n"/>
      <c r="C407" s="307" t="n"/>
      <c r="E407" s="307" t="n"/>
      <c r="F407" s="32" t="n"/>
      <c r="G407" s="33">
        <f>IF(F407="", "", IF(OR(ISTEXT(H407),ISTEXT(F407)),"",H407/F407))</f>
        <v/>
      </c>
      <c r="H407" s="33" t="n"/>
      <c r="I407" s="33" t="n"/>
      <c r="J407" s="33">
        <f>IF(I407="", "", IF(OR(ISTEXT(I407),ISTEXT($F407)),"",I407*$F407))</f>
        <v/>
      </c>
      <c r="K407" s="33" t="n"/>
      <c r="L407" s="33">
        <f>IF(K407="", "", IF(OR(ISTEXT(K407),ISTEXT($F407)),"",K407*$F407))</f>
        <v/>
      </c>
      <c r="M407" s="30">
        <f>IF(OR(H407="",H407=0),"",IF(K407="",IF(J407="","",IF(OR(ISTEXT(J407),ISTEXT(H407)),"",J407/H407)),IF(OR(ISTEXT(L407),ISTEXT(H407)),"",L407/H407)))</f>
        <v/>
      </c>
    </row>
    <row r="408" ht="13.35" customHeight="1" s="162">
      <c r="B408" s="307" t="n"/>
      <c r="C408" s="307" t="n"/>
      <c r="E408" s="307" t="n"/>
      <c r="F408" s="32" t="n"/>
      <c r="G408" s="33">
        <f>IF(F408="", "", IF(OR(ISTEXT(H408),ISTEXT(F408)),"",H408/F408))</f>
        <v/>
      </c>
      <c r="H408" s="33" t="n"/>
      <c r="I408" s="33" t="n"/>
      <c r="J408" s="33">
        <f>IF(I408="", "", IF(OR(ISTEXT(I408),ISTEXT($F408)),"",I408*$F408))</f>
        <v/>
      </c>
      <c r="K408" s="33" t="n"/>
      <c r="L408" s="33">
        <f>IF(K408="", "", IF(OR(ISTEXT(K408),ISTEXT($F408)),"",K408*$F408))</f>
        <v/>
      </c>
      <c r="M408" s="30">
        <f>IF(OR(H408="",H408=0),"",IF(K408="",IF(J408="","",IF(OR(ISTEXT(J408),ISTEXT(H408)),"",J408/H408)),IF(OR(ISTEXT(L408),ISTEXT(H408)),"",L408/H408)))</f>
        <v/>
      </c>
    </row>
    <row r="409" ht="13.35" customHeight="1" s="162">
      <c r="B409" s="307" t="n"/>
      <c r="C409" s="307" t="n"/>
      <c r="E409" s="307" t="n"/>
      <c r="F409" s="32" t="n"/>
      <c r="G409" s="33">
        <f>IF(F409="", "", IF(OR(ISTEXT(H409),ISTEXT(F409)),"",H409/F409))</f>
        <v/>
      </c>
      <c r="H409" s="33" t="n"/>
      <c r="I409" s="33" t="n"/>
      <c r="J409" s="33">
        <f>IF(I409="", "", IF(OR(ISTEXT(I409),ISTEXT($F409)),"",I409*$F409))</f>
        <v/>
      </c>
      <c r="K409" s="33" t="n"/>
      <c r="L409" s="33">
        <f>IF(K409="", "", IF(OR(ISTEXT(K409),ISTEXT($F409)),"",K409*$F409))</f>
        <v/>
      </c>
      <c r="M409" s="30">
        <f>IF(OR(H409="",H409=0),"",IF(K409="",IF(J409="","",IF(OR(ISTEXT(J409),ISTEXT(H409)),"",J409/H409)),IF(OR(ISTEXT(L409),ISTEXT(H409)),"",L409/H409)))</f>
        <v/>
      </c>
    </row>
    <row r="410" ht="13.35" customHeight="1" s="162">
      <c r="B410" s="307" t="n"/>
      <c r="C410" s="307" t="n"/>
      <c r="E410" s="307" t="n"/>
      <c r="F410" s="32" t="n"/>
      <c r="G410" s="33">
        <f>IF(F410="", "", IF(OR(ISTEXT(H410),ISTEXT(F410)),"",H410/F410))</f>
        <v/>
      </c>
      <c r="H410" s="33" t="n"/>
      <c r="I410" s="33" t="n"/>
      <c r="J410" s="33">
        <f>IF(I410="", "", IF(OR(ISTEXT(I410),ISTEXT($F410)),"",I410*$F410))</f>
        <v/>
      </c>
      <c r="K410" s="33" t="n"/>
      <c r="L410" s="33">
        <f>IF(K410="", "", IF(OR(ISTEXT(K410),ISTEXT($F410)),"",K410*$F410))</f>
        <v/>
      </c>
      <c r="M410" s="30">
        <f>IF(OR(H410="",H410=0),"",IF(K410="",IF(J410="","",IF(OR(ISTEXT(J410),ISTEXT(H410)),"",J410/H410)),IF(OR(ISTEXT(L410),ISTEXT(H410)),"",L410/H410)))</f>
        <v/>
      </c>
    </row>
    <row r="411" ht="13.35" customHeight="1" s="162">
      <c r="B411" s="307" t="n"/>
      <c r="C411" s="307" t="n"/>
      <c r="E411" s="307" t="n"/>
      <c r="F411" s="32" t="n"/>
      <c r="G411" s="33">
        <f>IF(F411="", "", IF(OR(ISTEXT(H411),ISTEXT(F411)),"",H411/F411))</f>
        <v/>
      </c>
      <c r="H411" s="33" t="n"/>
      <c r="I411" s="33" t="n"/>
      <c r="J411" s="33">
        <f>IF(I411="", "", IF(OR(ISTEXT(I411),ISTEXT($F411)),"",I411*$F411))</f>
        <v/>
      </c>
      <c r="K411" s="33" t="n"/>
      <c r="L411" s="33">
        <f>IF(K411="", "", IF(OR(ISTEXT(K411),ISTEXT($F411)),"",K411*$F411))</f>
        <v/>
      </c>
      <c r="M411" s="30">
        <f>IF(OR(H411="",H411=0),"",IF(K411="",IF(J411="","",IF(OR(ISTEXT(J411),ISTEXT(H411)),"",J411/H411)),IF(OR(ISTEXT(L411),ISTEXT(H411)),"",L411/H411)))</f>
        <v/>
      </c>
    </row>
    <row r="412" ht="13.35" customHeight="1" s="162">
      <c r="B412" s="307" t="n"/>
      <c r="C412" s="307" t="n"/>
      <c r="E412" s="307" t="n"/>
      <c r="F412" s="32" t="n"/>
      <c r="G412" s="33">
        <f>IF(F412="", "", IF(OR(ISTEXT(H412),ISTEXT(F412)),"",H412/F412))</f>
        <v/>
      </c>
      <c r="H412" s="33" t="n"/>
      <c r="I412" s="33" t="n"/>
      <c r="J412" s="33">
        <f>IF(I412="", "", IF(OR(ISTEXT(I412),ISTEXT($F412)),"",I412*$F412))</f>
        <v/>
      </c>
      <c r="K412" s="33" t="n"/>
      <c r="L412" s="33">
        <f>IF(K412="", "", IF(OR(ISTEXT(K412),ISTEXT($F412)),"",K412*$F412))</f>
        <v/>
      </c>
      <c r="M412" s="30">
        <f>IF(OR(H412="",H412=0),"",IF(K412="",IF(J412="","",IF(OR(ISTEXT(J412),ISTEXT(H412)),"",J412/H412)),IF(OR(ISTEXT(L412),ISTEXT(H412)),"",L412/H412)))</f>
        <v/>
      </c>
    </row>
    <row r="413" ht="13.35" customHeight="1" s="162">
      <c r="B413" s="307" t="n"/>
      <c r="C413" s="307" t="n"/>
      <c r="E413" s="307" t="n"/>
      <c r="F413" s="32" t="n"/>
      <c r="G413" s="33">
        <f>IF(F413="", "", IF(OR(ISTEXT(H413),ISTEXT(F413)),"",H413/F413))</f>
        <v/>
      </c>
      <c r="H413" s="33" t="n"/>
      <c r="I413" s="33" t="n"/>
      <c r="J413" s="33">
        <f>IF(I413="", "", IF(OR(ISTEXT(I413),ISTEXT($F413)),"",I413*$F413))</f>
        <v/>
      </c>
      <c r="K413" s="33" t="n"/>
      <c r="L413" s="33">
        <f>IF(K413="", "", IF(OR(ISTEXT(K413),ISTEXT($F413)),"",K413*$F413))</f>
        <v/>
      </c>
      <c r="M413" s="30">
        <f>IF(OR(H413="",H413=0),"",IF(K413="",IF(J413="","",IF(OR(ISTEXT(J413),ISTEXT(H413)),"",J413/H413)),IF(OR(ISTEXT(L413),ISTEXT(H413)),"",L413/H413)))</f>
        <v/>
      </c>
    </row>
    <row r="414" ht="13.35" customHeight="1" s="162">
      <c r="B414" s="307" t="n"/>
      <c r="C414" s="307" t="n"/>
      <c r="E414" s="307" t="n"/>
      <c r="F414" s="32" t="n"/>
      <c r="G414" s="33">
        <f>IF(F414="", "", IF(OR(ISTEXT(H414),ISTEXT(F414)),"",H414/F414))</f>
        <v/>
      </c>
      <c r="H414" s="33" t="n"/>
      <c r="I414" s="33" t="n"/>
      <c r="J414" s="33">
        <f>IF(I414="", "", IF(OR(ISTEXT(I414),ISTEXT($F414)),"",I414*$F414))</f>
        <v/>
      </c>
      <c r="K414" s="33" t="n"/>
      <c r="L414" s="33">
        <f>IF(K414="", "", IF(OR(ISTEXT(K414),ISTEXT($F414)),"",K414*$F414))</f>
        <v/>
      </c>
      <c r="M414" s="30">
        <f>IF(OR(H414="",H414=0),"",IF(K414="",IF(J414="","",IF(OR(ISTEXT(J414),ISTEXT(H414)),"",J414/H414)),IF(OR(ISTEXT(L414),ISTEXT(H414)),"",L414/H414)))</f>
        <v/>
      </c>
    </row>
    <row r="415" ht="13.35" customHeight="1" s="162">
      <c r="B415" s="42" t="n"/>
      <c r="C415" s="231" t="inlineStr">
        <is>
          <t>Subtotal (this page)</t>
        </is>
      </c>
      <c r="D415" s="159" t="n"/>
      <c r="E415" s="42" t="n"/>
      <c r="F415" s="42" t="n"/>
      <c r="G415" s="43" t="n"/>
      <c r="H415" s="43">
        <f>IF(SUM(H403:H414)=0,"",SUM(H403:H414))</f>
        <v/>
      </c>
      <c r="I415" s="43" t="n"/>
      <c r="J415" s="43">
        <f>IF(SUM(J403:J414)=0,"",SUM(J403:J414))</f>
        <v/>
      </c>
      <c r="K415" s="43" t="n"/>
      <c r="L415" s="43">
        <f>IF(SUM(L403:L414)=0,"",SUM(L403:L414))</f>
        <v/>
      </c>
      <c r="M415" s="35">
        <f>IF(OR(H415="",H415=0),"",IF(L415="",IF(J415="","",IF(OR(ISTEXT(J415),ISTEXT(H415)),"",J415/H415)),IF(OR(ISTEXT(L415),ISTEXT(H415)),"",L415/H415)))</f>
        <v/>
      </c>
    </row>
    <row r="416" ht="13.35" customHeight="1" s="162"/>
    <row r="417" ht="13.35" customHeight="1" s="162">
      <c r="B417" s="188" t="inlineStr">
        <is>
          <t>Remarks (cont.)</t>
        </is>
      </c>
      <c r="C417" s="173" t="n"/>
      <c r="D417" s="154" t="n"/>
      <c r="E417" s="174" t="n"/>
      <c r="F417" s="174" t="n"/>
      <c r="G417" s="174" t="n"/>
      <c r="H417" s="174" t="n"/>
      <c r="I417" s="174" t="n"/>
      <c r="J417" s="174" t="n"/>
      <c r="K417" s="174" t="n"/>
      <c r="L417" s="174" t="n"/>
      <c r="M417" s="173" t="n"/>
    </row>
    <row r="418" ht="13.35" customHeight="1" s="162">
      <c r="B418" s="154" t="n"/>
      <c r="C418" s="174" t="n"/>
      <c r="D418" s="174" t="n"/>
      <c r="E418" s="174" t="n"/>
      <c r="F418" s="174" t="n"/>
      <c r="G418" s="174" t="n"/>
      <c r="H418" s="174" t="n"/>
      <c r="I418" s="174" t="n"/>
      <c r="J418" s="174" t="n"/>
      <c r="K418" s="174" t="n"/>
      <c r="L418" s="174" t="n"/>
      <c r="M418" s="173" t="n"/>
    </row>
    <row r="419" ht="13.35" customHeight="1" s="162"/>
    <row r="420" ht="13.35" customHeight="1" s="162">
      <c r="B420" s="200" t="inlineStr">
        <is>
          <t>System</t>
        </is>
      </c>
      <c r="C420" s="403" t="n"/>
      <c r="D420" s="209">
        <f>IF('{Equipment Data Entry}'!B56="","",'{Equipment Data Entry}'!B56)</f>
        <v/>
      </c>
      <c r="E420" s="418" t="n"/>
      <c r="F420" s="403" t="n"/>
      <c r="G420" s="200" t="inlineStr">
        <is>
          <t>Service</t>
        </is>
      </c>
      <c r="H420" s="403" t="n"/>
      <c r="I420" s="210">
        <f>IF('{Equipment Data Entry}'!C56="","",'{Equipment Data Entry}'!C56)</f>
        <v/>
      </c>
      <c r="J420" s="418" t="n"/>
      <c r="K420" s="418" t="n"/>
      <c r="L420" s="418" t="n"/>
      <c r="M420" s="403" t="n"/>
    </row>
    <row r="421" ht="13.35" customHeight="1" s="162">
      <c r="B421" s="422" t="n"/>
      <c r="C421" s="423" t="n"/>
      <c r="D421" s="422" t="n"/>
      <c r="E421" s="424" t="n"/>
      <c r="F421" s="423" t="n"/>
      <c r="G421" s="422" t="n"/>
      <c r="H421" s="423" t="n"/>
      <c r="I421" s="422" t="n"/>
      <c r="J421" s="424" t="n"/>
      <c r="K421" s="424" t="n"/>
      <c r="L421" s="424" t="n"/>
      <c r="M421" s="423" t="n"/>
    </row>
    <row r="422" ht="13.35" customHeight="1" s="162">
      <c r="B422" s="437" t="inlineStr">
        <is>
          <t>Drive Type:</t>
        </is>
      </c>
      <c r="C422" s="13" t="n"/>
      <c r="D422" s="438" t="n"/>
      <c r="E422" s="437" t="inlineStr">
        <is>
          <t>Rotation – Design:</t>
        </is>
      </c>
      <c r="F422" s="13" t="n"/>
      <c r="G422" s="438" t="n"/>
      <c r="H422" s="13" t="n"/>
      <c r="I422" s="437" t="inlineStr">
        <is>
          <t>Actual:</t>
        </is>
      </c>
      <c r="J422" s="438" t="n"/>
    </row>
    <row r="423" ht="13.35" customHeight="1" s="162">
      <c r="B423" s="200" t="inlineStr">
        <is>
          <t>Unit Data</t>
        </is>
      </c>
      <c r="C423" s="400" t="n"/>
      <c r="D423" s="400" t="n"/>
      <c r="E423" s="400" t="n"/>
      <c r="F423" s="400" t="n"/>
      <c r="G423" s="401" t="n"/>
      <c r="H423" s="13" t="n"/>
      <c r="I423" s="200" t="inlineStr">
        <is>
          <t>Design and Performance Data</t>
        </is>
      </c>
      <c r="J423" s="400" t="n"/>
      <c r="K423" s="400" t="n"/>
      <c r="L423" s="401" t="n"/>
      <c r="M423" s="283" t="n"/>
    </row>
    <row r="424" ht="13.35" customHeight="1" s="162">
      <c r="B424" s="199" t="inlineStr">
        <is>
          <t>Manufacturer</t>
        </is>
      </c>
      <c r="C424" s="401" t="n"/>
      <c r="D424" s="204">
        <f>IF('{Equipment Data Entry}'!E56="","",'{Equipment Data Entry}'!E56)</f>
        <v/>
      </c>
      <c r="E424" s="400" t="n"/>
      <c r="F424" s="400" t="n"/>
      <c r="G424" s="401" t="n"/>
      <c r="H424" s="13" t="n"/>
      <c r="I424" s="199" t="inlineStr">
        <is>
          <t>Design Criteria</t>
        </is>
      </c>
      <c r="J424" s="401" t="n"/>
      <c r="K424" s="199" t="inlineStr">
        <is>
          <t>Design</t>
        </is>
      </c>
      <c r="L424" s="199" t="inlineStr">
        <is>
          <t>Actual</t>
        </is>
      </c>
      <c r="M424" s="13" t="n"/>
    </row>
    <row r="425" ht="13.35" customHeight="1" s="162">
      <c r="B425" s="199" t="inlineStr">
        <is>
          <t>Model Number</t>
        </is>
      </c>
      <c r="C425" s="401" t="n"/>
      <c r="D425" s="204">
        <f>IF('{Equipment Data Entry}'!F56="","",'{Equipment Data Entry}'!F56)</f>
        <v/>
      </c>
      <c r="E425" s="400" t="n"/>
      <c r="F425" s="400" t="n"/>
      <c r="G425" s="401" t="n"/>
      <c r="H425" s="13" t="n"/>
      <c r="I425" s="199" t="inlineStr">
        <is>
          <t>Total Airflow</t>
        </is>
      </c>
      <c r="J425" s="401" t="n"/>
      <c r="K425" s="24">
        <f>IF(K502="",H465,K502)</f>
        <v/>
      </c>
      <c r="L425" s="24">
        <f>IF(OR(E502="",E502="Outlets"),L465,E503)</f>
        <v/>
      </c>
      <c r="M425" s="22">
        <f>IF(OR(L425="",K425="",K425=0),"",IF(OR(ISTEXT(L425),ISTEXT(K425)),"",L425/K425))</f>
        <v/>
      </c>
    </row>
    <row r="426" ht="13.35" customHeight="1" s="162">
      <c r="B426" s="199" t="inlineStr">
        <is>
          <t>Serial Number</t>
        </is>
      </c>
      <c r="C426" s="401" t="n"/>
      <c r="D426" s="204" t="n"/>
      <c r="E426" s="400" t="n"/>
      <c r="F426" s="400" t="n"/>
      <c r="G426" s="401" t="n"/>
      <c r="H426" s="13" t="n"/>
      <c r="I426" s="199" t="inlineStr">
        <is>
          <t>Unit ESP</t>
        </is>
      </c>
      <c r="J426" s="401" t="n"/>
      <c r="K426" s="71">
        <f>IF('{Equipment Data Entry}'!H56="","",'{Equipment Data Entry}'!H56)</f>
        <v/>
      </c>
      <c r="L426" s="64">
        <f>I445</f>
        <v/>
      </c>
      <c r="M426" s="22" t="n"/>
    </row>
    <row r="427" ht="13.35" customHeight="1" s="162">
      <c r="B427" s="199" t="inlineStr">
        <is>
          <t>Area Served</t>
        </is>
      </c>
      <c r="C427" s="401" t="n"/>
      <c r="D427" s="204">
        <f>I420</f>
        <v/>
      </c>
      <c r="E427" s="400" t="n"/>
      <c r="F427" s="400" t="n"/>
      <c r="G427" s="401" t="n"/>
      <c r="H427" s="13" t="n"/>
      <c r="I427" s="199" t="inlineStr">
        <is>
          <t>Fan RPMs</t>
        </is>
      </c>
      <c r="J427" s="401" t="n"/>
      <c r="K427" s="24">
        <f>IF('{Equipment Data Entry}'!I56="","",'{Equipment Data Entry}'!I56)</f>
        <v/>
      </c>
      <c r="L427" s="24">
        <f>IF(L438="","",L438)</f>
        <v/>
      </c>
      <c r="M427" s="13" t="n"/>
    </row>
    <row r="428" ht="13.35" customHeight="1" s="162">
      <c r="B428" s="199" t="inlineStr">
        <is>
          <t>Location</t>
        </is>
      </c>
      <c r="C428" s="401" t="n"/>
      <c r="D428" s="204">
        <f>IF('{Equipment Data Entry}'!D56="","",'{Equipment Data Entry}'!D56)</f>
        <v/>
      </c>
      <c r="E428" s="400" t="n"/>
      <c r="F428" s="400" t="n"/>
      <c r="G428" s="401" t="n"/>
      <c r="H428" s="13" t="n"/>
      <c r="I428" s="283" t="n"/>
      <c r="J428" s="283" t="n"/>
      <c r="K428" s="36" t="n"/>
      <c r="L428" s="36" t="n"/>
      <c r="M428" s="13" t="n"/>
    </row>
    <row r="429" ht="13.35" customHeight="1" s="162">
      <c r="B429" s="13" t="n"/>
      <c r="C429" s="13" t="n"/>
      <c r="D429" s="13" t="n"/>
      <c r="E429" s="13" t="n"/>
      <c r="F429" s="13" t="n"/>
      <c r="G429" s="13" t="n"/>
      <c r="H429" s="13" t="n"/>
      <c r="I429" s="283" t="n"/>
      <c r="J429" s="283" t="n"/>
      <c r="K429" s="37" t="n"/>
      <c r="L429" s="37" t="n"/>
      <c r="M429" s="13" t="n"/>
    </row>
    <row r="430" ht="13.35" customHeight="1" s="162">
      <c r="B430" s="200" t="inlineStr">
        <is>
          <t>Motor Data</t>
        </is>
      </c>
      <c r="C430" s="400" t="n"/>
      <c r="D430" s="400" t="n"/>
      <c r="E430" s="400" t="n"/>
      <c r="F430" s="400" t="n"/>
      <c r="G430" s="401" t="n"/>
      <c r="H430" s="13" t="n"/>
      <c r="I430" s="283" t="inlineStr">
        <is>
          <t>Filter Type/Size/Qty</t>
        </is>
      </c>
      <c r="J430" s="404" t="n"/>
      <c r="K430" s="404" t="n"/>
      <c r="L430" s="37" t="n"/>
      <c r="M430" s="404" t="n"/>
    </row>
    <row r="431" ht="13.35" customHeight="1" s="162">
      <c r="B431" s="199" t="inlineStr">
        <is>
          <t>Manufacturer</t>
        </is>
      </c>
      <c r="C431" s="401" t="n"/>
      <c r="D431" s="203" t="n"/>
      <c r="E431" s="400" t="n"/>
      <c r="F431" s="400" t="n"/>
      <c r="G431" s="401" t="n"/>
      <c r="H431" s="13" t="n"/>
      <c r="I431" s="200" t="inlineStr">
        <is>
          <t>Drive Data</t>
        </is>
      </c>
      <c r="J431" s="400" t="n"/>
      <c r="K431" s="400" t="n"/>
      <c r="L431" s="401" t="n"/>
      <c r="M431" s="13" t="n"/>
    </row>
    <row r="432" ht="13.35" customHeight="1" s="162">
      <c r="B432" s="199" t="inlineStr">
        <is>
          <t>Horsepower</t>
        </is>
      </c>
      <c r="C432" s="401" t="n"/>
      <c r="D432" s="28">
        <f>IF('{Equipment Data Entry}'!G56="","",'{Equipment Data Entry}'!G56)</f>
        <v/>
      </c>
      <c r="E432" s="21" t="inlineStr">
        <is>
          <t>RPM</t>
        </is>
      </c>
      <c r="F432" s="24" t="n"/>
      <c r="G432" s="199" t="inlineStr">
        <is>
          <t>SF</t>
        </is>
      </c>
      <c r="H432" s="13" t="n"/>
      <c r="I432" s="199" t="inlineStr">
        <is>
          <t>Motor sheave</t>
        </is>
      </c>
      <c r="J432" s="400" t="n"/>
      <c r="K432" s="24">
        <f>IF('{Equipment Data Entry}'!J56="","",'{Equipment Data Entry}'!J56)</f>
        <v/>
      </c>
      <c r="L432" s="21" t="inlineStr">
        <is>
          <t>Bore</t>
        </is>
      </c>
      <c r="M432" s="208"/>
    </row>
    <row r="433" ht="13.35" customHeight="1" s="162">
      <c r="B433" s="198">
        <f>IF('{Equipment Data Entry}'!N56="","",'{Equipment Data Entry}'!N56)</f>
        <v/>
      </c>
      <c r="C433" s="198">
        <f>IF('{Equipment Data Entry}'!O56="","",'{Equipment Data Entry}'!O56)</f>
        <v/>
      </c>
      <c r="D433" s="21" t="inlineStr">
        <is>
          <t>FLA</t>
        </is>
      </c>
      <c r="E433" s="25" t="n"/>
      <c r="F433" s="21" t="inlineStr">
        <is>
          <t>Frame</t>
        </is>
      </c>
      <c r="G433" s="208" t="n"/>
      <c r="H433" s="13" t="n"/>
      <c r="I433" s="199" t="inlineStr">
        <is>
          <t>Fan pulley</t>
        </is>
      </c>
      <c r="J433" s="400" t="n"/>
      <c r="K433" s="24">
        <f>IF('{Equipment Data Entry}'!K56="","",'{Equipment Data Entry}'!K56)</f>
        <v/>
      </c>
      <c r="L433" s="21" t="inlineStr">
        <is>
          <t>Bore</t>
        </is>
      </c>
      <c r="M433" s="208"/>
    </row>
    <row r="434" ht="13.35" customHeight="1" s="162">
      <c r="B434" s="199" t="inlineStr">
        <is>
          <t>Corrected FLA</t>
        </is>
      </c>
      <c r="C434" s="401" t="n"/>
      <c r="D434" s="27">
        <f>IF(OR(E435="",E433="",B433=""),"",IF(OR(ISTEXT(B433),COUNT(E435:G435)=0,ISTEXT(E433)),"",B433/AVERAGE(E435:G435)*E433))</f>
        <v/>
      </c>
      <c r="E434" s="199" t="inlineStr">
        <is>
          <t>Estimated BHP</t>
        </is>
      </c>
      <c r="F434" s="401" t="n"/>
      <c r="G434" s="27">
        <f>IF(OR(COUNT(E436:G436)=0,IF(N(E437)&gt;0,E437,N(D432))=0,IF(N(D434)&gt;0,D434,N(E433))=0),"",IF(N(E437)&gt;0,E437,N(D432))*AVERAGE(E436:G436)/IF(N(D434)&gt;0,D434,N(E433)))</f>
        <v/>
      </c>
      <c r="H434" s="13" t="n"/>
      <c r="I434" s="199" t="inlineStr">
        <is>
          <t>Belt(s)</t>
        </is>
      </c>
      <c r="J434" s="208">
        <f>IF('{Equipment Data Entry}'!L56="","",'{Equipment Data Entry}'!L56)</f>
        <v/>
      </c>
      <c r="K434" s="199" t="inlineStr">
        <is>
          <t>C to C</t>
        </is>
      </c>
      <c r="L434" s="64">
        <f>IF('{Equipment Data Entry}'!M56="","",'{Equipment Data Entry}'!M56)</f>
        <v/>
      </c>
      <c r="M434" s="13" t="n"/>
    </row>
    <row r="435" ht="13.35" customHeight="1" s="162">
      <c r="B435" s="199" t="inlineStr">
        <is>
          <t>Measured Voltage</t>
        </is>
      </c>
      <c r="C435" s="400" t="n"/>
      <c r="D435" s="401" t="n"/>
      <c r="E435" s="24" t="n"/>
      <c r="F435" s="24" t="n"/>
      <c r="G435" s="24" t="n"/>
      <c r="H435" s="13" t="n"/>
      <c r="I435" s="283" t="inlineStr">
        <is>
          <t>Final Settings</t>
        </is>
      </c>
      <c r="J435" s="404" t="n"/>
      <c r="K435" s="404" t="n"/>
      <c r="L435" s="37" t="n"/>
      <c r="M435" s="404" t="n"/>
    </row>
    <row r="436" ht="13.35" customHeight="1" s="162">
      <c r="B436" s="199" t="inlineStr">
        <is>
          <t>Measured Amperage</t>
        </is>
      </c>
      <c r="C436" s="400" t="n"/>
      <c r="D436" s="401" t="n"/>
      <c r="E436" s="25" t="n"/>
      <c r="F436" s="25" t="n"/>
      <c r="G436" s="25" t="n"/>
      <c r="H436" s="13" t="n"/>
      <c r="I436" s="205" t="inlineStr">
        <is>
          <t>RPM Data</t>
        </is>
      </c>
      <c r="J436" s="401" t="n"/>
      <c r="K436" s="205" t="inlineStr">
        <is>
          <t>Initial</t>
        </is>
      </c>
      <c r="L436" s="205" t="inlineStr">
        <is>
          <t>Final</t>
        </is>
      </c>
      <c r="M436" s="13" t="n"/>
    </row>
    <row r="437" ht="13.35" customHeight="1" s="162">
      <c r="B437" s="199" t="inlineStr">
        <is>
          <t>Motor HP (nameplate)</t>
        </is>
      </c>
      <c r="C437" s="400"/>
      <c r="D437" s="401"/>
      <c r="E437" s="24"/>
      <c r="F437" s="24"/>
      <c r="G437" s="24"/>
      <c r="H437" s="13" t="n"/>
      <c r="I437" s="199" t="inlineStr">
        <is>
          <t>Motor RPM</t>
        </is>
      </c>
      <c r="J437" s="401" t="n"/>
      <c r="K437" s="24" t="n"/>
      <c r="L437" s="24" t="n"/>
      <c r="M437" s="13" t="n"/>
    </row>
    <row r="438" ht="13.35" customHeight="1" s="162">
      <c r="B438" s="200" t="inlineStr">
        <is>
          <t>Static Pressure Profile (in. w.g.)</t>
        </is>
      </c>
      <c r="C438" s="400" t="n"/>
      <c r="D438" s="400" t="n"/>
      <c r="E438" s="400" t="n"/>
      <c r="F438" s="400" t="n"/>
      <c r="G438" s="401" t="n"/>
      <c r="H438" s="13" t="n"/>
      <c r="I438" s="199" t="inlineStr">
        <is>
          <t>Fan RPM</t>
        </is>
      </c>
      <c r="J438" s="401" t="n"/>
      <c r="K438" s="24" t="n"/>
      <c r="L438" s="24" t="n"/>
      <c r="M438" s="13" t="n"/>
    </row>
    <row r="439" ht="13.35" customHeight="1" s="162">
      <c r="B439" s="490">
        <f>IFERROR(INDEX('{Dropdowns}'!$AI$2:$AO$7,MATCH($D$442,'{Dropdowns}'!$AH$2:$AH$7,0),1),"")</f>
        <v/>
      </c>
      <c r="C439" s="490">
        <f>IFERROR(INDEX('{Dropdowns}'!$AI$2:$AO$7,MATCH($D$442,'{Dropdowns}'!$AH$2:$AH$7,0),2),"")</f>
        <v/>
      </c>
      <c r="D439" s="490">
        <f>IFERROR(INDEX('{Dropdowns}'!$AI$2:$AO$7,MATCH($D$442,'{Dropdowns}'!$AH$2:$AH$7,0),3),"")</f>
        <v/>
      </c>
      <c r="E439" s="490">
        <f>IFERROR(INDEX('{Dropdowns}'!$AI$2:$AO$7,MATCH($D$442,'{Dropdowns}'!$AH$2:$AH$7,0),4),"")</f>
        <v/>
      </c>
      <c r="F439" s="490">
        <f>IFERROR(INDEX('{Dropdowns}'!$AI$2:$AO$7,MATCH($D$442,'{Dropdowns}'!$AH$2:$AH$7,0),5),"")</f>
        <v/>
      </c>
      <c r="G439" s="490">
        <f>IFERROR(INDEX('{Dropdowns}'!$AI$2:$AO$7,MATCH($D$442,'{Dropdowns}'!$AH$2:$AH$7,0),6),"")</f>
        <v/>
      </c>
      <c r="H439" s="490">
        <f>IFERROR(INDEX('{Dropdowns}'!$AI$2:$AO$7,MATCH($D$442,'{Dropdowns}'!$AH$2:$AH$7,0),7),"")</f>
        <v/>
      </c>
      <c r="I439" s="246" t="inlineStr">
        <is>
          <t>VSD Frequency</t>
        </is>
      </c>
      <c r="J439" s="403" t="n"/>
      <c r="K439" s="65" t="n"/>
      <c r="L439" s="65" t="n"/>
      <c r="M439" s="13" t="n"/>
    </row>
    <row r="440" ht="13.35" customHeight="1" s="162">
      <c r="B440" s="492"/>
      <c r="C440" s="492"/>
      <c r="D440" s="492"/>
      <c r="E440" s="492"/>
      <c r="F440" s="492"/>
      <c r="G440" s="492"/>
      <c r="H440" s="492"/>
      <c r="I440" s="14" t="n"/>
      <c r="J440" s="14" t="n"/>
      <c r="K440" s="14" t="n"/>
      <c r="L440" s="38" t="n"/>
      <c r="M440" s="13" t="n"/>
      <c r="Q440">
        <f>IF(B440="","",B440)</f>
        <v/>
      </c>
      <c r="R440">
        <f>IF(C439="—",Q440,IF(C440="","",C440))</f>
        <v/>
      </c>
      <c r="S440">
        <f>IF(D439="—",R440,IF(D440="","",D440))</f>
        <v/>
      </c>
      <c r="T440">
        <f>IF(E439="—",S440,IF(E440="","",E440))</f>
        <v/>
      </c>
      <c r="U440">
        <f>IF(F439="—",T440,IF(F440="","",F440))</f>
        <v/>
      </c>
      <c r="V440">
        <f>IF(G439="—",U440,IF(G440="","",G440))</f>
        <v/>
      </c>
      <c r="W440">
        <f>IFERROR(MATCH("Fan",$C$439:$H$439,0),"")</f>
        <v/>
      </c>
      <c r="X440">
        <f>IF(W440="","",INDEX(P442:U442,W440))</f>
        <v/>
      </c>
      <c r="Y440">
        <f>IF(W440="","",INDEX(Q441:V441,W440))</f>
        <v/>
      </c>
    </row>
    <row r="441" ht="13.35" customHeight="1" s="162">
      <c r="B441" s="491" t="inlineStr">
        <is>
          <t>Δ</t>
        </is>
      </c>
      <c r="C441" s="498">
        <f>IF(OR(C439="—",C440="",Q440=""),"",IF(OR(ISTEXT(C440),ISTEXT(Q440)),"","Δ "&amp;TEXT(C440-Q440,"0.00")))</f>
        <v/>
      </c>
      <c r="D441" s="498">
        <f>IF(OR(D439="—",D440="",R440=""),"",IF(OR(ISTEXT(D440),ISTEXT(R440)),"","Δ "&amp;TEXT(D440-R440,"0.00")))</f>
        <v/>
      </c>
      <c r="E441" s="498">
        <f>IF(OR(E439="—",E440="",S440=""),"",IF(OR(ISTEXT(E440),ISTEXT(S440)),"","Δ "&amp;TEXT(E440-S440,"0.00")))</f>
        <v/>
      </c>
      <c r="F441" s="498">
        <f>IF(OR(F439="—",F440="",T440=""),"",IF(OR(ISTEXT(F440),ISTEXT(T440)),"","Δ "&amp;TEXT(F440-T440,"0.00")))</f>
        <v/>
      </c>
      <c r="G441" s="498">
        <f>IF(OR(G439="—",G440="",U440=""),"",IF(OR(ISTEXT(G440),ISTEXT(U440)),"","Δ "&amp;TEXT(G440-U440,"0.00")))</f>
        <v/>
      </c>
      <c r="H441" s="498">
        <f>IF(OR(H439="—",H440="",V440=""),"",IF(OR(ISTEXT(H440),ISTEXT(V440)),"","Δ "&amp;TEXT(H440-V440,"0.00")))</f>
        <v/>
      </c>
      <c r="I441" s="13" t="n"/>
      <c r="J441" s="13" t="n"/>
      <c r="K441" s="13" t="n"/>
      <c r="L441" s="13" t="n"/>
      <c r="M441" s="13" t="n"/>
      <c r="Q441">
        <f>IF(OR(C440="",ISTEXT(C440)),R441,C440)</f>
        <v/>
      </c>
      <c r="R441">
        <f>IF(OR(D440="",ISTEXT(D440)),S441,D440)</f>
        <v/>
      </c>
      <c r="S441">
        <f>IF(OR(E440="",ISTEXT(E440)),T441,E440)</f>
        <v/>
      </c>
      <c r="T441">
        <f>IF(OR(F440="",ISTEXT(F440)),U441,F440)</f>
        <v/>
      </c>
      <c r="U441">
        <f>IF(OR(G440="",ISTEXT(G440)),V441,G440)</f>
        <v/>
      </c>
      <c r="V441">
        <f>IF(OR(H440="",ISTEXT(H440)),"",H440)</f>
        <v/>
      </c>
    </row>
    <row r="442" ht="13.35" customHeight="1" s="162">
      <c r="B442" s="425" t="inlineStr">
        <is>
          <t>Unit type:</t>
        </is>
      </c>
      <c r="D442" s="522" t="inlineStr">
        <is>
          <t>MAU</t>
        </is>
      </c>
      <c r="E442" s="414" t="n"/>
      <c r="F442" s="494" t="inlineStr">
        <is>
          <t>Airflow left to right. Δ = this reading minus the one before it; in. w.g.</t>
        </is>
      </c>
      <c r="P442">
        <f>IF(B440="","",B440)</f>
        <v/>
      </c>
      <c r="Q442">
        <f>IF(C440="",P442,C440)</f>
        <v/>
      </c>
      <c r="R442">
        <f>IF(D440="",Q442,D440)</f>
        <v/>
      </c>
      <c r="S442">
        <f>IF(E440="",R442,E440)</f>
        <v/>
      </c>
      <c r="T442">
        <f>IF(F440="",S442,F440)</f>
        <v/>
      </c>
      <c r="U442">
        <f>IF(G440="",T442,G440)</f>
        <v/>
      </c>
      <c r="V442">
        <f>IF(H440="",U442,H440)</f>
        <v/>
      </c>
    </row>
    <row r="443" ht="13.35" customHeight="1" s="162">
      <c r="B443" s="500" t="inlineStr">
        <is>
          <t>Fan inlet</t>
        </is>
      </c>
      <c r="D443" s="501">
        <f>IF(X440="","",X440)</f>
        <v/>
      </c>
      <c r="F443" s="500" t="inlineStr">
        <is>
          <t>Discharge</t>
        </is>
      </c>
      <c r="I443" s="501">
        <f>IF(V442="","",V442)</f>
        <v/>
      </c>
    </row>
    <row r="444" ht="13.35" customHeight="1" s="162"/>
    <row r="445" ht="13.35" customHeight="1" s="162">
      <c r="B445" s="500" t="inlineStr">
        <is>
          <t>Fan TSP</t>
        </is>
      </c>
      <c r="E445" s="501">
        <f>IF(OR(X440="",Y440=""),"",IF(OR(ISTEXT(X440),ISTEXT(Y440)),"",Y440-X440))</f>
        <v/>
      </c>
      <c r="F445" s="500" t="inlineStr">
        <is>
          <t>ESP</t>
        </is>
      </c>
      <c r="I445" s="501">
        <f>IF(OR(B440="",V442=""),"",IF(OR(ISTEXT(B440),ISTEXT(V442)),"",V442-B440))</f>
        <v/>
      </c>
      <c r="J445" s="500" t="inlineStr">
        <is>
          <t>Unit ΔP (inlet → fan)</t>
        </is>
      </c>
      <c r="M445" s="501">
        <f>IF(OR(B440="",X440=""),"",IF(OR(ISTEXT(B440),ISTEXT(X440)),"",X440-B440))</f>
        <v/>
      </c>
    </row>
    <row r="446" ht="13.35" customHeight="1" s="162">
      <c r="B446" s="453" t="inlineStr">
        <is>
          <t>Instrument:</t>
        </is>
      </c>
      <c r="C446" s="5" t="n"/>
      <c r="D446" s="505" t="n"/>
      <c r="E446" s="414" t="n"/>
      <c r="F446" s="414" t="n"/>
      <c r="G446" s="425" t="inlineStr">
        <is>
          <t>Ak basis / notes:</t>
        </is>
      </c>
      <c r="I446" s="506" t="n"/>
      <c r="J446" s="414" t="n"/>
      <c r="K446" s="414" t="n"/>
      <c r="L446" s="414" t="n"/>
      <c r="M446" s="414" t="n"/>
    </row>
    <row r="447" ht="13.35" customHeight="1" s="162">
      <c r="B447" s="188" t="inlineStr">
        <is>
          <t>Supply Air Diffuser / Outlet Airflow</t>
        </is>
      </c>
      <c r="C447" s="174" t="n"/>
      <c r="D447" s="174" t="n"/>
      <c r="E447" s="174" t="n"/>
      <c r="F447" s="173" t="n"/>
      <c r="G447" s="233" t="inlineStr">
        <is>
          <t>Design VEL</t>
        </is>
      </c>
      <c r="H447" s="194" t="inlineStr">
        <is>
          <t>Design CFM</t>
        </is>
      </c>
      <c r="I447" s="188" t="inlineStr">
        <is>
          <t>Initial</t>
        </is>
      </c>
      <c r="J447" s="173" t="n"/>
      <c r="K447" s="188" t="inlineStr">
        <is>
          <t>Final</t>
        </is>
      </c>
      <c r="L447" s="173" t="n"/>
      <c r="M447" s="188" t="inlineStr">
        <is>
          <t>%</t>
        </is>
      </c>
    </row>
    <row r="448" ht="13.35" customHeight="1" s="162">
      <c r="B448" s="153" t="inlineStr">
        <is>
          <t>No.</t>
        </is>
      </c>
      <c r="C448" s="188" t="inlineStr">
        <is>
          <t>Area Served</t>
        </is>
      </c>
      <c r="D448" s="188" t="inlineStr">
        <is>
          <t>Type</t>
        </is>
      </c>
      <c r="E448" s="188" t="inlineStr">
        <is>
          <t>Size</t>
        </is>
      </c>
      <c r="F448" s="188" t="inlineStr">
        <is>
          <t>Ak</t>
        </is>
      </c>
      <c r="G448" s="440" t="n"/>
      <c r="H448" s="440" t="n"/>
      <c r="I448" s="188" t="inlineStr">
        <is>
          <t>VEL</t>
        </is>
      </c>
      <c r="J448" s="188" t="inlineStr">
        <is>
          <t>CFM</t>
        </is>
      </c>
      <c r="K448" s="188" t="inlineStr">
        <is>
          <t>VEL</t>
        </is>
      </c>
      <c r="L448" s="188" t="inlineStr">
        <is>
          <t>CFM</t>
        </is>
      </c>
      <c r="M448" s="440" t="n"/>
    </row>
    <row r="449" ht="13.35" customHeight="1" s="162">
      <c r="B449" s="307" t="n"/>
      <c r="C449" s="307" t="n"/>
      <c r="E449" s="307" t="n"/>
      <c r="F449" s="32" t="n"/>
      <c r="G449" s="33">
        <f>IF(F449="", "", IF(OR(ISTEXT(H449),ISTEXT(F449)),"",H449/F449))</f>
        <v/>
      </c>
      <c r="H449" s="33" t="n"/>
      <c r="I449" s="33" t="n"/>
      <c r="J449" s="33">
        <f>IF(I449="", "", IF(OR(ISTEXT(I449),ISTEXT($F449)),"",I449*$F449))</f>
        <v/>
      </c>
      <c r="K449" s="33" t="n"/>
      <c r="L449" s="33">
        <f>IF(K449="", "", IF(OR(ISTEXT(K449),ISTEXT($F449)),"",K449*$F449))</f>
        <v/>
      </c>
      <c r="M449" s="30">
        <f>IF(OR(H449="",H449=0),"",IF(K449="",IF(J449="","",IF(OR(ISTEXT(J449),ISTEXT(H449)),"",J449/H449)),IF(OR(ISTEXT(L449),ISTEXT(H449)),"",L449/H449)))</f>
        <v/>
      </c>
    </row>
    <row r="450" ht="13.35" customHeight="1" s="162">
      <c r="B450" s="307" t="n"/>
      <c r="C450" s="307" t="n"/>
      <c r="E450" s="307" t="n"/>
      <c r="F450" s="32" t="n"/>
      <c r="G450" s="33">
        <f>IF(F450="", "", IF(OR(ISTEXT(H450),ISTEXT(F450)),"",H450/F450))</f>
        <v/>
      </c>
      <c r="H450" s="33" t="n"/>
      <c r="I450" s="33" t="n"/>
      <c r="J450" s="33">
        <f>IF(I450="", "", IF(OR(ISTEXT(I450),ISTEXT($F450)),"",I450*$F450))</f>
        <v/>
      </c>
      <c r="K450" s="33" t="n"/>
      <c r="L450" s="33">
        <f>IF(K450="", "", IF(OR(ISTEXT(K450),ISTEXT($F450)),"",K450*$F450))</f>
        <v/>
      </c>
      <c r="M450" s="30">
        <f>IF(OR(H450="",H450=0),"",IF(K450="",IF(J450="","",IF(OR(ISTEXT(J450),ISTEXT(H450)),"",J450/H450)),IF(OR(ISTEXT(L450),ISTEXT(H450)),"",L450/H450)))</f>
        <v/>
      </c>
    </row>
    <row r="451" ht="13.35" customHeight="1" s="162">
      <c r="B451" s="307" t="n"/>
      <c r="C451" s="307" t="n"/>
      <c r="E451" s="307" t="n"/>
      <c r="F451" s="32" t="n"/>
      <c r="G451" s="33">
        <f>IF(F451="", "", IF(OR(ISTEXT(H451),ISTEXT(F451)),"",H451/F451))</f>
        <v/>
      </c>
      <c r="H451" s="33" t="n"/>
      <c r="I451" s="33" t="n"/>
      <c r="J451" s="33">
        <f>IF(I451="", "", IF(OR(ISTEXT(I451),ISTEXT($F451)),"",I451*$F451))</f>
        <v/>
      </c>
      <c r="K451" s="33" t="n"/>
      <c r="L451" s="33">
        <f>IF(K451="", "", IF(OR(ISTEXT(K451),ISTEXT($F451)),"",K451*$F451))</f>
        <v/>
      </c>
      <c r="M451" s="30">
        <f>IF(OR(H451="",H451=0),"",IF(K451="",IF(J451="","",IF(OR(ISTEXT(J451),ISTEXT(H451)),"",J451/H451)),IF(OR(ISTEXT(L451),ISTEXT(H451)),"",L451/H451)))</f>
        <v/>
      </c>
    </row>
    <row r="452" ht="13.35" customHeight="1" s="162">
      <c r="B452" s="307" t="n"/>
      <c r="C452" s="307" t="n"/>
      <c r="E452" s="307" t="n"/>
      <c r="F452" s="32" t="n"/>
      <c r="G452" s="33">
        <f>IF(F452="", "", IF(OR(ISTEXT(H452),ISTEXT(F452)),"",H452/F452))</f>
        <v/>
      </c>
      <c r="H452" s="33" t="n"/>
      <c r="I452" s="33" t="n"/>
      <c r="J452" s="33">
        <f>IF(I452="", "", IF(OR(ISTEXT(I452),ISTEXT($F452)),"",I452*$F452))</f>
        <v/>
      </c>
      <c r="K452" s="33" t="n"/>
      <c r="L452" s="33">
        <f>IF(K452="", "", IF(OR(ISTEXT(K452),ISTEXT($F452)),"",K452*$F452))</f>
        <v/>
      </c>
      <c r="M452" s="30">
        <f>IF(OR(H452="",H452=0),"",IF(K452="",IF(J452="","",IF(OR(ISTEXT(J452),ISTEXT(H452)),"",J452/H452)),IF(OR(ISTEXT(L452),ISTEXT(H452)),"",L452/H452)))</f>
        <v/>
      </c>
    </row>
    <row r="453" ht="13.35" customHeight="1" s="162">
      <c r="B453" s="307" t="n"/>
      <c r="C453" s="307" t="n"/>
      <c r="E453" s="307" t="n"/>
      <c r="F453" s="32" t="n"/>
      <c r="G453" s="33">
        <f>IF(F453="", "", IF(OR(ISTEXT(H453),ISTEXT(F453)),"",H453/F453))</f>
        <v/>
      </c>
      <c r="H453" s="33" t="n"/>
      <c r="I453" s="33" t="n"/>
      <c r="J453" s="33">
        <f>IF(I453="", "", IF(OR(ISTEXT(I453),ISTEXT($F453)),"",I453*$F453))</f>
        <v/>
      </c>
      <c r="K453" s="33" t="n"/>
      <c r="L453" s="33">
        <f>IF(K453="", "", IF(OR(ISTEXT(K453),ISTEXT($F453)),"",K453*$F453))</f>
        <v/>
      </c>
      <c r="M453" s="30">
        <f>IF(OR(H453="",H453=0),"",IF(K453="",IF(J453="","",IF(OR(ISTEXT(J453),ISTEXT(H453)),"",J453/H453)),IF(OR(ISTEXT(L453),ISTEXT(H453)),"",L453/H453)))</f>
        <v/>
      </c>
    </row>
    <row r="454" ht="13.35" customHeight="1" s="162">
      <c r="B454" s="307" t="n"/>
      <c r="C454" s="307" t="n"/>
      <c r="E454" s="307" t="n"/>
      <c r="F454" s="32" t="n"/>
      <c r="G454" s="33">
        <f>IF(F454="", "", IF(OR(ISTEXT(H454),ISTEXT(F454)),"",H454/F454))</f>
        <v/>
      </c>
      <c r="H454" s="33" t="n"/>
      <c r="I454" s="33" t="n"/>
      <c r="J454" s="33">
        <f>IF(I454="", "", IF(OR(ISTEXT(I454),ISTEXT($F454)),"",I454*$F454))</f>
        <v/>
      </c>
      <c r="K454" s="33" t="n"/>
      <c r="L454" s="33">
        <f>IF(K454="", "", IF(OR(ISTEXT(K454),ISTEXT($F454)),"",K454*$F454))</f>
        <v/>
      </c>
      <c r="M454" s="30">
        <f>IF(OR(H454="",H454=0),"",IF(K454="",IF(J454="","",IF(OR(ISTEXT(J454),ISTEXT(H454)),"",J454/H454)),IF(OR(ISTEXT(L454),ISTEXT(H454)),"",L454/H454)))</f>
        <v/>
      </c>
    </row>
    <row r="455" ht="13.35" customHeight="1" s="162">
      <c r="B455" s="307" t="n"/>
      <c r="C455" s="307" t="n"/>
      <c r="E455" s="307" t="n"/>
      <c r="F455" s="32" t="n"/>
      <c r="G455" s="33">
        <f>IF(F455="", "", IF(OR(ISTEXT(H455),ISTEXT(F455)),"",H455/F455))</f>
        <v/>
      </c>
      <c r="H455" s="33" t="n"/>
      <c r="I455" s="33" t="n"/>
      <c r="J455" s="33">
        <f>IF(I455="", "", IF(OR(ISTEXT(I455),ISTEXT($F455)),"",I455*$F455))</f>
        <v/>
      </c>
      <c r="K455" s="33" t="n"/>
      <c r="L455" s="33">
        <f>IF(K455="", "", IF(OR(ISTEXT(K455),ISTEXT($F455)),"",K455*$F455))</f>
        <v/>
      </c>
      <c r="M455" s="30">
        <f>IF(OR(H455="",H455=0),"",IF(K455="",IF(J455="","",IF(OR(ISTEXT(J455),ISTEXT(H455)),"",J455/H455)),IF(OR(ISTEXT(L455),ISTEXT(H455)),"",L455/H455)))</f>
        <v/>
      </c>
    </row>
    <row r="456" ht="13.35" customHeight="1" s="162">
      <c r="B456" s="307" t="n"/>
      <c r="C456" s="307" t="n"/>
      <c r="E456" s="307" t="n"/>
      <c r="F456" s="32" t="n"/>
      <c r="G456" s="33">
        <f>IF(F456="", "", IF(OR(ISTEXT(H456),ISTEXT(F456)),"",H456/F456))</f>
        <v/>
      </c>
      <c r="H456" s="33" t="n"/>
      <c r="I456" s="33" t="n"/>
      <c r="J456" s="33">
        <f>IF(I456="", "", IF(OR(ISTEXT(I456),ISTEXT($F456)),"",I456*$F456))</f>
        <v/>
      </c>
      <c r="K456" s="33" t="n"/>
      <c r="L456" s="33">
        <f>IF(K456="", "", IF(OR(ISTEXT(K456),ISTEXT($F456)),"",K456*$F456))</f>
        <v/>
      </c>
      <c r="M456" s="30">
        <f>IF(OR(H456="",H456=0),"",IF(K456="",IF(J456="","",IF(OR(ISTEXT(J456),ISTEXT(H456)),"",J456/H456)),IF(OR(ISTEXT(L456),ISTEXT(H456)),"",L456/H456)))</f>
        <v/>
      </c>
    </row>
    <row r="457" ht="13.35" customHeight="1" s="162">
      <c r="B457" s="307" t="n"/>
      <c r="C457" s="307" t="n"/>
      <c r="E457" s="307" t="n"/>
      <c r="F457" s="32" t="n"/>
      <c r="G457" s="33">
        <f>IF(F457="", "", IF(OR(ISTEXT(H457),ISTEXT(F457)),"",H457/F457))</f>
        <v/>
      </c>
      <c r="H457" s="33" t="n"/>
      <c r="I457" s="33" t="n"/>
      <c r="J457" s="33">
        <f>IF(I457="", "", IF(OR(ISTEXT(I457),ISTEXT($F457)),"",I457*$F457))</f>
        <v/>
      </c>
      <c r="K457" s="33" t="n"/>
      <c r="L457" s="33">
        <f>IF(K457="", "", IF(OR(ISTEXT(K457),ISTEXT($F457)),"",K457*$F457))</f>
        <v/>
      </c>
      <c r="M457" s="30">
        <f>IF(OR(H457="",H457=0),"",IF(K457="",IF(J457="","",IF(OR(ISTEXT(J457),ISTEXT(H457)),"",J457/H457)),IF(OR(ISTEXT(L457),ISTEXT(H457)),"",L457/H457)))</f>
        <v/>
      </c>
    </row>
    <row r="458" ht="13.35" customHeight="1" s="162">
      <c r="B458" s="307" t="n"/>
      <c r="C458" s="307" t="n"/>
      <c r="E458" s="307" t="n"/>
      <c r="F458" s="32" t="n"/>
      <c r="G458" s="33">
        <f>IF(F458="", "", IF(OR(ISTEXT(H458),ISTEXT(F458)),"",H458/F458))</f>
        <v/>
      </c>
      <c r="H458" s="33" t="n"/>
      <c r="I458" s="33" t="n"/>
      <c r="J458" s="33">
        <f>IF(I458="", "", IF(OR(ISTEXT(I458),ISTEXT($F458)),"",I458*$F458))</f>
        <v/>
      </c>
      <c r="K458" s="33" t="n"/>
      <c r="L458" s="33">
        <f>IF(K458="", "", IF(OR(ISTEXT(K458),ISTEXT($F458)),"",K458*$F458))</f>
        <v/>
      </c>
      <c r="M458" s="30">
        <f>IF(OR(H458="",H458=0),"",IF(K458="",IF(J458="","",IF(OR(ISTEXT(J458),ISTEXT(H458)),"",J458/H458)),IF(OR(ISTEXT(L458),ISTEXT(H458)),"",L458/H458)))</f>
        <v/>
      </c>
    </row>
    <row r="459" ht="13.35" customHeight="1" s="162">
      <c r="B459" s="307" t="n"/>
      <c r="C459" s="307" t="n"/>
      <c r="E459" s="307" t="n"/>
      <c r="F459" s="32" t="n"/>
      <c r="G459" s="33">
        <f>IF(F459="", "", IF(OR(ISTEXT(H459),ISTEXT(F459)),"",H459/F459))</f>
        <v/>
      </c>
      <c r="H459" s="33" t="n"/>
      <c r="I459" s="33" t="n"/>
      <c r="J459" s="33">
        <f>IF(I459="", "", IF(OR(ISTEXT(I459),ISTEXT($F459)),"",I459*$F459))</f>
        <v/>
      </c>
      <c r="K459" s="33" t="n"/>
      <c r="L459" s="33">
        <f>IF(K459="", "", IF(OR(ISTEXT(K459),ISTEXT($F459)),"",K459*$F459))</f>
        <v/>
      </c>
      <c r="M459" s="30">
        <f>IF(OR(H459="",H459=0),"",IF(K459="",IF(J459="","",IF(OR(ISTEXT(J459),ISTEXT(H459)),"",J459/H459)),IF(OR(ISTEXT(L459),ISTEXT(H459)),"",L459/H459)))</f>
        <v/>
      </c>
    </row>
    <row r="460" ht="13.35" customHeight="1" s="162">
      <c r="B460" s="307" t="n"/>
      <c r="C460" s="307" t="n"/>
      <c r="E460" s="307" t="n"/>
      <c r="F460" s="32" t="n"/>
      <c r="G460" s="33">
        <f>IF(F460="", "", IF(OR(ISTEXT(H460),ISTEXT(F460)),"",H460/F460))</f>
        <v/>
      </c>
      <c r="H460" s="33" t="n"/>
      <c r="I460" s="33" t="n"/>
      <c r="J460" s="33">
        <f>IF(I460="", "", IF(OR(ISTEXT(I460),ISTEXT($F460)),"",I460*$F460))</f>
        <v/>
      </c>
      <c r="K460" s="33" t="n"/>
      <c r="L460" s="33">
        <f>IF(K460="", "", IF(OR(ISTEXT(K460),ISTEXT($F460)),"",K460*$F460))</f>
        <v/>
      </c>
      <c r="M460" s="30">
        <f>IF(OR(H460="",H460=0),"",IF(K460="",IF(J460="","",IF(OR(ISTEXT(J460),ISTEXT(H460)),"",J460/H460)),IF(OR(ISTEXT(L460),ISTEXT(H460)),"",L460/H460)))</f>
        <v/>
      </c>
    </row>
    <row r="461" ht="13.35" customHeight="1" s="162">
      <c r="B461" s="307" t="n"/>
      <c r="C461" s="307" t="n"/>
      <c r="E461" s="307" t="n"/>
      <c r="F461" s="32" t="n"/>
      <c r="G461" s="33">
        <f>IF(F461="", "", IF(OR(ISTEXT(H461),ISTEXT(F461)),"",H461/F461))</f>
        <v/>
      </c>
      <c r="H461" s="33" t="n"/>
      <c r="I461" s="33" t="n"/>
      <c r="J461" s="33">
        <f>IF(I461="", "", IF(OR(ISTEXT(I461),ISTEXT($F461)),"",I461*$F461))</f>
        <v/>
      </c>
      <c r="K461" s="33" t="n"/>
      <c r="L461" s="33">
        <f>IF(K461="", "", IF(OR(ISTEXT(K461),ISTEXT($F461)),"",K461*$F461))</f>
        <v/>
      </c>
      <c r="M461" s="30">
        <f>IF(OR(H461="",H461=0),"",IF(K461="",IF(J461="","",IF(OR(ISTEXT(J461),ISTEXT(H461)),"",J461/H461)),IF(OR(ISTEXT(L461),ISTEXT(H461)),"",L461/H461)))</f>
        <v/>
      </c>
    </row>
    <row r="462" ht="13.35" customHeight="1" s="162">
      <c r="B462" s="307" t="n"/>
      <c r="C462" s="307" t="n"/>
      <c r="E462" s="307" t="n"/>
      <c r="F462" s="32" t="n"/>
      <c r="G462" s="33">
        <f>IF(F462="", "", IF(OR(ISTEXT(H462),ISTEXT(F462)),"",H462/F462))</f>
        <v/>
      </c>
      <c r="H462" s="33" t="n"/>
      <c r="I462" s="33" t="n"/>
      <c r="J462" s="33">
        <f>IF(I462="", "", IF(OR(ISTEXT(I462),ISTEXT($F462)),"",I462*$F462))</f>
        <v/>
      </c>
      <c r="K462" s="33" t="n"/>
      <c r="L462" s="33">
        <f>IF(K462="", "", IF(OR(ISTEXT(K462),ISTEXT($F462)),"",K462*$F462))</f>
        <v/>
      </c>
      <c r="M462" s="30">
        <f>IF(OR(H462="",H462=0),"",IF(K462="",IF(J462="","",IF(OR(ISTEXT(J462),ISTEXT(H462)),"",J462/H462)),IF(OR(ISTEXT(L462),ISTEXT(H462)),"",L462/H462)))</f>
        <v/>
      </c>
    </row>
    <row r="463" ht="13.35" customHeight="1" s="162">
      <c r="B463" s="307" t="n"/>
      <c r="C463" s="307" t="n"/>
      <c r="E463" s="307" t="n"/>
      <c r="F463" s="32" t="n"/>
      <c r="G463" s="33">
        <f>IF(F463="", "", IF(OR(ISTEXT(H463),ISTEXT(F463)),"",H463/F463))</f>
        <v/>
      </c>
      <c r="H463" s="33" t="n"/>
      <c r="I463" s="33" t="n"/>
      <c r="J463" s="33">
        <f>IF(I463="", "", IF(OR(ISTEXT(I463),ISTEXT($F463)),"",I463*$F463))</f>
        <v/>
      </c>
      <c r="K463" s="33" t="n"/>
      <c r="L463" s="33">
        <f>IF(K463="", "", IF(OR(ISTEXT(K463),ISTEXT($F463)),"",K463*$F463))</f>
        <v/>
      </c>
      <c r="M463" s="30">
        <f>IF(OR(H463="",H463=0),"",IF(K463="",IF(J463="","",IF(OR(ISTEXT(J463),ISTEXT(H463)),"",J463/H463)),IF(OR(ISTEXT(L463),ISTEXT(H463)),"",L463/H463)))</f>
        <v/>
      </c>
    </row>
    <row r="464" ht="13.35" customHeight="1" s="162">
      <c r="B464" s="307" t="n"/>
      <c r="C464" s="307" t="n"/>
      <c r="E464" s="307" t="n"/>
      <c r="F464" s="32" t="n"/>
      <c r="G464" s="33">
        <f>IF(F464="", "", IF(OR(ISTEXT(H464),ISTEXT(F464)),"",H464/F464))</f>
        <v/>
      </c>
      <c r="H464" s="33" t="n"/>
      <c r="I464" s="33" t="n"/>
      <c r="J464" s="33">
        <f>IF(I464="", "", IF(OR(ISTEXT(I464),ISTEXT($F464)),"",I464*$F464))</f>
        <v/>
      </c>
      <c r="K464" s="33" t="n"/>
      <c r="L464" s="33">
        <f>IF(K464="", "", IF(OR(ISTEXT(K464),ISTEXT($F464)),"",K464*$F464))</f>
        <v/>
      </c>
      <c r="M464" s="30">
        <f>IF(OR(H464="",H464=0),"",IF(K464="",IF(J464="","",IF(OR(ISTEXT(J464),ISTEXT(H464)),"",J464/H464)),IF(OR(ISTEXT(L464),ISTEXT(H464)),"",L464/H464)))</f>
        <v/>
      </c>
    </row>
    <row r="465" ht="13.35" customHeight="1" s="162">
      <c r="B465" s="42" t="n"/>
      <c r="C465" s="231" t="inlineStr">
        <is>
          <t>Total</t>
        </is>
      </c>
      <c r="D465" s="159" t="n"/>
      <c r="E465" s="42" t="n"/>
      <c r="F465" s="42" t="n"/>
      <c r="G465" s="43" t="n"/>
      <c r="H465" s="43">
        <f>IF(SUM(H449:H464)+SUM(H507:H518)=0,"",SUM(H449:H464)+SUM(H507:H518))</f>
        <v/>
      </c>
      <c r="I465" s="43" t="n"/>
      <c r="J465" s="43">
        <f>IF(SUM(J449:J464)+SUM(J507:J518)=0,"",SUM(J449:J464)+SUM(J507:J518))</f>
        <v/>
      </c>
      <c r="K465" s="43" t="n"/>
      <c r="L465" s="43">
        <f>IF(SUM(L449:L464)+SUM(L507:L518)=0,"",SUM(L449:L464)+SUM(L507:L518))</f>
        <v/>
      </c>
      <c r="M465" s="35">
        <f>IF(OR(H465="",H465=0),"",IF(L465="",IF(J465="","",IF(OR(ISTEXT(J465),ISTEXT(H465)),"",J465/H465)),IF(OR(ISTEXT(L465),ISTEXT(H465)),"",L465/H465)))</f>
        <v/>
      </c>
    </row>
    <row r="466" ht="13.35" customHeight="1" s="162"/>
    <row r="467" ht="13.35" customHeight="1" s="162">
      <c r="B467" s="188" t="inlineStr">
        <is>
          <t>Remarks</t>
        </is>
      </c>
      <c r="C467" s="173" t="n"/>
      <c r="D467" s="154" t="n"/>
      <c r="E467" s="174" t="n"/>
      <c r="F467" s="174" t="n"/>
      <c r="G467" s="174" t="n"/>
      <c r="H467" s="174" t="n"/>
      <c r="I467" s="174" t="n"/>
      <c r="J467" s="174" t="n"/>
      <c r="K467" s="174" t="n"/>
      <c r="L467" s="174" t="n"/>
      <c r="M467" s="173" t="n"/>
    </row>
    <row r="468" ht="13.35" customHeight="1" s="162">
      <c r="B468" s="154" t="n"/>
      <c r="C468" s="174" t="n"/>
      <c r="D468" s="174" t="n"/>
      <c r="E468" s="174" t="n"/>
      <c r="F468" s="174" t="n"/>
      <c r="G468" s="174" t="n"/>
      <c r="H468" s="174" t="n"/>
      <c r="I468" s="174" t="n"/>
      <c r="J468" s="174" t="n"/>
      <c r="K468" s="174" t="n"/>
      <c r="L468" s="174" t="n"/>
      <c r="M468" s="173" t="n"/>
    </row>
    <row r="469" ht="13.35" customHeight="1" s="162">
      <c r="B469" s="154" t="n"/>
      <c r="C469" s="174" t="n"/>
      <c r="D469" s="174" t="n"/>
      <c r="E469" s="174" t="n"/>
      <c r="F469" s="174" t="n"/>
      <c r="G469" s="174" t="n"/>
      <c r="H469" s="174" t="n"/>
      <c r="I469" s="174" t="n"/>
      <c r="J469" s="174" t="n"/>
      <c r="K469" s="174" t="n"/>
      <c r="L469" s="174" t="n"/>
      <c r="M469" s="173" t="n"/>
    </row>
    <row r="470" ht="13.35" customHeight="1" s="162">
      <c r="B470" s="154" t="n"/>
      <c r="C470" s="174" t="n"/>
      <c r="D470" s="174" t="n"/>
      <c r="E470" s="174" t="n"/>
      <c r="F470" s="174" t="n"/>
      <c r="G470" s="174" t="n"/>
      <c r="H470" s="174" t="n"/>
      <c r="I470" s="174" t="n"/>
      <c r="J470" s="174" t="n"/>
      <c r="K470" s="174" t="n"/>
      <c r="L470" s="174" t="n"/>
      <c r="M470" s="173" t="n"/>
    </row>
    <row r="471" ht="13.35" customHeight="1" s="162"/>
    <row r="472" ht="13.35" customHeight="1" s="162">
      <c r="B472" s="200" t="inlineStr">
        <is>
          <t>System (cont.)</t>
        </is>
      </c>
      <c r="C472" s="403" t="n"/>
      <c r="D472" s="209">
        <f>IF('{Equipment Data Entry}'!B56="","",'{Equipment Data Entry}'!B56)</f>
        <v/>
      </c>
      <c r="E472" s="418" t="n"/>
      <c r="F472" s="403" t="n"/>
      <c r="G472" s="200" t="inlineStr">
        <is>
          <t>Service</t>
        </is>
      </c>
      <c r="H472" s="403" t="n"/>
      <c r="I472" s="210">
        <f>IF('{Equipment Data Entry}'!C56="","",'{Equipment Data Entry}'!C56)</f>
        <v/>
      </c>
      <c r="J472" s="418" t="n"/>
      <c r="K472" s="418" t="n"/>
      <c r="L472" s="418" t="n"/>
      <c r="M472" s="403" t="n"/>
    </row>
    <row r="473" ht="13.35" customHeight="1" s="162">
      <c r="B473" s="422" t="n"/>
      <c r="C473" s="423" t="n"/>
      <c r="D473" s="422" t="n"/>
      <c r="E473" s="424" t="n"/>
      <c r="F473" s="423" t="n"/>
      <c r="G473" s="422" t="n"/>
      <c r="H473" s="423" t="n"/>
      <c r="I473" s="422" t="n"/>
      <c r="J473" s="424" t="n"/>
      <c r="K473" s="424" t="n"/>
      <c r="L473" s="424" t="n"/>
      <c r="M473" s="423" t="n"/>
    </row>
    <row r="474" ht="13.35" customHeight="1" s="162">
      <c r="B474" s="188" t="inlineStr">
        <is>
          <t>PSP (Evergreen VelGrid): CFM = avg vel × (L − 2 − 2×blanks) × W × K ÷ 144</t>
        </is>
      </c>
      <c r="C474" s="174" t="n"/>
      <c r="D474" s="174" t="n"/>
      <c r="E474" s="174" t="n"/>
      <c r="F474" s="174" t="n"/>
      <c r="G474" s="174" t="n"/>
      <c r="H474" s="174" t="n"/>
      <c r="I474" s="174" t="n"/>
      <c r="J474" s="174" t="n"/>
      <c r="K474" s="174" t="n"/>
      <c r="L474" s="174" t="n"/>
      <c r="M474" s="173" t="n"/>
    </row>
    <row r="475" ht="13.35" customHeight="1" s="162">
      <c r="B475" s="460" t="inlineStr">
        <is>
          <t>Length (in)</t>
        </is>
      </c>
      <c r="C475" s="173" t="n"/>
      <c r="D475" s="33" t="n"/>
      <c r="E475" s="460" t="inlineStr">
        <is>
          <t>Width (in)</t>
        </is>
      </c>
      <c r="F475" s="173" t="n"/>
      <c r="G475" s="33" t="n"/>
      <c r="H475" s="460" t="inlineStr">
        <is>
          <t>Blanks</t>
        </is>
      </c>
      <c r="I475" s="173" t="n"/>
      <c r="J475" s="33" t="n"/>
      <c r="K475" s="460" t="inlineStr">
        <is>
          <t>K</t>
        </is>
      </c>
      <c r="L475" s="173" t="n"/>
      <c r="M475" s="32">
        <f>IF(G475="","",IFERROR(INDEX('{Dropdowns}'!$S:$S,MATCH(G475,'{Dropdowns}'!$R:$R,0)),""))</f>
        <v/>
      </c>
    </row>
    <row r="476" ht="13.35" customHeight="1" s="162">
      <c r="B476" s="460" t="inlineStr">
        <is>
          <t>Initial 1-10</t>
        </is>
      </c>
      <c r="C476" s="173" t="n"/>
      <c r="D476" s="33" t="n"/>
      <c r="E476" s="33" t="n"/>
      <c r="F476" s="33" t="n"/>
      <c r="G476" s="33" t="n"/>
      <c r="H476" s="33" t="n"/>
      <c r="I476" s="33" t="n"/>
      <c r="J476" s="33" t="n"/>
      <c r="K476" s="33" t="n"/>
      <c r="L476" s="33" t="n"/>
      <c r="M476" s="33" t="n"/>
    </row>
    <row r="477" ht="13.35" customHeight="1" s="162">
      <c r="B477" s="460" t="inlineStr">
        <is>
          <t>Initial 11-20</t>
        </is>
      </c>
      <c r="C477" s="173" t="n"/>
      <c r="D477" s="33" t="n"/>
      <c r="E477" s="33" t="n"/>
      <c r="F477" s="33" t="n"/>
      <c r="G477" s="33" t="n"/>
      <c r="H477" s="33" t="n"/>
      <c r="I477" s="33" t="n"/>
      <c r="J477" s="33" t="n"/>
      <c r="K477" s="33" t="n"/>
      <c r="L477" s="33" t="n"/>
      <c r="M477" s="33" t="n"/>
    </row>
    <row r="478" ht="13.35" customHeight="1" s="162">
      <c r="B478" s="460" t="inlineStr">
        <is>
          <t>Final 1-10</t>
        </is>
      </c>
      <c r="C478" s="173" t="n"/>
      <c r="D478" s="33" t="n"/>
      <c r="E478" s="33" t="n"/>
      <c r="F478" s="33" t="n"/>
      <c r="G478" s="33" t="n"/>
      <c r="H478" s="33" t="n"/>
      <c r="I478" s="33" t="n"/>
      <c r="J478" s="33" t="n"/>
      <c r="K478" s="33" t="n"/>
      <c r="L478" s="33" t="n"/>
      <c r="M478" s="33" t="n"/>
    </row>
    <row r="479" ht="13.35" customHeight="1" s="162">
      <c r="B479" s="460" t="inlineStr">
        <is>
          <t>Final 11-20</t>
        </is>
      </c>
      <c r="C479" s="173" t="n"/>
      <c r="D479" s="33" t="n"/>
      <c r="E479" s="33" t="n"/>
      <c r="F479" s="33" t="n"/>
      <c r="G479" s="33" t="n"/>
      <c r="H479" s="33" t="n"/>
      <c r="I479" s="33" t="n"/>
      <c r="J479" s="33" t="n"/>
      <c r="K479" s="33" t="n"/>
      <c r="L479" s="33" t="n"/>
      <c r="M479" s="33" t="n"/>
    </row>
    <row r="480" ht="13.35" customHeight="1" s="162">
      <c r="B480" s="460" t="inlineStr">
        <is>
          <t>PSP CFM initial</t>
        </is>
      </c>
      <c r="C480" s="174" t="n"/>
      <c r="D480" s="173" t="n"/>
      <c r="E480" s="33">
        <f>IF(OR(D475="",G475="",COUNT(D476:M477)=0),"",IF(OR(ISTEXT(D475),ISTEXT(G475)),"",AVERAGE(D476:M477)*(D475-2-2*N(J475))*G475*N(M475)/144))</f>
        <v/>
      </c>
      <c r="F480" s="174" t="n"/>
      <c r="G480" s="173" t="n"/>
      <c r="H480" s="460" t="inlineStr">
        <is>
          <t>PSP CFM final</t>
        </is>
      </c>
      <c r="I480" s="174" t="n"/>
      <c r="J480" s="173" t="n"/>
      <c r="K480" s="33">
        <f>IF(OR(D475="",G475="",COUNT(D478:M479)=0),"",IF(OR(ISTEXT(D475),ISTEXT(G475)),"",AVERAGE(D478:M479)*(D475-2-2*N(J475))*G475*N(M475)/144))</f>
        <v/>
      </c>
      <c r="L480" s="174" t="n"/>
      <c r="M480" s="173" t="n"/>
    </row>
    <row r="481" ht="13.35" customHeight="1" s="162"/>
    <row r="482" ht="13.35" customHeight="1" s="162">
      <c r="B482" s="188" t="inlineStr">
        <is>
          <t>Supply Filter Grid (VelGrid, K 1.35): CFM = velocity × free area × K</t>
        </is>
      </c>
      <c r="C482" s="174" t="n"/>
      <c r="D482" s="174" t="n"/>
      <c r="E482" s="174" t="n"/>
      <c r="F482" s="174" t="n"/>
      <c r="G482" s="174" t="n"/>
      <c r="H482" s="174" t="n"/>
      <c r="I482" s="174" t="n"/>
      <c r="J482" s="174" t="n"/>
      <c r="K482" s="174" t="n"/>
      <c r="L482" s="174" t="n"/>
      <c r="M482" s="173" t="n"/>
    </row>
    <row r="483" ht="13.35" customHeight="1" s="162">
      <c r="B483" s="460" t="inlineStr">
        <is>
          <t>Filter Size</t>
        </is>
      </c>
      <c r="C483" s="33" t="n"/>
      <c r="D483" s="33" t="n"/>
      <c r="E483" s="33" t="n"/>
      <c r="F483" s="33" t="n"/>
      <c r="G483" s="33" t="n"/>
      <c r="H483" s="33" t="n"/>
      <c r="I483" s="33" t="n"/>
      <c r="J483" s="33" t="n"/>
      <c r="K483" s="33" t="n"/>
      <c r="L483" s="33" t="n"/>
      <c r="M483" s="33" t="n"/>
    </row>
    <row r="484" ht="13.35" customHeight="1" s="162">
      <c r="B484" s="460" t="inlineStr">
        <is>
          <t>Initial velocity (fpm)</t>
        </is>
      </c>
      <c r="C484" s="33" t="n"/>
      <c r="D484" s="33" t="n"/>
      <c r="E484" s="33" t="n"/>
      <c r="F484" s="33" t="n"/>
      <c r="G484" s="33" t="n"/>
      <c r="H484" s="33" t="n"/>
      <c r="I484" s="33" t="n"/>
      <c r="J484" s="33" t="n"/>
      <c r="K484" s="33" t="n"/>
      <c r="L484" s="33" t="n"/>
      <c r="M484" s="33" t="n"/>
    </row>
    <row r="485" ht="13.35" customHeight="1" s="162">
      <c r="B485" s="460" t="inlineStr">
        <is>
          <t>Final velocity (fpm)</t>
        </is>
      </c>
      <c r="C485" s="33" t="n"/>
      <c r="D485" s="33" t="n"/>
      <c r="E485" s="33" t="n"/>
      <c r="F485" s="33" t="n"/>
      <c r="G485" s="33" t="n"/>
      <c r="H485" s="33" t="n"/>
      <c r="I485" s="33" t="n"/>
      <c r="J485" s="33" t="n"/>
      <c r="K485" s="33" t="n"/>
      <c r="L485" s="33" t="n"/>
      <c r="M485" s="33" t="n"/>
    </row>
    <row r="486" ht="13.35" customHeight="1" s="162">
      <c r="B486" s="460" t="inlineStr">
        <is>
          <t>CFM init</t>
        </is>
      </c>
      <c r="C486" s="33">
        <f>IF(OR(C483="",C484=""),"",IF(OR(ISTEXT(C484),C483="N/A",C483="Not Avail.",C483="Not Acc.",C483="N/L"),"",C484*IFERROR(INDEX('{Dropdowns}'!$J:$J,MATCH("Supply Filter (VelGrid)|"&amp;C483,'{Dropdowns}'!$H:$H,0)),0)*IFERROR(INDEX('{Dropdowns}'!$K:$K,MATCH("Supply Filter (VelGrid)|"&amp;C483,'{Dropdowns}'!$H:$H,0)),0)))</f>
        <v/>
      </c>
      <c r="D486" s="33">
        <f>IF(OR(D483="",D484=""),"",IF(OR(ISTEXT(D484),D483="N/A",D483="Not Avail.",D483="Not Acc.",D483="N/L"),"",D484*IFERROR(INDEX('{Dropdowns}'!$J:$J,MATCH("Supply Filter (VelGrid)|"&amp;D483,'{Dropdowns}'!$H:$H,0)),0)*IFERROR(INDEX('{Dropdowns}'!$K:$K,MATCH("Supply Filter (VelGrid)|"&amp;D483,'{Dropdowns}'!$H:$H,0)),0)))</f>
        <v/>
      </c>
      <c r="E486" s="33">
        <f>IF(OR(E483="",E484=""),"",IF(OR(ISTEXT(E484),E483="N/A",E483="Not Avail.",E483="Not Acc.",E483="N/L"),"",E484*IFERROR(INDEX('{Dropdowns}'!$J:$J,MATCH("Supply Filter (VelGrid)|"&amp;E483,'{Dropdowns}'!$H:$H,0)),0)*IFERROR(INDEX('{Dropdowns}'!$K:$K,MATCH("Supply Filter (VelGrid)|"&amp;E483,'{Dropdowns}'!$H:$H,0)),0)))</f>
        <v/>
      </c>
      <c r="F486" s="33">
        <f>IF(OR(F483="",F484=""),"",IF(OR(ISTEXT(F484),F483="N/A",F483="Not Avail.",F483="Not Acc.",F483="N/L"),"",F484*IFERROR(INDEX('{Dropdowns}'!$J:$J,MATCH("Supply Filter (VelGrid)|"&amp;F483,'{Dropdowns}'!$H:$H,0)),0)*IFERROR(INDEX('{Dropdowns}'!$K:$K,MATCH("Supply Filter (VelGrid)|"&amp;F483,'{Dropdowns}'!$H:$H,0)),0)))</f>
        <v/>
      </c>
      <c r="G486" s="33">
        <f>IF(OR(G483="",G484=""),"",IF(OR(ISTEXT(G484),G483="N/A",G483="Not Avail.",G483="Not Acc.",G483="N/L"),"",G484*IFERROR(INDEX('{Dropdowns}'!$J:$J,MATCH("Supply Filter (VelGrid)|"&amp;G483,'{Dropdowns}'!$H:$H,0)),0)*IFERROR(INDEX('{Dropdowns}'!$K:$K,MATCH("Supply Filter (VelGrid)|"&amp;G483,'{Dropdowns}'!$H:$H,0)),0)))</f>
        <v/>
      </c>
      <c r="H486" s="33">
        <f>IF(OR(H483="",H484=""),"",IF(OR(ISTEXT(H484),H483="N/A",H483="Not Avail.",H483="Not Acc.",H483="N/L"),"",H484*IFERROR(INDEX('{Dropdowns}'!$J:$J,MATCH("Supply Filter (VelGrid)|"&amp;H483,'{Dropdowns}'!$H:$H,0)),0)*IFERROR(INDEX('{Dropdowns}'!$K:$K,MATCH("Supply Filter (VelGrid)|"&amp;H483,'{Dropdowns}'!$H:$H,0)),0)))</f>
        <v/>
      </c>
      <c r="I486" s="33">
        <f>IF(OR(I483="",I484=""),"",IF(OR(ISTEXT(I484),I483="N/A",I483="Not Avail.",I483="Not Acc.",I483="N/L"),"",I484*IFERROR(INDEX('{Dropdowns}'!$J:$J,MATCH("Supply Filter (VelGrid)|"&amp;I483,'{Dropdowns}'!$H:$H,0)),0)*IFERROR(INDEX('{Dropdowns}'!$K:$K,MATCH("Supply Filter (VelGrid)|"&amp;I483,'{Dropdowns}'!$H:$H,0)),0)))</f>
        <v/>
      </c>
      <c r="J486" s="33">
        <f>IF(OR(J483="",J484=""),"",IF(OR(ISTEXT(J484),J483="N/A",J483="Not Avail.",J483="Not Acc.",J483="N/L"),"",J484*IFERROR(INDEX('{Dropdowns}'!$J:$J,MATCH("Supply Filter (VelGrid)|"&amp;J483,'{Dropdowns}'!$H:$H,0)),0)*IFERROR(INDEX('{Dropdowns}'!$K:$K,MATCH("Supply Filter (VelGrid)|"&amp;J483,'{Dropdowns}'!$H:$H,0)),0)))</f>
        <v/>
      </c>
      <c r="K486" s="33">
        <f>IF(OR(K483="",K484=""),"",IF(OR(ISTEXT(K484),K483="N/A",K483="Not Avail.",K483="Not Acc.",K483="N/L"),"",K484*IFERROR(INDEX('{Dropdowns}'!$J:$J,MATCH("Supply Filter (VelGrid)|"&amp;K483,'{Dropdowns}'!$H:$H,0)),0)*IFERROR(INDEX('{Dropdowns}'!$K:$K,MATCH("Supply Filter (VelGrid)|"&amp;K483,'{Dropdowns}'!$H:$H,0)),0)))</f>
        <v/>
      </c>
      <c r="L486" s="33">
        <f>IF(OR(L483="",L484=""),"",IF(OR(ISTEXT(L484),L483="N/A",L483="Not Avail.",L483="Not Acc.",L483="N/L"),"",L484*IFERROR(INDEX('{Dropdowns}'!$J:$J,MATCH("Supply Filter (VelGrid)|"&amp;L483,'{Dropdowns}'!$H:$H,0)),0)*IFERROR(INDEX('{Dropdowns}'!$K:$K,MATCH("Supply Filter (VelGrid)|"&amp;L483,'{Dropdowns}'!$H:$H,0)),0)))</f>
        <v/>
      </c>
      <c r="M486" s="33">
        <f>IF(OR(M483="",M484=""),"",IF(OR(ISTEXT(M484),M483="N/A",M483="Not Avail.",M483="Not Acc.",M483="N/L"),"",M484*IFERROR(INDEX('{Dropdowns}'!$J:$J,MATCH("Supply Filter (VelGrid)|"&amp;M483,'{Dropdowns}'!$H:$H,0)),0)*IFERROR(INDEX('{Dropdowns}'!$K:$K,MATCH("Supply Filter (VelGrid)|"&amp;M483,'{Dropdowns}'!$H:$H,0)),0)))</f>
        <v/>
      </c>
    </row>
    <row r="487" ht="13.35" customHeight="1" s="162">
      <c r="B487" s="460" t="inlineStr">
        <is>
          <t>CFM fin.</t>
        </is>
      </c>
      <c r="C487" s="33">
        <f>IF(OR(C483="",C485=""),"",IF(OR(ISTEXT(C485),C483="N/A",C483="Not Avail.",C483="Not Acc.",C483="N/L"),"",C485*IFERROR(INDEX('{Dropdowns}'!$J:$J,MATCH("Supply Filter (VelGrid)|"&amp;C483,'{Dropdowns}'!$H:$H,0)),0)*IFERROR(INDEX('{Dropdowns}'!$K:$K,MATCH("Supply Filter (VelGrid)|"&amp;C483,'{Dropdowns}'!$H:$H,0)),0)))</f>
        <v/>
      </c>
      <c r="D487" s="33">
        <f>IF(OR(D483="",D485=""),"",IF(OR(ISTEXT(D485),D483="N/A",D483="Not Avail.",D483="Not Acc.",D483="N/L"),"",D485*IFERROR(INDEX('{Dropdowns}'!$J:$J,MATCH("Supply Filter (VelGrid)|"&amp;D483,'{Dropdowns}'!$H:$H,0)),0)*IFERROR(INDEX('{Dropdowns}'!$K:$K,MATCH("Supply Filter (VelGrid)|"&amp;D483,'{Dropdowns}'!$H:$H,0)),0)))</f>
        <v/>
      </c>
      <c r="E487" s="33">
        <f>IF(OR(E483="",E485=""),"",IF(OR(ISTEXT(E485),E483="N/A",E483="Not Avail.",E483="Not Acc.",E483="N/L"),"",E485*IFERROR(INDEX('{Dropdowns}'!$J:$J,MATCH("Supply Filter (VelGrid)|"&amp;E483,'{Dropdowns}'!$H:$H,0)),0)*IFERROR(INDEX('{Dropdowns}'!$K:$K,MATCH("Supply Filter (VelGrid)|"&amp;E483,'{Dropdowns}'!$H:$H,0)),0)))</f>
        <v/>
      </c>
      <c r="F487" s="33">
        <f>IF(OR(F483="",F485=""),"",IF(OR(ISTEXT(F485),F483="N/A",F483="Not Avail.",F483="Not Acc.",F483="N/L"),"",F485*IFERROR(INDEX('{Dropdowns}'!$J:$J,MATCH("Supply Filter (VelGrid)|"&amp;F483,'{Dropdowns}'!$H:$H,0)),0)*IFERROR(INDEX('{Dropdowns}'!$K:$K,MATCH("Supply Filter (VelGrid)|"&amp;F483,'{Dropdowns}'!$H:$H,0)),0)))</f>
        <v/>
      </c>
      <c r="G487" s="33">
        <f>IF(OR(G483="",G485=""),"",IF(OR(ISTEXT(G485),G483="N/A",G483="Not Avail.",G483="Not Acc.",G483="N/L"),"",G485*IFERROR(INDEX('{Dropdowns}'!$J:$J,MATCH("Supply Filter (VelGrid)|"&amp;G483,'{Dropdowns}'!$H:$H,0)),0)*IFERROR(INDEX('{Dropdowns}'!$K:$K,MATCH("Supply Filter (VelGrid)|"&amp;G483,'{Dropdowns}'!$H:$H,0)),0)))</f>
        <v/>
      </c>
      <c r="H487" s="33">
        <f>IF(OR(H483="",H485=""),"",IF(OR(ISTEXT(H485),H483="N/A",H483="Not Avail.",H483="Not Acc.",H483="N/L"),"",H485*IFERROR(INDEX('{Dropdowns}'!$J:$J,MATCH("Supply Filter (VelGrid)|"&amp;H483,'{Dropdowns}'!$H:$H,0)),0)*IFERROR(INDEX('{Dropdowns}'!$K:$K,MATCH("Supply Filter (VelGrid)|"&amp;H483,'{Dropdowns}'!$H:$H,0)),0)))</f>
        <v/>
      </c>
      <c r="I487" s="33">
        <f>IF(OR(I483="",I485=""),"",IF(OR(ISTEXT(I485),I483="N/A",I483="Not Avail.",I483="Not Acc.",I483="N/L"),"",I485*IFERROR(INDEX('{Dropdowns}'!$J:$J,MATCH("Supply Filter (VelGrid)|"&amp;I483,'{Dropdowns}'!$H:$H,0)),0)*IFERROR(INDEX('{Dropdowns}'!$K:$K,MATCH("Supply Filter (VelGrid)|"&amp;I483,'{Dropdowns}'!$H:$H,0)),0)))</f>
        <v/>
      </c>
      <c r="J487" s="33">
        <f>IF(OR(J483="",J485=""),"",IF(OR(ISTEXT(J485),J483="N/A",J483="Not Avail.",J483="Not Acc.",J483="N/L"),"",J485*IFERROR(INDEX('{Dropdowns}'!$J:$J,MATCH("Supply Filter (VelGrid)|"&amp;J483,'{Dropdowns}'!$H:$H,0)),0)*IFERROR(INDEX('{Dropdowns}'!$K:$K,MATCH("Supply Filter (VelGrid)|"&amp;J483,'{Dropdowns}'!$H:$H,0)),0)))</f>
        <v/>
      </c>
      <c r="K487" s="33">
        <f>IF(OR(K483="",K485=""),"",IF(OR(ISTEXT(K485),K483="N/A",K483="Not Avail.",K483="Not Acc.",K483="N/L"),"",K485*IFERROR(INDEX('{Dropdowns}'!$J:$J,MATCH("Supply Filter (VelGrid)|"&amp;K483,'{Dropdowns}'!$H:$H,0)),0)*IFERROR(INDEX('{Dropdowns}'!$K:$K,MATCH("Supply Filter (VelGrid)|"&amp;K483,'{Dropdowns}'!$H:$H,0)),0)))</f>
        <v/>
      </c>
      <c r="L487" s="33">
        <f>IF(OR(L483="",L485=""),"",IF(OR(ISTEXT(L485),L483="N/A",L483="Not Avail.",L483="Not Acc.",L483="N/L"),"",L485*IFERROR(INDEX('{Dropdowns}'!$J:$J,MATCH("Supply Filter (VelGrid)|"&amp;L483,'{Dropdowns}'!$H:$H,0)),0)*IFERROR(INDEX('{Dropdowns}'!$K:$K,MATCH("Supply Filter (VelGrid)|"&amp;L483,'{Dropdowns}'!$H:$H,0)),0)))</f>
        <v/>
      </c>
      <c r="M487" s="33">
        <f>IF(OR(M483="",M485=""),"",IF(OR(ISTEXT(M485),M483="N/A",M483="Not Avail.",M483="Not Acc.",M483="N/L"),"",M485*IFERROR(INDEX('{Dropdowns}'!$J:$J,MATCH("Supply Filter (VelGrid)|"&amp;M483,'{Dropdowns}'!$H:$H,0)),0)*IFERROR(INDEX('{Dropdowns}'!$K:$K,MATCH("Supply Filter (VelGrid)|"&amp;M483,'{Dropdowns}'!$H:$H,0)),0)))</f>
        <v/>
      </c>
    </row>
    <row r="488" ht="13.35" customHeight="1" s="162">
      <c r="B488" s="460" t="inlineStr">
        <is>
          <t>Total CFM initial</t>
        </is>
      </c>
      <c r="C488" s="174" t="n"/>
      <c r="D488" s="173" t="n"/>
      <c r="E488" s="33">
        <f>IF(SUM(C486:M486)=0,"",SUM(C486:M486))</f>
        <v/>
      </c>
      <c r="F488" s="174" t="n"/>
      <c r="G488" s="173" t="n"/>
      <c r="H488" s="460" t="inlineStr">
        <is>
          <t>Total CFM final</t>
        </is>
      </c>
      <c r="I488" s="174" t="n"/>
      <c r="J488" s="173" t="n"/>
      <c r="K488" s="33">
        <f>IF(SUM(C487:M487)=0,"",SUM(C487:M487))</f>
        <v/>
      </c>
      <c r="L488" s="174" t="n"/>
      <c r="M488" s="173" t="n"/>
    </row>
    <row r="489" ht="13.35" customHeight="1" s="162"/>
    <row r="490" ht="13.35" customHeight="1" s="162">
      <c r="B490" s="188" t="inlineStr">
        <is>
          <t>Direct-Fired Burner Profile Pressure → Supply CFM (Evergreen table)</t>
        </is>
      </c>
      <c r="C490" s="174" t="n"/>
      <c r="D490" s="174" t="n"/>
      <c r="E490" s="174" t="n"/>
      <c r="F490" s="174" t="n"/>
      <c r="G490" s="174" t="n"/>
      <c r="H490" s="174" t="n"/>
      <c r="I490" s="174" t="n"/>
      <c r="J490" s="174" t="n"/>
      <c r="K490" s="174" t="n"/>
      <c r="L490" s="174" t="n"/>
      <c r="M490" s="173" t="n"/>
    </row>
    <row r="491" ht="13.35" customHeight="1" s="162">
      <c r="B491" s="460" t="inlineStr">
        <is>
          <t>Housing (1-5)</t>
        </is>
      </c>
      <c r="C491" s="173" t="n"/>
      <c r="D491" s="33" t="n"/>
      <c r="E491" s="460" t="inlineStr">
        <is>
          <t>Profile P (in wg)</t>
        </is>
      </c>
      <c r="F491" s="174" t="n"/>
      <c r="G491" s="173" t="n"/>
      <c r="H491" s="32" t="n"/>
      <c r="I491" s="460" t="inlineStr">
        <is>
          <t>Derived CFM</t>
        </is>
      </c>
      <c r="J491" s="173" t="n"/>
      <c r="K491" s="33">
        <f>IF(OR(D491="",H491=""),"",IF(ISTEXT(H491),"",IF(H491&lt;0.15,"Pressure too low",IF(H491&gt;0.65,"Pressure too high",IF(ISTEXT(D491),"",INDEX('{Dropdowns}'!$V$2:$Z$12,MATCH(H491,'{Dropdowns}'!$U$2:$U$12,1),D491)+(H491-INDEX('{Dropdowns}'!$U$2:$U$12,MATCH(H491,'{Dropdowns}'!$U$2:$U$12,1)))*(INDEX('{Dropdowns}'!$V$2:$Z$12,MIN(MATCH(H491,'{Dropdowns}'!$U$2:$U$12,1)+1,11),D491)-INDEX('{Dropdowns}'!$V$2:$Z$12,MATCH(H491,'{Dropdowns}'!$U$2:$U$12,1),D491))/0.05)))))</f>
        <v/>
      </c>
      <c r="L491" s="174" t="n"/>
      <c r="M491" s="173" t="n"/>
    </row>
    <row r="492" ht="13.35" customHeight="1" s="162"/>
    <row r="493" ht="13.35" customHeight="1" s="162">
      <c r="B493" s="188" t="inlineStr">
        <is>
          <t>Intake Screens: CFM = VEL × Ak</t>
        </is>
      </c>
      <c r="C493" s="174" t="n"/>
      <c r="D493" s="174" t="n"/>
      <c r="E493" s="174" t="n"/>
      <c r="F493" s="173" t="n"/>
      <c r="G493" s="233" t="inlineStr">
        <is>
          <t/>
        </is>
      </c>
      <c r="H493" s="194" t="inlineStr">
        <is>
          <t/>
        </is>
      </c>
      <c r="I493" s="188" t="inlineStr">
        <is>
          <t>Initial</t>
        </is>
      </c>
      <c r="J493" s="173" t="n"/>
      <c r="K493" s="188" t="inlineStr">
        <is>
          <t>Final</t>
        </is>
      </c>
      <c r="L493" s="173" t="n"/>
      <c r="M493" s="188" t="inlineStr">
        <is>
          <t/>
        </is>
      </c>
    </row>
    <row r="494" ht="13.35" customHeight="1" s="162">
      <c r="B494" s="153" t="inlineStr">
        <is>
          <t>No.</t>
        </is>
      </c>
      <c r="C494" s="188" t="inlineStr">
        <is>
          <t>Size</t>
        </is>
      </c>
      <c r="D494" s="188"/>
      <c r="E494" s="188"/>
      <c r="F494" s="188" t="inlineStr">
        <is>
          <t>Ak</t>
        </is>
      </c>
      <c r="G494" s="440" t="n"/>
      <c r="H494" s="440" t="n"/>
      <c r="I494" s="188" t="inlineStr">
        <is>
          <t>VEL</t>
        </is>
      </c>
      <c r="J494" s="188" t="inlineStr">
        <is>
          <t>CFM</t>
        </is>
      </c>
      <c r="K494" s="188" t="inlineStr">
        <is>
          <t>VEL</t>
        </is>
      </c>
      <c r="L494" s="188" t="inlineStr">
        <is>
          <t>CFM</t>
        </is>
      </c>
      <c r="M494" s="440" t="n"/>
    </row>
    <row r="495" ht="13.35" customHeight="1" s="162">
      <c r="B495" s="307" t="n"/>
      <c r="C495" s="307" t="n"/>
      <c r="D495" s="307"/>
      <c r="E495" s="307" t="n"/>
      <c r="F495" s="32" t="n"/>
      <c r="G495" s="33"/>
      <c r="H495" s="33" t="n"/>
      <c r="I495" s="33" t="n"/>
      <c r="J495" s="33">
        <f>IF(I495="", "", IF(OR(ISTEXT(I495),ISTEXT($F495)),"",I495*$F495))</f>
        <v/>
      </c>
      <c r="K495" s="33" t="n"/>
      <c r="L495" s="33">
        <f>IF(K495="", "", IF(OR(ISTEXT(K495),ISTEXT($F495)),"",K495*$F495))</f>
        <v/>
      </c>
      <c r="M495" s="30"/>
    </row>
    <row r="496" ht="13.35" customHeight="1" s="162">
      <c r="B496" s="307" t="n"/>
      <c r="C496" s="307" t="n"/>
      <c r="D496" s="307"/>
      <c r="E496" s="307" t="n"/>
      <c r="F496" s="32" t="n"/>
      <c r="G496" s="33"/>
      <c r="H496" s="33" t="n"/>
      <c r="I496" s="33" t="n"/>
      <c r="J496" s="33">
        <f>IF(I496="", "", IF(OR(ISTEXT(I496),ISTEXT($F496)),"",I496*$F496))</f>
        <v/>
      </c>
      <c r="K496" s="33" t="n"/>
      <c r="L496" s="33">
        <f>IF(K496="", "", IF(OR(ISTEXT(K496),ISTEXT($F496)),"",K496*$F496))</f>
        <v/>
      </c>
      <c r="M496" s="30"/>
    </row>
    <row r="497" ht="13.35" customHeight="1" s="162">
      <c r="B497" s="307" t="n"/>
      <c r="C497" s="307" t="n"/>
      <c r="D497" s="307"/>
      <c r="E497" s="307" t="n"/>
      <c r="F497" s="32" t="n"/>
      <c r="G497" s="33"/>
      <c r="H497" s="33" t="n"/>
      <c r="I497" s="33" t="n"/>
      <c r="J497" s="33">
        <f>IF(I497="", "", IF(OR(ISTEXT(I497),ISTEXT($F497)),"",I497*$F497))</f>
        <v/>
      </c>
      <c r="K497" s="33" t="n"/>
      <c r="L497" s="33">
        <f>IF(K497="", "", IF(OR(ISTEXT(K497),ISTEXT($F497)),"",K497*$F497))</f>
        <v/>
      </c>
      <c r="M497" s="30"/>
    </row>
    <row r="498" ht="13.35" customHeight="1" s="162">
      <c r="B498" s="307" t="n"/>
      <c r="C498" s="307" t="n"/>
      <c r="D498" s="307"/>
      <c r="E498" s="307" t="n"/>
      <c r="F498" s="32" t="n"/>
      <c r="G498" s="33"/>
      <c r="H498" s="33" t="n"/>
      <c r="I498" s="33" t="n"/>
      <c r="J498" s="33">
        <f>IF(I498="", "", IF(OR(ISTEXT(I498),ISTEXT($F498)),"",I498*$F498))</f>
        <v/>
      </c>
      <c r="K498" s="33" t="n"/>
      <c r="L498" s="33">
        <f>IF(K498="", "", IF(OR(ISTEXT(K498),ISTEXT($F498)),"",K498*$F498))</f>
        <v/>
      </c>
      <c r="M498" s="30"/>
    </row>
    <row r="499" ht="13.35" customHeight="1" s="162">
      <c r="B499" s="42" t="n"/>
      <c r="C499" s="231" t="inlineStr">
        <is>
          <t>Total</t>
        </is>
      </c>
      <c r="D499" s="159" t="n"/>
      <c r="E499" s="42" t="n"/>
      <c r="F499" s="42" t="n"/>
      <c r="G499" s="43" t="n"/>
      <c r="H499" s="43"/>
      <c r="I499" s="43" t="n"/>
      <c r="J499" s="43">
        <f>IF(SUM(J495:J498)=0,"",SUM(J495:J498))</f>
        <v/>
      </c>
      <c r="K499" s="43" t="n"/>
      <c r="L499" s="43">
        <f>IF(SUM(L495:L498)=0,"",SUM(L495:L498))</f>
        <v/>
      </c>
      <c r="M499" s="35"/>
    </row>
    <row r="500" ht="13.35" customHeight="1" s="162"/>
    <row r="501" ht="13.35" customHeight="1" s="162">
      <c r="B501" s="188" t="inlineStr">
        <is>
          <t>Airflow Basis for Total Airflow (page 1)</t>
        </is>
      </c>
      <c r="C501" s="174" t="n"/>
      <c r="D501" s="174" t="n"/>
      <c r="E501" s="174" t="n"/>
      <c r="F501" s="174" t="n"/>
      <c r="G501" s="174" t="n"/>
      <c r="H501" s="174" t="n"/>
      <c r="I501" s="174" t="n"/>
      <c r="J501" s="174" t="n"/>
      <c r="K501" s="174" t="n"/>
      <c r="L501" s="174" t="n"/>
      <c r="M501" s="173" t="n"/>
    </row>
    <row r="502" ht="13.35" customHeight="1" s="162">
      <c r="B502" s="460" t="inlineStr">
        <is>
          <t>Method used</t>
        </is>
      </c>
      <c r="C502" s="174" t="n"/>
      <c r="D502" s="173" t="n"/>
      <c r="E502" s="33" t="n"/>
      <c r="F502" s="174" t="n"/>
      <c r="G502" s="173" t="n"/>
      <c r="H502" s="460" t="inlineStr">
        <is>
          <t>Design CFM</t>
        </is>
      </c>
      <c r="I502" s="174" t="n"/>
      <c r="J502" s="173" t="n"/>
      <c r="K502" s="33" t="n"/>
      <c r="L502" s="174" t="n"/>
      <c r="M502" s="173" t="n"/>
    </row>
    <row r="503" ht="13.35" customHeight="1" s="162">
      <c r="B503" s="460" t="inlineStr">
        <is>
          <t>Method Total CFM</t>
        </is>
      </c>
      <c r="C503" s="174" t="n"/>
      <c r="D503" s="173" t="n"/>
      <c r="E503" s="33">
        <f>IF(E502="","",IF(E502="PSP",IF(K480="",E480,K480),IF(E502="Filter Grid",IF(K488="",E488,K488),IF(E502="Profile Pressure",K491,IF(E502="Intake",IF(L499="",J499,L499),"")))))</f>
        <v/>
      </c>
      <c r="F503" s="174" t="n"/>
      <c r="G503" s="173" t="n"/>
      <c r="H503" s="460" t="inlineStr">
        <is>
          <t>Remarks</t>
        </is>
      </c>
      <c r="I503" s="174" t="n"/>
      <c r="J503" s="173" t="n"/>
      <c r="K503" s="33" t="n"/>
      <c r="L503" s="174" t="n"/>
      <c r="M503" s="173" t="n"/>
    </row>
    <row r="504" ht="13.35" customHeight="1" s="162"/>
    <row r="505" ht="13.35" customHeight="1" s="162">
      <c r="B505" s="188" t="inlineStr">
        <is>
          <t>Supply Air Outlets (cont.)</t>
        </is>
      </c>
      <c r="C505" s="174" t="n"/>
      <c r="D505" s="174" t="n"/>
      <c r="E505" s="174" t="n"/>
      <c r="F505" s="173" t="n"/>
      <c r="G505" s="233" t="inlineStr">
        <is>
          <t>Design VEL</t>
        </is>
      </c>
      <c r="H505" s="194" t="inlineStr">
        <is>
          <t>Design CFM</t>
        </is>
      </c>
      <c r="I505" s="188" t="inlineStr">
        <is>
          <t>Initial</t>
        </is>
      </c>
      <c r="J505" s="173" t="n"/>
      <c r="K505" s="188" t="inlineStr">
        <is>
          <t>Final</t>
        </is>
      </c>
      <c r="L505" s="173" t="n"/>
      <c r="M505" s="188" t="inlineStr">
        <is>
          <t>%</t>
        </is>
      </c>
    </row>
    <row r="506" ht="13.35" customHeight="1" s="162">
      <c r="B506" s="153" t="inlineStr">
        <is>
          <t>No.</t>
        </is>
      </c>
      <c r="C506" s="188" t="inlineStr">
        <is>
          <t>Area Served</t>
        </is>
      </c>
      <c r="D506" s="188" t="inlineStr">
        <is>
          <t>Type</t>
        </is>
      </c>
      <c r="E506" s="188" t="inlineStr">
        <is>
          <t>Size</t>
        </is>
      </c>
      <c r="F506" s="188" t="inlineStr">
        <is>
          <t>Ak</t>
        </is>
      </c>
      <c r="G506" s="440" t="n"/>
      <c r="H506" s="440" t="n"/>
      <c r="I506" s="188" t="inlineStr">
        <is>
          <t>VEL</t>
        </is>
      </c>
      <c r="J506" s="188" t="inlineStr">
        <is>
          <t>CFM</t>
        </is>
      </c>
      <c r="K506" s="188" t="inlineStr">
        <is>
          <t>VEL</t>
        </is>
      </c>
      <c r="L506" s="188" t="inlineStr">
        <is>
          <t>CFM</t>
        </is>
      </c>
      <c r="M506" s="440" t="n"/>
    </row>
    <row r="507" ht="13.35" customHeight="1" s="162">
      <c r="B507" s="307" t="n"/>
      <c r="C507" s="307" t="n"/>
      <c r="E507" s="307" t="n"/>
      <c r="F507" s="32" t="n"/>
      <c r="G507" s="33">
        <f>IF(F507="", "", IF(OR(ISTEXT(H507),ISTEXT(F507)),"",H507/F507))</f>
        <v/>
      </c>
      <c r="H507" s="33" t="n"/>
      <c r="I507" s="33" t="n"/>
      <c r="J507" s="33">
        <f>IF(I507="", "", IF(OR(ISTEXT(I507),ISTEXT($F507)),"",I507*$F507))</f>
        <v/>
      </c>
      <c r="K507" s="33" t="n"/>
      <c r="L507" s="33">
        <f>IF(K507="", "", IF(OR(ISTEXT(K507),ISTEXT($F507)),"",K507*$F507))</f>
        <v/>
      </c>
      <c r="M507" s="30">
        <f>IF(OR(H507="",H507=0),"",IF(K507="",IF(J507="","",IF(OR(ISTEXT(J507),ISTEXT(H507)),"",J507/H507)),IF(OR(ISTEXT(L507),ISTEXT(H507)),"",L507/H507)))</f>
        <v/>
      </c>
    </row>
    <row r="508" ht="13.35" customHeight="1" s="162">
      <c r="B508" s="307" t="n"/>
      <c r="C508" s="307" t="n"/>
      <c r="E508" s="307" t="n"/>
      <c r="F508" s="32" t="n"/>
      <c r="G508" s="33">
        <f>IF(F508="", "", IF(OR(ISTEXT(H508),ISTEXT(F508)),"",H508/F508))</f>
        <v/>
      </c>
      <c r="H508" s="33" t="n"/>
      <c r="I508" s="33" t="n"/>
      <c r="J508" s="33">
        <f>IF(I508="", "", IF(OR(ISTEXT(I508),ISTEXT($F508)),"",I508*$F508))</f>
        <v/>
      </c>
      <c r="K508" s="33" t="n"/>
      <c r="L508" s="33">
        <f>IF(K508="", "", IF(OR(ISTEXT(K508),ISTEXT($F508)),"",K508*$F508))</f>
        <v/>
      </c>
      <c r="M508" s="30">
        <f>IF(OR(H508="",H508=0),"",IF(K508="",IF(J508="","",IF(OR(ISTEXT(J508),ISTEXT(H508)),"",J508/H508)),IF(OR(ISTEXT(L508),ISTEXT(H508)),"",L508/H508)))</f>
        <v/>
      </c>
    </row>
    <row r="509" ht="13.35" customHeight="1" s="162">
      <c r="B509" s="307" t="n"/>
      <c r="C509" s="307" t="n"/>
      <c r="E509" s="307" t="n"/>
      <c r="F509" s="32" t="n"/>
      <c r="G509" s="33">
        <f>IF(F509="", "", IF(OR(ISTEXT(H509),ISTEXT(F509)),"",H509/F509))</f>
        <v/>
      </c>
      <c r="H509" s="33" t="n"/>
      <c r="I509" s="33" t="n"/>
      <c r="J509" s="33">
        <f>IF(I509="", "", IF(OR(ISTEXT(I509),ISTEXT($F509)),"",I509*$F509))</f>
        <v/>
      </c>
      <c r="K509" s="33" t="n"/>
      <c r="L509" s="33">
        <f>IF(K509="", "", IF(OR(ISTEXT(K509),ISTEXT($F509)),"",K509*$F509))</f>
        <v/>
      </c>
      <c r="M509" s="30">
        <f>IF(OR(H509="",H509=0),"",IF(K509="",IF(J509="","",IF(OR(ISTEXT(J509),ISTEXT(H509)),"",J509/H509)),IF(OR(ISTEXT(L509),ISTEXT(H509)),"",L509/H509)))</f>
        <v/>
      </c>
    </row>
    <row r="510" ht="13.35" customHeight="1" s="162">
      <c r="B510" s="307" t="n"/>
      <c r="C510" s="307" t="n"/>
      <c r="E510" s="307" t="n"/>
      <c r="F510" s="32" t="n"/>
      <c r="G510" s="33">
        <f>IF(F510="", "", IF(OR(ISTEXT(H510),ISTEXT(F510)),"",H510/F510))</f>
        <v/>
      </c>
      <c r="H510" s="33" t="n"/>
      <c r="I510" s="33" t="n"/>
      <c r="J510" s="33">
        <f>IF(I510="", "", IF(OR(ISTEXT(I510),ISTEXT($F510)),"",I510*$F510))</f>
        <v/>
      </c>
      <c r="K510" s="33" t="n"/>
      <c r="L510" s="33">
        <f>IF(K510="", "", IF(OR(ISTEXT(K510),ISTEXT($F510)),"",K510*$F510))</f>
        <v/>
      </c>
      <c r="M510" s="30">
        <f>IF(OR(H510="",H510=0),"",IF(K510="",IF(J510="","",IF(OR(ISTEXT(J510),ISTEXT(H510)),"",J510/H510)),IF(OR(ISTEXT(L510),ISTEXT(H510)),"",L510/H510)))</f>
        <v/>
      </c>
    </row>
    <row r="511" ht="13.35" customHeight="1" s="162">
      <c r="B511" s="307" t="n"/>
      <c r="C511" s="307" t="n"/>
      <c r="E511" s="307" t="n"/>
      <c r="F511" s="32" t="n"/>
      <c r="G511" s="33">
        <f>IF(F511="", "", IF(OR(ISTEXT(H511),ISTEXT(F511)),"",H511/F511))</f>
        <v/>
      </c>
      <c r="H511" s="33" t="n"/>
      <c r="I511" s="33" t="n"/>
      <c r="J511" s="33">
        <f>IF(I511="", "", IF(OR(ISTEXT(I511),ISTEXT($F511)),"",I511*$F511))</f>
        <v/>
      </c>
      <c r="K511" s="33" t="n"/>
      <c r="L511" s="33">
        <f>IF(K511="", "", IF(OR(ISTEXT(K511),ISTEXT($F511)),"",K511*$F511))</f>
        <v/>
      </c>
      <c r="M511" s="30">
        <f>IF(OR(H511="",H511=0),"",IF(K511="",IF(J511="","",IF(OR(ISTEXT(J511),ISTEXT(H511)),"",J511/H511)),IF(OR(ISTEXT(L511),ISTEXT(H511)),"",L511/H511)))</f>
        <v/>
      </c>
    </row>
    <row r="512" ht="13.35" customHeight="1" s="162">
      <c r="B512" s="307" t="n"/>
      <c r="C512" s="307" t="n"/>
      <c r="E512" s="307" t="n"/>
      <c r="F512" s="32" t="n"/>
      <c r="G512" s="33">
        <f>IF(F512="", "", IF(OR(ISTEXT(H512),ISTEXT(F512)),"",H512/F512))</f>
        <v/>
      </c>
      <c r="H512" s="33" t="n"/>
      <c r="I512" s="33" t="n"/>
      <c r="J512" s="33">
        <f>IF(I512="", "", IF(OR(ISTEXT(I512),ISTEXT($F512)),"",I512*$F512))</f>
        <v/>
      </c>
      <c r="K512" s="33" t="n"/>
      <c r="L512" s="33">
        <f>IF(K512="", "", IF(OR(ISTEXT(K512),ISTEXT($F512)),"",K512*$F512))</f>
        <v/>
      </c>
      <c r="M512" s="30">
        <f>IF(OR(H512="",H512=0),"",IF(K512="",IF(J512="","",IF(OR(ISTEXT(J512),ISTEXT(H512)),"",J512/H512)),IF(OR(ISTEXT(L512),ISTEXT(H512)),"",L512/H512)))</f>
        <v/>
      </c>
    </row>
    <row r="513" ht="13.35" customHeight="1" s="162">
      <c r="B513" s="307" t="n"/>
      <c r="C513" s="307" t="n"/>
      <c r="E513" s="307" t="n"/>
      <c r="F513" s="32" t="n"/>
      <c r="G513" s="33">
        <f>IF(F513="", "", IF(OR(ISTEXT(H513),ISTEXT(F513)),"",H513/F513))</f>
        <v/>
      </c>
      <c r="H513" s="33" t="n"/>
      <c r="I513" s="33" t="n"/>
      <c r="J513" s="33">
        <f>IF(I513="", "", IF(OR(ISTEXT(I513),ISTEXT($F513)),"",I513*$F513))</f>
        <v/>
      </c>
      <c r="K513" s="33" t="n"/>
      <c r="L513" s="33">
        <f>IF(K513="", "", IF(OR(ISTEXT(K513),ISTEXT($F513)),"",K513*$F513))</f>
        <v/>
      </c>
      <c r="M513" s="30">
        <f>IF(OR(H513="",H513=0),"",IF(K513="",IF(J513="","",IF(OR(ISTEXT(J513),ISTEXT(H513)),"",J513/H513)),IF(OR(ISTEXT(L513),ISTEXT(H513)),"",L513/H513)))</f>
        <v/>
      </c>
    </row>
    <row r="514" ht="13.35" customHeight="1" s="162">
      <c r="B514" s="307" t="n"/>
      <c r="C514" s="307" t="n"/>
      <c r="E514" s="307" t="n"/>
      <c r="F514" s="32" t="n"/>
      <c r="G514" s="33">
        <f>IF(F514="", "", IF(OR(ISTEXT(H514),ISTEXT(F514)),"",H514/F514))</f>
        <v/>
      </c>
      <c r="H514" s="33" t="n"/>
      <c r="I514" s="33" t="n"/>
      <c r="J514" s="33">
        <f>IF(I514="", "", IF(OR(ISTEXT(I514),ISTEXT($F514)),"",I514*$F514))</f>
        <v/>
      </c>
      <c r="K514" s="33" t="n"/>
      <c r="L514" s="33">
        <f>IF(K514="", "", IF(OR(ISTEXT(K514),ISTEXT($F514)),"",K514*$F514))</f>
        <v/>
      </c>
      <c r="M514" s="30">
        <f>IF(OR(H514="",H514=0),"",IF(K514="",IF(J514="","",IF(OR(ISTEXT(J514),ISTEXT(H514)),"",J514/H514)),IF(OR(ISTEXT(L514),ISTEXT(H514)),"",L514/H514)))</f>
        <v/>
      </c>
    </row>
    <row r="515" ht="13.35" customHeight="1" s="162">
      <c r="B515" s="307" t="n"/>
      <c r="C515" s="307" t="n"/>
      <c r="E515" s="307" t="n"/>
      <c r="F515" s="32" t="n"/>
      <c r="G515" s="33">
        <f>IF(F515="", "", IF(OR(ISTEXT(H515),ISTEXT(F515)),"",H515/F515))</f>
        <v/>
      </c>
      <c r="H515" s="33" t="n"/>
      <c r="I515" s="33" t="n"/>
      <c r="J515" s="33">
        <f>IF(I515="", "", IF(OR(ISTEXT(I515),ISTEXT($F515)),"",I515*$F515))</f>
        <v/>
      </c>
      <c r="K515" s="33" t="n"/>
      <c r="L515" s="33">
        <f>IF(K515="", "", IF(OR(ISTEXT(K515),ISTEXT($F515)),"",K515*$F515))</f>
        <v/>
      </c>
      <c r="M515" s="30">
        <f>IF(OR(H515="",H515=0),"",IF(K515="",IF(J515="","",IF(OR(ISTEXT(J515),ISTEXT(H515)),"",J515/H515)),IF(OR(ISTEXT(L515),ISTEXT(H515)),"",L515/H515)))</f>
        <v/>
      </c>
    </row>
    <row r="516" ht="13.35" customHeight="1" s="162">
      <c r="B516" s="307" t="n"/>
      <c r="C516" s="307" t="n"/>
      <c r="E516" s="307" t="n"/>
      <c r="F516" s="32" t="n"/>
      <c r="G516" s="33">
        <f>IF(F516="", "", IF(OR(ISTEXT(H516),ISTEXT(F516)),"",H516/F516))</f>
        <v/>
      </c>
      <c r="H516" s="33" t="n"/>
      <c r="I516" s="33" t="n"/>
      <c r="J516" s="33">
        <f>IF(I516="", "", IF(OR(ISTEXT(I516),ISTEXT($F516)),"",I516*$F516))</f>
        <v/>
      </c>
      <c r="K516" s="33" t="n"/>
      <c r="L516" s="33">
        <f>IF(K516="", "", IF(OR(ISTEXT(K516),ISTEXT($F516)),"",K516*$F516))</f>
        <v/>
      </c>
      <c r="M516" s="30">
        <f>IF(OR(H516="",H516=0),"",IF(K516="",IF(J516="","",IF(OR(ISTEXT(J516),ISTEXT(H516)),"",J516/H516)),IF(OR(ISTEXT(L516),ISTEXT(H516)),"",L516/H516)))</f>
        <v/>
      </c>
    </row>
    <row r="517" ht="13.35" customHeight="1" s="162">
      <c r="B517" s="307" t="n"/>
      <c r="C517" s="307" t="n"/>
      <c r="E517" s="307" t="n"/>
      <c r="F517" s="32" t="n"/>
      <c r="G517" s="33">
        <f>IF(F517="", "", IF(OR(ISTEXT(H517),ISTEXT(F517)),"",H517/F517))</f>
        <v/>
      </c>
      <c r="H517" s="33" t="n"/>
      <c r="I517" s="33" t="n"/>
      <c r="J517" s="33">
        <f>IF(I517="", "", IF(OR(ISTEXT(I517),ISTEXT($F517)),"",I517*$F517))</f>
        <v/>
      </c>
      <c r="K517" s="33" t="n"/>
      <c r="L517" s="33">
        <f>IF(K517="", "", IF(OR(ISTEXT(K517),ISTEXT($F517)),"",K517*$F517))</f>
        <v/>
      </c>
      <c r="M517" s="30">
        <f>IF(OR(H517="",H517=0),"",IF(K517="",IF(J517="","",IF(OR(ISTEXT(J517),ISTEXT(H517)),"",J517/H517)),IF(OR(ISTEXT(L517),ISTEXT(H517)),"",L517/H517)))</f>
        <v/>
      </c>
    </row>
    <row r="518" ht="13.35" customHeight="1" s="162">
      <c r="B518" s="307" t="n"/>
      <c r="C518" s="307" t="n"/>
      <c r="E518" s="307" t="n"/>
      <c r="F518" s="32" t="n"/>
      <c r="G518" s="33">
        <f>IF(F518="", "", IF(OR(ISTEXT(H518),ISTEXT(F518)),"",H518/F518))</f>
        <v/>
      </c>
      <c r="H518" s="33" t="n"/>
      <c r="I518" s="33" t="n"/>
      <c r="J518" s="33">
        <f>IF(I518="", "", IF(OR(ISTEXT(I518),ISTEXT($F518)),"",I518*$F518))</f>
        <v/>
      </c>
      <c r="K518" s="33" t="n"/>
      <c r="L518" s="33">
        <f>IF(K518="", "", IF(OR(ISTEXT(K518),ISTEXT($F518)),"",K518*$F518))</f>
        <v/>
      </c>
      <c r="M518" s="30">
        <f>IF(OR(H518="",H518=0),"",IF(K518="",IF(J518="","",IF(OR(ISTEXT(J518),ISTEXT(H518)),"",J518/H518)),IF(OR(ISTEXT(L518),ISTEXT(H518)),"",L518/H518)))</f>
        <v/>
      </c>
    </row>
    <row r="519" ht="13.35" customHeight="1" s="162">
      <c r="B519" s="42" t="n"/>
      <c r="C519" s="231" t="inlineStr">
        <is>
          <t>Subtotal (this page)</t>
        </is>
      </c>
      <c r="D519" s="159" t="n"/>
      <c r="E519" s="42" t="n"/>
      <c r="F519" s="42" t="n"/>
      <c r="G519" s="43" t="n"/>
      <c r="H519" s="43">
        <f>IF(SUM(H507:H518)=0,"",SUM(H507:H518))</f>
        <v/>
      </c>
      <c r="I519" s="43" t="n"/>
      <c r="J519" s="43">
        <f>IF(SUM(J507:J518)=0,"",SUM(J507:J518))</f>
        <v/>
      </c>
      <c r="K519" s="43" t="n"/>
      <c r="L519" s="43">
        <f>IF(SUM(L507:L518)=0,"",SUM(L507:L518))</f>
        <v/>
      </c>
      <c r="M519" s="35">
        <f>IF(OR(H519="",H519=0),"",IF(L519="",IF(J519="","",IF(OR(ISTEXT(J519),ISTEXT(H519)),"",J519/H519)),IF(OR(ISTEXT(L519),ISTEXT(H519)),"",L519/H519)))</f>
        <v/>
      </c>
    </row>
    <row r="520" ht="13.35" customHeight="1" s="162"/>
    <row r="521" ht="13.35" customHeight="1" s="162">
      <c r="B521" s="188" t="inlineStr">
        <is>
          <t>Remarks (cont.)</t>
        </is>
      </c>
      <c r="C521" s="173" t="n"/>
      <c r="D521" s="154" t="n"/>
      <c r="E521" s="174" t="n"/>
      <c r="F521" s="174" t="n"/>
      <c r="G521" s="174" t="n"/>
      <c r="H521" s="174" t="n"/>
      <c r="I521" s="174" t="n"/>
      <c r="J521" s="174" t="n"/>
      <c r="K521" s="174" t="n"/>
      <c r="L521" s="174" t="n"/>
      <c r="M521" s="173" t="n"/>
    </row>
    <row r="522" ht="13.35" customHeight="1" s="162">
      <c r="B522" s="154" t="n"/>
      <c r="C522" s="174" t="n"/>
      <c r="D522" s="174" t="n"/>
      <c r="E522" s="174" t="n"/>
      <c r="F522" s="174" t="n"/>
      <c r="G522" s="174" t="n"/>
      <c r="H522" s="174" t="n"/>
      <c r="I522" s="174" t="n"/>
      <c r="J522" s="174" t="n"/>
      <c r="K522" s="174" t="n"/>
      <c r="L522" s="174" t="n"/>
      <c r="M522" s="173" t="n"/>
    </row>
    <row r="523" ht="13.35" customHeight="1" s="162"/>
    <row r="524" ht="13.35" customHeight="1" s="162">
      <c r="B524" s="200" t="inlineStr">
        <is>
          <t>System</t>
        </is>
      </c>
      <c r="C524" s="403" t="n"/>
      <c r="D524" s="209">
        <f>IF('{Equipment Data Entry}'!B57="","",'{Equipment Data Entry}'!B57)</f>
        <v/>
      </c>
      <c r="E524" s="418" t="n"/>
      <c r="F524" s="403" t="n"/>
      <c r="G524" s="200" t="inlineStr">
        <is>
          <t>Service</t>
        </is>
      </c>
      <c r="H524" s="403" t="n"/>
      <c r="I524" s="210">
        <f>IF('{Equipment Data Entry}'!C57="","",'{Equipment Data Entry}'!C57)</f>
        <v/>
      </c>
      <c r="J524" s="418" t="n"/>
      <c r="K524" s="418" t="n"/>
      <c r="L524" s="418" t="n"/>
      <c r="M524" s="403" t="n"/>
    </row>
    <row r="525" ht="13.35" customHeight="1" s="162">
      <c r="B525" s="422" t="n"/>
      <c r="C525" s="423" t="n"/>
      <c r="D525" s="422" t="n"/>
      <c r="E525" s="424" t="n"/>
      <c r="F525" s="423" t="n"/>
      <c r="G525" s="422" t="n"/>
      <c r="H525" s="423" t="n"/>
      <c r="I525" s="422" t="n"/>
      <c r="J525" s="424" t="n"/>
      <c r="K525" s="424" t="n"/>
      <c r="L525" s="424" t="n"/>
      <c r="M525" s="423" t="n"/>
    </row>
    <row r="526" ht="13.35" customHeight="1" s="162">
      <c r="B526" s="437" t="inlineStr">
        <is>
          <t>Drive Type:</t>
        </is>
      </c>
      <c r="C526" s="13" t="n"/>
      <c r="D526" s="438" t="n"/>
      <c r="E526" s="437" t="inlineStr">
        <is>
          <t>Rotation – Design:</t>
        </is>
      </c>
      <c r="F526" s="13" t="n"/>
      <c r="G526" s="438" t="n"/>
      <c r="H526" s="13" t="n"/>
      <c r="I526" s="437" t="inlineStr">
        <is>
          <t>Actual:</t>
        </is>
      </c>
      <c r="J526" s="438" t="n"/>
    </row>
    <row r="527" ht="13.35" customHeight="1" s="162">
      <c r="B527" s="200" t="inlineStr">
        <is>
          <t>Unit Data</t>
        </is>
      </c>
      <c r="C527" s="400" t="n"/>
      <c r="D527" s="400" t="n"/>
      <c r="E527" s="400" t="n"/>
      <c r="F527" s="400" t="n"/>
      <c r="G527" s="401" t="n"/>
      <c r="H527" s="13" t="n"/>
      <c r="I527" s="200" t="inlineStr">
        <is>
          <t>Design and Performance Data</t>
        </is>
      </c>
      <c r="J527" s="400" t="n"/>
      <c r="K527" s="400" t="n"/>
      <c r="L527" s="401" t="n"/>
      <c r="M527" s="283" t="n"/>
    </row>
    <row r="528" ht="13.35" customHeight="1" s="162">
      <c r="B528" s="199" t="inlineStr">
        <is>
          <t>Manufacturer</t>
        </is>
      </c>
      <c r="C528" s="401" t="n"/>
      <c r="D528" s="204">
        <f>IF('{Equipment Data Entry}'!E57="","",'{Equipment Data Entry}'!E57)</f>
        <v/>
      </c>
      <c r="E528" s="400" t="n"/>
      <c r="F528" s="400" t="n"/>
      <c r="G528" s="401" t="n"/>
      <c r="H528" s="13" t="n"/>
      <c r="I528" s="199" t="inlineStr">
        <is>
          <t>Design Criteria</t>
        </is>
      </c>
      <c r="J528" s="401" t="n"/>
      <c r="K528" s="199" t="inlineStr">
        <is>
          <t>Design</t>
        </is>
      </c>
      <c r="L528" s="199" t="inlineStr">
        <is>
          <t>Actual</t>
        </is>
      </c>
      <c r="M528" s="13" t="n"/>
    </row>
    <row r="529" ht="13.35" customHeight="1" s="162">
      <c r="B529" s="199" t="inlineStr">
        <is>
          <t>Model Number</t>
        </is>
      </c>
      <c r="C529" s="401" t="n"/>
      <c r="D529" s="204">
        <f>IF('{Equipment Data Entry}'!F57="","",'{Equipment Data Entry}'!F57)</f>
        <v/>
      </c>
      <c r="E529" s="400" t="n"/>
      <c r="F529" s="400" t="n"/>
      <c r="G529" s="401" t="n"/>
      <c r="H529" s="13" t="n"/>
      <c r="I529" s="199" t="inlineStr">
        <is>
          <t>Total Airflow</t>
        </is>
      </c>
      <c r="J529" s="401" t="n"/>
      <c r="K529" s="24">
        <f>IF(K606="",H569,K606)</f>
        <v/>
      </c>
      <c r="L529" s="24">
        <f>IF(OR(E606="",E606="Outlets"),L569,E607)</f>
        <v/>
      </c>
      <c r="M529" s="22">
        <f>IF(OR(L529="",K529="",K529=0),"",IF(OR(ISTEXT(L529),ISTEXT(K529)),"",L529/K529))</f>
        <v/>
      </c>
    </row>
    <row r="530" ht="13.35" customHeight="1" s="162">
      <c r="B530" s="199" t="inlineStr">
        <is>
          <t>Serial Number</t>
        </is>
      </c>
      <c r="C530" s="401" t="n"/>
      <c r="D530" s="204" t="n"/>
      <c r="E530" s="400" t="n"/>
      <c r="F530" s="400" t="n"/>
      <c r="G530" s="401" t="n"/>
      <c r="H530" s="13" t="n"/>
      <c r="I530" s="199" t="inlineStr">
        <is>
          <t>Unit ESP</t>
        </is>
      </c>
      <c r="J530" s="401" t="n"/>
      <c r="K530" s="71">
        <f>IF('{Equipment Data Entry}'!H57="","",'{Equipment Data Entry}'!H57)</f>
        <v/>
      </c>
      <c r="L530" s="64">
        <f>I549</f>
        <v/>
      </c>
      <c r="M530" s="22" t="n"/>
    </row>
    <row r="531" ht="13.35" customHeight="1" s="162">
      <c r="B531" s="199" t="inlineStr">
        <is>
          <t>Area Served</t>
        </is>
      </c>
      <c r="C531" s="401" t="n"/>
      <c r="D531" s="204">
        <f>I524</f>
        <v/>
      </c>
      <c r="E531" s="400" t="n"/>
      <c r="F531" s="400" t="n"/>
      <c r="G531" s="401" t="n"/>
      <c r="H531" s="13" t="n"/>
      <c r="I531" s="199" t="inlineStr">
        <is>
          <t>Fan RPMs</t>
        </is>
      </c>
      <c r="J531" s="401" t="n"/>
      <c r="K531" s="24">
        <f>IF('{Equipment Data Entry}'!I57="","",'{Equipment Data Entry}'!I57)</f>
        <v/>
      </c>
      <c r="L531" s="24">
        <f>IF(L542="","",L542)</f>
        <v/>
      </c>
      <c r="M531" s="13" t="n"/>
    </row>
    <row r="532" ht="13.35" customHeight="1" s="162">
      <c r="B532" s="199" t="inlineStr">
        <is>
          <t>Location</t>
        </is>
      </c>
      <c r="C532" s="401" t="n"/>
      <c r="D532" s="204">
        <f>IF('{Equipment Data Entry}'!D57="","",'{Equipment Data Entry}'!D57)</f>
        <v/>
      </c>
      <c r="E532" s="400" t="n"/>
      <c r="F532" s="400" t="n"/>
      <c r="G532" s="401" t="n"/>
      <c r="H532" s="13" t="n"/>
      <c r="I532" s="283" t="n"/>
      <c r="J532" s="283" t="n"/>
      <c r="K532" s="36" t="n"/>
      <c r="L532" s="36" t="n"/>
      <c r="M532" s="13" t="n"/>
    </row>
    <row r="533" ht="13.35" customHeight="1" s="162">
      <c r="B533" s="13" t="n"/>
      <c r="C533" s="13" t="n"/>
      <c r="D533" s="13" t="n"/>
      <c r="E533" s="13" t="n"/>
      <c r="F533" s="13" t="n"/>
      <c r="G533" s="13" t="n"/>
      <c r="H533" s="13" t="n"/>
      <c r="I533" s="283" t="n"/>
      <c r="J533" s="283" t="n"/>
      <c r="K533" s="37" t="n"/>
      <c r="L533" s="37" t="n"/>
      <c r="M533" s="13" t="n"/>
    </row>
    <row r="534" ht="13.35" customHeight="1" s="162">
      <c r="B534" s="200" t="inlineStr">
        <is>
          <t>Motor Data</t>
        </is>
      </c>
      <c r="C534" s="400" t="n"/>
      <c r="D534" s="400" t="n"/>
      <c r="E534" s="400" t="n"/>
      <c r="F534" s="400" t="n"/>
      <c r="G534" s="401" t="n"/>
      <c r="H534" s="13" t="n"/>
      <c r="I534" s="283" t="inlineStr">
        <is>
          <t>Filter Type/Size/Qty</t>
        </is>
      </c>
      <c r="J534" s="404" t="n"/>
      <c r="K534" s="404" t="n"/>
      <c r="L534" s="37" t="n"/>
      <c r="M534" s="404" t="n"/>
    </row>
    <row r="535" ht="13.35" customHeight="1" s="162">
      <c r="B535" s="199" t="inlineStr">
        <is>
          <t>Manufacturer</t>
        </is>
      </c>
      <c r="C535" s="401" t="n"/>
      <c r="D535" s="203" t="n"/>
      <c r="E535" s="400" t="n"/>
      <c r="F535" s="400" t="n"/>
      <c r="G535" s="401" t="n"/>
      <c r="H535" s="13" t="n"/>
      <c r="I535" s="200" t="inlineStr">
        <is>
          <t>Drive Data</t>
        </is>
      </c>
      <c r="J535" s="400" t="n"/>
      <c r="K535" s="400" t="n"/>
      <c r="L535" s="401" t="n"/>
      <c r="M535" s="13" t="n"/>
    </row>
    <row r="536" ht="13.35" customHeight="1" s="162">
      <c r="B536" s="199" t="inlineStr">
        <is>
          <t>Horsepower</t>
        </is>
      </c>
      <c r="C536" s="401" t="n"/>
      <c r="D536" s="28">
        <f>IF('{Equipment Data Entry}'!G57="","",'{Equipment Data Entry}'!G57)</f>
        <v/>
      </c>
      <c r="E536" s="21" t="inlineStr">
        <is>
          <t>RPM</t>
        </is>
      </c>
      <c r="F536" s="24" t="n"/>
      <c r="G536" s="199" t="inlineStr">
        <is>
          <t>SF</t>
        </is>
      </c>
      <c r="H536" s="13" t="n"/>
      <c r="I536" s="199" t="inlineStr">
        <is>
          <t>Motor sheave</t>
        </is>
      </c>
      <c r="J536" s="400" t="n"/>
      <c r="K536" s="24">
        <f>IF('{Equipment Data Entry}'!J57="","",'{Equipment Data Entry}'!J57)</f>
        <v/>
      </c>
      <c r="L536" s="21" t="inlineStr">
        <is>
          <t>Bore</t>
        </is>
      </c>
      <c r="M536" s="208"/>
    </row>
    <row r="537" ht="13.35" customHeight="1" s="162">
      <c r="B537" s="198">
        <f>IF('{Equipment Data Entry}'!N57="","",'{Equipment Data Entry}'!N57)</f>
        <v/>
      </c>
      <c r="C537" s="198">
        <f>IF('{Equipment Data Entry}'!O57="","",'{Equipment Data Entry}'!O57)</f>
        <v/>
      </c>
      <c r="D537" s="21" t="inlineStr">
        <is>
          <t>FLA</t>
        </is>
      </c>
      <c r="E537" s="25" t="n"/>
      <c r="F537" s="21" t="inlineStr">
        <is>
          <t>Frame</t>
        </is>
      </c>
      <c r="G537" s="208" t="n"/>
      <c r="H537" s="13" t="n"/>
      <c r="I537" s="199" t="inlineStr">
        <is>
          <t>Fan pulley</t>
        </is>
      </c>
      <c r="J537" s="400" t="n"/>
      <c r="K537" s="24">
        <f>IF('{Equipment Data Entry}'!K57="","",'{Equipment Data Entry}'!K57)</f>
        <v/>
      </c>
      <c r="L537" s="21" t="inlineStr">
        <is>
          <t>Bore</t>
        </is>
      </c>
      <c r="M537" s="208"/>
    </row>
    <row r="538" ht="13.35" customHeight="1" s="162">
      <c r="B538" s="199" t="inlineStr">
        <is>
          <t>Corrected FLA</t>
        </is>
      </c>
      <c r="C538" s="401" t="n"/>
      <c r="D538" s="27">
        <f>IF(OR(E539="",E537="",B537=""),"",IF(OR(ISTEXT(B537),COUNT(E539:G539)=0,ISTEXT(E537)),"",B537/AVERAGE(E539:G539)*E537))</f>
        <v/>
      </c>
      <c r="E538" s="199" t="inlineStr">
        <is>
          <t>Estimated BHP</t>
        </is>
      </c>
      <c r="F538" s="401" t="n"/>
      <c r="G538" s="27">
        <f>IF(OR(COUNT(E540:G540)=0,IF(N(E541)&gt;0,E541,N(D536))=0,IF(N(D538)&gt;0,D538,N(E537))=0),"",IF(N(E541)&gt;0,E541,N(D536))*AVERAGE(E540:G540)/IF(N(D538)&gt;0,D538,N(E537)))</f>
        <v/>
      </c>
      <c r="H538" s="13" t="n"/>
      <c r="I538" s="199" t="inlineStr">
        <is>
          <t>Belt(s)</t>
        </is>
      </c>
      <c r="J538" s="208">
        <f>IF('{Equipment Data Entry}'!L57="","",'{Equipment Data Entry}'!L57)</f>
        <v/>
      </c>
      <c r="K538" s="199" t="inlineStr">
        <is>
          <t>C to C</t>
        </is>
      </c>
      <c r="L538" s="64">
        <f>IF('{Equipment Data Entry}'!M57="","",'{Equipment Data Entry}'!M57)</f>
        <v/>
      </c>
      <c r="M538" s="13" t="n"/>
    </row>
    <row r="539" ht="13.35" customHeight="1" s="162">
      <c r="B539" s="199" t="inlineStr">
        <is>
          <t>Measured Voltage</t>
        </is>
      </c>
      <c r="C539" s="400" t="n"/>
      <c r="D539" s="401" t="n"/>
      <c r="E539" s="24" t="n"/>
      <c r="F539" s="24" t="n"/>
      <c r="G539" s="24" t="n"/>
      <c r="H539" s="13" t="n"/>
      <c r="I539" s="283" t="inlineStr">
        <is>
          <t>Final Settings</t>
        </is>
      </c>
      <c r="J539" s="404" t="n"/>
      <c r="K539" s="404" t="n"/>
      <c r="L539" s="37" t="n"/>
      <c r="M539" s="404" t="n"/>
    </row>
    <row r="540" ht="13.35" customHeight="1" s="162">
      <c r="B540" s="199" t="inlineStr">
        <is>
          <t>Measured Amperage</t>
        </is>
      </c>
      <c r="C540" s="400" t="n"/>
      <c r="D540" s="401" t="n"/>
      <c r="E540" s="25" t="n"/>
      <c r="F540" s="25" t="n"/>
      <c r="G540" s="25" t="n"/>
      <c r="H540" s="13" t="n"/>
      <c r="I540" s="205" t="inlineStr">
        <is>
          <t>RPM Data</t>
        </is>
      </c>
      <c r="J540" s="401" t="n"/>
      <c r="K540" s="205" t="inlineStr">
        <is>
          <t>Initial</t>
        </is>
      </c>
      <c r="L540" s="205" t="inlineStr">
        <is>
          <t>Final</t>
        </is>
      </c>
      <c r="M540" s="13" t="n"/>
    </row>
    <row r="541" ht="13.35" customHeight="1" s="162">
      <c r="B541" s="199" t="inlineStr">
        <is>
          <t>Motor HP (nameplate)</t>
        </is>
      </c>
      <c r="C541" s="400"/>
      <c r="D541" s="401"/>
      <c r="E541" s="24"/>
      <c r="F541" s="24"/>
      <c r="G541" s="24"/>
      <c r="H541" s="13" t="n"/>
      <c r="I541" s="199" t="inlineStr">
        <is>
          <t>Motor RPM</t>
        </is>
      </c>
      <c r="J541" s="401" t="n"/>
      <c r="K541" s="24" t="n"/>
      <c r="L541" s="24" t="n"/>
      <c r="M541" s="13" t="n"/>
    </row>
    <row r="542" ht="13.35" customHeight="1" s="162">
      <c r="B542" s="200" t="inlineStr">
        <is>
          <t>Static Pressure Profile (in. w.g.)</t>
        </is>
      </c>
      <c r="C542" s="400" t="n"/>
      <c r="D542" s="400" t="n"/>
      <c r="E542" s="400" t="n"/>
      <c r="F542" s="400" t="n"/>
      <c r="G542" s="401" t="n"/>
      <c r="H542" s="13" t="n"/>
      <c r="I542" s="199" t="inlineStr">
        <is>
          <t>Fan RPM</t>
        </is>
      </c>
      <c r="J542" s="401" t="n"/>
      <c r="K542" s="24" t="n"/>
      <c r="L542" s="24" t="n"/>
      <c r="M542" s="13" t="n"/>
    </row>
    <row r="543" ht="13.35" customHeight="1" s="162">
      <c r="B543" s="490">
        <f>IFERROR(INDEX('{Dropdowns}'!$AI$2:$AO$7,MATCH($D$546,'{Dropdowns}'!$AH$2:$AH$7,0),1),"")</f>
        <v/>
      </c>
      <c r="C543" s="490">
        <f>IFERROR(INDEX('{Dropdowns}'!$AI$2:$AO$7,MATCH($D$546,'{Dropdowns}'!$AH$2:$AH$7,0),2),"")</f>
        <v/>
      </c>
      <c r="D543" s="490">
        <f>IFERROR(INDEX('{Dropdowns}'!$AI$2:$AO$7,MATCH($D$546,'{Dropdowns}'!$AH$2:$AH$7,0),3),"")</f>
        <v/>
      </c>
      <c r="E543" s="490">
        <f>IFERROR(INDEX('{Dropdowns}'!$AI$2:$AO$7,MATCH($D$546,'{Dropdowns}'!$AH$2:$AH$7,0),4),"")</f>
        <v/>
      </c>
      <c r="F543" s="490">
        <f>IFERROR(INDEX('{Dropdowns}'!$AI$2:$AO$7,MATCH($D$546,'{Dropdowns}'!$AH$2:$AH$7,0),5),"")</f>
        <v/>
      </c>
      <c r="G543" s="490">
        <f>IFERROR(INDEX('{Dropdowns}'!$AI$2:$AO$7,MATCH($D$546,'{Dropdowns}'!$AH$2:$AH$7,0),6),"")</f>
        <v/>
      </c>
      <c r="H543" s="490">
        <f>IFERROR(INDEX('{Dropdowns}'!$AI$2:$AO$7,MATCH($D$546,'{Dropdowns}'!$AH$2:$AH$7,0),7),"")</f>
        <v/>
      </c>
      <c r="I543" s="246" t="inlineStr">
        <is>
          <t>VSD Frequency</t>
        </is>
      </c>
      <c r="J543" s="403" t="n"/>
      <c r="K543" s="65" t="n"/>
      <c r="L543" s="65" t="n"/>
      <c r="M543" s="13" t="n"/>
    </row>
    <row r="544" ht="13.35" customHeight="1" s="162">
      <c r="B544" s="492"/>
      <c r="C544" s="492"/>
      <c r="D544" s="492"/>
      <c r="E544" s="492"/>
      <c r="F544" s="492"/>
      <c r="G544" s="492"/>
      <c r="H544" s="492"/>
      <c r="I544" s="14" t="n"/>
      <c r="J544" s="14" t="n"/>
      <c r="K544" s="14" t="n"/>
      <c r="L544" s="38" t="n"/>
      <c r="M544" s="13" t="n"/>
      <c r="Q544">
        <f>IF(B544="","",B544)</f>
        <v/>
      </c>
      <c r="R544">
        <f>IF(C543="—",Q544,IF(C544="","",C544))</f>
        <v/>
      </c>
      <c r="S544">
        <f>IF(D543="—",R544,IF(D544="","",D544))</f>
        <v/>
      </c>
      <c r="T544">
        <f>IF(E543="—",S544,IF(E544="","",E544))</f>
        <v/>
      </c>
      <c r="U544">
        <f>IF(F543="—",T544,IF(F544="","",F544))</f>
        <v/>
      </c>
      <c r="V544">
        <f>IF(G543="—",U544,IF(G544="","",G544))</f>
        <v/>
      </c>
      <c r="W544">
        <f>IFERROR(MATCH("Fan",$C$543:$H$543,0),"")</f>
        <v/>
      </c>
      <c r="X544">
        <f>IF(W544="","",INDEX(P546:U546,W544))</f>
        <v/>
      </c>
      <c r="Y544">
        <f>IF(W544="","",INDEX(Q545:V545,W544))</f>
        <v/>
      </c>
    </row>
    <row r="545" ht="13.35" customHeight="1" s="162">
      <c r="B545" s="491" t="inlineStr">
        <is>
          <t>Δ</t>
        </is>
      </c>
      <c r="C545" s="498">
        <f>IF(OR(C543="—",C544="",Q544=""),"",IF(OR(ISTEXT(C544),ISTEXT(Q544)),"","Δ "&amp;TEXT(C544-Q544,"0.00")))</f>
        <v/>
      </c>
      <c r="D545" s="498">
        <f>IF(OR(D543="—",D544="",R544=""),"",IF(OR(ISTEXT(D544),ISTEXT(R544)),"","Δ "&amp;TEXT(D544-R544,"0.00")))</f>
        <v/>
      </c>
      <c r="E545" s="498">
        <f>IF(OR(E543="—",E544="",S544=""),"",IF(OR(ISTEXT(E544),ISTEXT(S544)),"","Δ "&amp;TEXT(E544-S544,"0.00")))</f>
        <v/>
      </c>
      <c r="F545" s="498">
        <f>IF(OR(F543="—",F544="",T544=""),"",IF(OR(ISTEXT(F544),ISTEXT(T544)),"","Δ "&amp;TEXT(F544-T544,"0.00")))</f>
        <v/>
      </c>
      <c r="G545" s="498">
        <f>IF(OR(G543="—",G544="",U544=""),"",IF(OR(ISTEXT(G544),ISTEXT(U544)),"","Δ "&amp;TEXT(G544-U544,"0.00")))</f>
        <v/>
      </c>
      <c r="H545" s="498">
        <f>IF(OR(H543="—",H544="",V544=""),"",IF(OR(ISTEXT(H544),ISTEXT(V544)),"","Δ "&amp;TEXT(H544-V544,"0.00")))</f>
        <v/>
      </c>
      <c r="I545" s="13" t="n"/>
      <c r="J545" s="13" t="n"/>
      <c r="K545" s="13" t="n"/>
      <c r="L545" s="13" t="n"/>
      <c r="M545" s="13" t="n"/>
      <c r="Q545">
        <f>IF(OR(C544="",ISTEXT(C544)),R545,C544)</f>
        <v/>
      </c>
      <c r="R545">
        <f>IF(OR(D544="",ISTEXT(D544)),S545,D544)</f>
        <v/>
      </c>
      <c r="S545">
        <f>IF(OR(E544="",ISTEXT(E544)),T545,E544)</f>
        <v/>
      </c>
      <c r="T545">
        <f>IF(OR(F544="",ISTEXT(F544)),U545,F544)</f>
        <v/>
      </c>
      <c r="U545">
        <f>IF(OR(G544="",ISTEXT(G544)),V545,G544)</f>
        <v/>
      </c>
      <c r="V545">
        <f>IF(OR(H544="",ISTEXT(H544)),"",H544)</f>
        <v/>
      </c>
    </row>
    <row r="546" ht="13.35" customHeight="1" s="162">
      <c r="B546" s="425" t="inlineStr">
        <is>
          <t>Unit type:</t>
        </is>
      </c>
      <c r="D546" s="522" t="inlineStr">
        <is>
          <t>MAU</t>
        </is>
      </c>
      <c r="E546" s="414" t="n"/>
      <c r="F546" s="494" t="inlineStr">
        <is>
          <t>Airflow left to right. Δ = this reading minus the one before it; in. w.g.</t>
        </is>
      </c>
      <c r="P546">
        <f>IF(B544="","",B544)</f>
        <v/>
      </c>
      <c r="Q546">
        <f>IF(C544="",P546,C544)</f>
        <v/>
      </c>
      <c r="R546">
        <f>IF(D544="",Q546,D544)</f>
        <v/>
      </c>
      <c r="S546">
        <f>IF(E544="",R546,E544)</f>
        <v/>
      </c>
      <c r="T546">
        <f>IF(F544="",S546,F544)</f>
        <v/>
      </c>
      <c r="U546">
        <f>IF(G544="",T546,G544)</f>
        <v/>
      </c>
      <c r="V546">
        <f>IF(H544="",U546,H544)</f>
        <v/>
      </c>
    </row>
    <row r="547" ht="13.35" customHeight="1" s="162">
      <c r="B547" s="500" t="inlineStr">
        <is>
          <t>Fan inlet</t>
        </is>
      </c>
      <c r="D547" s="501">
        <f>IF(X544="","",X544)</f>
        <v/>
      </c>
      <c r="F547" s="500" t="inlineStr">
        <is>
          <t>Discharge</t>
        </is>
      </c>
      <c r="I547" s="501">
        <f>IF(V546="","",V546)</f>
        <v/>
      </c>
    </row>
    <row r="548" ht="13.35" customHeight="1" s="162"/>
    <row r="549" ht="13.35" customHeight="1" s="162">
      <c r="B549" s="500" t="inlineStr">
        <is>
          <t>Fan TSP</t>
        </is>
      </c>
      <c r="E549" s="501">
        <f>IF(OR(X544="",Y544=""),"",IF(OR(ISTEXT(X544),ISTEXT(Y544)),"",Y544-X544))</f>
        <v/>
      </c>
      <c r="F549" s="500" t="inlineStr">
        <is>
          <t>ESP</t>
        </is>
      </c>
      <c r="I549" s="501">
        <f>IF(OR(B544="",V546=""),"",IF(OR(ISTEXT(B544),ISTEXT(V546)),"",V546-B544))</f>
        <v/>
      </c>
      <c r="J549" s="500" t="inlineStr">
        <is>
          <t>Unit ΔP (inlet → fan)</t>
        </is>
      </c>
      <c r="M549" s="501">
        <f>IF(OR(B544="",X544=""),"",IF(OR(ISTEXT(B544),ISTEXT(X544)),"",X544-B544))</f>
        <v/>
      </c>
    </row>
    <row r="550" ht="13.35" customHeight="1" s="162">
      <c r="B550" s="453" t="inlineStr">
        <is>
          <t>Instrument:</t>
        </is>
      </c>
      <c r="C550" s="5" t="n"/>
      <c r="D550" s="505" t="n"/>
      <c r="E550" s="414" t="n"/>
      <c r="F550" s="414" t="n"/>
      <c r="G550" s="425" t="inlineStr">
        <is>
          <t>Ak basis / notes:</t>
        </is>
      </c>
      <c r="I550" s="506" t="n"/>
      <c r="J550" s="414" t="n"/>
      <c r="K550" s="414" t="n"/>
      <c r="L550" s="414" t="n"/>
      <c r="M550" s="414" t="n"/>
    </row>
    <row r="551" ht="13.35" customHeight="1" s="162">
      <c r="B551" s="188" t="inlineStr">
        <is>
          <t>Supply Air Diffuser / Outlet Airflow</t>
        </is>
      </c>
      <c r="C551" s="174" t="n"/>
      <c r="D551" s="174" t="n"/>
      <c r="E551" s="174" t="n"/>
      <c r="F551" s="173" t="n"/>
      <c r="G551" s="233" t="inlineStr">
        <is>
          <t>Design VEL</t>
        </is>
      </c>
      <c r="H551" s="194" t="inlineStr">
        <is>
          <t>Design CFM</t>
        </is>
      </c>
      <c r="I551" s="188" t="inlineStr">
        <is>
          <t>Initial</t>
        </is>
      </c>
      <c r="J551" s="173" t="n"/>
      <c r="K551" s="188" t="inlineStr">
        <is>
          <t>Final</t>
        </is>
      </c>
      <c r="L551" s="173" t="n"/>
      <c r="M551" s="188" t="inlineStr">
        <is>
          <t>%</t>
        </is>
      </c>
    </row>
    <row r="552" ht="13.35" customHeight="1" s="162">
      <c r="B552" s="153" t="inlineStr">
        <is>
          <t>No.</t>
        </is>
      </c>
      <c r="C552" s="188" t="inlineStr">
        <is>
          <t>Area Served</t>
        </is>
      </c>
      <c r="D552" s="188" t="inlineStr">
        <is>
          <t>Type</t>
        </is>
      </c>
      <c r="E552" s="188" t="inlineStr">
        <is>
          <t>Size</t>
        </is>
      </c>
      <c r="F552" s="188" t="inlineStr">
        <is>
          <t>Ak</t>
        </is>
      </c>
      <c r="G552" s="440" t="n"/>
      <c r="H552" s="440" t="n"/>
      <c r="I552" s="188" t="inlineStr">
        <is>
          <t>VEL</t>
        </is>
      </c>
      <c r="J552" s="188" t="inlineStr">
        <is>
          <t>CFM</t>
        </is>
      </c>
      <c r="K552" s="188" t="inlineStr">
        <is>
          <t>VEL</t>
        </is>
      </c>
      <c r="L552" s="188" t="inlineStr">
        <is>
          <t>CFM</t>
        </is>
      </c>
      <c r="M552" s="440" t="n"/>
    </row>
    <row r="553" ht="13.35" customHeight="1" s="162">
      <c r="B553" s="307" t="n"/>
      <c r="C553" s="307" t="n"/>
      <c r="E553" s="307" t="n"/>
      <c r="F553" s="32" t="n"/>
      <c r="G553" s="33">
        <f>IF(F553="", "", IF(OR(ISTEXT(H553),ISTEXT(F553)),"",H553/F553))</f>
        <v/>
      </c>
      <c r="H553" s="33" t="n"/>
      <c r="I553" s="33" t="n"/>
      <c r="J553" s="33">
        <f>IF(I553="", "", IF(OR(ISTEXT(I553),ISTEXT($F553)),"",I553*$F553))</f>
        <v/>
      </c>
      <c r="K553" s="33" t="n"/>
      <c r="L553" s="33">
        <f>IF(K553="", "", IF(OR(ISTEXT(K553),ISTEXT($F553)),"",K553*$F553))</f>
        <v/>
      </c>
      <c r="M553" s="30">
        <f>IF(OR(H553="",H553=0),"",IF(K553="",IF(J553="","",IF(OR(ISTEXT(J553),ISTEXT(H553)),"",J553/H553)),IF(OR(ISTEXT(L553),ISTEXT(H553)),"",L553/H553)))</f>
        <v/>
      </c>
    </row>
    <row r="554" ht="13.35" customHeight="1" s="162">
      <c r="B554" s="307" t="n"/>
      <c r="C554" s="307" t="n"/>
      <c r="E554" s="307" t="n"/>
      <c r="F554" s="32" t="n"/>
      <c r="G554" s="33">
        <f>IF(F554="", "", IF(OR(ISTEXT(H554),ISTEXT(F554)),"",H554/F554))</f>
        <v/>
      </c>
      <c r="H554" s="33" t="n"/>
      <c r="I554" s="33" t="n"/>
      <c r="J554" s="33">
        <f>IF(I554="", "", IF(OR(ISTEXT(I554),ISTEXT($F554)),"",I554*$F554))</f>
        <v/>
      </c>
      <c r="K554" s="33" t="n"/>
      <c r="L554" s="33">
        <f>IF(K554="", "", IF(OR(ISTEXT(K554),ISTEXT($F554)),"",K554*$F554))</f>
        <v/>
      </c>
      <c r="M554" s="30">
        <f>IF(OR(H554="",H554=0),"",IF(K554="",IF(J554="","",IF(OR(ISTEXT(J554),ISTEXT(H554)),"",J554/H554)),IF(OR(ISTEXT(L554),ISTEXT(H554)),"",L554/H554)))</f>
        <v/>
      </c>
    </row>
    <row r="555" ht="13.35" customHeight="1" s="162">
      <c r="B555" s="307" t="n"/>
      <c r="C555" s="307" t="n"/>
      <c r="E555" s="307" t="n"/>
      <c r="F555" s="32" t="n"/>
      <c r="G555" s="33">
        <f>IF(F555="", "", IF(OR(ISTEXT(H555),ISTEXT(F555)),"",H555/F555))</f>
        <v/>
      </c>
      <c r="H555" s="33" t="n"/>
      <c r="I555" s="33" t="n"/>
      <c r="J555" s="33">
        <f>IF(I555="", "", IF(OR(ISTEXT(I555),ISTEXT($F555)),"",I555*$F555))</f>
        <v/>
      </c>
      <c r="K555" s="33" t="n"/>
      <c r="L555" s="33">
        <f>IF(K555="", "", IF(OR(ISTEXT(K555),ISTEXT($F555)),"",K555*$F555))</f>
        <v/>
      </c>
      <c r="M555" s="30">
        <f>IF(OR(H555="",H555=0),"",IF(K555="",IF(J555="","",IF(OR(ISTEXT(J555),ISTEXT(H555)),"",J555/H555)),IF(OR(ISTEXT(L555),ISTEXT(H555)),"",L555/H555)))</f>
        <v/>
      </c>
    </row>
    <row r="556" ht="13.35" customHeight="1" s="162">
      <c r="B556" s="307" t="n"/>
      <c r="C556" s="307" t="n"/>
      <c r="E556" s="307" t="n"/>
      <c r="F556" s="32" t="n"/>
      <c r="G556" s="33">
        <f>IF(F556="", "", IF(OR(ISTEXT(H556),ISTEXT(F556)),"",H556/F556))</f>
        <v/>
      </c>
      <c r="H556" s="33" t="n"/>
      <c r="I556" s="33" t="n"/>
      <c r="J556" s="33">
        <f>IF(I556="", "", IF(OR(ISTEXT(I556),ISTEXT($F556)),"",I556*$F556))</f>
        <v/>
      </c>
      <c r="K556" s="33" t="n"/>
      <c r="L556" s="33">
        <f>IF(K556="", "", IF(OR(ISTEXT(K556),ISTEXT($F556)),"",K556*$F556))</f>
        <v/>
      </c>
      <c r="M556" s="30">
        <f>IF(OR(H556="",H556=0),"",IF(K556="",IF(J556="","",IF(OR(ISTEXT(J556),ISTEXT(H556)),"",J556/H556)),IF(OR(ISTEXT(L556),ISTEXT(H556)),"",L556/H556)))</f>
        <v/>
      </c>
    </row>
    <row r="557" ht="13.35" customHeight="1" s="162">
      <c r="B557" s="307" t="n"/>
      <c r="C557" s="307" t="n"/>
      <c r="E557" s="307" t="n"/>
      <c r="F557" s="32" t="n"/>
      <c r="G557" s="33">
        <f>IF(F557="", "", IF(OR(ISTEXT(H557),ISTEXT(F557)),"",H557/F557))</f>
        <v/>
      </c>
      <c r="H557" s="33" t="n"/>
      <c r="I557" s="33" t="n"/>
      <c r="J557" s="33">
        <f>IF(I557="", "", IF(OR(ISTEXT(I557),ISTEXT($F557)),"",I557*$F557))</f>
        <v/>
      </c>
      <c r="K557" s="33" t="n"/>
      <c r="L557" s="33">
        <f>IF(K557="", "", IF(OR(ISTEXT(K557),ISTEXT($F557)),"",K557*$F557))</f>
        <v/>
      </c>
      <c r="M557" s="30">
        <f>IF(OR(H557="",H557=0),"",IF(K557="",IF(J557="","",IF(OR(ISTEXT(J557),ISTEXT(H557)),"",J557/H557)),IF(OR(ISTEXT(L557),ISTEXT(H557)),"",L557/H557)))</f>
        <v/>
      </c>
    </row>
    <row r="558" ht="13.35" customHeight="1" s="162">
      <c r="B558" s="307" t="n"/>
      <c r="C558" s="307" t="n"/>
      <c r="E558" s="307" t="n"/>
      <c r="F558" s="32" t="n"/>
      <c r="G558" s="33">
        <f>IF(F558="", "", IF(OR(ISTEXT(H558),ISTEXT(F558)),"",H558/F558))</f>
        <v/>
      </c>
      <c r="H558" s="33" t="n"/>
      <c r="I558" s="33" t="n"/>
      <c r="J558" s="33">
        <f>IF(I558="", "", IF(OR(ISTEXT(I558),ISTEXT($F558)),"",I558*$F558))</f>
        <v/>
      </c>
      <c r="K558" s="33" t="n"/>
      <c r="L558" s="33">
        <f>IF(K558="", "", IF(OR(ISTEXT(K558),ISTEXT($F558)),"",K558*$F558))</f>
        <v/>
      </c>
      <c r="M558" s="30">
        <f>IF(OR(H558="",H558=0),"",IF(K558="",IF(J558="","",IF(OR(ISTEXT(J558),ISTEXT(H558)),"",J558/H558)),IF(OR(ISTEXT(L558),ISTEXT(H558)),"",L558/H558)))</f>
        <v/>
      </c>
    </row>
    <row r="559" ht="13.35" customHeight="1" s="162">
      <c r="B559" s="307" t="n"/>
      <c r="C559" s="307" t="n"/>
      <c r="E559" s="307" t="n"/>
      <c r="F559" s="32" t="n"/>
      <c r="G559" s="33">
        <f>IF(F559="", "", IF(OR(ISTEXT(H559),ISTEXT(F559)),"",H559/F559))</f>
        <v/>
      </c>
      <c r="H559" s="33" t="n"/>
      <c r="I559" s="33" t="n"/>
      <c r="J559" s="33">
        <f>IF(I559="", "", IF(OR(ISTEXT(I559),ISTEXT($F559)),"",I559*$F559))</f>
        <v/>
      </c>
      <c r="K559" s="33" t="n"/>
      <c r="L559" s="33">
        <f>IF(K559="", "", IF(OR(ISTEXT(K559),ISTEXT($F559)),"",K559*$F559))</f>
        <v/>
      </c>
      <c r="M559" s="30">
        <f>IF(OR(H559="",H559=0),"",IF(K559="",IF(J559="","",IF(OR(ISTEXT(J559),ISTEXT(H559)),"",J559/H559)),IF(OR(ISTEXT(L559),ISTEXT(H559)),"",L559/H559)))</f>
        <v/>
      </c>
    </row>
    <row r="560" ht="13.35" customHeight="1" s="162">
      <c r="B560" s="307" t="n"/>
      <c r="C560" s="307" t="n"/>
      <c r="E560" s="307" t="n"/>
      <c r="F560" s="32" t="n"/>
      <c r="G560" s="33">
        <f>IF(F560="", "", IF(OR(ISTEXT(H560),ISTEXT(F560)),"",H560/F560))</f>
        <v/>
      </c>
      <c r="H560" s="33" t="n"/>
      <c r="I560" s="33" t="n"/>
      <c r="J560" s="33">
        <f>IF(I560="", "", IF(OR(ISTEXT(I560),ISTEXT($F560)),"",I560*$F560))</f>
        <v/>
      </c>
      <c r="K560" s="33" t="n"/>
      <c r="L560" s="33">
        <f>IF(K560="", "", IF(OR(ISTEXT(K560),ISTEXT($F560)),"",K560*$F560))</f>
        <v/>
      </c>
      <c r="M560" s="30">
        <f>IF(OR(H560="",H560=0),"",IF(K560="",IF(J560="","",IF(OR(ISTEXT(J560),ISTEXT(H560)),"",J560/H560)),IF(OR(ISTEXT(L560),ISTEXT(H560)),"",L560/H560)))</f>
        <v/>
      </c>
    </row>
    <row r="561" ht="13.35" customHeight="1" s="162">
      <c r="B561" s="307" t="n"/>
      <c r="C561" s="307" t="n"/>
      <c r="E561" s="307" t="n"/>
      <c r="F561" s="32" t="n"/>
      <c r="G561" s="33">
        <f>IF(F561="", "", IF(OR(ISTEXT(H561),ISTEXT(F561)),"",H561/F561))</f>
        <v/>
      </c>
      <c r="H561" s="33" t="n"/>
      <c r="I561" s="33" t="n"/>
      <c r="J561" s="33">
        <f>IF(I561="", "", IF(OR(ISTEXT(I561),ISTEXT($F561)),"",I561*$F561))</f>
        <v/>
      </c>
      <c r="K561" s="33" t="n"/>
      <c r="L561" s="33">
        <f>IF(K561="", "", IF(OR(ISTEXT(K561),ISTEXT($F561)),"",K561*$F561))</f>
        <v/>
      </c>
      <c r="M561" s="30">
        <f>IF(OR(H561="",H561=0),"",IF(K561="",IF(J561="","",IF(OR(ISTEXT(J561),ISTEXT(H561)),"",J561/H561)),IF(OR(ISTEXT(L561),ISTEXT(H561)),"",L561/H561)))</f>
        <v/>
      </c>
    </row>
    <row r="562" ht="13.35" customHeight="1" s="162">
      <c r="B562" s="307" t="n"/>
      <c r="C562" s="307" t="n"/>
      <c r="E562" s="307" t="n"/>
      <c r="F562" s="32" t="n"/>
      <c r="G562" s="33">
        <f>IF(F562="", "", IF(OR(ISTEXT(H562),ISTEXT(F562)),"",H562/F562))</f>
        <v/>
      </c>
      <c r="H562" s="33" t="n"/>
      <c r="I562" s="33" t="n"/>
      <c r="J562" s="33">
        <f>IF(I562="", "", IF(OR(ISTEXT(I562),ISTEXT($F562)),"",I562*$F562))</f>
        <v/>
      </c>
      <c r="K562" s="33" t="n"/>
      <c r="L562" s="33">
        <f>IF(K562="", "", IF(OR(ISTEXT(K562),ISTEXT($F562)),"",K562*$F562))</f>
        <v/>
      </c>
      <c r="M562" s="30">
        <f>IF(OR(H562="",H562=0),"",IF(K562="",IF(J562="","",IF(OR(ISTEXT(J562),ISTEXT(H562)),"",J562/H562)),IF(OR(ISTEXT(L562),ISTEXT(H562)),"",L562/H562)))</f>
        <v/>
      </c>
    </row>
    <row r="563" ht="13.35" customHeight="1" s="162">
      <c r="B563" s="307" t="n"/>
      <c r="C563" s="307" t="n"/>
      <c r="E563" s="307" t="n"/>
      <c r="F563" s="32" t="n"/>
      <c r="G563" s="33">
        <f>IF(F563="", "", IF(OR(ISTEXT(H563),ISTEXT(F563)),"",H563/F563))</f>
        <v/>
      </c>
      <c r="H563" s="33" t="n"/>
      <c r="I563" s="33" t="n"/>
      <c r="J563" s="33">
        <f>IF(I563="", "", IF(OR(ISTEXT(I563),ISTEXT($F563)),"",I563*$F563))</f>
        <v/>
      </c>
      <c r="K563" s="33" t="n"/>
      <c r="L563" s="33">
        <f>IF(K563="", "", IF(OR(ISTEXT(K563),ISTEXT($F563)),"",K563*$F563))</f>
        <v/>
      </c>
      <c r="M563" s="30">
        <f>IF(OR(H563="",H563=0),"",IF(K563="",IF(J563="","",IF(OR(ISTEXT(J563),ISTEXT(H563)),"",J563/H563)),IF(OR(ISTEXT(L563),ISTEXT(H563)),"",L563/H563)))</f>
        <v/>
      </c>
    </row>
    <row r="564" ht="13.35" customHeight="1" s="162">
      <c r="B564" s="307" t="n"/>
      <c r="C564" s="307" t="n"/>
      <c r="E564" s="307" t="n"/>
      <c r="F564" s="32" t="n"/>
      <c r="G564" s="33">
        <f>IF(F564="", "", IF(OR(ISTEXT(H564),ISTEXT(F564)),"",H564/F564))</f>
        <v/>
      </c>
      <c r="H564" s="33" t="n"/>
      <c r="I564" s="33" t="n"/>
      <c r="J564" s="33">
        <f>IF(I564="", "", IF(OR(ISTEXT(I564),ISTEXT($F564)),"",I564*$F564))</f>
        <v/>
      </c>
      <c r="K564" s="33" t="n"/>
      <c r="L564" s="33">
        <f>IF(K564="", "", IF(OR(ISTEXT(K564),ISTEXT($F564)),"",K564*$F564))</f>
        <v/>
      </c>
      <c r="M564" s="30">
        <f>IF(OR(H564="",H564=0),"",IF(K564="",IF(J564="","",IF(OR(ISTEXT(J564),ISTEXT(H564)),"",J564/H564)),IF(OR(ISTEXT(L564),ISTEXT(H564)),"",L564/H564)))</f>
        <v/>
      </c>
    </row>
    <row r="565" ht="13.35" customHeight="1" s="162">
      <c r="B565" s="307" t="n"/>
      <c r="C565" s="307" t="n"/>
      <c r="E565" s="307" t="n"/>
      <c r="F565" s="32" t="n"/>
      <c r="G565" s="33">
        <f>IF(F565="", "", IF(OR(ISTEXT(H565),ISTEXT(F565)),"",H565/F565))</f>
        <v/>
      </c>
      <c r="H565" s="33" t="n"/>
      <c r="I565" s="33" t="n"/>
      <c r="J565" s="33">
        <f>IF(I565="", "", IF(OR(ISTEXT(I565),ISTEXT($F565)),"",I565*$F565))</f>
        <v/>
      </c>
      <c r="K565" s="33" t="n"/>
      <c r="L565" s="33">
        <f>IF(K565="", "", IF(OR(ISTEXT(K565),ISTEXT($F565)),"",K565*$F565))</f>
        <v/>
      </c>
      <c r="M565" s="30">
        <f>IF(OR(H565="",H565=0),"",IF(K565="",IF(J565="","",IF(OR(ISTEXT(J565),ISTEXT(H565)),"",J565/H565)),IF(OR(ISTEXT(L565),ISTEXT(H565)),"",L565/H565)))</f>
        <v/>
      </c>
    </row>
    <row r="566" ht="13.35" customHeight="1" s="162">
      <c r="B566" s="307" t="n"/>
      <c r="C566" s="307" t="n"/>
      <c r="E566" s="307" t="n"/>
      <c r="F566" s="32" t="n"/>
      <c r="G566" s="33">
        <f>IF(F566="", "", IF(OR(ISTEXT(H566),ISTEXT(F566)),"",H566/F566))</f>
        <v/>
      </c>
      <c r="H566" s="33" t="n"/>
      <c r="I566" s="33" t="n"/>
      <c r="J566" s="33">
        <f>IF(I566="", "", IF(OR(ISTEXT(I566),ISTEXT($F566)),"",I566*$F566))</f>
        <v/>
      </c>
      <c r="K566" s="33" t="n"/>
      <c r="L566" s="33">
        <f>IF(K566="", "", IF(OR(ISTEXT(K566),ISTEXT($F566)),"",K566*$F566))</f>
        <v/>
      </c>
      <c r="M566" s="30">
        <f>IF(OR(H566="",H566=0),"",IF(K566="",IF(J566="","",IF(OR(ISTEXT(J566),ISTEXT(H566)),"",J566/H566)),IF(OR(ISTEXT(L566),ISTEXT(H566)),"",L566/H566)))</f>
        <v/>
      </c>
    </row>
    <row r="567" ht="13.35" customHeight="1" s="162">
      <c r="B567" s="307" t="n"/>
      <c r="C567" s="307" t="n"/>
      <c r="E567" s="307" t="n"/>
      <c r="F567" s="32" t="n"/>
      <c r="G567" s="33">
        <f>IF(F567="", "", IF(OR(ISTEXT(H567),ISTEXT(F567)),"",H567/F567))</f>
        <v/>
      </c>
      <c r="H567" s="33" t="n"/>
      <c r="I567" s="33" t="n"/>
      <c r="J567" s="33">
        <f>IF(I567="", "", IF(OR(ISTEXT(I567),ISTEXT($F567)),"",I567*$F567))</f>
        <v/>
      </c>
      <c r="K567" s="33" t="n"/>
      <c r="L567" s="33">
        <f>IF(K567="", "", IF(OR(ISTEXT(K567),ISTEXT($F567)),"",K567*$F567))</f>
        <v/>
      </c>
      <c r="M567" s="30">
        <f>IF(OR(H567="",H567=0),"",IF(K567="",IF(J567="","",IF(OR(ISTEXT(J567),ISTEXT(H567)),"",J567/H567)),IF(OR(ISTEXT(L567),ISTEXT(H567)),"",L567/H567)))</f>
        <v/>
      </c>
    </row>
    <row r="568" ht="13.35" customHeight="1" s="162">
      <c r="B568" s="307" t="n"/>
      <c r="C568" s="307" t="n"/>
      <c r="E568" s="307" t="n"/>
      <c r="F568" s="32" t="n"/>
      <c r="G568" s="33">
        <f>IF(F568="", "", IF(OR(ISTEXT(H568),ISTEXT(F568)),"",H568/F568))</f>
        <v/>
      </c>
      <c r="H568" s="33" t="n"/>
      <c r="I568" s="33" t="n"/>
      <c r="J568" s="33">
        <f>IF(I568="", "", IF(OR(ISTEXT(I568),ISTEXT($F568)),"",I568*$F568))</f>
        <v/>
      </c>
      <c r="K568" s="33" t="n"/>
      <c r="L568" s="33">
        <f>IF(K568="", "", IF(OR(ISTEXT(K568),ISTEXT($F568)),"",K568*$F568))</f>
        <v/>
      </c>
      <c r="M568" s="30">
        <f>IF(OR(H568="",H568=0),"",IF(K568="",IF(J568="","",IF(OR(ISTEXT(J568),ISTEXT(H568)),"",J568/H568)),IF(OR(ISTEXT(L568),ISTEXT(H568)),"",L568/H568)))</f>
        <v/>
      </c>
    </row>
    <row r="569" ht="13.35" customHeight="1" s="162">
      <c r="B569" s="42" t="n"/>
      <c r="C569" s="231" t="inlineStr">
        <is>
          <t>Total</t>
        </is>
      </c>
      <c r="D569" s="159" t="n"/>
      <c r="E569" s="42" t="n"/>
      <c r="F569" s="42" t="n"/>
      <c r="G569" s="43" t="n"/>
      <c r="H569" s="43">
        <f>IF(SUM(H553:H568)+SUM(H611:H622)=0,"",SUM(H553:H568)+SUM(H611:H622))</f>
        <v/>
      </c>
      <c r="I569" s="43" t="n"/>
      <c r="J569" s="43">
        <f>IF(SUM(J553:J568)+SUM(J611:J622)=0,"",SUM(J553:J568)+SUM(J611:J622))</f>
        <v/>
      </c>
      <c r="K569" s="43" t="n"/>
      <c r="L569" s="43">
        <f>IF(SUM(L553:L568)+SUM(L611:L622)=0,"",SUM(L553:L568)+SUM(L611:L622))</f>
        <v/>
      </c>
      <c r="M569" s="35">
        <f>IF(OR(H569="",H569=0),"",IF(L569="",IF(J569="","",IF(OR(ISTEXT(J569),ISTEXT(H569)),"",J569/H569)),IF(OR(ISTEXT(L569),ISTEXT(H569)),"",L569/H569)))</f>
        <v/>
      </c>
    </row>
    <row r="570" ht="13.35" customHeight="1" s="162"/>
    <row r="571" ht="13.35" customHeight="1" s="162">
      <c r="B571" s="188" t="inlineStr">
        <is>
          <t>Remarks</t>
        </is>
      </c>
      <c r="C571" s="173" t="n"/>
      <c r="D571" s="154" t="n"/>
      <c r="E571" s="174" t="n"/>
      <c r="F571" s="174" t="n"/>
      <c r="G571" s="174" t="n"/>
      <c r="H571" s="174" t="n"/>
      <c r="I571" s="174" t="n"/>
      <c r="J571" s="174" t="n"/>
      <c r="K571" s="174" t="n"/>
      <c r="L571" s="174" t="n"/>
      <c r="M571" s="173" t="n"/>
    </row>
    <row r="572" ht="13.35" customHeight="1" s="162">
      <c r="B572" s="154" t="n"/>
      <c r="C572" s="174" t="n"/>
      <c r="D572" s="174" t="n"/>
      <c r="E572" s="174" t="n"/>
      <c r="F572" s="174" t="n"/>
      <c r="G572" s="174" t="n"/>
      <c r="H572" s="174" t="n"/>
      <c r="I572" s="174" t="n"/>
      <c r="J572" s="174" t="n"/>
      <c r="K572" s="174" t="n"/>
      <c r="L572" s="174" t="n"/>
      <c r="M572" s="173" t="n"/>
    </row>
    <row r="573" ht="13.35" customHeight="1" s="162">
      <c r="B573" s="154" t="n"/>
      <c r="C573" s="174" t="n"/>
      <c r="D573" s="174" t="n"/>
      <c r="E573" s="174" t="n"/>
      <c r="F573" s="174" t="n"/>
      <c r="G573" s="174" t="n"/>
      <c r="H573" s="174" t="n"/>
      <c r="I573" s="174" t="n"/>
      <c r="J573" s="174" t="n"/>
      <c r="K573" s="174" t="n"/>
      <c r="L573" s="174" t="n"/>
      <c r="M573" s="173" t="n"/>
    </row>
    <row r="574" ht="13.35" customHeight="1" s="162">
      <c r="B574" s="154" t="n"/>
      <c r="C574" s="174" t="n"/>
      <c r="D574" s="174" t="n"/>
      <c r="E574" s="174" t="n"/>
      <c r="F574" s="174" t="n"/>
      <c r="G574" s="174" t="n"/>
      <c r="H574" s="174" t="n"/>
      <c r="I574" s="174" t="n"/>
      <c r="J574" s="174" t="n"/>
      <c r="K574" s="174" t="n"/>
      <c r="L574" s="174" t="n"/>
      <c r="M574" s="173" t="n"/>
    </row>
    <row r="575" ht="13.35" customHeight="1" s="162"/>
    <row r="576" ht="13.35" customHeight="1" s="162">
      <c r="B576" s="200" t="inlineStr">
        <is>
          <t>System (cont.)</t>
        </is>
      </c>
      <c r="C576" s="403" t="n"/>
      <c r="D576" s="209">
        <f>IF('{Equipment Data Entry}'!B57="","",'{Equipment Data Entry}'!B57)</f>
        <v/>
      </c>
      <c r="E576" s="418" t="n"/>
      <c r="F576" s="403" t="n"/>
      <c r="G576" s="200" t="inlineStr">
        <is>
          <t>Service</t>
        </is>
      </c>
      <c r="H576" s="403" t="n"/>
      <c r="I576" s="210">
        <f>IF('{Equipment Data Entry}'!C57="","",'{Equipment Data Entry}'!C57)</f>
        <v/>
      </c>
      <c r="J576" s="418" t="n"/>
      <c r="K576" s="418" t="n"/>
      <c r="L576" s="418" t="n"/>
      <c r="M576" s="403" t="n"/>
    </row>
    <row r="577" ht="13.35" customHeight="1" s="162">
      <c r="B577" s="422" t="n"/>
      <c r="C577" s="423" t="n"/>
      <c r="D577" s="422" t="n"/>
      <c r="E577" s="424" t="n"/>
      <c r="F577" s="423" t="n"/>
      <c r="G577" s="422" t="n"/>
      <c r="H577" s="423" t="n"/>
      <c r="I577" s="422" t="n"/>
      <c r="J577" s="424" t="n"/>
      <c r="K577" s="424" t="n"/>
      <c r="L577" s="424" t="n"/>
      <c r="M577" s="423" t="n"/>
    </row>
    <row r="578" ht="13.35" customHeight="1" s="162">
      <c r="B578" s="188" t="inlineStr">
        <is>
          <t>PSP (Evergreen VelGrid): CFM = avg vel × (L − 2 − 2×blanks) × W × K ÷ 144</t>
        </is>
      </c>
      <c r="C578" s="174" t="n"/>
      <c r="D578" s="174" t="n"/>
      <c r="E578" s="174" t="n"/>
      <c r="F578" s="174" t="n"/>
      <c r="G578" s="174" t="n"/>
      <c r="H578" s="174" t="n"/>
      <c r="I578" s="174" t="n"/>
      <c r="J578" s="174" t="n"/>
      <c r="K578" s="174" t="n"/>
      <c r="L578" s="174" t="n"/>
      <c r="M578" s="173" t="n"/>
    </row>
    <row r="579" ht="13.35" customHeight="1" s="162">
      <c r="B579" s="460" t="inlineStr">
        <is>
          <t>Length (in)</t>
        </is>
      </c>
      <c r="C579" s="173" t="n"/>
      <c r="D579" s="33" t="n"/>
      <c r="E579" s="460" t="inlineStr">
        <is>
          <t>Width (in)</t>
        </is>
      </c>
      <c r="F579" s="173" t="n"/>
      <c r="G579" s="33" t="n"/>
      <c r="H579" s="460" t="inlineStr">
        <is>
          <t>Blanks</t>
        </is>
      </c>
      <c r="I579" s="173" t="n"/>
      <c r="J579" s="33" t="n"/>
      <c r="K579" s="460" t="inlineStr">
        <is>
          <t>K</t>
        </is>
      </c>
      <c r="L579" s="173" t="n"/>
      <c r="M579" s="32">
        <f>IF(G579="","",IFERROR(INDEX('{Dropdowns}'!$S:$S,MATCH(G579,'{Dropdowns}'!$R:$R,0)),""))</f>
        <v/>
      </c>
    </row>
    <row r="580" ht="13.35" customHeight="1" s="162">
      <c r="B580" s="460" t="inlineStr">
        <is>
          <t>Initial 1-10</t>
        </is>
      </c>
      <c r="C580" s="173" t="n"/>
      <c r="D580" s="33" t="n"/>
      <c r="E580" s="33" t="n"/>
      <c r="F580" s="33" t="n"/>
      <c r="G580" s="33" t="n"/>
      <c r="H580" s="33" t="n"/>
      <c r="I580" s="33" t="n"/>
      <c r="J580" s="33" t="n"/>
      <c r="K580" s="33" t="n"/>
      <c r="L580" s="33" t="n"/>
      <c r="M580" s="33" t="n"/>
    </row>
    <row r="581" ht="13.35" customHeight="1" s="162">
      <c r="B581" s="460" t="inlineStr">
        <is>
          <t>Initial 11-20</t>
        </is>
      </c>
      <c r="C581" s="173" t="n"/>
      <c r="D581" s="33" t="n"/>
      <c r="E581" s="33" t="n"/>
      <c r="F581" s="33" t="n"/>
      <c r="G581" s="33" t="n"/>
      <c r="H581" s="33" t="n"/>
      <c r="I581" s="33" t="n"/>
      <c r="J581" s="33" t="n"/>
      <c r="K581" s="33" t="n"/>
      <c r="L581" s="33" t="n"/>
      <c r="M581" s="33" t="n"/>
    </row>
    <row r="582" ht="13.35" customHeight="1" s="162">
      <c r="B582" s="460" t="inlineStr">
        <is>
          <t>Final 1-10</t>
        </is>
      </c>
      <c r="C582" s="173" t="n"/>
      <c r="D582" s="33" t="n"/>
      <c r="E582" s="33" t="n"/>
      <c r="F582" s="33" t="n"/>
      <c r="G582" s="33" t="n"/>
      <c r="H582" s="33" t="n"/>
      <c r="I582" s="33" t="n"/>
      <c r="J582" s="33" t="n"/>
      <c r="K582" s="33" t="n"/>
      <c r="L582" s="33" t="n"/>
      <c r="M582" s="33" t="n"/>
    </row>
    <row r="583" ht="13.35" customHeight="1" s="162">
      <c r="B583" s="460" t="inlineStr">
        <is>
          <t>Final 11-20</t>
        </is>
      </c>
      <c r="C583" s="173" t="n"/>
      <c r="D583" s="33" t="n"/>
      <c r="E583" s="33" t="n"/>
      <c r="F583" s="33" t="n"/>
      <c r="G583" s="33" t="n"/>
      <c r="H583" s="33" t="n"/>
      <c r="I583" s="33" t="n"/>
      <c r="J583" s="33" t="n"/>
      <c r="K583" s="33" t="n"/>
      <c r="L583" s="33" t="n"/>
      <c r="M583" s="33" t="n"/>
    </row>
    <row r="584" ht="13.35" customHeight="1" s="162">
      <c r="B584" s="460" t="inlineStr">
        <is>
          <t>PSP CFM initial</t>
        </is>
      </c>
      <c r="C584" s="174" t="n"/>
      <c r="D584" s="173" t="n"/>
      <c r="E584" s="33">
        <f>IF(OR(D579="",G579="",COUNT(D580:M581)=0),"",IF(OR(ISTEXT(D579),ISTEXT(G579)),"",AVERAGE(D580:M581)*(D579-2-2*N(J579))*G579*N(M579)/144))</f>
        <v/>
      </c>
      <c r="F584" s="174" t="n"/>
      <c r="G584" s="173" t="n"/>
      <c r="H584" s="460" t="inlineStr">
        <is>
          <t>PSP CFM final</t>
        </is>
      </c>
      <c r="I584" s="174" t="n"/>
      <c r="J584" s="173" t="n"/>
      <c r="K584" s="33">
        <f>IF(OR(D579="",G579="",COUNT(D582:M583)=0),"",IF(OR(ISTEXT(D579),ISTEXT(G579)),"",AVERAGE(D582:M583)*(D579-2-2*N(J579))*G579*N(M579)/144))</f>
        <v/>
      </c>
      <c r="L584" s="174" t="n"/>
      <c r="M584" s="173" t="n"/>
    </row>
    <row r="585" ht="13.35" customHeight="1" s="162"/>
    <row r="586" ht="13.35" customHeight="1" s="162">
      <c r="B586" s="188" t="inlineStr">
        <is>
          <t>Supply Filter Grid (VelGrid, K 1.35): CFM = velocity × free area × K</t>
        </is>
      </c>
      <c r="C586" s="174" t="n"/>
      <c r="D586" s="174" t="n"/>
      <c r="E586" s="174" t="n"/>
      <c r="F586" s="174" t="n"/>
      <c r="G586" s="174" t="n"/>
      <c r="H586" s="174" t="n"/>
      <c r="I586" s="174" t="n"/>
      <c r="J586" s="174" t="n"/>
      <c r="K586" s="174" t="n"/>
      <c r="L586" s="174" t="n"/>
      <c r="M586" s="173" t="n"/>
    </row>
    <row r="587" ht="13.35" customHeight="1" s="162">
      <c r="B587" s="460" t="inlineStr">
        <is>
          <t>Filter Size</t>
        </is>
      </c>
      <c r="C587" s="33" t="n"/>
      <c r="D587" s="33" t="n"/>
      <c r="E587" s="33" t="n"/>
      <c r="F587" s="33" t="n"/>
      <c r="G587" s="33" t="n"/>
      <c r="H587" s="33" t="n"/>
      <c r="I587" s="33" t="n"/>
      <c r="J587" s="33" t="n"/>
      <c r="K587" s="33" t="n"/>
      <c r="L587" s="33" t="n"/>
      <c r="M587" s="33" t="n"/>
    </row>
    <row r="588" ht="13.35" customHeight="1" s="162">
      <c r="B588" s="460" t="inlineStr">
        <is>
          <t>Initial velocity (fpm)</t>
        </is>
      </c>
      <c r="C588" s="33" t="n"/>
      <c r="D588" s="33" t="n"/>
      <c r="E588" s="33" t="n"/>
      <c r="F588" s="33" t="n"/>
      <c r="G588" s="33" t="n"/>
      <c r="H588" s="33" t="n"/>
      <c r="I588" s="33" t="n"/>
      <c r="J588" s="33" t="n"/>
      <c r="K588" s="33" t="n"/>
      <c r="L588" s="33" t="n"/>
      <c r="M588" s="33" t="n"/>
    </row>
    <row r="589" ht="13.35" customHeight="1" s="162">
      <c r="B589" s="460" t="inlineStr">
        <is>
          <t>Final velocity (fpm)</t>
        </is>
      </c>
      <c r="C589" s="33" t="n"/>
      <c r="D589" s="33" t="n"/>
      <c r="E589" s="33" t="n"/>
      <c r="F589" s="33" t="n"/>
      <c r="G589" s="33" t="n"/>
      <c r="H589" s="33" t="n"/>
      <c r="I589" s="33" t="n"/>
      <c r="J589" s="33" t="n"/>
      <c r="K589" s="33" t="n"/>
      <c r="L589" s="33" t="n"/>
      <c r="M589" s="33" t="n"/>
    </row>
    <row r="590" ht="13.35" customHeight="1" s="162">
      <c r="B590" s="460" t="inlineStr">
        <is>
          <t>CFM init</t>
        </is>
      </c>
      <c r="C590" s="33">
        <f>IF(OR(C587="",C588=""),"",IF(OR(ISTEXT(C588),C587="N/A",C587="Not Avail.",C587="Not Acc.",C587="N/L"),"",C588*IFERROR(INDEX('{Dropdowns}'!$J:$J,MATCH("Supply Filter (VelGrid)|"&amp;C587,'{Dropdowns}'!$H:$H,0)),0)*IFERROR(INDEX('{Dropdowns}'!$K:$K,MATCH("Supply Filter (VelGrid)|"&amp;C587,'{Dropdowns}'!$H:$H,0)),0)))</f>
        <v/>
      </c>
      <c r="D590" s="33">
        <f>IF(OR(D587="",D588=""),"",IF(OR(ISTEXT(D588),D587="N/A",D587="Not Avail.",D587="Not Acc.",D587="N/L"),"",D588*IFERROR(INDEX('{Dropdowns}'!$J:$J,MATCH("Supply Filter (VelGrid)|"&amp;D587,'{Dropdowns}'!$H:$H,0)),0)*IFERROR(INDEX('{Dropdowns}'!$K:$K,MATCH("Supply Filter (VelGrid)|"&amp;D587,'{Dropdowns}'!$H:$H,0)),0)))</f>
        <v/>
      </c>
      <c r="E590" s="33">
        <f>IF(OR(E587="",E588=""),"",IF(OR(ISTEXT(E588),E587="N/A",E587="Not Avail.",E587="Not Acc.",E587="N/L"),"",E588*IFERROR(INDEX('{Dropdowns}'!$J:$J,MATCH("Supply Filter (VelGrid)|"&amp;E587,'{Dropdowns}'!$H:$H,0)),0)*IFERROR(INDEX('{Dropdowns}'!$K:$K,MATCH("Supply Filter (VelGrid)|"&amp;E587,'{Dropdowns}'!$H:$H,0)),0)))</f>
        <v/>
      </c>
      <c r="F590" s="33">
        <f>IF(OR(F587="",F588=""),"",IF(OR(ISTEXT(F588),F587="N/A",F587="Not Avail.",F587="Not Acc.",F587="N/L"),"",F588*IFERROR(INDEX('{Dropdowns}'!$J:$J,MATCH("Supply Filter (VelGrid)|"&amp;F587,'{Dropdowns}'!$H:$H,0)),0)*IFERROR(INDEX('{Dropdowns}'!$K:$K,MATCH("Supply Filter (VelGrid)|"&amp;F587,'{Dropdowns}'!$H:$H,0)),0)))</f>
        <v/>
      </c>
      <c r="G590" s="33">
        <f>IF(OR(G587="",G588=""),"",IF(OR(ISTEXT(G588),G587="N/A",G587="Not Avail.",G587="Not Acc.",G587="N/L"),"",G588*IFERROR(INDEX('{Dropdowns}'!$J:$J,MATCH("Supply Filter (VelGrid)|"&amp;G587,'{Dropdowns}'!$H:$H,0)),0)*IFERROR(INDEX('{Dropdowns}'!$K:$K,MATCH("Supply Filter (VelGrid)|"&amp;G587,'{Dropdowns}'!$H:$H,0)),0)))</f>
        <v/>
      </c>
      <c r="H590" s="33">
        <f>IF(OR(H587="",H588=""),"",IF(OR(ISTEXT(H588),H587="N/A",H587="Not Avail.",H587="Not Acc.",H587="N/L"),"",H588*IFERROR(INDEX('{Dropdowns}'!$J:$J,MATCH("Supply Filter (VelGrid)|"&amp;H587,'{Dropdowns}'!$H:$H,0)),0)*IFERROR(INDEX('{Dropdowns}'!$K:$K,MATCH("Supply Filter (VelGrid)|"&amp;H587,'{Dropdowns}'!$H:$H,0)),0)))</f>
        <v/>
      </c>
      <c r="I590" s="33">
        <f>IF(OR(I587="",I588=""),"",IF(OR(ISTEXT(I588),I587="N/A",I587="Not Avail.",I587="Not Acc.",I587="N/L"),"",I588*IFERROR(INDEX('{Dropdowns}'!$J:$J,MATCH("Supply Filter (VelGrid)|"&amp;I587,'{Dropdowns}'!$H:$H,0)),0)*IFERROR(INDEX('{Dropdowns}'!$K:$K,MATCH("Supply Filter (VelGrid)|"&amp;I587,'{Dropdowns}'!$H:$H,0)),0)))</f>
        <v/>
      </c>
      <c r="J590" s="33">
        <f>IF(OR(J587="",J588=""),"",IF(OR(ISTEXT(J588),J587="N/A",J587="Not Avail.",J587="Not Acc.",J587="N/L"),"",J588*IFERROR(INDEX('{Dropdowns}'!$J:$J,MATCH("Supply Filter (VelGrid)|"&amp;J587,'{Dropdowns}'!$H:$H,0)),0)*IFERROR(INDEX('{Dropdowns}'!$K:$K,MATCH("Supply Filter (VelGrid)|"&amp;J587,'{Dropdowns}'!$H:$H,0)),0)))</f>
        <v/>
      </c>
      <c r="K590" s="33">
        <f>IF(OR(K587="",K588=""),"",IF(OR(ISTEXT(K588),K587="N/A",K587="Not Avail.",K587="Not Acc.",K587="N/L"),"",K588*IFERROR(INDEX('{Dropdowns}'!$J:$J,MATCH("Supply Filter (VelGrid)|"&amp;K587,'{Dropdowns}'!$H:$H,0)),0)*IFERROR(INDEX('{Dropdowns}'!$K:$K,MATCH("Supply Filter (VelGrid)|"&amp;K587,'{Dropdowns}'!$H:$H,0)),0)))</f>
        <v/>
      </c>
      <c r="L590" s="33">
        <f>IF(OR(L587="",L588=""),"",IF(OR(ISTEXT(L588),L587="N/A",L587="Not Avail.",L587="Not Acc.",L587="N/L"),"",L588*IFERROR(INDEX('{Dropdowns}'!$J:$J,MATCH("Supply Filter (VelGrid)|"&amp;L587,'{Dropdowns}'!$H:$H,0)),0)*IFERROR(INDEX('{Dropdowns}'!$K:$K,MATCH("Supply Filter (VelGrid)|"&amp;L587,'{Dropdowns}'!$H:$H,0)),0)))</f>
        <v/>
      </c>
      <c r="M590" s="33">
        <f>IF(OR(M587="",M588=""),"",IF(OR(ISTEXT(M588),M587="N/A",M587="Not Avail.",M587="Not Acc.",M587="N/L"),"",M588*IFERROR(INDEX('{Dropdowns}'!$J:$J,MATCH("Supply Filter (VelGrid)|"&amp;M587,'{Dropdowns}'!$H:$H,0)),0)*IFERROR(INDEX('{Dropdowns}'!$K:$K,MATCH("Supply Filter (VelGrid)|"&amp;M587,'{Dropdowns}'!$H:$H,0)),0)))</f>
        <v/>
      </c>
    </row>
    <row r="591" ht="13.35" customHeight="1" s="162">
      <c r="B591" s="460" t="inlineStr">
        <is>
          <t>CFM fin.</t>
        </is>
      </c>
      <c r="C591" s="33">
        <f>IF(OR(C587="",C589=""),"",IF(OR(ISTEXT(C589),C587="N/A",C587="Not Avail.",C587="Not Acc.",C587="N/L"),"",C589*IFERROR(INDEX('{Dropdowns}'!$J:$J,MATCH("Supply Filter (VelGrid)|"&amp;C587,'{Dropdowns}'!$H:$H,0)),0)*IFERROR(INDEX('{Dropdowns}'!$K:$K,MATCH("Supply Filter (VelGrid)|"&amp;C587,'{Dropdowns}'!$H:$H,0)),0)))</f>
        <v/>
      </c>
      <c r="D591" s="33">
        <f>IF(OR(D587="",D589=""),"",IF(OR(ISTEXT(D589),D587="N/A",D587="Not Avail.",D587="Not Acc.",D587="N/L"),"",D589*IFERROR(INDEX('{Dropdowns}'!$J:$J,MATCH("Supply Filter (VelGrid)|"&amp;D587,'{Dropdowns}'!$H:$H,0)),0)*IFERROR(INDEX('{Dropdowns}'!$K:$K,MATCH("Supply Filter (VelGrid)|"&amp;D587,'{Dropdowns}'!$H:$H,0)),0)))</f>
        <v/>
      </c>
      <c r="E591" s="33">
        <f>IF(OR(E587="",E589=""),"",IF(OR(ISTEXT(E589),E587="N/A",E587="Not Avail.",E587="Not Acc.",E587="N/L"),"",E589*IFERROR(INDEX('{Dropdowns}'!$J:$J,MATCH("Supply Filter (VelGrid)|"&amp;E587,'{Dropdowns}'!$H:$H,0)),0)*IFERROR(INDEX('{Dropdowns}'!$K:$K,MATCH("Supply Filter (VelGrid)|"&amp;E587,'{Dropdowns}'!$H:$H,0)),0)))</f>
        <v/>
      </c>
      <c r="F591" s="33">
        <f>IF(OR(F587="",F589=""),"",IF(OR(ISTEXT(F589),F587="N/A",F587="Not Avail.",F587="Not Acc.",F587="N/L"),"",F589*IFERROR(INDEX('{Dropdowns}'!$J:$J,MATCH("Supply Filter (VelGrid)|"&amp;F587,'{Dropdowns}'!$H:$H,0)),0)*IFERROR(INDEX('{Dropdowns}'!$K:$K,MATCH("Supply Filter (VelGrid)|"&amp;F587,'{Dropdowns}'!$H:$H,0)),0)))</f>
        <v/>
      </c>
      <c r="G591" s="33">
        <f>IF(OR(G587="",G589=""),"",IF(OR(ISTEXT(G589),G587="N/A",G587="Not Avail.",G587="Not Acc.",G587="N/L"),"",G589*IFERROR(INDEX('{Dropdowns}'!$J:$J,MATCH("Supply Filter (VelGrid)|"&amp;G587,'{Dropdowns}'!$H:$H,0)),0)*IFERROR(INDEX('{Dropdowns}'!$K:$K,MATCH("Supply Filter (VelGrid)|"&amp;G587,'{Dropdowns}'!$H:$H,0)),0)))</f>
        <v/>
      </c>
      <c r="H591" s="33">
        <f>IF(OR(H587="",H589=""),"",IF(OR(ISTEXT(H589),H587="N/A",H587="Not Avail.",H587="Not Acc.",H587="N/L"),"",H589*IFERROR(INDEX('{Dropdowns}'!$J:$J,MATCH("Supply Filter (VelGrid)|"&amp;H587,'{Dropdowns}'!$H:$H,0)),0)*IFERROR(INDEX('{Dropdowns}'!$K:$K,MATCH("Supply Filter (VelGrid)|"&amp;H587,'{Dropdowns}'!$H:$H,0)),0)))</f>
        <v/>
      </c>
      <c r="I591" s="33">
        <f>IF(OR(I587="",I589=""),"",IF(OR(ISTEXT(I589),I587="N/A",I587="Not Avail.",I587="Not Acc.",I587="N/L"),"",I589*IFERROR(INDEX('{Dropdowns}'!$J:$J,MATCH("Supply Filter (VelGrid)|"&amp;I587,'{Dropdowns}'!$H:$H,0)),0)*IFERROR(INDEX('{Dropdowns}'!$K:$K,MATCH("Supply Filter (VelGrid)|"&amp;I587,'{Dropdowns}'!$H:$H,0)),0)))</f>
        <v/>
      </c>
      <c r="J591" s="33">
        <f>IF(OR(J587="",J589=""),"",IF(OR(ISTEXT(J589),J587="N/A",J587="Not Avail.",J587="Not Acc.",J587="N/L"),"",J589*IFERROR(INDEX('{Dropdowns}'!$J:$J,MATCH("Supply Filter (VelGrid)|"&amp;J587,'{Dropdowns}'!$H:$H,0)),0)*IFERROR(INDEX('{Dropdowns}'!$K:$K,MATCH("Supply Filter (VelGrid)|"&amp;J587,'{Dropdowns}'!$H:$H,0)),0)))</f>
        <v/>
      </c>
      <c r="K591" s="33">
        <f>IF(OR(K587="",K589=""),"",IF(OR(ISTEXT(K589),K587="N/A",K587="Not Avail.",K587="Not Acc.",K587="N/L"),"",K589*IFERROR(INDEX('{Dropdowns}'!$J:$J,MATCH("Supply Filter (VelGrid)|"&amp;K587,'{Dropdowns}'!$H:$H,0)),0)*IFERROR(INDEX('{Dropdowns}'!$K:$K,MATCH("Supply Filter (VelGrid)|"&amp;K587,'{Dropdowns}'!$H:$H,0)),0)))</f>
        <v/>
      </c>
      <c r="L591" s="33">
        <f>IF(OR(L587="",L589=""),"",IF(OR(ISTEXT(L589),L587="N/A",L587="Not Avail.",L587="Not Acc.",L587="N/L"),"",L589*IFERROR(INDEX('{Dropdowns}'!$J:$J,MATCH("Supply Filter (VelGrid)|"&amp;L587,'{Dropdowns}'!$H:$H,0)),0)*IFERROR(INDEX('{Dropdowns}'!$K:$K,MATCH("Supply Filter (VelGrid)|"&amp;L587,'{Dropdowns}'!$H:$H,0)),0)))</f>
        <v/>
      </c>
      <c r="M591" s="33">
        <f>IF(OR(M587="",M589=""),"",IF(OR(ISTEXT(M589),M587="N/A",M587="Not Avail.",M587="Not Acc.",M587="N/L"),"",M589*IFERROR(INDEX('{Dropdowns}'!$J:$J,MATCH("Supply Filter (VelGrid)|"&amp;M587,'{Dropdowns}'!$H:$H,0)),0)*IFERROR(INDEX('{Dropdowns}'!$K:$K,MATCH("Supply Filter (VelGrid)|"&amp;M587,'{Dropdowns}'!$H:$H,0)),0)))</f>
        <v/>
      </c>
    </row>
    <row r="592" ht="13.35" customHeight="1" s="162">
      <c r="B592" s="460" t="inlineStr">
        <is>
          <t>Total CFM initial</t>
        </is>
      </c>
      <c r="C592" s="174" t="n"/>
      <c r="D592" s="173" t="n"/>
      <c r="E592" s="33">
        <f>IF(SUM(C590:M590)=0,"",SUM(C590:M590))</f>
        <v/>
      </c>
      <c r="F592" s="174" t="n"/>
      <c r="G592" s="173" t="n"/>
      <c r="H592" s="460" t="inlineStr">
        <is>
          <t>Total CFM final</t>
        </is>
      </c>
      <c r="I592" s="174" t="n"/>
      <c r="J592" s="173" t="n"/>
      <c r="K592" s="33">
        <f>IF(SUM(C591:M591)=0,"",SUM(C591:M591))</f>
        <v/>
      </c>
      <c r="L592" s="174" t="n"/>
      <c r="M592" s="173" t="n"/>
    </row>
    <row r="593" ht="13.35" customHeight="1" s="162"/>
    <row r="594" ht="13.35" customHeight="1" s="162">
      <c r="B594" s="188" t="inlineStr">
        <is>
          <t>Direct-Fired Burner Profile Pressure → Supply CFM (Evergreen table)</t>
        </is>
      </c>
      <c r="C594" s="174" t="n"/>
      <c r="D594" s="174" t="n"/>
      <c r="E594" s="174" t="n"/>
      <c r="F594" s="174" t="n"/>
      <c r="G594" s="174" t="n"/>
      <c r="H594" s="174" t="n"/>
      <c r="I594" s="174" t="n"/>
      <c r="J594" s="174" t="n"/>
      <c r="K594" s="174" t="n"/>
      <c r="L594" s="174" t="n"/>
      <c r="M594" s="173" t="n"/>
    </row>
    <row r="595" ht="13.35" customHeight="1" s="162">
      <c r="B595" s="460" t="inlineStr">
        <is>
          <t>Housing (1-5)</t>
        </is>
      </c>
      <c r="C595" s="173" t="n"/>
      <c r="D595" s="33" t="n"/>
      <c r="E595" s="460" t="inlineStr">
        <is>
          <t>Profile P (in wg)</t>
        </is>
      </c>
      <c r="F595" s="174" t="n"/>
      <c r="G595" s="173" t="n"/>
      <c r="H595" s="32" t="n"/>
      <c r="I595" s="460" t="inlineStr">
        <is>
          <t>Derived CFM</t>
        </is>
      </c>
      <c r="J595" s="173" t="n"/>
      <c r="K595" s="33">
        <f>IF(OR(D595="",H595=""),"",IF(ISTEXT(H595),"",IF(H595&lt;0.15,"Pressure too low",IF(H595&gt;0.65,"Pressure too high",IF(ISTEXT(D595),"",INDEX('{Dropdowns}'!$V$2:$Z$12,MATCH(H595,'{Dropdowns}'!$U$2:$U$12,1),D595)+(H595-INDEX('{Dropdowns}'!$U$2:$U$12,MATCH(H595,'{Dropdowns}'!$U$2:$U$12,1)))*(INDEX('{Dropdowns}'!$V$2:$Z$12,MIN(MATCH(H595,'{Dropdowns}'!$U$2:$U$12,1)+1,11),D595)-INDEX('{Dropdowns}'!$V$2:$Z$12,MATCH(H595,'{Dropdowns}'!$U$2:$U$12,1),D595))/0.05)))))</f>
        <v/>
      </c>
      <c r="L595" s="174" t="n"/>
      <c r="M595" s="173" t="n"/>
    </row>
    <row r="596" ht="13.35" customHeight="1" s="162"/>
    <row r="597" ht="13.35" customHeight="1" s="162">
      <c r="B597" s="188" t="inlineStr">
        <is>
          <t>Intake Screens: CFM = VEL × Ak</t>
        </is>
      </c>
      <c r="C597" s="174" t="n"/>
      <c r="D597" s="174" t="n"/>
      <c r="E597" s="174" t="n"/>
      <c r="F597" s="173" t="n"/>
      <c r="G597" s="233" t="inlineStr">
        <is>
          <t/>
        </is>
      </c>
      <c r="H597" s="194" t="inlineStr">
        <is>
          <t/>
        </is>
      </c>
      <c r="I597" s="188" t="inlineStr">
        <is>
          <t>Initial</t>
        </is>
      </c>
      <c r="J597" s="173" t="n"/>
      <c r="K597" s="188" t="inlineStr">
        <is>
          <t>Final</t>
        </is>
      </c>
      <c r="L597" s="173" t="n"/>
      <c r="M597" s="188" t="inlineStr">
        <is>
          <t/>
        </is>
      </c>
    </row>
    <row r="598" ht="13.35" customHeight="1" s="162">
      <c r="B598" s="153" t="inlineStr">
        <is>
          <t>No.</t>
        </is>
      </c>
      <c r="C598" s="188" t="inlineStr">
        <is>
          <t>Size</t>
        </is>
      </c>
      <c r="D598" s="188"/>
      <c r="E598" s="188"/>
      <c r="F598" s="188" t="inlineStr">
        <is>
          <t>Ak</t>
        </is>
      </c>
      <c r="G598" s="440" t="n"/>
      <c r="H598" s="440" t="n"/>
      <c r="I598" s="188" t="inlineStr">
        <is>
          <t>VEL</t>
        </is>
      </c>
      <c r="J598" s="188" t="inlineStr">
        <is>
          <t>CFM</t>
        </is>
      </c>
      <c r="K598" s="188" t="inlineStr">
        <is>
          <t>VEL</t>
        </is>
      </c>
      <c r="L598" s="188" t="inlineStr">
        <is>
          <t>CFM</t>
        </is>
      </c>
      <c r="M598" s="440" t="n"/>
    </row>
    <row r="599" ht="13.35" customHeight="1" s="162">
      <c r="B599" s="307" t="n"/>
      <c r="C599" s="307" t="n"/>
      <c r="D599" s="307"/>
      <c r="E599" s="307" t="n"/>
      <c r="F599" s="32" t="n"/>
      <c r="G599" s="33"/>
      <c r="H599" s="33" t="n"/>
      <c r="I599" s="33" t="n"/>
      <c r="J599" s="33">
        <f>IF(I599="", "", IF(OR(ISTEXT(I599),ISTEXT($F599)),"",I599*$F599))</f>
        <v/>
      </c>
      <c r="K599" s="33" t="n"/>
      <c r="L599" s="33">
        <f>IF(K599="", "", IF(OR(ISTEXT(K599),ISTEXT($F599)),"",K599*$F599))</f>
        <v/>
      </c>
      <c r="M599" s="30"/>
    </row>
    <row r="600" ht="13.35" customHeight="1" s="162">
      <c r="B600" s="307" t="n"/>
      <c r="C600" s="307" t="n"/>
      <c r="D600" s="307"/>
      <c r="E600" s="307" t="n"/>
      <c r="F600" s="32" t="n"/>
      <c r="G600" s="33"/>
      <c r="H600" s="33" t="n"/>
      <c r="I600" s="33" t="n"/>
      <c r="J600" s="33">
        <f>IF(I600="", "", IF(OR(ISTEXT(I600),ISTEXT($F600)),"",I600*$F600))</f>
        <v/>
      </c>
      <c r="K600" s="33" t="n"/>
      <c r="L600" s="33">
        <f>IF(K600="", "", IF(OR(ISTEXT(K600),ISTEXT($F600)),"",K600*$F600))</f>
        <v/>
      </c>
      <c r="M600" s="30"/>
    </row>
    <row r="601" ht="13.35" customHeight="1" s="162">
      <c r="B601" s="307" t="n"/>
      <c r="C601" s="307" t="n"/>
      <c r="D601" s="307"/>
      <c r="E601" s="307" t="n"/>
      <c r="F601" s="32" t="n"/>
      <c r="G601" s="33"/>
      <c r="H601" s="33" t="n"/>
      <c r="I601" s="33" t="n"/>
      <c r="J601" s="33">
        <f>IF(I601="", "", IF(OR(ISTEXT(I601),ISTEXT($F601)),"",I601*$F601))</f>
        <v/>
      </c>
      <c r="K601" s="33" t="n"/>
      <c r="L601" s="33">
        <f>IF(K601="", "", IF(OR(ISTEXT(K601),ISTEXT($F601)),"",K601*$F601))</f>
        <v/>
      </c>
      <c r="M601" s="30"/>
    </row>
    <row r="602" ht="13.35" customHeight="1" s="162">
      <c r="B602" s="307" t="n"/>
      <c r="C602" s="307" t="n"/>
      <c r="D602" s="307"/>
      <c r="E602" s="307" t="n"/>
      <c r="F602" s="32" t="n"/>
      <c r="G602" s="33"/>
      <c r="H602" s="33" t="n"/>
      <c r="I602" s="33" t="n"/>
      <c r="J602" s="33">
        <f>IF(I602="", "", IF(OR(ISTEXT(I602),ISTEXT($F602)),"",I602*$F602))</f>
        <v/>
      </c>
      <c r="K602" s="33" t="n"/>
      <c r="L602" s="33">
        <f>IF(K602="", "", IF(OR(ISTEXT(K602),ISTEXT($F602)),"",K602*$F602))</f>
        <v/>
      </c>
      <c r="M602" s="30"/>
    </row>
    <row r="603" ht="13.35" customHeight="1" s="162">
      <c r="B603" s="42" t="n"/>
      <c r="C603" s="231" t="inlineStr">
        <is>
          <t>Total</t>
        </is>
      </c>
      <c r="D603" s="159" t="n"/>
      <c r="E603" s="42" t="n"/>
      <c r="F603" s="42" t="n"/>
      <c r="G603" s="43" t="n"/>
      <c r="H603" s="43"/>
      <c r="I603" s="43" t="n"/>
      <c r="J603" s="43">
        <f>IF(SUM(J599:J602)=0,"",SUM(J599:J602))</f>
        <v/>
      </c>
      <c r="K603" s="43" t="n"/>
      <c r="L603" s="43">
        <f>IF(SUM(L599:L602)=0,"",SUM(L599:L602))</f>
        <v/>
      </c>
      <c r="M603" s="35"/>
    </row>
    <row r="604" ht="13.35" customHeight="1" s="162"/>
    <row r="605" ht="13.35" customHeight="1" s="162">
      <c r="B605" s="188" t="inlineStr">
        <is>
          <t>Airflow Basis for Total Airflow (page 1)</t>
        </is>
      </c>
      <c r="C605" s="174" t="n"/>
      <c r="D605" s="174" t="n"/>
      <c r="E605" s="174" t="n"/>
      <c r="F605" s="174" t="n"/>
      <c r="G605" s="174" t="n"/>
      <c r="H605" s="174" t="n"/>
      <c r="I605" s="174" t="n"/>
      <c r="J605" s="174" t="n"/>
      <c r="K605" s="174" t="n"/>
      <c r="L605" s="174" t="n"/>
      <c r="M605" s="173" t="n"/>
    </row>
    <row r="606" ht="13.35" customHeight="1" s="162">
      <c r="B606" s="460" t="inlineStr">
        <is>
          <t>Method used</t>
        </is>
      </c>
      <c r="C606" s="174" t="n"/>
      <c r="D606" s="173" t="n"/>
      <c r="E606" s="33" t="n"/>
      <c r="F606" s="174" t="n"/>
      <c r="G606" s="173" t="n"/>
      <c r="H606" s="460" t="inlineStr">
        <is>
          <t>Design CFM</t>
        </is>
      </c>
      <c r="I606" s="174" t="n"/>
      <c r="J606" s="173" t="n"/>
      <c r="K606" s="33" t="n"/>
      <c r="L606" s="174" t="n"/>
      <c r="M606" s="173" t="n"/>
    </row>
    <row r="607" ht="13.35" customHeight="1" s="162">
      <c r="B607" s="460" t="inlineStr">
        <is>
          <t>Method Total CFM</t>
        </is>
      </c>
      <c r="C607" s="174" t="n"/>
      <c r="D607" s="173" t="n"/>
      <c r="E607" s="33">
        <f>IF(E606="","",IF(E606="PSP",IF(K584="",E584,K584),IF(E606="Filter Grid",IF(K592="",E592,K592),IF(E606="Profile Pressure",K595,IF(E606="Intake",IF(L603="",J603,L603),"")))))</f>
        <v/>
      </c>
      <c r="F607" s="174" t="n"/>
      <c r="G607" s="173" t="n"/>
      <c r="H607" s="460" t="inlineStr">
        <is>
          <t>Remarks</t>
        </is>
      </c>
      <c r="I607" s="174" t="n"/>
      <c r="J607" s="173" t="n"/>
      <c r="K607" s="33" t="n"/>
      <c r="L607" s="174" t="n"/>
      <c r="M607" s="173" t="n"/>
    </row>
    <row r="608" ht="13.35" customHeight="1" s="162"/>
    <row r="609" ht="13.35" customHeight="1" s="162">
      <c r="B609" s="188" t="inlineStr">
        <is>
          <t>Supply Air Outlets (cont.)</t>
        </is>
      </c>
      <c r="C609" s="174" t="n"/>
      <c r="D609" s="174" t="n"/>
      <c r="E609" s="174" t="n"/>
      <c r="F609" s="173" t="n"/>
      <c r="G609" s="233" t="inlineStr">
        <is>
          <t>Design VEL</t>
        </is>
      </c>
      <c r="H609" s="194" t="inlineStr">
        <is>
          <t>Design CFM</t>
        </is>
      </c>
      <c r="I609" s="188" t="inlineStr">
        <is>
          <t>Initial</t>
        </is>
      </c>
      <c r="J609" s="173" t="n"/>
      <c r="K609" s="188" t="inlineStr">
        <is>
          <t>Final</t>
        </is>
      </c>
      <c r="L609" s="173" t="n"/>
      <c r="M609" s="188" t="inlineStr">
        <is>
          <t>%</t>
        </is>
      </c>
    </row>
    <row r="610" ht="13.35" customHeight="1" s="162">
      <c r="B610" s="153" t="inlineStr">
        <is>
          <t>No.</t>
        </is>
      </c>
      <c r="C610" s="188" t="inlineStr">
        <is>
          <t>Area Served</t>
        </is>
      </c>
      <c r="D610" s="188" t="inlineStr">
        <is>
          <t>Type</t>
        </is>
      </c>
      <c r="E610" s="188" t="inlineStr">
        <is>
          <t>Size</t>
        </is>
      </c>
      <c r="F610" s="188" t="inlineStr">
        <is>
          <t>Ak</t>
        </is>
      </c>
      <c r="G610" s="440" t="n"/>
      <c r="H610" s="440" t="n"/>
      <c r="I610" s="188" t="inlineStr">
        <is>
          <t>VEL</t>
        </is>
      </c>
      <c r="J610" s="188" t="inlineStr">
        <is>
          <t>CFM</t>
        </is>
      </c>
      <c r="K610" s="188" t="inlineStr">
        <is>
          <t>VEL</t>
        </is>
      </c>
      <c r="L610" s="188" t="inlineStr">
        <is>
          <t>CFM</t>
        </is>
      </c>
      <c r="M610" s="440" t="n"/>
    </row>
    <row r="611" ht="13.35" customHeight="1" s="162">
      <c r="B611" s="307" t="n"/>
      <c r="C611" s="307" t="n"/>
      <c r="E611" s="307" t="n"/>
      <c r="F611" s="32" t="n"/>
      <c r="G611" s="33">
        <f>IF(F611="", "", IF(OR(ISTEXT(H611),ISTEXT(F611)),"",H611/F611))</f>
        <v/>
      </c>
      <c r="H611" s="33" t="n"/>
      <c r="I611" s="33" t="n"/>
      <c r="J611" s="33">
        <f>IF(I611="", "", IF(OR(ISTEXT(I611),ISTEXT($F611)),"",I611*$F611))</f>
        <v/>
      </c>
      <c r="K611" s="33" t="n"/>
      <c r="L611" s="33">
        <f>IF(K611="", "", IF(OR(ISTEXT(K611),ISTEXT($F611)),"",K611*$F611))</f>
        <v/>
      </c>
      <c r="M611" s="30">
        <f>IF(OR(H611="",H611=0),"",IF(K611="",IF(J611="","",IF(OR(ISTEXT(J611),ISTEXT(H611)),"",J611/H611)),IF(OR(ISTEXT(L611),ISTEXT(H611)),"",L611/H611)))</f>
        <v/>
      </c>
    </row>
    <row r="612" ht="13.35" customHeight="1" s="162">
      <c r="B612" s="307" t="n"/>
      <c r="C612" s="307" t="n"/>
      <c r="E612" s="307" t="n"/>
      <c r="F612" s="32" t="n"/>
      <c r="G612" s="33">
        <f>IF(F612="", "", IF(OR(ISTEXT(H612),ISTEXT(F612)),"",H612/F612))</f>
        <v/>
      </c>
      <c r="H612" s="33" t="n"/>
      <c r="I612" s="33" t="n"/>
      <c r="J612" s="33">
        <f>IF(I612="", "", IF(OR(ISTEXT(I612),ISTEXT($F612)),"",I612*$F612))</f>
        <v/>
      </c>
      <c r="K612" s="33" t="n"/>
      <c r="L612" s="33">
        <f>IF(K612="", "", IF(OR(ISTEXT(K612),ISTEXT($F612)),"",K612*$F612))</f>
        <v/>
      </c>
      <c r="M612" s="30">
        <f>IF(OR(H612="",H612=0),"",IF(K612="",IF(J612="","",IF(OR(ISTEXT(J612),ISTEXT(H612)),"",J612/H612)),IF(OR(ISTEXT(L612),ISTEXT(H612)),"",L612/H612)))</f>
        <v/>
      </c>
    </row>
    <row r="613" ht="13.35" customHeight="1" s="162">
      <c r="B613" s="307" t="n"/>
      <c r="C613" s="307" t="n"/>
      <c r="E613" s="307" t="n"/>
      <c r="F613" s="32" t="n"/>
      <c r="G613" s="33">
        <f>IF(F613="", "", IF(OR(ISTEXT(H613),ISTEXT(F613)),"",H613/F613))</f>
        <v/>
      </c>
      <c r="H613" s="33" t="n"/>
      <c r="I613" s="33" t="n"/>
      <c r="J613" s="33">
        <f>IF(I613="", "", IF(OR(ISTEXT(I613),ISTEXT($F613)),"",I613*$F613))</f>
        <v/>
      </c>
      <c r="K613" s="33" t="n"/>
      <c r="L613" s="33">
        <f>IF(K613="", "", IF(OR(ISTEXT(K613),ISTEXT($F613)),"",K613*$F613))</f>
        <v/>
      </c>
      <c r="M613" s="30">
        <f>IF(OR(H613="",H613=0),"",IF(K613="",IF(J613="","",IF(OR(ISTEXT(J613),ISTEXT(H613)),"",J613/H613)),IF(OR(ISTEXT(L613),ISTEXT(H613)),"",L613/H613)))</f>
        <v/>
      </c>
    </row>
    <row r="614" ht="13.35" customHeight="1" s="162">
      <c r="B614" s="307" t="n"/>
      <c r="C614" s="307" t="n"/>
      <c r="E614" s="307" t="n"/>
      <c r="F614" s="32" t="n"/>
      <c r="G614" s="33">
        <f>IF(F614="", "", IF(OR(ISTEXT(H614),ISTEXT(F614)),"",H614/F614))</f>
        <v/>
      </c>
      <c r="H614" s="33" t="n"/>
      <c r="I614" s="33" t="n"/>
      <c r="J614" s="33">
        <f>IF(I614="", "", IF(OR(ISTEXT(I614),ISTEXT($F614)),"",I614*$F614))</f>
        <v/>
      </c>
      <c r="K614" s="33" t="n"/>
      <c r="L614" s="33">
        <f>IF(K614="", "", IF(OR(ISTEXT(K614),ISTEXT($F614)),"",K614*$F614))</f>
        <v/>
      </c>
      <c r="M614" s="30">
        <f>IF(OR(H614="",H614=0),"",IF(K614="",IF(J614="","",IF(OR(ISTEXT(J614),ISTEXT(H614)),"",J614/H614)),IF(OR(ISTEXT(L614),ISTEXT(H614)),"",L614/H614)))</f>
        <v/>
      </c>
    </row>
    <row r="615" ht="13.35" customHeight="1" s="162">
      <c r="B615" s="307" t="n"/>
      <c r="C615" s="307" t="n"/>
      <c r="E615" s="307" t="n"/>
      <c r="F615" s="32" t="n"/>
      <c r="G615" s="33">
        <f>IF(F615="", "", IF(OR(ISTEXT(H615),ISTEXT(F615)),"",H615/F615))</f>
        <v/>
      </c>
      <c r="H615" s="33" t="n"/>
      <c r="I615" s="33" t="n"/>
      <c r="J615" s="33">
        <f>IF(I615="", "", IF(OR(ISTEXT(I615),ISTEXT($F615)),"",I615*$F615))</f>
        <v/>
      </c>
      <c r="K615" s="33" t="n"/>
      <c r="L615" s="33">
        <f>IF(K615="", "", IF(OR(ISTEXT(K615),ISTEXT($F615)),"",K615*$F615))</f>
        <v/>
      </c>
      <c r="M615" s="30">
        <f>IF(OR(H615="",H615=0),"",IF(K615="",IF(J615="","",IF(OR(ISTEXT(J615),ISTEXT(H615)),"",J615/H615)),IF(OR(ISTEXT(L615),ISTEXT(H615)),"",L615/H615)))</f>
        <v/>
      </c>
    </row>
    <row r="616" ht="13.35" customHeight="1" s="162">
      <c r="B616" s="307" t="n"/>
      <c r="C616" s="307" t="n"/>
      <c r="E616" s="307" t="n"/>
      <c r="F616" s="32" t="n"/>
      <c r="G616" s="33">
        <f>IF(F616="", "", IF(OR(ISTEXT(H616),ISTEXT(F616)),"",H616/F616))</f>
        <v/>
      </c>
      <c r="H616" s="33" t="n"/>
      <c r="I616" s="33" t="n"/>
      <c r="J616" s="33">
        <f>IF(I616="", "", IF(OR(ISTEXT(I616),ISTEXT($F616)),"",I616*$F616))</f>
        <v/>
      </c>
      <c r="K616" s="33" t="n"/>
      <c r="L616" s="33">
        <f>IF(K616="", "", IF(OR(ISTEXT(K616),ISTEXT($F616)),"",K616*$F616))</f>
        <v/>
      </c>
      <c r="M616" s="30">
        <f>IF(OR(H616="",H616=0),"",IF(K616="",IF(J616="","",IF(OR(ISTEXT(J616),ISTEXT(H616)),"",J616/H616)),IF(OR(ISTEXT(L616),ISTEXT(H616)),"",L616/H616)))</f>
        <v/>
      </c>
    </row>
    <row r="617" ht="13.35" customHeight="1" s="162">
      <c r="B617" s="307" t="n"/>
      <c r="C617" s="307" t="n"/>
      <c r="E617" s="307" t="n"/>
      <c r="F617" s="32" t="n"/>
      <c r="G617" s="33">
        <f>IF(F617="", "", IF(OR(ISTEXT(H617),ISTEXT(F617)),"",H617/F617))</f>
        <v/>
      </c>
      <c r="H617" s="33" t="n"/>
      <c r="I617" s="33" t="n"/>
      <c r="J617" s="33">
        <f>IF(I617="", "", IF(OR(ISTEXT(I617),ISTEXT($F617)),"",I617*$F617))</f>
        <v/>
      </c>
      <c r="K617" s="33" t="n"/>
      <c r="L617" s="33">
        <f>IF(K617="", "", IF(OR(ISTEXT(K617),ISTEXT($F617)),"",K617*$F617))</f>
        <v/>
      </c>
      <c r="M617" s="30">
        <f>IF(OR(H617="",H617=0),"",IF(K617="",IF(J617="","",IF(OR(ISTEXT(J617),ISTEXT(H617)),"",J617/H617)),IF(OR(ISTEXT(L617),ISTEXT(H617)),"",L617/H617)))</f>
        <v/>
      </c>
    </row>
    <row r="618" ht="13.35" customHeight="1" s="162">
      <c r="B618" s="307" t="n"/>
      <c r="C618" s="307" t="n"/>
      <c r="E618" s="307" t="n"/>
      <c r="F618" s="32" t="n"/>
      <c r="G618" s="33">
        <f>IF(F618="", "", IF(OR(ISTEXT(H618),ISTEXT(F618)),"",H618/F618))</f>
        <v/>
      </c>
      <c r="H618" s="33" t="n"/>
      <c r="I618" s="33" t="n"/>
      <c r="J618" s="33">
        <f>IF(I618="", "", IF(OR(ISTEXT(I618),ISTEXT($F618)),"",I618*$F618))</f>
        <v/>
      </c>
      <c r="K618" s="33" t="n"/>
      <c r="L618" s="33">
        <f>IF(K618="", "", IF(OR(ISTEXT(K618),ISTEXT($F618)),"",K618*$F618))</f>
        <v/>
      </c>
      <c r="M618" s="30">
        <f>IF(OR(H618="",H618=0),"",IF(K618="",IF(J618="","",IF(OR(ISTEXT(J618),ISTEXT(H618)),"",J618/H618)),IF(OR(ISTEXT(L618),ISTEXT(H618)),"",L618/H618)))</f>
        <v/>
      </c>
    </row>
    <row r="619" ht="13.35" customHeight="1" s="162">
      <c r="B619" s="307" t="n"/>
      <c r="C619" s="307" t="n"/>
      <c r="E619" s="307" t="n"/>
      <c r="F619" s="32" t="n"/>
      <c r="G619" s="33">
        <f>IF(F619="", "", IF(OR(ISTEXT(H619),ISTEXT(F619)),"",H619/F619))</f>
        <v/>
      </c>
      <c r="H619" s="33" t="n"/>
      <c r="I619" s="33" t="n"/>
      <c r="J619" s="33">
        <f>IF(I619="", "", IF(OR(ISTEXT(I619),ISTEXT($F619)),"",I619*$F619))</f>
        <v/>
      </c>
      <c r="K619" s="33" t="n"/>
      <c r="L619" s="33">
        <f>IF(K619="", "", IF(OR(ISTEXT(K619),ISTEXT($F619)),"",K619*$F619))</f>
        <v/>
      </c>
      <c r="M619" s="30">
        <f>IF(OR(H619="",H619=0),"",IF(K619="",IF(J619="","",IF(OR(ISTEXT(J619),ISTEXT(H619)),"",J619/H619)),IF(OR(ISTEXT(L619),ISTEXT(H619)),"",L619/H619)))</f>
        <v/>
      </c>
    </row>
    <row r="620" ht="13.35" customHeight="1" s="162">
      <c r="B620" s="307" t="n"/>
      <c r="C620" s="307" t="n"/>
      <c r="E620" s="307" t="n"/>
      <c r="F620" s="32" t="n"/>
      <c r="G620" s="33">
        <f>IF(F620="", "", IF(OR(ISTEXT(H620),ISTEXT(F620)),"",H620/F620))</f>
        <v/>
      </c>
      <c r="H620" s="33" t="n"/>
      <c r="I620" s="33" t="n"/>
      <c r="J620" s="33">
        <f>IF(I620="", "", IF(OR(ISTEXT(I620),ISTEXT($F620)),"",I620*$F620))</f>
        <v/>
      </c>
      <c r="K620" s="33" t="n"/>
      <c r="L620" s="33">
        <f>IF(K620="", "", IF(OR(ISTEXT(K620),ISTEXT($F620)),"",K620*$F620))</f>
        <v/>
      </c>
      <c r="M620" s="30">
        <f>IF(OR(H620="",H620=0),"",IF(K620="",IF(J620="","",IF(OR(ISTEXT(J620),ISTEXT(H620)),"",J620/H620)),IF(OR(ISTEXT(L620),ISTEXT(H620)),"",L620/H620)))</f>
        <v/>
      </c>
    </row>
    <row r="621" ht="13.35" customHeight="1" s="162">
      <c r="B621" s="307" t="n"/>
      <c r="C621" s="307" t="n"/>
      <c r="E621" s="307" t="n"/>
      <c r="F621" s="32" t="n"/>
      <c r="G621" s="33">
        <f>IF(F621="", "", IF(OR(ISTEXT(H621),ISTEXT(F621)),"",H621/F621))</f>
        <v/>
      </c>
      <c r="H621" s="33" t="n"/>
      <c r="I621" s="33" t="n"/>
      <c r="J621" s="33">
        <f>IF(I621="", "", IF(OR(ISTEXT(I621),ISTEXT($F621)),"",I621*$F621))</f>
        <v/>
      </c>
      <c r="K621" s="33" t="n"/>
      <c r="L621" s="33">
        <f>IF(K621="", "", IF(OR(ISTEXT(K621),ISTEXT($F621)),"",K621*$F621))</f>
        <v/>
      </c>
      <c r="M621" s="30">
        <f>IF(OR(H621="",H621=0),"",IF(K621="",IF(J621="","",IF(OR(ISTEXT(J621),ISTEXT(H621)),"",J621/H621)),IF(OR(ISTEXT(L621),ISTEXT(H621)),"",L621/H621)))</f>
        <v/>
      </c>
    </row>
    <row r="622" ht="13.35" customHeight="1" s="162">
      <c r="B622" s="307" t="n"/>
      <c r="C622" s="307" t="n"/>
      <c r="E622" s="307" t="n"/>
      <c r="F622" s="32" t="n"/>
      <c r="G622" s="33">
        <f>IF(F622="", "", IF(OR(ISTEXT(H622),ISTEXT(F622)),"",H622/F622))</f>
        <v/>
      </c>
      <c r="H622" s="33" t="n"/>
      <c r="I622" s="33" t="n"/>
      <c r="J622" s="33">
        <f>IF(I622="", "", IF(OR(ISTEXT(I622),ISTEXT($F622)),"",I622*$F622))</f>
        <v/>
      </c>
      <c r="K622" s="33" t="n"/>
      <c r="L622" s="33">
        <f>IF(K622="", "", IF(OR(ISTEXT(K622),ISTEXT($F622)),"",K622*$F622))</f>
        <v/>
      </c>
      <c r="M622" s="30">
        <f>IF(OR(H622="",H622=0),"",IF(K622="",IF(J622="","",IF(OR(ISTEXT(J622),ISTEXT(H622)),"",J622/H622)),IF(OR(ISTEXT(L622),ISTEXT(H622)),"",L622/H622)))</f>
        <v/>
      </c>
    </row>
    <row r="623" ht="13.35" customHeight="1" s="162">
      <c r="B623" s="42" t="n"/>
      <c r="C623" s="231" t="inlineStr">
        <is>
          <t>Subtotal (this page)</t>
        </is>
      </c>
      <c r="D623" s="159" t="n"/>
      <c r="E623" s="42" t="n"/>
      <c r="F623" s="42" t="n"/>
      <c r="G623" s="43" t="n"/>
      <c r="H623" s="43">
        <f>IF(SUM(H611:H622)=0,"",SUM(H611:H622))</f>
        <v/>
      </c>
      <c r="I623" s="43" t="n"/>
      <c r="J623" s="43">
        <f>IF(SUM(J611:J622)=0,"",SUM(J611:J622))</f>
        <v/>
      </c>
      <c r="K623" s="43" t="n"/>
      <c r="L623" s="43">
        <f>IF(SUM(L611:L622)=0,"",SUM(L611:L622))</f>
        <v/>
      </c>
      <c r="M623" s="35">
        <f>IF(OR(H623="",H623=0),"",IF(L623="",IF(J623="","",IF(OR(ISTEXT(J623),ISTEXT(H623)),"",J623/H623)),IF(OR(ISTEXT(L623),ISTEXT(H623)),"",L623/H623)))</f>
        <v/>
      </c>
    </row>
    <row r="624" ht="13.35" customHeight="1" s="162"/>
    <row r="625" ht="13.35" customHeight="1" s="162">
      <c r="B625" s="188" t="inlineStr">
        <is>
          <t>Remarks (cont.)</t>
        </is>
      </c>
      <c r="C625" s="173" t="n"/>
      <c r="D625" s="154" t="n"/>
      <c r="E625" s="174" t="n"/>
      <c r="F625" s="174" t="n"/>
      <c r="G625" s="174" t="n"/>
      <c r="H625" s="174" t="n"/>
      <c r="I625" s="174" t="n"/>
      <c r="J625" s="174" t="n"/>
      <c r="K625" s="174" t="n"/>
      <c r="L625" s="174" t="n"/>
      <c r="M625" s="173" t="n"/>
    </row>
    <row r="626" ht="13.35" customHeight="1" s="162">
      <c r="B626" s="154" t="n"/>
      <c r="C626" s="174" t="n"/>
      <c r="D626" s="174" t="n"/>
      <c r="E626" s="174" t="n"/>
      <c r="F626" s="174" t="n"/>
      <c r="G626" s="174" t="n"/>
      <c r="H626" s="174" t="n"/>
      <c r="I626" s="174" t="n"/>
      <c r="J626" s="174" t="n"/>
      <c r="K626" s="174" t="n"/>
      <c r="L626" s="174" t="n"/>
      <c r="M626" s="173" t="n"/>
    </row>
    <row r="627" ht="13.35" customHeight="1" s="162"/>
    <row r="628" ht="13.35" customHeight="1" s="162">
      <c r="B628" s="200" t="inlineStr">
        <is>
          <t>System</t>
        </is>
      </c>
      <c r="C628" s="403" t="n"/>
      <c r="D628" s="209">
        <f>IF('{Equipment Data Entry}'!B58="","",'{Equipment Data Entry}'!B58)</f>
        <v/>
      </c>
      <c r="E628" s="418" t="n"/>
      <c r="F628" s="403" t="n"/>
      <c r="G628" s="200" t="inlineStr">
        <is>
          <t>Service</t>
        </is>
      </c>
      <c r="H628" s="403" t="n"/>
      <c r="I628" s="210">
        <f>IF('{Equipment Data Entry}'!C58="","",'{Equipment Data Entry}'!C58)</f>
        <v/>
      </c>
      <c r="J628" s="418" t="n"/>
      <c r="K628" s="418" t="n"/>
      <c r="L628" s="418" t="n"/>
      <c r="M628" s="403" t="n"/>
    </row>
    <row r="629" ht="13.35" customHeight="1" s="162">
      <c r="B629" s="422" t="n"/>
      <c r="C629" s="423" t="n"/>
      <c r="D629" s="422" t="n"/>
      <c r="E629" s="424" t="n"/>
      <c r="F629" s="423" t="n"/>
      <c r="G629" s="422" t="n"/>
      <c r="H629" s="423" t="n"/>
      <c r="I629" s="422" t="n"/>
      <c r="J629" s="424" t="n"/>
      <c r="K629" s="424" t="n"/>
      <c r="L629" s="424" t="n"/>
      <c r="M629" s="423" t="n"/>
    </row>
    <row r="630" ht="13.35" customHeight="1" s="162">
      <c r="B630" s="437" t="inlineStr">
        <is>
          <t>Drive Type:</t>
        </is>
      </c>
      <c r="C630" s="13" t="n"/>
      <c r="D630" s="438" t="n"/>
      <c r="E630" s="437" t="inlineStr">
        <is>
          <t>Rotation – Design:</t>
        </is>
      </c>
      <c r="F630" s="13" t="n"/>
      <c r="G630" s="438" t="n"/>
      <c r="H630" s="13" t="n"/>
      <c r="I630" s="437" t="inlineStr">
        <is>
          <t>Actual:</t>
        </is>
      </c>
      <c r="J630" s="438" t="n"/>
    </row>
    <row r="631" ht="13.35" customHeight="1" s="162">
      <c r="B631" s="200" t="inlineStr">
        <is>
          <t>Unit Data</t>
        </is>
      </c>
      <c r="C631" s="400" t="n"/>
      <c r="D631" s="400" t="n"/>
      <c r="E631" s="400" t="n"/>
      <c r="F631" s="400" t="n"/>
      <c r="G631" s="401" t="n"/>
      <c r="H631" s="13" t="n"/>
      <c r="I631" s="200" t="inlineStr">
        <is>
          <t>Design and Performance Data</t>
        </is>
      </c>
      <c r="J631" s="400" t="n"/>
      <c r="K631" s="400" t="n"/>
      <c r="L631" s="401" t="n"/>
      <c r="M631" s="283" t="n"/>
    </row>
    <row r="632" ht="13.35" customHeight="1" s="162">
      <c r="B632" s="199" t="inlineStr">
        <is>
          <t>Manufacturer</t>
        </is>
      </c>
      <c r="C632" s="401" t="n"/>
      <c r="D632" s="204">
        <f>IF('{Equipment Data Entry}'!E58="","",'{Equipment Data Entry}'!E58)</f>
        <v/>
      </c>
      <c r="E632" s="400" t="n"/>
      <c r="F632" s="400" t="n"/>
      <c r="G632" s="401" t="n"/>
      <c r="H632" s="13" t="n"/>
      <c r="I632" s="199" t="inlineStr">
        <is>
          <t>Design Criteria</t>
        </is>
      </c>
      <c r="J632" s="401" t="n"/>
      <c r="K632" s="199" t="inlineStr">
        <is>
          <t>Design</t>
        </is>
      </c>
      <c r="L632" s="199" t="inlineStr">
        <is>
          <t>Actual</t>
        </is>
      </c>
      <c r="M632" s="13" t="n"/>
    </row>
    <row r="633" ht="13.35" customHeight="1" s="162">
      <c r="B633" s="199" t="inlineStr">
        <is>
          <t>Model Number</t>
        </is>
      </c>
      <c r="C633" s="401" t="n"/>
      <c r="D633" s="204">
        <f>IF('{Equipment Data Entry}'!F58="","",'{Equipment Data Entry}'!F58)</f>
        <v/>
      </c>
      <c r="E633" s="400" t="n"/>
      <c r="F633" s="400" t="n"/>
      <c r="G633" s="401" t="n"/>
      <c r="H633" s="13" t="n"/>
      <c r="I633" s="199" t="inlineStr">
        <is>
          <t>Total Airflow</t>
        </is>
      </c>
      <c r="J633" s="401" t="n"/>
      <c r="K633" s="24">
        <f>IF(K710="",H673,K710)</f>
        <v/>
      </c>
      <c r="L633" s="24">
        <f>IF(OR(E710="",E710="Outlets"),L673,E711)</f>
        <v/>
      </c>
      <c r="M633" s="22">
        <f>IF(OR(L633="",K633="",K633=0),"",IF(OR(ISTEXT(L633),ISTEXT(K633)),"",L633/K633))</f>
        <v/>
      </c>
    </row>
    <row r="634" ht="13.35" customHeight="1" s="162">
      <c r="B634" s="199" t="inlineStr">
        <is>
          <t>Serial Number</t>
        </is>
      </c>
      <c r="C634" s="401" t="n"/>
      <c r="D634" s="204" t="n"/>
      <c r="E634" s="400" t="n"/>
      <c r="F634" s="400" t="n"/>
      <c r="G634" s="401" t="n"/>
      <c r="H634" s="13" t="n"/>
      <c r="I634" s="199" t="inlineStr">
        <is>
          <t>Unit ESP</t>
        </is>
      </c>
      <c r="J634" s="401" t="n"/>
      <c r="K634" s="71">
        <f>IF('{Equipment Data Entry}'!H58="","",'{Equipment Data Entry}'!H58)</f>
        <v/>
      </c>
      <c r="L634" s="64">
        <f>I653</f>
        <v/>
      </c>
      <c r="M634" s="22" t="n"/>
    </row>
    <row r="635" ht="13.35" customHeight="1" s="162">
      <c r="B635" s="199" t="inlineStr">
        <is>
          <t>Area Served</t>
        </is>
      </c>
      <c r="C635" s="401" t="n"/>
      <c r="D635" s="204">
        <f>I628</f>
        <v/>
      </c>
      <c r="E635" s="400" t="n"/>
      <c r="F635" s="400" t="n"/>
      <c r="G635" s="401" t="n"/>
      <c r="H635" s="13" t="n"/>
      <c r="I635" s="199" t="inlineStr">
        <is>
          <t>Fan RPMs</t>
        </is>
      </c>
      <c r="J635" s="401" t="n"/>
      <c r="K635" s="24">
        <f>IF('{Equipment Data Entry}'!I58="","",'{Equipment Data Entry}'!I58)</f>
        <v/>
      </c>
      <c r="L635" s="24">
        <f>IF(L646="","",L646)</f>
        <v/>
      </c>
      <c r="M635" s="13" t="n"/>
    </row>
    <row r="636" ht="13.35" customHeight="1" s="162">
      <c r="B636" s="199" t="inlineStr">
        <is>
          <t>Location</t>
        </is>
      </c>
      <c r="C636" s="401" t="n"/>
      <c r="D636" s="204">
        <f>IF('{Equipment Data Entry}'!D58="","",'{Equipment Data Entry}'!D58)</f>
        <v/>
      </c>
      <c r="E636" s="400" t="n"/>
      <c r="F636" s="400" t="n"/>
      <c r="G636" s="401" t="n"/>
      <c r="H636" s="13" t="n"/>
      <c r="I636" s="283" t="n"/>
      <c r="J636" s="283" t="n"/>
      <c r="K636" s="36" t="n"/>
      <c r="L636" s="36" t="n"/>
      <c r="M636" s="13" t="n"/>
    </row>
    <row r="637" ht="13.35" customHeight="1" s="162">
      <c r="B637" s="13" t="n"/>
      <c r="C637" s="13" t="n"/>
      <c r="D637" s="13" t="n"/>
      <c r="E637" s="13" t="n"/>
      <c r="F637" s="13" t="n"/>
      <c r="G637" s="13" t="n"/>
      <c r="H637" s="13" t="n"/>
      <c r="I637" s="283" t="n"/>
      <c r="J637" s="283" t="n"/>
      <c r="K637" s="37" t="n"/>
      <c r="L637" s="37" t="n"/>
      <c r="M637" s="13" t="n"/>
    </row>
    <row r="638" ht="13.35" customHeight="1" s="162">
      <c r="B638" s="200" t="inlineStr">
        <is>
          <t>Motor Data</t>
        </is>
      </c>
      <c r="C638" s="400" t="n"/>
      <c r="D638" s="400" t="n"/>
      <c r="E638" s="400" t="n"/>
      <c r="F638" s="400" t="n"/>
      <c r="G638" s="401" t="n"/>
      <c r="H638" s="13" t="n"/>
      <c r="I638" s="283" t="inlineStr">
        <is>
          <t>Filter Type/Size/Qty</t>
        </is>
      </c>
      <c r="J638" s="404" t="n"/>
      <c r="K638" s="404" t="n"/>
      <c r="L638" s="37" t="n"/>
      <c r="M638" s="404" t="n"/>
    </row>
    <row r="639" ht="13.35" customHeight="1" s="162">
      <c r="B639" s="199" t="inlineStr">
        <is>
          <t>Manufacturer</t>
        </is>
      </c>
      <c r="C639" s="401" t="n"/>
      <c r="D639" s="203" t="n"/>
      <c r="E639" s="400" t="n"/>
      <c r="F639" s="400" t="n"/>
      <c r="G639" s="401" t="n"/>
      <c r="H639" s="13" t="n"/>
      <c r="I639" s="200" t="inlineStr">
        <is>
          <t>Drive Data</t>
        </is>
      </c>
      <c r="J639" s="400" t="n"/>
      <c r="K639" s="400" t="n"/>
      <c r="L639" s="401" t="n"/>
      <c r="M639" s="13" t="n"/>
    </row>
    <row r="640" ht="13.35" customHeight="1" s="162">
      <c r="B640" s="199" t="inlineStr">
        <is>
          <t>Horsepower</t>
        </is>
      </c>
      <c r="C640" s="401" t="n"/>
      <c r="D640" s="28">
        <f>IF('{Equipment Data Entry}'!G58="","",'{Equipment Data Entry}'!G58)</f>
        <v/>
      </c>
      <c r="E640" s="21" t="inlineStr">
        <is>
          <t>RPM</t>
        </is>
      </c>
      <c r="F640" s="24" t="n"/>
      <c r="G640" s="199" t="inlineStr">
        <is>
          <t>SF</t>
        </is>
      </c>
      <c r="H640" s="13" t="n"/>
      <c r="I640" s="199" t="inlineStr">
        <is>
          <t>Motor sheave</t>
        </is>
      </c>
      <c r="J640" s="400" t="n"/>
      <c r="K640" s="24">
        <f>IF('{Equipment Data Entry}'!J58="","",'{Equipment Data Entry}'!J58)</f>
        <v/>
      </c>
      <c r="L640" s="21" t="inlineStr">
        <is>
          <t>Bore</t>
        </is>
      </c>
      <c r="M640" s="208"/>
    </row>
    <row r="641" ht="13.35" customHeight="1" s="162">
      <c r="B641" s="198">
        <f>IF('{Equipment Data Entry}'!N58="","",'{Equipment Data Entry}'!N58)</f>
        <v/>
      </c>
      <c r="C641" s="198">
        <f>IF('{Equipment Data Entry}'!O58="","",'{Equipment Data Entry}'!O58)</f>
        <v/>
      </c>
      <c r="D641" s="21" t="inlineStr">
        <is>
          <t>FLA</t>
        </is>
      </c>
      <c r="E641" s="25" t="n"/>
      <c r="F641" s="21" t="inlineStr">
        <is>
          <t>Frame</t>
        </is>
      </c>
      <c r="G641" s="208" t="n"/>
      <c r="H641" s="13" t="n"/>
      <c r="I641" s="199" t="inlineStr">
        <is>
          <t>Fan pulley</t>
        </is>
      </c>
      <c r="J641" s="400" t="n"/>
      <c r="K641" s="24">
        <f>IF('{Equipment Data Entry}'!K58="","",'{Equipment Data Entry}'!K58)</f>
        <v/>
      </c>
      <c r="L641" s="21" t="inlineStr">
        <is>
          <t>Bore</t>
        </is>
      </c>
      <c r="M641" s="208"/>
    </row>
    <row r="642" ht="13.35" customHeight="1" s="162">
      <c r="B642" s="199" t="inlineStr">
        <is>
          <t>Corrected FLA</t>
        </is>
      </c>
      <c r="C642" s="401" t="n"/>
      <c r="D642" s="27">
        <f>IF(OR(E643="",E641="",B641=""),"",IF(OR(ISTEXT(B641),COUNT(E643:G643)=0,ISTEXT(E641)),"",B641/AVERAGE(E643:G643)*E641))</f>
        <v/>
      </c>
      <c r="E642" s="199" t="inlineStr">
        <is>
          <t>Estimated BHP</t>
        </is>
      </c>
      <c r="F642" s="401" t="n"/>
      <c r="G642" s="27">
        <f>IF(OR(COUNT(E644:G644)=0,IF(N(E645)&gt;0,E645,N(D640))=0,IF(N(D642)&gt;0,D642,N(E641))=0),"",IF(N(E645)&gt;0,E645,N(D640))*AVERAGE(E644:G644)/IF(N(D642)&gt;0,D642,N(E641)))</f>
        <v/>
      </c>
      <c r="H642" s="13" t="n"/>
      <c r="I642" s="199" t="inlineStr">
        <is>
          <t>Belt(s)</t>
        </is>
      </c>
      <c r="J642" s="208">
        <f>IF('{Equipment Data Entry}'!L58="","",'{Equipment Data Entry}'!L58)</f>
        <v/>
      </c>
      <c r="K642" s="199" t="inlineStr">
        <is>
          <t>C to C</t>
        </is>
      </c>
      <c r="L642" s="64">
        <f>IF('{Equipment Data Entry}'!M58="","",'{Equipment Data Entry}'!M58)</f>
        <v/>
      </c>
      <c r="M642" s="13" t="n"/>
    </row>
    <row r="643" ht="13.35" customHeight="1" s="162">
      <c r="B643" s="199" t="inlineStr">
        <is>
          <t>Measured Voltage</t>
        </is>
      </c>
      <c r="C643" s="400" t="n"/>
      <c r="D643" s="401" t="n"/>
      <c r="E643" s="24" t="n"/>
      <c r="F643" s="24" t="n"/>
      <c r="G643" s="24" t="n"/>
      <c r="H643" s="13" t="n"/>
      <c r="I643" s="283" t="inlineStr">
        <is>
          <t>Final Settings</t>
        </is>
      </c>
      <c r="J643" s="404" t="n"/>
      <c r="K643" s="404" t="n"/>
      <c r="L643" s="37" t="n"/>
      <c r="M643" s="404" t="n"/>
    </row>
    <row r="644" ht="13.35" customHeight="1" s="162">
      <c r="B644" s="199" t="inlineStr">
        <is>
          <t>Measured Amperage</t>
        </is>
      </c>
      <c r="C644" s="400" t="n"/>
      <c r="D644" s="401" t="n"/>
      <c r="E644" s="25" t="n"/>
      <c r="F644" s="25" t="n"/>
      <c r="G644" s="25" t="n"/>
      <c r="H644" s="13" t="n"/>
      <c r="I644" s="205" t="inlineStr">
        <is>
          <t>RPM Data</t>
        </is>
      </c>
      <c r="J644" s="401" t="n"/>
      <c r="K644" s="205" t="inlineStr">
        <is>
          <t>Initial</t>
        </is>
      </c>
      <c r="L644" s="205" t="inlineStr">
        <is>
          <t>Final</t>
        </is>
      </c>
      <c r="M644" s="13" t="n"/>
    </row>
    <row r="645" ht="13.35" customHeight="1" s="162">
      <c r="B645" s="199" t="inlineStr">
        <is>
          <t>Motor HP (nameplate)</t>
        </is>
      </c>
      <c r="C645" s="400"/>
      <c r="D645" s="401"/>
      <c r="E645" s="24"/>
      <c r="F645" s="24"/>
      <c r="G645" s="24"/>
      <c r="H645" s="13" t="n"/>
      <c r="I645" s="199" t="inlineStr">
        <is>
          <t>Motor RPM</t>
        </is>
      </c>
      <c r="J645" s="401" t="n"/>
      <c r="K645" s="24" t="n"/>
      <c r="L645" s="24" t="n"/>
      <c r="M645" s="13" t="n"/>
    </row>
    <row r="646" ht="13.35" customHeight="1" s="162">
      <c r="B646" s="200" t="inlineStr">
        <is>
          <t>Static Pressure Profile (in. w.g.)</t>
        </is>
      </c>
      <c r="C646" s="400" t="n"/>
      <c r="D646" s="400" t="n"/>
      <c r="E646" s="400" t="n"/>
      <c r="F646" s="400" t="n"/>
      <c r="G646" s="401" t="n"/>
      <c r="H646" s="13" t="n"/>
      <c r="I646" s="199" t="inlineStr">
        <is>
          <t>Fan RPM</t>
        </is>
      </c>
      <c r="J646" s="401" t="n"/>
      <c r="K646" s="24" t="n"/>
      <c r="L646" s="24" t="n"/>
      <c r="M646" s="13" t="n"/>
    </row>
    <row r="647" ht="13.35" customHeight="1" s="162">
      <c r="B647" s="490">
        <f>IFERROR(INDEX('{Dropdowns}'!$AI$2:$AO$7,MATCH($D$650,'{Dropdowns}'!$AH$2:$AH$7,0),1),"")</f>
        <v/>
      </c>
      <c r="C647" s="490">
        <f>IFERROR(INDEX('{Dropdowns}'!$AI$2:$AO$7,MATCH($D$650,'{Dropdowns}'!$AH$2:$AH$7,0),2),"")</f>
        <v/>
      </c>
      <c r="D647" s="490">
        <f>IFERROR(INDEX('{Dropdowns}'!$AI$2:$AO$7,MATCH($D$650,'{Dropdowns}'!$AH$2:$AH$7,0),3),"")</f>
        <v/>
      </c>
      <c r="E647" s="490">
        <f>IFERROR(INDEX('{Dropdowns}'!$AI$2:$AO$7,MATCH($D$650,'{Dropdowns}'!$AH$2:$AH$7,0),4),"")</f>
        <v/>
      </c>
      <c r="F647" s="490">
        <f>IFERROR(INDEX('{Dropdowns}'!$AI$2:$AO$7,MATCH($D$650,'{Dropdowns}'!$AH$2:$AH$7,0),5),"")</f>
        <v/>
      </c>
      <c r="G647" s="490">
        <f>IFERROR(INDEX('{Dropdowns}'!$AI$2:$AO$7,MATCH($D$650,'{Dropdowns}'!$AH$2:$AH$7,0),6),"")</f>
        <v/>
      </c>
      <c r="H647" s="490">
        <f>IFERROR(INDEX('{Dropdowns}'!$AI$2:$AO$7,MATCH($D$650,'{Dropdowns}'!$AH$2:$AH$7,0),7),"")</f>
        <v/>
      </c>
      <c r="I647" s="246" t="inlineStr">
        <is>
          <t>VSD Frequency</t>
        </is>
      </c>
      <c r="J647" s="403" t="n"/>
      <c r="K647" s="65" t="n"/>
      <c r="L647" s="65" t="n"/>
      <c r="M647" s="13" t="n"/>
    </row>
    <row r="648" ht="13.35" customHeight="1" s="162">
      <c r="B648" s="492"/>
      <c r="C648" s="492"/>
      <c r="D648" s="492"/>
      <c r="E648" s="492"/>
      <c r="F648" s="492"/>
      <c r="G648" s="492"/>
      <c r="H648" s="492"/>
      <c r="I648" s="14" t="n"/>
      <c r="J648" s="14" t="n"/>
      <c r="K648" s="14" t="n"/>
      <c r="L648" s="38" t="n"/>
      <c r="M648" s="13" t="n"/>
      <c r="Q648">
        <f>IF(B648="","",B648)</f>
        <v/>
      </c>
      <c r="R648">
        <f>IF(C647="—",Q648,IF(C648="","",C648))</f>
        <v/>
      </c>
      <c r="S648">
        <f>IF(D647="—",R648,IF(D648="","",D648))</f>
        <v/>
      </c>
      <c r="T648">
        <f>IF(E647="—",S648,IF(E648="","",E648))</f>
        <v/>
      </c>
      <c r="U648">
        <f>IF(F647="—",T648,IF(F648="","",F648))</f>
        <v/>
      </c>
      <c r="V648">
        <f>IF(G647="—",U648,IF(G648="","",G648))</f>
        <v/>
      </c>
      <c r="W648">
        <f>IFERROR(MATCH("Fan",$C$647:$H$647,0),"")</f>
        <v/>
      </c>
      <c r="X648">
        <f>IF(W648="","",INDEX(P650:U650,W648))</f>
        <v/>
      </c>
      <c r="Y648">
        <f>IF(W648="","",INDEX(Q649:V649,W648))</f>
        <v/>
      </c>
    </row>
    <row r="649" ht="13.35" customHeight="1" s="162">
      <c r="B649" s="491" t="inlineStr">
        <is>
          <t>Δ</t>
        </is>
      </c>
      <c r="C649" s="498">
        <f>IF(OR(C647="—",C648="",Q648=""),"",IF(OR(ISTEXT(C648),ISTEXT(Q648)),"","Δ "&amp;TEXT(C648-Q648,"0.00")))</f>
        <v/>
      </c>
      <c r="D649" s="498">
        <f>IF(OR(D647="—",D648="",R648=""),"",IF(OR(ISTEXT(D648),ISTEXT(R648)),"","Δ "&amp;TEXT(D648-R648,"0.00")))</f>
        <v/>
      </c>
      <c r="E649" s="498">
        <f>IF(OR(E647="—",E648="",S648=""),"",IF(OR(ISTEXT(E648),ISTEXT(S648)),"","Δ "&amp;TEXT(E648-S648,"0.00")))</f>
        <v/>
      </c>
      <c r="F649" s="498">
        <f>IF(OR(F647="—",F648="",T648=""),"",IF(OR(ISTEXT(F648),ISTEXT(T648)),"","Δ "&amp;TEXT(F648-T648,"0.00")))</f>
        <v/>
      </c>
      <c r="G649" s="498">
        <f>IF(OR(G647="—",G648="",U648=""),"",IF(OR(ISTEXT(G648),ISTEXT(U648)),"","Δ "&amp;TEXT(G648-U648,"0.00")))</f>
        <v/>
      </c>
      <c r="H649" s="498">
        <f>IF(OR(H647="—",H648="",V648=""),"",IF(OR(ISTEXT(H648),ISTEXT(V648)),"","Δ "&amp;TEXT(H648-V648,"0.00")))</f>
        <v/>
      </c>
      <c r="I649" s="13" t="n"/>
      <c r="J649" s="13" t="n"/>
      <c r="K649" s="13" t="n"/>
      <c r="L649" s="13" t="n"/>
      <c r="M649" s="13" t="n"/>
      <c r="Q649">
        <f>IF(OR(C648="",ISTEXT(C648)),R649,C648)</f>
        <v/>
      </c>
      <c r="R649">
        <f>IF(OR(D648="",ISTEXT(D648)),S649,D648)</f>
        <v/>
      </c>
      <c r="S649">
        <f>IF(OR(E648="",ISTEXT(E648)),T649,E648)</f>
        <v/>
      </c>
      <c r="T649">
        <f>IF(OR(F648="",ISTEXT(F648)),U649,F648)</f>
        <v/>
      </c>
      <c r="U649">
        <f>IF(OR(G648="",ISTEXT(G648)),V649,G648)</f>
        <v/>
      </c>
      <c r="V649">
        <f>IF(OR(H648="",ISTEXT(H648)),"",H648)</f>
        <v/>
      </c>
    </row>
    <row r="650" ht="13.35" customHeight="1" s="162">
      <c r="B650" s="425" t="inlineStr">
        <is>
          <t>Unit type:</t>
        </is>
      </c>
      <c r="D650" s="522" t="inlineStr">
        <is>
          <t>MAU</t>
        </is>
      </c>
      <c r="E650" s="414" t="n"/>
      <c r="F650" s="494" t="inlineStr">
        <is>
          <t>Airflow left to right. Δ = this reading minus the one before it; in. w.g.</t>
        </is>
      </c>
      <c r="P650">
        <f>IF(B648="","",B648)</f>
        <v/>
      </c>
      <c r="Q650">
        <f>IF(C648="",P650,C648)</f>
        <v/>
      </c>
      <c r="R650">
        <f>IF(D648="",Q650,D648)</f>
        <v/>
      </c>
      <c r="S650">
        <f>IF(E648="",R650,E648)</f>
        <v/>
      </c>
      <c r="T650">
        <f>IF(F648="",S650,F648)</f>
        <v/>
      </c>
      <c r="U650">
        <f>IF(G648="",T650,G648)</f>
        <v/>
      </c>
      <c r="V650">
        <f>IF(H648="",U650,H648)</f>
        <v/>
      </c>
    </row>
    <row r="651" ht="13.35" customHeight="1" s="162">
      <c r="B651" s="500" t="inlineStr">
        <is>
          <t>Fan inlet</t>
        </is>
      </c>
      <c r="D651" s="501">
        <f>IF(X648="","",X648)</f>
        <v/>
      </c>
      <c r="F651" s="500" t="inlineStr">
        <is>
          <t>Discharge</t>
        </is>
      </c>
      <c r="I651" s="501">
        <f>IF(V650="","",V650)</f>
        <v/>
      </c>
    </row>
    <row r="652" ht="13.35" customHeight="1" s="162"/>
    <row r="653" ht="13.35" customHeight="1" s="162">
      <c r="B653" s="500" t="inlineStr">
        <is>
          <t>Fan TSP</t>
        </is>
      </c>
      <c r="E653" s="501">
        <f>IF(OR(X648="",Y648=""),"",IF(OR(ISTEXT(X648),ISTEXT(Y648)),"",Y648-X648))</f>
        <v/>
      </c>
      <c r="F653" s="500" t="inlineStr">
        <is>
          <t>ESP</t>
        </is>
      </c>
      <c r="I653" s="501">
        <f>IF(OR(B648="",V650=""),"",IF(OR(ISTEXT(B648),ISTEXT(V650)),"",V650-B648))</f>
        <v/>
      </c>
      <c r="J653" s="500" t="inlineStr">
        <is>
          <t>Unit ΔP (inlet → fan)</t>
        </is>
      </c>
      <c r="M653" s="501">
        <f>IF(OR(B648="",X648=""),"",IF(OR(ISTEXT(B648),ISTEXT(X648)),"",X648-B648))</f>
        <v/>
      </c>
    </row>
    <row r="654" ht="13.35" customHeight="1" s="162">
      <c r="B654" s="453" t="inlineStr">
        <is>
          <t>Instrument:</t>
        </is>
      </c>
      <c r="C654" s="5" t="n"/>
      <c r="D654" s="505" t="n"/>
      <c r="E654" s="414" t="n"/>
      <c r="F654" s="414" t="n"/>
      <c r="G654" s="425" t="inlineStr">
        <is>
          <t>Ak basis / notes:</t>
        </is>
      </c>
      <c r="I654" s="506" t="n"/>
      <c r="J654" s="414" t="n"/>
      <c r="K654" s="414" t="n"/>
      <c r="L654" s="414" t="n"/>
      <c r="M654" s="414" t="n"/>
    </row>
    <row r="655" ht="13.35" customHeight="1" s="162">
      <c r="B655" s="188" t="inlineStr">
        <is>
          <t>Supply Air Diffuser / Outlet Airflow</t>
        </is>
      </c>
      <c r="C655" s="174" t="n"/>
      <c r="D655" s="174" t="n"/>
      <c r="E655" s="174" t="n"/>
      <c r="F655" s="173" t="n"/>
      <c r="G655" s="233" t="inlineStr">
        <is>
          <t>Design VEL</t>
        </is>
      </c>
      <c r="H655" s="194" t="inlineStr">
        <is>
          <t>Design CFM</t>
        </is>
      </c>
      <c r="I655" s="188" t="inlineStr">
        <is>
          <t>Initial</t>
        </is>
      </c>
      <c r="J655" s="173" t="n"/>
      <c r="K655" s="188" t="inlineStr">
        <is>
          <t>Final</t>
        </is>
      </c>
      <c r="L655" s="173" t="n"/>
      <c r="M655" s="188" t="inlineStr">
        <is>
          <t>%</t>
        </is>
      </c>
    </row>
    <row r="656" ht="13.35" customHeight="1" s="162">
      <c r="B656" s="153" t="inlineStr">
        <is>
          <t>No.</t>
        </is>
      </c>
      <c r="C656" s="188" t="inlineStr">
        <is>
          <t>Area Served</t>
        </is>
      </c>
      <c r="D656" s="188" t="inlineStr">
        <is>
          <t>Type</t>
        </is>
      </c>
      <c r="E656" s="188" t="inlineStr">
        <is>
          <t>Size</t>
        </is>
      </c>
      <c r="F656" s="188" t="inlineStr">
        <is>
          <t>Ak</t>
        </is>
      </c>
      <c r="G656" s="440" t="n"/>
      <c r="H656" s="440" t="n"/>
      <c r="I656" s="188" t="inlineStr">
        <is>
          <t>VEL</t>
        </is>
      </c>
      <c r="J656" s="188" t="inlineStr">
        <is>
          <t>CFM</t>
        </is>
      </c>
      <c r="K656" s="188" t="inlineStr">
        <is>
          <t>VEL</t>
        </is>
      </c>
      <c r="L656" s="188" t="inlineStr">
        <is>
          <t>CFM</t>
        </is>
      </c>
      <c r="M656" s="440" t="n"/>
    </row>
    <row r="657" ht="13.35" customHeight="1" s="162">
      <c r="B657" s="307" t="n"/>
      <c r="C657" s="307" t="n"/>
      <c r="E657" s="307" t="n"/>
      <c r="F657" s="32" t="n"/>
      <c r="G657" s="33">
        <f>IF(F657="", "", IF(OR(ISTEXT(H657),ISTEXT(F657)),"",H657/F657))</f>
        <v/>
      </c>
      <c r="H657" s="33" t="n"/>
      <c r="I657" s="33" t="n"/>
      <c r="J657" s="33">
        <f>IF(I657="", "", IF(OR(ISTEXT(I657),ISTEXT($F657)),"",I657*$F657))</f>
        <v/>
      </c>
      <c r="K657" s="33" t="n"/>
      <c r="L657" s="33">
        <f>IF(K657="", "", IF(OR(ISTEXT(K657),ISTEXT($F657)),"",K657*$F657))</f>
        <v/>
      </c>
      <c r="M657" s="30">
        <f>IF(OR(H657="",H657=0),"",IF(K657="",IF(J657="","",IF(OR(ISTEXT(J657),ISTEXT(H657)),"",J657/H657)),IF(OR(ISTEXT(L657),ISTEXT(H657)),"",L657/H657)))</f>
        <v/>
      </c>
    </row>
    <row r="658" ht="13.35" customHeight="1" s="162">
      <c r="B658" s="307" t="n"/>
      <c r="C658" s="307" t="n"/>
      <c r="E658" s="307" t="n"/>
      <c r="F658" s="32" t="n"/>
      <c r="G658" s="33">
        <f>IF(F658="", "", IF(OR(ISTEXT(H658),ISTEXT(F658)),"",H658/F658))</f>
        <v/>
      </c>
      <c r="H658" s="33" t="n"/>
      <c r="I658" s="33" t="n"/>
      <c r="J658" s="33">
        <f>IF(I658="", "", IF(OR(ISTEXT(I658),ISTEXT($F658)),"",I658*$F658))</f>
        <v/>
      </c>
      <c r="K658" s="33" t="n"/>
      <c r="L658" s="33">
        <f>IF(K658="", "", IF(OR(ISTEXT(K658),ISTEXT($F658)),"",K658*$F658))</f>
        <v/>
      </c>
      <c r="M658" s="30">
        <f>IF(OR(H658="",H658=0),"",IF(K658="",IF(J658="","",IF(OR(ISTEXT(J658),ISTEXT(H658)),"",J658/H658)),IF(OR(ISTEXT(L658),ISTEXT(H658)),"",L658/H658)))</f>
        <v/>
      </c>
    </row>
    <row r="659" ht="13.35" customHeight="1" s="162">
      <c r="B659" s="307" t="n"/>
      <c r="C659" s="307" t="n"/>
      <c r="E659" s="307" t="n"/>
      <c r="F659" s="32" t="n"/>
      <c r="G659" s="33">
        <f>IF(F659="", "", IF(OR(ISTEXT(H659),ISTEXT(F659)),"",H659/F659))</f>
        <v/>
      </c>
      <c r="H659" s="33" t="n"/>
      <c r="I659" s="33" t="n"/>
      <c r="J659" s="33">
        <f>IF(I659="", "", IF(OR(ISTEXT(I659),ISTEXT($F659)),"",I659*$F659))</f>
        <v/>
      </c>
      <c r="K659" s="33" t="n"/>
      <c r="L659" s="33">
        <f>IF(K659="", "", IF(OR(ISTEXT(K659),ISTEXT($F659)),"",K659*$F659))</f>
        <v/>
      </c>
      <c r="M659" s="30">
        <f>IF(OR(H659="",H659=0),"",IF(K659="",IF(J659="","",IF(OR(ISTEXT(J659),ISTEXT(H659)),"",J659/H659)),IF(OR(ISTEXT(L659),ISTEXT(H659)),"",L659/H659)))</f>
        <v/>
      </c>
    </row>
    <row r="660" ht="13.35" customHeight="1" s="162">
      <c r="B660" s="307" t="n"/>
      <c r="C660" s="307" t="n"/>
      <c r="E660" s="307" t="n"/>
      <c r="F660" s="32" t="n"/>
      <c r="G660" s="33">
        <f>IF(F660="", "", IF(OR(ISTEXT(H660),ISTEXT(F660)),"",H660/F660))</f>
        <v/>
      </c>
      <c r="H660" s="33" t="n"/>
      <c r="I660" s="33" t="n"/>
      <c r="J660" s="33">
        <f>IF(I660="", "", IF(OR(ISTEXT(I660),ISTEXT($F660)),"",I660*$F660))</f>
        <v/>
      </c>
      <c r="K660" s="33" t="n"/>
      <c r="L660" s="33">
        <f>IF(K660="", "", IF(OR(ISTEXT(K660),ISTEXT($F660)),"",K660*$F660))</f>
        <v/>
      </c>
      <c r="M660" s="30">
        <f>IF(OR(H660="",H660=0),"",IF(K660="",IF(J660="","",IF(OR(ISTEXT(J660),ISTEXT(H660)),"",J660/H660)),IF(OR(ISTEXT(L660),ISTEXT(H660)),"",L660/H660)))</f>
        <v/>
      </c>
    </row>
    <row r="661" ht="13.35" customHeight="1" s="162">
      <c r="B661" s="307" t="n"/>
      <c r="C661" s="307" t="n"/>
      <c r="E661" s="307" t="n"/>
      <c r="F661" s="32" t="n"/>
      <c r="G661" s="33">
        <f>IF(F661="", "", IF(OR(ISTEXT(H661),ISTEXT(F661)),"",H661/F661))</f>
        <v/>
      </c>
      <c r="H661" s="33" t="n"/>
      <c r="I661" s="33" t="n"/>
      <c r="J661" s="33">
        <f>IF(I661="", "", IF(OR(ISTEXT(I661),ISTEXT($F661)),"",I661*$F661))</f>
        <v/>
      </c>
      <c r="K661" s="33" t="n"/>
      <c r="L661" s="33">
        <f>IF(K661="", "", IF(OR(ISTEXT(K661),ISTEXT($F661)),"",K661*$F661))</f>
        <v/>
      </c>
      <c r="M661" s="30">
        <f>IF(OR(H661="",H661=0),"",IF(K661="",IF(J661="","",IF(OR(ISTEXT(J661),ISTEXT(H661)),"",J661/H661)),IF(OR(ISTEXT(L661),ISTEXT(H661)),"",L661/H661)))</f>
        <v/>
      </c>
    </row>
    <row r="662" ht="13.35" customHeight="1" s="162">
      <c r="B662" s="307" t="n"/>
      <c r="C662" s="307" t="n"/>
      <c r="E662" s="307" t="n"/>
      <c r="F662" s="32" t="n"/>
      <c r="G662" s="33">
        <f>IF(F662="", "", IF(OR(ISTEXT(H662),ISTEXT(F662)),"",H662/F662))</f>
        <v/>
      </c>
      <c r="H662" s="33" t="n"/>
      <c r="I662" s="33" t="n"/>
      <c r="J662" s="33">
        <f>IF(I662="", "", IF(OR(ISTEXT(I662),ISTEXT($F662)),"",I662*$F662))</f>
        <v/>
      </c>
      <c r="K662" s="33" t="n"/>
      <c r="L662" s="33">
        <f>IF(K662="", "", IF(OR(ISTEXT(K662),ISTEXT($F662)),"",K662*$F662))</f>
        <v/>
      </c>
      <c r="M662" s="30">
        <f>IF(OR(H662="",H662=0),"",IF(K662="",IF(J662="","",IF(OR(ISTEXT(J662),ISTEXT(H662)),"",J662/H662)),IF(OR(ISTEXT(L662),ISTEXT(H662)),"",L662/H662)))</f>
        <v/>
      </c>
    </row>
    <row r="663" ht="13.35" customHeight="1" s="162">
      <c r="B663" s="307" t="n"/>
      <c r="C663" s="307" t="n"/>
      <c r="E663" s="307" t="n"/>
      <c r="F663" s="32" t="n"/>
      <c r="G663" s="33">
        <f>IF(F663="", "", IF(OR(ISTEXT(H663),ISTEXT(F663)),"",H663/F663))</f>
        <v/>
      </c>
      <c r="H663" s="33" t="n"/>
      <c r="I663" s="33" t="n"/>
      <c r="J663" s="33">
        <f>IF(I663="", "", IF(OR(ISTEXT(I663),ISTEXT($F663)),"",I663*$F663))</f>
        <v/>
      </c>
      <c r="K663" s="33" t="n"/>
      <c r="L663" s="33">
        <f>IF(K663="", "", IF(OR(ISTEXT(K663),ISTEXT($F663)),"",K663*$F663))</f>
        <v/>
      </c>
      <c r="M663" s="30">
        <f>IF(OR(H663="",H663=0),"",IF(K663="",IF(J663="","",IF(OR(ISTEXT(J663),ISTEXT(H663)),"",J663/H663)),IF(OR(ISTEXT(L663),ISTEXT(H663)),"",L663/H663)))</f>
        <v/>
      </c>
    </row>
    <row r="664" ht="13.35" customHeight="1" s="162">
      <c r="B664" s="307" t="n"/>
      <c r="C664" s="307" t="n"/>
      <c r="E664" s="307" t="n"/>
      <c r="F664" s="32" t="n"/>
      <c r="G664" s="33">
        <f>IF(F664="", "", IF(OR(ISTEXT(H664),ISTEXT(F664)),"",H664/F664))</f>
        <v/>
      </c>
      <c r="H664" s="33" t="n"/>
      <c r="I664" s="33" t="n"/>
      <c r="J664" s="33">
        <f>IF(I664="", "", IF(OR(ISTEXT(I664),ISTEXT($F664)),"",I664*$F664))</f>
        <v/>
      </c>
      <c r="K664" s="33" t="n"/>
      <c r="L664" s="33">
        <f>IF(K664="", "", IF(OR(ISTEXT(K664),ISTEXT($F664)),"",K664*$F664))</f>
        <v/>
      </c>
      <c r="M664" s="30">
        <f>IF(OR(H664="",H664=0),"",IF(K664="",IF(J664="","",IF(OR(ISTEXT(J664),ISTEXT(H664)),"",J664/H664)),IF(OR(ISTEXT(L664),ISTEXT(H664)),"",L664/H664)))</f>
        <v/>
      </c>
    </row>
    <row r="665" ht="13.35" customHeight="1" s="162">
      <c r="B665" s="307" t="n"/>
      <c r="C665" s="307" t="n"/>
      <c r="E665" s="307" t="n"/>
      <c r="F665" s="32" t="n"/>
      <c r="G665" s="33">
        <f>IF(F665="", "", IF(OR(ISTEXT(H665),ISTEXT(F665)),"",H665/F665))</f>
        <v/>
      </c>
      <c r="H665" s="33" t="n"/>
      <c r="I665" s="33" t="n"/>
      <c r="J665" s="33">
        <f>IF(I665="", "", IF(OR(ISTEXT(I665),ISTEXT($F665)),"",I665*$F665))</f>
        <v/>
      </c>
      <c r="K665" s="33" t="n"/>
      <c r="L665" s="33">
        <f>IF(K665="", "", IF(OR(ISTEXT(K665),ISTEXT($F665)),"",K665*$F665))</f>
        <v/>
      </c>
      <c r="M665" s="30">
        <f>IF(OR(H665="",H665=0),"",IF(K665="",IF(J665="","",IF(OR(ISTEXT(J665),ISTEXT(H665)),"",J665/H665)),IF(OR(ISTEXT(L665),ISTEXT(H665)),"",L665/H665)))</f>
        <v/>
      </c>
    </row>
    <row r="666" ht="13.35" customHeight="1" s="162">
      <c r="B666" s="307" t="n"/>
      <c r="C666" s="307" t="n"/>
      <c r="E666" s="307" t="n"/>
      <c r="F666" s="32" t="n"/>
      <c r="G666" s="33">
        <f>IF(F666="", "", IF(OR(ISTEXT(H666),ISTEXT(F666)),"",H666/F666))</f>
        <v/>
      </c>
      <c r="H666" s="33" t="n"/>
      <c r="I666" s="33" t="n"/>
      <c r="J666" s="33">
        <f>IF(I666="", "", IF(OR(ISTEXT(I666),ISTEXT($F666)),"",I666*$F666))</f>
        <v/>
      </c>
      <c r="K666" s="33" t="n"/>
      <c r="L666" s="33">
        <f>IF(K666="", "", IF(OR(ISTEXT(K666),ISTEXT($F666)),"",K666*$F666))</f>
        <v/>
      </c>
      <c r="M666" s="30">
        <f>IF(OR(H666="",H666=0),"",IF(K666="",IF(J666="","",IF(OR(ISTEXT(J666),ISTEXT(H666)),"",J666/H666)),IF(OR(ISTEXT(L666),ISTEXT(H666)),"",L666/H666)))</f>
        <v/>
      </c>
    </row>
    <row r="667" ht="13.35" customHeight="1" s="162">
      <c r="B667" s="307" t="n"/>
      <c r="C667" s="307" t="n"/>
      <c r="E667" s="307" t="n"/>
      <c r="F667" s="32" t="n"/>
      <c r="G667" s="33">
        <f>IF(F667="", "", IF(OR(ISTEXT(H667),ISTEXT(F667)),"",H667/F667))</f>
        <v/>
      </c>
      <c r="H667" s="33" t="n"/>
      <c r="I667" s="33" t="n"/>
      <c r="J667" s="33">
        <f>IF(I667="", "", IF(OR(ISTEXT(I667),ISTEXT($F667)),"",I667*$F667))</f>
        <v/>
      </c>
      <c r="K667" s="33" t="n"/>
      <c r="L667" s="33">
        <f>IF(K667="", "", IF(OR(ISTEXT(K667),ISTEXT($F667)),"",K667*$F667))</f>
        <v/>
      </c>
      <c r="M667" s="30">
        <f>IF(OR(H667="",H667=0),"",IF(K667="",IF(J667="","",IF(OR(ISTEXT(J667),ISTEXT(H667)),"",J667/H667)),IF(OR(ISTEXT(L667),ISTEXT(H667)),"",L667/H667)))</f>
        <v/>
      </c>
    </row>
    <row r="668" ht="13.35" customHeight="1" s="162">
      <c r="B668" s="307" t="n"/>
      <c r="C668" s="307" t="n"/>
      <c r="E668" s="307" t="n"/>
      <c r="F668" s="32" t="n"/>
      <c r="G668" s="33">
        <f>IF(F668="", "", IF(OR(ISTEXT(H668),ISTEXT(F668)),"",H668/F668))</f>
        <v/>
      </c>
      <c r="H668" s="33" t="n"/>
      <c r="I668" s="33" t="n"/>
      <c r="J668" s="33">
        <f>IF(I668="", "", IF(OR(ISTEXT(I668),ISTEXT($F668)),"",I668*$F668))</f>
        <v/>
      </c>
      <c r="K668" s="33" t="n"/>
      <c r="L668" s="33">
        <f>IF(K668="", "", IF(OR(ISTEXT(K668),ISTEXT($F668)),"",K668*$F668))</f>
        <v/>
      </c>
      <c r="M668" s="30">
        <f>IF(OR(H668="",H668=0),"",IF(K668="",IF(J668="","",IF(OR(ISTEXT(J668),ISTEXT(H668)),"",J668/H668)),IF(OR(ISTEXT(L668),ISTEXT(H668)),"",L668/H668)))</f>
        <v/>
      </c>
    </row>
    <row r="669" ht="13.35" customHeight="1" s="162">
      <c r="B669" s="307" t="n"/>
      <c r="C669" s="307" t="n"/>
      <c r="E669" s="307" t="n"/>
      <c r="F669" s="32" t="n"/>
      <c r="G669" s="33">
        <f>IF(F669="", "", IF(OR(ISTEXT(H669),ISTEXT(F669)),"",H669/F669))</f>
        <v/>
      </c>
      <c r="H669" s="33" t="n"/>
      <c r="I669" s="33" t="n"/>
      <c r="J669" s="33">
        <f>IF(I669="", "", IF(OR(ISTEXT(I669),ISTEXT($F669)),"",I669*$F669))</f>
        <v/>
      </c>
      <c r="K669" s="33" t="n"/>
      <c r="L669" s="33">
        <f>IF(K669="", "", IF(OR(ISTEXT(K669),ISTEXT($F669)),"",K669*$F669))</f>
        <v/>
      </c>
      <c r="M669" s="30">
        <f>IF(OR(H669="",H669=0),"",IF(K669="",IF(J669="","",IF(OR(ISTEXT(J669),ISTEXT(H669)),"",J669/H669)),IF(OR(ISTEXT(L669),ISTEXT(H669)),"",L669/H669)))</f>
        <v/>
      </c>
    </row>
    <row r="670" ht="13.35" customHeight="1" s="162">
      <c r="B670" s="307" t="n"/>
      <c r="C670" s="307" t="n"/>
      <c r="E670" s="307" t="n"/>
      <c r="F670" s="32" t="n"/>
      <c r="G670" s="33">
        <f>IF(F670="", "", IF(OR(ISTEXT(H670),ISTEXT(F670)),"",H670/F670))</f>
        <v/>
      </c>
      <c r="H670" s="33" t="n"/>
      <c r="I670" s="33" t="n"/>
      <c r="J670" s="33">
        <f>IF(I670="", "", IF(OR(ISTEXT(I670),ISTEXT($F670)),"",I670*$F670))</f>
        <v/>
      </c>
      <c r="K670" s="33" t="n"/>
      <c r="L670" s="33">
        <f>IF(K670="", "", IF(OR(ISTEXT(K670),ISTEXT($F670)),"",K670*$F670))</f>
        <v/>
      </c>
      <c r="M670" s="30">
        <f>IF(OR(H670="",H670=0),"",IF(K670="",IF(J670="","",IF(OR(ISTEXT(J670),ISTEXT(H670)),"",J670/H670)),IF(OR(ISTEXT(L670),ISTEXT(H670)),"",L670/H670)))</f>
        <v/>
      </c>
    </row>
    <row r="671" ht="13.35" customHeight="1" s="162">
      <c r="B671" s="307" t="n"/>
      <c r="C671" s="307" t="n"/>
      <c r="E671" s="307" t="n"/>
      <c r="F671" s="32" t="n"/>
      <c r="G671" s="33">
        <f>IF(F671="", "", IF(OR(ISTEXT(H671),ISTEXT(F671)),"",H671/F671))</f>
        <v/>
      </c>
      <c r="H671" s="33" t="n"/>
      <c r="I671" s="33" t="n"/>
      <c r="J671" s="33">
        <f>IF(I671="", "", IF(OR(ISTEXT(I671),ISTEXT($F671)),"",I671*$F671))</f>
        <v/>
      </c>
      <c r="K671" s="33" t="n"/>
      <c r="L671" s="33">
        <f>IF(K671="", "", IF(OR(ISTEXT(K671),ISTEXT($F671)),"",K671*$F671))</f>
        <v/>
      </c>
      <c r="M671" s="30">
        <f>IF(OR(H671="",H671=0),"",IF(K671="",IF(J671="","",IF(OR(ISTEXT(J671),ISTEXT(H671)),"",J671/H671)),IF(OR(ISTEXT(L671),ISTEXT(H671)),"",L671/H671)))</f>
        <v/>
      </c>
    </row>
    <row r="672" ht="13.35" customHeight="1" s="162">
      <c r="B672" s="307" t="n"/>
      <c r="C672" s="307" t="n"/>
      <c r="E672" s="307" t="n"/>
      <c r="F672" s="32" t="n"/>
      <c r="G672" s="33">
        <f>IF(F672="", "", IF(OR(ISTEXT(H672),ISTEXT(F672)),"",H672/F672))</f>
        <v/>
      </c>
      <c r="H672" s="33" t="n"/>
      <c r="I672" s="33" t="n"/>
      <c r="J672" s="33">
        <f>IF(I672="", "", IF(OR(ISTEXT(I672),ISTEXT($F672)),"",I672*$F672))</f>
        <v/>
      </c>
      <c r="K672" s="33" t="n"/>
      <c r="L672" s="33">
        <f>IF(K672="", "", IF(OR(ISTEXT(K672),ISTEXT($F672)),"",K672*$F672))</f>
        <v/>
      </c>
      <c r="M672" s="30">
        <f>IF(OR(H672="",H672=0),"",IF(K672="",IF(J672="","",IF(OR(ISTEXT(J672),ISTEXT(H672)),"",J672/H672)),IF(OR(ISTEXT(L672),ISTEXT(H672)),"",L672/H672)))</f>
        <v/>
      </c>
    </row>
    <row r="673" ht="13.35" customHeight="1" s="162">
      <c r="B673" s="42" t="n"/>
      <c r="C673" s="231" t="inlineStr">
        <is>
          <t>Total</t>
        </is>
      </c>
      <c r="D673" s="159" t="n"/>
      <c r="E673" s="42" t="n"/>
      <c r="F673" s="42" t="n"/>
      <c r="G673" s="43" t="n"/>
      <c r="H673" s="43">
        <f>IF(SUM(H657:H672)+SUM(H715:H726)=0,"",SUM(H657:H672)+SUM(H715:H726))</f>
        <v/>
      </c>
      <c r="I673" s="43" t="n"/>
      <c r="J673" s="43">
        <f>IF(SUM(J657:J672)+SUM(J715:J726)=0,"",SUM(J657:J672)+SUM(J715:J726))</f>
        <v/>
      </c>
      <c r="K673" s="43" t="n"/>
      <c r="L673" s="43">
        <f>IF(SUM(L657:L672)+SUM(L715:L726)=0,"",SUM(L657:L672)+SUM(L715:L726))</f>
        <v/>
      </c>
      <c r="M673" s="35">
        <f>IF(OR(H673="",H673=0),"",IF(L673="",IF(J673="","",IF(OR(ISTEXT(J673),ISTEXT(H673)),"",J673/H673)),IF(OR(ISTEXT(L673),ISTEXT(H673)),"",L673/H673)))</f>
        <v/>
      </c>
    </row>
    <row r="674" ht="13.35" customHeight="1" s="162"/>
    <row r="675" ht="13.35" customHeight="1" s="162">
      <c r="B675" s="188" t="inlineStr">
        <is>
          <t>Remarks</t>
        </is>
      </c>
      <c r="C675" s="173" t="n"/>
      <c r="D675" s="154" t="n"/>
      <c r="E675" s="174" t="n"/>
      <c r="F675" s="174" t="n"/>
      <c r="G675" s="174" t="n"/>
      <c r="H675" s="174" t="n"/>
      <c r="I675" s="174" t="n"/>
      <c r="J675" s="174" t="n"/>
      <c r="K675" s="174" t="n"/>
      <c r="L675" s="174" t="n"/>
      <c r="M675" s="173" t="n"/>
    </row>
    <row r="676" ht="13.35" customHeight="1" s="162">
      <c r="B676" s="154" t="n"/>
      <c r="C676" s="174" t="n"/>
      <c r="D676" s="174" t="n"/>
      <c r="E676" s="174" t="n"/>
      <c r="F676" s="174" t="n"/>
      <c r="G676" s="174" t="n"/>
      <c r="H676" s="174" t="n"/>
      <c r="I676" s="174" t="n"/>
      <c r="J676" s="174" t="n"/>
      <c r="K676" s="174" t="n"/>
      <c r="L676" s="174" t="n"/>
      <c r="M676" s="173" t="n"/>
    </row>
    <row r="677" ht="13.35" customHeight="1" s="162">
      <c r="B677" s="154" t="n"/>
      <c r="C677" s="174" t="n"/>
      <c r="D677" s="174" t="n"/>
      <c r="E677" s="174" t="n"/>
      <c r="F677" s="174" t="n"/>
      <c r="G677" s="174" t="n"/>
      <c r="H677" s="174" t="n"/>
      <c r="I677" s="174" t="n"/>
      <c r="J677" s="174" t="n"/>
      <c r="K677" s="174" t="n"/>
      <c r="L677" s="174" t="n"/>
      <c r="M677" s="173" t="n"/>
    </row>
    <row r="678" ht="13.35" customHeight="1" s="162">
      <c r="B678" s="154" t="n"/>
      <c r="C678" s="174" t="n"/>
      <c r="D678" s="174" t="n"/>
      <c r="E678" s="174" t="n"/>
      <c r="F678" s="174" t="n"/>
      <c r="G678" s="174" t="n"/>
      <c r="H678" s="174" t="n"/>
      <c r="I678" s="174" t="n"/>
      <c r="J678" s="174" t="n"/>
      <c r="K678" s="174" t="n"/>
      <c r="L678" s="174" t="n"/>
      <c r="M678" s="173" t="n"/>
    </row>
    <row r="679" ht="13.35" customHeight="1" s="162"/>
    <row r="680" ht="13.35" customHeight="1" s="162">
      <c r="B680" s="200" t="inlineStr">
        <is>
          <t>System (cont.)</t>
        </is>
      </c>
      <c r="C680" s="403" t="n"/>
      <c r="D680" s="209">
        <f>IF('{Equipment Data Entry}'!B58="","",'{Equipment Data Entry}'!B58)</f>
        <v/>
      </c>
      <c r="E680" s="418" t="n"/>
      <c r="F680" s="403" t="n"/>
      <c r="G680" s="200" t="inlineStr">
        <is>
          <t>Service</t>
        </is>
      </c>
      <c r="H680" s="403" t="n"/>
      <c r="I680" s="210">
        <f>IF('{Equipment Data Entry}'!C58="","",'{Equipment Data Entry}'!C58)</f>
        <v/>
      </c>
      <c r="J680" s="418" t="n"/>
      <c r="K680" s="418" t="n"/>
      <c r="L680" s="418" t="n"/>
      <c r="M680" s="403" t="n"/>
    </row>
    <row r="681" ht="13.35" customHeight="1" s="162">
      <c r="B681" s="422" t="n"/>
      <c r="C681" s="423" t="n"/>
      <c r="D681" s="422" t="n"/>
      <c r="E681" s="424" t="n"/>
      <c r="F681" s="423" t="n"/>
      <c r="G681" s="422" t="n"/>
      <c r="H681" s="423" t="n"/>
      <c r="I681" s="422" t="n"/>
      <c r="J681" s="424" t="n"/>
      <c r="K681" s="424" t="n"/>
      <c r="L681" s="424" t="n"/>
      <c r="M681" s="423" t="n"/>
    </row>
    <row r="682" ht="13.35" customHeight="1" s="162">
      <c r="B682" s="188" t="inlineStr">
        <is>
          <t>PSP (Evergreen VelGrid): CFM = avg vel × (L − 2 − 2×blanks) × W × K ÷ 144</t>
        </is>
      </c>
      <c r="C682" s="174" t="n"/>
      <c r="D682" s="174" t="n"/>
      <c r="E682" s="174" t="n"/>
      <c r="F682" s="174" t="n"/>
      <c r="G682" s="174" t="n"/>
      <c r="H682" s="174" t="n"/>
      <c r="I682" s="174" t="n"/>
      <c r="J682" s="174" t="n"/>
      <c r="K682" s="174" t="n"/>
      <c r="L682" s="174" t="n"/>
      <c r="M682" s="173" t="n"/>
    </row>
    <row r="683" ht="13.35" customHeight="1" s="162">
      <c r="B683" s="460" t="inlineStr">
        <is>
          <t>Length (in)</t>
        </is>
      </c>
      <c r="C683" s="173" t="n"/>
      <c r="D683" s="33" t="n"/>
      <c r="E683" s="460" t="inlineStr">
        <is>
          <t>Width (in)</t>
        </is>
      </c>
      <c r="F683" s="173" t="n"/>
      <c r="G683" s="33" t="n"/>
      <c r="H683" s="460" t="inlineStr">
        <is>
          <t>Blanks</t>
        </is>
      </c>
      <c r="I683" s="173" t="n"/>
      <c r="J683" s="33" t="n"/>
      <c r="K683" s="460" t="inlineStr">
        <is>
          <t>K</t>
        </is>
      </c>
      <c r="L683" s="173" t="n"/>
      <c r="M683" s="32">
        <f>IF(G683="","",IFERROR(INDEX('{Dropdowns}'!$S:$S,MATCH(G683,'{Dropdowns}'!$R:$R,0)),""))</f>
        <v/>
      </c>
    </row>
    <row r="684" ht="13.35" customHeight="1" s="162">
      <c r="B684" s="460" t="inlineStr">
        <is>
          <t>Initial 1-10</t>
        </is>
      </c>
      <c r="C684" s="173" t="n"/>
      <c r="D684" s="33" t="n"/>
      <c r="E684" s="33" t="n"/>
      <c r="F684" s="33" t="n"/>
      <c r="G684" s="33" t="n"/>
      <c r="H684" s="33" t="n"/>
      <c r="I684" s="33" t="n"/>
      <c r="J684" s="33" t="n"/>
      <c r="K684" s="33" t="n"/>
      <c r="L684" s="33" t="n"/>
      <c r="M684" s="33" t="n"/>
    </row>
    <row r="685" ht="13.35" customHeight="1" s="162">
      <c r="B685" s="460" t="inlineStr">
        <is>
          <t>Initial 11-20</t>
        </is>
      </c>
      <c r="C685" s="173" t="n"/>
      <c r="D685" s="33" t="n"/>
      <c r="E685" s="33" t="n"/>
      <c r="F685" s="33" t="n"/>
      <c r="G685" s="33" t="n"/>
      <c r="H685" s="33" t="n"/>
      <c r="I685" s="33" t="n"/>
      <c r="J685" s="33" t="n"/>
      <c r="K685" s="33" t="n"/>
      <c r="L685" s="33" t="n"/>
      <c r="M685" s="33" t="n"/>
    </row>
    <row r="686" ht="13.35" customHeight="1" s="162">
      <c r="B686" s="460" t="inlineStr">
        <is>
          <t>Final 1-10</t>
        </is>
      </c>
      <c r="C686" s="173" t="n"/>
      <c r="D686" s="33" t="n"/>
      <c r="E686" s="33" t="n"/>
      <c r="F686" s="33" t="n"/>
      <c r="G686" s="33" t="n"/>
      <c r="H686" s="33" t="n"/>
      <c r="I686" s="33" t="n"/>
      <c r="J686" s="33" t="n"/>
      <c r="K686" s="33" t="n"/>
      <c r="L686" s="33" t="n"/>
      <c r="M686" s="33" t="n"/>
    </row>
    <row r="687" ht="13.35" customHeight="1" s="162">
      <c r="B687" s="460" t="inlineStr">
        <is>
          <t>Final 11-20</t>
        </is>
      </c>
      <c r="C687" s="173" t="n"/>
      <c r="D687" s="33" t="n"/>
      <c r="E687" s="33" t="n"/>
      <c r="F687" s="33" t="n"/>
      <c r="G687" s="33" t="n"/>
      <c r="H687" s="33" t="n"/>
      <c r="I687" s="33" t="n"/>
      <c r="J687" s="33" t="n"/>
      <c r="K687" s="33" t="n"/>
      <c r="L687" s="33" t="n"/>
      <c r="M687" s="33" t="n"/>
    </row>
    <row r="688" ht="13.35" customHeight="1" s="162">
      <c r="B688" s="460" t="inlineStr">
        <is>
          <t>PSP CFM initial</t>
        </is>
      </c>
      <c r="C688" s="174" t="n"/>
      <c r="D688" s="173" t="n"/>
      <c r="E688" s="33">
        <f>IF(OR(D683="",G683="",COUNT(D684:M685)=0),"",IF(OR(ISTEXT(D683),ISTEXT(G683)),"",AVERAGE(D684:M685)*(D683-2-2*N(J683))*G683*N(M683)/144))</f>
        <v/>
      </c>
      <c r="F688" s="174" t="n"/>
      <c r="G688" s="173" t="n"/>
      <c r="H688" s="460" t="inlineStr">
        <is>
          <t>PSP CFM final</t>
        </is>
      </c>
      <c r="I688" s="174" t="n"/>
      <c r="J688" s="173" t="n"/>
      <c r="K688" s="33">
        <f>IF(OR(D683="",G683="",COUNT(D686:M687)=0),"",IF(OR(ISTEXT(D683),ISTEXT(G683)),"",AVERAGE(D686:M687)*(D683-2-2*N(J683))*G683*N(M683)/144))</f>
        <v/>
      </c>
      <c r="L688" s="174" t="n"/>
      <c r="M688" s="173" t="n"/>
    </row>
    <row r="689" ht="13.35" customHeight="1" s="162"/>
    <row r="690" ht="13.35" customHeight="1" s="162">
      <c r="B690" s="188" t="inlineStr">
        <is>
          <t>Supply Filter Grid (VelGrid, K 1.35): CFM = velocity × free area × K</t>
        </is>
      </c>
      <c r="C690" s="174" t="n"/>
      <c r="D690" s="174" t="n"/>
      <c r="E690" s="174" t="n"/>
      <c r="F690" s="174" t="n"/>
      <c r="G690" s="174" t="n"/>
      <c r="H690" s="174" t="n"/>
      <c r="I690" s="174" t="n"/>
      <c r="J690" s="174" t="n"/>
      <c r="K690" s="174" t="n"/>
      <c r="L690" s="174" t="n"/>
      <c r="M690" s="173" t="n"/>
    </row>
    <row r="691" ht="13.35" customHeight="1" s="162">
      <c r="B691" s="460" t="inlineStr">
        <is>
          <t>Filter Size</t>
        </is>
      </c>
      <c r="C691" s="33" t="n"/>
      <c r="D691" s="33" t="n"/>
      <c r="E691" s="33" t="n"/>
      <c r="F691" s="33" t="n"/>
      <c r="G691" s="33" t="n"/>
      <c r="H691" s="33" t="n"/>
      <c r="I691" s="33" t="n"/>
      <c r="J691" s="33" t="n"/>
      <c r="K691" s="33" t="n"/>
      <c r="L691" s="33" t="n"/>
      <c r="M691" s="33" t="n"/>
    </row>
    <row r="692" ht="13.35" customHeight="1" s="162">
      <c r="B692" s="460" t="inlineStr">
        <is>
          <t>Initial velocity (fpm)</t>
        </is>
      </c>
      <c r="C692" s="33" t="n"/>
      <c r="D692" s="33" t="n"/>
      <c r="E692" s="33" t="n"/>
      <c r="F692" s="33" t="n"/>
      <c r="G692" s="33" t="n"/>
      <c r="H692" s="33" t="n"/>
      <c r="I692" s="33" t="n"/>
      <c r="J692" s="33" t="n"/>
      <c r="K692" s="33" t="n"/>
      <c r="L692" s="33" t="n"/>
      <c r="M692" s="33" t="n"/>
    </row>
    <row r="693" ht="13.35" customHeight="1" s="162">
      <c r="B693" s="460" t="inlineStr">
        <is>
          <t>Final velocity (fpm)</t>
        </is>
      </c>
      <c r="C693" s="33" t="n"/>
      <c r="D693" s="33" t="n"/>
      <c r="E693" s="33" t="n"/>
      <c r="F693" s="33" t="n"/>
      <c r="G693" s="33" t="n"/>
      <c r="H693" s="33" t="n"/>
      <c r="I693" s="33" t="n"/>
      <c r="J693" s="33" t="n"/>
      <c r="K693" s="33" t="n"/>
      <c r="L693" s="33" t="n"/>
      <c r="M693" s="33" t="n"/>
    </row>
    <row r="694" ht="13.35" customHeight="1" s="162">
      <c r="B694" s="460" t="inlineStr">
        <is>
          <t>CFM init</t>
        </is>
      </c>
      <c r="C694" s="33">
        <f>IF(OR(C691="",C692=""),"",IF(OR(ISTEXT(C692),C691="N/A",C691="Not Avail.",C691="Not Acc.",C691="N/L"),"",C692*IFERROR(INDEX('{Dropdowns}'!$J:$J,MATCH("Supply Filter (VelGrid)|"&amp;C691,'{Dropdowns}'!$H:$H,0)),0)*IFERROR(INDEX('{Dropdowns}'!$K:$K,MATCH("Supply Filter (VelGrid)|"&amp;C691,'{Dropdowns}'!$H:$H,0)),0)))</f>
        <v/>
      </c>
      <c r="D694" s="33">
        <f>IF(OR(D691="",D692=""),"",IF(OR(ISTEXT(D692),D691="N/A",D691="Not Avail.",D691="Not Acc.",D691="N/L"),"",D692*IFERROR(INDEX('{Dropdowns}'!$J:$J,MATCH("Supply Filter (VelGrid)|"&amp;D691,'{Dropdowns}'!$H:$H,0)),0)*IFERROR(INDEX('{Dropdowns}'!$K:$K,MATCH("Supply Filter (VelGrid)|"&amp;D691,'{Dropdowns}'!$H:$H,0)),0)))</f>
        <v/>
      </c>
      <c r="E694" s="33">
        <f>IF(OR(E691="",E692=""),"",IF(OR(ISTEXT(E692),E691="N/A",E691="Not Avail.",E691="Not Acc.",E691="N/L"),"",E692*IFERROR(INDEX('{Dropdowns}'!$J:$J,MATCH("Supply Filter (VelGrid)|"&amp;E691,'{Dropdowns}'!$H:$H,0)),0)*IFERROR(INDEX('{Dropdowns}'!$K:$K,MATCH("Supply Filter (VelGrid)|"&amp;E691,'{Dropdowns}'!$H:$H,0)),0)))</f>
        <v/>
      </c>
      <c r="F694" s="33">
        <f>IF(OR(F691="",F692=""),"",IF(OR(ISTEXT(F692),F691="N/A",F691="Not Avail.",F691="Not Acc.",F691="N/L"),"",F692*IFERROR(INDEX('{Dropdowns}'!$J:$J,MATCH("Supply Filter (VelGrid)|"&amp;F691,'{Dropdowns}'!$H:$H,0)),0)*IFERROR(INDEX('{Dropdowns}'!$K:$K,MATCH("Supply Filter (VelGrid)|"&amp;F691,'{Dropdowns}'!$H:$H,0)),0)))</f>
        <v/>
      </c>
      <c r="G694" s="33">
        <f>IF(OR(G691="",G692=""),"",IF(OR(ISTEXT(G692),G691="N/A",G691="Not Avail.",G691="Not Acc.",G691="N/L"),"",G692*IFERROR(INDEX('{Dropdowns}'!$J:$J,MATCH("Supply Filter (VelGrid)|"&amp;G691,'{Dropdowns}'!$H:$H,0)),0)*IFERROR(INDEX('{Dropdowns}'!$K:$K,MATCH("Supply Filter (VelGrid)|"&amp;G691,'{Dropdowns}'!$H:$H,0)),0)))</f>
        <v/>
      </c>
      <c r="H694" s="33">
        <f>IF(OR(H691="",H692=""),"",IF(OR(ISTEXT(H692),H691="N/A",H691="Not Avail.",H691="Not Acc.",H691="N/L"),"",H692*IFERROR(INDEX('{Dropdowns}'!$J:$J,MATCH("Supply Filter (VelGrid)|"&amp;H691,'{Dropdowns}'!$H:$H,0)),0)*IFERROR(INDEX('{Dropdowns}'!$K:$K,MATCH("Supply Filter (VelGrid)|"&amp;H691,'{Dropdowns}'!$H:$H,0)),0)))</f>
        <v/>
      </c>
      <c r="I694" s="33">
        <f>IF(OR(I691="",I692=""),"",IF(OR(ISTEXT(I692),I691="N/A",I691="Not Avail.",I691="Not Acc.",I691="N/L"),"",I692*IFERROR(INDEX('{Dropdowns}'!$J:$J,MATCH("Supply Filter (VelGrid)|"&amp;I691,'{Dropdowns}'!$H:$H,0)),0)*IFERROR(INDEX('{Dropdowns}'!$K:$K,MATCH("Supply Filter (VelGrid)|"&amp;I691,'{Dropdowns}'!$H:$H,0)),0)))</f>
        <v/>
      </c>
      <c r="J694" s="33">
        <f>IF(OR(J691="",J692=""),"",IF(OR(ISTEXT(J692),J691="N/A",J691="Not Avail.",J691="Not Acc.",J691="N/L"),"",J692*IFERROR(INDEX('{Dropdowns}'!$J:$J,MATCH("Supply Filter (VelGrid)|"&amp;J691,'{Dropdowns}'!$H:$H,0)),0)*IFERROR(INDEX('{Dropdowns}'!$K:$K,MATCH("Supply Filter (VelGrid)|"&amp;J691,'{Dropdowns}'!$H:$H,0)),0)))</f>
        <v/>
      </c>
      <c r="K694" s="33">
        <f>IF(OR(K691="",K692=""),"",IF(OR(ISTEXT(K692),K691="N/A",K691="Not Avail.",K691="Not Acc.",K691="N/L"),"",K692*IFERROR(INDEX('{Dropdowns}'!$J:$J,MATCH("Supply Filter (VelGrid)|"&amp;K691,'{Dropdowns}'!$H:$H,0)),0)*IFERROR(INDEX('{Dropdowns}'!$K:$K,MATCH("Supply Filter (VelGrid)|"&amp;K691,'{Dropdowns}'!$H:$H,0)),0)))</f>
        <v/>
      </c>
      <c r="L694" s="33">
        <f>IF(OR(L691="",L692=""),"",IF(OR(ISTEXT(L692),L691="N/A",L691="Not Avail.",L691="Not Acc.",L691="N/L"),"",L692*IFERROR(INDEX('{Dropdowns}'!$J:$J,MATCH("Supply Filter (VelGrid)|"&amp;L691,'{Dropdowns}'!$H:$H,0)),0)*IFERROR(INDEX('{Dropdowns}'!$K:$K,MATCH("Supply Filter (VelGrid)|"&amp;L691,'{Dropdowns}'!$H:$H,0)),0)))</f>
        <v/>
      </c>
      <c r="M694" s="33">
        <f>IF(OR(M691="",M692=""),"",IF(OR(ISTEXT(M692),M691="N/A",M691="Not Avail.",M691="Not Acc.",M691="N/L"),"",M692*IFERROR(INDEX('{Dropdowns}'!$J:$J,MATCH("Supply Filter (VelGrid)|"&amp;M691,'{Dropdowns}'!$H:$H,0)),0)*IFERROR(INDEX('{Dropdowns}'!$K:$K,MATCH("Supply Filter (VelGrid)|"&amp;M691,'{Dropdowns}'!$H:$H,0)),0)))</f>
        <v/>
      </c>
    </row>
    <row r="695" ht="13.35" customHeight="1" s="162">
      <c r="B695" s="460" t="inlineStr">
        <is>
          <t>CFM fin.</t>
        </is>
      </c>
      <c r="C695" s="33">
        <f>IF(OR(C691="",C693=""),"",IF(OR(ISTEXT(C693),C691="N/A",C691="Not Avail.",C691="Not Acc.",C691="N/L"),"",C693*IFERROR(INDEX('{Dropdowns}'!$J:$J,MATCH("Supply Filter (VelGrid)|"&amp;C691,'{Dropdowns}'!$H:$H,0)),0)*IFERROR(INDEX('{Dropdowns}'!$K:$K,MATCH("Supply Filter (VelGrid)|"&amp;C691,'{Dropdowns}'!$H:$H,0)),0)))</f>
        <v/>
      </c>
      <c r="D695" s="33">
        <f>IF(OR(D691="",D693=""),"",IF(OR(ISTEXT(D693),D691="N/A",D691="Not Avail.",D691="Not Acc.",D691="N/L"),"",D693*IFERROR(INDEX('{Dropdowns}'!$J:$J,MATCH("Supply Filter (VelGrid)|"&amp;D691,'{Dropdowns}'!$H:$H,0)),0)*IFERROR(INDEX('{Dropdowns}'!$K:$K,MATCH("Supply Filter (VelGrid)|"&amp;D691,'{Dropdowns}'!$H:$H,0)),0)))</f>
        <v/>
      </c>
      <c r="E695" s="33">
        <f>IF(OR(E691="",E693=""),"",IF(OR(ISTEXT(E693),E691="N/A",E691="Not Avail.",E691="Not Acc.",E691="N/L"),"",E693*IFERROR(INDEX('{Dropdowns}'!$J:$J,MATCH("Supply Filter (VelGrid)|"&amp;E691,'{Dropdowns}'!$H:$H,0)),0)*IFERROR(INDEX('{Dropdowns}'!$K:$K,MATCH("Supply Filter (VelGrid)|"&amp;E691,'{Dropdowns}'!$H:$H,0)),0)))</f>
        <v/>
      </c>
      <c r="F695" s="33">
        <f>IF(OR(F691="",F693=""),"",IF(OR(ISTEXT(F693),F691="N/A",F691="Not Avail.",F691="Not Acc.",F691="N/L"),"",F693*IFERROR(INDEX('{Dropdowns}'!$J:$J,MATCH("Supply Filter (VelGrid)|"&amp;F691,'{Dropdowns}'!$H:$H,0)),0)*IFERROR(INDEX('{Dropdowns}'!$K:$K,MATCH("Supply Filter (VelGrid)|"&amp;F691,'{Dropdowns}'!$H:$H,0)),0)))</f>
        <v/>
      </c>
      <c r="G695" s="33">
        <f>IF(OR(G691="",G693=""),"",IF(OR(ISTEXT(G693),G691="N/A",G691="Not Avail.",G691="Not Acc.",G691="N/L"),"",G693*IFERROR(INDEX('{Dropdowns}'!$J:$J,MATCH("Supply Filter (VelGrid)|"&amp;G691,'{Dropdowns}'!$H:$H,0)),0)*IFERROR(INDEX('{Dropdowns}'!$K:$K,MATCH("Supply Filter (VelGrid)|"&amp;G691,'{Dropdowns}'!$H:$H,0)),0)))</f>
        <v/>
      </c>
      <c r="H695" s="33">
        <f>IF(OR(H691="",H693=""),"",IF(OR(ISTEXT(H693),H691="N/A",H691="Not Avail.",H691="Not Acc.",H691="N/L"),"",H693*IFERROR(INDEX('{Dropdowns}'!$J:$J,MATCH("Supply Filter (VelGrid)|"&amp;H691,'{Dropdowns}'!$H:$H,0)),0)*IFERROR(INDEX('{Dropdowns}'!$K:$K,MATCH("Supply Filter (VelGrid)|"&amp;H691,'{Dropdowns}'!$H:$H,0)),0)))</f>
        <v/>
      </c>
      <c r="I695" s="33">
        <f>IF(OR(I691="",I693=""),"",IF(OR(ISTEXT(I693),I691="N/A",I691="Not Avail.",I691="Not Acc.",I691="N/L"),"",I693*IFERROR(INDEX('{Dropdowns}'!$J:$J,MATCH("Supply Filter (VelGrid)|"&amp;I691,'{Dropdowns}'!$H:$H,0)),0)*IFERROR(INDEX('{Dropdowns}'!$K:$K,MATCH("Supply Filter (VelGrid)|"&amp;I691,'{Dropdowns}'!$H:$H,0)),0)))</f>
        <v/>
      </c>
      <c r="J695" s="33">
        <f>IF(OR(J691="",J693=""),"",IF(OR(ISTEXT(J693),J691="N/A",J691="Not Avail.",J691="Not Acc.",J691="N/L"),"",J693*IFERROR(INDEX('{Dropdowns}'!$J:$J,MATCH("Supply Filter (VelGrid)|"&amp;J691,'{Dropdowns}'!$H:$H,0)),0)*IFERROR(INDEX('{Dropdowns}'!$K:$K,MATCH("Supply Filter (VelGrid)|"&amp;J691,'{Dropdowns}'!$H:$H,0)),0)))</f>
        <v/>
      </c>
      <c r="K695" s="33">
        <f>IF(OR(K691="",K693=""),"",IF(OR(ISTEXT(K693),K691="N/A",K691="Not Avail.",K691="Not Acc.",K691="N/L"),"",K693*IFERROR(INDEX('{Dropdowns}'!$J:$J,MATCH("Supply Filter (VelGrid)|"&amp;K691,'{Dropdowns}'!$H:$H,0)),0)*IFERROR(INDEX('{Dropdowns}'!$K:$K,MATCH("Supply Filter (VelGrid)|"&amp;K691,'{Dropdowns}'!$H:$H,0)),0)))</f>
        <v/>
      </c>
      <c r="L695" s="33">
        <f>IF(OR(L691="",L693=""),"",IF(OR(ISTEXT(L693),L691="N/A",L691="Not Avail.",L691="Not Acc.",L691="N/L"),"",L693*IFERROR(INDEX('{Dropdowns}'!$J:$J,MATCH("Supply Filter (VelGrid)|"&amp;L691,'{Dropdowns}'!$H:$H,0)),0)*IFERROR(INDEX('{Dropdowns}'!$K:$K,MATCH("Supply Filter (VelGrid)|"&amp;L691,'{Dropdowns}'!$H:$H,0)),0)))</f>
        <v/>
      </c>
      <c r="M695" s="33">
        <f>IF(OR(M691="",M693=""),"",IF(OR(ISTEXT(M693),M691="N/A",M691="Not Avail.",M691="Not Acc.",M691="N/L"),"",M693*IFERROR(INDEX('{Dropdowns}'!$J:$J,MATCH("Supply Filter (VelGrid)|"&amp;M691,'{Dropdowns}'!$H:$H,0)),0)*IFERROR(INDEX('{Dropdowns}'!$K:$K,MATCH("Supply Filter (VelGrid)|"&amp;M691,'{Dropdowns}'!$H:$H,0)),0)))</f>
        <v/>
      </c>
    </row>
    <row r="696" ht="13.35" customHeight="1" s="162">
      <c r="B696" s="460" t="inlineStr">
        <is>
          <t>Total CFM initial</t>
        </is>
      </c>
      <c r="C696" s="174" t="n"/>
      <c r="D696" s="173" t="n"/>
      <c r="E696" s="33">
        <f>IF(SUM(C694:M694)=0,"",SUM(C694:M694))</f>
        <v/>
      </c>
      <c r="F696" s="174" t="n"/>
      <c r="G696" s="173" t="n"/>
      <c r="H696" s="460" t="inlineStr">
        <is>
          <t>Total CFM final</t>
        </is>
      </c>
      <c r="I696" s="174" t="n"/>
      <c r="J696" s="173" t="n"/>
      <c r="K696" s="33">
        <f>IF(SUM(C695:M695)=0,"",SUM(C695:M695))</f>
        <v/>
      </c>
      <c r="L696" s="174" t="n"/>
      <c r="M696" s="173" t="n"/>
    </row>
    <row r="697" ht="13.35" customHeight="1" s="162"/>
    <row r="698" ht="13.35" customHeight="1" s="162">
      <c r="B698" s="188" t="inlineStr">
        <is>
          <t>Direct-Fired Burner Profile Pressure → Supply CFM (Evergreen table)</t>
        </is>
      </c>
      <c r="C698" s="174" t="n"/>
      <c r="D698" s="174" t="n"/>
      <c r="E698" s="174" t="n"/>
      <c r="F698" s="174" t="n"/>
      <c r="G698" s="174" t="n"/>
      <c r="H698" s="174" t="n"/>
      <c r="I698" s="174" t="n"/>
      <c r="J698" s="174" t="n"/>
      <c r="K698" s="174" t="n"/>
      <c r="L698" s="174" t="n"/>
      <c r="M698" s="173" t="n"/>
    </row>
    <row r="699" ht="13.35" customHeight="1" s="162">
      <c r="B699" s="460" t="inlineStr">
        <is>
          <t>Housing (1-5)</t>
        </is>
      </c>
      <c r="C699" s="173" t="n"/>
      <c r="D699" s="33" t="n"/>
      <c r="E699" s="460" t="inlineStr">
        <is>
          <t>Profile P (in wg)</t>
        </is>
      </c>
      <c r="F699" s="174" t="n"/>
      <c r="G699" s="173" t="n"/>
      <c r="H699" s="32" t="n"/>
      <c r="I699" s="460" t="inlineStr">
        <is>
          <t>Derived CFM</t>
        </is>
      </c>
      <c r="J699" s="173" t="n"/>
      <c r="K699" s="33">
        <f>IF(OR(D699="",H699=""),"",IF(ISTEXT(H699),"",IF(H699&lt;0.15,"Pressure too low",IF(H699&gt;0.65,"Pressure too high",IF(ISTEXT(D699),"",INDEX('{Dropdowns}'!$V$2:$Z$12,MATCH(H699,'{Dropdowns}'!$U$2:$U$12,1),D699)+(H699-INDEX('{Dropdowns}'!$U$2:$U$12,MATCH(H699,'{Dropdowns}'!$U$2:$U$12,1)))*(INDEX('{Dropdowns}'!$V$2:$Z$12,MIN(MATCH(H699,'{Dropdowns}'!$U$2:$U$12,1)+1,11),D699)-INDEX('{Dropdowns}'!$V$2:$Z$12,MATCH(H699,'{Dropdowns}'!$U$2:$U$12,1),D699))/0.05)))))</f>
        <v/>
      </c>
      <c r="L699" s="174" t="n"/>
      <c r="M699" s="173" t="n"/>
    </row>
    <row r="700" ht="13.35" customHeight="1" s="162"/>
    <row r="701" ht="13.35" customHeight="1" s="162">
      <c r="B701" s="188" t="inlineStr">
        <is>
          <t>Intake Screens: CFM = VEL × Ak</t>
        </is>
      </c>
      <c r="C701" s="174" t="n"/>
      <c r="D701" s="174" t="n"/>
      <c r="E701" s="174" t="n"/>
      <c r="F701" s="173" t="n"/>
      <c r="G701" s="233" t="inlineStr">
        <is>
          <t/>
        </is>
      </c>
      <c r="H701" s="194" t="inlineStr">
        <is>
          <t/>
        </is>
      </c>
      <c r="I701" s="188" t="inlineStr">
        <is>
          <t>Initial</t>
        </is>
      </c>
      <c r="J701" s="173" t="n"/>
      <c r="K701" s="188" t="inlineStr">
        <is>
          <t>Final</t>
        </is>
      </c>
      <c r="L701" s="173" t="n"/>
      <c r="M701" s="188" t="inlineStr">
        <is>
          <t/>
        </is>
      </c>
    </row>
    <row r="702" ht="13.35" customHeight="1" s="162">
      <c r="B702" s="153" t="inlineStr">
        <is>
          <t>No.</t>
        </is>
      </c>
      <c r="C702" s="188" t="inlineStr">
        <is>
          <t>Size</t>
        </is>
      </c>
      <c r="D702" s="188"/>
      <c r="E702" s="188"/>
      <c r="F702" s="188" t="inlineStr">
        <is>
          <t>Ak</t>
        </is>
      </c>
      <c r="G702" s="440" t="n"/>
      <c r="H702" s="440" t="n"/>
      <c r="I702" s="188" t="inlineStr">
        <is>
          <t>VEL</t>
        </is>
      </c>
      <c r="J702" s="188" t="inlineStr">
        <is>
          <t>CFM</t>
        </is>
      </c>
      <c r="K702" s="188" t="inlineStr">
        <is>
          <t>VEL</t>
        </is>
      </c>
      <c r="L702" s="188" t="inlineStr">
        <is>
          <t>CFM</t>
        </is>
      </c>
      <c r="M702" s="440" t="n"/>
    </row>
    <row r="703" ht="13.35" customHeight="1" s="162">
      <c r="B703" s="307" t="n"/>
      <c r="C703" s="307" t="n"/>
      <c r="D703" s="307"/>
      <c r="E703" s="307" t="n"/>
      <c r="F703" s="32" t="n"/>
      <c r="G703" s="33"/>
      <c r="H703" s="33" t="n"/>
      <c r="I703" s="33" t="n"/>
      <c r="J703" s="33">
        <f>IF(I703="", "", IF(OR(ISTEXT(I703),ISTEXT($F703)),"",I703*$F703))</f>
        <v/>
      </c>
      <c r="K703" s="33" t="n"/>
      <c r="L703" s="33">
        <f>IF(K703="", "", IF(OR(ISTEXT(K703),ISTEXT($F703)),"",K703*$F703))</f>
        <v/>
      </c>
      <c r="M703" s="30"/>
    </row>
    <row r="704" ht="13.35" customHeight="1" s="162">
      <c r="B704" s="307" t="n"/>
      <c r="C704" s="307" t="n"/>
      <c r="D704" s="307"/>
      <c r="E704" s="307" t="n"/>
      <c r="F704" s="32" t="n"/>
      <c r="G704" s="33"/>
      <c r="H704" s="33" t="n"/>
      <c r="I704" s="33" t="n"/>
      <c r="J704" s="33">
        <f>IF(I704="", "", IF(OR(ISTEXT(I704),ISTEXT($F704)),"",I704*$F704))</f>
        <v/>
      </c>
      <c r="K704" s="33" t="n"/>
      <c r="L704" s="33">
        <f>IF(K704="", "", IF(OR(ISTEXT(K704),ISTEXT($F704)),"",K704*$F704))</f>
        <v/>
      </c>
      <c r="M704" s="30"/>
    </row>
    <row r="705" ht="13.35" customHeight="1" s="162">
      <c r="B705" s="307" t="n"/>
      <c r="C705" s="307" t="n"/>
      <c r="D705" s="307"/>
      <c r="E705" s="307" t="n"/>
      <c r="F705" s="32" t="n"/>
      <c r="G705" s="33"/>
      <c r="H705" s="33" t="n"/>
      <c r="I705" s="33" t="n"/>
      <c r="J705" s="33">
        <f>IF(I705="", "", IF(OR(ISTEXT(I705),ISTEXT($F705)),"",I705*$F705))</f>
        <v/>
      </c>
      <c r="K705" s="33" t="n"/>
      <c r="L705" s="33">
        <f>IF(K705="", "", IF(OR(ISTEXT(K705),ISTEXT($F705)),"",K705*$F705))</f>
        <v/>
      </c>
      <c r="M705" s="30"/>
    </row>
    <row r="706" ht="13.35" customHeight="1" s="162">
      <c r="B706" s="307" t="n"/>
      <c r="C706" s="307" t="n"/>
      <c r="D706" s="307"/>
      <c r="E706" s="307" t="n"/>
      <c r="F706" s="32" t="n"/>
      <c r="G706" s="33"/>
      <c r="H706" s="33" t="n"/>
      <c r="I706" s="33" t="n"/>
      <c r="J706" s="33">
        <f>IF(I706="", "", IF(OR(ISTEXT(I706),ISTEXT($F706)),"",I706*$F706))</f>
        <v/>
      </c>
      <c r="K706" s="33" t="n"/>
      <c r="L706" s="33">
        <f>IF(K706="", "", IF(OR(ISTEXT(K706),ISTEXT($F706)),"",K706*$F706))</f>
        <v/>
      </c>
      <c r="M706" s="30"/>
    </row>
    <row r="707" ht="13.35" customHeight="1" s="162">
      <c r="B707" s="42" t="n"/>
      <c r="C707" s="231" t="inlineStr">
        <is>
          <t>Total</t>
        </is>
      </c>
      <c r="D707" s="159" t="n"/>
      <c r="E707" s="42" t="n"/>
      <c r="F707" s="42" t="n"/>
      <c r="G707" s="43" t="n"/>
      <c r="H707" s="43"/>
      <c r="I707" s="43" t="n"/>
      <c r="J707" s="43">
        <f>IF(SUM(J703:J706)=0,"",SUM(J703:J706))</f>
        <v/>
      </c>
      <c r="K707" s="43" t="n"/>
      <c r="L707" s="43">
        <f>IF(SUM(L703:L706)=0,"",SUM(L703:L706))</f>
        <v/>
      </c>
      <c r="M707" s="35"/>
    </row>
    <row r="708" ht="13.35" customHeight="1" s="162"/>
    <row r="709" ht="13.35" customHeight="1" s="162">
      <c r="B709" s="188" t="inlineStr">
        <is>
          <t>Airflow Basis for Total Airflow (page 1)</t>
        </is>
      </c>
      <c r="C709" s="174" t="n"/>
      <c r="D709" s="174" t="n"/>
      <c r="E709" s="174" t="n"/>
      <c r="F709" s="174" t="n"/>
      <c r="G709" s="174" t="n"/>
      <c r="H709" s="174" t="n"/>
      <c r="I709" s="174" t="n"/>
      <c r="J709" s="174" t="n"/>
      <c r="K709" s="174" t="n"/>
      <c r="L709" s="174" t="n"/>
      <c r="M709" s="173" t="n"/>
    </row>
    <row r="710" ht="13.35" customHeight="1" s="162">
      <c r="B710" s="460" t="inlineStr">
        <is>
          <t>Method used</t>
        </is>
      </c>
      <c r="C710" s="174" t="n"/>
      <c r="D710" s="173" t="n"/>
      <c r="E710" s="33" t="n"/>
      <c r="F710" s="174" t="n"/>
      <c r="G710" s="173" t="n"/>
      <c r="H710" s="460" t="inlineStr">
        <is>
          <t>Design CFM</t>
        </is>
      </c>
      <c r="I710" s="174" t="n"/>
      <c r="J710" s="173" t="n"/>
      <c r="K710" s="33" t="n"/>
      <c r="L710" s="174" t="n"/>
      <c r="M710" s="173" t="n"/>
    </row>
    <row r="711" ht="13.35" customHeight="1" s="162">
      <c r="B711" s="460" t="inlineStr">
        <is>
          <t>Method Total CFM</t>
        </is>
      </c>
      <c r="C711" s="174" t="n"/>
      <c r="D711" s="173" t="n"/>
      <c r="E711" s="33">
        <f>IF(E710="","",IF(E710="PSP",IF(K688="",E688,K688),IF(E710="Filter Grid",IF(K696="",E696,K696),IF(E710="Profile Pressure",K699,IF(E710="Intake",IF(L707="",J707,L707),"")))))</f>
        <v/>
      </c>
      <c r="F711" s="174" t="n"/>
      <c r="G711" s="173" t="n"/>
      <c r="H711" s="460" t="inlineStr">
        <is>
          <t>Remarks</t>
        </is>
      </c>
      <c r="I711" s="174" t="n"/>
      <c r="J711" s="173" t="n"/>
      <c r="K711" s="33" t="n"/>
      <c r="L711" s="174" t="n"/>
      <c r="M711" s="173" t="n"/>
    </row>
    <row r="712" ht="13.35" customHeight="1" s="162"/>
    <row r="713" ht="13.35" customHeight="1" s="162">
      <c r="B713" s="188" t="inlineStr">
        <is>
          <t>Supply Air Outlets (cont.)</t>
        </is>
      </c>
      <c r="C713" s="174" t="n"/>
      <c r="D713" s="174" t="n"/>
      <c r="E713" s="174" t="n"/>
      <c r="F713" s="173" t="n"/>
      <c r="G713" s="233" t="inlineStr">
        <is>
          <t>Design VEL</t>
        </is>
      </c>
      <c r="H713" s="194" t="inlineStr">
        <is>
          <t>Design CFM</t>
        </is>
      </c>
      <c r="I713" s="188" t="inlineStr">
        <is>
          <t>Initial</t>
        </is>
      </c>
      <c r="J713" s="173" t="n"/>
      <c r="K713" s="188" t="inlineStr">
        <is>
          <t>Final</t>
        </is>
      </c>
      <c r="L713" s="173" t="n"/>
      <c r="M713" s="188" t="inlineStr">
        <is>
          <t>%</t>
        </is>
      </c>
    </row>
    <row r="714" ht="13.35" customHeight="1" s="162">
      <c r="B714" s="153" t="inlineStr">
        <is>
          <t>No.</t>
        </is>
      </c>
      <c r="C714" s="188" t="inlineStr">
        <is>
          <t>Area Served</t>
        </is>
      </c>
      <c r="D714" s="188" t="inlineStr">
        <is>
          <t>Type</t>
        </is>
      </c>
      <c r="E714" s="188" t="inlineStr">
        <is>
          <t>Size</t>
        </is>
      </c>
      <c r="F714" s="188" t="inlineStr">
        <is>
          <t>Ak</t>
        </is>
      </c>
      <c r="G714" s="440" t="n"/>
      <c r="H714" s="440" t="n"/>
      <c r="I714" s="188" t="inlineStr">
        <is>
          <t>VEL</t>
        </is>
      </c>
      <c r="J714" s="188" t="inlineStr">
        <is>
          <t>CFM</t>
        </is>
      </c>
      <c r="K714" s="188" t="inlineStr">
        <is>
          <t>VEL</t>
        </is>
      </c>
      <c r="L714" s="188" t="inlineStr">
        <is>
          <t>CFM</t>
        </is>
      </c>
      <c r="M714" s="440" t="n"/>
    </row>
    <row r="715" ht="13.35" customHeight="1" s="162">
      <c r="B715" s="307" t="n"/>
      <c r="C715" s="307" t="n"/>
      <c r="E715" s="307" t="n"/>
      <c r="F715" s="32" t="n"/>
      <c r="G715" s="33">
        <f>IF(F715="", "", IF(OR(ISTEXT(H715),ISTEXT(F715)),"",H715/F715))</f>
        <v/>
      </c>
      <c r="H715" s="33" t="n"/>
      <c r="I715" s="33" t="n"/>
      <c r="J715" s="33">
        <f>IF(I715="", "", IF(OR(ISTEXT(I715),ISTEXT($F715)),"",I715*$F715))</f>
        <v/>
      </c>
      <c r="K715" s="33" t="n"/>
      <c r="L715" s="33">
        <f>IF(K715="", "", IF(OR(ISTEXT(K715),ISTEXT($F715)),"",K715*$F715))</f>
        <v/>
      </c>
      <c r="M715" s="30">
        <f>IF(OR(H715="",H715=0),"",IF(K715="",IF(J715="","",IF(OR(ISTEXT(J715),ISTEXT(H715)),"",J715/H715)),IF(OR(ISTEXT(L715),ISTEXT(H715)),"",L715/H715)))</f>
        <v/>
      </c>
    </row>
    <row r="716" ht="13.35" customHeight="1" s="162">
      <c r="B716" s="307" t="n"/>
      <c r="C716" s="307" t="n"/>
      <c r="E716" s="307" t="n"/>
      <c r="F716" s="32" t="n"/>
      <c r="G716" s="33">
        <f>IF(F716="", "", IF(OR(ISTEXT(H716),ISTEXT(F716)),"",H716/F716))</f>
        <v/>
      </c>
      <c r="H716" s="33" t="n"/>
      <c r="I716" s="33" t="n"/>
      <c r="J716" s="33">
        <f>IF(I716="", "", IF(OR(ISTEXT(I716),ISTEXT($F716)),"",I716*$F716))</f>
        <v/>
      </c>
      <c r="K716" s="33" t="n"/>
      <c r="L716" s="33">
        <f>IF(K716="", "", IF(OR(ISTEXT(K716),ISTEXT($F716)),"",K716*$F716))</f>
        <v/>
      </c>
      <c r="M716" s="30">
        <f>IF(OR(H716="",H716=0),"",IF(K716="",IF(J716="","",IF(OR(ISTEXT(J716),ISTEXT(H716)),"",J716/H716)),IF(OR(ISTEXT(L716),ISTEXT(H716)),"",L716/H716)))</f>
        <v/>
      </c>
    </row>
    <row r="717" ht="13.35" customHeight="1" s="162">
      <c r="B717" s="307" t="n"/>
      <c r="C717" s="307" t="n"/>
      <c r="E717" s="307" t="n"/>
      <c r="F717" s="32" t="n"/>
      <c r="G717" s="33">
        <f>IF(F717="", "", IF(OR(ISTEXT(H717),ISTEXT(F717)),"",H717/F717))</f>
        <v/>
      </c>
      <c r="H717" s="33" t="n"/>
      <c r="I717" s="33" t="n"/>
      <c r="J717" s="33">
        <f>IF(I717="", "", IF(OR(ISTEXT(I717),ISTEXT($F717)),"",I717*$F717))</f>
        <v/>
      </c>
      <c r="K717" s="33" t="n"/>
      <c r="L717" s="33">
        <f>IF(K717="", "", IF(OR(ISTEXT(K717),ISTEXT($F717)),"",K717*$F717))</f>
        <v/>
      </c>
      <c r="M717" s="30">
        <f>IF(OR(H717="",H717=0),"",IF(K717="",IF(J717="","",IF(OR(ISTEXT(J717),ISTEXT(H717)),"",J717/H717)),IF(OR(ISTEXT(L717),ISTEXT(H717)),"",L717/H717)))</f>
        <v/>
      </c>
    </row>
    <row r="718" ht="13.35" customHeight="1" s="162">
      <c r="B718" s="307" t="n"/>
      <c r="C718" s="307" t="n"/>
      <c r="E718" s="307" t="n"/>
      <c r="F718" s="32" t="n"/>
      <c r="G718" s="33">
        <f>IF(F718="", "", IF(OR(ISTEXT(H718),ISTEXT(F718)),"",H718/F718))</f>
        <v/>
      </c>
      <c r="H718" s="33" t="n"/>
      <c r="I718" s="33" t="n"/>
      <c r="J718" s="33">
        <f>IF(I718="", "", IF(OR(ISTEXT(I718),ISTEXT($F718)),"",I718*$F718))</f>
        <v/>
      </c>
      <c r="K718" s="33" t="n"/>
      <c r="L718" s="33">
        <f>IF(K718="", "", IF(OR(ISTEXT(K718),ISTEXT($F718)),"",K718*$F718))</f>
        <v/>
      </c>
      <c r="M718" s="30">
        <f>IF(OR(H718="",H718=0),"",IF(K718="",IF(J718="","",IF(OR(ISTEXT(J718),ISTEXT(H718)),"",J718/H718)),IF(OR(ISTEXT(L718),ISTEXT(H718)),"",L718/H718)))</f>
        <v/>
      </c>
    </row>
    <row r="719" ht="13.35" customHeight="1" s="162">
      <c r="B719" s="307" t="n"/>
      <c r="C719" s="307" t="n"/>
      <c r="E719" s="307" t="n"/>
      <c r="F719" s="32" t="n"/>
      <c r="G719" s="33">
        <f>IF(F719="", "", IF(OR(ISTEXT(H719),ISTEXT(F719)),"",H719/F719))</f>
        <v/>
      </c>
      <c r="H719" s="33" t="n"/>
      <c r="I719" s="33" t="n"/>
      <c r="J719" s="33">
        <f>IF(I719="", "", IF(OR(ISTEXT(I719),ISTEXT($F719)),"",I719*$F719))</f>
        <v/>
      </c>
      <c r="K719" s="33" t="n"/>
      <c r="L719" s="33">
        <f>IF(K719="", "", IF(OR(ISTEXT(K719),ISTEXT($F719)),"",K719*$F719))</f>
        <v/>
      </c>
      <c r="M719" s="30">
        <f>IF(OR(H719="",H719=0),"",IF(K719="",IF(J719="","",IF(OR(ISTEXT(J719),ISTEXT(H719)),"",J719/H719)),IF(OR(ISTEXT(L719),ISTEXT(H719)),"",L719/H719)))</f>
        <v/>
      </c>
    </row>
    <row r="720" ht="13.35" customHeight="1" s="162">
      <c r="B720" s="307" t="n"/>
      <c r="C720" s="307" t="n"/>
      <c r="E720" s="307" t="n"/>
      <c r="F720" s="32" t="n"/>
      <c r="G720" s="33">
        <f>IF(F720="", "", IF(OR(ISTEXT(H720),ISTEXT(F720)),"",H720/F720))</f>
        <v/>
      </c>
      <c r="H720" s="33" t="n"/>
      <c r="I720" s="33" t="n"/>
      <c r="J720" s="33">
        <f>IF(I720="", "", IF(OR(ISTEXT(I720),ISTEXT($F720)),"",I720*$F720))</f>
        <v/>
      </c>
      <c r="K720" s="33" t="n"/>
      <c r="L720" s="33">
        <f>IF(K720="", "", IF(OR(ISTEXT(K720),ISTEXT($F720)),"",K720*$F720))</f>
        <v/>
      </c>
      <c r="M720" s="30">
        <f>IF(OR(H720="",H720=0),"",IF(K720="",IF(J720="","",IF(OR(ISTEXT(J720),ISTEXT(H720)),"",J720/H720)),IF(OR(ISTEXT(L720),ISTEXT(H720)),"",L720/H720)))</f>
        <v/>
      </c>
    </row>
    <row r="721" ht="13.35" customHeight="1" s="162">
      <c r="B721" s="307" t="n"/>
      <c r="C721" s="307" t="n"/>
      <c r="E721" s="307" t="n"/>
      <c r="F721" s="32" t="n"/>
      <c r="G721" s="33">
        <f>IF(F721="", "", IF(OR(ISTEXT(H721),ISTEXT(F721)),"",H721/F721))</f>
        <v/>
      </c>
      <c r="H721" s="33" t="n"/>
      <c r="I721" s="33" t="n"/>
      <c r="J721" s="33">
        <f>IF(I721="", "", IF(OR(ISTEXT(I721),ISTEXT($F721)),"",I721*$F721))</f>
        <v/>
      </c>
      <c r="K721" s="33" t="n"/>
      <c r="L721" s="33">
        <f>IF(K721="", "", IF(OR(ISTEXT(K721),ISTEXT($F721)),"",K721*$F721))</f>
        <v/>
      </c>
      <c r="M721" s="30">
        <f>IF(OR(H721="",H721=0),"",IF(K721="",IF(J721="","",IF(OR(ISTEXT(J721),ISTEXT(H721)),"",J721/H721)),IF(OR(ISTEXT(L721),ISTEXT(H721)),"",L721/H721)))</f>
        <v/>
      </c>
    </row>
    <row r="722" ht="13.35" customHeight="1" s="162">
      <c r="B722" s="307" t="n"/>
      <c r="C722" s="307" t="n"/>
      <c r="E722" s="307" t="n"/>
      <c r="F722" s="32" t="n"/>
      <c r="G722" s="33">
        <f>IF(F722="", "", IF(OR(ISTEXT(H722),ISTEXT(F722)),"",H722/F722))</f>
        <v/>
      </c>
      <c r="H722" s="33" t="n"/>
      <c r="I722" s="33" t="n"/>
      <c r="J722" s="33">
        <f>IF(I722="", "", IF(OR(ISTEXT(I722),ISTEXT($F722)),"",I722*$F722))</f>
        <v/>
      </c>
      <c r="K722" s="33" t="n"/>
      <c r="L722" s="33">
        <f>IF(K722="", "", IF(OR(ISTEXT(K722),ISTEXT($F722)),"",K722*$F722))</f>
        <v/>
      </c>
      <c r="M722" s="30">
        <f>IF(OR(H722="",H722=0),"",IF(K722="",IF(J722="","",IF(OR(ISTEXT(J722),ISTEXT(H722)),"",J722/H722)),IF(OR(ISTEXT(L722),ISTEXT(H722)),"",L722/H722)))</f>
        <v/>
      </c>
    </row>
    <row r="723" ht="13.35" customHeight="1" s="162">
      <c r="B723" s="307" t="n"/>
      <c r="C723" s="307" t="n"/>
      <c r="E723" s="307" t="n"/>
      <c r="F723" s="32" t="n"/>
      <c r="G723" s="33">
        <f>IF(F723="", "", IF(OR(ISTEXT(H723),ISTEXT(F723)),"",H723/F723))</f>
        <v/>
      </c>
      <c r="H723" s="33" t="n"/>
      <c r="I723" s="33" t="n"/>
      <c r="J723" s="33">
        <f>IF(I723="", "", IF(OR(ISTEXT(I723),ISTEXT($F723)),"",I723*$F723))</f>
        <v/>
      </c>
      <c r="K723" s="33" t="n"/>
      <c r="L723" s="33">
        <f>IF(K723="", "", IF(OR(ISTEXT(K723),ISTEXT($F723)),"",K723*$F723))</f>
        <v/>
      </c>
      <c r="M723" s="30">
        <f>IF(OR(H723="",H723=0),"",IF(K723="",IF(J723="","",IF(OR(ISTEXT(J723),ISTEXT(H723)),"",J723/H723)),IF(OR(ISTEXT(L723),ISTEXT(H723)),"",L723/H723)))</f>
        <v/>
      </c>
    </row>
    <row r="724" ht="13.35" customHeight="1" s="162">
      <c r="B724" s="307" t="n"/>
      <c r="C724" s="307" t="n"/>
      <c r="E724" s="307" t="n"/>
      <c r="F724" s="32" t="n"/>
      <c r="G724" s="33">
        <f>IF(F724="", "", IF(OR(ISTEXT(H724),ISTEXT(F724)),"",H724/F724))</f>
        <v/>
      </c>
      <c r="H724" s="33" t="n"/>
      <c r="I724" s="33" t="n"/>
      <c r="J724" s="33">
        <f>IF(I724="", "", IF(OR(ISTEXT(I724),ISTEXT($F724)),"",I724*$F724))</f>
        <v/>
      </c>
      <c r="K724" s="33" t="n"/>
      <c r="L724" s="33">
        <f>IF(K724="", "", IF(OR(ISTEXT(K724),ISTEXT($F724)),"",K724*$F724))</f>
        <v/>
      </c>
      <c r="M724" s="30">
        <f>IF(OR(H724="",H724=0),"",IF(K724="",IF(J724="","",IF(OR(ISTEXT(J724),ISTEXT(H724)),"",J724/H724)),IF(OR(ISTEXT(L724),ISTEXT(H724)),"",L724/H724)))</f>
        <v/>
      </c>
    </row>
    <row r="725" ht="13.35" customHeight="1" s="162">
      <c r="B725" s="307" t="n"/>
      <c r="C725" s="307" t="n"/>
      <c r="E725" s="307" t="n"/>
      <c r="F725" s="32" t="n"/>
      <c r="G725" s="33">
        <f>IF(F725="", "", IF(OR(ISTEXT(H725),ISTEXT(F725)),"",H725/F725))</f>
        <v/>
      </c>
      <c r="H725" s="33" t="n"/>
      <c r="I725" s="33" t="n"/>
      <c r="J725" s="33">
        <f>IF(I725="", "", IF(OR(ISTEXT(I725),ISTEXT($F725)),"",I725*$F725))</f>
        <v/>
      </c>
      <c r="K725" s="33" t="n"/>
      <c r="L725" s="33">
        <f>IF(K725="", "", IF(OR(ISTEXT(K725),ISTEXT($F725)),"",K725*$F725))</f>
        <v/>
      </c>
      <c r="M725" s="30">
        <f>IF(OR(H725="",H725=0),"",IF(K725="",IF(J725="","",IF(OR(ISTEXT(J725),ISTEXT(H725)),"",J725/H725)),IF(OR(ISTEXT(L725),ISTEXT(H725)),"",L725/H725)))</f>
        <v/>
      </c>
    </row>
    <row r="726" ht="13.35" customHeight="1" s="162">
      <c r="B726" s="307" t="n"/>
      <c r="C726" s="307" t="n"/>
      <c r="E726" s="307" t="n"/>
      <c r="F726" s="32" t="n"/>
      <c r="G726" s="33">
        <f>IF(F726="", "", IF(OR(ISTEXT(H726),ISTEXT(F726)),"",H726/F726))</f>
        <v/>
      </c>
      <c r="H726" s="33" t="n"/>
      <c r="I726" s="33" t="n"/>
      <c r="J726" s="33">
        <f>IF(I726="", "", IF(OR(ISTEXT(I726),ISTEXT($F726)),"",I726*$F726))</f>
        <v/>
      </c>
      <c r="K726" s="33" t="n"/>
      <c r="L726" s="33">
        <f>IF(K726="", "", IF(OR(ISTEXT(K726),ISTEXT($F726)),"",K726*$F726))</f>
        <v/>
      </c>
      <c r="M726" s="30">
        <f>IF(OR(H726="",H726=0),"",IF(K726="",IF(J726="","",IF(OR(ISTEXT(J726),ISTEXT(H726)),"",J726/H726)),IF(OR(ISTEXT(L726),ISTEXT(H726)),"",L726/H726)))</f>
        <v/>
      </c>
    </row>
    <row r="727" ht="13.35" customHeight="1" s="162">
      <c r="B727" s="42" t="n"/>
      <c r="C727" s="231" t="inlineStr">
        <is>
          <t>Subtotal (this page)</t>
        </is>
      </c>
      <c r="D727" s="159" t="n"/>
      <c r="E727" s="42" t="n"/>
      <c r="F727" s="42" t="n"/>
      <c r="G727" s="43" t="n"/>
      <c r="H727" s="43">
        <f>IF(SUM(H715:H726)=0,"",SUM(H715:H726))</f>
        <v/>
      </c>
      <c r="I727" s="43" t="n"/>
      <c r="J727" s="43">
        <f>IF(SUM(J715:J726)=0,"",SUM(J715:J726))</f>
        <v/>
      </c>
      <c r="K727" s="43" t="n"/>
      <c r="L727" s="43">
        <f>IF(SUM(L715:L726)=0,"",SUM(L715:L726))</f>
        <v/>
      </c>
      <c r="M727" s="35">
        <f>IF(OR(H727="",H727=0),"",IF(L727="",IF(J727="","",IF(OR(ISTEXT(J727),ISTEXT(H727)),"",J727/H727)),IF(OR(ISTEXT(L727),ISTEXT(H727)),"",L727/H727)))</f>
        <v/>
      </c>
    </row>
    <row r="728" ht="13.35" customHeight="1" s="162"/>
    <row r="729" ht="13.35" customHeight="1" s="162">
      <c r="B729" s="188" t="inlineStr">
        <is>
          <t>Remarks (cont.)</t>
        </is>
      </c>
      <c r="C729" s="173" t="n"/>
      <c r="D729" s="154" t="n"/>
      <c r="E729" s="174" t="n"/>
      <c r="F729" s="174" t="n"/>
      <c r="G729" s="174" t="n"/>
      <c r="H729" s="174" t="n"/>
      <c r="I729" s="174" t="n"/>
      <c r="J729" s="174" t="n"/>
      <c r="K729" s="174" t="n"/>
      <c r="L729" s="174" t="n"/>
      <c r="M729" s="173" t="n"/>
    </row>
    <row r="730" ht="13.35" customHeight="1" s="162">
      <c r="B730" s="154" t="n"/>
      <c r="C730" s="174" t="n"/>
      <c r="D730" s="174" t="n"/>
      <c r="E730" s="174" t="n"/>
      <c r="F730" s="174" t="n"/>
      <c r="G730" s="174" t="n"/>
      <c r="H730" s="174" t="n"/>
      <c r="I730" s="174" t="n"/>
      <c r="J730" s="174" t="n"/>
      <c r="K730" s="174" t="n"/>
      <c r="L730" s="174" t="n"/>
      <c r="M730" s="173" t="n"/>
    </row>
    <row r="731" ht="13.35" customHeight="1" s="162"/>
    <row r="732" ht="13.35" customHeight="1" s="162">
      <c r="B732" s="200" t="inlineStr">
        <is>
          <t>System</t>
        </is>
      </c>
      <c r="C732" s="403" t="n"/>
      <c r="D732" s="209">
        <f>IF('{Equipment Data Entry}'!B59="","",'{Equipment Data Entry}'!B59)</f>
        <v/>
      </c>
      <c r="E732" s="418" t="n"/>
      <c r="F732" s="403" t="n"/>
      <c r="G732" s="200" t="inlineStr">
        <is>
          <t>Service</t>
        </is>
      </c>
      <c r="H732" s="403" t="n"/>
      <c r="I732" s="210">
        <f>IF('{Equipment Data Entry}'!C59="","",'{Equipment Data Entry}'!C59)</f>
        <v/>
      </c>
      <c r="J732" s="418" t="n"/>
      <c r="K732" s="418" t="n"/>
      <c r="L732" s="418" t="n"/>
      <c r="M732" s="403" t="n"/>
    </row>
    <row r="733" ht="13.35" customHeight="1" s="162">
      <c r="B733" s="422" t="n"/>
      <c r="C733" s="423" t="n"/>
      <c r="D733" s="422" t="n"/>
      <c r="E733" s="424" t="n"/>
      <c r="F733" s="423" t="n"/>
      <c r="G733" s="422" t="n"/>
      <c r="H733" s="423" t="n"/>
      <c r="I733" s="422" t="n"/>
      <c r="J733" s="424" t="n"/>
      <c r="K733" s="424" t="n"/>
      <c r="L733" s="424" t="n"/>
      <c r="M733" s="423" t="n"/>
    </row>
    <row r="734" ht="13.35" customHeight="1" s="162">
      <c r="B734" s="437" t="inlineStr">
        <is>
          <t>Drive Type:</t>
        </is>
      </c>
      <c r="C734" s="13" t="n"/>
      <c r="D734" s="438" t="n"/>
      <c r="E734" s="437" t="inlineStr">
        <is>
          <t>Rotation – Design:</t>
        </is>
      </c>
      <c r="F734" s="13" t="n"/>
      <c r="G734" s="438" t="n"/>
      <c r="H734" s="13" t="n"/>
      <c r="I734" s="437" t="inlineStr">
        <is>
          <t>Actual:</t>
        </is>
      </c>
      <c r="J734" s="438" t="n"/>
    </row>
    <row r="735" ht="13.35" customHeight="1" s="162">
      <c r="B735" s="200" t="inlineStr">
        <is>
          <t>Unit Data</t>
        </is>
      </c>
      <c r="C735" s="400" t="n"/>
      <c r="D735" s="400" t="n"/>
      <c r="E735" s="400" t="n"/>
      <c r="F735" s="400" t="n"/>
      <c r="G735" s="401" t="n"/>
      <c r="H735" s="13" t="n"/>
      <c r="I735" s="200" t="inlineStr">
        <is>
          <t>Design and Performance Data</t>
        </is>
      </c>
      <c r="J735" s="400" t="n"/>
      <c r="K735" s="400" t="n"/>
      <c r="L735" s="401" t="n"/>
      <c r="M735" s="283" t="n"/>
    </row>
    <row r="736" ht="13.35" customHeight="1" s="162">
      <c r="B736" s="199" t="inlineStr">
        <is>
          <t>Manufacturer</t>
        </is>
      </c>
      <c r="C736" s="401" t="n"/>
      <c r="D736" s="204">
        <f>IF('{Equipment Data Entry}'!E59="","",'{Equipment Data Entry}'!E59)</f>
        <v/>
      </c>
      <c r="E736" s="400" t="n"/>
      <c r="F736" s="400" t="n"/>
      <c r="G736" s="401" t="n"/>
      <c r="H736" s="13" t="n"/>
      <c r="I736" s="199" t="inlineStr">
        <is>
          <t>Design Criteria</t>
        </is>
      </c>
      <c r="J736" s="401" t="n"/>
      <c r="K736" s="199" t="inlineStr">
        <is>
          <t>Design</t>
        </is>
      </c>
      <c r="L736" s="199" t="inlineStr">
        <is>
          <t>Actual</t>
        </is>
      </c>
      <c r="M736" s="13" t="n"/>
    </row>
    <row r="737" ht="13.35" customHeight="1" s="162">
      <c r="B737" s="199" t="inlineStr">
        <is>
          <t>Model Number</t>
        </is>
      </c>
      <c r="C737" s="401" t="n"/>
      <c r="D737" s="204">
        <f>IF('{Equipment Data Entry}'!F59="","",'{Equipment Data Entry}'!F59)</f>
        <v/>
      </c>
      <c r="E737" s="400" t="n"/>
      <c r="F737" s="400" t="n"/>
      <c r="G737" s="401" t="n"/>
      <c r="H737" s="13" t="n"/>
      <c r="I737" s="199" t="inlineStr">
        <is>
          <t>Total Airflow</t>
        </is>
      </c>
      <c r="J737" s="401" t="n"/>
      <c r="K737" s="24">
        <f>IF(K814="",H777,K814)</f>
        <v/>
      </c>
      <c r="L737" s="24">
        <f>IF(OR(E814="",E814="Outlets"),L777,E815)</f>
        <v/>
      </c>
      <c r="M737" s="22">
        <f>IF(OR(L737="",K737="",K737=0),"",IF(OR(ISTEXT(L737),ISTEXT(K737)),"",L737/K737))</f>
        <v/>
      </c>
    </row>
    <row r="738" ht="13.35" customHeight="1" s="162">
      <c r="B738" s="199" t="inlineStr">
        <is>
          <t>Serial Number</t>
        </is>
      </c>
      <c r="C738" s="401" t="n"/>
      <c r="D738" s="204" t="n"/>
      <c r="E738" s="400" t="n"/>
      <c r="F738" s="400" t="n"/>
      <c r="G738" s="401" t="n"/>
      <c r="H738" s="13" t="n"/>
      <c r="I738" s="199" t="inlineStr">
        <is>
          <t>Unit ESP</t>
        </is>
      </c>
      <c r="J738" s="401" t="n"/>
      <c r="K738" s="71">
        <f>IF('{Equipment Data Entry}'!H59="","",'{Equipment Data Entry}'!H59)</f>
        <v/>
      </c>
      <c r="L738" s="64">
        <f>I757</f>
        <v/>
      </c>
      <c r="M738" s="22" t="n"/>
    </row>
    <row r="739" ht="13.35" customHeight="1" s="162">
      <c r="B739" s="199" t="inlineStr">
        <is>
          <t>Area Served</t>
        </is>
      </c>
      <c r="C739" s="401" t="n"/>
      <c r="D739" s="204">
        <f>I732</f>
        <v/>
      </c>
      <c r="E739" s="400" t="n"/>
      <c r="F739" s="400" t="n"/>
      <c r="G739" s="401" t="n"/>
      <c r="H739" s="13" t="n"/>
      <c r="I739" s="199" t="inlineStr">
        <is>
          <t>Fan RPMs</t>
        </is>
      </c>
      <c r="J739" s="401" t="n"/>
      <c r="K739" s="24">
        <f>IF('{Equipment Data Entry}'!I59="","",'{Equipment Data Entry}'!I59)</f>
        <v/>
      </c>
      <c r="L739" s="24">
        <f>IF(L750="","",L750)</f>
        <v/>
      </c>
      <c r="M739" s="13" t="n"/>
    </row>
    <row r="740" ht="13.35" customHeight="1" s="162">
      <c r="B740" s="199" t="inlineStr">
        <is>
          <t>Location</t>
        </is>
      </c>
      <c r="C740" s="401" t="n"/>
      <c r="D740" s="204">
        <f>IF('{Equipment Data Entry}'!D59="","",'{Equipment Data Entry}'!D59)</f>
        <v/>
      </c>
      <c r="E740" s="400" t="n"/>
      <c r="F740" s="400" t="n"/>
      <c r="G740" s="401" t="n"/>
      <c r="H740" s="13" t="n"/>
      <c r="I740" s="283" t="n"/>
      <c r="J740" s="283" t="n"/>
      <c r="K740" s="36" t="n"/>
      <c r="L740" s="36" t="n"/>
      <c r="M740" s="13" t="n"/>
    </row>
    <row r="741" ht="13.35" customHeight="1" s="162">
      <c r="B741" s="13" t="n"/>
      <c r="C741" s="13" t="n"/>
      <c r="D741" s="13" t="n"/>
      <c r="E741" s="13" t="n"/>
      <c r="F741" s="13" t="n"/>
      <c r="G741" s="13" t="n"/>
      <c r="H741" s="13" t="n"/>
      <c r="I741" s="283" t="n"/>
      <c r="J741" s="283" t="n"/>
      <c r="K741" s="37" t="n"/>
      <c r="L741" s="37" t="n"/>
      <c r="M741" s="13" t="n"/>
    </row>
    <row r="742" ht="13.35" customHeight="1" s="162">
      <c r="B742" s="200" t="inlineStr">
        <is>
          <t>Motor Data</t>
        </is>
      </c>
      <c r="C742" s="400" t="n"/>
      <c r="D742" s="400" t="n"/>
      <c r="E742" s="400" t="n"/>
      <c r="F742" s="400" t="n"/>
      <c r="G742" s="401" t="n"/>
      <c r="H742" s="13" t="n"/>
      <c r="I742" s="283" t="inlineStr">
        <is>
          <t>Filter Type/Size/Qty</t>
        </is>
      </c>
      <c r="J742" s="404" t="n"/>
      <c r="K742" s="404" t="n"/>
      <c r="L742" s="37" t="n"/>
      <c r="M742" s="404" t="n"/>
    </row>
    <row r="743" ht="13.35" customHeight="1" s="162">
      <c r="B743" s="199" t="inlineStr">
        <is>
          <t>Manufacturer</t>
        </is>
      </c>
      <c r="C743" s="401" t="n"/>
      <c r="D743" s="203" t="n"/>
      <c r="E743" s="400" t="n"/>
      <c r="F743" s="400" t="n"/>
      <c r="G743" s="401" t="n"/>
      <c r="H743" s="13" t="n"/>
      <c r="I743" s="200" t="inlineStr">
        <is>
          <t>Drive Data</t>
        </is>
      </c>
      <c r="J743" s="400" t="n"/>
      <c r="K743" s="400" t="n"/>
      <c r="L743" s="401" t="n"/>
      <c r="M743" s="13" t="n"/>
    </row>
    <row r="744" ht="13.35" customHeight="1" s="162">
      <c r="B744" s="199" t="inlineStr">
        <is>
          <t>Horsepower</t>
        </is>
      </c>
      <c r="C744" s="401" t="n"/>
      <c r="D744" s="28">
        <f>IF('{Equipment Data Entry}'!G59="","",'{Equipment Data Entry}'!G59)</f>
        <v/>
      </c>
      <c r="E744" s="21" t="inlineStr">
        <is>
          <t>RPM</t>
        </is>
      </c>
      <c r="F744" s="24" t="n"/>
      <c r="G744" s="199" t="inlineStr">
        <is>
          <t>SF</t>
        </is>
      </c>
      <c r="H744" s="13" t="n"/>
      <c r="I744" s="199" t="inlineStr">
        <is>
          <t>Motor sheave</t>
        </is>
      </c>
      <c r="J744" s="400" t="n"/>
      <c r="K744" s="24">
        <f>IF('{Equipment Data Entry}'!J59="","",'{Equipment Data Entry}'!J59)</f>
        <v/>
      </c>
      <c r="L744" s="21" t="inlineStr">
        <is>
          <t>Bore</t>
        </is>
      </c>
      <c r="M744" s="208"/>
    </row>
    <row r="745" ht="13.35" customHeight="1" s="162">
      <c r="B745" s="198">
        <f>IF('{Equipment Data Entry}'!N59="","",'{Equipment Data Entry}'!N59)</f>
        <v/>
      </c>
      <c r="C745" s="198">
        <f>IF('{Equipment Data Entry}'!O59="","",'{Equipment Data Entry}'!O59)</f>
        <v/>
      </c>
      <c r="D745" s="21" t="inlineStr">
        <is>
          <t>FLA</t>
        </is>
      </c>
      <c r="E745" s="25" t="n"/>
      <c r="F745" s="21" t="inlineStr">
        <is>
          <t>Frame</t>
        </is>
      </c>
      <c r="G745" s="208" t="n"/>
      <c r="H745" s="13" t="n"/>
      <c r="I745" s="199" t="inlineStr">
        <is>
          <t>Fan pulley</t>
        </is>
      </c>
      <c r="J745" s="400" t="n"/>
      <c r="K745" s="24">
        <f>IF('{Equipment Data Entry}'!K59="","",'{Equipment Data Entry}'!K59)</f>
        <v/>
      </c>
      <c r="L745" s="21" t="inlineStr">
        <is>
          <t>Bore</t>
        </is>
      </c>
      <c r="M745" s="208"/>
    </row>
    <row r="746" ht="13.35" customHeight="1" s="162">
      <c r="B746" s="199" t="inlineStr">
        <is>
          <t>Corrected FLA</t>
        </is>
      </c>
      <c r="C746" s="401" t="n"/>
      <c r="D746" s="27">
        <f>IF(OR(E747="",E745="",B745=""),"",IF(OR(ISTEXT(B745),COUNT(E747:G747)=0,ISTEXT(E745)),"",B745/AVERAGE(E747:G747)*E745))</f>
        <v/>
      </c>
      <c r="E746" s="199" t="inlineStr">
        <is>
          <t>Estimated BHP</t>
        </is>
      </c>
      <c r="F746" s="401" t="n"/>
      <c r="G746" s="27">
        <f>IF(OR(COUNT(E748:G748)=0,IF(N(E749)&gt;0,E749,N(D744))=0,IF(N(D746)&gt;0,D746,N(E745))=0),"",IF(N(E749)&gt;0,E749,N(D744))*AVERAGE(E748:G748)/IF(N(D746)&gt;0,D746,N(E745)))</f>
        <v/>
      </c>
      <c r="H746" s="13" t="n"/>
      <c r="I746" s="199" t="inlineStr">
        <is>
          <t>Belt(s)</t>
        </is>
      </c>
      <c r="J746" s="208">
        <f>IF('{Equipment Data Entry}'!L59="","",'{Equipment Data Entry}'!L59)</f>
        <v/>
      </c>
      <c r="K746" s="199" t="inlineStr">
        <is>
          <t>C to C</t>
        </is>
      </c>
      <c r="L746" s="64">
        <f>IF('{Equipment Data Entry}'!M59="","",'{Equipment Data Entry}'!M59)</f>
        <v/>
      </c>
      <c r="M746" s="13" t="n"/>
    </row>
    <row r="747" ht="13.35" customHeight="1" s="162">
      <c r="B747" s="199" t="inlineStr">
        <is>
          <t>Measured Voltage</t>
        </is>
      </c>
      <c r="C747" s="400" t="n"/>
      <c r="D747" s="401" t="n"/>
      <c r="E747" s="24" t="n"/>
      <c r="F747" s="24" t="n"/>
      <c r="G747" s="24" t="n"/>
      <c r="H747" s="13" t="n"/>
      <c r="I747" s="283" t="inlineStr">
        <is>
          <t>Final Settings</t>
        </is>
      </c>
      <c r="J747" s="404" t="n"/>
      <c r="K747" s="404" t="n"/>
      <c r="L747" s="37" t="n"/>
      <c r="M747" s="404" t="n"/>
    </row>
    <row r="748" ht="13.35" customHeight="1" s="162">
      <c r="B748" s="199" t="inlineStr">
        <is>
          <t>Measured Amperage</t>
        </is>
      </c>
      <c r="C748" s="400" t="n"/>
      <c r="D748" s="401" t="n"/>
      <c r="E748" s="25" t="n"/>
      <c r="F748" s="25" t="n"/>
      <c r="G748" s="25" t="n"/>
      <c r="H748" s="13" t="n"/>
      <c r="I748" s="205" t="inlineStr">
        <is>
          <t>RPM Data</t>
        </is>
      </c>
      <c r="J748" s="401" t="n"/>
      <c r="K748" s="205" t="inlineStr">
        <is>
          <t>Initial</t>
        </is>
      </c>
      <c r="L748" s="205" t="inlineStr">
        <is>
          <t>Final</t>
        </is>
      </c>
      <c r="M748" s="13" t="n"/>
    </row>
    <row r="749" ht="13.35" customHeight="1" s="162">
      <c r="B749" s="199" t="inlineStr">
        <is>
          <t>Motor HP (nameplate)</t>
        </is>
      </c>
      <c r="C749" s="400"/>
      <c r="D749" s="401"/>
      <c r="E749" s="24"/>
      <c r="F749" s="24"/>
      <c r="G749" s="24"/>
      <c r="H749" s="13" t="n"/>
      <c r="I749" s="199" t="inlineStr">
        <is>
          <t>Motor RPM</t>
        </is>
      </c>
      <c r="J749" s="401" t="n"/>
      <c r="K749" s="24" t="n"/>
      <c r="L749" s="24" t="n"/>
      <c r="M749" s="13" t="n"/>
    </row>
    <row r="750" ht="13.35" customHeight="1" s="162">
      <c r="B750" s="200" t="inlineStr">
        <is>
          <t>Static Pressure Profile (in. w.g.)</t>
        </is>
      </c>
      <c r="C750" s="400" t="n"/>
      <c r="D750" s="400" t="n"/>
      <c r="E750" s="400" t="n"/>
      <c r="F750" s="400" t="n"/>
      <c r="G750" s="401" t="n"/>
      <c r="H750" s="13" t="n"/>
      <c r="I750" s="199" t="inlineStr">
        <is>
          <t>Fan RPM</t>
        </is>
      </c>
      <c r="J750" s="401" t="n"/>
      <c r="K750" s="24" t="n"/>
      <c r="L750" s="24" t="n"/>
      <c r="M750" s="13" t="n"/>
    </row>
    <row r="751" ht="13.35" customHeight="1" s="162">
      <c r="B751" s="490">
        <f>IFERROR(INDEX('{Dropdowns}'!$AI$2:$AO$7,MATCH($D$754,'{Dropdowns}'!$AH$2:$AH$7,0),1),"")</f>
        <v/>
      </c>
      <c r="C751" s="490">
        <f>IFERROR(INDEX('{Dropdowns}'!$AI$2:$AO$7,MATCH($D$754,'{Dropdowns}'!$AH$2:$AH$7,0),2),"")</f>
        <v/>
      </c>
      <c r="D751" s="490">
        <f>IFERROR(INDEX('{Dropdowns}'!$AI$2:$AO$7,MATCH($D$754,'{Dropdowns}'!$AH$2:$AH$7,0),3),"")</f>
        <v/>
      </c>
      <c r="E751" s="490">
        <f>IFERROR(INDEX('{Dropdowns}'!$AI$2:$AO$7,MATCH($D$754,'{Dropdowns}'!$AH$2:$AH$7,0),4),"")</f>
        <v/>
      </c>
      <c r="F751" s="490">
        <f>IFERROR(INDEX('{Dropdowns}'!$AI$2:$AO$7,MATCH($D$754,'{Dropdowns}'!$AH$2:$AH$7,0),5),"")</f>
        <v/>
      </c>
      <c r="G751" s="490">
        <f>IFERROR(INDEX('{Dropdowns}'!$AI$2:$AO$7,MATCH($D$754,'{Dropdowns}'!$AH$2:$AH$7,0),6),"")</f>
        <v/>
      </c>
      <c r="H751" s="490">
        <f>IFERROR(INDEX('{Dropdowns}'!$AI$2:$AO$7,MATCH($D$754,'{Dropdowns}'!$AH$2:$AH$7,0),7),"")</f>
        <v/>
      </c>
      <c r="I751" s="246" t="inlineStr">
        <is>
          <t>VSD Frequency</t>
        </is>
      </c>
      <c r="J751" s="403" t="n"/>
      <c r="K751" s="65" t="n"/>
      <c r="L751" s="65" t="n"/>
      <c r="M751" s="13" t="n"/>
    </row>
    <row r="752" ht="13.35" customHeight="1" s="162">
      <c r="B752" s="492"/>
      <c r="C752" s="492"/>
      <c r="D752" s="492"/>
      <c r="E752" s="492"/>
      <c r="F752" s="492"/>
      <c r="G752" s="492"/>
      <c r="H752" s="492"/>
      <c r="I752" s="14" t="n"/>
      <c r="J752" s="14" t="n"/>
      <c r="K752" s="14" t="n"/>
      <c r="L752" s="38" t="n"/>
      <c r="M752" s="13" t="n"/>
      <c r="Q752">
        <f>IF(B752="","",B752)</f>
        <v/>
      </c>
      <c r="R752">
        <f>IF(C751="—",Q752,IF(C752="","",C752))</f>
        <v/>
      </c>
      <c r="S752">
        <f>IF(D751="—",R752,IF(D752="","",D752))</f>
        <v/>
      </c>
      <c r="T752">
        <f>IF(E751="—",S752,IF(E752="","",E752))</f>
        <v/>
      </c>
      <c r="U752">
        <f>IF(F751="—",T752,IF(F752="","",F752))</f>
        <v/>
      </c>
      <c r="V752">
        <f>IF(G751="—",U752,IF(G752="","",G752))</f>
        <v/>
      </c>
      <c r="W752">
        <f>IFERROR(MATCH("Fan",$C$751:$H$751,0),"")</f>
        <v/>
      </c>
      <c r="X752">
        <f>IF(W752="","",INDEX(P754:U754,W752))</f>
        <v/>
      </c>
      <c r="Y752">
        <f>IF(W752="","",INDEX(Q753:V753,W752))</f>
        <v/>
      </c>
    </row>
    <row r="753" ht="13.35" customHeight="1" s="162">
      <c r="B753" s="491" t="inlineStr">
        <is>
          <t>Δ</t>
        </is>
      </c>
      <c r="C753" s="498">
        <f>IF(OR(C751="—",C752="",Q752=""),"",IF(OR(ISTEXT(C752),ISTEXT(Q752)),"","Δ "&amp;TEXT(C752-Q752,"0.00")))</f>
        <v/>
      </c>
      <c r="D753" s="498">
        <f>IF(OR(D751="—",D752="",R752=""),"",IF(OR(ISTEXT(D752),ISTEXT(R752)),"","Δ "&amp;TEXT(D752-R752,"0.00")))</f>
        <v/>
      </c>
      <c r="E753" s="498">
        <f>IF(OR(E751="—",E752="",S752=""),"",IF(OR(ISTEXT(E752),ISTEXT(S752)),"","Δ "&amp;TEXT(E752-S752,"0.00")))</f>
        <v/>
      </c>
      <c r="F753" s="498">
        <f>IF(OR(F751="—",F752="",T752=""),"",IF(OR(ISTEXT(F752),ISTEXT(T752)),"","Δ "&amp;TEXT(F752-T752,"0.00")))</f>
        <v/>
      </c>
      <c r="G753" s="498">
        <f>IF(OR(G751="—",G752="",U752=""),"",IF(OR(ISTEXT(G752),ISTEXT(U752)),"","Δ "&amp;TEXT(G752-U752,"0.00")))</f>
        <v/>
      </c>
      <c r="H753" s="498">
        <f>IF(OR(H751="—",H752="",V752=""),"",IF(OR(ISTEXT(H752),ISTEXT(V752)),"","Δ "&amp;TEXT(H752-V752,"0.00")))</f>
        <v/>
      </c>
      <c r="I753" s="13" t="n"/>
      <c r="J753" s="13" t="n"/>
      <c r="K753" s="13" t="n"/>
      <c r="L753" s="13" t="n"/>
      <c r="M753" s="13" t="n"/>
      <c r="Q753">
        <f>IF(OR(C752="",ISTEXT(C752)),R753,C752)</f>
        <v/>
      </c>
      <c r="R753">
        <f>IF(OR(D752="",ISTEXT(D752)),S753,D752)</f>
        <v/>
      </c>
      <c r="S753">
        <f>IF(OR(E752="",ISTEXT(E752)),T753,E752)</f>
        <v/>
      </c>
      <c r="T753">
        <f>IF(OR(F752="",ISTEXT(F752)),U753,F752)</f>
        <v/>
      </c>
      <c r="U753">
        <f>IF(OR(G752="",ISTEXT(G752)),V753,G752)</f>
        <v/>
      </c>
      <c r="V753">
        <f>IF(OR(H752="",ISTEXT(H752)),"",H752)</f>
        <v/>
      </c>
    </row>
    <row r="754" ht="13.35" customHeight="1" s="162">
      <c r="B754" s="425" t="inlineStr">
        <is>
          <t>Unit type:</t>
        </is>
      </c>
      <c r="D754" s="522" t="inlineStr">
        <is>
          <t>MAU</t>
        </is>
      </c>
      <c r="E754" s="414" t="n"/>
      <c r="F754" s="494" t="inlineStr">
        <is>
          <t>Airflow left to right. Δ = this reading minus the one before it; in. w.g.</t>
        </is>
      </c>
      <c r="P754">
        <f>IF(B752="","",B752)</f>
        <v/>
      </c>
      <c r="Q754">
        <f>IF(C752="",P754,C752)</f>
        <v/>
      </c>
      <c r="R754">
        <f>IF(D752="",Q754,D752)</f>
        <v/>
      </c>
      <c r="S754">
        <f>IF(E752="",R754,E752)</f>
        <v/>
      </c>
      <c r="T754">
        <f>IF(F752="",S754,F752)</f>
        <v/>
      </c>
      <c r="U754">
        <f>IF(G752="",T754,G752)</f>
        <v/>
      </c>
      <c r="V754">
        <f>IF(H752="",U754,H752)</f>
        <v/>
      </c>
    </row>
    <row r="755" ht="13.35" customHeight="1" s="162">
      <c r="B755" s="500" t="inlineStr">
        <is>
          <t>Fan inlet</t>
        </is>
      </c>
      <c r="D755" s="501">
        <f>IF(X752="","",X752)</f>
        <v/>
      </c>
      <c r="F755" s="500" t="inlineStr">
        <is>
          <t>Discharge</t>
        </is>
      </c>
      <c r="I755" s="501">
        <f>IF(V754="","",V754)</f>
        <v/>
      </c>
    </row>
    <row r="756" ht="13.35" customHeight="1" s="162"/>
    <row r="757" ht="13.35" customHeight="1" s="162">
      <c r="B757" s="500" t="inlineStr">
        <is>
          <t>Fan TSP</t>
        </is>
      </c>
      <c r="E757" s="501">
        <f>IF(OR(X752="",Y752=""),"",IF(OR(ISTEXT(X752),ISTEXT(Y752)),"",Y752-X752))</f>
        <v/>
      </c>
      <c r="F757" s="500" t="inlineStr">
        <is>
          <t>ESP</t>
        </is>
      </c>
      <c r="I757" s="501">
        <f>IF(OR(B752="",V754=""),"",IF(OR(ISTEXT(B752),ISTEXT(V754)),"",V754-B752))</f>
        <v/>
      </c>
      <c r="J757" s="500" t="inlineStr">
        <is>
          <t>Unit ΔP (inlet → fan)</t>
        </is>
      </c>
      <c r="M757" s="501">
        <f>IF(OR(B752="",X752=""),"",IF(OR(ISTEXT(B752),ISTEXT(X752)),"",X752-B752))</f>
        <v/>
      </c>
    </row>
    <row r="758" ht="13.35" customHeight="1" s="162">
      <c r="B758" s="453" t="inlineStr">
        <is>
          <t>Instrument:</t>
        </is>
      </c>
      <c r="C758" s="5" t="n"/>
      <c r="D758" s="505" t="n"/>
      <c r="E758" s="414" t="n"/>
      <c r="F758" s="414" t="n"/>
      <c r="G758" s="425" t="inlineStr">
        <is>
          <t>Ak basis / notes:</t>
        </is>
      </c>
      <c r="I758" s="506" t="n"/>
      <c r="J758" s="414" t="n"/>
      <c r="K758" s="414" t="n"/>
      <c r="L758" s="414" t="n"/>
      <c r="M758" s="414" t="n"/>
    </row>
    <row r="759" ht="13.35" customHeight="1" s="162">
      <c r="B759" s="188" t="inlineStr">
        <is>
          <t>Supply Air Diffuser / Outlet Airflow</t>
        </is>
      </c>
      <c r="C759" s="174" t="n"/>
      <c r="D759" s="174" t="n"/>
      <c r="E759" s="174" t="n"/>
      <c r="F759" s="173" t="n"/>
      <c r="G759" s="233" t="inlineStr">
        <is>
          <t>Design VEL</t>
        </is>
      </c>
      <c r="H759" s="194" t="inlineStr">
        <is>
          <t>Design CFM</t>
        </is>
      </c>
      <c r="I759" s="188" t="inlineStr">
        <is>
          <t>Initial</t>
        </is>
      </c>
      <c r="J759" s="173" t="n"/>
      <c r="K759" s="188" t="inlineStr">
        <is>
          <t>Final</t>
        </is>
      </c>
      <c r="L759" s="173" t="n"/>
      <c r="M759" s="188" t="inlineStr">
        <is>
          <t>%</t>
        </is>
      </c>
    </row>
    <row r="760" ht="13.35" customHeight="1" s="162">
      <c r="B760" s="153" t="inlineStr">
        <is>
          <t>No.</t>
        </is>
      </c>
      <c r="C760" s="188" t="inlineStr">
        <is>
          <t>Area Served</t>
        </is>
      </c>
      <c r="D760" s="188" t="inlineStr">
        <is>
          <t>Type</t>
        </is>
      </c>
      <c r="E760" s="188" t="inlineStr">
        <is>
          <t>Size</t>
        </is>
      </c>
      <c r="F760" s="188" t="inlineStr">
        <is>
          <t>Ak</t>
        </is>
      </c>
      <c r="G760" s="440" t="n"/>
      <c r="H760" s="440" t="n"/>
      <c r="I760" s="188" t="inlineStr">
        <is>
          <t>VEL</t>
        </is>
      </c>
      <c r="J760" s="188" t="inlineStr">
        <is>
          <t>CFM</t>
        </is>
      </c>
      <c r="K760" s="188" t="inlineStr">
        <is>
          <t>VEL</t>
        </is>
      </c>
      <c r="L760" s="188" t="inlineStr">
        <is>
          <t>CFM</t>
        </is>
      </c>
      <c r="M760" s="440" t="n"/>
    </row>
    <row r="761" ht="13.35" customHeight="1" s="162">
      <c r="B761" s="307" t="n"/>
      <c r="C761" s="307" t="n"/>
      <c r="E761" s="307" t="n"/>
      <c r="F761" s="32" t="n"/>
      <c r="G761" s="33">
        <f>IF(F761="", "", IF(OR(ISTEXT(H761),ISTEXT(F761)),"",H761/F761))</f>
        <v/>
      </c>
      <c r="H761" s="33" t="n"/>
      <c r="I761" s="33" t="n"/>
      <c r="J761" s="33">
        <f>IF(I761="", "", IF(OR(ISTEXT(I761),ISTEXT($F761)),"",I761*$F761))</f>
        <v/>
      </c>
      <c r="K761" s="33" t="n"/>
      <c r="L761" s="33">
        <f>IF(K761="", "", IF(OR(ISTEXT(K761),ISTEXT($F761)),"",K761*$F761))</f>
        <v/>
      </c>
      <c r="M761" s="30">
        <f>IF(OR(H761="",H761=0),"",IF(K761="",IF(J761="","",IF(OR(ISTEXT(J761),ISTEXT(H761)),"",J761/H761)),IF(OR(ISTEXT(L761),ISTEXT(H761)),"",L761/H761)))</f>
        <v/>
      </c>
    </row>
    <row r="762" ht="13.35" customHeight="1" s="162">
      <c r="B762" s="307" t="n"/>
      <c r="C762" s="307" t="n"/>
      <c r="E762" s="307" t="n"/>
      <c r="F762" s="32" t="n"/>
      <c r="G762" s="33">
        <f>IF(F762="", "", IF(OR(ISTEXT(H762),ISTEXT(F762)),"",H762/F762))</f>
        <v/>
      </c>
      <c r="H762" s="33" t="n"/>
      <c r="I762" s="33" t="n"/>
      <c r="J762" s="33">
        <f>IF(I762="", "", IF(OR(ISTEXT(I762),ISTEXT($F762)),"",I762*$F762))</f>
        <v/>
      </c>
      <c r="K762" s="33" t="n"/>
      <c r="L762" s="33">
        <f>IF(K762="", "", IF(OR(ISTEXT(K762),ISTEXT($F762)),"",K762*$F762))</f>
        <v/>
      </c>
      <c r="M762" s="30">
        <f>IF(OR(H762="",H762=0),"",IF(K762="",IF(J762="","",IF(OR(ISTEXT(J762),ISTEXT(H762)),"",J762/H762)),IF(OR(ISTEXT(L762),ISTEXT(H762)),"",L762/H762)))</f>
        <v/>
      </c>
    </row>
    <row r="763" ht="13.35" customHeight="1" s="162">
      <c r="B763" s="307" t="n"/>
      <c r="C763" s="307" t="n"/>
      <c r="E763" s="307" t="n"/>
      <c r="F763" s="32" t="n"/>
      <c r="G763" s="33">
        <f>IF(F763="", "", IF(OR(ISTEXT(H763),ISTEXT(F763)),"",H763/F763))</f>
        <v/>
      </c>
      <c r="H763" s="33" t="n"/>
      <c r="I763" s="33" t="n"/>
      <c r="J763" s="33">
        <f>IF(I763="", "", IF(OR(ISTEXT(I763),ISTEXT($F763)),"",I763*$F763))</f>
        <v/>
      </c>
      <c r="K763" s="33" t="n"/>
      <c r="L763" s="33">
        <f>IF(K763="", "", IF(OR(ISTEXT(K763),ISTEXT($F763)),"",K763*$F763))</f>
        <v/>
      </c>
      <c r="M763" s="30">
        <f>IF(OR(H763="",H763=0),"",IF(K763="",IF(J763="","",IF(OR(ISTEXT(J763),ISTEXT(H763)),"",J763/H763)),IF(OR(ISTEXT(L763),ISTEXT(H763)),"",L763/H763)))</f>
        <v/>
      </c>
    </row>
    <row r="764" ht="13.35" customHeight="1" s="162">
      <c r="B764" s="307" t="n"/>
      <c r="C764" s="307" t="n"/>
      <c r="E764" s="307" t="n"/>
      <c r="F764" s="32" t="n"/>
      <c r="G764" s="33">
        <f>IF(F764="", "", IF(OR(ISTEXT(H764),ISTEXT(F764)),"",H764/F764))</f>
        <v/>
      </c>
      <c r="H764" s="33" t="n"/>
      <c r="I764" s="33" t="n"/>
      <c r="J764" s="33">
        <f>IF(I764="", "", IF(OR(ISTEXT(I764),ISTEXT($F764)),"",I764*$F764))</f>
        <v/>
      </c>
      <c r="K764" s="33" t="n"/>
      <c r="L764" s="33">
        <f>IF(K764="", "", IF(OR(ISTEXT(K764),ISTEXT($F764)),"",K764*$F764))</f>
        <v/>
      </c>
      <c r="M764" s="30">
        <f>IF(OR(H764="",H764=0),"",IF(K764="",IF(J764="","",IF(OR(ISTEXT(J764),ISTEXT(H764)),"",J764/H764)),IF(OR(ISTEXT(L764),ISTEXT(H764)),"",L764/H764)))</f>
        <v/>
      </c>
    </row>
    <row r="765" ht="13.35" customHeight="1" s="162">
      <c r="B765" s="307" t="n"/>
      <c r="C765" s="307" t="n"/>
      <c r="E765" s="307" t="n"/>
      <c r="F765" s="32" t="n"/>
      <c r="G765" s="33">
        <f>IF(F765="", "", IF(OR(ISTEXT(H765),ISTEXT(F765)),"",H765/F765))</f>
        <v/>
      </c>
      <c r="H765" s="33" t="n"/>
      <c r="I765" s="33" t="n"/>
      <c r="J765" s="33">
        <f>IF(I765="", "", IF(OR(ISTEXT(I765),ISTEXT($F765)),"",I765*$F765))</f>
        <v/>
      </c>
      <c r="K765" s="33" t="n"/>
      <c r="L765" s="33">
        <f>IF(K765="", "", IF(OR(ISTEXT(K765),ISTEXT($F765)),"",K765*$F765))</f>
        <v/>
      </c>
      <c r="M765" s="30">
        <f>IF(OR(H765="",H765=0),"",IF(K765="",IF(J765="","",IF(OR(ISTEXT(J765),ISTEXT(H765)),"",J765/H765)),IF(OR(ISTEXT(L765),ISTEXT(H765)),"",L765/H765)))</f>
        <v/>
      </c>
    </row>
    <row r="766" ht="13.35" customHeight="1" s="162">
      <c r="B766" s="307" t="n"/>
      <c r="C766" s="307" t="n"/>
      <c r="E766" s="307" t="n"/>
      <c r="F766" s="32" t="n"/>
      <c r="G766" s="33">
        <f>IF(F766="", "", IF(OR(ISTEXT(H766),ISTEXT(F766)),"",H766/F766))</f>
        <v/>
      </c>
      <c r="H766" s="33" t="n"/>
      <c r="I766" s="33" t="n"/>
      <c r="J766" s="33">
        <f>IF(I766="", "", IF(OR(ISTEXT(I766),ISTEXT($F766)),"",I766*$F766))</f>
        <v/>
      </c>
      <c r="K766" s="33" t="n"/>
      <c r="L766" s="33">
        <f>IF(K766="", "", IF(OR(ISTEXT(K766),ISTEXT($F766)),"",K766*$F766))</f>
        <v/>
      </c>
      <c r="M766" s="30">
        <f>IF(OR(H766="",H766=0),"",IF(K766="",IF(J766="","",IF(OR(ISTEXT(J766),ISTEXT(H766)),"",J766/H766)),IF(OR(ISTEXT(L766),ISTEXT(H766)),"",L766/H766)))</f>
        <v/>
      </c>
    </row>
    <row r="767" ht="13.35" customHeight="1" s="162">
      <c r="B767" s="307" t="n"/>
      <c r="C767" s="307" t="n"/>
      <c r="E767" s="307" t="n"/>
      <c r="F767" s="32" t="n"/>
      <c r="G767" s="33">
        <f>IF(F767="", "", IF(OR(ISTEXT(H767),ISTEXT(F767)),"",H767/F767))</f>
        <v/>
      </c>
      <c r="H767" s="33" t="n"/>
      <c r="I767" s="33" t="n"/>
      <c r="J767" s="33">
        <f>IF(I767="", "", IF(OR(ISTEXT(I767),ISTEXT($F767)),"",I767*$F767))</f>
        <v/>
      </c>
      <c r="K767" s="33" t="n"/>
      <c r="L767" s="33">
        <f>IF(K767="", "", IF(OR(ISTEXT(K767),ISTEXT($F767)),"",K767*$F767))</f>
        <v/>
      </c>
      <c r="M767" s="30">
        <f>IF(OR(H767="",H767=0),"",IF(K767="",IF(J767="","",IF(OR(ISTEXT(J767),ISTEXT(H767)),"",J767/H767)),IF(OR(ISTEXT(L767),ISTEXT(H767)),"",L767/H767)))</f>
        <v/>
      </c>
    </row>
    <row r="768" ht="13.35" customHeight="1" s="162">
      <c r="B768" s="307" t="n"/>
      <c r="C768" s="307" t="n"/>
      <c r="E768" s="307" t="n"/>
      <c r="F768" s="32" t="n"/>
      <c r="G768" s="33">
        <f>IF(F768="", "", IF(OR(ISTEXT(H768),ISTEXT(F768)),"",H768/F768))</f>
        <v/>
      </c>
      <c r="H768" s="33" t="n"/>
      <c r="I768" s="33" t="n"/>
      <c r="J768" s="33">
        <f>IF(I768="", "", IF(OR(ISTEXT(I768),ISTEXT($F768)),"",I768*$F768))</f>
        <v/>
      </c>
      <c r="K768" s="33" t="n"/>
      <c r="L768" s="33">
        <f>IF(K768="", "", IF(OR(ISTEXT(K768),ISTEXT($F768)),"",K768*$F768))</f>
        <v/>
      </c>
      <c r="M768" s="30">
        <f>IF(OR(H768="",H768=0),"",IF(K768="",IF(J768="","",IF(OR(ISTEXT(J768),ISTEXT(H768)),"",J768/H768)),IF(OR(ISTEXT(L768),ISTEXT(H768)),"",L768/H768)))</f>
        <v/>
      </c>
    </row>
    <row r="769" ht="13.35" customHeight="1" s="162">
      <c r="B769" s="307" t="n"/>
      <c r="C769" s="307" t="n"/>
      <c r="E769" s="307" t="n"/>
      <c r="F769" s="32" t="n"/>
      <c r="G769" s="33">
        <f>IF(F769="", "", IF(OR(ISTEXT(H769),ISTEXT(F769)),"",H769/F769))</f>
        <v/>
      </c>
      <c r="H769" s="33" t="n"/>
      <c r="I769" s="33" t="n"/>
      <c r="J769" s="33">
        <f>IF(I769="", "", IF(OR(ISTEXT(I769),ISTEXT($F769)),"",I769*$F769))</f>
        <v/>
      </c>
      <c r="K769" s="33" t="n"/>
      <c r="L769" s="33">
        <f>IF(K769="", "", IF(OR(ISTEXT(K769),ISTEXT($F769)),"",K769*$F769))</f>
        <v/>
      </c>
      <c r="M769" s="30">
        <f>IF(OR(H769="",H769=0),"",IF(K769="",IF(J769="","",IF(OR(ISTEXT(J769),ISTEXT(H769)),"",J769/H769)),IF(OR(ISTEXT(L769),ISTEXT(H769)),"",L769/H769)))</f>
        <v/>
      </c>
    </row>
    <row r="770" ht="13.35" customHeight="1" s="162">
      <c r="B770" s="307" t="n"/>
      <c r="C770" s="307" t="n"/>
      <c r="E770" s="307" t="n"/>
      <c r="F770" s="32" t="n"/>
      <c r="G770" s="33">
        <f>IF(F770="", "", IF(OR(ISTEXT(H770),ISTEXT(F770)),"",H770/F770))</f>
        <v/>
      </c>
      <c r="H770" s="33" t="n"/>
      <c r="I770" s="33" t="n"/>
      <c r="J770" s="33">
        <f>IF(I770="", "", IF(OR(ISTEXT(I770),ISTEXT($F770)),"",I770*$F770))</f>
        <v/>
      </c>
      <c r="K770" s="33" t="n"/>
      <c r="L770" s="33">
        <f>IF(K770="", "", IF(OR(ISTEXT(K770),ISTEXT($F770)),"",K770*$F770))</f>
        <v/>
      </c>
      <c r="M770" s="30">
        <f>IF(OR(H770="",H770=0),"",IF(K770="",IF(J770="","",IF(OR(ISTEXT(J770),ISTEXT(H770)),"",J770/H770)),IF(OR(ISTEXT(L770),ISTEXT(H770)),"",L770/H770)))</f>
        <v/>
      </c>
    </row>
    <row r="771" ht="13.35" customHeight="1" s="162">
      <c r="B771" s="307" t="n"/>
      <c r="C771" s="307" t="n"/>
      <c r="E771" s="307" t="n"/>
      <c r="F771" s="32" t="n"/>
      <c r="G771" s="33">
        <f>IF(F771="", "", IF(OR(ISTEXT(H771),ISTEXT(F771)),"",H771/F771))</f>
        <v/>
      </c>
      <c r="H771" s="33" t="n"/>
      <c r="I771" s="33" t="n"/>
      <c r="J771" s="33">
        <f>IF(I771="", "", IF(OR(ISTEXT(I771),ISTEXT($F771)),"",I771*$F771))</f>
        <v/>
      </c>
      <c r="K771" s="33" t="n"/>
      <c r="L771" s="33">
        <f>IF(K771="", "", IF(OR(ISTEXT(K771),ISTEXT($F771)),"",K771*$F771))</f>
        <v/>
      </c>
      <c r="M771" s="30">
        <f>IF(OR(H771="",H771=0),"",IF(K771="",IF(J771="","",IF(OR(ISTEXT(J771),ISTEXT(H771)),"",J771/H771)),IF(OR(ISTEXT(L771),ISTEXT(H771)),"",L771/H771)))</f>
        <v/>
      </c>
    </row>
    <row r="772" ht="13.35" customHeight="1" s="162">
      <c r="B772" s="307" t="n"/>
      <c r="C772" s="307" t="n"/>
      <c r="E772" s="307" t="n"/>
      <c r="F772" s="32" t="n"/>
      <c r="G772" s="33">
        <f>IF(F772="", "", IF(OR(ISTEXT(H772),ISTEXT(F772)),"",H772/F772))</f>
        <v/>
      </c>
      <c r="H772" s="33" t="n"/>
      <c r="I772" s="33" t="n"/>
      <c r="J772" s="33">
        <f>IF(I772="", "", IF(OR(ISTEXT(I772),ISTEXT($F772)),"",I772*$F772))</f>
        <v/>
      </c>
      <c r="K772" s="33" t="n"/>
      <c r="L772" s="33">
        <f>IF(K772="", "", IF(OR(ISTEXT(K772),ISTEXT($F772)),"",K772*$F772))</f>
        <v/>
      </c>
      <c r="M772" s="30">
        <f>IF(OR(H772="",H772=0),"",IF(K772="",IF(J772="","",IF(OR(ISTEXT(J772),ISTEXT(H772)),"",J772/H772)),IF(OR(ISTEXT(L772),ISTEXT(H772)),"",L772/H772)))</f>
        <v/>
      </c>
    </row>
    <row r="773" ht="13.35" customHeight="1" s="162">
      <c r="B773" s="307" t="n"/>
      <c r="C773" s="307" t="n"/>
      <c r="E773" s="307" t="n"/>
      <c r="F773" s="32" t="n"/>
      <c r="G773" s="33">
        <f>IF(F773="", "", IF(OR(ISTEXT(H773),ISTEXT(F773)),"",H773/F773))</f>
        <v/>
      </c>
      <c r="H773" s="33" t="n"/>
      <c r="I773" s="33" t="n"/>
      <c r="J773" s="33">
        <f>IF(I773="", "", IF(OR(ISTEXT(I773),ISTEXT($F773)),"",I773*$F773))</f>
        <v/>
      </c>
      <c r="K773" s="33" t="n"/>
      <c r="L773" s="33">
        <f>IF(K773="", "", IF(OR(ISTEXT(K773),ISTEXT($F773)),"",K773*$F773))</f>
        <v/>
      </c>
      <c r="M773" s="30">
        <f>IF(OR(H773="",H773=0),"",IF(K773="",IF(J773="","",IF(OR(ISTEXT(J773),ISTEXT(H773)),"",J773/H773)),IF(OR(ISTEXT(L773),ISTEXT(H773)),"",L773/H773)))</f>
        <v/>
      </c>
    </row>
    <row r="774" ht="13.35" customHeight="1" s="162">
      <c r="B774" s="307" t="n"/>
      <c r="C774" s="307" t="n"/>
      <c r="E774" s="307" t="n"/>
      <c r="F774" s="32" t="n"/>
      <c r="G774" s="33">
        <f>IF(F774="", "", IF(OR(ISTEXT(H774),ISTEXT(F774)),"",H774/F774))</f>
        <v/>
      </c>
      <c r="H774" s="33" t="n"/>
      <c r="I774" s="33" t="n"/>
      <c r="J774" s="33">
        <f>IF(I774="", "", IF(OR(ISTEXT(I774),ISTEXT($F774)),"",I774*$F774))</f>
        <v/>
      </c>
      <c r="K774" s="33" t="n"/>
      <c r="L774" s="33">
        <f>IF(K774="", "", IF(OR(ISTEXT(K774),ISTEXT($F774)),"",K774*$F774))</f>
        <v/>
      </c>
      <c r="M774" s="30">
        <f>IF(OR(H774="",H774=0),"",IF(K774="",IF(J774="","",IF(OR(ISTEXT(J774),ISTEXT(H774)),"",J774/H774)),IF(OR(ISTEXT(L774),ISTEXT(H774)),"",L774/H774)))</f>
        <v/>
      </c>
    </row>
    <row r="775" ht="13.35" customHeight="1" s="162">
      <c r="B775" s="307" t="n"/>
      <c r="C775" s="307" t="n"/>
      <c r="E775" s="307" t="n"/>
      <c r="F775" s="32" t="n"/>
      <c r="G775" s="33">
        <f>IF(F775="", "", IF(OR(ISTEXT(H775),ISTEXT(F775)),"",H775/F775))</f>
        <v/>
      </c>
      <c r="H775" s="33" t="n"/>
      <c r="I775" s="33" t="n"/>
      <c r="J775" s="33">
        <f>IF(I775="", "", IF(OR(ISTEXT(I775),ISTEXT($F775)),"",I775*$F775))</f>
        <v/>
      </c>
      <c r="K775" s="33" t="n"/>
      <c r="L775" s="33">
        <f>IF(K775="", "", IF(OR(ISTEXT(K775),ISTEXT($F775)),"",K775*$F775))</f>
        <v/>
      </c>
      <c r="M775" s="30">
        <f>IF(OR(H775="",H775=0),"",IF(K775="",IF(J775="","",IF(OR(ISTEXT(J775),ISTEXT(H775)),"",J775/H775)),IF(OR(ISTEXT(L775),ISTEXT(H775)),"",L775/H775)))</f>
        <v/>
      </c>
    </row>
    <row r="776" ht="13.35" customHeight="1" s="162">
      <c r="B776" s="307" t="n"/>
      <c r="C776" s="307" t="n"/>
      <c r="E776" s="307" t="n"/>
      <c r="F776" s="32" t="n"/>
      <c r="G776" s="33">
        <f>IF(F776="", "", IF(OR(ISTEXT(H776),ISTEXT(F776)),"",H776/F776))</f>
        <v/>
      </c>
      <c r="H776" s="33" t="n"/>
      <c r="I776" s="33" t="n"/>
      <c r="J776" s="33">
        <f>IF(I776="", "", IF(OR(ISTEXT(I776),ISTEXT($F776)),"",I776*$F776))</f>
        <v/>
      </c>
      <c r="K776" s="33" t="n"/>
      <c r="L776" s="33">
        <f>IF(K776="", "", IF(OR(ISTEXT(K776),ISTEXT($F776)),"",K776*$F776))</f>
        <v/>
      </c>
      <c r="M776" s="30">
        <f>IF(OR(H776="",H776=0),"",IF(K776="",IF(J776="","",IF(OR(ISTEXT(J776),ISTEXT(H776)),"",J776/H776)),IF(OR(ISTEXT(L776),ISTEXT(H776)),"",L776/H776)))</f>
        <v/>
      </c>
    </row>
    <row r="777" ht="13.35" customHeight="1" s="162">
      <c r="B777" s="42" t="n"/>
      <c r="C777" s="231" t="inlineStr">
        <is>
          <t>Total</t>
        </is>
      </c>
      <c r="D777" s="159" t="n"/>
      <c r="E777" s="42" t="n"/>
      <c r="F777" s="42" t="n"/>
      <c r="G777" s="43" t="n"/>
      <c r="H777" s="43">
        <f>IF(SUM(H761:H776)+SUM(H819:H830)=0,"",SUM(H761:H776)+SUM(H819:H830))</f>
        <v/>
      </c>
      <c r="I777" s="43" t="n"/>
      <c r="J777" s="43">
        <f>IF(SUM(J761:J776)+SUM(J819:J830)=0,"",SUM(J761:J776)+SUM(J819:J830))</f>
        <v/>
      </c>
      <c r="K777" s="43" t="n"/>
      <c r="L777" s="43">
        <f>IF(SUM(L761:L776)+SUM(L819:L830)=0,"",SUM(L761:L776)+SUM(L819:L830))</f>
        <v/>
      </c>
      <c r="M777" s="35">
        <f>IF(OR(H777="",H777=0),"",IF(L777="",IF(J777="","",IF(OR(ISTEXT(J777),ISTEXT(H777)),"",J777/H777)),IF(OR(ISTEXT(L777),ISTEXT(H777)),"",L777/H777)))</f>
        <v/>
      </c>
    </row>
    <row r="778" ht="13.35" customHeight="1" s="162"/>
    <row r="779" ht="13.35" customHeight="1" s="162">
      <c r="B779" s="188" t="inlineStr">
        <is>
          <t>Remarks</t>
        </is>
      </c>
      <c r="C779" s="173" t="n"/>
      <c r="D779" s="154" t="n"/>
      <c r="E779" s="174" t="n"/>
      <c r="F779" s="174" t="n"/>
      <c r="G779" s="174" t="n"/>
      <c r="H779" s="174" t="n"/>
      <c r="I779" s="174" t="n"/>
      <c r="J779" s="174" t="n"/>
      <c r="K779" s="174" t="n"/>
      <c r="L779" s="174" t="n"/>
      <c r="M779" s="173" t="n"/>
    </row>
    <row r="780" ht="13.35" customHeight="1" s="162">
      <c r="B780" s="154" t="n"/>
      <c r="C780" s="174" t="n"/>
      <c r="D780" s="174" t="n"/>
      <c r="E780" s="174" t="n"/>
      <c r="F780" s="174" t="n"/>
      <c r="G780" s="174" t="n"/>
      <c r="H780" s="174" t="n"/>
      <c r="I780" s="174" t="n"/>
      <c r="J780" s="174" t="n"/>
      <c r="K780" s="174" t="n"/>
      <c r="L780" s="174" t="n"/>
      <c r="M780" s="173" t="n"/>
    </row>
    <row r="781" ht="13.35" customHeight="1" s="162">
      <c r="B781" s="154" t="n"/>
      <c r="C781" s="174" t="n"/>
      <c r="D781" s="174" t="n"/>
      <c r="E781" s="174" t="n"/>
      <c r="F781" s="174" t="n"/>
      <c r="G781" s="174" t="n"/>
      <c r="H781" s="174" t="n"/>
      <c r="I781" s="174" t="n"/>
      <c r="J781" s="174" t="n"/>
      <c r="K781" s="174" t="n"/>
      <c r="L781" s="174" t="n"/>
      <c r="M781" s="173" t="n"/>
    </row>
    <row r="782" ht="13.35" customHeight="1" s="162">
      <c r="B782" s="154" t="n"/>
      <c r="C782" s="174" t="n"/>
      <c r="D782" s="174" t="n"/>
      <c r="E782" s="174" t="n"/>
      <c r="F782" s="174" t="n"/>
      <c r="G782" s="174" t="n"/>
      <c r="H782" s="174" t="n"/>
      <c r="I782" s="174" t="n"/>
      <c r="J782" s="174" t="n"/>
      <c r="K782" s="174" t="n"/>
      <c r="L782" s="174" t="n"/>
      <c r="M782" s="173" t="n"/>
    </row>
    <row r="783" ht="13.35" customHeight="1" s="162"/>
    <row r="784" ht="13.35" customHeight="1" s="162">
      <c r="B784" s="200" t="inlineStr">
        <is>
          <t>System (cont.)</t>
        </is>
      </c>
      <c r="C784" s="403" t="n"/>
      <c r="D784" s="209">
        <f>IF('{Equipment Data Entry}'!B59="","",'{Equipment Data Entry}'!B59)</f>
        <v/>
      </c>
      <c r="E784" s="418" t="n"/>
      <c r="F784" s="403" t="n"/>
      <c r="G784" s="200" t="inlineStr">
        <is>
          <t>Service</t>
        </is>
      </c>
      <c r="H784" s="403" t="n"/>
      <c r="I784" s="210">
        <f>IF('{Equipment Data Entry}'!C59="","",'{Equipment Data Entry}'!C59)</f>
        <v/>
      </c>
      <c r="J784" s="418" t="n"/>
      <c r="K784" s="418" t="n"/>
      <c r="L784" s="418" t="n"/>
      <c r="M784" s="403" t="n"/>
    </row>
    <row r="785" ht="13.35" customHeight="1" s="162">
      <c r="B785" s="422" t="n"/>
      <c r="C785" s="423" t="n"/>
      <c r="D785" s="422" t="n"/>
      <c r="E785" s="424" t="n"/>
      <c r="F785" s="423" t="n"/>
      <c r="G785" s="422" t="n"/>
      <c r="H785" s="423" t="n"/>
      <c r="I785" s="422" t="n"/>
      <c r="J785" s="424" t="n"/>
      <c r="K785" s="424" t="n"/>
      <c r="L785" s="424" t="n"/>
      <c r="M785" s="423" t="n"/>
    </row>
    <row r="786" ht="13.35" customHeight="1" s="162">
      <c r="B786" s="188" t="inlineStr">
        <is>
          <t>PSP (Evergreen VelGrid): CFM = avg vel × (L − 2 − 2×blanks) × W × K ÷ 144</t>
        </is>
      </c>
      <c r="C786" s="174" t="n"/>
      <c r="D786" s="174" t="n"/>
      <c r="E786" s="174" t="n"/>
      <c r="F786" s="174" t="n"/>
      <c r="G786" s="174" t="n"/>
      <c r="H786" s="174" t="n"/>
      <c r="I786" s="174" t="n"/>
      <c r="J786" s="174" t="n"/>
      <c r="K786" s="174" t="n"/>
      <c r="L786" s="174" t="n"/>
      <c r="M786" s="173" t="n"/>
    </row>
    <row r="787" ht="13.35" customHeight="1" s="162">
      <c r="B787" s="460" t="inlineStr">
        <is>
          <t>Length (in)</t>
        </is>
      </c>
      <c r="C787" s="173" t="n"/>
      <c r="D787" s="33" t="n"/>
      <c r="E787" s="460" t="inlineStr">
        <is>
          <t>Width (in)</t>
        </is>
      </c>
      <c r="F787" s="173" t="n"/>
      <c r="G787" s="33" t="n"/>
      <c r="H787" s="460" t="inlineStr">
        <is>
          <t>Blanks</t>
        </is>
      </c>
      <c r="I787" s="173" t="n"/>
      <c r="J787" s="33" t="n"/>
      <c r="K787" s="460" t="inlineStr">
        <is>
          <t>K</t>
        </is>
      </c>
      <c r="L787" s="173" t="n"/>
      <c r="M787" s="32">
        <f>IF(G787="","",IFERROR(INDEX('{Dropdowns}'!$S:$S,MATCH(G787,'{Dropdowns}'!$R:$R,0)),""))</f>
        <v/>
      </c>
    </row>
    <row r="788" ht="13.35" customHeight="1" s="162">
      <c r="B788" s="460" t="inlineStr">
        <is>
          <t>Initial 1-10</t>
        </is>
      </c>
      <c r="C788" s="173" t="n"/>
      <c r="D788" s="33" t="n"/>
      <c r="E788" s="33" t="n"/>
      <c r="F788" s="33" t="n"/>
      <c r="G788" s="33" t="n"/>
      <c r="H788" s="33" t="n"/>
      <c r="I788" s="33" t="n"/>
      <c r="J788" s="33" t="n"/>
      <c r="K788" s="33" t="n"/>
      <c r="L788" s="33" t="n"/>
      <c r="M788" s="33" t="n"/>
    </row>
    <row r="789" ht="13.35" customHeight="1" s="162">
      <c r="B789" s="460" t="inlineStr">
        <is>
          <t>Initial 11-20</t>
        </is>
      </c>
      <c r="C789" s="173" t="n"/>
      <c r="D789" s="33" t="n"/>
      <c r="E789" s="33" t="n"/>
      <c r="F789" s="33" t="n"/>
      <c r="G789" s="33" t="n"/>
      <c r="H789" s="33" t="n"/>
      <c r="I789" s="33" t="n"/>
      <c r="J789" s="33" t="n"/>
      <c r="K789" s="33" t="n"/>
      <c r="L789" s="33" t="n"/>
      <c r="M789" s="33" t="n"/>
    </row>
    <row r="790" ht="13.35" customHeight="1" s="162">
      <c r="B790" s="460" t="inlineStr">
        <is>
          <t>Final 1-10</t>
        </is>
      </c>
      <c r="C790" s="173" t="n"/>
      <c r="D790" s="33" t="n"/>
      <c r="E790" s="33" t="n"/>
      <c r="F790" s="33" t="n"/>
      <c r="G790" s="33" t="n"/>
      <c r="H790" s="33" t="n"/>
      <c r="I790" s="33" t="n"/>
      <c r="J790" s="33" t="n"/>
      <c r="K790" s="33" t="n"/>
      <c r="L790" s="33" t="n"/>
      <c r="M790" s="33" t="n"/>
    </row>
    <row r="791" ht="13.35" customHeight="1" s="162">
      <c r="B791" s="460" t="inlineStr">
        <is>
          <t>Final 11-20</t>
        </is>
      </c>
      <c r="C791" s="173" t="n"/>
      <c r="D791" s="33" t="n"/>
      <c r="E791" s="33" t="n"/>
      <c r="F791" s="33" t="n"/>
      <c r="G791" s="33" t="n"/>
      <c r="H791" s="33" t="n"/>
      <c r="I791" s="33" t="n"/>
      <c r="J791" s="33" t="n"/>
      <c r="K791" s="33" t="n"/>
      <c r="L791" s="33" t="n"/>
      <c r="M791" s="33" t="n"/>
    </row>
    <row r="792" ht="13.35" customHeight="1" s="162">
      <c r="B792" s="460" t="inlineStr">
        <is>
          <t>PSP CFM initial</t>
        </is>
      </c>
      <c r="C792" s="174" t="n"/>
      <c r="D792" s="173" t="n"/>
      <c r="E792" s="33">
        <f>IF(OR(D787="",G787="",COUNT(D788:M789)=0),"",IF(OR(ISTEXT(D787),ISTEXT(G787)),"",AVERAGE(D788:M789)*(D787-2-2*N(J787))*G787*N(M787)/144))</f>
        <v/>
      </c>
      <c r="F792" s="174" t="n"/>
      <c r="G792" s="173" t="n"/>
      <c r="H792" s="460" t="inlineStr">
        <is>
          <t>PSP CFM final</t>
        </is>
      </c>
      <c r="I792" s="174" t="n"/>
      <c r="J792" s="173" t="n"/>
      <c r="K792" s="33">
        <f>IF(OR(D787="",G787="",COUNT(D790:M791)=0),"",IF(OR(ISTEXT(D787),ISTEXT(G787)),"",AVERAGE(D790:M791)*(D787-2-2*N(J787))*G787*N(M787)/144))</f>
        <v/>
      </c>
      <c r="L792" s="174" t="n"/>
      <c r="M792" s="173" t="n"/>
    </row>
    <row r="793" ht="13.35" customHeight="1" s="162"/>
    <row r="794" ht="13.35" customHeight="1" s="162">
      <c r="B794" s="188" t="inlineStr">
        <is>
          <t>Supply Filter Grid (VelGrid, K 1.35): CFM = velocity × free area × K</t>
        </is>
      </c>
      <c r="C794" s="174" t="n"/>
      <c r="D794" s="174" t="n"/>
      <c r="E794" s="174" t="n"/>
      <c r="F794" s="174" t="n"/>
      <c r="G794" s="174" t="n"/>
      <c r="H794" s="174" t="n"/>
      <c r="I794" s="174" t="n"/>
      <c r="J794" s="174" t="n"/>
      <c r="K794" s="174" t="n"/>
      <c r="L794" s="174" t="n"/>
      <c r="M794" s="173" t="n"/>
    </row>
    <row r="795" ht="13.35" customHeight="1" s="162">
      <c r="B795" s="460" t="inlineStr">
        <is>
          <t>Filter Size</t>
        </is>
      </c>
      <c r="C795" s="33" t="n"/>
      <c r="D795" s="33" t="n"/>
      <c r="E795" s="33" t="n"/>
      <c r="F795" s="33" t="n"/>
      <c r="G795" s="33" t="n"/>
      <c r="H795" s="33" t="n"/>
      <c r="I795" s="33" t="n"/>
      <c r="J795" s="33" t="n"/>
      <c r="K795" s="33" t="n"/>
      <c r="L795" s="33" t="n"/>
      <c r="M795" s="33" t="n"/>
    </row>
    <row r="796" ht="13.35" customHeight="1" s="162">
      <c r="B796" s="460" t="inlineStr">
        <is>
          <t>Initial velocity (fpm)</t>
        </is>
      </c>
      <c r="C796" s="33" t="n"/>
      <c r="D796" s="33" t="n"/>
      <c r="E796" s="33" t="n"/>
      <c r="F796" s="33" t="n"/>
      <c r="G796" s="33" t="n"/>
      <c r="H796" s="33" t="n"/>
      <c r="I796" s="33" t="n"/>
      <c r="J796" s="33" t="n"/>
      <c r="K796" s="33" t="n"/>
      <c r="L796" s="33" t="n"/>
      <c r="M796" s="33" t="n"/>
    </row>
    <row r="797" ht="13.35" customHeight="1" s="162">
      <c r="B797" s="460" t="inlineStr">
        <is>
          <t>Final velocity (fpm)</t>
        </is>
      </c>
      <c r="C797" s="33" t="n"/>
      <c r="D797" s="33" t="n"/>
      <c r="E797" s="33" t="n"/>
      <c r="F797" s="33" t="n"/>
      <c r="G797" s="33" t="n"/>
      <c r="H797" s="33" t="n"/>
      <c r="I797" s="33" t="n"/>
      <c r="J797" s="33" t="n"/>
      <c r="K797" s="33" t="n"/>
      <c r="L797" s="33" t="n"/>
      <c r="M797" s="33" t="n"/>
    </row>
    <row r="798" ht="13.35" customHeight="1" s="162">
      <c r="B798" s="460" t="inlineStr">
        <is>
          <t>CFM init</t>
        </is>
      </c>
      <c r="C798" s="33">
        <f>IF(OR(C795="",C796=""),"",IF(OR(ISTEXT(C796),C795="N/A",C795="Not Avail.",C795="Not Acc.",C795="N/L"),"",C796*IFERROR(INDEX('{Dropdowns}'!$J:$J,MATCH("Supply Filter (VelGrid)|"&amp;C795,'{Dropdowns}'!$H:$H,0)),0)*IFERROR(INDEX('{Dropdowns}'!$K:$K,MATCH("Supply Filter (VelGrid)|"&amp;C795,'{Dropdowns}'!$H:$H,0)),0)))</f>
        <v/>
      </c>
      <c r="D798" s="33">
        <f>IF(OR(D795="",D796=""),"",IF(OR(ISTEXT(D796),D795="N/A",D795="Not Avail.",D795="Not Acc.",D795="N/L"),"",D796*IFERROR(INDEX('{Dropdowns}'!$J:$J,MATCH("Supply Filter (VelGrid)|"&amp;D795,'{Dropdowns}'!$H:$H,0)),0)*IFERROR(INDEX('{Dropdowns}'!$K:$K,MATCH("Supply Filter (VelGrid)|"&amp;D795,'{Dropdowns}'!$H:$H,0)),0)))</f>
        <v/>
      </c>
      <c r="E798" s="33">
        <f>IF(OR(E795="",E796=""),"",IF(OR(ISTEXT(E796),E795="N/A",E795="Not Avail.",E795="Not Acc.",E795="N/L"),"",E796*IFERROR(INDEX('{Dropdowns}'!$J:$J,MATCH("Supply Filter (VelGrid)|"&amp;E795,'{Dropdowns}'!$H:$H,0)),0)*IFERROR(INDEX('{Dropdowns}'!$K:$K,MATCH("Supply Filter (VelGrid)|"&amp;E795,'{Dropdowns}'!$H:$H,0)),0)))</f>
        <v/>
      </c>
      <c r="F798" s="33">
        <f>IF(OR(F795="",F796=""),"",IF(OR(ISTEXT(F796),F795="N/A",F795="Not Avail.",F795="Not Acc.",F795="N/L"),"",F796*IFERROR(INDEX('{Dropdowns}'!$J:$J,MATCH("Supply Filter (VelGrid)|"&amp;F795,'{Dropdowns}'!$H:$H,0)),0)*IFERROR(INDEX('{Dropdowns}'!$K:$K,MATCH("Supply Filter (VelGrid)|"&amp;F795,'{Dropdowns}'!$H:$H,0)),0)))</f>
        <v/>
      </c>
      <c r="G798" s="33">
        <f>IF(OR(G795="",G796=""),"",IF(OR(ISTEXT(G796),G795="N/A",G795="Not Avail.",G795="Not Acc.",G795="N/L"),"",G796*IFERROR(INDEX('{Dropdowns}'!$J:$J,MATCH("Supply Filter (VelGrid)|"&amp;G795,'{Dropdowns}'!$H:$H,0)),0)*IFERROR(INDEX('{Dropdowns}'!$K:$K,MATCH("Supply Filter (VelGrid)|"&amp;G795,'{Dropdowns}'!$H:$H,0)),0)))</f>
        <v/>
      </c>
      <c r="H798" s="33">
        <f>IF(OR(H795="",H796=""),"",IF(OR(ISTEXT(H796),H795="N/A",H795="Not Avail.",H795="Not Acc.",H795="N/L"),"",H796*IFERROR(INDEX('{Dropdowns}'!$J:$J,MATCH("Supply Filter (VelGrid)|"&amp;H795,'{Dropdowns}'!$H:$H,0)),0)*IFERROR(INDEX('{Dropdowns}'!$K:$K,MATCH("Supply Filter (VelGrid)|"&amp;H795,'{Dropdowns}'!$H:$H,0)),0)))</f>
        <v/>
      </c>
      <c r="I798" s="33">
        <f>IF(OR(I795="",I796=""),"",IF(OR(ISTEXT(I796),I795="N/A",I795="Not Avail.",I795="Not Acc.",I795="N/L"),"",I796*IFERROR(INDEX('{Dropdowns}'!$J:$J,MATCH("Supply Filter (VelGrid)|"&amp;I795,'{Dropdowns}'!$H:$H,0)),0)*IFERROR(INDEX('{Dropdowns}'!$K:$K,MATCH("Supply Filter (VelGrid)|"&amp;I795,'{Dropdowns}'!$H:$H,0)),0)))</f>
        <v/>
      </c>
      <c r="J798" s="33">
        <f>IF(OR(J795="",J796=""),"",IF(OR(ISTEXT(J796),J795="N/A",J795="Not Avail.",J795="Not Acc.",J795="N/L"),"",J796*IFERROR(INDEX('{Dropdowns}'!$J:$J,MATCH("Supply Filter (VelGrid)|"&amp;J795,'{Dropdowns}'!$H:$H,0)),0)*IFERROR(INDEX('{Dropdowns}'!$K:$K,MATCH("Supply Filter (VelGrid)|"&amp;J795,'{Dropdowns}'!$H:$H,0)),0)))</f>
        <v/>
      </c>
      <c r="K798" s="33">
        <f>IF(OR(K795="",K796=""),"",IF(OR(ISTEXT(K796),K795="N/A",K795="Not Avail.",K795="Not Acc.",K795="N/L"),"",K796*IFERROR(INDEX('{Dropdowns}'!$J:$J,MATCH("Supply Filter (VelGrid)|"&amp;K795,'{Dropdowns}'!$H:$H,0)),0)*IFERROR(INDEX('{Dropdowns}'!$K:$K,MATCH("Supply Filter (VelGrid)|"&amp;K795,'{Dropdowns}'!$H:$H,0)),0)))</f>
        <v/>
      </c>
      <c r="L798" s="33">
        <f>IF(OR(L795="",L796=""),"",IF(OR(ISTEXT(L796),L795="N/A",L795="Not Avail.",L795="Not Acc.",L795="N/L"),"",L796*IFERROR(INDEX('{Dropdowns}'!$J:$J,MATCH("Supply Filter (VelGrid)|"&amp;L795,'{Dropdowns}'!$H:$H,0)),0)*IFERROR(INDEX('{Dropdowns}'!$K:$K,MATCH("Supply Filter (VelGrid)|"&amp;L795,'{Dropdowns}'!$H:$H,0)),0)))</f>
        <v/>
      </c>
      <c r="M798" s="33">
        <f>IF(OR(M795="",M796=""),"",IF(OR(ISTEXT(M796),M795="N/A",M795="Not Avail.",M795="Not Acc.",M795="N/L"),"",M796*IFERROR(INDEX('{Dropdowns}'!$J:$J,MATCH("Supply Filter (VelGrid)|"&amp;M795,'{Dropdowns}'!$H:$H,0)),0)*IFERROR(INDEX('{Dropdowns}'!$K:$K,MATCH("Supply Filter (VelGrid)|"&amp;M795,'{Dropdowns}'!$H:$H,0)),0)))</f>
        <v/>
      </c>
    </row>
    <row r="799" ht="13.35" customHeight="1" s="162">
      <c r="B799" s="460" t="inlineStr">
        <is>
          <t>CFM fin.</t>
        </is>
      </c>
      <c r="C799" s="33">
        <f>IF(OR(C795="",C797=""),"",IF(OR(ISTEXT(C797),C795="N/A",C795="Not Avail.",C795="Not Acc.",C795="N/L"),"",C797*IFERROR(INDEX('{Dropdowns}'!$J:$J,MATCH("Supply Filter (VelGrid)|"&amp;C795,'{Dropdowns}'!$H:$H,0)),0)*IFERROR(INDEX('{Dropdowns}'!$K:$K,MATCH("Supply Filter (VelGrid)|"&amp;C795,'{Dropdowns}'!$H:$H,0)),0)))</f>
        <v/>
      </c>
      <c r="D799" s="33">
        <f>IF(OR(D795="",D797=""),"",IF(OR(ISTEXT(D797),D795="N/A",D795="Not Avail.",D795="Not Acc.",D795="N/L"),"",D797*IFERROR(INDEX('{Dropdowns}'!$J:$J,MATCH("Supply Filter (VelGrid)|"&amp;D795,'{Dropdowns}'!$H:$H,0)),0)*IFERROR(INDEX('{Dropdowns}'!$K:$K,MATCH("Supply Filter (VelGrid)|"&amp;D795,'{Dropdowns}'!$H:$H,0)),0)))</f>
        <v/>
      </c>
      <c r="E799" s="33">
        <f>IF(OR(E795="",E797=""),"",IF(OR(ISTEXT(E797),E795="N/A",E795="Not Avail.",E795="Not Acc.",E795="N/L"),"",E797*IFERROR(INDEX('{Dropdowns}'!$J:$J,MATCH("Supply Filter (VelGrid)|"&amp;E795,'{Dropdowns}'!$H:$H,0)),0)*IFERROR(INDEX('{Dropdowns}'!$K:$K,MATCH("Supply Filter (VelGrid)|"&amp;E795,'{Dropdowns}'!$H:$H,0)),0)))</f>
        <v/>
      </c>
      <c r="F799" s="33">
        <f>IF(OR(F795="",F797=""),"",IF(OR(ISTEXT(F797),F795="N/A",F795="Not Avail.",F795="Not Acc.",F795="N/L"),"",F797*IFERROR(INDEX('{Dropdowns}'!$J:$J,MATCH("Supply Filter (VelGrid)|"&amp;F795,'{Dropdowns}'!$H:$H,0)),0)*IFERROR(INDEX('{Dropdowns}'!$K:$K,MATCH("Supply Filter (VelGrid)|"&amp;F795,'{Dropdowns}'!$H:$H,0)),0)))</f>
        <v/>
      </c>
      <c r="G799" s="33">
        <f>IF(OR(G795="",G797=""),"",IF(OR(ISTEXT(G797),G795="N/A",G795="Not Avail.",G795="Not Acc.",G795="N/L"),"",G797*IFERROR(INDEX('{Dropdowns}'!$J:$J,MATCH("Supply Filter (VelGrid)|"&amp;G795,'{Dropdowns}'!$H:$H,0)),0)*IFERROR(INDEX('{Dropdowns}'!$K:$K,MATCH("Supply Filter (VelGrid)|"&amp;G795,'{Dropdowns}'!$H:$H,0)),0)))</f>
        <v/>
      </c>
      <c r="H799" s="33">
        <f>IF(OR(H795="",H797=""),"",IF(OR(ISTEXT(H797),H795="N/A",H795="Not Avail.",H795="Not Acc.",H795="N/L"),"",H797*IFERROR(INDEX('{Dropdowns}'!$J:$J,MATCH("Supply Filter (VelGrid)|"&amp;H795,'{Dropdowns}'!$H:$H,0)),0)*IFERROR(INDEX('{Dropdowns}'!$K:$K,MATCH("Supply Filter (VelGrid)|"&amp;H795,'{Dropdowns}'!$H:$H,0)),0)))</f>
        <v/>
      </c>
      <c r="I799" s="33">
        <f>IF(OR(I795="",I797=""),"",IF(OR(ISTEXT(I797),I795="N/A",I795="Not Avail.",I795="Not Acc.",I795="N/L"),"",I797*IFERROR(INDEX('{Dropdowns}'!$J:$J,MATCH("Supply Filter (VelGrid)|"&amp;I795,'{Dropdowns}'!$H:$H,0)),0)*IFERROR(INDEX('{Dropdowns}'!$K:$K,MATCH("Supply Filter (VelGrid)|"&amp;I795,'{Dropdowns}'!$H:$H,0)),0)))</f>
        <v/>
      </c>
      <c r="J799" s="33">
        <f>IF(OR(J795="",J797=""),"",IF(OR(ISTEXT(J797),J795="N/A",J795="Not Avail.",J795="Not Acc.",J795="N/L"),"",J797*IFERROR(INDEX('{Dropdowns}'!$J:$J,MATCH("Supply Filter (VelGrid)|"&amp;J795,'{Dropdowns}'!$H:$H,0)),0)*IFERROR(INDEX('{Dropdowns}'!$K:$K,MATCH("Supply Filter (VelGrid)|"&amp;J795,'{Dropdowns}'!$H:$H,0)),0)))</f>
        <v/>
      </c>
      <c r="K799" s="33">
        <f>IF(OR(K795="",K797=""),"",IF(OR(ISTEXT(K797),K795="N/A",K795="Not Avail.",K795="Not Acc.",K795="N/L"),"",K797*IFERROR(INDEX('{Dropdowns}'!$J:$J,MATCH("Supply Filter (VelGrid)|"&amp;K795,'{Dropdowns}'!$H:$H,0)),0)*IFERROR(INDEX('{Dropdowns}'!$K:$K,MATCH("Supply Filter (VelGrid)|"&amp;K795,'{Dropdowns}'!$H:$H,0)),0)))</f>
        <v/>
      </c>
      <c r="L799" s="33">
        <f>IF(OR(L795="",L797=""),"",IF(OR(ISTEXT(L797),L795="N/A",L795="Not Avail.",L795="Not Acc.",L795="N/L"),"",L797*IFERROR(INDEX('{Dropdowns}'!$J:$J,MATCH("Supply Filter (VelGrid)|"&amp;L795,'{Dropdowns}'!$H:$H,0)),0)*IFERROR(INDEX('{Dropdowns}'!$K:$K,MATCH("Supply Filter (VelGrid)|"&amp;L795,'{Dropdowns}'!$H:$H,0)),0)))</f>
        <v/>
      </c>
      <c r="M799" s="33">
        <f>IF(OR(M795="",M797=""),"",IF(OR(ISTEXT(M797),M795="N/A",M795="Not Avail.",M795="Not Acc.",M795="N/L"),"",M797*IFERROR(INDEX('{Dropdowns}'!$J:$J,MATCH("Supply Filter (VelGrid)|"&amp;M795,'{Dropdowns}'!$H:$H,0)),0)*IFERROR(INDEX('{Dropdowns}'!$K:$K,MATCH("Supply Filter (VelGrid)|"&amp;M795,'{Dropdowns}'!$H:$H,0)),0)))</f>
        <v/>
      </c>
    </row>
    <row r="800" ht="13.35" customHeight="1" s="162">
      <c r="B800" s="460" t="inlineStr">
        <is>
          <t>Total CFM initial</t>
        </is>
      </c>
      <c r="C800" s="174" t="n"/>
      <c r="D800" s="173" t="n"/>
      <c r="E800" s="33">
        <f>IF(SUM(C798:M798)=0,"",SUM(C798:M798))</f>
        <v/>
      </c>
      <c r="F800" s="174" t="n"/>
      <c r="G800" s="173" t="n"/>
      <c r="H800" s="460" t="inlineStr">
        <is>
          <t>Total CFM final</t>
        </is>
      </c>
      <c r="I800" s="174" t="n"/>
      <c r="J800" s="173" t="n"/>
      <c r="K800" s="33">
        <f>IF(SUM(C799:M799)=0,"",SUM(C799:M799))</f>
        <v/>
      </c>
      <c r="L800" s="174" t="n"/>
      <c r="M800" s="173" t="n"/>
    </row>
    <row r="801" ht="13.35" customHeight="1" s="162"/>
    <row r="802" ht="13.35" customHeight="1" s="162">
      <c r="B802" s="188" t="inlineStr">
        <is>
          <t>Direct-Fired Burner Profile Pressure → Supply CFM (Evergreen table)</t>
        </is>
      </c>
      <c r="C802" s="174" t="n"/>
      <c r="D802" s="174" t="n"/>
      <c r="E802" s="174" t="n"/>
      <c r="F802" s="174" t="n"/>
      <c r="G802" s="174" t="n"/>
      <c r="H802" s="174" t="n"/>
      <c r="I802" s="174" t="n"/>
      <c r="J802" s="174" t="n"/>
      <c r="K802" s="174" t="n"/>
      <c r="L802" s="174" t="n"/>
      <c r="M802" s="173" t="n"/>
    </row>
    <row r="803" ht="13.35" customHeight="1" s="162">
      <c r="B803" s="460" t="inlineStr">
        <is>
          <t>Housing (1-5)</t>
        </is>
      </c>
      <c r="C803" s="173" t="n"/>
      <c r="D803" s="33" t="n"/>
      <c r="E803" s="460" t="inlineStr">
        <is>
          <t>Profile P (in wg)</t>
        </is>
      </c>
      <c r="F803" s="174" t="n"/>
      <c r="G803" s="173" t="n"/>
      <c r="H803" s="32" t="n"/>
      <c r="I803" s="460" t="inlineStr">
        <is>
          <t>Derived CFM</t>
        </is>
      </c>
      <c r="J803" s="173" t="n"/>
      <c r="K803" s="33">
        <f>IF(OR(D803="",H803=""),"",IF(ISTEXT(H803),"",IF(H803&lt;0.15,"Pressure too low",IF(H803&gt;0.65,"Pressure too high",IF(ISTEXT(D803),"",INDEX('{Dropdowns}'!$V$2:$Z$12,MATCH(H803,'{Dropdowns}'!$U$2:$U$12,1),D803)+(H803-INDEX('{Dropdowns}'!$U$2:$U$12,MATCH(H803,'{Dropdowns}'!$U$2:$U$12,1)))*(INDEX('{Dropdowns}'!$V$2:$Z$12,MIN(MATCH(H803,'{Dropdowns}'!$U$2:$U$12,1)+1,11),D803)-INDEX('{Dropdowns}'!$V$2:$Z$12,MATCH(H803,'{Dropdowns}'!$U$2:$U$12,1),D803))/0.05)))))</f>
        <v/>
      </c>
      <c r="L803" s="174" t="n"/>
      <c r="M803" s="173" t="n"/>
    </row>
    <row r="804" ht="13.35" customHeight="1" s="162"/>
    <row r="805" ht="13.35" customHeight="1" s="162">
      <c r="B805" s="188" t="inlineStr">
        <is>
          <t>Intake Screens: CFM = VEL × Ak</t>
        </is>
      </c>
      <c r="C805" s="174" t="n"/>
      <c r="D805" s="174" t="n"/>
      <c r="E805" s="174" t="n"/>
      <c r="F805" s="173" t="n"/>
      <c r="G805" s="233" t="inlineStr">
        <is>
          <t/>
        </is>
      </c>
      <c r="H805" s="194" t="inlineStr">
        <is>
          <t/>
        </is>
      </c>
      <c r="I805" s="188" t="inlineStr">
        <is>
          <t>Initial</t>
        </is>
      </c>
      <c r="J805" s="173" t="n"/>
      <c r="K805" s="188" t="inlineStr">
        <is>
          <t>Final</t>
        </is>
      </c>
      <c r="L805" s="173" t="n"/>
      <c r="M805" s="188" t="inlineStr">
        <is>
          <t/>
        </is>
      </c>
    </row>
    <row r="806" ht="13.35" customHeight="1" s="162">
      <c r="B806" s="153" t="inlineStr">
        <is>
          <t>No.</t>
        </is>
      </c>
      <c r="C806" s="188" t="inlineStr">
        <is>
          <t>Size</t>
        </is>
      </c>
      <c r="D806" s="188"/>
      <c r="E806" s="188"/>
      <c r="F806" s="188" t="inlineStr">
        <is>
          <t>Ak</t>
        </is>
      </c>
      <c r="G806" s="440" t="n"/>
      <c r="H806" s="440" t="n"/>
      <c r="I806" s="188" t="inlineStr">
        <is>
          <t>VEL</t>
        </is>
      </c>
      <c r="J806" s="188" t="inlineStr">
        <is>
          <t>CFM</t>
        </is>
      </c>
      <c r="K806" s="188" t="inlineStr">
        <is>
          <t>VEL</t>
        </is>
      </c>
      <c r="L806" s="188" t="inlineStr">
        <is>
          <t>CFM</t>
        </is>
      </c>
      <c r="M806" s="440" t="n"/>
    </row>
    <row r="807" ht="13.35" customHeight="1" s="162">
      <c r="B807" s="307" t="n"/>
      <c r="C807" s="307" t="n"/>
      <c r="D807" s="307"/>
      <c r="E807" s="307" t="n"/>
      <c r="F807" s="32" t="n"/>
      <c r="G807" s="33"/>
      <c r="H807" s="33" t="n"/>
      <c r="I807" s="33" t="n"/>
      <c r="J807" s="33">
        <f>IF(I807="", "", IF(OR(ISTEXT(I807),ISTEXT($F807)),"",I807*$F807))</f>
        <v/>
      </c>
      <c r="K807" s="33" t="n"/>
      <c r="L807" s="33">
        <f>IF(K807="", "", IF(OR(ISTEXT(K807),ISTEXT($F807)),"",K807*$F807))</f>
        <v/>
      </c>
      <c r="M807" s="30"/>
    </row>
    <row r="808" ht="13.35" customHeight="1" s="162">
      <c r="B808" s="307" t="n"/>
      <c r="C808" s="307" t="n"/>
      <c r="D808" s="307"/>
      <c r="E808" s="307" t="n"/>
      <c r="F808" s="32" t="n"/>
      <c r="G808" s="33"/>
      <c r="H808" s="33" t="n"/>
      <c r="I808" s="33" t="n"/>
      <c r="J808" s="33">
        <f>IF(I808="", "", IF(OR(ISTEXT(I808),ISTEXT($F808)),"",I808*$F808))</f>
        <v/>
      </c>
      <c r="K808" s="33" t="n"/>
      <c r="L808" s="33">
        <f>IF(K808="", "", IF(OR(ISTEXT(K808),ISTEXT($F808)),"",K808*$F808))</f>
        <v/>
      </c>
      <c r="M808" s="30"/>
    </row>
    <row r="809" ht="13.35" customHeight="1" s="162">
      <c r="B809" s="307" t="n"/>
      <c r="C809" s="307" t="n"/>
      <c r="D809" s="307"/>
      <c r="E809" s="307" t="n"/>
      <c r="F809" s="32" t="n"/>
      <c r="G809" s="33"/>
      <c r="H809" s="33" t="n"/>
      <c r="I809" s="33" t="n"/>
      <c r="J809" s="33">
        <f>IF(I809="", "", IF(OR(ISTEXT(I809),ISTEXT($F809)),"",I809*$F809))</f>
        <v/>
      </c>
      <c r="K809" s="33" t="n"/>
      <c r="L809" s="33">
        <f>IF(K809="", "", IF(OR(ISTEXT(K809),ISTEXT($F809)),"",K809*$F809))</f>
        <v/>
      </c>
      <c r="M809" s="30"/>
    </row>
    <row r="810" ht="13.35" customHeight="1" s="162">
      <c r="B810" s="307" t="n"/>
      <c r="C810" s="307" t="n"/>
      <c r="D810" s="307"/>
      <c r="E810" s="307" t="n"/>
      <c r="F810" s="32" t="n"/>
      <c r="G810" s="33"/>
      <c r="H810" s="33" t="n"/>
      <c r="I810" s="33" t="n"/>
      <c r="J810" s="33">
        <f>IF(I810="", "", IF(OR(ISTEXT(I810),ISTEXT($F810)),"",I810*$F810))</f>
        <v/>
      </c>
      <c r="K810" s="33" t="n"/>
      <c r="L810" s="33">
        <f>IF(K810="", "", IF(OR(ISTEXT(K810),ISTEXT($F810)),"",K810*$F810))</f>
        <v/>
      </c>
      <c r="M810" s="30"/>
    </row>
    <row r="811" ht="13.35" customHeight="1" s="162">
      <c r="B811" s="42" t="n"/>
      <c r="C811" s="231" t="inlineStr">
        <is>
          <t>Total</t>
        </is>
      </c>
      <c r="D811" s="159" t="n"/>
      <c r="E811" s="42" t="n"/>
      <c r="F811" s="42" t="n"/>
      <c r="G811" s="43" t="n"/>
      <c r="H811" s="43"/>
      <c r="I811" s="43" t="n"/>
      <c r="J811" s="43">
        <f>IF(SUM(J807:J810)=0,"",SUM(J807:J810))</f>
        <v/>
      </c>
      <c r="K811" s="43" t="n"/>
      <c r="L811" s="43">
        <f>IF(SUM(L807:L810)=0,"",SUM(L807:L810))</f>
        <v/>
      </c>
      <c r="M811" s="35"/>
    </row>
    <row r="812" ht="13.35" customHeight="1" s="162"/>
    <row r="813" ht="13.35" customHeight="1" s="162">
      <c r="B813" s="188" t="inlineStr">
        <is>
          <t>Airflow Basis for Total Airflow (page 1)</t>
        </is>
      </c>
      <c r="C813" s="174" t="n"/>
      <c r="D813" s="174" t="n"/>
      <c r="E813" s="174" t="n"/>
      <c r="F813" s="174" t="n"/>
      <c r="G813" s="174" t="n"/>
      <c r="H813" s="174" t="n"/>
      <c r="I813" s="174" t="n"/>
      <c r="J813" s="174" t="n"/>
      <c r="K813" s="174" t="n"/>
      <c r="L813" s="174" t="n"/>
      <c r="M813" s="173" t="n"/>
    </row>
    <row r="814" ht="13.35" customHeight="1" s="162">
      <c r="B814" s="460" t="inlineStr">
        <is>
          <t>Method used</t>
        </is>
      </c>
      <c r="C814" s="174" t="n"/>
      <c r="D814" s="173" t="n"/>
      <c r="E814" s="33" t="n"/>
      <c r="F814" s="174" t="n"/>
      <c r="G814" s="173" t="n"/>
      <c r="H814" s="460" t="inlineStr">
        <is>
          <t>Design CFM</t>
        </is>
      </c>
      <c r="I814" s="174" t="n"/>
      <c r="J814" s="173" t="n"/>
      <c r="K814" s="33" t="n"/>
      <c r="L814" s="174" t="n"/>
      <c r="M814" s="173" t="n"/>
    </row>
    <row r="815" ht="13.35" customHeight="1" s="162">
      <c r="B815" s="460" t="inlineStr">
        <is>
          <t>Method Total CFM</t>
        </is>
      </c>
      <c r="C815" s="174" t="n"/>
      <c r="D815" s="173" t="n"/>
      <c r="E815" s="33">
        <f>IF(E814="","",IF(E814="PSP",IF(K792="",E792,K792),IF(E814="Filter Grid",IF(K800="",E800,K800),IF(E814="Profile Pressure",K803,IF(E814="Intake",IF(L811="",J811,L811),"")))))</f>
        <v/>
      </c>
      <c r="F815" s="174" t="n"/>
      <c r="G815" s="173" t="n"/>
      <c r="H815" s="460" t="inlineStr">
        <is>
          <t>Remarks</t>
        </is>
      </c>
      <c r="I815" s="174" t="n"/>
      <c r="J815" s="173" t="n"/>
      <c r="K815" s="33" t="n"/>
      <c r="L815" s="174" t="n"/>
      <c r="M815" s="173" t="n"/>
    </row>
    <row r="816" ht="13.35" customHeight="1" s="162"/>
    <row r="817" ht="13.35" customHeight="1" s="162">
      <c r="B817" s="188" t="inlineStr">
        <is>
          <t>Supply Air Outlets (cont.)</t>
        </is>
      </c>
      <c r="C817" s="174" t="n"/>
      <c r="D817" s="174" t="n"/>
      <c r="E817" s="174" t="n"/>
      <c r="F817" s="173" t="n"/>
      <c r="G817" s="233" t="inlineStr">
        <is>
          <t>Design VEL</t>
        </is>
      </c>
      <c r="H817" s="194" t="inlineStr">
        <is>
          <t>Design CFM</t>
        </is>
      </c>
      <c r="I817" s="188" t="inlineStr">
        <is>
          <t>Initial</t>
        </is>
      </c>
      <c r="J817" s="173" t="n"/>
      <c r="K817" s="188" t="inlineStr">
        <is>
          <t>Final</t>
        </is>
      </c>
      <c r="L817" s="173" t="n"/>
      <c r="M817" s="188" t="inlineStr">
        <is>
          <t>%</t>
        </is>
      </c>
    </row>
    <row r="818" ht="13.35" customHeight="1" s="162">
      <c r="B818" s="153" t="inlineStr">
        <is>
          <t>No.</t>
        </is>
      </c>
      <c r="C818" s="188" t="inlineStr">
        <is>
          <t>Area Served</t>
        </is>
      </c>
      <c r="D818" s="188" t="inlineStr">
        <is>
          <t>Type</t>
        </is>
      </c>
      <c r="E818" s="188" t="inlineStr">
        <is>
          <t>Size</t>
        </is>
      </c>
      <c r="F818" s="188" t="inlineStr">
        <is>
          <t>Ak</t>
        </is>
      </c>
      <c r="G818" s="440" t="n"/>
      <c r="H818" s="440" t="n"/>
      <c r="I818" s="188" t="inlineStr">
        <is>
          <t>VEL</t>
        </is>
      </c>
      <c r="J818" s="188" t="inlineStr">
        <is>
          <t>CFM</t>
        </is>
      </c>
      <c r="K818" s="188" t="inlineStr">
        <is>
          <t>VEL</t>
        </is>
      </c>
      <c r="L818" s="188" t="inlineStr">
        <is>
          <t>CFM</t>
        </is>
      </c>
      <c r="M818" s="440" t="n"/>
    </row>
    <row r="819" ht="13.35" customHeight="1" s="162">
      <c r="B819" s="307" t="n"/>
      <c r="C819" s="307" t="n"/>
      <c r="E819" s="307" t="n"/>
      <c r="F819" s="32" t="n"/>
      <c r="G819" s="33">
        <f>IF(F819="", "", IF(OR(ISTEXT(H819),ISTEXT(F819)),"",H819/F819))</f>
        <v/>
      </c>
      <c r="H819" s="33" t="n"/>
      <c r="I819" s="33" t="n"/>
      <c r="J819" s="33">
        <f>IF(I819="", "", IF(OR(ISTEXT(I819),ISTEXT($F819)),"",I819*$F819))</f>
        <v/>
      </c>
      <c r="K819" s="33" t="n"/>
      <c r="L819" s="33">
        <f>IF(K819="", "", IF(OR(ISTEXT(K819),ISTEXT($F819)),"",K819*$F819))</f>
        <v/>
      </c>
      <c r="M819" s="30">
        <f>IF(OR(H819="",H819=0),"",IF(K819="",IF(J819="","",IF(OR(ISTEXT(J819),ISTEXT(H819)),"",J819/H819)),IF(OR(ISTEXT(L819),ISTEXT(H819)),"",L819/H819)))</f>
        <v/>
      </c>
    </row>
    <row r="820" ht="13.35" customHeight="1" s="162">
      <c r="B820" s="307" t="n"/>
      <c r="C820" s="307" t="n"/>
      <c r="E820" s="307" t="n"/>
      <c r="F820" s="32" t="n"/>
      <c r="G820" s="33">
        <f>IF(F820="", "", IF(OR(ISTEXT(H820),ISTEXT(F820)),"",H820/F820))</f>
        <v/>
      </c>
      <c r="H820" s="33" t="n"/>
      <c r="I820" s="33" t="n"/>
      <c r="J820" s="33">
        <f>IF(I820="", "", IF(OR(ISTEXT(I820),ISTEXT($F820)),"",I820*$F820))</f>
        <v/>
      </c>
      <c r="K820" s="33" t="n"/>
      <c r="L820" s="33">
        <f>IF(K820="", "", IF(OR(ISTEXT(K820),ISTEXT($F820)),"",K820*$F820))</f>
        <v/>
      </c>
      <c r="M820" s="30">
        <f>IF(OR(H820="",H820=0),"",IF(K820="",IF(J820="","",IF(OR(ISTEXT(J820),ISTEXT(H820)),"",J820/H820)),IF(OR(ISTEXT(L820),ISTEXT(H820)),"",L820/H820)))</f>
        <v/>
      </c>
    </row>
    <row r="821" ht="13.35" customHeight="1" s="162">
      <c r="B821" s="307" t="n"/>
      <c r="C821" s="307" t="n"/>
      <c r="E821" s="307" t="n"/>
      <c r="F821" s="32" t="n"/>
      <c r="G821" s="33">
        <f>IF(F821="", "", IF(OR(ISTEXT(H821),ISTEXT(F821)),"",H821/F821))</f>
        <v/>
      </c>
      <c r="H821" s="33" t="n"/>
      <c r="I821" s="33" t="n"/>
      <c r="J821" s="33">
        <f>IF(I821="", "", IF(OR(ISTEXT(I821),ISTEXT($F821)),"",I821*$F821))</f>
        <v/>
      </c>
      <c r="K821" s="33" t="n"/>
      <c r="L821" s="33">
        <f>IF(K821="", "", IF(OR(ISTEXT(K821),ISTEXT($F821)),"",K821*$F821))</f>
        <v/>
      </c>
      <c r="M821" s="30">
        <f>IF(OR(H821="",H821=0),"",IF(K821="",IF(J821="","",IF(OR(ISTEXT(J821),ISTEXT(H821)),"",J821/H821)),IF(OR(ISTEXT(L821),ISTEXT(H821)),"",L821/H821)))</f>
        <v/>
      </c>
    </row>
    <row r="822" ht="13.35" customHeight="1" s="162">
      <c r="B822" s="307" t="n"/>
      <c r="C822" s="307" t="n"/>
      <c r="E822" s="307" t="n"/>
      <c r="F822" s="32" t="n"/>
      <c r="G822" s="33">
        <f>IF(F822="", "", IF(OR(ISTEXT(H822),ISTEXT(F822)),"",H822/F822))</f>
        <v/>
      </c>
      <c r="H822" s="33" t="n"/>
      <c r="I822" s="33" t="n"/>
      <c r="J822" s="33">
        <f>IF(I822="", "", IF(OR(ISTEXT(I822),ISTEXT($F822)),"",I822*$F822))</f>
        <v/>
      </c>
      <c r="K822" s="33" t="n"/>
      <c r="L822" s="33">
        <f>IF(K822="", "", IF(OR(ISTEXT(K822),ISTEXT($F822)),"",K822*$F822))</f>
        <v/>
      </c>
      <c r="M822" s="30">
        <f>IF(OR(H822="",H822=0),"",IF(K822="",IF(J822="","",IF(OR(ISTEXT(J822),ISTEXT(H822)),"",J822/H822)),IF(OR(ISTEXT(L822),ISTEXT(H822)),"",L822/H822)))</f>
        <v/>
      </c>
    </row>
    <row r="823" ht="13.35" customHeight="1" s="162">
      <c r="B823" s="307" t="n"/>
      <c r="C823" s="307" t="n"/>
      <c r="E823" s="307" t="n"/>
      <c r="F823" s="32" t="n"/>
      <c r="G823" s="33">
        <f>IF(F823="", "", IF(OR(ISTEXT(H823),ISTEXT(F823)),"",H823/F823))</f>
        <v/>
      </c>
      <c r="H823" s="33" t="n"/>
      <c r="I823" s="33" t="n"/>
      <c r="J823" s="33">
        <f>IF(I823="", "", IF(OR(ISTEXT(I823),ISTEXT($F823)),"",I823*$F823))</f>
        <v/>
      </c>
      <c r="K823" s="33" t="n"/>
      <c r="L823" s="33">
        <f>IF(K823="", "", IF(OR(ISTEXT(K823),ISTEXT($F823)),"",K823*$F823))</f>
        <v/>
      </c>
      <c r="M823" s="30">
        <f>IF(OR(H823="",H823=0),"",IF(K823="",IF(J823="","",IF(OR(ISTEXT(J823),ISTEXT(H823)),"",J823/H823)),IF(OR(ISTEXT(L823),ISTEXT(H823)),"",L823/H823)))</f>
        <v/>
      </c>
    </row>
    <row r="824" ht="13.35" customHeight="1" s="162">
      <c r="B824" s="307" t="n"/>
      <c r="C824" s="307" t="n"/>
      <c r="E824" s="307" t="n"/>
      <c r="F824" s="32" t="n"/>
      <c r="G824" s="33">
        <f>IF(F824="", "", IF(OR(ISTEXT(H824),ISTEXT(F824)),"",H824/F824))</f>
        <v/>
      </c>
      <c r="H824" s="33" t="n"/>
      <c r="I824" s="33" t="n"/>
      <c r="J824" s="33">
        <f>IF(I824="", "", IF(OR(ISTEXT(I824),ISTEXT($F824)),"",I824*$F824))</f>
        <v/>
      </c>
      <c r="K824" s="33" t="n"/>
      <c r="L824" s="33">
        <f>IF(K824="", "", IF(OR(ISTEXT(K824),ISTEXT($F824)),"",K824*$F824))</f>
        <v/>
      </c>
      <c r="M824" s="30">
        <f>IF(OR(H824="",H824=0),"",IF(K824="",IF(J824="","",IF(OR(ISTEXT(J824),ISTEXT(H824)),"",J824/H824)),IF(OR(ISTEXT(L824),ISTEXT(H824)),"",L824/H824)))</f>
        <v/>
      </c>
    </row>
    <row r="825" ht="13.35" customHeight="1" s="162">
      <c r="B825" s="307" t="n"/>
      <c r="C825" s="307" t="n"/>
      <c r="E825" s="307" t="n"/>
      <c r="F825" s="32" t="n"/>
      <c r="G825" s="33">
        <f>IF(F825="", "", IF(OR(ISTEXT(H825),ISTEXT(F825)),"",H825/F825))</f>
        <v/>
      </c>
      <c r="H825" s="33" t="n"/>
      <c r="I825" s="33" t="n"/>
      <c r="J825" s="33">
        <f>IF(I825="", "", IF(OR(ISTEXT(I825),ISTEXT($F825)),"",I825*$F825))</f>
        <v/>
      </c>
      <c r="K825" s="33" t="n"/>
      <c r="L825" s="33">
        <f>IF(K825="", "", IF(OR(ISTEXT(K825),ISTEXT($F825)),"",K825*$F825))</f>
        <v/>
      </c>
      <c r="M825" s="30">
        <f>IF(OR(H825="",H825=0),"",IF(K825="",IF(J825="","",IF(OR(ISTEXT(J825),ISTEXT(H825)),"",J825/H825)),IF(OR(ISTEXT(L825),ISTEXT(H825)),"",L825/H825)))</f>
        <v/>
      </c>
    </row>
    <row r="826" ht="13.35" customHeight="1" s="162">
      <c r="B826" s="307" t="n"/>
      <c r="C826" s="307" t="n"/>
      <c r="E826" s="307" t="n"/>
      <c r="F826" s="32" t="n"/>
      <c r="G826" s="33">
        <f>IF(F826="", "", IF(OR(ISTEXT(H826),ISTEXT(F826)),"",H826/F826))</f>
        <v/>
      </c>
      <c r="H826" s="33" t="n"/>
      <c r="I826" s="33" t="n"/>
      <c r="J826" s="33">
        <f>IF(I826="", "", IF(OR(ISTEXT(I826),ISTEXT($F826)),"",I826*$F826))</f>
        <v/>
      </c>
      <c r="K826" s="33" t="n"/>
      <c r="L826" s="33">
        <f>IF(K826="", "", IF(OR(ISTEXT(K826),ISTEXT($F826)),"",K826*$F826))</f>
        <v/>
      </c>
      <c r="M826" s="30">
        <f>IF(OR(H826="",H826=0),"",IF(K826="",IF(J826="","",IF(OR(ISTEXT(J826),ISTEXT(H826)),"",J826/H826)),IF(OR(ISTEXT(L826),ISTEXT(H826)),"",L826/H826)))</f>
        <v/>
      </c>
    </row>
    <row r="827" ht="13.35" customHeight="1" s="162">
      <c r="B827" s="307" t="n"/>
      <c r="C827" s="307" t="n"/>
      <c r="E827" s="307" t="n"/>
      <c r="F827" s="32" t="n"/>
      <c r="G827" s="33">
        <f>IF(F827="", "", IF(OR(ISTEXT(H827),ISTEXT(F827)),"",H827/F827))</f>
        <v/>
      </c>
      <c r="H827" s="33" t="n"/>
      <c r="I827" s="33" t="n"/>
      <c r="J827" s="33">
        <f>IF(I827="", "", IF(OR(ISTEXT(I827),ISTEXT($F827)),"",I827*$F827))</f>
        <v/>
      </c>
      <c r="K827" s="33" t="n"/>
      <c r="L827" s="33">
        <f>IF(K827="", "", IF(OR(ISTEXT(K827),ISTEXT($F827)),"",K827*$F827))</f>
        <v/>
      </c>
      <c r="M827" s="30">
        <f>IF(OR(H827="",H827=0),"",IF(K827="",IF(J827="","",IF(OR(ISTEXT(J827),ISTEXT(H827)),"",J827/H827)),IF(OR(ISTEXT(L827),ISTEXT(H827)),"",L827/H827)))</f>
        <v/>
      </c>
    </row>
    <row r="828" ht="13.35" customHeight="1" s="162">
      <c r="B828" s="307" t="n"/>
      <c r="C828" s="307" t="n"/>
      <c r="E828" s="307" t="n"/>
      <c r="F828" s="32" t="n"/>
      <c r="G828" s="33">
        <f>IF(F828="", "", IF(OR(ISTEXT(H828),ISTEXT(F828)),"",H828/F828))</f>
        <v/>
      </c>
      <c r="H828" s="33" t="n"/>
      <c r="I828" s="33" t="n"/>
      <c r="J828" s="33">
        <f>IF(I828="", "", IF(OR(ISTEXT(I828),ISTEXT($F828)),"",I828*$F828))</f>
        <v/>
      </c>
      <c r="K828" s="33" t="n"/>
      <c r="L828" s="33">
        <f>IF(K828="", "", IF(OR(ISTEXT(K828),ISTEXT($F828)),"",K828*$F828))</f>
        <v/>
      </c>
      <c r="M828" s="30">
        <f>IF(OR(H828="",H828=0),"",IF(K828="",IF(J828="","",IF(OR(ISTEXT(J828),ISTEXT(H828)),"",J828/H828)),IF(OR(ISTEXT(L828),ISTEXT(H828)),"",L828/H828)))</f>
        <v/>
      </c>
    </row>
    <row r="829" ht="13.35" customHeight="1" s="162">
      <c r="B829" s="307" t="n"/>
      <c r="C829" s="307" t="n"/>
      <c r="E829" s="307" t="n"/>
      <c r="F829" s="32" t="n"/>
      <c r="G829" s="33">
        <f>IF(F829="", "", IF(OR(ISTEXT(H829),ISTEXT(F829)),"",H829/F829))</f>
        <v/>
      </c>
      <c r="H829" s="33" t="n"/>
      <c r="I829" s="33" t="n"/>
      <c r="J829" s="33">
        <f>IF(I829="", "", IF(OR(ISTEXT(I829),ISTEXT($F829)),"",I829*$F829))</f>
        <v/>
      </c>
      <c r="K829" s="33" t="n"/>
      <c r="L829" s="33">
        <f>IF(K829="", "", IF(OR(ISTEXT(K829),ISTEXT($F829)),"",K829*$F829))</f>
        <v/>
      </c>
      <c r="M829" s="30">
        <f>IF(OR(H829="",H829=0),"",IF(K829="",IF(J829="","",IF(OR(ISTEXT(J829),ISTEXT(H829)),"",J829/H829)),IF(OR(ISTEXT(L829),ISTEXT(H829)),"",L829/H829)))</f>
        <v/>
      </c>
    </row>
    <row r="830" ht="13.35" customHeight="1" s="162">
      <c r="B830" s="307" t="n"/>
      <c r="C830" s="307" t="n"/>
      <c r="E830" s="307" t="n"/>
      <c r="F830" s="32" t="n"/>
      <c r="G830" s="33">
        <f>IF(F830="", "", IF(OR(ISTEXT(H830),ISTEXT(F830)),"",H830/F830))</f>
        <v/>
      </c>
      <c r="H830" s="33" t="n"/>
      <c r="I830" s="33" t="n"/>
      <c r="J830" s="33">
        <f>IF(I830="", "", IF(OR(ISTEXT(I830),ISTEXT($F830)),"",I830*$F830))</f>
        <v/>
      </c>
      <c r="K830" s="33" t="n"/>
      <c r="L830" s="33">
        <f>IF(K830="", "", IF(OR(ISTEXT(K830),ISTEXT($F830)),"",K830*$F830))</f>
        <v/>
      </c>
      <c r="M830" s="30">
        <f>IF(OR(H830="",H830=0),"",IF(K830="",IF(J830="","",IF(OR(ISTEXT(J830),ISTEXT(H830)),"",J830/H830)),IF(OR(ISTEXT(L830),ISTEXT(H830)),"",L830/H830)))</f>
        <v/>
      </c>
    </row>
    <row r="831" ht="13.35" customHeight="1" s="162">
      <c r="B831" s="42" t="n"/>
      <c r="C831" s="231" t="inlineStr">
        <is>
          <t>Subtotal (this page)</t>
        </is>
      </c>
      <c r="D831" s="159" t="n"/>
      <c r="E831" s="42" t="n"/>
      <c r="F831" s="42" t="n"/>
      <c r="G831" s="43" t="n"/>
      <c r="H831" s="43">
        <f>IF(SUM(H819:H830)=0,"",SUM(H819:H830))</f>
        <v/>
      </c>
      <c r="I831" s="43" t="n"/>
      <c r="J831" s="43">
        <f>IF(SUM(J819:J830)=0,"",SUM(J819:J830))</f>
        <v/>
      </c>
      <c r="K831" s="43" t="n"/>
      <c r="L831" s="43">
        <f>IF(SUM(L819:L830)=0,"",SUM(L819:L830))</f>
        <v/>
      </c>
      <c r="M831" s="35">
        <f>IF(OR(H831="",H831=0),"",IF(L831="",IF(J831="","",IF(OR(ISTEXT(J831),ISTEXT(H831)),"",J831/H831)),IF(OR(ISTEXT(L831),ISTEXT(H831)),"",L831/H831)))</f>
        <v/>
      </c>
    </row>
    <row r="832" ht="13.35" customHeight="1" s="162"/>
    <row r="833" ht="13.35" customHeight="1" s="162">
      <c r="B833" s="188" t="inlineStr">
        <is>
          <t>Remarks (cont.)</t>
        </is>
      </c>
      <c r="C833" s="173" t="n"/>
      <c r="D833" s="154" t="n"/>
      <c r="E833" s="174" t="n"/>
      <c r="F833" s="174" t="n"/>
      <c r="G833" s="174" t="n"/>
      <c r="H833" s="174" t="n"/>
      <c r="I833" s="174" t="n"/>
      <c r="J833" s="174" t="n"/>
      <c r="K833" s="174" t="n"/>
      <c r="L833" s="174" t="n"/>
      <c r="M833" s="173" t="n"/>
    </row>
    <row r="834" ht="13.35" customHeight="1" s="162">
      <c r="B834" s="154" t="n"/>
      <c r="C834" s="174" t="n"/>
      <c r="D834" s="174" t="n"/>
      <c r="E834" s="174" t="n"/>
      <c r="F834" s="174" t="n"/>
      <c r="G834" s="174" t="n"/>
      <c r="H834" s="174" t="n"/>
      <c r="I834" s="174" t="n"/>
      <c r="J834" s="174" t="n"/>
      <c r="K834" s="174" t="n"/>
      <c r="L834" s="174" t="n"/>
      <c r="M834" s="173" t="n"/>
    </row>
    <row r="835" ht="13.35" customHeight="1" s="162"/>
    <row r="836" ht="13.35" customHeight="1" s="162">
      <c r="B836" s="200" t="inlineStr">
        <is>
          <t>System</t>
        </is>
      </c>
      <c r="C836" s="403" t="n"/>
      <c r="D836" s="209">
        <f>IF('{Equipment Data Entry}'!B60="","",'{Equipment Data Entry}'!B60)</f>
        <v/>
      </c>
      <c r="E836" s="418" t="n"/>
      <c r="F836" s="403" t="n"/>
      <c r="G836" s="200" t="inlineStr">
        <is>
          <t>Service</t>
        </is>
      </c>
      <c r="H836" s="403" t="n"/>
      <c r="I836" s="210">
        <f>IF('{Equipment Data Entry}'!C60="","",'{Equipment Data Entry}'!C60)</f>
        <v/>
      </c>
      <c r="J836" s="418" t="n"/>
      <c r="K836" s="418" t="n"/>
      <c r="L836" s="418" t="n"/>
      <c r="M836" s="403" t="n"/>
    </row>
    <row r="837" ht="13.35" customHeight="1" s="162">
      <c r="B837" s="422" t="n"/>
      <c r="C837" s="423" t="n"/>
      <c r="D837" s="422" t="n"/>
      <c r="E837" s="424" t="n"/>
      <c r="F837" s="423" t="n"/>
      <c r="G837" s="422" t="n"/>
      <c r="H837" s="423" t="n"/>
      <c r="I837" s="422" t="n"/>
      <c r="J837" s="424" t="n"/>
      <c r="K837" s="424" t="n"/>
      <c r="L837" s="424" t="n"/>
      <c r="M837" s="423" t="n"/>
    </row>
    <row r="838" ht="13.35" customHeight="1" s="162">
      <c r="B838" s="437" t="inlineStr">
        <is>
          <t>Drive Type:</t>
        </is>
      </c>
      <c r="C838" s="13" t="n"/>
      <c r="D838" s="438" t="n"/>
      <c r="E838" s="437" t="inlineStr">
        <is>
          <t>Rotation – Design:</t>
        </is>
      </c>
      <c r="F838" s="13" t="n"/>
      <c r="G838" s="438" t="n"/>
      <c r="H838" s="13" t="n"/>
      <c r="I838" s="437" t="inlineStr">
        <is>
          <t>Actual:</t>
        </is>
      </c>
      <c r="J838" s="438" t="n"/>
    </row>
    <row r="839" ht="13.35" customHeight="1" s="162">
      <c r="B839" s="200" t="inlineStr">
        <is>
          <t>Unit Data</t>
        </is>
      </c>
      <c r="C839" s="400" t="n"/>
      <c r="D839" s="400" t="n"/>
      <c r="E839" s="400" t="n"/>
      <c r="F839" s="400" t="n"/>
      <c r="G839" s="401" t="n"/>
      <c r="H839" s="13" t="n"/>
      <c r="I839" s="200" t="inlineStr">
        <is>
          <t>Design and Performance Data</t>
        </is>
      </c>
      <c r="J839" s="400" t="n"/>
      <c r="K839" s="400" t="n"/>
      <c r="L839" s="401" t="n"/>
      <c r="M839" s="283" t="n"/>
    </row>
    <row r="840" ht="13.35" customHeight="1" s="162">
      <c r="B840" s="199" t="inlineStr">
        <is>
          <t>Manufacturer</t>
        </is>
      </c>
      <c r="C840" s="401" t="n"/>
      <c r="D840" s="204">
        <f>IF('{Equipment Data Entry}'!E60="","",'{Equipment Data Entry}'!E60)</f>
        <v/>
      </c>
      <c r="E840" s="400" t="n"/>
      <c r="F840" s="400" t="n"/>
      <c r="G840" s="401" t="n"/>
      <c r="H840" s="13" t="n"/>
      <c r="I840" s="199" t="inlineStr">
        <is>
          <t>Design Criteria</t>
        </is>
      </c>
      <c r="J840" s="401" t="n"/>
      <c r="K840" s="199" t="inlineStr">
        <is>
          <t>Design</t>
        </is>
      </c>
      <c r="L840" s="199" t="inlineStr">
        <is>
          <t>Actual</t>
        </is>
      </c>
      <c r="M840" s="13" t="n"/>
    </row>
    <row r="841" ht="13.35" customHeight="1" s="162">
      <c r="B841" s="199" t="inlineStr">
        <is>
          <t>Model Number</t>
        </is>
      </c>
      <c r="C841" s="401" t="n"/>
      <c r="D841" s="204">
        <f>IF('{Equipment Data Entry}'!F60="","",'{Equipment Data Entry}'!F60)</f>
        <v/>
      </c>
      <c r="E841" s="400" t="n"/>
      <c r="F841" s="400" t="n"/>
      <c r="G841" s="401" t="n"/>
      <c r="H841" s="13" t="n"/>
      <c r="I841" s="199" t="inlineStr">
        <is>
          <t>Total Airflow</t>
        </is>
      </c>
      <c r="J841" s="401" t="n"/>
      <c r="K841" s="24">
        <f>IF(K918="",H881,K918)</f>
        <v/>
      </c>
      <c r="L841" s="24">
        <f>IF(OR(E918="",E918="Outlets"),L881,E919)</f>
        <v/>
      </c>
      <c r="M841" s="22">
        <f>IF(OR(L841="",K841="",K841=0),"",IF(OR(ISTEXT(L841),ISTEXT(K841)),"",L841/K841))</f>
        <v/>
      </c>
    </row>
    <row r="842" ht="13.35" customHeight="1" s="162">
      <c r="B842" s="199" t="inlineStr">
        <is>
          <t>Serial Number</t>
        </is>
      </c>
      <c r="C842" s="401" t="n"/>
      <c r="D842" s="204" t="n"/>
      <c r="E842" s="400" t="n"/>
      <c r="F842" s="400" t="n"/>
      <c r="G842" s="401" t="n"/>
      <c r="H842" s="13" t="n"/>
      <c r="I842" s="199" t="inlineStr">
        <is>
          <t>Unit ESP</t>
        </is>
      </c>
      <c r="J842" s="401" t="n"/>
      <c r="K842" s="71">
        <f>IF('{Equipment Data Entry}'!H60="","",'{Equipment Data Entry}'!H60)</f>
        <v/>
      </c>
      <c r="L842" s="64">
        <f>I861</f>
        <v/>
      </c>
      <c r="M842" s="22" t="n"/>
    </row>
    <row r="843" ht="13.35" customHeight="1" s="162">
      <c r="B843" s="199" t="inlineStr">
        <is>
          <t>Area Served</t>
        </is>
      </c>
      <c r="C843" s="401" t="n"/>
      <c r="D843" s="204">
        <f>I836</f>
        <v/>
      </c>
      <c r="E843" s="400" t="n"/>
      <c r="F843" s="400" t="n"/>
      <c r="G843" s="401" t="n"/>
      <c r="H843" s="13" t="n"/>
      <c r="I843" s="199" t="inlineStr">
        <is>
          <t>Fan RPMs</t>
        </is>
      </c>
      <c r="J843" s="401" t="n"/>
      <c r="K843" s="24">
        <f>IF('{Equipment Data Entry}'!I60="","",'{Equipment Data Entry}'!I60)</f>
        <v/>
      </c>
      <c r="L843" s="24">
        <f>IF(L854="","",L854)</f>
        <v/>
      </c>
      <c r="M843" s="13" t="n"/>
    </row>
    <row r="844" ht="13.35" customHeight="1" s="162">
      <c r="B844" s="199" t="inlineStr">
        <is>
          <t>Location</t>
        </is>
      </c>
      <c r="C844" s="401" t="n"/>
      <c r="D844" s="204">
        <f>IF('{Equipment Data Entry}'!D60="","",'{Equipment Data Entry}'!D60)</f>
        <v/>
      </c>
      <c r="E844" s="400" t="n"/>
      <c r="F844" s="400" t="n"/>
      <c r="G844" s="401" t="n"/>
      <c r="H844" s="13" t="n"/>
      <c r="I844" s="283" t="n"/>
      <c r="J844" s="283" t="n"/>
      <c r="K844" s="36" t="n"/>
      <c r="L844" s="36" t="n"/>
      <c r="M844" s="13" t="n"/>
    </row>
    <row r="845" ht="13.35" customHeight="1" s="162">
      <c r="B845" s="13" t="n"/>
      <c r="C845" s="13" t="n"/>
      <c r="D845" s="13" t="n"/>
      <c r="E845" s="13" t="n"/>
      <c r="F845" s="13" t="n"/>
      <c r="G845" s="13" t="n"/>
      <c r="H845" s="13" t="n"/>
      <c r="I845" s="283" t="n"/>
      <c r="J845" s="283" t="n"/>
      <c r="K845" s="37" t="n"/>
      <c r="L845" s="37" t="n"/>
      <c r="M845" s="13" t="n"/>
    </row>
    <row r="846" ht="13.35" customHeight="1" s="162">
      <c r="B846" s="200" t="inlineStr">
        <is>
          <t>Motor Data</t>
        </is>
      </c>
      <c r="C846" s="400" t="n"/>
      <c r="D846" s="400" t="n"/>
      <c r="E846" s="400" t="n"/>
      <c r="F846" s="400" t="n"/>
      <c r="G846" s="401" t="n"/>
      <c r="H846" s="13" t="n"/>
      <c r="I846" s="283" t="inlineStr">
        <is>
          <t>Filter Type/Size/Qty</t>
        </is>
      </c>
      <c r="J846" s="404" t="n"/>
      <c r="K846" s="404" t="n"/>
      <c r="L846" s="37" t="n"/>
      <c r="M846" s="404" t="n"/>
    </row>
    <row r="847" ht="13.35" customHeight="1" s="162">
      <c r="B847" s="199" t="inlineStr">
        <is>
          <t>Manufacturer</t>
        </is>
      </c>
      <c r="C847" s="401" t="n"/>
      <c r="D847" s="203" t="n"/>
      <c r="E847" s="400" t="n"/>
      <c r="F847" s="400" t="n"/>
      <c r="G847" s="401" t="n"/>
      <c r="H847" s="13" t="n"/>
      <c r="I847" s="200" t="inlineStr">
        <is>
          <t>Drive Data</t>
        </is>
      </c>
      <c r="J847" s="400" t="n"/>
      <c r="K847" s="400" t="n"/>
      <c r="L847" s="401" t="n"/>
      <c r="M847" s="13" t="n"/>
    </row>
    <row r="848" ht="13.35" customHeight="1" s="162">
      <c r="B848" s="199" t="inlineStr">
        <is>
          <t>Horsepower</t>
        </is>
      </c>
      <c r="C848" s="401" t="n"/>
      <c r="D848" s="28">
        <f>IF('{Equipment Data Entry}'!G60="","",'{Equipment Data Entry}'!G60)</f>
        <v/>
      </c>
      <c r="E848" s="21" t="inlineStr">
        <is>
          <t>RPM</t>
        </is>
      </c>
      <c r="F848" s="24" t="n"/>
      <c r="G848" s="199" t="inlineStr">
        <is>
          <t>SF</t>
        </is>
      </c>
      <c r="H848" s="13" t="n"/>
      <c r="I848" s="199" t="inlineStr">
        <is>
          <t>Motor sheave</t>
        </is>
      </c>
      <c r="J848" s="400" t="n"/>
      <c r="K848" s="24">
        <f>IF('{Equipment Data Entry}'!J60="","",'{Equipment Data Entry}'!J60)</f>
        <v/>
      </c>
      <c r="L848" s="21" t="inlineStr">
        <is>
          <t>Bore</t>
        </is>
      </c>
      <c r="M848" s="208"/>
    </row>
    <row r="849" ht="13.35" customHeight="1" s="162">
      <c r="B849" s="198">
        <f>IF('{Equipment Data Entry}'!N60="","",'{Equipment Data Entry}'!N60)</f>
        <v/>
      </c>
      <c r="C849" s="198">
        <f>IF('{Equipment Data Entry}'!O60="","",'{Equipment Data Entry}'!O60)</f>
        <v/>
      </c>
      <c r="D849" s="21" t="inlineStr">
        <is>
          <t>FLA</t>
        </is>
      </c>
      <c r="E849" s="25" t="n"/>
      <c r="F849" s="21" t="inlineStr">
        <is>
          <t>Frame</t>
        </is>
      </c>
      <c r="G849" s="208" t="n"/>
      <c r="H849" s="13" t="n"/>
      <c r="I849" s="199" t="inlineStr">
        <is>
          <t>Fan pulley</t>
        </is>
      </c>
      <c r="J849" s="400" t="n"/>
      <c r="K849" s="24">
        <f>IF('{Equipment Data Entry}'!K60="","",'{Equipment Data Entry}'!K60)</f>
        <v/>
      </c>
      <c r="L849" s="21" t="inlineStr">
        <is>
          <t>Bore</t>
        </is>
      </c>
      <c r="M849" s="208"/>
    </row>
    <row r="850" ht="13.35" customHeight="1" s="162">
      <c r="B850" s="199" t="inlineStr">
        <is>
          <t>Corrected FLA</t>
        </is>
      </c>
      <c r="C850" s="401" t="n"/>
      <c r="D850" s="27">
        <f>IF(OR(E851="",E849="",B849=""),"",IF(OR(ISTEXT(B849),COUNT(E851:G851)=0,ISTEXT(E849)),"",B849/AVERAGE(E851:G851)*E849))</f>
        <v/>
      </c>
      <c r="E850" s="199" t="inlineStr">
        <is>
          <t>Estimated BHP</t>
        </is>
      </c>
      <c r="F850" s="401" t="n"/>
      <c r="G850" s="27">
        <f>IF(OR(COUNT(E852:G852)=0,IF(N(E853)&gt;0,E853,N(D848))=0,IF(N(D850)&gt;0,D850,N(E849))=0),"",IF(N(E853)&gt;0,E853,N(D848))*AVERAGE(E852:G852)/IF(N(D850)&gt;0,D850,N(E849)))</f>
        <v/>
      </c>
      <c r="H850" s="13" t="n"/>
      <c r="I850" s="199" t="inlineStr">
        <is>
          <t>Belt(s)</t>
        </is>
      </c>
      <c r="J850" s="208">
        <f>IF('{Equipment Data Entry}'!L60="","",'{Equipment Data Entry}'!L60)</f>
        <v/>
      </c>
      <c r="K850" s="199" t="inlineStr">
        <is>
          <t>C to C</t>
        </is>
      </c>
      <c r="L850" s="64">
        <f>IF('{Equipment Data Entry}'!M60="","",'{Equipment Data Entry}'!M60)</f>
        <v/>
      </c>
      <c r="M850" s="13" t="n"/>
    </row>
    <row r="851" ht="13.35" customHeight="1" s="162">
      <c r="B851" s="199" t="inlineStr">
        <is>
          <t>Measured Voltage</t>
        </is>
      </c>
      <c r="C851" s="400" t="n"/>
      <c r="D851" s="401" t="n"/>
      <c r="E851" s="24" t="n"/>
      <c r="F851" s="24" t="n"/>
      <c r="G851" s="24" t="n"/>
      <c r="H851" s="13" t="n"/>
      <c r="I851" s="283" t="inlineStr">
        <is>
          <t>Final Settings</t>
        </is>
      </c>
      <c r="J851" s="404" t="n"/>
      <c r="K851" s="404" t="n"/>
      <c r="L851" s="37" t="n"/>
      <c r="M851" s="404" t="n"/>
    </row>
    <row r="852" ht="13.35" customHeight="1" s="162">
      <c r="B852" s="199" t="inlineStr">
        <is>
          <t>Measured Amperage</t>
        </is>
      </c>
      <c r="C852" s="400" t="n"/>
      <c r="D852" s="401" t="n"/>
      <c r="E852" s="25" t="n"/>
      <c r="F852" s="25" t="n"/>
      <c r="G852" s="25" t="n"/>
      <c r="H852" s="13" t="n"/>
      <c r="I852" s="205" t="inlineStr">
        <is>
          <t>RPM Data</t>
        </is>
      </c>
      <c r="J852" s="401" t="n"/>
      <c r="K852" s="205" t="inlineStr">
        <is>
          <t>Initial</t>
        </is>
      </c>
      <c r="L852" s="205" t="inlineStr">
        <is>
          <t>Final</t>
        </is>
      </c>
      <c r="M852" s="13" t="n"/>
    </row>
    <row r="853" ht="13.35" customHeight="1" s="162">
      <c r="B853" s="199" t="inlineStr">
        <is>
          <t>Motor HP (nameplate)</t>
        </is>
      </c>
      <c r="C853" s="400"/>
      <c r="D853" s="401"/>
      <c r="E853" s="24"/>
      <c r="F853" s="24"/>
      <c r="G853" s="24"/>
      <c r="H853" s="13" t="n"/>
      <c r="I853" s="199" t="inlineStr">
        <is>
          <t>Motor RPM</t>
        </is>
      </c>
      <c r="J853" s="401" t="n"/>
      <c r="K853" s="24" t="n"/>
      <c r="L853" s="24" t="n"/>
      <c r="M853" s="13" t="n"/>
    </row>
    <row r="854" ht="13.35" customHeight="1" s="162">
      <c r="B854" s="200" t="inlineStr">
        <is>
          <t>Static Pressure Profile (in. w.g.)</t>
        </is>
      </c>
      <c r="C854" s="400" t="n"/>
      <c r="D854" s="400" t="n"/>
      <c r="E854" s="400" t="n"/>
      <c r="F854" s="400" t="n"/>
      <c r="G854" s="401" t="n"/>
      <c r="H854" s="13" t="n"/>
      <c r="I854" s="199" t="inlineStr">
        <is>
          <t>Fan RPM</t>
        </is>
      </c>
      <c r="J854" s="401" t="n"/>
      <c r="K854" s="24" t="n"/>
      <c r="L854" s="24" t="n"/>
      <c r="M854" s="13" t="n"/>
    </row>
    <row r="855" ht="13.35" customHeight="1" s="162">
      <c r="B855" s="490">
        <f>IFERROR(INDEX('{Dropdowns}'!$AI$2:$AO$7,MATCH($D$858,'{Dropdowns}'!$AH$2:$AH$7,0),1),"")</f>
        <v/>
      </c>
      <c r="C855" s="490">
        <f>IFERROR(INDEX('{Dropdowns}'!$AI$2:$AO$7,MATCH($D$858,'{Dropdowns}'!$AH$2:$AH$7,0),2),"")</f>
        <v/>
      </c>
      <c r="D855" s="490">
        <f>IFERROR(INDEX('{Dropdowns}'!$AI$2:$AO$7,MATCH($D$858,'{Dropdowns}'!$AH$2:$AH$7,0),3),"")</f>
        <v/>
      </c>
      <c r="E855" s="490">
        <f>IFERROR(INDEX('{Dropdowns}'!$AI$2:$AO$7,MATCH($D$858,'{Dropdowns}'!$AH$2:$AH$7,0),4),"")</f>
        <v/>
      </c>
      <c r="F855" s="490">
        <f>IFERROR(INDEX('{Dropdowns}'!$AI$2:$AO$7,MATCH($D$858,'{Dropdowns}'!$AH$2:$AH$7,0),5),"")</f>
        <v/>
      </c>
      <c r="G855" s="490">
        <f>IFERROR(INDEX('{Dropdowns}'!$AI$2:$AO$7,MATCH($D$858,'{Dropdowns}'!$AH$2:$AH$7,0),6),"")</f>
        <v/>
      </c>
      <c r="H855" s="490">
        <f>IFERROR(INDEX('{Dropdowns}'!$AI$2:$AO$7,MATCH($D$858,'{Dropdowns}'!$AH$2:$AH$7,0),7),"")</f>
        <v/>
      </c>
      <c r="I855" s="246" t="inlineStr">
        <is>
          <t>VSD Frequency</t>
        </is>
      </c>
      <c r="J855" s="403" t="n"/>
      <c r="K855" s="65" t="n"/>
      <c r="L855" s="65" t="n"/>
      <c r="M855" s="13" t="n"/>
    </row>
    <row r="856" ht="13.35" customHeight="1" s="162">
      <c r="B856" s="492"/>
      <c r="C856" s="492"/>
      <c r="D856" s="492"/>
      <c r="E856" s="492"/>
      <c r="F856" s="492"/>
      <c r="G856" s="492"/>
      <c r="H856" s="492"/>
      <c r="I856" s="14" t="n"/>
      <c r="J856" s="14" t="n"/>
      <c r="K856" s="14" t="n"/>
      <c r="L856" s="38" t="n"/>
      <c r="M856" s="13" t="n"/>
      <c r="Q856">
        <f>IF(B856="","",B856)</f>
        <v/>
      </c>
      <c r="R856">
        <f>IF(C855="—",Q856,IF(C856="","",C856))</f>
        <v/>
      </c>
      <c r="S856">
        <f>IF(D855="—",R856,IF(D856="","",D856))</f>
        <v/>
      </c>
      <c r="T856">
        <f>IF(E855="—",S856,IF(E856="","",E856))</f>
        <v/>
      </c>
      <c r="U856">
        <f>IF(F855="—",T856,IF(F856="","",F856))</f>
        <v/>
      </c>
      <c r="V856">
        <f>IF(G855="—",U856,IF(G856="","",G856))</f>
        <v/>
      </c>
      <c r="W856">
        <f>IFERROR(MATCH("Fan",$C$855:$H$855,0),"")</f>
        <v/>
      </c>
      <c r="X856">
        <f>IF(W856="","",INDEX(P858:U858,W856))</f>
        <v/>
      </c>
      <c r="Y856">
        <f>IF(W856="","",INDEX(Q857:V857,W856))</f>
        <v/>
      </c>
    </row>
    <row r="857" ht="13.35" customHeight="1" s="162">
      <c r="B857" s="491" t="inlineStr">
        <is>
          <t>Δ</t>
        </is>
      </c>
      <c r="C857" s="498">
        <f>IF(OR(C855="—",C856="",Q856=""),"",IF(OR(ISTEXT(C856),ISTEXT(Q856)),"","Δ "&amp;TEXT(C856-Q856,"0.00")))</f>
        <v/>
      </c>
      <c r="D857" s="498">
        <f>IF(OR(D855="—",D856="",R856=""),"",IF(OR(ISTEXT(D856),ISTEXT(R856)),"","Δ "&amp;TEXT(D856-R856,"0.00")))</f>
        <v/>
      </c>
      <c r="E857" s="498">
        <f>IF(OR(E855="—",E856="",S856=""),"",IF(OR(ISTEXT(E856),ISTEXT(S856)),"","Δ "&amp;TEXT(E856-S856,"0.00")))</f>
        <v/>
      </c>
      <c r="F857" s="498">
        <f>IF(OR(F855="—",F856="",T856=""),"",IF(OR(ISTEXT(F856),ISTEXT(T856)),"","Δ "&amp;TEXT(F856-T856,"0.00")))</f>
        <v/>
      </c>
      <c r="G857" s="498">
        <f>IF(OR(G855="—",G856="",U856=""),"",IF(OR(ISTEXT(G856),ISTEXT(U856)),"","Δ "&amp;TEXT(G856-U856,"0.00")))</f>
        <v/>
      </c>
      <c r="H857" s="498">
        <f>IF(OR(H855="—",H856="",V856=""),"",IF(OR(ISTEXT(H856),ISTEXT(V856)),"","Δ "&amp;TEXT(H856-V856,"0.00")))</f>
        <v/>
      </c>
      <c r="I857" s="13" t="n"/>
      <c r="J857" s="13" t="n"/>
      <c r="K857" s="13" t="n"/>
      <c r="L857" s="13" t="n"/>
      <c r="M857" s="13" t="n"/>
      <c r="Q857">
        <f>IF(OR(C856="",ISTEXT(C856)),R857,C856)</f>
        <v/>
      </c>
      <c r="R857">
        <f>IF(OR(D856="",ISTEXT(D856)),S857,D856)</f>
        <v/>
      </c>
      <c r="S857">
        <f>IF(OR(E856="",ISTEXT(E856)),T857,E856)</f>
        <v/>
      </c>
      <c r="T857">
        <f>IF(OR(F856="",ISTEXT(F856)),U857,F856)</f>
        <v/>
      </c>
      <c r="U857">
        <f>IF(OR(G856="",ISTEXT(G856)),V857,G856)</f>
        <v/>
      </c>
      <c r="V857">
        <f>IF(OR(H856="",ISTEXT(H856)),"",H856)</f>
        <v/>
      </c>
    </row>
    <row r="858" ht="13.35" customHeight="1" s="162">
      <c r="B858" s="425" t="inlineStr">
        <is>
          <t>Unit type:</t>
        </is>
      </c>
      <c r="D858" s="522" t="inlineStr">
        <is>
          <t>MAU</t>
        </is>
      </c>
      <c r="E858" s="414" t="n"/>
      <c r="F858" s="494" t="inlineStr">
        <is>
          <t>Airflow left to right. Δ = this reading minus the one before it; in. w.g.</t>
        </is>
      </c>
      <c r="P858">
        <f>IF(B856="","",B856)</f>
        <v/>
      </c>
      <c r="Q858">
        <f>IF(C856="",P858,C856)</f>
        <v/>
      </c>
      <c r="R858">
        <f>IF(D856="",Q858,D856)</f>
        <v/>
      </c>
      <c r="S858">
        <f>IF(E856="",R858,E856)</f>
        <v/>
      </c>
      <c r="T858">
        <f>IF(F856="",S858,F856)</f>
        <v/>
      </c>
      <c r="U858">
        <f>IF(G856="",T858,G856)</f>
        <v/>
      </c>
      <c r="V858">
        <f>IF(H856="",U858,H856)</f>
        <v/>
      </c>
    </row>
    <row r="859" ht="13.35" customHeight="1" s="162">
      <c r="B859" s="500" t="inlineStr">
        <is>
          <t>Fan inlet</t>
        </is>
      </c>
      <c r="D859" s="501">
        <f>IF(X856="","",X856)</f>
        <v/>
      </c>
      <c r="F859" s="500" t="inlineStr">
        <is>
          <t>Discharge</t>
        </is>
      </c>
      <c r="I859" s="501">
        <f>IF(V858="","",V858)</f>
        <v/>
      </c>
    </row>
    <row r="860" ht="13.35" customHeight="1" s="162"/>
    <row r="861" ht="13.35" customHeight="1" s="162">
      <c r="B861" s="500" t="inlineStr">
        <is>
          <t>Fan TSP</t>
        </is>
      </c>
      <c r="E861" s="501">
        <f>IF(OR(X856="",Y856=""),"",IF(OR(ISTEXT(X856),ISTEXT(Y856)),"",Y856-X856))</f>
        <v/>
      </c>
      <c r="F861" s="500" t="inlineStr">
        <is>
          <t>ESP</t>
        </is>
      </c>
      <c r="I861" s="501">
        <f>IF(OR(B856="",V858=""),"",IF(OR(ISTEXT(B856),ISTEXT(V858)),"",V858-B856))</f>
        <v/>
      </c>
      <c r="J861" s="500" t="inlineStr">
        <is>
          <t>Unit ΔP (inlet → fan)</t>
        </is>
      </c>
      <c r="M861" s="501">
        <f>IF(OR(B856="",X856=""),"",IF(OR(ISTEXT(B856),ISTEXT(X856)),"",X856-B856))</f>
        <v/>
      </c>
    </row>
    <row r="862" ht="13.35" customHeight="1" s="162">
      <c r="B862" s="453" t="inlineStr">
        <is>
          <t>Instrument:</t>
        </is>
      </c>
      <c r="C862" s="5" t="n"/>
      <c r="D862" s="505" t="n"/>
      <c r="E862" s="414" t="n"/>
      <c r="F862" s="414" t="n"/>
      <c r="G862" s="425" t="inlineStr">
        <is>
          <t>Ak basis / notes:</t>
        </is>
      </c>
      <c r="I862" s="506" t="n"/>
      <c r="J862" s="414" t="n"/>
      <c r="K862" s="414" t="n"/>
      <c r="L862" s="414" t="n"/>
      <c r="M862" s="414" t="n"/>
    </row>
    <row r="863" ht="13.35" customHeight="1" s="162">
      <c r="B863" s="188" t="inlineStr">
        <is>
          <t>Supply Air Diffuser / Outlet Airflow</t>
        </is>
      </c>
      <c r="C863" s="174" t="n"/>
      <c r="D863" s="174" t="n"/>
      <c r="E863" s="174" t="n"/>
      <c r="F863" s="173" t="n"/>
      <c r="G863" s="233" t="inlineStr">
        <is>
          <t>Design VEL</t>
        </is>
      </c>
      <c r="H863" s="194" t="inlineStr">
        <is>
          <t>Design CFM</t>
        </is>
      </c>
      <c r="I863" s="188" t="inlineStr">
        <is>
          <t>Initial</t>
        </is>
      </c>
      <c r="J863" s="173" t="n"/>
      <c r="K863" s="188" t="inlineStr">
        <is>
          <t>Final</t>
        </is>
      </c>
      <c r="L863" s="173" t="n"/>
      <c r="M863" s="188" t="inlineStr">
        <is>
          <t>%</t>
        </is>
      </c>
    </row>
    <row r="864" ht="13.35" customHeight="1" s="162">
      <c r="B864" s="153" t="inlineStr">
        <is>
          <t>No.</t>
        </is>
      </c>
      <c r="C864" s="188" t="inlineStr">
        <is>
          <t>Area Served</t>
        </is>
      </c>
      <c r="D864" s="188" t="inlineStr">
        <is>
          <t>Type</t>
        </is>
      </c>
      <c r="E864" s="188" t="inlineStr">
        <is>
          <t>Size</t>
        </is>
      </c>
      <c r="F864" s="188" t="inlineStr">
        <is>
          <t>Ak</t>
        </is>
      </c>
      <c r="G864" s="440" t="n"/>
      <c r="H864" s="440" t="n"/>
      <c r="I864" s="188" t="inlineStr">
        <is>
          <t>VEL</t>
        </is>
      </c>
      <c r="J864" s="188" t="inlineStr">
        <is>
          <t>CFM</t>
        </is>
      </c>
      <c r="K864" s="188" t="inlineStr">
        <is>
          <t>VEL</t>
        </is>
      </c>
      <c r="L864" s="188" t="inlineStr">
        <is>
          <t>CFM</t>
        </is>
      </c>
      <c r="M864" s="440" t="n"/>
    </row>
    <row r="865" ht="13.35" customHeight="1" s="162">
      <c r="B865" s="307" t="n"/>
      <c r="C865" s="307" t="n"/>
      <c r="E865" s="307" t="n"/>
      <c r="F865" s="32" t="n"/>
      <c r="G865" s="33">
        <f>IF(F865="", "", IF(OR(ISTEXT(H865),ISTEXT(F865)),"",H865/F865))</f>
        <v/>
      </c>
      <c r="H865" s="33" t="n"/>
      <c r="I865" s="33" t="n"/>
      <c r="J865" s="33">
        <f>IF(I865="", "", IF(OR(ISTEXT(I865),ISTEXT($F865)),"",I865*$F865))</f>
        <v/>
      </c>
      <c r="K865" s="33" t="n"/>
      <c r="L865" s="33">
        <f>IF(K865="", "", IF(OR(ISTEXT(K865),ISTEXT($F865)),"",K865*$F865))</f>
        <v/>
      </c>
      <c r="M865" s="30">
        <f>IF(OR(H865="",H865=0),"",IF(K865="",IF(J865="","",IF(OR(ISTEXT(J865),ISTEXT(H865)),"",J865/H865)),IF(OR(ISTEXT(L865),ISTEXT(H865)),"",L865/H865)))</f>
        <v/>
      </c>
    </row>
    <row r="866" ht="13.35" customHeight="1" s="162">
      <c r="B866" s="307" t="n"/>
      <c r="C866" s="307" t="n"/>
      <c r="E866" s="307" t="n"/>
      <c r="F866" s="32" t="n"/>
      <c r="G866" s="33">
        <f>IF(F866="", "", IF(OR(ISTEXT(H866),ISTEXT(F866)),"",H866/F866))</f>
        <v/>
      </c>
      <c r="H866" s="33" t="n"/>
      <c r="I866" s="33" t="n"/>
      <c r="J866" s="33">
        <f>IF(I866="", "", IF(OR(ISTEXT(I866),ISTEXT($F866)),"",I866*$F866))</f>
        <v/>
      </c>
      <c r="K866" s="33" t="n"/>
      <c r="L866" s="33">
        <f>IF(K866="", "", IF(OR(ISTEXT(K866),ISTEXT($F866)),"",K866*$F866))</f>
        <v/>
      </c>
      <c r="M866" s="30">
        <f>IF(OR(H866="",H866=0),"",IF(K866="",IF(J866="","",IF(OR(ISTEXT(J866),ISTEXT(H866)),"",J866/H866)),IF(OR(ISTEXT(L866),ISTEXT(H866)),"",L866/H866)))</f>
        <v/>
      </c>
    </row>
    <row r="867" ht="13.35" customHeight="1" s="162">
      <c r="B867" s="307" t="n"/>
      <c r="C867" s="307" t="n"/>
      <c r="E867" s="307" t="n"/>
      <c r="F867" s="32" t="n"/>
      <c r="G867" s="33">
        <f>IF(F867="", "", IF(OR(ISTEXT(H867),ISTEXT(F867)),"",H867/F867))</f>
        <v/>
      </c>
      <c r="H867" s="33" t="n"/>
      <c r="I867" s="33" t="n"/>
      <c r="J867" s="33">
        <f>IF(I867="", "", IF(OR(ISTEXT(I867),ISTEXT($F867)),"",I867*$F867))</f>
        <v/>
      </c>
      <c r="K867" s="33" t="n"/>
      <c r="L867" s="33">
        <f>IF(K867="", "", IF(OR(ISTEXT(K867),ISTEXT($F867)),"",K867*$F867))</f>
        <v/>
      </c>
      <c r="M867" s="30">
        <f>IF(OR(H867="",H867=0),"",IF(K867="",IF(J867="","",IF(OR(ISTEXT(J867),ISTEXT(H867)),"",J867/H867)),IF(OR(ISTEXT(L867),ISTEXT(H867)),"",L867/H867)))</f>
        <v/>
      </c>
    </row>
    <row r="868" ht="13.35" customHeight="1" s="162">
      <c r="B868" s="307" t="n"/>
      <c r="C868" s="307" t="n"/>
      <c r="E868" s="307" t="n"/>
      <c r="F868" s="32" t="n"/>
      <c r="G868" s="33">
        <f>IF(F868="", "", IF(OR(ISTEXT(H868),ISTEXT(F868)),"",H868/F868))</f>
        <v/>
      </c>
      <c r="H868" s="33" t="n"/>
      <c r="I868" s="33" t="n"/>
      <c r="J868" s="33">
        <f>IF(I868="", "", IF(OR(ISTEXT(I868),ISTEXT($F868)),"",I868*$F868))</f>
        <v/>
      </c>
      <c r="K868" s="33" t="n"/>
      <c r="L868" s="33">
        <f>IF(K868="", "", IF(OR(ISTEXT(K868),ISTEXT($F868)),"",K868*$F868))</f>
        <v/>
      </c>
      <c r="M868" s="30">
        <f>IF(OR(H868="",H868=0),"",IF(K868="",IF(J868="","",IF(OR(ISTEXT(J868),ISTEXT(H868)),"",J868/H868)),IF(OR(ISTEXT(L868),ISTEXT(H868)),"",L868/H868)))</f>
        <v/>
      </c>
    </row>
    <row r="869" ht="13.35" customHeight="1" s="162">
      <c r="B869" s="307" t="n"/>
      <c r="C869" s="307" t="n"/>
      <c r="E869" s="307" t="n"/>
      <c r="F869" s="32" t="n"/>
      <c r="G869" s="33">
        <f>IF(F869="", "", IF(OR(ISTEXT(H869),ISTEXT(F869)),"",H869/F869))</f>
        <v/>
      </c>
      <c r="H869" s="33" t="n"/>
      <c r="I869" s="33" t="n"/>
      <c r="J869" s="33">
        <f>IF(I869="", "", IF(OR(ISTEXT(I869),ISTEXT($F869)),"",I869*$F869))</f>
        <v/>
      </c>
      <c r="K869" s="33" t="n"/>
      <c r="L869" s="33">
        <f>IF(K869="", "", IF(OR(ISTEXT(K869),ISTEXT($F869)),"",K869*$F869))</f>
        <v/>
      </c>
      <c r="M869" s="30">
        <f>IF(OR(H869="",H869=0),"",IF(K869="",IF(J869="","",IF(OR(ISTEXT(J869),ISTEXT(H869)),"",J869/H869)),IF(OR(ISTEXT(L869),ISTEXT(H869)),"",L869/H869)))</f>
        <v/>
      </c>
    </row>
    <row r="870" ht="13.35" customHeight="1" s="162">
      <c r="B870" s="307" t="n"/>
      <c r="C870" s="307" t="n"/>
      <c r="E870" s="307" t="n"/>
      <c r="F870" s="32" t="n"/>
      <c r="G870" s="33">
        <f>IF(F870="", "", IF(OR(ISTEXT(H870),ISTEXT(F870)),"",H870/F870))</f>
        <v/>
      </c>
      <c r="H870" s="33" t="n"/>
      <c r="I870" s="33" t="n"/>
      <c r="J870" s="33">
        <f>IF(I870="", "", IF(OR(ISTEXT(I870),ISTEXT($F870)),"",I870*$F870))</f>
        <v/>
      </c>
      <c r="K870" s="33" t="n"/>
      <c r="L870" s="33">
        <f>IF(K870="", "", IF(OR(ISTEXT(K870),ISTEXT($F870)),"",K870*$F870))</f>
        <v/>
      </c>
      <c r="M870" s="30">
        <f>IF(OR(H870="",H870=0),"",IF(K870="",IF(J870="","",IF(OR(ISTEXT(J870),ISTEXT(H870)),"",J870/H870)),IF(OR(ISTEXT(L870),ISTEXT(H870)),"",L870/H870)))</f>
        <v/>
      </c>
    </row>
    <row r="871" ht="13.35" customHeight="1" s="162">
      <c r="B871" s="307" t="n"/>
      <c r="C871" s="307" t="n"/>
      <c r="E871" s="307" t="n"/>
      <c r="F871" s="32" t="n"/>
      <c r="G871" s="33">
        <f>IF(F871="", "", IF(OR(ISTEXT(H871),ISTEXT(F871)),"",H871/F871))</f>
        <v/>
      </c>
      <c r="H871" s="33" t="n"/>
      <c r="I871" s="33" t="n"/>
      <c r="J871" s="33">
        <f>IF(I871="", "", IF(OR(ISTEXT(I871),ISTEXT($F871)),"",I871*$F871))</f>
        <v/>
      </c>
      <c r="K871" s="33" t="n"/>
      <c r="L871" s="33">
        <f>IF(K871="", "", IF(OR(ISTEXT(K871),ISTEXT($F871)),"",K871*$F871))</f>
        <v/>
      </c>
      <c r="M871" s="30">
        <f>IF(OR(H871="",H871=0),"",IF(K871="",IF(J871="","",IF(OR(ISTEXT(J871),ISTEXT(H871)),"",J871/H871)),IF(OR(ISTEXT(L871),ISTEXT(H871)),"",L871/H871)))</f>
        <v/>
      </c>
    </row>
    <row r="872" ht="13.35" customHeight="1" s="162">
      <c r="B872" s="307" t="n"/>
      <c r="C872" s="307" t="n"/>
      <c r="E872" s="307" t="n"/>
      <c r="F872" s="32" t="n"/>
      <c r="G872" s="33">
        <f>IF(F872="", "", IF(OR(ISTEXT(H872),ISTEXT(F872)),"",H872/F872))</f>
        <v/>
      </c>
      <c r="H872" s="33" t="n"/>
      <c r="I872" s="33" t="n"/>
      <c r="J872" s="33">
        <f>IF(I872="", "", IF(OR(ISTEXT(I872),ISTEXT($F872)),"",I872*$F872))</f>
        <v/>
      </c>
      <c r="K872" s="33" t="n"/>
      <c r="L872" s="33">
        <f>IF(K872="", "", IF(OR(ISTEXT(K872),ISTEXT($F872)),"",K872*$F872))</f>
        <v/>
      </c>
      <c r="M872" s="30">
        <f>IF(OR(H872="",H872=0),"",IF(K872="",IF(J872="","",IF(OR(ISTEXT(J872),ISTEXT(H872)),"",J872/H872)),IF(OR(ISTEXT(L872),ISTEXT(H872)),"",L872/H872)))</f>
        <v/>
      </c>
    </row>
    <row r="873" ht="13.35" customHeight="1" s="162">
      <c r="B873" s="307" t="n"/>
      <c r="C873" s="307" t="n"/>
      <c r="E873" s="307" t="n"/>
      <c r="F873" s="32" t="n"/>
      <c r="G873" s="33">
        <f>IF(F873="", "", IF(OR(ISTEXT(H873),ISTEXT(F873)),"",H873/F873))</f>
        <v/>
      </c>
      <c r="H873" s="33" t="n"/>
      <c r="I873" s="33" t="n"/>
      <c r="J873" s="33">
        <f>IF(I873="", "", IF(OR(ISTEXT(I873),ISTEXT($F873)),"",I873*$F873))</f>
        <v/>
      </c>
      <c r="K873" s="33" t="n"/>
      <c r="L873" s="33">
        <f>IF(K873="", "", IF(OR(ISTEXT(K873),ISTEXT($F873)),"",K873*$F873))</f>
        <v/>
      </c>
      <c r="M873" s="30">
        <f>IF(OR(H873="",H873=0),"",IF(K873="",IF(J873="","",IF(OR(ISTEXT(J873),ISTEXT(H873)),"",J873/H873)),IF(OR(ISTEXT(L873),ISTEXT(H873)),"",L873/H873)))</f>
        <v/>
      </c>
    </row>
    <row r="874" ht="13.35" customHeight="1" s="162">
      <c r="B874" s="307" t="n"/>
      <c r="C874" s="307" t="n"/>
      <c r="E874" s="307" t="n"/>
      <c r="F874" s="32" t="n"/>
      <c r="G874" s="33">
        <f>IF(F874="", "", IF(OR(ISTEXT(H874),ISTEXT(F874)),"",H874/F874))</f>
        <v/>
      </c>
      <c r="H874" s="33" t="n"/>
      <c r="I874" s="33" t="n"/>
      <c r="J874" s="33">
        <f>IF(I874="", "", IF(OR(ISTEXT(I874),ISTEXT($F874)),"",I874*$F874))</f>
        <v/>
      </c>
      <c r="K874" s="33" t="n"/>
      <c r="L874" s="33">
        <f>IF(K874="", "", IF(OR(ISTEXT(K874),ISTEXT($F874)),"",K874*$F874))</f>
        <v/>
      </c>
      <c r="M874" s="30">
        <f>IF(OR(H874="",H874=0),"",IF(K874="",IF(J874="","",IF(OR(ISTEXT(J874),ISTEXT(H874)),"",J874/H874)),IF(OR(ISTEXT(L874),ISTEXT(H874)),"",L874/H874)))</f>
        <v/>
      </c>
    </row>
    <row r="875" ht="13.35" customHeight="1" s="162">
      <c r="B875" s="307" t="n"/>
      <c r="C875" s="307" t="n"/>
      <c r="E875" s="307" t="n"/>
      <c r="F875" s="32" t="n"/>
      <c r="G875" s="33">
        <f>IF(F875="", "", IF(OR(ISTEXT(H875),ISTEXT(F875)),"",H875/F875))</f>
        <v/>
      </c>
      <c r="H875" s="33" t="n"/>
      <c r="I875" s="33" t="n"/>
      <c r="J875" s="33">
        <f>IF(I875="", "", IF(OR(ISTEXT(I875),ISTEXT($F875)),"",I875*$F875))</f>
        <v/>
      </c>
      <c r="K875" s="33" t="n"/>
      <c r="L875" s="33">
        <f>IF(K875="", "", IF(OR(ISTEXT(K875),ISTEXT($F875)),"",K875*$F875))</f>
        <v/>
      </c>
      <c r="M875" s="30">
        <f>IF(OR(H875="",H875=0),"",IF(K875="",IF(J875="","",IF(OR(ISTEXT(J875),ISTEXT(H875)),"",J875/H875)),IF(OR(ISTEXT(L875),ISTEXT(H875)),"",L875/H875)))</f>
        <v/>
      </c>
    </row>
    <row r="876" ht="13.35" customHeight="1" s="162">
      <c r="B876" s="307" t="n"/>
      <c r="C876" s="307" t="n"/>
      <c r="E876" s="307" t="n"/>
      <c r="F876" s="32" t="n"/>
      <c r="G876" s="33">
        <f>IF(F876="", "", IF(OR(ISTEXT(H876),ISTEXT(F876)),"",H876/F876))</f>
        <v/>
      </c>
      <c r="H876" s="33" t="n"/>
      <c r="I876" s="33" t="n"/>
      <c r="J876" s="33">
        <f>IF(I876="", "", IF(OR(ISTEXT(I876),ISTEXT($F876)),"",I876*$F876))</f>
        <v/>
      </c>
      <c r="K876" s="33" t="n"/>
      <c r="L876" s="33">
        <f>IF(K876="", "", IF(OR(ISTEXT(K876),ISTEXT($F876)),"",K876*$F876))</f>
        <v/>
      </c>
      <c r="M876" s="30">
        <f>IF(OR(H876="",H876=0),"",IF(K876="",IF(J876="","",IF(OR(ISTEXT(J876),ISTEXT(H876)),"",J876/H876)),IF(OR(ISTEXT(L876),ISTEXT(H876)),"",L876/H876)))</f>
        <v/>
      </c>
    </row>
    <row r="877" ht="13.35" customHeight="1" s="162">
      <c r="B877" s="307" t="n"/>
      <c r="C877" s="307" t="n"/>
      <c r="E877" s="307" t="n"/>
      <c r="F877" s="32" t="n"/>
      <c r="G877" s="33">
        <f>IF(F877="", "", IF(OR(ISTEXT(H877),ISTEXT(F877)),"",H877/F877))</f>
        <v/>
      </c>
      <c r="H877" s="33" t="n"/>
      <c r="I877" s="33" t="n"/>
      <c r="J877" s="33">
        <f>IF(I877="", "", IF(OR(ISTEXT(I877),ISTEXT($F877)),"",I877*$F877))</f>
        <v/>
      </c>
      <c r="K877" s="33" t="n"/>
      <c r="L877" s="33">
        <f>IF(K877="", "", IF(OR(ISTEXT(K877),ISTEXT($F877)),"",K877*$F877))</f>
        <v/>
      </c>
      <c r="M877" s="30">
        <f>IF(OR(H877="",H877=0),"",IF(K877="",IF(J877="","",IF(OR(ISTEXT(J877),ISTEXT(H877)),"",J877/H877)),IF(OR(ISTEXT(L877),ISTEXT(H877)),"",L877/H877)))</f>
        <v/>
      </c>
    </row>
    <row r="878" ht="13.35" customHeight="1" s="162">
      <c r="B878" s="307" t="n"/>
      <c r="C878" s="307" t="n"/>
      <c r="E878" s="307" t="n"/>
      <c r="F878" s="32" t="n"/>
      <c r="G878" s="33">
        <f>IF(F878="", "", IF(OR(ISTEXT(H878),ISTEXT(F878)),"",H878/F878))</f>
        <v/>
      </c>
      <c r="H878" s="33" t="n"/>
      <c r="I878" s="33" t="n"/>
      <c r="J878" s="33">
        <f>IF(I878="", "", IF(OR(ISTEXT(I878),ISTEXT($F878)),"",I878*$F878))</f>
        <v/>
      </c>
      <c r="K878" s="33" t="n"/>
      <c r="L878" s="33">
        <f>IF(K878="", "", IF(OR(ISTEXT(K878),ISTEXT($F878)),"",K878*$F878))</f>
        <v/>
      </c>
      <c r="M878" s="30">
        <f>IF(OR(H878="",H878=0),"",IF(K878="",IF(J878="","",IF(OR(ISTEXT(J878),ISTEXT(H878)),"",J878/H878)),IF(OR(ISTEXT(L878),ISTEXT(H878)),"",L878/H878)))</f>
        <v/>
      </c>
    </row>
    <row r="879" ht="13.35" customHeight="1" s="162">
      <c r="B879" s="307" t="n"/>
      <c r="C879" s="307" t="n"/>
      <c r="E879" s="307" t="n"/>
      <c r="F879" s="32" t="n"/>
      <c r="G879" s="33">
        <f>IF(F879="", "", IF(OR(ISTEXT(H879),ISTEXT(F879)),"",H879/F879))</f>
        <v/>
      </c>
      <c r="H879" s="33" t="n"/>
      <c r="I879" s="33" t="n"/>
      <c r="J879" s="33">
        <f>IF(I879="", "", IF(OR(ISTEXT(I879),ISTEXT($F879)),"",I879*$F879))</f>
        <v/>
      </c>
      <c r="K879" s="33" t="n"/>
      <c r="L879" s="33">
        <f>IF(K879="", "", IF(OR(ISTEXT(K879),ISTEXT($F879)),"",K879*$F879))</f>
        <v/>
      </c>
      <c r="M879" s="30">
        <f>IF(OR(H879="",H879=0),"",IF(K879="",IF(J879="","",IF(OR(ISTEXT(J879),ISTEXT(H879)),"",J879/H879)),IF(OR(ISTEXT(L879),ISTEXT(H879)),"",L879/H879)))</f>
        <v/>
      </c>
    </row>
    <row r="880" ht="13.35" customHeight="1" s="162">
      <c r="B880" s="307" t="n"/>
      <c r="C880" s="307" t="n"/>
      <c r="E880" s="307" t="n"/>
      <c r="F880" s="32" t="n"/>
      <c r="G880" s="33">
        <f>IF(F880="", "", IF(OR(ISTEXT(H880),ISTEXT(F880)),"",H880/F880))</f>
        <v/>
      </c>
      <c r="H880" s="33" t="n"/>
      <c r="I880" s="33" t="n"/>
      <c r="J880" s="33">
        <f>IF(I880="", "", IF(OR(ISTEXT(I880),ISTEXT($F880)),"",I880*$F880))</f>
        <v/>
      </c>
      <c r="K880" s="33" t="n"/>
      <c r="L880" s="33">
        <f>IF(K880="", "", IF(OR(ISTEXT(K880),ISTEXT($F880)),"",K880*$F880))</f>
        <v/>
      </c>
      <c r="M880" s="30">
        <f>IF(OR(H880="",H880=0),"",IF(K880="",IF(J880="","",IF(OR(ISTEXT(J880),ISTEXT(H880)),"",J880/H880)),IF(OR(ISTEXT(L880),ISTEXT(H880)),"",L880/H880)))</f>
        <v/>
      </c>
    </row>
    <row r="881" ht="13.35" customHeight="1" s="162">
      <c r="B881" s="42" t="n"/>
      <c r="C881" s="231" t="inlineStr">
        <is>
          <t>Total</t>
        </is>
      </c>
      <c r="D881" s="159" t="n"/>
      <c r="E881" s="42" t="n"/>
      <c r="F881" s="42" t="n"/>
      <c r="G881" s="43" t="n"/>
      <c r="H881" s="43">
        <f>IF(SUM(H865:H880)+SUM(H923:H934)=0,"",SUM(H865:H880)+SUM(H923:H934))</f>
        <v/>
      </c>
      <c r="I881" s="43" t="n"/>
      <c r="J881" s="43">
        <f>IF(SUM(J865:J880)+SUM(J923:J934)=0,"",SUM(J865:J880)+SUM(J923:J934))</f>
        <v/>
      </c>
      <c r="K881" s="43" t="n"/>
      <c r="L881" s="43">
        <f>IF(SUM(L865:L880)+SUM(L923:L934)=0,"",SUM(L865:L880)+SUM(L923:L934))</f>
        <v/>
      </c>
      <c r="M881" s="35">
        <f>IF(OR(H881="",H881=0),"",IF(L881="",IF(J881="","",IF(OR(ISTEXT(J881),ISTEXT(H881)),"",J881/H881)),IF(OR(ISTEXT(L881),ISTEXT(H881)),"",L881/H881)))</f>
        <v/>
      </c>
    </row>
    <row r="882" ht="13.35" customHeight="1" s="162"/>
    <row r="883" ht="13.35" customHeight="1" s="162">
      <c r="B883" s="188" t="inlineStr">
        <is>
          <t>Remarks</t>
        </is>
      </c>
      <c r="C883" s="173" t="n"/>
      <c r="D883" s="154" t="n"/>
      <c r="E883" s="174" t="n"/>
      <c r="F883" s="174" t="n"/>
      <c r="G883" s="174" t="n"/>
      <c r="H883" s="174" t="n"/>
      <c r="I883" s="174" t="n"/>
      <c r="J883" s="174" t="n"/>
      <c r="K883" s="174" t="n"/>
      <c r="L883" s="174" t="n"/>
      <c r="M883" s="173" t="n"/>
    </row>
    <row r="884" ht="13.35" customHeight="1" s="162">
      <c r="B884" s="154" t="n"/>
      <c r="C884" s="174" t="n"/>
      <c r="D884" s="174" t="n"/>
      <c r="E884" s="174" t="n"/>
      <c r="F884" s="174" t="n"/>
      <c r="G884" s="174" t="n"/>
      <c r="H884" s="174" t="n"/>
      <c r="I884" s="174" t="n"/>
      <c r="J884" s="174" t="n"/>
      <c r="K884" s="174" t="n"/>
      <c r="L884" s="174" t="n"/>
      <c r="M884" s="173" t="n"/>
    </row>
    <row r="885" ht="13.35" customHeight="1" s="162">
      <c r="B885" s="154" t="n"/>
      <c r="C885" s="174" t="n"/>
      <c r="D885" s="174" t="n"/>
      <c r="E885" s="174" t="n"/>
      <c r="F885" s="174" t="n"/>
      <c r="G885" s="174" t="n"/>
      <c r="H885" s="174" t="n"/>
      <c r="I885" s="174" t="n"/>
      <c r="J885" s="174" t="n"/>
      <c r="K885" s="174" t="n"/>
      <c r="L885" s="174" t="n"/>
      <c r="M885" s="173" t="n"/>
    </row>
    <row r="886" ht="13.35" customHeight="1" s="162">
      <c r="B886" s="154" t="n"/>
      <c r="C886" s="174" t="n"/>
      <c r="D886" s="174" t="n"/>
      <c r="E886" s="174" t="n"/>
      <c r="F886" s="174" t="n"/>
      <c r="G886" s="174" t="n"/>
      <c r="H886" s="174" t="n"/>
      <c r="I886" s="174" t="n"/>
      <c r="J886" s="174" t="n"/>
      <c r="K886" s="174" t="n"/>
      <c r="L886" s="174" t="n"/>
      <c r="M886" s="173" t="n"/>
    </row>
    <row r="887" ht="13.35" customHeight="1" s="162"/>
    <row r="888" ht="13.35" customHeight="1" s="162">
      <c r="B888" s="200" t="inlineStr">
        <is>
          <t>System (cont.)</t>
        </is>
      </c>
      <c r="C888" s="403" t="n"/>
      <c r="D888" s="209">
        <f>IF('{Equipment Data Entry}'!B60="","",'{Equipment Data Entry}'!B60)</f>
        <v/>
      </c>
      <c r="E888" s="418" t="n"/>
      <c r="F888" s="403" t="n"/>
      <c r="G888" s="200" t="inlineStr">
        <is>
          <t>Service</t>
        </is>
      </c>
      <c r="H888" s="403" t="n"/>
      <c r="I888" s="210">
        <f>IF('{Equipment Data Entry}'!C60="","",'{Equipment Data Entry}'!C60)</f>
        <v/>
      </c>
      <c r="J888" s="418" t="n"/>
      <c r="K888" s="418" t="n"/>
      <c r="L888" s="418" t="n"/>
      <c r="M888" s="403" t="n"/>
    </row>
    <row r="889" ht="13.35" customHeight="1" s="162">
      <c r="B889" s="422" t="n"/>
      <c r="C889" s="423" t="n"/>
      <c r="D889" s="422" t="n"/>
      <c r="E889" s="424" t="n"/>
      <c r="F889" s="423" t="n"/>
      <c r="G889" s="422" t="n"/>
      <c r="H889" s="423" t="n"/>
      <c r="I889" s="422" t="n"/>
      <c r="J889" s="424" t="n"/>
      <c r="K889" s="424" t="n"/>
      <c r="L889" s="424" t="n"/>
      <c r="M889" s="423" t="n"/>
    </row>
    <row r="890" ht="13.35" customHeight="1" s="162">
      <c r="B890" s="188" t="inlineStr">
        <is>
          <t>PSP (Evergreen VelGrid): CFM = avg vel × (L − 2 − 2×blanks) × W × K ÷ 144</t>
        </is>
      </c>
      <c r="C890" s="174" t="n"/>
      <c r="D890" s="174" t="n"/>
      <c r="E890" s="174" t="n"/>
      <c r="F890" s="174" t="n"/>
      <c r="G890" s="174" t="n"/>
      <c r="H890" s="174" t="n"/>
      <c r="I890" s="174" t="n"/>
      <c r="J890" s="174" t="n"/>
      <c r="K890" s="174" t="n"/>
      <c r="L890" s="174" t="n"/>
      <c r="M890" s="173" t="n"/>
    </row>
    <row r="891" ht="13.35" customHeight="1" s="162">
      <c r="B891" s="460" t="inlineStr">
        <is>
          <t>Length (in)</t>
        </is>
      </c>
      <c r="C891" s="173" t="n"/>
      <c r="D891" s="33" t="n"/>
      <c r="E891" s="460" t="inlineStr">
        <is>
          <t>Width (in)</t>
        </is>
      </c>
      <c r="F891" s="173" t="n"/>
      <c r="G891" s="33" t="n"/>
      <c r="H891" s="460" t="inlineStr">
        <is>
          <t>Blanks</t>
        </is>
      </c>
      <c r="I891" s="173" t="n"/>
      <c r="J891" s="33" t="n"/>
      <c r="K891" s="460" t="inlineStr">
        <is>
          <t>K</t>
        </is>
      </c>
      <c r="L891" s="173" t="n"/>
      <c r="M891" s="32">
        <f>IF(G891="","",IFERROR(INDEX('{Dropdowns}'!$S:$S,MATCH(G891,'{Dropdowns}'!$R:$R,0)),""))</f>
        <v/>
      </c>
    </row>
    <row r="892" ht="13.35" customHeight="1" s="162">
      <c r="B892" s="460" t="inlineStr">
        <is>
          <t>Initial 1-10</t>
        </is>
      </c>
      <c r="C892" s="173" t="n"/>
      <c r="D892" s="33" t="n"/>
      <c r="E892" s="33" t="n"/>
      <c r="F892" s="33" t="n"/>
      <c r="G892" s="33" t="n"/>
      <c r="H892" s="33" t="n"/>
      <c r="I892" s="33" t="n"/>
      <c r="J892" s="33" t="n"/>
      <c r="K892" s="33" t="n"/>
      <c r="L892" s="33" t="n"/>
      <c r="M892" s="33" t="n"/>
    </row>
    <row r="893" ht="13.35" customHeight="1" s="162">
      <c r="B893" s="460" t="inlineStr">
        <is>
          <t>Initial 11-20</t>
        </is>
      </c>
      <c r="C893" s="173" t="n"/>
      <c r="D893" s="33" t="n"/>
      <c r="E893" s="33" t="n"/>
      <c r="F893" s="33" t="n"/>
      <c r="G893" s="33" t="n"/>
      <c r="H893" s="33" t="n"/>
      <c r="I893" s="33" t="n"/>
      <c r="J893" s="33" t="n"/>
      <c r="K893" s="33" t="n"/>
      <c r="L893" s="33" t="n"/>
      <c r="M893" s="33" t="n"/>
    </row>
    <row r="894" ht="13.35" customHeight="1" s="162">
      <c r="B894" s="460" t="inlineStr">
        <is>
          <t>Final 1-10</t>
        </is>
      </c>
      <c r="C894" s="173" t="n"/>
      <c r="D894" s="33" t="n"/>
      <c r="E894" s="33" t="n"/>
      <c r="F894" s="33" t="n"/>
      <c r="G894" s="33" t="n"/>
      <c r="H894" s="33" t="n"/>
      <c r="I894" s="33" t="n"/>
      <c r="J894" s="33" t="n"/>
      <c r="K894" s="33" t="n"/>
      <c r="L894" s="33" t="n"/>
      <c r="M894" s="33" t="n"/>
    </row>
    <row r="895" ht="13.35" customHeight="1" s="162">
      <c r="B895" s="460" t="inlineStr">
        <is>
          <t>Final 11-20</t>
        </is>
      </c>
      <c r="C895" s="173" t="n"/>
      <c r="D895" s="33" t="n"/>
      <c r="E895" s="33" t="n"/>
      <c r="F895" s="33" t="n"/>
      <c r="G895" s="33" t="n"/>
      <c r="H895" s="33" t="n"/>
      <c r="I895" s="33" t="n"/>
      <c r="J895" s="33" t="n"/>
      <c r="K895" s="33" t="n"/>
      <c r="L895" s="33" t="n"/>
      <c r="M895" s="33" t="n"/>
    </row>
    <row r="896" ht="13.35" customHeight="1" s="162">
      <c r="B896" s="460" t="inlineStr">
        <is>
          <t>PSP CFM initial</t>
        </is>
      </c>
      <c r="C896" s="174" t="n"/>
      <c r="D896" s="173" t="n"/>
      <c r="E896" s="33">
        <f>IF(OR(D891="",G891="",COUNT(D892:M893)=0),"",IF(OR(ISTEXT(D891),ISTEXT(G891)),"",AVERAGE(D892:M893)*(D891-2-2*N(J891))*G891*N(M891)/144))</f>
        <v/>
      </c>
      <c r="F896" s="174" t="n"/>
      <c r="G896" s="173" t="n"/>
      <c r="H896" s="460" t="inlineStr">
        <is>
          <t>PSP CFM final</t>
        </is>
      </c>
      <c r="I896" s="174" t="n"/>
      <c r="J896" s="173" t="n"/>
      <c r="K896" s="33">
        <f>IF(OR(D891="",G891="",COUNT(D894:M895)=0),"",IF(OR(ISTEXT(D891),ISTEXT(G891)),"",AVERAGE(D894:M895)*(D891-2-2*N(J891))*G891*N(M891)/144))</f>
        <v/>
      </c>
      <c r="L896" s="174" t="n"/>
      <c r="M896" s="173" t="n"/>
    </row>
    <row r="897" ht="13.35" customHeight="1" s="162"/>
    <row r="898" ht="13.35" customHeight="1" s="162">
      <c r="B898" s="188" t="inlineStr">
        <is>
          <t>Supply Filter Grid (VelGrid, K 1.35): CFM = velocity × free area × K</t>
        </is>
      </c>
      <c r="C898" s="174" t="n"/>
      <c r="D898" s="174" t="n"/>
      <c r="E898" s="174" t="n"/>
      <c r="F898" s="174" t="n"/>
      <c r="G898" s="174" t="n"/>
      <c r="H898" s="174" t="n"/>
      <c r="I898" s="174" t="n"/>
      <c r="J898" s="174" t="n"/>
      <c r="K898" s="174" t="n"/>
      <c r="L898" s="174" t="n"/>
      <c r="M898" s="173" t="n"/>
    </row>
    <row r="899" ht="13.35" customHeight="1" s="162">
      <c r="B899" s="460" t="inlineStr">
        <is>
          <t>Filter Size</t>
        </is>
      </c>
      <c r="C899" s="33" t="n"/>
      <c r="D899" s="33" t="n"/>
      <c r="E899" s="33" t="n"/>
      <c r="F899" s="33" t="n"/>
      <c r="G899" s="33" t="n"/>
      <c r="H899" s="33" t="n"/>
      <c r="I899" s="33" t="n"/>
      <c r="J899" s="33" t="n"/>
      <c r="K899" s="33" t="n"/>
      <c r="L899" s="33" t="n"/>
      <c r="M899" s="33" t="n"/>
    </row>
    <row r="900" ht="13.35" customHeight="1" s="162">
      <c r="B900" s="460" t="inlineStr">
        <is>
          <t>Initial velocity (fpm)</t>
        </is>
      </c>
      <c r="C900" s="33" t="n"/>
      <c r="D900" s="33" t="n"/>
      <c r="E900" s="33" t="n"/>
      <c r="F900" s="33" t="n"/>
      <c r="G900" s="33" t="n"/>
      <c r="H900" s="33" t="n"/>
      <c r="I900" s="33" t="n"/>
      <c r="J900" s="33" t="n"/>
      <c r="K900" s="33" t="n"/>
      <c r="L900" s="33" t="n"/>
      <c r="M900" s="33" t="n"/>
    </row>
    <row r="901" ht="13.35" customHeight="1" s="162">
      <c r="B901" s="460" t="inlineStr">
        <is>
          <t>Final velocity (fpm)</t>
        </is>
      </c>
      <c r="C901" s="33" t="n"/>
      <c r="D901" s="33" t="n"/>
      <c r="E901" s="33" t="n"/>
      <c r="F901" s="33" t="n"/>
      <c r="G901" s="33" t="n"/>
      <c r="H901" s="33" t="n"/>
      <c r="I901" s="33" t="n"/>
      <c r="J901" s="33" t="n"/>
      <c r="K901" s="33" t="n"/>
      <c r="L901" s="33" t="n"/>
      <c r="M901" s="33" t="n"/>
    </row>
    <row r="902" ht="13.35" customHeight="1" s="162">
      <c r="B902" s="460" t="inlineStr">
        <is>
          <t>CFM init</t>
        </is>
      </c>
      <c r="C902" s="33">
        <f>IF(OR(C899="",C900=""),"",IF(OR(ISTEXT(C900),C899="N/A",C899="Not Avail.",C899="Not Acc.",C899="N/L"),"",C900*IFERROR(INDEX('{Dropdowns}'!$J:$J,MATCH("Supply Filter (VelGrid)|"&amp;C899,'{Dropdowns}'!$H:$H,0)),0)*IFERROR(INDEX('{Dropdowns}'!$K:$K,MATCH("Supply Filter (VelGrid)|"&amp;C899,'{Dropdowns}'!$H:$H,0)),0)))</f>
        <v/>
      </c>
      <c r="D902" s="33">
        <f>IF(OR(D899="",D900=""),"",IF(OR(ISTEXT(D900),D899="N/A",D899="Not Avail.",D899="Not Acc.",D899="N/L"),"",D900*IFERROR(INDEX('{Dropdowns}'!$J:$J,MATCH("Supply Filter (VelGrid)|"&amp;D899,'{Dropdowns}'!$H:$H,0)),0)*IFERROR(INDEX('{Dropdowns}'!$K:$K,MATCH("Supply Filter (VelGrid)|"&amp;D899,'{Dropdowns}'!$H:$H,0)),0)))</f>
        <v/>
      </c>
      <c r="E902" s="33">
        <f>IF(OR(E899="",E900=""),"",IF(OR(ISTEXT(E900),E899="N/A",E899="Not Avail.",E899="Not Acc.",E899="N/L"),"",E900*IFERROR(INDEX('{Dropdowns}'!$J:$J,MATCH("Supply Filter (VelGrid)|"&amp;E899,'{Dropdowns}'!$H:$H,0)),0)*IFERROR(INDEX('{Dropdowns}'!$K:$K,MATCH("Supply Filter (VelGrid)|"&amp;E899,'{Dropdowns}'!$H:$H,0)),0)))</f>
        <v/>
      </c>
      <c r="F902" s="33">
        <f>IF(OR(F899="",F900=""),"",IF(OR(ISTEXT(F900),F899="N/A",F899="Not Avail.",F899="Not Acc.",F899="N/L"),"",F900*IFERROR(INDEX('{Dropdowns}'!$J:$J,MATCH("Supply Filter (VelGrid)|"&amp;F899,'{Dropdowns}'!$H:$H,0)),0)*IFERROR(INDEX('{Dropdowns}'!$K:$K,MATCH("Supply Filter (VelGrid)|"&amp;F899,'{Dropdowns}'!$H:$H,0)),0)))</f>
        <v/>
      </c>
      <c r="G902" s="33">
        <f>IF(OR(G899="",G900=""),"",IF(OR(ISTEXT(G900),G899="N/A",G899="Not Avail.",G899="Not Acc.",G899="N/L"),"",G900*IFERROR(INDEX('{Dropdowns}'!$J:$J,MATCH("Supply Filter (VelGrid)|"&amp;G899,'{Dropdowns}'!$H:$H,0)),0)*IFERROR(INDEX('{Dropdowns}'!$K:$K,MATCH("Supply Filter (VelGrid)|"&amp;G899,'{Dropdowns}'!$H:$H,0)),0)))</f>
        <v/>
      </c>
      <c r="H902" s="33">
        <f>IF(OR(H899="",H900=""),"",IF(OR(ISTEXT(H900),H899="N/A",H899="Not Avail.",H899="Not Acc.",H899="N/L"),"",H900*IFERROR(INDEX('{Dropdowns}'!$J:$J,MATCH("Supply Filter (VelGrid)|"&amp;H899,'{Dropdowns}'!$H:$H,0)),0)*IFERROR(INDEX('{Dropdowns}'!$K:$K,MATCH("Supply Filter (VelGrid)|"&amp;H899,'{Dropdowns}'!$H:$H,0)),0)))</f>
        <v/>
      </c>
      <c r="I902" s="33">
        <f>IF(OR(I899="",I900=""),"",IF(OR(ISTEXT(I900),I899="N/A",I899="Not Avail.",I899="Not Acc.",I899="N/L"),"",I900*IFERROR(INDEX('{Dropdowns}'!$J:$J,MATCH("Supply Filter (VelGrid)|"&amp;I899,'{Dropdowns}'!$H:$H,0)),0)*IFERROR(INDEX('{Dropdowns}'!$K:$K,MATCH("Supply Filter (VelGrid)|"&amp;I899,'{Dropdowns}'!$H:$H,0)),0)))</f>
        <v/>
      </c>
      <c r="J902" s="33">
        <f>IF(OR(J899="",J900=""),"",IF(OR(ISTEXT(J900),J899="N/A",J899="Not Avail.",J899="Not Acc.",J899="N/L"),"",J900*IFERROR(INDEX('{Dropdowns}'!$J:$J,MATCH("Supply Filter (VelGrid)|"&amp;J899,'{Dropdowns}'!$H:$H,0)),0)*IFERROR(INDEX('{Dropdowns}'!$K:$K,MATCH("Supply Filter (VelGrid)|"&amp;J899,'{Dropdowns}'!$H:$H,0)),0)))</f>
        <v/>
      </c>
      <c r="K902" s="33">
        <f>IF(OR(K899="",K900=""),"",IF(OR(ISTEXT(K900),K899="N/A",K899="Not Avail.",K899="Not Acc.",K899="N/L"),"",K900*IFERROR(INDEX('{Dropdowns}'!$J:$J,MATCH("Supply Filter (VelGrid)|"&amp;K899,'{Dropdowns}'!$H:$H,0)),0)*IFERROR(INDEX('{Dropdowns}'!$K:$K,MATCH("Supply Filter (VelGrid)|"&amp;K899,'{Dropdowns}'!$H:$H,0)),0)))</f>
        <v/>
      </c>
      <c r="L902" s="33">
        <f>IF(OR(L899="",L900=""),"",IF(OR(ISTEXT(L900),L899="N/A",L899="Not Avail.",L899="Not Acc.",L899="N/L"),"",L900*IFERROR(INDEX('{Dropdowns}'!$J:$J,MATCH("Supply Filter (VelGrid)|"&amp;L899,'{Dropdowns}'!$H:$H,0)),0)*IFERROR(INDEX('{Dropdowns}'!$K:$K,MATCH("Supply Filter (VelGrid)|"&amp;L899,'{Dropdowns}'!$H:$H,0)),0)))</f>
        <v/>
      </c>
      <c r="M902" s="33">
        <f>IF(OR(M899="",M900=""),"",IF(OR(ISTEXT(M900),M899="N/A",M899="Not Avail.",M899="Not Acc.",M899="N/L"),"",M900*IFERROR(INDEX('{Dropdowns}'!$J:$J,MATCH("Supply Filter (VelGrid)|"&amp;M899,'{Dropdowns}'!$H:$H,0)),0)*IFERROR(INDEX('{Dropdowns}'!$K:$K,MATCH("Supply Filter (VelGrid)|"&amp;M899,'{Dropdowns}'!$H:$H,0)),0)))</f>
        <v/>
      </c>
    </row>
    <row r="903" ht="13.35" customHeight="1" s="162">
      <c r="B903" s="460" t="inlineStr">
        <is>
          <t>CFM fin.</t>
        </is>
      </c>
      <c r="C903" s="33">
        <f>IF(OR(C899="",C901=""),"",IF(OR(ISTEXT(C901),C899="N/A",C899="Not Avail.",C899="Not Acc.",C899="N/L"),"",C901*IFERROR(INDEX('{Dropdowns}'!$J:$J,MATCH("Supply Filter (VelGrid)|"&amp;C899,'{Dropdowns}'!$H:$H,0)),0)*IFERROR(INDEX('{Dropdowns}'!$K:$K,MATCH("Supply Filter (VelGrid)|"&amp;C899,'{Dropdowns}'!$H:$H,0)),0)))</f>
        <v/>
      </c>
      <c r="D903" s="33">
        <f>IF(OR(D899="",D901=""),"",IF(OR(ISTEXT(D901),D899="N/A",D899="Not Avail.",D899="Not Acc.",D899="N/L"),"",D901*IFERROR(INDEX('{Dropdowns}'!$J:$J,MATCH("Supply Filter (VelGrid)|"&amp;D899,'{Dropdowns}'!$H:$H,0)),0)*IFERROR(INDEX('{Dropdowns}'!$K:$K,MATCH("Supply Filter (VelGrid)|"&amp;D899,'{Dropdowns}'!$H:$H,0)),0)))</f>
        <v/>
      </c>
      <c r="E903" s="33">
        <f>IF(OR(E899="",E901=""),"",IF(OR(ISTEXT(E901),E899="N/A",E899="Not Avail.",E899="Not Acc.",E899="N/L"),"",E901*IFERROR(INDEX('{Dropdowns}'!$J:$J,MATCH("Supply Filter (VelGrid)|"&amp;E899,'{Dropdowns}'!$H:$H,0)),0)*IFERROR(INDEX('{Dropdowns}'!$K:$K,MATCH("Supply Filter (VelGrid)|"&amp;E899,'{Dropdowns}'!$H:$H,0)),0)))</f>
        <v/>
      </c>
      <c r="F903" s="33">
        <f>IF(OR(F899="",F901=""),"",IF(OR(ISTEXT(F901),F899="N/A",F899="Not Avail.",F899="Not Acc.",F899="N/L"),"",F901*IFERROR(INDEX('{Dropdowns}'!$J:$J,MATCH("Supply Filter (VelGrid)|"&amp;F899,'{Dropdowns}'!$H:$H,0)),0)*IFERROR(INDEX('{Dropdowns}'!$K:$K,MATCH("Supply Filter (VelGrid)|"&amp;F899,'{Dropdowns}'!$H:$H,0)),0)))</f>
        <v/>
      </c>
      <c r="G903" s="33">
        <f>IF(OR(G899="",G901=""),"",IF(OR(ISTEXT(G901),G899="N/A",G899="Not Avail.",G899="Not Acc.",G899="N/L"),"",G901*IFERROR(INDEX('{Dropdowns}'!$J:$J,MATCH("Supply Filter (VelGrid)|"&amp;G899,'{Dropdowns}'!$H:$H,0)),0)*IFERROR(INDEX('{Dropdowns}'!$K:$K,MATCH("Supply Filter (VelGrid)|"&amp;G899,'{Dropdowns}'!$H:$H,0)),0)))</f>
        <v/>
      </c>
      <c r="H903" s="33">
        <f>IF(OR(H899="",H901=""),"",IF(OR(ISTEXT(H901),H899="N/A",H899="Not Avail.",H899="Not Acc.",H899="N/L"),"",H901*IFERROR(INDEX('{Dropdowns}'!$J:$J,MATCH("Supply Filter (VelGrid)|"&amp;H899,'{Dropdowns}'!$H:$H,0)),0)*IFERROR(INDEX('{Dropdowns}'!$K:$K,MATCH("Supply Filter (VelGrid)|"&amp;H899,'{Dropdowns}'!$H:$H,0)),0)))</f>
        <v/>
      </c>
      <c r="I903" s="33">
        <f>IF(OR(I899="",I901=""),"",IF(OR(ISTEXT(I901),I899="N/A",I899="Not Avail.",I899="Not Acc.",I899="N/L"),"",I901*IFERROR(INDEX('{Dropdowns}'!$J:$J,MATCH("Supply Filter (VelGrid)|"&amp;I899,'{Dropdowns}'!$H:$H,0)),0)*IFERROR(INDEX('{Dropdowns}'!$K:$K,MATCH("Supply Filter (VelGrid)|"&amp;I899,'{Dropdowns}'!$H:$H,0)),0)))</f>
        <v/>
      </c>
      <c r="J903" s="33">
        <f>IF(OR(J899="",J901=""),"",IF(OR(ISTEXT(J901),J899="N/A",J899="Not Avail.",J899="Not Acc.",J899="N/L"),"",J901*IFERROR(INDEX('{Dropdowns}'!$J:$J,MATCH("Supply Filter (VelGrid)|"&amp;J899,'{Dropdowns}'!$H:$H,0)),0)*IFERROR(INDEX('{Dropdowns}'!$K:$K,MATCH("Supply Filter (VelGrid)|"&amp;J899,'{Dropdowns}'!$H:$H,0)),0)))</f>
        <v/>
      </c>
      <c r="K903" s="33">
        <f>IF(OR(K899="",K901=""),"",IF(OR(ISTEXT(K901),K899="N/A",K899="Not Avail.",K899="Not Acc.",K899="N/L"),"",K901*IFERROR(INDEX('{Dropdowns}'!$J:$J,MATCH("Supply Filter (VelGrid)|"&amp;K899,'{Dropdowns}'!$H:$H,0)),0)*IFERROR(INDEX('{Dropdowns}'!$K:$K,MATCH("Supply Filter (VelGrid)|"&amp;K899,'{Dropdowns}'!$H:$H,0)),0)))</f>
        <v/>
      </c>
      <c r="L903" s="33">
        <f>IF(OR(L899="",L901=""),"",IF(OR(ISTEXT(L901),L899="N/A",L899="Not Avail.",L899="Not Acc.",L899="N/L"),"",L901*IFERROR(INDEX('{Dropdowns}'!$J:$J,MATCH("Supply Filter (VelGrid)|"&amp;L899,'{Dropdowns}'!$H:$H,0)),0)*IFERROR(INDEX('{Dropdowns}'!$K:$K,MATCH("Supply Filter (VelGrid)|"&amp;L899,'{Dropdowns}'!$H:$H,0)),0)))</f>
        <v/>
      </c>
      <c r="M903" s="33">
        <f>IF(OR(M899="",M901=""),"",IF(OR(ISTEXT(M901),M899="N/A",M899="Not Avail.",M899="Not Acc.",M899="N/L"),"",M901*IFERROR(INDEX('{Dropdowns}'!$J:$J,MATCH("Supply Filter (VelGrid)|"&amp;M899,'{Dropdowns}'!$H:$H,0)),0)*IFERROR(INDEX('{Dropdowns}'!$K:$K,MATCH("Supply Filter (VelGrid)|"&amp;M899,'{Dropdowns}'!$H:$H,0)),0)))</f>
        <v/>
      </c>
    </row>
    <row r="904" ht="13.35" customHeight="1" s="162">
      <c r="B904" s="460" t="inlineStr">
        <is>
          <t>Total CFM initial</t>
        </is>
      </c>
      <c r="C904" s="174" t="n"/>
      <c r="D904" s="173" t="n"/>
      <c r="E904" s="33">
        <f>IF(SUM(C902:M902)=0,"",SUM(C902:M902))</f>
        <v/>
      </c>
      <c r="F904" s="174" t="n"/>
      <c r="G904" s="173" t="n"/>
      <c r="H904" s="460" t="inlineStr">
        <is>
          <t>Total CFM final</t>
        </is>
      </c>
      <c r="I904" s="174" t="n"/>
      <c r="J904" s="173" t="n"/>
      <c r="K904" s="33">
        <f>IF(SUM(C903:M903)=0,"",SUM(C903:M903))</f>
        <v/>
      </c>
      <c r="L904" s="174" t="n"/>
      <c r="M904" s="173" t="n"/>
    </row>
    <row r="905" ht="13.35" customHeight="1" s="162"/>
    <row r="906" ht="13.35" customHeight="1" s="162">
      <c r="B906" s="188" t="inlineStr">
        <is>
          <t>Direct-Fired Burner Profile Pressure → Supply CFM (Evergreen table)</t>
        </is>
      </c>
      <c r="C906" s="174" t="n"/>
      <c r="D906" s="174" t="n"/>
      <c r="E906" s="174" t="n"/>
      <c r="F906" s="174" t="n"/>
      <c r="G906" s="174" t="n"/>
      <c r="H906" s="174" t="n"/>
      <c r="I906" s="174" t="n"/>
      <c r="J906" s="174" t="n"/>
      <c r="K906" s="174" t="n"/>
      <c r="L906" s="174" t="n"/>
      <c r="M906" s="173" t="n"/>
    </row>
    <row r="907" ht="13.35" customHeight="1" s="162">
      <c r="B907" s="460" t="inlineStr">
        <is>
          <t>Housing (1-5)</t>
        </is>
      </c>
      <c r="C907" s="173" t="n"/>
      <c r="D907" s="33" t="n"/>
      <c r="E907" s="460" t="inlineStr">
        <is>
          <t>Profile P (in wg)</t>
        </is>
      </c>
      <c r="F907" s="174" t="n"/>
      <c r="G907" s="173" t="n"/>
      <c r="H907" s="32" t="n"/>
      <c r="I907" s="460" t="inlineStr">
        <is>
          <t>Derived CFM</t>
        </is>
      </c>
      <c r="J907" s="173" t="n"/>
      <c r="K907" s="33">
        <f>IF(OR(D907="",H907=""),"",IF(ISTEXT(H907),"",IF(H907&lt;0.15,"Pressure too low",IF(H907&gt;0.65,"Pressure too high",IF(ISTEXT(D907),"",INDEX('{Dropdowns}'!$V$2:$Z$12,MATCH(H907,'{Dropdowns}'!$U$2:$U$12,1),D907)+(H907-INDEX('{Dropdowns}'!$U$2:$U$12,MATCH(H907,'{Dropdowns}'!$U$2:$U$12,1)))*(INDEX('{Dropdowns}'!$V$2:$Z$12,MIN(MATCH(H907,'{Dropdowns}'!$U$2:$U$12,1)+1,11),D907)-INDEX('{Dropdowns}'!$V$2:$Z$12,MATCH(H907,'{Dropdowns}'!$U$2:$U$12,1),D907))/0.05)))))</f>
        <v/>
      </c>
      <c r="L907" s="174" t="n"/>
      <c r="M907" s="173" t="n"/>
    </row>
    <row r="908" ht="13.35" customHeight="1" s="162"/>
    <row r="909" ht="13.35" customHeight="1" s="162">
      <c r="B909" s="188" t="inlineStr">
        <is>
          <t>Intake Screens: CFM = VEL × Ak</t>
        </is>
      </c>
      <c r="C909" s="174" t="n"/>
      <c r="D909" s="174" t="n"/>
      <c r="E909" s="174" t="n"/>
      <c r="F909" s="173" t="n"/>
      <c r="G909" s="233" t="inlineStr">
        <is>
          <t/>
        </is>
      </c>
      <c r="H909" s="194" t="inlineStr">
        <is>
          <t/>
        </is>
      </c>
      <c r="I909" s="188" t="inlineStr">
        <is>
          <t>Initial</t>
        </is>
      </c>
      <c r="J909" s="173" t="n"/>
      <c r="K909" s="188" t="inlineStr">
        <is>
          <t>Final</t>
        </is>
      </c>
      <c r="L909" s="173" t="n"/>
      <c r="M909" s="188" t="inlineStr">
        <is>
          <t/>
        </is>
      </c>
    </row>
    <row r="910" ht="13.35" customHeight="1" s="162">
      <c r="B910" s="153" t="inlineStr">
        <is>
          <t>No.</t>
        </is>
      </c>
      <c r="C910" s="188" t="inlineStr">
        <is>
          <t>Size</t>
        </is>
      </c>
      <c r="D910" s="188"/>
      <c r="E910" s="188"/>
      <c r="F910" s="188" t="inlineStr">
        <is>
          <t>Ak</t>
        </is>
      </c>
      <c r="G910" s="440" t="n"/>
      <c r="H910" s="440" t="n"/>
      <c r="I910" s="188" t="inlineStr">
        <is>
          <t>VEL</t>
        </is>
      </c>
      <c r="J910" s="188" t="inlineStr">
        <is>
          <t>CFM</t>
        </is>
      </c>
      <c r="K910" s="188" t="inlineStr">
        <is>
          <t>VEL</t>
        </is>
      </c>
      <c r="L910" s="188" t="inlineStr">
        <is>
          <t>CFM</t>
        </is>
      </c>
      <c r="M910" s="440" t="n"/>
    </row>
    <row r="911" ht="13.35" customHeight="1" s="162">
      <c r="B911" s="307" t="n"/>
      <c r="C911" s="307" t="n"/>
      <c r="D911" s="307"/>
      <c r="E911" s="307" t="n"/>
      <c r="F911" s="32" t="n"/>
      <c r="G911" s="33"/>
      <c r="H911" s="33" t="n"/>
      <c r="I911" s="33" t="n"/>
      <c r="J911" s="33">
        <f>IF(I911="", "", IF(OR(ISTEXT(I911),ISTEXT($F911)),"",I911*$F911))</f>
        <v/>
      </c>
      <c r="K911" s="33" t="n"/>
      <c r="L911" s="33">
        <f>IF(K911="", "", IF(OR(ISTEXT(K911),ISTEXT($F911)),"",K911*$F911))</f>
        <v/>
      </c>
      <c r="M911" s="30"/>
    </row>
    <row r="912" ht="13.35" customHeight="1" s="162">
      <c r="B912" s="307" t="n"/>
      <c r="C912" s="307" t="n"/>
      <c r="D912" s="307"/>
      <c r="E912" s="307" t="n"/>
      <c r="F912" s="32" t="n"/>
      <c r="G912" s="33"/>
      <c r="H912" s="33" t="n"/>
      <c r="I912" s="33" t="n"/>
      <c r="J912" s="33">
        <f>IF(I912="", "", IF(OR(ISTEXT(I912),ISTEXT($F912)),"",I912*$F912))</f>
        <v/>
      </c>
      <c r="K912" s="33" t="n"/>
      <c r="L912" s="33">
        <f>IF(K912="", "", IF(OR(ISTEXT(K912),ISTEXT($F912)),"",K912*$F912))</f>
        <v/>
      </c>
      <c r="M912" s="30"/>
    </row>
    <row r="913" ht="13.35" customHeight="1" s="162">
      <c r="B913" s="307" t="n"/>
      <c r="C913" s="307" t="n"/>
      <c r="D913" s="307"/>
      <c r="E913" s="307" t="n"/>
      <c r="F913" s="32" t="n"/>
      <c r="G913" s="33"/>
      <c r="H913" s="33" t="n"/>
      <c r="I913" s="33" t="n"/>
      <c r="J913" s="33">
        <f>IF(I913="", "", IF(OR(ISTEXT(I913),ISTEXT($F913)),"",I913*$F913))</f>
        <v/>
      </c>
      <c r="K913" s="33" t="n"/>
      <c r="L913" s="33">
        <f>IF(K913="", "", IF(OR(ISTEXT(K913),ISTEXT($F913)),"",K913*$F913))</f>
        <v/>
      </c>
      <c r="M913" s="30"/>
    </row>
    <row r="914" ht="13.35" customHeight="1" s="162">
      <c r="B914" s="307" t="n"/>
      <c r="C914" s="307" t="n"/>
      <c r="D914" s="307"/>
      <c r="E914" s="307" t="n"/>
      <c r="F914" s="32" t="n"/>
      <c r="G914" s="33"/>
      <c r="H914" s="33" t="n"/>
      <c r="I914" s="33" t="n"/>
      <c r="J914" s="33">
        <f>IF(I914="", "", IF(OR(ISTEXT(I914),ISTEXT($F914)),"",I914*$F914))</f>
        <v/>
      </c>
      <c r="K914" s="33" t="n"/>
      <c r="L914" s="33">
        <f>IF(K914="", "", IF(OR(ISTEXT(K914),ISTEXT($F914)),"",K914*$F914))</f>
        <v/>
      </c>
      <c r="M914" s="30"/>
    </row>
    <row r="915" ht="13.35" customHeight="1" s="162">
      <c r="B915" s="42" t="n"/>
      <c r="C915" s="231" t="inlineStr">
        <is>
          <t>Total</t>
        </is>
      </c>
      <c r="D915" s="159" t="n"/>
      <c r="E915" s="42" t="n"/>
      <c r="F915" s="42" t="n"/>
      <c r="G915" s="43" t="n"/>
      <c r="H915" s="43"/>
      <c r="I915" s="43" t="n"/>
      <c r="J915" s="43">
        <f>IF(SUM(J911:J914)=0,"",SUM(J911:J914))</f>
        <v/>
      </c>
      <c r="K915" s="43" t="n"/>
      <c r="L915" s="43">
        <f>IF(SUM(L911:L914)=0,"",SUM(L911:L914))</f>
        <v/>
      </c>
      <c r="M915" s="35"/>
    </row>
    <row r="916" ht="13.35" customHeight="1" s="162"/>
    <row r="917" ht="13.35" customHeight="1" s="162">
      <c r="B917" s="188" t="inlineStr">
        <is>
          <t>Airflow Basis for Total Airflow (page 1)</t>
        </is>
      </c>
      <c r="C917" s="174" t="n"/>
      <c r="D917" s="174" t="n"/>
      <c r="E917" s="174" t="n"/>
      <c r="F917" s="174" t="n"/>
      <c r="G917" s="174" t="n"/>
      <c r="H917" s="174" t="n"/>
      <c r="I917" s="174" t="n"/>
      <c r="J917" s="174" t="n"/>
      <c r="K917" s="174" t="n"/>
      <c r="L917" s="174" t="n"/>
      <c r="M917" s="173" t="n"/>
    </row>
    <row r="918" ht="13.35" customHeight="1" s="162">
      <c r="B918" s="460" t="inlineStr">
        <is>
          <t>Method used</t>
        </is>
      </c>
      <c r="C918" s="174" t="n"/>
      <c r="D918" s="173" t="n"/>
      <c r="E918" s="33" t="n"/>
      <c r="F918" s="174" t="n"/>
      <c r="G918" s="173" t="n"/>
      <c r="H918" s="460" t="inlineStr">
        <is>
          <t>Design CFM</t>
        </is>
      </c>
      <c r="I918" s="174" t="n"/>
      <c r="J918" s="173" t="n"/>
      <c r="K918" s="33" t="n"/>
      <c r="L918" s="174" t="n"/>
      <c r="M918" s="173" t="n"/>
    </row>
    <row r="919" ht="13.35" customHeight="1" s="162">
      <c r="B919" s="460" t="inlineStr">
        <is>
          <t>Method Total CFM</t>
        </is>
      </c>
      <c r="C919" s="174" t="n"/>
      <c r="D919" s="173" t="n"/>
      <c r="E919" s="33">
        <f>IF(E918="","",IF(E918="PSP",IF(K896="",E896,K896),IF(E918="Filter Grid",IF(K904="",E904,K904),IF(E918="Profile Pressure",K907,IF(E918="Intake",IF(L915="",J915,L915),"")))))</f>
        <v/>
      </c>
      <c r="F919" s="174" t="n"/>
      <c r="G919" s="173" t="n"/>
      <c r="H919" s="460" t="inlineStr">
        <is>
          <t>Remarks</t>
        </is>
      </c>
      <c r="I919" s="174" t="n"/>
      <c r="J919" s="173" t="n"/>
      <c r="K919" s="33" t="n"/>
      <c r="L919" s="174" t="n"/>
      <c r="M919" s="173" t="n"/>
    </row>
    <row r="920" ht="13.35" customHeight="1" s="162"/>
    <row r="921" ht="13.35" customHeight="1" s="162">
      <c r="B921" s="188" t="inlineStr">
        <is>
          <t>Supply Air Outlets (cont.)</t>
        </is>
      </c>
      <c r="C921" s="174" t="n"/>
      <c r="D921" s="174" t="n"/>
      <c r="E921" s="174" t="n"/>
      <c r="F921" s="173" t="n"/>
      <c r="G921" s="233" t="inlineStr">
        <is>
          <t>Design VEL</t>
        </is>
      </c>
      <c r="H921" s="194" t="inlineStr">
        <is>
          <t>Design CFM</t>
        </is>
      </c>
      <c r="I921" s="188" t="inlineStr">
        <is>
          <t>Initial</t>
        </is>
      </c>
      <c r="J921" s="173" t="n"/>
      <c r="K921" s="188" t="inlineStr">
        <is>
          <t>Final</t>
        </is>
      </c>
      <c r="L921" s="173" t="n"/>
      <c r="M921" s="188" t="inlineStr">
        <is>
          <t>%</t>
        </is>
      </c>
    </row>
    <row r="922" ht="13.35" customHeight="1" s="162">
      <c r="B922" s="153" t="inlineStr">
        <is>
          <t>No.</t>
        </is>
      </c>
      <c r="C922" s="188" t="inlineStr">
        <is>
          <t>Area Served</t>
        </is>
      </c>
      <c r="D922" s="188" t="inlineStr">
        <is>
          <t>Type</t>
        </is>
      </c>
      <c r="E922" s="188" t="inlineStr">
        <is>
          <t>Size</t>
        </is>
      </c>
      <c r="F922" s="188" t="inlineStr">
        <is>
          <t>Ak</t>
        </is>
      </c>
      <c r="G922" s="440" t="n"/>
      <c r="H922" s="440" t="n"/>
      <c r="I922" s="188" t="inlineStr">
        <is>
          <t>VEL</t>
        </is>
      </c>
      <c r="J922" s="188" t="inlineStr">
        <is>
          <t>CFM</t>
        </is>
      </c>
      <c r="K922" s="188" t="inlineStr">
        <is>
          <t>VEL</t>
        </is>
      </c>
      <c r="L922" s="188" t="inlineStr">
        <is>
          <t>CFM</t>
        </is>
      </c>
      <c r="M922" s="440" t="n"/>
    </row>
    <row r="923" ht="13.35" customHeight="1" s="162">
      <c r="B923" s="307" t="n"/>
      <c r="C923" s="307" t="n"/>
      <c r="E923" s="307" t="n"/>
      <c r="F923" s="32" t="n"/>
      <c r="G923" s="33">
        <f>IF(F923="", "", IF(OR(ISTEXT(H923),ISTEXT(F923)),"",H923/F923))</f>
        <v/>
      </c>
      <c r="H923" s="33" t="n"/>
      <c r="I923" s="33" t="n"/>
      <c r="J923" s="33">
        <f>IF(I923="", "", IF(OR(ISTEXT(I923),ISTEXT($F923)),"",I923*$F923))</f>
        <v/>
      </c>
      <c r="K923" s="33" t="n"/>
      <c r="L923" s="33">
        <f>IF(K923="", "", IF(OR(ISTEXT(K923),ISTEXT($F923)),"",K923*$F923))</f>
        <v/>
      </c>
      <c r="M923" s="30">
        <f>IF(OR(H923="",H923=0),"",IF(K923="",IF(J923="","",IF(OR(ISTEXT(J923),ISTEXT(H923)),"",J923/H923)),IF(OR(ISTEXT(L923),ISTEXT(H923)),"",L923/H923)))</f>
        <v/>
      </c>
    </row>
    <row r="924" ht="13.35" customHeight="1" s="162">
      <c r="B924" s="307" t="n"/>
      <c r="C924" s="307" t="n"/>
      <c r="E924" s="307" t="n"/>
      <c r="F924" s="32" t="n"/>
      <c r="G924" s="33">
        <f>IF(F924="", "", IF(OR(ISTEXT(H924),ISTEXT(F924)),"",H924/F924))</f>
        <v/>
      </c>
      <c r="H924" s="33" t="n"/>
      <c r="I924" s="33" t="n"/>
      <c r="J924" s="33">
        <f>IF(I924="", "", IF(OR(ISTEXT(I924),ISTEXT($F924)),"",I924*$F924))</f>
        <v/>
      </c>
      <c r="K924" s="33" t="n"/>
      <c r="L924" s="33">
        <f>IF(K924="", "", IF(OR(ISTEXT(K924),ISTEXT($F924)),"",K924*$F924))</f>
        <v/>
      </c>
      <c r="M924" s="30">
        <f>IF(OR(H924="",H924=0),"",IF(K924="",IF(J924="","",IF(OR(ISTEXT(J924),ISTEXT(H924)),"",J924/H924)),IF(OR(ISTEXT(L924),ISTEXT(H924)),"",L924/H924)))</f>
        <v/>
      </c>
    </row>
    <row r="925" ht="13.35" customHeight="1" s="162">
      <c r="B925" s="307" t="n"/>
      <c r="C925" s="307" t="n"/>
      <c r="E925" s="307" t="n"/>
      <c r="F925" s="32" t="n"/>
      <c r="G925" s="33">
        <f>IF(F925="", "", IF(OR(ISTEXT(H925),ISTEXT(F925)),"",H925/F925))</f>
        <v/>
      </c>
      <c r="H925" s="33" t="n"/>
      <c r="I925" s="33" t="n"/>
      <c r="J925" s="33">
        <f>IF(I925="", "", IF(OR(ISTEXT(I925),ISTEXT($F925)),"",I925*$F925))</f>
        <v/>
      </c>
      <c r="K925" s="33" t="n"/>
      <c r="L925" s="33">
        <f>IF(K925="", "", IF(OR(ISTEXT(K925),ISTEXT($F925)),"",K925*$F925))</f>
        <v/>
      </c>
      <c r="M925" s="30">
        <f>IF(OR(H925="",H925=0),"",IF(K925="",IF(J925="","",IF(OR(ISTEXT(J925),ISTEXT(H925)),"",J925/H925)),IF(OR(ISTEXT(L925),ISTEXT(H925)),"",L925/H925)))</f>
        <v/>
      </c>
    </row>
    <row r="926" ht="13.35" customHeight="1" s="162">
      <c r="B926" s="307" t="n"/>
      <c r="C926" s="307" t="n"/>
      <c r="E926" s="307" t="n"/>
      <c r="F926" s="32" t="n"/>
      <c r="G926" s="33">
        <f>IF(F926="", "", IF(OR(ISTEXT(H926),ISTEXT(F926)),"",H926/F926))</f>
        <v/>
      </c>
      <c r="H926" s="33" t="n"/>
      <c r="I926" s="33" t="n"/>
      <c r="J926" s="33">
        <f>IF(I926="", "", IF(OR(ISTEXT(I926),ISTEXT($F926)),"",I926*$F926))</f>
        <v/>
      </c>
      <c r="K926" s="33" t="n"/>
      <c r="L926" s="33">
        <f>IF(K926="", "", IF(OR(ISTEXT(K926),ISTEXT($F926)),"",K926*$F926))</f>
        <v/>
      </c>
      <c r="M926" s="30">
        <f>IF(OR(H926="",H926=0),"",IF(K926="",IF(J926="","",IF(OR(ISTEXT(J926),ISTEXT(H926)),"",J926/H926)),IF(OR(ISTEXT(L926),ISTEXT(H926)),"",L926/H926)))</f>
        <v/>
      </c>
    </row>
    <row r="927" ht="13.35" customHeight="1" s="162">
      <c r="B927" s="307" t="n"/>
      <c r="C927" s="307" t="n"/>
      <c r="E927" s="307" t="n"/>
      <c r="F927" s="32" t="n"/>
      <c r="G927" s="33">
        <f>IF(F927="", "", IF(OR(ISTEXT(H927),ISTEXT(F927)),"",H927/F927))</f>
        <v/>
      </c>
      <c r="H927" s="33" t="n"/>
      <c r="I927" s="33" t="n"/>
      <c r="J927" s="33">
        <f>IF(I927="", "", IF(OR(ISTEXT(I927),ISTEXT($F927)),"",I927*$F927))</f>
        <v/>
      </c>
      <c r="K927" s="33" t="n"/>
      <c r="L927" s="33">
        <f>IF(K927="", "", IF(OR(ISTEXT(K927),ISTEXT($F927)),"",K927*$F927))</f>
        <v/>
      </c>
      <c r="M927" s="30">
        <f>IF(OR(H927="",H927=0),"",IF(K927="",IF(J927="","",IF(OR(ISTEXT(J927),ISTEXT(H927)),"",J927/H927)),IF(OR(ISTEXT(L927),ISTEXT(H927)),"",L927/H927)))</f>
        <v/>
      </c>
    </row>
    <row r="928" ht="13.35" customHeight="1" s="162">
      <c r="B928" s="307" t="n"/>
      <c r="C928" s="307" t="n"/>
      <c r="E928" s="307" t="n"/>
      <c r="F928" s="32" t="n"/>
      <c r="G928" s="33">
        <f>IF(F928="", "", IF(OR(ISTEXT(H928),ISTEXT(F928)),"",H928/F928))</f>
        <v/>
      </c>
      <c r="H928" s="33" t="n"/>
      <c r="I928" s="33" t="n"/>
      <c r="J928" s="33">
        <f>IF(I928="", "", IF(OR(ISTEXT(I928),ISTEXT($F928)),"",I928*$F928))</f>
        <v/>
      </c>
      <c r="K928" s="33" t="n"/>
      <c r="L928" s="33">
        <f>IF(K928="", "", IF(OR(ISTEXT(K928),ISTEXT($F928)),"",K928*$F928))</f>
        <v/>
      </c>
      <c r="M928" s="30">
        <f>IF(OR(H928="",H928=0),"",IF(K928="",IF(J928="","",IF(OR(ISTEXT(J928),ISTEXT(H928)),"",J928/H928)),IF(OR(ISTEXT(L928),ISTEXT(H928)),"",L928/H928)))</f>
        <v/>
      </c>
    </row>
    <row r="929" ht="13.35" customHeight="1" s="162">
      <c r="B929" s="307" t="n"/>
      <c r="C929" s="307" t="n"/>
      <c r="E929" s="307" t="n"/>
      <c r="F929" s="32" t="n"/>
      <c r="G929" s="33">
        <f>IF(F929="", "", IF(OR(ISTEXT(H929),ISTEXT(F929)),"",H929/F929))</f>
        <v/>
      </c>
      <c r="H929" s="33" t="n"/>
      <c r="I929" s="33" t="n"/>
      <c r="J929" s="33">
        <f>IF(I929="", "", IF(OR(ISTEXT(I929),ISTEXT($F929)),"",I929*$F929))</f>
        <v/>
      </c>
      <c r="K929" s="33" t="n"/>
      <c r="L929" s="33">
        <f>IF(K929="", "", IF(OR(ISTEXT(K929),ISTEXT($F929)),"",K929*$F929))</f>
        <v/>
      </c>
      <c r="M929" s="30">
        <f>IF(OR(H929="",H929=0),"",IF(K929="",IF(J929="","",IF(OR(ISTEXT(J929),ISTEXT(H929)),"",J929/H929)),IF(OR(ISTEXT(L929),ISTEXT(H929)),"",L929/H929)))</f>
        <v/>
      </c>
    </row>
    <row r="930" ht="13.35" customHeight="1" s="162">
      <c r="B930" s="307" t="n"/>
      <c r="C930" s="307" t="n"/>
      <c r="E930" s="307" t="n"/>
      <c r="F930" s="32" t="n"/>
      <c r="G930" s="33">
        <f>IF(F930="", "", IF(OR(ISTEXT(H930),ISTEXT(F930)),"",H930/F930))</f>
        <v/>
      </c>
      <c r="H930" s="33" t="n"/>
      <c r="I930" s="33" t="n"/>
      <c r="J930" s="33">
        <f>IF(I930="", "", IF(OR(ISTEXT(I930),ISTEXT($F930)),"",I930*$F930))</f>
        <v/>
      </c>
      <c r="K930" s="33" t="n"/>
      <c r="L930" s="33">
        <f>IF(K930="", "", IF(OR(ISTEXT(K930),ISTEXT($F930)),"",K930*$F930))</f>
        <v/>
      </c>
      <c r="M930" s="30">
        <f>IF(OR(H930="",H930=0),"",IF(K930="",IF(J930="","",IF(OR(ISTEXT(J930),ISTEXT(H930)),"",J930/H930)),IF(OR(ISTEXT(L930),ISTEXT(H930)),"",L930/H930)))</f>
        <v/>
      </c>
    </row>
    <row r="931" ht="13.35" customHeight="1" s="162">
      <c r="B931" s="307" t="n"/>
      <c r="C931" s="307" t="n"/>
      <c r="E931" s="307" t="n"/>
      <c r="F931" s="32" t="n"/>
      <c r="G931" s="33">
        <f>IF(F931="", "", IF(OR(ISTEXT(H931),ISTEXT(F931)),"",H931/F931))</f>
        <v/>
      </c>
      <c r="H931" s="33" t="n"/>
      <c r="I931" s="33" t="n"/>
      <c r="J931" s="33">
        <f>IF(I931="", "", IF(OR(ISTEXT(I931),ISTEXT($F931)),"",I931*$F931))</f>
        <v/>
      </c>
      <c r="K931" s="33" t="n"/>
      <c r="L931" s="33">
        <f>IF(K931="", "", IF(OR(ISTEXT(K931),ISTEXT($F931)),"",K931*$F931))</f>
        <v/>
      </c>
      <c r="M931" s="30">
        <f>IF(OR(H931="",H931=0),"",IF(K931="",IF(J931="","",IF(OR(ISTEXT(J931),ISTEXT(H931)),"",J931/H931)),IF(OR(ISTEXT(L931),ISTEXT(H931)),"",L931/H931)))</f>
        <v/>
      </c>
    </row>
    <row r="932" ht="13.35" customHeight="1" s="162">
      <c r="B932" s="307" t="n"/>
      <c r="C932" s="307" t="n"/>
      <c r="E932" s="307" t="n"/>
      <c r="F932" s="32" t="n"/>
      <c r="G932" s="33">
        <f>IF(F932="", "", IF(OR(ISTEXT(H932),ISTEXT(F932)),"",H932/F932))</f>
        <v/>
      </c>
      <c r="H932" s="33" t="n"/>
      <c r="I932" s="33" t="n"/>
      <c r="J932" s="33">
        <f>IF(I932="", "", IF(OR(ISTEXT(I932),ISTEXT($F932)),"",I932*$F932))</f>
        <v/>
      </c>
      <c r="K932" s="33" t="n"/>
      <c r="L932" s="33">
        <f>IF(K932="", "", IF(OR(ISTEXT(K932),ISTEXT($F932)),"",K932*$F932))</f>
        <v/>
      </c>
      <c r="M932" s="30">
        <f>IF(OR(H932="",H932=0),"",IF(K932="",IF(J932="","",IF(OR(ISTEXT(J932),ISTEXT(H932)),"",J932/H932)),IF(OR(ISTEXT(L932),ISTEXT(H932)),"",L932/H932)))</f>
        <v/>
      </c>
    </row>
    <row r="933" ht="13.35" customHeight="1" s="162">
      <c r="B933" s="307" t="n"/>
      <c r="C933" s="307" t="n"/>
      <c r="E933" s="307" t="n"/>
      <c r="F933" s="32" t="n"/>
      <c r="G933" s="33">
        <f>IF(F933="", "", IF(OR(ISTEXT(H933),ISTEXT(F933)),"",H933/F933))</f>
        <v/>
      </c>
      <c r="H933" s="33" t="n"/>
      <c r="I933" s="33" t="n"/>
      <c r="J933" s="33">
        <f>IF(I933="", "", IF(OR(ISTEXT(I933),ISTEXT($F933)),"",I933*$F933))</f>
        <v/>
      </c>
      <c r="K933" s="33" t="n"/>
      <c r="L933" s="33">
        <f>IF(K933="", "", IF(OR(ISTEXT(K933),ISTEXT($F933)),"",K933*$F933))</f>
        <v/>
      </c>
      <c r="M933" s="30">
        <f>IF(OR(H933="",H933=0),"",IF(K933="",IF(J933="","",IF(OR(ISTEXT(J933),ISTEXT(H933)),"",J933/H933)),IF(OR(ISTEXT(L933),ISTEXT(H933)),"",L933/H933)))</f>
        <v/>
      </c>
    </row>
    <row r="934" ht="13.35" customHeight="1" s="162">
      <c r="B934" s="307" t="n"/>
      <c r="C934" s="307" t="n"/>
      <c r="E934" s="307" t="n"/>
      <c r="F934" s="32" t="n"/>
      <c r="G934" s="33">
        <f>IF(F934="", "", IF(OR(ISTEXT(H934),ISTEXT(F934)),"",H934/F934))</f>
        <v/>
      </c>
      <c r="H934" s="33" t="n"/>
      <c r="I934" s="33" t="n"/>
      <c r="J934" s="33">
        <f>IF(I934="", "", IF(OR(ISTEXT(I934),ISTEXT($F934)),"",I934*$F934))</f>
        <v/>
      </c>
      <c r="K934" s="33" t="n"/>
      <c r="L934" s="33">
        <f>IF(K934="", "", IF(OR(ISTEXT(K934),ISTEXT($F934)),"",K934*$F934))</f>
        <v/>
      </c>
      <c r="M934" s="30">
        <f>IF(OR(H934="",H934=0),"",IF(K934="",IF(J934="","",IF(OR(ISTEXT(J934),ISTEXT(H934)),"",J934/H934)),IF(OR(ISTEXT(L934),ISTEXT(H934)),"",L934/H934)))</f>
        <v/>
      </c>
    </row>
    <row r="935" ht="13.35" customHeight="1" s="162">
      <c r="B935" s="42" t="n"/>
      <c r="C935" s="231" t="inlineStr">
        <is>
          <t>Subtotal (this page)</t>
        </is>
      </c>
      <c r="D935" s="159" t="n"/>
      <c r="E935" s="42" t="n"/>
      <c r="F935" s="42" t="n"/>
      <c r="G935" s="43" t="n"/>
      <c r="H935" s="43">
        <f>IF(SUM(H923:H934)=0,"",SUM(H923:H934))</f>
        <v/>
      </c>
      <c r="I935" s="43" t="n"/>
      <c r="J935" s="43">
        <f>IF(SUM(J923:J934)=0,"",SUM(J923:J934))</f>
        <v/>
      </c>
      <c r="K935" s="43" t="n"/>
      <c r="L935" s="43">
        <f>IF(SUM(L923:L934)=0,"",SUM(L923:L934))</f>
        <v/>
      </c>
      <c r="M935" s="35">
        <f>IF(OR(H935="",H935=0),"",IF(L935="",IF(J935="","",IF(OR(ISTEXT(J935),ISTEXT(H935)),"",J935/H935)),IF(OR(ISTEXT(L935),ISTEXT(H935)),"",L935/H935)))</f>
        <v/>
      </c>
    </row>
    <row r="936" ht="13.35" customHeight="1" s="162"/>
    <row r="937" ht="13.35" customHeight="1" s="162">
      <c r="B937" s="188" t="inlineStr">
        <is>
          <t>Remarks (cont.)</t>
        </is>
      </c>
      <c r="C937" s="173" t="n"/>
      <c r="D937" s="154" t="n"/>
      <c r="E937" s="174" t="n"/>
      <c r="F937" s="174" t="n"/>
      <c r="G937" s="174" t="n"/>
      <c r="H937" s="174" t="n"/>
      <c r="I937" s="174" t="n"/>
      <c r="J937" s="174" t="n"/>
      <c r="K937" s="174" t="n"/>
      <c r="L937" s="174" t="n"/>
      <c r="M937" s="173" t="n"/>
    </row>
    <row r="938" ht="13.35" customHeight="1" s="162">
      <c r="B938" s="154" t="n"/>
      <c r="C938" s="174" t="n"/>
      <c r="D938" s="174" t="n"/>
      <c r="E938" s="174" t="n"/>
      <c r="F938" s="174" t="n"/>
      <c r="G938" s="174" t="n"/>
      <c r="H938" s="174" t="n"/>
      <c r="I938" s="174" t="n"/>
      <c r="J938" s="174" t="n"/>
      <c r="K938" s="174" t="n"/>
      <c r="L938" s="174" t="n"/>
      <c r="M938" s="173" t="n"/>
    </row>
    <row r="939" ht="13.35" customHeight="1" s="162"/>
    <row r="940" ht="13.35" customHeight="1" s="162">
      <c r="B940" s="200" t="inlineStr">
        <is>
          <t>System</t>
        </is>
      </c>
      <c r="C940" s="403" t="n"/>
      <c r="D940" s="209">
        <f>IF('{Equipment Data Entry}'!B61="","",'{Equipment Data Entry}'!B61)</f>
        <v/>
      </c>
      <c r="E940" s="418" t="n"/>
      <c r="F940" s="403" t="n"/>
      <c r="G940" s="200" t="inlineStr">
        <is>
          <t>Service</t>
        </is>
      </c>
      <c r="H940" s="403" t="n"/>
      <c r="I940" s="210">
        <f>IF('{Equipment Data Entry}'!C61="","",'{Equipment Data Entry}'!C61)</f>
        <v/>
      </c>
      <c r="J940" s="418" t="n"/>
      <c r="K940" s="418" t="n"/>
      <c r="L940" s="418" t="n"/>
      <c r="M940" s="403" t="n"/>
    </row>
    <row r="941" ht="13.35" customHeight="1" s="162">
      <c r="B941" s="422" t="n"/>
      <c r="C941" s="423" t="n"/>
      <c r="D941" s="422" t="n"/>
      <c r="E941" s="424" t="n"/>
      <c r="F941" s="423" t="n"/>
      <c r="G941" s="422" t="n"/>
      <c r="H941" s="423" t="n"/>
      <c r="I941" s="422" t="n"/>
      <c r="J941" s="424" t="n"/>
      <c r="K941" s="424" t="n"/>
      <c r="L941" s="424" t="n"/>
      <c r="M941" s="423" t="n"/>
    </row>
    <row r="942" ht="13.35" customHeight="1" s="162">
      <c r="B942" s="437" t="inlineStr">
        <is>
          <t>Drive Type:</t>
        </is>
      </c>
      <c r="C942" s="13" t="n"/>
      <c r="D942" s="438" t="n"/>
      <c r="E942" s="437" t="inlineStr">
        <is>
          <t>Rotation – Design:</t>
        </is>
      </c>
      <c r="F942" s="13" t="n"/>
      <c r="G942" s="438" t="n"/>
      <c r="H942" s="13" t="n"/>
      <c r="I942" s="437" t="inlineStr">
        <is>
          <t>Actual:</t>
        </is>
      </c>
      <c r="J942" s="438" t="n"/>
    </row>
    <row r="943" ht="13.35" customHeight="1" s="162">
      <c r="B943" s="200" t="inlineStr">
        <is>
          <t>Unit Data</t>
        </is>
      </c>
      <c r="C943" s="400" t="n"/>
      <c r="D943" s="400" t="n"/>
      <c r="E943" s="400" t="n"/>
      <c r="F943" s="400" t="n"/>
      <c r="G943" s="401" t="n"/>
      <c r="H943" s="13" t="n"/>
      <c r="I943" s="200" t="inlineStr">
        <is>
          <t>Design and Performance Data</t>
        </is>
      </c>
      <c r="J943" s="400" t="n"/>
      <c r="K943" s="400" t="n"/>
      <c r="L943" s="401" t="n"/>
      <c r="M943" s="283" t="n"/>
    </row>
    <row r="944" ht="13.35" customHeight="1" s="162">
      <c r="B944" s="199" t="inlineStr">
        <is>
          <t>Manufacturer</t>
        </is>
      </c>
      <c r="C944" s="401" t="n"/>
      <c r="D944" s="204">
        <f>IF('{Equipment Data Entry}'!E61="","",'{Equipment Data Entry}'!E61)</f>
        <v/>
      </c>
      <c r="E944" s="400" t="n"/>
      <c r="F944" s="400" t="n"/>
      <c r="G944" s="401" t="n"/>
      <c r="H944" s="13" t="n"/>
      <c r="I944" s="199" t="inlineStr">
        <is>
          <t>Design Criteria</t>
        </is>
      </c>
      <c r="J944" s="401" t="n"/>
      <c r="K944" s="199" t="inlineStr">
        <is>
          <t>Design</t>
        </is>
      </c>
      <c r="L944" s="199" t="inlineStr">
        <is>
          <t>Actual</t>
        </is>
      </c>
      <c r="M944" s="13" t="n"/>
    </row>
    <row r="945" ht="13.35" customHeight="1" s="162">
      <c r="B945" s="199" t="inlineStr">
        <is>
          <t>Model Number</t>
        </is>
      </c>
      <c r="C945" s="401" t="n"/>
      <c r="D945" s="204">
        <f>IF('{Equipment Data Entry}'!F61="","",'{Equipment Data Entry}'!F61)</f>
        <v/>
      </c>
      <c r="E945" s="400" t="n"/>
      <c r="F945" s="400" t="n"/>
      <c r="G945" s="401" t="n"/>
      <c r="H945" s="13" t="n"/>
      <c r="I945" s="199" t="inlineStr">
        <is>
          <t>Total Airflow</t>
        </is>
      </c>
      <c r="J945" s="401" t="n"/>
      <c r="K945" s="24">
        <f>IF(K1022="",H985,K1022)</f>
        <v/>
      </c>
      <c r="L945" s="24">
        <f>IF(OR(E1022="",E1022="Outlets"),L985,E1023)</f>
        <v/>
      </c>
      <c r="M945" s="22">
        <f>IF(OR(L945="",K945="",K945=0),"",IF(OR(ISTEXT(L945),ISTEXT(K945)),"",L945/K945))</f>
        <v/>
      </c>
    </row>
    <row r="946" ht="13.35" customHeight="1" s="162">
      <c r="B946" s="199" t="inlineStr">
        <is>
          <t>Serial Number</t>
        </is>
      </c>
      <c r="C946" s="401" t="n"/>
      <c r="D946" s="204" t="n"/>
      <c r="E946" s="400" t="n"/>
      <c r="F946" s="400" t="n"/>
      <c r="G946" s="401" t="n"/>
      <c r="H946" s="13" t="n"/>
      <c r="I946" s="199" t="inlineStr">
        <is>
          <t>Unit ESP</t>
        </is>
      </c>
      <c r="J946" s="401" t="n"/>
      <c r="K946" s="71">
        <f>IF('{Equipment Data Entry}'!H61="","",'{Equipment Data Entry}'!H61)</f>
        <v/>
      </c>
      <c r="L946" s="64">
        <f>I965</f>
        <v/>
      </c>
      <c r="M946" s="22" t="n"/>
    </row>
    <row r="947" ht="13.35" customHeight="1" s="162">
      <c r="B947" s="199" t="inlineStr">
        <is>
          <t>Area Served</t>
        </is>
      </c>
      <c r="C947" s="401" t="n"/>
      <c r="D947" s="204">
        <f>I940</f>
        <v/>
      </c>
      <c r="E947" s="400" t="n"/>
      <c r="F947" s="400" t="n"/>
      <c r="G947" s="401" t="n"/>
      <c r="H947" s="13" t="n"/>
      <c r="I947" s="199" t="inlineStr">
        <is>
          <t>Fan RPMs</t>
        </is>
      </c>
      <c r="J947" s="401" t="n"/>
      <c r="K947" s="24">
        <f>IF('{Equipment Data Entry}'!I61="","",'{Equipment Data Entry}'!I61)</f>
        <v/>
      </c>
      <c r="L947" s="24">
        <f>IF(L958="","",L958)</f>
        <v/>
      </c>
      <c r="M947" s="13" t="n"/>
    </row>
    <row r="948" ht="13.35" customHeight="1" s="162">
      <c r="B948" s="199" t="inlineStr">
        <is>
          <t>Location</t>
        </is>
      </c>
      <c r="C948" s="401" t="n"/>
      <c r="D948" s="204">
        <f>IF('{Equipment Data Entry}'!D61="","",'{Equipment Data Entry}'!D61)</f>
        <v/>
      </c>
      <c r="E948" s="400" t="n"/>
      <c r="F948" s="400" t="n"/>
      <c r="G948" s="401" t="n"/>
      <c r="H948" s="13" t="n"/>
      <c r="I948" s="283" t="n"/>
      <c r="J948" s="283" t="n"/>
      <c r="K948" s="36" t="n"/>
      <c r="L948" s="36" t="n"/>
      <c r="M948" s="13" t="n"/>
    </row>
    <row r="949" ht="13.35" customHeight="1" s="162">
      <c r="B949" s="13" t="n"/>
      <c r="C949" s="13" t="n"/>
      <c r="D949" s="13" t="n"/>
      <c r="E949" s="13" t="n"/>
      <c r="F949" s="13" t="n"/>
      <c r="G949" s="13" t="n"/>
      <c r="H949" s="13" t="n"/>
      <c r="I949" s="283" t="n"/>
      <c r="J949" s="283" t="n"/>
      <c r="K949" s="37" t="n"/>
      <c r="L949" s="37" t="n"/>
      <c r="M949" s="13" t="n"/>
    </row>
    <row r="950" ht="13.35" customHeight="1" s="162">
      <c r="B950" s="200" t="inlineStr">
        <is>
          <t>Motor Data</t>
        </is>
      </c>
      <c r="C950" s="400" t="n"/>
      <c r="D950" s="400" t="n"/>
      <c r="E950" s="400" t="n"/>
      <c r="F950" s="400" t="n"/>
      <c r="G950" s="401" t="n"/>
      <c r="H950" s="13" t="n"/>
      <c r="I950" s="283" t="inlineStr">
        <is>
          <t>Filter Type/Size/Qty</t>
        </is>
      </c>
      <c r="J950" s="404" t="n"/>
      <c r="K950" s="404" t="n"/>
      <c r="L950" s="37" t="n"/>
      <c r="M950" s="404" t="n"/>
    </row>
    <row r="951" ht="13.35" customHeight="1" s="162">
      <c r="B951" s="199" t="inlineStr">
        <is>
          <t>Manufacturer</t>
        </is>
      </c>
      <c r="C951" s="401" t="n"/>
      <c r="D951" s="203" t="n"/>
      <c r="E951" s="400" t="n"/>
      <c r="F951" s="400" t="n"/>
      <c r="G951" s="401" t="n"/>
      <c r="H951" s="13" t="n"/>
      <c r="I951" s="200" t="inlineStr">
        <is>
          <t>Drive Data</t>
        </is>
      </c>
      <c r="J951" s="400" t="n"/>
      <c r="K951" s="400" t="n"/>
      <c r="L951" s="401" t="n"/>
      <c r="M951" s="13" t="n"/>
    </row>
    <row r="952" ht="13.35" customHeight="1" s="162">
      <c r="B952" s="199" t="inlineStr">
        <is>
          <t>Horsepower</t>
        </is>
      </c>
      <c r="C952" s="401" t="n"/>
      <c r="D952" s="28">
        <f>IF('{Equipment Data Entry}'!G61="","",'{Equipment Data Entry}'!G61)</f>
        <v/>
      </c>
      <c r="E952" s="21" t="inlineStr">
        <is>
          <t>RPM</t>
        </is>
      </c>
      <c r="F952" s="24" t="n"/>
      <c r="G952" s="199" t="inlineStr">
        <is>
          <t>SF</t>
        </is>
      </c>
      <c r="H952" s="13" t="n"/>
      <c r="I952" s="199" t="inlineStr">
        <is>
          <t>Motor sheave</t>
        </is>
      </c>
      <c r="J952" s="400" t="n"/>
      <c r="K952" s="24">
        <f>IF('{Equipment Data Entry}'!J61="","",'{Equipment Data Entry}'!J61)</f>
        <v/>
      </c>
      <c r="L952" s="21" t="inlineStr">
        <is>
          <t>Bore</t>
        </is>
      </c>
      <c r="M952" s="208"/>
    </row>
    <row r="953" ht="13.35" customHeight="1" s="162">
      <c r="B953" s="198">
        <f>IF('{Equipment Data Entry}'!N61="","",'{Equipment Data Entry}'!N61)</f>
        <v/>
      </c>
      <c r="C953" s="198">
        <f>IF('{Equipment Data Entry}'!O61="","",'{Equipment Data Entry}'!O61)</f>
        <v/>
      </c>
      <c r="D953" s="21" t="inlineStr">
        <is>
          <t>FLA</t>
        </is>
      </c>
      <c r="E953" s="25" t="n"/>
      <c r="F953" s="21" t="inlineStr">
        <is>
          <t>Frame</t>
        </is>
      </c>
      <c r="G953" s="208" t="n"/>
      <c r="H953" s="13" t="n"/>
      <c r="I953" s="199" t="inlineStr">
        <is>
          <t>Fan pulley</t>
        </is>
      </c>
      <c r="J953" s="400" t="n"/>
      <c r="K953" s="24">
        <f>IF('{Equipment Data Entry}'!K61="","",'{Equipment Data Entry}'!K61)</f>
        <v/>
      </c>
      <c r="L953" s="21" t="inlineStr">
        <is>
          <t>Bore</t>
        </is>
      </c>
      <c r="M953" s="208"/>
    </row>
    <row r="954" ht="13.35" customHeight="1" s="162">
      <c r="B954" s="199" t="inlineStr">
        <is>
          <t>Corrected FLA</t>
        </is>
      </c>
      <c r="C954" s="401" t="n"/>
      <c r="D954" s="27">
        <f>IF(OR(E955="",E953="",B953=""),"",IF(OR(ISTEXT(B953),COUNT(E955:G955)=0,ISTEXT(E953)),"",B953/AVERAGE(E955:G955)*E953))</f>
        <v/>
      </c>
      <c r="E954" s="199" t="inlineStr">
        <is>
          <t>Estimated BHP</t>
        </is>
      </c>
      <c r="F954" s="401" t="n"/>
      <c r="G954" s="27">
        <f>IF(OR(COUNT(E956:G956)=0,IF(N(E957)&gt;0,E957,N(D952))=0,IF(N(D954)&gt;0,D954,N(E953))=0),"",IF(N(E957)&gt;0,E957,N(D952))*AVERAGE(E956:G956)/IF(N(D954)&gt;0,D954,N(E953)))</f>
        <v/>
      </c>
      <c r="H954" s="13" t="n"/>
      <c r="I954" s="199" t="inlineStr">
        <is>
          <t>Belt(s)</t>
        </is>
      </c>
      <c r="J954" s="208">
        <f>IF('{Equipment Data Entry}'!L61="","",'{Equipment Data Entry}'!L61)</f>
        <v/>
      </c>
      <c r="K954" s="199" t="inlineStr">
        <is>
          <t>C to C</t>
        </is>
      </c>
      <c r="L954" s="64">
        <f>IF('{Equipment Data Entry}'!M61="","",'{Equipment Data Entry}'!M61)</f>
        <v/>
      </c>
      <c r="M954" s="13" t="n"/>
    </row>
    <row r="955" ht="13.35" customHeight="1" s="162">
      <c r="B955" s="199" t="inlineStr">
        <is>
          <t>Measured Voltage</t>
        </is>
      </c>
      <c r="C955" s="400" t="n"/>
      <c r="D955" s="401" t="n"/>
      <c r="E955" s="24" t="n"/>
      <c r="F955" s="24" t="n"/>
      <c r="G955" s="24" t="n"/>
      <c r="H955" s="13" t="n"/>
      <c r="I955" s="283" t="inlineStr">
        <is>
          <t>Final Settings</t>
        </is>
      </c>
      <c r="J955" s="404" t="n"/>
      <c r="K955" s="404" t="n"/>
      <c r="L955" s="37" t="n"/>
      <c r="M955" s="404" t="n"/>
    </row>
    <row r="956" ht="13.35" customHeight="1" s="162">
      <c r="B956" s="199" t="inlineStr">
        <is>
          <t>Measured Amperage</t>
        </is>
      </c>
      <c r="C956" s="400" t="n"/>
      <c r="D956" s="401" t="n"/>
      <c r="E956" s="25" t="n"/>
      <c r="F956" s="25" t="n"/>
      <c r="G956" s="25" t="n"/>
      <c r="H956" s="13" t="n"/>
      <c r="I956" s="205" t="inlineStr">
        <is>
          <t>RPM Data</t>
        </is>
      </c>
      <c r="J956" s="401" t="n"/>
      <c r="K956" s="205" t="inlineStr">
        <is>
          <t>Initial</t>
        </is>
      </c>
      <c r="L956" s="205" t="inlineStr">
        <is>
          <t>Final</t>
        </is>
      </c>
      <c r="M956" s="13" t="n"/>
    </row>
    <row r="957" ht="13.35" customHeight="1" s="162">
      <c r="B957" s="199" t="inlineStr">
        <is>
          <t>Motor HP (nameplate)</t>
        </is>
      </c>
      <c r="C957" s="400"/>
      <c r="D957" s="401"/>
      <c r="E957" s="24"/>
      <c r="F957" s="24"/>
      <c r="G957" s="24"/>
      <c r="H957" s="13" t="n"/>
      <c r="I957" s="199" t="inlineStr">
        <is>
          <t>Motor RPM</t>
        </is>
      </c>
      <c r="J957" s="401" t="n"/>
      <c r="K957" s="24" t="n"/>
      <c r="L957" s="24" t="n"/>
      <c r="M957" s="13" t="n"/>
    </row>
    <row r="958" ht="13.35" customHeight="1" s="162">
      <c r="B958" s="200" t="inlineStr">
        <is>
          <t>Static Pressure Profile (in. w.g.)</t>
        </is>
      </c>
      <c r="C958" s="400" t="n"/>
      <c r="D958" s="400" t="n"/>
      <c r="E958" s="400" t="n"/>
      <c r="F958" s="400" t="n"/>
      <c r="G958" s="401" t="n"/>
      <c r="H958" s="13" t="n"/>
      <c r="I958" s="199" t="inlineStr">
        <is>
          <t>Fan RPM</t>
        </is>
      </c>
      <c r="J958" s="401" t="n"/>
      <c r="K958" s="24" t="n"/>
      <c r="L958" s="24" t="n"/>
      <c r="M958" s="13" t="n"/>
    </row>
    <row r="959" ht="13.35" customHeight="1" s="162">
      <c r="B959" s="490">
        <f>IFERROR(INDEX('{Dropdowns}'!$AI$2:$AO$7,MATCH($D$962,'{Dropdowns}'!$AH$2:$AH$7,0),1),"")</f>
        <v/>
      </c>
      <c r="C959" s="490">
        <f>IFERROR(INDEX('{Dropdowns}'!$AI$2:$AO$7,MATCH($D$962,'{Dropdowns}'!$AH$2:$AH$7,0),2),"")</f>
        <v/>
      </c>
      <c r="D959" s="490">
        <f>IFERROR(INDEX('{Dropdowns}'!$AI$2:$AO$7,MATCH($D$962,'{Dropdowns}'!$AH$2:$AH$7,0),3),"")</f>
        <v/>
      </c>
      <c r="E959" s="490">
        <f>IFERROR(INDEX('{Dropdowns}'!$AI$2:$AO$7,MATCH($D$962,'{Dropdowns}'!$AH$2:$AH$7,0),4),"")</f>
        <v/>
      </c>
      <c r="F959" s="490">
        <f>IFERROR(INDEX('{Dropdowns}'!$AI$2:$AO$7,MATCH($D$962,'{Dropdowns}'!$AH$2:$AH$7,0),5),"")</f>
        <v/>
      </c>
      <c r="G959" s="490">
        <f>IFERROR(INDEX('{Dropdowns}'!$AI$2:$AO$7,MATCH($D$962,'{Dropdowns}'!$AH$2:$AH$7,0),6),"")</f>
        <v/>
      </c>
      <c r="H959" s="490">
        <f>IFERROR(INDEX('{Dropdowns}'!$AI$2:$AO$7,MATCH($D$962,'{Dropdowns}'!$AH$2:$AH$7,0),7),"")</f>
        <v/>
      </c>
      <c r="I959" s="246" t="inlineStr">
        <is>
          <t>VSD Frequency</t>
        </is>
      </c>
      <c r="J959" s="403" t="n"/>
      <c r="K959" s="65" t="n"/>
      <c r="L959" s="65" t="n"/>
      <c r="M959" s="13" t="n"/>
    </row>
    <row r="960" ht="13.35" customHeight="1" s="162">
      <c r="B960" s="492"/>
      <c r="C960" s="492"/>
      <c r="D960" s="492"/>
      <c r="E960" s="492"/>
      <c r="F960" s="492"/>
      <c r="G960" s="492"/>
      <c r="H960" s="492"/>
      <c r="I960" s="14" t="n"/>
      <c r="J960" s="14" t="n"/>
      <c r="K960" s="14" t="n"/>
      <c r="L960" s="38" t="n"/>
      <c r="M960" s="13" t="n"/>
      <c r="Q960">
        <f>IF(B960="","",B960)</f>
        <v/>
      </c>
      <c r="R960">
        <f>IF(C959="—",Q960,IF(C960="","",C960))</f>
        <v/>
      </c>
      <c r="S960">
        <f>IF(D959="—",R960,IF(D960="","",D960))</f>
        <v/>
      </c>
      <c r="T960">
        <f>IF(E959="—",S960,IF(E960="","",E960))</f>
        <v/>
      </c>
      <c r="U960">
        <f>IF(F959="—",T960,IF(F960="","",F960))</f>
        <v/>
      </c>
      <c r="V960">
        <f>IF(G959="—",U960,IF(G960="","",G960))</f>
        <v/>
      </c>
      <c r="W960">
        <f>IFERROR(MATCH("Fan",$C$959:$H$959,0),"")</f>
        <v/>
      </c>
      <c r="X960">
        <f>IF(W960="","",INDEX(P962:U962,W960))</f>
        <v/>
      </c>
      <c r="Y960">
        <f>IF(W960="","",INDEX(Q961:V961,W960))</f>
        <v/>
      </c>
    </row>
    <row r="961" ht="13.35" customHeight="1" s="162">
      <c r="B961" s="491" t="inlineStr">
        <is>
          <t>Δ</t>
        </is>
      </c>
      <c r="C961" s="498">
        <f>IF(OR(C959="—",C960="",Q960=""),"",IF(OR(ISTEXT(C960),ISTEXT(Q960)),"","Δ "&amp;TEXT(C960-Q960,"0.00")))</f>
        <v/>
      </c>
      <c r="D961" s="498">
        <f>IF(OR(D959="—",D960="",R960=""),"",IF(OR(ISTEXT(D960),ISTEXT(R960)),"","Δ "&amp;TEXT(D960-R960,"0.00")))</f>
        <v/>
      </c>
      <c r="E961" s="498">
        <f>IF(OR(E959="—",E960="",S960=""),"",IF(OR(ISTEXT(E960),ISTEXT(S960)),"","Δ "&amp;TEXT(E960-S960,"0.00")))</f>
        <v/>
      </c>
      <c r="F961" s="498">
        <f>IF(OR(F959="—",F960="",T960=""),"",IF(OR(ISTEXT(F960),ISTEXT(T960)),"","Δ "&amp;TEXT(F960-T960,"0.00")))</f>
        <v/>
      </c>
      <c r="G961" s="498">
        <f>IF(OR(G959="—",G960="",U960=""),"",IF(OR(ISTEXT(G960),ISTEXT(U960)),"","Δ "&amp;TEXT(G960-U960,"0.00")))</f>
        <v/>
      </c>
      <c r="H961" s="498">
        <f>IF(OR(H959="—",H960="",V960=""),"",IF(OR(ISTEXT(H960),ISTEXT(V960)),"","Δ "&amp;TEXT(H960-V960,"0.00")))</f>
        <v/>
      </c>
      <c r="I961" s="13" t="n"/>
      <c r="J961" s="13" t="n"/>
      <c r="K961" s="13" t="n"/>
      <c r="L961" s="13" t="n"/>
      <c r="M961" s="13" t="n"/>
      <c r="Q961">
        <f>IF(OR(C960="",ISTEXT(C960)),R961,C960)</f>
        <v/>
      </c>
      <c r="R961">
        <f>IF(OR(D960="",ISTEXT(D960)),S961,D960)</f>
        <v/>
      </c>
      <c r="S961">
        <f>IF(OR(E960="",ISTEXT(E960)),T961,E960)</f>
        <v/>
      </c>
      <c r="T961">
        <f>IF(OR(F960="",ISTEXT(F960)),U961,F960)</f>
        <v/>
      </c>
      <c r="U961">
        <f>IF(OR(G960="",ISTEXT(G960)),V961,G960)</f>
        <v/>
      </c>
      <c r="V961">
        <f>IF(OR(H960="",ISTEXT(H960)),"",H960)</f>
        <v/>
      </c>
    </row>
    <row r="962" ht="13.35" customHeight="1" s="162">
      <c r="B962" s="425" t="inlineStr">
        <is>
          <t>Unit type:</t>
        </is>
      </c>
      <c r="D962" s="522" t="inlineStr">
        <is>
          <t>MAU</t>
        </is>
      </c>
      <c r="E962" s="414" t="n"/>
      <c r="F962" s="494" t="inlineStr">
        <is>
          <t>Airflow left to right. Δ = this reading minus the one before it; in. w.g.</t>
        </is>
      </c>
      <c r="P962">
        <f>IF(B960="","",B960)</f>
        <v/>
      </c>
      <c r="Q962">
        <f>IF(C960="",P962,C960)</f>
        <v/>
      </c>
      <c r="R962">
        <f>IF(D960="",Q962,D960)</f>
        <v/>
      </c>
      <c r="S962">
        <f>IF(E960="",R962,E960)</f>
        <v/>
      </c>
      <c r="T962">
        <f>IF(F960="",S962,F960)</f>
        <v/>
      </c>
      <c r="U962">
        <f>IF(G960="",T962,G960)</f>
        <v/>
      </c>
      <c r="V962">
        <f>IF(H960="",U962,H960)</f>
        <v/>
      </c>
    </row>
    <row r="963" ht="13.35" customHeight="1" s="162">
      <c r="B963" s="500" t="inlineStr">
        <is>
          <t>Fan inlet</t>
        </is>
      </c>
      <c r="D963" s="501">
        <f>IF(X960="","",X960)</f>
        <v/>
      </c>
      <c r="F963" s="500" t="inlineStr">
        <is>
          <t>Discharge</t>
        </is>
      </c>
      <c r="I963" s="501">
        <f>IF(V962="","",V962)</f>
        <v/>
      </c>
    </row>
    <row r="964" ht="13.35" customHeight="1" s="162"/>
    <row r="965" ht="13.35" customHeight="1" s="162">
      <c r="B965" s="500" t="inlineStr">
        <is>
          <t>Fan TSP</t>
        </is>
      </c>
      <c r="E965" s="501">
        <f>IF(OR(X960="",Y960=""),"",IF(OR(ISTEXT(X960),ISTEXT(Y960)),"",Y960-X960))</f>
        <v/>
      </c>
      <c r="F965" s="500" t="inlineStr">
        <is>
          <t>ESP</t>
        </is>
      </c>
      <c r="I965" s="501">
        <f>IF(OR(B960="",V962=""),"",IF(OR(ISTEXT(B960),ISTEXT(V962)),"",V962-B960))</f>
        <v/>
      </c>
      <c r="J965" s="500" t="inlineStr">
        <is>
          <t>Unit ΔP (inlet → fan)</t>
        </is>
      </c>
      <c r="M965" s="501">
        <f>IF(OR(B960="",X960=""),"",IF(OR(ISTEXT(B960),ISTEXT(X960)),"",X960-B960))</f>
        <v/>
      </c>
    </row>
    <row r="966" ht="13.35" customHeight="1" s="162">
      <c r="B966" s="453" t="inlineStr">
        <is>
          <t>Instrument:</t>
        </is>
      </c>
      <c r="C966" s="5" t="n"/>
      <c r="D966" s="505" t="n"/>
      <c r="E966" s="414" t="n"/>
      <c r="F966" s="414" t="n"/>
      <c r="G966" s="425" t="inlineStr">
        <is>
          <t>Ak basis / notes:</t>
        </is>
      </c>
      <c r="I966" s="506" t="n"/>
      <c r="J966" s="414" t="n"/>
      <c r="K966" s="414" t="n"/>
      <c r="L966" s="414" t="n"/>
      <c r="M966" s="414" t="n"/>
    </row>
    <row r="967" ht="13.35" customHeight="1" s="162">
      <c r="B967" s="188" t="inlineStr">
        <is>
          <t>Supply Air Diffuser / Outlet Airflow</t>
        </is>
      </c>
      <c r="C967" s="174" t="n"/>
      <c r="D967" s="174" t="n"/>
      <c r="E967" s="174" t="n"/>
      <c r="F967" s="173" t="n"/>
      <c r="G967" s="233" t="inlineStr">
        <is>
          <t>Design VEL</t>
        </is>
      </c>
      <c r="H967" s="194" t="inlineStr">
        <is>
          <t>Design CFM</t>
        </is>
      </c>
      <c r="I967" s="188" t="inlineStr">
        <is>
          <t>Initial</t>
        </is>
      </c>
      <c r="J967" s="173" t="n"/>
      <c r="K967" s="188" t="inlineStr">
        <is>
          <t>Final</t>
        </is>
      </c>
      <c r="L967" s="173" t="n"/>
      <c r="M967" s="188" t="inlineStr">
        <is>
          <t>%</t>
        </is>
      </c>
    </row>
    <row r="968" ht="13.35" customHeight="1" s="162">
      <c r="B968" s="153" t="inlineStr">
        <is>
          <t>No.</t>
        </is>
      </c>
      <c r="C968" s="188" t="inlineStr">
        <is>
          <t>Area Served</t>
        </is>
      </c>
      <c r="D968" s="188" t="inlineStr">
        <is>
          <t>Type</t>
        </is>
      </c>
      <c r="E968" s="188" t="inlineStr">
        <is>
          <t>Size</t>
        </is>
      </c>
      <c r="F968" s="188" t="inlineStr">
        <is>
          <t>Ak</t>
        </is>
      </c>
      <c r="G968" s="440" t="n"/>
      <c r="H968" s="440" t="n"/>
      <c r="I968" s="188" t="inlineStr">
        <is>
          <t>VEL</t>
        </is>
      </c>
      <c r="J968" s="188" t="inlineStr">
        <is>
          <t>CFM</t>
        </is>
      </c>
      <c r="K968" s="188" t="inlineStr">
        <is>
          <t>VEL</t>
        </is>
      </c>
      <c r="L968" s="188" t="inlineStr">
        <is>
          <t>CFM</t>
        </is>
      </c>
      <c r="M968" s="440" t="n"/>
    </row>
    <row r="969" ht="13.35" customHeight="1" s="162">
      <c r="B969" s="307" t="n"/>
      <c r="C969" s="307" t="n"/>
      <c r="E969" s="307" t="n"/>
      <c r="F969" s="32" t="n"/>
      <c r="G969" s="33">
        <f>IF(F969="", "", IF(OR(ISTEXT(H969),ISTEXT(F969)),"",H969/F969))</f>
        <v/>
      </c>
      <c r="H969" s="33" t="n"/>
      <c r="I969" s="33" t="n"/>
      <c r="J969" s="33">
        <f>IF(I969="", "", IF(OR(ISTEXT(I969),ISTEXT($F969)),"",I969*$F969))</f>
        <v/>
      </c>
      <c r="K969" s="33" t="n"/>
      <c r="L969" s="33">
        <f>IF(K969="", "", IF(OR(ISTEXT(K969),ISTEXT($F969)),"",K969*$F969))</f>
        <v/>
      </c>
      <c r="M969" s="30">
        <f>IF(OR(H969="",H969=0),"",IF(K969="",IF(J969="","",IF(OR(ISTEXT(J969),ISTEXT(H969)),"",J969/H969)),IF(OR(ISTEXT(L969),ISTEXT(H969)),"",L969/H969)))</f>
        <v/>
      </c>
    </row>
    <row r="970" ht="13.35" customHeight="1" s="162">
      <c r="B970" s="307" t="n"/>
      <c r="C970" s="307" t="n"/>
      <c r="E970" s="307" t="n"/>
      <c r="F970" s="32" t="n"/>
      <c r="G970" s="33">
        <f>IF(F970="", "", IF(OR(ISTEXT(H970),ISTEXT(F970)),"",H970/F970))</f>
        <v/>
      </c>
      <c r="H970" s="33" t="n"/>
      <c r="I970" s="33" t="n"/>
      <c r="J970" s="33">
        <f>IF(I970="", "", IF(OR(ISTEXT(I970),ISTEXT($F970)),"",I970*$F970))</f>
        <v/>
      </c>
      <c r="K970" s="33" t="n"/>
      <c r="L970" s="33">
        <f>IF(K970="", "", IF(OR(ISTEXT(K970),ISTEXT($F970)),"",K970*$F970))</f>
        <v/>
      </c>
      <c r="M970" s="30">
        <f>IF(OR(H970="",H970=0),"",IF(K970="",IF(J970="","",IF(OR(ISTEXT(J970),ISTEXT(H970)),"",J970/H970)),IF(OR(ISTEXT(L970),ISTEXT(H970)),"",L970/H970)))</f>
        <v/>
      </c>
    </row>
    <row r="971" ht="13.35" customHeight="1" s="162">
      <c r="B971" s="307" t="n"/>
      <c r="C971" s="307" t="n"/>
      <c r="E971" s="307" t="n"/>
      <c r="F971" s="32" t="n"/>
      <c r="G971" s="33">
        <f>IF(F971="", "", IF(OR(ISTEXT(H971),ISTEXT(F971)),"",H971/F971))</f>
        <v/>
      </c>
      <c r="H971" s="33" t="n"/>
      <c r="I971" s="33" t="n"/>
      <c r="J971" s="33">
        <f>IF(I971="", "", IF(OR(ISTEXT(I971),ISTEXT($F971)),"",I971*$F971))</f>
        <v/>
      </c>
      <c r="K971" s="33" t="n"/>
      <c r="L971" s="33">
        <f>IF(K971="", "", IF(OR(ISTEXT(K971),ISTEXT($F971)),"",K971*$F971))</f>
        <v/>
      </c>
      <c r="M971" s="30">
        <f>IF(OR(H971="",H971=0),"",IF(K971="",IF(J971="","",IF(OR(ISTEXT(J971),ISTEXT(H971)),"",J971/H971)),IF(OR(ISTEXT(L971),ISTEXT(H971)),"",L971/H971)))</f>
        <v/>
      </c>
    </row>
    <row r="972" ht="13.35" customHeight="1" s="162">
      <c r="B972" s="307" t="n"/>
      <c r="C972" s="307" t="n"/>
      <c r="E972" s="307" t="n"/>
      <c r="F972" s="32" t="n"/>
      <c r="G972" s="33">
        <f>IF(F972="", "", IF(OR(ISTEXT(H972),ISTEXT(F972)),"",H972/F972))</f>
        <v/>
      </c>
      <c r="H972" s="33" t="n"/>
      <c r="I972" s="33" t="n"/>
      <c r="J972" s="33">
        <f>IF(I972="", "", IF(OR(ISTEXT(I972),ISTEXT($F972)),"",I972*$F972))</f>
        <v/>
      </c>
      <c r="K972" s="33" t="n"/>
      <c r="L972" s="33">
        <f>IF(K972="", "", IF(OR(ISTEXT(K972),ISTEXT($F972)),"",K972*$F972))</f>
        <v/>
      </c>
      <c r="M972" s="30">
        <f>IF(OR(H972="",H972=0),"",IF(K972="",IF(J972="","",IF(OR(ISTEXT(J972),ISTEXT(H972)),"",J972/H972)),IF(OR(ISTEXT(L972),ISTEXT(H972)),"",L972/H972)))</f>
        <v/>
      </c>
    </row>
    <row r="973" ht="13.35" customHeight="1" s="162">
      <c r="B973" s="307" t="n"/>
      <c r="C973" s="307" t="n"/>
      <c r="E973" s="307" t="n"/>
      <c r="F973" s="32" t="n"/>
      <c r="G973" s="33">
        <f>IF(F973="", "", IF(OR(ISTEXT(H973),ISTEXT(F973)),"",H973/F973))</f>
        <v/>
      </c>
      <c r="H973" s="33" t="n"/>
      <c r="I973" s="33" t="n"/>
      <c r="J973" s="33">
        <f>IF(I973="", "", IF(OR(ISTEXT(I973),ISTEXT($F973)),"",I973*$F973))</f>
        <v/>
      </c>
      <c r="K973" s="33" t="n"/>
      <c r="L973" s="33">
        <f>IF(K973="", "", IF(OR(ISTEXT(K973),ISTEXT($F973)),"",K973*$F973))</f>
        <v/>
      </c>
      <c r="M973" s="30">
        <f>IF(OR(H973="",H973=0),"",IF(K973="",IF(J973="","",IF(OR(ISTEXT(J973),ISTEXT(H973)),"",J973/H973)),IF(OR(ISTEXT(L973),ISTEXT(H973)),"",L973/H973)))</f>
        <v/>
      </c>
    </row>
    <row r="974" ht="13.35" customHeight="1" s="162">
      <c r="B974" s="307" t="n"/>
      <c r="C974" s="307" t="n"/>
      <c r="E974" s="307" t="n"/>
      <c r="F974" s="32" t="n"/>
      <c r="G974" s="33">
        <f>IF(F974="", "", IF(OR(ISTEXT(H974),ISTEXT(F974)),"",H974/F974))</f>
        <v/>
      </c>
      <c r="H974" s="33" t="n"/>
      <c r="I974" s="33" t="n"/>
      <c r="J974" s="33">
        <f>IF(I974="", "", IF(OR(ISTEXT(I974),ISTEXT($F974)),"",I974*$F974))</f>
        <v/>
      </c>
      <c r="K974" s="33" t="n"/>
      <c r="L974" s="33">
        <f>IF(K974="", "", IF(OR(ISTEXT(K974),ISTEXT($F974)),"",K974*$F974))</f>
        <v/>
      </c>
      <c r="M974" s="30">
        <f>IF(OR(H974="",H974=0),"",IF(K974="",IF(J974="","",IF(OR(ISTEXT(J974),ISTEXT(H974)),"",J974/H974)),IF(OR(ISTEXT(L974),ISTEXT(H974)),"",L974/H974)))</f>
        <v/>
      </c>
    </row>
    <row r="975" ht="13.35" customHeight="1" s="162">
      <c r="B975" s="307" t="n"/>
      <c r="C975" s="307" t="n"/>
      <c r="E975" s="307" t="n"/>
      <c r="F975" s="32" t="n"/>
      <c r="G975" s="33">
        <f>IF(F975="", "", IF(OR(ISTEXT(H975),ISTEXT(F975)),"",H975/F975))</f>
        <v/>
      </c>
      <c r="H975" s="33" t="n"/>
      <c r="I975" s="33" t="n"/>
      <c r="J975" s="33">
        <f>IF(I975="", "", IF(OR(ISTEXT(I975),ISTEXT($F975)),"",I975*$F975))</f>
        <v/>
      </c>
      <c r="K975" s="33" t="n"/>
      <c r="L975" s="33">
        <f>IF(K975="", "", IF(OR(ISTEXT(K975),ISTEXT($F975)),"",K975*$F975))</f>
        <v/>
      </c>
      <c r="M975" s="30">
        <f>IF(OR(H975="",H975=0),"",IF(K975="",IF(J975="","",IF(OR(ISTEXT(J975),ISTEXT(H975)),"",J975/H975)),IF(OR(ISTEXT(L975),ISTEXT(H975)),"",L975/H975)))</f>
        <v/>
      </c>
    </row>
    <row r="976" ht="13.35" customHeight="1" s="162">
      <c r="B976" s="307" t="n"/>
      <c r="C976" s="307" t="n"/>
      <c r="E976" s="307" t="n"/>
      <c r="F976" s="32" t="n"/>
      <c r="G976" s="33">
        <f>IF(F976="", "", IF(OR(ISTEXT(H976),ISTEXT(F976)),"",H976/F976))</f>
        <v/>
      </c>
      <c r="H976" s="33" t="n"/>
      <c r="I976" s="33" t="n"/>
      <c r="J976" s="33">
        <f>IF(I976="", "", IF(OR(ISTEXT(I976),ISTEXT($F976)),"",I976*$F976))</f>
        <v/>
      </c>
      <c r="K976" s="33" t="n"/>
      <c r="L976" s="33">
        <f>IF(K976="", "", IF(OR(ISTEXT(K976),ISTEXT($F976)),"",K976*$F976))</f>
        <v/>
      </c>
      <c r="M976" s="30">
        <f>IF(OR(H976="",H976=0),"",IF(K976="",IF(J976="","",IF(OR(ISTEXT(J976),ISTEXT(H976)),"",J976/H976)),IF(OR(ISTEXT(L976),ISTEXT(H976)),"",L976/H976)))</f>
        <v/>
      </c>
    </row>
    <row r="977" ht="13.35" customHeight="1" s="162">
      <c r="B977" s="307" t="n"/>
      <c r="C977" s="307" t="n"/>
      <c r="E977" s="307" t="n"/>
      <c r="F977" s="32" t="n"/>
      <c r="G977" s="33">
        <f>IF(F977="", "", IF(OR(ISTEXT(H977),ISTEXT(F977)),"",H977/F977))</f>
        <v/>
      </c>
      <c r="H977" s="33" t="n"/>
      <c r="I977" s="33" t="n"/>
      <c r="J977" s="33">
        <f>IF(I977="", "", IF(OR(ISTEXT(I977),ISTEXT($F977)),"",I977*$F977))</f>
        <v/>
      </c>
      <c r="K977" s="33" t="n"/>
      <c r="L977" s="33">
        <f>IF(K977="", "", IF(OR(ISTEXT(K977),ISTEXT($F977)),"",K977*$F977))</f>
        <v/>
      </c>
      <c r="M977" s="30">
        <f>IF(OR(H977="",H977=0),"",IF(K977="",IF(J977="","",IF(OR(ISTEXT(J977),ISTEXT(H977)),"",J977/H977)),IF(OR(ISTEXT(L977),ISTEXT(H977)),"",L977/H977)))</f>
        <v/>
      </c>
    </row>
    <row r="978" ht="13.35" customHeight="1" s="162">
      <c r="B978" s="307" t="n"/>
      <c r="C978" s="307" t="n"/>
      <c r="E978" s="307" t="n"/>
      <c r="F978" s="32" t="n"/>
      <c r="G978" s="33">
        <f>IF(F978="", "", IF(OR(ISTEXT(H978),ISTEXT(F978)),"",H978/F978))</f>
        <v/>
      </c>
      <c r="H978" s="33" t="n"/>
      <c r="I978" s="33" t="n"/>
      <c r="J978" s="33">
        <f>IF(I978="", "", IF(OR(ISTEXT(I978),ISTEXT($F978)),"",I978*$F978))</f>
        <v/>
      </c>
      <c r="K978" s="33" t="n"/>
      <c r="L978" s="33">
        <f>IF(K978="", "", IF(OR(ISTEXT(K978),ISTEXT($F978)),"",K978*$F978))</f>
        <v/>
      </c>
      <c r="M978" s="30">
        <f>IF(OR(H978="",H978=0),"",IF(K978="",IF(J978="","",IF(OR(ISTEXT(J978),ISTEXT(H978)),"",J978/H978)),IF(OR(ISTEXT(L978),ISTEXT(H978)),"",L978/H978)))</f>
        <v/>
      </c>
    </row>
    <row r="979" ht="13.35" customHeight="1" s="162">
      <c r="B979" s="307" t="n"/>
      <c r="C979" s="307" t="n"/>
      <c r="E979" s="307" t="n"/>
      <c r="F979" s="32" t="n"/>
      <c r="G979" s="33">
        <f>IF(F979="", "", IF(OR(ISTEXT(H979),ISTEXT(F979)),"",H979/F979))</f>
        <v/>
      </c>
      <c r="H979" s="33" t="n"/>
      <c r="I979" s="33" t="n"/>
      <c r="J979" s="33">
        <f>IF(I979="", "", IF(OR(ISTEXT(I979),ISTEXT($F979)),"",I979*$F979))</f>
        <v/>
      </c>
      <c r="K979" s="33" t="n"/>
      <c r="L979" s="33">
        <f>IF(K979="", "", IF(OR(ISTEXT(K979),ISTEXT($F979)),"",K979*$F979))</f>
        <v/>
      </c>
      <c r="M979" s="30">
        <f>IF(OR(H979="",H979=0),"",IF(K979="",IF(J979="","",IF(OR(ISTEXT(J979),ISTEXT(H979)),"",J979/H979)),IF(OR(ISTEXT(L979),ISTEXT(H979)),"",L979/H979)))</f>
        <v/>
      </c>
    </row>
    <row r="980" ht="13.35" customHeight="1" s="162">
      <c r="B980" s="307" t="n"/>
      <c r="C980" s="307" t="n"/>
      <c r="E980" s="307" t="n"/>
      <c r="F980" s="32" t="n"/>
      <c r="G980" s="33">
        <f>IF(F980="", "", IF(OR(ISTEXT(H980),ISTEXT(F980)),"",H980/F980))</f>
        <v/>
      </c>
      <c r="H980" s="33" t="n"/>
      <c r="I980" s="33" t="n"/>
      <c r="J980" s="33">
        <f>IF(I980="", "", IF(OR(ISTEXT(I980),ISTEXT($F980)),"",I980*$F980))</f>
        <v/>
      </c>
      <c r="K980" s="33" t="n"/>
      <c r="L980" s="33">
        <f>IF(K980="", "", IF(OR(ISTEXT(K980),ISTEXT($F980)),"",K980*$F980))</f>
        <v/>
      </c>
      <c r="M980" s="30">
        <f>IF(OR(H980="",H980=0),"",IF(K980="",IF(J980="","",IF(OR(ISTEXT(J980),ISTEXT(H980)),"",J980/H980)),IF(OR(ISTEXT(L980),ISTEXT(H980)),"",L980/H980)))</f>
        <v/>
      </c>
    </row>
    <row r="981" ht="13.35" customHeight="1" s="162">
      <c r="B981" s="307" t="n"/>
      <c r="C981" s="307" t="n"/>
      <c r="E981" s="307" t="n"/>
      <c r="F981" s="32" t="n"/>
      <c r="G981" s="33">
        <f>IF(F981="", "", IF(OR(ISTEXT(H981),ISTEXT(F981)),"",H981/F981))</f>
        <v/>
      </c>
      <c r="H981" s="33" t="n"/>
      <c r="I981" s="33" t="n"/>
      <c r="J981" s="33">
        <f>IF(I981="", "", IF(OR(ISTEXT(I981),ISTEXT($F981)),"",I981*$F981))</f>
        <v/>
      </c>
      <c r="K981" s="33" t="n"/>
      <c r="L981" s="33">
        <f>IF(K981="", "", IF(OR(ISTEXT(K981),ISTEXT($F981)),"",K981*$F981))</f>
        <v/>
      </c>
      <c r="M981" s="30">
        <f>IF(OR(H981="",H981=0),"",IF(K981="",IF(J981="","",IF(OR(ISTEXT(J981),ISTEXT(H981)),"",J981/H981)),IF(OR(ISTEXT(L981),ISTEXT(H981)),"",L981/H981)))</f>
        <v/>
      </c>
    </row>
    <row r="982" ht="13.35" customHeight="1" s="162">
      <c r="B982" s="307" t="n"/>
      <c r="C982" s="307" t="n"/>
      <c r="E982" s="307" t="n"/>
      <c r="F982" s="32" t="n"/>
      <c r="G982" s="33">
        <f>IF(F982="", "", IF(OR(ISTEXT(H982),ISTEXT(F982)),"",H982/F982))</f>
        <v/>
      </c>
      <c r="H982" s="33" t="n"/>
      <c r="I982" s="33" t="n"/>
      <c r="J982" s="33">
        <f>IF(I982="", "", IF(OR(ISTEXT(I982),ISTEXT($F982)),"",I982*$F982))</f>
        <v/>
      </c>
      <c r="K982" s="33" t="n"/>
      <c r="L982" s="33">
        <f>IF(K982="", "", IF(OR(ISTEXT(K982),ISTEXT($F982)),"",K982*$F982))</f>
        <v/>
      </c>
      <c r="M982" s="30">
        <f>IF(OR(H982="",H982=0),"",IF(K982="",IF(J982="","",IF(OR(ISTEXT(J982),ISTEXT(H982)),"",J982/H982)),IF(OR(ISTEXT(L982),ISTEXT(H982)),"",L982/H982)))</f>
        <v/>
      </c>
    </row>
    <row r="983" ht="13.35" customHeight="1" s="162">
      <c r="B983" s="307" t="n"/>
      <c r="C983" s="307" t="n"/>
      <c r="E983" s="307" t="n"/>
      <c r="F983" s="32" t="n"/>
      <c r="G983" s="33">
        <f>IF(F983="", "", IF(OR(ISTEXT(H983),ISTEXT(F983)),"",H983/F983))</f>
        <v/>
      </c>
      <c r="H983" s="33" t="n"/>
      <c r="I983" s="33" t="n"/>
      <c r="J983" s="33">
        <f>IF(I983="", "", IF(OR(ISTEXT(I983),ISTEXT($F983)),"",I983*$F983))</f>
        <v/>
      </c>
      <c r="K983" s="33" t="n"/>
      <c r="L983" s="33">
        <f>IF(K983="", "", IF(OR(ISTEXT(K983),ISTEXT($F983)),"",K983*$F983))</f>
        <v/>
      </c>
      <c r="M983" s="30">
        <f>IF(OR(H983="",H983=0),"",IF(K983="",IF(J983="","",IF(OR(ISTEXT(J983),ISTEXT(H983)),"",J983/H983)),IF(OR(ISTEXT(L983),ISTEXT(H983)),"",L983/H983)))</f>
        <v/>
      </c>
    </row>
    <row r="984" ht="13.35" customHeight="1" s="162">
      <c r="B984" s="307" t="n"/>
      <c r="C984" s="307" t="n"/>
      <c r="E984" s="307" t="n"/>
      <c r="F984" s="32" t="n"/>
      <c r="G984" s="33">
        <f>IF(F984="", "", IF(OR(ISTEXT(H984),ISTEXT(F984)),"",H984/F984))</f>
        <v/>
      </c>
      <c r="H984" s="33" t="n"/>
      <c r="I984" s="33" t="n"/>
      <c r="J984" s="33">
        <f>IF(I984="", "", IF(OR(ISTEXT(I984),ISTEXT($F984)),"",I984*$F984))</f>
        <v/>
      </c>
      <c r="K984" s="33" t="n"/>
      <c r="L984" s="33">
        <f>IF(K984="", "", IF(OR(ISTEXT(K984),ISTEXT($F984)),"",K984*$F984))</f>
        <v/>
      </c>
      <c r="M984" s="30">
        <f>IF(OR(H984="",H984=0),"",IF(K984="",IF(J984="","",IF(OR(ISTEXT(J984),ISTEXT(H984)),"",J984/H984)),IF(OR(ISTEXT(L984),ISTEXT(H984)),"",L984/H984)))</f>
        <v/>
      </c>
    </row>
    <row r="985" ht="13.35" customHeight="1" s="162">
      <c r="B985" s="42" t="n"/>
      <c r="C985" s="231" t="inlineStr">
        <is>
          <t>Total</t>
        </is>
      </c>
      <c r="D985" s="159" t="n"/>
      <c r="E985" s="42" t="n"/>
      <c r="F985" s="42" t="n"/>
      <c r="G985" s="43" t="n"/>
      <c r="H985" s="43">
        <f>IF(SUM(H969:H984)+SUM(H1027:H1038)=0,"",SUM(H969:H984)+SUM(H1027:H1038))</f>
        <v/>
      </c>
      <c r="I985" s="43" t="n"/>
      <c r="J985" s="43">
        <f>IF(SUM(J969:J984)+SUM(J1027:J1038)=0,"",SUM(J969:J984)+SUM(J1027:J1038))</f>
        <v/>
      </c>
      <c r="K985" s="43" t="n"/>
      <c r="L985" s="43">
        <f>IF(SUM(L969:L984)+SUM(L1027:L1038)=0,"",SUM(L969:L984)+SUM(L1027:L1038))</f>
        <v/>
      </c>
      <c r="M985" s="35">
        <f>IF(OR(H985="",H985=0),"",IF(L985="",IF(J985="","",IF(OR(ISTEXT(J985),ISTEXT(H985)),"",J985/H985)),IF(OR(ISTEXT(L985),ISTEXT(H985)),"",L985/H985)))</f>
        <v/>
      </c>
    </row>
    <row r="986" ht="13.35" customHeight="1" s="162"/>
    <row r="987" ht="13.35" customHeight="1" s="162">
      <c r="B987" s="188" t="inlineStr">
        <is>
          <t>Remarks</t>
        </is>
      </c>
      <c r="C987" s="173" t="n"/>
      <c r="D987" s="154" t="n"/>
      <c r="E987" s="174" t="n"/>
      <c r="F987" s="174" t="n"/>
      <c r="G987" s="174" t="n"/>
      <c r="H987" s="174" t="n"/>
      <c r="I987" s="174" t="n"/>
      <c r="J987" s="174" t="n"/>
      <c r="K987" s="174" t="n"/>
      <c r="L987" s="174" t="n"/>
      <c r="M987" s="173" t="n"/>
    </row>
    <row r="988" ht="13.35" customHeight="1" s="162">
      <c r="B988" s="154" t="n"/>
      <c r="C988" s="174" t="n"/>
      <c r="D988" s="174" t="n"/>
      <c r="E988" s="174" t="n"/>
      <c r="F988" s="174" t="n"/>
      <c r="G988" s="174" t="n"/>
      <c r="H988" s="174" t="n"/>
      <c r="I988" s="174" t="n"/>
      <c r="J988" s="174" t="n"/>
      <c r="K988" s="174" t="n"/>
      <c r="L988" s="174" t="n"/>
      <c r="M988" s="173" t="n"/>
    </row>
    <row r="989" ht="13.35" customHeight="1" s="162">
      <c r="B989" s="154" t="n"/>
      <c r="C989" s="174" t="n"/>
      <c r="D989" s="174" t="n"/>
      <c r="E989" s="174" t="n"/>
      <c r="F989" s="174" t="n"/>
      <c r="G989" s="174" t="n"/>
      <c r="H989" s="174" t="n"/>
      <c r="I989" s="174" t="n"/>
      <c r="J989" s="174" t="n"/>
      <c r="K989" s="174" t="n"/>
      <c r="L989" s="174" t="n"/>
      <c r="M989" s="173" t="n"/>
    </row>
    <row r="990" ht="13.35" customHeight="1" s="162">
      <c r="B990" s="154" t="n"/>
      <c r="C990" s="174" t="n"/>
      <c r="D990" s="174" t="n"/>
      <c r="E990" s="174" t="n"/>
      <c r="F990" s="174" t="n"/>
      <c r="G990" s="174" t="n"/>
      <c r="H990" s="174" t="n"/>
      <c r="I990" s="174" t="n"/>
      <c r="J990" s="174" t="n"/>
      <c r="K990" s="174" t="n"/>
      <c r="L990" s="174" t="n"/>
      <c r="M990" s="173" t="n"/>
    </row>
    <row r="991" ht="13.35" customHeight="1" s="162"/>
    <row r="992" ht="13.35" customHeight="1" s="162">
      <c r="B992" s="200" t="inlineStr">
        <is>
          <t>System (cont.)</t>
        </is>
      </c>
      <c r="C992" s="403" t="n"/>
      <c r="D992" s="209">
        <f>IF('{Equipment Data Entry}'!B61="","",'{Equipment Data Entry}'!B61)</f>
        <v/>
      </c>
      <c r="E992" s="418" t="n"/>
      <c r="F992" s="403" t="n"/>
      <c r="G992" s="200" t="inlineStr">
        <is>
          <t>Service</t>
        </is>
      </c>
      <c r="H992" s="403" t="n"/>
      <c r="I992" s="210">
        <f>IF('{Equipment Data Entry}'!C61="","",'{Equipment Data Entry}'!C61)</f>
        <v/>
      </c>
      <c r="J992" s="418" t="n"/>
      <c r="K992" s="418" t="n"/>
      <c r="L992" s="418" t="n"/>
      <c r="M992" s="403" t="n"/>
    </row>
    <row r="993" ht="13.35" customHeight="1" s="162">
      <c r="B993" s="422" t="n"/>
      <c r="C993" s="423" t="n"/>
      <c r="D993" s="422" t="n"/>
      <c r="E993" s="424" t="n"/>
      <c r="F993" s="423" t="n"/>
      <c r="G993" s="422" t="n"/>
      <c r="H993" s="423" t="n"/>
      <c r="I993" s="422" t="n"/>
      <c r="J993" s="424" t="n"/>
      <c r="K993" s="424" t="n"/>
      <c r="L993" s="424" t="n"/>
      <c r="M993" s="423" t="n"/>
    </row>
    <row r="994" ht="13.35" customHeight="1" s="162">
      <c r="B994" s="188" t="inlineStr">
        <is>
          <t>PSP (Evergreen VelGrid): CFM = avg vel × (L − 2 − 2×blanks) × W × K ÷ 144</t>
        </is>
      </c>
      <c r="C994" s="174" t="n"/>
      <c r="D994" s="174" t="n"/>
      <c r="E994" s="174" t="n"/>
      <c r="F994" s="174" t="n"/>
      <c r="G994" s="174" t="n"/>
      <c r="H994" s="174" t="n"/>
      <c r="I994" s="174" t="n"/>
      <c r="J994" s="174" t="n"/>
      <c r="K994" s="174" t="n"/>
      <c r="L994" s="174" t="n"/>
      <c r="M994" s="173" t="n"/>
    </row>
    <row r="995" ht="13.35" customHeight="1" s="162">
      <c r="B995" s="460" t="inlineStr">
        <is>
          <t>Length (in)</t>
        </is>
      </c>
      <c r="C995" s="173" t="n"/>
      <c r="D995" s="33" t="n"/>
      <c r="E995" s="460" t="inlineStr">
        <is>
          <t>Width (in)</t>
        </is>
      </c>
      <c r="F995" s="173" t="n"/>
      <c r="G995" s="33" t="n"/>
      <c r="H995" s="460" t="inlineStr">
        <is>
          <t>Blanks</t>
        </is>
      </c>
      <c r="I995" s="173" t="n"/>
      <c r="J995" s="33" t="n"/>
      <c r="K995" s="460" t="inlineStr">
        <is>
          <t>K</t>
        </is>
      </c>
      <c r="L995" s="173" t="n"/>
      <c r="M995" s="32">
        <f>IF(G995="","",IFERROR(INDEX('{Dropdowns}'!$S:$S,MATCH(G995,'{Dropdowns}'!$R:$R,0)),""))</f>
        <v/>
      </c>
    </row>
    <row r="996" ht="13.35" customHeight="1" s="162">
      <c r="B996" s="460" t="inlineStr">
        <is>
          <t>Initial 1-10</t>
        </is>
      </c>
      <c r="C996" s="173" t="n"/>
      <c r="D996" s="33" t="n"/>
      <c r="E996" s="33" t="n"/>
      <c r="F996" s="33" t="n"/>
      <c r="G996" s="33" t="n"/>
      <c r="H996" s="33" t="n"/>
      <c r="I996" s="33" t="n"/>
      <c r="J996" s="33" t="n"/>
      <c r="K996" s="33" t="n"/>
      <c r="L996" s="33" t="n"/>
      <c r="M996" s="33" t="n"/>
    </row>
    <row r="997" ht="13.35" customHeight="1" s="162">
      <c r="B997" s="460" t="inlineStr">
        <is>
          <t>Initial 11-20</t>
        </is>
      </c>
      <c r="C997" s="173" t="n"/>
      <c r="D997" s="33" t="n"/>
      <c r="E997" s="33" t="n"/>
      <c r="F997" s="33" t="n"/>
      <c r="G997" s="33" t="n"/>
      <c r="H997" s="33" t="n"/>
      <c r="I997" s="33" t="n"/>
      <c r="J997" s="33" t="n"/>
      <c r="K997" s="33" t="n"/>
      <c r="L997" s="33" t="n"/>
      <c r="M997" s="33" t="n"/>
    </row>
    <row r="998" ht="13.35" customHeight="1" s="162">
      <c r="B998" s="460" t="inlineStr">
        <is>
          <t>Final 1-10</t>
        </is>
      </c>
      <c r="C998" s="173" t="n"/>
      <c r="D998" s="33" t="n"/>
      <c r="E998" s="33" t="n"/>
      <c r="F998" s="33" t="n"/>
      <c r="G998" s="33" t="n"/>
      <c r="H998" s="33" t="n"/>
      <c r="I998" s="33" t="n"/>
      <c r="J998" s="33" t="n"/>
      <c r="K998" s="33" t="n"/>
      <c r="L998" s="33" t="n"/>
      <c r="M998" s="33" t="n"/>
    </row>
    <row r="999" ht="13.35" customHeight="1" s="162">
      <c r="B999" s="460" t="inlineStr">
        <is>
          <t>Final 11-20</t>
        </is>
      </c>
      <c r="C999" s="173" t="n"/>
      <c r="D999" s="33" t="n"/>
      <c r="E999" s="33" t="n"/>
      <c r="F999" s="33" t="n"/>
      <c r="G999" s="33" t="n"/>
      <c r="H999" s="33" t="n"/>
      <c r="I999" s="33" t="n"/>
      <c r="J999" s="33" t="n"/>
      <c r="K999" s="33" t="n"/>
      <c r="L999" s="33" t="n"/>
      <c r="M999" s="33" t="n"/>
    </row>
    <row r="1000" ht="13.35" customHeight="1" s="162">
      <c r="B1000" s="460" t="inlineStr">
        <is>
          <t>PSP CFM initial</t>
        </is>
      </c>
      <c r="C1000" s="174" t="n"/>
      <c r="D1000" s="173" t="n"/>
      <c r="E1000" s="33">
        <f>IF(OR(D995="",G995="",COUNT(D996:M997)=0),"",IF(OR(ISTEXT(D995),ISTEXT(G995)),"",AVERAGE(D996:M997)*(D995-2-2*N(J995))*G995*N(M995)/144))</f>
        <v/>
      </c>
      <c r="F1000" s="174" t="n"/>
      <c r="G1000" s="173" t="n"/>
      <c r="H1000" s="460" t="inlineStr">
        <is>
          <t>PSP CFM final</t>
        </is>
      </c>
      <c r="I1000" s="174" t="n"/>
      <c r="J1000" s="173" t="n"/>
      <c r="K1000" s="33">
        <f>IF(OR(D995="",G995="",COUNT(D998:M999)=0),"",IF(OR(ISTEXT(D995),ISTEXT(G995)),"",AVERAGE(D998:M999)*(D995-2-2*N(J995))*G995*N(M995)/144))</f>
        <v/>
      </c>
      <c r="L1000" s="174" t="n"/>
      <c r="M1000" s="173" t="n"/>
    </row>
    <row r="1001" ht="13.35" customHeight="1" s="162"/>
    <row r="1002" ht="13.35" customHeight="1" s="162">
      <c r="B1002" s="188" t="inlineStr">
        <is>
          <t>Supply Filter Grid (VelGrid, K 1.35): CFM = velocity × free area × K</t>
        </is>
      </c>
      <c r="C1002" s="174" t="n"/>
      <c r="D1002" s="174" t="n"/>
      <c r="E1002" s="174" t="n"/>
      <c r="F1002" s="174" t="n"/>
      <c r="G1002" s="174" t="n"/>
      <c r="H1002" s="174" t="n"/>
      <c r="I1002" s="174" t="n"/>
      <c r="J1002" s="174" t="n"/>
      <c r="K1002" s="174" t="n"/>
      <c r="L1002" s="174" t="n"/>
      <c r="M1002" s="173" t="n"/>
    </row>
    <row r="1003" ht="13.35" customHeight="1" s="162">
      <c r="B1003" s="460" t="inlineStr">
        <is>
          <t>Filter Size</t>
        </is>
      </c>
      <c r="C1003" s="33" t="n"/>
      <c r="D1003" s="33" t="n"/>
      <c r="E1003" s="33" t="n"/>
      <c r="F1003" s="33" t="n"/>
      <c r="G1003" s="33" t="n"/>
      <c r="H1003" s="33" t="n"/>
      <c r="I1003" s="33" t="n"/>
      <c r="J1003" s="33" t="n"/>
      <c r="K1003" s="33" t="n"/>
      <c r="L1003" s="33" t="n"/>
      <c r="M1003" s="33" t="n"/>
    </row>
    <row r="1004" ht="13.35" customHeight="1" s="162">
      <c r="B1004" s="460" t="inlineStr">
        <is>
          <t>Initial velocity (fpm)</t>
        </is>
      </c>
      <c r="C1004" s="33" t="n"/>
      <c r="D1004" s="33" t="n"/>
      <c r="E1004" s="33" t="n"/>
      <c r="F1004" s="33" t="n"/>
      <c r="G1004" s="33" t="n"/>
      <c r="H1004" s="33" t="n"/>
      <c r="I1004" s="33" t="n"/>
      <c r="J1004" s="33" t="n"/>
      <c r="K1004" s="33" t="n"/>
      <c r="L1004" s="33" t="n"/>
      <c r="M1004" s="33" t="n"/>
    </row>
    <row r="1005" ht="13.35" customHeight="1" s="162">
      <c r="B1005" s="460" t="inlineStr">
        <is>
          <t>Final velocity (fpm)</t>
        </is>
      </c>
      <c r="C1005" s="33" t="n"/>
      <c r="D1005" s="33" t="n"/>
      <c r="E1005" s="33" t="n"/>
      <c r="F1005" s="33" t="n"/>
      <c r="G1005" s="33" t="n"/>
      <c r="H1005" s="33" t="n"/>
      <c r="I1005" s="33" t="n"/>
      <c r="J1005" s="33" t="n"/>
      <c r="K1005" s="33" t="n"/>
      <c r="L1005" s="33" t="n"/>
      <c r="M1005" s="33" t="n"/>
    </row>
    <row r="1006" ht="13.35" customHeight="1" s="162">
      <c r="B1006" s="460" t="inlineStr">
        <is>
          <t>CFM init</t>
        </is>
      </c>
      <c r="C1006" s="33">
        <f>IF(OR(C1003="",C1004=""),"",IF(OR(ISTEXT(C1004),C1003="N/A",C1003="Not Avail.",C1003="Not Acc.",C1003="N/L"),"",C1004*IFERROR(INDEX('{Dropdowns}'!$J:$J,MATCH("Supply Filter (VelGrid)|"&amp;C1003,'{Dropdowns}'!$H:$H,0)),0)*IFERROR(INDEX('{Dropdowns}'!$K:$K,MATCH("Supply Filter (VelGrid)|"&amp;C1003,'{Dropdowns}'!$H:$H,0)),0)))</f>
        <v/>
      </c>
      <c r="D1006" s="33">
        <f>IF(OR(D1003="",D1004=""),"",IF(OR(ISTEXT(D1004),D1003="N/A",D1003="Not Avail.",D1003="Not Acc.",D1003="N/L"),"",D1004*IFERROR(INDEX('{Dropdowns}'!$J:$J,MATCH("Supply Filter (VelGrid)|"&amp;D1003,'{Dropdowns}'!$H:$H,0)),0)*IFERROR(INDEX('{Dropdowns}'!$K:$K,MATCH("Supply Filter (VelGrid)|"&amp;D1003,'{Dropdowns}'!$H:$H,0)),0)))</f>
        <v/>
      </c>
      <c r="E1006" s="33">
        <f>IF(OR(E1003="",E1004=""),"",IF(OR(ISTEXT(E1004),E1003="N/A",E1003="Not Avail.",E1003="Not Acc.",E1003="N/L"),"",E1004*IFERROR(INDEX('{Dropdowns}'!$J:$J,MATCH("Supply Filter (VelGrid)|"&amp;E1003,'{Dropdowns}'!$H:$H,0)),0)*IFERROR(INDEX('{Dropdowns}'!$K:$K,MATCH("Supply Filter (VelGrid)|"&amp;E1003,'{Dropdowns}'!$H:$H,0)),0)))</f>
        <v/>
      </c>
      <c r="F1006" s="33">
        <f>IF(OR(F1003="",F1004=""),"",IF(OR(ISTEXT(F1004),F1003="N/A",F1003="Not Avail.",F1003="Not Acc.",F1003="N/L"),"",F1004*IFERROR(INDEX('{Dropdowns}'!$J:$J,MATCH("Supply Filter (VelGrid)|"&amp;F1003,'{Dropdowns}'!$H:$H,0)),0)*IFERROR(INDEX('{Dropdowns}'!$K:$K,MATCH("Supply Filter (VelGrid)|"&amp;F1003,'{Dropdowns}'!$H:$H,0)),0)))</f>
        <v/>
      </c>
      <c r="G1006" s="33">
        <f>IF(OR(G1003="",G1004=""),"",IF(OR(ISTEXT(G1004),G1003="N/A",G1003="Not Avail.",G1003="Not Acc.",G1003="N/L"),"",G1004*IFERROR(INDEX('{Dropdowns}'!$J:$J,MATCH("Supply Filter (VelGrid)|"&amp;G1003,'{Dropdowns}'!$H:$H,0)),0)*IFERROR(INDEX('{Dropdowns}'!$K:$K,MATCH("Supply Filter (VelGrid)|"&amp;G1003,'{Dropdowns}'!$H:$H,0)),0)))</f>
        <v/>
      </c>
      <c r="H1006" s="33">
        <f>IF(OR(H1003="",H1004=""),"",IF(OR(ISTEXT(H1004),H1003="N/A",H1003="Not Avail.",H1003="Not Acc.",H1003="N/L"),"",H1004*IFERROR(INDEX('{Dropdowns}'!$J:$J,MATCH("Supply Filter (VelGrid)|"&amp;H1003,'{Dropdowns}'!$H:$H,0)),0)*IFERROR(INDEX('{Dropdowns}'!$K:$K,MATCH("Supply Filter (VelGrid)|"&amp;H1003,'{Dropdowns}'!$H:$H,0)),0)))</f>
        <v/>
      </c>
      <c r="I1006" s="33">
        <f>IF(OR(I1003="",I1004=""),"",IF(OR(ISTEXT(I1004),I1003="N/A",I1003="Not Avail.",I1003="Not Acc.",I1003="N/L"),"",I1004*IFERROR(INDEX('{Dropdowns}'!$J:$J,MATCH("Supply Filter (VelGrid)|"&amp;I1003,'{Dropdowns}'!$H:$H,0)),0)*IFERROR(INDEX('{Dropdowns}'!$K:$K,MATCH("Supply Filter (VelGrid)|"&amp;I1003,'{Dropdowns}'!$H:$H,0)),0)))</f>
        <v/>
      </c>
      <c r="J1006" s="33">
        <f>IF(OR(J1003="",J1004=""),"",IF(OR(ISTEXT(J1004),J1003="N/A",J1003="Not Avail.",J1003="Not Acc.",J1003="N/L"),"",J1004*IFERROR(INDEX('{Dropdowns}'!$J:$J,MATCH("Supply Filter (VelGrid)|"&amp;J1003,'{Dropdowns}'!$H:$H,0)),0)*IFERROR(INDEX('{Dropdowns}'!$K:$K,MATCH("Supply Filter (VelGrid)|"&amp;J1003,'{Dropdowns}'!$H:$H,0)),0)))</f>
        <v/>
      </c>
      <c r="K1006" s="33">
        <f>IF(OR(K1003="",K1004=""),"",IF(OR(ISTEXT(K1004),K1003="N/A",K1003="Not Avail.",K1003="Not Acc.",K1003="N/L"),"",K1004*IFERROR(INDEX('{Dropdowns}'!$J:$J,MATCH("Supply Filter (VelGrid)|"&amp;K1003,'{Dropdowns}'!$H:$H,0)),0)*IFERROR(INDEX('{Dropdowns}'!$K:$K,MATCH("Supply Filter (VelGrid)|"&amp;K1003,'{Dropdowns}'!$H:$H,0)),0)))</f>
        <v/>
      </c>
      <c r="L1006" s="33">
        <f>IF(OR(L1003="",L1004=""),"",IF(OR(ISTEXT(L1004),L1003="N/A",L1003="Not Avail.",L1003="Not Acc.",L1003="N/L"),"",L1004*IFERROR(INDEX('{Dropdowns}'!$J:$J,MATCH("Supply Filter (VelGrid)|"&amp;L1003,'{Dropdowns}'!$H:$H,0)),0)*IFERROR(INDEX('{Dropdowns}'!$K:$K,MATCH("Supply Filter (VelGrid)|"&amp;L1003,'{Dropdowns}'!$H:$H,0)),0)))</f>
        <v/>
      </c>
      <c r="M1006" s="33">
        <f>IF(OR(M1003="",M1004=""),"",IF(OR(ISTEXT(M1004),M1003="N/A",M1003="Not Avail.",M1003="Not Acc.",M1003="N/L"),"",M1004*IFERROR(INDEX('{Dropdowns}'!$J:$J,MATCH("Supply Filter (VelGrid)|"&amp;M1003,'{Dropdowns}'!$H:$H,0)),0)*IFERROR(INDEX('{Dropdowns}'!$K:$K,MATCH("Supply Filter (VelGrid)|"&amp;M1003,'{Dropdowns}'!$H:$H,0)),0)))</f>
        <v/>
      </c>
    </row>
    <row r="1007" ht="13.35" customHeight="1" s="162">
      <c r="B1007" s="460" t="inlineStr">
        <is>
          <t>CFM fin.</t>
        </is>
      </c>
      <c r="C1007" s="33">
        <f>IF(OR(C1003="",C1005=""),"",IF(OR(ISTEXT(C1005),C1003="N/A",C1003="Not Avail.",C1003="Not Acc.",C1003="N/L"),"",C1005*IFERROR(INDEX('{Dropdowns}'!$J:$J,MATCH("Supply Filter (VelGrid)|"&amp;C1003,'{Dropdowns}'!$H:$H,0)),0)*IFERROR(INDEX('{Dropdowns}'!$K:$K,MATCH("Supply Filter (VelGrid)|"&amp;C1003,'{Dropdowns}'!$H:$H,0)),0)))</f>
        <v/>
      </c>
      <c r="D1007" s="33">
        <f>IF(OR(D1003="",D1005=""),"",IF(OR(ISTEXT(D1005),D1003="N/A",D1003="Not Avail.",D1003="Not Acc.",D1003="N/L"),"",D1005*IFERROR(INDEX('{Dropdowns}'!$J:$J,MATCH("Supply Filter (VelGrid)|"&amp;D1003,'{Dropdowns}'!$H:$H,0)),0)*IFERROR(INDEX('{Dropdowns}'!$K:$K,MATCH("Supply Filter (VelGrid)|"&amp;D1003,'{Dropdowns}'!$H:$H,0)),0)))</f>
        <v/>
      </c>
      <c r="E1007" s="33">
        <f>IF(OR(E1003="",E1005=""),"",IF(OR(ISTEXT(E1005),E1003="N/A",E1003="Not Avail.",E1003="Not Acc.",E1003="N/L"),"",E1005*IFERROR(INDEX('{Dropdowns}'!$J:$J,MATCH("Supply Filter (VelGrid)|"&amp;E1003,'{Dropdowns}'!$H:$H,0)),0)*IFERROR(INDEX('{Dropdowns}'!$K:$K,MATCH("Supply Filter (VelGrid)|"&amp;E1003,'{Dropdowns}'!$H:$H,0)),0)))</f>
        <v/>
      </c>
      <c r="F1007" s="33">
        <f>IF(OR(F1003="",F1005=""),"",IF(OR(ISTEXT(F1005),F1003="N/A",F1003="Not Avail.",F1003="Not Acc.",F1003="N/L"),"",F1005*IFERROR(INDEX('{Dropdowns}'!$J:$J,MATCH("Supply Filter (VelGrid)|"&amp;F1003,'{Dropdowns}'!$H:$H,0)),0)*IFERROR(INDEX('{Dropdowns}'!$K:$K,MATCH("Supply Filter (VelGrid)|"&amp;F1003,'{Dropdowns}'!$H:$H,0)),0)))</f>
        <v/>
      </c>
      <c r="G1007" s="33">
        <f>IF(OR(G1003="",G1005=""),"",IF(OR(ISTEXT(G1005),G1003="N/A",G1003="Not Avail.",G1003="Not Acc.",G1003="N/L"),"",G1005*IFERROR(INDEX('{Dropdowns}'!$J:$J,MATCH("Supply Filter (VelGrid)|"&amp;G1003,'{Dropdowns}'!$H:$H,0)),0)*IFERROR(INDEX('{Dropdowns}'!$K:$K,MATCH("Supply Filter (VelGrid)|"&amp;G1003,'{Dropdowns}'!$H:$H,0)),0)))</f>
        <v/>
      </c>
      <c r="H1007" s="33">
        <f>IF(OR(H1003="",H1005=""),"",IF(OR(ISTEXT(H1005),H1003="N/A",H1003="Not Avail.",H1003="Not Acc.",H1003="N/L"),"",H1005*IFERROR(INDEX('{Dropdowns}'!$J:$J,MATCH("Supply Filter (VelGrid)|"&amp;H1003,'{Dropdowns}'!$H:$H,0)),0)*IFERROR(INDEX('{Dropdowns}'!$K:$K,MATCH("Supply Filter (VelGrid)|"&amp;H1003,'{Dropdowns}'!$H:$H,0)),0)))</f>
        <v/>
      </c>
      <c r="I1007" s="33">
        <f>IF(OR(I1003="",I1005=""),"",IF(OR(ISTEXT(I1005),I1003="N/A",I1003="Not Avail.",I1003="Not Acc.",I1003="N/L"),"",I1005*IFERROR(INDEX('{Dropdowns}'!$J:$J,MATCH("Supply Filter (VelGrid)|"&amp;I1003,'{Dropdowns}'!$H:$H,0)),0)*IFERROR(INDEX('{Dropdowns}'!$K:$K,MATCH("Supply Filter (VelGrid)|"&amp;I1003,'{Dropdowns}'!$H:$H,0)),0)))</f>
        <v/>
      </c>
      <c r="J1007" s="33">
        <f>IF(OR(J1003="",J1005=""),"",IF(OR(ISTEXT(J1005),J1003="N/A",J1003="Not Avail.",J1003="Not Acc.",J1003="N/L"),"",J1005*IFERROR(INDEX('{Dropdowns}'!$J:$J,MATCH("Supply Filter (VelGrid)|"&amp;J1003,'{Dropdowns}'!$H:$H,0)),0)*IFERROR(INDEX('{Dropdowns}'!$K:$K,MATCH("Supply Filter (VelGrid)|"&amp;J1003,'{Dropdowns}'!$H:$H,0)),0)))</f>
        <v/>
      </c>
      <c r="K1007" s="33">
        <f>IF(OR(K1003="",K1005=""),"",IF(OR(ISTEXT(K1005),K1003="N/A",K1003="Not Avail.",K1003="Not Acc.",K1003="N/L"),"",K1005*IFERROR(INDEX('{Dropdowns}'!$J:$J,MATCH("Supply Filter (VelGrid)|"&amp;K1003,'{Dropdowns}'!$H:$H,0)),0)*IFERROR(INDEX('{Dropdowns}'!$K:$K,MATCH("Supply Filter (VelGrid)|"&amp;K1003,'{Dropdowns}'!$H:$H,0)),0)))</f>
        <v/>
      </c>
      <c r="L1007" s="33">
        <f>IF(OR(L1003="",L1005=""),"",IF(OR(ISTEXT(L1005),L1003="N/A",L1003="Not Avail.",L1003="Not Acc.",L1003="N/L"),"",L1005*IFERROR(INDEX('{Dropdowns}'!$J:$J,MATCH("Supply Filter (VelGrid)|"&amp;L1003,'{Dropdowns}'!$H:$H,0)),0)*IFERROR(INDEX('{Dropdowns}'!$K:$K,MATCH("Supply Filter (VelGrid)|"&amp;L1003,'{Dropdowns}'!$H:$H,0)),0)))</f>
        <v/>
      </c>
      <c r="M1007" s="33">
        <f>IF(OR(M1003="",M1005=""),"",IF(OR(ISTEXT(M1005),M1003="N/A",M1003="Not Avail.",M1003="Not Acc.",M1003="N/L"),"",M1005*IFERROR(INDEX('{Dropdowns}'!$J:$J,MATCH("Supply Filter (VelGrid)|"&amp;M1003,'{Dropdowns}'!$H:$H,0)),0)*IFERROR(INDEX('{Dropdowns}'!$K:$K,MATCH("Supply Filter (VelGrid)|"&amp;M1003,'{Dropdowns}'!$H:$H,0)),0)))</f>
        <v/>
      </c>
    </row>
    <row r="1008" ht="13.35" customHeight="1" s="162">
      <c r="B1008" s="460" t="inlineStr">
        <is>
          <t>Total CFM initial</t>
        </is>
      </c>
      <c r="C1008" s="174" t="n"/>
      <c r="D1008" s="173" t="n"/>
      <c r="E1008" s="33">
        <f>IF(SUM(C1006:M1006)=0,"",SUM(C1006:M1006))</f>
        <v/>
      </c>
      <c r="F1008" s="174" t="n"/>
      <c r="G1008" s="173" t="n"/>
      <c r="H1008" s="460" t="inlineStr">
        <is>
          <t>Total CFM final</t>
        </is>
      </c>
      <c r="I1008" s="174" t="n"/>
      <c r="J1008" s="173" t="n"/>
      <c r="K1008" s="33">
        <f>IF(SUM(C1007:M1007)=0,"",SUM(C1007:M1007))</f>
        <v/>
      </c>
      <c r="L1008" s="174" t="n"/>
      <c r="M1008" s="173" t="n"/>
    </row>
    <row r="1009" ht="13.35" customHeight="1" s="162"/>
    <row r="1010" ht="13.35" customHeight="1" s="162">
      <c r="B1010" s="188" t="inlineStr">
        <is>
          <t>Direct-Fired Burner Profile Pressure → Supply CFM (Evergreen table)</t>
        </is>
      </c>
      <c r="C1010" s="174" t="n"/>
      <c r="D1010" s="174" t="n"/>
      <c r="E1010" s="174" t="n"/>
      <c r="F1010" s="174" t="n"/>
      <c r="G1010" s="174" t="n"/>
      <c r="H1010" s="174" t="n"/>
      <c r="I1010" s="174" t="n"/>
      <c r="J1010" s="174" t="n"/>
      <c r="K1010" s="174" t="n"/>
      <c r="L1010" s="174" t="n"/>
      <c r="M1010" s="173" t="n"/>
    </row>
    <row r="1011" ht="13.35" customHeight="1" s="162">
      <c r="B1011" s="460" t="inlineStr">
        <is>
          <t>Housing (1-5)</t>
        </is>
      </c>
      <c r="C1011" s="173" t="n"/>
      <c r="D1011" s="33" t="n"/>
      <c r="E1011" s="460" t="inlineStr">
        <is>
          <t>Profile P (in wg)</t>
        </is>
      </c>
      <c r="F1011" s="174" t="n"/>
      <c r="G1011" s="173" t="n"/>
      <c r="H1011" s="32" t="n"/>
      <c r="I1011" s="460" t="inlineStr">
        <is>
          <t>Derived CFM</t>
        </is>
      </c>
      <c r="J1011" s="173" t="n"/>
      <c r="K1011" s="33">
        <f>IF(OR(D1011="",H1011=""),"",IF(ISTEXT(H1011),"",IF(H1011&lt;0.15,"Pressure too low",IF(H1011&gt;0.65,"Pressure too high",IF(ISTEXT(D1011),"",INDEX('{Dropdowns}'!$V$2:$Z$12,MATCH(H1011,'{Dropdowns}'!$U$2:$U$12,1),D1011)+(H1011-INDEX('{Dropdowns}'!$U$2:$U$12,MATCH(H1011,'{Dropdowns}'!$U$2:$U$12,1)))*(INDEX('{Dropdowns}'!$V$2:$Z$12,MIN(MATCH(H1011,'{Dropdowns}'!$U$2:$U$12,1)+1,11),D1011)-INDEX('{Dropdowns}'!$V$2:$Z$12,MATCH(H1011,'{Dropdowns}'!$U$2:$U$12,1),D1011))/0.05)))))</f>
        <v/>
      </c>
      <c r="L1011" s="174" t="n"/>
      <c r="M1011" s="173" t="n"/>
    </row>
    <row r="1012" ht="13.35" customHeight="1" s="162"/>
    <row r="1013" ht="13.35" customHeight="1" s="162">
      <c r="B1013" s="188" t="inlineStr">
        <is>
          <t>Intake Screens: CFM = VEL × Ak</t>
        </is>
      </c>
      <c r="C1013" s="174" t="n"/>
      <c r="D1013" s="174" t="n"/>
      <c r="E1013" s="174" t="n"/>
      <c r="F1013" s="173" t="n"/>
      <c r="G1013" s="233" t="inlineStr">
        <is>
          <t/>
        </is>
      </c>
      <c r="H1013" s="194" t="inlineStr">
        <is>
          <t/>
        </is>
      </c>
      <c r="I1013" s="188" t="inlineStr">
        <is>
          <t>Initial</t>
        </is>
      </c>
      <c r="J1013" s="173" t="n"/>
      <c r="K1013" s="188" t="inlineStr">
        <is>
          <t>Final</t>
        </is>
      </c>
      <c r="L1013" s="173" t="n"/>
      <c r="M1013" s="188" t="inlineStr">
        <is>
          <t/>
        </is>
      </c>
    </row>
    <row r="1014" ht="13.35" customHeight="1" s="162">
      <c r="B1014" s="153" t="inlineStr">
        <is>
          <t>No.</t>
        </is>
      </c>
      <c r="C1014" s="188" t="inlineStr">
        <is>
          <t>Size</t>
        </is>
      </c>
      <c r="D1014" s="188"/>
      <c r="E1014" s="188"/>
      <c r="F1014" s="188" t="inlineStr">
        <is>
          <t>Ak</t>
        </is>
      </c>
      <c r="G1014" s="440" t="n"/>
      <c r="H1014" s="440" t="n"/>
      <c r="I1014" s="188" t="inlineStr">
        <is>
          <t>VEL</t>
        </is>
      </c>
      <c r="J1014" s="188" t="inlineStr">
        <is>
          <t>CFM</t>
        </is>
      </c>
      <c r="K1014" s="188" t="inlineStr">
        <is>
          <t>VEL</t>
        </is>
      </c>
      <c r="L1014" s="188" t="inlineStr">
        <is>
          <t>CFM</t>
        </is>
      </c>
      <c r="M1014" s="440" t="n"/>
    </row>
    <row r="1015" ht="13.35" customHeight="1" s="162">
      <c r="B1015" s="307" t="n"/>
      <c r="C1015" s="307" t="n"/>
      <c r="D1015" s="307"/>
      <c r="E1015" s="307" t="n"/>
      <c r="F1015" s="32" t="n"/>
      <c r="G1015" s="33"/>
      <c r="H1015" s="33" t="n"/>
      <c r="I1015" s="33" t="n"/>
      <c r="J1015" s="33">
        <f>IF(I1015="", "", IF(OR(ISTEXT(I1015),ISTEXT($F1015)),"",I1015*$F1015))</f>
        <v/>
      </c>
      <c r="K1015" s="33" t="n"/>
      <c r="L1015" s="33">
        <f>IF(K1015="", "", IF(OR(ISTEXT(K1015),ISTEXT($F1015)),"",K1015*$F1015))</f>
        <v/>
      </c>
      <c r="M1015" s="30"/>
    </row>
    <row r="1016" ht="13.35" customHeight="1" s="162">
      <c r="B1016" s="307" t="n"/>
      <c r="C1016" s="307" t="n"/>
      <c r="D1016" s="307"/>
      <c r="E1016" s="307" t="n"/>
      <c r="F1016" s="32" t="n"/>
      <c r="G1016" s="33"/>
      <c r="H1016" s="33" t="n"/>
      <c r="I1016" s="33" t="n"/>
      <c r="J1016" s="33">
        <f>IF(I1016="", "", IF(OR(ISTEXT(I1016),ISTEXT($F1016)),"",I1016*$F1016))</f>
        <v/>
      </c>
      <c r="K1016" s="33" t="n"/>
      <c r="L1016" s="33">
        <f>IF(K1016="", "", IF(OR(ISTEXT(K1016),ISTEXT($F1016)),"",K1016*$F1016))</f>
        <v/>
      </c>
      <c r="M1016" s="30"/>
    </row>
    <row r="1017" ht="13.35" customHeight="1" s="162">
      <c r="B1017" s="307" t="n"/>
      <c r="C1017" s="307" t="n"/>
      <c r="D1017" s="307"/>
      <c r="E1017" s="307" t="n"/>
      <c r="F1017" s="32" t="n"/>
      <c r="G1017" s="33"/>
      <c r="H1017" s="33" t="n"/>
      <c r="I1017" s="33" t="n"/>
      <c r="J1017" s="33">
        <f>IF(I1017="", "", IF(OR(ISTEXT(I1017),ISTEXT($F1017)),"",I1017*$F1017))</f>
        <v/>
      </c>
      <c r="K1017" s="33" t="n"/>
      <c r="L1017" s="33">
        <f>IF(K1017="", "", IF(OR(ISTEXT(K1017),ISTEXT($F1017)),"",K1017*$F1017))</f>
        <v/>
      </c>
      <c r="M1017" s="30"/>
    </row>
    <row r="1018" ht="13.35" customHeight="1" s="162">
      <c r="B1018" s="307" t="n"/>
      <c r="C1018" s="307" t="n"/>
      <c r="D1018" s="307"/>
      <c r="E1018" s="307" t="n"/>
      <c r="F1018" s="32" t="n"/>
      <c r="G1018" s="33"/>
      <c r="H1018" s="33" t="n"/>
      <c r="I1018" s="33" t="n"/>
      <c r="J1018" s="33">
        <f>IF(I1018="", "", IF(OR(ISTEXT(I1018),ISTEXT($F1018)),"",I1018*$F1018))</f>
        <v/>
      </c>
      <c r="K1018" s="33" t="n"/>
      <c r="L1018" s="33">
        <f>IF(K1018="", "", IF(OR(ISTEXT(K1018),ISTEXT($F1018)),"",K1018*$F1018))</f>
        <v/>
      </c>
      <c r="M1018" s="30"/>
    </row>
    <row r="1019" ht="13.35" customHeight="1" s="162">
      <c r="B1019" s="42" t="n"/>
      <c r="C1019" s="231" t="inlineStr">
        <is>
          <t>Total</t>
        </is>
      </c>
      <c r="D1019" s="159" t="n"/>
      <c r="E1019" s="42" t="n"/>
      <c r="F1019" s="42" t="n"/>
      <c r="G1019" s="43" t="n"/>
      <c r="H1019" s="43"/>
      <c r="I1019" s="43" t="n"/>
      <c r="J1019" s="43">
        <f>IF(SUM(J1015:J1018)=0,"",SUM(J1015:J1018))</f>
        <v/>
      </c>
      <c r="K1019" s="43" t="n"/>
      <c r="L1019" s="43">
        <f>IF(SUM(L1015:L1018)=0,"",SUM(L1015:L1018))</f>
        <v/>
      </c>
      <c r="M1019" s="35"/>
    </row>
    <row r="1020" ht="13.35" customHeight="1" s="162"/>
    <row r="1021" ht="13.35" customHeight="1" s="162">
      <c r="B1021" s="188" t="inlineStr">
        <is>
          <t>Airflow Basis for Total Airflow (page 1)</t>
        </is>
      </c>
      <c r="C1021" s="174" t="n"/>
      <c r="D1021" s="174" t="n"/>
      <c r="E1021" s="174" t="n"/>
      <c r="F1021" s="174" t="n"/>
      <c r="G1021" s="174" t="n"/>
      <c r="H1021" s="174" t="n"/>
      <c r="I1021" s="174" t="n"/>
      <c r="J1021" s="174" t="n"/>
      <c r="K1021" s="174" t="n"/>
      <c r="L1021" s="174" t="n"/>
      <c r="M1021" s="173" t="n"/>
    </row>
    <row r="1022" ht="13.35" customHeight="1" s="162">
      <c r="B1022" s="460" t="inlineStr">
        <is>
          <t>Method used</t>
        </is>
      </c>
      <c r="C1022" s="174" t="n"/>
      <c r="D1022" s="173" t="n"/>
      <c r="E1022" s="33" t="n"/>
      <c r="F1022" s="174" t="n"/>
      <c r="G1022" s="173" t="n"/>
      <c r="H1022" s="460" t="inlineStr">
        <is>
          <t>Design CFM</t>
        </is>
      </c>
      <c r="I1022" s="174" t="n"/>
      <c r="J1022" s="173" t="n"/>
      <c r="K1022" s="33" t="n"/>
      <c r="L1022" s="174" t="n"/>
      <c r="M1022" s="173" t="n"/>
    </row>
    <row r="1023" ht="13.35" customHeight="1" s="162">
      <c r="B1023" s="460" t="inlineStr">
        <is>
          <t>Method Total CFM</t>
        </is>
      </c>
      <c r="C1023" s="174" t="n"/>
      <c r="D1023" s="173" t="n"/>
      <c r="E1023" s="33">
        <f>IF(E1022="","",IF(E1022="PSP",IF(K1000="",E1000,K1000),IF(E1022="Filter Grid",IF(K1008="",E1008,K1008),IF(E1022="Profile Pressure",K1011,IF(E1022="Intake",IF(L1019="",J1019,L1019),"")))))</f>
        <v/>
      </c>
      <c r="F1023" s="174" t="n"/>
      <c r="G1023" s="173" t="n"/>
      <c r="H1023" s="460" t="inlineStr">
        <is>
          <t>Remarks</t>
        </is>
      </c>
      <c r="I1023" s="174" t="n"/>
      <c r="J1023" s="173" t="n"/>
      <c r="K1023" s="33" t="n"/>
      <c r="L1023" s="174" t="n"/>
      <c r="M1023" s="173" t="n"/>
    </row>
    <row r="1024" ht="13.35" customHeight="1" s="162"/>
    <row r="1025" ht="13.35" customHeight="1" s="162">
      <c r="B1025" s="188" t="inlineStr">
        <is>
          <t>Supply Air Outlets (cont.)</t>
        </is>
      </c>
      <c r="C1025" s="174" t="n"/>
      <c r="D1025" s="174" t="n"/>
      <c r="E1025" s="174" t="n"/>
      <c r="F1025" s="173" t="n"/>
      <c r="G1025" s="233" t="inlineStr">
        <is>
          <t>Design VEL</t>
        </is>
      </c>
      <c r="H1025" s="194" t="inlineStr">
        <is>
          <t>Design CFM</t>
        </is>
      </c>
      <c r="I1025" s="188" t="inlineStr">
        <is>
          <t>Initial</t>
        </is>
      </c>
      <c r="J1025" s="173" t="n"/>
      <c r="K1025" s="188" t="inlineStr">
        <is>
          <t>Final</t>
        </is>
      </c>
      <c r="L1025" s="173" t="n"/>
      <c r="M1025" s="188" t="inlineStr">
        <is>
          <t>%</t>
        </is>
      </c>
    </row>
    <row r="1026" ht="13.35" customHeight="1" s="162">
      <c r="B1026" s="153" t="inlineStr">
        <is>
          <t>No.</t>
        </is>
      </c>
      <c r="C1026" s="188" t="inlineStr">
        <is>
          <t>Area Served</t>
        </is>
      </c>
      <c r="D1026" s="188" t="inlineStr">
        <is>
          <t>Type</t>
        </is>
      </c>
      <c r="E1026" s="188" t="inlineStr">
        <is>
          <t>Size</t>
        </is>
      </c>
      <c r="F1026" s="188" t="inlineStr">
        <is>
          <t>Ak</t>
        </is>
      </c>
      <c r="G1026" s="440" t="n"/>
      <c r="H1026" s="440" t="n"/>
      <c r="I1026" s="188" t="inlineStr">
        <is>
          <t>VEL</t>
        </is>
      </c>
      <c r="J1026" s="188" t="inlineStr">
        <is>
          <t>CFM</t>
        </is>
      </c>
      <c r="K1026" s="188" t="inlineStr">
        <is>
          <t>VEL</t>
        </is>
      </c>
      <c r="L1026" s="188" t="inlineStr">
        <is>
          <t>CFM</t>
        </is>
      </c>
      <c r="M1026" s="440" t="n"/>
    </row>
    <row r="1027" ht="13.35" customHeight="1" s="162">
      <c r="B1027" s="307" t="n"/>
      <c r="C1027" s="307" t="n"/>
      <c r="E1027" s="307" t="n"/>
      <c r="F1027" s="32" t="n"/>
      <c r="G1027" s="33">
        <f>IF(F1027="", "", IF(OR(ISTEXT(H1027),ISTEXT(F1027)),"",H1027/F1027))</f>
        <v/>
      </c>
      <c r="H1027" s="33" t="n"/>
      <c r="I1027" s="33" t="n"/>
      <c r="J1027" s="33">
        <f>IF(I1027="", "", IF(OR(ISTEXT(I1027),ISTEXT($F1027)),"",I1027*$F1027))</f>
        <v/>
      </c>
      <c r="K1027" s="33" t="n"/>
      <c r="L1027" s="33">
        <f>IF(K1027="", "", IF(OR(ISTEXT(K1027),ISTEXT($F1027)),"",K1027*$F1027))</f>
        <v/>
      </c>
      <c r="M1027" s="30">
        <f>IF(OR(H1027="",H1027=0),"",IF(K1027="",IF(J1027="","",IF(OR(ISTEXT(J1027),ISTEXT(H1027)),"",J1027/H1027)),IF(OR(ISTEXT(L1027),ISTEXT(H1027)),"",L1027/H1027)))</f>
        <v/>
      </c>
    </row>
    <row r="1028" ht="13.35" customHeight="1" s="162">
      <c r="B1028" s="307" t="n"/>
      <c r="C1028" s="307" t="n"/>
      <c r="E1028" s="307" t="n"/>
      <c r="F1028" s="32" t="n"/>
      <c r="G1028" s="33">
        <f>IF(F1028="", "", IF(OR(ISTEXT(H1028),ISTEXT(F1028)),"",H1028/F1028))</f>
        <v/>
      </c>
      <c r="H1028" s="33" t="n"/>
      <c r="I1028" s="33" t="n"/>
      <c r="J1028" s="33">
        <f>IF(I1028="", "", IF(OR(ISTEXT(I1028),ISTEXT($F1028)),"",I1028*$F1028))</f>
        <v/>
      </c>
      <c r="K1028" s="33" t="n"/>
      <c r="L1028" s="33">
        <f>IF(K1028="", "", IF(OR(ISTEXT(K1028),ISTEXT($F1028)),"",K1028*$F1028))</f>
        <v/>
      </c>
      <c r="M1028" s="30">
        <f>IF(OR(H1028="",H1028=0),"",IF(K1028="",IF(J1028="","",IF(OR(ISTEXT(J1028),ISTEXT(H1028)),"",J1028/H1028)),IF(OR(ISTEXT(L1028),ISTEXT(H1028)),"",L1028/H1028)))</f>
        <v/>
      </c>
    </row>
    <row r="1029" ht="13.35" customHeight="1" s="162">
      <c r="B1029" s="307" t="n"/>
      <c r="C1029" s="307" t="n"/>
      <c r="E1029" s="307" t="n"/>
      <c r="F1029" s="32" t="n"/>
      <c r="G1029" s="33">
        <f>IF(F1029="", "", IF(OR(ISTEXT(H1029),ISTEXT(F1029)),"",H1029/F1029))</f>
        <v/>
      </c>
      <c r="H1029" s="33" t="n"/>
      <c r="I1029" s="33" t="n"/>
      <c r="J1029" s="33">
        <f>IF(I1029="", "", IF(OR(ISTEXT(I1029),ISTEXT($F1029)),"",I1029*$F1029))</f>
        <v/>
      </c>
      <c r="K1029" s="33" t="n"/>
      <c r="L1029" s="33">
        <f>IF(K1029="", "", IF(OR(ISTEXT(K1029),ISTEXT($F1029)),"",K1029*$F1029))</f>
        <v/>
      </c>
      <c r="M1029" s="30">
        <f>IF(OR(H1029="",H1029=0),"",IF(K1029="",IF(J1029="","",IF(OR(ISTEXT(J1029),ISTEXT(H1029)),"",J1029/H1029)),IF(OR(ISTEXT(L1029),ISTEXT(H1029)),"",L1029/H1029)))</f>
        <v/>
      </c>
    </row>
    <row r="1030" ht="13.35" customHeight="1" s="162">
      <c r="B1030" s="307" t="n"/>
      <c r="C1030" s="307" t="n"/>
      <c r="E1030" s="307" t="n"/>
      <c r="F1030" s="32" t="n"/>
      <c r="G1030" s="33">
        <f>IF(F1030="", "", IF(OR(ISTEXT(H1030),ISTEXT(F1030)),"",H1030/F1030))</f>
        <v/>
      </c>
      <c r="H1030" s="33" t="n"/>
      <c r="I1030" s="33" t="n"/>
      <c r="J1030" s="33">
        <f>IF(I1030="", "", IF(OR(ISTEXT(I1030),ISTEXT($F1030)),"",I1030*$F1030))</f>
        <v/>
      </c>
      <c r="K1030" s="33" t="n"/>
      <c r="L1030" s="33">
        <f>IF(K1030="", "", IF(OR(ISTEXT(K1030),ISTEXT($F1030)),"",K1030*$F1030))</f>
        <v/>
      </c>
      <c r="M1030" s="30">
        <f>IF(OR(H1030="",H1030=0),"",IF(K1030="",IF(J1030="","",IF(OR(ISTEXT(J1030),ISTEXT(H1030)),"",J1030/H1030)),IF(OR(ISTEXT(L1030),ISTEXT(H1030)),"",L1030/H1030)))</f>
        <v/>
      </c>
    </row>
    <row r="1031" ht="13.35" customHeight="1" s="162">
      <c r="B1031" s="307" t="n"/>
      <c r="C1031" s="307" t="n"/>
      <c r="E1031" s="307" t="n"/>
      <c r="F1031" s="32" t="n"/>
      <c r="G1031" s="33">
        <f>IF(F1031="", "", IF(OR(ISTEXT(H1031),ISTEXT(F1031)),"",H1031/F1031))</f>
        <v/>
      </c>
      <c r="H1031" s="33" t="n"/>
      <c r="I1031" s="33" t="n"/>
      <c r="J1031" s="33">
        <f>IF(I1031="", "", IF(OR(ISTEXT(I1031),ISTEXT($F1031)),"",I1031*$F1031))</f>
        <v/>
      </c>
      <c r="K1031" s="33" t="n"/>
      <c r="L1031" s="33">
        <f>IF(K1031="", "", IF(OR(ISTEXT(K1031),ISTEXT($F1031)),"",K1031*$F1031))</f>
        <v/>
      </c>
      <c r="M1031" s="30">
        <f>IF(OR(H1031="",H1031=0),"",IF(K1031="",IF(J1031="","",IF(OR(ISTEXT(J1031),ISTEXT(H1031)),"",J1031/H1031)),IF(OR(ISTEXT(L1031),ISTEXT(H1031)),"",L1031/H1031)))</f>
        <v/>
      </c>
    </row>
    <row r="1032" ht="13.35" customHeight="1" s="162">
      <c r="B1032" s="307" t="n"/>
      <c r="C1032" s="307" t="n"/>
      <c r="E1032" s="307" t="n"/>
      <c r="F1032" s="32" t="n"/>
      <c r="G1032" s="33">
        <f>IF(F1032="", "", IF(OR(ISTEXT(H1032),ISTEXT(F1032)),"",H1032/F1032))</f>
        <v/>
      </c>
      <c r="H1032" s="33" t="n"/>
      <c r="I1032" s="33" t="n"/>
      <c r="J1032" s="33">
        <f>IF(I1032="", "", IF(OR(ISTEXT(I1032),ISTEXT($F1032)),"",I1032*$F1032))</f>
        <v/>
      </c>
      <c r="K1032" s="33" t="n"/>
      <c r="L1032" s="33">
        <f>IF(K1032="", "", IF(OR(ISTEXT(K1032),ISTEXT($F1032)),"",K1032*$F1032))</f>
        <v/>
      </c>
      <c r="M1032" s="30">
        <f>IF(OR(H1032="",H1032=0),"",IF(K1032="",IF(J1032="","",IF(OR(ISTEXT(J1032),ISTEXT(H1032)),"",J1032/H1032)),IF(OR(ISTEXT(L1032),ISTEXT(H1032)),"",L1032/H1032)))</f>
        <v/>
      </c>
    </row>
    <row r="1033" ht="13.35" customHeight="1" s="162">
      <c r="B1033" s="307" t="n"/>
      <c r="C1033" s="307" t="n"/>
      <c r="E1033" s="307" t="n"/>
      <c r="F1033" s="32" t="n"/>
      <c r="G1033" s="33">
        <f>IF(F1033="", "", IF(OR(ISTEXT(H1033),ISTEXT(F1033)),"",H1033/F1033))</f>
        <v/>
      </c>
      <c r="H1033" s="33" t="n"/>
      <c r="I1033" s="33" t="n"/>
      <c r="J1033" s="33">
        <f>IF(I1033="", "", IF(OR(ISTEXT(I1033),ISTEXT($F1033)),"",I1033*$F1033))</f>
        <v/>
      </c>
      <c r="K1033" s="33" t="n"/>
      <c r="L1033" s="33">
        <f>IF(K1033="", "", IF(OR(ISTEXT(K1033),ISTEXT($F1033)),"",K1033*$F1033))</f>
        <v/>
      </c>
      <c r="M1033" s="30">
        <f>IF(OR(H1033="",H1033=0),"",IF(K1033="",IF(J1033="","",IF(OR(ISTEXT(J1033),ISTEXT(H1033)),"",J1033/H1033)),IF(OR(ISTEXT(L1033),ISTEXT(H1033)),"",L1033/H1033)))</f>
        <v/>
      </c>
    </row>
    <row r="1034" ht="13.35" customHeight="1" s="162">
      <c r="B1034" s="307" t="n"/>
      <c r="C1034" s="307" t="n"/>
      <c r="E1034" s="307" t="n"/>
      <c r="F1034" s="32" t="n"/>
      <c r="G1034" s="33">
        <f>IF(F1034="", "", IF(OR(ISTEXT(H1034),ISTEXT(F1034)),"",H1034/F1034))</f>
        <v/>
      </c>
      <c r="H1034" s="33" t="n"/>
      <c r="I1034" s="33" t="n"/>
      <c r="J1034" s="33">
        <f>IF(I1034="", "", IF(OR(ISTEXT(I1034),ISTEXT($F1034)),"",I1034*$F1034))</f>
        <v/>
      </c>
      <c r="K1034" s="33" t="n"/>
      <c r="L1034" s="33">
        <f>IF(K1034="", "", IF(OR(ISTEXT(K1034),ISTEXT($F1034)),"",K1034*$F1034))</f>
        <v/>
      </c>
      <c r="M1034" s="30">
        <f>IF(OR(H1034="",H1034=0),"",IF(K1034="",IF(J1034="","",IF(OR(ISTEXT(J1034),ISTEXT(H1034)),"",J1034/H1034)),IF(OR(ISTEXT(L1034),ISTEXT(H1034)),"",L1034/H1034)))</f>
        <v/>
      </c>
    </row>
    <row r="1035" ht="13.35" customHeight="1" s="162">
      <c r="B1035" s="307" t="n"/>
      <c r="C1035" s="307" t="n"/>
      <c r="E1035" s="307" t="n"/>
      <c r="F1035" s="32" t="n"/>
      <c r="G1035" s="33">
        <f>IF(F1035="", "", IF(OR(ISTEXT(H1035),ISTEXT(F1035)),"",H1035/F1035))</f>
        <v/>
      </c>
      <c r="H1035" s="33" t="n"/>
      <c r="I1035" s="33" t="n"/>
      <c r="J1035" s="33">
        <f>IF(I1035="", "", IF(OR(ISTEXT(I1035),ISTEXT($F1035)),"",I1035*$F1035))</f>
        <v/>
      </c>
      <c r="K1035" s="33" t="n"/>
      <c r="L1035" s="33">
        <f>IF(K1035="", "", IF(OR(ISTEXT(K1035),ISTEXT($F1035)),"",K1035*$F1035))</f>
        <v/>
      </c>
      <c r="M1035" s="30">
        <f>IF(OR(H1035="",H1035=0),"",IF(K1035="",IF(J1035="","",IF(OR(ISTEXT(J1035),ISTEXT(H1035)),"",J1035/H1035)),IF(OR(ISTEXT(L1035),ISTEXT(H1035)),"",L1035/H1035)))</f>
        <v/>
      </c>
    </row>
    <row r="1036" ht="13.35" customHeight="1" s="162">
      <c r="B1036" s="307" t="n"/>
      <c r="C1036" s="307" t="n"/>
      <c r="E1036" s="307" t="n"/>
      <c r="F1036" s="32" t="n"/>
      <c r="G1036" s="33">
        <f>IF(F1036="", "", IF(OR(ISTEXT(H1036),ISTEXT(F1036)),"",H1036/F1036))</f>
        <v/>
      </c>
      <c r="H1036" s="33" t="n"/>
      <c r="I1036" s="33" t="n"/>
      <c r="J1036" s="33">
        <f>IF(I1036="", "", IF(OR(ISTEXT(I1036),ISTEXT($F1036)),"",I1036*$F1036))</f>
        <v/>
      </c>
      <c r="K1036" s="33" t="n"/>
      <c r="L1036" s="33">
        <f>IF(K1036="", "", IF(OR(ISTEXT(K1036),ISTEXT($F1036)),"",K1036*$F1036))</f>
        <v/>
      </c>
      <c r="M1036" s="30">
        <f>IF(OR(H1036="",H1036=0),"",IF(K1036="",IF(J1036="","",IF(OR(ISTEXT(J1036),ISTEXT(H1036)),"",J1036/H1036)),IF(OR(ISTEXT(L1036),ISTEXT(H1036)),"",L1036/H1036)))</f>
        <v/>
      </c>
    </row>
    <row r="1037" ht="13.35" customHeight="1" s="162">
      <c r="B1037" s="307" t="n"/>
      <c r="C1037" s="307" t="n"/>
      <c r="E1037" s="307" t="n"/>
      <c r="F1037" s="32" t="n"/>
      <c r="G1037" s="33">
        <f>IF(F1037="", "", IF(OR(ISTEXT(H1037),ISTEXT(F1037)),"",H1037/F1037))</f>
        <v/>
      </c>
      <c r="H1037" s="33" t="n"/>
      <c r="I1037" s="33" t="n"/>
      <c r="J1037" s="33">
        <f>IF(I1037="", "", IF(OR(ISTEXT(I1037),ISTEXT($F1037)),"",I1037*$F1037))</f>
        <v/>
      </c>
      <c r="K1037" s="33" t="n"/>
      <c r="L1037" s="33">
        <f>IF(K1037="", "", IF(OR(ISTEXT(K1037),ISTEXT($F1037)),"",K1037*$F1037))</f>
        <v/>
      </c>
      <c r="M1037" s="30">
        <f>IF(OR(H1037="",H1037=0),"",IF(K1037="",IF(J1037="","",IF(OR(ISTEXT(J1037),ISTEXT(H1037)),"",J1037/H1037)),IF(OR(ISTEXT(L1037),ISTEXT(H1037)),"",L1037/H1037)))</f>
        <v/>
      </c>
    </row>
    <row r="1038" ht="13.35" customHeight="1" s="162">
      <c r="B1038" s="307" t="n"/>
      <c r="C1038" s="307" t="n"/>
      <c r="E1038" s="307" t="n"/>
      <c r="F1038" s="32" t="n"/>
      <c r="G1038" s="33">
        <f>IF(F1038="", "", IF(OR(ISTEXT(H1038),ISTEXT(F1038)),"",H1038/F1038))</f>
        <v/>
      </c>
      <c r="H1038" s="33" t="n"/>
      <c r="I1038" s="33" t="n"/>
      <c r="J1038" s="33">
        <f>IF(I1038="", "", IF(OR(ISTEXT(I1038),ISTEXT($F1038)),"",I1038*$F1038))</f>
        <v/>
      </c>
      <c r="K1038" s="33" t="n"/>
      <c r="L1038" s="33">
        <f>IF(K1038="", "", IF(OR(ISTEXT(K1038),ISTEXT($F1038)),"",K1038*$F1038))</f>
        <v/>
      </c>
      <c r="M1038" s="30">
        <f>IF(OR(H1038="",H1038=0),"",IF(K1038="",IF(J1038="","",IF(OR(ISTEXT(J1038),ISTEXT(H1038)),"",J1038/H1038)),IF(OR(ISTEXT(L1038),ISTEXT(H1038)),"",L1038/H1038)))</f>
        <v/>
      </c>
    </row>
    <row r="1039" ht="13.35" customHeight="1" s="162">
      <c r="B1039" s="42" t="n"/>
      <c r="C1039" s="231" t="inlineStr">
        <is>
          <t>Subtotal (this page)</t>
        </is>
      </c>
      <c r="D1039" s="159" t="n"/>
      <c r="E1039" s="42" t="n"/>
      <c r="F1039" s="42" t="n"/>
      <c r="G1039" s="43" t="n"/>
      <c r="H1039" s="43">
        <f>IF(SUM(H1027:H1038)=0,"",SUM(H1027:H1038))</f>
        <v/>
      </c>
      <c r="I1039" s="43" t="n"/>
      <c r="J1039" s="43">
        <f>IF(SUM(J1027:J1038)=0,"",SUM(J1027:J1038))</f>
        <v/>
      </c>
      <c r="K1039" s="43" t="n"/>
      <c r="L1039" s="43">
        <f>IF(SUM(L1027:L1038)=0,"",SUM(L1027:L1038))</f>
        <v/>
      </c>
      <c r="M1039" s="35">
        <f>IF(OR(H1039="",H1039=0),"",IF(L1039="",IF(J1039="","",IF(OR(ISTEXT(J1039),ISTEXT(H1039)),"",J1039/H1039)),IF(OR(ISTEXT(L1039),ISTEXT(H1039)),"",L1039/H1039)))</f>
        <v/>
      </c>
    </row>
    <row r="1040" ht="13.35" customHeight="1" s="162"/>
    <row r="1041" ht="13.35" customHeight="1" s="162">
      <c r="B1041" s="188" t="inlineStr">
        <is>
          <t>Remarks (cont.)</t>
        </is>
      </c>
      <c r="C1041" s="173" t="n"/>
      <c r="D1041" s="154" t="n"/>
      <c r="E1041" s="174" t="n"/>
      <c r="F1041" s="174" t="n"/>
      <c r="G1041" s="174" t="n"/>
      <c r="H1041" s="174" t="n"/>
      <c r="I1041" s="174" t="n"/>
      <c r="J1041" s="174" t="n"/>
      <c r="K1041" s="174" t="n"/>
      <c r="L1041" s="174" t="n"/>
      <c r="M1041" s="173" t="n"/>
    </row>
    <row r="1042" ht="13.35" customHeight="1" s="162">
      <c r="B1042" s="154" t="n"/>
      <c r="C1042" s="174" t="n"/>
      <c r="D1042" s="174" t="n"/>
      <c r="E1042" s="174" t="n"/>
      <c r="F1042" s="174" t="n"/>
      <c r="G1042" s="174" t="n"/>
      <c r="H1042" s="174" t="n"/>
      <c r="I1042" s="174" t="n"/>
      <c r="J1042" s="174" t="n"/>
      <c r="K1042" s="174" t="n"/>
      <c r="L1042" s="174" t="n"/>
      <c r="M1042" s="173" t="n"/>
    </row>
    <row r="1043" ht="13.35" customHeight="1" s="162"/>
  </sheetData>
  <mergeCells count="1258">
    <mergeCell ref="I531:J531"/>
    <mergeCell ref="G524:H525"/>
    <mergeCell ref="F442:M442"/>
    <mergeCell ref="D633:G633"/>
    <mergeCell ref="B675:C675"/>
    <mergeCell ref="L430:M430"/>
    <mergeCell ref="B53:M53"/>
    <mergeCell ref="D424:G424"/>
    <mergeCell ref="B12:C12"/>
    <mergeCell ref="I4:M5"/>
    <mergeCell ref="I368:M369"/>
    <mergeCell ref="B108:C109"/>
    <mergeCell ref="B739:C739"/>
    <mergeCell ref="B551:F551"/>
    <mergeCell ref="I134:M134"/>
    <mergeCell ref="B962:C962"/>
    <mergeCell ref="B368:C369"/>
    <mergeCell ref="B833:C833"/>
    <mergeCell ref="G836:H837"/>
    <mergeCell ref="I956:J956"/>
    <mergeCell ref="B363:C363"/>
    <mergeCell ref="I633:J633"/>
    <mergeCell ref="F130:M130"/>
    <mergeCell ref="D946:G946"/>
    <mergeCell ref="L331:M331"/>
    <mergeCell ref="F546:M546"/>
    <mergeCell ref="D112:G112"/>
    <mergeCell ref="B135:F135"/>
    <mergeCell ref="I784:M785"/>
    <mergeCell ref="B210:M210"/>
    <mergeCell ref="D944:G944"/>
    <mergeCell ref="K863:L863"/>
    <mergeCell ref="B14:G14"/>
    <mergeCell ref="D114:G114"/>
    <mergeCell ref="I535:L535"/>
    <mergeCell ref="D650:E650"/>
    <mergeCell ref="B655:F655"/>
    <mergeCell ref="B223:C223"/>
    <mergeCell ref="B220:C220"/>
    <mergeCell ref="B521:C521"/>
    <mergeCell ref="B736:C736"/>
    <mergeCell ref="B2:C2"/>
    <mergeCell ref="B534:G534"/>
    <mergeCell ref="B779:C779"/>
    <mergeCell ref="I946:J946"/>
    <mergeCell ref="I125:J125"/>
    <mergeCell ref="B431:C431"/>
    <mergeCell ref="B729:C729"/>
    <mergeCell ref="B529:C529"/>
    <mergeCell ref="I112:J112"/>
    <mergeCell ref="B956:D956"/>
    <mergeCell ref="I646:J646"/>
    <mergeCell ref="I944:J944"/>
    <mergeCell ref="D743:G743"/>
    <mergeCell ref="I127:J127"/>
    <mergeCell ref="J757:L757"/>
    <mergeCell ref="I114:J114"/>
    <mergeCell ref="C415:D415"/>
    <mergeCell ref="D425:G425"/>
    <mergeCell ref="I7:L7"/>
    <mergeCell ref="D11:G11"/>
    <mergeCell ref="C623:D623"/>
    <mergeCell ref="D636:G636"/>
    <mergeCell ref="F653:H653"/>
    <mergeCell ref="D738:G738"/>
    <mergeCell ref="C777:D777"/>
    <mergeCell ref="B434:C434"/>
    <mergeCell ref="D427:G427"/>
    <mergeCell ref="I222:K222"/>
    <mergeCell ref="B15:C15"/>
    <mergeCell ref="F338:M338"/>
    <mergeCell ref="B313:C313"/>
    <mergeCell ref="D524:F525"/>
    <mergeCell ref="B841:C841"/>
    <mergeCell ref="E18:F18"/>
    <mergeCell ref="I9:J9"/>
    <mergeCell ref="D363:M363"/>
    <mergeCell ref="I851:K851"/>
    <mergeCell ref="B748:D748"/>
    <mergeCell ref="B442:C442"/>
    <mergeCell ref="B950:G950"/>
    <mergeCell ref="I438:J438"/>
    <mergeCell ref="D442:E442"/>
    <mergeCell ref="B990:M990"/>
    <mergeCell ref="B842:C842"/>
    <mergeCell ref="I11:J11"/>
    <mergeCell ref="M551:M552"/>
    <mergeCell ref="H31:H32"/>
    <mergeCell ref="D322:G322"/>
    <mergeCell ref="I738:J738"/>
    <mergeCell ref="D836:F837"/>
    <mergeCell ref="B839:G839"/>
    <mergeCell ref="I123:K123"/>
    <mergeCell ref="I423:L423"/>
    <mergeCell ref="B260:M260"/>
    <mergeCell ref="K31:L31"/>
    <mergeCell ref="C311:D311"/>
    <mergeCell ref="D316:F317"/>
    <mergeCell ref="F341:H341"/>
    <mergeCell ref="D217:G217"/>
    <mergeCell ref="F549:H549"/>
    <mergeCell ref="K239:L239"/>
    <mergeCell ref="D155:M155"/>
    <mergeCell ref="B742:G742"/>
    <mergeCell ref="B234:C234"/>
    <mergeCell ref="L123:M123"/>
    <mergeCell ref="D428:G428"/>
    <mergeCell ref="B737:C737"/>
    <mergeCell ref="B264:C265"/>
    <mergeCell ref="L742:M742"/>
    <mergeCell ref="M343:M344"/>
    <mergeCell ref="G160:H161"/>
    <mergeCell ref="J2:K2"/>
    <mergeCell ref="I647:J647"/>
    <mergeCell ref="D628:F629"/>
    <mergeCell ref="L950:M950"/>
    <mergeCell ref="I426:J426"/>
    <mergeCell ref="B631:G631"/>
    <mergeCell ref="B965:D965"/>
    <mergeCell ref="C49:D49"/>
    <mergeCell ref="I955:K955"/>
    <mergeCell ref="F133:H133"/>
    <mergeCell ref="I947:J947"/>
    <mergeCell ref="D12:G12"/>
    <mergeCell ref="B321:C321"/>
    <mergeCell ref="D992:F993"/>
    <mergeCell ref="B29:D29"/>
    <mergeCell ref="B958:G958"/>
    <mergeCell ref="B323:C323"/>
    <mergeCell ref="B854:G854"/>
    <mergeCell ref="E538:F538"/>
    <mergeCell ref="I836:M837"/>
    <mergeCell ref="B848:C848"/>
    <mergeCell ref="F650:M650"/>
    <mergeCell ref="B331:D331"/>
    <mergeCell ref="B56:C57"/>
    <mergeCell ref="L638:M638"/>
    <mergeCell ref="H447:H448"/>
    <mergeCell ref="I643:K643"/>
    <mergeCell ref="B851:D851"/>
    <mergeCell ref="I950:K950"/>
    <mergeCell ref="I215:L215"/>
    <mergeCell ref="B261:M261"/>
    <mergeCell ref="D632:G632"/>
    <mergeCell ref="C727:D727"/>
    <mergeCell ref="I951:L951"/>
    <mergeCell ref="B646:G646"/>
    <mergeCell ref="I847:L847"/>
    <mergeCell ref="G31:G32"/>
    <mergeCell ref="F962:M962"/>
    <mergeCell ref="C935:D935"/>
    <mergeCell ref="B782:M782"/>
    <mergeCell ref="B113:C113"/>
    <mergeCell ref="L2:M2"/>
    <mergeCell ref="B735:G735"/>
    <mergeCell ref="D313:M313"/>
    <mergeCell ref="D220:G220"/>
    <mergeCell ref="G472:H473"/>
    <mergeCell ref="D8:G8"/>
    <mergeCell ref="B634:C634"/>
    <mergeCell ref="I217:J217"/>
    <mergeCell ref="I655:J655"/>
    <mergeCell ref="D736:G736"/>
    <mergeCell ref="B115:C115"/>
    <mergeCell ref="B628:C629"/>
    <mergeCell ref="D446:F446"/>
    <mergeCell ref="D521:M521"/>
    <mergeCell ref="D529:G529"/>
    <mergeCell ref="I534:K534"/>
    <mergeCell ref="I228:J228"/>
    <mergeCell ref="I654:M654"/>
    <mergeCell ref="L326:M326"/>
    <mergeCell ref="B644:D644"/>
    <mergeCell ref="L3:M3"/>
    <mergeCell ref="I742:K742"/>
    <mergeCell ref="I436:J436"/>
    <mergeCell ref="I528:J528"/>
    <mergeCell ref="I957:J957"/>
    <mergeCell ref="D108:F109"/>
    <mergeCell ref="D472:F473"/>
    <mergeCell ref="B20:D20"/>
    <mergeCell ref="I736:J736"/>
    <mergeCell ref="D320:G320"/>
    <mergeCell ref="B334:G334"/>
    <mergeCell ref="D833:M833"/>
    <mergeCell ref="M135:M136"/>
    <mergeCell ref="D841:G841"/>
    <mergeCell ref="D105:M105"/>
    <mergeCell ref="C361:D361"/>
    <mergeCell ref="I316:M317"/>
    <mergeCell ref="G940:H941"/>
    <mergeCell ref="B420:C421"/>
    <mergeCell ref="I743:L743"/>
    <mergeCell ref="J29:L29"/>
    <mergeCell ref="D321:G321"/>
    <mergeCell ref="I20:J20"/>
    <mergeCell ref="B572:M572"/>
    <mergeCell ref="D842:G842"/>
    <mergeCell ref="I541:J541"/>
    <mergeCell ref="B987:C987"/>
    <mergeCell ref="B332:D332"/>
    <mergeCell ref="B26:C26"/>
    <mergeCell ref="B330:C330"/>
    <mergeCell ref="D26:E26"/>
    <mergeCell ref="B324:C324"/>
    <mergeCell ref="I320:J320"/>
    <mergeCell ref="B840:C840"/>
    <mergeCell ref="I447:J447"/>
    <mergeCell ref="I680:M681"/>
    <mergeCell ref="K447:L447"/>
    <mergeCell ref="I749:J749"/>
    <mergeCell ref="I854:J854"/>
    <mergeCell ref="D531:G531"/>
    <mergeCell ref="E122:F122"/>
    <mergeCell ref="I326:K326"/>
    <mergeCell ref="I841:J841"/>
    <mergeCell ref="D546:E546"/>
    <mergeCell ref="M655:M656"/>
    <mergeCell ref="C985:D985"/>
    <mergeCell ref="B642:C642"/>
    <mergeCell ref="I992:M993"/>
    <mergeCell ref="D737:G737"/>
    <mergeCell ref="B4:C5"/>
    <mergeCell ref="I527:L527"/>
    <mergeCell ref="B124:D124"/>
    <mergeCell ref="B535:C535"/>
    <mergeCell ref="D528:G528"/>
    <mergeCell ref="B116:C116"/>
    <mergeCell ref="B222:G222"/>
    <mergeCell ref="I108:M109"/>
    <mergeCell ref="I472:M473"/>
    <mergeCell ref="D571:M571"/>
    <mergeCell ref="J965:L965"/>
    <mergeCell ref="I8:J8"/>
    <mergeCell ref="I437:J437"/>
    <mergeCell ref="I852:J852"/>
    <mergeCell ref="B522:M522"/>
    <mergeCell ref="I231:J231"/>
    <mergeCell ref="I529:J529"/>
    <mergeCell ref="I333:J333"/>
    <mergeCell ref="B885:M885"/>
    <mergeCell ref="I10:J10"/>
    <mergeCell ref="I958:J958"/>
    <mergeCell ref="D962:E962"/>
    <mergeCell ref="I737:J737"/>
    <mergeCell ref="G264:H265"/>
    <mergeCell ref="C569:D569"/>
    <mergeCell ref="D323:G323"/>
    <mergeCell ref="F234:M234"/>
    <mergeCell ref="B863:F863"/>
    <mergeCell ref="B31:F31"/>
    <mergeCell ref="B528:C528"/>
    <mergeCell ref="D216:G216"/>
    <mergeCell ref="I940:M941"/>
    <mergeCell ref="B423:G423"/>
    <mergeCell ref="B230:G230"/>
    <mergeCell ref="B118:G118"/>
    <mergeCell ref="D218:G218"/>
    <mergeCell ref="I319:L319"/>
    <mergeCell ref="I321:J321"/>
    <mergeCell ref="B632:C632"/>
    <mergeCell ref="B677:M677"/>
    <mergeCell ref="D754:E754"/>
    <mergeCell ref="B938:M938"/>
    <mergeCell ref="I842:J842"/>
    <mergeCell ref="I21:J21"/>
    <mergeCell ref="I323:J323"/>
    <mergeCell ref="M863:M864"/>
    <mergeCell ref="B836:C837"/>
    <mergeCell ref="I542:J542"/>
    <mergeCell ref="I229:J229"/>
    <mergeCell ref="D639:G639"/>
    <mergeCell ref="I23:J23"/>
    <mergeCell ref="H239:H240"/>
    <mergeCell ref="I216:J216"/>
    <mergeCell ref="B7:G7"/>
    <mergeCell ref="I750:J750"/>
    <mergeCell ref="D847:G847"/>
    <mergeCell ref="I331:K331"/>
    <mergeCell ref="D264:F265"/>
    <mergeCell ref="B216:C216"/>
    <mergeCell ref="C519:D519"/>
    <mergeCell ref="E746:F746"/>
    <mergeCell ref="I111:L111"/>
    <mergeCell ref="B424:C424"/>
    <mergeCell ref="F757:H757"/>
    <mergeCell ref="B218:C218"/>
    <mergeCell ref="D2:I2"/>
    <mergeCell ref="B945:C945"/>
    <mergeCell ref="G212:H213"/>
    <mergeCell ref="I334:J334"/>
    <mergeCell ref="D338:E338"/>
    <mergeCell ref="B653:D653"/>
    <mergeCell ref="D937:M937"/>
    <mergeCell ref="I113:J113"/>
    <mergeCell ref="B219:C219"/>
    <mergeCell ref="I855:J855"/>
    <mergeCell ref="C103:D103"/>
    <mergeCell ref="M447:M448"/>
    <mergeCell ref="H759:H760"/>
    <mergeCell ref="G447:G448"/>
    <mergeCell ref="B740:C740"/>
    <mergeCell ref="I115:J115"/>
    <mergeCell ref="B8:C8"/>
    <mergeCell ref="I19:K19"/>
    <mergeCell ref="C207:D207"/>
    <mergeCell ref="B10:C10"/>
    <mergeCell ref="B943:G943"/>
    <mergeCell ref="B126:G126"/>
    <mergeCell ref="B237:D237"/>
    <mergeCell ref="I327:L327"/>
    <mergeCell ref="D56:F57"/>
    <mergeCell ref="D779:M779"/>
    <mergeCell ref="J445:L445"/>
    <mergeCell ref="L851:M851"/>
    <mergeCell ref="D130:E130"/>
    <mergeCell ref="B445:D445"/>
    <mergeCell ref="B633:C633"/>
    <mergeCell ref="D729:M729"/>
    <mergeCell ref="I862:M862"/>
    <mergeCell ref="B114:C114"/>
    <mergeCell ref="J861:L861"/>
    <mergeCell ref="B730:M730"/>
    <mergeCell ref="I31:J31"/>
    <mergeCell ref="I264:M265"/>
    <mergeCell ref="G888:H889"/>
    <mergeCell ref="F858:M858"/>
    <mergeCell ref="I30:M30"/>
    <mergeCell ref="L846:M846"/>
    <mergeCell ref="D862:F862"/>
    <mergeCell ref="I943:L943"/>
    <mergeCell ref="D947:G947"/>
    <mergeCell ref="D732:F733"/>
    <mergeCell ref="D342:F342"/>
    <mergeCell ref="B951:C951"/>
    <mergeCell ref="I119:L119"/>
    <mergeCell ref="B847:C847"/>
    <mergeCell ref="D535:G535"/>
    <mergeCell ref="L643:M643"/>
    <mergeCell ref="G239:G240"/>
    <mergeCell ref="B425:C425"/>
    <mergeCell ref="E954:F954"/>
    <mergeCell ref="L118:M118"/>
    <mergeCell ref="D467:M467"/>
    <mergeCell ref="D3:I3"/>
    <mergeCell ref="B158:M158"/>
    <mergeCell ref="G420:H421"/>
    <mergeCell ref="B133:D133"/>
    <mergeCell ref="B946:C946"/>
    <mergeCell ref="G680:H681"/>
    <mergeCell ref="B427:C427"/>
    <mergeCell ref="B112:C112"/>
    <mergeCell ref="I863:J863"/>
    <mergeCell ref="B418:M418"/>
    <mergeCell ref="D654:F654"/>
    <mergeCell ref="I888:M889"/>
    <mergeCell ref="B227:D227"/>
    <mergeCell ref="I212:M213"/>
    <mergeCell ref="D160:F161"/>
    <mergeCell ref="B447:F447"/>
    <mergeCell ref="J653:L653"/>
    <mergeCell ref="I631:L631"/>
    <mergeCell ref="I644:J644"/>
    <mergeCell ref="B435:D435"/>
    <mergeCell ref="B51:C51"/>
    <mergeCell ref="B326:G326"/>
    <mergeCell ref="D426:G426"/>
    <mergeCell ref="B215:G215"/>
    <mergeCell ref="B228:D228"/>
    <mergeCell ref="D259:M259"/>
    <mergeCell ref="B16:C16"/>
    <mergeCell ref="B209:C209"/>
    <mergeCell ref="B542:G542"/>
    <mergeCell ref="B3:C3"/>
    <mergeCell ref="G759:G760"/>
    <mergeCell ref="G108:H109"/>
    <mergeCell ref="B743:C743"/>
    <mergeCell ref="B432:C432"/>
    <mergeCell ref="I524:M525"/>
    <mergeCell ref="B750:G750"/>
    <mergeCell ref="B18:C18"/>
    <mergeCell ref="J237:L237"/>
    <mergeCell ref="G368:H369"/>
    <mergeCell ref="B19:D19"/>
    <mergeCell ref="I118:K118"/>
    <mergeCell ref="I732:M733"/>
    <mergeCell ref="B780:M780"/>
    <mergeCell ref="B11:C11"/>
    <mergeCell ref="D417:M417"/>
    <mergeCell ref="B540:D540"/>
    <mergeCell ref="B538:C538"/>
    <mergeCell ref="D680:F681"/>
    <mergeCell ref="B532:C532"/>
    <mergeCell ref="K759:L759"/>
    <mergeCell ref="I759:J759"/>
    <mergeCell ref="B988:M988"/>
    <mergeCell ref="J341:L341"/>
    <mergeCell ref="B1041:C1041"/>
    <mergeCell ref="D948:G948"/>
    <mergeCell ref="I638:K638"/>
    <mergeCell ref="I332:J332"/>
    <mergeCell ref="D739:G739"/>
    <mergeCell ref="I853:J853"/>
    <mergeCell ref="I632:J632"/>
    <mergeCell ref="D431:G431"/>
    <mergeCell ref="B239:F239"/>
    <mergeCell ref="J3:K3"/>
    <mergeCell ref="D843:G843"/>
    <mergeCell ref="B850:C850"/>
    <mergeCell ref="I160:M161"/>
    <mergeCell ref="D951:G951"/>
    <mergeCell ref="B952:C952"/>
    <mergeCell ref="D209:M209"/>
    <mergeCell ref="H343:H344"/>
    <mergeCell ref="C465:D465"/>
    <mergeCell ref="I420:M421"/>
    <mergeCell ref="B224:C224"/>
    <mergeCell ref="B992:C993"/>
    <mergeCell ref="B954:C954"/>
    <mergeCell ref="I124:J124"/>
    <mergeCell ref="B470:M470"/>
    <mergeCell ref="D15:G15"/>
    <mergeCell ref="F861:H861"/>
    <mergeCell ref="K343:L343"/>
    <mergeCell ref="D51:M51"/>
    <mergeCell ref="B436:D436"/>
    <mergeCell ref="I645:J645"/>
    <mergeCell ref="I126:J126"/>
    <mergeCell ref="I424:J424"/>
    <mergeCell ref="B678:M678"/>
    <mergeCell ref="D883:M883"/>
    <mergeCell ref="I218:J218"/>
    <mergeCell ref="K551:L551"/>
    <mergeCell ref="B322:C322"/>
    <mergeCell ref="G967:G968"/>
    <mergeCell ref="I945:J945"/>
    <mergeCell ref="I430:K430"/>
    <mergeCell ref="D10:G10"/>
    <mergeCell ref="B843:C843"/>
    <mergeCell ref="B576:C577"/>
    <mergeCell ref="B834:M834"/>
    <mergeCell ref="B527:G527"/>
    <mergeCell ref="C257:D257"/>
    <mergeCell ref="M759:M760"/>
    <mergeCell ref="D940:F941"/>
    <mergeCell ref="B746:C746"/>
    <mergeCell ref="B546:C546"/>
    <mergeCell ref="B844:C844"/>
    <mergeCell ref="B156:M156"/>
    <mergeCell ref="D212:F213"/>
    <mergeCell ref="D675:M675"/>
    <mergeCell ref="B676:M676"/>
    <mergeCell ref="B635:C635"/>
    <mergeCell ref="B262:M262"/>
    <mergeCell ref="I335:J335"/>
    <mergeCell ref="G551:G552"/>
    <mergeCell ref="D223:G223"/>
    <mergeCell ref="B747:D747"/>
    <mergeCell ref="B472:C473"/>
    <mergeCell ref="B259:C259"/>
    <mergeCell ref="B530:C530"/>
    <mergeCell ref="D987:M987"/>
    <mergeCell ref="B937:C937"/>
    <mergeCell ref="B319:G319"/>
    <mergeCell ref="B469:M469"/>
    <mergeCell ref="B549:D549"/>
    <mergeCell ref="L227:M227"/>
    <mergeCell ref="D4:F5"/>
    <mergeCell ref="G343:G344"/>
    <mergeCell ref="I219:J219"/>
    <mergeCell ref="B106:M106"/>
    <mergeCell ref="B536:C536"/>
    <mergeCell ref="B784:C785"/>
    <mergeCell ref="C153:D153"/>
    <mergeCell ref="B1042:M1042"/>
    <mergeCell ref="H967:H968"/>
    <mergeCell ref="H135:H136"/>
    <mergeCell ref="B366:M366"/>
    <mergeCell ref="L222:M222"/>
    <mergeCell ref="B940:C941"/>
    <mergeCell ref="B754:C754"/>
    <mergeCell ref="I227:K227"/>
    <mergeCell ref="B111:G111"/>
    <mergeCell ref="B327:C327"/>
    <mergeCell ref="B625:C625"/>
    <mergeCell ref="L747:M747"/>
    <mergeCell ref="I435:K435"/>
    <mergeCell ref="I748:J748"/>
    <mergeCell ref="B852:D852"/>
    <mergeCell ref="B155:C155"/>
    <mergeCell ref="L19:M19"/>
    <mergeCell ref="B157:M157"/>
    <mergeCell ref="B320:C320"/>
    <mergeCell ref="D1041:M1041"/>
    <mergeCell ref="B626:M626"/>
    <mergeCell ref="G784:H785"/>
    <mergeCell ref="B989:M989"/>
    <mergeCell ref="I239:J239"/>
    <mergeCell ref="D30:F30"/>
    <mergeCell ref="L14:M14"/>
    <mergeCell ref="D634:G634"/>
    <mergeCell ref="B757:D757"/>
    <mergeCell ref="H655:H656"/>
    <mergeCell ref="D740:G740"/>
    <mergeCell ref="B967:F967"/>
    <mergeCell ref="B467:C467"/>
    <mergeCell ref="D550:F550"/>
    <mergeCell ref="B846:G846"/>
    <mergeCell ref="B338:C338"/>
    <mergeCell ref="B640:C640"/>
    <mergeCell ref="B54:M54"/>
    <mergeCell ref="B22:G22"/>
    <mergeCell ref="I223:L223"/>
    <mergeCell ref="E434:F434"/>
    <mergeCell ref="I634:J634"/>
    <mergeCell ref="G628:H629"/>
    <mergeCell ref="B341:D341"/>
    <mergeCell ref="I431:L431"/>
    <mergeCell ref="D625:M625"/>
    <mergeCell ref="B744:C744"/>
    <mergeCell ref="B539:D539"/>
    <mergeCell ref="I425:J425"/>
    <mergeCell ref="B468:M468"/>
    <mergeCell ref="J549:L549"/>
    <mergeCell ref="L955:M955"/>
    <mergeCell ref="I959:J959"/>
    <mergeCell ref="B759:F759"/>
    <mergeCell ref="I427:J427"/>
    <mergeCell ref="D113:G113"/>
    <mergeCell ref="I135:J135"/>
    <mergeCell ref="K135:L135"/>
    <mergeCell ref="F445:H445"/>
    <mergeCell ref="B638:G638"/>
    <mergeCell ref="I839:L839"/>
    <mergeCell ref="G992:H993"/>
    <mergeCell ref="B130:C130"/>
    <mergeCell ref="D324:G324"/>
    <mergeCell ref="I14:K14"/>
    <mergeCell ref="D840:G840"/>
    <mergeCell ref="D966:F966"/>
    <mergeCell ref="D115:G115"/>
    <mergeCell ref="I15:L15"/>
    <mergeCell ref="B328:C328"/>
    <mergeCell ref="F965:H965"/>
    <mergeCell ref="K655:L655"/>
    <mergeCell ref="B119:C119"/>
    <mergeCell ref="G56:H57"/>
    <mergeCell ref="F26:M26"/>
    <mergeCell ref="J133:L133"/>
    <mergeCell ref="B417:C417"/>
    <mergeCell ref="D844:G844"/>
    <mergeCell ref="I543:J543"/>
    <mergeCell ref="E850:F850"/>
    <mergeCell ref="C673:D673"/>
    <mergeCell ref="I322:J322"/>
    <mergeCell ref="G316:H317"/>
    <mergeCell ref="I751:J751"/>
    <mergeCell ref="F29:H29"/>
    <mergeCell ref="B524:C525"/>
    <mergeCell ref="G576:H577"/>
    <mergeCell ref="B781:M781"/>
    <mergeCell ref="I843:J843"/>
    <mergeCell ref="C881:D881"/>
    <mergeCell ref="H863:H864"/>
    <mergeCell ref="L539:M539"/>
    <mergeCell ref="D635:G635"/>
    <mergeCell ref="D888:F889"/>
    <mergeCell ref="K967:L967"/>
    <mergeCell ref="I967:J967"/>
    <mergeCell ref="D758:F758"/>
    <mergeCell ref="B343:F343"/>
    <mergeCell ref="I846:K846"/>
    <mergeCell ref="I540:J540"/>
    <mergeCell ref="D9:G9"/>
    <mergeCell ref="B573:M573"/>
    <mergeCell ref="C1039:D1039"/>
    <mergeCell ref="I735:L735"/>
    <mergeCell ref="E642:F642"/>
    <mergeCell ref="B430:G430"/>
    <mergeCell ref="D530:G530"/>
    <mergeCell ref="B122:C122"/>
    <mergeCell ref="B944:C944"/>
    <mergeCell ref="M967:M968"/>
    <mergeCell ref="B105:C105"/>
    <mergeCell ref="L534:M534"/>
    <mergeCell ref="G4:H5"/>
    <mergeCell ref="B639:C639"/>
    <mergeCell ref="D532:G532"/>
    <mergeCell ref="I635:J635"/>
    <mergeCell ref="B120:C120"/>
    <mergeCell ref="I439:J439"/>
    <mergeCell ref="B364:M364"/>
    <mergeCell ref="G863:G864"/>
    <mergeCell ref="D420:F421"/>
    <mergeCell ref="B212:C213"/>
    <mergeCell ref="I230:J230"/>
    <mergeCell ref="D234:E234"/>
    <mergeCell ref="H551:H552"/>
    <mergeCell ref="I628:M629"/>
    <mergeCell ref="I238:M238"/>
    <mergeCell ref="B883:C883"/>
    <mergeCell ref="I966:M966"/>
    <mergeCell ref="I747:K747"/>
    <mergeCell ref="I739:J739"/>
    <mergeCell ref="B123:D123"/>
    <mergeCell ref="E226:F226"/>
    <mergeCell ref="D576:F577"/>
    <mergeCell ref="B884:M884"/>
    <mergeCell ref="C831:D831"/>
    <mergeCell ref="B9:C9"/>
    <mergeCell ref="F237:H237"/>
    <mergeCell ref="D784:F785"/>
    <mergeCell ref="B886:M886"/>
    <mergeCell ref="D116:G116"/>
    <mergeCell ref="B861:D861"/>
    <mergeCell ref="E330:F330"/>
    <mergeCell ref="D327:G327"/>
    <mergeCell ref="I840:J840"/>
    <mergeCell ref="B636:C636"/>
    <mergeCell ref="I550:M550"/>
    <mergeCell ref="B738:C738"/>
    <mergeCell ref="G655:G656"/>
    <mergeCell ref="B732:C733"/>
    <mergeCell ref="I56:M57"/>
    <mergeCell ref="I758:M758"/>
    <mergeCell ref="B531:C531"/>
    <mergeCell ref="B571:C571"/>
    <mergeCell ref="B888:C889"/>
    <mergeCell ref="D368:F369"/>
    <mergeCell ref="L435:M435"/>
    <mergeCell ref="D238:F238"/>
    <mergeCell ref="D134:F134"/>
    <mergeCell ref="B643:D643"/>
    <mergeCell ref="B314:M314"/>
    <mergeCell ref="M31:M32"/>
    <mergeCell ref="B858:C858"/>
    <mergeCell ref="D858:E858"/>
    <mergeCell ref="I539:K539"/>
    <mergeCell ref="B438:G438"/>
    <mergeCell ref="I22:J22"/>
    <mergeCell ref="B316:C317"/>
    <mergeCell ref="I639:L639"/>
    <mergeCell ref="B574:M574"/>
    <mergeCell ref="D119:G119"/>
    <mergeCell ref="M239:M240"/>
    <mergeCell ref="F754:M754"/>
    <mergeCell ref="D945:G945"/>
    <mergeCell ref="I342:M342"/>
    <mergeCell ref="G732:H733"/>
    <mergeCell ref="B160:C161"/>
    <mergeCell ref="G135:G136"/>
    <mergeCell ref="B426:C426"/>
    <mergeCell ref="B226:C226"/>
    <mergeCell ref="D219:G219"/>
    <mergeCell ref="B217:C217"/>
    <mergeCell ref="I343:J343"/>
    <mergeCell ref="I576:M577"/>
    <mergeCell ref="B955:D955"/>
    <mergeCell ref="B947:C947"/>
    <mergeCell ref="I446:M446"/>
    <mergeCell ref="I530:J530"/>
    <mergeCell ref="B680:C681"/>
    <mergeCell ref="B365:M365"/>
    <mergeCell ref="B428:C428"/>
    <mergeCell ref="I551:J551"/>
    <mergeCell ref="B52:M52"/>
    <mergeCell ref="B650:C650"/>
    <mergeCell ref="B948:C948"/>
    <mergeCell ref="I16:J16"/>
    <mergeCell ref="I17:J17"/>
    <mergeCell ref="B21:D21"/>
    <mergeCell ref="E21:G21"/>
    <mergeCell ref="I120:J120"/>
    <mergeCell ref="I121:J121"/>
    <mergeCell ref="B125:D125"/>
    <mergeCell ref="E125:G125"/>
    <mergeCell ref="I224:J224"/>
    <mergeCell ref="I225:J225"/>
    <mergeCell ref="B229:D229"/>
    <mergeCell ref="E229:G229"/>
    <mergeCell ref="I328:J328"/>
    <mergeCell ref="I329:J329"/>
    <mergeCell ref="B333:D333"/>
    <mergeCell ref="E333:G333"/>
    <mergeCell ref="I432:J432"/>
    <mergeCell ref="I433:J433"/>
    <mergeCell ref="B437:D437"/>
    <mergeCell ref="E437:G437"/>
    <mergeCell ref="I536:J536"/>
    <mergeCell ref="I537:J537"/>
    <mergeCell ref="B541:D541"/>
    <mergeCell ref="E541:G541"/>
    <mergeCell ref="I640:J640"/>
    <mergeCell ref="I641:J641"/>
    <mergeCell ref="B645:D645"/>
    <mergeCell ref="E645:G645"/>
    <mergeCell ref="I744:J744"/>
    <mergeCell ref="I745:J745"/>
    <mergeCell ref="B749:D749"/>
    <mergeCell ref="E749:G749"/>
    <mergeCell ref="I848:J848"/>
    <mergeCell ref="I849:J849"/>
    <mergeCell ref="B853:D853"/>
    <mergeCell ref="E853:G853"/>
    <mergeCell ref="I952:J952"/>
    <mergeCell ref="I953:J953"/>
    <mergeCell ref="B957:D957"/>
    <mergeCell ref="E957:G957"/>
    <mergeCell ref="B64:D64"/>
    <mergeCell ref="E64:G64"/>
    <mergeCell ref="H64:J64"/>
    <mergeCell ref="K64:M64"/>
    <mergeCell ref="B72:D72"/>
    <mergeCell ref="E72:G72"/>
    <mergeCell ref="H72:J72"/>
    <mergeCell ref="K72:M72"/>
    <mergeCell ref="B66:M66"/>
    <mergeCell ref="B74:M74"/>
    <mergeCell ref="B75:C75"/>
    <mergeCell ref="E75:G75"/>
    <mergeCell ref="I75:J75"/>
    <mergeCell ref="K75:M75"/>
    <mergeCell ref="B77:F77"/>
    <mergeCell ref="G77:H78"/>
    <mergeCell ref="I77:J77"/>
    <mergeCell ref="K77:L77"/>
    <mergeCell ref="M77:M78"/>
    <mergeCell ref="C78:E78"/>
    <mergeCell ref="C79:E79"/>
    <mergeCell ref="G79:H79"/>
    <mergeCell ref="C80:E80"/>
    <mergeCell ref="G80:H80"/>
    <mergeCell ref="C81:E81"/>
    <mergeCell ref="G81:H81"/>
    <mergeCell ref="C82:E82"/>
    <mergeCell ref="G82:H82"/>
    <mergeCell ref="C83:D83"/>
    <mergeCell ref="B85:M85"/>
    <mergeCell ref="B86:D86"/>
    <mergeCell ref="E86:G86"/>
    <mergeCell ref="H86:J86"/>
    <mergeCell ref="K86:M86"/>
    <mergeCell ref="B87:D87"/>
    <mergeCell ref="E87:G87"/>
    <mergeCell ref="H87:J87"/>
    <mergeCell ref="K87:M87"/>
    <mergeCell ref="B89:F89"/>
    <mergeCell ref="G89:G90"/>
    <mergeCell ref="H89:H90"/>
    <mergeCell ref="M89:M90"/>
    <mergeCell ref="I89:J89"/>
    <mergeCell ref="K89:L89"/>
    <mergeCell ref="B58:M58"/>
    <mergeCell ref="B59:C59"/>
    <mergeCell ref="E59:F59"/>
    <mergeCell ref="H59:I59"/>
    <mergeCell ref="K59:L59"/>
    <mergeCell ref="B60:C60"/>
    <mergeCell ref="B61:C61"/>
    <mergeCell ref="B62:C62"/>
    <mergeCell ref="B63:C63"/>
    <mergeCell ref="B168:D168"/>
    <mergeCell ref="E168:G168"/>
    <mergeCell ref="H168:J168"/>
    <mergeCell ref="K168:M168"/>
    <mergeCell ref="B176:D176"/>
    <mergeCell ref="E176:G176"/>
    <mergeCell ref="H176:J176"/>
    <mergeCell ref="K176:M176"/>
    <mergeCell ref="B170:M170"/>
    <mergeCell ref="B178:M178"/>
    <mergeCell ref="B179:C179"/>
    <mergeCell ref="E179:G179"/>
    <mergeCell ref="I179:J179"/>
    <mergeCell ref="K179:M179"/>
    <mergeCell ref="B181:F181"/>
    <mergeCell ref="G181:H182"/>
    <mergeCell ref="I181:J181"/>
    <mergeCell ref="K181:L181"/>
    <mergeCell ref="M181:M182"/>
    <mergeCell ref="C182:E182"/>
    <mergeCell ref="C183:E183"/>
    <mergeCell ref="G183:H183"/>
    <mergeCell ref="C184:E184"/>
    <mergeCell ref="G184:H184"/>
    <mergeCell ref="C185:E185"/>
    <mergeCell ref="G185:H185"/>
    <mergeCell ref="C186:E186"/>
    <mergeCell ref="G186:H186"/>
    <mergeCell ref="C187:D187"/>
    <mergeCell ref="B189:M189"/>
    <mergeCell ref="B190:D190"/>
    <mergeCell ref="E190:G190"/>
    <mergeCell ref="H190:J190"/>
    <mergeCell ref="K190:M190"/>
    <mergeCell ref="B191:D191"/>
    <mergeCell ref="E191:G191"/>
    <mergeCell ref="H191:J191"/>
    <mergeCell ref="K191:M191"/>
    <mergeCell ref="B193:F193"/>
    <mergeCell ref="G193:G194"/>
    <mergeCell ref="H193:H194"/>
    <mergeCell ref="M193:M194"/>
    <mergeCell ref="I193:J193"/>
    <mergeCell ref="K193:L193"/>
    <mergeCell ref="B162:M162"/>
    <mergeCell ref="B163:C163"/>
    <mergeCell ref="E163:F163"/>
    <mergeCell ref="H163:I163"/>
    <mergeCell ref="K163:L163"/>
    <mergeCell ref="B164:C164"/>
    <mergeCell ref="B165:C165"/>
    <mergeCell ref="B166:C166"/>
    <mergeCell ref="B167:C167"/>
    <mergeCell ref="B272:D272"/>
    <mergeCell ref="E272:G272"/>
    <mergeCell ref="H272:J272"/>
    <mergeCell ref="K272:M272"/>
    <mergeCell ref="B280:D280"/>
    <mergeCell ref="E280:G280"/>
    <mergeCell ref="H280:J280"/>
    <mergeCell ref="K280:M280"/>
    <mergeCell ref="B274:M274"/>
    <mergeCell ref="B282:M282"/>
    <mergeCell ref="B283:C283"/>
    <mergeCell ref="E283:G283"/>
    <mergeCell ref="I283:J283"/>
    <mergeCell ref="K283:M283"/>
    <mergeCell ref="B285:F285"/>
    <mergeCell ref="G285:H286"/>
    <mergeCell ref="I285:J285"/>
    <mergeCell ref="K285:L285"/>
    <mergeCell ref="M285:M286"/>
    <mergeCell ref="C286:E286"/>
    <mergeCell ref="C287:E287"/>
    <mergeCell ref="G287:H287"/>
    <mergeCell ref="C288:E288"/>
    <mergeCell ref="G288:H288"/>
    <mergeCell ref="C289:E289"/>
    <mergeCell ref="G289:H289"/>
    <mergeCell ref="C290:E290"/>
    <mergeCell ref="G290:H290"/>
    <mergeCell ref="C291:D291"/>
    <mergeCell ref="B293:M293"/>
    <mergeCell ref="B294:D294"/>
    <mergeCell ref="E294:G294"/>
    <mergeCell ref="H294:J294"/>
    <mergeCell ref="K294:M294"/>
    <mergeCell ref="B295:D295"/>
    <mergeCell ref="E295:G295"/>
    <mergeCell ref="H295:J295"/>
    <mergeCell ref="K295:M295"/>
    <mergeCell ref="B297:F297"/>
    <mergeCell ref="G297:G298"/>
    <mergeCell ref="H297:H298"/>
    <mergeCell ref="M297:M298"/>
    <mergeCell ref="I297:J297"/>
    <mergeCell ref="K297:L297"/>
    <mergeCell ref="B266:M266"/>
    <mergeCell ref="B267:C267"/>
    <mergeCell ref="E267:F267"/>
    <mergeCell ref="H267:I267"/>
    <mergeCell ref="K267:L267"/>
    <mergeCell ref="B268:C268"/>
    <mergeCell ref="B269:C269"/>
    <mergeCell ref="B270:C270"/>
    <mergeCell ref="B271:C271"/>
    <mergeCell ref="B376:D376"/>
    <mergeCell ref="E376:G376"/>
    <mergeCell ref="H376:J376"/>
    <mergeCell ref="K376:M376"/>
    <mergeCell ref="B384:D384"/>
    <mergeCell ref="E384:G384"/>
    <mergeCell ref="H384:J384"/>
    <mergeCell ref="K384:M384"/>
    <mergeCell ref="B378:M378"/>
    <mergeCell ref="B386:M386"/>
    <mergeCell ref="B387:C387"/>
    <mergeCell ref="E387:G387"/>
    <mergeCell ref="I387:J387"/>
    <mergeCell ref="K387:M387"/>
    <mergeCell ref="B389:F389"/>
    <mergeCell ref="G389:H390"/>
    <mergeCell ref="I389:J389"/>
    <mergeCell ref="K389:L389"/>
    <mergeCell ref="M389:M390"/>
    <mergeCell ref="C390:E390"/>
    <mergeCell ref="C391:E391"/>
    <mergeCell ref="G391:H391"/>
    <mergeCell ref="C392:E392"/>
    <mergeCell ref="G392:H392"/>
    <mergeCell ref="C393:E393"/>
    <mergeCell ref="G393:H393"/>
    <mergeCell ref="C394:E394"/>
    <mergeCell ref="G394:H394"/>
    <mergeCell ref="C395:D395"/>
    <mergeCell ref="B397:M397"/>
    <mergeCell ref="B398:D398"/>
    <mergeCell ref="E398:G398"/>
    <mergeCell ref="H398:J398"/>
    <mergeCell ref="K398:M398"/>
    <mergeCell ref="B399:D399"/>
    <mergeCell ref="E399:G399"/>
    <mergeCell ref="H399:J399"/>
    <mergeCell ref="K399:M399"/>
    <mergeCell ref="B401:F401"/>
    <mergeCell ref="G401:G402"/>
    <mergeCell ref="H401:H402"/>
    <mergeCell ref="M401:M402"/>
    <mergeCell ref="I401:J401"/>
    <mergeCell ref="K401:L401"/>
    <mergeCell ref="B370:M370"/>
    <mergeCell ref="B371:C371"/>
    <mergeCell ref="E371:F371"/>
    <mergeCell ref="H371:I371"/>
    <mergeCell ref="K371:L371"/>
    <mergeCell ref="B372:C372"/>
    <mergeCell ref="B373:C373"/>
    <mergeCell ref="B374:C374"/>
    <mergeCell ref="B375:C375"/>
    <mergeCell ref="B480:D480"/>
    <mergeCell ref="E480:G480"/>
    <mergeCell ref="H480:J480"/>
    <mergeCell ref="K480:M480"/>
    <mergeCell ref="B488:D488"/>
    <mergeCell ref="E488:G488"/>
    <mergeCell ref="H488:J488"/>
    <mergeCell ref="K488:M488"/>
    <mergeCell ref="B482:M482"/>
    <mergeCell ref="B490:M490"/>
    <mergeCell ref="B491:C491"/>
    <mergeCell ref="E491:G491"/>
    <mergeCell ref="I491:J491"/>
    <mergeCell ref="K491:M491"/>
    <mergeCell ref="B493:F493"/>
    <mergeCell ref="G493:H494"/>
    <mergeCell ref="I493:J493"/>
    <mergeCell ref="K493:L493"/>
    <mergeCell ref="M493:M494"/>
    <mergeCell ref="C494:E494"/>
    <mergeCell ref="C495:E495"/>
    <mergeCell ref="G495:H495"/>
    <mergeCell ref="C496:E496"/>
    <mergeCell ref="G496:H496"/>
    <mergeCell ref="C497:E497"/>
    <mergeCell ref="G497:H497"/>
    <mergeCell ref="C498:E498"/>
    <mergeCell ref="G498:H498"/>
    <mergeCell ref="C499:D499"/>
    <mergeCell ref="B501:M501"/>
    <mergeCell ref="B502:D502"/>
    <mergeCell ref="E502:G502"/>
    <mergeCell ref="H502:J502"/>
    <mergeCell ref="K502:M502"/>
    <mergeCell ref="B503:D503"/>
    <mergeCell ref="E503:G503"/>
    <mergeCell ref="H503:J503"/>
    <mergeCell ref="K503:M503"/>
    <mergeCell ref="B505:F505"/>
    <mergeCell ref="G505:G506"/>
    <mergeCell ref="H505:H506"/>
    <mergeCell ref="M505:M506"/>
    <mergeCell ref="I505:J505"/>
    <mergeCell ref="K505:L505"/>
    <mergeCell ref="B474:M474"/>
    <mergeCell ref="B475:C475"/>
    <mergeCell ref="E475:F475"/>
    <mergeCell ref="H475:I475"/>
    <mergeCell ref="K475:L475"/>
    <mergeCell ref="B476:C476"/>
    <mergeCell ref="B477:C477"/>
    <mergeCell ref="B478:C478"/>
    <mergeCell ref="B479:C479"/>
    <mergeCell ref="B584:D584"/>
    <mergeCell ref="E584:G584"/>
    <mergeCell ref="H584:J584"/>
    <mergeCell ref="K584:M584"/>
    <mergeCell ref="B592:D592"/>
    <mergeCell ref="E592:G592"/>
    <mergeCell ref="H592:J592"/>
    <mergeCell ref="K592:M592"/>
    <mergeCell ref="B586:M586"/>
    <mergeCell ref="B594:M594"/>
    <mergeCell ref="B595:C595"/>
    <mergeCell ref="E595:G595"/>
    <mergeCell ref="I595:J595"/>
    <mergeCell ref="K595:M595"/>
    <mergeCell ref="B597:F597"/>
    <mergeCell ref="G597:H598"/>
    <mergeCell ref="I597:J597"/>
    <mergeCell ref="K597:L597"/>
    <mergeCell ref="M597:M598"/>
    <mergeCell ref="C598:E598"/>
    <mergeCell ref="C599:E599"/>
    <mergeCell ref="G599:H599"/>
    <mergeCell ref="C600:E600"/>
    <mergeCell ref="G600:H600"/>
    <mergeCell ref="C601:E601"/>
    <mergeCell ref="G601:H601"/>
    <mergeCell ref="C602:E602"/>
    <mergeCell ref="G602:H602"/>
    <mergeCell ref="C603:D603"/>
    <mergeCell ref="B605:M605"/>
    <mergeCell ref="B606:D606"/>
    <mergeCell ref="E606:G606"/>
    <mergeCell ref="H606:J606"/>
    <mergeCell ref="K606:M606"/>
    <mergeCell ref="B607:D607"/>
    <mergeCell ref="E607:G607"/>
    <mergeCell ref="H607:J607"/>
    <mergeCell ref="K607:M607"/>
    <mergeCell ref="B609:F609"/>
    <mergeCell ref="G609:G610"/>
    <mergeCell ref="H609:H610"/>
    <mergeCell ref="M609:M610"/>
    <mergeCell ref="I609:J609"/>
    <mergeCell ref="K609:L609"/>
    <mergeCell ref="B578:M578"/>
    <mergeCell ref="B579:C579"/>
    <mergeCell ref="E579:F579"/>
    <mergeCell ref="H579:I579"/>
    <mergeCell ref="K579:L579"/>
    <mergeCell ref="B580:C580"/>
    <mergeCell ref="B581:C581"/>
    <mergeCell ref="B582:C582"/>
    <mergeCell ref="B583:C583"/>
    <mergeCell ref="B688:D688"/>
    <mergeCell ref="E688:G688"/>
    <mergeCell ref="H688:J688"/>
    <mergeCell ref="K688:M688"/>
    <mergeCell ref="B696:D696"/>
    <mergeCell ref="E696:G696"/>
    <mergeCell ref="H696:J696"/>
    <mergeCell ref="K696:M696"/>
    <mergeCell ref="B690:M690"/>
    <mergeCell ref="B698:M698"/>
    <mergeCell ref="B699:C699"/>
    <mergeCell ref="E699:G699"/>
    <mergeCell ref="I699:J699"/>
    <mergeCell ref="K699:M699"/>
    <mergeCell ref="B701:F701"/>
    <mergeCell ref="G701:H702"/>
    <mergeCell ref="I701:J701"/>
    <mergeCell ref="K701:L701"/>
    <mergeCell ref="M701:M702"/>
    <mergeCell ref="C702:E702"/>
    <mergeCell ref="C703:E703"/>
    <mergeCell ref="G703:H703"/>
    <mergeCell ref="C704:E704"/>
    <mergeCell ref="G704:H704"/>
    <mergeCell ref="C705:E705"/>
    <mergeCell ref="G705:H705"/>
    <mergeCell ref="C706:E706"/>
    <mergeCell ref="G706:H706"/>
    <mergeCell ref="C707:D707"/>
    <mergeCell ref="B709:M709"/>
    <mergeCell ref="B710:D710"/>
    <mergeCell ref="E710:G710"/>
    <mergeCell ref="H710:J710"/>
    <mergeCell ref="K710:M710"/>
    <mergeCell ref="B711:D711"/>
    <mergeCell ref="E711:G711"/>
    <mergeCell ref="H711:J711"/>
    <mergeCell ref="K711:M711"/>
    <mergeCell ref="B713:F713"/>
    <mergeCell ref="G713:G714"/>
    <mergeCell ref="H713:H714"/>
    <mergeCell ref="M713:M714"/>
    <mergeCell ref="I713:J713"/>
    <mergeCell ref="K713:L713"/>
    <mergeCell ref="B682:M682"/>
    <mergeCell ref="B683:C683"/>
    <mergeCell ref="E683:F683"/>
    <mergeCell ref="H683:I683"/>
    <mergeCell ref="K683:L683"/>
    <mergeCell ref="B684:C684"/>
    <mergeCell ref="B685:C685"/>
    <mergeCell ref="B686:C686"/>
    <mergeCell ref="B687:C687"/>
    <mergeCell ref="B792:D792"/>
    <mergeCell ref="E792:G792"/>
    <mergeCell ref="H792:J792"/>
    <mergeCell ref="K792:M792"/>
    <mergeCell ref="B800:D800"/>
    <mergeCell ref="E800:G800"/>
    <mergeCell ref="H800:J800"/>
    <mergeCell ref="K800:M800"/>
    <mergeCell ref="B794:M794"/>
    <mergeCell ref="B802:M802"/>
    <mergeCell ref="B803:C803"/>
    <mergeCell ref="E803:G803"/>
    <mergeCell ref="I803:J803"/>
    <mergeCell ref="K803:M803"/>
    <mergeCell ref="B805:F805"/>
    <mergeCell ref="G805:H806"/>
    <mergeCell ref="I805:J805"/>
    <mergeCell ref="K805:L805"/>
    <mergeCell ref="M805:M806"/>
    <mergeCell ref="C806:E806"/>
    <mergeCell ref="C807:E807"/>
    <mergeCell ref="G807:H807"/>
    <mergeCell ref="C808:E808"/>
    <mergeCell ref="G808:H808"/>
    <mergeCell ref="C809:E809"/>
    <mergeCell ref="G809:H809"/>
    <mergeCell ref="C810:E810"/>
    <mergeCell ref="G810:H810"/>
    <mergeCell ref="C811:D811"/>
    <mergeCell ref="B813:M813"/>
    <mergeCell ref="B814:D814"/>
    <mergeCell ref="E814:G814"/>
    <mergeCell ref="H814:J814"/>
    <mergeCell ref="K814:M814"/>
    <mergeCell ref="B815:D815"/>
    <mergeCell ref="E815:G815"/>
    <mergeCell ref="H815:J815"/>
    <mergeCell ref="K815:M815"/>
    <mergeCell ref="B817:F817"/>
    <mergeCell ref="G817:G818"/>
    <mergeCell ref="H817:H818"/>
    <mergeCell ref="M817:M818"/>
    <mergeCell ref="I817:J817"/>
    <mergeCell ref="K817:L817"/>
    <mergeCell ref="B786:M786"/>
    <mergeCell ref="B787:C787"/>
    <mergeCell ref="E787:F787"/>
    <mergeCell ref="H787:I787"/>
    <mergeCell ref="K787:L787"/>
    <mergeCell ref="B788:C788"/>
    <mergeCell ref="B789:C789"/>
    <mergeCell ref="B790:C790"/>
    <mergeCell ref="B791:C791"/>
    <mergeCell ref="B896:D896"/>
    <mergeCell ref="E896:G896"/>
    <mergeCell ref="H896:J896"/>
    <mergeCell ref="K896:M896"/>
    <mergeCell ref="B904:D904"/>
    <mergeCell ref="E904:G904"/>
    <mergeCell ref="H904:J904"/>
    <mergeCell ref="K904:M904"/>
    <mergeCell ref="B898:M898"/>
    <mergeCell ref="B906:M906"/>
    <mergeCell ref="B907:C907"/>
    <mergeCell ref="E907:G907"/>
    <mergeCell ref="I907:J907"/>
    <mergeCell ref="K907:M907"/>
    <mergeCell ref="B909:F909"/>
    <mergeCell ref="G909:H910"/>
    <mergeCell ref="I909:J909"/>
    <mergeCell ref="K909:L909"/>
    <mergeCell ref="M909:M910"/>
    <mergeCell ref="C910:E910"/>
    <mergeCell ref="C911:E911"/>
    <mergeCell ref="G911:H911"/>
    <mergeCell ref="C912:E912"/>
    <mergeCell ref="G912:H912"/>
    <mergeCell ref="C913:E913"/>
    <mergeCell ref="G913:H913"/>
    <mergeCell ref="C914:E914"/>
    <mergeCell ref="G914:H914"/>
    <mergeCell ref="C915:D915"/>
    <mergeCell ref="B917:M917"/>
    <mergeCell ref="B918:D918"/>
    <mergeCell ref="E918:G918"/>
    <mergeCell ref="H918:J918"/>
    <mergeCell ref="K918:M918"/>
    <mergeCell ref="B919:D919"/>
    <mergeCell ref="E919:G919"/>
    <mergeCell ref="H919:J919"/>
    <mergeCell ref="K919:M919"/>
    <mergeCell ref="B921:F921"/>
    <mergeCell ref="G921:G922"/>
    <mergeCell ref="H921:H922"/>
    <mergeCell ref="M921:M922"/>
    <mergeCell ref="I921:J921"/>
    <mergeCell ref="K921:L921"/>
    <mergeCell ref="B890:M890"/>
    <mergeCell ref="B891:C891"/>
    <mergeCell ref="E891:F891"/>
    <mergeCell ref="H891:I891"/>
    <mergeCell ref="K891:L891"/>
    <mergeCell ref="B892:C892"/>
    <mergeCell ref="B893:C893"/>
    <mergeCell ref="B894:C894"/>
    <mergeCell ref="B895:C895"/>
    <mergeCell ref="B1000:D1000"/>
    <mergeCell ref="E1000:G1000"/>
    <mergeCell ref="H1000:J1000"/>
    <mergeCell ref="K1000:M1000"/>
    <mergeCell ref="B1008:D1008"/>
    <mergeCell ref="E1008:G1008"/>
    <mergeCell ref="H1008:J1008"/>
    <mergeCell ref="K1008:M1008"/>
    <mergeCell ref="B1002:M1002"/>
    <mergeCell ref="B1010:M1010"/>
    <mergeCell ref="B1011:C1011"/>
    <mergeCell ref="E1011:G1011"/>
    <mergeCell ref="I1011:J1011"/>
    <mergeCell ref="K1011:M1011"/>
    <mergeCell ref="B1013:F1013"/>
    <mergeCell ref="G1013:H1014"/>
    <mergeCell ref="I1013:J1013"/>
    <mergeCell ref="K1013:L1013"/>
    <mergeCell ref="M1013:M1014"/>
    <mergeCell ref="C1014:E1014"/>
    <mergeCell ref="C1015:E1015"/>
    <mergeCell ref="G1015:H1015"/>
    <mergeCell ref="C1016:E1016"/>
    <mergeCell ref="G1016:H1016"/>
    <mergeCell ref="C1017:E1017"/>
    <mergeCell ref="G1017:H1017"/>
    <mergeCell ref="C1018:E1018"/>
    <mergeCell ref="G1018:H1018"/>
    <mergeCell ref="C1019:D1019"/>
    <mergeCell ref="B1021:M1021"/>
    <mergeCell ref="B1022:D1022"/>
    <mergeCell ref="E1022:G1022"/>
    <mergeCell ref="H1022:J1022"/>
    <mergeCell ref="K1022:M1022"/>
    <mergeCell ref="B1023:D1023"/>
    <mergeCell ref="E1023:G1023"/>
    <mergeCell ref="H1023:J1023"/>
    <mergeCell ref="K1023:M1023"/>
    <mergeCell ref="B1025:F1025"/>
    <mergeCell ref="G1025:G1026"/>
    <mergeCell ref="H1025:H1026"/>
    <mergeCell ref="M1025:M1026"/>
    <mergeCell ref="I1025:J1025"/>
    <mergeCell ref="K1025:L1025"/>
    <mergeCell ref="B994:M994"/>
    <mergeCell ref="B995:C995"/>
    <mergeCell ref="E995:F995"/>
    <mergeCell ref="H995:I995"/>
    <mergeCell ref="K995:L995"/>
    <mergeCell ref="B996:C996"/>
    <mergeCell ref="B997:C997"/>
    <mergeCell ref="B998:C998"/>
    <mergeCell ref="B999:C999"/>
    <mergeCell ref="B27:C27"/>
    <mergeCell ref="F27:H27"/>
    <mergeCell ref="B131:C131"/>
    <mergeCell ref="F131:H131"/>
    <mergeCell ref="B235:C235"/>
    <mergeCell ref="F235:H235"/>
    <mergeCell ref="B339:C339"/>
    <mergeCell ref="F339:H339"/>
    <mergeCell ref="B443:C443"/>
    <mergeCell ref="F443:H443"/>
    <mergeCell ref="B547:C547"/>
    <mergeCell ref="F547:H547"/>
    <mergeCell ref="B651:C651"/>
    <mergeCell ref="F651:H651"/>
    <mergeCell ref="B755:C755"/>
    <mergeCell ref="F755:H755"/>
    <mergeCell ref="B859:C859"/>
    <mergeCell ref="F859:H859"/>
    <mergeCell ref="B963:C963"/>
    <mergeCell ref="F963:H963"/>
  </mergeCells>
  <conditionalFormatting sqref="C24:C25">
    <cfRule type="expression" priority="101" dxfId="713">
      <formula>$C$23="—"</formula>
    </cfRule>
  </conditionalFormatting>
  <conditionalFormatting sqref="D24:D25">
    <cfRule type="expression" priority="102" dxfId="713">
      <formula>$D$23="—"</formula>
    </cfRule>
  </conditionalFormatting>
  <conditionalFormatting sqref="E24:E25">
    <cfRule type="expression" priority="103" dxfId="713">
      <formula>$E$23="—"</formula>
    </cfRule>
  </conditionalFormatting>
  <conditionalFormatting sqref="F24:F25">
    <cfRule type="expression" priority="104" dxfId="713">
      <formula>$F$23="—"</formula>
    </cfRule>
  </conditionalFormatting>
  <conditionalFormatting sqref="G24:G25">
    <cfRule type="expression" priority="105" dxfId="713">
      <formula>$G$23="—"</formula>
    </cfRule>
  </conditionalFormatting>
  <conditionalFormatting sqref="H24:H25">
    <cfRule type="expression" priority="106" dxfId="713">
      <formula>$H$23="—"</formula>
    </cfRule>
  </conditionalFormatting>
  <conditionalFormatting sqref="C128:C129">
    <cfRule type="expression" priority="107" dxfId="713">
      <formula>$C$127="—"</formula>
    </cfRule>
  </conditionalFormatting>
  <conditionalFormatting sqref="D128:D129">
    <cfRule type="expression" priority="108" dxfId="713">
      <formula>$D$127="—"</formula>
    </cfRule>
  </conditionalFormatting>
  <conditionalFormatting sqref="E128:E129">
    <cfRule type="expression" priority="109" dxfId="713">
      <formula>$E$127="—"</formula>
    </cfRule>
  </conditionalFormatting>
  <conditionalFormatting sqref="F128:F129">
    <cfRule type="expression" priority="110" dxfId="713">
      <formula>$F$127="—"</formula>
    </cfRule>
  </conditionalFormatting>
  <conditionalFormatting sqref="G128:G129">
    <cfRule type="expression" priority="111" dxfId="713">
      <formula>$G$127="—"</formula>
    </cfRule>
  </conditionalFormatting>
  <conditionalFormatting sqref="H128:H129">
    <cfRule type="expression" priority="112" dxfId="713">
      <formula>$H$127="—"</formula>
    </cfRule>
  </conditionalFormatting>
  <conditionalFormatting sqref="C232:C233">
    <cfRule type="expression" priority="113" dxfId="713">
      <formula>$C$231="—"</formula>
    </cfRule>
  </conditionalFormatting>
  <conditionalFormatting sqref="D232:D233">
    <cfRule type="expression" priority="114" dxfId="713">
      <formula>$D$231="—"</formula>
    </cfRule>
  </conditionalFormatting>
  <conditionalFormatting sqref="E232:E233">
    <cfRule type="expression" priority="115" dxfId="713">
      <formula>$E$231="—"</formula>
    </cfRule>
  </conditionalFormatting>
  <conditionalFormatting sqref="F232:F233">
    <cfRule type="expression" priority="116" dxfId="713">
      <formula>$F$231="—"</formula>
    </cfRule>
  </conditionalFormatting>
  <conditionalFormatting sqref="G232:G233">
    <cfRule type="expression" priority="117" dxfId="713">
      <formula>$G$231="—"</formula>
    </cfRule>
  </conditionalFormatting>
  <conditionalFormatting sqref="H232:H233">
    <cfRule type="expression" priority="118" dxfId="713">
      <formula>$H$231="—"</formula>
    </cfRule>
  </conditionalFormatting>
  <conditionalFormatting sqref="C336:C337">
    <cfRule type="expression" priority="119" dxfId="713">
      <formula>$C$335="—"</formula>
    </cfRule>
  </conditionalFormatting>
  <conditionalFormatting sqref="D336:D337">
    <cfRule type="expression" priority="120" dxfId="713">
      <formula>$D$335="—"</formula>
    </cfRule>
  </conditionalFormatting>
  <conditionalFormatting sqref="E336:E337">
    <cfRule type="expression" priority="121" dxfId="713">
      <formula>$E$335="—"</formula>
    </cfRule>
  </conditionalFormatting>
  <conditionalFormatting sqref="F336:F337">
    <cfRule type="expression" priority="122" dxfId="713">
      <formula>$F$335="—"</formula>
    </cfRule>
  </conditionalFormatting>
  <conditionalFormatting sqref="G336:G337">
    <cfRule type="expression" priority="123" dxfId="713">
      <formula>$G$335="—"</formula>
    </cfRule>
  </conditionalFormatting>
  <conditionalFormatting sqref="H336:H337">
    <cfRule type="expression" priority="124" dxfId="713">
      <formula>$H$335="—"</formula>
    </cfRule>
  </conditionalFormatting>
  <conditionalFormatting sqref="C440:C441">
    <cfRule type="expression" priority="125" dxfId="713">
      <formula>$C$439="—"</formula>
    </cfRule>
  </conditionalFormatting>
  <conditionalFormatting sqref="D440:D441">
    <cfRule type="expression" priority="126" dxfId="713">
      <formula>$D$439="—"</formula>
    </cfRule>
  </conditionalFormatting>
  <conditionalFormatting sqref="E440:E441">
    <cfRule type="expression" priority="127" dxfId="713">
      <formula>$E$439="—"</formula>
    </cfRule>
  </conditionalFormatting>
  <conditionalFormatting sqref="F440:F441">
    <cfRule type="expression" priority="128" dxfId="713">
      <formula>$F$439="—"</formula>
    </cfRule>
  </conditionalFormatting>
  <conditionalFormatting sqref="G440:G441">
    <cfRule type="expression" priority="129" dxfId="713">
      <formula>$G$439="—"</formula>
    </cfRule>
  </conditionalFormatting>
  <conditionalFormatting sqref="H440:H441">
    <cfRule type="expression" priority="130" dxfId="713">
      <formula>$H$439="—"</formula>
    </cfRule>
  </conditionalFormatting>
  <conditionalFormatting sqref="C544:C545">
    <cfRule type="expression" priority="131" dxfId="713">
      <formula>$C$543="—"</formula>
    </cfRule>
  </conditionalFormatting>
  <conditionalFormatting sqref="D544:D545">
    <cfRule type="expression" priority="132" dxfId="713">
      <formula>$D$543="—"</formula>
    </cfRule>
  </conditionalFormatting>
  <conditionalFormatting sqref="E544:E545">
    <cfRule type="expression" priority="133" dxfId="713">
      <formula>$E$543="—"</formula>
    </cfRule>
  </conditionalFormatting>
  <conditionalFormatting sqref="F544:F545">
    <cfRule type="expression" priority="134" dxfId="713">
      <formula>$F$543="—"</formula>
    </cfRule>
  </conditionalFormatting>
  <conditionalFormatting sqref="G544:G545">
    <cfRule type="expression" priority="135" dxfId="713">
      <formula>$G$543="—"</formula>
    </cfRule>
  </conditionalFormatting>
  <conditionalFormatting sqref="H544:H545">
    <cfRule type="expression" priority="136" dxfId="713">
      <formula>$H$543="—"</formula>
    </cfRule>
  </conditionalFormatting>
  <conditionalFormatting sqref="C648:C649">
    <cfRule type="expression" priority="137" dxfId="713">
      <formula>$C$647="—"</formula>
    </cfRule>
  </conditionalFormatting>
  <conditionalFormatting sqref="D648:D649">
    <cfRule type="expression" priority="138" dxfId="713">
      <formula>$D$647="—"</formula>
    </cfRule>
  </conditionalFormatting>
  <conditionalFormatting sqref="E648:E649">
    <cfRule type="expression" priority="139" dxfId="713">
      <formula>$E$647="—"</formula>
    </cfRule>
  </conditionalFormatting>
  <conditionalFormatting sqref="F648:F649">
    <cfRule type="expression" priority="140" dxfId="713">
      <formula>$F$647="—"</formula>
    </cfRule>
  </conditionalFormatting>
  <conditionalFormatting sqref="G648:G649">
    <cfRule type="expression" priority="141" dxfId="713">
      <formula>$G$647="—"</formula>
    </cfRule>
  </conditionalFormatting>
  <conditionalFormatting sqref="H648:H649">
    <cfRule type="expression" priority="142" dxfId="713">
      <formula>$H$647="—"</formula>
    </cfRule>
  </conditionalFormatting>
  <conditionalFormatting sqref="C752:C753">
    <cfRule type="expression" priority="143" dxfId="713">
      <formula>$C$751="—"</formula>
    </cfRule>
  </conditionalFormatting>
  <conditionalFormatting sqref="D752:D753">
    <cfRule type="expression" priority="144" dxfId="713">
      <formula>$D$751="—"</formula>
    </cfRule>
  </conditionalFormatting>
  <conditionalFormatting sqref="E752:E753">
    <cfRule type="expression" priority="145" dxfId="713">
      <formula>$E$751="—"</formula>
    </cfRule>
  </conditionalFormatting>
  <conditionalFormatting sqref="F752:F753">
    <cfRule type="expression" priority="146" dxfId="713">
      <formula>$F$751="—"</formula>
    </cfRule>
  </conditionalFormatting>
  <conditionalFormatting sqref="G752:G753">
    <cfRule type="expression" priority="147" dxfId="713">
      <formula>$G$751="—"</formula>
    </cfRule>
  </conditionalFormatting>
  <conditionalFormatting sqref="H752:H753">
    <cfRule type="expression" priority="148" dxfId="713">
      <formula>$H$751="—"</formula>
    </cfRule>
  </conditionalFormatting>
  <conditionalFormatting sqref="C856:C857">
    <cfRule type="expression" priority="149" dxfId="713">
      <formula>$C$855="—"</formula>
    </cfRule>
  </conditionalFormatting>
  <conditionalFormatting sqref="D856:D857">
    <cfRule type="expression" priority="150" dxfId="713">
      <formula>$D$855="—"</formula>
    </cfRule>
  </conditionalFormatting>
  <conditionalFormatting sqref="E856:E857">
    <cfRule type="expression" priority="151" dxfId="713">
      <formula>$E$855="—"</formula>
    </cfRule>
  </conditionalFormatting>
  <conditionalFormatting sqref="F856:F857">
    <cfRule type="expression" priority="152" dxfId="713">
      <formula>$F$855="—"</formula>
    </cfRule>
  </conditionalFormatting>
  <conditionalFormatting sqref="G856:G857">
    <cfRule type="expression" priority="153" dxfId="713">
      <formula>$G$855="—"</formula>
    </cfRule>
  </conditionalFormatting>
  <conditionalFormatting sqref="H856:H857">
    <cfRule type="expression" priority="154" dxfId="713">
      <formula>$H$855="—"</formula>
    </cfRule>
  </conditionalFormatting>
  <conditionalFormatting sqref="C960:C961">
    <cfRule type="expression" priority="155" dxfId="713">
      <formula>$C$959="—"</formula>
    </cfRule>
  </conditionalFormatting>
  <conditionalFormatting sqref="D960:D961">
    <cfRule type="expression" priority="156" dxfId="713">
      <formula>$D$959="—"</formula>
    </cfRule>
  </conditionalFormatting>
  <conditionalFormatting sqref="E960:E961">
    <cfRule type="expression" priority="157" dxfId="713">
      <formula>$E$959="—"</formula>
    </cfRule>
  </conditionalFormatting>
  <conditionalFormatting sqref="F960:F961">
    <cfRule type="expression" priority="158" dxfId="713">
      <formula>$F$959="—"</formula>
    </cfRule>
  </conditionalFormatting>
  <conditionalFormatting sqref="G960:G961">
    <cfRule type="expression" priority="159" dxfId="713">
      <formula>$G$959="—"</formula>
    </cfRule>
  </conditionalFormatting>
  <conditionalFormatting sqref="H960:H961">
    <cfRule type="expression" priority="160" dxfId="713">
      <formula>$H$959="—"</formula>
    </cfRule>
  </conditionalFormatting>
  <dataValidations count="10">
    <dataValidation sqref="D6 D110 D214 D318 D422 D526 D630 D734 D838 D942" showDropDown="0" showInputMessage="0" showErrorMessage="0" allowBlank="1" type="list">
      <formula1>Drive.Type</formula1>
    </dataValidation>
    <dataValidation sqref="D30 D134 D238 D342 D446 D550 D654 D758 D862 D966" showDropDown="0" showInputMessage="0" showErrorMessage="0" allowBlank="1" type="list">
      <formula1>Airflow.Instrument</formula1>
    </dataValidation>
    <dataValidation sqref="D26 D130 D234 D338 D442 D546 D650 D754 D858 D962" showDropDown="0" showInputMessage="0" showErrorMessage="0" allowBlank="1" type="list">
      <formula1>Unit.Type</formula1>
    </dataValidation>
    <dataValidation sqref="G16 G120 G224 G328 G432 G536 G640 G744 G848 G952" showDropDown="0" showInputMessage="0" showErrorMessage="0" allowBlank="1" type="list">
      <formula1>Service.Factors2</formula1>
    </dataValidation>
    <dataValidation sqref="B17 B121 B225 B329 B433 B537 B641 B745 B849 B953" showDropDown="0" showInputMessage="0" showErrorMessage="0" allowBlank="1" type="list">
      <formula1>Voltage.Options</formula1>
    </dataValidation>
    <dataValidation sqref="C17 C121 C225 C329 C433 C537 C641 C745 C849 C953" showDropDown="0" showInputMessage="0" showErrorMessage="0" allowBlank="1" type="list">
      <formula1>Phase</formula1>
    </dataValidation>
    <dataValidation sqref="E86 E190 E294 E398 E502 E606 E710 E814 E918 E1022" showDropDown="0" showInputMessage="0" showErrorMessage="0" allowBlank="1" type="list">
      <formula1>Airflow.Method</formula1>
    </dataValidation>
    <dataValidation sqref="G59 G163 G267 G371 G475 G579 G683 G787 G891 G995" showDropDown="0" showInputMessage="0" showErrorMessage="0" allowBlank="1" type="list">
      <formula1>PSP.Width</formula1>
    </dataValidation>
    <dataValidation sqref="D75 D179 D283 D387 D491 D595 D699 D803 D907 D1011" showDropDown="0" showInputMessage="0" showErrorMessage="0" allowBlank="1" type="whole" operator="between">
      <formula1>1</formula1>
      <formula2>5</formula2>
    </dataValidation>
    <dataValidation sqref="C67 C171 C275 C379 C483 C587 C691 C795 C899 C1003 D67 D171 D275 D379 D483 D587 D691 D795 D899 D1003 E67 E171 E275 E379 E483 E587 E691 E795 E899 E1003 F67 F171 F275 F379 F483 F587 F691 F795 F899 F1003 G67 G171 G275 G379 G483 G587 G691 G795 G899 G1003 H67 H171 H275 H379 H483 H587 H691 H795 H899 H1003 I67 I171 I275 I379 I483 I587 I691 I795 I899 I1003 J67 J171 J275 J379 J483 J587 J691 J795 J899 J1003 K67 K171 K275 K379 K483 K587 K691 K795 K899 K1003 L67 L171 L275 L379 L483 L587 L691 L795 L899 L1003 M67 M171 M275 M379 M483 M587 M691 M795 M899 M1003" showDropDown="0" showInputMessage="0" showErrorMessage="0" allowBlank="1" type="list">
      <formula1>Hood.FilterSize</formula1>
    </dataValidation>
  </dataValidations>
  <pageMargins left="0.7" right="0.7" top="0.75" bottom="0.75" header="0.3" footer="0.3"/>
  <pageSetup scale="89" orientation="portrait"/>
  <headerFooter>
    <oddHeader>&amp;L&amp;G&amp;C&amp;"+,Bold"&amp;16&amp;K1F1F1FMake-up Air Unit Report</oddHeader>
    <oddFooter>&amp;C&amp;8Page &amp;P of &amp;N</oddFooter>
  </headerFooter>
  <rowBreaks count="20" manualBreakCount="20">
    <brk id="55" min="0" max="16383" man="1"/>
    <brk id="107" min="0" max="16383" man="1"/>
    <brk id="159" min="0" max="16383" man="1"/>
    <brk id="211" min="0" max="16383" man="1"/>
    <brk id="263" min="0" max="16383" man="1"/>
    <brk id="315" min="0" max="16383" man="1"/>
    <brk id="367" min="0" max="16383" man="1"/>
    <brk id="419" min="0" max="16383" man="1"/>
    <brk id="471" min="0" max="16383" man="1"/>
    <brk id="523" min="0" max="16383" man="1"/>
    <brk id="575" min="0" max="16383" man="1"/>
    <brk id="627" min="0" max="16383" man="1"/>
    <brk id="679" min="0" max="16383" man="1"/>
    <brk id="731" min="0" max="16383" man="1"/>
    <brk id="783" min="0" max="16383" man="1"/>
    <brk id="835" min="0" max="16383" man="1"/>
    <brk id="887" min="0" max="16383" man="1"/>
    <brk id="939" min="0" max="16383" man="1"/>
    <brk id="991" min="0" max="16383" man="1"/>
    <brk id="1043" min="0" max="16383" man="1"/>
  </rowBreaks>
  <legacyDrawingHF r:id="rId100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outlinePr summaryBelow="1" summaryRight="1"/>
    <pageSetUpPr/>
  </sheetPr>
  <dimension ref="B2:M1043"/>
  <sheetViews>
    <sheetView zoomScaleSheetLayoutView="100" view="pageBreakPreview" tabSelected="0" workbookViewId="0">
      <selection activeCell="A1" sqref="A1"/>
    </sheetView>
  </sheetViews>
  <sheetFormatPr baseColWidth="8" defaultColWidth="6.86" defaultRowHeight="13.35"/>
  <cols>
    <col width="3.42578125" customWidth="1" style="162" min="1" max="1"/>
    <col width="5" customWidth="1" style="162" min="2" max="2"/>
    <col width="9.699999999999999" customWidth="1" style="162" min="3" max="3"/>
    <col width="6" customWidth="1" style="162" min="4" max="4"/>
    <col width="7.140625" customWidth="1" style="162" min="5" max="5"/>
    <col width="5.42578125" customWidth="1" style="162" min="6" max="6"/>
    <col width="6.85546875" customWidth="1" style="162" min="7" max="7"/>
    <col width="3.140625" customWidth="1" style="162" min="14" max="14"/>
    <col width="6.85546875" customWidth="1" style="162" min="15" max="15"/>
  </cols>
  <sheetData>
    <row r="1" ht="13.35" customHeight="1" s="162"/>
    <row r="2" ht="13.35" customHeight="1" s="162">
      <c r="B2" s="153" t="inlineStr">
        <is>
          <t>Project</t>
        </is>
      </c>
      <c r="C2" s="173" t="n"/>
      <c r="D2" s="154">
        <f>IF('{Project Information}'!E2="","",'{Project Information}'!E2)</f>
        <v/>
      </c>
      <c r="E2" s="174" t="n"/>
      <c r="F2" s="174" t="n"/>
      <c r="G2" s="174" t="n"/>
      <c r="H2" s="174" t="n"/>
      <c r="I2" s="173" t="n"/>
      <c r="J2" s="153" t="inlineStr">
        <is>
          <t>Technician</t>
        </is>
      </c>
      <c r="K2" s="173" t="n"/>
      <c r="L2" s="154">
        <f>IF('{Project Information}'!E12="", "", '{Project Information}'!E12)</f>
        <v/>
      </c>
      <c r="M2" s="173" t="n"/>
    </row>
    <row r="3" ht="13.35" customHeight="1" s="162">
      <c r="B3" s="155" t="inlineStr">
        <is>
          <t>Address</t>
        </is>
      </c>
      <c r="C3" s="160" t="n"/>
      <c r="D3" s="154">
        <f>IF('{Project Information}'!E3="","",'{Project Information}'!E3)</f>
        <v/>
      </c>
      <c r="E3" s="174" t="n"/>
      <c r="F3" s="174" t="n"/>
      <c r="G3" s="174" t="n"/>
      <c r="H3" s="174" t="n"/>
      <c r="I3" s="173" t="n"/>
      <c r="J3" s="155" t="inlineStr">
        <is>
          <t>Date</t>
        </is>
      </c>
      <c r="K3" s="160" t="n"/>
      <c r="L3" s="175">
        <f>IF('{Project Information}'!E11="", "", '{Project Information}'!E11)</f>
        <v/>
      </c>
      <c r="M3" s="173" t="n"/>
    </row>
    <row r="4" ht="13.35" customHeight="1" s="162">
      <c r="B4" s="200" t="inlineStr">
        <is>
          <t>System</t>
        </is>
      </c>
      <c r="C4" s="403" t="n"/>
      <c r="D4" s="209">
        <f>IF('{Equipment Data Entry}'!B65="","",'{Equipment Data Entry}'!B65)</f>
        <v/>
      </c>
      <c r="E4" s="418" t="n"/>
      <c r="F4" s="403" t="n"/>
      <c r="G4" s="200" t="inlineStr">
        <is>
          <t>Service</t>
        </is>
      </c>
      <c r="H4" s="403" t="n"/>
      <c r="I4" s="210">
        <f>IF('{Equipment Data Entry}'!C65="","",'{Equipment Data Entry}'!C65)</f>
        <v/>
      </c>
      <c r="J4" s="418" t="n"/>
      <c r="K4" s="418" t="n"/>
      <c r="L4" s="418" t="n"/>
      <c r="M4" s="403" t="n"/>
    </row>
    <row r="5" ht="13.35" customHeight="1" s="162">
      <c r="B5" s="422" t="n"/>
      <c r="C5" s="423" t="n"/>
      <c r="D5" s="422" t="n"/>
      <c r="E5" s="424" t="n"/>
      <c r="F5" s="423" t="n"/>
      <c r="G5" s="422" t="n"/>
      <c r="H5" s="423" t="n"/>
      <c r="I5" s="422" t="n"/>
      <c r="J5" s="424" t="n"/>
      <c r="K5" s="424" t="n"/>
      <c r="L5" s="424" t="n"/>
      <c r="M5" s="423" t="n"/>
    </row>
    <row r="6" ht="13.35" customHeight="1" s="162">
      <c r="B6" s="437" t="inlineStr">
        <is>
          <t>Drive Type:</t>
        </is>
      </c>
      <c r="C6" s="13" t="n"/>
      <c r="D6" s="438" t="n"/>
      <c r="E6" s="437" t="inlineStr">
        <is>
          <t>Rotation – Design:</t>
        </is>
      </c>
      <c r="F6" s="13" t="n"/>
      <c r="G6" s="438" t="n"/>
      <c r="H6" s="13" t="n"/>
      <c r="I6" s="437" t="inlineStr">
        <is>
          <t>Actual:</t>
        </is>
      </c>
      <c r="J6" s="438" t="n"/>
    </row>
    <row r="7" ht="13.35" customHeight="1" s="162">
      <c r="B7" s="200" t="inlineStr">
        <is>
          <t>Unit Data</t>
        </is>
      </c>
      <c r="C7" s="400" t="n"/>
      <c r="D7" s="400" t="n"/>
      <c r="E7" s="400" t="n"/>
      <c r="F7" s="400" t="n"/>
      <c r="G7" s="401" t="n"/>
      <c r="H7" s="13" t="n"/>
      <c r="I7" s="200" t="inlineStr">
        <is>
          <t>Design and Performance Data</t>
        </is>
      </c>
      <c r="J7" s="400" t="n"/>
      <c r="K7" s="400" t="n"/>
      <c r="L7" s="401" t="n"/>
      <c r="M7" s="283" t="n"/>
    </row>
    <row r="8" ht="13.35" customHeight="1" s="162">
      <c r="B8" s="199" t="inlineStr">
        <is>
          <t>Manufacturer</t>
        </is>
      </c>
      <c r="C8" s="401" t="n"/>
      <c r="D8" s="204">
        <f>IF('{Equipment Data Entry}'!E65="","",'{Equipment Data Entry}'!E65)</f>
        <v/>
      </c>
      <c r="E8" s="400" t="n"/>
      <c r="F8" s="400" t="n"/>
      <c r="G8" s="401" t="n"/>
      <c r="H8" s="13" t="n"/>
      <c r="I8" s="199" t="inlineStr">
        <is>
          <t>Design Criteria</t>
        </is>
      </c>
      <c r="J8" s="401" t="n"/>
      <c r="K8" s="199" t="inlineStr">
        <is>
          <t>Design</t>
        </is>
      </c>
      <c r="L8" s="199" t="inlineStr">
        <is>
          <t>Actual</t>
        </is>
      </c>
      <c r="M8" s="13" t="n"/>
    </row>
    <row r="9" ht="13.35" customHeight="1" s="162">
      <c r="B9" s="199" t="inlineStr">
        <is>
          <t>Model Number</t>
        </is>
      </c>
      <c r="C9" s="401" t="n"/>
      <c r="D9" s="204">
        <f>IF('{Equipment Data Entry}'!F65="","",'{Equipment Data Entry}'!F65)</f>
        <v/>
      </c>
      <c r="E9" s="400" t="n"/>
      <c r="F9" s="400" t="n"/>
      <c r="G9" s="401" t="n"/>
      <c r="H9" s="13" t="n"/>
      <c r="I9" s="199" t="inlineStr">
        <is>
          <t>Supply Airflow</t>
        </is>
      </c>
      <c r="J9" s="401" t="n"/>
      <c r="K9" s="24">
        <f>H39</f>
        <v/>
      </c>
      <c r="L9" s="24">
        <f>L39</f>
        <v/>
      </c>
      <c r="M9" s="22">
        <f>IF(OR(L9="",K9="",K9=0),"",IF(OR(ISTEXT(L9),ISTEXT(K9)),"",L9/K9))</f>
        <v/>
      </c>
    </row>
    <row r="10" ht="13.35" customHeight="1" s="162">
      <c r="B10" s="199" t="inlineStr">
        <is>
          <t>Serial Number</t>
        </is>
      </c>
      <c r="C10" s="401" t="n"/>
      <c r="D10" s="204" t="n"/>
      <c r="E10" s="400" t="n"/>
      <c r="F10" s="400" t="n"/>
      <c r="G10" s="401" t="n"/>
      <c r="H10" s="13" t="n"/>
      <c r="I10" s="199" t="inlineStr">
        <is>
          <t>Exhaust Airflow</t>
        </is>
      </c>
      <c r="J10" s="401" t="n"/>
      <c r="K10" s="71">
        <f>H49</f>
        <v/>
      </c>
      <c r="L10" s="64">
        <f>L49</f>
        <v/>
      </c>
      <c r="M10" s="22">
        <f>IF(OR(L10="",K10="",K10=0),"",IF(OR(ISTEXT(L10),ISTEXT(K10)),"",L10/K10))</f>
        <v/>
      </c>
    </row>
    <row r="11" ht="13.35" customHeight="1" s="162">
      <c r="B11" s="199" t="inlineStr">
        <is>
          <t>Area Served</t>
        </is>
      </c>
      <c r="C11" s="401" t="n"/>
      <c r="D11" s="204">
        <f>I4</f>
        <v/>
      </c>
      <c r="E11" s="400" t="n"/>
      <c r="F11" s="400" t="n"/>
      <c r="G11" s="401" t="n"/>
      <c r="H11" s="13" t="n"/>
      <c r="I11" s="199" t="inlineStr">
        <is>
          <t>Supply ΔP</t>
        </is>
      </c>
      <c r="J11" s="401" t="n"/>
      <c r="K11" s="24">
        <f>IF('{Equipment Data Entry}'!R65="","",'{Equipment Data Entry}'!R65)</f>
        <v/>
      </c>
      <c r="L11" s="24" t="n"/>
      <c r="M11" s="13" t="n"/>
    </row>
    <row r="12" ht="13.35" customHeight="1" s="162">
      <c r="B12" s="199" t="inlineStr">
        <is>
          <t>Location</t>
        </is>
      </c>
      <c r="C12" s="401" t="n"/>
      <c r="D12" s="204">
        <f>IF('{Equipment Data Entry}'!D65="","",'{Equipment Data Entry}'!D65)</f>
        <v/>
      </c>
      <c r="E12" s="400" t="n"/>
      <c r="F12" s="400" t="n"/>
      <c r="G12" s="401" t="n"/>
      <c r="H12" s="13" t="n"/>
      <c r="I12" s="199" t="inlineStr">
        <is>
          <t>Exhaust ΔP</t>
        </is>
      </c>
      <c r="J12" s="401" t="n"/>
      <c r="K12" s="24">
        <f>IF('{Equipment Data Entry}'!S65="","",'{Equipment Data Entry}'!S65)</f>
        <v/>
      </c>
      <c r="L12" s="24" t="n"/>
      <c r="M12" s="13" t="n"/>
    </row>
    <row r="13" ht="13.35" customHeight="1" s="162">
      <c r="B13" s="13" t="n"/>
      <c r="C13" s="13" t="n"/>
      <c r="D13" s="13" t="n"/>
      <c r="E13" s="13" t="n"/>
      <c r="F13" s="13" t="n"/>
      <c r="G13" s="13" t="n"/>
      <c r="H13" s="13" t="n"/>
      <c r="I13" s="199" t="inlineStr">
        <is>
          <t>Fan RPMs</t>
        </is>
      </c>
      <c r="J13" s="401" t="n"/>
      <c r="K13" s="24">
        <f>IF('{Equipment Data Entry}'!I65="","",'{Equipment Data Entry}'!I65)</f>
        <v/>
      </c>
      <c r="L13" s="24">
        <f>IF(L22="","",L22)</f>
        <v/>
      </c>
      <c r="M13" s="13" t="n"/>
    </row>
    <row r="14" ht="13.35" customHeight="1" s="162">
      <c r="B14" s="200" t="inlineStr">
        <is>
          <t>Motor Data</t>
        </is>
      </c>
      <c r="C14" s="400" t="n"/>
      <c r="D14" s="400" t="n"/>
      <c r="E14" s="400" t="n"/>
      <c r="F14" s="400" t="n"/>
      <c r="G14" s="401" t="n"/>
      <c r="H14" s="13" t="n"/>
      <c r="I14" s="199" t="inlineStr">
        <is>
          <t>Filter Type/Size/Qty</t>
        </is>
      </c>
      <c r="J14" s="400" t="n"/>
      <c r="K14" s="401" t="n"/>
      <c r="L14" s="24" t="n"/>
      <c r="M14" s="401" t="n"/>
    </row>
    <row r="15" ht="13.35" customHeight="1" s="162">
      <c r="B15" s="199" t="inlineStr">
        <is>
          <t>Manufacturer</t>
        </is>
      </c>
      <c r="C15" s="401" t="n"/>
      <c r="D15" s="203" t="n"/>
      <c r="E15" s="400" t="n"/>
      <c r="F15" s="400" t="n"/>
      <c r="G15" s="401" t="n"/>
      <c r="H15" s="13" t="n"/>
      <c r="I15" s="200" t="inlineStr">
        <is>
          <t>Drive Data</t>
        </is>
      </c>
      <c r="J15" s="400" t="n"/>
      <c r="K15" s="400" t="n"/>
      <c r="L15" s="401" t="n"/>
      <c r="M15" s="13" t="n"/>
    </row>
    <row r="16" ht="13.35" customHeight="1" s="162">
      <c r="B16" s="199" t="inlineStr">
        <is>
          <t>Horsepower</t>
        </is>
      </c>
      <c r="C16" s="401" t="n"/>
      <c r="D16" s="28">
        <f>IF('{Equipment Data Entry}'!G65="","",'{Equipment Data Entry}'!G65)</f>
        <v/>
      </c>
      <c r="E16" s="21" t="inlineStr">
        <is>
          <t>RPM</t>
        </is>
      </c>
      <c r="F16" s="24" t="n"/>
      <c r="G16" s="199" t="inlineStr">
        <is>
          <t>SF</t>
        </is>
      </c>
      <c r="H16" s="13" t="n"/>
      <c r="I16" s="199" t="inlineStr">
        <is>
          <t>Motor sheave</t>
        </is>
      </c>
      <c r="J16" s="400" t="n"/>
      <c r="K16" s="24">
        <f>IF('{Equipment Data Entry}'!J65="","",'{Equipment Data Entry}'!J65)</f>
        <v/>
      </c>
      <c r="L16" s="21" t="inlineStr">
        <is>
          <t>Bore</t>
        </is>
      </c>
      <c r="M16" s="208"/>
    </row>
    <row r="17" ht="13.35" customHeight="1" s="162">
      <c r="B17" s="198">
        <f>IF('{Equipment Data Entry}'!N65="","",'{Equipment Data Entry}'!N65)</f>
        <v/>
      </c>
      <c r="C17" s="198">
        <f>IF('{Equipment Data Entry}'!O65="","",'{Equipment Data Entry}'!O65)</f>
        <v/>
      </c>
      <c r="D17" s="21" t="inlineStr">
        <is>
          <t>FLA</t>
        </is>
      </c>
      <c r="E17" s="25" t="n"/>
      <c r="F17" s="21" t="inlineStr">
        <is>
          <t>Frame</t>
        </is>
      </c>
      <c r="G17" s="208" t="n"/>
      <c r="H17" s="13" t="n"/>
      <c r="I17" s="199" t="inlineStr">
        <is>
          <t>Fan pulley</t>
        </is>
      </c>
      <c r="J17" s="400" t="n"/>
      <c r="K17" s="24">
        <f>IF('{Equipment Data Entry}'!K65="","",'{Equipment Data Entry}'!K65)</f>
        <v/>
      </c>
      <c r="L17" s="21" t="inlineStr">
        <is>
          <t>Bore</t>
        </is>
      </c>
      <c r="M17" s="208"/>
    </row>
    <row r="18" ht="13.35" customHeight="1" s="162">
      <c r="B18" s="199" t="inlineStr">
        <is>
          <t>Corrected FLA</t>
        </is>
      </c>
      <c r="C18" s="401" t="n"/>
      <c r="D18" s="27">
        <f>IF(OR(E19="",E17="",B17=""),"",IF(OR(ISTEXT(B17),COUNT(E19:G19)=0,ISTEXT(E17)),"",B17/AVERAGE(E19:G19)*E17))</f>
        <v/>
      </c>
      <c r="E18" s="199" t="inlineStr">
        <is>
          <t>Estimated BHP</t>
        </is>
      </c>
      <c r="F18" s="401" t="n"/>
      <c r="G18" s="27">
        <f>IF(OR(COUNT(E20:G20)=0,IF(N(E21)&gt;0,E21,N(D16))=0,IF(N(D18)&gt;0,D18,N(E17))=0),"",IF(N(E21)&gt;0,E21,N(D16))*AVERAGE(E20:G20)/IF(N(D18)&gt;0,D18,N(E17)))</f>
        <v/>
      </c>
      <c r="H18" s="13" t="n"/>
      <c r="I18" s="199" t="inlineStr">
        <is>
          <t>Belt(s)</t>
        </is>
      </c>
      <c r="J18" s="208">
        <f>IF('{Equipment Data Entry}'!L65="","",'{Equipment Data Entry}'!L65)</f>
        <v/>
      </c>
      <c r="K18" s="199" t="inlineStr">
        <is>
          <t>C to C</t>
        </is>
      </c>
      <c r="L18" s="64">
        <f>IF('{Equipment Data Entry}'!M65="","",'{Equipment Data Entry}'!M65)</f>
        <v/>
      </c>
      <c r="M18" s="13" t="n"/>
    </row>
    <row r="19" ht="13.35" customHeight="1" s="162">
      <c r="B19" s="199" t="inlineStr">
        <is>
          <t>Measured Voltage</t>
        </is>
      </c>
      <c r="C19" s="400" t="n"/>
      <c r="D19" s="401" t="n"/>
      <c r="E19" s="24" t="n"/>
      <c r="F19" s="24" t="n"/>
      <c r="G19" s="24" t="n"/>
      <c r="H19" s="13" t="n"/>
      <c r="I19" s="199" t="inlineStr">
        <is>
          <t>Final Settings</t>
        </is>
      </c>
      <c r="J19" s="400" t="n"/>
      <c r="K19" s="401" t="n"/>
      <c r="L19" s="24" t="n"/>
      <c r="M19" s="401" t="n"/>
    </row>
    <row r="20" ht="13.35" customHeight="1" s="162">
      <c r="B20" s="199" t="inlineStr">
        <is>
          <t>Measured Amperage</t>
        </is>
      </c>
      <c r="C20" s="400" t="n"/>
      <c r="D20" s="401" t="n"/>
      <c r="E20" s="25" t="n"/>
      <c r="F20" s="25" t="n"/>
      <c r="G20" s="25" t="n"/>
      <c r="H20" s="13" t="n"/>
      <c r="I20" s="205" t="inlineStr">
        <is>
          <t>RPM Data</t>
        </is>
      </c>
      <c r="J20" s="401" t="n"/>
      <c r="K20" s="205" t="inlineStr">
        <is>
          <t>Initial</t>
        </is>
      </c>
      <c r="L20" s="205" t="inlineStr">
        <is>
          <t>Final</t>
        </is>
      </c>
      <c r="M20" s="13" t="n"/>
    </row>
    <row r="21" ht="13.35" customHeight="1" s="162">
      <c r="B21" s="199" t="inlineStr">
        <is>
          <t>Motor HP (nameplate)</t>
        </is>
      </c>
      <c r="C21" s="400"/>
      <c r="D21" s="401"/>
      <c r="E21" s="24"/>
      <c r="F21" s="24"/>
      <c r="G21" s="24"/>
      <c r="H21" s="13" t="n"/>
      <c r="I21" s="199" t="inlineStr">
        <is>
          <t>Motor RPM</t>
        </is>
      </c>
      <c r="J21" s="401" t="n"/>
      <c r="K21" s="24" t="n"/>
      <c r="L21" s="24" t="n"/>
      <c r="M21" s="13" t="n"/>
    </row>
    <row r="22" ht="13.35" customHeight="1" s="162">
      <c r="B22" s="200" t="inlineStr">
        <is>
          <t>Static Pressure Profile (in. w.g.)</t>
        </is>
      </c>
      <c r="C22" s="400" t="n"/>
      <c r="D22" s="400" t="n"/>
      <c r="E22" s="400" t="n"/>
      <c r="F22" s="400" t="n"/>
      <c r="G22" s="401" t="n"/>
      <c r="H22" s="13" t="n"/>
      <c r="I22" s="199" t="inlineStr">
        <is>
          <t>Fan RPM</t>
        </is>
      </c>
      <c r="J22" s="401" t="n"/>
      <c r="K22" s="24" t="n"/>
      <c r="L22" s="24" t="n"/>
      <c r="M22" s="13" t="n"/>
    </row>
    <row r="23" ht="13.35" customHeight="1" s="162">
      <c r="B23" s="490">
        <f>IFERROR(INDEX('{Dropdowns}'!$AI$2:$AO$7,MATCH($D$26,'{Dropdowns}'!$AH$2:$AH$7,0),1),"")</f>
        <v/>
      </c>
      <c r="C23" s="490">
        <f>IFERROR(INDEX('{Dropdowns}'!$AI$2:$AO$7,MATCH($D$26,'{Dropdowns}'!$AH$2:$AH$7,0),2),"")</f>
        <v/>
      </c>
      <c r="D23" s="490">
        <f>IFERROR(INDEX('{Dropdowns}'!$AI$2:$AO$7,MATCH($D$26,'{Dropdowns}'!$AH$2:$AH$7,0),3),"")</f>
        <v/>
      </c>
      <c r="E23" s="490">
        <f>IFERROR(INDEX('{Dropdowns}'!$AI$2:$AO$7,MATCH($D$26,'{Dropdowns}'!$AH$2:$AH$7,0),4),"")</f>
        <v/>
      </c>
      <c r="F23" s="490">
        <f>IFERROR(INDEX('{Dropdowns}'!$AI$2:$AO$7,MATCH($D$26,'{Dropdowns}'!$AH$2:$AH$7,0),5),"")</f>
        <v/>
      </c>
      <c r="G23" s="490">
        <f>IFERROR(INDEX('{Dropdowns}'!$AI$2:$AO$7,MATCH($D$26,'{Dropdowns}'!$AH$2:$AH$7,0),6),"")</f>
        <v/>
      </c>
      <c r="H23" s="490">
        <f>IFERROR(INDEX('{Dropdowns}'!$AI$2:$AO$7,MATCH($D$26,'{Dropdowns}'!$AH$2:$AH$7,0),7),"")</f>
        <v/>
      </c>
      <c r="I23" s="246" t="inlineStr">
        <is>
          <t>VSD Frequency</t>
        </is>
      </c>
      <c r="J23" s="403" t="n"/>
      <c r="K23" s="65" t="n"/>
      <c r="L23" s="65" t="n"/>
      <c r="M23" s="13" t="n"/>
    </row>
    <row r="24" ht="13.35" customHeight="1" s="162">
      <c r="B24" s="492"/>
      <c r="C24" s="492"/>
      <c r="D24" s="492"/>
      <c r="E24" s="492"/>
      <c r="F24" s="492"/>
      <c r="G24" s="492"/>
      <c r="H24" s="492"/>
      <c r="I24" s="14" t="n"/>
      <c r="J24" s="14" t="n"/>
      <c r="K24" s="14" t="n"/>
      <c r="L24" s="38" t="n"/>
      <c r="M24" s="13" t="n"/>
      <c r="Q24">
        <f>IF(B24="","",B24)</f>
        <v/>
      </c>
      <c r="R24">
        <f>IF(C23="—",Q24,IF(C24="","",C24))</f>
        <v/>
      </c>
      <c r="S24">
        <f>IF(D23="—",R24,IF(D24="","",D24))</f>
        <v/>
      </c>
      <c r="T24">
        <f>IF(E23="—",S24,IF(E24="","",E24))</f>
        <v/>
      </c>
      <c r="U24">
        <f>IF(F23="—",T24,IF(F24="","",F24))</f>
        <v/>
      </c>
      <c r="V24">
        <f>IF(G23="—",U24,IF(G24="","",G24))</f>
        <v/>
      </c>
      <c r="W24">
        <f>IFERROR(MATCH("Fan",$C$23:$H$23,0),"")</f>
        <v/>
      </c>
      <c r="X24">
        <f>IF(W24="","",INDEX(P26:U26,W24))</f>
        <v/>
      </c>
      <c r="Y24">
        <f>IF(W24="","",INDEX(Q25:V25,W24))</f>
        <v/>
      </c>
    </row>
    <row r="25" ht="13.35" customHeight="1" s="162">
      <c r="B25" s="491" t="inlineStr">
        <is>
          <t>Δ</t>
        </is>
      </c>
      <c r="C25" s="498">
        <f>IF(OR(C23="—",C24="",Q24=""),"",IF(OR(ISTEXT(C24),ISTEXT(Q24)),"","Δ "&amp;TEXT(C24-Q24,"0.00")))</f>
        <v/>
      </c>
      <c r="D25" s="498">
        <f>IF(OR(D23="—",D24="",R24=""),"",IF(OR(ISTEXT(D24),ISTEXT(R24)),"","Δ "&amp;TEXT(D24-R24,"0.00")))</f>
        <v/>
      </c>
      <c r="E25" s="498">
        <f>IF(OR(E23="—",E24="",S24=""),"",IF(OR(ISTEXT(E24),ISTEXT(S24)),"","Δ "&amp;TEXT(E24-S24,"0.00")))</f>
        <v/>
      </c>
      <c r="F25" s="498">
        <f>IF(OR(F23="—",F24="",T24=""),"",IF(OR(ISTEXT(F24),ISTEXT(T24)),"","Δ "&amp;TEXT(F24-T24,"0.00")))</f>
        <v/>
      </c>
      <c r="G25" s="498">
        <f>IF(OR(G23="—",G24="",U24=""),"",IF(OR(ISTEXT(G24),ISTEXT(U24)),"","Δ "&amp;TEXT(G24-U24,"0.00")))</f>
        <v/>
      </c>
      <c r="H25" s="498">
        <f>IF(OR(H23="—",H24="",V24=""),"",IF(OR(ISTEXT(H24),ISTEXT(V24)),"","Δ "&amp;TEXT(H24-V24,"0.00")))</f>
        <v/>
      </c>
      <c r="I25" s="13" t="n"/>
      <c r="J25" s="13" t="n"/>
      <c r="K25" s="13" t="n"/>
      <c r="L25" s="13" t="n"/>
      <c r="M25" s="13" t="n"/>
      <c r="Q25">
        <f>IF(OR(C24="",ISTEXT(C24)),R25,C24)</f>
        <v/>
      </c>
      <c r="R25">
        <f>IF(OR(D24="",ISTEXT(D24)),S25,D24)</f>
        <v/>
      </c>
      <c r="S25">
        <f>IF(OR(E24="",ISTEXT(E24)),T25,E24)</f>
        <v/>
      </c>
      <c r="T25">
        <f>IF(OR(F24="",ISTEXT(F24)),U25,F24)</f>
        <v/>
      </c>
      <c r="U25">
        <f>IF(OR(G24="",ISTEXT(G24)),V25,G24)</f>
        <v/>
      </c>
      <c r="V25">
        <f>IF(OR(H24="",ISTEXT(H24)),"",H24)</f>
        <v/>
      </c>
    </row>
    <row r="26" ht="13.35" customHeight="1" s="162">
      <c r="B26" s="425" t="inlineStr">
        <is>
          <t>Unit type:</t>
        </is>
      </c>
      <c r="D26" s="522" t="inlineStr">
        <is>
          <t>ERV</t>
        </is>
      </c>
      <c r="E26" s="414" t="n"/>
      <c r="F26" s="494" t="inlineStr">
        <is>
          <t>Airflow left to right. Δ = this reading minus the one before it; in. w.g.</t>
        </is>
      </c>
      <c r="P26">
        <f>IF(B24="","",B24)</f>
        <v/>
      </c>
      <c r="Q26">
        <f>IF(C24="",P26,C24)</f>
        <v/>
      </c>
      <c r="R26">
        <f>IF(D24="",Q26,D24)</f>
        <v/>
      </c>
      <c r="S26">
        <f>IF(E24="",R26,E24)</f>
        <v/>
      </c>
      <c r="T26">
        <f>IF(F24="",S26,F24)</f>
        <v/>
      </c>
      <c r="U26">
        <f>IF(G24="",T26,G24)</f>
        <v/>
      </c>
      <c r="V26">
        <f>IF(H24="",U26,H24)</f>
        <v/>
      </c>
    </row>
    <row r="27" ht="13.35" customHeight="1" s="162">
      <c r="B27" s="500" t="inlineStr">
        <is>
          <t>Fan inlet</t>
        </is>
      </c>
      <c r="D27" s="501">
        <f>IF(X24="","",X24)</f>
        <v/>
      </c>
      <c r="F27" s="500" t="inlineStr">
        <is>
          <t>Discharge</t>
        </is>
      </c>
      <c r="I27" s="501">
        <f>IF(V26="","",V26)</f>
        <v/>
      </c>
    </row>
    <row r="28" ht="13.35" customHeight="1" s="162"/>
    <row r="29" ht="13.35" customHeight="1" s="162">
      <c r="B29" s="500" t="inlineStr">
        <is>
          <t>Fan TSP</t>
        </is>
      </c>
      <c r="E29" s="501">
        <f>IF(OR(X24="",Y24=""),"",IF(OR(ISTEXT(X24),ISTEXT(Y24)),"",Y24-X24))</f>
        <v/>
      </c>
      <c r="F29" s="500" t="inlineStr">
        <is>
          <t>ESP</t>
        </is>
      </c>
      <c r="I29" s="501">
        <f>IF(OR(B24="",V26=""),"",IF(OR(ISTEXT(B24),ISTEXT(V26)),"",V26-B24))</f>
        <v/>
      </c>
      <c r="J29" s="500" t="inlineStr">
        <is>
          <t>Unit ΔP (inlet → fan)</t>
        </is>
      </c>
      <c r="M29" s="501">
        <f>IF(OR(B24="",X24=""),"",IF(OR(ISTEXT(B24),ISTEXT(X24)),"",X24-B24))</f>
        <v/>
      </c>
    </row>
    <row r="30" ht="13.35" customHeight="1" s="162">
      <c r="B30" s="453" t="inlineStr">
        <is>
          <t>Instrument:</t>
        </is>
      </c>
      <c r="C30" s="5" t="n"/>
      <c r="D30" s="505" t="n"/>
      <c r="E30" s="414" t="n"/>
      <c r="F30" s="414" t="n"/>
      <c r="G30" s="425" t="inlineStr">
        <is>
          <t>Ak basis / notes:</t>
        </is>
      </c>
      <c r="I30" s="506" t="n"/>
      <c r="J30" s="414" t="n"/>
      <c r="K30" s="414" t="n"/>
      <c r="L30" s="414" t="n"/>
      <c r="M30" s="414" t="n"/>
    </row>
    <row r="31" ht="13.35" customHeight="1" s="162">
      <c r="B31" s="188" t="inlineStr">
        <is>
          <t>Supply Air Outlet Airflow</t>
        </is>
      </c>
      <c r="C31" s="174" t="n"/>
      <c r="D31" s="174" t="n"/>
      <c r="E31" s="174" t="n"/>
      <c r="F31" s="173" t="n"/>
      <c r="G31" s="233" t="inlineStr">
        <is>
          <t>Design VEL</t>
        </is>
      </c>
      <c r="H31" s="194" t="inlineStr">
        <is>
          <t>Design CFM</t>
        </is>
      </c>
      <c r="I31" s="188" t="inlineStr">
        <is>
          <t>Initial</t>
        </is>
      </c>
      <c r="J31" s="173" t="n"/>
      <c r="K31" s="188" t="inlineStr">
        <is>
          <t>Final</t>
        </is>
      </c>
      <c r="L31" s="173" t="n"/>
      <c r="M31" s="188" t="inlineStr">
        <is>
          <t>%</t>
        </is>
      </c>
    </row>
    <row r="32" ht="13.35" customHeight="1" s="162">
      <c r="B32" s="153" t="inlineStr">
        <is>
          <t>No.</t>
        </is>
      </c>
      <c r="C32" s="188" t="inlineStr">
        <is>
          <t>Area Served</t>
        </is>
      </c>
      <c r="D32" s="188" t="inlineStr">
        <is>
          <t>Type</t>
        </is>
      </c>
      <c r="E32" s="188" t="inlineStr">
        <is>
          <t>Size</t>
        </is>
      </c>
      <c r="F32" s="188" t="inlineStr">
        <is>
          <t>Ak</t>
        </is>
      </c>
      <c r="G32" s="440" t="n"/>
      <c r="H32" s="440" t="n"/>
      <c r="I32" s="188" t="inlineStr">
        <is>
          <t>VEL</t>
        </is>
      </c>
      <c r="J32" s="188" t="inlineStr">
        <is>
          <t>CFM</t>
        </is>
      </c>
      <c r="K32" s="188" t="inlineStr">
        <is>
          <t>VEL</t>
        </is>
      </c>
      <c r="L32" s="188" t="inlineStr">
        <is>
          <t>CFM</t>
        </is>
      </c>
      <c r="M32" s="440" t="n"/>
    </row>
    <row r="33" ht="13.35" customHeight="1" s="162">
      <c r="B33" s="307" t="n"/>
      <c r="C33" s="307" t="n"/>
      <c r="E33" s="307" t="n"/>
      <c r="F33" s="32" t="n"/>
      <c r="G33" s="33">
        <f>IF(F33="", "", IF(OR(ISTEXT(H33),ISTEXT(F33)),"",H33/F33))</f>
        <v/>
      </c>
      <c r="H33" s="33" t="n"/>
      <c r="I33" s="33" t="n"/>
      <c r="J33" s="33">
        <f>IF(I33="", "", IF(OR(ISTEXT(I33),ISTEXT($F33)),"",I33*$F33))</f>
        <v/>
      </c>
      <c r="K33" s="33" t="n"/>
      <c r="L33" s="33">
        <f>IF(K33="", "", IF(OR(ISTEXT(K33),ISTEXT($F33)),"",K33*$F33))</f>
        <v/>
      </c>
      <c r="M33" s="30">
        <f>IF(OR(H33="",H33=0),"",IF(K33="",IF(J33="","",IF(OR(ISTEXT(J33),ISTEXT(H33)),"",J33/H33)),IF(OR(ISTEXT(L33),ISTEXT(H33)),"",L33/H33)))</f>
        <v/>
      </c>
    </row>
    <row r="34" ht="13.35" customHeight="1" s="162">
      <c r="B34" s="307" t="n"/>
      <c r="C34" s="307" t="n"/>
      <c r="E34" s="307" t="n"/>
      <c r="F34" s="32" t="n"/>
      <c r="G34" s="33">
        <f>IF(F34="", "", IF(OR(ISTEXT(H34),ISTEXT(F34)),"",H34/F34))</f>
        <v/>
      </c>
      <c r="H34" s="33" t="n"/>
      <c r="I34" s="33" t="n"/>
      <c r="J34" s="33">
        <f>IF(I34="", "", IF(OR(ISTEXT(I34),ISTEXT($F34)),"",I34*$F34))</f>
        <v/>
      </c>
      <c r="K34" s="33" t="n"/>
      <c r="L34" s="33">
        <f>IF(K34="", "", IF(OR(ISTEXT(K34),ISTEXT($F34)),"",K34*$F34))</f>
        <v/>
      </c>
      <c r="M34" s="30">
        <f>IF(OR(H34="",H34=0),"",IF(K34="",IF(J34="","",IF(OR(ISTEXT(J34),ISTEXT(H34)),"",J34/H34)),IF(OR(ISTEXT(L34),ISTEXT(H34)),"",L34/H34)))</f>
        <v/>
      </c>
    </row>
    <row r="35" ht="13.35" customHeight="1" s="162">
      <c r="B35" s="307" t="n"/>
      <c r="C35" s="307" t="n"/>
      <c r="E35" s="307" t="n"/>
      <c r="F35" s="32" t="n"/>
      <c r="G35" s="33">
        <f>IF(F35="", "", IF(OR(ISTEXT(H35),ISTEXT(F35)),"",H35/F35))</f>
        <v/>
      </c>
      <c r="H35" s="33" t="n"/>
      <c r="I35" s="33" t="n"/>
      <c r="J35" s="33">
        <f>IF(I35="", "", IF(OR(ISTEXT(I35),ISTEXT($F35)),"",I35*$F35))</f>
        <v/>
      </c>
      <c r="K35" s="33" t="n"/>
      <c r="L35" s="33">
        <f>IF(K35="", "", IF(OR(ISTEXT(K35),ISTEXT($F35)),"",K35*$F35))</f>
        <v/>
      </c>
      <c r="M35" s="30">
        <f>IF(OR(H35="",H35=0),"",IF(K35="",IF(J35="","",IF(OR(ISTEXT(J35),ISTEXT(H35)),"",J35/H35)),IF(OR(ISTEXT(L35),ISTEXT(H35)),"",L35/H35)))</f>
        <v/>
      </c>
    </row>
    <row r="36" ht="13.35" customHeight="1" s="162">
      <c r="B36" s="307" t="n"/>
      <c r="C36" s="307" t="n"/>
      <c r="E36" s="307" t="n"/>
      <c r="F36" s="32" t="n"/>
      <c r="G36" s="33">
        <f>IF(F36="", "", IF(OR(ISTEXT(H36),ISTEXT(F36)),"",H36/F36))</f>
        <v/>
      </c>
      <c r="H36" s="33" t="n"/>
      <c r="I36" s="33" t="n"/>
      <c r="J36" s="33">
        <f>IF(I36="", "", IF(OR(ISTEXT(I36),ISTEXT($F36)),"",I36*$F36))</f>
        <v/>
      </c>
      <c r="K36" s="33" t="n"/>
      <c r="L36" s="33">
        <f>IF(K36="", "", IF(OR(ISTEXT(K36),ISTEXT($F36)),"",K36*$F36))</f>
        <v/>
      </c>
      <c r="M36" s="30">
        <f>IF(OR(H36="",H36=0),"",IF(K36="",IF(J36="","",IF(OR(ISTEXT(J36),ISTEXT(H36)),"",J36/H36)),IF(OR(ISTEXT(L36),ISTEXT(H36)),"",L36/H36)))</f>
        <v/>
      </c>
    </row>
    <row r="37" ht="13.35" customHeight="1" s="162">
      <c r="B37" s="307" t="n"/>
      <c r="C37" s="307" t="n"/>
      <c r="E37" s="307" t="n"/>
      <c r="F37" s="32" t="n"/>
      <c r="G37" s="33">
        <f>IF(F37="", "", IF(OR(ISTEXT(H37),ISTEXT(F37)),"",H37/F37))</f>
        <v/>
      </c>
      <c r="H37" s="33" t="n"/>
      <c r="I37" s="33" t="n"/>
      <c r="J37" s="33">
        <f>IF(I37="", "", IF(OR(ISTEXT(I37),ISTEXT($F37)),"",I37*$F37))</f>
        <v/>
      </c>
      <c r="K37" s="33" t="n"/>
      <c r="L37" s="33">
        <f>IF(K37="", "", IF(OR(ISTEXT(K37),ISTEXT($F37)),"",K37*$F37))</f>
        <v/>
      </c>
      <c r="M37" s="30">
        <f>IF(OR(H37="",H37=0),"",IF(K37="",IF(J37="","",IF(OR(ISTEXT(J37),ISTEXT(H37)),"",J37/H37)),IF(OR(ISTEXT(L37),ISTEXT(H37)),"",L37/H37)))</f>
        <v/>
      </c>
    </row>
    <row r="38" ht="13.35" customHeight="1" s="162">
      <c r="B38" s="307" t="n"/>
      <c r="C38" s="307" t="n"/>
      <c r="E38" s="307" t="n"/>
      <c r="F38" s="32" t="n"/>
      <c r="G38" s="33">
        <f>IF(F38="", "", IF(OR(ISTEXT(H38),ISTEXT(F38)),"",H38/F38))</f>
        <v/>
      </c>
      <c r="H38" s="33" t="n"/>
      <c r="I38" s="33" t="n"/>
      <c r="J38" s="33">
        <f>IF(I38="", "", IF(OR(ISTEXT(I38),ISTEXT($F38)),"",I38*$F38))</f>
        <v/>
      </c>
      <c r="K38" s="33" t="n"/>
      <c r="L38" s="33">
        <f>IF(K38="", "", IF(OR(ISTEXT(K38),ISTEXT($F38)),"",K38*$F38))</f>
        <v/>
      </c>
      <c r="M38" s="30">
        <f>IF(OR(H38="",H38=0),"",IF(K38="",IF(J38="","",IF(OR(ISTEXT(J38),ISTEXT(H38)),"",J38/H38)),IF(OR(ISTEXT(L38),ISTEXT(H38)),"",L38/H38)))</f>
        <v/>
      </c>
    </row>
    <row r="39" ht="13.35" customHeight="1" s="162">
      <c r="B39" s="42" t="n"/>
      <c r="C39" s="231" t="inlineStr">
        <is>
          <t>Total</t>
        </is>
      </c>
      <c r="D39" s="159" t="n"/>
      <c r="E39" s="42" t="n"/>
      <c r="F39" s="42" t="n"/>
      <c r="G39" s="43" t="n"/>
      <c r="H39" s="43">
        <f>IF(SUM(H33:H38)+SUM(H60:H77)=0,"",SUM(H33:H38)+SUM(H60:H77))</f>
        <v/>
      </c>
      <c r="I39" s="43" t="n"/>
      <c r="J39" s="43">
        <f>IF(SUM(J33:J38)+SUM(J60:J77)=0,"",SUM(J33:J38)+SUM(J60:J77))</f>
        <v/>
      </c>
      <c r="K39" s="43" t="n"/>
      <c r="L39" s="43">
        <f>IF(SUM(L33:L38)+SUM(L60:L77)=0,"",SUM(L33:L38)+SUM(L60:L77))</f>
        <v/>
      </c>
      <c r="M39" s="35">
        <f>IF(OR(H39="",H39=0),"",IF(L39="",IF(J39="","",IF(OR(ISTEXT(J39),ISTEXT(H39)),"",J39/H39)),IF(OR(ISTEXT(L39),ISTEXT(H39)),"",L39/H39)))</f>
        <v/>
      </c>
    </row>
    <row r="40" ht="13.35" customHeight="1" s="162">
      <c r="B40" s="453" t="inlineStr">
        <is>
          <t>Instrument:</t>
        </is>
      </c>
      <c r="C40" s="5" t="n"/>
      <c r="D40" s="505" t="n"/>
      <c r="E40" s="414" t="n"/>
      <c r="F40" s="414" t="n"/>
      <c r="G40" s="425" t="inlineStr">
        <is>
          <t>Ak basis / notes:</t>
        </is>
      </c>
      <c r="I40" s="506" t="n"/>
      <c r="J40" s="414" t="n"/>
      <c r="K40" s="414" t="n"/>
      <c r="L40" s="414" t="n"/>
      <c r="M40" s="414" t="n"/>
    </row>
    <row r="41" ht="13.35" customHeight="1" s="162">
      <c r="B41" s="188" t="inlineStr">
        <is>
          <t>Exhaust Air Inlet Airflow</t>
        </is>
      </c>
      <c r="C41" s="174" t="n"/>
      <c r="D41" s="174" t="n"/>
      <c r="E41" s="174" t="n"/>
      <c r="F41" s="173" t="n"/>
      <c r="G41" s="233" t="inlineStr">
        <is>
          <t>Design VEL</t>
        </is>
      </c>
      <c r="H41" s="194" t="inlineStr">
        <is>
          <t>Design CFM</t>
        </is>
      </c>
      <c r="I41" s="188" t="inlineStr">
        <is>
          <t>Initial</t>
        </is>
      </c>
      <c r="J41" s="173" t="n"/>
      <c r="K41" s="188" t="inlineStr">
        <is>
          <t>Final</t>
        </is>
      </c>
      <c r="L41" s="173" t="n"/>
      <c r="M41" s="188" t="inlineStr">
        <is>
          <t>%</t>
        </is>
      </c>
    </row>
    <row r="42" ht="13.35" customHeight="1" s="162">
      <c r="B42" s="153" t="inlineStr">
        <is>
          <t>No.</t>
        </is>
      </c>
      <c r="C42" s="188" t="inlineStr">
        <is>
          <t>Area Served</t>
        </is>
      </c>
      <c r="D42" s="188" t="inlineStr">
        <is>
          <t>Type</t>
        </is>
      </c>
      <c r="E42" s="188" t="inlineStr">
        <is>
          <t>Size</t>
        </is>
      </c>
      <c r="F42" s="188" t="inlineStr">
        <is>
          <t>Ak</t>
        </is>
      </c>
      <c r="G42" s="440" t="n"/>
      <c r="H42" s="440" t="n"/>
      <c r="I42" s="188" t="inlineStr">
        <is>
          <t>VEL</t>
        </is>
      </c>
      <c r="J42" s="188" t="inlineStr">
        <is>
          <t>CFM</t>
        </is>
      </c>
      <c r="K42" s="188" t="inlineStr">
        <is>
          <t>VEL</t>
        </is>
      </c>
      <c r="L42" s="188" t="inlineStr">
        <is>
          <t>CFM</t>
        </is>
      </c>
      <c r="M42" s="440" t="n"/>
    </row>
    <row r="43" ht="13.35" customHeight="1" s="162">
      <c r="B43" s="307" t="n"/>
      <c r="C43" s="307" t="n"/>
      <c r="E43" s="307" t="n"/>
      <c r="F43" s="32" t="n"/>
      <c r="G43" s="33">
        <f>IF(F43="", "", IF(OR(ISTEXT(H43),ISTEXT(F43)),"",H43/F43))</f>
        <v/>
      </c>
      <c r="H43" s="33" t="n"/>
      <c r="I43" s="33" t="n"/>
      <c r="J43" s="33">
        <f>IF(I43="", "", IF(OR(ISTEXT(I43),ISTEXT($F43)),"",I43*$F43))</f>
        <v/>
      </c>
      <c r="K43" s="33" t="n"/>
      <c r="L43" s="33">
        <f>IF(K43="", "", IF(OR(ISTEXT(K43),ISTEXT($F43)),"",K43*$F43))</f>
        <v/>
      </c>
      <c r="M43" s="30">
        <f>IF(OR(H43="",H43=0),"",IF(K43="",IF(J43="","",IF(OR(ISTEXT(J43),ISTEXT(H43)),"",J43/H43)),IF(OR(ISTEXT(L43),ISTEXT(H43)),"",L43/H43)))</f>
        <v/>
      </c>
    </row>
    <row r="44" ht="13.35" customHeight="1" s="162">
      <c r="B44" s="307" t="n"/>
      <c r="C44" s="307" t="n"/>
      <c r="E44" s="307" t="n"/>
      <c r="F44" s="32" t="n"/>
      <c r="G44" s="33">
        <f>IF(F44="", "", IF(OR(ISTEXT(H44),ISTEXT(F44)),"",H44/F44))</f>
        <v/>
      </c>
      <c r="H44" s="33" t="n"/>
      <c r="I44" s="33" t="n"/>
      <c r="J44" s="33">
        <f>IF(I44="", "", IF(OR(ISTEXT(I44),ISTEXT($F44)),"",I44*$F44))</f>
        <v/>
      </c>
      <c r="K44" s="33" t="n"/>
      <c r="L44" s="33">
        <f>IF(K44="", "", IF(OR(ISTEXT(K44),ISTEXT($F44)),"",K44*$F44))</f>
        <v/>
      </c>
      <c r="M44" s="30">
        <f>IF(OR(H44="",H44=0),"",IF(K44="",IF(J44="","",IF(OR(ISTEXT(J44),ISTEXT(H44)),"",J44/H44)),IF(OR(ISTEXT(L44),ISTEXT(H44)),"",L44/H44)))</f>
        <v/>
      </c>
    </row>
    <row r="45" ht="13.35" customHeight="1" s="162">
      <c r="B45" s="307" t="n"/>
      <c r="C45" s="307" t="n"/>
      <c r="E45" s="307" t="n"/>
      <c r="F45" s="32" t="n"/>
      <c r="G45" s="33">
        <f>IF(F45="", "", IF(OR(ISTEXT(H45),ISTEXT(F45)),"",H45/F45))</f>
        <v/>
      </c>
      <c r="H45" s="33" t="n"/>
      <c r="I45" s="33" t="n"/>
      <c r="J45" s="33">
        <f>IF(I45="", "", IF(OR(ISTEXT(I45),ISTEXT($F45)),"",I45*$F45))</f>
        <v/>
      </c>
      <c r="K45" s="33" t="n"/>
      <c r="L45" s="33">
        <f>IF(K45="", "", IF(OR(ISTEXT(K45),ISTEXT($F45)),"",K45*$F45))</f>
        <v/>
      </c>
      <c r="M45" s="30">
        <f>IF(OR(H45="",H45=0),"",IF(K45="",IF(J45="","",IF(OR(ISTEXT(J45),ISTEXT(H45)),"",J45/H45)),IF(OR(ISTEXT(L45),ISTEXT(H45)),"",L45/H45)))</f>
        <v/>
      </c>
    </row>
    <row r="46" ht="13.35" customHeight="1" s="162">
      <c r="B46" s="307" t="n"/>
      <c r="C46" s="307" t="n"/>
      <c r="E46" s="307" t="n"/>
      <c r="F46" s="32" t="n"/>
      <c r="G46" s="33">
        <f>IF(F46="", "", IF(OR(ISTEXT(H46),ISTEXT(F46)),"",H46/F46))</f>
        <v/>
      </c>
      <c r="H46" s="33" t="n"/>
      <c r="I46" s="33" t="n"/>
      <c r="J46" s="33">
        <f>IF(I46="", "", IF(OR(ISTEXT(I46),ISTEXT($F46)),"",I46*$F46))</f>
        <v/>
      </c>
      <c r="K46" s="33" t="n"/>
      <c r="L46" s="33">
        <f>IF(K46="", "", IF(OR(ISTEXT(K46),ISTEXT($F46)),"",K46*$F46))</f>
        <v/>
      </c>
      <c r="M46" s="30">
        <f>IF(OR(H46="",H46=0),"",IF(K46="",IF(J46="","",IF(OR(ISTEXT(J46),ISTEXT(H46)),"",J46/H46)),IF(OR(ISTEXT(L46),ISTEXT(H46)),"",L46/H46)))</f>
        <v/>
      </c>
    </row>
    <row r="47" ht="13.35" customHeight="1" s="162">
      <c r="B47" s="307" t="n"/>
      <c r="C47" s="307" t="n"/>
      <c r="E47" s="307" t="n"/>
      <c r="F47" s="32" t="n"/>
      <c r="G47" s="33">
        <f>IF(F47="", "", IF(OR(ISTEXT(H47),ISTEXT(F47)),"",H47/F47))</f>
        <v/>
      </c>
      <c r="H47" s="33" t="n"/>
      <c r="I47" s="33" t="n"/>
      <c r="J47" s="33">
        <f>IF(I47="", "", IF(OR(ISTEXT(I47),ISTEXT($F47)),"",I47*$F47))</f>
        <v/>
      </c>
      <c r="K47" s="33" t="n"/>
      <c r="L47" s="33">
        <f>IF(K47="", "", IF(OR(ISTEXT(K47),ISTEXT($F47)),"",K47*$F47))</f>
        <v/>
      </c>
      <c r="M47" s="30">
        <f>IF(OR(H47="",H47=0),"",IF(K47="",IF(J47="","",IF(OR(ISTEXT(J47),ISTEXT(H47)),"",J47/H47)),IF(OR(ISTEXT(L47),ISTEXT(H47)),"",L47/H47)))</f>
        <v/>
      </c>
    </row>
    <row r="48" ht="13.35" customHeight="1" s="162">
      <c r="B48" s="307" t="n"/>
      <c r="C48" s="307" t="n"/>
      <c r="E48" s="307" t="n"/>
      <c r="F48" s="32" t="n"/>
      <c r="G48" s="33">
        <f>IF(F48="", "", IF(OR(ISTEXT(H48),ISTEXT(F48)),"",H48/F48))</f>
        <v/>
      </c>
      <c r="H48" s="33" t="n"/>
      <c r="I48" s="33" t="n"/>
      <c r="J48" s="33">
        <f>IF(I48="", "", IF(OR(ISTEXT(I48),ISTEXT($F48)),"",I48*$F48))</f>
        <v/>
      </c>
      <c r="K48" s="33" t="n"/>
      <c r="L48" s="33">
        <f>IF(K48="", "", IF(OR(ISTEXT(K48),ISTEXT($F48)),"",K48*$F48))</f>
        <v/>
      </c>
      <c r="M48" s="30">
        <f>IF(OR(H48="",H48=0),"",IF(K48="",IF(J48="","",IF(OR(ISTEXT(J48),ISTEXT(H48)),"",J48/H48)),IF(OR(ISTEXT(L48),ISTEXT(H48)),"",L48/H48)))</f>
        <v/>
      </c>
    </row>
    <row r="49" ht="13.35" customHeight="1" s="162">
      <c r="B49" s="42" t="n"/>
      <c r="C49" s="231" t="inlineStr">
        <is>
          <t>Total</t>
        </is>
      </c>
      <c r="D49" s="159" t="n"/>
      <c r="E49" s="42" t="n"/>
      <c r="F49" s="42" t="n"/>
      <c r="G49" s="43" t="n"/>
      <c r="H49" s="43">
        <f>IF(SUM(H43:H48)+SUM(H82:H99)=0,"",SUM(H43:H48)+SUM(H82:H99))</f>
        <v/>
      </c>
      <c r="I49" s="43" t="n"/>
      <c r="J49" s="43">
        <f>IF(SUM(J43:J48)+SUM(J82:J99)=0,"",SUM(J43:J48)+SUM(J82:J99))</f>
        <v/>
      </c>
      <c r="K49" s="43" t="n"/>
      <c r="L49" s="43">
        <f>IF(SUM(L43:L48)+SUM(L82:L99)=0,"",SUM(L43:L48)+SUM(L82:L99))</f>
        <v/>
      </c>
      <c r="M49" s="35">
        <f>IF(OR(H49="",H49=0),"",IF(L49="",IF(J49="","",IF(OR(ISTEXT(J49),ISTEXT(H49)),"",J49/H49)),IF(OR(ISTEXT(L49),ISTEXT(H49)),"",L49/H49)))</f>
        <v/>
      </c>
    </row>
    <row r="50" ht="13.35" customHeight="1" s="162"/>
    <row r="51" ht="13.35" customHeight="1" s="162">
      <c r="B51" s="188" t="inlineStr">
        <is>
          <t>Remarks</t>
        </is>
      </c>
      <c r="C51" s="173" t="n"/>
      <c r="D51" s="154" t="n"/>
      <c r="E51" s="174" t="n"/>
      <c r="F51" s="174" t="n"/>
      <c r="G51" s="174" t="n"/>
      <c r="H51" s="174" t="n"/>
      <c r="I51" s="174" t="n"/>
      <c r="J51" s="174" t="n"/>
      <c r="K51" s="174" t="n"/>
      <c r="L51" s="174" t="n"/>
      <c r="M51" s="173" t="n"/>
    </row>
    <row r="52" ht="13.35" customHeight="1" s="162">
      <c r="B52" s="154" t="n"/>
      <c r="C52" s="174" t="n"/>
      <c r="D52" s="174" t="n"/>
      <c r="E52" s="174" t="n"/>
      <c r="F52" s="174" t="n"/>
      <c r="G52" s="174" t="n"/>
      <c r="H52" s="174" t="n"/>
      <c r="I52" s="174" t="n"/>
      <c r="J52" s="174" t="n"/>
      <c r="K52" s="174" t="n"/>
      <c r="L52" s="174" t="n"/>
      <c r="M52" s="173" t="n"/>
    </row>
    <row r="53" ht="13.35" customHeight="1" s="162">
      <c r="B53" s="154" t="n"/>
      <c r="C53" s="174" t="n"/>
      <c r="D53" s="174" t="n"/>
      <c r="E53" s="174" t="n"/>
      <c r="F53" s="174" t="n"/>
      <c r="G53" s="174" t="n"/>
      <c r="H53" s="174" t="n"/>
      <c r="I53" s="174" t="n"/>
      <c r="J53" s="174" t="n"/>
      <c r="K53" s="174" t="n"/>
      <c r="L53" s="174" t="n"/>
      <c r="M53" s="173" t="n"/>
    </row>
    <row r="54" ht="13.35" customHeight="1" s="162"/>
    <row r="55" ht="13.35" customHeight="1" s="162"/>
    <row r="56" ht="13.35" customHeight="1" s="162">
      <c r="B56" s="200" t="inlineStr">
        <is>
          <t>System (cont.)</t>
        </is>
      </c>
      <c r="C56" s="403" t="n"/>
      <c r="D56" s="209">
        <f>IF('{Equipment Data Entry}'!B65="","",'{Equipment Data Entry}'!B65)</f>
        <v/>
      </c>
      <c r="E56" s="418" t="n"/>
      <c r="F56" s="403" t="n"/>
      <c r="G56" s="200" t="inlineStr">
        <is>
          <t>Service</t>
        </is>
      </c>
      <c r="H56" s="403" t="n"/>
      <c r="I56" s="210">
        <f>IF('{Equipment Data Entry}'!C65="","",'{Equipment Data Entry}'!C65)</f>
        <v/>
      </c>
      <c r="J56" s="418" t="n"/>
      <c r="K56" s="418" t="n"/>
      <c r="L56" s="418" t="n"/>
      <c r="M56" s="403" t="n"/>
    </row>
    <row r="57" ht="13.35" customHeight="1" s="162">
      <c r="B57" s="422" t="n"/>
      <c r="C57" s="423" t="n"/>
      <c r="D57" s="422" t="n"/>
      <c r="E57" s="424" t="n"/>
      <c r="F57" s="423" t="n"/>
      <c r="G57" s="422" t="n"/>
      <c r="H57" s="423" t="n"/>
      <c r="I57" s="422" t="n"/>
      <c r="J57" s="424" t="n"/>
      <c r="K57" s="424" t="n"/>
      <c r="L57" s="424" t="n"/>
      <c r="M57" s="423" t="n"/>
    </row>
    <row r="58" ht="13.35" customHeight="1" s="162">
      <c r="B58" s="188" t="inlineStr">
        <is>
          <t>Supply Air Outlets (cont.)</t>
        </is>
      </c>
      <c r="C58" s="174" t="n"/>
      <c r="D58" s="174" t="n"/>
      <c r="E58" s="174" t="n"/>
      <c r="F58" s="173" t="n"/>
      <c r="G58" s="233" t="inlineStr">
        <is>
          <t>Design VEL</t>
        </is>
      </c>
      <c r="H58" s="194" t="inlineStr">
        <is>
          <t>Design CFM</t>
        </is>
      </c>
      <c r="I58" s="188" t="inlineStr">
        <is>
          <t>Initial</t>
        </is>
      </c>
      <c r="J58" s="173" t="n"/>
      <c r="K58" s="188" t="inlineStr">
        <is>
          <t>Final</t>
        </is>
      </c>
      <c r="L58" s="173" t="n"/>
      <c r="M58" s="188" t="inlineStr">
        <is>
          <t>%</t>
        </is>
      </c>
    </row>
    <row r="59" ht="13.35" customHeight="1" s="162">
      <c r="B59" s="153" t="inlineStr">
        <is>
          <t>No.</t>
        </is>
      </c>
      <c r="C59" s="188" t="inlineStr">
        <is>
          <t>Area Served</t>
        </is>
      </c>
      <c r="D59" s="188" t="inlineStr">
        <is>
          <t>Type</t>
        </is>
      </c>
      <c r="E59" s="188" t="inlineStr">
        <is>
          <t>Size</t>
        </is>
      </c>
      <c r="F59" s="188" t="inlineStr">
        <is>
          <t>Ak</t>
        </is>
      </c>
      <c r="G59" s="440" t="n"/>
      <c r="H59" s="440" t="n"/>
      <c r="I59" s="188" t="inlineStr">
        <is>
          <t>VEL</t>
        </is>
      </c>
      <c r="J59" s="188" t="inlineStr">
        <is>
          <t>CFM</t>
        </is>
      </c>
      <c r="K59" s="188" t="inlineStr">
        <is>
          <t>VEL</t>
        </is>
      </c>
      <c r="L59" s="188" t="inlineStr">
        <is>
          <t>CFM</t>
        </is>
      </c>
      <c r="M59" s="440" t="n"/>
    </row>
    <row r="60" ht="13.35" customHeight="1" s="162">
      <c r="B60" s="307" t="n"/>
      <c r="C60" s="307" t="n"/>
      <c r="E60" s="307" t="n"/>
      <c r="F60" s="32" t="n"/>
      <c r="G60" s="33">
        <f>IF(F60="", "", IF(OR(ISTEXT(H60),ISTEXT(F60)),"",H60/F60))</f>
        <v/>
      </c>
      <c r="H60" s="33" t="n"/>
      <c r="I60" s="33" t="n"/>
      <c r="J60" s="33">
        <f>IF(I60="", "", IF(OR(ISTEXT(I60),ISTEXT($F60)),"",I60*$F60))</f>
        <v/>
      </c>
      <c r="K60" s="33" t="n"/>
      <c r="L60" s="33">
        <f>IF(K60="", "", IF(OR(ISTEXT(K60),ISTEXT($F60)),"",K60*$F60))</f>
        <v/>
      </c>
      <c r="M60" s="30">
        <f>IF(OR(H60="",H60=0),"",IF(K60="",IF(J60="","",IF(OR(ISTEXT(J60),ISTEXT(H60)),"",J60/H60)),IF(OR(ISTEXT(L60),ISTEXT(H60)),"",L60/H60)))</f>
        <v/>
      </c>
    </row>
    <row r="61" ht="13.35" customHeight="1" s="162">
      <c r="B61" s="307" t="n"/>
      <c r="C61" s="307" t="n"/>
      <c r="E61" s="307" t="n"/>
      <c r="F61" s="32" t="n"/>
      <c r="G61" s="33">
        <f>IF(F61="", "", IF(OR(ISTEXT(H61),ISTEXT(F61)),"",H61/F61))</f>
        <v/>
      </c>
      <c r="H61" s="33" t="n"/>
      <c r="I61" s="33" t="n"/>
      <c r="J61" s="33">
        <f>IF(I61="", "", IF(OR(ISTEXT(I61),ISTEXT($F61)),"",I61*$F61))</f>
        <v/>
      </c>
      <c r="K61" s="33" t="n"/>
      <c r="L61" s="33">
        <f>IF(K61="", "", IF(OR(ISTEXT(K61),ISTEXT($F61)),"",K61*$F61))</f>
        <v/>
      </c>
      <c r="M61" s="30">
        <f>IF(OR(H61="",H61=0),"",IF(K61="",IF(J61="","",IF(OR(ISTEXT(J61),ISTEXT(H61)),"",J61/H61)),IF(OR(ISTEXT(L61),ISTEXT(H61)),"",L61/H61)))</f>
        <v/>
      </c>
    </row>
    <row r="62" ht="13.35" customHeight="1" s="162">
      <c r="B62" s="307" t="n"/>
      <c r="C62" s="307" t="n"/>
      <c r="E62" s="307" t="n"/>
      <c r="F62" s="32" t="n"/>
      <c r="G62" s="33">
        <f>IF(F62="", "", IF(OR(ISTEXT(H62),ISTEXT(F62)),"",H62/F62))</f>
        <v/>
      </c>
      <c r="H62" s="33" t="n"/>
      <c r="I62" s="33" t="n"/>
      <c r="J62" s="33">
        <f>IF(I62="", "", IF(OR(ISTEXT(I62),ISTEXT($F62)),"",I62*$F62))</f>
        <v/>
      </c>
      <c r="K62" s="33" t="n"/>
      <c r="L62" s="33">
        <f>IF(K62="", "", IF(OR(ISTEXT(K62),ISTEXT($F62)),"",K62*$F62))</f>
        <v/>
      </c>
      <c r="M62" s="30">
        <f>IF(OR(H62="",H62=0),"",IF(K62="",IF(J62="","",IF(OR(ISTEXT(J62),ISTEXT(H62)),"",J62/H62)),IF(OR(ISTEXT(L62),ISTEXT(H62)),"",L62/H62)))</f>
        <v/>
      </c>
    </row>
    <row r="63" ht="13.35" customHeight="1" s="162">
      <c r="B63" s="307" t="n"/>
      <c r="C63" s="307" t="n"/>
      <c r="E63" s="307" t="n"/>
      <c r="F63" s="32" t="n"/>
      <c r="G63" s="33">
        <f>IF(F63="", "", IF(OR(ISTEXT(H63),ISTEXT(F63)),"",H63/F63))</f>
        <v/>
      </c>
      <c r="H63" s="33" t="n"/>
      <c r="I63" s="33" t="n"/>
      <c r="J63" s="33">
        <f>IF(I63="", "", IF(OR(ISTEXT(I63),ISTEXT($F63)),"",I63*$F63))</f>
        <v/>
      </c>
      <c r="K63" s="33" t="n"/>
      <c r="L63" s="33">
        <f>IF(K63="", "", IF(OR(ISTEXT(K63),ISTEXT($F63)),"",K63*$F63))</f>
        <v/>
      </c>
      <c r="M63" s="30">
        <f>IF(OR(H63="",H63=0),"",IF(K63="",IF(J63="","",IF(OR(ISTEXT(J63),ISTEXT(H63)),"",J63/H63)),IF(OR(ISTEXT(L63),ISTEXT(H63)),"",L63/H63)))</f>
        <v/>
      </c>
    </row>
    <row r="64" ht="13.35" customHeight="1" s="162">
      <c r="B64" s="307" t="n"/>
      <c r="C64" s="307" t="n"/>
      <c r="E64" s="307" t="n"/>
      <c r="F64" s="32" t="n"/>
      <c r="G64" s="33">
        <f>IF(F64="", "", IF(OR(ISTEXT(H64),ISTEXT(F64)),"",H64/F64))</f>
        <v/>
      </c>
      <c r="H64" s="33" t="n"/>
      <c r="I64" s="33" t="n"/>
      <c r="J64" s="33">
        <f>IF(I64="", "", IF(OR(ISTEXT(I64),ISTEXT($F64)),"",I64*$F64))</f>
        <v/>
      </c>
      <c r="K64" s="33" t="n"/>
      <c r="L64" s="33">
        <f>IF(K64="", "", IF(OR(ISTEXT(K64),ISTEXT($F64)),"",K64*$F64))</f>
        <v/>
      </c>
      <c r="M64" s="30">
        <f>IF(OR(H64="",H64=0),"",IF(K64="",IF(J64="","",IF(OR(ISTEXT(J64),ISTEXT(H64)),"",J64/H64)),IF(OR(ISTEXT(L64),ISTEXT(H64)),"",L64/H64)))</f>
        <v/>
      </c>
    </row>
    <row r="65" ht="13.35" customHeight="1" s="162">
      <c r="B65" s="307" t="n"/>
      <c r="C65" s="307" t="n"/>
      <c r="E65" s="307" t="n"/>
      <c r="F65" s="32" t="n"/>
      <c r="G65" s="33">
        <f>IF(F65="", "", IF(OR(ISTEXT(H65),ISTEXT(F65)),"",H65/F65))</f>
        <v/>
      </c>
      <c r="H65" s="33" t="n"/>
      <c r="I65" s="33" t="n"/>
      <c r="J65" s="33">
        <f>IF(I65="", "", IF(OR(ISTEXT(I65),ISTEXT($F65)),"",I65*$F65))</f>
        <v/>
      </c>
      <c r="K65" s="33" t="n"/>
      <c r="L65" s="33">
        <f>IF(K65="", "", IF(OR(ISTEXT(K65),ISTEXT($F65)),"",K65*$F65))</f>
        <v/>
      </c>
      <c r="M65" s="30">
        <f>IF(OR(H65="",H65=0),"",IF(K65="",IF(J65="","",IF(OR(ISTEXT(J65),ISTEXT(H65)),"",J65/H65)),IF(OR(ISTEXT(L65),ISTEXT(H65)),"",L65/H65)))</f>
        <v/>
      </c>
    </row>
    <row r="66" ht="13.35" customHeight="1" s="162">
      <c r="B66" s="307" t="n"/>
      <c r="C66" s="307" t="n"/>
      <c r="E66" s="307" t="n"/>
      <c r="F66" s="32" t="n"/>
      <c r="G66" s="33">
        <f>IF(F66="", "", IF(OR(ISTEXT(H66),ISTEXT(F66)),"",H66/F66))</f>
        <v/>
      </c>
      <c r="H66" s="33" t="n"/>
      <c r="I66" s="33" t="n"/>
      <c r="J66" s="33">
        <f>IF(I66="", "", IF(OR(ISTEXT(I66),ISTEXT($F66)),"",I66*$F66))</f>
        <v/>
      </c>
      <c r="K66" s="33" t="n"/>
      <c r="L66" s="33">
        <f>IF(K66="", "", IF(OR(ISTEXT(K66),ISTEXT($F66)),"",K66*$F66))</f>
        <v/>
      </c>
      <c r="M66" s="30">
        <f>IF(OR(H66="",H66=0),"",IF(K66="",IF(J66="","",IF(OR(ISTEXT(J66),ISTEXT(H66)),"",J66/H66)),IF(OR(ISTEXT(L66),ISTEXT(H66)),"",L66/H66)))</f>
        <v/>
      </c>
    </row>
    <row r="67" ht="13.35" customHeight="1" s="162">
      <c r="B67" s="307" t="n"/>
      <c r="C67" s="307" t="n"/>
      <c r="E67" s="307" t="n"/>
      <c r="F67" s="32" t="n"/>
      <c r="G67" s="33">
        <f>IF(F67="", "", IF(OR(ISTEXT(H67),ISTEXT(F67)),"",H67/F67))</f>
        <v/>
      </c>
      <c r="H67" s="33" t="n"/>
      <c r="I67" s="33" t="n"/>
      <c r="J67" s="33">
        <f>IF(I67="", "", IF(OR(ISTEXT(I67),ISTEXT($F67)),"",I67*$F67))</f>
        <v/>
      </c>
      <c r="K67" s="33" t="n"/>
      <c r="L67" s="33">
        <f>IF(K67="", "", IF(OR(ISTEXT(K67),ISTEXT($F67)),"",K67*$F67))</f>
        <v/>
      </c>
      <c r="M67" s="30">
        <f>IF(OR(H67="",H67=0),"",IF(K67="",IF(J67="","",IF(OR(ISTEXT(J67),ISTEXT(H67)),"",J67/H67)),IF(OR(ISTEXT(L67),ISTEXT(H67)),"",L67/H67)))</f>
        <v/>
      </c>
    </row>
    <row r="68" ht="13.35" customHeight="1" s="162">
      <c r="B68" s="307" t="n"/>
      <c r="C68" s="307" t="n"/>
      <c r="E68" s="307" t="n"/>
      <c r="F68" s="32" t="n"/>
      <c r="G68" s="33">
        <f>IF(F68="", "", IF(OR(ISTEXT(H68),ISTEXT(F68)),"",H68/F68))</f>
        <v/>
      </c>
      <c r="H68" s="33" t="n"/>
      <c r="I68" s="33" t="n"/>
      <c r="J68" s="33">
        <f>IF(I68="", "", IF(OR(ISTEXT(I68),ISTEXT($F68)),"",I68*$F68))</f>
        <v/>
      </c>
      <c r="K68" s="33" t="n"/>
      <c r="L68" s="33">
        <f>IF(K68="", "", IF(OR(ISTEXT(K68),ISTEXT($F68)),"",K68*$F68))</f>
        <v/>
      </c>
      <c r="M68" s="30">
        <f>IF(OR(H68="",H68=0),"",IF(K68="",IF(J68="","",IF(OR(ISTEXT(J68),ISTEXT(H68)),"",J68/H68)),IF(OR(ISTEXT(L68),ISTEXT(H68)),"",L68/H68)))</f>
        <v/>
      </c>
    </row>
    <row r="69" ht="13.35" customHeight="1" s="162">
      <c r="B69" s="307" t="n"/>
      <c r="C69" s="307" t="n"/>
      <c r="E69" s="307" t="n"/>
      <c r="F69" s="32" t="n"/>
      <c r="G69" s="33">
        <f>IF(F69="", "", IF(OR(ISTEXT(H69),ISTEXT(F69)),"",H69/F69))</f>
        <v/>
      </c>
      <c r="H69" s="33" t="n"/>
      <c r="I69" s="33" t="n"/>
      <c r="J69" s="33">
        <f>IF(I69="", "", IF(OR(ISTEXT(I69),ISTEXT($F69)),"",I69*$F69))</f>
        <v/>
      </c>
      <c r="K69" s="33" t="n"/>
      <c r="L69" s="33">
        <f>IF(K69="", "", IF(OR(ISTEXT(K69),ISTEXT($F69)),"",K69*$F69))</f>
        <v/>
      </c>
      <c r="M69" s="30">
        <f>IF(OR(H69="",H69=0),"",IF(K69="",IF(J69="","",IF(OR(ISTEXT(J69),ISTEXT(H69)),"",J69/H69)),IF(OR(ISTEXT(L69),ISTEXT(H69)),"",L69/H69)))</f>
        <v/>
      </c>
    </row>
    <row r="70" ht="13.35" customHeight="1" s="162">
      <c r="B70" s="307" t="n"/>
      <c r="C70" s="307" t="n"/>
      <c r="E70" s="307" t="n"/>
      <c r="F70" s="32" t="n"/>
      <c r="G70" s="33">
        <f>IF(F70="", "", IF(OR(ISTEXT(H70),ISTEXT(F70)),"",H70/F70))</f>
        <v/>
      </c>
      <c r="H70" s="33" t="n"/>
      <c r="I70" s="33" t="n"/>
      <c r="J70" s="33">
        <f>IF(I70="", "", IF(OR(ISTEXT(I70),ISTEXT($F70)),"",I70*$F70))</f>
        <v/>
      </c>
      <c r="K70" s="33" t="n"/>
      <c r="L70" s="33">
        <f>IF(K70="", "", IF(OR(ISTEXT(K70),ISTEXT($F70)),"",K70*$F70))</f>
        <v/>
      </c>
      <c r="M70" s="30">
        <f>IF(OR(H70="",H70=0),"",IF(K70="",IF(J70="","",IF(OR(ISTEXT(J70),ISTEXT(H70)),"",J70/H70)),IF(OR(ISTEXT(L70),ISTEXT(H70)),"",L70/H70)))</f>
        <v/>
      </c>
    </row>
    <row r="71" ht="13.35" customHeight="1" s="162">
      <c r="B71" s="307" t="n"/>
      <c r="C71" s="307" t="n"/>
      <c r="E71" s="307" t="n"/>
      <c r="F71" s="32" t="n"/>
      <c r="G71" s="33">
        <f>IF(F71="", "", IF(OR(ISTEXT(H71),ISTEXT(F71)),"",H71/F71))</f>
        <v/>
      </c>
      <c r="H71" s="33" t="n"/>
      <c r="I71" s="33" t="n"/>
      <c r="J71" s="33">
        <f>IF(I71="", "", IF(OR(ISTEXT(I71),ISTEXT($F71)),"",I71*$F71))</f>
        <v/>
      </c>
      <c r="K71" s="33" t="n"/>
      <c r="L71" s="33">
        <f>IF(K71="", "", IF(OR(ISTEXT(K71),ISTEXT($F71)),"",K71*$F71))</f>
        <v/>
      </c>
      <c r="M71" s="30">
        <f>IF(OR(H71="",H71=0),"",IF(K71="",IF(J71="","",IF(OR(ISTEXT(J71),ISTEXT(H71)),"",J71/H71)),IF(OR(ISTEXT(L71),ISTEXT(H71)),"",L71/H71)))</f>
        <v/>
      </c>
    </row>
    <row r="72" ht="13.35" customHeight="1" s="162">
      <c r="B72" s="307" t="n"/>
      <c r="C72" s="307" t="n"/>
      <c r="E72" s="307" t="n"/>
      <c r="F72" s="32" t="n"/>
      <c r="G72" s="33">
        <f>IF(F72="", "", IF(OR(ISTEXT(H72),ISTEXT(F72)),"",H72/F72))</f>
        <v/>
      </c>
      <c r="H72" s="33" t="n"/>
      <c r="I72" s="33" t="n"/>
      <c r="J72" s="33">
        <f>IF(I72="", "", IF(OR(ISTEXT(I72),ISTEXT($F72)),"",I72*$F72))</f>
        <v/>
      </c>
      <c r="K72" s="33" t="n"/>
      <c r="L72" s="33">
        <f>IF(K72="", "", IF(OR(ISTEXT(K72),ISTEXT($F72)),"",K72*$F72))</f>
        <v/>
      </c>
      <c r="M72" s="30">
        <f>IF(OR(H72="",H72=0),"",IF(K72="",IF(J72="","",IF(OR(ISTEXT(J72),ISTEXT(H72)),"",J72/H72)),IF(OR(ISTEXT(L72),ISTEXT(H72)),"",L72/H72)))</f>
        <v/>
      </c>
    </row>
    <row r="73" ht="13.35" customHeight="1" s="162">
      <c r="B73" s="307" t="n"/>
      <c r="C73" s="307" t="n"/>
      <c r="E73" s="307" t="n"/>
      <c r="F73" s="32" t="n"/>
      <c r="G73" s="33">
        <f>IF(F73="", "", IF(OR(ISTEXT(H73),ISTEXT(F73)),"",H73/F73))</f>
        <v/>
      </c>
      <c r="H73" s="33" t="n"/>
      <c r="I73" s="33" t="n"/>
      <c r="J73" s="33">
        <f>IF(I73="", "", IF(OR(ISTEXT(I73),ISTEXT($F73)),"",I73*$F73))</f>
        <v/>
      </c>
      <c r="K73" s="33" t="n"/>
      <c r="L73" s="33">
        <f>IF(K73="", "", IF(OR(ISTEXT(K73),ISTEXT($F73)),"",K73*$F73))</f>
        <v/>
      </c>
      <c r="M73" s="30">
        <f>IF(OR(H73="",H73=0),"",IF(K73="",IF(J73="","",IF(OR(ISTEXT(J73),ISTEXT(H73)),"",J73/H73)),IF(OR(ISTEXT(L73),ISTEXT(H73)),"",L73/H73)))</f>
        <v/>
      </c>
    </row>
    <row r="74" ht="13.35" customHeight="1" s="162">
      <c r="B74" s="307" t="n"/>
      <c r="C74" s="307" t="n"/>
      <c r="E74" s="307" t="n"/>
      <c r="F74" s="32" t="n"/>
      <c r="G74" s="33">
        <f>IF(F74="", "", IF(OR(ISTEXT(H74),ISTEXT(F74)),"",H74/F74))</f>
        <v/>
      </c>
      <c r="H74" s="33" t="n"/>
      <c r="I74" s="33" t="n"/>
      <c r="J74" s="33">
        <f>IF(I74="", "", IF(OR(ISTEXT(I74),ISTEXT($F74)),"",I74*$F74))</f>
        <v/>
      </c>
      <c r="K74" s="33" t="n"/>
      <c r="L74" s="33">
        <f>IF(K74="", "", IF(OR(ISTEXT(K74),ISTEXT($F74)),"",K74*$F74))</f>
        <v/>
      </c>
      <c r="M74" s="30">
        <f>IF(OR(H74="",H74=0),"",IF(K74="",IF(J74="","",IF(OR(ISTEXT(J74),ISTEXT(H74)),"",J74/H74)),IF(OR(ISTEXT(L74),ISTEXT(H74)),"",L74/H74)))</f>
        <v/>
      </c>
    </row>
    <row r="75" ht="13.35" customHeight="1" s="162">
      <c r="B75" s="307" t="n"/>
      <c r="C75" s="307" t="n"/>
      <c r="E75" s="307" t="n"/>
      <c r="F75" s="32" t="n"/>
      <c r="G75" s="33">
        <f>IF(F75="", "", IF(OR(ISTEXT(H75),ISTEXT(F75)),"",H75/F75))</f>
        <v/>
      </c>
      <c r="H75" s="33" t="n"/>
      <c r="I75" s="33" t="n"/>
      <c r="J75" s="33">
        <f>IF(I75="", "", IF(OR(ISTEXT(I75),ISTEXT($F75)),"",I75*$F75))</f>
        <v/>
      </c>
      <c r="K75" s="33" t="n"/>
      <c r="L75" s="33">
        <f>IF(K75="", "", IF(OR(ISTEXT(K75),ISTEXT($F75)),"",K75*$F75))</f>
        <v/>
      </c>
      <c r="M75" s="30">
        <f>IF(OR(H75="",H75=0),"",IF(K75="",IF(J75="","",IF(OR(ISTEXT(J75),ISTEXT(H75)),"",J75/H75)),IF(OR(ISTEXT(L75),ISTEXT(H75)),"",L75/H75)))</f>
        <v/>
      </c>
    </row>
    <row r="76" ht="13.35" customHeight="1" s="162">
      <c r="B76" s="307" t="n"/>
      <c r="C76" s="307" t="n"/>
      <c r="E76" s="307" t="n"/>
      <c r="F76" s="32" t="n"/>
      <c r="G76" s="33">
        <f>IF(F76="", "", IF(OR(ISTEXT(H76),ISTEXT(F76)),"",H76/F76))</f>
        <v/>
      </c>
      <c r="H76" s="33" t="n"/>
      <c r="I76" s="33" t="n"/>
      <c r="J76" s="33">
        <f>IF(I76="", "", IF(OR(ISTEXT(I76),ISTEXT($F76)),"",I76*$F76))</f>
        <v/>
      </c>
      <c r="K76" s="33" t="n"/>
      <c r="L76" s="33">
        <f>IF(K76="", "", IF(OR(ISTEXT(K76),ISTEXT($F76)),"",K76*$F76))</f>
        <v/>
      </c>
      <c r="M76" s="30">
        <f>IF(OR(H76="",H76=0),"",IF(K76="",IF(J76="","",IF(OR(ISTEXT(J76),ISTEXT(H76)),"",J76/H76)),IF(OR(ISTEXT(L76),ISTEXT(H76)),"",L76/H76)))</f>
        <v/>
      </c>
    </row>
    <row r="77" ht="13.35" customHeight="1" s="162">
      <c r="B77" s="307" t="n"/>
      <c r="C77" s="307" t="n"/>
      <c r="E77" s="307" t="n"/>
      <c r="F77" s="32" t="n"/>
      <c r="G77" s="33">
        <f>IF(F77="", "", IF(OR(ISTEXT(H77),ISTEXT(F77)),"",H77/F77))</f>
        <v/>
      </c>
      <c r="H77" s="33" t="n"/>
      <c r="I77" s="33" t="n"/>
      <c r="J77" s="33">
        <f>IF(I77="", "", IF(OR(ISTEXT(I77),ISTEXT($F77)),"",I77*$F77))</f>
        <v/>
      </c>
      <c r="K77" s="33" t="n"/>
      <c r="L77" s="33">
        <f>IF(K77="", "", IF(OR(ISTEXT(K77),ISTEXT($F77)),"",K77*$F77))</f>
        <v/>
      </c>
      <c r="M77" s="30">
        <f>IF(OR(H77="",H77=0),"",IF(K77="",IF(J77="","",IF(OR(ISTEXT(J77),ISTEXT(H77)),"",J77/H77)),IF(OR(ISTEXT(L77),ISTEXT(H77)),"",L77/H77)))</f>
        <v/>
      </c>
    </row>
    <row r="78" ht="13.35" customHeight="1" s="162">
      <c r="B78" s="42" t="n"/>
      <c r="C78" s="231" t="inlineStr">
        <is>
          <t>Subtotal (this page)</t>
        </is>
      </c>
      <c r="D78" s="159" t="n"/>
      <c r="E78" s="42" t="n"/>
      <c r="F78" s="42" t="n"/>
      <c r="G78" s="43" t="n"/>
      <c r="H78" s="43">
        <f>IF(SUM(H60:H77)=0,"",SUM(H60:H77))</f>
        <v/>
      </c>
      <c r="I78" s="43" t="n"/>
      <c r="J78" s="43">
        <f>IF(SUM(J60:J77)=0,"",SUM(J60:J77))</f>
        <v/>
      </c>
      <c r="K78" s="43" t="n"/>
      <c r="L78" s="43">
        <f>IF(SUM(L60:L77)=0,"",SUM(L60:L77))</f>
        <v/>
      </c>
      <c r="M78" s="35">
        <f>IF(OR(H78="",H78=0),"",IF(L78="",IF(J78="","",IF(OR(ISTEXT(J78),ISTEXT(H78)),"",J78/H78)),IF(OR(ISTEXT(L78),ISTEXT(H78)),"",L78/H78)))</f>
        <v/>
      </c>
    </row>
    <row r="79" ht="13.35" customHeight="1" s="162"/>
    <row r="80" ht="13.35" customHeight="1" s="162">
      <c r="B80" s="188" t="inlineStr">
        <is>
          <t>Exhaust Air Inlets (cont.)</t>
        </is>
      </c>
      <c r="C80" s="174" t="n"/>
      <c r="D80" s="174" t="n"/>
      <c r="E80" s="174" t="n"/>
      <c r="F80" s="173" t="n"/>
      <c r="G80" s="233" t="inlineStr">
        <is>
          <t>Design VEL</t>
        </is>
      </c>
      <c r="H80" s="194" t="inlineStr">
        <is>
          <t>Design CFM</t>
        </is>
      </c>
      <c r="I80" s="188" t="inlineStr">
        <is>
          <t>Initial</t>
        </is>
      </c>
      <c r="J80" s="173" t="n"/>
      <c r="K80" s="188" t="inlineStr">
        <is>
          <t>Final</t>
        </is>
      </c>
      <c r="L80" s="173" t="n"/>
      <c r="M80" s="188" t="inlineStr">
        <is>
          <t>%</t>
        </is>
      </c>
    </row>
    <row r="81" ht="13.35" customHeight="1" s="162">
      <c r="B81" s="153" t="inlineStr">
        <is>
          <t>No.</t>
        </is>
      </c>
      <c r="C81" s="188" t="inlineStr">
        <is>
          <t>Area Served</t>
        </is>
      </c>
      <c r="D81" s="188" t="inlineStr">
        <is>
          <t>Type</t>
        </is>
      </c>
      <c r="E81" s="188" t="inlineStr">
        <is>
          <t>Size</t>
        </is>
      </c>
      <c r="F81" s="188" t="inlineStr">
        <is>
          <t>Ak</t>
        </is>
      </c>
      <c r="G81" s="440" t="n"/>
      <c r="H81" s="440" t="n"/>
      <c r="I81" s="188" t="inlineStr">
        <is>
          <t>VEL</t>
        </is>
      </c>
      <c r="J81" s="188" t="inlineStr">
        <is>
          <t>CFM</t>
        </is>
      </c>
      <c r="K81" s="188" t="inlineStr">
        <is>
          <t>VEL</t>
        </is>
      </c>
      <c r="L81" s="188" t="inlineStr">
        <is>
          <t>CFM</t>
        </is>
      </c>
      <c r="M81" s="440" t="n"/>
    </row>
    <row r="82" ht="13.35" customHeight="1" s="162">
      <c r="B82" s="307" t="n"/>
      <c r="C82" s="307" t="n"/>
      <c r="E82" s="307" t="n"/>
      <c r="F82" s="32" t="n"/>
      <c r="G82" s="33">
        <f>IF(F82="", "", IF(OR(ISTEXT(H82),ISTEXT(F82)),"",H82/F82))</f>
        <v/>
      </c>
      <c r="H82" s="33" t="n"/>
      <c r="I82" s="33" t="n"/>
      <c r="J82" s="33">
        <f>IF(I82="", "", IF(OR(ISTEXT(I82),ISTEXT($F82)),"",I82*$F82))</f>
        <v/>
      </c>
      <c r="K82" s="33" t="n"/>
      <c r="L82" s="33">
        <f>IF(K82="", "", IF(OR(ISTEXT(K82),ISTEXT($F82)),"",K82*$F82))</f>
        <v/>
      </c>
      <c r="M82" s="30">
        <f>IF(OR(H82="",H82=0),"",IF(K82="",IF(J82="","",IF(OR(ISTEXT(J82),ISTEXT(H82)),"",J82/H82)),IF(OR(ISTEXT(L82),ISTEXT(H82)),"",L82/H82)))</f>
        <v/>
      </c>
    </row>
    <row r="83" ht="13.35" customHeight="1" s="162">
      <c r="B83" s="307" t="n"/>
      <c r="C83" s="307" t="n"/>
      <c r="E83" s="307" t="n"/>
      <c r="F83" s="32" t="n"/>
      <c r="G83" s="33">
        <f>IF(F83="", "", IF(OR(ISTEXT(H83),ISTEXT(F83)),"",H83/F83))</f>
        <v/>
      </c>
      <c r="H83" s="33" t="n"/>
      <c r="I83" s="33" t="n"/>
      <c r="J83" s="33">
        <f>IF(I83="", "", IF(OR(ISTEXT(I83),ISTEXT($F83)),"",I83*$F83))</f>
        <v/>
      </c>
      <c r="K83" s="33" t="n"/>
      <c r="L83" s="33">
        <f>IF(K83="", "", IF(OR(ISTEXT(K83),ISTEXT($F83)),"",K83*$F83))</f>
        <v/>
      </c>
      <c r="M83" s="30">
        <f>IF(OR(H83="",H83=0),"",IF(K83="",IF(J83="","",IF(OR(ISTEXT(J83),ISTEXT(H83)),"",J83/H83)),IF(OR(ISTEXT(L83),ISTEXT(H83)),"",L83/H83)))</f>
        <v/>
      </c>
    </row>
    <row r="84" ht="13.35" customHeight="1" s="162">
      <c r="B84" s="307" t="n"/>
      <c r="C84" s="307" t="n"/>
      <c r="E84" s="307" t="n"/>
      <c r="F84" s="32" t="n"/>
      <c r="G84" s="33">
        <f>IF(F84="", "", IF(OR(ISTEXT(H84),ISTEXT(F84)),"",H84/F84))</f>
        <v/>
      </c>
      <c r="H84" s="33" t="n"/>
      <c r="I84" s="33" t="n"/>
      <c r="J84" s="33">
        <f>IF(I84="", "", IF(OR(ISTEXT(I84),ISTEXT($F84)),"",I84*$F84))</f>
        <v/>
      </c>
      <c r="K84" s="33" t="n"/>
      <c r="L84" s="33">
        <f>IF(K84="", "", IF(OR(ISTEXT(K84),ISTEXT($F84)),"",K84*$F84))</f>
        <v/>
      </c>
      <c r="M84" s="30">
        <f>IF(OR(H84="",H84=0),"",IF(K84="",IF(J84="","",IF(OR(ISTEXT(J84),ISTEXT(H84)),"",J84/H84)),IF(OR(ISTEXT(L84),ISTEXT(H84)),"",L84/H84)))</f>
        <v/>
      </c>
    </row>
    <row r="85" ht="13.35" customHeight="1" s="162">
      <c r="B85" s="307" t="n"/>
      <c r="C85" s="307" t="n"/>
      <c r="E85" s="307" t="n"/>
      <c r="F85" s="32" t="n"/>
      <c r="G85" s="33">
        <f>IF(F85="", "", IF(OR(ISTEXT(H85),ISTEXT(F85)),"",H85/F85))</f>
        <v/>
      </c>
      <c r="H85" s="33" t="n"/>
      <c r="I85" s="33" t="n"/>
      <c r="J85" s="33">
        <f>IF(I85="", "", IF(OR(ISTEXT(I85),ISTEXT($F85)),"",I85*$F85))</f>
        <v/>
      </c>
      <c r="K85" s="33" t="n"/>
      <c r="L85" s="33">
        <f>IF(K85="", "", IF(OR(ISTEXT(K85),ISTEXT($F85)),"",K85*$F85))</f>
        <v/>
      </c>
      <c r="M85" s="30">
        <f>IF(OR(H85="",H85=0),"",IF(K85="",IF(J85="","",IF(OR(ISTEXT(J85),ISTEXT(H85)),"",J85/H85)),IF(OR(ISTEXT(L85),ISTEXT(H85)),"",L85/H85)))</f>
        <v/>
      </c>
    </row>
    <row r="86" ht="13.35" customHeight="1" s="162">
      <c r="B86" s="307" t="n"/>
      <c r="C86" s="307" t="n"/>
      <c r="E86" s="307" t="n"/>
      <c r="F86" s="32" t="n"/>
      <c r="G86" s="33">
        <f>IF(F86="", "", IF(OR(ISTEXT(H86),ISTEXT(F86)),"",H86/F86))</f>
        <v/>
      </c>
      <c r="H86" s="33" t="n"/>
      <c r="I86" s="33" t="n"/>
      <c r="J86" s="33">
        <f>IF(I86="", "", IF(OR(ISTEXT(I86),ISTEXT($F86)),"",I86*$F86))</f>
        <v/>
      </c>
      <c r="K86" s="33" t="n"/>
      <c r="L86" s="33">
        <f>IF(K86="", "", IF(OR(ISTEXT(K86),ISTEXT($F86)),"",K86*$F86))</f>
        <v/>
      </c>
      <c r="M86" s="30">
        <f>IF(OR(H86="",H86=0),"",IF(K86="",IF(J86="","",IF(OR(ISTEXT(J86),ISTEXT(H86)),"",J86/H86)),IF(OR(ISTEXT(L86),ISTEXT(H86)),"",L86/H86)))</f>
        <v/>
      </c>
    </row>
    <row r="87" ht="13.35" customHeight="1" s="162">
      <c r="B87" s="307" t="n"/>
      <c r="C87" s="307" t="n"/>
      <c r="E87" s="307" t="n"/>
      <c r="F87" s="32" t="n"/>
      <c r="G87" s="33">
        <f>IF(F87="", "", IF(OR(ISTEXT(H87),ISTEXT(F87)),"",H87/F87))</f>
        <v/>
      </c>
      <c r="H87" s="33" t="n"/>
      <c r="I87" s="33" t="n"/>
      <c r="J87" s="33">
        <f>IF(I87="", "", IF(OR(ISTEXT(I87),ISTEXT($F87)),"",I87*$F87))</f>
        <v/>
      </c>
      <c r="K87" s="33" t="n"/>
      <c r="L87" s="33">
        <f>IF(K87="", "", IF(OR(ISTEXT(K87),ISTEXT($F87)),"",K87*$F87))</f>
        <v/>
      </c>
      <c r="M87" s="30">
        <f>IF(OR(H87="",H87=0),"",IF(K87="",IF(J87="","",IF(OR(ISTEXT(J87),ISTEXT(H87)),"",J87/H87)),IF(OR(ISTEXT(L87),ISTEXT(H87)),"",L87/H87)))</f>
        <v/>
      </c>
    </row>
    <row r="88" ht="13.35" customHeight="1" s="162">
      <c r="B88" s="307" t="n"/>
      <c r="C88" s="307" t="n"/>
      <c r="E88" s="307" t="n"/>
      <c r="F88" s="32" t="n"/>
      <c r="G88" s="33">
        <f>IF(F88="", "", IF(OR(ISTEXT(H88),ISTEXT(F88)),"",H88/F88))</f>
        <v/>
      </c>
      <c r="H88" s="33" t="n"/>
      <c r="I88" s="33" t="n"/>
      <c r="J88" s="33">
        <f>IF(I88="", "", IF(OR(ISTEXT(I88),ISTEXT($F88)),"",I88*$F88))</f>
        <v/>
      </c>
      <c r="K88" s="33" t="n"/>
      <c r="L88" s="33">
        <f>IF(K88="", "", IF(OR(ISTEXT(K88),ISTEXT($F88)),"",K88*$F88))</f>
        <v/>
      </c>
      <c r="M88" s="30">
        <f>IF(OR(H88="",H88=0),"",IF(K88="",IF(J88="","",IF(OR(ISTEXT(J88),ISTEXT(H88)),"",J88/H88)),IF(OR(ISTEXT(L88),ISTEXT(H88)),"",L88/H88)))</f>
        <v/>
      </c>
    </row>
    <row r="89" ht="13.35" customHeight="1" s="162">
      <c r="B89" s="307" t="n"/>
      <c r="C89" s="307" t="n"/>
      <c r="E89" s="307" t="n"/>
      <c r="F89" s="32" t="n"/>
      <c r="G89" s="33">
        <f>IF(F89="", "", IF(OR(ISTEXT(H89),ISTEXT(F89)),"",H89/F89))</f>
        <v/>
      </c>
      <c r="H89" s="33" t="n"/>
      <c r="I89" s="33" t="n"/>
      <c r="J89" s="33">
        <f>IF(I89="", "", IF(OR(ISTEXT(I89),ISTEXT($F89)),"",I89*$F89))</f>
        <v/>
      </c>
      <c r="K89" s="33" t="n"/>
      <c r="L89" s="33">
        <f>IF(K89="", "", IF(OR(ISTEXT(K89),ISTEXT($F89)),"",K89*$F89))</f>
        <v/>
      </c>
      <c r="M89" s="30">
        <f>IF(OR(H89="",H89=0),"",IF(K89="",IF(J89="","",IF(OR(ISTEXT(J89),ISTEXT(H89)),"",J89/H89)),IF(OR(ISTEXT(L89),ISTEXT(H89)),"",L89/H89)))</f>
        <v/>
      </c>
    </row>
    <row r="90" ht="13.35" customHeight="1" s="162">
      <c r="B90" s="307" t="n"/>
      <c r="C90" s="307" t="n"/>
      <c r="E90" s="307" t="n"/>
      <c r="F90" s="32" t="n"/>
      <c r="G90" s="33">
        <f>IF(F90="", "", IF(OR(ISTEXT(H90),ISTEXT(F90)),"",H90/F90))</f>
        <v/>
      </c>
      <c r="H90" s="33" t="n"/>
      <c r="I90" s="33" t="n"/>
      <c r="J90" s="33">
        <f>IF(I90="", "", IF(OR(ISTEXT(I90),ISTEXT($F90)),"",I90*$F90))</f>
        <v/>
      </c>
      <c r="K90" s="33" t="n"/>
      <c r="L90" s="33">
        <f>IF(K90="", "", IF(OR(ISTEXT(K90),ISTEXT($F90)),"",K90*$F90))</f>
        <v/>
      </c>
      <c r="M90" s="30">
        <f>IF(OR(H90="",H90=0),"",IF(K90="",IF(J90="","",IF(OR(ISTEXT(J90),ISTEXT(H90)),"",J90/H90)),IF(OR(ISTEXT(L90),ISTEXT(H90)),"",L90/H90)))</f>
        <v/>
      </c>
    </row>
    <row r="91" ht="13.35" customHeight="1" s="162">
      <c r="B91" s="307" t="n"/>
      <c r="C91" s="307" t="n"/>
      <c r="E91" s="307" t="n"/>
      <c r="F91" s="32" t="n"/>
      <c r="G91" s="33">
        <f>IF(F91="", "", IF(OR(ISTEXT(H91),ISTEXT(F91)),"",H91/F91))</f>
        <v/>
      </c>
      <c r="H91" s="33" t="n"/>
      <c r="I91" s="33" t="n"/>
      <c r="J91" s="33">
        <f>IF(I91="", "", IF(OR(ISTEXT(I91),ISTEXT($F91)),"",I91*$F91))</f>
        <v/>
      </c>
      <c r="K91" s="33" t="n"/>
      <c r="L91" s="33">
        <f>IF(K91="", "", IF(OR(ISTEXT(K91),ISTEXT($F91)),"",K91*$F91))</f>
        <v/>
      </c>
      <c r="M91" s="30">
        <f>IF(OR(H91="",H91=0),"",IF(K91="",IF(J91="","",IF(OR(ISTEXT(J91),ISTEXT(H91)),"",J91/H91)),IF(OR(ISTEXT(L91),ISTEXT(H91)),"",L91/H91)))</f>
        <v/>
      </c>
    </row>
    <row r="92" ht="13.35" customHeight="1" s="162">
      <c r="B92" s="307" t="n"/>
      <c r="C92" s="307" t="n"/>
      <c r="E92" s="307" t="n"/>
      <c r="F92" s="32" t="n"/>
      <c r="G92" s="33">
        <f>IF(F92="", "", IF(OR(ISTEXT(H92),ISTEXT(F92)),"",H92/F92))</f>
        <v/>
      </c>
      <c r="H92" s="33" t="n"/>
      <c r="I92" s="33" t="n"/>
      <c r="J92" s="33">
        <f>IF(I92="", "", IF(OR(ISTEXT(I92),ISTEXT($F92)),"",I92*$F92))</f>
        <v/>
      </c>
      <c r="K92" s="33" t="n"/>
      <c r="L92" s="33">
        <f>IF(K92="", "", IF(OR(ISTEXT(K92),ISTEXT($F92)),"",K92*$F92))</f>
        <v/>
      </c>
      <c r="M92" s="30">
        <f>IF(OR(H92="",H92=0),"",IF(K92="",IF(J92="","",IF(OR(ISTEXT(J92),ISTEXT(H92)),"",J92/H92)),IF(OR(ISTEXT(L92),ISTEXT(H92)),"",L92/H92)))</f>
        <v/>
      </c>
    </row>
    <row r="93" ht="13.35" customHeight="1" s="162">
      <c r="B93" s="307" t="n"/>
      <c r="C93" s="307" t="n"/>
      <c r="E93" s="307" t="n"/>
      <c r="F93" s="32" t="n"/>
      <c r="G93" s="33">
        <f>IF(F93="", "", IF(OR(ISTEXT(H93),ISTEXT(F93)),"",H93/F93))</f>
        <v/>
      </c>
      <c r="H93" s="33" t="n"/>
      <c r="I93" s="33" t="n"/>
      <c r="J93" s="33">
        <f>IF(I93="", "", IF(OR(ISTEXT(I93),ISTEXT($F93)),"",I93*$F93))</f>
        <v/>
      </c>
      <c r="K93" s="33" t="n"/>
      <c r="L93" s="33">
        <f>IF(K93="", "", IF(OR(ISTEXT(K93),ISTEXT($F93)),"",K93*$F93))</f>
        <v/>
      </c>
      <c r="M93" s="30">
        <f>IF(OR(H93="",H93=0),"",IF(K93="",IF(J93="","",IF(OR(ISTEXT(J93),ISTEXT(H93)),"",J93/H93)),IF(OR(ISTEXT(L93),ISTEXT(H93)),"",L93/H93)))</f>
        <v/>
      </c>
    </row>
    <row r="94" ht="13.35" customHeight="1" s="162">
      <c r="B94" s="307" t="n"/>
      <c r="C94" s="307" t="n"/>
      <c r="E94" s="307" t="n"/>
      <c r="F94" s="32" t="n"/>
      <c r="G94" s="33">
        <f>IF(F94="", "", IF(OR(ISTEXT(H94),ISTEXT(F94)),"",H94/F94))</f>
        <v/>
      </c>
      <c r="H94" s="33" t="n"/>
      <c r="I94" s="33" t="n"/>
      <c r="J94" s="33">
        <f>IF(I94="", "", IF(OR(ISTEXT(I94),ISTEXT($F94)),"",I94*$F94))</f>
        <v/>
      </c>
      <c r="K94" s="33" t="n"/>
      <c r="L94" s="33">
        <f>IF(K94="", "", IF(OR(ISTEXT(K94),ISTEXT($F94)),"",K94*$F94))</f>
        <v/>
      </c>
      <c r="M94" s="30">
        <f>IF(OR(H94="",H94=0),"",IF(K94="",IF(J94="","",IF(OR(ISTEXT(J94),ISTEXT(H94)),"",J94/H94)),IF(OR(ISTEXT(L94),ISTEXT(H94)),"",L94/H94)))</f>
        <v/>
      </c>
    </row>
    <row r="95" ht="13.35" customHeight="1" s="162">
      <c r="B95" s="307" t="n"/>
      <c r="C95" s="307" t="n"/>
      <c r="E95" s="307" t="n"/>
      <c r="F95" s="32" t="n"/>
      <c r="G95" s="33">
        <f>IF(F95="", "", IF(OR(ISTEXT(H95),ISTEXT(F95)),"",H95/F95))</f>
        <v/>
      </c>
      <c r="H95" s="33" t="n"/>
      <c r="I95" s="33" t="n"/>
      <c r="J95" s="33">
        <f>IF(I95="", "", IF(OR(ISTEXT(I95),ISTEXT($F95)),"",I95*$F95))</f>
        <v/>
      </c>
      <c r="K95" s="33" t="n"/>
      <c r="L95" s="33">
        <f>IF(K95="", "", IF(OR(ISTEXT(K95),ISTEXT($F95)),"",K95*$F95))</f>
        <v/>
      </c>
      <c r="M95" s="30">
        <f>IF(OR(H95="",H95=0),"",IF(K95="",IF(J95="","",IF(OR(ISTEXT(J95),ISTEXT(H95)),"",J95/H95)),IF(OR(ISTEXT(L95),ISTEXT(H95)),"",L95/H95)))</f>
        <v/>
      </c>
    </row>
    <row r="96" ht="13.35" customHeight="1" s="162">
      <c r="B96" s="307" t="n"/>
      <c r="C96" s="307" t="n"/>
      <c r="E96" s="307" t="n"/>
      <c r="F96" s="32" t="n"/>
      <c r="G96" s="33">
        <f>IF(F96="", "", IF(OR(ISTEXT(H96),ISTEXT(F96)),"",H96/F96))</f>
        <v/>
      </c>
      <c r="H96" s="33" t="n"/>
      <c r="I96" s="33" t="n"/>
      <c r="J96" s="33">
        <f>IF(I96="", "", IF(OR(ISTEXT(I96),ISTEXT($F96)),"",I96*$F96))</f>
        <v/>
      </c>
      <c r="K96" s="33" t="n"/>
      <c r="L96" s="33">
        <f>IF(K96="", "", IF(OR(ISTEXT(K96),ISTEXT($F96)),"",K96*$F96))</f>
        <v/>
      </c>
      <c r="M96" s="30">
        <f>IF(OR(H96="",H96=0),"",IF(K96="",IF(J96="","",IF(OR(ISTEXT(J96),ISTEXT(H96)),"",J96/H96)),IF(OR(ISTEXT(L96),ISTEXT(H96)),"",L96/H96)))</f>
        <v/>
      </c>
    </row>
    <row r="97" ht="13.35" customHeight="1" s="162">
      <c r="B97" s="307" t="n"/>
      <c r="C97" s="307" t="n"/>
      <c r="E97" s="307" t="n"/>
      <c r="F97" s="32" t="n"/>
      <c r="G97" s="33">
        <f>IF(F97="", "", IF(OR(ISTEXT(H97),ISTEXT(F97)),"",H97/F97))</f>
        <v/>
      </c>
      <c r="H97" s="33" t="n"/>
      <c r="I97" s="33" t="n"/>
      <c r="J97" s="33">
        <f>IF(I97="", "", IF(OR(ISTEXT(I97),ISTEXT($F97)),"",I97*$F97))</f>
        <v/>
      </c>
      <c r="K97" s="33" t="n"/>
      <c r="L97" s="33">
        <f>IF(K97="", "", IF(OR(ISTEXT(K97),ISTEXT($F97)),"",K97*$F97))</f>
        <v/>
      </c>
      <c r="M97" s="30">
        <f>IF(OR(H97="",H97=0),"",IF(K97="",IF(J97="","",IF(OR(ISTEXT(J97),ISTEXT(H97)),"",J97/H97)),IF(OR(ISTEXT(L97),ISTEXT(H97)),"",L97/H97)))</f>
        <v/>
      </c>
    </row>
    <row r="98" ht="13.35" customHeight="1" s="162">
      <c r="B98" s="307" t="n"/>
      <c r="C98" s="307" t="n"/>
      <c r="E98" s="307" t="n"/>
      <c r="F98" s="32" t="n"/>
      <c r="G98" s="33">
        <f>IF(F98="", "", IF(OR(ISTEXT(H98),ISTEXT(F98)),"",H98/F98))</f>
        <v/>
      </c>
      <c r="H98" s="33" t="n"/>
      <c r="I98" s="33" t="n"/>
      <c r="J98" s="33">
        <f>IF(I98="", "", IF(OR(ISTEXT(I98),ISTEXT($F98)),"",I98*$F98))</f>
        <v/>
      </c>
      <c r="K98" s="33" t="n"/>
      <c r="L98" s="33">
        <f>IF(K98="", "", IF(OR(ISTEXT(K98),ISTEXT($F98)),"",K98*$F98))</f>
        <v/>
      </c>
      <c r="M98" s="30">
        <f>IF(OR(H98="",H98=0),"",IF(K98="",IF(J98="","",IF(OR(ISTEXT(J98),ISTEXT(H98)),"",J98/H98)),IF(OR(ISTEXT(L98),ISTEXT(H98)),"",L98/H98)))</f>
        <v/>
      </c>
    </row>
    <row r="99" ht="13.35" customHeight="1" s="162">
      <c r="B99" s="307" t="n"/>
      <c r="C99" s="307" t="n"/>
      <c r="E99" s="307" t="n"/>
      <c r="F99" s="32" t="n"/>
      <c r="G99" s="33">
        <f>IF(F99="", "", IF(OR(ISTEXT(H99),ISTEXT(F99)),"",H99/F99))</f>
        <v/>
      </c>
      <c r="H99" s="33" t="n"/>
      <c r="I99" s="33" t="n"/>
      <c r="J99" s="33">
        <f>IF(I99="", "", IF(OR(ISTEXT(I99),ISTEXT($F99)),"",I99*$F99))</f>
        <v/>
      </c>
      <c r="K99" s="33" t="n"/>
      <c r="L99" s="33">
        <f>IF(K99="", "", IF(OR(ISTEXT(K99),ISTEXT($F99)),"",K99*$F99))</f>
        <v/>
      </c>
      <c r="M99" s="30">
        <f>IF(OR(H99="",H99=0),"",IF(K99="",IF(J99="","",IF(OR(ISTEXT(J99),ISTEXT(H99)),"",J99/H99)),IF(OR(ISTEXT(L99),ISTEXT(H99)),"",L99/H99)))</f>
        <v/>
      </c>
    </row>
    <row r="100" ht="13.35" customHeight="1" s="162">
      <c r="B100" s="42" t="n"/>
      <c r="C100" s="231" t="inlineStr">
        <is>
          <t>Subtotal (this page)</t>
        </is>
      </c>
      <c r="D100" s="159" t="n"/>
      <c r="E100" s="42" t="n"/>
      <c r="F100" s="42" t="n"/>
      <c r="G100" s="43" t="n"/>
      <c r="H100" s="43">
        <f>IF(SUM(H82:H99)=0,"",SUM(H82:H99))</f>
        <v/>
      </c>
      <c r="I100" s="43" t="n"/>
      <c r="J100" s="43">
        <f>IF(SUM(J82:J99)=0,"",SUM(J82:J99))</f>
        <v/>
      </c>
      <c r="K100" s="43" t="n"/>
      <c r="L100" s="43">
        <f>IF(SUM(L82:L99)=0,"",SUM(L82:L99))</f>
        <v/>
      </c>
      <c r="M100" s="35">
        <f>IF(OR(H100="",H100=0),"",IF(L100="",IF(J100="","",IF(OR(ISTEXT(J100),ISTEXT(H100)),"",J100/H100)),IF(OR(ISTEXT(L100),ISTEXT(H100)),"",L100/H100)))</f>
        <v/>
      </c>
    </row>
    <row r="101" ht="13.35" customHeight="1" s="162"/>
    <row r="102" ht="13.35" customHeight="1" s="162">
      <c r="B102" s="188" t="inlineStr">
        <is>
          <t>Remarks (cont.)</t>
        </is>
      </c>
      <c r="C102" s="173" t="n"/>
      <c r="D102" s="154" t="n"/>
      <c r="E102" s="174" t="n"/>
      <c r="F102" s="174" t="n"/>
      <c r="G102" s="174" t="n"/>
      <c r="H102" s="174" t="n"/>
      <c r="I102" s="174" t="n"/>
      <c r="J102" s="174" t="n"/>
      <c r="K102" s="174" t="n"/>
      <c r="L102" s="174" t="n"/>
      <c r="M102" s="173" t="n"/>
    </row>
    <row r="103" ht="13.35" customHeight="1" s="162">
      <c r="B103" s="154" t="n"/>
      <c r="C103" s="174" t="n"/>
      <c r="D103" s="174" t="n"/>
      <c r="E103" s="174" t="n"/>
      <c r="F103" s="174" t="n"/>
      <c r="G103" s="174" t="n"/>
      <c r="H103" s="174" t="n"/>
      <c r="I103" s="174" t="n"/>
      <c r="J103" s="174" t="n"/>
      <c r="K103" s="174" t="n"/>
      <c r="L103" s="174" t="n"/>
      <c r="M103" s="173" t="n"/>
    </row>
    <row r="104" ht="13.35" customHeight="1" s="162"/>
    <row r="105" ht="13.35" customHeight="1" s="162"/>
    <row r="106" ht="13.35" customHeight="1" s="162"/>
    <row r="107" ht="13.35" customHeight="1" s="162"/>
    <row r="108" ht="13.35" customHeight="1" s="162">
      <c r="B108" s="200" t="inlineStr">
        <is>
          <t>System</t>
        </is>
      </c>
      <c r="C108" s="403" t="n"/>
      <c r="D108" s="209">
        <f>IF('{Equipment Data Entry}'!B66="","",'{Equipment Data Entry}'!B66)</f>
        <v/>
      </c>
      <c r="E108" s="418" t="n"/>
      <c r="F108" s="403" t="n"/>
      <c r="G108" s="200" t="inlineStr">
        <is>
          <t>Service</t>
        </is>
      </c>
      <c r="H108" s="403" t="n"/>
      <c r="I108" s="210">
        <f>IF('{Equipment Data Entry}'!C66="","",'{Equipment Data Entry}'!C66)</f>
        <v/>
      </c>
      <c r="J108" s="418" t="n"/>
      <c r="K108" s="418" t="n"/>
      <c r="L108" s="418" t="n"/>
      <c r="M108" s="403" t="n"/>
    </row>
    <row r="109" ht="13.35" customHeight="1" s="162">
      <c r="B109" s="422" t="n"/>
      <c r="C109" s="423" t="n"/>
      <c r="D109" s="422" t="n"/>
      <c r="E109" s="424" t="n"/>
      <c r="F109" s="423" t="n"/>
      <c r="G109" s="422" t="n"/>
      <c r="H109" s="423" t="n"/>
      <c r="I109" s="422" t="n"/>
      <c r="J109" s="424" t="n"/>
      <c r="K109" s="424" t="n"/>
      <c r="L109" s="424" t="n"/>
      <c r="M109" s="423" t="n"/>
    </row>
    <row r="110" ht="13.35" customHeight="1" s="162">
      <c r="B110" s="437" t="inlineStr">
        <is>
          <t>Drive Type:</t>
        </is>
      </c>
      <c r="C110" s="13" t="n"/>
      <c r="D110" s="438" t="n"/>
      <c r="E110" s="437" t="inlineStr">
        <is>
          <t>Rotation – Design:</t>
        </is>
      </c>
      <c r="F110" s="13" t="n"/>
      <c r="G110" s="438" t="n"/>
      <c r="H110" s="13" t="n"/>
      <c r="I110" s="437" t="inlineStr">
        <is>
          <t>Actual:</t>
        </is>
      </c>
      <c r="J110" s="438" t="n"/>
    </row>
    <row r="111" ht="13.35" customHeight="1" s="162">
      <c r="B111" s="200" t="inlineStr">
        <is>
          <t>Unit Data</t>
        </is>
      </c>
      <c r="C111" s="400" t="n"/>
      <c r="D111" s="400" t="n"/>
      <c r="E111" s="400" t="n"/>
      <c r="F111" s="400" t="n"/>
      <c r="G111" s="401" t="n"/>
      <c r="H111" s="13" t="n"/>
      <c r="I111" s="200" t="inlineStr">
        <is>
          <t>Design and Performance Data</t>
        </is>
      </c>
      <c r="J111" s="400" t="n"/>
      <c r="K111" s="400" t="n"/>
      <c r="L111" s="401" t="n"/>
      <c r="M111" s="283" t="n"/>
    </row>
    <row r="112" ht="13.35" customHeight="1" s="162">
      <c r="B112" s="199" t="inlineStr">
        <is>
          <t>Manufacturer</t>
        </is>
      </c>
      <c r="C112" s="401" t="n"/>
      <c r="D112" s="204">
        <f>IF('{Equipment Data Entry}'!E66="","",'{Equipment Data Entry}'!E66)</f>
        <v/>
      </c>
      <c r="E112" s="400" t="n"/>
      <c r="F112" s="400" t="n"/>
      <c r="G112" s="401" t="n"/>
      <c r="H112" s="13" t="n"/>
      <c r="I112" s="199" t="inlineStr">
        <is>
          <t>Design Criteria</t>
        </is>
      </c>
      <c r="J112" s="401" t="n"/>
      <c r="K112" s="199" t="inlineStr">
        <is>
          <t>Design</t>
        </is>
      </c>
      <c r="L112" s="199" t="inlineStr">
        <is>
          <t>Actual</t>
        </is>
      </c>
      <c r="M112" s="13" t="n"/>
    </row>
    <row r="113" ht="13.35" customHeight="1" s="162">
      <c r="B113" s="199" t="inlineStr">
        <is>
          <t>Model Number</t>
        </is>
      </c>
      <c r="C113" s="401" t="n"/>
      <c r="D113" s="204">
        <f>IF('{Equipment Data Entry}'!F66="","",'{Equipment Data Entry}'!F66)</f>
        <v/>
      </c>
      <c r="E113" s="400" t="n"/>
      <c r="F113" s="400" t="n"/>
      <c r="G113" s="401" t="n"/>
      <c r="H113" s="13" t="n"/>
      <c r="I113" s="199" t="inlineStr">
        <is>
          <t>Supply Airflow</t>
        </is>
      </c>
      <c r="J113" s="401" t="n"/>
      <c r="K113" s="24">
        <f>H143</f>
        <v/>
      </c>
      <c r="L113" s="24">
        <f>L143</f>
        <v/>
      </c>
      <c r="M113" s="22">
        <f>IF(OR(L113="",K113="",K113=0),"",IF(OR(ISTEXT(L113),ISTEXT(K113)),"",L113/K113))</f>
        <v/>
      </c>
    </row>
    <row r="114" ht="13.35" customHeight="1" s="162">
      <c r="B114" s="199" t="inlineStr">
        <is>
          <t>Serial Number</t>
        </is>
      </c>
      <c r="C114" s="401" t="n"/>
      <c r="D114" s="204" t="n"/>
      <c r="E114" s="400" t="n"/>
      <c r="F114" s="400" t="n"/>
      <c r="G114" s="401" t="n"/>
      <c r="H114" s="13" t="n"/>
      <c r="I114" s="199" t="inlineStr">
        <is>
          <t>Exhaust Airflow</t>
        </is>
      </c>
      <c r="J114" s="401" t="n"/>
      <c r="K114" s="71">
        <f>H153</f>
        <v/>
      </c>
      <c r="L114" s="64">
        <f>L153</f>
        <v/>
      </c>
      <c r="M114" s="22">
        <f>IF(OR(L114="",K114="",K114=0),"",IF(OR(ISTEXT(L114),ISTEXT(K114)),"",L114/K114))</f>
        <v/>
      </c>
    </row>
    <row r="115" ht="13.35" customHeight="1" s="162">
      <c r="B115" s="199" t="inlineStr">
        <is>
          <t>Area Served</t>
        </is>
      </c>
      <c r="C115" s="401" t="n"/>
      <c r="D115" s="204">
        <f>I108</f>
        <v/>
      </c>
      <c r="E115" s="400" t="n"/>
      <c r="F115" s="400" t="n"/>
      <c r="G115" s="401" t="n"/>
      <c r="H115" s="13" t="n"/>
      <c r="I115" s="199" t="inlineStr">
        <is>
          <t>Supply ΔP</t>
        </is>
      </c>
      <c r="J115" s="401" t="n"/>
      <c r="K115" s="24">
        <f>IF('{Equipment Data Entry}'!R66="","",'{Equipment Data Entry}'!R66)</f>
        <v/>
      </c>
      <c r="L115" s="24" t="n"/>
      <c r="M115" s="13" t="n"/>
    </row>
    <row r="116" ht="13.35" customHeight="1" s="162">
      <c r="B116" s="199" t="inlineStr">
        <is>
          <t>Location</t>
        </is>
      </c>
      <c r="C116" s="401" t="n"/>
      <c r="D116" s="204">
        <f>IF('{Equipment Data Entry}'!D66="","",'{Equipment Data Entry}'!D66)</f>
        <v/>
      </c>
      <c r="E116" s="400" t="n"/>
      <c r="F116" s="400" t="n"/>
      <c r="G116" s="401" t="n"/>
      <c r="H116" s="13" t="n"/>
      <c r="I116" s="199" t="inlineStr">
        <is>
          <t>Exhaust ΔP</t>
        </is>
      </c>
      <c r="J116" s="401" t="n"/>
      <c r="K116" s="24">
        <f>IF('{Equipment Data Entry}'!S66="","",'{Equipment Data Entry}'!S66)</f>
        <v/>
      </c>
      <c r="L116" s="24" t="n"/>
      <c r="M116" s="13" t="n"/>
    </row>
    <row r="117" ht="13.35" customHeight="1" s="162">
      <c r="B117" s="13" t="n"/>
      <c r="C117" s="13" t="n"/>
      <c r="D117" s="13" t="n"/>
      <c r="E117" s="13" t="n"/>
      <c r="F117" s="13" t="n"/>
      <c r="G117" s="13" t="n"/>
      <c r="H117" s="13" t="n"/>
      <c r="I117" s="199" t="inlineStr">
        <is>
          <t>Fan RPMs</t>
        </is>
      </c>
      <c r="J117" s="401" t="n"/>
      <c r="K117" s="24">
        <f>IF('{Equipment Data Entry}'!I66="","",'{Equipment Data Entry}'!I66)</f>
        <v/>
      </c>
      <c r="L117" s="24">
        <f>IF(L126="","",L126)</f>
        <v/>
      </c>
      <c r="M117" s="13" t="n"/>
    </row>
    <row r="118" ht="13.35" customHeight="1" s="162">
      <c r="B118" s="200" t="inlineStr">
        <is>
          <t>Motor Data</t>
        </is>
      </c>
      <c r="C118" s="400" t="n"/>
      <c r="D118" s="400" t="n"/>
      <c r="E118" s="400" t="n"/>
      <c r="F118" s="400" t="n"/>
      <c r="G118" s="401" t="n"/>
      <c r="H118" s="13" t="n"/>
      <c r="I118" s="199" t="inlineStr">
        <is>
          <t>Filter Type/Size/Qty</t>
        </is>
      </c>
      <c r="J118" s="400" t="n"/>
      <c r="K118" s="401" t="n"/>
      <c r="L118" s="24" t="n"/>
      <c r="M118" s="401" t="n"/>
    </row>
    <row r="119" ht="13.35" customHeight="1" s="162">
      <c r="B119" s="199" t="inlineStr">
        <is>
          <t>Manufacturer</t>
        </is>
      </c>
      <c r="C119" s="401" t="n"/>
      <c r="D119" s="203" t="n"/>
      <c r="E119" s="400" t="n"/>
      <c r="F119" s="400" t="n"/>
      <c r="G119" s="401" t="n"/>
      <c r="H119" s="13" t="n"/>
      <c r="I119" s="200" t="inlineStr">
        <is>
          <t>Drive Data</t>
        </is>
      </c>
      <c r="J119" s="400" t="n"/>
      <c r="K119" s="400" t="n"/>
      <c r="L119" s="401" t="n"/>
      <c r="M119" s="13" t="n"/>
    </row>
    <row r="120" ht="13.35" customHeight="1" s="162">
      <c r="B120" s="199" t="inlineStr">
        <is>
          <t>Horsepower</t>
        </is>
      </c>
      <c r="C120" s="401" t="n"/>
      <c r="D120" s="28">
        <f>IF('{Equipment Data Entry}'!G66="","",'{Equipment Data Entry}'!G66)</f>
        <v/>
      </c>
      <c r="E120" s="21" t="inlineStr">
        <is>
          <t>RPM</t>
        </is>
      </c>
      <c r="F120" s="24" t="n"/>
      <c r="G120" s="199" t="inlineStr">
        <is>
          <t>SF</t>
        </is>
      </c>
      <c r="H120" s="13" t="n"/>
      <c r="I120" s="199" t="inlineStr">
        <is>
          <t>Motor sheave</t>
        </is>
      </c>
      <c r="J120" s="400" t="n"/>
      <c r="K120" s="24">
        <f>IF('{Equipment Data Entry}'!J66="","",'{Equipment Data Entry}'!J66)</f>
        <v/>
      </c>
      <c r="L120" s="21" t="inlineStr">
        <is>
          <t>Bore</t>
        </is>
      </c>
      <c r="M120" s="208"/>
    </row>
    <row r="121" ht="13.35" customHeight="1" s="162">
      <c r="B121" s="198">
        <f>IF('{Equipment Data Entry}'!N66="","",'{Equipment Data Entry}'!N66)</f>
        <v/>
      </c>
      <c r="C121" s="198">
        <f>IF('{Equipment Data Entry}'!O66="","",'{Equipment Data Entry}'!O66)</f>
        <v/>
      </c>
      <c r="D121" s="21" t="inlineStr">
        <is>
          <t>FLA</t>
        </is>
      </c>
      <c r="E121" s="25" t="n"/>
      <c r="F121" s="21" t="inlineStr">
        <is>
          <t>Frame</t>
        </is>
      </c>
      <c r="G121" s="208" t="n"/>
      <c r="H121" s="13" t="n"/>
      <c r="I121" s="199" t="inlineStr">
        <is>
          <t>Fan pulley</t>
        </is>
      </c>
      <c r="J121" s="400" t="n"/>
      <c r="K121" s="24">
        <f>IF('{Equipment Data Entry}'!K66="","",'{Equipment Data Entry}'!K66)</f>
        <v/>
      </c>
      <c r="L121" s="21" t="inlineStr">
        <is>
          <t>Bore</t>
        </is>
      </c>
      <c r="M121" s="208"/>
    </row>
    <row r="122" ht="13.35" customHeight="1" s="162">
      <c r="B122" s="199" t="inlineStr">
        <is>
          <t>Corrected FLA</t>
        </is>
      </c>
      <c r="C122" s="401" t="n"/>
      <c r="D122" s="27">
        <f>IF(OR(E123="",E121="",B121=""),"",IF(OR(ISTEXT(B121),COUNT(E123:G123)=0,ISTEXT(E121)),"",B121/AVERAGE(E123:G123)*E121))</f>
        <v/>
      </c>
      <c r="E122" s="199" t="inlineStr">
        <is>
          <t>Estimated BHP</t>
        </is>
      </c>
      <c r="F122" s="401" t="n"/>
      <c r="G122" s="27">
        <f>IF(OR(COUNT(E124:G124)=0,IF(N(E125)&gt;0,E125,N(D120))=0,IF(N(D122)&gt;0,D122,N(E121))=0),"",IF(N(E125)&gt;0,E125,N(D120))*AVERAGE(E124:G124)/IF(N(D122)&gt;0,D122,N(E121)))</f>
        <v/>
      </c>
      <c r="H122" s="13" t="n"/>
      <c r="I122" s="199" t="inlineStr">
        <is>
          <t>Belt(s)</t>
        </is>
      </c>
      <c r="J122" s="208">
        <f>IF('{Equipment Data Entry}'!L66="","",'{Equipment Data Entry}'!L66)</f>
        <v/>
      </c>
      <c r="K122" s="199" t="inlineStr">
        <is>
          <t>C to C</t>
        </is>
      </c>
      <c r="L122" s="64">
        <f>IF('{Equipment Data Entry}'!M66="","",'{Equipment Data Entry}'!M66)</f>
        <v/>
      </c>
      <c r="M122" s="13" t="n"/>
    </row>
    <row r="123" ht="13.35" customHeight="1" s="162">
      <c r="B123" s="199" t="inlineStr">
        <is>
          <t>Measured Voltage</t>
        </is>
      </c>
      <c r="C123" s="400" t="n"/>
      <c r="D123" s="401" t="n"/>
      <c r="E123" s="24" t="n"/>
      <c r="F123" s="24" t="n"/>
      <c r="G123" s="24" t="n"/>
      <c r="H123" s="13" t="n"/>
      <c r="I123" s="199" t="inlineStr">
        <is>
          <t>Final Settings</t>
        </is>
      </c>
      <c r="J123" s="400" t="n"/>
      <c r="K123" s="401" t="n"/>
      <c r="L123" s="24" t="n"/>
      <c r="M123" s="401" t="n"/>
    </row>
    <row r="124" ht="13.35" customHeight="1" s="162">
      <c r="B124" s="199" t="inlineStr">
        <is>
          <t>Measured Amperage</t>
        </is>
      </c>
      <c r="C124" s="400" t="n"/>
      <c r="D124" s="401" t="n"/>
      <c r="E124" s="25" t="n"/>
      <c r="F124" s="25" t="n"/>
      <c r="G124" s="25" t="n"/>
      <c r="H124" s="13" t="n"/>
      <c r="I124" s="205" t="inlineStr">
        <is>
          <t>RPM Data</t>
        </is>
      </c>
      <c r="J124" s="401" t="n"/>
      <c r="K124" s="205" t="inlineStr">
        <is>
          <t>Initial</t>
        </is>
      </c>
      <c r="L124" s="205" t="inlineStr">
        <is>
          <t>Final</t>
        </is>
      </c>
      <c r="M124" s="13" t="n"/>
    </row>
    <row r="125" ht="13.35" customHeight="1" s="162">
      <c r="B125" s="199" t="inlineStr">
        <is>
          <t>Motor HP (nameplate)</t>
        </is>
      </c>
      <c r="C125" s="400"/>
      <c r="D125" s="401"/>
      <c r="E125" s="24"/>
      <c r="F125" s="24"/>
      <c r="G125" s="24"/>
      <c r="H125" s="13" t="n"/>
      <c r="I125" s="199" t="inlineStr">
        <is>
          <t>Motor RPM</t>
        </is>
      </c>
      <c r="J125" s="401" t="n"/>
      <c r="K125" s="24" t="n"/>
      <c r="L125" s="24" t="n"/>
      <c r="M125" s="13" t="n"/>
    </row>
    <row r="126" ht="13.35" customHeight="1" s="162">
      <c r="B126" s="200" t="inlineStr">
        <is>
          <t>Static Pressure Profile (in. w.g.)</t>
        </is>
      </c>
      <c r="C126" s="400" t="n"/>
      <c r="D126" s="400" t="n"/>
      <c r="E126" s="400" t="n"/>
      <c r="F126" s="400" t="n"/>
      <c r="G126" s="401" t="n"/>
      <c r="H126" s="13" t="n"/>
      <c r="I126" s="199" t="inlineStr">
        <is>
          <t>Fan RPM</t>
        </is>
      </c>
      <c r="J126" s="401" t="n"/>
      <c r="K126" s="24" t="n"/>
      <c r="L126" s="24" t="n"/>
      <c r="M126" s="13" t="n"/>
    </row>
    <row r="127" ht="13.35" customHeight="1" s="162">
      <c r="B127" s="490">
        <f>IFERROR(INDEX('{Dropdowns}'!$AI$2:$AO$7,MATCH($D$130,'{Dropdowns}'!$AH$2:$AH$7,0),1),"")</f>
        <v/>
      </c>
      <c r="C127" s="490">
        <f>IFERROR(INDEX('{Dropdowns}'!$AI$2:$AO$7,MATCH($D$130,'{Dropdowns}'!$AH$2:$AH$7,0),2),"")</f>
        <v/>
      </c>
      <c r="D127" s="490">
        <f>IFERROR(INDEX('{Dropdowns}'!$AI$2:$AO$7,MATCH($D$130,'{Dropdowns}'!$AH$2:$AH$7,0),3),"")</f>
        <v/>
      </c>
      <c r="E127" s="490">
        <f>IFERROR(INDEX('{Dropdowns}'!$AI$2:$AO$7,MATCH($D$130,'{Dropdowns}'!$AH$2:$AH$7,0),4),"")</f>
        <v/>
      </c>
      <c r="F127" s="490">
        <f>IFERROR(INDEX('{Dropdowns}'!$AI$2:$AO$7,MATCH($D$130,'{Dropdowns}'!$AH$2:$AH$7,0),5),"")</f>
        <v/>
      </c>
      <c r="G127" s="490">
        <f>IFERROR(INDEX('{Dropdowns}'!$AI$2:$AO$7,MATCH($D$130,'{Dropdowns}'!$AH$2:$AH$7,0),6),"")</f>
        <v/>
      </c>
      <c r="H127" s="490">
        <f>IFERROR(INDEX('{Dropdowns}'!$AI$2:$AO$7,MATCH($D$130,'{Dropdowns}'!$AH$2:$AH$7,0),7),"")</f>
        <v/>
      </c>
      <c r="I127" s="246" t="inlineStr">
        <is>
          <t>VSD Frequency</t>
        </is>
      </c>
      <c r="J127" s="403" t="n"/>
      <c r="K127" s="65" t="n"/>
      <c r="L127" s="65" t="n"/>
      <c r="M127" s="13" t="n"/>
    </row>
    <row r="128" ht="13.35" customHeight="1" s="162">
      <c r="B128" s="492"/>
      <c r="C128" s="492"/>
      <c r="D128" s="492"/>
      <c r="E128" s="492"/>
      <c r="F128" s="492"/>
      <c r="G128" s="492"/>
      <c r="H128" s="492"/>
      <c r="I128" s="14" t="n"/>
      <c r="J128" s="14" t="n"/>
      <c r="K128" s="14" t="n"/>
      <c r="L128" s="38" t="n"/>
      <c r="M128" s="13" t="n"/>
      <c r="Q128">
        <f>IF(B128="","",B128)</f>
        <v/>
      </c>
      <c r="R128">
        <f>IF(C127="—",Q128,IF(C128="","",C128))</f>
        <v/>
      </c>
      <c r="S128">
        <f>IF(D127="—",R128,IF(D128="","",D128))</f>
        <v/>
      </c>
      <c r="T128">
        <f>IF(E127="—",S128,IF(E128="","",E128))</f>
        <v/>
      </c>
      <c r="U128">
        <f>IF(F127="—",T128,IF(F128="","",F128))</f>
        <v/>
      </c>
      <c r="V128">
        <f>IF(G127="—",U128,IF(G128="","",G128))</f>
        <v/>
      </c>
      <c r="W128">
        <f>IFERROR(MATCH("Fan",$C$127:$H$127,0),"")</f>
        <v/>
      </c>
      <c r="X128">
        <f>IF(W128="","",INDEX(P130:U130,W128))</f>
        <v/>
      </c>
      <c r="Y128">
        <f>IF(W128="","",INDEX(Q129:V129,W128))</f>
        <v/>
      </c>
    </row>
    <row r="129" ht="13.35" customHeight="1" s="162">
      <c r="B129" s="491" t="inlineStr">
        <is>
          <t>Δ</t>
        </is>
      </c>
      <c r="C129" s="498">
        <f>IF(OR(C127="—",C128="",Q128=""),"",IF(OR(ISTEXT(C128),ISTEXT(Q128)),"","Δ "&amp;TEXT(C128-Q128,"0.00")))</f>
        <v/>
      </c>
      <c r="D129" s="498">
        <f>IF(OR(D127="—",D128="",R128=""),"",IF(OR(ISTEXT(D128),ISTEXT(R128)),"","Δ "&amp;TEXT(D128-R128,"0.00")))</f>
        <v/>
      </c>
      <c r="E129" s="498">
        <f>IF(OR(E127="—",E128="",S128=""),"",IF(OR(ISTEXT(E128),ISTEXT(S128)),"","Δ "&amp;TEXT(E128-S128,"0.00")))</f>
        <v/>
      </c>
      <c r="F129" s="498">
        <f>IF(OR(F127="—",F128="",T128=""),"",IF(OR(ISTEXT(F128),ISTEXT(T128)),"","Δ "&amp;TEXT(F128-T128,"0.00")))</f>
        <v/>
      </c>
      <c r="G129" s="498">
        <f>IF(OR(G127="—",G128="",U128=""),"",IF(OR(ISTEXT(G128),ISTEXT(U128)),"","Δ "&amp;TEXT(G128-U128,"0.00")))</f>
        <v/>
      </c>
      <c r="H129" s="498">
        <f>IF(OR(H127="—",H128="",V128=""),"",IF(OR(ISTEXT(H128),ISTEXT(V128)),"","Δ "&amp;TEXT(H128-V128,"0.00")))</f>
        <v/>
      </c>
      <c r="I129" s="13" t="n"/>
      <c r="J129" s="13" t="n"/>
      <c r="K129" s="13" t="n"/>
      <c r="L129" s="13" t="n"/>
      <c r="M129" s="13" t="n"/>
      <c r="Q129">
        <f>IF(OR(C128="",ISTEXT(C128)),R129,C128)</f>
        <v/>
      </c>
      <c r="R129">
        <f>IF(OR(D128="",ISTEXT(D128)),S129,D128)</f>
        <v/>
      </c>
      <c r="S129">
        <f>IF(OR(E128="",ISTEXT(E128)),T129,E128)</f>
        <v/>
      </c>
      <c r="T129">
        <f>IF(OR(F128="",ISTEXT(F128)),U129,F128)</f>
        <v/>
      </c>
      <c r="U129">
        <f>IF(OR(G128="",ISTEXT(G128)),V129,G128)</f>
        <v/>
      </c>
      <c r="V129">
        <f>IF(OR(H128="",ISTEXT(H128)),"",H128)</f>
        <v/>
      </c>
    </row>
    <row r="130" ht="13.35" customHeight="1" s="162">
      <c r="B130" s="425" t="inlineStr">
        <is>
          <t>Unit type:</t>
        </is>
      </c>
      <c r="D130" s="522" t="inlineStr">
        <is>
          <t>ERV</t>
        </is>
      </c>
      <c r="E130" s="414" t="n"/>
      <c r="F130" s="494" t="inlineStr">
        <is>
          <t>Airflow left to right. Δ = this reading minus the one before it; in. w.g.</t>
        </is>
      </c>
      <c r="P130">
        <f>IF(B128="","",B128)</f>
        <v/>
      </c>
      <c r="Q130">
        <f>IF(C128="",P130,C128)</f>
        <v/>
      </c>
      <c r="R130">
        <f>IF(D128="",Q130,D128)</f>
        <v/>
      </c>
      <c r="S130">
        <f>IF(E128="",R130,E128)</f>
        <v/>
      </c>
      <c r="T130">
        <f>IF(F128="",S130,F128)</f>
        <v/>
      </c>
      <c r="U130">
        <f>IF(G128="",T130,G128)</f>
        <v/>
      </c>
      <c r="V130">
        <f>IF(H128="",U130,H128)</f>
        <v/>
      </c>
    </row>
    <row r="131" ht="13.35" customHeight="1" s="162">
      <c r="B131" s="500" t="inlineStr">
        <is>
          <t>Fan inlet</t>
        </is>
      </c>
      <c r="D131" s="501">
        <f>IF(X128="","",X128)</f>
        <v/>
      </c>
      <c r="F131" s="500" t="inlineStr">
        <is>
          <t>Discharge</t>
        </is>
      </c>
      <c r="I131" s="501">
        <f>IF(V130="","",V130)</f>
        <v/>
      </c>
    </row>
    <row r="132" ht="13.35" customHeight="1" s="162"/>
    <row r="133" ht="13.35" customHeight="1" s="162">
      <c r="B133" s="500" t="inlineStr">
        <is>
          <t>Fan TSP</t>
        </is>
      </c>
      <c r="E133" s="501">
        <f>IF(OR(X128="",Y128=""),"",IF(OR(ISTEXT(X128),ISTEXT(Y128)),"",Y128-X128))</f>
        <v/>
      </c>
      <c r="F133" s="500" t="inlineStr">
        <is>
          <t>ESP</t>
        </is>
      </c>
      <c r="I133" s="501">
        <f>IF(OR(B128="",V130=""),"",IF(OR(ISTEXT(B128),ISTEXT(V130)),"",V130-B128))</f>
        <v/>
      </c>
      <c r="J133" s="500" t="inlineStr">
        <is>
          <t>Unit ΔP (inlet → fan)</t>
        </is>
      </c>
      <c r="M133" s="501">
        <f>IF(OR(B128="",X128=""),"",IF(OR(ISTEXT(B128),ISTEXT(X128)),"",X128-B128))</f>
        <v/>
      </c>
    </row>
    <row r="134" ht="13.35" customHeight="1" s="162">
      <c r="B134" s="453" t="inlineStr">
        <is>
          <t>Instrument:</t>
        </is>
      </c>
      <c r="C134" s="5" t="n"/>
      <c r="D134" s="505" t="n"/>
      <c r="E134" s="414" t="n"/>
      <c r="F134" s="414" t="n"/>
      <c r="G134" s="425" t="inlineStr">
        <is>
          <t>Ak basis / notes:</t>
        </is>
      </c>
      <c r="I134" s="506" t="n"/>
      <c r="J134" s="414" t="n"/>
      <c r="K134" s="414" t="n"/>
      <c r="L134" s="414" t="n"/>
      <c r="M134" s="414" t="n"/>
    </row>
    <row r="135" ht="13.35" customHeight="1" s="162">
      <c r="B135" s="188" t="inlineStr">
        <is>
          <t>Supply Air Outlet Airflow</t>
        </is>
      </c>
      <c r="C135" s="174" t="n"/>
      <c r="D135" s="174" t="n"/>
      <c r="E135" s="174" t="n"/>
      <c r="F135" s="173" t="n"/>
      <c r="G135" s="233" t="inlineStr">
        <is>
          <t>Design VEL</t>
        </is>
      </c>
      <c r="H135" s="194" t="inlineStr">
        <is>
          <t>Design CFM</t>
        </is>
      </c>
      <c r="I135" s="188" t="inlineStr">
        <is>
          <t>Initial</t>
        </is>
      </c>
      <c r="J135" s="173" t="n"/>
      <c r="K135" s="188" t="inlineStr">
        <is>
          <t>Final</t>
        </is>
      </c>
      <c r="L135" s="173" t="n"/>
      <c r="M135" s="188" t="inlineStr">
        <is>
          <t>%</t>
        </is>
      </c>
    </row>
    <row r="136" ht="13.35" customHeight="1" s="162">
      <c r="B136" s="153" t="inlineStr">
        <is>
          <t>No.</t>
        </is>
      </c>
      <c r="C136" s="188" t="inlineStr">
        <is>
          <t>Area Served</t>
        </is>
      </c>
      <c r="D136" s="188" t="inlineStr">
        <is>
          <t>Type</t>
        </is>
      </c>
      <c r="E136" s="188" t="inlineStr">
        <is>
          <t>Size</t>
        </is>
      </c>
      <c r="F136" s="188" t="inlineStr">
        <is>
          <t>Ak</t>
        </is>
      </c>
      <c r="G136" s="440" t="n"/>
      <c r="H136" s="440" t="n"/>
      <c r="I136" s="188" t="inlineStr">
        <is>
          <t>VEL</t>
        </is>
      </c>
      <c r="J136" s="188" t="inlineStr">
        <is>
          <t>CFM</t>
        </is>
      </c>
      <c r="K136" s="188" t="inlineStr">
        <is>
          <t>VEL</t>
        </is>
      </c>
      <c r="L136" s="188" t="inlineStr">
        <is>
          <t>CFM</t>
        </is>
      </c>
      <c r="M136" s="440" t="n"/>
    </row>
    <row r="137" ht="13.35" customHeight="1" s="162">
      <c r="B137" s="307" t="n"/>
      <c r="C137" s="307" t="n"/>
      <c r="E137" s="307" t="n"/>
      <c r="F137" s="32" t="n"/>
      <c r="G137" s="33">
        <f>IF(F137="", "", IF(OR(ISTEXT(H137),ISTEXT(F137)),"",H137/F137))</f>
        <v/>
      </c>
      <c r="H137" s="33" t="n"/>
      <c r="I137" s="33" t="n"/>
      <c r="J137" s="33">
        <f>IF(I137="", "", IF(OR(ISTEXT(I137),ISTEXT($F137)),"",I137*$F137))</f>
        <v/>
      </c>
      <c r="K137" s="33" t="n"/>
      <c r="L137" s="33">
        <f>IF(K137="", "", IF(OR(ISTEXT(K137),ISTEXT($F137)),"",K137*$F137))</f>
        <v/>
      </c>
      <c r="M137" s="30">
        <f>IF(OR(H137="",H137=0),"",IF(K137="",IF(J137="","",IF(OR(ISTEXT(J137),ISTEXT(H137)),"",J137/H137)),IF(OR(ISTEXT(L137),ISTEXT(H137)),"",L137/H137)))</f>
        <v/>
      </c>
    </row>
    <row r="138" ht="13.35" customHeight="1" s="162">
      <c r="B138" s="307" t="n"/>
      <c r="C138" s="307" t="n"/>
      <c r="E138" s="307" t="n"/>
      <c r="F138" s="32" t="n"/>
      <c r="G138" s="33">
        <f>IF(F138="", "", IF(OR(ISTEXT(H138),ISTEXT(F138)),"",H138/F138))</f>
        <v/>
      </c>
      <c r="H138" s="33" t="n"/>
      <c r="I138" s="33" t="n"/>
      <c r="J138" s="33">
        <f>IF(I138="", "", IF(OR(ISTEXT(I138),ISTEXT($F138)),"",I138*$F138))</f>
        <v/>
      </c>
      <c r="K138" s="33" t="n"/>
      <c r="L138" s="33">
        <f>IF(K138="", "", IF(OR(ISTEXT(K138),ISTEXT($F138)),"",K138*$F138))</f>
        <v/>
      </c>
      <c r="M138" s="30">
        <f>IF(OR(H138="",H138=0),"",IF(K138="",IF(J138="","",IF(OR(ISTEXT(J138),ISTEXT(H138)),"",J138/H138)),IF(OR(ISTEXT(L138),ISTEXT(H138)),"",L138/H138)))</f>
        <v/>
      </c>
    </row>
    <row r="139" ht="13.35" customHeight="1" s="162">
      <c r="B139" s="307" t="n"/>
      <c r="C139" s="307" t="n"/>
      <c r="E139" s="307" t="n"/>
      <c r="F139" s="32" t="n"/>
      <c r="G139" s="33">
        <f>IF(F139="", "", IF(OR(ISTEXT(H139),ISTEXT(F139)),"",H139/F139))</f>
        <v/>
      </c>
      <c r="H139" s="33" t="n"/>
      <c r="I139" s="33" t="n"/>
      <c r="J139" s="33">
        <f>IF(I139="", "", IF(OR(ISTEXT(I139),ISTEXT($F139)),"",I139*$F139))</f>
        <v/>
      </c>
      <c r="K139" s="33" t="n"/>
      <c r="L139" s="33">
        <f>IF(K139="", "", IF(OR(ISTEXT(K139),ISTEXT($F139)),"",K139*$F139))</f>
        <v/>
      </c>
      <c r="M139" s="30">
        <f>IF(OR(H139="",H139=0),"",IF(K139="",IF(J139="","",IF(OR(ISTEXT(J139),ISTEXT(H139)),"",J139/H139)),IF(OR(ISTEXT(L139),ISTEXT(H139)),"",L139/H139)))</f>
        <v/>
      </c>
    </row>
    <row r="140" ht="13.35" customHeight="1" s="162">
      <c r="B140" s="307" t="n"/>
      <c r="C140" s="307" t="n"/>
      <c r="E140" s="307" t="n"/>
      <c r="F140" s="32" t="n"/>
      <c r="G140" s="33">
        <f>IF(F140="", "", IF(OR(ISTEXT(H140),ISTEXT(F140)),"",H140/F140))</f>
        <v/>
      </c>
      <c r="H140" s="33" t="n"/>
      <c r="I140" s="33" t="n"/>
      <c r="J140" s="33">
        <f>IF(I140="", "", IF(OR(ISTEXT(I140),ISTEXT($F140)),"",I140*$F140))</f>
        <v/>
      </c>
      <c r="K140" s="33" t="n"/>
      <c r="L140" s="33">
        <f>IF(K140="", "", IF(OR(ISTEXT(K140),ISTEXT($F140)),"",K140*$F140))</f>
        <v/>
      </c>
      <c r="M140" s="30">
        <f>IF(OR(H140="",H140=0),"",IF(K140="",IF(J140="","",IF(OR(ISTEXT(J140),ISTEXT(H140)),"",J140/H140)),IF(OR(ISTEXT(L140),ISTEXT(H140)),"",L140/H140)))</f>
        <v/>
      </c>
    </row>
    <row r="141" ht="13.35" customHeight="1" s="162">
      <c r="B141" s="307" t="n"/>
      <c r="C141" s="307" t="n"/>
      <c r="E141" s="307" t="n"/>
      <c r="F141" s="32" t="n"/>
      <c r="G141" s="33">
        <f>IF(F141="", "", IF(OR(ISTEXT(H141),ISTEXT(F141)),"",H141/F141))</f>
        <v/>
      </c>
      <c r="H141" s="33" t="n"/>
      <c r="I141" s="33" t="n"/>
      <c r="J141" s="33">
        <f>IF(I141="", "", IF(OR(ISTEXT(I141),ISTEXT($F141)),"",I141*$F141))</f>
        <v/>
      </c>
      <c r="K141" s="33" t="n"/>
      <c r="L141" s="33">
        <f>IF(K141="", "", IF(OR(ISTEXT(K141),ISTEXT($F141)),"",K141*$F141))</f>
        <v/>
      </c>
      <c r="M141" s="30">
        <f>IF(OR(H141="",H141=0),"",IF(K141="",IF(J141="","",IF(OR(ISTEXT(J141),ISTEXT(H141)),"",J141/H141)),IF(OR(ISTEXT(L141),ISTEXT(H141)),"",L141/H141)))</f>
        <v/>
      </c>
    </row>
    <row r="142" ht="13.35" customHeight="1" s="162">
      <c r="B142" s="307" t="n"/>
      <c r="C142" s="307" t="n"/>
      <c r="E142" s="307" t="n"/>
      <c r="F142" s="32" t="n"/>
      <c r="G142" s="33">
        <f>IF(F142="", "", IF(OR(ISTEXT(H142),ISTEXT(F142)),"",H142/F142))</f>
        <v/>
      </c>
      <c r="H142" s="33" t="n"/>
      <c r="I142" s="33" t="n"/>
      <c r="J142" s="33">
        <f>IF(I142="", "", IF(OR(ISTEXT(I142),ISTEXT($F142)),"",I142*$F142))</f>
        <v/>
      </c>
      <c r="K142" s="33" t="n"/>
      <c r="L142" s="33">
        <f>IF(K142="", "", IF(OR(ISTEXT(K142),ISTEXT($F142)),"",K142*$F142))</f>
        <v/>
      </c>
      <c r="M142" s="30">
        <f>IF(OR(H142="",H142=0),"",IF(K142="",IF(J142="","",IF(OR(ISTEXT(J142),ISTEXT(H142)),"",J142/H142)),IF(OR(ISTEXT(L142),ISTEXT(H142)),"",L142/H142)))</f>
        <v/>
      </c>
    </row>
    <row r="143" ht="13.35" customHeight="1" s="162">
      <c r="B143" s="42" t="n"/>
      <c r="C143" s="231" t="inlineStr">
        <is>
          <t>Total</t>
        </is>
      </c>
      <c r="D143" s="159" t="n"/>
      <c r="E143" s="42" t="n"/>
      <c r="F143" s="42" t="n"/>
      <c r="G143" s="43" t="n"/>
      <c r="H143" s="43">
        <f>IF(SUM(H137:H142)+SUM(H164:H181)=0,"",SUM(H137:H142)+SUM(H164:H181))</f>
        <v/>
      </c>
      <c r="I143" s="43" t="n"/>
      <c r="J143" s="43">
        <f>IF(SUM(J137:J142)+SUM(J164:J181)=0,"",SUM(J137:J142)+SUM(J164:J181))</f>
        <v/>
      </c>
      <c r="K143" s="43" t="n"/>
      <c r="L143" s="43">
        <f>IF(SUM(L137:L142)+SUM(L164:L181)=0,"",SUM(L137:L142)+SUM(L164:L181))</f>
        <v/>
      </c>
      <c r="M143" s="35">
        <f>IF(OR(H143="",H143=0),"",IF(L143="",IF(J143="","",IF(OR(ISTEXT(J143),ISTEXT(H143)),"",J143/H143)),IF(OR(ISTEXT(L143),ISTEXT(H143)),"",L143/H143)))</f>
        <v/>
      </c>
    </row>
    <row r="144" ht="13.35" customHeight="1" s="162">
      <c r="B144" s="453" t="inlineStr">
        <is>
          <t>Instrument:</t>
        </is>
      </c>
      <c r="C144" s="5" t="n"/>
      <c r="D144" s="505" t="n"/>
      <c r="E144" s="414" t="n"/>
      <c r="F144" s="414" t="n"/>
      <c r="G144" s="425" t="inlineStr">
        <is>
          <t>Ak basis / notes:</t>
        </is>
      </c>
      <c r="I144" s="506" t="n"/>
      <c r="J144" s="414" t="n"/>
      <c r="K144" s="414" t="n"/>
      <c r="L144" s="414" t="n"/>
      <c r="M144" s="414" t="n"/>
    </row>
    <row r="145" ht="13.35" customHeight="1" s="162">
      <c r="B145" s="188" t="inlineStr">
        <is>
          <t>Exhaust Air Inlet Airflow</t>
        </is>
      </c>
      <c r="C145" s="174" t="n"/>
      <c r="D145" s="174" t="n"/>
      <c r="E145" s="174" t="n"/>
      <c r="F145" s="173" t="n"/>
      <c r="G145" s="233" t="inlineStr">
        <is>
          <t>Design VEL</t>
        </is>
      </c>
      <c r="H145" s="194" t="inlineStr">
        <is>
          <t>Design CFM</t>
        </is>
      </c>
      <c r="I145" s="188" t="inlineStr">
        <is>
          <t>Initial</t>
        </is>
      </c>
      <c r="J145" s="173" t="n"/>
      <c r="K145" s="188" t="inlineStr">
        <is>
          <t>Final</t>
        </is>
      </c>
      <c r="L145" s="173" t="n"/>
      <c r="M145" s="188" t="inlineStr">
        <is>
          <t>%</t>
        </is>
      </c>
    </row>
    <row r="146" ht="13.35" customHeight="1" s="162">
      <c r="B146" s="153" t="inlineStr">
        <is>
          <t>No.</t>
        </is>
      </c>
      <c r="C146" s="188" t="inlineStr">
        <is>
          <t>Area Served</t>
        </is>
      </c>
      <c r="D146" s="188" t="inlineStr">
        <is>
          <t>Type</t>
        </is>
      </c>
      <c r="E146" s="188" t="inlineStr">
        <is>
          <t>Size</t>
        </is>
      </c>
      <c r="F146" s="188" t="inlineStr">
        <is>
          <t>Ak</t>
        </is>
      </c>
      <c r="G146" s="440" t="n"/>
      <c r="H146" s="440" t="n"/>
      <c r="I146" s="188" t="inlineStr">
        <is>
          <t>VEL</t>
        </is>
      </c>
      <c r="J146" s="188" t="inlineStr">
        <is>
          <t>CFM</t>
        </is>
      </c>
      <c r="K146" s="188" t="inlineStr">
        <is>
          <t>VEL</t>
        </is>
      </c>
      <c r="L146" s="188" t="inlineStr">
        <is>
          <t>CFM</t>
        </is>
      </c>
      <c r="M146" s="440" t="n"/>
    </row>
    <row r="147" ht="13.35" customHeight="1" s="162">
      <c r="B147" s="307" t="n"/>
      <c r="C147" s="307" t="n"/>
      <c r="E147" s="307" t="n"/>
      <c r="F147" s="32" t="n"/>
      <c r="G147" s="33">
        <f>IF(F147="", "", IF(OR(ISTEXT(H147),ISTEXT(F147)),"",H147/F147))</f>
        <v/>
      </c>
      <c r="H147" s="33" t="n"/>
      <c r="I147" s="33" t="n"/>
      <c r="J147" s="33">
        <f>IF(I147="", "", IF(OR(ISTEXT(I147),ISTEXT($F147)),"",I147*$F147))</f>
        <v/>
      </c>
      <c r="K147" s="33" t="n"/>
      <c r="L147" s="33">
        <f>IF(K147="", "", IF(OR(ISTEXT(K147),ISTEXT($F147)),"",K147*$F147))</f>
        <v/>
      </c>
      <c r="M147" s="30">
        <f>IF(OR(H147="",H147=0),"",IF(K147="",IF(J147="","",IF(OR(ISTEXT(J147),ISTEXT(H147)),"",J147/H147)),IF(OR(ISTEXT(L147),ISTEXT(H147)),"",L147/H147)))</f>
        <v/>
      </c>
    </row>
    <row r="148" ht="13.35" customHeight="1" s="162">
      <c r="B148" s="307" t="n"/>
      <c r="C148" s="307" t="n"/>
      <c r="E148" s="307" t="n"/>
      <c r="F148" s="32" t="n"/>
      <c r="G148" s="33">
        <f>IF(F148="", "", IF(OR(ISTEXT(H148),ISTEXT(F148)),"",H148/F148))</f>
        <v/>
      </c>
      <c r="H148" s="33" t="n"/>
      <c r="I148" s="33" t="n"/>
      <c r="J148" s="33">
        <f>IF(I148="", "", IF(OR(ISTEXT(I148),ISTEXT($F148)),"",I148*$F148))</f>
        <v/>
      </c>
      <c r="K148" s="33" t="n"/>
      <c r="L148" s="33">
        <f>IF(K148="", "", IF(OR(ISTEXT(K148),ISTEXT($F148)),"",K148*$F148))</f>
        <v/>
      </c>
      <c r="M148" s="30">
        <f>IF(OR(H148="",H148=0),"",IF(K148="",IF(J148="","",IF(OR(ISTEXT(J148),ISTEXT(H148)),"",J148/H148)),IF(OR(ISTEXT(L148),ISTEXT(H148)),"",L148/H148)))</f>
        <v/>
      </c>
    </row>
    <row r="149" ht="13.35" customHeight="1" s="162">
      <c r="B149" s="307" t="n"/>
      <c r="C149" s="307" t="n"/>
      <c r="E149" s="307" t="n"/>
      <c r="F149" s="32" t="n"/>
      <c r="G149" s="33">
        <f>IF(F149="", "", IF(OR(ISTEXT(H149),ISTEXT(F149)),"",H149/F149))</f>
        <v/>
      </c>
      <c r="H149" s="33" t="n"/>
      <c r="I149" s="33" t="n"/>
      <c r="J149" s="33">
        <f>IF(I149="", "", IF(OR(ISTEXT(I149),ISTEXT($F149)),"",I149*$F149))</f>
        <v/>
      </c>
      <c r="K149" s="33" t="n"/>
      <c r="L149" s="33">
        <f>IF(K149="", "", IF(OR(ISTEXT(K149),ISTEXT($F149)),"",K149*$F149))</f>
        <v/>
      </c>
      <c r="M149" s="30">
        <f>IF(OR(H149="",H149=0),"",IF(K149="",IF(J149="","",IF(OR(ISTEXT(J149),ISTEXT(H149)),"",J149/H149)),IF(OR(ISTEXT(L149),ISTEXT(H149)),"",L149/H149)))</f>
        <v/>
      </c>
    </row>
    <row r="150" ht="13.35" customHeight="1" s="162">
      <c r="B150" s="307" t="n"/>
      <c r="C150" s="307" t="n"/>
      <c r="E150" s="307" t="n"/>
      <c r="F150" s="32" t="n"/>
      <c r="G150" s="33">
        <f>IF(F150="", "", IF(OR(ISTEXT(H150),ISTEXT(F150)),"",H150/F150))</f>
        <v/>
      </c>
      <c r="H150" s="33" t="n"/>
      <c r="I150" s="33" t="n"/>
      <c r="J150" s="33">
        <f>IF(I150="", "", IF(OR(ISTEXT(I150),ISTEXT($F150)),"",I150*$F150))</f>
        <v/>
      </c>
      <c r="K150" s="33" t="n"/>
      <c r="L150" s="33">
        <f>IF(K150="", "", IF(OR(ISTEXT(K150),ISTEXT($F150)),"",K150*$F150))</f>
        <v/>
      </c>
      <c r="M150" s="30">
        <f>IF(OR(H150="",H150=0),"",IF(K150="",IF(J150="","",IF(OR(ISTEXT(J150),ISTEXT(H150)),"",J150/H150)),IF(OR(ISTEXT(L150),ISTEXT(H150)),"",L150/H150)))</f>
        <v/>
      </c>
    </row>
    <row r="151" ht="13.35" customHeight="1" s="162">
      <c r="B151" s="307" t="n"/>
      <c r="C151" s="307" t="n"/>
      <c r="E151" s="307" t="n"/>
      <c r="F151" s="32" t="n"/>
      <c r="G151" s="33">
        <f>IF(F151="", "", IF(OR(ISTEXT(H151),ISTEXT(F151)),"",H151/F151))</f>
        <v/>
      </c>
      <c r="H151" s="33" t="n"/>
      <c r="I151" s="33" t="n"/>
      <c r="J151" s="33">
        <f>IF(I151="", "", IF(OR(ISTEXT(I151),ISTEXT($F151)),"",I151*$F151))</f>
        <v/>
      </c>
      <c r="K151" s="33" t="n"/>
      <c r="L151" s="33">
        <f>IF(K151="", "", IF(OR(ISTEXT(K151),ISTEXT($F151)),"",K151*$F151))</f>
        <v/>
      </c>
      <c r="M151" s="30">
        <f>IF(OR(H151="",H151=0),"",IF(K151="",IF(J151="","",IF(OR(ISTEXT(J151),ISTEXT(H151)),"",J151/H151)),IF(OR(ISTEXT(L151),ISTEXT(H151)),"",L151/H151)))</f>
        <v/>
      </c>
    </row>
    <row r="152" ht="13.35" customHeight="1" s="162">
      <c r="B152" s="307" t="n"/>
      <c r="C152" s="307" t="n"/>
      <c r="E152" s="307" t="n"/>
      <c r="F152" s="32" t="n"/>
      <c r="G152" s="33">
        <f>IF(F152="", "", IF(OR(ISTEXT(H152),ISTEXT(F152)),"",H152/F152))</f>
        <v/>
      </c>
      <c r="H152" s="33" t="n"/>
      <c r="I152" s="33" t="n"/>
      <c r="J152" s="33">
        <f>IF(I152="", "", IF(OR(ISTEXT(I152),ISTEXT($F152)),"",I152*$F152))</f>
        <v/>
      </c>
      <c r="K152" s="33" t="n"/>
      <c r="L152" s="33">
        <f>IF(K152="", "", IF(OR(ISTEXT(K152),ISTEXT($F152)),"",K152*$F152))</f>
        <v/>
      </c>
      <c r="M152" s="30">
        <f>IF(OR(H152="",H152=0),"",IF(K152="",IF(J152="","",IF(OR(ISTEXT(J152),ISTEXT(H152)),"",J152/H152)),IF(OR(ISTEXT(L152),ISTEXT(H152)),"",L152/H152)))</f>
        <v/>
      </c>
    </row>
    <row r="153" ht="13.35" customHeight="1" s="162">
      <c r="B153" s="42" t="n"/>
      <c r="C153" s="231" t="inlineStr">
        <is>
          <t>Total</t>
        </is>
      </c>
      <c r="D153" s="159" t="n"/>
      <c r="E153" s="42" t="n"/>
      <c r="F153" s="42" t="n"/>
      <c r="G153" s="43" t="n"/>
      <c r="H153" s="43">
        <f>IF(SUM(H147:H152)+SUM(H186:H203)=0,"",SUM(H147:H152)+SUM(H186:H203))</f>
        <v/>
      </c>
      <c r="I153" s="43" t="n"/>
      <c r="J153" s="43">
        <f>IF(SUM(J147:J152)+SUM(J186:J203)=0,"",SUM(J147:J152)+SUM(J186:J203))</f>
        <v/>
      </c>
      <c r="K153" s="43" t="n"/>
      <c r="L153" s="43">
        <f>IF(SUM(L147:L152)+SUM(L186:L203)=0,"",SUM(L147:L152)+SUM(L186:L203))</f>
        <v/>
      </c>
      <c r="M153" s="35">
        <f>IF(OR(H153="",H153=0),"",IF(L153="",IF(J153="","",IF(OR(ISTEXT(J153),ISTEXT(H153)),"",J153/H153)),IF(OR(ISTEXT(L153),ISTEXT(H153)),"",L153/H153)))</f>
        <v/>
      </c>
    </row>
    <row r="154" ht="13.35" customHeight="1" s="162"/>
    <row r="155" ht="13.35" customHeight="1" s="162">
      <c r="B155" s="188" t="inlineStr">
        <is>
          <t>Remarks</t>
        </is>
      </c>
      <c r="C155" s="173" t="n"/>
      <c r="D155" s="154" t="n"/>
      <c r="E155" s="174" t="n"/>
      <c r="F155" s="174" t="n"/>
      <c r="G155" s="174" t="n"/>
      <c r="H155" s="174" t="n"/>
      <c r="I155" s="174" t="n"/>
      <c r="J155" s="174" t="n"/>
      <c r="K155" s="174" t="n"/>
      <c r="L155" s="174" t="n"/>
      <c r="M155" s="173" t="n"/>
    </row>
    <row r="156" ht="13.35" customHeight="1" s="162">
      <c r="B156" s="154" t="n"/>
      <c r="C156" s="174" t="n"/>
      <c r="D156" s="174" t="n"/>
      <c r="E156" s="174" t="n"/>
      <c r="F156" s="174" t="n"/>
      <c r="G156" s="174" t="n"/>
      <c r="H156" s="174" t="n"/>
      <c r="I156" s="174" t="n"/>
      <c r="J156" s="174" t="n"/>
      <c r="K156" s="174" t="n"/>
      <c r="L156" s="174" t="n"/>
      <c r="M156" s="173" t="n"/>
    </row>
    <row r="157" ht="13.35" customHeight="1" s="162">
      <c r="B157" s="154" t="n"/>
      <c r="C157" s="174" t="n"/>
      <c r="D157" s="174" t="n"/>
      <c r="E157" s="174" t="n"/>
      <c r="F157" s="174" t="n"/>
      <c r="G157" s="174" t="n"/>
      <c r="H157" s="174" t="n"/>
      <c r="I157" s="174" t="n"/>
      <c r="J157" s="174" t="n"/>
      <c r="K157" s="174" t="n"/>
      <c r="L157" s="174" t="n"/>
      <c r="M157" s="173" t="n"/>
    </row>
    <row r="158" ht="13.35" customHeight="1" s="162"/>
    <row r="159" ht="13.35" customHeight="1" s="162"/>
    <row r="160" ht="13.35" customHeight="1" s="162">
      <c r="B160" s="200" t="inlineStr">
        <is>
          <t>System (cont.)</t>
        </is>
      </c>
      <c r="C160" s="403" t="n"/>
      <c r="D160" s="209">
        <f>IF('{Equipment Data Entry}'!B66="","",'{Equipment Data Entry}'!B66)</f>
        <v/>
      </c>
      <c r="E160" s="418" t="n"/>
      <c r="F160" s="403" t="n"/>
      <c r="G160" s="200" t="inlineStr">
        <is>
          <t>Service</t>
        </is>
      </c>
      <c r="H160" s="403" t="n"/>
      <c r="I160" s="210">
        <f>IF('{Equipment Data Entry}'!C66="","",'{Equipment Data Entry}'!C66)</f>
        <v/>
      </c>
      <c r="J160" s="418" t="n"/>
      <c r="K160" s="418" t="n"/>
      <c r="L160" s="418" t="n"/>
      <c r="M160" s="403" t="n"/>
    </row>
    <row r="161" ht="13.35" customHeight="1" s="162">
      <c r="B161" s="422" t="n"/>
      <c r="C161" s="423" t="n"/>
      <c r="D161" s="422" t="n"/>
      <c r="E161" s="424" t="n"/>
      <c r="F161" s="423" t="n"/>
      <c r="G161" s="422" t="n"/>
      <c r="H161" s="423" t="n"/>
      <c r="I161" s="422" t="n"/>
      <c r="J161" s="424" t="n"/>
      <c r="K161" s="424" t="n"/>
      <c r="L161" s="424" t="n"/>
      <c r="M161" s="423" t="n"/>
    </row>
    <row r="162" ht="13.35" customHeight="1" s="162">
      <c r="B162" s="188" t="inlineStr">
        <is>
          <t>Supply Air Outlets (cont.)</t>
        </is>
      </c>
      <c r="C162" s="174" t="n"/>
      <c r="D162" s="174" t="n"/>
      <c r="E162" s="174" t="n"/>
      <c r="F162" s="173" t="n"/>
      <c r="G162" s="233" t="inlineStr">
        <is>
          <t>Design VEL</t>
        </is>
      </c>
      <c r="H162" s="194" t="inlineStr">
        <is>
          <t>Design CFM</t>
        </is>
      </c>
      <c r="I162" s="188" t="inlineStr">
        <is>
          <t>Initial</t>
        </is>
      </c>
      <c r="J162" s="173" t="n"/>
      <c r="K162" s="188" t="inlineStr">
        <is>
          <t>Final</t>
        </is>
      </c>
      <c r="L162" s="173" t="n"/>
      <c r="M162" s="188" t="inlineStr">
        <is>
          <t>%</t>
        </is>
      </c>
    </row>
    <row r="163" ht="13.35" customHeight="1" s="162">
      <c r="B163" s="153" t="inlineStr">
        <is>
          <t>No.</t>
        </is>
      </c>
      <c r="C163" s="188" t="inlineStr">
        <is>
          <t>Area Served</t>
        </is>
      </c>
      <c r="D163" s="188" t="inlineStr">
        <is>
          <t>Type</t>
        </is>
      </c>
      <c r="E163" s="188" t="inlineStr">
        <is>
          <t>Size</t>
        </is>
      </c>
      <c r="F163" s="188" t="inlineStr">
        <is>
          <t>Ak</t>
        </is>
      </c>
      <c r="G163" s="440" t="n"/>
      <c r="H163" s="440" t="n"/>
      <c r="I163" s="188" t="inlineStr">
        <is>
          <t>VEL</t>
        </is>
      </c>
      <c r="J163" s="188" t="inlineStr">
        <is>
          <t>CFM</t>
        </is>
      </c>
      <c r="K163" s="188" t="inlineStr">
        <is>
          <t>VEL</t>
        </is>
      </c>
      <c r="L163" s="188" t="inlineStr">
        <is>
          <t>CFM</t>
        </is>
      </c>
      <c r="M163" s="440" t="n"/>
    </row>
    <row r="164" ht="13.35" customHeight="1" s="162">
      <c r="B164" s="307" t="n"/>
      <c r="C164" s="307" t="n"/>
      <c r="E164" s="307" t="n"/>
      <c r="F164" s="32" t="n"/>
      <c r="G164" s="33">
        <f>IF(F164="", "", IF(OR(ISTEXT(H164),ISTEXT(F164)),"",H164/F164))</f>
        <v/>
      </c>
      <c r="H164" s="33" t="n"/>
      <c r="I164" s="33" t="n"/>
      <c r="J164" s="33">
        <f>IF(I164="", "", IF(OR(ISTEXT(I164),ISTEXT($F164)),"",I164*$F164))</f>
        <v/>
      </c>
      <c r="K164" s="33" t="n"/>
      <c r="L164" s="33">
        <f>IF(K164="", "", IF(OR(ISTEXT(K164),ISTEXT($F164)),"",K164*$F164))</f>
        <v/>
      </c>
      <c r="M164" s="30">
        <f>IF(OR(H164="",H164=0),"",IF(K164="",IF(J164="","",IF(OR(ISTEXT(J164),ISTEXT(H164)),"",J164/H164)),IF(OR(ISTEXT(L164),ISTEXT(H164)),"",L164/H164)))</f>
        <v/>
      </c>
    </row>
    <row r="165" ht="13.35" customHeight="1" s="162">
      <c r="B165" s="307" t="n"/>
      <c r="C165" s="307" t="n"/>
      <c r="E165" s="307" t="n"/>
      <c r="F165" s="32" t="n"/>
      <c r="G165" s="33">
        <f>IF(F165="", "", IF(OR(ISTEXT(H165),ISTEXT(F165)),"",H165/F165))</f>
        <v/>
      </c>
      <c r="H165" s="33" t="n"/>
      <c r="I165" s="33" t="n"/>
      <c r="J165" s="33">
        <f>IF(I165="", "", IF(OR(ISTEXT(I165),ISTEXT($F165)),"",I165*$F165))</f>
        <v/>
      </c>
      <c r="K165" s="33" t="n"/>
      <c r="L165" s="33">
        <f>IF(K165="", "", IF(OR(ISTEXT(K165),ISTEXT($F165)),"",K165*$F165))</f>
        <v/>
      </c>
      <c r="M165" s="30">
        <f>IF(OR(H165="",H165=0),"",IF(K165="",IF(J165="","",IF(OR(ISTEXT(J165),ISTEXT(H165)),"",J165/H165)),IF(OR(ISTEXT(L165),ISTEXT(H165)),"",L165/H165)))</f>
        <v/>
      </c>
    </row>
    <row r="166" ht="13.35" customHeight="1" s="162">
      <c r="B166" s="307" t="n"/>
      <c r="C166" s="307" t="n"/>
      <c r="E166" s="307" t="n"/>
      <c r="F166" s="32" t="n"/>
      <c r="G166" s="33">
        <f>IF(F166="", "", IF(OR(ISTEXT(H166),ISTEXT(F166)),"",H166/F166))</f>
        <v/>
      </c>
      <c r="H166" s="33" t="n"/>
      <c r="I166" s="33" t="n"/>
      <c r="J166" s="33">
        <f>IF(I166="", "", IF(OR(ISTEXT(I166),ISTEXT($F166)),"",I166*$F166))</f>
        <v/>
      </c>
      <c r="K166" s="33" t="n"/>
      <c r="L166" s="33">
        <f>IF(K166="", "", IF(OR(ISTEXT(K166),ISTEXT($F166)),"",K166*$F166))</f>
        <v/>
      </c>
      <c r="M166" s="30">
        <f>IF(OR(H166="",H166=0),"",IF(K166="",IF(J166="","",IF(OR(ISTEXT(J166),ISTEXT(H166)),"",J166/H166)),IF(OR(ISTEXT(L166),ISTEXT(H166)),"",L166/H166)))</f>
        <v/>
      </c>
    </row>
    <row r="167" ht="13.35" customHeight="1" s="162">
      <c r="B167" s="307" t="n"/>
      <c r="C167" s="307" t="n"/>
      <c r="E167" s="307" t="n"/>
      <c r="F167" s="32" t="n"/>
      <c r="G167" s="33">
        <f>IF(F167="", "", IF(OR(ISTEXT(H167),ISTEXT(F167)),"",H167/F167))</f>
        <v/>
      </c>
      <c r="H167" s="33" t="n"/>
      <c r="I167" s="33" t="n"/>
      <c r="J167" s="33">
        <f>IF(I167="", "", IF(OR(ISTEXT(I167),ISTEXT($F167)),"",I167*$F167))</f>
        <v/>
      </c>
      <c r="K167" s="33" t="n"/>
      <c r="L167" s="33">
        <f>IF(K167="", "", IF(OR(ISTEXT(K167),ISTEXT($F167)),"",K167*$F167))</f>
        <v/>
      </c>
      <c r="M167" s="30">
        <f>IF(OR(H167="",H167=0),"",IF(K167="",IF(J167="","",IF(OR(ISTEXT(J167),ISTEXT(H167)),"",J167/H167)),IF(OR(ISTEXT(L167),ISTEXT(H167)),"",L167/H167)))</f>
        <v/>
      </c>
    </row>
    <row r="168" ht="13.35" customHeight="1" s="162">
      <c r="B168" s="307" t="n"/>
      <c r="C168" s="307" t="n"/>
      <c r="E168" s="307" t="n"/>
      <c r="F168" s="32" t="n"/>
      <c r="G168" s="33">
        <f>IF(F168="", "", IF(OR(ISTEXT(H168),ISTEXT(F168)),"",H168/F168))</f>
        <v/>
      </c>
      <c r="H168" s="33" t="n"/>
      <c r="I168" s="33" t="n"/>
      <c r="J168" s="33">
        <f>IF(I168="", "", IF(OR(ISTEXT(I168),ISTEXT($F168)),"",I168*$F168))</f>
        <v/>
      </c>
      <c r="K168" s="33" t="n"/>
      <c r="L168" s="33">
        <f>IF(K168="", "", IF(OR(ISTEXT(K168),ISTEXT($F168)),"",K168*$F168))</f>
        <v/>
      </c>
      <c r="M168" s="30">
        <f>IF(OR(H168="",H168=0),"",IF(K168="",IF(J168="","",IF(OR(ISTEXT(J168),ISTEXT(H168)),"",J168/H168)),IF(OR(ISTEXT(L168),ISTEXT(H168)),"",L168/H168)))</f>
        <v/>
      </c>
    </row>
    <row r="169" ht="13.35" customHeight="1" s="162">
      <c r="B169" s="307" t="n"/>
      <c r="C169" s="307" t="n"/>
      <c r="E169" s="307" t="n"/>
      <c r="F169" s="32" t="n"/>
      <c r="G169" s="33">
        <f>IF(F169="", "", IF(OR(ISTEXT(H169),ISTEXT(F169)),"",H169/F169))</f>
        <v/>
      </c>
      <c r="H169" s="33" t="n"/>
      <c r="I169" s="33" t="n"/>
      <c r="J169" s="33">
        <f>IF(I169="", "", IF(OR(ISTEXT(I169),ISTEXT($F169)),"",I169*$F169))</f>
        <v/>
      </c>
      <c r="K169" s="33" t="n"/>
      <c r="L169" s="33">
        <f>IF(K169="", "", IF(OR(ISTEXT(K169),ISTEXT($F169)),"",K169*$F169))</f>
        <v/>
      </c>
      <c r="M169" s="30">
        <f>IF(OR(H169="",H169=0),"",IF(K169="",IF(J169="","",IF(OR(ISTEXT(J169),ISTEXT(H169)),"",J169/H169)),IF(OR(ISTEXT(L169),ISTEXT(H169)),"",L169/H169)))</f>
        <v/>
      </c>
    </row>
    <row r="170" ht="13.35" customHeight="1" s="162">
      <c r="B170" s="307" t="n"/>
      <c r="C170" s="307" t="n"/>
      <c r="E170" s="307" t="n"/>
      <c r="F170" s="32" t="n"/>
      <c r="G170" s="33">
        <f>IF(F170="", "", IF(OR(ISTEXT(H170),ISTEXT(F170)),"",H170/F170))</f>
        <v/>
      </c>
      <c r="H170" s="33" t="n"/>
      <c r="I170" s="33" t="n"/>
      <c r="J170" s="33">
        <f>IF(I170="", "", IF(OR(ISTEXT(I170),ISTEXT($F170)),"",I170*$F170))</f>
        <v/>
      </c>
      <c r="K170" s="33" t="n"/>
      <c r="L170" s="33">
        <f>IF(K170="", "", IF(OR(ISTEXT(K170),ISTEXT($F170)),"",K170*$F170))</f>
        <v/>
      </c>
      <c r="M170" s="30">
        <f>IF(OR(H170="",H170=0),"",IF(K170="",IF(J170="","",IF(OR(ISTEXT(J170),ISTEXT(H170)),"",J170/H170)),IF(OR(ISTEXT(L170),ISTEXT(H170)),"",L170/H170)))</f>
        <v/>
      </c>
    </row>
    <row r="171" ht="13.35" customHeight="1" s="162">
      <c r="B171" s="307" t="n"/>
      <c r="C171" s="307" t="n"/>
      <c r="E171" s="307" t="n"/>
      <c r="F171" s="32" t="n"/>
      <c r="G171" s="33">
        <f>IF(F171="", "", IF(OR(ISTEXT(H171),ISTEXT(F171)),"",H171/F171))</f>
        <v/>
      </c>
      <c r="H171" s="33" t="n"/>
      <c r="I171" s="33" t="n"/>
      <c r="J171" s="33">
        <f>IF(I171="", "", IF(OR(ISTEXT(I171),ISTEXT($F171)),"",I171*$F171))</f>
        <v/>
      </c>
      <c r="K171" s="33" t="n"/>
      <c r="L171" s="33">
        <f>IF(K171="", "", IF(OR(ISTEXT(K171),ISTEXT($F171)),"",K171*$F171))</f>
        <v/>
      </c>
      <c r="M171" s="30">
        <f>IF(OR(H171="",H171=0),"",IF(K171="",IF(J171="","",IF(OR(ISTEXT(J171),ISTEXT(H171)),"",J171/H171)),IF(OR(ISTEXT(L171),ISTEXT(H171)),"",L171/H171)))</f>
        <v/>
      </c>
    </row>
    <row r="172" ht="13.35" customHeight="1" s="162">
      <c r="B172" s="307" t="n"/>
      <c r="C172" s="307" t="n"/>
      <c r="E172" s="307" t="n"/>
      <c r="F172" s="32" t="n"/>
      <c r="G172" s="33">
        <f>IF(F172="", "", IF(OR(ISTEXT(H172),ISTEXT(F172)),"",H172/F172))</f>
        <v/>
      </c>
      <c r="H172" s="33" t="n"/>
      <c r="I172" s="33" t="n"/>
      <c r="J172" s="33">
        <f>IF(I172="", "", IF(OR(ISTEXT(I172),ISTEXT($F172)),"",I172*$F172))</f>
        <v/>
      </c>
      <c r="K172" s="33" t="n"/>
      <c r="L172" s="33">
        <f>IF(K172="", "", IF(OR(ISTEXT(K172),ISTEXT($F172)),"",K172*$F172))</f>
        <v/>
      </c>
      <c r="M172" s="30">
        <f>IF(OR(H172="",H172=0),"",IF(K172="",IF(J172="","",IF(OR(ISTEXT(J172),ISTEXT(H172)),"",J172/H172)),IF(OR(ISTEXT(L172),ISTEXT(H172)),"",L172/H172)))</f>
        <v/>
      </c>
    </row>
    <row r="173" ht="13.35" customHeight="1" s="162">
      <c r="B173" s="307" t="n"/>
      <c r="C173" s="307" t="n"/>
      <c r="E173" s="307" t="n"/>
      <c r="F173" s="32" t="n"/>
      <c r="G173" s="33">
        <f>IF(F173="", "", IF(OR(ISTEXT(H173),ISTEXT(F173)),"",H173/F173))</f>
        <v/>
      </c>
      <c r="H173" s="33" t="n"/>
      <c r="I173" s="33" t="n"/>
      <c r="J173" s="33">
        <f>IF(I173="", "", IF(OR(ISTEXT(I173),ISTEXT($F173)),"",I173*$F173))</f>
        <v/>
      </c>
      <c r="K173" s="33" t="n"/>
      <c r="L173" s="33">
        <f>IF(K173="", "", IF(OR(ISTEXT(K173),ISTEXT($F173)),"",K173*$F173))</f>
        <v/>
      </c>
      <c r="M173" s="30">
        <f>IF(OR(H173="",H173=0),"",IF(K173="",IF(J173="","",IF(OR(ISTEXT(J173),ISTEXT(H173)),"",J173/H173)),IF(OR(ISTEXT(L173),ISTEXT(H173)),"",L173/H173)))</f>
        <v/>
      </c>
    </row>
    <row r="174" ht="13.35" customHeight="1" s="162">
      <c r="B174" s="307" t="n"/>
      <c r="C174" s="307" t="n"/>
      <c r="E174" s="307" t="n"/>
      <c r="F174" s="32" t="n"/>
      <c r="G174" s="33">
        <f>IF(F174="", "", IF(OR(ISTEXT(H174),ISTEXT(F174)),"",H174/F174))</f>
        <v/>
      </c>
      <c r="H174" s="33" t="n"/>
      <c r="I174" s="33" t="n"/>
      <c r="J174" s="33">
        <f>IF(I174="", "", IF(OR(ISTEXT(I174),ISTEXT($F174)),"",I174*$F174))</f>
        <v/>
      </c>
      <c r="K174" s="33" t="n"/>
      <c r="L174" s="33">
        <f>IF(K174="", "", IF(OR(ISTEXT(K174),ISTEXT($F174)),"",K174*$F174))</f>
        <v/>
      </c>
      <c r="M174" s="30">
        <f>IF(OR(H174="",H174=0),"",IF(K174="",IF(J174="","",IF(OR(ISTEXT(J174),ISTEXT(H174)),"",J174/H174)),IF(OR(ISTEXT(L174),ISTEXT(H174)),"",L174/H174)))</f>
        <v/>
      </c>
    </row>
    <row r="175" ht="13.35" customHeight="1" s="162">
      <c r="B175" s="307" t="n"/>
      <c r="C175" s="307" t="n"/>
      <c r="E175" s="307" t="n"/>
      <c r="F175" s="32" t="n"/>
      <c r="G175" s="33">
        <f>IF(F175="", "", IF(OR(ISTEXT(H175),ISTEXT(F175)),"",H175/F175))</f>
        <v/>
      </c>
      <c r="H175" s="33" t="n"/>
      <c r="I175" s="33" t="n"/>
      <c r="J175" s="33">
        <f>IF(I175="", "", IF(OR(ISTEXT(I175),ISTEXT($F175)),"",I175*$F175))</f>
        <v/>
      </c>
      <c r="K175" s="33" t="n"/>
      <c r="L175" s="33">
        <f>IF(K175="", "", IF(OR(ISTEXT(K175),ISTEXT($F175)),"",K175*$F175))</f>
        <v/>
      </c>
      <c r="M175" s="30">
        <f>IF(OR(H175="",H175=0),"",IF(K175="",IF(J175="","",IF(OR(ISTEXT(J175),ISTEXT(H175)),"",J175/H175)),IF(OR(ISTEXT(L175),ISTEXT(H175)),"",L175/H175)))</f>
        <v/>
      </c>
    </row>
    <row r="176" ht="13.35" customHeight="1" s="162">
      <c r="B176" s="307" t="n"/>
      <c r="C176" s="307" t="n"/>
      <c r="E176" s="307" t="n"/>
      <c r="F176" s="32" t="n"/>
      <c r="G176" s="33">
        <f>IF(F176="", "", IF(OR(ISTEXT(H176),ISTEXT(F176)),"",H176/F176))</f>
        <v/>
      </c>
      <c r="H176" s="33" t="n"/>
      <c r="I176" s="33" t="n"/>
      <c r="J176" s="33">
        <f>IF(I176="", "", IF(OR(ISTEXT(I176),ISTEXT($F176)),"",I176*$F176))</f>
        <v/>
      </c>
      <c r="K176" s="33" t="n"/>
      <c r="L176" s="33">
        <f>IF(K176="", "", IF(OR(ISTEXT(K176),ISTEXT($F176)),"",K176*$F176))</f>
        <v/>
      </c>
      <c r="M176" s="30">
        <f>IF(OR(H176="",H176=0),"",IF(K176="",IF(J176="","",IF(OR(ISTEXT(J176),ISTEXT(H176)),"",J176/H176)),IF(OR(ISTEXT(L176),ISTEXT(H176)),"",L176/H176)))</f>
        <v/>
      </c>
    </row>
    <row r="177" ht="13.35" customHeight="1" s="162">
      <c r="B177" s="307" t="n"/>
      <c r="C177" s="307" t="n"/>
      <c r="E177" s="307" t="n"/>
      <c r="F177" s="32" t="n"/>
      <c r="G177" s="33">
        <f>IF(F177="", "", IF(OR(ISTEXT(H177),ISTEXT(F177)),"",H177/F177))</f>
        <v/>
      </c>
      <c r="H177" s="33" t="n"/>
      <c r="I177" s="33" t="n"/>
      <c r="J177" s="33">
        <f>IF(I177="", "", IF(OR(ISTEXT(I177),ISTEXT($F177)),"",I177*$F177))</f>
        <v/>
      </c>
      <c r="K177" s="33" t="n"/>
      <c r="L177" s="33">
        <f>IF(K177="", "", IF(OR(ISTEXT(K177),ISTEXT($F177)),"",K177*$F177))</f>
        <v/>
      </c>
      <c r="M177" s="30">
        <f>IF(OR(H177="",H177=0),"",IF(K177="",IF(J177="","",IF(OR(ISTEXT(J177),ISTEXT(H177)),"",J177/H177)),IF(OR(ISTEXT(L177),ISTEXT(H177)),"",L177/H177)))</f>
        <v/>
      </c>
    </row>
    <row r="178" ht="13.35" customHeight="1" s="162">
      <c r="B178" s="307" t="n"/>
      <c r="C178" s="307" t="n"/>
      <c r="E178" s="307" t="n"/>
      <c r="F178" s="32" t="n"/>
      <c r="G178" s="33">
        <f>IF(F178="", "", IF(OR(ISTEXT(H178),ISTEXT(F178)),"",H178/F178))</f>
        <v/>
      </c>
      <c r="H178" s="33" t="n"/>
      <c r="I178" s="33" t="n"/>
      <c r="J178" s="33">
        <f>IF(I178="", "", IF(OR(ISTEXT(I178),ISTEXT($F178)),"",I178*$F178))</f>
        <v/>
      </c>
      <c r="K178" s="33" t="n"/>
      <c r="L178" s="33">
        <f>IF(K178="", "", IF(OR(ISTEXT(K178),ISTEXT($F178)),"",K178*$F178))</f>
        <v/>
      </c>
      <c r="M178" s="30">
        <f>IF(OR(H178="",H178=0),"",IF(K178="",IF(J178="","",IF(OR(ISTEXT(J178),ISTEXT(H178)),"",J178/H178)),IF(OR(ISTEXT(L178),ISTEXT(H178)),"",L178/H178)))</f>
        <v/>
      </c>
    </row>
    <row r="179" ht="13.35" customHeight="1" s="162">
      <c r="B179" s="307" t="n"/>
      <c r="C179" s="307" t="n"/>
      <c r="E179" s="307" t="n"/>
      <c r="F179" s="32" t="n"/>
      <c r="G179" s="33">
        <f>IF(F179="", "", IF(OR(ISTEXT(H179),ISTEXT(F179)),"",H179/F179))</f>
        <v/>
      </c>
      <c r="H179" s="33" t="n"/>
      <c r="I179" s="33" t="n"/>
      <c r="J179" s="33">
        <f>IF(I179="", "", IF(OR(ISTEXT(I179),ISTEXT($F179)),"",I179*$F179))</f>
        <v/>
      </c>
      <c r="K179" s="33" t="n"/>
      <c r="L179" s="33">
        <f>IF(K179="", "", IF(OR(ISTEXT(K179),ISTEXT($F179)),"",K179*$F179))</f>
        <v/>
      </c>
      <c r="M179" s="30">
        <f>IF(OR(H179="",H179=0),"",IF(K179="",IF(J179="","",IF(OR(ISTEXT(J179),ISTEXT(H179)),"",J179/H179)),IF(OR(ISTEXT(L179),ISTEXT(H179)),"",L179/H179)))</f>
        <v/>
      </c>
    </row>
    <row r="180" ht="13.35" customHeight="1" s="162">
      <c r="B180" s="307" t="n"/>
      <c r="C180" s="307" t="n"/>
      <c r="E180" s="307" t="n"/>
      <c r="F180" s="32" t="n"/>
      <c r="G180" s="33">
        <f>IF(F180="", "", IF(OR(ISTEXT(H180),ISTEXT(F180)),"",H180/F180))</f>
        <v/>
      </c>
      <c r="H180" s="33" t="n"/>
      <c r="I180" s="33" t="n"/>
      <c r="J180" s="33">
        <f>IF(I180="", "", IF(OR(ISTEXT(I180),ISTEXT($F180)),"",I180*$F180))</f>
        <v/>
      </c>
      <c r="K180" s="33" t="n"/>
      <c r="L180" s="33">
        <f>IF(K180="", "", IF(OR(ISTEXT(K180),ISTEXT($F180)),"",K180*$F180))</f>
        <v/>
      </c>
      <c r="M180" s="30">
        <f>IF(OR(H180="",H180=0),"",IF(K180="",IF(J180="","",IF(OR(ISTEXT(J180),ISTEXT(H180)),"",J180/H180)),IF(OR(ISTEXT(L180),ISTEXT(H180)),"",L180/H180)))</f>
        <v/>
      </c>
    </row>
    <row r="181" ht="13.35" customHeight="1" s="162">
      <c r="B181" s="307" t="n"/>
      <c r="C181" s="307" t="n"/>
      <c r="E181" s="307" t="n"/>
      <c r="F181" s="32" t="n"/>
      <c r="G181" s="33">
        <f>IF(F181="", "", IF(OR(ISTEXT(H181),ISTEXT(F181)),"",H181/F181))</f>
        <v/>
      </c>
      <c r="H181" s="33" t="n"/>
      <c r="I181" s="33" t="n"/>
      <c r="J181" s="33">
        <f>IF(I181="", "", IF(OR(ISTEXT(I181),ISTEXT($F181)),"",I181*$F181))</f>
        <v/>
      </c>
      <c r="K181" s="33" t="n"/>
      <c r="L181" s="33">
        <f>IF(K181="", "", IF(OR(ISTEXT(K181),ISTEXT($F181)),"",K181*$F181))</f>
        <v/>
      </c>
      <c r="M181" s="30">
        <f>IF(OR(H181="",H181=0),"",IF(K181="",IF(J181="","",IF(OR(ISTEXT(J181),ISTEXT(H181)),"",J181/H181)),IF(OR(ISTEXT(L181),ISTEXT(H181)),"",L181/H181)))</f>
        <v/>
      </c>
    </row>
    <row r="182" ht="13.35" customHeight="1" s="162">
      <c r="B182" s="42" t="n"/>
      <c r="C182" s="231" t="inlineStr">
        <is>
          <t>Subtotal (this page)</t>
        </is>
      </c>
      <c r="D182" s="159" t="n"/>
      <c r="E182" s="42" t="n"/>
      <c r="F182" s="42" t="n"/>
      <c r="G182" s="43" t="n"/>
      <c r="H182" s="43">
        <f>IF(SUM(H164:H181)=0,"",SUM(H164:H181))</f>
        <v/>
      </c>
      <c r="I182" s="43" t="n"/>
      <c r="J182" s="43">
        <f>IF(SUM(J164:J181)=0,"",SUM(J164:J181))</f>
        <v/>
      </c>
      <c r="K182" s="43" t="n"/>
      <c r="L182" s="43">
        <f>IF(SUM(L164:L181)=0,"",SUM(L164:L181))</f>
        <v/>
      </c>
      <c r="M182" s="35">
        <f>IF(OR(H182="",H182=0),"",IF(L182="",IF(J182="","",IF(OR(ISTEXT(J182),ISTEXT(H182)),"",J182/H182)),IF(OR(ISTEXT(L182),ISTEXT(H182)),"",L182/H182)))</f>
        <v/>
      </c>
    </row>
    <row r="183" ht="13.35" customHeight="1" s="162"/>
    <row r="184" ht="13.35" customHeight="1" s="162">
      <c r="B184" s="188" t="inlineStr">
        <is>
          <t>Exhaust Air Inlets (cont.)</t>
        </is>
      </c>
      <c r="C184" s="174" t="n"/>
      <c r="D184" s="174" t="n"/>
      <c r="E184" s="174" t="n"/>
      <c r="F184" s="173" t="n"/>
      <c r="G184" s="233" t="inlineStr">
        <is>
          <t>Design VEL</t>
        </is>
      </c>
      <c r="H184" s="194" t="inlineStr">
        <is>
          <t>Design CFM</t>
        </is>
      </c>
      <c r="I184" s="188" t="inlineStr">
        <is>
          <t>Initial</t>
        </is>
      </c>
      <c r="J184" s="173" t="n"/>
      <c r="K184" s="188" t="inlineStr">
        <is>
          <t>Final</t>
        </is>
      </c>
      <c r="L184" s="173" t="n"/>
      <c r="M184" s="188" t="inlineStr">
        <is>
          <t>%</t>
        </is>
      </c>
    </row>
    <row r="185" ht="13.35" customHeight="1" s="162">
      <c r="B185" s="153" t="inlineStr">
        <is>
          <t>No.</t>
        </is>
      </c>
      <c r="C185" s="188" t="inlineStr">
        <is>
          <t>Area Served</t>
        </is>
      </c>
      <c r="D185" s="188" t="inlineStr">
        <is>
          <t>Type</t>
        </is>
      </c>
      <c r="E185" s="188" t="inlineStr">
        <is>
          <t>Size</t>
        </is>
      </c>
      <c r="F185" s="188" t="inlineStr">
        <is>
          <t>Ak</t>
        </is>
      </c>
      <c r="G185" s="440" t="n"/>
      <c r="H185" s="440" t="n"/>
      <c r="I185" s="188" t="inlineStr">
        <is>
          <t>VEL</t>
        </is>
      </c>
      <c r="J185" s="188" t="inlineStr">
        <is>
          <t>CFM</t>
        </is>
      </c>
      <c r="K185" s="188" t="inlineStr">
        <is>
          <t>VEL</t>
        </is>
      </c>
      <c r="L185" s="188" t="inlineStr">
        <is>
          <t>CFM</t>
        </is>
      </c>
      <c r="M185" s="440" t="n"/>
    </row>
    <row r="186" ht="13.35" customHeight="1" s="162">
      <c r="B186" s="307" t="n"/>
      <c r="C186" s="307" t="n"/>
      <c r="E186" s="307" t="n"/>
      <c r="F186" s="32" t="n"/>
      <c r="G186" s="33">
        <f>IF(F186="", "", IF(OR(ISTEXT(H186),ISTEXT(F186)),"",H186/F186))</f>
        <v/>
      </c>
      <c r="H186" s="33" t="n"/>
      <c r="I186" s="33" t="n"/>
      <c r="J186" s="33">
        <f>IF(I186="", "", IF(OR(ISTEXT(I186),ISTEXT($F186)),"",I186*$F186))</f>
        <v/>
      </c>
      <c r="K186" s="33" t="n"/>
      <c r="L186" s="33">
        <f>IF(K186="", "", IF(OR(ISTEXT(K186),ISTEXT($F186)),"",K186*$F186))</f>
        <v/>
      </c>
      <c r="M186" s="30">
        <f>IF(OR(H186="",H186=0),"",IF(K186="",IF(J186="","",IF(OR(ISTEXT(J186),ISTEXT(H186)),"",J186/H186)),IF(OR(ISTEXT(L186),ISTEXT(H186)),"",L186/H186)))</f>
        <v/>
      </c>
    </row>
    <row r="187" ht="13.35" customHeight="1" s="162">
      <c r="B187" s="307" t="n"/>
      <c r="C187" s="307" t="n"/>
      <c r="E187" s="307" t="n"/>
      <c r="F187" s="32" t="n"/>
      <c r="G187" s="33">
        <f>IF(F187="", "", IF(OR(ISTEXT(H187),ISTEXT(F187)),"",H187/F187))</f>
        <v/>
      </c>
      <c r="H187" s="33" t="n"/>
      <c r="I187" s="33" t="n"/>
      <c r="J187" s="33">
        <f>IF(I187="", "", IF(OR(ISTEXT(I187),ISTEXT($F187)),"",I187*$F187))</f>
        <v/>
      </c>
      <c r="K187" s="33" t="n"/>
      <c r="L187" s="33">
        <f>IF(K187="", "", IF(OR(ISTEXT(K187),ISTEXT($F187)),"",K187*$F187))</f>
        <v/>
      </c>
      <c r="M187" s="30">
        <f>IF(OR(H187="",H187=0),"",IF(K187="",IF(J187="","",IF(OR(ISTEXT(J187),ISTEXT(H187)),"",J187/H187)),IF(OR(ISTEXT(L187),ISTEXT(H187)),"",L187/H187)))</f>
        <v/>
      </c>
    </row>
    <row r="188" ht="13.35" customHeight="1" s="162">
      <c r="B188" s="307" t="n"/>
      <c r="C188" s="307" t="n"/>
      <c r="E188" s="307" t="n"/>
      <c r="F188" s="32" t="n"/>
      <c r="G188" s="33">
        <f>IF(F188="", "", IF(OR(ISTEXT(H188),ISTEXT(F188)),"",H188/F188))</f>
        <v/>
      </c>
      <c r="H188" s="33" t="n"/>
      <c r="I188" s="33" t="n"/>
      <c r="J188" s="33">
        <f>IF(I188="", "", IF(OR(ISTEXT(I188),ISTEXT($F188)),"",I188*$F188))</f>
        <v/>
      </c>
      <c r="K188" s="33" t="n"/>
      <c r="L188" s="33">
        <f>IF(K188="", "", IF(OR(ISTEXT(K188),ISTEXT($F188)),"",K188*$F188))</f>
        <v/>
      </c>
      <c r="M188" s="30">
        <f>IF(OR(H188="",H188=0),"",IF(K188="",IF(J188="","",IF(OR(ISTEXT(J188),ISTEXT(H188)),"",J188/H188)),IF(OR(ISTEXT(L188),ISTEXT(H188)),"",L188/H188)))</f>
        <v/>
      </c>
    </row>
    <row r="189" ht="13.35" customHeight="1" s="162">
      <c r="B189" s="307" t="n"/>
      <c r="C189" s="307" t="n"/>
      <c r="E189" s="307" t="n"/>
      <c r="F189" s="32" t="n"/>
      <c r="G189" s="33">
        <f>IF(F189="", "", IF(OR(ISTEXT(H189),ISTEXT(F189)),"",H189/F189))</f>
        <v/>
      </c>
      <c r="H189" s="33" t="n"/>
      <c r="I189" s="33" t="n"/>
      <c r="J189" s="33">
        <f>IF(I189="", "", IF(OR(ISTEXT(I189),ISTEXT($F189)),"",I189*$F189))</f>
        <v/>
      </c>
      <c r="K189" s="33" t="n"/>
      <c r="L189" s="33">
        <f>IF(K189="", "", IF(OR(ISTEXT(K189),ISTEXT($F189)),"",K189*$F189))</f>
        <v/>
      </c>
      <c r="M189" s="30">
        <f>IF(OR(H189="",H189=0),"",IF(K189="",IF(J189="","",IF(OR(ISTEXT(J189),ISTEXT(H189)),"",J189/H189)),IF(OR(ISTEXT(L189),ISTEXT(H189)),"",L189/H189)))</f>
        <v/>
      </c>
    </row>
    <row r="190" ht="13.35" customHeight="1" s="162">
      <c r="B190" s="307" t="n"/>
      <c r="C190" s="307" t="n"/>
      <c r="E190" s="307" t="n"/>
      <c r="F190" s="32" t="n"/>
      <c r="G190" s="33">
        <f>IF(F190="", "", IF(OR(ISTEXT(H190),ISTEXT(F190)),"",H190/F190))</f>
        <v/>
      </c>
      <c r="H190" s="33" t="n"/>
      <c r="I190" s="33" t="n"/>
      <c r="J190" s="33">
        <f>IF(I190="", "", IF(OR(ISTEXT(I190),ISTEXT($F190)),"",I190*$F190))</f>
        <v/>
      </c>
      <c r="K190" s="33" t="n"/>
      <c r="L190" s="33">
        <f>IF(K190="", "", IF(OR(ISTEXT(K190),ISTEXT($F190)),"",K190*$F190))</f>
        <v/>
      </c>
      <c r="M190" s="30">
        <f>IF(OR(H190="",H190=0),"",IF(K190="",IF(J190="","",IF(OR(ISTEXT(J190),ISTEXT(H190)),"",J190/H190)),IF(OR(ISTEXT(L190),ISTEXT(H190)),"",L190/H190)))</f>
        <v/>
      </c>
    </row>
    <row r="191" ht="13.35" customHeight="1" s="162">
      <c r="B191" s="307" t="n"/>
      <c r="C191" s="307" t="n"/>
      <c r="E191" s="307" t="n"/>
      <c r="F191" s="32" t="n"/>
      <c r="G191" s="33">
        <f>IF(F191="", "", IF(OR(ISTEXT(H191),ISTEXT(F191)),"",H191/F191))</f>
        <v/>
      </c>
      <c r="H191" s="33" t="n"/>
      <c r="I191" s="33" t="n"/>
      <c r="J191" s="33">
        <f>IF(I191="", "", IF(OR(ISTEXT(I191),ISTEXT($F191)),"",I191*$F191))</f>
        <v/>
      </c>
      <c r="K191" s="33" t="n"/>
      <c r="L191" s="33">
        <f>IF(K191="", "", IF(OR(ISTEXT(K191),ISTEXT($F191)),"",K191*$F191))</f>
        <v/>
      </c>
      <c r="M191" s="30">
        <f>IF(OR(H191="",H191=0),"",IF(K191="",IF(J191="","",IF(OR(ISTEXT(J191),ISTEXT(H191)),"",J191/H191)),IF(OR(ISTEXT(L191),ISTEXT(H191)),"",L191/H191)))</f>
        <v/>
      </c>
    </row>
    <row r="192" ht="13.35" customHeight="1" s="162">
      <c r="B192" s="307" t="n"/>
      <c r="C192" s="307" t="n"/>
      <c r="E192" s="307" t="n"/>
      <c r="F192" s="32" t="n"/>
      <c r="G192" s="33">
        <f>IF(F192="", "", IF(OR(ISTEXT(H192),ISTEXT(F192)),"",H192/F192))</f>
        <v/>
      </c>
      <c r="H192" s="33" t="n"/>
      <c r="I192" s="33" t="n"/>
      <c r="J192" s="33">
        <f>IF(I192="", "", IF(OR(ISTEXT(I192),ISTEXT($F192)),"",I192*$F192))</f>
        <v/>
      </c>
      <c r="K192" s="33" t="n"/>
      <c r="L192" s="33">
        <f>IF(K192="", "", IF(OR(ISTEXT(K192),ISTEXT($F192)),"",K192*$F192))</f>
        <v/>
      </c>
      <c r="M192" s="30">
        <f>IF(OR(H192="",H192=0),"",IF(K192="",IF(J192="","",IF(OR(ISTEXT(J192),ISTEXT(H192)),"",J192/H192)),IF(OR(ISTEXT(L192),ISTEXT(H192)),"",L192/H192)))</f>
        <v/>
      </c>
    </row>
    <row r="193" ht="13.35" customHeight="1" s="162">
      <c r="B193" s="307" t="n"/>
      <c r="C193" s="307" t="n"/>
      <c r="E193" s="307" t="n"/>
      <c r="F193" s="32" t="n"/>
      <c r="G193" s="33">
        <f>IF(F193="", "", IF(OR(ISTEXT(H193),ISTEXT(F193)),"",H193/F193))</f>
        <v/>
      </c>
      <c r="H193" s="33" t="n"/>
      <c r="I193" s="33" t="n"/>
      <c r="J193" s="33">
        <f>IF(I193="", "", IF(OR(ISTEXT(I193),ISTEXT($F193)),"",I193*$F193))</f>
        <v/>
      </c>
      <c r="K193" s="33" t="n"/>
      <c r="L193" s="33">
        <f>IF(K193="", "", IF(OR(ISTEXT(K193),ISTEXT($F193)),"",K193*$F193))</f>
        <v/>
      </c>
      <c r="M193" s="30">
        <f>IF(OR(H193="",H193=0),"",IF(K193="",IF(J193="","",IF(OR(ISTEXT(J193),ISTEXT(H193)),"",J193/H193)),IF(OR(ISTEXT(L193),ISTEXT(H193)),"",L193/H193)))</f>
        <v/>
      </c>
    </row>
    <row r="194" ht="13.35" customHeight="1" s="162">
      <c r="B194" s="307" t="n"/>
      <c r="C194" s="307" t="n"/>
      <c r="E194" s="307" t="n"/>
      <c r="F194" s="32" t="n"/>
      <c r="G194" s="33">
        <f>IF(F194="", "", IF(OR(ISTEXT(H194),ISTEXT(F194)),"",H194/F194))</f>
        <v/>
      </c>
      <c r="H194" s="33" t="n"/>
      <c r="I194" s="33" t="n"/>
      <c r="J194" s="33">
        <f>IF(I194="", "", IF(OR(ISTEXT(I194),ISTEXT($F194)),"",I194*$F194))</f>
        <v/>
      </c>
      <c r="K194" s="33" t="n"/>
      <c r="L194" s="33">
        <f>IF(K194="", "", IF(OR(ISTEXT(K194),ISTEXT($F194)),"",K194*$F194))</f>
        <v/>
      </c>
      <c r="M194" s="30">
        <f>IF(OR(H194="",H194=0),"",IF(K194="",IF(J194="","",IF(OR(ISTEXT(J194),ISTEXT(H194)),"",J194/H194)),IF(OR(ISTEXT(L194),ISTEXT(H194)),"",L194/H194)))</f>
        <v/>
      </c>
    </row>
    <row r="195" ht="13.35" customHeight="1" s="162">
      <c r="B195" s="307" t="n"/>
      <c r="C195" s="307" t="n"/>
      <c r="E195" s="307" t="n"/>
      <c r="F195" s="32" t="n"/>
      <c r="G195" s="33">
        <f>IF(F195="", "", IF(OR(ISTEXT(H195),ISTEXT(F195)),"",H195/F195))</f>
        <v/>
      </c>
      <c r="H195" s="33" t="n"/>
      <c r="I195" s="33" t="n"/>
      <c r="J195" s="33">
        <f>IF(I195="", "", IF(OR(ISTEXT(I195),ISTEXT($F195)),"",I195*$F195))</f>
        <v/>
      </c>
      <c r="K195" s="33" t="n"/>
      <c r="L195" s="33">
        <f>IF(K195="", "", IF(OR(ISTEXT(K195),ISTEXT($F195)),"",K195*$F195))</f>
        <v/>
      </c>
      <c r="M195" s="30">
        <f>IF(OR(H195="",H195=0),"",IF(K195="",IF(J195="","",IF(OR(ISTEXT(J195),ISTEXT(H195)),"",J195/H195)),IF(OR(ISTEXT(L195),ISTEXT(H195)),"",L195/H195)))</f>
        <v/>
      </c>
    </row>
    <row r="196" ht="13.35" customHeight="1" s="162">
      <c r="B196" s="307" t="n"/>
      <c r="C196" s="307" t="n"/>
      <c r="E196" s="307" t="n"/>
      <c r="F196" s="32" t="n"/>
      <c r="G196" s="33">
        <f>IF(F196="", "", IF(OR(ISTEXT(H196),ISTEXT(F196)),"",H196/F196))</f>
        <v/>
      </c>
      <c r="H196" s="33" t="n"/>
      <c r="I196" s="33" t="n"/>
      <c r="J196" s="33">
        <f>IF(I196="", "", IF(OR(ISTEXT(I196),ISTEXT($F196)),"",I196*$F196))</f>
        <v/>
      </c>
      <c r="K196" s="33" t="n"/>
      <c r="L196" s="33">
        <f>IF(K196="", "", IF(OR(ISTEXT(K196),ISTEXT($F196)),"",K196*$F196))</f>
        <v/>
      </c>
      <c r="M196" s="30">
        <f>IF(OR(H196="",H196=0),"",IF(K196="",IF(J196="","",IF(OR(ISTEXT(J196),ISTEXT(H196)),"",J196/H196)),IF(OR(ISTEXT(L196),ISTEXT(H196)),"",L196/H196)))</f>
        <v/>
      </c>
    </row>
    <row r="197" ht="13.35" customHeight="1" s="162">
      <c r="B197" s="307" t="n"/>
      <c r="C197" s="307" t="n"/>
      <c r="E197" s="307" t="n"/>
      <c r="F197" s="32" t="n"/>
      <c r="G197" s="33">
        <f>IF(F197="", "", IF(OR(ISTEXT(H197),ISTEXT(F197)),"",H197/F197))</f>
        <v/>
      </c>
      <c r="H197" s="33" t="n"/>
      <c r="I197" s="33" t="n"/>
      <c r="J197" s="33">
        <f>IF(I197="", "", IF(OR(ISTEXT(I197),ISTEXT($F197)),"",I197*$F197))</f>
        <v/>
      </c>
      <c r="K197" s="33" t="n"/>
      <c r="L197" s="33">
        <f>IF(K197="", "", IF(OR(ISTEXT(K197),ISTEXT($F197)),"",K197*$F197))</f>
        <v/>
      </c>
      <c r="M197" s="30">
        <f>IF(OR(H197="",H197=0),"",IF(K197="",IF(J197="","",IF(OR(ISTEXT(J197),ISTEXT(H197)),"",J197/H197)),IF(OR(ISTEXT(L197),ISTEXT(H197)),"",L197/H197)))</f>
        <v/>
      </c>
    </row>
    <row r="198" ht="13.35" customHeight="1" s="162">
      <c r="B198" s="307" t="n"/>
      <c r="C198" s="307" t="n"/>
      <c r="E198" s="307" t="n"/>
      <c r="F198" s="32" t="n"/>
      <c r="G198" s="33">
        <f>IF(F198="", "", IF(OR(ISTEXT(H198),ISTEXT(F198)),"",H198/F198))</f>
        <v/>
      </c>
      <c r="H198" s="33" t="n"/>
      <c r="I198" s="33" t="n"/>
      <c r="J198" s="33">
        <f>IF(I198="", "", IF(OR(ISTEXT(I198),ISTEXT($F198)),"",I198*$F198))</f>
        <v/>
      </c>
      <c r="K198" s="33" t="n"/>
      <c r="L198" s="33">
        <f>IF(K198="", "", IF(OR(ISTEXT(K198),ISTEXT($F198)),"",K198*$F198))</f>
        <v/>
      </c>
      <c r="M198" s="30">
        <f>IF(OR(H198="",H198=0),"",IF(K198="",IF(J198="","",IF(OR(ISTEXT(J198),ISTEXT(H198)),"",J198/H198)),IF(OR(ISTEXT(L198),ISTEXT(H198)),"",L198/H198)))</f>
        <v/>
      </c>
    </row>
    <row r="199" ht="13.35" customHeight="1" s="162">
      <c r="B199" s="307" t="n"/>
      <c r="C199" s="307" t="n"/>
      <c r="E199" s="307" t="n"/>
      <c r="F199" s="32" t="n"/>
      <c r="G199" s="33">
        <f>IF(F199="", "", IF(OR(ISTEXT(H199),ISTEXT(F199)),"",H199/F199))</f>
        <v/>
      </c>
      <c r="H199" s="33" t="n"/>
      <c r="I199" s="33" t="n"/>
      <c r="J199" s="33">
        <f>IF(I199="", "", IF(OR(ISTEXT(I199),ISTEXT($F199)),"",I199*$F199))</f>
        <v/>
      </c>
      <c r="K199" s="33" t="n"/>
      <c r="L199" s="33">
        <f>IF(K199="", "", IF(OR(ISTEXT(K199),ISTEXT($F199)),"",K199*$F199))</f>
        <v/>
      </c>
      <c r="M199" s="30">
        <f>IF(OR(H199="",H199=0),"",IF(K199="",IF(J199="","",IF(OR(ISTEXT(J199),ISTEXT(H199)),"",J199/H199)),IF(OR(ISTEXT(L199),ISTEXT(H199)),"",L199/H199)))</f>
        <v/>
      </c>
    </row>
    <row r="200" ht="13.35" customHeight="1" s="162">
      <c r="B200" s="307" t="n"/>
      <c r="C200" s="307" t="n"/>
      <c r="E200" s="307" t="n"/>
      <c r="F200" s="32" t="n"/>
      <c r="G200" s="33">
        <f>IF(F200="", "", IF(OR(ISTEXT(H200),ISTEXT(F200)),"",H200/F200))</f>
        <v/>
      </c>
      <c r="H200" s="33" t="n"/>
      <c r="I200" s="33" t="n"/>
      <c r="J200" s="33">
        <f>IF(I200="", "", IF(OR(ISTEXT(I200),ISTEXT($F200)),"",I200*$F200))</f>
        <v/>
      </c>
      <c r="K200" s="33" t="n"/>
      <c r="L200" s="33">
        <f>IF(K200="", "", IF(OR(ISTEXT(K200),ISTEXT($F200)),"",K200*$F200))</f>
        <v/>
      </c>
      <c r="M200" s="30">
        <f>IF(OR(H200="",H200=0),"",IF(K200="",IF(J200="","",IF(OR(ISTEXT(J200),ISTEXT(H200)),"",J200/H200)),IF(OR(ISTEXT(L200),ISTEXT(H200)),"",L200/H200)))</f>
        <v/>
      </c>
    </row>
    <row r="201" ht="13.35" customHeight="1" s="162">
      <c r="B201" s="307" t="n"/>
      <c r="C201" s="307" t="n"/>
      <c r="E201" s="307" t="n"/>
      <c r="F201" s="32" t="n"/>
      <c r="G201" s="33">
        <f>IF(F201="", "", IF(OR(ISTEXT(H201),ISTEXT(F201)),"",H201/F201))</f>
        <v/>
      </c>
      <c r="H201" s="33" t="n"/>
      <c r="I201" s="33" t="n"/>
      <c r="J201" s="33">
        <f>IF(I201="", "", IF(OR(ISTEXT(I201),ISTEXT($F201)),"",I201*$F201))</f>
        <v/>
      </c>
      <c r="K201" s="33" t="n"/>
      <c r="L201" s="33">
        <f>IF(K201="", "", IF(OR(ISTEXT(K201),ISTEXT($F201)),"",K201*$F201))</f>
        <v/>
      </c>
      <c r="M201" s="30">
        <f>IF(OR(H201="",H201=0),"",IF(K201="",IF(J201="","",IF(OR(ISTEXT(J201),ISTEXT(H201)),"",J201/H201)),IF(OR(ISTEXT(L201),ISTEXT(H201)),"",L201/H201)))</f>
        <v/>
      </c>
    </row>
    <row r="202" ht="13.35" customHeight="1" s="162">
      <c r="B202" s="307" t="n"/>
      <c r="C202" s="307" t="n"/>
      <c r="E202" s="307" t="n"/>
      <c r="F202" s="32" t="n"/>
      <c r="G202" s="33">
        <f>IF(F202="", "", IF(OR(ISTEXT(H202),ISTEXT(F202)),"",H202/F202))</f>
        <v/>
      </c>
      <c r="H202" s="33" t="n"/>
      <c r="I202" s="33" t="n"/>
      <c r="J202" s="33">
        <f>IF(I202="", "", IF(OR(ISTEXT(I202),ISTEXT($F202)),"",I202*$F202))</f>
        <v/>
      </c>
      <c r="K202" s="33" t="n"/>
      <c r="L202" s="33">
        <f>IF(K202="", "", IF(OR(ISTEXT(K202),ISTEXT($F202)),"",K202*$F202))</f>
        <v/>
      </c>
      <c r="M202" s="30">
        <f>IF(OR(H202="",H202=0),"",IF(K202="",IF(J202="","",IF(OR(ISTEXT(J202),ISTEXT(H202)),"",J202/H202)),IF(OR(ISTEXT(L202),ISTEXT(H202)),"",L202/H202)))</f>
        <v/>
      </c>
    </row>
    <row r="203" ht="13.35" customHeight="1" s="162">
      <c r="B203" s="307" t="n"/>
      <c r="C203" s="307" t="n"/>
      <c r="E203" s="307" t="n"/>
      <c r="F203" s="32" t="n"/>
      <c r="G203" s="33">
        <f>IF(F203="", "", IF(OR(ISTEXT(H203),ISTEXT(F203)),"",H203/F203))</f>
        <v/>
      </c>
      <c r="H203" s="33" t="n"/>
      <c r="I203" s="33" t="n"/>
      <c r="J203" s="33">
        <f>IF(I203="", "", IF(OR(ISTEXT(I203),ISTEXT($F203)),"",I203*$F203))</f>
        <v/>
      </c>
      <c r="K203" s="33" t="n"/>
      <c r="L203" s="33">
        <f>IF(K203="", "", IF(OR(ISTEXT(K203),ISTEXT($F203)),"",K203*$F203))</f>
        <v/>
      </c>
      <c r="M203" s="30">
        <f>IF(OR(H203="",H203=0),"",IF(K203="",IF(J203="","",IF(OR(ISTEXT(J203),ISTEXT(H203)),"",J203/H203)),IF(OR(ISTEXT(L203),ISTEXT(H203)),"",L203/H203)))</f>
        <v/>
      </c>
    </row>
    <row r="204" ht="13.35" customHeight="1" s="162">
      <c r="B204" s="42" t="n"/>
      <c r="C204" s="231" t="inlineStr">
        <is>
          <t>Subtotal (this page)</t>
        </is>
      </c>
      <c r="D204" s="159" t="n"/>
      <c r="E204" s="42" t="n"/>
      <c r="F204" s="42" t="n"/>
      <c r="G204" s="43" t="n"/>
      <c r="H204" s="43">
        <f>IF(SUM(H186:H203)=0,"",SUM(H186:H203))</f>
        <v/>
      </c>
      <c r="I204" s="43" t="n"/>
      <c r="J204" s="43">
        <f>IF(SUM(J186:J203)=0,"",SUM(J186:J203))</f>
        <v/>
      </c>
      <c r="K204" s="43" t="n"/>
      <c r="L204" s="43">
        <f>IF(SUM(L186:L203)=0,"",SUM(L186:L203))</f>
        <v/>
      </c>
      <c r="M204" s="35">
        <f>IF(OR(H204="",H204=0),"",IF(L204="",IF(J204="","",IF(OR(ISTEXT(J204),ISTEXT(H204)),"",J204/H204)),IF(OR(ISTEXT(L204),ISTEXT(H204)),"",L204/H204)))</f>
        <v/>
      </c>
    </row>
    <row r="205" ht="13.35" customHeight="1" s="162"/>
    <row r="206" ht="13.35" customHeight="1" s="162">
      <c r="B206" s="188" t="inlineStr">
        <is>
          <t>Remarks (cont.)</t>
        </is>
      </c>
      <c r="C206" s="173" t="n"/>
      <c r="D206" s="154" t="n"/>
      <c r="E206" s="174" t="n"/>
      <c r="F206" s="174" t="n"/>
      <c r="G206" s="174" t="n"/>
      <c r="H206" s="174" t="n"/>
      <c r="I206" s="174" t="n"/>
      <c r="J206" s="174" t="n"/>
      <c r="K206" s="174" t="n"/>
      <c r="L206" s="174" t="n"/>
      <c r="M206" s="173" t="n"/>
    </row>
    <row r="207" ht="13.35" customHeight="1" s="162">
      <c r="B207" s="154" t="n"/>
      <c r="C207" s="174" t="n"/>
      <c r="D207" s="174" t="n"/>
      <c r="E207" s="174" t="n"/>
      <c r="F207" s="174" t="n"/>
      <c r="G207" s="174" t="n"/>
      <c r="H207" s="174" t="n"/>
      <c r="I207" s="174" t="n"/>
      <c r="J207" s="174" t="n"/>
      <c r="K207" s="174" t="n"/>
      <c r="L207" s="174" t="n"/>
      <c r="M207" s="173" t="n"/>
    </row>
    <row r="208" ht="13.35" customHeight="1" s="162"/>
    <row r="209" ht="13.35" customHeight="1" s="162"/>
    <row r="210" ht="13.35" customHeight="1" s="162"/>
    <row r="211" ht="13.35" customHeight="1" s="162"/>
    <row r="212" ht="13.35" customHeight="1" s="162">
      <c r="B212" s="200" t="inlineStr">
        <is>
          <t>System</t>
        </is>
      </c>
      <c r="C212" s="403" t="n"/>
      <c r="D212" s="209">
        <f>IF('{Equipment Data Entry}'!B67="","",'{Equipment Data Entry}'!B67)</f>
        <v/>
      </c>
      <c r="E212" s="418" t="n"/>
      <c r="F212" s="403" t="n"/>
      <c r="G212" s="200" t="inlineStr">
        <is>
          <t>Service</t>
        </is>
      </c>
      <c r="H212" s="403" t="n"/>
      <c r="I212" s="210">
        <f>IF('{Equipment Data Entry}'!C67="","",'{Equipment Data Entry}'!C67)</f>
        <v/>
      </c>
      <c r="J212" s="418" t="n"/>
      <c r="K212" s="418" t="n"/>
      <c r="L212" s="418" t="n"/>
      <c r="M212" s="403" t="n"/>
    </row>
    <row r="213" ht="13.35" customHeight="1" s="162">
      <c r="B213" s="422" t="n"/>
      <c r="C213" s="423" t="n"/>
      <c r="D213" s="422" t="n"/>
      <c r="E213" s="424" t="n"/>
      <c r="F213" s="423" t="n"/>
      <c r="G213" s="422" t="n"/>
      <c r="H213" s="423" t="n"/>
      <c r="I213" s="422" t="n"/>
      <c r="J213" s="424" t="n"/>
      <c r="K213" s="424" t="n"/>
      <c r="L213" s="424" t="n"/>
      <c r="M213" s="423" t="n"/>
    </row>
    <row r="214" ht="13.35" customHeight="1" s="162">
      <c r="B214" s="437" t="inlineStr">
        <is>
          <t>Drive Type:</t>
        </is>
      </c>
      <c r="C214" s="13" t="n"/>
      <c r="D214" s="438" t="n"/>
      <c r="E214" s="437" t="inlineStr">
        <is>
          <t>Rotation – Design:</t>
        </is>
      </c>
      <c r="F214" s="13" t="n"/>
      <c r="G214" s="438" t="n"/>
      <c r="H214" s="13" t="n"/>
      <c r="I214" s="437" t="inlineStr">
        <is>
          <t>Actual:</t>
        </is>
      </c>
      <c r="J214" s="438" t="n"/>
    </row>
    <row r="215" ht="13.35" customHeight="1" s="162">
      <c r="B215" s="200" t="inlineStr">
        <is>
          <t>Unit Data</t>
        </is>
      </c>
      <c r="C215" s="400" t="n"/>
      <c r="D215" s="400" t="n"/>
      <c r="E215" s="400" t="n"/>
      <c r="F215" s="400" t="n"/>
      <c r="G215" s="401" t="n"/>
      <c r="H215" s="13" t="n"/>
      <c r="I215" s="200" t="inlineStr">
        <is>
          <t>Design and Performance Data</t>
        </is>
      </c>
      <c r="J215" s="400" t="n"/>
      <c r="K215" s="400" t="n"/>
      <c r="L215" s="401" t="n"/>
      <c r="M215" s="283" t="n"/>
    </row>
    <row r="216" ht="13.35" customHeight="1" s="162">
      <c r="B216" s="199" t="inlineStr">
        <is>
          <t>Manufacturer</t>
        </is>
      </c>
      <c r="C216" s="401" t="n"/>
      <c r="D216" s="204">
        <f>IF('{Equipment Data Entry}'!E67="","",'{Equipment Data Entry}'!E67)</f>
        <v/>
      </c>
      <c r="E216" s="400" t="n"/>
      <c r="F216" s="400" t="n"/>
      <c r="G216" s="401" t="n"/>
      <c r="H216" s="13" t="n"/>
      <c r="I216" s="199" t="inlineStr">
        <is>
          <t>Design Criteria</t>
        </is>
      </c>
      <c r="J216" s="401" t="n"/>
      <c r="K216" s="199" t="inlineStr">
        <is>
          <t>Design</t>
        </is>
      </c>
      <c r="L216" s="199" t="inlineStr">
        <is>
          <t>Actual</t>
        </is>
      </c>
      <c r="M216" s="13" t="n"/>
    </row>
    <row r="217" ht="13.35" customHeight="1" s="162">
      <c r="B217" s="199" t="inlineStr">
        <is>
          <t>Model Number</t>
        </is>
      </c>
      <c r="C217" s="401" t="n"/>
      <c r="D217" s="204">
        <f>IF('{Equipment Data Entry}'!F67="","",'{Equipment Data Entry}'!F67)</f>
        <v/>
      </c>
      <c r="E217" s="400" t="n"/>
      <c r="F217" s="400" t="n"/>
      <c r="G217" s="401" t="n"/>
      <c r="H217" s="13" t="n"/>
      <c r="I217" s="199" t="inlineStr">
        <is>
          <t>Supply Airflow</t>
        </is>
      </c>
      <c r="J217" s="401" t="n"/>
      <c r="K217" s="24">
        <f>H247</f>
        <v/>
      </c>
      <c r="L217" s="24">
        <f>L247</f>
        <v/>
      </c>
      <c r="M217" s="22">
        <f>IF(OR(L217="",K217="",K217=0),"",IF(OR(ISTEXT(L217),ISTEXT(K217)),"",L217/K217))</f>
        <v/>
      </c>
    </row>
    <row r="218" ht="13.35" customHeight="1" s="162">
      <c r="B218" s="199" t="inlineStr">
        <is>
          <t>Serial Number</t>
        </is>
      </c>
      <c r="C218" s="401" t="n"/>
      <c r="D218" s="204" t="n"/>
      <c r="E218" s="400" t="n"/>
      <c r="F218" s="400" t="n"/>
      <c r="G218" s="401" t="n"/>
      <c r="H218" s="13" t="n"/>
      <c r="I218" s="199" t="inlineStr">
        <is>
          <t>Exhaust Airflow</t>
        </is>
      </c>
      <c r="J218" s="401" t="n"/>
      <c r="K218" s="71">
        <f>H257</f>
        <v/>
      </c>
      <c r="L218" s="64">
        <f>L257</f>
        <v/>
      </c>
      <c r="M218" s="22">
        <f>IF(OR(L218="",K218="",K218=0),"",IF(OR(ISTEXT(L218),ISTEXT(K218)),"",L218/K218))</f>
        <v/>
      </c>
    </row>
    <row r="219" ht="13.35" customHeight="1" s="162">
      <c r="B219" s="199" t="inlineStr">
        <is>
          <t>Area Served</t>
        </is>
      </c>
      <c r="C219" s="401" t="n"/>
      <c r="D219" s="204">
        <f>I212</f>
        <v/>
      </c>
      <c r="E219" s="400" t="n"/>
      <c r="F219" s="400" t="n"/>
      <c r="G219" s="401" t="n"/>
      <c r="H219" s="13" t="n"/>
      <c r="I219" s="199" t="inlineStr">
        <is>
          <t>Supply ΔP</t>
        </is>
      </c>
      <c r="J219" s="401" t="n"/>
      <c r="K219" s="24">
        <f>IF('{Equipment Data Entry}'!R67="","",'{Equipment Data Entry}'!R67)</f>
        <v/>
      </c>
      <c r="L219" s="24" t="n"/>
      <c r="M219" s="13" t="n"/>
    </row>
    <row r="220" ht="13.35" customHeight="1" s="162">
      <c r="B220" s="199" t="inlineStr">
        <is>
          <t>Location</t>
        </is>
      </c>
      <c r="C220" s="401" t="n"/>
      <c r="D220" s="204">
        <f>IF('{Equipment Data Entry}'!D67="","",'{Equipment Data Entry}'!D67)</f>
        <v/>
      </c>
      <c r="E220" s="400" t="n"/>
      <c r="F220" s="400" t="n"/>
      <c r="G220" s="401" t="n"/>
      <c r="H220" s="13" t="n"/>
      <c r="I220" s="199" t="inlineStr">
        <is>
          <t>Exhaust ΔP</t>
        </is>
      </c>
      <c r="J220" s="401" t="n"/>
      <c r="K220" s="24">
        <f>IF('{Equipment Data Entry}'!S67="","",'{Equipment Data Entry}'!S67)</f>
        <v/>
      </c>
      <c r="L220" s="24" t="n"/>
      <c r="M220" s="13" t="n"/>
    </row>
    <row r="221" ht="13.35" customHeight="1" s="162">
      <c r="B221" s="13" t="n"/>
      <c r="C221" s="13" t="n"/>
      <c r="D221" s="13" t="n"/>
      <c r="E221" s="13" t="n"/>
      <c r="F221" s="13" t="n"/>
      <c r="G221" s="13" t="n"/>
      <c r="H221" s="13" t="n"/>
      <c r="I221" s="199" t="inlineStr">
        <is>
          <t>Fan RPMs</t>
        </is>
      </c>
      <c r="J221" s="401" t="n"/>
      <c r="K221" s="24">
        <f>IF('{Equipment Data Entry}'!I67="","",'{Equipment Data Entry}'!I67)</f>
        <v/>
      </c>
      <c r="L221" s="24">
        <f>IF(L230="","",L230)</f>
        <v/>
      </c>
      <c r="M221" s="13" t="n"/>
    </row>
    <row r="222" ht="13.35" customHeight="1" s="162">
      <c r="B222" s="200" t="inlineStr">
        <is>
          <t>Motor Data</t>
        </is>
      </c>
      <c r="C222" s="400" t="n"/>
      <c r="D222" s="400" t="n"/>
      <c r="E222" s="400" t="n"/>
      <c r="F222" s="400" t="n"/>
      <c r="G222" s="401" t="n"/>
      <c r="H222" s="13" t="n"/>
      <c r="I222" s="199" t="inlineStr">
        <is>
          <t>Filter Type/Size/Qty</t>
        </is>
      </c>
      <c r="J222" s="400" t="n"/>
      <c r="K222" s="401" t="n"/>
      <c r="L222" s="24" t="n"/>
      <c r="M222" s="401" t="n"/>
    </row>
    <row r="223" ht="13.35" customHeight="1" s="162">
      <c r="B223" s="199" t="inlineStr">
        <is>
          <t>Manufacturer</t>
        </is>
      </c>
      <c r="C223" s="401" t="n"/>
      <c r="D223" s="203" t="n"/>
      <c r="E223" s="400" t="n"/>
      <c r="F223" s="400" t="n"/>
      <c r="G223" s="401" t="n"/>
      <c r="H223" s="13" t="n"/>
      <c r="I223" s="200" t="inlineStr">
        <is>
          <t>Drive Data</t>
        </is>
      </c>
      <c r="J223" s="400" t="n"/>
      <c r="K223" s="400" t="n"/>
      <c r="L223" s="401" t="n"/>
      <c r="M223" s="13" t="n"/>
    </row>
    <row r="224" ht="13.35" customHeight="1" s="162">
      <c r="B224" s="199" t="inlineStr">
        <is>
          <t>Horsepower</t>
        </is>
      </c>
      <c r="C224" s="401" t="n"/>
      <c r="D224" s="28">
        <f>IF('{Equipment Data Entry}'!G67="","",'{Equipment Data Entry}'!G67)</f>
        <v/>
      </c>
      <c r="E224" s="21" t="inlineStr">
        <is>
          <t>RPM</t>
        </is>
      </c>
      <c r="F224" s="24" t="n"/>
      <c r="G224" s="199" t="inlineStr">
        <is>
          <t>SF</t>
        </is>
      </c>
      <c r="H224" s="13" t="n"/>
      <c r="I224" s="199" t="inlineStr">
        <is>
          <t>Motor sheave</t>
        </is>
      </c>
      <c r="J224" s="400" t="n"/>
      <c r="K224" s="24">
        <f>IF('{Equipment Data Entry}'!J67="","",'{Equipment Data Entry}'!J67)</f>
        <v/>
      </c>
      <c r="L224" s="21" t="inlineStr">
        <is>
          <t>Bore</t>
        </is>
      </c>
      <c r="M224" s="208"/>
    </row>
    <row r="225" ht="13.35" customHeight="1" s="162">
      <c r="B225" s="198">
        <f>IF('{Equipment Data Entry}'!N67="","",'{Equipment Data Entry}'!N67)</f>
        <v/>
      </c>
      <c r="C225" s="198">
        <f>IF('{Equipment Data Entry}'!O67="","",'{Equipment Data Entry}'!O67)</f>
        <v/>
      </c>
      <c r="D225" s="21" t="inlineStr">
        <is>
          <t>FLA</t>
        </is>
      </c>
      <c r="E225" s="25" t="n"/>
      <c r="F225" s="21" t="inlineStr">
        <is>
          <t>Frame</t>
        </is>
      </c>
      <c r="G225" s="208" t="n"/>
      <c r="H225" s="13" t="n"/>
      <c r="I225" s="199" t="inlineStr">
        <is>
          <t>Fan pulley</t>
        </is>
      </c>
      <c r="J225" s="400" t="n"/>
      <c r="K225" s="24">
        <f>IF('{Equipment Data Entry}'!K67="","",'{Equipment Data Entry}'!K67)</f>
        <v/>
      </c>
      <c r="L225" s="21" t="inlineStr">
        <is>
          <t>Bore</t>
        </is>
      </c>
      <c r="M225" s="208"/>
    </row>
    <row r="226" ht="13.35" customHeight="1" s="162">
      <c r="B226" s="199" t="inlineStr">
        <is>
          <t>Corrected FLA</t>
        </is>
      </c>
      <c r="C226" s="401" t="n"/>
      <c r="D226" s="27">
        <f>IF(OR(E227="",E225="",B225=""),"",IF(OR(ISTEXT(B225),COUNT(E227:G227)=0,ISTEXT(E225)),"",B225/AVERAGE(E227:G227)*E225))</f>
        <v/>
      </c>
      <c r="E226" s="199" t="inlineStr">
        <is>
          <t>Estimated BHP</t>
        </is>
      </c>
      <c r="F226" s="401" t="n"/>
      <c r="G226" s="27">
        <f>IF(OR(COUNT(E228:G228)=0,IF(N(E229)&gt;0,E229,N(D224))=0,IF(N(D226)&gt;0,D226,N(E225))=0),"",IF(N(E229)&gt;0,E229,N(D224))*AVERAGE(E228:G228)/IF(N(D226)&gt;0,D226,N(E225)))</f>
        <v/>
      </c>
      <c r="H226" s="13" t="n"/>
      <c r="I226" s="199" t="inlineStr">
        <is>
          <t>Belt(s)</t>
        </is>
      </c>
      <c r="J226" s="208">
        <f>IF('{Equipment Data Entry}'!L67="","",'{Equipment Data Entry}'!L67)</f>
        <v/>
      </c>
      <c r="K226" s="199" t="inlineStr">
        <is>
          <t>C to C</t>
        </is>
      </c>
      <c r="L226" s="64">
        <f>IF('{Equipment Data Entry}'!M67="","",'{Equipment Data Entry}'!M67)</f>
        <v/>
      </c>
      <c r="M226" s="13" t="n"/>
    </row>
    <row r="227" ht="13.35" customHeight="1" s="162">
      <c r="B227" s="199" t="inlineStr">
        <is>
          <t>Measured Voltage</t>
        </is>
      </c>
      <c r="C227" s="400" t="n"/>
      <c r="D227" s="401" t="n"/>
      <c r="E227" s="24" t="n"/>
      <c r="F227" s="24" t="n"/>
      <c r="G227" s="24" t="n"/>
      <c r="H227" s="13" t="n"/>
      <c r="I227" s="199" t="inlineStr">
        <is>
          <t>Final Settings</t>
        </is>
      </c>
      <c r="J227" s="400" t="n"/>
      <c r="K227" s="401" t="n"/>
      <c r="L227" s="24" t="n"/>
      <c r="M227" s="401" t="n"/>
    </row>
    <row r="228" ht="13.35" customHeight="1" s="162">
      <c r="B228" s="199" t="inlineStr">
        <is>
          <t>Measured Amperage</t>
        </is>
      </c>
      <c r="C228" s="400" t="n"/>
      <c r="D228" s="401" t="n"/>
      <c r="E228" s="25" t="n"/>
      <c r="F228" s="25" t="n"/>
      <c r="G228" s="25" t="n"/>
      <c r="H228" s="13" t="n"/>
      <c r="I228" s="205" t="inlineStr">
        <is>
          <t>RPM Data</t>
        </is>
      </c>
      <c r="J228" s="401" t="n"/>
      <c r="K228" s="205" t="inlineStr">
        <is>
          <t>Initial</t>
        </is>
      </c>
      <c r="L228" s="205" t="inlineStr">
        <is>
          <t>Final</t>
        </is>
      </c>
      <c r="M228" s="13" t="n"/>
    </row>
    <row r="229" ht="13.35" customHeight="1" s="162">
      <c r="B229" s="199" t="inlineStr">
        <is>
          <t>Motor HP (nameplate)</t>
        </is>
      </c>
      <c r="C229" s="400"/>
      <c r="D229" s="401"/>
      <c r="E229" s="24"/>
      <c r="F229" s="24"/>
      <c r="G229" s="24"/>
      <c r="H229" s="13" t="n"/>
      <c r="I229" s="199" t="inlineStr">
        <is>
          <t>Motor RPM</t>
        </is>
      </c>
      <c r="J229" s="401" t="n"/>
      <c r="K229" s="24" t="n"/>
      <c r="L229" s="24" t="n"/>
      <c r="M229" s="13" t="n"/>
    </row>
    <row r="230" ht="13.35" customHeight="1" s="162">
      <c r="B230" s="200" t="inlineStr">
        <is>
          <t>Static Pressure Profile (in. w.g.)</t>
        </is>
      </c>
      <c r="C230" s="400" t="n"/>
      <c r="D230" s="400" t="n"/>
      <c r="E230" s="400" t="n"/>
      <c r="F230" s="400" t="n"/>
      <c r="G230" s="401" t="n"/>
      <c r="H230" s="13" t="n"/>
      <c r="I230" s="199" t="inlineStr">
        <is>
          <t>Fan RPM</t>
        </is>
      </c>
      <c r="J230" s="401" t="n"/>
      <c r="K230" s="24" t="n"/>
      <c r="L230" s="24" t="n"/>
      <c r="M230" s="13" t="n"/>
    </row>
    <row r="231" ht="13.35" customHeight="1" s="162">
      <c r="B231" s="490">
        <f>IFERROR(INDEX('{Dropdowns}'!$AI$2:$AO$7,MATCH($D$234,'{Dropdowns}'!$AH$2:$AH$7,0),1),"")</f>
        <v/>
      </c>
      <c r="C231" s="490">
        <f>IFERROR(INDEX('{Dropdowns}'!$AI$2:$AO$7,MATCH($D$234,'{Dropdowns}'!$AH$2:$AH$7,0),2),"")</f>
        <v/>
      </c>
      <c r="D231" s="490">
        <f>IFERROR(INDEX('{Dropdowns}'!$AI$2:$AO$7,MATCH($D$234,'{Dropdowns}'!$AH$2:$AH$7,0),3),"")</f>
        <v/>
      </c>
      <c r="E231" s="490">
        <f>IFERROR(INDEX('{Dropdowns}'!$AI$2:$AO$7,MATCH($D$234,'{Dropdowns}'!$AH$2:$AH$7,0),4),"")</f>
        <v/>
      </c>
      <c r="F231" s="490">
        <f>IFERROR(INDEX('{Dropdowns}'!$AI$2:$AO$7,MATCH($D$234,'{Dropdowns}'!$AH$2:$AH$7,0),5),"")</f>
        <v/>
      </c>
      <c r="G231" s="490">
        <f>IFERROR(INDEX('{Dropdowns}'!$AI$2:$AO$7,MATCH($D$234,'{Dropdowns}'!$AH$2:$AH$7,0),6),"")</f>
        <v/>
      </c>
      <c r="H231" s="490">
        <f>IFERROR(INDEX('{Dropdowns}'!$AI$2:$AO$7,MATCH($D$234,'{Dropdowns}'!$AH$2:$AH$7,0),7),"")</f>
        <v/>
      </c>
      <c r="I231" s="246" t="inlineStr">
        <is>
          <t>VSD Frequency</t>
        </is>
      </c>
      <c r="J231" s="403" t="n"/>
      <c r="K231" s="65" t="n"/>
      <c r="L231" s="65" t="n"/>
      <c r="M231" s="13" t="n"/>
    </row>
    <row r="232" ht="13.35" customHeight="1" s="162">
      <c r="B232" s="492"/>
      <c r="C232" s="492"/>
      <c r="D232" s="492"/>
      <c r="E232" s="492"/>
      <c r="F232" s="492"/>
      <c r="G232" s="492"/>
      <c r="H232" s="492"/>
      <c r="I232" s="14" t="n"/>
      <c r="J232" s="14" t="n"/>
      <c r="K232" s="14" t="n"/>
      <c r="L232" s="38" t="n"/>
      <c r="M232" s="13" t="n"/>
      <c r="Q232">
        <f>IF(B232="","",B232)</f>
        <v/>
      </c>
      <c r="R232">
        <f>IF(C231="—",Q232,IF(C232="","",C232))</f>
        <v/>
      </c>
      <c r="S232">
        <f>IF(D231="—",R232,IF(D232="","",D232))</f>
        <v/>
      </c>
      <c r="T232">
        <f>IF(E231="—",S232,IF(E232="","",E232))</f>
        <v/>
      </c>
      <c r="U232">
        <f>IF(F231="—",T232,IF(F232="","",F232))</f>
        <v/>
      </c>
      <c r="V232">
        <f>IF(G231="—",U232,IF(G232="","",G232))</f>
        <v/>
      </c>
      <c r="W232">
        <f>IFERROR(MATCH("Fan",$C$231:$H$231,0),"")</f>
        <v/>
      </c>
      <c r="X232">
        <f>IF(W232="","",INDEX(P234:U234,W232))</f>
        <v/>
      </c>
      <c r="Y232">
        <f>IF(W232="","",INDEX(Q233:V233,W232))</f>
        <v/>
      </c>
    </row>
    <row r="233" ht="13.35" customHeight="1" s="162">
      <c r="B233" s="491" t="inlineStr">
        <is>
          <t>Δ</t>
        </is>
      </c>
      <c r="C233" s="498">
        <f>IF(OR(C231="—",C232="",Q232=""),"",IF(OR(ISTEXT(C232),ISTEXT(Q232)),"","Δ "&amp;TEXT(C232-Q232,"0.00")))</f>
        <v/>
      </c>
      <c r="D233" s="498">
        <f>IF(OR(D231="—",D232="",R232=""),"",IF(OR(ISTEXT(D232),ISTEXT(R232)),"","Δ "&amp;TEXT(D232-R232,"0.00")))</f>
        <v/>
      </c>
      <c r="E233" s="498">
        <f>IF(OR(E231="—",E232="",S232=""),"",IF(OR(ISTEXT(E232),ISTEXT(S232)),"","Δ "&amp;TEXT(E232-S232,"0.00")))</f>
        <v/>
      </c>
      <c r="F233" s="498">
        <f>IF(OR(F231="—",F232="",T232=""),"",IF(OR(ISTEXT(F232),ISTEXT(T232)),"","Δ "&amp;TEXT(F232-T232,"0.00")))</f>
        <v/>
      </c>
      <c r="G233" s="498">
        <f>IF(OR(G231="—",G232="",U232=""),"",IF(OR(ISTEXT(G232),ISTEXT(U232)),"","Δ "&amp;TEXT(G232-U232,"0.00")))</f>
        <v/>
      </c>
      <c r="H233" s="498">
        <f>IF(OR(H231="—",H232="",V232=""),"",IF(OR(ISTEXT(H232),ISTEXT(V232)),"","Δ "&amp;TEXT(H232-V232,"0.00")))</f>
        <v/>
      </c>
      <c r="I233" s="13" t="n"/>
      <c r="J233" s="13" t="n"/>
      <c r="K233" s="13" t="n"/>
      <c r="L233" s="13" t="n"/>
      <c r="M233" s="13" t="n"/>
      <c r="Q233">
        <f>IF(OR(C232="",ISTEXT(C232)),R233,C232)</f>
        <v/>
      </c>
      <c r="R233">
        <f>IF(OR(D232="",ISTEXT(D232)),S233,D232)</f>
        <v/>
      </c>
      <c r="S233">
        <f>IF(OR(E232="",ISTEXT(E232)),T233,E232)</f>
        <v/>
      </c>
      <c r="T233">
        <f>IF(OR(F232="",ISTEXT(F232)),U233,F232)</f>
        <v/>
      </c>
      <c r="U233">
        <f>IF(OR(G232="",ISTEXT(G232)),V233,G232)</f>
        <v/>
      </c>
      <c r="V233">
        <f>IF(OR(H232="",ISTEXT(H232)),"",H232)</f>
        <v/>
      </c>
    </row>
    <row r="234" ht="13.35" customHeight="1" s="162">
      <c r="B234" s="425" t="inlineStr">
        <is>
          <t>Unit type:</t>
        </is>
      </c>
      <c r="D234" s="522" t="inlineStr">
        <is>
          <t>ERV</t>
        </is>
      </c>
      <c r="E234" s="414" t="n"/>
      <c r="F234" s="494" t="inlineStr">
        <is>
          <t>Airflow left to right. Δ = this reading minus the one before it; in. w.g.</t>
        </is>
      </c>
      <c r="P234">
        <f>IF(B232="","",B232)</f>
        <v/>
      </c>
      <c r="Q234">
        <f>IF(C232="",P234,C232)</f>
        <v/>
      </c>
      <c r="R234">
        <f>IF(D232="",Q234,D232)</f>
        <v/>
      </c>
      <c r="S234">
        <f>IF(E232="",R234,E232)</f>
        <v/>
      </c>
      <c r="T234">
        <f>IF(F232="",S234,F232)</f>
        <v/>
      </c>
      <c r="U234">
        <f>IF(G232="",T234,G232)</f>
        <v/>
      </c>
      <c r="V234">
        <f>IF(H232="",U234,H232)</f>
        <v/>
      </c>
    </row>
    <row r="235" ht="13.35" customHeight="1" s="162">
      <c r="B235" s="500" t="inlineStr">
        <is>
          <t>Fan inlet</t>
        </is>
      </c>
      <c r="D235" s="501">
        <f>IF(X232="","",X232)</f>
        <v/>
      </c>
      <c r="F235" s="500" t="inlineStr">
        <is>
          <t>Discharge</t>
        </is>
      </c>
      <c r="I235" s="501">
        <f>IF(V234="","",V234)</f>
        <v/>
      </c>
    </row>
    <row r="236" ht="13.35" customHeight="1" s="162"/>
    <row r="237" ht="13.35" customHeight="1" s="162">
      <c r="B237" s="500" t="inlineStr">
        <is>
          <t>Fan TSP</t>
        </is>
      </c>
      <c r="E237" s="501">
        <f>IF(OR(X232="",Y232=""),"",IF(OR(ISTEXT(X232),ISTEXT(Y232)),"",Y232-X232))</f>
        <v/>
      </c>
      <c r="F237" s="500" t="inlineStr">
        <is>
          <t>ESP</t>
        </is>
      </c>
      <c r="I237" s="501">
        <f>IF(OR(B232="",V234=""),"",IF(OR(ISTEXT(B232),ISTEXT(V234)),"",V234-B232))</f>
        <v/>
      </c>
      <c r="J237" s="500" t="inlineStr">
        <is>
          <t>Unit ΔP (inlet → fan)</t>
        </is>
      </c>
      <c r="M237" s="501">
        <f>IF(OR(B232="",X232=""),"",IF(OR(ISTEXT(B232),ISTEXT(X232)),"",X232-B232))</f>
        <v/>
      </c>
    </row>
    <row r="238" ht="13.35" customHeight="1" s="162">
      <c r="B238" s="453" t="inlineStr">
        <is>
          <t>Instrument:</t>
        </is>
      </c>
      <c r="C238" s="5" t="n"/>
      <c r="D238" s="505" t="n"/>
      <c r="E238" s="414" t="n"/>
      <c r="F238" s="414" t="n"/>
      <c r="G238" s="425" t="inlineStr">
        <is>
          <t>Ak basis / notes:</t>
        </is>
      </c>
      <c r="I238" s="506" t="n"/>
      <c r="J238" s="414" t="n"/>
      <c r="K238" s="414" t="n"/>
      <c r="L238" s="414" t="n"/>
      <c r="M238" s="414" t="n"/>
    </row>
    <row r="239" ht="13.35" customHeight="1" s="162">
      <c r="B239" s="188" t="inlineStr">
        <is>
          <t>Supply Air Outlet Airflow</t>
        </is>
      </c>
      <c r="C239" s="174" t="n"/>
      <c r="D239" s="174" t="n"/>
      <c r="E239" s="174" t="n"/>
      <c r="F239" s="173" t="n"/>
      <c r="G239" s="233" t="inlineStr">
        <is>
          <t>Design VEL</t>
        </is>
      </c>
      <c r="H239" s="194" t="inlineStr">
        <is>
          <t>Design CFM</t>
        </is>
      </c>
      <c r="I239" s="188" t="inlineStr">
        <is>
          <t>Initial</t>
        </is>
      </c>
      <c r="J239" s="173" t="n"/>
      <c r="K239" s="188" t="inlineStr">
        <is>
          <t>Final</t>
        </is>
      </c>
      <c r="L239" s="173" t="n"/>
      <c r="M239" s="188" t="inlineStr">
        <is>
          <t>%</t>
        </is>
      </c>
    </row>
    <row r="240" ht="13.35" customHeight="1" s="162">
      <c r="B240" s="153" t="inlineStr">
        <is>
          <t>No.</t>
        </is>
      </c>
      <c r="C240" s="188" t="inlineStr">
        <is>
          <t>Area Served</t>
        </is>
      </c>
      <c r="D240" s="188" t="inlineStr">
        <is>
          <t>Type</t>
        </is>
      </c>
      <c r="E240" s="188" t="inlineStr">
        <is>
          <t>Size</t>
        </is>
      </c>
      <c r="F240" s="188" t="inlineStr">
        <is>
          <t>Ak</t>
        </is>
      </c>
      <c r="G240" s="440" t="n"/>
      <c r="H240" s="440" t="n"/>
      <c r="I240" s="188" t="inlineStr">
        <is>
          <t>VEL</t>
        </is>
      </c>
      <c r="J240" s="188" t="inlineStr">
        <is>
          <t>CFM</t>
        </is>
      </c>
      <c r="K240" s="188" t="inlineStr">
        <is>
          <t>VEL</t>
        </is>
      </c>
      <c r="L240" s="188" t="inlineStr">
        <is>
          <t>CFM</t>
        </is>
      </c>
      <c r="M240" s="440" t="n"/>
    </row>
    <row r="241" ht="13.35" customHeight="1" s="162">
      <c r="B241" s="307" t="n"/>
      <c r="C241" s="307" t="n"/>
      <c r="E241" s="307" t="n"/>
      <c r="F241" s="32" t="n"/>
      <c r="G241" s="33">
        <f>IF(F241="", "", IF(OR(ISTEXT(H241),ISTEXT(F241)),"",H241/F241))</f>
        <v/>
      </c>
      <c r="H241" s="33" t="n"/>
      <c r="I241" s="33" t="n"/>
      <c r="J241" s="33">
        <f>IF(I241="", "", IF(OR(ISTEXT(I241),ISTEXT($F241)),"",I241*$F241))</f>
        <v/>
      </c>
      <c r="K241" s="33" t="n"/>
      <c r="L241" s="33">
        <f>IF(K241="", "", IF(OR(ISTEXT(K241),ISTEXT($F241)),"",K241*$F241))</f>
        <v/>
      </c>
      <c r="M241" s="30">
        <f>IF(OR(H241="",H241=0),"",IF(K241="",IF(J241="","",IF(OR(ISTEXT(J241),ISTEXT(H241)),"",J241/H241)),IF(OR(ISTEXT(L241),ISTEXT(H241)),"",L241/H241)))</f>
        <v/>
      </c>
    </row>
    <row r="242" ht="13.35" customHeight="1" s="162">
      <c r="B242" s="307" t="n"/>
      <c r="C242" s="307" t="n"/>
      <c r="E242" s="307" t="n"/>
      <c r="F242" s="32" t="n"/>
      <c r="G242" s="33">
        <f>IF(F242="", "", IF(OR(ISTEXT(H242),ISTEXT(F242)),"",H242/F242))</f>
        <v/>
      </c>
      <c r="H242" s="33" t="n"/>
      <c r="I242" s="33" t="n"/>
      <c r="J242" s="33">
        <f>IF(I242="", "", IF(OR(ISTEXT(I242),ISTEXT($F242)),"",I242*$F242))</f>
        <v/>
      </c>
      <c r="K242" s="33" t="n"/>
      <c r="L242" s="33">
        <f>IF(K242="", "", IF(OR(ISTEXT(K242),ISTEXT($F242)),"",K242*$F242))</f>
        <v/>
      </c>
      <c r="M242" s="30">
        <f>IF(OR(H242="",H242=0),"",IF(K242="",IF(J242="","",IF(OR(ISTEXT(J242),ISTEXT(H242)),"",J242/H242)),IF(OR(ISTEXT(L242),ISTEXT(H242)),"",L242/H242)))</f>
        <v/>
      </c>
    </row>
    <row r="243" ht="13.35" customHeight="1" s="162">
      <c r="B243" s="307" t="n"/>
      <c r="C243" s="307" t="n"/>
      <c r="E243" s="307" t="n"/>
      <c r="F243" s="32" t="n"/>
      <c r="G243" s="33">
        <f>IF(F243="", "", IF(OR(ISTEXT(H243),ISTEXT(F243)),"",H243/F243))</f>
        <v/>
      </c>
      <c r="H243" s="33" t="n"/>
      <c r="I243" s="33" t="n"/>
      <c r="J243" s="33">
        <f>IF(I243="", "", IF(OR(ISTEXT(I243),ISTEXT($F243)),"",I243*$F243))</f>
        <v/>
      </c>
      <c r="K243" s="33" t="n"/>
      <c r="L243" s="33">
        <f>IF(K243="", "", IF(OR(ISTEXT(K243),ISTEXT($F243)),"",K243*$F243))</f>
        <v/>
      </c>
      <c r="M243" s="30">
        <f>IF(OR(H243="",H243=0),"",IF(K243="",IF(J243="","",IF(OR(ISTEXT(J243),ISTEXT(H243)),"",J243/H243)),IF(OR(ISTEXT(L243),ISTEXT(H243)),"",L243/H243)))</f>
        <v/>
      </c>
    </row>
    <row r="244" ht="13.35" customHeight="1" s="162">
      <c r="B244" s="307" t="n"/>
      <c r="C244" s="307" t="n"/>
      <c r="E244" s="307" t="n"/>
      <c r="F244" s="32" t="n"/>
      <c r="G244" s="33">
        <f>IF(F244="", "", IF(OR(ISTEXT(H244),ISTEXT(F244)),"",H244/F244))</f>
        <v/>
      </c>
      <c r="H244" s="33" t="n"/>
      <c r="I244" s="33" t="n"/>
      <c r="J244" s="33">
        <f>IF(I244="", "", IF(OR(ISTEXT(I244),ISTEXT($F244)),"",I244*$F244))</f>
        <v/>
      </c>
      <c r="K244" s="33" t="n"/>
      <c r="L244" s="33">
        <f>IF(K244="", "", IF(OR(ISTEXT(K244),ISTEXT($F244)),"",K244*$F244))</f>
        <v/>
      </c>
      <c r="M244" s="30">
        <f>IF(OR(H244="",H244=0),"",IF(K244="",IF(J244="","",IF(OR(ISTEXT(J244),ISTEXT(H244)),"",J244/H244)),IF(OR(ISTEXT(L244),ISTEXT(H244)),"",L244/H244)))</f>
        <v/>
      </c>
    </row>
    <row r="245" ht="13.35" customHeight="1" s="162">
      <c r="B245" s="307" t="n"/>
      <c r="C245" s="307" t="n"/>
      <c r="E245" s="307" t="n"/>
      <c r="F245" s="32" t="n"/>
      <c r="G245" s="33">
        <f>IF(F245="", "", IF(OR(ISTEXT(H245),ISTEXT(F245)),"",H245/F245))</f>
        <v/>
      </c>
      <c r="H245" s="33" t="n"/>
      <c r="I245" s="33" t="n"/>
      <c r="J245" s="33">
        <f>IF(I245="", "", IF(OR(ISTEXT(I245),ISTEXT($F245)),"",I245*$F245))</f>
        <v/>
      </c>
      <c r="K245" s="33" t="n"/>
      <c r="L245" s="33">
        <f>IF(K245="", "", IF(OR(ISTEXT(K245),ISTEXT($F245)),"",K245*$F245))</f>
        <v/>
      </c>
      <c r="M245" s="30">
        <f>IF(OR(H245="",H245=0),"",IF(K245="",IF(J245="","",IF(OR(ISTEXT(J245),ISTEXT(H245)),"",J245/H245)),IF(OR(ISTEXT(L245),ISTEXT(H245)),"",L245/H245)))</f>
        <v/>
      </c>
    </row>
    <row r="246" ht="13.35" customHeight="1" s="162">
      <c r="B246" s="307" t="n"/>
      <c r="C246" s="307" t="n"/>
      <c r="E246" s="307" t="n"/>
      <c r="F246" s="32" t="n"/>
      <c r="G246" s="33">
        <f>IF(F246="", "", IF(OR(ISTEXT(H246),ISTEXT(F246)),"",H246/F246))</f>
        <v/>
      </c>
      <c r="H246" s="33" t="n"/>
      <c r="I246" s="33" t="n"/>
      <c r="J246" s="33">
        <f>IF(I246="", "", IF(OR(ISTEXT(I246),ISTEXT($F246)),"",I246*$F246))</f>
        <v/>
      </c>
      <c r="K246" s="33" t="n"/>
      <c r="L246" s="33">
        <f>IF(K246="", "", IF(OR(ISTEXT(K246),ISTEXT($F246)),"",K246*$F246))</f>
        <v/>
      </c>
      <c r="M246" s="30">
        <f>IF(OR(H246="",H246=0),"",IF(K246="",IF(J246="","",IF(OR(ISTEXT(J246),ISTEXT(H246)),"",J246/H246)),IF(OR(ISTEXT(L246),ISTEXT(H246)),"",L246/H246)))</f>
        <v/>
      </c>
    </row>
    <row r="247" ht="13.35" customHeight="1" s="162">
      <c r="B247" s="42" t="n"/>
      <c r="C247" s="231" t="inlineStr">
        <is>
          <t>Total</t>
        </is>
      </c>
      <c r="D247" s="159" t="n"/>
      <c r="E247" s="42" t="n"/>
      <c r="F247" s="42" t="n"/>
      <c r="G247" s="43" t="n"/>
      <c r="H247" s="43">
        <f>IF(SUM(H241:H246)+SUM(H268:H285)=0,"",SUM(H241:H246)+SUM(H268:H285))</f>
        <v/>
      </c>
      <c r="I247" s="43" t="n"/>
      <c r="J247" s="43">
        <f>IF(SUM(J241:J246)+SUM(J268:J285)=0,"",SUM(J241:J246)+SUM(J268:J285))</f>
        <v/>
      </c>
      <c r="K247" s="43" t="n"/>
      <c r="L247" s="43">
        <f>IF(SUM(L241:L246)+SUM(L268:L285)=0,"",SUM(L241:L246)+SUM(L268:L285))</f>
        <v/>
      </c>
      <c r="M247" s="35">
        <f>IF(OR(H247="",H247=0),"",IF(L247="",IF(J247="","",IF(OR(ISTEXT(J247),ISTEXT(H247)),"",J247/H247)),IF(OR(ISTEXT(L247),ISTEXT(H247)),"",L247/H247)))</f>
        <v/>
      </c>
    </row>
    <row r="248" ht="13.35" customHeight="1" s="162">
      <c r="B248" s="453" t="inlineStr">
        <is>
          <t>Instrument:</t>
        </is>
      </c>
      <c r="C248" s="5" t="n"/>
      <c r="D248" s="505" t="n"/>
      <c r="E248" s="414" t="n"/>
      <c r="F248" s="414" t="n"/>
      <c r="G248" s="425" t="inlineStr">
        <is>
          <t>Ak basis / notes:</t>
        </is>
      </c>
      <c r="I248" s="506" t="n"/>
      <c r="J248" s="414" t="n"/>
      <c r="K248" s="414" t="n"/>
      <c r="L248" s="414" t="n"/>
      <c r="M248" s="414" t="n"/>
    </row>
    <row r="249" ht="13.35" customHeight="1" s="162">
      <c r="B249" s="188" t="inlineStr">
        <is>
          <t>Exhaust Air Inlet Airflow</t>
        </is>
      </c>
      <c r="C249" s="174" t="n"/>
      <c r="D249" s="174" t="n"/>
      <c r="E249" s="174" t="n"/>
      <c r="F249" s="173" t="n"/>
      <c r="G249" s="233" t="inlineStr">
        <is>
          <t>Design VEL</t>
        </is>
      </c>
      <c r="H249" s="194" t="inlineStr">
        <is>
          <t>Design CFM</t>
        </is>
      </c>
      <c r="I249" s="188" t="inlineStr">
        <is>
          <t>Initial</t>
        </is>
      </c>
      <c r="J249" s="173" t="n"/>
      <c r="K249" s="188" t="inlineStr">
        <is>
          <t>Final</t>
        </is>
      </c>
      <c r="L249" s="173" t="n"/>
      <c r="M249" s="188" t="inlineStr">
        <is>
          <t>%</t>
        </is>
      </c>
    </row>
    <row r="250" ht="13.35" customHeight="1" s="162">
      <c r="B250" s="153" t="inlineStr">
        <is>
          <t>No.</t>
        </is>
      </c>
      <c r="C250" s="188" t="inlineStr">
        <is>
          <t>Area Served</t>
        </is>
      </c>
      <c r="D250" s="188" t="inlineStr">
        <is>
          <t>Type</t>
        </is>
      </c>
      <c r="E250" s="188" t="inlineStr">
        <is>
          <t>Size</t>
        </is>
      </c>
      <c r="F250" s="188" t="inlineStr">
        <is>
          <t>Ak</t>
        </is>
      </c>
      <c r="G250" s="440" t="n"/>
      <c r="H250" s="440" t="n"/>
      <c r="I250" s="188" t="inlineStr">
        <is>
          <t>VEL</t>
        </is>
      </c>
      <c r="J250" s="188" t="inlineStr">
        <is>
          <t>CFM</t>
        </is>
      </c>
      <c r="K250" s="188" t="inlineStr">
        <is>
          <t>VEL</t>
        </is>
      </c>
      <c r="L250" s="188" t="inlineStr">
        <is>
          <t>CFM</t>
        </is>
      </c>
      <c r="M250" s="440" t="n"/>
    </row>
    <row r="251" ht="13.35" customHeight="1" s="162">
      <c r="B251" s="307" t="n"/>
      <c r="C251" s="307" t="n"/>
      <c r="E251" s="307" t="n"/>
      <c r="F251" s="32" t="n"/>
      <c r="G251" s="33">
        <f>IF(F251="", "", IF(OR(ISTEXT(H251),ISTEXT(F251)),"",H251/F251))</f>
        <v/>
      </c>
      <c r="H251" s="33" t="n"/>
      <c r="I251" s="33" t="n"/>
      <c r="J251" s="33">
        <f>IF(I251="", "", IF(OR(ISTEXT(I251),ISTEXT($F251)),"",I251*$F251))</f>
        <v/>
      </c>
      <c r="K251" s="33" t="n"/>
      <c r="L251" s="33">
        <f>IF(K251="", "", IF(OR(ISTEXT(K251),ISTEXT($F251)),"",K251*$F251))</f>
        <v/>
      </c>
      <c r="M251" s="30">
        <f>IF(OR(H251="",H251=0),"",IF(K251="",IF(J251="","",IF(OR(ISTEXT(J251),ISTEXT(H251)),"",J251/H251)),IF(OR(ISTEXT(L251),ISTEXT(H251)),"",L251/H251)))</f>
        <v/>
      </c>
    </row>
    <row r="252" ht="13.35" customHeight="1" s="162">
      <c r="B252" s="307" t="n"/>
      <c r="C252" s="307" t="n"/>
      <c r="E252" s="307" t="n"/>
      <c r="F252" s="32" t="n"/>
      <c r="G252" s="33">
        <f>IF(F252="", "", IF(OR(ISTEXT(H252),ISTEXT(F252)),"",H252/F252))</f>
        <v/>
      </c>
      <c r="H252" s="33" t="n"/>
      <c r="I252" s="33" t="n"/>
      <c r="J252" s="33">
        <f>IF(I252="", "", IF(OR(ISTEXT(I252),ISTEXT($F252)),"",I252*$F252))</f>
        <v/>
      </c>
      <c r="K252" s="33" t="n"/>
      <c r="L252" s="33">
        <f>IF(K252="", "", IF(OR(ISTEXT(K252),ISTEXT($F252)),"",K252*$F252))</f>
        <v/>
      </c>
      <c r="M252" s="30">
        <f>IF(OR(H252="",H252=0),"",IF(K252="",IF(J252="","",IF(OR(ISTEXT(J252),ISTEXT(H252)),"",J252/H252)),IF(OR(ISTEXT(L252),ISTEXT(H252)),"",L252/H252)))</f>
        <v/>
      </c>
    </row>
    <row r="253" ht="13.35" customHeight="1" s="162">
      <c r="B253" s="307" t="n"/>
      <c r="C253" s="307" t="n"/>
      <c r="E253" s="307" t="n"/>
      <c r="F253" s="32" t="n"/>
      <c r="G253" s="33">
        <f>IF(F253="", "", IF(OR(ISTEXT(H253),ISTEXT(F253)),"",H253/F253))</f>
        <v/>
      </c>
      <c r="H253" s="33" t="n"/>
      <c r="I253" s="33" t="n"/>
      <c r="J253" s="33">
        <f>IF(I253="", "", IF(OR(ISTEXT(I253),ISTEXT($F253)),"",I253*$F253))</f>
        <v/>
      </c>
      <c r="K253" s="33" t="n"/>
      <c r="L253" s="33">
        <f>IF(K253="", "", IF(OR(ISTEXT(K253),ISTEXT($F253)),"",K253*$F253))</f>
        <v/>
      </c>
      <c r="M253" s="30">
        <f>IF(OR(H253="",H253=0),"",IF(K253="",IF(J253="","",IF(OR(ISTEXT(J253),ISTEXT(H253)),"",J253/H253)),IF(OR(ISTEXT(L253),ISTEXT(H253)),"",L253/H253)))</f>
        <v/>
      </c>
    </row>
    <row r="254" ht="13.35" customHeight="1" s="162">
      <c r="B254" s="307" t="n"/>
      <c r="C254" s="307" t="n"/>
      <c r="E254" s="307" t="n"/>
      <c r="F254" s="32" t="n"/>
      <c r="G254" s="33">
        <f>IF(F254="", "", IF(OR(ISTEXT(H254),ISTEXT(F254)),"",H254/F254))</f>
        <v/>
      </c>
      <c r="H254" s="33" t="n"/>
      <c r="I254" s="33" t="n"/>
      <c r="J254" s="33">
        <f>IF(I254="", "", IF(OR(ISTEXT(I254),ISTEXT($F254)),"",I254*$F254))</f>
        <v/>
      </c>
      <c r="K254" s="33" t="n"/>
      <c r="L254" s="33">
        <f>IF(K254="", "", IF(OR(ISTEXT(K254),ISTEXT($F254)),"",K254*$F254))</f>
        <v/>
      </c>
      <c r="M254" s="30">
        <f>IF(OR(H254="",H254=0),"",IF(K254="",IF(J254="","",IF(OR(ISTEXT(J254),ISTEXT(H254)),"",J254/H254)),IF(OR(ISTEXT(L254),ISTEXT(H254)),"",L254/H254)))</f>
        <v/>
      </c>
    </row>
    <row r="255" ht="13.35" customHeight="1" s="162">
      <c r="B255" s="307" t="n"/>
      <c r="C255" s="307" t="n"/>
      <c r="E255" s="307" t="n"/>
      <c r="F255" s="32" t="n"/>
      <c r="G255" s="33">
        <f>IF(F255="", "", IF(OR(ISTEXT(H255),ISTEXT(F255)),"",H255/F255))</f>
        <v/>
      </c>
      <c r="H255" s="33" t="n"/>
      <c r="I255" s="33" t="n"/>
      <c r="J255" s="33">
        <f>IF(I255="", "", IF(OR(ISTEXT(I255),ISTEXT($F255)),"",I255*$F255))</f>
        <v/>
      </c>
      <c r="K255" s="33" t="n"/>
      <c r="L255" s="33">
        <f>IF(K255="", "", IF(OR(ISTEXT(K255),ISTEXT($F255)),"",K255*$F255))</f>
        <v/>
      </c>
      <c r="M255" s="30">
        <f>IF(OR(H255="",H255=0),"",IF(K255="",IF(J255="","",IF(OR(ISTEXT(J255),ISTEXT(H255)),"",J255/H255)),IF(OR(ISTEXT(L255),ISTEXT(H255)),"",L255/H255)))</f>
        <v/>
      </c>
    </row>
    <row r="256" ht="13.35" customHeight="1" s="162">
      <c r="B256" s="307" t="n"/>
      <c r="C256" s="307" t="n"/>
      <c r="E256" s="307" t="n"/>
      <c r="F256" s="32" t="n"/>
      <c r="G256" s="33">
        <f>IF(F256="", "", IF(OR(ISTEXT(H256),ISTEXT(F256)),"",H256/F256))</f>
        <v/>
      </c>
      <c r="H256" s="33" t="n"/>
      <c r="I256" s="33" t="n"/>
      <c r="J256" s="33">
        <f>IF(I256="", "", IF(OR(ISTEXT(I256),ISTEXT($F256)),"",I256*$F256))</f>
        <v/>
      </c>
      <c r="K256" s="33" t="n"/>
      <c r="L256" s="33">
        <f>IF(K256="", "", IF(OR(ISTEXT(K256),ISTEXT($F256)),"",K256*$F256))</f>
        <v/>
      </c>
      <c r="M256" s="30">
        <f>IF(OR(H256="",H256=0),"",IF(K256="",IF(J256="","",IF(OR(ISTEXT(J256),ISTEXT(H256)),"",J256/H256)),IF(OR(ISTEXT(L256),ISTEXT(H256)),"",L256/H256)))</f>
        <v/>
      </c>
    </row>
    <row r="257" ht="13.35" customHeight="1" s="162">
      <c r="B257" s="42" t="n"/>
      <c r="C257" s="231" t="inlineStr">
        <is>
          <t>Total</t>
        </is>
      </c>
      <c r="D257" s="159" t="n"/>
      <c r="E257" s="42" t="n"/>
      <c r="F257" s="42" t="n"/>
      <c r="G257" s="43" t="n"/>
      <c r="H257" s="43">
        <f>IF(SUM(H251:H256)+SUM(H290:H307)=0,"",SUM(H251:H256)+SUM(H290:H307))</f>
        <v/>
      </c>
      <c r="I257" s="43" t="n"/>
      <c r="J257" s="43">
        <f>IF(SUM(J251:J256)+SUM(J290:J307)=0,"",SUM(J251:J256)+SUM(J290:J307))</f>
        <v/>
      </c>
      <c r="K257" s="43" t="n"/>
      <c r="L257" s="43">
        <f>IF(SUM(L251:L256)+SUM(L290:L307)=0,"",SUM(L251:L256)+SUM(L290:L307))</f>
        <v/>
      </c>
      <c r="M257" s="35">
        <f>IF(OR(H257="",H257=0),"",IF(L257="",IF(J257="","",IF(OR(ISTEXT(J257),ISTEXT(H257)),"",J257/H257)),IF(OR(ISTEXT(L257),ISTEXT(H257)),"",L257/H257)))</f>
        <v/>
      </c>
    </row>
    <row r="258" ht="13.35" customHeight="1" s="162"/>
    <row r="259" ht="13.35" customHeight="1" s="162">
      <c r="B259" s="188" t="inlineStr">
        <is>
          <t>Remarks</t>
        </is>
      </c>
      <c r="C259" s="173" t="n"/>
      <c r="D259" s="154" t="n"/>
      <c r="E259" s="174" t="n"/>
      <c r="F259" s="174" t="n"/>
      <c r="G259" s="174" t="n"/>
      <c r="H259" s="174" t="n"/>
      <c r="I259" s="174" t="n"/>
      <c r="J259" s="174" t="n"/>
      <c r="K259" s="174" t="n"/>
      <c r="L259" s="174" t="n"/>
      <c r="M259" s="173" t="n"/>
    </row>
    <row r="260" ht="13.35" customHeight="1" s="162">
      <c r="B260" s="154" t="n"/>
      <c r="C260" s="174" t="n"/>
      <c r="D260" s="174" t="n"/>
      <c r="E260" s="174" t="n"/>
      <c r="F260" s="174" t="n"/>
      <c r="G260" s="174" t="n"/>
      <c r="H260" s="174" t="n"/>
      <c r="I260" s="174" t="n"/>
      <c r="J260" s="174" t="n"/>
      <c r="K260" s="174" t="n"/>
      <c r="L260" s="174" t="n"/>
      <c r="M260" s="173" t="n"/>
    </row>
    <row r="261" ht="13.35" customHeight="1" s="162">
      <c r="B261" s="154" t="n"/>
      <c r="C261" s="174" t="n"/>
      <c r="D261" s="174" t="n"/>
      <c r="E261" s="174" t="n"/>
      <c r="F261" s="174" t="n"/>
      <c r="G261" s="174" t="n"/>
      <c r="H261" s="174" t="n"/>
      <c r="I261" s="174" t="n"/>
      <c r="J261" s="174" t="n"/>
      <c r="K261" s="174" t="n"/>
      <c r="L261" s="174" t="n"/>
      <c r="M261" s="173" t="n"/>
    </row>
    <row r="262" ht="13.35" customHeight="1" s="162"/>
    <row r="263" ht="13.35" customHeight="1" s="162"/>
    <row r="264" ht="13.35" customHeight="1" s="162">
      <c r="B264" s="200" t="inlineStr">
        <is>
          <t>System (cont.)</t>
        </is>
      </c>
      <c r="C264" s="403" t="n"/>
      <c r="D264" s="209">
        <f>IF('{Equipment Data Entry}'!B67="","",'{Equipment Data Entry}'!B67)</f>
        <v/>
      </c>
      <c r="E264" s="418" t="n"/>
      <c r="F264" s="403" t="n"/>
      <c r="G264" s="200" t="inlineStr">
        <is>
          <t>Service</t>
        </is>
      </c>
      <c r="H264" s="403" t="n"/>
      <c r="I264" s="210">
        <f>IF('{Equipment Data Entry}'!C67="","",'{Equipment Data Entry}'!C67)</f>
        <v/>
      </c>
      <c r="J264" s="418" t="n"/>
      <c r="K264" s="418" t="n"/>
      <c r="L264" s="418" t="n"/>
      <c r="M264" s="403" t="n"/>
    </row>
    <row r="265" ht="13.35" customHeight="1" s="162">
      <c r="B265" s="422" t="n"/>
      <c r="C265" s="423" t="n"/>
      <c r="D265" s="422" t="n"/>
      <c r="E265" s="424" t="n"/>
      <c r="F265" s="423" t="n"/>
      <c r="G265" s="422" t="n"/>
      <c r="H265" s="423" t="n"/>
      <c r="I265" s="422" t="n"/>
      <c r="J265" s="424" t="n"/>
      <c r="K265" s="424" t="n"/>
      <c r="L265" s="424" t="n"/>
      <c r="M265" s="423" t="n"/>
    </row>
    <row r="266" ht="13.35" customHeight="1" s="162">
      <c r="B266" s="188" t="inlineStr">
        <is>
          <t>Supply Air Outlets (cont.)</t>
        </is>
      </c>
      <c r="C266" s="174" t="n"/>
      <c r="D266" s="174" t="n"/>
      <c r="E266" s="174" t="n"/>
      <c r="F266" s="173" t="n"/>
      <c r="G266" s="233" t="inlineStr">
        <is>
          <t>Design VEL</t>
        </is>
      </c>
      <c r="H266" s="194" t="inlineStr">
        <is>
          <t>Design CFM</t>
        </is>
      </c>
      <c r="I266" s="188" t="inlineStr">
        <is>
          <t>Initial</t>
        </is>
      </c>
      <c r="J266" s="173" t="n"/>
      <c r="K266" s="188" t="inlineStr">
        <is>
          <t>Final</t>
        </is>
      </c>
      <c r="L266" s="173" t="n"/>
      <c r="M266" s="188" t="inlineStr">
        <is>
          <t>%</t>
        </is>
      </c>
    </row>
    <row r="267" ht="13.35" customHeight="1" s="162">
      <c r="B267" s="153" t="inlineStr">
        <is>
          <t>No.</t>
        </is>
      </c>
      <c r="C267" s="188" t="inlineStr">
        <is>
          <t>Area Served</t>
        </is>
      </c>
      <c r="D267" s="188" t="inlineStr">
        <is>
          <t>Type</t>
        </is>
      </c>
      <c r="E267" s="188" t="inlineStr">
        <is>
          <t>Size</t>
        </is>
      </c>
      <c r="F267" s="188" t="inlineStr">
        <is>
          <t>Ak</t>
        </is>
      </c>
      <c r="G267" s="440" t="n"/>
      <c r="H267" s="440" t="n"/>
      <c r="I267" s="188" t="inlineStr">
        <is>
          <t>VEL</t>
        </is>
      </c>
      <c r="J267" s="188" t="inlineStr">
        <is>
          <t>CFM</t>
        </is>
      </c>
      <c r="K267" s="188" t="inlineStr">
        <is>
          <t>VEL</t>
        </is>
      </c>
      <c r="L267" s="188" t="inlineStr">
        <is>
          <t>CFM</t>
        </is>
      </c>
      <c r="M267" s="440" t="n"/>
    </row>
    <row r="268" ht="13.35" customHeight="1" s="162">
      <c r="B268" s="307" t="n"/>
      <c r="C268" s="307" t="n"/>
      <c r="E268" s="307" t="n"/>
      <c r="F268" s="32" t="n"/>
      <c r="G268" s="33">
        <f>IF(F268="", "", IF(OR(ISTEXT(H268),ISTEXT(F268)),"",H268/F268))</f>
        <v/>
      </c>
      <c r="H268" s="33" t="n"/>
      <c r="I268" s="33" t="n"/>
      <c r="J268" s="33">
        <f>IF(I268="", "", IF(OR(ISTEXT(I268),ISTEXT($F268)),"",I268*$F268))</f>
        <v/>
      </c>
      <c r="K268" s="33" t="n"/>
      <c r="L268" s="33">
        <f>IF(K268="", "", IF(OR(ISTEXT(K268),ISTEXT($F268)),"",K268*$F268))</f>
        <v/>
      </c>
      <c r="M268" s="30">
        <f>IF(OR(H268="",H268=0),"",IF(K268="",IF(J268="","",IF(OR(ISTEXT(J268),ISTEXT(H268)),"",J268/H268)),IF(OR(ISTEXT(L268),ISTEXT(H268)),"",L268/H268)))</f>
        <v/>
      </c>
    </row>
    <row r="269" ht="13.35" customHeight="1" s="162">
      <c r="B269" s="307" t="n"/>
      <c r="C269" s="307" t="n"/>
      <c r="E269" s="307" t="n"/>
      <c r="F269" s="32" t="n"/>
      <c r="G269" s="33">
        <f>IF(F269="", "", IF(OR(ISTEXT(H269),ISTEXT(F269)),"",H269/F269))</f>
        <v/>
      </c>
      <c r="H269" s="33" t="n"/>
      <c r="I269" s="33" t="n"/>
      <c r="J269" s="33">
        <f>IF(I269="", "", IF(OR(ISTEXT(I269),ISTEXT($F269)),"",I269*$F269))</f>
        <v/>
      </c>
      <c r="K269" s="33" t="n"/>
      <c r="L269" s="33">
        <f>IF(K269="", "", IF(OR(ISTEXT(K269),ISTEXT($F269)),"",K269*$F269))</f>
        <v/>
      </c>
      <c r="M269" s="30">
        <f>IF(OR(H269="",H269=0),"",IF(K269="",IF(J269="","",IF(OR(ISTEXT(J269),ISTEXT(H269)),"",J269/H269)),IF(OR(ISTEXT(L269),ISTEXT(H269)),"",L269/H269)))</f>
        <v/>
      </c>
    </row>
    <row r="270" ht="13.35" customHeight="1" s="162">
      <c r="B270" s="307" t="n"/>
      <c r="C270" s="307" t="n"/>
      <c r="E270" s="307" t="n"/>
      <c r="F270" s="32" t="n"/>
      <c r="G270" s="33">
        <f>IF(F270="", "", IF(OR(ISTEXT(H270),ISTEXT(F270)),"",H270/F270))</f>
        <v/>
      </c>
      <c r="H270" s="33" t="n"/>
      <c r="I270" s="33" t="n"/>
      <c r="J270" s="33">
        <f>IF(I270="", "", IF(OR(ISTEXT(I270),ISTEXT($F270)),"",I270*$F270))</f>
        <v/>
      </c>
      <c r="K270" s="33" t="n"/>
      <c r="L270" s="33">
        <f>IF(K270="", "", IF(OR(ISTEXT(K270),ISTEXT($F270)),"",K270*$F270))</f>
        <v/>
      </c>
      <c r="M270" s="30">
        <f>IF(OR(H270="",H270=0),"",IF(K270="",IF(J270="","",IF(OR(ISTEXT(J270),ISTEXT(H270)),"",J270/H270)),IF(OR(ISTEXT(L270),ISTEXT(H270)),"",L270/H270)))</f>
        <v/>
      </c>
    </row>
    <row r="271" ht="13.35" customHeight="1" s="162">
      <c r="B271" s="307" t="n"/>
      <c r="C271" s="307" t="n"/>
      <c r="E271" s="307" t="n"/>
      <c r="F271" s="32" t="n"/>
      <c r="G271" s="33">
        <f>IF(F271="", "", IF(OR(ISTEXT(H271),ISTEXT(F271)),"",H271/F271))</f>
        <v/>
      </c>
      <c r="H271" s="33" t="n"/>
      <c r="I271" s="33" t="n"/>
      <c r="J271" s="33">
        <f>IF(I271="", "", IF(OR(ISTEXT(I271),ISTEXT($F271)),"",I271*$F271))</f>
        <v/>
      </c>
      <c r="K271" s="33" t="n"/>
      <c r="L271" s="33">
        <f>IF(K271="", "", IF(OR(ISTEXT(K271),ISTEXT($F271)),"",K271*$F271))</f>
        <v/>
      </c>
      <c r="M271" s="30">
        <f>IF(OR(H271="",H271=0),"",IF(K271="",IF(J271="","",IF(OR(ISTEXT(J271),ISTEXT(H271)),"",J271/H271)),IF(OR(ISTEXT(L271),ISTEXT(H271)),"",L271/H271)))</f>
        <v/>
      </c>
    </row>
    <row r="272" ht="13.35" customHeight="1" s="162">
      <c r="B272" s="307" t="n"/>
      <c r="C272" s="307" t="n"/>
      <c r="E272" s="307" t="n"/>
      <c r="F272" s="32" t="n"/>
      <c r="G272" s="33">
        <f>IF(F272="", "", IF(OR(ISTEXT(H272),ISTEXT(F272)),"",H272/F272))</f>
        <v/>
      </c>
      <c r="H272" s="33" t="n"/>
      <c r="I272" s="33" t="n"/>
      <c r="J272" s="33">
        <f>IF(I272="", "", IF(OR(ISTEXT(I272),ISTEXT($F272)),"",I272*$F272))</f>
        <v/>
      </c>
      <c r="K272" s="33" t="n"/>
      <c r="L272" s="33">
        <f>IF(K272="", "", IF(OR(ISTEXT(K272),ISTEXT($F272)),"",K272*$F272))</f>
        <v/>
      </c>
      <c r="M272" s="30">
        <f>IF(OR(H272="",H272=0),"",IF(K272="",IF(J272="","",IF(OR(ISTEXT(J272),ISTEXT(H272)),"",J272/H272)),IF(OR(ISTEXT(L272),ISTEXT(H272)),"",L272/H272)))</f>
        <v/>
      </c>
    </row>
    <row r="273" ht="13.35" customHeight="1" s="162">
      <c r="B273" s="307" t="n"/>
      <c r="C273" s="307" t="n"/>
      <c r="E273" s="307" t="n"/>
      <c r="F273" s="32" t="n"/>
      <c r="G273" s="33">
        <f>IF(F273="", "", IF(OR(ISTEXT(H273),ISTEXT(F273)),"",H273/F273))</f>
        <v/>
      </c>
      <c r="H273" s="33" t="n"/>
      <c r="I273" s="33" t="n"/>
      <c r="J273" s="33">
        <f>IF(I273="", "", IF(OR(ISTEXT(I273),ISTEXT($F273)),"",I273*$F273))</f>
        <v/>
      </c>
      <c r="K273" s="33" t="n"/>
      <c r="L273" s="33">
        <f>IF(K273="", "", IF(OR(ISTEXT(K273),ISTEXT($F273)),"",K273*$F273))</f>
        <v/>
      </c>
      <c r="M273" s="30">
        <f>IF(OR(H273="",H273=0),"",IF(K273="",IF(J273="","",IF(OR(ISTEXT(J273),ISTEXT(H273)),"",J273/H273)),IF(OR(ISTEXT(L273),ISTEXT(H273)),"",L273/H273)))</f>
        <v/>
      </c>
    </row>
    <row r="274" ht="13.35" customHeight="1" s="162">
      <c r="B274" s="307" t="n"/>
      <c r="C274" s="307" t="n"/>
      <c r="E274" s="307" t="n"/>
      <c r="F274" s="32" t="n"/>
      <c r="G274" s="33">
        <f>IF(F274="", "", IF(OR(ISTEXT(H274),ISTEXT(F274)),"",H274/F274))</f>
        <v/>
      </c>
      <c r="H274" s="33" t="n"/>
      <c r="I274" s="33" t="n"/>
      <c r="J274" s="33">
        <f>IF(I274="", "", IF(OR(ISTEXT(I274),ISTEXT($F274)),"",I274*$F274))</f>
        <v/>
      </c>
      <c r="K274" s="33" t="n"/>
      <c r="L274" s="33">
        <f>IF(K274="", "", IF(OR(ISTEXT(K274),ISTEXT($F274)),"",K274*$F274))</f>
        <v/>
      </c>
      <c r="M274" s="30">
        <f>IF(OR(H274="",H274=0),"",IF(K274="",IF(J274="","",IF(OR(ISTEXT(J274),ISTEXT(H274)),"",J274/H274)),IF(OR(ISTEXT(L274),ISTEXT(H274)),"",L274/H274)))</f>
        <v/>
      </c>
    </row>
    <row r="275" ht="13.35" customHeight="1" s="162">
      <c r="B275" s="307" t="n"/>
      <c r="C275" s="307" t="n"/>
      <c r="E275" s="307" t="n"/>
      <c r="F275" s="32" t="n"/>
      <c r="G275" s="33">
        <f>IF(F275="", "", IF(OR(ISTEXT(H275),ISTEXT(F275)),"",H275/F275))</f>
        <v/>
      </c>
      <c r="H275" s="33" t="n"/>
      <c r="I275" s="33" t="n"/>
      <c r="J275" s="33">
        <f>IF(I275="", "", IF(OR(ISTEXT(I275),ISTEXT($F275)),"",I275*$F275))</f>
        <v/>
      </c>
      <c r="K275" s="33" t="n"/>
      <c r="L275" s="33">
        <f>IF(K275="", "", IF(OR(ISTEXT(K275),ISTEXT($F275)),"",K275*$F275))</f>
        <v/>
      </c>
      <c r="M275" s="30">
        <f>IF(OR(H275="",H275=0),"",IF(K275="",IF(J275="","",IF(OR(ISTEXT(J275),ISTEXT(H275)),"",J275/H275)),IF(OR(ISTEXT(L275),ISTEXT(H275)),"",L275/H275)))</f>
        <v/>
      </c>
    </row>
    <row r="276" ht="13.35" customHeight="1" s="162">
      <c r="B276" s="307" t="n"/>
      <c r="C276" s="307" t="n"/>
      <c r="E276" s="307" t="n"/>
      <c r="F276" s="32" t="n"/>
      <c r="G276" s="33">
        <f>IF(F276="", "", IF(OR(ISTEXT(H276),ISTEXT(F276)),"",H276/F276))</f>
        <v/>
      </c>
      <c r="H276" s="33" t="n"/>
      <c r="I276" s="33" t="n"/>
      <c r="J276" s="33">
        <f>IF(I276="", "", IF(OR(ISTEXT(I276),ISTEXT($F276)),"",I276*$F276))</f>
        <v/>
      </c>
      <c r="K276" s="33" t="n"/>
      <c r="L276" s="33">
        <f>IF(K276="", "", IF(OR(ISTEXT(K276),ISTEXT($F276)),"",K276*$F276))</f>
        <v/>
      </c>
      <c r="M276" s="30">
        <f>IF(OR(H276="",H276=0),"",IF(K276="",IF(J276="","",IF(OR(ISTEXT(J276),ISTEXT(H276)),"",J276/H276)),IF(OR(ISTEXT(L276),ISTEXT(H276)),"",L276/H276)))</f>
        <v/>
      </c>
    </row>
    <row r="277" ht="13.35" customHeight="1" s="162">
      <c r="B277" s="307" t="n"/>
      <c r="C277" s="307" t="n"/>
      <c r="E277" s="307" t="n"/>
      <c r="F277" s="32" t="n"/>
      <c r="G277" s="33">
        <f>IF(F277="", "", IF(OR(ISTEXT(H277),ISTEXT(F277)),"",H277/F277))</f>
        <v/>
      </c>
      <c r="H277" s="33" t="n"/>
      <c r="I277" s="33" t="n"/>
      <c r="J277" s="33">
        <f>IF(I277="", "", IF(OR(ISTEXT(I277),ISTEXT($F277)),"",I277*$F277))</f>
        <v/>
      </c>
      <c r="K277" s="33" t="n"/>
      <c r="L277" s="33">
        <f>IF(K277="", "", IF(OR(ISTEXT(K277),ISTEXT($F277)),"",K277*$F277))</f>
        <v/>
      </c>
      <c r="M277" s="30">
        <f>IF(OR(H277="",H277=0),"",IF(K277="",IF(J277="","",IF(OR(ISTEXT(J277),ISTEXT(H277)),"",J277/H277)),IF(OR(ISTEXT(L277),ISTEXT(H277)),"",L277/H277)))</f>
        <v/>
      </c>
    </row>
    <row r="278" ht="13.35" customHeight="1" s="162">
      <c r="B278" s="307" t="n"/>
      <c r="C278" s="307" t="n"/>
      <c r="E278" s="307" t="n"/>
      <c r="F278" s="32" t="n"/>
      <c r="G278" s="33">
        <f>IF(F278="", "", IF(OR(ISTEXT(H278),ISTEXT(F278)),"",H278/F278))</f>
        <v/>
      </c>
      <c r="H278" s="33" t="n"/>
      <c r="I278" s="33" t="n"/>
      <c r="J278" s="33">
        <f>IF(I278="", "", IF(OR(ISTEXT(I278),ISTEXT($F278)),"",I278*$F278))</f>
        <v/>
      </c>
      <c r="K278" s="33" t="n"/>
      <c r="L278" s="33">
        <f>IF(K278="", "", IF(OR(ISTEXT(K278),ISTEXT($F278)),"",K278*$F278))</f>
        <v/>
      </c>
      <c r="M278" s="30">
        <f>IF(OR(H278="",H278=0),"",IF(K278="",IF(J278="","",IF(OR(ISTEXT(J278),ISTEXT(H278)),"",J278/H278)),IF(OR(ISTEXT(L278),ISTEXT(H278)),"",L278/H278)))</f>
        <v/>
      </c>
    </row>
    <row r="279" ht="13.35" customHeight="1" s="162">
      <c r="B279" s="307" t="n"/>
      <c r="C279" s="307" t="n"/>
      <c r="E279" s="307" t="n"/>
      <c r="F279" s="32" t="n"/>
      <c r="G279" s="33">
        <f>IF(F279="", "", IF(OR(ISTEXT(H279),ISTEXT(F279)),"",H279/F279))</f>
        <v/>
      </c>
      <c r="H279" s="33" t="n"/>
      <c r="I279" s="33" t="n"/>
      <c r="J279" s="33">
        <f>IF(I279="", "", IF(OR(ISTEXT(I279),ISTEXT($F279)),"",I279*$F279))</f>
        <v/>
      </c>
      <c r="K279" s="33" t="n"/>
      <c r="L279" s="33">
        <f>IF(K279="", "", IF(OR(ISTEXT(K279),ISTEXT($F279)),"",K279*$F279))</f>
        <v/>
      </c>
      <c r="M279" s="30">
        <f>IF(OR(H279="",H279=0),"",IF(K279="",IF(J279="","",IF(OR(ISTEXT(J279),ISTEXT(H279)),"",J279/H279)),IF(OR(ISTEXT(L279),ISTEXT(H279)),"",L279/H279)))</f>
        <v/>
      </c>
    </row>
    <row r="280" ht="13.35" customHeight="1" s="162">
      <c r="B280" s="307" t="n"/>
      <c r="C280" s="307" t="n"/>
      <c r="E280" s="307" t="n"/>
      <c r="F280" s="32" t="n"/>
      <c r="G280" s="33">
        <f>IF(F280="", "", IF(OR(ISTEXT(H280),ISTEXT(F280)),"",H280/F280))</f>
        <v/>
      </c>
      <c r="H280" s="33" t="n"/>
      <c r="I280" s="33" t="n"/>
      <c r="J280" s="33">
        <f>IF(I280="", "", IF(OR(ISTEXT(I280),ISTEXT($F280)),"",I280*$F280))</f>
        <v/>
      </c>
      <c r="K280" s="33" t="n"/>
      <c r="L280" s="33">
        <f>IF(K280="", "", IF(OR(ISTEXT(K280),ISTEXT($F280)),"",K280*$F280))</f>
        <v/>
      </c>
      <c r="M280" s="30">
        <f>IF(OR(H280="",H280=0),"",IF(K280="",IF(J280="","",IF(OR(ISTEXT(J280),ISTEXT(H280)),"",J280/H280)),IF(OR(ISTEXT(L280),ISTEXT(H280)),"",L280/H280)))</f>
        <v/>
      </c>
    </row>
    <row r="281" ht="13.35" customHeight="1" s="162">
      <c r="B281" s="307" t="n"/>
      <c r="C281" s="307" t="n"/>
      <c r="E281" s="307" t="n"/>
      <c r="F281" s="32" t="n"/>
      <c r="G281" s="33">
        <f>IF(F281="", "", IF(OR(ISTEXT(H281),ISTEXT(F281)),"",H281/F281))</f>
        <v/>
      </c>
      <c r="H281" s="33" t="n"/>
      <c r="I281" s="33" t="n"/>
      <c r="J281" s="33">
        <f>IF(I281="", "", IF(OR(ISTEXT(I281),ISTEXT($F281)),"",I281*$F281))</f>
        <v/>
      </c>
      <c r="K281" s="33" t="n"/>
      <c r="L281" s="33">
        <f>IF(K281="", "", IF(OR(ISTEXT(K281),ISTEXT($F281)),"",K281*$F281))</f>
        <v/>
      </c>
      <c r="M281" s="30">
        <f>IF(OR(H281="",H281=0),"",IF(K281="",IF(J281="","",IF(OR(ISTEXT(J281),ISTEXT(H281)),"",J281/H281)),IF(OR(ISTEXT(L281),ISTEXT(H281)),"",L281/H281)))</f>
        <v/>
      </c>
    </row>
    <row r="282" ht="13.35" customHeight="1" s="162">
      <c r="B282" s="307" t="n"/>
      <c r="C282" s="307" t="n"/>
      <c r="E282" s="307" t="n"/>
      <c r="F282" s="32" t="n"/>
      <c r="G282" s="33">
        <f>IF(F282="", "", IF(OR(ISTEXT(H282),ISTEXT(F282)),"",H282/F282))</f>
        <v/>
      </c>
      <c r="H282" s="33" t="n"/>
      <c r="I282" s="33" t="n"/>
      <c r="J282" s="33">
        <f>IF(I282="", "", IF(OR(ISTEXT(I282),ISTEXT($F282)),"",I282*$F282))</f>
        <v/>
      </c>
      <c r="K282" s="33" t="n"/>
      <c r="L282" s="33">
        <f>IF(K282="", "", IF(OR(ISTEXT(K282),ISTEXT($F282)),"",K282*$F282))</f>
        <v/>
      </c>
      <c r="M282" s="30">
        <f>IF(OR(H282="",H282=0),"",IF(K282="",IF(J282="","",IF(OR(ISTEXT(J282),ISTEXT(H282)),"",J282/H282)),IF(OR(ISTEXT(L282),ISTEXT(H282)),"",L282/H282)))</f>
        <v/>
      </c>
    </row>
    <row r="283" ht="13.35" customHeight="1" s="162">
      <c r="B283" s="307" t="n"/>
      <c r="C283" s="307" t="n"/>
      <c r="E283" s="307" t="n"/>
      <c r="F283" s="32" t="n"/>
      <c r="G283" s="33">
        <f>IF(F283="", "", IF(OR(ISTEXT(H283),ISTEXT(F283)),"",H283/F283))</f>
        <v/>
      </c>
      <c r="H283" s="33" t="n"/>
      <c r="I283" s="33" t="n"/>
      <c r="J283" s="33">
        <f>IF(I283="", "", IF(OR(ISTEXT(I283),ISTEXT($F283)),"",I283*$F283))</f>
        <v/>
      </c>
      <c r="K283" s="33" t="n"/>
      <c r="L283" s="33">
        <f>IF(K283="", "", IF(OR(ISTEXT(K283),ISTEXT($F283)),"",K283*$F283))</f>
        <v/>
      </c>
      <c r="M283" s="30">
        <f>IF(OR(H283="",H283=0),"",IF(K283="",IF(J283="","",IF(OR(ISTEXT(J283),ISTEXT(H283)),"",J283/H283)),IF(OR(ISTEXT(L283),ISTEXT(H283)),"",L283/H283)))</f>
        <v/>
      </c>
    </row>
    <row r="284" ht="13.35" customHeight="1" s="162">
      <c r="B284" s="307" t="n"/>
      <c r="C284" s="307" t="n"/>
      <c r="E284" s="307" t="n"/>
      <c r="F284" s="32" t="n"/>
      <c r="G284" s="33">
        <f>IF(F284="", "", IF(OR(ISTEXT(H284),ISTEXT(F284)),"",H284/F284))</f>
        <v/>
      </c>
      <c r="H284" s="33" t="n"/>
      <c r="I284" s="33" t="n"/>
      <c r="J284" s="33">
        <f>IF(I284="", "", IF(OR(ISTEXT(I284),ISTEXT($F284)),"",I284*$F284))</f>
        <v/>
      </c>
      <c r="K284" s="33" t="n"/>
      <c r="L284" s="33">
        <f>IF(K284="", "", IF(OR(ISTEXT(K284),ISTEXT($F284)),"",K284*$F284))</f>
        <v/>
      </c>
      <c r="M284" s="30">
        <f>IF(OR(H284="",H284=0),"",IF(K284="",IF(J284="","",IF(OR(ISTEXT(J284),ISTEXT(H284)),"",J284/H284)),IF(OR(ISTEXT(L284),ISTEXT(H284)),"",L284/H284)))</f>
        <v/>
      </c>
    </row>
    <row r="285" ht="13.35" customHeight="1" s="162">
      <c r="B285" s="307" t="n"/>
      <c r="C285" s="307" t="n"/>
      <c r="E285" s="307" t="n"/>
      <c r="F285" s="32" t="n"/>
      <c r="G285" s="33">
        <f>IF(F285="", "", IF(OR(ISTEXT(H285),ISTEXT(F285)),"",H285/F285))</f>
        <v/>
      </c>
      <c r="H285" s="33" t="n"/>
      <c r="I285" s="33" t="n"/>
      <c r="J285" s="33">
        <f>IF(I285="", "", IF(OR(ISTEXT(I285),ISTEXT($F285)),"",I285*$F285))</f>
        <v/>
      </c>
      <c r="K285" s="33" t="n"/>
      <c r="L285" s="33">
        <f>IF(K285="", "", IF(OR(ISTEXT(K285),ISTEXT($F285)),"",K285*$F285))</f>
        <v/>
      </c>
      <c r="M285" s="30">
        <f>IF(OR(H285="",H285=0),"",IF(K285="",IF(J285="","",IF(OR(ISTEXT(J285),ISTEXT(H285)),"",J285/H285)),IF(OR(ISTEXT(L285),ISTEXT(H285)),"",L285/H285)))</f>
        <v/>
      </c>
    </row>
    <row r="286" ht="13.35" customHeight="1" s="162">
      <c r="B286" s="42" t="n"/>
      <c r="C286" s="231" t="inlineStr">
        <is>
          <t>Subtotal (this page)</t>
        </is>
      </c>
      <c r="D286" s="159" t="n"/>
      <c r="E286" s="42" t="n"/>
      <c r="F286" s="42" t="n"/>
      <c r="G286" s="43" t="n"/>
      <c r="H286" s="43">
        <f>IF(SUM(H268:H285)=0,"",SUM(H268:H285))</f>
        <v/>
      </c>
      <c r="I286" s="43" t="n"/>
      <c r="J286" s="43">
        <f>IF(SUM(J268:J285)=0,"",SUM(J268:J285))</f>
        <v/>
      </c>
      <c r="K286" s="43" t="n"/>
      <c r="L286" s="43">
        <f>IF(SUM(L268:L285)=0,"",SUM(L268:L285))</f>
        <v/>
      </c>
      <c r="M286" s="35">
        <f>IF(OR(H286="",H286=0),"",IF(L286="",IF(J286="","",IF(OR(ISTEXT(J286),ISTEXT(H286)),"",J286/H286)),IF(OR(ISTEXT(L286),ISTEXT(H286)),"",L286/H286)))</f>
        <v/>
      </c>
    </row>
    <row r="287" ht="13.35" customHeight="1" s="162"/>
    <row r="288" ht="13.35" customHeight="1" s="162">
      <c r="B288" s="188" t="inlineStr">
        <is>
          <t>Exhaust Air Inlets (cont.)</t>
        </is>
      </c>
      <c r="C288" s="174" t="n"/>
      <c r="D288" s="174" t="n"/>
      <c r="E288" s="174" t="n"/>
      <c r="F288" s="173" t="n"/>
      <c r="G288" s="233" t="inlineStr">
        <is>
          <t>Design VEL</t>
        </is>
      </c>
      <c r="H288" s="194" t="inlineStr">
        <is>
          <t>Design CFM</t>
        </is>
      </c>
      <c r="I288" s="188" t="inlineStr">
        <is>
          <t>Initial</t>
        </is>
      </c>
      <c r="J288" s="173" t="n"/>
      <c r="K288" s="188" t="inlineStr">
        <is>
          <t>Final</t>
        </is>
      </c>
      <c r="L288" s="173" t="n"/>
      <c r="M288" s="188" t="inlineStr">
        <is>
          <t>%</t>
        </is>
      </c>
    </row>
    <row r="289" ht="13.35" customHeight="1" s="162">
      <c r="B289" s="153" t="inlineStr">
        <is>
          <t>No.</t>
        </is>
      </c>
      <c r="C289" s="188" t="inlineStr">
        <is>
          <t>Area Served</t>
        </is>
      </c>
      <c r="D289" s="188" t="inlineStr">
        <is>
          <t>Type</t>
        </is>
      </c>
      <c r="E289" s="188" t="inlineStr">
        <is>
          <t>Size</t>
        </is>
      </c>
      <c r="F289" s="188" t="inlineStr">
        <is>
          <t>Ak</t>
        </is>
      </c>
      <c r="G289" s="440" t="n"/>
      <c r="H289" s="440" t="n"/>
      <c r="I289" s="188" t="inlineStr">
        <is>
          <t>VEL</t>
        </is>
      </c>
      <c r="J289" s="188" t="inlineStr">
        <is>
          <t>CFM</t>
        </is>
      </c>
      <c r="K289" s="188" t="inlineStr">
        <is>
          <t>VEL</t>
        </is>
      </c>
      <c r="L289" s="188" t="inlineStr">
        <is>
          <t>CFM</t>
        </is>
      </c>
      <c r="M289" s="440" t="n"/>
    </row>
    <row r="290" ht="13.35" customHeight="1" s="162">
      <c r="B290" s="307" t="n"/>
      <c r="C290" s="307" t="n"/>
      <c r="E290" s="307" t="n"/>
      <c r="F290" s="32" t="n"/>
      <c r="G290" s="33">
        <f>IF(F290="", "", IF(OR(ISTEXT(H290),ISTEXT(F290)),"",H290/F290))</f>
        <v/>
      </c>
      <c r="H290" s="33" t="n"/>
      <c r="I290" s="33" t="n"/>
      <c r="J290" s="33">
        <f>IF(I290="", "", IF(OR(ISTEXT(I290),ISTEXT($F290)),"",I290*$F290))</f>
        <v/>
      </c>
      <c r="K290" s="33" t="n"/>
      <c r="L290" s="33">
        <f>IF(K290="", "", IF(OR(ISTEXT(K290),ISTEXT($F290)),"",K290*$F290))</f>
        <v/>
      </c>
      <c r="M290" s="30">
        <f>IF(OR(H290="",H290=0),"",IF(K290="",IF(J290="","",IF(OR(ISTEXT(J290),ISTEXT(H290)),"",J290/H290)),IF(OR(ISTEXT(L290),ISTEXT(H290)),"",L290/H290)))</f>
        <v/>
      </c>
    </row>
    <row r="291" ht="13.35" customHeight="1" s="162">
      <c r="B291" s="307" t="n"/>
      <c r="C291" s="307" t="n"/>
      <c r="E291" s="307" t="n"/>
      <c r="F291" s="32" t="n"/>
      <c r="G291" s="33">
        <f>IF(F291="", "", IF(OR(ISTEXT(H291),ISTEXT(F291)),"",H291/F291))</f>
        <v/>
      </c>
      <c r="H291" s="33" t="n"/>
      <c r="I291" s="33" t="n"/>
      <c r="J291" s="33">
        <f>IF(I291="", "", IF(OR(ISTEXT(I291),ISTEXT($F291)),"",I291*$F291))</f>
        <v/>
      </c>
      <c r="K291" s="33" t="n"/>
      <c r="L291" s="33">
        <f>IF(K291="", "", IF(OR(ISTEXT(K291),ISTEXT($F291)),"",K291*$F291))</f>
        <v/>
      </c>
      <c r="M291" s="30">
        <f>IF(OR(H291="",H291=0),"",IF(K291="",IF(J291="","",IF(OR(ISTEXT(J291),ISTEXT(H291)),"",J291/H291)),IF(OR(ISTEXT(L291),ISTEXT(H291)),"",L291/H291)))</f>
        <v/>
      </c>
    </row>
    <row r="292" ht="13.35" customHeight="1" s="162">
      <c r="B292" s="307" t="n"/>
      <c r="C292" s="307" t="n"/>
      <c r="E292" s="307" t="n"/>
      <c r="F292" s="32" t="n"/>
      <c r="G292" s="33">
        <f>IF(F292="", "", IF(OR(ISTEXT(H292),ISTEXT(F292)),"",H292/F292))</f>
        <v/>
      </c>
      <c r="H292" s="33" t="n"/>
      <c r="I292" s="33" t="n"/>
      <c r="J292" s="33">
        <f>IF(I292="", "", IF(OR(ISTEXT(I292),ISTEXT($F292)),"",I292*$F292))</f>
        <v/>
      </c>
      <c r="K292" s="33" t="n"/>
      <c r="L292" s="33">
        <f>IF(K292="", "", IF(OR(ISTEXT(K292),ISTEXT($F292)),"",K292*$F292))</f>
        <v/>
      </c>
      <c r="M292" s="30">
        <f>IF(OR(H292="",H292=0),"",IF(K292="",IF(J292="","",IF(OR(ISTEXT(J292),ISTEXT(H292)),"",J292/H292)),IF(OR(ISTEXT(L292),ISTEXT(H292)),"",L292/H292)))</f>
        <v/>
      </c>
    </row>
    <row r="293" ht="13.35" customHeight="1" s="162">
      <c r="B293" s="307" t="n"/>
      <c r="C293" s="307" t="n"/>
      <c r="E293" s="307" t="n"/>
      <c r="F293" s="32" t="n"/>
      <c r="G293" s="33">
        <f>IF(F293="", "", IF(OR(ISTEXT(H293),ISTEXT(F293)),"",H293/F293))</f>
        <v/>
      </c>
      <c r="H293" s="33" t="n"/>
      <c r="I293" s="33" t="n"/>
      <c r="J293" s="33">
        <f>IF(I293="", "", IF(OR(ISTEXT(I293),ISTEXT($F293)),"",I293*$F293))</f>
        <v/>
      </c>
      <c r="K293" s="33" t="n"/>
      <c r="L293" s="33">
        <f>IF(K293="", "", IF(OR(ISTEXT(K293),ISTEXT($F293)),"",K293*$F293))</f>
        <v/>
      </c>
      <c r="M293" s="30">
        <f>IF(OR(H293="",H293=0),"",IF(K293="",IF(J293="","",IF(OR(ISTEXT(J293),ISTEXT(H293)),"",J293/H293)),IF(OR(ISTEXT(L293),ISTEXT(H293)),"",L293/H293)))</f>
        <v/>
      </c>
    </row>
    <row r="294" ht="13.35" customHeight="1" s="162">
      <c r="B294" s="307" t="n"/>
      <c r="C294" s="307" t="n"/>
      <c r="E294" s="307" t="n"/>
      <c r="F294" s="32" t="n"/>
      <c r="G294" s="33">
        <f>IF(F294="", "", IF(OR(ISTEXT(H294),ISTEXT(F294)),"",H294/F294))</f>
        <v/>
      </c>
      <c r="H294" s="33" t="n"/>
      <c r="I294" s="33" t="n"/>
      <c r="J294" s="33">
        <f>IF(I294="", "", IF(OR(ISTEXT(I294),ISTEXT($F294)),"",I294*$F294))</f>
        <v/>
      </c>
      <c r="K294" s="33" t="n"/>
      <c r="L294" s="33">
        <f>IF(K294="", "", IF(OR(ISTEXT(K294),ISTEXT($F294)),"",K294*$F294))</f>
        <v/>
      </c>
      <c r="M294" s="30">
        <f>IF(OR(H294="",H294=0),"",IF(K294="",IF(J294="","",IF(OR(ISTEXT(J294),ISTEXT(H294)),"",J294/H294)),IF(OR(ISTEXT(L294),ISTEXT(H294)),"",L294/H294)))</f>
        <v/>
      </c>
    </row>
    <row r="295" ht="13.35" customHeight="1" s="162">
      <c r="B295" s="307" t="n"/>
      <c r="C295" s="307" t="n"/>
      <c r="E295" s="307" t="n"/>
      <c r="F295" s="32" t="n"/>
      <c r="G295" s="33">
        <f>IF(F295="", "", IF(OR(ISTEXT(H295),ISTEXT(F295)),"",H295/F295))</f>
        <v/>
      </c>
      <c r="H295" s="33" t="n"/>
      <c r="I295" s="33" t="n"/>
      <c r="J295" s="33">
        <f>IF(I295="", "", IF(OR(ISTEXT(I295),ISTEXT($F295)),"",I295*$F295))</f>
        <v/>
      </c>
      <c r="K295" s="33" t="n"/>
      <c r="L295" s="33">
        <f>IF(K295="", "", IF(OR(ISTEXT(K295),ISTEXT($F295)),"",K295*$F295))</f>
        <v/>
      </c>
      <c r="M295" s="30">
        <f>IF(OR(H295="",H295=0),"",IF(K295="",IF(J295="","",IF(OR(ISTEXT(J295),ISTEXT(H295)),"",J295/H295)),IF(OR(ISTEXT(L295),ISTEXT(H295)),"",L295/H295)))</f>
        <v/>
      </c>
    </row>
    <row r="296" ht="13.35" customHeight="1" s="162">
      <c r="B296" s="307" t="n"/>
      <c r="C296" s="307" t="n"/>
      <c r="E296" s="307" t="n"/>
      <c r="F296" s="32" t="n"/>
      <c r="G296" s="33">
        <f>IF(F296="", "", IF(OR(ISTEXT(H296),ISTEXT(F296)),"",H296/F296))</f>
        <v/>
      </c>
      <c r="H296" s="33" t="n"/>
      <c r="I296" s="33" t="n"/>
      <c r="J296" s="33">
        <f>IF(I296="", "", IF(OR(ISTEXT(I296),ISTEXT($F296)),"",I296*$F296))</f>
        <v/>
      </c>
      <c r="K296" s="33" t="n"/>
      <c r="L296" s="33">
        <f>IF(K296="", "", IF(OR(ISTEXT(K296),ISTEXT($F296)),"",K296*$F296))</f>
        <v/>
      </c>
      <c r="M296" s="30">
        <f>IF(OR(H296="",H296=0),"",IF(K296="",IF(J296="","",IF(OR(ISTEXT(J296),ISTEXT(H296)),"",J296/H296)),IF(OR(ISTEXT(L296),ISTEXT(H296)),"",L296/H296)))</f>
        <v/>
      </c>
    </row>
    <row r="297" ht="13.35" customHeight="1" s="162">
      <c r="B297" s="307" t="n"/>
      <c r="C297" s="307" t="n"/>
      <c r="E297" s="307" t="n"/>
      <c r="F297" s="32" t="n"/>
      <c r="G297" s="33">
        <f>IF(F297="", "", IF(OR(ISTEXT(H297),ISTEXT(F297)),"",H297/F297))</f>
        <v/>
      </c>
      <c r="H297" s="33" t="n"/>
      <c r="I297" s="33" t="n"/>
      <c r="J297" s="33">
        <f>IF(I297="", "", IF(OR(ISTEXT(I297),ISTEXT($F297)),"",I297*$F297))</f>
        <v/>
      </c>
      <c r="K297" s="33" t="n"/>
      <c r="L297" s="33">
        <f>IF(K297="", "", IF(OR(ISTEXT(K297),ISTEXT($F297)),"",K297*$F297))</f>
        <v/>
      </c>
      <c r="M297" s="30">
        <f>IF(OR(H297="",H297=0),"",IF(K297="",IF(J297="","",IF(OR(ISTEXT(J297),ISTEXT(H297)),"",J297/H297)),IF(OR(ISTEXT(L297),ISTEXT(H297)),"",L297/H297)))</f>
        <v/>
      </c>
    </row>
    <row r="298" ht="13.35" customHeight="1" s="162">
      <c r="B298" s="307" t="n"/>
      <c r="C298" s="307" t="n"/>
      <c r="E298" s="307" t="n"/>
      <c r="F298" s="32" t="n"/>
      <c r="G298" s="33">
        <f>IF(F298="", "", IF(OR(ISTEXT(H298),ISTEXT(F298)),"",H298/F298))</f>
        <v/>
      </c>
      <c r="H298" s="33" t="n"/>
      <c r="I298" s="33" t="n"/>
      <c r="J298" s="33">
        <f>IF(I298="", "", IF(OR(ISTEXT(I298),ISTEXT($F298)),"",I298*$F298))</f>
        <v/>
      </c>
      <c r="K298" s="33" t="n"/>
      <c r="L298" s="33">
        <f>IF(K298="", "", IF(OR(ISTEXT(K298),ISTEXT($F298)),"",K298*$F298))</f>
        <v/>
      </c>
      <c r="M298" s="30">
        <f>IF(OR(H298="",H298=0),"",IF(K298="",IF(J298="","",IF(OR(ISTEXT(J298),ISTEXT(H298)),"",J298/H298)),IF(OR(ISTEXT(L298),ISTEXT(H298)),"",L298/H298)))</f>
        <v/>
      </c>
    </row>
    <row r="299" ht="13.35" customHeight="1" s="162">
      <c r="B299" s="307" t="n"/>
      <c r="C299" s="307" t="n"/>
      <c r="E299" s="307" t="n"/>
      <c r="F299" s="32" t="n"/>
      <c r="G299" s="33">
        <f>IF(F299="", "", IF(OR(ISTEXT(H299),ISTEXT(F299)),"",H299/F299))</f>
        <v/>
      </c>
      <c r="H299" s="33" t="n"/>
      <c r="I299" s="33" t="n"/>
      <c r="J299" s="33">
        <f>IF(I299="", "", IF(OR(ISTEXT(I299),ISTEXT($F299)),"",I299*$F299))</f>
        <v/>
      </c>
      <c r="K299" s="33" t="n"/>
      <c r="L299" s="33">
        <f>IF(K299="", "", IF(OR(ISTEXT(K299),ISTEXT($F299)),"",K299*$F299))</f>
        <v/>
      </c>
      <c r="M299" s="30">
        <f>IF(OR(H299="",H299=0),"",IF(K299="",IF(J299="","",IF(OR(ISTEXT(J299),ISTEXT(H299)),"",J299/H299)),IF(OR(ISTEXT(L299),ISTEXT(H299)),"",L299/H299)))</f>
        <v/>
      </c>
    </row>
    <row r="300" ht="13.35" customHeight="1" s="162">
      <c r="B300" s="307" t="n"/>
      <c r="C300" s="307" t="n"/>
      <c r="E300" s="307" t="n"/>
      <c r="F300" s="32" t="n"/>
      <c r="G300" s="33">
        <f>IF(F300="", "", IF(OR(ISTEXT(H300),ISTEXT(F300)),"",H300/F300))</f>
        <v/>
      </c>
      <c r="H300" s="33" t="n"/>
      <c r="I300" s="33" t="n"/>
      <c r="J300" s="33">
        <f>IF(I300="", "", IF(OR(ISTEXT(I300),ISTEXT($F300)),"",I300*$F300))</f>
        <v/>
      </c>
      <c r="K300" s="33" t="n"/>
      <c r="L300" s="33">
        <f>IF(K300="", "", IF(OR(ISTEXT(K300),ISTEXT($F300)),"",K300*$F300))</f>
        <v/>
      </c>
      <c r="M300" s="30">
        <f>IF(OR(H300="",H300=0),"",IF(K300="",IF(J300="","",IF(OR(ISTEXT(J300),ISTEXT(H300)),"",J300/H300)),IF(OR(ISTEXT(L300),ISTEXT(H300)),"",L300/H300)))</f>
        <v/>
      </c>
    </row>
    <row r="301" ht="13.35" customHeight="1" s="162">
      <c r="B301" s="307" t="n"/>
      <c r="C301" s="307" t="n"/>
      <c r="E301" s="307" t="n"/>
      <c r="F301" s="32" t="n"/>
      <c r="G301" s="33">
        <f>IF(F301="", "", IF(OR(ISTEXT(H301),ISTEXT(F301)),"",H301/F301))</f>
        <v/>
      </c>
      <c r="H301" s="33" t="n"/>
      <c r="I301" s="33" t="n"/>
      <c r="J301" s="33">
        <f>IF(I301="", "", IF(OR(ISTEXT(I301),ISTEXT($F301)),"",I301*$F301))</f>
        <v/>
      </c>
      <c r="K301" s="33" t="n"/>
      <c r="L301" s="33">
        <f>IF(K301="", "", IF(OR(ISTEXT(K301),ISTEXT($F301)),"",K301*$F301))</f>
        <v/>
      </c>
      <c r="M301" s="30">
        <f>IF(OR(H301="",H301=0),"",IF(K301="",IF(J301="","",IF(OR(ISTEXT(J301),ISTEXT(H301)),"",J301/H301)),IF(OR(ISTEXT(L301),ISTEXT(H301)),"",L301/H301)))</f>
        <v/>
      </c>
    </row>
    <row r="302" ht="13.35" customHeight="1" s="162">
      <c r="B302" s="307" t="n"/>
      <c r="C302" s="307" t="n"/>
      <c r="E302" s="307" t="n"/>
      <c r="F302" s="32" t="n"/>
      <c r="G302" s="33">
        <f>IF(F302="", "", IF(OR(ISTEXT(H302),ISTEXT(F302)),"",H302/F302))</f>
        <v/>
      </c>
      <c r="H302" s="33" t="n"/>
      <c r="I302" s="33" t="n"/>
      <c r="J302" s="33">
        <f>IF(I302="", "", IF(OR(ISTEXT(I302),ISTEXT($F302)),"",I302*$F302))</f>
        <v/>
      </c>
      <c r="K302" s="33" t="n"/>
      <c r="L302" s="33">
        <f>IF(K302="", "", IF(OR(ISTEXT(K302),ISTEXT($F302)),"",K302*$F302))</f>
        <v/>
      </c>
      <c r="M302" s="30">
        <f>IF(OR(H302="",H302=0),"",IF(K302="",IF(J302="","",IF(OR(ISTEXT(J302),ISTEXT(H302)),"",J302/H302)),IF(OR(ISTEXT(L302),ISTEXT(H302)),"",L302/H302)))</f>
        <v/>
      </c>
    </row>
    <row r="303" ht="13.35" customHeight="1" s="162">
      <c r="B303" s="307" t="n"/>
      <c r="C303" s="307" t="n"/>
      <c r="E303" s="307" t="n"/>
      <c r="F303" s="32" t="n"/>
      <c r="G303" s="33">
        <f>IF(F303="", "", IF(OR(ISTEXT(H303),ISTEXT(F303)),"",H303/F303))</f>
        <v/>
      </c>
      <c r="H303" s="33" t="n"/>
      <c r="I303" s="33" t="n"/>
      <c r="J303" s="33">
        <f>IF(I303="", "", IF(OR(ISTEXT(I303),ISTEXT($F303)),"",I303*$F303))</f>
        <v/>
      </c>
      <c r="K303" s="33" t="n"/>
      <c r="L303" s="33">
        <f>IF(K303="", "", IF(OR(ISTEXT(K303),ISTEXT($F303)),"",K303*$F303))</f>
        <v/>
      </c>
      <c r="M303" s="30">
        <f>IF(OR(H303="",H303=0),"",IF(K303="",IF(J303="","",IF(OR(ISTEXT(J303),ISTEXT(H303)),"",J303/H303)),IF(OR(ISTEXT(L303),ISTEXT(H303)),"",L303/H303)))</f>
        <v/>
      </c>
    </row>
    <row r="304" ht="13.35" customHeight="1" s="162">
      <c r="B304" s="307" t="n"/>
      <c r="C304" s="307" t="n"/>
      <c r="E304" s="307" t="n"/>
      <c r="F304" s="32" t="n"/>
      <c r="G304" s="33">
        <f>IF(F304="", "", IF(OR(ISTEXT(H304),ISTEXT(F304)),"",H304/F304))</f>
        <v/>
      </c>
      <c r="H304" s="33" t="n"/>
      <c r="I304" s="33" t="n"/>
      <c r="J304" s="33">
        <f>IF(I304="", "", IF(OR(ISTEXT(I304),ISTEXT($F304)),"",I304*$F304))</f>
        <v/>
      </c>
      <c r="K304" s="33" t="n"/>
      <c r="L304" s="33">
        <f>IF(K304="", "", IF(OR(ISTEXT(K304),ISTEXT($F304)),"",K304*$F304))</f>
        <v/>
      </c>
      <c r="M304" s="30">
        <f>IF(OR(H304="",H304=0),"",IF(K304="",IF(J304="","",IF(OR(ISTEXT(J304),ISTEXT(H304)),"",J304/H304)),IF(OR(ISTEXT(L304),ISTEXT(H304)),"",L304/H304)))</f>
        <v/>
      </c>
    </row>
    <row r="305" ht="13.35" customHeight="1" s="162">
      <c r="B305" s="307" t="n"/>
      <c r="C305" s="307" t="n"/>
      <c r="E305" s="307" t="n"/>
      <c r="F305" s="32" t="n"/>
      <c r="G305" s="33">
        <f>IF(F305="", "", IF(OR(ISTEXT(H305),ISTEXT(F305)),"",H305/F305))</f>
        <v/>
      </c>
      <c r="H305" s="33" t="n"/>
      <c r="I305" s="33" t="n"/>
      <c r="J305" s="33">
        <f>IF(I305="", "", IF(OR(ISTEXT(I305),ISTEXT($F305)),"",I305*$F305))</f>
        <v/>
      </c>
      <c r="K305" s="33" t="n"/>
      <c r="L305" s="33">
        <f>IF(K305="", "", IF(OR(ISTEXT(K305),ISTEXT($F305)),"",K305*$F305))</f>
        <v/>
      </c>
      <c r="M305" s="30">
        <f>IF(OR(H305="",H305=0),"",IF(K305="",IF(J305="","",IF(OR(ISTEXT(J305),ISTEXT(H305)),"",J305/H305)),IF(OR(ISTEXT(L305),ISTEXT(H305)),"",L305/H305)))</f>
        <v/>
      </c>
    </row>
    <row r="306" ht="13.35" customHeight="1" s="162">
      <c r="B306" s="307" t="n"/>
      <c r="C306" s="307" t="n"/>
      <c r="E306" s="307" t="n"/>
      <c r="F306" s="32" t="n"/>
      <c r="G306" s="33">
        <f>IF(F306="", "", IF(OR(ISTEXT(H306),ISTEXT(F306)),"",H306/F306))</f>
        <v/>
      </c>
      <c r="H306" s="33" t="n"/>
      <c r="I306" s="33" t="n"/>
      <c r="J306" s="33">
        <f>IF(I306="", "", IF(OR(ISTEXT(I306),ISTEXT($F306)),"",I306*$F306))</f>
        <v/>
      </c>
      <c r="K306" s="33" t="n"/>
      <c r="L306" s="33">
        <f>IF(K306="", "", IF(OR(ISTEXT(K306),ISTEXT($F306)),"",K306*$F306))</f>
        <v/>
      </c>
      <c r="M306" s="30">
        <f>IF(OR(H306="",H306=0),"",IF(K306="",IF(J306="","",IF(OR(ISTEXT(J306),ISTEXT(H306)),"",J306/H306)),IF(OR(ISTEXT(L306),ISTEXT(H306)),"",L306/H306)))</f>
        <v/>
      </c>
    </row>
    <row r="307" ht="13.35" customHeight="1" s="162">
      <c r="B307" s="307" t="n"/>
      <c r="C307" s="307" t="n"/>
      <c r="E307" s="307" t="n"/>
      <c r="F307" s="32" t="n"/>
      <c r="G307" s="33">
        <f>IF(F307="", "", IF(OR(ISTEXT(H307),ISTEXT(F307)),"",H307/F307))</f>
        <v/>
      </c>
      <c r="H307" s="33" t="n"/>
      <c r="I307" s="33" t="n"/>
      <c r="J307" s="33">
        <f>IF(I307="", "", IF(OR(ISTEXT(I307),ISTEXT($F307)),"",I307*$F307))</f>
        <v/>
      </c>
      <c r="K307" s="33" t="n"/>
      <c r="L307" s="33">
        <f>IF(K307="", "", IF(OR(ISTEXT(K307),ISTEXT($F307)),"",K307*$F307))</f>
        <v/>
      </c>
      <c r="M307" s="30">
        <f>IF(OR(H307="",H307=0),"",IF(K307="",IF(J307="","",IF(OR(ISTEXT(J307),ISTEXT(H307)),"",J307/H307)),IF(OR(ISTEXT(L307),ISTEXT(H307)),"",L307/H307)))</f>
        <v/>
      </c>
    </row>
    <row r="308" ht="13.35" customHeight="1" s="162">
      <c r="B308" s="42" t="n"/>
      <c r="C308" s="231" t="inlineStr">
        <is>
          <t>Subtotal (this page)</t>
        </is>
      </c>
      <c r="D308" s="159" t="n"/>
      <c r="E308" s="42" t="n"/>
      <c r="F308" s="42" t="n"/>
      <c r="G308" s="43" t="n"/>
      <c r="H308" s="43">
        <f>IF(SUM(H290:H307)=0,"",SUM(H290:H307))</f>
        <v/>
      </c>
      <c r="I308" s="43" t="n"/>
      <c r="J308" s="43">
        <f>IF(SUM(J290:J307)=0,"",SUM(J290:J307))</f>
        <v/>
      </c>
      <c r="K308" s="43" t="n"/>
      <c r="L308" s="43">
        <f>IF(SUM(L290:L307)=0,"",SUM(L290:L307))</f>
        <v/>
      </c>
      <c r="M308" s="35">
        <f>IF(OR(H308="",H308=0),"",IF(L308="",IF(J308="","",IF(OR(ISTEXT(J308),ISTEXT(H308)),"",J308/H308)),IF(OR(ISTEXT(L308),ISTEXT(H308)),"",L308/H308)))</f>
        <v/>
      </c>
    </row>
    <row r="309" ht="13.35" customHeight="1" s="162"/>
    <row r="310" ht="13.35" customHeight="1" s="162">
      <c r="B310" s="188" t="inlineStr">
        <is>
          <t>Remarks (cont.)</t>
        </is>
      </c>
      <c r="C310" s="173" t="n"/>
      <c r="D310" s="154" t="n"/>
      <c r="E310" s="174" t="n"/>
      <c r="F310" s="174" t="n"/>
      <c r="G310" s="174" t="n"/>
      <c r="H310" s="174" t="n"/>
      <c r="I310" s="174" t="n"/>
      <c r="J310" s="174" t="n"/>
      <c r="K310" s="174" t="n"/>
      <c r="L310" s="174" t="n"/>
      <c r="M310" s="173" t="n"/>
    </row>
    <row r="311" ht="13.35" customHeight="1" s="162">
      <c r="B311" s="154" t="n"/>
      <c r="C311" s="174" t="n"/>
      <c r="D311" s="174" t="n"/>
      <c r="E311" s="174" t="n"/>
      <c r="F311" s="174" t="n"/>
      <c r="G311" s="174" t="n"/>
      <c r="H311" s="174" t="n"/>
      <c r="I311" s="174" t="n"/>
      <c r="J311" s="174" t="n"/>
      <c r="K311" s="174" t="n"/>
      <c r="L311" s="174" t="n"/>
      <c r="M311" s="173" t="n"/>
    </row>
    <row r="312" ht="13.35" customHeight="1" s="162"/>
    <row r="313" ht="13.35" customHeight="1" s="162"/>
    <row r="314" ht="13.35" customHeight="1" s="162"/>
    <row r="315" ht="13.35" customHeight="1" s="162"/>
    <row r="316" ht="13.35" customHeight="1" s="162">
      <c r="B316" s="200" t="inlineStr">
        <is>
          <t>System</t>
        </is>
      </c>
      <c r="C316" s="403" t="n"/>
      <c r="D316" s="209">
        <f>IF('{Equipment Data Entry}'!B68="","",'{Equipment Data Entry}'!B68)</f>
        <v/>
      </c>
      <c r="E316" s="418" t="n"/>
      <c r="F316" s="403" t="n"/>
      <c r="G316" s="200" t="inlineStr">
        <is>
          <t>Service</t>
        </is>
      </c>
      <c r="H316" s="403" t="n"/>
      <c r="I316" s="210">
        <f>IF('{Equipment Data Entry}'!C68="","",'{Equipment Data Entry}'!C68)</f>
        <v/>
      </c>
      <c r="J316" s="418" t="n"/>
      <c r="K316" s="418" t="n"/>
      <c r="L316" s="418" t="n"/>
      <c r="M316" s="403" t="n"/>
    </row>
    <row r="317" ht="13.35" customHeight="1" s="162">
      <c r="B317" s="422" t="n"/>
      <c r="C317" s="423" t="n"/>
      <c r="D317" s="422" t="n"/>
      <c r="E317" s="424" t="n"/>
      <c r="F317" s="423" t="n"/>
      <c r="G317" s="422" t="n"/>
      <c r="H317" s="423" t="n"/>
      <c r="I317" s="422" t="n"/>
      <c r="J317" s="424" t="n"/>
      <c r="K317" s="424" t="n"/>
      <c r="L317" s="424" t="n"/>
      <c r="M317" s="423" t="n"/>
    </row>
    <row r="318" ht="13.35" customHeight="1" s="162">
      <c r="B318" s="437" t="inlineStr">
        <is>
          <t>Drive Type:</t>
        </is>
      </c>
      <c r="C318" s="13" t="n"/>
      <c r="D318" s="438" t="n"/>
      <c r="E318" s="437" t="inlineStr">
        <is>
          <t>Rotation – Design:</t>
        </is>
      </c>
      <c r="F318" s="13" t="n"/>
      <c r="G318" s="438" t="n"/>
      <c r="H318" s="13" t="n"/>
      <c r="I318" s="437" t="inlineStr">
        <is>
          <t>Actual:</t>
        </is>
      </c>
      <c r="J318" s="438" t="n"/>
    </row>
    <row r="319" ht="13.35" customHeight="1" s="162">
      <c r="B319" s="200" t="inlineStr">
        <is>
          <t>Unit Data</t>
        </is>
      </c>
      <c r="C319" s="400" t="n"/>
      <c r="D319" s="400" t="n"/>
      <c r="E319" s="400" t="n"/>
      <c r="F319" s="400" t="n"/>
      <c r="G319" s="401" t="n"/>
      <c r="H319" s="13" t="n"/>
      <c r="I319" s="200" t="inlineStr">
        <is>
          <t>Design and Performance Data</t>
        </is>
      </c>
      <c r="J319" s="400" t="n"/>
      <c r="K319" s="400" t="n"/>
      <c r="L319" s="401" t="n"/>
      <c r="M319" s="283" t="n"/>
    </row>
    <row r="320" ht="13.35" customHeight="1" s="162">
      <c r="B320" s="199" t="inlineStr">
        <is>
          <t>Manufacturer</t>
        </is>
      </c>
      <c r="C320" s="401" t="n"/>
      <c r="D320" s="204">
        <f>IF('{Equipment Data Entry}'!E68="","",'{Equipment Data Entry}'!E68)</f>
        <v/>
      </c>
      <c r="E320" s="400" t="n"/>
      <c r="F320" s="400" t="n"/>
      <c r="G320" s="401" t="n"/>
      <c r="H320" s="13" t="n"/>
      <c r="I320" s="199" t="inlineStr">
        <is>
          <t>Design Criteria</t>
        </is>
      </c>
      <c r="J320" s="401" t="n"/>
      <c r="K320" s="199" t="inlineStr">
        <is>
          <t>Design</t>
        </is>
      </c>
      <c r="L320" s="199" t="inlineStr">
        <is>
          <t>Actual</t>
        </is>
      </c>
      <c r="M320" s="13" t="n"/>
    </row>
    <row r="321" ht="13.35" customHeight="1" s="162">
      <c r="B321" s="199" t="inlineStr">
        <is>
          <t>Model Number</t>
        </is>
      </c>
      <c r="C321" s="401" t="n"/>
      <c r="D321" s="204">
        <f>IF('{Equipment Data Entry}'!F68="","",'{Equipment Data Entry}'!F68)</f>
        <v/>
      </c>
      <c r="E321" s="400" t="n"/>
      <c r="F321" s="400" t="n"/>
      <c r="G321" s="401" t="n"/>
      <c r="H321" s="13" t="n"/>
      <c r="I321" s="199" t="inlineStr">
        <is>
          <t>Supply Airflow</t>
        </is>
      </c>
      <c r="J321" s="401" t="n"/>
      <c r="K321" s="24">
        <f>H351</f>
        <v/>
      </c>
      <c r="L321" s="24">
        <f>L351</f>
        <v/>
      </c>
      <c r="M321" s="22">
        <f>IF(OR(L321="",K321="",K321=0),"",IF(OR(ISTEXT(L321),ISTEXT(K321)),"",L321/K321))</f>
        <v/>
      </c>
    </row>
    <row r="322" ht="13.35" customHeight="1" s="162">
      <c r="B322" s="199" t="inlineStr">
        <is>
          <t>Serial Number</t>
        </is>
      </c>
      <c r="C322" s="401" t="n"/>
      <c r="D322" s="204" t="n"/>
      <c r="E322" s="400" t="n"/>
      <c r="F322" s="400" t="n"/>
      <c r="G322" s="401" t="n"/>
      <c r="H322" s="13" t="n"/>
      <c r="I322" s="199" t="inlineStr">
        <is>
          <t>Exhaust Airflow</t>
        </is>
      </c>
      <c r="J322" s="401" t="n"/>
      <c r="K322" s="71">
        <f>H361</f>
        <v/>
      </c>
      <c r="L322" s="64">
        <f>L361</f>
        <v/>
      </c>
      <c r="M322" s="22">
        <f>IF(OR(L322="",K322="",K322=0),"",IF(OR(ISTEXT(L322),ISTEXT(K322)),"",L322/K322))</f>
        <v/>
      </c>
    </row>
    <row r="323" ht="13.35" customHeight="1" s="162">
      <c r="B323" s="199" t="inlineStr">
        <is>
          <t>Area Served</t>
        </is>
      </c>
      <c r="C323" s="401" t="n"/>
      <c r="D323" s="204">
        <f>I316</f>
        <v/>
      </c>
      <c r="E323" s="400" t="n"/>
      <c r="F323" s="400" t="n"/>
      <c r="G323" s="401" t="n"/>
      <c r="H323" s="13" t="n"/>
      <c r="I323" s="199" t="inlineStr">
        <is>
          <t>Supply ΔP</t>
        </is>
      </c>
      <c r="J323" s="401" t="n"/>
      <c r="K323" s="24">
        <f>IF('{Equipment Data Entry}'!R68="","",'{Equipment Data Entry}'!R68)</f>
        <v/>
      </c>
      <c r="L323" s="24" t="n"/>
      <c r="M323" s="13" t="n"/>
    </row>
    <row r="324" ht="13.35" customHeight="1" s="162">
      <c r="B324" s="199" t="inlineStr">
        <is>
          <t>Location</t>
        </is>
      </c>
      <c r="C324" s="401" t="n"/>
      <c r="D324" s="204">
        <f>IF('{Equipment Data Entry}'!D68="","",'{Equipment Data Entry}'!D68)</f>
        <v/>
      </c>
      <c r="E324" s="400" t="n"/>
      <c r="F324" s="400" t="n"/>
      <c r="G324" s="401" t="n"/>
      <c r="H324" s="13" t="n"/>
      <c r="I324" s="199" t="inlineStr">
        <is>
          <t>Exhaust ΔP</t>
        </is>
      </c>
      <c r="J324" s="401" t="n"/>
      <c r="K324" s="24">
        <f>IF('{Equipment Data Entry}'!S68="","",'{Equipment Data Entry}'!S68)</f>
        <v/>
      </c>
      <c r="L324" s="24" t="n"/>
      <c r="M324" s="13" t="n"/>
    </row>
    <row r="325" ht="13.35" customHeight="1" s="162">
      <c r="B325" s="13" t="n"/>
      <c r="C325" s="13" t="n"/>
      <c r="D325" s="13" t="n"/>
      <c r="E325" s="13" t="n"/>
      <c r="F325" s="13" t="n"/>
      <c r="G325" s="13" t="n"/>
      <c r="H325" s="13" t="n"/>
      <c r="I325" s="199" t="inlineStr">
        <is>
          <t>Fan RPMs</t>
        </is>
      </c>
      <c r="J325" s="401" t="n"/>
      <c r="K325" s="24">
        <f>IF('{Equipment Data Entry}'!I68="","",'{Equipment Data Entry}'!I68)</f>
        <v/>
      </c>
      <c r="L325" s="24">
        <f>IF(L334="","",L334)</f>
        <v/>
      </c>
      <c r="M325" s="13" t="n"/>
    </row>
    <row r="326" ht="13.35" customHeight="1" s="162">
      <c r="B326" s="200" t="inlineStr">
        <is>
          <t>Motor Data</t>
        </is>
      </c>
      <c r="C326" s="400" t="n"/>
      <c r="D326" s="400" t="n"/>
      <c r="E326" s="400" t="n"/>
      <c r="F326" s="400" t="n"/>
      <c r="G326" s="401" t="n"/>
      <c r="H326" s="13" t="n"/>
      <c r="I326" s="199" t="inlineStr">
        <is>
          <t>Filter Type/Size/Qty</t>
        </is>
      </c>
      <c r="J326" s="400" t="n"/>
      <c r="K326" s="401" t="n"/>
      <c r="L326" s="24" t="n"/>
      <c r="M326" s="401" t="n"/>
    </row>
    <row r="327" ht="13.35" customHeight="1" s="162">
      <c r="B327" s="199" t="inlineStr">
        <is>
          <t>Manufacturer</t>
        </is>
      </c>
      <c r="C327" s="401" t="n"/>
      <c r="D327" s="203" t="n"/>
      <c r="E327" s="400" t="n"/>
      <c r="F327" s="400" t="n"/>
      <c r="G327" s="401" t="n"/>
      <c r="H327" s="13" t="n"/>
      <c r="I327" s="200" t="inlineStr">
        <is>
          <t>Drive Data</t>
        </is>
      </c>
      <c r="J327" s="400" t="n"/>
      <c r="K327" s="400" t="n"/>
      <c r="L327" s="401" t="n"/>
      <c r="M327" s="13" t="n"/>
    </row>
    <row r="328" ht="13.35" customHeight="1" s="162">
      <c r="B328" s="199" t="inlineStr">
        <is>
          <t>Horsepower</t>
        </is>
      </c>
      <c r="C328" s="401" t="n"/>
      <c r="D328" s="28">
        <f>IF('{Equipment Data Entry}'!G68="","",'{Equipment Data Entry}'!G68)</f>
        <v/>
      </c>
      <c r="E328" s="21" t="inlineStr">
        <is>
          <t>RPM</t>
        </is>
      </c>
      <c r="F328" s="24" t="n"/>
      <c r="G328" s="199" t="inlineStr">
        <is>
          <t>SF</t>
        </is>
      </c>
      <c r="H328" s="13" t="n"/>
      <c r="I328" s="199" t="inlineStr">
        <is>
          <t>Motor sheave</t>
        </is>
      </c>
      <c r="J328" s="400" t="n"/>
      <c r="K328" s="24">
        <f>IF('{Equipment Data Entry}'!J68="","",'{Equipment Data Entry}'!J68)</f>
        <v/>
      </c>
      <c r="L328" s="21" t="inlineStr">
        <is>
          <t>Bore</t>
        </is>
      </c>
      <c r="M328" s="208"/>
    </row>
    <row r="329" ht="13.35" customHeight="1" s="162">
      <c r="B329" s="198">
        <f>IF('{Equipment Data Entry}'!N68="","",'{Equipment Data Entry}'!N68)</f>
        <v/>
      </c>
      <c r="C329" s="198">
        <f>IF('{Equipment Data Entry}'!O68="","",'{Equipment Data Entry}'!O68)</f>
        <v/>
      </c>
      <c r="D329" s="21" t="inlineStr">
        <is>
          <t>FLA</t>
        </is>
      </c>
      <c r="E329" s="25" t="n"/>
      <c r="F329" s="21" t="inlineStr">
        <is>
          <t>Frame</t>
        </is>
      </c>
      <c r="G329" s="208" t="n"/>
      <c r="H329" s="13" t="n"/>
      <c r="I329" s="199" t="inlineStr">
        <is>
          <t>Fan pulley</t>
        </is>
      </c>
      <c r="J329" s="400" t="n"/>
      <c r="K329" s="24">
        <f>IF('{Equipment Data Entry}'!K68="","",'{Equipment Data Entry}'!K68)</f>
        <v/>
      </c>
      <c r="L329" s="21" t="inlineStr">
        <is>
          <t>Bore</t>
        </is>
      </c>
      <c r="M329" s="208"/>
    </row>
    <row r="330" ht="13.35" customHeight="1" s="162">
      <c r="B330" s="199" t="inlineStr">
        <is>
          <t>Corrected FLA</t>
        </is>
      </c>
      <c r="C330" s="401" t="n"/>
      <c r="D330" s="27">
        <f>IF(OR(E331="",E329="",B329=""),"",IF(OR(ISTEXT(B329),COUNT(E331:G331)=0,ISTEXT(E329)),"",B329/AVERAGE(E331:G331)*E329))</f>
        <v/>
      </c>
      <c r="E330" s="199" t="inlineStr">
        <is>
          <t>Estimated BHP</t>
        </is>
      </c>
      <c r="F330" s="401" t="n"/>
      <c r="G330" s="27">
        <f>IF(OR(COUNT(E332:G332)=0,IF(N(E333)&gt;0,E333,N(D328))=0,IF(N(D330)&gt;0,D330,N(E329))=0),"",IF(N(E333)&gt;0,E333,N(D328))*AVERAGE(E332:G332)/IF(N(D330)&gt;0,D330,N(E329)))</f>
        <v/>
      </c>
      <c r="H330" s="13" t="n"/>
      <c r="I330" s="199" t="inlineStr">
        <is>
          <t>Belt(s)</t>
        </is>
      </c>
      <c r="J330" s="208">
        <f>IF('{Equipment Data Entry}'!L68="","",'{Equipment Data Entry}'!L68)</f>
        <v/>
      </c>
      <c r="K330" s="199" t="inlineStr">
        <is>
          <t>C to C</t>
        </is>
      </c>
      <c r="L330" s="64">
        <f>IF('{Equipment Data Entry}'!M68="","",'{Equipment Data Entry}'!M68)</f>
        <v/>
      </c>
      <c r="M330" s="13" t="n"/>
    </row>
    <row r="331" ht="13.35" customHeight="1" s="162">
      <c r="B331" s="199" t="inlineStr">
        <is>
          <t>Measured Voltage</t>
        </is>
      </c>
      <c r="C331" s="400" t="n"/>
      <c r="D331" s="401" t="n"/>
      <c r="E331" s="24" t="n"/>
      <c r="F331" s="24" t="n"/>
      <c r="G331" s="24" t="n"/>
      <c r="H331" s="13" t="n"/>
      <c r="I331" s="199" t="inlineStr">
        <is>
          <t>Final Settings</t>
        </is>
      </c>
      <c r="J331" s="400" t="n"/>
      <c r="K331" s="401" t="n"/>
      <c r="L331" s="24" t="n"/>
      <c r="M331" s="401" t="n"/>
    </row>
    <row r="332" ht="13.35" customHeight="1" s="162">
      <c r="B332" s="199" t="inlineStr">
        <is>
          <t>Measured Amperage</t>
        </is>
      </c>
      <c r="C332" s="400" t="n"/>
      <c r="D332" s="401" t="n"/>
      <c r="E332" s="25" t="n"/>
      <c r="F332" s="25" t="n"/>
      <c r="G332" s="25" t="n"/>
      <c r="H332" s="13" t="n"/>
      <c r="I332" s="205" t="inlineStr">
        <is>
          <t>RPM Data</t>
        </is>
      </c>
      <c r="J332" s="401" t="n"/>
      <c r="K332" s="205" t="inlineStr">
        <is>
          <t>Initial</t>
        </is>
      </c>
      <c r="L332" s="205" t="inlineStr">
        <is>
          <t>Final</t>
        </is>
      </c>
      <c r="M332" s="13" t="n"/>
    </row>
    <row r="333" ht="13.35" customHeight="1" s="162">
      <c r="B333" s="199" t="inlineStr">
        <is>
          <t>Motor HP (nameplate)</t>
        </is>
      </c>
      <c r="C333" s="400"/>
      <c r="D333" s="401"/>
      <c r="E333" s="24"/>
      <c r="F333" s="24"/>
      <c r="G333" s="24"/>
      <c r="H333" s="13" t="n"/>
      <c r="I333" s="199" t="inlineStr">
        <is>
          <t>Motor RPM</t>
        </is>
      </c>
      <c r="J333" s="401" t="n"/>
      <c r="K333" s="24" t="n"/>
      <c r="L333" s="24" t="n"/>
      <c r="M333" s="13" t="n"/>
    </row>
    <row r="334" ht="13.35" customHeight="1" s="162">
      <c r="B334" s="200" t="inlineStr">
        <is>
          <t>Static Pressure Profile (in. w.g.)</t>
        </is>
      </c>
      <c r="C334" s="400" t="n"/>
      <c r="D334" s="400" t="n"/>
      <c r="E334" s="400" t="n"/>
      <c r="F334" s="400" t="n"/>
      <c r="G334" s="401" t="n"/>
      <c r="H334" s="13" t="n"/>
      <c r="I334" s="199" t="inlineStr">
        <is>
          <t>Fan RPM</t>
        </is>
      </c>
      <c r="J334" s="401" t="n"/>
      <c r="K334" s="24" t="n"/>
      <c r="L334" s="24" t="n"/>
      <c r="M334" s="13" t="n"/>
    </row>
    <row r="335" ht="13.35" customHeight="1" s="162">
      <c r="B335" s="490">
        <f>IFERROR(INDEX('{Dropdowns}'!$AI$2:$AO$7,MATCH($D$338,'{Dropdowns}'!$AH$2:$AH$7,0),1),"")</f>
        <v/>
      </c>
      <c r="C335" s="490">
        <f>IFERROR(INDEX('{Dropdowns}'!$AI$2:$AO$7,MATCH($D$338,'{Dropdowns}'!$AH$2:$AH$7,0),2),"")</f>
        <v/>
      </c>
      <c r="D335" s="490">
        <f>IFERROR(INDEX('{Dropdowns}'!$AI$2:$AO$7,MATCH($D$338,'{Dropdowns}'!$AH$2:$AH$7,0),3),"")</f>
        <v/>
      </c>
      <c r="E335" s="490">
        <f>IFERROR(INDEX('{Dropdowns}'!$AI$2:$AO$7,MATCH($D$338,'{Dropdowns}'!$AH$2:$AH$7,0),4),"")</f>
        <v/>
      </c>
      <c r="F335" s="490">
        <f>IFERROR(INDEX('{Dropdowns}'!$AI$2:$AO$7,MATCH($D$338,'{Dropdowns}'!$AH$2:$AH$7,0),5),"")</f>
        <v/>
      </c>
      <c r="G335" s="490">
        <f>IFERROR(INDEX('{Dropdowns}'!$AI$2:$AO$7,MATCH($D$338,'{Dropdowns}'!$AH$2:$AH$7,0),6),"")</f>
        <v/>
      </c>
      <c r="H335" s="490">
        <f>IFERROR(INDEX('{Dropdowns}'!$AI$2:$AO$7,MATCH($D$338,'{Dropdowns}'!$AH$2:$AH$7,0),7),"")</f>
        <v/>
      </c>
      <c r="I335" s="246" t="inlineStr">
        <is>
          <t>VSD Frequency</t>
        </is>
      </c>
      <c r="J335" s="403" t="n"/>
      <c r="K335" s="65" t="n"/>
      <c r="L335" s="65" t="n"/>
      <c r="M335" s="13" t="n"/>
    </row>
    <row r="336" ht="13.35" customHeight="1" s="162">
      <c r="B336" s="492"/>
      <c r="C336" s="492"/>
      <c r="D336" s="492"/>
      <c r="E336" s="492"/>
      <c r="F336" s="492"/>
      <c r="G336" s="492"/>
      <c r="H336" s="492"/>
      <c r="I336" s="14" t="n"/>
      <c r="J336" s="14" t="n"/>
      <c r="K336" s="14" t="n"/>
      <c r="L336" s="38" t="n"/>
      <c r="M336" s="13" t="n"/>
      <c r="Q336">
        <f>IF(B336="","",B336)</f>
        <v/>
      </c>
      <c r="R336">
        <f>IF(C335="—",Q336,IF(C336="","",C336))</f>
        <v/>
      </c>
      <c r="S336">
        <f>IF(D335="—",R336,IF(D336="","",D336))</f>
        <v/>
      </c>
      <c r="T336">
        <f>IF(E335="—",S336,IF(E336="","",E336))</f>
        <v/>
      </c>
      <c r="U336">
        <f>IF(F335="—",T336,IF(F336="","",F336))</f>
        <v/>
      </c>
      <c r="V336">
        <f>IF(G335="—",U336,IF(G336="","",G336))</f>
        <v/>
      </c>
      <c r="W336">
        <f>IFERROR(MATCH("Fan",$C$335:$H$335,0),"")</f>
        <v/>
      </c>
      <c r="X336">
        <f>IF(W336="","",INDEX(P338:U338,W336))</f>
        <v/>
      </c>
      <c r="Y336">
        <f>IF(W336="","",INDEX(Q337:V337,W336))</f>
        <v/>
      </c>
    </row>
    <row r="337" ht="13.35" customHeight="1" s="162">
      <c r="B337" s="491" t="inlineStr">
        <is>
          <t>Δ</t>
        </is>
      </c>
      <c r="C337" s="498">
        <f>IF(OR(C335="—",C336="",Q336=""),"",IF(OR(ISTEXT(C336),ISTEXT(Q336)),"","Δ "&amp;TEXT(C336-Q336,"0.00")))</f>
        <v/>
      </c>
      <c r="D337" s="498">
        <f>IF(OR(D335="—",D336="",R336=""),"",IF(OR(ISTEXT(D336),ISTEXT(R336)),"","Δ "&amp;TEXT(D336-R336,"0.00")))</f>
        <v/>
      </c>
      <c r="E337" s="498">
        <f>IF(OR(E335="—",E336="",S336=""),"",IF(OR(ISTEXT(E336),ISTEXT(S336)),"","Δ "&amp;TEXT(E336-S336,"0.00")))</f>
        <v/>
      </c>
      <c r="F337" s="498">
        <f>IF(OR(F335="—",F336="",T336=""),"",IF(OR(ISTEXT(F336),ISTEXT(T336)),"","Δ "&amp;TEXT(F336-T336,"0.00")))</f>
        <v/>
      </c>
      <c r="G337" s="498">
        <f>IF(OR(G335="—",G336="",U336=""),"",IF(OR(ISTEXT(G336),ISTEXT(U336)),"","Δ "&amp;TEXT(G336-U336,"0.00")))</f>
        <v/>
      </c>
      <c r="H337" s="498">
        <f>IF(OR(H335="—",H336="",V336=""),"",IF(OR(ISTEXT(H336),ISTEXT(V336)),"","Δ "&amp;TEXT(H336-V336,"0.00")))</f>
        <v/>
      </c>
      <c r="I337" s="13" t="n"/>
      <c r="J337" s="13" t="n"/>
      <c r="K337" s="13" t="n"/>
      <c r="L337" s="13" t="n"/>
      <c r="M337" s="13" t="n"/>
      <c r="Q337">
        <f>IF(OR(C336="",ISTEXT(C336)),R337,C336)</f>
        <v/>
      </c>
      <c r="R337">
        <f>IF(OR(D336="",ISTEXT(D336)),S337,D336)</f>
        <v/>
      </c>
      <c r="S337">
        <f>IF(OR(E336="",ISTEXT(E336)),T337,E336)</f>
        <v/>
      </c>
      <c r="T337">
        <f>IF(OR(F336="",ISTEXT(F336)),U337,F336)</f>
        <v/>
      </c>
      <c r="U337">
        <f>IF(OR(G336="",ISTEXT(G336)),V337,G336)</f>
        <v/>
      </c>
      <c r="V337">
        <f>IF(OR(H336="",ISTEXT(H336)),"",H336)</f>
        <v/>
      </c>
    </row>
    <row r="338" ht="13.35" customHeight="1" s="162">
      <c r="B338" s="425" t="inlineStr">
        <is>
          <t>Unit type:</t>
        </is>
      </c>
      <c r="D338" s="522" t="inlineStr">
        <is>
          <t>ERV</t>
        </is>
      </c>
      <c r="E338" s="414" t="n"/>
      <c r="F338" s="494" t="inlineStr">
        <is>
          <t>Airflow left to right. Δ = this reading minus the one before it; in. w.g.</t>
        </is>
      </c>
      <c r="P338">
        <f>IF(B336="","",B336)</f>
        <v/>
      </c>
      <c r="Q338">
        <f>IF(C336="",P338,C336)</f>
        <v/>
      </c>
      <c r="R338">
        <f>IF(D336="",Q338,D336)</f>
        <v/>
      </c>
      <c r="S338">
        <f>IF(E336="",R338,E336)</f>
        <v/>
      </c>
      <c r="T338">
        <f>IF(F336="",S338,F336)</f>
        <v/>
      </c>
      <c r="U338">
        <f>IF(G336="",T338,G336)</f>
        <v/>
      </c>
      <c r="V338">
        <f>IF(H336="",U338,H336)</f>
        <v/>
      </c>
    </row>
    <row r="339" ht="13.35" customHeight="1" s="162">
      <c r="B339" s="500" t="inlineStr">
        <is>
          <t>Fan inlet</t>
        </is>
      </c>
      <c r="D339" s="501">
        <f>IF(X336="","",X336)</f>
        <v/>
      </c>
      <c r="F339" s="500" t="inlineStr">
        <is>
          <t>Discharge</t>
        </is>
      </c>
      <c r="I339" s="501">
        <f>IF(V338="","",V338)</f>
        <v/>
      </c>
    </row>
    <row r="340" ht="13.35" customHeight="1" s="162"/>
    <row r="341" ht="13.35" customHeight="1" s="162">
      <c r="B341" s="500" t="inlineStr">
        <is>
          <t>Fan TSP</t>
        </is>
      </c>
      <c r="E341" s="501">
        <f>IF(OR(X336="",Y336=""),"",IF(OR(ISTEXT(X336),ISTEXT(Y336)),"",Y336-X336))</f>
        <v/>
      </c>
      <c r="F341" s="500" t="inlineStr">
        <is>
          <t>ESP</t>
        </is>
      </c>
      <c r="I341" s="501">
        <f>IF(OR(B336="",V338=""),"",IF(OR(ISTEXT(B336),ISTEXT(V338)),"",V338-B336))</f>
        <v/>
      </c>
      <c r="J341" s="500" t="inlineStr">
        <is>
          <t>Unit ΔP (inlet → fan)</t>
        </is>
      </c>
      <c r="M341" s="501">
        <f>IF(OR(B336="",X336=""),"",IF(OR(ISTEXT(B336),ISTEXT(X336)),"",X336-B336))</f>
        <v/>
      </c>
    </row>
    <row r="342" ht="13.35" customHeight="1" s="162">
      <c r="B342" s="453" t="inlineStr">
        <is>
          <t>Instrument:</t>
        </is>
      </c>
      <c r="C342" s="5" t="n"/>
      <c r="D342" s="505" t="n"/>
      <c r="E342" s="414" t="n"/>
      <c r="F342" s="414" t="n"/>
      <c r="G342" s="425" t="inlineStr">
        <is>
          <t>Ak basis / notes:</t>
        </is>
      </c>
      <c r="I342" s="506" t="n"/>
      <c r="J342" s="414" t="n"/>
      <c r="K342" s="414" t="n"/>
      <c r="L342" s="414" t="n"/>
      <c r="M342" s="414" t="n"/>
    </row>
    <row r="343" ht="13.35" customHeight="1" s="162">
      <c r="B343" s="188" t="inlineStr">
        <is>
          <t>Supply Air Outlet Airflow</t>
        </is>
      </c>
      <c r="C343" s="174" t="n"/>
      <c r="D343" s="174" t="n"/>
      <c r="E343" s="174" t="n"/>
      <c r="F343" s="173" t="n"/>
      <c r="G343" s="233" t="inlineStr">
        <is>
          <t>Design VEL</t>
        </is>
      </c>
      <c r="H343" s="194" t="inlineStr">
        <is>
          <t>Design CFM</t>
        </is>
      </c>
      <c r="I343" s="188" t="inlineStr">
        <is>
          <t>Initial</t>
        </is>
      </c>
      <c r="J343" s="173" t="n"/>
      <c r="K343" s="188" t="inlineStr">
        <is>
          <t>Final</t>
        </is>
      </c>
      <c r="L343" s="173" t="n"/>
      <c r="M343" s="188" t="inlineStr">
        <is>
          <t>%</t>
        </is>
      </c>
    </row>
    <row r="344" ht="13.35" customHeight="1" s="162">
      <c r="B344" s="153" t="inlineStr">
        <is>
          <t>No.</t>
        </is>
      </c>
      <c r="C344" s="188" t="inlineStr">
        <is>
          <t>Area Served</t>
        </is>
      </c>
      <c r="D344" s="188" t="inlineStr">
        <is>
          <t>Type</t>
        </is>
      </c>
      <c r="E344" s="188" t="inlineStr">
        <is>
          <t>Size</t>
        </is>
      </c>
      <c r="F344" s="188" t="inlineStr">
        <is>
          <t>Ak</t>
        </is>
      </c>
      <c r="G344" s="440" t="n"/>
      <c r="H344" s="440" t="n"/>
      <c r="I344" s="188" t="inlineStr">
        <is>
          <t>VEL</t>
        </is>
      </c>
      <c r="J344" s="188" t="inlineStr">
        <is>
          <t>CFM</t>
        </is>
      </c>
      <c r="K344" s="188" t="inlineStr">
        <is>
          <t>VEL</t>
        </is>
      </c>
      <c r="L344" s="188" t="inlineStr">
        <is>
          <t>CFM</t>
        </is>
      </c>
      <c r="M344" s="440" t="n"/>
    </row>
    <row r="345" ht="13.35" customHeight="1" s="162">
      <c r="B345" s="307" t="n"/>
      <c r="C345" s="307" t="n"/>
      <c r="E345" s="307" t="n"/>
      <c r="F345" s="32" t="n"/>
      <c r="G345" s="33">
        <f>IF(F345="", "", IF(OR(ISTEXT(H345),ISTEXT(F345)),"",H345/F345))</f>
        <v/>
      </c>
      <c r="H345" s="33" t="n"/>
      <c r="I345" s="33" t="n"/>
      <c r="J345" s="33">
        <f>IF(I345="", "", IF(OR(ISTEXT(I345),ISTEXT($F345)),"",I345*$F345))</f>
        <v/>
      </c>
      <c r="K345" s="33" t="n"/>
      <c r="L345" s="33">
        <f>IF(K345="", "", IF(OR(ISTEXT(K345),ISTEXT($F345)),"",K345*$F345))</f>
        <v/>
      </c>
      <c r="M345" s="30">
        <f>IF(OR(H345="",H345=0),"",IF(K345="",IF(J345="","",IF(OR(ISTEXT(J345),ISTEXT(H345)),"",J345/H345)),IF(OR(ISTEXT(L345),ISTEXT(H345)),"",L345/H345)))</f>
        <v/>
      </c>
    </row>
    <row r="346" ht="13.35" customHeight="1" s="162">
      <c r="B346" s="307" t="n"/>
      <c r="C346" s="307" t="n"/>
      <c r="E346" s="307" t="n"/>
      <c r="F346" s="32" t="n"/>
      <c r="G346" s="33">
        <f>IF(F346="", "", IF(OR(ISTEXT(H346),ISTEXT(F346)),"",H346/F346))</f>
        <v/>
      </c>
      <c r="H346" s="33" t="n"/>
      <c r="I346" s="33" t="n"/>
      <c r="J346" s="33">
        <f>IF(I346="", "", IF(OR(ISTEXT(I346),ISTEXT($F346)),"",I346*$F346))</f>
        <v/>
      </c>
      <c r="K346" s="33" t="n"/>
      <c r="L346" s="33">
        <f>IF(K346="", "", IF(OR(ISTEXT(K346),ISTEXT($F346)),"",K346*$F346))</f>
        <v/>
      </c>
      <c r="M346" s="30">
        <f>IF(OR(H346="",H346=0),"",IF(K346="",IF(J346="","",IF(OR(ISTEXT(J346),ISTEXT(H346)),"",J346/H346)),IF(OR(ISTEXT(L346),ISTEXT(H346)),"",L346/H346)))</f>
        <v/>
      </c>
    </row>
    <row r="347" ht="13.35" customHeight="1" s="162">
      <c r="B347" s="307" t="n"/>
      <c r="C347" s="307" t="n"/>
      <c r="E347" s="307" t="n"/>
      <c r="F347" s="32" t="n"/>
      <c r="G347" s="33">
        <f>IF(F347="", "", IF(OR(ISTEXT(H347),ISTEXT(F347)),"",H347/F347))</f>
        <v/>
      </c>
      <c r="H347" s="33" t="n"/>
      <c r="I347" s="33" t="n"/>
      <c r="J347" s="33">
        <f>IF(I347="", "", IF(OR(ISTEXT(I347),ISTEXT($F347)),"",I347*$F347))</f>
        <v/>
      </c>
      <c r="K347" s="33" t="n"/>
      <c r="L347" s="33">
        <f>IF(K347="", "", IF(OR(ISTEXT(K347),ISTEXT($F347)),"",K347*$F347))</f>
        <v/>
      </c>
      <c r="M347" s="30">
        <f>IF(OR(H347="",H347=0),"",IF(K347="",IF(J347="","",IF(OR(ISTEXT(J347),ISTEXT(H347)),"",J347/H347)),IF(OR(ISTEXT(L347),ISTEXT(H347)),"",L347/H347)))</f>
        <v/>
      </c>
    </row>
    <row r="348" ht="13.35" customHeight="1" s="162">
      <c r="B348" s="307" t="n"/>
      <c r="C348" s="307" t="n"/>
      <c r="E348" s="307" t="n"/>
      <c r="F348" s="32" t="n"/>
      <c r="G348" s="33">
        <f>IF(F348="", "", IF(OR(ISTEXT(H348),ISTEXT(F348)),"",H348/F348))</f>
        <v/>
      </c>
      <c r="H348" s="33" t="n"/>
      <c r="I348" s="33" t="n"/>
      <c r="J348" s="33">
        <f>IF(I348="", "", IF(OR(ISTEXT(I348),ISTEXT($F348)),"",I348*$F348))</f>
        <v/>
      </c>
      <c r="K348" s="33" t="n"/>
      <c r="L348" s="33">
        <f>IF(K348="", "", IF(OR(ISTEXT(K348),ISTEXT($F348)),"",K348*$F348))</f>
        <v/>
      </c>
      <c r="M348" s="30">
        <f>IF(OR(H348="",H348=0),"",IF(K348="",IF(J348="","",IF(OR(ISTEXT(J348),ISTEXT(H348)),"",J348/H348)),IF(OR(ISTEXT(L348),ISTEXT(H348)),"",L348/H348)))</f>
        <v/>
      </c>
    </row>
    <row r="349" ht="13.35" customHeight="1" s="162">
      <c r="B349" s="307" t="n"/>
      <c r="C349" s="307" t="n"/>
      <c r="E349" s="307" t="n"/>
      <c r="F349" s="32" t="n"/>
      <c r="G349" s="33">
        <f>IF(F349="", "", IF(OR(ISTEXT(H349),ISTEXT(F349)),"",H349/F349))</f>
        <v/>
      </c>
      <c r="H349" s="33" t="n"/>
      <c r="I349" s="33" t="n"/>
      <c r="J349" s="33">
        <f>IF(I349="", "", IF(OR(ISTEXT(I349),ISTEXT($F349)),"",I349*$F349))</f>
        <v/>
      </c>
      <c r="K349" s="33" t="n"/>
      <c r="L349" s="33">
        <f>IF(K349="", "", IF(OR(ISTEXT(K349),ISTEXT($F349)),"",K349*$F349))</f>
        <v/>
      </c>
      <c r="M349" s="30">
        <f>IF(OR(H349="",H349=0),"",IF(K349="",IF(J349="","",IF(OR(ISTEXT(J349),ISTEXT(H349)),"",J349/H349)),IF(OR(ISTEXT(L349),ISTEXT(H349)),"",L349/H349)))</f>
        <v/>
      </c>
    </row>
    <row r="350" ht="13.35" customHeight="1" s="162">
      <c r="B350" s="307" t="n"/>
      <c r="C350" s="307" t="n"/>
      <c r="E350" s="307" t="n"/>
      <c r="F350" s="32" t="n"/>
      <c r="G350" s="33">
        <f>IF(F350="", "", IF(OR(ISTEXT(H350),ISTEXT(F350)),"",H350/F350))</f>
        <v/>
      </c>
      <c r="H350" s="33" t="n"/>
      <c r="I350" s="33" t="n"/>
      <c r="J350" s="33">
        <f>IF(I350="", "", IF(OR(ISTEXT(I350),ISTEXT($F350)),"",I350*$F350))</f>
        <v/>
      </c>
      <c r="K350" s="33" t="n"/>
      <c r="L350" s="33">
        <f>IF(K350="", "", IF(OR(ISTEXT(K350),ISTEXT($F350)),"",K350*$F350))</f>
        <v/>
      </c>
      <c r="M350" s="30">
        <f>IF(OR(H350="",H350=0),"",IF(K350="",IF(J350="","",IF(OR(ISTEXT(J350),ISTEXT(H350)),"",J350/H350)),IF(OR(ISTEXT(L350),ISTEXT(H350)),"",L350/H350)))</f>
        <v/>
      </c>
    </row>
    <row r="351" ht="13.35" customHeight="1" s="162">
      <c r="B351" s="42" t="n"/>
      <c r="C351" s="231" t="inlineStr">
        <is>
          <t>Total</t>
        </is>
      </c>
      <c r="D351" s="159" t="n"/>
      <c r="E351" s="42" t="n"/>
      <c r="F351" s="42" t="n"/>
      <c r="G351" s="43" t="n"/>
      <c r="H351" s="43">
        <f>IF(SUM(H345:H350)+SUM(H372:H389)=0,"",SUM(H345:H350)+SUM(H372:H389))</f>
        <v/>
      </c>
      <c r="I351" s="43" t="n"/>
      <c r="J351" s="43">
        <f>IF(SUM(J345:J350)+SUM(J372:J389)=0,"",SUM(J345:J350)+SUM(J372:J389))</f>
        <v/>
      </c>
      <c r="K351" s="43" t="n"/>
      <c r="L351" s="43">
        <f>IF(SUM(L345:L350)+SUM(L372:L389)=0,"",SUM(L345:L350)+SUM(L372:L389))</f>
        <v/>
      </c>
      <c r="M351" s="35">
        <f>IF(OR(H351="",H351=0),"",IF(L351="",IF(J351="","",IF(OR(ISTEXT(J351),ISTEXT(H351)),"",J351/H351)),IF(OR(ISTEXT(L351),ISTEXT(H351)),"",L351/H351)))</f>
        <v/>
      </c>
    </row>
    <row r="352" ht="13.35" customHeight="1" s="162">
      <c r="B352" s="453" t="inlineStr">
        <is>
          <t>Instrument:</t>
        </is>
      </c>
      <c r="C352" s="5" t="n"/>
      <c r="D352" s="505" t="n"/>
      <c r="E352" s="414" t="n"/>
      <c r="F352" s="414" t="n"/>
      <c r="G352" s="425" t="inlineStr">
        <is>
          <t>Ak basis / notes:</t>
        </is>
      </c>
      <c r="I352" s="506" t="n"/>
      <c r="J352" s="414" t="n"/>
      <c r="K352" s="414" t="n"/>
      <c r="L352" s="414" t="n"/>
      <c r="M352" s="414" t="n"/>
    </row>
    <row r="353" ht="13.35" customHeight="1" s="162">
      <c r="B353" s="188" t="inlineStr">
        <is>
          <t>Exhaust Air Inlet Airflow</t>
        </is>
      </c>
      <c r="C353" s="174" t="n"/>
      <c r="D353" s="174" t="n"/>
      <c r="E353" s="174" t="n"/>
      <c r="F353" s="173" t="n"/>
      <c r="G353" s="233" t="inlineStr">
        <is>
          <t>Design VEL</t>
        </is>
      </c>
      <c r="H353" s="194" t="inlineStr">
        <is>
          <t>Design CFM</t>
        </is>
      </c>
      <c r="I353" s="188" t="inlineStr">
        <is>
          <t>Initial</t>
        </is>
      </c>
      <c r="J353" s="173" t="n"/>
      <c r="K353" s="188" t="inlineStr">
        <is>
          <t>Final</t>
        </is>
      </c>
      <c r="L353" s="173" t="n"/>
      <c r="M353" s="188" t="inlineStr">
        <is>
          <t>%</t>
        </is>
      </c>
    </row>
    <row r="354" ht="13.35" customHeight="1" s="162">
      <c r="B354" s="153" t="inlineStr">
        <is>
          <t>No.</t>
        </is>
      </c>
      <c r="C354" s="188" t="inlineStr">
        <is>
          <t>Area Served</t>
        </is>
      </c>
      <c r="D354" s="188" t="inlineStr">
        <is>
          <t>Type</t>
        </is>
      </c>
      <c r="E354" s="188" t="inlineStr">
        <is>
          <t>Size</t>
        </is>
      </c>
      <c r="F354" s="188" t="inlineStr">
        <is>
          <t>Ak</t>
        </is>
      </c>
      <c r="G354" s="440" t="n"/>
      <c r="H354" s="440" t="n"/>
      <c r="I354" s="188" t="inlineStr">
        <is>
          <t>VEL</t>
        </is>
      </c>
      <c r="J354" s="188" t="inlineStr">
        <is>
          <t>CFM</t>
        </is>
      </c>
      <c r="K354" s="188" t="inlineStr">
        <is>
          <t>VEL</t>
        </is>
      </c>
      <c r="L354" s="188" t="inlineStr">
        <is>
          <t>CFM</t>
        </is>
      </c>
      <c r="M354" s="440" t="n"/>
    </row>
    <row r="355" ht="13.35" customHeight="1" s="162">
      <c r="B355" s="307" t="n"/>
      <c r="C355" s="307" t="n"/>
      <c r="E355" s="307" t="n"/>
      <c r="F355" s="32" t="n"/>
      <c r="G355" s="33">
        <f>IF(F355="", "", IF(OR(ISTEXT(H355),ISTEXT(F355)),"",H355/F355))</f>
        <v/>
      </c>
      <c r="H355" s="33" t="n"/>
      <c r="I355" s="33" t="n"/>
      <c r="J355" s="33">
        <f>IF(I355="", "", IF(OR(ISTEXT(I355),ISTEXT($F355)),"",I355*$F355))</f>
        <v/>
      </c>
      <c r="K355" s="33" t="n"/>
      <c r="L355" s="33">
        <f>IF(K355="", "", IF(OR(ISTEXT(K355),ISTEXT($F355)),"",K355*$F355))</f>
        <v/>
      </c>
      <c r="M355" s="30">
        <f>IF(OR(H355="",H355=0),"",IF(K355="",IF(J355="","",IF(OR(ISTEXT(J355),ISTEXT(H355)),"",J355/H355)),IF(OR(ISTEXT(L355),ISTEXT(H355)),"",L355/H355)))</f>
        <v/>
      </c>
    </row>
    <row r="356" ht="13.35" customHeight="1" s="162">
      <c r="B356" s="307" t="n"/>
      <c r="C356" s="307" t="n"/>
      <c r="E356" s="307" t="n"/>
      <c r="F356" s="32" t="n"/>
      <c r="G356" s="33">
        <f>IF(F356="", "", IF(OR(ISTEXT(H356),ISTEXT(F356)),"",H356/F356))</f>
        <v/>
      </c>
      <c r="H356" s="33" t="n"/>
      <c r="I356" s="33" t="n"/>
      <c r="J356" s="33">
        <f>IF(I356="", "", IF(OR(ISTEXT(I356),ISTEXT($F356)),"",I356*$F356))</f>
        <v/>
      </c>
      <c r="K356" s="33" t="n"/>
      <c r="L356" s="33">
        <f>IF(K356="", "", IF(OR(ISTEXT(K356),ISTEXT($F356)),"",K356*$F356))</f>
        <v/>
      </c>
      <c r="M356" s="30">
        <f>IF(OR(H356="",H356=0),"",IF(K356="",IF(J356="","",IF(OR(ISTEXT(J356),ISTEXT(H356)),"",J356/H356)),IF(OR(ISTEXT(L356),ISTEXT(H356)),"",L356/H356)))</f>
        <v/>
      </c>
    </row>
    <row r="357" ht="13.35" customHeight="1" s="162">
      <c r="B357" s="307" t="n"/>
      <c r="C357" s="307" t="n"/>
      <c r="E357" s="307" t="n"/>
      <c r="F357" s="32" t="n"/>
      <c r="G357" s="33">
        <f>IF(F357="", "", IF(OR(ISTEXT(H357),ISTEXT(F357)),"",H357/F357))</f>
        <v/>
      </c>
      <c r="H357" s="33" t="n"/>
      <c r="I357" s="33" t="n"/>
      <c r="J357" s="33">
        <f>IF(I357="", "", IF(OR(ISTEXT(I357),ISTEXT($F357)),"",I357*$F357))</f>
        <v/>
      </c>
      <c r="K357" s="33" t="n"/>
      <c r="L357" s="33">
        <f>IF(K357="", "", IF(OR(ISTEXT(K357),ISTEXT($F357)),"",K357*$F357))</f>
        <v/>
      </c>
      <c r="M357" s="30">
        <f>IF(OR(H357="",H357=0),"",IF(K357="",IF(J357="","",IF(OR(ISTEXT(J357),ISTEXT(H357)),"",J357/H357)),IF(OR(ISTEXT(L357),ISTEXT(H357)),"",L357/H357)))</f>
        <v/>
      </c>
    </row>
    <row r="358" ht="13.35" customHeight="1" s="162">
      <c r="B358" s="307" t="n"/>
      <c r="C358" s="307" t="n"/>
      <c r="E358" s="307" t="n"/>
      <c r="F358" s="32" t="n"/>
      <c r="G358" s="33">
        <f>IF(F358="", "", IF(OR(ISTEXT(H358),ISTEXT(F358)),"",H358/F358))</f>
        <v/>
      </c>
      <c r="H358" s="33" t="n"/>
      <c r="I358" s="33" t="n"/>
      <c r="J358" s="33">
        <f>IF(I358="", "", IF(OR(ISTEXT(I358),ISTEXT($F358)),"",I358*$F358))</f>
        <v/>
      </c>
      <c r="K358" s="33" t="n"/>
      <c r="L358" s="33">
        <f>IF(K358="", "", IF(OR(ISTEXT(K358),ISTEXT($F358)),"",K358*$F358))</f>
        <v/>
      </c>
      <c r="M358" s="30">
        <f>IF(OR(H358="",H358=0),"",IF(K358="",IF(J358="","",IF(OR(ISTEXT(J358),ISTEXT(H358)),"",J358/H358)),IF(OR(ISTEXT(L358),ISTEXT(H358)),"",L358/H358)))</f>
        <v/>
      </c>
    </row>
    <row r="359" ht="13.35" customHeight="1" s="162">
      <c r="B359" s="307" t="n"/>
      <c r="C359" s="307" t="n"/>
      <c r="E359" s="307" t="n"/>
      <c r="F359" s="32" t="n"/>
      <c r="G359" s="33">
        <f>IF(F359="", "", IF(OR(ISTEXT(H359),ISTEXT(F359)),"",H359/F359))</f>
        <v/>
      </c>
      <c r="H359" s="33" t="n"/>
      <c r="I359" s="33" t="n"/>
      <c r="J359" s="33">
        <f>IF(I359="", "", IF(OR(ISTEXT(I359),ISTEXT($F359)),"",I359*$F359))</f>
        <v/>
      </c>
      <c r="K359" s="33" t="n"/>
      <c r="L359" s="33">
        <f>IF(K359="", "", IF(OR(ISTEXT(K359),ISTEXT($F359)),"",K359*$F359))</f>
        <v/>
      </c>
      <c r="M359" s="30">
        <f>IF(OR(H359="",H359=0),"",IF(K359="",IF(J359="","",IF(OR(ISTEXT(J359),ISTEXT(H359)),"",J359/H359)),IF(OR(ISTEXT(L359),ISTEXT(H359)),"",L359/H359)))</f>
        <v/>
      </c>
    </row>
    <row r="360" ht="13.35" customHeight="1" s="162">
      <c r="B360" s="307" t="n"/>
      <c r="C360" s="307" t="n"/>
      <c r="E360" s="307" t="n"/>
      <c r="F360" s="32" t="n"/>
      <c r="G360" s="33">
        <f>IF(F360="", "", IF(OR(ISTEXT(H360),ISTEXT(F360)),"",H360/F360))</f>
        <v/>
      </c>
      <c r="H360" s="33" t="n"/>
      <c r="I360" s="33" t="n"/>
      <c r="J360" s="33">
        <f>IF(I360="", "", IF(OR(ISTEXT(I360),ISTEXT($F360)),"",I360*$F360))</f>
        <v/>
      </c>
      <c r="K360" s="33" t="n"/>
      <c r="L360" s="33">
        <f>IF(K360="", "", IF(OR(ISTEXT(K360),ISTEXT($F360)),"",K360*$F360))</f>
        <v/>
      </c>
      <c r="M360" s="30">
        <f>IF(OR(H360="",H360=0),"",IF(K360="",IF(J360="","",IF(OR(ISTEXT(J360),ISTEXT(H360)),"",J360/H360)),IF(OR(ISTEXT(L360),ISTEXT(H360)),"",L360/H360)))</f>
        <v/>
      </c>
    </row>
    <row r="361" ht="13.35" customHeight="1" s="162">
      <c r="B361" s="42" t="n"/>
      <c r="C361" s="231" t="inlineStr">
        <is>
          <t>Total</t>
        </is>
      </c>
      <c r="D361" s="159" t="n"/>
      <c r="E361" s="42" t="n"/>
      <c r="F361" s="42" t="n"/>
      <c r="G361" s="43" t="n"/>
      <c r="H361" s="43">
        <f>IF(SUM(H355:H360)+SUM(H394:H411)=0,"",SUM(H355:H360)+SUM(H394:H411))</f>
        <v/>
      </c>
      <c r="I361" s="43" t="n"/>
      <c r="J361" s="43">
        <f>IF(SUM(J355:J360)+SUM(J394:J411)=0,"",SUM(J355:J360)+SUM(J394:J411))</f>
        <v/>
      </c>
      <c r="K361" s="43" t="n"/>
      <c r="L361" s="43">
        <f>IF(SUM(L355:L360)+SUM(L394:L411)=0,"",SUM(L355:L360)+SUM(L394:L411))</f>
        <v/>
      </c>
      <c r="M361" s="35">
        <f>IF(OR(H361="",H361=0),"",IF(L361="",IF(J361="","",IF(OR(ISTEXT(J361),ISTEXT(H361)),"",J361/H361)),IF(OR(ISTEXT(L361),ISTEXT(H361)),"",L361/H361)))</f>
        <v/>
      </c>
    </row>
    <row r="362" ht="13.35" customHeight="1" s="162"/>
    <row r="363" ht="13.35" customHeight="1" s="162">
      <c r="B363" s="188" t="inlineStr">
        <is>
          <t>Remarks</t>
        </is>
      </c>
      <c r="C363" s="173" t="n"/>
      <c r="D363" s="154" t="n"/>
      <c r="E363" s="174" t="n"/>
      <c r="F363" s="174" t="n"/>
      <c r="G363" s="174" t="n"/>
      <c r="H363" s="174" t="n"/>
      <c r="I363" s="174" t="n"/>
      <c r="J363" s="174" t="n"/>
      <c r="K363" s="174" t="n"/>
      <c r="L363" s="174" t="n"/>
      <c r="M363" s="173" t="n"/>
    </row>
    <row r="364" ht="13.35" customHeight="1" s="162">
      <c r="B364" s="154" t="n"/>
      <c r="C364" s="174" t="n"/>
      <c r="D364" s="174" t="n"/>
      <c r="E364" s="174" t="n"/>
      <c r="F364" s="174" t="n"/>
      <c r="G364" s="174" t="n"/>
      <c r="H364" s="174" t="n"/>
      <c r="I364" s="174" t="n"/>
      <c r="J364" s="174" t="n"/>
      <c r="K364" s="174" t="n"/>
      <c r="L364" s="174" t="n"/>
      <c r="M364" s="173" t="n"/>
    </row>
    <row r="365" ht="13.35" customHeight="1" s="162">
      <c r="B365" s="154" t="n"/>
      <c r="C365" s="174" t="n"/>
      <c r="D365" s="174" t="n"/>
      <c r="E365" s="174" t="n"/>
      <c r="F365" s="174" t="n"/>
      <c r="G365" s="174" t="n"/>
      <c r="H365" s="174" t="n"/>
      <c r="I365" s="174" t="n"/>
      <c r="J365" s="174" t="n"/>
      <c r="K365" s="174" t="n"/>
      <c r="L365" s="174" t="n"/>
      <c r="M365" s="173" t="n"/>
    </row>
    <row r="366" ht="13.35" customHeight="1" s="162"/>
    <row r="367" ht="13.35" customHeight="1" s="162"/>
    <row r="368" ht="13.35" customHeight="1" s="162">
      <c r="B368" s="200" t="inlineStr">
        <is>
          <t>System (cont.)</t>
        </is>
      </c>
      <c r="C368" s="403" t="n"/>
      <c r="D368" s="209">
        <f>IF('{Equipment Data Entry}'!B68="","",'{Equipment Data Entry}'!B68)</f>
        <v/>
      </c>
      <c r="E368" s="418" t="n"/>
      <c r="F368" s="403" t="n"/>
      <c r="G368" s="200" t="inlineStr">
        <is>
          <t>Service</t>
        </is>
      </c>
      <c r="H368" s="403" t="n"/>
      <c r="I368" s="210">
        <f>IF('{Equipment Data Entry}'!C68="","",'{Equipment Data Entry}'!C68)</f>
        <v/>
      </c>
      <c r="J368" s="418" t="n"/>
      <c r="K368" s="418" t="n"/>
      <c r="L368" s="418" t="n"/>
      <c r="M368" s="403" t="n"/>
    </row>
    <row r="369" ht="13.35" customHeight="1" s="162">
      <c r="B369" s="422" t="n"/>
      <c r="C369" s="423" t="n"/>
      <c r="D369" s="422" t="n"/>
      <c r="E369" s="424" t="n"/>
      <c r="F369" s="423" t="n"/>
      <c r="G369" s="422" t="n"/>
      <c r="H369" s="423" t="n"/>
      <c r="I369" s="422" t="n"/>
      <c r="J369" s="424" t="n"/>
      <c r="K369" s="424" t="n"/>
      <c r="L369" s="424" t="n"/>
      <c r="M369" s="423" t="n"/>
    </row>
    <row r="370" ht="13.35" customHeight="1" s="162">
      <c r="B370" s="188" t="inlineStr">
        <is>
          <t>Supply Air Outlets (cont.)</t>
        </is>
      </c>
      <c r="C370" s="174" t="n"/>
      <c r="D370" s="174" t="n"/>
      <c r="E370" s="174" t="n"/>
      <c r="F370" s="173" t="n"/>
      <c r="G370" s="233" t="inlineStr">
        <is>
          <t>Design VEL</t>
        </is>
      </c>
      <c r="H370" s="194" t="inlineStr">
        <is>
          <t>Design CFM</t>
        </is>
      </c>
      <c r="I370" s="188" t="inlineStr">
        <is>
          <t>Initial</t>
        </is>
      </c>
      <c r="J370" s="173" t="n"/>
      <c r="K370" s="188" t="inlineStr">
        <is>
          <t>Final</t>
        </is>
      </c>
      <c r="L370" s="173" t="n"/>
      <c r="M370" s="188" t="inlineStr">
        <is>
          <t>%</t>
        </is>
      </c>
    </row>
    <row r="371" ht="13.35" customHeight="1" s="162">
      <c r="B371" s="153" t="inlineStr">
        <is>
          <t>No.</t>
        </is>
      </c>
      <c r="C371" s="188" t="inlineStr">
        <is>
          <t>Area Served</t>
        </is>
      </c>
      <c r="D371" s="188" t="inlineStr">
        <is>
          <t>Type</t>
        </is>
      </c>
      <c r="E371" s="188" t="inlineStr">
        <is>
          <t>Size</t>
        </is>
      </c>
      <c r="F371" s="188" t="inlineStr">
        <is>
          <t>Ak</t>
        </is>
      </c>
      <c r="G371" s="440" t="n"/>
      <c r="H371" s="440" t="n"/>
      <c r="I371" s="188" t="inlineStr">
        <is>
          <t>VEL</t>
        </is>
      </c>
      <c r="J371" s="188" t="inlineStr">
        <is>
          <t>CFM</t>
        </is>
      </c>
      <c r="K371" s="188" t="inlineStr">
        <is>
          <t>VEL</t>
        </is>
      </c>
      <c r="L371" s="188" t="inlineStr">
        <is>
          <t>CFM</t>
        </is>
      </c>
      <c r="M371" s="440" t="n"/>
    </row>
    <row r="372" ht="13.35" customHeight="1" s="162">
      <c r="B372" s="307" t="n"/>
      <c r="C372" s="307" t="n"/>
      <c r="E372" s="307" t="n"/>
      <c r="F372" s="32" t="n"/>
      <c r="G372" s="33">
        <f>IF(F372="", "", IF(OR(ISTEXT(H372),ISTEXT(F372)),"",H372/F372))</f>
        <v/>
      </c>
      <c r="H372" s="33" t="n"/>
      <c r="I372" s="33" t="n"/>
      <c r="J372" s="33">
        <f>IF(I372="", "", IF(OR(ISTEXT(I372),ISTEXT($F372)),"",I372*$F372))</f>
        <v/>
      </c>
      <c r="K372" s="33" t="n"/>
      <c r="L372" s="33">
        <f>IF(K372="", "", IF(OR(ISTEXT(K372),ISTEXT($F372)),"",K372*$F372))</f>
        <v/>
      </c>
      <c r="M372" s="30">
        <f>IF(OR(H372="",H372=0),"",IF(K372="",IF(J372="","",IF(OR(ISTEXT(J372),ISTEXT(H372)),"",J372/H372)),IF(OR(ISTEXT(L372),ISTEXT(H372)),"",L372/H372)))</f>
        <v/>
      </c>
    </row>
    <row r="373" ht="13.35" customHeight="1" s="162">
      <c r="B373" s="307" t="n"/>
      <c r="C373" s="307" t="n"/>
      <c r="E373" s="307" t="n"/>
      <c r="F373" s="32" t="n"/>
      <c r="G373" s="33">
        <f>IF(F373="", "", IF(OR(ISTEXT(H373),ISTEXT(F373)),"",H373/F373))</f>
        <v/>
      </c>
      <c r="H373" s="33" t="n"/>
      <c r="I373" s="33" t="n"/>
      <c r="J373" s="33">
        <f>IF(I373="", "", IF(OR(ISTEXT(I373),ISTEXT($F373)),"",I373*$F373))</f>
        <v/>
      </c>
      <c r="K373" s="33" t="n"/>
      <c r="L373" s="33">
        <f>IF(K373="", "", IF(OR(ISTEXT(K373),ISTEXT($F373)),"",K373*$F373))</f>
        <v/>
      </c>
      <c r="M373" s="30">
        <f>IF(OR(H373="",H373=0),"",IF(K373="",IF(J373="","",IF(OR(ISTEXT(J373),ISTEXT(H373)),"",J373/H373)),IF(OR(ISTEXT(L373),ISTEXT(H373)),"",L373/H373)))</f>
        <v/>
      </c>
    </row>
    <row r="374" ht="13.35" customHeight="1" s="162">
      <c r="B374" s="307" t="n"/>
      <c r="C374" s="307" t="n"/>
      <c r="E374" s="307" t="n"/>
      <c r="F374" s="32" t="n"/>
      <c r="G374" s="33">
        <f>IF(F374="", "", IF(OR(ISTEXT(H374),ISTEXT(F374)),"",H374/F374))</f>
        <v/>
      </c>
      <c r="H374" s="33" t="n"/>
      <c r="I374" s="33" t="n"/>
      <c r="J374" s="33">
        <f>IF(I374="", "", IF(OR(ISTEXT(I374),ISTEXT($F374)),"",I374*$F374))</f>
        <v/>
      </c>
      <c r="K374" s="33" t="n"/>
      <c r="L374" s="33">
        <f>IF(K374="", "", IF(OR(ISTEXT(K374),ISTEXT($F374)),"",K374*$F374))</f>
        <v/>
      </c>
      <c r="M374" s="30">
        <f>IF(OR(H374="",H374=0),"",IF(K374="",IF(J374="","",IF(OR(ISTEXT(J374),ISTEXT(H374)),"",J374/H374)),IF(OR(ISTEXT(L374),ISTEXT(H374)),"",L374/H374)))</f>
        <v/>
      </c>
    </row>
    <row r="375" ht="13.35" customHeight="1" s="162">
      <c r="B375" s="307" t="n"/>
      <c r="C375" s="307" t="n"/>
      <c r="E375" s="307" t="n"/>
      <c r="F375" s="32" t="n"/>
      <c r="G375" s="33">
        <f>IF(F375="", "", IF(OR(ISTEXT(H375),ISTEXT(F375)),"",H375/F375))</f>
        <v/>
      </c>
      <c r="H375" s="33" t="n"/>
      <c r="I375" s="33" t="n"/>
      <c r="J375" s="33">
        <f>IF(I375="", "", IF(OR(ISTEXT(I375),ISTEXT($F375)),"",I375*$F375))</f>
        <v/>
      </c>
      <c r="K375" s="33" t="n"/>
      <c r="L375" s="33">
        <f>IF(K375="", "", IF(OR(ISTEXT(K375),ISTEXT($F375)),"",K375*$F375))</f>
        <v/>
      </c>
      <c r="M375" s="30">
        <f>IF(OR(H375="",H375=0),"",IF(K375="",IF(J375="","",IF(OR(ISTEXT(J375),ISTEXT(H375)),"",J375/H375)),IF(OR(ISTEXT(L375),ISTEXT(H375)),"",L375/H375)))</f>
        <v/>
      </c>
    </row>
    <row r="376" ht="13.35" customHeight="1" s="162">
      <c r="B376" s="307" t="n"/>
      <c r="C376" s="307" t="n"/>
      <c r="E376" s="307" t="n"/>
      <c r="F376" s="32" t="n"/>
      <c r="G376" s="33">
        <f>IF(F376="", "", IF(OR(ISTEXT(H376),ISTEXT(F376)),"",H376/F376))</f>
        <v/>
      </c>
      <c r="H376" s="33" t="n"/>
      <c r="I376" s="33" t="n"/>
      <c r="J376" s="33">
        <f>IF(I376="", "", IF(OR(ISTEXT(I376),ISTEXT($F376)),"",I376*$F376))</f>
        <v/>
      </c>
      <c r="K376" s="33" t="n"/>
      <c r="L376" s="33">
        <f>IF(K376="", "", IF(OR(ISTEXT(K376),ISTEXT($F376)),"",K376*$F376))</f>
        <v/>
      </c>
      <c r="M376" s="30">
        <f>IF(OR(H376="",H376=0),"",IF(K376="",IF(J376="","",IF(OR(ISTEXT(J376),ISTEXT(H376)),"",J376/H376)),IF(OR(ISTEXT(L376),ISTEXT(H376)),"",L376/H376)))</f>
        <v/>
      </c>
    </row>
    <row r="377" ht="13.35" customHeight="1" s="162">
      <c r="B377" s="307" t="n"/>
      <c r="C377" s="307" t="n"/>
      <c r="E377" s="307" t="n"/>
      <c r="F377" s="32" t="n"/>
      <c r="G377" s="33">
        <f>IF(F377="", "", IF(OR(ISTEXT(H377),ISTEXT(F377)),"",H377/F377))</f>
        <v/>
      </c>
      <c r="H377" s="33" t="n"/>
      <c r="I377" s="33" t="n"/>
      <c r="J377" s="33">
        <f>IF(I377="", "", IF(OR(ISTEXT(I377),ISTEXT($F377)),"",I377*$F377))</f>
        <v/>
      </c>
      <c r="K377" s="33" t="n"/>
      <c r="L377" s="33">
        <f>IF(K377="", "", IF(OR(ISTEXT(K377),ISTEXT($F377)),"",K377*$F377))</f>
        <v/>
      </c>
      <c r="M377" s="30">
        <f>IF(OR(H377="",H377=0),"",IF(K377="",IF(J377="","",IF(OR(ISTEXT(J377),ISTEXT(H377)),"",J377/H377)),IF(OR(ISTEXT(L377),ISTEXT(H377)),"",L377/H377)))</f>
        <v/>
      </c>
    </row>
    <row r="378" ht="13.35" customHeight="1" s="162">
      <c r="B378" s="307" t="n"/>
      <c r="C378" s="307" t="n"/>
      <c r="E378" s="307" t="n"/>
      <c r="F378" s="32" t="n"/>
      <c r="G378" s="33">
        <f>IF(F378="", "", IF(OR(ISTEXT(H378),ISTEXT(F378)),"",H378/F378))</f>
        <v/>
      </c>
      <c r="H378" s="33" t="n"/>
      <c r="I378" s="33" t="n"/>
      <c r="J378" s="33">
        <f>IF(I378="", "", IF(OR(ISTEXT(I378),ISTEXT($F378)),"",I378*$F378))</f>
        <v/>
      </c>
      <c r="K378" s="33" t="n"/>
      <c r="L378" s="33">
        <f>IF(K378="", "", IF(OR(ISTEXT(K378),ISTEXT($F378)),"",K378*$F378))</f>
        <v/>
      </c>
      <c r="M378" s="30">
        <f>IF(OR(H378="",H378=0),"",IF(K378="",IF(J378="","",IF(OR(ISTEXT(J378),ISTEXT(H378)),"",J378/H378)),IF(OR(ISTEXT(L378),ISTEXT(H378)),"",L378/H378)))</f>
        <v/>
      </c>
    </row>
    <row r="379" ht="13.35" customHeight="1" s="162">
      <c r="B379" s="307" t="n"/>
      <c r="C379" s="307" t="n"/>
      <c r="E379" s="307" t="n"/>
      <c r="F379" s="32" t="n"/>
      <c r="G379" s="33">
        <f>IF(F379="", "", IF(OR(ISTEXT(H379),ISTEXT(F379)),"",H379/F379))</f>
        <v/>
      </c>
      <c r="H379" s="33" t="n"/>
      <c r="I379" s="33" t="n"/>
      <c r="J379" s="33">
        <f>IF(I379="", "", IF(OR(ISTEXT(I379),ISTEXT($F379)),"",I379*$F379))</f>
        <v/>
      </c>
      <c r="K379" s="33" t="n"/>
      <c r="L379" s="33">
        <f>IF(K379="", "", IF(OR(ISTEXT(K379),ISTEXT($F379)),"",K379*$F379))</f>
        <v/>
      </c>
      <c r="M379" s="30">
        <f>IF(OR(H379="",H379=0),"",IF(K379="",IF(J379="","",IF(OR(ISTEXT(J379),ISTEXT(H379)),"",J379/H379)),IF(OR(ISTEXT(L379),ISTEXT(H379)),"",L379/H379)))</f>
        <v/>
      </c>
    </row>
    <row r="380" ht="13.35" customHeight="1" s="162">
      <c r="B380" s="307" t="n"/>
      <c r="C380" s="307" t="n"/>
      <c r="E380" s="307" t="n"/>
      <c r="F380" s="32" t="n"/>
      <c r="G380" s="33">
        <f>IF(F380="", "", IF(OR(ISTEXT(H380),ISTEXT(F380)),"",H380/F380))</f>
        <v/>
      </c>
      <c r="H380" s="33" t="n"/>
      <c r="I380" s="33" t="n"/>
      <c r="J380" s="33">
        <f>IF(I380="", "", IF(OR(ISTEXT(I380),ISTEXT($F380)),"",I380*$F380))</f>
        <v/>
      </c>
      <c r="K380" s="33" t="n"/>
      <c r="L380" s="33">
        <f>IF(K380="", "", IF(OR(ISTEXT(K380),ISTEXT($F380)),"",K380*$F380))</f>
        <v/>
      </c>
      <c r="M380" s="30">
        <f>IF(OR(H380="",H380=0),"",IF(K380="",IF(J380="","",IF(OR(ISTEXT(J380),ISTEXT(H380)),"",J380/H380)),IF(OR(ISTEXT(L380),ISTEXT(H380)),"",L380/H380)))</f>
        <v/>
      </c>
    </row>
    <row r="381" ht="13.35" customHeight="1" s="162">
      <c r="B381" s="307" t="n"/>
      <c r="C381" s="307" t="n"/>
      <c r="E381" s="307" t="n"/>
      <c r="F381" s="32" t="n"/>
      <c r="G381" s="33">
        <f>IF(F381="", "", IF(OR(ISTEXT(H381),ISTEXT(F381)),"",H381/F381))</f>
        <v/>
      </c>
      <c r="H381" s="33" t="n"/>
      <c r="I381" s="33" t="n"/>
      <c r="J381" s="33">
        <f>IF(I381="", "", IF(OR(ISTEXT(I381),ISTEXT($F381)),"",I381*$F381))</f>
        <v/>
      </c>
      <c r="K381" s="33" t="n"/>
      <c r="L381" s="33">
        <f>IF(K381="", "", IF(OR(ISTEXT(K381),ISTEXT($F381)),"",K381*$F381))</f>
        <v/>
      </c>
      <c r="M381" s="30">
        <f>IF(OR(H381="",H381=0),"",IF(K381="",IF(J381="","",IF(OR(ISTEXT(J381),ISTEXT(H381)),"",J381/H381)),IF(OR(ISTEXT(L381),ISTEXT(H381)),"",L381/H381)))</f>
        <v/>
      </c>
    </row>
    <row r="382" ht="13.35" customHeight="1" s="162">
      <c r="B382" s="307" t="n"/>
      <c r="C382" s="307" t="n"/>
      <c r="E382" s="307" t="n"/>
      <c r="F382" s="32" t="n"/>
      <c r="G382" s="33">
        <f>IF(F382="", "", IF(OR(ISTEXT(H382),ISTEXT(F382)),"",H382/F382))</f>
        <v/>
      </c>
      <c r="H382" s="33" t="n"/>
      <c r="I382" s="33" t="n"/>
      <c r="J382" s="33">
        <f>IF(I382="", "", IF(OR(ISTEXT(I382),ISTEXT($F382)),"",I382*$F382))</f>
        <v/>
      </c>
      <c r="K382" s="33" t="n"/>
      <c r="L382" s="33">
        <f>IF(K382="", "", IF(OR(ISTEXT(K382),ISTEXT($F382)),"",K382*$F382))</f>
        <v/>
      </c>
      <c r="M382" s="30">
        <f>IF(OR(H382="",H382=0),"",IF(K382="",IF(J382="","",IF(OR(ISTEXT(J382),ISTEXT(H382)),"",J382/H382)),IF(OR(ISTEXT(L382),ISTEXT(H382)),"",L382/H382)))</f>
        <v/>
      </c>
    </row>
    <row r="383" ht="13.35" customHeight="1" s="162">
      <c r="B383" s="307" t="n"/>
      <c r="C383" s="307" t="n"/>
      <c r="E383" s="307" t="n"/>
      <c r="F383" s="32" t="n"/>
      <c r="G383" s="33">
        <f>IF(F383="", "", IF(OR(ISTEXT(H383),ISTEXT(F383)),"",H383/F383))</f>
        <v/>
      </c>
      <c r="H383" s="33" t="n"/>
      <c r="I383" s="33" t="n"/>
      <c r="J383" s="33">
        <f>IF(I383="", "", IF(OR(ISTEXT(I383),ISTEXT($F383)),"",I383*$F383))</f>
        <v/>
      </c>
      <c r="K383" s="33" t="n"/>
      <c r="L383" s="33">
        <f>IF(K383="", "", IF(OR(ISTEXT(K383),ISTEXT($F383)),"",K383*$F383))</f>
        <v/>
      </c>
      <c r="M383" s="30">
        <f>IF(OR(H383="",H383=0),"",IF(K383="",IF(J383="","",IF(OR(ISTEXT(J383),ISTEXT(H383)),"",J383/H383)),IF(OR(ISTEXT(L383),ISTEXT(H383)),"",L383/H383)))</f>
        <v/>
      </c>
    </row>
    <row r="384" ht="13.35" customHeight="1" s="162">
      <c r="B384" s="307" t="n"/>
      <c r="C384" s="307" t="n"/>
      <c r="E384" s="307" t="n"/>
      <c r="F384" s="32" t="n"/>
      <c r="G384" s="33">
        <f>IF(F384="", "", IF(OR(ISTEXT(H384),ISTEXT(F384)),"",H384/F384))</f>
        <v/>
      </c>
      <c r="H384" s="33" t="n"/>
      <c r="I384" s="33" t="n"/>
      <c r="J384" s="33">
        <f>IF(I384="", "", IF(OR(ISTEXT(I384),ISTEXT($F384)),"",I384*$F384))</f>
        <v/>
      </c>
      <c r="K384" s="33" t="n"/>
      <c r="L384" s="33">
        <f>IF(K384="", "", IF(OR(ISTEXT(K384),ISTEXT($F384)),"",K384*$F384))</f>
        <v/>
      </c>
      <c r="M384" s="30">
        <f>IF(OR(H384="",H384=0),"",IF(K384="",IF(J384="","",IF(OR(ISTEXT(J384),ISTEXT(H384)),"",J384/H384)),IF(OR(ISTEXT(L384),ISTEXT(H384)),"",L384/H384)))</f>
        <v/>
      </c>
    </row>
    <row r="385" ht="13.35" customHeight="1" s="162">
      <c r="B385" s="307" t="n"/>
      <c r="C385" s="307" t="n"/>
      <c r="E385" s="307" t="n"/>
      <c r="F385" s="32" t="n"/>
      <c r="G385" s="33">
        <f>IF(F385="", "", IF(OR(ISTEXT(H385),ISTEXT(F385)),"",H385/F385))</f>
        <v/>
      </c>
      <c r="H385" s="33" t="n"/>
      <c r="I385" s="33" t="n"/>
      <c r="J385" s="33">
        <f>IF(I385="", "", IF(OR(ISTEXT(I385),ISTEXT($F385)),"",I385*$F385))</f>
        <v/>
      </c>
      <c r="K385" s="33" t="n"/>
      <c r="L385" s="33">
        <f>IF(K385="", "", IF(OR(ISTEXT(K385),ISTEXT($F385)),"",K385*$F385))</f>
        <v/>
      </c>
      <c r="M385" s="30">
        <f>IF(OR(H385="",H385=0),"",IF(K385="",IF(J385="","",IF(OR(ISTEXT(J385),ISTEXT(H385)),"",J385/H385)),IF(OR(ISTEXT(L385),ISTEXT(H385)),"",L385/H385)))</f>
        <v/>
      </c>
    </row>
    <row r="386" ht="13.35" customHeight="1" s="162">
      <c r="B386" s="307" t="n"/>
      <c r="C386" s="307" t="n"/>
      <c r="E386" s="307" t="n"/>
      <c r="F386" s="32" t="n"/>
      <c r="G386" s="33">
        <f>IF(F386="", "", IF(OR(ISTEXT(H386),ISTEXT(F386)),"",H386/F386))</f>
        <v/>
      </c>
      <c r="H386" s="33" t="n"/>
      <c r="I386" s="33" t="n"/>
      <c r="J386" s="33">
        <f>IF(I386="", "", IF(OR(ISTEXT(I386),ISTEXT($F386)),"",I386*$F386))</f>
        <v/>
      </c>
      <c r="K386" s="33" t="n"/>
      <c r="L386" s="33">
        <f>IF(K386="", "", IF(OR(ISTEXT(K386),ISTEXT($F386)),"",K386*$F386))</f>
        <v/>
      </c>
      <c r="M386" s="30">
        <f>IF(OR(H386="",H386=0),"",IF(K386="",IF(J386="","",IF(OR(ISTEXT(J386),ISTEXT(H386)),"",J386/H386)),IF(OR(ISTEXT(L386),ISTEXT(H386)),"",L386/H386)))</f>
        <v/>
      </c>
    </row>
    <row r="387" ht="13.35" customHeight="1" s="162">
      <c r="B387" s="307" t="n"/>
      <c r="C387" s="307" t="n"/>
      <c r="E387" s="307" t="n"/>
      <c r="F387" s="32" t="n"/>
      <c r="G387" s="33">
        <f>IF(F387="", "", IF(OR(ISTEXT(H387),ISTEXT(F387)),"",H387/F387))</f>
        <v/>
      </c>
      <c r="H387" s="33" t="n"/>
      <c r="I387" s="33" t="n"/>
      <c r="J387" s="33">
        <f>IF(I387="", "", IF(OR(ISTEXT(I387),ISTEXT($F387)),"",I387*$F387))</f>
        <v/>
      </c>
      <c r="K387" s="33" t="n"/>
      <c r="L387" s="33">
        <f>IF(K387="", "", IF(OR(ISTEXT(K387),ISTEXT($F387)),"",K387*$F387))</f>
        <v/>
      </c>
      <c r="M387" s="30">
        <f>IF(OR(H387="",H387=0),"",IF(K387="",IF(J387="","",IF(OR(ISTEXT(J387),ISTEXT(H387)),"",J387/H387)),IF(OR(ISTEXT(L387),ISTEXT(H387)),"",L387/H387)))</f>
        <v/>
      </c>
    </row>
    <row r="388" ht="13.35" customHeight="1" s="162">
      <c r="B388" s="307" t="n"/>
      <c r="C388" s="307" t="n"/>
      <c r="E388" s="307" t="n"/>
      <c r="F388" s="32" t="n"/>
      <c r="G388" s="33">
        <f>IF(F388="", "", IF(OR(ISTEXT(H388),ISTEXT(F388)),"",H388/F388))</f>
        <v/>
      </c>
      <c r="H388" s="33" t="n"/>
      <c r="I388" s="33" t="n"/>
      <c r="J388" s="33">
        <f>IF(I388="", "", IF(OR(ISTEXT(I388),ISTEXT($F388)),"",I388*$F388))</f>
        <v/>
      </c>
      <c r="K388" s="33" t="n"/>
      <c r="L388" s="33">
        <f>IF(K388="", "", IF(OR(ISTEXT(K388),ISTEXT($F388)),"",K388*$F388))</f>
        <v/>
      </c>
      <c r="M388" s="30">
        <f>IF(OR(H388="",H388=0),"",IF(K388="",IF(J388="","",IF(OR(ISTEXT(J388),ISTEXT(H388)),"",J388/H388)),IF(OR(ISTEXT(L388),ISTEXT(H388)),"",L388/H388)))</f>
        <v/>
      </c>
    </row>
    <row r="389" ht="13.35" customHeight="1" s="162">
      <c r="B389" s="307" t="n"/>
      <c r="C389" s="307" t="n"/>
      <c r="E389" s="307" t="n"/>
      <c r="F389" s="32" t="n"/>
      <c r="G389" s="33">
        <f>IF(F389="", "", IF(OR(ISTEXT(H389),ISTEXT(F389)),"",H389/F389))</f>
        <v/>
      </c>
      <c r="H389" s="33" t="n"/>
      <c r="I389" s="33" t="n"/>
      <c r="J389" s="33">
        <f>IF(I389="", "", IF(OR(ISTEXT(I389),ISTEXT($F389)),"",I389*$F389))</f>
        <v/>
      </c>
      <c r="K389" s="33" t="n"/>
      <c r="L389" s="33">
        <f>IF(K389="", "", IF(OR(ISTEXT(K389),ISTEXT($F389)),"",K389*$F389))</f>
        <v/>
      </c>
      <c r="M389" s="30">
        <f>IF(OR(H389="",H389=0),"",IF(K389="",IF(J389="","",IF(OR(ISTEXT(J389),ISTEXT(H389)),"",J389/H389)),IF(OR(ISTEXT(L389),ISTEXT(H389)),"",L389/H389)))</f>
        <v/>
      </c>
    </row>
    <row r="390" ht="13.35" customHeight="1" s="162">
      <c r="B390" s="42" t="n"/>
      <c r="C390" s="231" t="inlineStr">
        <is>
          <t>Subtotal (this page)</t>
        </is>
      </c>
      <c r="D390" s="159" t="n"/>
      <c r="E390" s="42" t="n"/>
      <c r="F390" s="42" t="n"/>
      <c r="G390" s="43" t="n"/>
      <c r="H390" s="43">
        <f>IF(SUM(H372:H389)=0,"",SUM(H372:H389))</f>
        <v/>
      </c>
      <c r="I390" s="43" t="n"/>
      <c r="J390" s="43">
        <f>IF(SUM(J372:J389)=0,"",SUM(J372:J389))</f>
        <v/>
      </c>
      <c r="K390" s="43" t="n"/>
      <c r="L390" s="43">
        <f>IF(SUM(L372:L389)=0,"",SUM(L372:L389))</f>
        <v/>
      </c>
      <c r="M390" s="35">
        <f>IF(OR(H390="",H390=0),"",IF(L390="",IF(J390="","",IF(OR(ISTEXT(J390),ISTEXT(H390)),"",J390/H390)),IF(OR(ISTEXT(L390),ISTEXT(H390)),"",L390/H390)))</f>
        <v/>
      </c>
    </row>
    <row r="391" ht="13.35" customHeight="1" s="162"/>
    <row r="392" ht="13.35" customHeight="1" s="162">
      <c r="B392" s="188" t="inlineStr">
        <is>
          <t>Exhaust Air Inlets (cont.)</t>
        </is>
      </c>
      <c r="C392" s="174" t="n"/>
      <c r="D392" s="174" t="n"/>
      <c r="E392" s="174" t="n"/>
      <c r="F392" s="173" t="n"/>
      <c r="G392" s="233" t="inlineStr">
        <is>
          <t>Design VEL</t>
        </is>
      </c>
      <c r="H392" s="194" t="inlineStr">
        <is>
          <t>Design CFM</t>
        </is>
      </c>
      <c r="I392" s="188" t="inlineStr">
        <is>
          <t>Initial</t>
        </is>
      </c>
      <c r="J392" s="173" t="n"/>
      <c r="K392" s="188" t="inlineStr">
        <is>
          <t>Final</t>
        </is>
      </c>
      <c r="L392" s="173" t="n"/>
      <c r="M392" s="188" t="inlineStr">
        <is>
          <t>%</t>
        </is>
      </c>
    </row>
    <row r="393" ht="13.35" customHeight="1" s="162">
      <c r="B393" s="153" t="inlineStr">
        <is>
          <t>No.</t>
        </is>
      </c>
      <c r="C393" s="188" t="inlineStr">
        <is>
          <t>Area Served</t>
        </is>
      </c>
      <c r="D393" s="188" t="inlineStr">
        <is>
          <t>Type</t>
        </is>
      </c>
      <c r="E393" s="188" t="inlineStr">
        <is>
          <t>Size</t>
        </is>
      </c>
      <c r="F393" s="188" t="inlineStr">
        <is>
          <t>Ak</t>
        </is>
      </c>
      <c r="G393" s="440" t="n"/>
      <c r="H393" s="440" t="n"/>
      <c r="I393" s="188" t="inlineStr">
        <is>
          <t>VEL</t>
        </is>
      </c>
      <c r="J393" s="188" t="inlineStr">
        <is>
          <t>CFM</t>
        </is>
      </c>
      <c r="K393" s="188" t="inlineStr">
        <is>
          <t>VEL</t>
        </is>
      </c>
      <c r="L393" s="188" t="inlineStr">
        <is>
          <t>CFM</t>
        </is>
      </c>
      <c r="M393" s="440" t="n"/>
    </row>
    <row r="394" ht="13.35" customHeight="1" s="162">
      <c r="B394" s="307" t="n"/>
      <c r="C394" s="307" t="n"/>
      <c r="E394" s="307" t="n"/>
      <c r="F394" s="32" t="n"/>
      <c r="G394" s="33">
        <f>IF(F394="", "", IF(OR(ISTEXT(H394),ISTEXT(F394)),"",H394/F394))</f>
        <v/>
      </c>
      <c r="H394" s="33" t="n"/>
      <c r="I394" s="33" t="n"/>
      <c r="J394" s="33">
        <f>IF(I394="", "", IF(OR(ISTEXT(I394),ISTEXT($F394)),"",I394*$F394))</f>
        <v/>
      </c>
      <c r="K394" s="33" t="n"/>
      <c r="L394" s="33">
        <f>IF(K394="", "", IF(OR(ISTEXT(K394),ISTEXT($F394)),"",K394*$F394))</f>
        <v/>
      </c>
      <c r="M394" s="30">
        <f>IF(OR(H394="",H394=0),"",IF(K394="",IF(J394="","",IF(OR(ISTEXT(J394),ISTEXT(H394)),"",J394/H394)),IF(OR(ISTEXT(L394),ISTEXT(H394)),"",L394/H394)))</f>
        <v/>
      </c>
    </row>
    <row r="395" ht="13.35" customHeight="1" s="162">
      <c r="B395" s="307" t="n"/>
      <c r="C395" s="307" t="n"/>
      <c r="E395" s="307" t="n"/>
      <c r="F395" s="32" t="n"/>
      <c r="G395" s="33">
        <f>IF(F395="", "", IF(OR(ISTEXT(H395),ISTEXT(F395)),"",H395/F395))</f>
        <v/>
      </c>
      <c r="H395" s="33" t="n"/>
      <c r="I395" s="33" t="n"/>
      <c r="J395" s="33">
        <f>IF(I395="", "", IF(OR(ISTEXT(I395),ISTEXT($F395)),"",I395*$F395))</f>
        <v/>
      </c>
      <c r="K395" s="33" t="n"/>
      <c r="L395" s="33">
        <f>IF(K395="", "", IF(OR(ISTEXT(K395),ISTEXT($F395)),"",K395*$F395))</f>
        <v/>
      </c>
      <c r="M395" s="30">
        <f>IF(OR(H395="",H395=0),"",IF(K395="",IF(J395="","",IF(OR(ISTEXT(J395),ISTEXT(H395)),"",J395/H395)),IF(OR(ISTEXT(L395),ISTEXT(H395)),"",L395/H395)))</f>
        <v/>
      </c>
    </row>
    <row r="396" ht="13.35" customHeight="1" s="162">
      <c r="B396" s="307" t="n"/>
      <c r="C396" s="307" t="n"/>
      <c r="E396" s="307" t="n"/>
      <c r="F396" s="32" t="n"/>
      <c r="G396" s="33">
        <f>IF(F396="", "", IF(OR(ISTEXT(H396),ISTEXT(F396)),"",H396/F396))</f>
        <v/>
      </c>
      <c r="H396" s="33" t="n"/>
      <c r="I396" s="33" t="n"/>
      <c r="J396" s="33">
        <f>IF(I396="", "", IF(OR(ISTEXT(I396),ISTEXT($F396)),"",I396*$F396))</f>
        <v/>
      </c>
      <c r="K396" s="33" t="n"/>
      <c r="L396" s="33">
        <f>IF(K396="", "", IF(OR(ISTEXT(K396),ISTEXT($F396)),"",K396*$F396))</f>
        <v/>
      </c>
      <c r="M396" s="30">
        <f>IF(OR(H396="",H396=0),"",IF(K396="",IF(J396="","",IF(OR(ISTEXT(J396),ISTEXT(H396)),"",J396/H396)),IF(OR(ISTEXT(L396),ISTEXT(H396)),"",L396/H396)))</f>
        <v/>
      </c>
    </row>
    <row r="397" ht="13.35" customHeight="1" s="162">
      <c r="B397" s="307" t="n"/>
      <c r="C397" s="307" t="n"/>
      <c r="E397" s="307" t="n"/>
      <c r="F397" s="32" t="n"/>
      <c r="G397" s="33">
        <f>IF(F397="", "", IF(OR(ISTEXT(H397),ISTEXT(F397)),"",H397/F397))</f>
        <v/>
      </c>
      <c r="H397" s="33" t="n"/>
      <c r="I397" s="33" t="n"/>
      <c r="J397" s="33">
        <f>IF(I397="", "", IF(OR(ISTEXT(I397),ISTEXT($F397)),"",I397*$F397))</f>
        <v/>
      </c>
      <c r="K397" s="33" t="n"/>
      <c r="L397" s="33">
        <f>IF(K397="", "", IF(OR(ISTEXT(K397),ISTEXT($F397)),"",K397*$F397))</f>
        <v/>
      </c>
      <c r="M397" s="30">
        <f>IF(OR(H397="",H397=0),"",IF(K397="",IF(J397="","",IF(OR(ISTEXT(J397),ISTEXT(H397)),"",J397/H397)),IF(OR(ISTEXT(L397),ISTEXT(H397)),"",L397/H397)))</f>
        <v/>
      </c>
    </row>
    <row r="398" ht="13.35" customHeight="1" s="162">
      <c r="B398" s="307" t="n"/>
      <c r="C398" s="307" t="n"/>
      <c r="E398" s="307" t="n"/>
      <c r="F398" s="32" t="n"/>
      <c r="G398" s="33">
        <f>IF(F398="", "", IF(OR(ISTEXT(H398),ISTEXT(F398)),"",H398/F398))</f>
        <v/>
      </c>
      <c r="H398" s="33" t="n"/>
      <c r="I398" s="33" t="n"/>
      <c r="J398" s="33">
        <f>IF(I398="", "", IF(OR(ISTEXT(I398),ISTEXT($F398)),"",I398*$F398))</f>
        <v/>
      </c>
      <c r="K398" s="33" t="n"/>
      <c r="L398" s="33">
        <f>IF(K398="", "", IF(OR(ISTEXT(K398),ISTEXT($F398)),"",K398*$F398))</f>
        <v/>
      </c>
      <c r="M398" s="30">
        <f>IF(OR(H398="",H398=0),"",IF(K398="",IF(J398="","",IF(OR(ISTEXT(J398),ISTEXT(H398)),"",J398/H398)),IF(OR(ISTEXT(L398),ISTEXT(H398)),"",L398/H398)))</f>
        <v/>
      </c>
    </row>
    <row r="399" ht="13.35" customHeight="1" s="162">
      <c r="B399" s="307" t="n"/>
      <c r="C399" s="307" t="n"/>
      <c r="E399" s="307" t="n"/>
      <c r="F399" s="32" t="n"/>
      <c r="G399" s="33">
        <f>IF(F399="", "", IF(OR(ISTEXT(H399),ISTEXT(F399)),"",H399/F399))</f>
        <v/>
      </c>
      <c r="H399" s="33" t="n"/>
      <c r="I399" s="33" t="n"/>
      <c r="J399" s="33">
        <f>IF(I399="", "", IF(OR(ISTEXT(I399),ISTEXT($F399)),"",I399*$F399))</f>
        <v/>
      </c>
      <c r="K399" s="33" t="n"/>
      <c r="L399" s="33">
        <f>IF(K399="", "", IF(OR(ISTEXT(K399),ISTEXT($F399)),"",K399*$F399))</f>
        <v/>
      </c>
      <c r="M399" s="30">
        <f>IF(OR(H399="",H399=0),"",IF(K399="",IF(J399="","",IF(OR(ISTEXT(J399),ISTEXT(H399)),"",J399/H399)),IF(OR(ISTEXT(L399),ISTEXT(H399)),"",L399/H399)))</f>
        <v/>
      </c>
    </row>
    <row r="400" ht="13.35" customHeight="1" s="162">
      <c r="B400" s="307" t="n"/>
      <c r="C400" s="307" t="n"/>
      <c r="E400" s="307" t="n"/>
      <c r="F400" s="32" t="n"/>
      <c r="G400" s="33">
        <f>IF(F400="", "", IF(OR(ISTEXT(H400),ISTEXT(F400)),"",H400/F400))</f>
        <v/>
      </c>
      <c r="H400" s="33" t="n"/>
      <c r="I400" s="33" t="n"/>
      <c r="J400" s="33">
        <f>IF(I400="", "", IF(OR(ISTEXT(I400),ISTEXT($F400)),"",I400*$F400))</f>
        <v/>
      </c>
      <c r="K400" s="33" t="n"/>
      <c r="L400" s="33">
        <f>IF(K400="", "", IF(OR(ISTEXT(K400),ISTEXT($F400)),"",K400*$F400))</f>
        <v/>
      </c>
      <c r="M400" s="30">
        <f>IF(OR(H400="",H400=0),"",IF(K400="",IF(J400="","",IF(OR(ISTEXT(J400),ISTEXT(H400)),"",J400/H400)),IF(OR(ISTEXT(L400),ISTEXT(H400)),"",L400/H400)))</f>
        <v/>
      </c>
    </row>
    <row r="401" ht="13.35" customHeight="1" s="162">
      <c r="B401" s="307" t="n"/>
      <c r="C401" s="307" t="n"/>
      <c r="E401" s="307" t="n"/>
      <c r="F401" s="32" t="n"/>
      <c r="G401" s="33">
        <f>IF(F401="", "", IF(OR(ISTEXT(H401),ISTEXT(F401)),"",H401/F401))</f>
        <v/>
      </c>
      <c r="H401" s="33" t="n"/>
      <c r="I401" s="33" t="n"/>
      <c r="J401" s="33">
        <f>IF(I401="", "", IF(OR(ISTEXT(I401),ISTEXT($F401)),"",I401*$F401))</f>
        <v/>
      </c>
      <c r="K401" s="33" t="n"/>
      <c r="L401" s="33">
        <f>IF(K401="", "", IF(OR(ISTEXT(K401),ISTEXT($F401)),"",K401*$F401))</f>
        <v/>
      </c>
      <c r="M401" s="30">
        <f>IF(OR(H401="",H401=0),"",IF(K401="",IF(J401="","",IF(OR(ISTEXT(J401),ISTEXT(H401)),"",J401/H401)),IF(OR(ISTEXT(L401),ISTEXT(H401)),"",L401/H401)))</f>
        <v/>
      </c>
    </row>
    <row r="402" ht="13.35" customHeight="1" s="162">
      <c r="B402" s="307" t="n"/>
      <c r="C402" s="307" t="n"/>
      <c r="E402" s="307" t="n"/>
      <c r="F402" s="32" t="n"/>
      <c r="G402" s="33">
        <f>IF(F402="", "", IF(OR(ISTEXT(H402),ISTEXT(F402)),"",H402/F402))</f>
        <v/>
      </c>
      <c r="H402" s="33" t="n"/>
      <c r="I402" s="33" t="n"/>
      <c r="J402" s="33">
        <f>IF(I402="", "", IF(OR(ISTEXT(I402),ISTEXT($F402)),"",I402*$F402))</f>
        <v/>
      </c>
      <c r="K402" s="33" t="n"/>
      <c r="L402" s="33">
        <f>IF(K402="", "", IF(OR(ISTEXT(K402),ISTEXT($F402)),"",K402*$F402))</f>
        <v/>
      </c>
      <c r="M402" s="30">
        <f>IF(OR(H402="",H402=0),"",IF(K402="",IF(J402="","",IF(OR(ISTEXT(J402),ISTEXT(H402)),"",J402/H402)),IF(OR(ISTEXT(L402),ISTEXT(H402)),"",L402/H402)))</f>
        <v/>
      </c>
    </row>
    <row r="403" ht="13.35" customHeight="1" s="162">
      <c r="B403" s="307" t="n"/>
      <c r="C403" s="307" t="n"/>
      <c r="E403" s="307" t="n"/>
      <c r="F403" s="32" t="n"/>
      <c r="G403" s="33">
        <f>IF(F403="", "", IF(OR(ISTEXT(H403),ISTEXT(F403)),"",H403/F403))</f>
        <v/>
      </c>
      <c r="H403" s="33" t="n"/>
      <c r="I403" s="33" t="n"/>
      <c r="J403" s="33">
        <f>IF(I403="", "", IF(OR(ISTEXT(I403),ISTEXT($F403)),"",I403*$F403))</f>
        <v/>
      </c>
      <c r="K403" s="33" t="n"/>
      <c r="L403" s="33">
        <f>IF(K403="", "", IF(OR(ISTEXT(K403),ISTEXT($F403)),"",K403*$F403))</f>
        <v/>
      </c>
      <c r="M403" s="30">
        <f>IF(OR(H403="",H403=0),"",IF(K403="",IF(J403="","",IF(OR(ISTEXT(J403),ISTEXT(H403)),"",J403/H403)),IF(OR(ISTEXT(L403),ISTEXT(H403)),"",L403/H403)))</f>
        <v/>
      </c>
    </row>
    <row r="404" ht="13.35" customHeight="1" s="162">
      <c r="B404" s="307" t="n"/>
      <c r="C404" s="307" t="n"/>
      <c r="E404" s="307" t="n"/>
      <c r="F404" s="32" t="n"/>
      <c r="G404" s="33">
        <f>IF(F404="", "", IF(OR(ISTEXT(H404),ISTEXT(F404)),"",H404/F404))</f>
        <v/>
      </c>
      <c r="H404" s="33" t="n"/>
      <c r="I404" s="33" t="n"/>
      <c r="J404" s="33">
        <f>IF(I404="", "", IF(OR(ISTEXT(I404),ISTEXT($F404)),"",I404*$F404))</f>
        <v/>
      </c>
      <c r="K404" s="33" t="n"/>
      <c r="L404" s="33">
        <f>IF(K404="", "", IF(OR(ISTEXT(K404),ISTEXT($F404)),"",K404*$F404))</f>
        <v/>
      </c>
      <c r="M404" s="30">
        <f>IF(OR(H404="",H404=0),"",IF(K404="",IF(J404="","",IF(OR(ISTEXT(J404),ISTEXT(H404)),"",J404/H404)),IF(OR(ISTEXT(L404),ISTEXT(H404)),"",L404/H404)))</f>
        <v/>
      </c>
    </row>
    <row r="405" ht="13.35" customHeight="1" s="162">
      <c r="B405" s="307" t="n"/>
      <c r="C405" s="307" t="n"/>
      <c r="E405" s="307" t="n"/>
      <c r="F405" s="32" t="n"/>
      <c r="G405" s="33">
        <f>IF(F405="", "", IF(OR(ISTEXT(H405),ISTEXT(F405)),"",H405/F405))</f>
        <v/>
      </c>
      <c r="H405" s="33" t="n"/>
      <c r="I405" s="33" t="n"/>
      <c r="J405" s="33">
        <f>IF(I405="", "", IF(OR(ISTEXT(I405),ISTEXT($F405)),"",I405*$F405))</f>
        <v/>
      </c>
      <c r="K405" s="33" t="n"/>
      <c r="L405" s="33">
        <f>IF(K405="", "", IF(OR(ISTEXT(K405),ISTEXT($F405)),"",K405*$F405))</f>
        <v/>
      </c>
      <c r="M405" s="30">
        <f>IF(OR(H405="",H405=0),"",IF(K405="",IF(J405="","",IF(OR(ISTEXT(J405),ISTEXT(H405)),"",J405/H405)),IF(OR(ISTEXT(L405),ISTEXT(H405)),"",L405/H405)))</f>
        <v/>
      </c>
    </row>
    <row r="406" ht="13.35" customHeight="1" s="162">
      <c r="B406" s="307" t="n"/>
      <c r="C406" s="307" t="n"/>
      <c r="E406" s="307" t="n"/>
      <c r="F406" s="32" t="n"/>
      <c r="G406" s="33">
        <f>IF(F406="", "", IF(OR(ISTEXT(H406),ISTEXT(F406)),"",H406/F406))</f>
        <v/>
      </c>
      <c r="H406" s="33" t="n"/>
      <c r="I406" s="33" t="n"/>
      <c r="J406" s="33">
        <f>IF(I406="", "", IF(OR(ISTEXT(I406),ISTEXT($F406)),"",I406*$F406))</f>
        <v/>
      </c>
      <c r="K406" s="33" t="n"/>
      <c r="L406" s="33">
        <f>IF(K406="", "", IF(OR(ISTEXT(K406),ISTEXT($F406)),"",K406*$F406))</f>
        <v/>
      </c>
      <c r="M406" s="30">
        <f>IF(OR(H406="",H406=0),"",IF(K406="",IF(J406="","",IF(OR(ISTEXT(J406),ISTEXT(H406)),"",J406/H406)),IF(OR(ISTEXT(L406),ISTEXT(H406)),"",L406/H406)))</f>
        <v/>
      </c>
    </row>
    <row r="407" ht="13.35" customHeight="1" s="162">
      <c r="B407" s="307" t="n"/>
      <c r="C407" s="307" t="n"/>
      <c r="E407" s="307" t="n"/>
      <c r="F407" s="32" t="n"/>
      <c r="G407" s="33">
        <f>IF(F407="", "", IF(OR(ISTEXT(H407),ISTEXT(F407)),"",H407/F407))</f>
        <v/>
      </c>
      <c r="H407" s="33" t="n"/>
      <c r="I407" s="33" t="n"/>
      <c r="J407" s="33">
        <f>IF(I407="", "", IF(OR(ISTEXT(I407),ISTEXT($F407)),"",I407*$F407))</f>
        <v/>
      </c>
      <c r="K407" s="33" t="n"/>
      <c r="L407" s="33">
        <f>IF(K407="", "", IF(OR(ISTEXT(K407),ISTEXT($F407)),"",K407*$F407))</f>
        <v/>
      </c>
      <c r="M407" s="30">
        <f>IF(OR(H407="",H407=0),"",IF(K407="",IF(J407="","",IF(OR(ISTEXT(J407),ISTEXT(H407)),"",J407/H407)),IF(OR(ISTEXT(L407),ISTEXT(H407)),"",L407/H407)))</f>
        <v/>
      </c>
    </row>
    <row r="408" ht="13.35" customHeight="1" s="162">
      <c r="B408" s="307" t="n"/>
      <c r="C408" s="307" t="n"/>
      <c r="E408" s="307" t="n"/>
      <c r="F408" s="32" t="n"/>
      <c r="G408" s="33">
        <f>IF(F408="", "", IF(OR(ISTEXT(H408),ISTEXT(F408)),"",H408/F408))</f>
        <v/>
      </c>
      <c r="H408" s="33" t="n"/>
      <c r="I408" s="33" t="n"/>
      <c r="J408" s="33">
        <f>IF(I408="", "", IF(OR(ISTEXT(I408),ISTEXT($F408)),"",I408*$F408))</f>
        <v/>
      </c>
      <c r="K408" s="33" t="n"/>
      <c r="L408" s="33">
        <f>IF(K408="", "", IF(OR(ISTEXT(K408),ISTEXT($F408)),"",K408*$F408))</f>
        <v/>
      </c>
      <c r="M408" s="30">
        <f>IF(OR(H408="",H408=0),"",IF(K408="",IF(J408="","",IF(OR(ISTEXT(J408),ISTEXT(H408)),"",J408/H408)),IF(OR(ISTEXT(L408),ISTEXT(H408)),"",L408/H408)))</f>
        <v/>
      </c>
    </row>
    <row r="409" ht="13.35" customHeight="1" s="162">
      <c r="B409" s="307" t="n"/>
      <c r="C409" s="307" t="n"/>
      <c r="E409" s="307" t="n"/>
      <c r="F409" s="32" t="n"/>
      <c r="G409" s="33">
        <f>IF(F409="", "", IF(OR(ISTEXT(H409),ISTEXT(F409)),"",H409/F409))</f>
        <v/>
      </c>
      <c r="H409" s="33" t="n"/>
      <c r="I409" s="33" t="n"/>
      <c r="J409" s="33">
        <f>IF(I409="", "", IF(OR(ISTEXT(I409),ISTEXT($F409)),"",I409*$F409))</f>
        <v/>
      </c>
      <c r="K409" s="33" t="n"/>
      <c r="L409" s="33">
        <f>IF(K409="", "", IF(OR(ISTEXT(K409),ISTEXT($F409)),"",K409*$F409))</f>
        <v/>
      </c>
      <c r="M409" s="30">
        <f>IF(OR(H409="",H409=0),"",IF(K409="",IF(J409="","",IF(OR(ISTEXT(J409),ISTEXT(H409)),"",J409/H409)),IF(OR(ISTEXT(L409),ISTEXT(H409)),"",L409/H409)))</f>
        <v/>
      </c>
    </row>
    <row r="410" ht="13.35" customHeight="1" s="162">
      <c r="B410" s="307" t="n"/>
      <c r="C410" s="307" t="n"/>
      <c r="E410" s="307" t="n"/>
      <c r="F410" s="32" t="n"/>
      <c r="G410" s="33">
        <f>IF(F410="", "", IF(OR(ISTEXT(H410),ISTEXT(F410)),"",H410/F410))</f>
        <v/>
      </c>
      <c r="H410" s="33" t="n"/>
      <c r="I410" s="33" t="n"/>
      <c r="J410" s="33">
        <f>IF(I410="", "", IF(OR(ISTEXT(I410),ISTEXT($F410)),"",I410*$F410))</f>
        <v/>
      </c>
      <c r="K410" s="33" t="n"/>
      <c r="L410" s="33">
        <f>IF(K410="", "", IF(OR(ISTEXT(K410),ISTEXT($F410)),"",K410*$F410))</f>
        <v/>
      </c>
      <c r="M410" s="30">
        <f>IF(OR(H410="",H410=0),"",IF(K410="",IF(J410="","",IF(OR(ISTEXT(J410),ISTEXT(H410)),"",J410/H410)),IF(OR(ISTEXT(L410),ISTEXT(H410)),"",L410/H410)))</f>
        <v/>
      </c>
    </row>
    <row r="411" ht="13.35" customHeight="1" s="162">
      <c r="B411" s="307" t="n"/>
      <c r="C411" s="307" t="n"/>
      <c r="E411" s="307" t="n"/>
      <c r="F411" s="32" t="n"/>
      <c r="G411" s="33">
        <f>IF(F411="", "", IF(OR(ISTEXT(H411),ISTEXT(F411)),"",H411/F411))</f>
        <v/>
      </c>
      <c r="H411" s="33" t="n"/>
      <c r="I411" s="33" t="n"/>
      <c r="J411" s="33">
        <f>IF(I411="", "", IF(OR(ISTEXT(I411),ISTEXT($F411)),"",I411*$F411))</f>
        <v/>
      </c>
      <c r="K411" s="33" t="n"/>
      <c r="L411" s="33">
        <f>IF(K411="", "", IF(OR(ISTEXT(K411),ISTEXT($F411)),"",K411*$F411))</f>
        <v/>
      </c>
      <c r="M411" s="30">
        <f>IF(OR(H411="",H411=0),"",IF(K411="",IF(J411="","",IF(OR(ISTEXT(J411),ISTEXT(H411)),"",J411/H411)),IF(OR(ISTEXT(L411),ISTEXT(H411)),"",L411/H411)))</f>
        <v/>
      </c>
    </row>
    <row r="412" ht="13.35" customHeight="1" s="162">
      <c r="B412" s="42" t="n"/>
      <c r="C412" s="231" t="inlineStr">
        <is>
          <t>Subtotal (this page)</t>
        </is>
      </c>
      <c r="D412" s="159" t="n"/>
      <c r="E412" s="42" t="n"/>
      <c r="F412" s="42" t="n"/>
      <c r="G412" s="43" t="n"/>
      <c r="H412" s="43">
        <f>IF(SUM(H394:H411)=0,"",SUM(H394:H411))</f>
        <v/>
      </c>
      <c r="I412" s="43" t="n"/>
      <c r="J412" s="43">
        <f>IF(SUM(J394:J411)=0,"",SUM(J394:J411))</f>
        <v/>
      </c>
      <c r="K412" s="43" t="n"/>
      <c r="L412" s="43">
        <f>IF(SUM(L394:L411)=0,"",SUM(L394:L411))</f>
        <v/>
      </c>
      <c r="M412" s="35">
        <f>IF(OR(H412="",H412=0),"",IF(L412="",IF(J412="","",IF(OR(ISTEXT(J412),ISTEXT(H412)),"",J412/H412)),IF(OR(ISTEXT(L412),ISTEXT(H412)),"",L412/H412)))</f>
        <v/>
      </c>
    </row>
    <row r="413" ht="13.35" customHeight="1" s="162"/>
    <row r="414" ht="13.35" customHeight="1" s="162">
      <c r="B414" s="188" t="inlineStr">
        <is>
          <t>Remarks (cont.)</t>
        </is>
      </c>
      <c r="C414" s="173" t="n"/>
      <c r="D414" s="154" t="n"/>
      <c r="E414" s="174" t="n"/>
      <c r="F414" s="174" t="n"/>
      <c r="G414" s="174" t="n"/>
      <c r="H414" s="174" t="n"/>
      <c r="I414" s="174" t="n"/>
      <c r="J414" s="174" t="n"/>
      <c r="K414" s="174" t="n"/>
      <c r="L414" s="174" t="n"/>
      <c r="M414" s="173" t="n"/>
    </row>
    <row r="415" ht="13.35" customHeight="1" s="162">
      <c r="B415" s="154" t="n"/>
      <c r="C415" s="174" t="n"/>
      <c r="D415" s="174" t="n"/>
      <c r="E415" s="174" t="n"/>
      <c r="F415" s="174" t="n"/>
      <c r="G415" s="174" t="n"/>
      <c r="H415" s="174" t="n"/>
      <c r="I415" s="174" t="n"/>
      <c r="J415" s="174" t="n"/>
      <c r="K415" s="174" t="n"/>
      <c r="L415" s="174" t="n"/>
      <c r="M415" s="173" t="n"/>
    </row>
    <row r="416" ht="13.35" customHeight="1" s="162"/>
    <row r="417" ht="13.35" customHeight="1" s="162"/>
    <row r="418" ht="13.35" customHeight="1" s="162"/>
    <row r="419" ht="13.35" customHeight="1" s="162"/>
    <row r="420" ht="13.35" customHeight="1" s="162">
      <c r="B420" s="200" t="inlineStr">
        <is>
          <t>System</t>
        </is>
      </c>
      <c r="C420" s="403" t="n"/>
      <c r="D420" s="209">
        <f>IF('{Equipment Data Entry}'!B69="","",'{Equipment Data Entry}'!B69)</f>
        <v/>
      </c>
      <c r="E420" s="418" t="n"/>
      <c r="F420" s="403" t="n"/>
      <c r="G420" s="200" t="inlineStr">
        <is>
          <t>Service</t>
        </is>
      </c>
      <c r="H420" s="403" t="n"/>
      <c r="I420" s="210">
        <f>IF('{Equipment Data Entry}'!C69="","",'{Equipment Data Entry}'!C69)</f>
        <v/>
      </c>
      <c r="J420" s="418" t="n"/>
      <c r="K420" s="418" t="n"/>
      <c r="L420" s="418" t="n"/>
      <c r="M420" s="403" t="n"/>
    </row>
    <row r="421" ht="13.35" customHeight="1" s="162">
      <c r="B421" s="422" t="n"/>
      <c r="C421" s="423" t="n"/>
      <c r="D421" s="422" t="n"/>
      <c r="E421" s="424" t="n"/>
      <c r="F421" s="423" t="n"/>
      <c r="G421" s="422" t="n"/>
      <c r="H421" s="423" t="n"/>
      <c r="I421" s="422" t="n"/>
      <c r="J421" s="424" t="n"/>
      <c r="K421" s="424" t="n"/>
      <c r="L421" s="424" t="n"/>
      <c r="M421" s="423" t="n"/>
    </row>
    <row r="422" ht="13.35" customHeight="1" s="162">
      <c r="B422" s="437" t="inlineStr">
        <is>
          <t>Drive Type:</t>
        </is>
      </c>
      <c r="C422" s="13" t="n"/>
      <c r="D422" s="438" t="n"/>
      <c r="E422" s="437" t="inlineStr">
        <is>
          <t>Rotation – Design:</t>
        </is>
      </c>
      <c r="F422" s="13" t="n"/>
      <c r="G422" s="438" t="n"/>
      <c r="H422" s="13" t="n"/>
      <c r="I422" s="437" t="inlineStr">
        <is>
          <t>Actual:</t>
        </is>
      </c>
      <c r="J422" s="438" t="n"/>
    </row>
    <row r="423" ht="13.35" customHeight="1" s="162">
      <c r="B423" s="200" t="inlineStr">
        <is>
          <t>Unit Data</t>
        </is>
      </c>
      <c r="C423" s="400" t="n"/>
      <c r="D423" s="400" t="n"/>
      <c r="E423" s="400" t="n"/>
      <c r="F423" s="400" t="n"/>
      <c r="G423" s="401" t="n"/>
      <c r="H423" s="13" t="n"/>
      <c r="I423" s="200" t="inlineStr">
        <is>
          <t>Design and Performance Data</t>
        </is>
      </c>
      <c r="J423" s="400" t="n"/>
      <c r="K423" s="400" t="n"/>
      <c r="L423" s="401" t="n"/>
      <c r="M423" s="283" t="n"/>
    </row>
    <row r="424" ht="13.35" customHeight="1" s="162">
      <c r="B424" s="199" t="inlineStr">
        <is>
          <t>Manufacturer</t>
        </is>
      </c>
      <c r="C424" s="401" t="n"/>
      <c r="D424" s="204">
        <f>IF('{Equipment Data Entry}'!E69="","",'{Equipment Data Entry}'!E69)</f>
        <v/>
      </c>
      <c r="E424" s="400" t="n"/>
      <c r="F424" s="400" t="n"/>
      <c r="G424" s="401" t="n"/>
      <c r="H424" s="13" t="n"/>
      <c r="I424" s="199" t="inlineStr">
        <is>
          <t>Design Criteria</t>
        </is>
      </c>
      <c r="J424" s="401" t="n"/>
      <c r="K424" s="199" t="inlineStr">
        <is>
          <t>Design</t>
        </is>
      </c>
      <c r="L424" s="199" t="inlineStr">
        <is>
          <t>Actual</t>
        </is>
      </c>
      <c r="M424" s="13" t="n"/>
    </row>
    <row r="425" ht="13.35" customHeight="1" s="162">
      <c r="B425" s="199" t="inlineStr">
        <is>
          <t>Model Number</t>
        </is>
      </c>
      <c r="C425" s="401" t="n"/>
      <c r="D425" s="204">
        <f>IF('{Equipment Data Entry}'!F69="","",'{Equipment Data Entry}'!F69)</f>
        <v/>
      </c>
      <c r="E425" s="400" t="n"/>
      <c r="F425" s="400" t="n"/>
      <c r="G425" s="401" t="n"/>
      <c r="H425" s="13" t="n"/>
      <c r="I425" s="199" t="inlineStr">
        <is>
          <t>Supply Airflow</t>
        </is>
      </c>
      <c r="J425" s="401" t="n"/>
      <c r="K425" s="24">
        <f>H455</f>
        <v/>
      </c>
      <c r="L425" s="24">
        <f>L455</f>
        <v/>
      </c>
      <c r="M425" s="22">
        <f>IF(OR(L425="",K425="",K425=0),"",IF(OR(ISTEXT(L425),ISTEXT(K425)),"",L425/K425))</f>
        <v/>
      </c>
    </row>
    <row r="426" ht="13.35" customHeight="1" s="162">
      <c r="B426" s="199" t="inlineStr">
        <is>
          <t>Serial Number</t>
        </is>
      </c>
      <c r="C426" s="401" t="n"/>
      <c r="D426" s="204" t="n"/>
      <c r="E426" s="400" t="n"/>
      <c r="F426" s="400" t="n"/>
      <c r="G426" s="401" t="n"/>
      <c r="H426" s="13" t="n"/>
      <c r="I426" s="199" t="inlineStr">
        <is>
          <t>Exhaust Airflow</t>
        </is>
      </c>
      <c r="J426" s="401" t="n"/>
      <c r="K426" s="71">
        <f>H465</f>
        <v/>
      </c>
      <c r="L426" s="64">
        <f>L465</f>
        <v/>
      </c>
      <c r="M426" s="22">
        <f>IF(OR(L426="",K426="",K426=0),"",IF(OR(ISTEXT(L426),ISTEXT(K426)),"",L426/K426))</f>
        <v/>
      </c>
    </row>
    <row r="427" ht="13.35" customHeight="1" s="162">
      <c r="B427" s="199" t="inlineStr">
        <is>
          <t>Area Served</t>
        </is>
      </c>
      <c r="C427" s="401" t="n"/>
      <c r="D427" s="204">
        <f>I420</f>
        <v/>
      </c>
      <c r="E427" s="400" t="n"/>
      <c r="F427" s="400" t="n"/>
      <c r="G427" s="401" t="n"/>
      <c r="H427" s="13" t="n"/>
      <c r="I427" s="199" t="inlineStr">
        <is>
          <t>Supply ΔP</t>
        </is>
      </c>
      <c r="J427" s="401" t="n"/>
      <c r="K427" s="24">
        <f>IF('{Equipment Data Entry}'!R69="","",'{Equipment Data Entry}'!R69)</f>
        <v/>
      </c>
      <c r="L427" s="24" t="n"/>
      <c r="M427" s="13" t="n"/>
    </row>
    <row r="428" ht="13.35" customHeight="1" s="162">
      <c r="B428" s="199" t="inlineStr">
        <is>
          <t>Location</t>
        </is>
      </c>
      <c r="C428" s="401" t="n"/>
      <c r="D428" s="204">
        <f>IF('{Equipment Data Entry}'!D69="","",'{Equipment Data Entry}'!D69)</f>
        <v/>
      </c>
      <c r="E428" s="400" t="n"/>
      <c r="F428" s="400" t="n"/>
      <c r="G428" s="401" t="n"/>
      <c r="H428" s="13" t="n"/>
      <c r="I428" s="199" t="inlineStr">
        <is>
          <t>Exhaust ΔP</t>
        </is>
      </c>
      <c r="J428" s="401" t="n"/>
      <c r="K428" s="24">
        <f>IF('{Equipment Data Entry}'!S69="","",'{Equipment Data Entry}'!S69)</f>
        <v/>
      </c>
      <c r="L428" s="24" t="n"/>
      <c r="M428" s="13" t="n"/>
    </row>
    <row r="429" ht="13.35" customHeight="1" s="162">
      <c r="B429" s="13" t="n"/>
      <c r="C429" s="13" t="n"/>
      <c r="D429" s="13" t="n"/>
      <c r="E429" s="13" t="n"/>
      <c r="F429" s="13" t="n"/>
      <c r="G429" s="13" t="n"/>
      <c r="H429" s="13" t="n"/>
      <c r="I429" s="199" t="inlineStr">
        <is>
          <t>Fan RPMs</t>
        </is>
      </c>
      <c r="J429" s="401" t="n"/>
      <c r="K429" s="24">
        <f>IF('{Equipment Data Entry}'!I69="","",'{Equipment Data Entry}'!I69)</f>
        <v/>
      </c>
      <c r="L429" s="24">
        <f>IF(L438="","",L438)</f>
        <v/>
      </c>
      <c r="M429" s="13" t="n"/>
    </row>
    <row r="430" ht="13.35" customHeight="1" s="162">
      <c r="B430" s="200" t="inlineStr">
        <is>
          <t>Motor Data</t>
        </is>
      </c>
      <c r="C430" s="400" t="n"/>
      <c r="D430" s="400" t="n"/>
      <c r="E430" s="400" t="n"/>
      <c r="F430" s="400" t="n"/>
      <c r="G430" s="401" t="n"/>
      <c r="H430" s="13" t="n"/>
      <c r="I430" s="199" t="inlineStr">
        <is>
          <t>Filter Type/Size/Qty</t>
        </is>
      </c>
      <c r="J430" s="400" t="n"/>
      <c r="K430" s="401" t="n"/>
      <c r="L430" s="24" t="n"/>
      <c r="M430" s="401" t="n"/>
    </row>
    <row r="431" ht="13.35" customHeight="1" s="162">
      <c r="B431" s="199" t="inlineStr">
        <is>
          <t>Manufacturer</t>
        </is>
      </c>
      <c r="C431" s="401" t="n"/>
      <c r="D431" s="203" t="n"/>
      <c r="E431" s="400" t="n"/>
      <c r="F431" s="400" t="n"/>
      <c r="G431" s="401" t="n"/>
      <c r="H431" s="13" t="n"/>
      <c r="I431" s="200" t="inlineStr">
        <is>
          <t>Drive Data</t>
        </is>
      </c>
      <c r="J431" s="400" t="n"/>
      <c r="K431" s="400" t="n"/>
      <c r="L431" s="401" t="n"/>
      <c r="M431" s="13" t="n"/>
    </row>
    <row r="432" ht="13.35" customHeight="1" s="162">
      <c r="B432" s="199" t="inlineStr">
        <is>
          <t>Horsepower</t>
        </is>
      </c>
      <c r="C432" s="401" t="n"/>
      <c r="D432" s="28">
        <f>IF('{Equipment Data Entry}'!G69="","",'{Equipment Data Entry}'!G69)</f>
        <v/>
      </c>
      <c r="E432" s="21" t="inlineStr">
        <is>
          <t>RPM</t>
        </is>
      </c>
      <c r="F432" s="24" t="n"/>
      <c r="G432" s="199" t="inlineStr">
        <is>
          <t>SF</t>
        </is>
      </c>
      <c r="H432" s="13" t="n"/>
      <c r="I432" s="199" t="inlineStr">
        <is>
          <t>Motor sheave</t>
        </is>
      </c>
      <c r="J432" s="400" t="n"/>
      <c r="K432" s="24">
        <f>IF('{Equipment Data Entry}'!J69="","",'{Equipment Data Entry}'!J69)</f>
        <v/>
      </c>
      <c r="L432" s="21" t="inlineStr">
        <is>
          <t>Bore</t>
        </is>
      </c>
      <c r="M432" s="208"/>
    </row>
    <row r="433" ht="13.35" customHeight="1" s="162">
      <c r="B433" s="198">
        <f>IF('{Equipment Data Entry}'!N69="","",'{Equipment Data Entry}'!N69)</f>
        <v/>
      </c>
      <c r="C433" s="198">
        <f>IF('{Equipment Data Entry}'!O69="","",'{Equipment Data Entry}'!O69)</f>
        <v/>
      </c>
      <c r="D433" s="21" t="inlineStr">
        <is>
          <t>FLA</t>
        </is>
      </c>
      <c r="E433" s="25" t="n"/>
      <c r="F433" s="21" t="inlineStr">
        <is>
          <t>Frame</t>
        </is>
      </c>
      <c r="G433" s="208" t="n"/>
      <c r="H433" s="13" t="n"/>
      <c r="I433" s="199" t="inlineStr">
        <is>
          <t>Fan pulley</t>
        </is>
      </c>
      <c r="J433" s="400" t="n"/>
      <c r="K433" s="24">
        <f>IF('{Equipment Data Entry}'!K69="","",'{Equipment Data Entry}'!K69)</f>
        <v/>
      </c>
      <c r="L433" s="21" t="inlineStr">
        <is>
          <t>Bore</t>
        </is>
      </c>
      <c r="M433" s="208"/>
    </row>
    <row r="434" ht="13.35" customHeight="1" s="162">
      <c r="B434" s="199" t="inlineStr">
        <is>
          <t>Corrected FLA</t>
        </is>
      </c>
      <c r="C434" s="401" t="n"/>
      <c r="D434" s="27">
        <f>IF(OR(E435="",E433="",B433=""),"",IF(OR(ISTEXT(B433),COUNT(E435:G435)=0,ISTEXT(E433)),"",B433/AVERAGE(E435:G435)*E433))</f>
        <v/>
      </c>
      <c r="E434" s="199" t="inlineStr">
        <is>
          <t>Estimated BHP</t>
        </is>
      </c>
      <c r="F434" s="401" t="n"/>
      <c r="G434" s="27">
        <f>IF(OR(COUNT(E436:G436)=0,IF(N(E437)&gt;0,E437,N(D432))=0,IF(N(D434)&gt;0,D434,N(E433))=0),"",IF(N(E437)&gt;0,E437,N(D432))*AVERAGE(E436:G436)/IF(N(D434)&gt;0,D434,N(E433)))</f>
        <v/>
      </c>
      <c r="H434" s="13" t="n"/>
      <c r="I434" s="199" t="inlineStr">
        <is>
          <t>Belt(s)</t>
        </is>
      </c>
      <c r="J434" s="208">
        <f>IF('{Equipment Data Entry}'!L69="","",'{Equipment Data Entry}'!L69)</f>
        <v/>
      </c>
      <c r="K434" s="199" t="inlineStr">
        <is>
          <t>C to C</t>
        </is>
      </c>
      <c r="L434" s="64">
        <f>IF('{Equipment Data Entry}'!M69="","",'{Equipment Data Entry}'!M69)</f>
        <v/>
      </c>
      <c r="M434" s="13" t="n"/>
    </row>
    <row r="435" ht="13.35" customHeight="1" s="162">
      <c r="B435" s="199" t="inlineStr">
        <is>
          <t>Measured Voltage</t>
        </is>
      </c>
      <c r="C435" s="400" t="n"/>
      <c r="D435" s="401" t="n"/>
      <c r="E435" s="24" t="n"/>
      <c r="F435" s="24" t="n"/>
      <c r="G435" s="24" t="n"/>
      <c r="H435" s="13" t="n"/>
      <c r="I435" s="199" t="inlineStr">
        <is>
          <t>Final Settings</t>
        </is>
      </c>
      <c r="J435" s="400" t="n"/>
      <c r="K435" s="401" t="n"/>
      <c r="L435" s="24" t="n"/>
      <c r="M435" s="401" t="n"/>
    </row>
    <row r="436" ht="13.35" customHeight="1" s="162">
      <c r="B436" s="199" t="inlineStr">
        <is>
          <t>Measured Amperage</t>
        </is>
      </c>
      <c r="C436" s="400" t="n"/>
      <c r="D436" s="401" t="n"/>
      <c r="E436" s="25" t="n"/>
      <c r="F436" s="25" t="n"/>
      <c r="G436" s="25" t="n"/>
      <c r="H436" s="13" t="n"/>
      <c r="I436" s="205" t="inlineStr">
        <is>
          <t>RPM Data</t>
        </is>
      </c>
      <c r="J436" s="401" t="n"/>
      <c r="K436" s="205" t="inlineStr">
        <is>
          <t>Initial</t>
        </is>
      </c>
      <c r="L436" s="205" t="inlineStr">
        <is>
          <t>Final</t>
        </is>
      </c>
      <c r="M436" s="13" t="n"/>
    </row>
    <row r="437" ht="13.35" customHeight="1" s="162">
      <c r="B437" s="199" t="inlineStr">
        <is>
          <t>Motor HP (nameplate)</t>
        </is>
      </c>
      <c r="C437" s="400"/>
      <c r="D437" s="401"/>
      <c r="E437" s="24"/>
      <c r="F437" s="24"/>
      <c r="G437" s="24"/>
      <c r="H437" s="13" t="n"/>
      <c r="I437" s="199" t="inlineStr">
        <is>
          <t>Motor RPM</t>
        </is>
      </c>
      <c r="J437" s="401" t="n"/>
      <c r="K437" s="24" t="n"/>
      <c r="L437" s="24" t="n"/>
      <c r="M437" s="13" t="n"/>
    </row>
    <row r="438" ht="13.35" customHeight="1" s="162">
      <c r="B438" s="200" t="inlineStr">
        <is>
          <t>Static Pressure Profile (in. w.g.)</t>
        </is>
      </c>
      <c r="C438" s="400" t="n"/>
      <c r="D438" s="400" t="n"/>
      <c r="E438" s="400" t="n"/>
      <c r="F438" s="400" t="n"/>
      <c r="G438" s="401" t="n"/>
      <c r="H438" s="13" t="n"/>
      <c r="I438" s="199" t="inlineStr">
        <is>
          <t>Fan RPM</t>
        </is>
      </c>
      <c r="J438" s="401" t="n"/>
      <c r="K438" s="24" t="n"/>
      <c r="L438" s="24" t="n"/>
      <c r="M438" s="13" t="n"/>
    </row>
    <row r="439" ht="13.35" customHeight="1" s="162">
      <c r="B439" s="490">
        <f>IFERROR(INDEX('{Dropdowns}'!$AI$2:$AO$7,MATCH($D$442,'{Dropdowns}'!$AH$2:$AH$7,0),1),"")</f>
        <v/>
      </c>
      <c r="C439" s="490">
        <f>IFERROR(INDEX('{Dropdowns}'!$AI$2:$AO$7,MATCH($D$442,'{Dropdowns}'!$AH$2:$AH$7,0),2),"")</f>
        <v/>
      </c>
      <c r="D439" s="490">
        <f>IFERROR(INDEX('{Dropdowns}'!$AI$2:$AO$7,MATCH($D$442,'{Dropdowns}'!$AH$2:$AH$7,0),3),"")</f>
        <v/>
      </c>
      <c r="E439" s="490">
        <f>IFERROR(INDEX('{Dropdowns}'!$AI$2:$AO$7,MATCH($D$442,'{Dropdowns}'!$AH$2:$AH$7,0),4),"")</f>
        <v/>
      </c>
      <c r="F439" s="490">
        <f>IFERROR(INDEX('{Dropdowns}'!$AI$2:$AO$7,MATCH($D$442,'{Dropdowns}'!$AH$2:$AH$7,0),5),"")</f>
        <v/>
      </c>
      <c r="G439" s="490">
        <f>IFERROR(INDEX('{Dropdowns}'!$AI$2:$AO$7,MATCH($D$442,'{Dropdowns}'!$AH$2:$AH$7,0),6),"")</f>
        <v/>
      </c>
      <c r="H439" s="490">
        <f>IFERROR(INDEX('{Dropdowns}'!$AI$2:$AO$7,MATCH($D$442,'{Dropdowns}'!$AH$2:$AH$7,0),7),"")</f>
        <v/>
      </c>
      <c r="I439" s="246" t="inlineStr">
        <is>
          <t>VSD Frequency</t>
        </is>
      </c>
      <c r="J439" s="403" t="n"/>
      <c r="K439" s="65" t="n"/>
      <c r="L439" s="65" t="n"/>
      <c r="M439" s="13" t="n"/>
    </row>
    <row r="440" ht="13.35" customHeight="1" s="162">
      <c r="B440" s="492"/>
      <c r="C440" s="492"/>
      <c r="D440" s="492"/>
      <c r="E440" s="492"/>
      <c r="F440" s="492"/>
      <c r="G440" s="492"/>
      <c r="H440" s="492"/>
      <c r="I440" s="14" t="n"/>
      <c r="J440" s="14" t="n"/>
      <c r="K440" s="14" t="n"/>
      <c r="L440" s="38" t="n"/>
      <c r="M440" s="13" t="n"/>
      <c r="Q440">
        <f>IF(B440="","",B440)</f>
        <v/>
      </c>
      <c r="R440">
        <f>IF(C439="—",Q440,IF(C440="","",C440))</f>
        <v/>
      </c>
      <c r="S440">
        <f>IF(D439="—",R440,IF(D440="","",D440))</f>
        <v/>
      </c>
      <c r="T440">
        <f>IF(E439="—",S440,IF(E440="","",E440))</f>
        <v/>
      </c>
      <c r="U440">
        <f>IF(F439="—",T440,IF(F440="","",F440))</f>
        <v/>
      </c>
      <c r="V440">
        <f>IF(G439="—",U440,IF(G440="","",G440))</f>
        <v/>
      </c>
      <c r="W440">
        <f>IFERROR(MATCH("Fan",$C$439:$H$439,0),"")</f>
        <v/>
      </c>
      <c r="X440">
        <f>IF(W440="","",INDEX(P442:U442,W440))</f>
        <v/>
      </c>
      <c r="Y440">
        <f>IF(W440="","",INDEX(Q441:V441,W440))</f>
        <v/>
      </c>
    </row>
    <row r="441" ht="13.35" customHeight="1" s="162">
      <c r="B441" s="491" t="inlineStr">
        <is>
          <t>Δ</t>
        </is>
      </c>
      <c r="C441" s="498">
        <f>IF(OR(C439="—",C440="",Q440=""),"",IF(OR(ISTEXT(C440),ISTEXT(Q440)),"","Δ "&amp;TEXT(C440-Q440,"0.00")))</f>
        <v/>
      </c>
      <c r="D441" s="498">
        <f>IF(OR(D439="—",D440="",R440=""),"",IF(OR(ISTEXT(D440),ISTEXT(R440)),"","Δ "&amp;TEXT(D440-R440,"0.00")))</f>
        <v/>
      </c>
      <c r="E441" s="498">
        <f>IF(OR(E439="—",E440="",S440=""),"",IF(OR(ISTEXT(E440),ISTEXT(S440)),"","Δ "&amp;TEXT(E440-S440,"0.00")))</f>
        <v/>
      </c>
      <c r="F441" s="498">
        <f>IF(OR(F439="—",F440="",T440=""),"",IF(OR(ISTEXT(F440),ISTEXT(T440)),"","Δ "&amp;TEXT(F440-T440,"0.00")))</f>
        <v/>
      </c>
      <c r="G441" s="498">
        <f>IF(OR(G439="—",G440="",U440=""),"",IF(OR(ISTEXT(G440),ISTEXT(U440)),"","Δ "&amp;TEXT(G440-U440,"0.00")))</f>
        <v/>
      </c>
      <c r="H441" s="498">
        <f>IF(OR(H439="—",H440="",V440=""),"",IF(OR(ISTEXT(H440),ISTEXT(V440)),"","Δ "&amp;TEXT(H440-V440,"0.00")))</f>
        <v/>
      </c>
      <c r="I441" s="13" t="n"/>
      <c r="J441" s="13" t="n"/>
      <c r="K441" s="13" t="n"/>
      <c r="L441" s="13" t="n"/>
      <c r="M441" s="13" t="n"/>
      <c r="Q441">
        <f>IF(OR(C440="",ISTEXT(C440)),R441,C440)</f>
        <v/>
      </c>
      <c r="R441">
        <f>IF(OR(D440="",ISTEXT(D440)),S441,D440)</f>
        <v/>
      </c>
      <c r="S441">
        <f>IF(OR(E440="",ISTEXT(E440)),T441,E440)</f>
        <v/>
      </c>
      <c r="T441">
        <f>IF(OR(F440="",ISTEXT(F440)),U441,F440)</f>
        <v/>
      </c>
      <c r="U441">
        <f>IF(OR(G440="",ISTEXT(G440)),V441,G440)</f>
        <v/>
      </c>
      <c r="V441">
        <f>IF(OR(H440="",ISTEXT(H440)),"",H440)</f>
        <v/>
      </c>
    </row>
    <row r="442" ht="13.35" customHeight="1" s="162">
      <c r="B442" s="425" t="inlineStr">
        <is>
          <t>Unit type:</t>
        </is>
      </c>
      <c r="D442" s="522" t="inlineStr">
        <is>
          <t>ERV</t>
        </is>
      </c>
      <c r="E442" s="414" t="n"/>
      <c r="F442" s="494" t="inlineStr">
        <is>
          <t>Airflow left to right. Δ = this reading minus the one before it; in. w.g.</t>
        </is>
      </c>
      <c r="P442">
        <f>IF(B440="","",B440)</f>
        <v/>
      </c>
      <c r="Q442">
        <f>IF(C440="",P442,C440)</f>
        <v/>
      </c>
      <c r="R442">
        <f>IF(D440="",Q442,D440)</f>
        <v/>
      </c>
      <c r="S442">
        <f>IF(E440="",R442,E440)</f>
        <v/>
      </c>
      <c r="T442">
        <f>IF(F440="",S442,F440)</f>
        <v/>
      </c>
      <c r="U442">
        <f>IF(G440="",T442,G440)</f>
        <v/>
      </c>
      <c r="V442">
        <f>IF(H440="",U442,H440)</f>
        <v/>
      </c>
    </row>
    <row r="443" ht="13.35" customHeight="1" s="162">
      <c r="B443" s="500" t="inlineStr">
        <is>
          <t>Fan inlet</t>
        </is>
      </c>
      <c r="D443" s="501">
        <f>IF(X440="","",X440)</f>
        <v/>
      </c>
      <c r="F443" s="500" t="inlineStr">
        <is>
          <t>Discharge</t>
        </is>
      </c>
      <c r="I443" s="501">
        <f>IF(V442="","",V442)</f>
        <v/>
      </c>
    </row>
    <row r="444" ht="13.35" customHeight="1" s="162"/>
    <row r="445" ht="13.35" customHeight="1" s="162">
      <c r="B445" s="500" t="inlineStr">
        <is>
          <t>Fan TSP</t>
        </is>
      </c>
      <c r="E445" s="501">
        <f>IF(OR(X440="",Y440=""),"",IF(OR(ISTEXT(X440),ISTEXT(Y440)),"",Y440-X440))</f>
        <v/>
      </c>
      <c r="F445" s="500" t="inlineStr">
        <is>
          <t>ESP</t>
        </is>
      </c>
      <c r="I445" s="501">
        <f>IF(OR(B440="",V442=""),"",IF(OR(ISTEXT(B440),ISTEXT(V442)),"",V442-B440))</f>
        <v/>
      </c>
      <c r="J445" s="500" t="inlineStr">
        <is>
          <t>Unit ΔP (inlet → fan)</t>
        </is>
      </c>
      <c r="M445" s="501">
        <f>IF(OR(B440="",X440=""),"",IF(OR(ISTEXT(B440),ISTEXT(X440)),"",X440-B440))</f>
        <v/>
      </c>
    </row>
    <row r="446" ht="13.35" customHeight="1" s="162">
      <c r="B446" s="453" t="inlineStr">
        <is>
          <t>Instrument:</t>
        </is>
      </c>
      <c r="C446" s="5" t="n"/>
      <c r="D446" s="505" t="n"/>
      <c r="E446" s="414" t="n"/>
      <c r="F446" s="414" t="n"/>
      <c r="G446" s="425" t="inlineStr">
        <is>
          <t>Ak basis / notes:</t>
        </is>
      </c>
      <c r="I446" s="506" t="n"/>
      <c r="J446" s="414" t="n"/>
      <c r="K446" s="414" t="n"/>
      <c r="L446" s="414" t="n"/>
      <c r="M446" s="414" t="n"/>
    </row>
    <row r="447" ht="13.35" customHeight="1" s="162">
      <c r="B447" s="188" t="inlineStr">
        <is>
          <t>Supply Air Outlet Airflow</t>
        </is>
      </c>
      <c r="C447" s="174" t="n"/>
      <c r="D447" s="174" t="n"/>
      <c r="E447" s="174" t="n"/>
      <c r="F447" s="173" t="n"/>
      <c r="G447" s="233" t="inlineStr">
        <is>
          <t>Design VEL</t>
        </is>
      </c>
      <c r="H447" s="194" t="inlineStr">
        <is>
          <t>Design CFM</t>
        </is>
      </c>
      <c r="I447" s="188" t="inlineStr">
        <is>
          <t>Initial</t>
        </is>
      </c>
      <c r="J447" s="173" t="n"/>
      <c r="K447" s="188" t="inlineStr">
        <is>
          <t>Final</t>
        </is>
      </c>
      <c r="L447" s="173" t="n"/>
      <c r="M447" s="188" t="inlineStr">
        <is>
          <t>%</t>
        </is>
      </c>
    </row>
    <row r="448" ht="13.35" customHeight="1" s="162">
      <c r="B448" s="153" t="inlineStr">
        <is>
          <t>No.</t>
        </is>
      </c>
      <c r="C448" s="188" t="inlineStr">
        <is>
          <t>Area Served</t>
        </is>
      </c>
      <c r="D448" s="188" t="inlineStr">
        <is>
          <t>Type</t>
        </is>
      </c>
      <c r="E448" s="188" t="inlineStr">
        <is>
          <t>Size</t>
        </is>
      </c>
      <c r="F448" s="188" t="inlineStr">
        <is>
          <t>Ak</t>
        </is>
      </c>
      <c r="G448" s="440" t="n"/>
      <c r="H448" s="440" t="n"/>
      <c r="I448" s="188" t="inlineStr">
        <is>
          <t>VEL</t>
        </is>
      </c>
      <c r="J448" s="188" t="inlineStr">
        <is>
          <t>CFM</t>
        </is>
      </c>
      <c r="K448" s="188" t="inlineStr">
        <is>
          <t>VEL</t>
        </is>
      </c>
      <c r="L448" s="188" t="inlineStr">
        <is>
          <t>CFM</t>
        </is>
      </c>
      <c r="M448" s="440" t="n"/>
    </row>
    <row r="449" ht="13.35" customHeight="1" s="162">
      <c r="B449" s="307" t="n"/>
      <c r="C449" s="307" t="n"/>
      <c r="E449" s="307" t="n"/>
      <c r="F449" s="32" t="n"/>
      <c r="G449" s="33">
        <f>IF(F449="", "", IF(OR(ISTEXT(H449),ISTEXT(F449)),"",H449/F449))</f>
        <v/>
      </c>
      <c r="H449" s="33" t="n"/>
      <c r="I449" s="33" t="n"/>
      <c r="J449" s="33">
        <f>IF(I449="", "", IF(OR(ISTEXT(I449),ISTEXT($F449)),"",I449*$F449))</f>
        <v/>
      </c>
      <c r="K449" s="33" t="n"/>
      <c r="L449" s="33">
        <f>IF(K449="", "", IF(OR(ISTEXT(K449),ISTEXT($F449)),"",K449*$F449))</f>
        <v/>
      </c>
      <c r="M449" s="30">
        <f>IF(OR(H449="",H449=0),"",IF(K449="",IF(J449="","",IF(OR(ISTEXT(J449),ISTEXT(H449)),"",J449/H449)),IF(OR(ISTEXT(L449),ISTEXT(H449)),"",L449/H449)))</f>
        <v/>
      </c>
    </row>
    <row r="450" ht="13.35" customHeight="1" s="162">
      <c r="B450" s="307" t="n"/>
      <c r="C450" s="307" t="n"/>
      <c r="E450" s="307" t="n"/>
      <c r="F450" s="32" t="n"/>
      <c r="G450" s="33">
        <f>IF(F450="", "", IF(OR(ISTEXT(H450),ISTEXT(F450)),"",H450/F450))</f>
        <v/>
      </c>
      <c r="H450" s="33" t="n"/>
      <c r="I450" s="33" t="n"/>
      <c r="J450" s="33">
        <f>IF(I450="", "", IF(OR(ISTEXT(I450),ISTEXT($F450)),"",I450*$F450))</f>
        <v/>
      </c>
      <c r="K450" s="33" t="n"/>
      <c r="L450" s="33">
        <f>IF(K450="", "", IF(OR(ISTEXT(K450),ISTEXT($F450)),"",K450*$F450))</f>
        <v/>
      </c>
      <c r="M450" s="30">
        <f>IF(OR(H450="",H450=0),"",IF(K450="",IF(J450="","",IF(OR(ISTEXT(J450),ISTEXT(H450)),"",J450/H450)),IF(OR(ISTEXT(L450),ISTEXT(H450)),"",L450/H450)))</f>
        <v/>
      </c>
    </row>
    <row r="451" ht="13.35" customHeight="1" s="162">
      <c r="B451" s="307" t="n"/>
      <c r="C451" s="307" t="n"/>
      <c r="E451" s="307" t="n"/>
      <c r="F451" s="32" t="n"/>
      <c r="G451" s="33">
        <f>IF(F451="", "", IF(OR(ISTEXT(H451),ISTEXT(F451)),"",H451/F451))</f>
        <v/>
      </c>
      <c r="H451" s="33" t="n"/>
      <c r="I451" s="33" t="n"/>
      <c r="J451" s="33">
        <f>IF(I451="", "", IF(OR(ISTEXT(I451),ISTEXT($F451)),"",I451*$F451))</f>
        <v/>
      </c>
      <c r="K451" s="33" t="n"/>
      <c r="L451" s="33">
        <f>IF(K451="", "", IF(OR(ISTEXT(K451),ISTEXT($F451)),"",K451*$F451))</f>
        <v/>
      </c>
      <c r="M451" s="30">
        <f>IF(OR(H451="",H451=0),"",IF(K451="",IF(J451="","",IF(OR(ISTEXT(J451),ISTEXT(H451)),"",J451/H451)),IF(OR(ISTEXT(L451),ISTEXT(H451)),"",L451/H451)))</f>
        <v/>
      </c>
    </row>
    <row r="452" ht="13.35" customHeight="1" s="162">
      <c r="B452" s="307" t="n"/>
      <c r="C452" s="307" t="n"/>
      <c r="E452" s="307" t="n"/>
      <c r="F452" s="32" t="n"/>
      <c r="G452" s="33">
        <f>IF(F452="", "", IF(OR(ISTEXT(H452),ISTEXT(F452)),"",H452/F452))</f>
        <v/>
      </c>
      <c r="H452" s="33" t="n"/>
      <c r="I452" s="33" t="n"/>
      <c r="J452" s="33">
        <f>IF(I452="", "", IF(OR(ISTEXT(I452),ISTEXT($F452)),"",I452*$F452))</f>
        <v/>
      </c>
      <c r="K452" s="33" t="n"/>
      <c r="L452" s="33">
        <f>IF(K452="", "", IF(OR(ISTEXT(K452),ISTEXT($F452)),"",K452*$F452))</f>
        <v/>
      </c>
      <c r="M452" s="30">
        <f>IF(OR(H452="",H452=0),"",IF(K452="",IF(J452="","",IF(OR(ISTEXT(J452),ISTEXT(H452)),"",J452/H452)),IF(OR(ISTEXT(L452),ISTEXT(H452)),"",L452/H452)))</f>
        <v/>
      </c>
    </row>
    <row r="453" ht="13.35" customHeight="1" s="162">
      <c r="B453" s="307" t="n"/>
      <c r="C453" s="307" t="n"/>
      <c r="E453" s="307" t="n"/>
      <c r="F453" s="32" t="n"/>
      <c r="G453" s="33">
        <f>IF(F453="", "", IF(OR(ISTEXT(H453),ISTEXT(F453)),"",H453/F453))</f>
        <v/>
      </c>
      <c r="H453" s="33" t="n"/>
      <c r="I453" s="33" t="n"/>
      <c r="J453" s="33">
        <f>IF(I453="", "", IF(OR(ISTEXT(I453),ISTEXT($F453)),"",I453*$F453))</f>
        <v/>
      </c>
      <c r="K453" s="33" t="n"/>
      <c r="L453" s="33">
        <f>IF(K453="", "", IF(OR(ISTEXT(K453),ISTEXT($F453)),"",K453*$F453))</f>
        <v/>
      </c>
      <c r="M453" s="30">
        <f>IF(OR(H453="",H453=0),"",IF(K453="",IF(J453="","",IF(OR(ISTEXT(J453),ISTEXT(H453)),"",J453/H453)),IF(OR(ISTEXT(L453),ISTEXT(H453)),"",L453/H453)))</f>
        <v/>
      </c>
    </row>
    <row r="454" ht="13.35" customHeight="1" s="162">
      <c r="B454" s="307" t="n"/>
      <c r="C454" s="307" t="n"/>
      <c r="E454" s="307" t="n"/>
      <c r="F454" s="32" t="n"/>
      <c r="G454" s="33">
        <f>IF(F454="", "", IF(OR(ISTEXT(H454),ISTEXT(F454)),"",H454/F454))</f>
        <v/>
      </c>
      <c r="H454" s="33" t="n"/>
      <c r="I454" s="33" t="n"/>
      <c r="J454" s="33">
        <f>IF(I454="", "", IF(OR(ISTEXT(I454),ISTEXT($F454)),"",I454*$F454))</f>
        <v/>
      </c>
      <c r="K454" s="33" t="n"/>
      <c r="L454" s="33">
        <f>IF(K454="", "", IF(OR(ISTEXT(K454),ISTEXT($F454)),"",K454*$F454))</f>
        <v/>
      </c>
      <c r="M454" s="30">
        <f>IF(OR(H454="",H454=0),"",IF(K454="",IF(J454="","",IF(OR(ISTEXT(J454),ISTEXT(H454)),"",J454/H454)),IF(OR(ISTEXT(L454),ISTEXT(H454)),"",L454/H454)))</f>
        <v/>
      </c>
    </row>
    <row r="455" ht="13.35" customHeight="1" s="162">
      <c r="B455" s="42" t="n"/>
      <c r="C455" s="231" t="inlineStr">
        <is>
          <t>Total</t>
        </is>
      </c>
      <c r="D455" s="159" t="n"/>
      <c r="E455" s="42" t="n"/>
      <c r="F455" s="42" t="n"/>
      <c r="G455" s="43" t="n"/>
      <c r="H455" s="43">
        <f>IF(SUM(H449:H454)+SUM(H476:H493)=0,"",SUM(H449:H454)+SUM(H476:H493))</f>
        <v/>
      </c>
      <c r="I455" s="43" t="n"/>
      <c r="J455" s="43">
        <f>IF(SUM(J449:J454)+SUM(J476:J493)=0,"",SUM(J449:J454)+SUM(J476:J493))</f>
        <v/>
      </c>
      <c r="K455" s="43" t="n"/>
      <c r="L455" s="43">
        <f>IF(SUM(L449:L454)+SUM(L476:L493)=0,"",SUM(L449:L454)+SUM(L476:L493))</f>
        <v/>
      </c>
      <c r="M455" s="35">
        <f>IF(OR(H455="",H455=0),"",IF(L455="",IF(J455="","",IF(OR(ISTEXT(J455),ISTEXT(H455)),"",J455/H455)),IF(OR(ISTEXT(L455),ISTEXT(H455)),"",L455/H455)))</f>
        <v/>
      </c>
    </row>
    <row r="456" ht="13.35" customHeight="1" s="162">
      <c r="B456" s="453" t="inlineStr">
        <is>
          <t>Instrument:</t>
        </is>
      </c>
      <c r="C456" s="5" t="n"/>
      <c r="D456" s="505" t="n"/>
      <c r="E456" s="414" t="n"/>
      <c r="F456" s="414" t="n"/>
      <c r="G456" s="425" t="inlineStr">
        <is>
          <t>Ak basis / notes:</t>
        </is>
      </c>
      <c r="I456" s="506" t="n"/>
      <c r="J456" s="414" t="n"/>
      <c r="K456" s="414" t="n"/>
      <c r="L456" s="414" t="n"/>
      <c r="M456" s="414" t="n"/>
    </row>
    <row r="457" ht="13.35" customHeight="1" s="162">
      <c r="B457" s="188" t="inlineStr">
        <is>
          <t>Exhaust Air Inlet Airflow</t>
        </is>
      </c>
      <c r="C457" s="174" t="n"/>
      <c r="D457" s="174" t="n"/>
      <c r="E457" s="174" t="n"/>
      <c r="F457" s="173" t="n"/>
      <c r="G457" s="233" t="inlineStr">
        <is>
          <t>Design VEL</t>
        </is>
      </c>
      <c r="H457" s="194" t="inlineStr">
        <is>
          <t>Design CFM</t>
        </is>
      </c>
      <c r="I457" s="188" t="inlineStr">
        <is>
          <t>Initial</t>
        </is>
      </c>
      <c r="J457" s="173" t="n"/>
      <c r="K457" s="188" t="inlineStr">
        <is>
          <t>Final</t>
        </is>
      </c>
      <c r="L457" s="173" t="n"/>
      <c r="M457" s="188" t="inlineStr">
        <is>
          <t>%</t>
        </is>
      </c>
    </row>
    <row r="458" ht="13.35" customHeight="1" s="162">
      <c r="B458" s="153" t="inlineStr">
        <is>
          <t>No.</t>
        </is>
      </c>
      <c r="C458" s="188" t="inlineStr">
        <is>
          <t>Area Served</t>
        </is>
      </c>
      <c r="D458" s="188" t="inlineStr">
        <is>
          <t>Type</t>
        </is>
      </c>
      <c r="E458" s="188" t="inlineStr">
        <is>
          <t>Size</t>
        </is>
      </c>
      <c r="F458" s="188" t="inlineStr">
        <is>
          <t>Ak</t>
        </is>
      </c>
      <c r="G458" s="440" t="n"/>
      <c r="H458" s="440" t="n"/>
      <c r="I458" s="188" t="inlineStr">
        <is>
          <t>VEL</t>
        </is>
      </c>
      <c r="J458" s="188" t="inlineStr">
        <is>
          <t>CFM</t>
        </is>
      </c>
      <c r="K458" s="188" t="inlineStr">
        <is>
          <t>VEL</t>
        </is>
      </c>
      <c r="L458" s="188" t="inlineStr">
        <is>
          <t>CFM</t>
        </is>
      </c>
      <c r="M458" s="440" t="n"/>
    </row>
    <row r="459" ht="13.35" customHeight="1" s="162">
      <c r="B459" s="307" t="n"/>
      <c r="C459" s="307" t="n"/>
      <c r="E459" s="307" t="n"/>
      <c r="F459" s="32" t="n"/>
      <c r="G459" s="33">
        <f>IF(F459="", "", IF(OR(ISTEXT(H459),ISTEXT(F459)),"",H459/F459))</f>
        <v/>
      </c>
      <c r="H459" s="33" t="n"/>
      <c r="I459" s="33" t="n"/>
      <c r="J459" s="33">
        <f>IF(I459="", "", IF(OR(ISTEXT(I459),ISTEXT($F459)),"",I459*$F459))</f>
        <v/>
      </c>
      <c r="K459" s="33" t="n"/>
      <c r="L459" s="33">
        <f>IF(K459="", "", IF(OR(ISTEXT(K459),ISTEXT($F459)),"",K459*$F459))</f>
        <v/>
      </c>
      <c r="M459" s="30">
        <f>IF(OR(H459="",H459=0),"",IF(K459="",IF(J459="","",IF(OR(ISTEXT(J459),ISTEXT(H459)),"",J459/H459)),IF(OR(ISTEXT(L459),ISTEXT(H459)),"",L459/H459)))</f>
        <v/>
      </c>
    </row>
    <row r="460" ht="13.35" customHeight="1" s="162">
      <c r="B460" s="307" t="n"/>
      <c r="C460" s="307" t="n"/>
      <c r="E460" s="307" t="n"/>
      <c r="F460" s="32" t="n"/>
      <c r="G460" s="33">
        <f>IF(F460="", "", IF(OR(ISTEXT(H460),ISTEXT(F460)),"",H460/F460))</f>
        <v/>
      </c>
      <c r="H460" s="33" t="n"/>
      <c r="I460" s="33" t="n"/>
      <c r="J460" s="33">
        <f>IF(I460="", "", IF(OR(ISTEXT(I460),ISTEXT($F460)),"",I460*$F460))</f>
        <v/>
      </c>
      <c r="K460" s="33" t="n"/>
      <c r="L460" s="33">
        <f>IF(K460="", "", IF(OR(ISTEXT(K460),ISTEXT($F460)),"",K460*$F460))</f>
        <v/>
      </c>
      <c r="M460" s="30">
        <f>IF(OR(H460="",H460=0),"",IF(K460="",IF(J460="","",IF(OR(ISTEXT(J460),ISTEXT(H460)),"",J460/H460)),IF(OR(ISTEXT(L460),ISTEXT(H460)),"",L460/H460)))</f>
        <v/>
      </c>
    </row>
    <row r="461" ht="13.35" customHeight="1" s="162">
      <c r="B461" s="307" t="n"/>
      <c r="C461" s="307" t="n"/>
      <c r="E461" s="307" t="n"/>
      <c r="F461" s="32" t="n"/>
      <c r="G461" s="33">
        <f>IF(F461="", "", IF(OR(ISTEXT(H461),ISTEXT(F461)),"",H461/F461))</f>
        <v/>
      </c>
      <c r="H461" s="33" t="n"/>
      <c r="I461" s="33" t="n"/>
      <c r="J461" s="33">
        <f>IF(I461="", "", IF(OR(ISTEXT(I461),ISTEXT($F461)),"",I461*$F461))</f>
        <v/>
      </c>
      <c r="K461" s="33" t="n"/>
      <c r="L461" s="33">
        <f>IF(K461="", "", IF(OR(ISTEXT(K461),ISTEXT($F461)),"",K461*$F461))</f>
        <v/>
      </c>
      <c r="M461" s="30">
        <f>IF(OR(H461="",H461=0),"",IF(K461="",IF(J461="","",IF(OR(ISTEXT(J461),ISTEXT(H461)),"",J461/H461)),IF(OR(ISTEXT(L461),ISTEXT(H461)),"",L461/H461)))</f>
        <v/>
      </c>
    </row>
    <row r="462" ht="13.35" customHeight="1" s="162">
      <c r="B462" s="307" t="n"/>
      <c r="C462" s="307" t="n"/>
      <c r="E462" s="307" t="n"/>
      <c r="F462" s="32" t="n"/>
      <c r="G462" s="33">
        <f>IF(F462="", "", IF(OR(ISTEXT(H462),ISTEXT(F462)),"",H462/F462))</f>
        <v/>
      </c>
      <c r="H462" s="33" t="n"/>
      <c r="I462" s="33" t="n"/>
      <c r="J462" s="33">
        <f>IF(I462="", "", IF(OR(ISTEXT(I462),ISTEXT($F462)),"",I462*$F462))</f>
        <v/>
      </c>
      <c r="K462" s="33" t="n"/>
      <c r="L462" s="33">
        <f>IF(K462="", "", IF(OR(ISTEXT(K462),ISTEXT($F462)),"",K462*$F462))</f>
        <v/>
      </c>
      <c r="M462" s="30">
        <f>IF(OR(H462="",H462=0),"",IF(K462="",IF(J462="","",IF(OR(ISTEXT(J462),ISTEXT(H462)),"",J462/H462)),IF(OR(ISTEXT(L462),ISTEXT(H462)),"",L462/H462)))</f>
        <v/>
      </c>
    </row>
    <row r="463" ht="13.35" customHeight="1" s="162">
      <c r="B463" s="307" t="n"/>
      <c r="C463" s="307" t="n"/>
      <c r="E463" s="307" t="n"/>
      <c r="F463" s="32" t="n"/>
      <c r="G463" s="33">
        <f>IF(F463="", "", IF(OR(ISTEXT(H463),ISTEXT(F463)),"",H463/F463))</f>
        <v/>
      </c>
      <c r="H463" s="33" t="n"/>
      <c r="I463" s="33" t="n"/>
      <c r="J463" s="33">
        <f>IF(I463="", "", IF(OR(ISTEXT(I463),ISTEXT($F463)),"",I463*$F463))</f>
        <v/>
      </c>
      <c r="K463" s="33" t="n"/>
      <c r="L463" s="33">
        <f>IF(K463="", "", IF(OR(ISTEXT(K463),ISTEXT($F463)),"",K463*$F463))</f>
        <v/>
      </c>
      <c r="M463" s="30">
        <f>IF(OR(H463="",H463=0),"",IF(K463="",IF(J463="","",IF(OR(ISTEXT(J463),ISTEXT(H463)),"",J463/H463)),IF(OR(ISTEXT(L463),ISTEXT(H463)),"",L463/H463)))</f>
        <v/>
      </c>
    </row>
    <row r="464" ht="13.35" customHeight="1" s="162">
      <c r="B464" s="307" t="n"/>
      <c r="C464" s="307" t="n"/>
      <c r="E464" s="307" t="n"/>
      <c r="F464" s="32" t="n"/>
      <c r="G464" s="33">
        <f>IF(F464="", "", IF(OR(ISTEXT(H464),ISTEXT(F464)),"",H464/F464))</f>
        <v/>
      </c>
      <c r="H464" s="33" t="n"/>
      <c r="I464" s="33" t="n"/>
      <c r="J464" s="33">
        <f>IF(I464="", "", IF(OR(ISTEXT(I464),ISTEXT($F464)),"",I464*$F464))</f>
        <v/>
      </c>
      <c r="K464" s="33" t="n"/>
      <c r="L464" s="33">
        <f>IF(K464="", "", IF(OR(ISTEXT(K464),ISTEXT($F464)),"",K464*$F464))</f>
        <v/>
      </c>
      <c r="M464" s="30">
        <f>IF(OR(H464="",H464=0),"",IF(K464="",IF(J464="","",IF(OR(ISTEXT(J464),ISTEXT(H464)),"",J464/H464)),IF(OR(ISTEXT(L464),ISTEXT(H464)),"",L464/H464)))</f>
        <v/>
      </c>
    </row>
    <row r="465" ht="13.35" customHeight="1" s="162">
      <c r="B465" s="42" t="n"/>
      <c r="C465" s="231" t="inlineStr">
        <is>
          <t>Total</t>
        </is>
      </c>
      <c r="D465" s="159" t="n"/>
      <c r="E465" s="42" t="n"/>
      <c r="F465" s="42" t="n"/>
      <c r="G465" s="43" t="n"/>
      <c r="H465" s="43">
        <f>IF(SUM(H459:H464)+SUM(H498:H515)=0,"",SUM(H459:H464)+SUM(H498:H515))</f>
        <v/>
      </c>
      <c r="I465" s="43" t="n"/>
      <c r="J465" s="43">
        <f>IF(SUM(J459:J464)+SUM(J498:J515)=0,"",SUM(J459:J464)+SUM(J498:J515))</f>
        <v/>
      </c>
      <c r="K465" s="43" t="n"/>
      <c r="L465" s="43">
        <f>IF(SUM(L459:L464)+SUM(L498:L515)=0,"",SUM(L459:L464)+SUM(L498:L515))</f>
        <v/>
      </c>
      <c r="M465" s="35">
        <f>IF(OR(H465="",H465=0),"",IF(L465="",IF(J465="","",IF(OR(ISTEXT(J465),ISTEXT(H465)),"",J465/H465)),IF(OR(ISTEXT(L465),ISTEXT(H465)),"",L465/H465)))</f>
        <v/>
      </c>
    </row>
    <row r="466" ht="13.35" customHeight="1" s="162"/>
    <row r="467" ht="13.35" customHeight="1" s="162">
      <c r="B467" s="188" t="inlineStr">
        <is>
          <t>Remarks</t>
        </is>
      </c>
      <c r="C467" s="173" t="n"/>
      <c r="D467" s="154" t="n"/>
      <c r="E467" s="174" t="n"/>
      <c r="F467" s="174" t="n"/>
      <c r="G467" s="174" t="n"/>
      <c r="H467" s="174" t="n"/>
      <c r="I467" s="174" t="n"/>
      <c r="J467" s="174" t="n"/>
      <c r="K467" s="174" t="n"/>
      <c r="L467" s="174" t="n"/>
      <c r="M467" s="173" t="n"/>
    </row>
    <row r="468" ht="13.35" customHeight="1" s="162">
      <c r="B468" s="154" t="n"/>
      <c r="C468" s="174" t="n"/>
      <c r="D468" s="174" t="n"/>
      <c r="E468" s="174" t="n"/>
      <c r="F468" s="174" t="n"/>
      <c r="G468" s="174" t="n"/>
      <c r="H468" s="174" t="n"/>
      <c r="I468" s="174" t="n"/>
      <c r="J468" s="174" t="n"/>
      <c r="K468" s="174" t="n"/>
      <c r="L468" s="174" t="n"/>
      <c r="M468" s="173" t="n"/>
    </row>
    <row r="469" ht="13.35" customHeight="1" s="162">
      <c r="B469" s="154" t="n"/>
      <c r="C469" s="174" t="n"/>
      <c r="D469" s="174" t="n"/>
      <c r="E469" s="174" t="n"/>
      <c r="F469" s="174" t="n"/>
      <c r="G469" s="174" t="n"/>
      <c r="H469" s="174" t="n"/>
      <c r="I469" s="174" t="n"/>
      <c r="J469" s="174" t="n"/>
      <c r="K469" s="174" t="n"/>
      <c r="L469" s="174" t="n"/>
      <c r="M469" s="173" t="n"/>
    </row>
    <row r="470" ht="13.35" customHeight="1" s="162"/>
    <row r="471" ht="13.35" customHeight="1" s="162"/>
    <row r="472" ht="13.35" customHeight="1" s="162">
      <c r="B472" s="200" t="inlineStr">
        <is>
          <t>System (cont.)</t>
        </is>
      </c>
      <c r="C472" s="403" t="n"/>
      <c r="D472" s="209">
        <f>IF('{Equipment Data Entry}'!B69="","",'{Equipment Data Entry}'!B69)</f>
        <v/>
      </c>
      <c r="E472" s="418" t="n"/>
      <c r="F472" s="403" t="n"/>
      <c r="G472" s="200" t="inlineStr">
        <is>
          <t>Service</t>
        </is>
      </c>
      <c r="H472" s="403" t="n"/>
      <c r="I472" s="210">
        <f>IF('{Equipment Data Entry}'!C69="","",'{Equipment Data Entry}'!C69)</f>
        <v/>
      </c>
      <c r="J472" s="418" t="n"/>
      <c r="K472" s="418" t="n"/>
      <c r="L472" s="418" t="n"/>
      <c r="M472" s="403" t="n"/>
    </row>
    <row r="473" ht="13.35" customHeight="1" s="162">
      <c r="B473" s="422" t="n"/>
      <c r="C473" s="423" t="n"/>
      <c r="D473" s="422" t="n"/>
      <c r="E473" s="424" t="n"/>
      <c r="F473" s="423" t="n"/>
      <c r="G473" s="422" t="n"/>
      <c r="H473" s="423" t="n"/>
      <c r="I473" s="422" t="n"/>
      <c r="J473" s="424" t="n"/>
      <c r="K473" s="424" t="n"/>
      <c r="L473" s="424" t="n"/>
      <c r="M473" s="423" t="n"/>
    </row>
    <row r="474" ht="13.35" customHeight="1" s="162">
      <c r="B474" s="188" t="inlineStr">
        <is>
          <t>Supply Air Outlets (cont.)</t>
        </is>
      </c>
      <c r="C474" s="174" t="n"/>
      <c r="D474" s="174" t="n"/>
      <c r="E474" s="174" t="n"/>
      <c r="F474" s="173" t="n"/>
      <c r="G474" s="233" t="inlineStr">
        <is>
          <t>Design VEL</t>
        </is>
      </c>
      <c r="H474" s="194" t="inlineStr">
        <is>
          <t>Design CFM</t>
        </is>
      </c>
      <c r="I474" s="188" t="inlineStr">
        <is>
          <t>Initial</t>
        </is>
      </c>
      <c r="J474" s="173" t="n"/>
      <c r="K474" s="188" t="inlineStr">
        <is>
          <t>Final</t>
        </is>
      </c>
      <c r="L474" s="173" t="n"/>
      <c r="M474" s="188" t="inlineStr">
        <is>
          <t>%</t>
        </is>
      </c>
    </row>
    <row r="475" ht="13.35" customHeight="1" s="162">
      <c r="B475" s="153" t="inlineStr">
        <is>
          <t>No.</t>
        </is>
      </c>
      <c r="C475" s="188" t="inlineStr">
        <is>
          <t>Area Served</t>
        </is>
      </c>
      <c r="D475" s="188" t="inlineStr">
        <is>
          <t>Type</t>
        </is>
      </c>
      <c r="E475" s="188" t="inlineStr">
        <is>
          <t>Size</t>
        </is>
      </c>
      <c r="F475" s="188" t="inlineStr">
        <is>
          <t>Ak</t>
        </is>
      </c>
      <c r="G475" s="440" t="n"/>
      <c r="H475" s="440" t="n"/>
      <c r="I475" s="188" t="inlineStr">
        <is>
          <t>VEL</t>
        </is>
      </c>
      <c r="J475" s="188" t="inlineStr">
        <is>
          <t>CFM</t>
        </is>
      </c>
      <c r="K475" s="188" t="inlineStr">
        <is>
          <t>VEL</t>
        </is>
      </c>
      <c r="L475" s="188" t="inlineStr">
        <is>
          <t>CFM</t>
        </is>
      </c>
      <c r="M475" s="440" t="n"/>
    </row>
    <row r="476" ht="13.35" customHeight="1" s="162">
      <c r="B476" s="307" t="n"/>
      <c r="C476" s="307" t="n"/>
      <c r="E476" s="307" t="n"/>
      <c r="F476" s="32" t="n"/>
      <c r="G476" s="33">
        <f>IF(F476="", "", IF(OR(ISTEXT(H476),ISTEXT(F476)),"",H476/F476))</f>
        <v/>
      </c>
      <c r="H476" s="33" t="n"/>
      <c r="I476" s="33" t="n"/>
      <c r="J476" s="33">
        <f>IF(I476="", "", IF(OR(ISTEXT(I476),ISTEXT($F476)),"",I476*$F476))</f>
        <v/>
      </c>
      <c r="K476" s="33" t="n"/>
      <c r="L476" s="33">
        <f>IF(K476="", "", IF(OR(ISTEXT(K476),ISTEXT($F476)),"",K476*$F476))</f>
        <v/>
      </c>
      <c r="M476" s="30">
        <f>IF(OR(H476="",H476=0),"",IF(K476="",IF(J476="","",IF(OR(ISTEXT(J476),ISTEXT(H476)),"",J476/H476)),IF(OR(ISTEXT(L476),ISTEXT(H476)),"",L476/H476)))</f>
        <v/>
      </c>
    </row>
    <row r="477" ht="13.35" customHeight="1" s="162">
      <c r="B477" s="307" t="n"/>
      <c r="C477" s="307" t="n"/>
      <c r="E477" s="307" t="n"/>
      <c r="F477" s="32" t="n"/>
      <c r="G477" s="33">
        <f>IF(F477="", "", IF(OR(ISTEXT(H477),ISTEXT(F477)),"",H477/F477))</f>
        <v/>
      </c>
      <c r="H477" s="33" t="n"/>
      <c r="I477" s="33" t="n"/>
      <c r="J477" s="33">
        <f>IF(I477="", "", IF(OR(ISTEXT(I477),ISTEXT($F477)),"",I477*$F477))</f>
        <v/>
      </c>
      <c r="K477" s="33" t="n"/>
      <c r="L477" s="33">
        <f>IF(K477="", "", IF(OR(ISTEXT(K477),ISTEXT($F477)),"",K477*$F477))</f>
        <v/>
      </c>
      <c r="M477" s="30">
        <f>IF(OR(H477="",H477=0),"",IF(K477="",IF(J477="","",IF(OR(ISTEXT(J477),ISTEXT(H477)),"",J477/H477)),IF(OR(ISTEXT(L477),ISTEXT(H477)),"",L477/H477)))</f>
        <v/>
      </c>
    </row>
    <row r="478" ht="13.35" customHeight="1" s="162">
      <c r="B478" s="307" t="n"/>
      <c r="C478" s="307" t="n"/>
      <c r="E478" s="307" t="n"/>
      <c r="F478" s="32" t="n"/>
      <c r="G478" s="33">
        <f>IF(F478="", "", IF(OR(ISTEXT(H478),ISTEXT(F478)),"",H478/F478))</f>
        <v/>
      </c>
      <c r="H478" s="33" t="n"/>
      <c r="I478" s="33" t="n"/>
      <c r="J478" s="33">
        <f>IF(I478="", "", IF(OR(ISTEXT(I478),ISTEXT($F478)),"",I478*$F478))</f>
        <v/>
      </c>
      <c r="K478" s="33" t="n"/>
      <c r="L478" s="33">
        <f>IF(K478="", "", IF(OR(ISTEXT(K478),ISTEXT($F478)),"",K478*$F478))</f>
        <v/>
      </c>
      <c r="M478" s="30">
        <f>IF(OR(H478="",H478=0),"",IF(K478="",IF(J478="","",IF(OR(ISTEXT(J478),ISTEXT(H478)),"",J478/H478)),IF(OR(ISTEXT(L478),ISTEXT(H478)),"",L478/H478)))</f>
        <v/>
      </c>
    </row>
    <row r="479" ht="13.35" customHeight="1" s="162">
      <c r="B479" s="307" t="n"/>
      <c r="C479" s="307" t="n"/>
      <c r="E479" s="307" t="n"/>
      <c r="F479" s="32" t="n"/>
      <c r="G479" s="33">
        <f>IF(F479="", "", IF(OR(ISTEXT(H479),ISTEXT(F479)),"",H479/F479))</f>
        <v/>
      </c>
      <c r="H479" s="33" t="n"/>
      <c r="I479" s="33" t="n"/>
      <c r="J479" s="33">
        <f>IF(I479="", "", IF(OR(ISTEXT(I479),ISTEXT($F479)),"",I479*$F479))</f>
        <v/>
      </c>
      <c r="K479" s="33" t="n"/>
      <c r="L479" s="33">
        <f>IF(K479="", "", IF(OR(ISTEXT(K479),ISTEXT($F479)),"",K479*$F479))</f>
        <v/>
      </c>
      <c r="M479" s="30">
        <f>IF(OR(H479="",H479=0),"",IF(K479="",IF(J479="","",IF(OR(ISTEXT(J479),ISTEXT(H479)),"",J479/H479)),IF(OR(ISTEXT(L479),ISTEXT(H479)),"",L479/H479)))</f>
        <v/>
      </c>
    </row>
    <row r="480" ht="13.35" customHeight="1" s="162">
      <c r="B480" s="307" t="n"/>
      <c r="C480" s="307" t="n"/>
      <c r="E480" s="307" t="n"/>
      <c r="F480" s="32" t="n"/>
      <c r="G480" s="33">
        <f>IF(F480="", "", IF(OR(ISTEXT(H480),ISTEXT(F480)),"",H480/F480))</f>
        <v/>
      </c>
      <c r="H480" s="33" t="n"/>
      <c r="I480" s="33" t="n"/>
      <c r="J480" s="33">
        <f>IF(I480="", "", IF(OR(ISTEXT(I480),ISTEXT($F480)),"",I480*$F480))</f>
        <v/>
      </c>
      <c r="K480" s="33" t="n"/>
      <c r="L480" s="33">
        <f>IF(K480="", "", IF(OR(ISTEXT(K480),ISTEXT($F480)),"",K480*$F480))</f>
        <v/>
      </c>
      <c r="M480" s="30">
        <f>IF(OR(H480="",H480=0),"",IF(K480="",IF(J480="","",IF(OR(ISTEXT(J480),ISTEXT(H480)),"",J480/H480)),IF(OR(ISTEXT(L480),ISTEXT(H480)),"",L480/H480)))</f>
        <v/>
      </c>
    </row>
    <row r="481" ht="13.35" customHeight="1" s="162">
      <c r="B481" s="307" t="n"/>
      <c r="C481" s="307" t="n"/>
      <c r="E481" s="307" t="n"/>
      <c r="F481" s="32" t="n"/>
      <c r="G481" s="33">
        <f>IF(F481="", "", IF(OR(ISTEXT(H481),ISTEXT(F481)),"",H481/F481))</f>
        <v/>
      </c>
      <c r="H481" s="33" t="n"/>
      <c r="I481" s="33" t="n"/>
      <c r="J481" s="33">
        <f>IF(I481="", "", IF(OR(ISTEXT(I481),ISTEXT($F481)),"",I481*$F481))</f>
        <v/>
      </c>
      <c r="K481" s="33" t="n"/>
      <c r="L481" s="33">
        <f>IF(K481="", "", IF(OR(ISTEXT(K481),ISTEXT($F481)),"",K481*$F481))</f>
        <v/>
      </c>
      <c r="M481" s="30">
        <f>IF(OR(H481="",H481=0),"",IF(K481="",IF(J481="","",IF(OR(ISTEXT(J481),ISTEXT(H481)),"",J481/H481)),IF(OR(ISTEXT(L481),ISTEXT(H481)),"",L481/H481)))</f>
        <v/>
      </c>
    </row>
    <row r="482" ht="13.35" customHeight="1" s="162">
      <c r="B482" s="307" t="n"/>
      <c r="C482" s="307" t="n"/>
      <c r="E482" s="307" t="n"/>
      <c r="F482" s="32" t="n"/>
      <c r="G482" s="33">
        <f>IF(F482="", "", IF(OR(ISTEXT(H482),ISTEXT(F482)),"",H482/F482))</f>
        <v/>
      </c>
      <c r="H482" s="33" t="n"/>
      <c r="I482" s="33" t="n"/>
      <c r="J482" s="33">
        <f>IF(I482="", "", IF(OR(ISTEXT(I482),ISTEXT($F482)),"",I482*$F482))</f>
        <v/>
      </c>
      <c r="K482" s="33" t="n"/>
      <c r="L482" s="33">
        <f>IF(K482="", "", IF(OR(ISTEXT(K482),ISTEXT($F482)),"",K482*$F482))</f>
        <v/>
      </c>
      <c r="M482" s="30">
        <f>IF(OR(H482="",H482=0),"",IF(K482="",IF(J482="","",IF(OR(ISTEXT(J482),ISTEXT(H482)),"",J482/H482)),IF(OR(ISTEXT(L482),ISTEXT(H482)),"",L482/H482)))</f>
        <v/>
      </c>
    </row>
    <row r="483" ht="13.35" customHeight="1" s="162">
      <c r="B483" s="307" t="n"/>
      <c r="C483" s="307" t="n"/>
      <c r="E483" s="307" t="n"/>
      <c r="F483" s="32" t="n"/>
      <c r="G483" s="33">
        <f>IF(F483="", "", IF(OR(ISTEXT(H483),ISTEXT(F483)),"",H483/F483))</f>
        <v/>
      </c>
      <c r="H483" s="33" t="n"/>
      <c r="I483" s="33" t="n"/>
      <c r="J483" s="33">
        <f>IF(I483="", "", IF(OR(ISTEXT(I483),ISTEXT($F483)),"",I483*$F483))</f>
        <v/>
      </c>
      <c r="K483" s="33" t="n"/>
      <c r="L483" s="33">
        <f>IF(K483="", "", IF(OR(ISTEXT(K483),ISTEXT($F483)),"",K483*$F483))</f>
        <v/>
      </c>
      <c r="M483" s="30">
        <f>IF(OR(H483="",H483=0),"",IF(K483="",IF(J483="","",IF(OR(ISTEXT(J483),ISTEXT(H483)),"",J483/H483)),IF(OR(ISTEXT(L483),ISTEXT(H483)),"",L483/H483)))</f>
        <v/>
      </c>
    </row>
    <row r="484" ht="13.35" customHeight="1" s="162">
      <c r="B484" s="307" t="n"/>
      <c r="C484" s="307" t="n"/>
      <c r="E484" s="307" t="n"/>
      <c r="F484" s="32" t="n"/>
      <c r="G484" s="33">
        <f>IF(F484="", "", IF(OR(ISTEXT(H484),ISTEXT(F484)),"",H484/F484))</f>
        <v/>
      </c>
      <c r="H484" s="33" t="n"/>
      <c r="I484" s="33" t="n"/>
      <c r="J484" s="33">
        <f>IF(I484="", "", IF(OR(ISTEXT(I484),ISTEXT($F484)),"",I484*$F484))</f>
        <v/>
      </c>
      <c r="K484" s="33" t="n"/>
      <c r="L484" s="33">
        <f>IF(K484="", "", IF(OR(ISTEXT(K484),ISTEXT($F484)),"",K484*$F484))</f>
        <v/>
      </c>
      <c r="M484" s="30">
        <f>IF(OR(H484="",H484=0),"",IF(K484="",IF(J484="","",IF(OR(ISTEXT(J484),ISTEXT(H484)),"",J484/H484)),IF(OR(ISTEXT(L484),ISTEXT(H484)),"",L484/H484)))</f>
        <v/>
      </c>
    </row>
    <row r="485" ht="13.35" customHeight="1" s="162">
      <c r="B485" s="307" t="n"/>
      <c r="C485" s="307" t="n"/>
      <c r="E485" s="307" t="n"/>
      <c r="F485" s="32" t="n"/>
      <c r="G485" s="33">
        <f>IF(F485="", "", IF(OR(ISTEXT(H485),ISTEXT(F485)),"",H485/F485))</f>
        <v/>
      </c>
      <c r="H485" s="33" t="n"/>
      <c r="I485" s="33" t="n"/>
      <c r="J485" s="33">
        <f>IF(I485="", "", IF(OR(ISTEXT(I485),ISTEXT($F485)),"",I485*$F485))</f>
        <v/>
      </c>
      <c r="K485" s="33" t="n"/>
      <c r="L485" s="33">
        <f>IF(K485="", "", IF(OR(ISTEXT(K485),ISTEXT($F485)),"",K485*$F485))</f>
        <v/>
      </c>
      <c r="M485" s="30">
        <f>IF(OR(H485="",H485=0),"",IF(K485="",IF(J485="","",IF(OR(ISTEXT(J485),ISTEXT(H485)),"",J485/H485)),IF(OR(ISTEXT(L485),ISTEXT(H485)),"",L485/H485)))</f>
        <v/>
      </c>
    </row>
    <row r="486" ht="13.35" customHeight="1" s="162">
      <c r="B486" s="307" t="n"/>
      <c r="C486" s="307" t="n"/>
      <c r="E486" s="307" t="n"/>
      <c r="F486" s="32" t="n"/>
      <c r="G486" s="33">
        <f>IF(F486="", "", IF(OR(ISTEXT(H486),ISTEXT(F486)),"",H486/F486))</f>
        <v/>
      </c>
      <c r="H486" s="33" t="n"/>
      <c r="I486" s="33" t="n"/>
      <c r="J486" s="33">
        <f>IF(I486="", "", IF(OR(ISTEXT(I486),ISTEXT($F486)),"",I486*$F486))</f>
        <v/>
      </c>
      <c r="K486" s="33" t="n"/>
      <c r="L486" s="33">
        <f>IF(K486="", "", IF(OR(ISTEXT(K486),ISTEXT($F486)),"",K486*$F486))</f>
        <v/>
      </c>
      <c r="M486" s="30">
        <f>IF(OR(H486="",H486=0),"",IF(K486="",IF(J486="","",IF(OR(ISTEXT(J486),ISTEXT(H486)),"",J486/H486)),IF(OR(ISTEXT(L486),ISTEXT(H486)),"",L486/H486)))</f>
        <v/>
      </c>
    </row>
    <row r="487" ht="13.35" customHeight="1" s="162">
      <c r="B487" s="307" t="n"/>
      <c r="C487" s="307" t="n"/>
      <c r="E487" s="307" t="n"/>
      <c r="F487" s="32" t="n"/>
      <c r="G487" s="33">
        <f>IF(F487="", "", IF(OR(ISTEXT(H487),ISTEXT(F487)),"",H487/F487))</f>
        <v/>
      </c>
      <c r="H487" s="33" t="n"/>
      <c r="I487" s="33" t="n"/>
      <c r="J487" s="33">
        <f>IF(I487="", "", IF(OR(ISTEXT(I487),ISTEXT($F487)),"",I487*$F487))</f>
        <v/>
      </c>
      <c r="K487" s="33" t="n"/>
      <c r="L487" s="33">
        <f>IF(K487="", "", IF(OR(ISTEXT(K487),ISTEXT($F487)),"",K487*$F487))</f>
        <v/>
      </c>
      <c r="M487" s="30">
        <f>IF(OR(H487="",H487=0),"",IF(K487="",IF(J487="","",IF(OR(ISTEXT(J487),ISTEXT(H487)),"",J487/H487)),IF(OR(ISTEXT(L487),ISTEXT(H487)),"",L487/H487)))</f>
        <v/>
      </c>
    </row>
    <row r="488" ht="13.35" customHeight="1" s="162">
      <c r="B488" s="307" t="n"/>
      <c r="C488" s="307" t="n"/>
      <c r="E488" s="307" t="n"/>
      <c r="F488" s="32" t="n"/>
      <c r="G488" s="33">
        <f>IF(F488="", "", IF(OR(ISTEXT(H488),ISTEXT(F488)),"",H488/F488))</f>
        <v/>
      </c>
      <c r="H488" s="33" t="n"/>
      <c r="I488" s="33" t="n"/>
      <c r="J488" s="33">
        <f>IF(I488="", "", IF(OR(ISTEXT(I488),ISTEXT($F488)),"",I488*$F488))</f>
        <v/>
      </c>
      <c r="K488" s="33" t="n"/>
      <c r="L488" s="33">
        <f>IF(K488="", "", IF(OR(ISTEXT(K488),ISTEXT($F488)),"",K488*$F488))</f>
        <v/>
      </c>
      <c r="M488" s="30">
        <f>IF(OR(H488="",H488=0),"",IF(K488="",IF(J488="","",IF(OR(ISTEXT(J488),ISTEXT(H488)),"",J488/H488)),IF(OR(ISTEXT(L488),ISTEXT(H488)),"",L488/H488)))</f>
        <v/>
      </c>
    </row>
    <row r="489" ht="13.35" customHeight="1" s="162">
      <c r="B489" s="307" t="n"/>
      <c r="C489" s="307" t="n"/>
      <c r="E489" s="307" t="n"/>
      <c r="F489" s="32" t="n"/>
      <c r="G489" s="33">
        <f>IF(F489="", "", IF(OR(ISTEXT(H489),ISTEXT(F489)),"",H489/F489))</f>
        <v/>
      </c>
      <c r="H489" s="33" t="n"/>
      <c r="I489" s="33" t="n"/>
      <c r="J489" s="33">
        <f>IF(I489="", "", IF(OR(ISTEXT(I489),ISTEXT($F489)),"",I489*$F489))</f>
        <v/>
      </c>
      <c r="K489" s="33" t="n"/>
      <c r="L489" s="33">
        <f>IF(K489="", "", IF(OR(ISTEXT(K489),ISTEXT($F489)),"",K489*$F489))</f>
        <v/>
      </c>
      <c r="M489" s="30">
        <f>IF(OR(H489="",H489=0),"",IF(K489="",IF(J489="","",IF(OR(ISTEXT(J489),ISTEXT(H489)),"",J489/H489)),IF(OR(ISTEXT(L489),ISTEXT(H489)),"",L489/H489)))</f>
        <v/>
      </c>
    </row>
    <row r="490" ht="13.35" customHeight="1" s="162">
      <c r="B490" s="307" t="n"/>
      <c r="C490" s="307" t="n"/>
      <c r="E490" s="307" t="n"/>
      <c r="F490" s="32" t="n"/>
      <c r="G490" s="33">
        <f>IF(F490="", "", IF(OR(ISTEXT(H490),ISTEXT(F490)),"",H490/F490))</f>
        <v/>
      </c>
      <c r="H490" s="33" t="n"/>
      <c r="I490" s="33" t="n"/>
      <c r="J490" s="33">
        <f>IF(I490="", "", IF(OR(ISTEXT(I490),ISTEXT($F490)),"",I490*$F490))</f>
        <v/>
      </c>
      <c r="K490" s="33" t="n"/>
      <c r="L490" s="33">
        <f>IF(K490="", "", IF(OR(ISTEXT(K490),ISTEXT($F490)),"",K490*$F490))</f>
        <v/>
      </c>
      <c r="M490" s="30">
        <f>IF(OR(H490="",H490=0),"",IF(K490="",IF(J490="","",IF(OR(ISTEXT(J490),ISTEXT(H490)),"",J490/H490)),IF(OR(ISTEXT(L490),ISTEXT(H490)),"",L490/H490)))</f>
        <v/>
      </c>
    </row>
    <row r="491" ht="13.35" customHeight="1" s="162">
      <c r="B491" s="307" t="n"/>
      <c r="C491" s="307" t="n"/>
      <c r="E491" s="307" t="n"/>
      <c r="F491" s="32" t="n"/>
      <c r="G491" s="33">
        <f>IF(F491="", "", IF(OR(ISTEXT(H491),ISTEXT(F491)),"",H491/F491))</f>
        <v/>
      </c>
      <c r="H491" s="33" t="n"/>
      <c r="I491" s="33" t="n"/>
      <c r="J491" s="33">
        <f>IF(I491="", "", IF(OR(ISTEXT(I491),ISTEXT($F491)),"",I491*$F491))</f>
        <v/>
      </c>
      <c r="K491" s="33" t="n"/>
      <c r="L491" s="33">
        <f>IF(K491="", "", IF(OR(ISTEXT(K491),ISTEXT($F491)),"",K491*$F491))</f>
        <v/>
      </c>
      <c r="M491" s="30">
        <f>IF(OR(H491="",H491=0),"",IF(K491="",IF(J491="","",IF(OR(ISTEXT(J491),ISTEXT(H491)),"",J491/H491)),IF(OR(ISTEXT(L491),ISTEXT(H491)),"",L491/H491)))</f>
        <v/>
      </c>
    </row>
    <row r="492" ht="13.35" customHeight="1" s="162">
      <c r="B492" s="307" t="n"/>
      <c r="C492" s="307" t="n"/>
      <c r="E492" s="307" t="n"/>
      <c r="F492" s="32" t="n"/>
      <c r="G492" s="33">
        <f>IF(F492="", "", IF(OR(ISTEXT(H492),ISTEXT(F492)),"",H492/F492))</f>
        <v/>
      </c>
      <c r="H492" s="33" t="n"/>
      <c r="I492" s="33" t="n"/>
      <c r="J492" s="33">
        <f>IF(I492="", "", IF(OR(ISTEXT(I492),ISTEXT($F492)),"",I492*$F492))</f>
        <v/>
      </c>
      <c r="K492" s="33" t="n"/>
      <c r="L492" s="33">
        <f>IF(K492="", "", IF(OR(ISTEXT(K492),ISTEXT($F492)),"",K492*$F492))</f>
        <v/>
      </c>
      <c r="M492" s="30">
        <f>IF(OR(H492="",H492=0),"",IF(K492="",IF(J492="","",IF(OR(ISTEXT(J492),ISTEXT(H492)),"",J492/H492)),IF(OR(ISTEXT(L492),ISTEXT(H492)),"",L492/H492)))</f>
        <v/>
      </c>
    </row>
    <row r="493" ht="13.35" customHeight="1" s="162">
      <c r="B493" s="307" t="n"/>
      <c r="C493" s="307" t="n"/>
      <c r="E493" s="307" t="n"/>
      <c r="F493" s="32" t="n"/>
      <c r="G493" s="33">
        <f>IF(F493="", "", IF(OR(ISTEXT(H493),ISTEXT(F493)),"",H493/F493))</f>
        <v/>
      </c>
      <c r="H493" s="33" t="n"/>
      <c r="I493" s="33" t="n"/>
      <c r="J493" s="33">
        <f>IF(I493="", "", IF(OR(ISTEXT(I493),ISTEXT($F493)),"",I493*$F493))</f>
        <v/>
      </c>
      <c r="K493" s="33" t="n"/>
      <c r="L493" s="33">
        <f>IF(K493="", "", IF(OR(ISTEXT(K493),ISTEXT($F493)),"",K493*$F493))</f>
        <v/>
      </c>
      <c r="M493" s="30">
        <f>IF(OR(H493="",H493=0),"",IF(K493="",IF(J493="","",IF(OR(ISTEXT(J493),ISTEXT(H493)),"",J493/H493)),IF(OR(ISTEXT(L493),ISTEXT(H493)),"",L493/H493)))</f>
        <v/>
      </c>
    </row>
    <row r="494" ht="13.35" customHeight="1" s="162">
      <c r="B494" s="42" t="n"/>
      <c r="C494" s="231" t="inlineStr">
        <is>
          <t>Subtotal (this page)</t>
        </is>
      </c>
      <c r="D494" s="159" t="n"/>
      <c r="E494" s="42" t="n"/>
      <c r="F494" s="42" t="n"/>
      <c r="G494" s="43" t="n"/>
      <c r="H494" s="43">
        <f>IF(SUM(H476:H493)=0,"",SUM(H476:H493))</f>
        <v/>
      </c>
      <c r="I494" s="43" t="n"/>
      <c r="J494" s="43">
        <f>IF(SUM(J476:J493)=0,"",SUM(J476:J493))</f>
        <v/>
      </c>
      <c r="K494" s="43" t="n"/>
      <c r="L494" s="43">
        <f>IF(SUM(L476:L493)=0,"",SUM(L476:L493))</f>
        <v/>
      </c>
      <c r="M494" s="35">
        <f>IF(OR(H494="",H494=0),"",IF(L494="",IF(J494="","",IF(OR(ISTEXT(J494),ISTEXT(H494)),"",J494/H494)),IF(OR(ISTEXT(L494),ISTEXT(H494)),"",L494/H494)))</f>
        <v/>
      </c>
    </row>
    <row r="495" ht="13.35" customHeight="1" s="162"/>
    <row r="496" ht="13.35" customHeight="1" s="162">
      <c r="B496" s="188" t="inlineStr">
        <is>
          <t>Exhaust Air Inlets (cont.)</t>
        </is>
      </c>
      <c r="C496" s="174" t="n"/>
      <c r="D496" s="174" t="n"/>
      <c r="E496" s="174" t="n"/>
      <c r="F496" s="173" t="n"/>
      <c r="G496" s="233" t="inlineStr">
        <is>
          <t>Design VEL</t>
        </is>
      </c>
      <c r="H496" s="194" t="inlineStr">
        <is>
          <t>Design CFM</t>
        </is>
      </c>
      <c r="I496" s="188" t="inlineStr">
        <is>
          <t>Initial</t>
        </is>
      </c>
      <c r="J496" s="173" t="n"/>
      <c r="K496" s="188" t="inlineStr">
        <is>
          <t>Final</t>
        </is>
      </c>
      <c r="L496" s="173" t="n"/>
      <c r="M496" s="188" t="inlineStr">
        <is>
          <t>%</t>
        </is>
      </c>
    </row>
    <row r="497" ht="13.35" customHeight="1" s="162">
      <c r="B497" s="153" t="inlineStr">
        <is>
          <t>No.</t>
        </is>
      </c>
      <c r="C497" s="188" t="inlineStr">
        <is>
          <t>Area Served</t>
        </is>
      </c>
      <c r="D497" s="188" t="inlineStr">
        <is>
          <t>Type</t>
        </is>
      </c>
      <c r="E497" s="188" t="inlineStr">
        <is>
          <t>Size</t>
        </is>
      </c>
      <c r="F497" s="188" t="inlineStr">
        <is>
          <t>Ak</t>
        </is>
      </c>
      <c r="G497" s="440" t="n"/>
      <c r="H497" s="440" t="n"/>
      <c r="I497" s="188" t="inlineStr">
        <is>
          <t>VEL</t>
        </is>
      </c>
      <c r="J497" s="188" t="inlineStr">
        <is>
          <t>CFM</t>
        </is>
      </c>
      <c r="K497" s="188" t="inlineStr">
        <is>
          <t>VEL</t>
        </is>
      </c>
      <c r="L497" s="188" t="inlineStr">
        <is>
          <t>CFM</t>
        </is>
      </c>
      <c r="M497" s="440" t="n"/>
    </row>
    <row r="498" ht="13.35" customHeight="1" s="162">
      <c r="B498" s="307" t="n"/>
      <c r="C498" s="307" t="n"/>
      <c r="E498" s="307" t="n"/>
      <c r="F498" s="32" t="n"/>
      <c r="G498" s="33">
        <f>IF(F498="", "", IF(OR(ISTEXT(H498),ISTEXT(F498)),"",H498/F498))</f>
        <v/>
      </c>
      <c r="H498" s="33" t="n"/>
      <c r="I498" s="33" t="n"/>
      <c r="J498" s="33">
        <f>IF(I498="", "", IF(OR(ISTEXT(I498),ISTEXT($F498)),"",I498*$F498))</f>
        <v/>
      </c>
      <c r="K498" s="33" t="n"/>
      <c r="L498" s="33">
        <f>IF(K498="", "", IF(OR(ISTEXT(K498),ISTEXT($F498)),"",K498*$F498))</f>
        <v/>
      </c>
      <c r="M498" s="30">
        <f>IF(OR(H498="",H498=0),"",IF(K498="",IF(J498="","",IF(OR(ISTEXT(J498),ISTEXT(H498)),"",J498/H498)),IF(OR(ISTEXT(L498),ISTEXT(H498)),"",L498/H498)))</f>
        <v/>
      </c>
    </row>
    <row r="499" ht="13.35" customHeight="1" s="162">
      <c r="B499" s="307" t="n"/>
      <c r="C499" s="307" t="n"/>
      <c r="E499" s="307" t="n"/>
      <c r="F499" s="32" t="n"/>
      <c r="G499" s="33">
        <f>IF(F499="", "", IF(OR(ISTEXT(H499),ISTEXT(F499)),"",H499/F499))</f>
        <v/>
      </c>
      <c r="H499" s="33" t="n"/>
      <c r="I499" s="33" t="n"/>
      <c r="J499" s="33">
        <f>IF(I499="", "", IF(OR(ISTEXT(I499),ISTEXT($F499)),"",I499*$F499))</f>
        <v/>
      </c>
      <c r="K499" s="33" t="n"/>
      <c r="L499" s="33">
        <f>IF(K499="", "", IF(OR(ISTEXT(K499),ISTEXT($F499)),"",K499*$F499))</f>
        <v/>
      </c>
      <c r="M499" s="30">
        <f>IF(OR(H499="",H499=0),"",IF(K499="",IF(J499="","",IF(OR(ISTEXT(J499),ISTEXT(H499)),"",J499/H499)),IF(OR(ISTEXT(L499),ISTEXT(H499)),"",L499/H499)))</f>
        <v/>
      </c>
    </row>
    <row r="500" ht="13.35" customHeight="1" s="162">
      <c r="B500" s="307" t="n"/>
      <c r="C500" s="307" t="n"/>
      <c r="E500" s="307" t="n"/>
      <c r="F500" s="32" t="n"/>
      <c r="G500" s="33">
        <f>IF(F500="", "", IF(OR(ISTEXT(H500),ISTEXT(F500)),"",H500/F500))</f>
        <v/>
      </c>
      <c r="H500" s="33" t="n"/>
      <c r="I500" s="33" t="n"/>
      <c r="J500" s="33">
        <f>IF(I500="", "", IF(OR(ISTEXT(I500),ISTEXT($F500)),"",I500*$F500))</f>
        <v/>
      </c>
      <c r="K500" s="33" t="n"/>
      <c r="L500" s="33">
        <f>IF(K500="", "", IF(OR(ISTEXT(K500),ISTEXT($F500)),"",K500*$F500))</f>
        <v/>
      </c>
      <c r="M500" s="30">
        <f>IF(OR(H500="",H500=0),"",IF(K500="",IF(J500="","",IF(OR(ISTEXT(J500),ISTEXT(H500)),"",J500/H500)),IF(OR(ISTEXT(L500),ISTEXT(H500)),"",L500/H500)))</f>
        <v/>
      </c>
    </row>
    <row r="501" ht="13.35" customHeight="1" s="162">
      <c r="B501" s="307" t="n"/>
      <c r="C501" s="307" t="n"/>
      <c r="E501" s="307" t="n"/>
      <c r="F501" s="32" t="n"/>
      <c r="G501" s="33">
        <f>IF(F501="", "", IF(OR(ISTEXT(H501),ISTEXT(F501)),"",H501/F501))</f>
        <v/>
      </c>
      <c r="H501" s="33" t="n"/>
      <c r="I501" s="33" t="n"/>
      <c r="J501" s="33">
        <f>IF(I501="", "", IF(OR(ISTEXT(I501),ISTEXT($F501)),"",I501*$F501))</f>
        <v/>
      </c>
      <c r="K501" s="33" t="n"/>
      <c r="L501" s="33">
        <f>IF(K501="", "", IF(OR(ISTEXT(K501),ISTEXT($F501)),"",K501*$F501))</f>
        <v/>
      </c>
      <c r="M501" s="30">
        <f>IF(OR(H501="",H501=0),"",IF(K501="",IF(J501="","",IF(OR(ISTEXT(J501),ISTEXT(H501)),"",J501/H501)),IF(OR(ISTEXT(L501),ISTEXT(H501)),"",L501/H501)))</f>
        <v/>
      </c>
    </row>
    <row r="502" ht="13.35" customHeight="1" s="162">
      <c r="B502" s="307" t="n"/>
      <c r="C502" s="307" t="n"/>
      <c r="E502" s="307" t="n"/>
      <c r="F502" s="32" t="n"/>
      <c r="G502" s="33">
        <f>IF(F502="", "", IF(OR(ISTEXT(H502),ISTEXT(F502)),"",H502/F502))</f>
        <v/>
      </c>
      <c r="H502" s="33" t="n"/>
      <c r="I502" s="33" t="n"/>
      <c r="J502" s="33">
        <f>IF(I502="", "", IF(OR(ISTEXT(I502),ISTEXT($F502)),"",I502*$F502))</f>
        <v/>
      </c>
      <c r="K502" s="33" t="n"/>
      <c r="L502" s="33">
        <f>IF(K502="", "", IF(OR(ISTEXT(K502),ISTEXT($F502)),"",K502*$F502))</f>
        <v/>
      </c>
      <c r="M502" s="30">
        <f>IF(OR(H502="",H502=0),"",IF(K502="",IF(J502="","",IF(OR(ISTEXT(J502),ISTEXT(H502)),"",J502/H502)),IF(OR(ISTEXT(L502),ISTEXT(H502)),"",L502/H502)))</f>
        <v/>
      </c>
    </row>
    <row r="503" ht="13.35" customHeight="1" s="162">
      <c r="B503" s="307" t="n"/>
      <c r="C503" s="307" t="n"/>
      <c r="E503" s="307" t="n"/>
      <c r="F503" s="32" t="n"/>
      <c r="G503" s="33">
        <f>IF(F503="", "", IF(OR(ISTEXT(H503),ISTEXT(F503)),"",H503/F503))</f>
        <v/>
      </c>
      <c r="H503" s="33" t="n"/>
      <c r="I503" s="33" t="n"/>
      <c r="J503" s="33">
        <f>IF(I503="", "", IF(OR(ISTEXT(I503),ISTEXT($F503)),"",I503*$F503))</f>
        <v/>
      </c>
      <c r="K503" s="33" t="n"/>
      <c r="L503" s="33">
        <f>IF(K503="", "", IF(OR(ISTEXT(K503),ISTEXT($F503)),"",K503*$F503))</f>
        <v/>
      </c>
      <c r="M503" s="30">
        <f>IF(OR(H503="",H503=0),"",IF(K503="",IF(J503="","",IF(OR(ISTEXT(J503),ISTEXT(H503)),"",J503/H503)),IF(OR(ISTEXT(L503),ISTEXT(H503)),"",L503/H503)))</f>
        <v/>
      </c>
    </row>
    <row r="504" ht="13.35" customHeight="1" s="162">
      <c r="B504" s="307" t="n"/>
      <c r="C504" s="307" t="n"/>
      <c r="E504" s="307" t="n"/>
      <c r="F504" s="32" t="n"/>
      <c r="G504" s="33">
        <f>IF(F504="", "", IF(OR(ISTEXT(H504),ISTEXT(F504)),"",H504/F504))</f>
        <v/>
      </c>
      <c r="H504" s="33" t="n"/>
      <c r="I504" s="33" t="n"/>
      <c r="J504" s="33">
        <f>IF(I504="", "", IF(OR(ISTEXT(I504),ISTEXT($F504)),"",I504*$F504))</f>
        <v/>
      </c>
      <c r="K504" s="33" t="n"/>
      <c r="L504" s="33">
        <f>IF(K504="", "", IF(OR(ISTEXT(K504),ISTEXT($F504)),"",K504*$F504))</f>
        <v/>
      </c>
      <c r="M504" s="30">
        <f>IF(OR(H504="",H504=0),"",IF(K504="",IF(J504="","",IF(OR(ISTEXT(J504),ISTEXT(H504)),"",J504/H504)),IF(OR(ISTEXT(L504),ISTEXT(H504)),"",L504/H504)))</f>
        <v/>
      </c>
    </row>
    <row r="505" ht="13.35" customHeight="1" s="162">
      <c r="B505" s="307" t="n"/>
      <c r="C505" s="307" t="n"/>
      <c r="E505" s="307" t="n"/>
      <c r="F505" s="32" t="n"/>
      <c r="G505" s="33">
        <f>IF(F505="", "", IF(OR(ISTEXT(H505),ISTEXT(F505)),"",H505/F505))</f>
        <v/>
      </c>
      <c r="H505" s="33" t="n"/>
      <c r="I505" s="33" t="n"/>
      <c r="J505" s="33">
        <f>IF(I505="", "", IF(OR(ISTEXT(I505),ISTEXT($F505)),"",I505*$F505))</f>
        <v/>
      </c>
      <c r="K505" s="33" t="n"/>
      <c r="L505" s="33">
        <f>IF(K505="", "", IF(OR(ISTEXT(K505),ISTEXT($F505)),"",K505*$F505))</f>
        <v/>
      </c>
      <c r="M505" s="30">
        <f>IF(OR(H505="",H505=0),"",IF(K505="",IF(J505="","",IF(OR(ISTEXT(J505),ISTEXT(H505)),"",J505/H505)),IF(OR(ISTEXT(L505),ISTEXT(H505)),"",L505/H505)))</f>
        <v/>
      </c>
    </row>
    <row r="506" ht="13.35" customHeight="1" s="162">
      <c r="B506" s="307" t="n"/>
      <c r="C506" s="307" t="n"/>
      <c r="E506" s="307" t="n"/>
      <c r="F506" s="32" t="n"/>
      <c r="G506" s="33">
        <f>IF(F506="", "", IF(OR(ISTEXT(H506),ISTEXT(F506)),"",H506/F506))</f>
        <v/>
      </c>
      <c r="H506" s="33" t="n"/>
      <c r="I506" s="33" t="n"/>
      <c r="J506" s="33">
        <f>IF(I506="", "", IF(OR(ISTEXT(I506),ISTEXT($F506)),"",I506*$F506))</f>
        <v/>
      </c>
      <c r="K506" s="33" t="n"/>
      <c r="L506" s="33">
        <f>IF(K506="", "", IF(OR(ISTEXT(K506),ISTEXT($F506)),"",K506*$F506))</f>
        <v/>
      </c>
      <c r="M506" s="30">
        <f>IF(OR(H506="",H506=0),"",IF(K506="",IF(J506="","",IF(OR(ISTEXT(J506),ISTEXT(H506)),"",J506/H506)),IF(OR(ISTEXT(L506),ISTEXT(H506)),"",L506/H506)))</f>
        <v/>
      </c>
    </row>
    <row r="507" ht="13.35" customHeight="1" s="162">
      <c r="B507" s="307" t="n"/>
      <c r="C507" s="307" t="n"/>
      <c r="E507" s="307" t="n"/>
      <c r="F507" s="32" t="n"/>
      <c r="G507" s="33">
        <f>IF(F507="", "", IF(OR(ISTEXT(H507),ISTEXT(F507)),"",H507/F507))</f>
        <v/>
      </c>
      <c r="H507" s="33" t="n"/>
      <c r="I507" s="33" t="n"/>
      <c r="J507" s="33">
        <f>IF(I507="", "", IF(OR(ISTEXT(I507),ISTEXT($F507)),"",I507*$F507))</f>
        <v/>
      </c>
      <c r="K507" s="33" t="n"/>
      <c r="L507" s="33">
        <f>IF(K507="", "", IF(OR(ISTEXT(K507),ISTEXT($F507)),"",K507*$F507))</f>
        <v/>
      </c>
      <c r="M507" s="30">
        <f>IF(OR(H507="",H507=0),"",IF(K507="",IF(J507="","",IF(OR(ISTEXT(J507),ISTEXT(H507)),"",J507/H507)),IF(OR(ISTEXT(L507),ISTEXT(H507)),"",L507/H507)))</f>
        <v/>
      </c>
    </row>
    <row r="508" ht="13.35" customHeight="1" s="162">
      <c r="B508" s="307" t="n"/>
      <c r="C508" s="307" t="n"/>
      <c r="E508" s="307" t="n"/>
      <c r="F508" s="32" t="n"/>
      <c r="G508" s="33">
        <f>IF(F508="", "", IF(OR(ISTEXT(H508),ISTEXT(F508)),"",H508/F508))</f>
        <v/>
      </c>
      <c r="H508" s="33" t="n"/>
      <c r="I508" s="33" t="n"/>
      <c r="J508" s="33">
        <f>IF(I508="", "", IF(OR(ISTEXT(I508),ISTEXT($F508)),"",I508*$F508))</f>
        <v/>
      </c>
      <c r="K508" s="33" t="n"/>
      <c r="L508" s="33">
        <f>IF(K508="", "", IF(OR(ISTEXT(K508),ISTEXT($F508)),"",K508*$F508))</f>
        <v/>
      </c>
      <c r="M508" s="30">
        <f>IF(OR(H508="",H508=0),"",IF(K508="",IF(J508="","",IF(OR(ISTEXT(J508),ISTEXT(H508)),"",J508/H508)),IF(OR(ISTEXT(L508),ISTEXT(H508)),"",L508/H508)))</f>
        <v/>
      </c>
    </row>
    <row r="509" ht="13.35" customHeight="1" s="162">
      <c r="B509" s="307" t="n"/>
      <c r="C509" s="307" t="n"/>
      <c r="E509" s="307" t="n"/>
      <c r="F509" s="32" t="n"/>
      <c r="G509" s="33">
        <f>IF(F509="", "", IF(OR(ISTEXT(H509),ISTEXT(F509)),"",H509/F509))</f>
        <v/>
      </c>
      <c r="H509" s="33" t="n"/>
      <c r="I509" s="33" t="n"/>
      <c r="J509" s="33">
        <f>IF(I509="", "", IF(OR(ISTEXT(I509),ISTEXT($F509)),"",I509*$F509))</f>
        <v/>
      </c>
      <c r="K509" s="33" t="n"/>
      <c r="L509" s="33">
        <f>IF(K509="", "", IF(OR(ISTEXT(K509),ISTEXT($F509)),"",K509*$F509))</f>
        <v/>
      </c>
      <c r="M509" s="30">
        <f>IF(OR(H509="",H509=0),"",IF(K509="",IF(J509="","",IF(OR(ISTEXT(J509),ISTEXT(H509)),"",J509/H509)),IF(OR(ISTEXT(L509),ISTEXT(H509)),"",L509/H509)))</f>
        <v/>
      </c>
    </row>
    <row r="510" ht="13.35" customHeight="1" s="162">
      <c r="B510" s="307" t="n"/>
      <c r="C510" s="307" t="n"/>
      <c r="E510" s="307" t="n"/>
      <c r="F510" s="32" t="n"/>
      <c r="G510" s="33">
        <f>IF(F510="", "", IF(OR(ISTEXT(H510),ISTEXT(F510)),"",H510/F510))</f>
        <v/>
      </c>
      <c r="H510" s="33" t="n"/>
      <c r="I510" s="33" t="n"/>
      <c r="J510" s="33">
        <f>IF(I510="", "", IF(OR(ISTEXT(I510),ISTEXT($F510)),"",I510*$F510))</f>
        <v/>
      </c>
      <c r="K510" s="33" t="n"/>
      <c r="L510" s="33">
        <f>IF(K510="", "", IF(OR(ISTEXT(K510),ISTEXT($F510)),"",K510*$F510))</f>
        <v/>
      </c>
      <c r="M510" s="30">
        <f>IF(OR(H510="",H510=0),"",IF(K510="",IF(J510="","",IF(OR(ISTEXT(J510),ISTEXT(H510)),"",J510/H510)),IF(OR(ISTEXT(L510),ISTEXT(H510)),"",L510/H510)))</f>
        <v/>
      </c>
    </row>
    <row r="511" ht="13.35" customHeight="1" s="162">
      <c r="B511" s="307" t="n"/>
      <c r="C511" s="307" t="n"/>
      <c r="E511" s="307" t="n"/>
      <c r="F511" s="32" t="n"/>
      <c r="G511" s="33">
        <f>IF(F511="", "", IF(OR(ISTEXT(H511),ISTEXT(F511)),"",H511/F511))</f>
        <v/>
      </c>
      <c r="H511" s="33" t="n"/>
      <c r="I511" s="33" t="n"/>
      <c r="J511" s="33">
        <f>IF(I511="", "", IF(OR(ISTEXT(I511),ISTEXT($F511)),"",I511*$F511))</f>
        <v/>
      </c>
      <c r="K511" s="33" t="n"/>
      <c r="L511" s="33">
        <f>IF(K511="", "", IF(OR(ISTEXT(K511),ISTEXT($F511)),"",K511*$F511))</f>
        <v/>
      </c>
      <c r="M511" s="30">
        <f>IF(OR(H511="",H511=0),"",IF(K511="",IF(J511="","",IF(OR(ISTEXT(J511),ISTEXT(H511)),"",J511/H511)),IF(OR(ISTEXT(L511),ISTEXT(H511)),"",L511/H511)))</f>
        <v/>
      </c>
    </row>
    <row r="512" ht="13.35" customHeight="1" s="162">
      <c r="B512" s="307" t="n"/>
      <c r="C512" s="307" t="n"/>
      <c r="E512" s="307" t="n"/>
      <c r="F512" s="32" t="n"/>
      <c r="G512" s="33">
        <f>IF(F512="", "", IF(OR(ISTEXT(H512),ISTEXT(F512)),"",H512/F512))</f>
        <v/>
      </c>
      <c r="H512" s="33" t="n"/>
      <c r="I512" s="33" t="n"/>
      <c r="J512" s="33">
        <f>IF(I512="", "", IF(OR(ISTEXT(I512),ISTEXT($F512)),"",I512*$F512))</f>
        <v/>
      </c>
      <c r="K512" s="33" t="n"/>
      <c r="L512" s="33">
        <f>IF(K512="", "", IF(OR(ISTEXT(K512),ISTEXT($F512)),"",K512*$F512))</f>
        <v/>
      </c>
      <c r="M512" s="30">
        <f>IF(OR(H512="",H512=0),"",IF(K512="",IF(J512="","",IF(OR(ISTEXT(J512),ISTEXT(H512)),"",J512/H512)),IF(OR(ISTEXT(L512),ISTEXT(H512)),"",L512/H512)))</f>
        <v/>
      </c>
    </row>
    <row r="513" ht="13.35" customHeight="1" s="162">
      <c r="B513" s="307" t="n"/>
      <c r="C513" s="307" t="n"/>
      <c r="E513" s="307" t="n"/>
      <c r="F513" s="32" t="n"/>
      <c r="G513" s="33">
        <f>IF(F513="", "", IF(OR(ISTEXT(H513),ISTEXT(F513)),"",H513/F513))</f>
        <v/>
      </c>
      <c r="H513" s="33" t="n"/>
      <c r="I513" s="33" t="n"/>
      <c r="J513" s="33">
        <f>IF(I513="", "", IF(OR(ISTEXT(I513),ISTEXT($F513)),"",I513*$F513))</f>
        <v/>
      </c>
      <c r="K513" s="33" t="n"/>
      <c r="L513" s="33">
        <f>IF(K513="", "", IF(OR(ISTEXT(K513),ISTEXT($F513)),"",K513*$F513))</f>
        <v/>
      </c>
      <c r="M513" s="30">
        <f>IF(OR(H513="",H513=0),"",IF(K513="",IF(J513="","",IF(OR(ISTEXT(J513),ISTEXT(H513)),"",J513/H513)),IF(OR(ISTEXT(L513),ISTEXT(H513)),"",L513/H513)))</f>
        <v/>
      </c>
    </row>
    <row r="514" ht="13.35" customHeight="1" s="162">
      <c r="B514" s="307" t="n"/>
      <c r="C514" s="307" t="n"/>
      <c r="E514" s="307" t="n"/>
      <c r="F514" s="32" t="n"/>
      <c r="G514" s="33">
        <f>IF(F514="", "", IF(OR(ISTEXT(H514),ISTEXT(F514)),"",H514/F514))</f>
        <v/>
      </c>
      <c r="H514" s="33" t="n"/>
      <c r="I514" s="33" t="n"/>
      <c r="J514" s="33">
        <f>IF(I514="", "", IF(OR(ISTEXT(I514),ISTEXT($F514)),"",I514*$F514))</f>
        <v/>
      </c>
      <c r="K514" s="33" t="n"/>
      <c r="L514" s="33">
        <f>IF(K514="", "", IF(OR(ISTEXT(K514),ISTEXT($F514)),"",K514*$F514))</f>
        <v/>
      </c>
      <c r="M514" s="30">
        <f>IF(OR(H514="",H514=0),"",IF(K514="",IF(J514="","",IF(OR(ISTEXT(J514),ISTEXT(H514)),"",J514/H514)),IF(OR(ISTEXT(L514),ISTEXT(H514)),"",L514/H514)))</f>
        <v/>
      </c>
    </row>
    <row r="515" ht="13.35" customHeight="1" s="162">
      <c r="B515" s="307" t="n"/>
      <c r="C515" s="307" t="n"/>
      <c r="E515" s="307" t="n"/>
      <c r="F515" s="32" t="n"/>
      <c r="G515" s="33">
        <f>IF(F515="", "", IF(OR(ISTEXT(H515),ISTEXT(F515)),"",H515/F515))</f>
        <v/>
      </c>
      <c r="H515" s="33" t="n"/>
      <c r="I515" s="33" t="n"/>
      <c r="J515" s="33">
        <f>IF(I515="", "", IF(OR(ISTEXT(I515),ISTEXT($F515)),"",I515*$F515))</f>
        <v/>
      </c>
      <c r="K515" s="33" t="n"/>
      <c r="L515" s="33">
        <f>IF(K515="", "", IF(OR(ISTEXT(K515),ISTEXT($F515)),"",K515*$F515))</f>
        <v/>
      </c>
      <c r="M515" s="30">
        <f>IF(OR(H515="",H515=0),"",IF(K515="",IF(J515="","",IF(OR(ISTEXT(J515),ISTEXT(H515)),"",J515/H515)),IF(OR(ISTEXT(L515),ISTEXT(H515)),"",L515/H515)))</f>
        <v/>
      </c>
    </row>
    <row r="516" ht="13.35" customHeight="1" s="162">
      <c r="B516" s="42" t="n"/>
      <c r="C516" s="231" t="inlineStr">
        <is>
          <t>Subtotal (this page)</t>
        </is>
      </c>
      <c r="D516" s="159" t="n"/>
      <c r="E516" s="42" t="n"/>
      <c r="F516" s="42" t="n"/>
      <c r="G516" s="43" t="n"/>
      <c r="H516" s="43">
        <f>IF(SUM(H498:H515)=0,"",SUM(H498:H515))</f>
        <v/>
      </c>
      <c r="I516" s="43" t="n"/>
      <c r="J516" s="43">
        <f>IF(SUM(J498:J515)=0,"",SUM(J498:J515))</f>
        <v/>
      </c>
      <c r="K516" s="43" t="n"/>
      <c r="L516" s="43">
        <f>IF(SUM(L498:L515)=0,"",SUM(L498:L515))</f>
        <v/>
      </c>
      <c r="M516" s="35">
        <f>IF(OR(H516="",H516=0),"",IF(L516="",IF(J516="","",IF(OR(ISTEXT(J516),ISTEXT(H516)),"",J516/H516)),IF(OR(ISTEXT(L516),ISTEXT(H516)),"",L516/H516)))</f>
        <v/>
      </c>
    </row>
    <row r="517" ht="13.35" customHeight="1" s="162"/>
    <row r="518" ht="13.35" customHeight="1" s="162">
      <c r="B518" s="188" t="inlineStr">
        <is>
          <t>Remarks (cont.)</t>
        </is>
      </c>
      <c r="C518" s="173" t="n"/>
      <c r="D518" s="154" t="n"/>
      <c r="E518" s="174" t="n"/>
      <c r="F518" s="174" t="n"/>
      <c r="G518" s="174" t="n"/>
      <c r="H518" s="174" t="n"/>
      <c r="I518" s="174" t="n"/>
      <c r="J518" s="174" t="n"/>
      <c r="K518" s="174" t="n"/>
      <c r="L518" s="174" t="n"/>
      <c r="M518" s="173" t="n"/>
    </row>
    <row r="519" ht="13.35" customHeight="1" s="162">
      <c r="B519" s="154" t="n"/>
      <c r="C519" s="174" t="n"/>
      <c r="D519" s="174" t="n"/>
      <c r="E519" s="174" t="n"/>
      <c r="F519" s="174" t="n"/>
      <c r="G519" s="174" t="n"/>
      <c r="H519" s="174" t="n"/>
      <c r="I519" s="174" t="n"/>
      <c r="J519" s="174" t="n"/>
      <c r="K519" s="174" t="n"/>
      <c r="L519" s="174" t="n"/>
      <c r="M519" s="173" t="n"/>
    </row>
    <row r="520" ht="13.35" customHeight="1" s="162"/>
    <row r="521" ht="13.35" customHeight="1" s="162"/>
    <row r="522" ht="13.35" customHeight="1" s="162"/>
    <row r="523" ht="13.35" customHeight="1" s="162"/>
    <row r="524" ht="13.35" customHeight="1" s="162">
      <c r="B524" s="200" t="inlineStr">
        <is>
          <t>System</t>
        </is>
      </c>
      <c r="C524" s="403" t="n"/>
      <c r="D524" s="209">
        <f>IF('{Equipment Data Entry}'!B70="","",'{Equipment Data Entry}'!B70)</f>
        <v/>
      </c>
      <c r="E524" s="418" t="n"/>
      <c r="F524" s="403" t="n"/>
      <c r="G524" s="200" t="inlineStr">
        <is>
          <t>Service</t>
        </is>
      </c>
      <c r="H524" s="403" t="n"/>
      <c r="I524" s="210">
        <f>IF('{Equipment Data Entry}'!C70="","",'{Equipment Data Entry}'!C70)</f>
        <v/>
      </c>
      <c r="J524" s="418" t="n"/>
      <c r="K524" s="418" t="n"/>
      <c r="L524" s="418" t="n"/>
      <c r="M524" s="403" t="n"/>
    </row>
    <row r="525" ht="13.35" customHeight="1" s="162">
      <c r="B525" s="422" t="n"/>
      <c r="C525" s="423" t="n"/>
      <c r="D525" s="422" t="n"/>
      <c r="E525" s="424" t="n"/>
      <c r="F525" s="423" t="n"/>
      <c r="G525" s="422" t="n"/>
      <c r="H525" s="423" t="n"/>
      <c r="I525" s="422" t="n"/>
      <c r="J525" s="424" t="n"/>
      <c r="K525" s="424" t="n"/>
      <c r="L525" s="424" t="n"/>
      <c r="M525" s="423" t="n"/>
    </row>
    <row r="526" ht="13.35" customHeight="1" s="162">
      <c r="B526" s="437" t="inlineStr">
        <is>
          <t>Drive Type:</t>
        </is>
      </c>
      <c r="C526" s="13" t="n"/>
      <c r="D526" s="438" t="n"/>
      <c r="E526" s="437" t="inlineStr">
        <is>
          <t>Rotation – Design:</t>
        </is>
      </c>
      <c r="F526" s="13" t="n"/>
      <c r="G526" s="438" t="n"/>
      <c r="H526" s="13" t="n"/>
      <c r="I526" s="437" t="inlineStr">
        <is>
          <t>Actual:</t>
        </is>
      </c>
      <c r="J526" s="438" t="n"/>
    </row>
    <row r="527" ht="13.35" customHeight="1" s="162">
      <c r="B527" s="200" t="inlineStr">
        <is>
          <t>Unit Data</t>
        </is>
      </c>
      <c r="C527" s="400" t="n"/>
      <c r="D527" s="400" t="n"/>
      <c r="E527" s="400" t="n"/>
      <c r="F527" s="400" t="n"/>
      <c r="G527" s="401" t="n"/>
      <c r="H527" s="13" t="n"/>
      <c r="I527" s="200" t="inlineStr">
        <is>
          <t>Design and Performance Data</t>
        </is>
      </c>
      <c r="J527" s="400" t="n"/>
      <c r="K527" s="400" t="n"/>
      <c r="L527" s="401" t="n"/>
      <c r="M527" s="283" t="n"/>
    </row>
    <row r="528" ht="13.35" customHeight="1" s="162">
      <c r="B528" s="199" t="inlineStr">
        <is>
          <t>Manufacturer</t>
        </is>
      </c>
      <c r="C528" s="401" t="n"/>
      <c r="D528" s="204">
        <f>IF('{Equipment Data Entry}'!E70="","",'{Equipment Data Entry}'!E70)</f>
        <v/>
      </c>
      <c r="E528" s="400" t="n"/>
      <c r="F528" s="400" t="n"/>
      <c r="G528" s="401" t="n"/>
      <c r="H528" s="13" t="n"/>
      <c r="I528" s="199" t="inlineStr">
        <is>
          <t>Design Criteria</t>
        </is>
      </c>
      <c r="J528" s="401" t="n"/>
      <c r="K528" s="199" t="inlineStr">
        <is>
          <t>Design</t>
        </is>
      </c>
      <c r="L528" s="199" t="inlineStr">
        <is>
          <t>Actual</t>
        </is>
      </c>
      <c r="M528" s="13" t="n"/>
    </row>
    <row r="529" ht="13.35" customHeight="1" s="162">
      <c r="B529" s="199" t="inlineStr">
        <is>
          <t>Model Number</t>
        </is>
      </c>
      <c r="C529" s="401" t="n"/>
      <c r="D529" s="204">
        <f>IF('{Equipment Data Entry}'!F70="","",'{Equipment Data Entry}'!F70)</f>
        <v/>
      </c>
      <c r="E529" s="400" t="n"/>
      <c r="F529" s="400" t="n"/>
      <c r="G529" s="401" t="n"/>
      <c r="H529" s="13" t="n"/>
      <c r="I529" s="199" t="inlineStr">
        <is>
          <t>Supply Airflow</t>
        </is>
      </c>
      <c r="J529" s="401" t="n"/>
      <c r="K529" s="24">
        <f>H559</f>
        <v/>
      </c>
      <c r="L529" s="24">
        <f>L559</f>
        <v/>
      </c>
      <c r="M529" s="22">
        <f>IF(OR(L529="",K529="",K529=0),"",IF(OR(ISTEXT(L529),ISTEXT(K529)),"",L529/K529))</f>
        <v/>
      </c>
    </row>
    <row r="530" ht="13.35" customHeight="1" s="162">
      <c r="B530" s="199" t="inlineStr">
        <is>
          <t>Serial Number</t>
        </is>
      </c>
      <c r="C530" s="401" t="n"/>
      <c r="D530" s="204" t="n"/>
      <c r="E530" s="400" t="n"/>
      <c r="F530" s="400" t="n"/>
      <c r="G530" s="401" t="n"/>
      <c r="H530" s="13" t="n"/>
      <c r="I530" s="199" t="inlineStr">
        <is>
          <t>Exhaust Airflow</t>
        </is>
      </c>
      <c r="J530" s="401" t="n"/>
      <c r="K530" s="71">
        <f>H569</f>
        <v/>
      </c>
      <c r="L530" s="64">
        <f>L569</f>
        <v/>
      </c>
      <c r="M530" s="22">
        <f>IF(OR(L530="",K530="",K530=0),"",IF(OR(ISTEXT(L530),ISTEXT(K530)),"",L530/K530))</f>
        <v/>
      </c>
    </row>
    <row r="531" ht="13.35" customHeight="1" s="162">
      <c r="B531" s="199" t="inlineStr">
        <is>
          <t>Area Served</t>
        </is>
      </c>
      <c r="C531" s="401" t="n"/>
      <c r="D531" s="204">
        <f>I524</f>
        <v/>
      </c>
      <c r="E531" s="400" t="n"/>
      <c r="F531" s="400" t="n"/>
      <c r="G531" s="401" t="n"/>
      <c r="H531" s="13" t="n"/>
      <c r="I531" s="199" t="inlineStr">
        <is>
          <t>Supply ΔP</t>
        </is>
      </c>
      <c r="J531" s="401" t="n"/>
      <c r="K531" s="24">
        <f>IF('{Equipment Data Entry}'!R70="","",'{Equipment Data Entry}'!R70)</f>
        <v/>
      </c>
      <c r="L531" s="24" t="n"/>
      <c r="M531" s="13" t="n"/>
    </row>
    <row r="532" ht="13.35" customHeight="1" s="162">
      <c r="B532" s="199" t="inlineStr">
        <is>
          <t>Location</t>
        </is>
      </c>
      <c r="C532" s="401" t="n"/>
      <c r="D532" s="204">
        <f>IF('{Equipment Data Entry}'!D70="","",'{Equipment Data Entry}'!D70)</f>
        <v/>
      </c>
      <c r="E532" s="400" t="n"/>
      <c r="F532" s="400" t="n"/>
      <c r="G532" s="401" t="n"/>
      <c r="H532" s="13" t="n"/>
      <c r="I532" s="199" t="inlineStr">
        <is>
          <t>Exhaust ΔP</t>
        </is>
      </c>
      <c r="J532" s="401" t="n"/>
      <c r="K532" s="24">
        <f>IF('{Equipment Data Entry}'!S70="","",'{Equipment Data Entry}'!S70)</f>
        <v/>
      </c>
      <c r="L532" s="24" t="n"/>
      <c r="M532" s="13" t="n"/>
    </row>
    <row r="533" ht="13.35" customHeight="1" s="162">
      <c r="B533" s="13" t="n"/>
      <c r="C533" s="13" t="n"/>
      <c r="D533" s="13" t="n"/>
      <c r="E533" s="13" t="n"/>
      <c r="F533" s="13" t="n"/>
      <c r="G533" s="13" t="n"/>
      <c r="H533" s="13" t="n"/>
      <c r="I533" s="199" t="inlineStr">
        <is>
          <t>Fan RPMs</t>
        </is>
      </c>
      <c r="J533" s="401" t="n"/>
      <c r="K533" s="24">
        <f>IF('{Equipment Data Entry}'!I70="","",'{Equipment Data Entry}'!I70)</f>
        <v/>
      </c>
      <c r="L533" s="24">
        <f>IF(L542="","",L542)</f>
        <v/>
      </c>
      <c r="M533" s="13" t="n"/>
    </row>
    <row r="534" ht="13.35" customHeight="1" s="162">
      <c r="B534" s="200" t="inlineStr">
        <is>
          <t>Motor Data</t>
        </is>
      </c>
      <c r="C534" s="400" t="n"/>
      <c r="D534" s="400" t="n"/>
      <c r="E534" s="400" t="n"/>
      <c r="F534" s="400" t="n"/>
      <c r="G534" s="401" t="n"/>
      <c r="H534" s="13" t="n"/>
      <c r="I534" s="199" t="inlineStr">
        <is>
          <t>Filter Type/Size/Qty</t>
        </is>
      </c>
      <c r="J534" s="400" t="n"/>
      <c r="K534" s="401" t="n"/>
      <c r="L534" s="24" t="n"/>
      <c r="M534" s="401" t="n"/>
    </row>
    <row r="535" ht="13.35" customHeight="1" s="162">
      <c r="B535" s="199" t="inlineStr">
        <is>
          <t>Manufacturer</t>
        </is>
      </c>
      <c r="C535" s="401" t="n"/>
      <c r="D535" s="203" t="n"/>
      <c r="E535" s="400" t="n"/>
      <c r="F535" s="400" t="n"/>
      <c r="G535" s="401" t="n"/>
      <c r="H535" s="13" t="n"/>
      <c r="I535" s="200" t="inlineStr">
        <is>
          <t>Drive Data</t>
        </is>
      </c>
      <c r="J535" s="400" t="n"/>
      <c r="K535" s="400" t="n"/>
      <c r="L535" s="401" t="n"/>
      <c r="M535" s="13" t="n"/>
    </row>
    <row r="536" ht="13.35" customHeight="1" s="162">
      <c r="B536" s="199" t="inlineStr">
        <is>
          <t>Horsepower</t>
        </is>
      </c>
      <c r="C536" s="401" t="n"/>
      <c r="D536" s="28">
        <f>IF('{Equipment Data Entry}'!G70="","",'{Equipment Data Entry}'!G70)</f>
        <v/>
      </c>
      <c r="E536" s="21" t="inlineStr">
        <is>
          <t>RPM</t>
        </is>
      </c>
      <c r="F536" s="24" t="n"/>
      <c r="G536" s="199" t="inlineStr">
        <is>
          <t>SF</t>
        </is>
      </c>
      <c r="H536" s="13" t="n"/>
      <c r="I536" s="199" t="inlineStr">
        <is>
          <t>Motor sheave</t>
        </is>
      </c>
      <c r="J536" s="400" t="n"/>
      <c r="K536" s="24">
        <f>IF('{Equipment Data Entry}'!J70="","",'{Equipment Data Entry}'!J70)</f>
        <v/>
      </c>
      <c r="L536" s="21" t="inlineStr">
        <is>
          <t>Bore</t>
        </is>
      </c>
      <c r="M536" s="208"/>
    </row>
    <row r="537" ht="13.35" customHeight="1" s="162">
      <c r="B537" s="198">
        <f>IF('{Equipment Data Entry}'!N70="","",'{Equipment Data Entry}'!N70)</f>
        <v/>
      </c>
      <c r="C537" s="198">
        <f>IF('{Equipment Data Entry}'!O70="","",'{Equipment Data Entry}'!O70)</f>
        <v/>
      </c>
      <c r="D537" s="21" t="inlineStr">
        <is>
          <t>FLA</t>
        </is>
      </c>
      <c r="E537" s="25" t="n"/>
      <c r="F537" s="21" t="inlineStr">
        <is>
          <t>Frame</t>
        </is>
      </c>
      <c r="G537" s="208" t="n"/>
      <c r="H537" s="13" t="n"/>
      <c r="I537" s="199" t="inlineStr">
        <is>
          <t>Fan pulley</t>
        </is>
      </c>
      <c r="J537" s="400" t="n"/>
      <c r="K537" s="24">
        <f>IF('{Equipment Data Entry}'!K70="","",'{Equipment Data Entry}'!K70)</f>
        <v/>
      </c>
      <c r="L537" s="21" t="inlineStr">
        <is>
          <t>Bore</t>
        </is>
      </c>
      <c r="M537" s="208"/>
    </row>
    <row r="538" ht="13.35" customHeight="1" s="162">
      <c r="B538" s="199" t="inlineStr">
        <is>
          <t>Corrected FLA</t>
        </is>
      </c>
      <c r="C538" s="401" t="n"/>
      <c r="D538" s="27">
        <f>IF(OR(E539="",E537="",B537=""),"",IF(OR(ISTEXT(B537),COUNT(E539:G539)=0,ISTEXT(E537)),"",B537/AVERAGE(E539:G539)*E537))</f>
        <v/>
      </c>
      <c r="E538" s="199" t="inlineStr">
        <is>
          <t>Estimated BHP</t>
        </is>
      </c>
      <c r="F538" s="401" t="n"/>
      <c r="G538" s="27">
        <f>IF(OR(COUNT(E540:G540)=0,IF(N(E541)&gt;0,E541,N(D536))=0,IF(N(D538)&gt;0,D538,N(E537))=0),"",IF(N(E541)&gt;0,E541,N(D536))*AVERAGE(E540:G540)/IF(N(D538)&gt;0,D538,N(E537)))</f>
        <v/>
      </c>
      <c r="H538" s="13" t="n"/>
      <c r="I538" s="199" t="inlineStr">
        <is>
          <t>Belt(s)</t>
        </is>
      </c>
      <c r="J538" s="208">
        <f>IF('{Equipment Data Entry}'!L70="","",'{Equipment Data Entry}'!L70)</f>
        <v/>
      </c>
      <c r="K538" s="199" t="inlineStr">
        <is>
          <t>C to C</t>
        </is>
      </c>
      <c r="L538" s="64">
        <f>IF('{Equipment Data Entry}'!M70="","",'{Equipment Data Entry}'!M70)</f>
        <v/>
      </c>
      <c r="M538" s="13" t="n"/>
    </row>
    <row r="539" ht="13.35" customHeight="1" s="162">
      <c r="B539" s="199" t="inlineStr">
        <is>
          <t>Measured Voltage</t>
        </is>
      </c>
      <c r="C539" s="400" t="n"/>
      <c r="D539" s="401" t="n"/>
      <c r="E539" s="24" t="n"/>
      <c r="F539" s="24" t="n"/>
      <c r="G539" s="24" t="n"/>
      <c r="H539" s="13" t="n"/>
      <c r="I539" s="199" t="inlineStr">
        <is>
          <t>Final Settings</t>
        </is>
      </c>
      <c r="J539" s="400" t="n"/>
      <c r="K539" s="401" t="n"/>
      <c r="L539" s="24" t="n"/>
      <c r="M539" s="401" t="n"/>
    </row>
    <row r="540" ht="13.35" customHeight="1" s="162">
      <c r="B540" s="199" t="inlineStr">
        <is>
          <t>Measured Amperage</t>
        </is>
      </c>
      <c r="C540" s="400" t="n"/>
      <c r="D540" s="401" t="n"/>
      <c r="E540" s="25" t="n"/>
      <c r="F540" s="25" t="n"/>
      <c r="G540" s="25" t="n"/>
      <c r="H540" s="13" t="n"/>
      <c r="I540" s="205" t="inlineStr">
        <is>
          <t>RPM Data</t>
        </is>
      </c>
      <c r="J540" s="401" t="n"/>
      <c r="K540" s="205" t="inlineStr">
        <is>
          <t>Initial</t>
        </is>
      </c>
      <c r="L540" s="205" t="inlineStr">
        <is>
          <t>Final</t>
        </is>
      </c>
      <c r="M540" s="13" t="n"/>
    </row>
    <row r="541" ht="13.35" customHeight="1" s="162">
      <c r="B541" s="199" t="inlineStr">
        <is>
          <t>Motor HP (nameplate)</t>
        </is>
      </c>
      <c r="C541" s="400"/>
      <c r="D541" s="401"/>
      <c r="E541" s="24"/>
      <c r="F541" s="24"/>
      <c r="G541" s="24"/>
      <c r="H541" s="13" t="n"/>
      <c r="I541" s="199" t="inlineStr">
        <is>
          <t>Motor RPM</t>
        </is>
      </c>
      <c r="J541" s="401" t="n"/>
      <c r="K541" s="24" t="n"/>
      <c r="L541" s="24" t="n"/>
      <c r="M541" s="13" t="n"/>
    </row>
    <row r="542" ht="13.35" customHeight="1" s="162">
      <c r="B542" s="200" t="inlineStr">
        <is>
          <t>Static Pressure Profile (in. w.g.)</t>
        </is>
      </c>
      <c r="C542" s="400" t="n"/>
      <c r="D542" s="400" t="n"/>
      <c r="E542" s="400" t="n"/>
      <c r="F542" s="400" t="n"/>
      <c r="G542" s="401" t="n"/>
      <c r="H542" s="13" t="n"/>
      <c r="I542" s="199" t="inlineStr">
        <is>
          <t>Fan RPM</t>
        </is>
      </c>
      <c r="J542" s="401" t="n"/>
      <c r="K542" s="24" t="n"/>
      <c r="L542" s="24" t="n"/>
      <c r="M542" s="13" t="n"/>
    </row>
    <row r="543" ht="13.35" customHeight="1" s="162">
      <c r="B543" s="490">
        <f>IFERROR(INDEX('{Dropdowns}'!$AI$2:$AO$7,MATCH($D$546,'{Dropdowns}'!$AH$2:$AH$7,0),1),"")</f>
        <v/>
      </c>
      <c r="C543" s="490">
        <f>IFERROR(INDEX('{Dropdowns}'!$AI$2:$AO$7,MATCH($D$546,'{Dropdowns}'!$AH$2:$AH$7,0),2),"")</f>
        <v/>
      </c>
      <c r="D543" s="490">
        <f>IFERROR(INDEX('{Dropdowns}'!$AI$2:$AO$7,MATCH($D$546,'{Dropdowns}'!$AH$2:$AH$7,0),3),"")</f>
        <v/>
      </c>
      <c r="E543" s="490">
        <f>IFERROR(INDEX('{Dropdowns}'!$AI$2:$AO$7,MATCH($D$546,'{Dropdowns}'!$AH$2:$AH$7,0),4),"")</f>
        <v/>
      </c>
      <c r="F543" s="490">
        <f>IFERROR(INDEX('{Dropdowns}'!$AI$2:$AO$7,MATCH($D$546,'{Dropdowns}'!$AH$2:$AH$7,0),5),"")</f>
        <v/>
      </c>
      <c r="G543" s="490">
        <f>IFERROR(INDEX('{Dropdowns}'!$AI$2:$AO$7,MATCH($D$546,'{Dropdowns}'!$AH$2:$AH$7,0),6),"")</f>
        <v/>
      </c>
      <c r="H543" s="490">
        <f>IFERROR(INDEX('{Dropdowns}'!$AI$2:$AO$7,MATCH($D$546,'{Dropdowns}'!$AH$2:$AH$7,0),7),"")</f>
        <v/>
      </c>
      <c r="I543" s="246" t="inlineStr">
        <is>
          <t>VSD Frequency</t>
        </is>
      </c>
      <c r="J543" s="403" t="n"/>
      <c r="K543" s="65" t="n"/>
      <c r="L543" s="65" t="n"/>
      <c r="M543" s="13" t="n"/>
    </row>
    <row r="544" ht="13.35" customHeight="1" s="162">
      <c r="B544" s="492"/>
      <c r="C544" s="492"/>
      <c r="D544" s="492"/>
      <c r="E544" s="492"/>
      <c r="F544" s="492"/>
      <c r="G544" s="492"/>
      <c r="H544" s="492"/>
      <c r="I544" s="14" t="n"/>
      <c r="J544" s="14" t="n"/>
      <c r="K544" s="14" t="n"/>
      <c r="L544" s="38" t="n"/>
      <c r="M544" s="13" t="n"/>
      <c r="Q544">
        <f>IF(B544="","",B544)</f>
        <v/>
      </c>
      <c r="R544">
        <f>IF(C543="—",Q544,IF(C544="","",C544))</f>
        <v/>
      </c>
      <c r="S544">
        <f>IF(D543="—",R544,IF(D544="","",D544))</f>
        <v/>
      </c>
      <c r="T544">
        <f>IF(E543="—",S544,IF(E544="","",E544))</f>
        <v/>
      </c>
      <c r="U544">
        <f>IF(F543="—",T544,IF(F544="","",F544))</f>
        <v/>
      </c>
      <c r="V544">
        <f>IF(G543="—",U544,IF(G544="","",G544))</f>
        <v/>
      </c>
      <c r="W544">
        <f>IFERROR(MATCH("Fan",$C$543:$H$543,0),"")</f>
        <v/>
      </c>
      <c r="X544">
        <f>IF(W544="","",INDEX(P546:U546,W544))</f>
        <v/>
      </c>
      <c r="Y544">
        <f>IF(W544="","",INDEX(Q545:V545,W544))</f>
        <v/>
      </c>
    </row>
    <row r="545" ht="13.35" customHeight="1" s="162">
      <c r="B545" s="491" t="inlineStr">
        <is>
          <t>Δ</t>
        </is>
      </c>
      <c r="C545" s="498">
        <f>IF(OR(C543="—",C544="",Q544=""),"",IF(OR(ISTEXT(C544),ISTEXT(Q544)),"","Δ "&amp;TEXT(C544-Q544,"0.00")))</f>
        <v/>
      </c>
      <c r="D545" s="498">
        <f>IF(OR(D543="—",D544="",R544=""),"",IF(OR(ISTEXT(D544),ISTEXT(R544)),"","Δ "&amp;TEXT(D544-R544,"0.00")))</f>
        <v/>
      </c>
      <c r="E545" s="498">
        <f>IF(OR(E543="—",E544="",S544=""),"",IF(OR(ISTEXT(E544),ISTEXT(S544)),"","Δ "&amp;TEXT(E544-S544,"0.00")))</f>
        <v/>
      </c>
      <c r="F545" s="498">
        <f>IF(OR(F543="—",F544="",T544=""),"",IF(OR(ISTEXT(F544),ISTEXT(T544)),"","Δ "&amp;TEXT(F544-T544,"0.00")))</f>
        <v/>
      </c>
      <c r="G545" s="498">
        <f>IF(OR(G543="—",G544="",U544=""),"",IF(OR(ISTEXT(G544),ISTEXT(U544)),"","Δ "&amp;TEXT(G544-U544,"0.00")))</f>
        <v/>
      </c>
      <c r="H545" s="498">
        <f>IF(OR(H543="—",H544="",V544=""),"",IF(OR(ISTEXT(H544),ISTEXT(V544)),"","Δ "&amp;TEXT(H544-V544,"0.00")))</f>
        <v/>
      </c>
      <c r="I545" s="13" t="n"/>
      <c r="J545" s="13" t="n"/>
      <c r="K545" s="13" t="n"/>
      <c r="L545" s="13" t="n"/>
      <c r="M545" s="13" t="n"/>
      <c r="Q545">
        <f>IF(OR(C544="",ISTEXT(C544)),R545,C544)</f>
        <v/>
      </c>
      <c r="R545">
        <f>IF(OR(D544="",ISTEXT(D544)),S545,D544)</f>
        <v/>
      </c>
      <c r="S545">
        <f>IF(OR(E544="",ISTEXT(E544)),T545,E544)</f>
        <v/>
      </c>
      <c r="T545">
        <f>IF(OR(F544="",ISTEXT(F544)),U545,F544)</f>
        <v/>
      </c>
      <c r="U545">
        <f>IF(OR(G544="",ISTEXT(G544)),V545,G544)</f>
        <v/>
      </c>
      <c r="V545">
        <f>IF(OR(H544="",ISTEXT(H544)),"",H544)</f>
        <v/>
      </c>
    </row>
    <row r="546" ht="13.35" customHeight="1" s="162">
      <c r="B546" s="425" t="inlineStr">
        <is>
          <t>Unit type:</t>
        </is>
      </c>
      <c r="D546" s="522" t="inlineStr">
        <is>
          <t>ERV</t>
        </is>
      </c>
      <c r="E546" s="414" t="n"/>
      <c r="F546" s="494" t="inlineStr">
        <is>
          <t>Airflow left to right. Δ = this reading minus the one before it; in. w.g.</t>
        </is>
      </c>
      <c r="P546">
        <f>IF(B544="","",B544)</f>
        <v/>
      </c>
      <c r="Q546">
        <f>IF(C544="",P546,C544)</f>
        <v/>
      </c>
      <c r="R546">
        <f>IF(D544="",Q546,D544)</f>
        <v/>
      </c>
      <c r="S546">
        <f>IF(E544="",R546,E544)</f>
        <v/>
      </c>
      <c r="T546">
        <f>IF(F544="",S546,F544)</f>
        <v/>
      </c>
      <c r="U546">
        <f>IF(G544="",T546,G544)</f>
        <v/>
      </c>
      <c r="V546">
        <f>IF(H544="",U546,H544)</f>
        <v/>
      </c>
    </row>
    <row r="547" ht="13.35" customHeight="1" s="162">
      <c r="B547" s="500" t="inlineStr">
        <is>
          <t>Fan inlet</t>
        </is>
      </c>
      <c r="D547" s="501">
        <f>IF(X544="","",X544)</f>
        <v/>
      </c>
      <c r="F547" s="500" t="inlineStr">
        <is>
          <t>Discharge</t>
        </is>
      </c>
      <c r="I547" s="501">
        <f>IF(V546="","",V546)</f>
        <v/>
      </c>
    </row>
    <row r="548" ht="13.35" customHeight="1" s="162"/>
    <row r="549" ht="13.35" customHeight="1" s="162">
      <c r="B549" s="500" t="inlineStr">
        <is>
          <t>Fan TSP</t>
        </is>
      </c>
      <c r="E549" s="501">
        <f>IF(OR(X544="",Y544=""),"",IF(OR(ISTEXT(X544),ISTEXT(Y544)),"",Y544-X544))</f>
        <v/>
      </c>
      <c r="F549" s="500" t="inlineStr">
        <is>
          <t>ESP</t>
        </is>
      </c>
      <c r="I549" s="501">
        <f>IF(OR(B544="",V546=""),"",IF(OR(ISTEXT(B544),ISTEXT(V546)),"",V546-B544))</f>
        <v/>
      </c>
      <c r="J549" s="500" t="inlineStr">
        <is>
          <t>Unit ΔP (inlet → fan)</t>
        </is>
      </c>
      <c r="M549" s="501">
        <f>IF(OR(B544="",X544=""),"",IF(OR(ISTEXT(B544),ISTEXT(X544)),"",X544-B544))</f>
        <v/>
      </c>
    </row>
    <row r="550" ht="13.35" customHeight="1" s="162">
      <c r="B550" s="453" t="inlineStr">
        <is>
          <t>Instrument:</t>
        </is>
      </c>
      <c r="C550" s="5" t="n"/>
      <c r="D550" s="505" t="n"/>
      <c r="E550" s="414" t="n"/>
      <c r="F550" s="414" t="n"/>
      <c r="G550" s="425" t="inlineStr">
        <is>
          <t>Ak basis / notes:</t>
        </is>
      </c>
      <c r="I550" s="506" t="n"/>
      <c r="J550" s="414" t="n"/>
      <c r="K550" s="414" t="n"/>
      <c r="L550" s="414" t="n"/>
      <c r="M550" s="414" t="n"/>
    </row>
    <row r="551" ht="13.35" customHeight="1" s="162">
      <c r="B551" s="188" t="inlineStr">
        <is>
          <t>Supply Air Outlet Airflow</t>
        </is>
      </c>
      <c r="C551" s="174" t="n"/>
      <c r="D551" s="174" t="n"/>
      <c r="E551" s="174" t="n"/>
      <c r="F551" s="173" t="n"/>
      <c r="G551" s="233" t="inlineStr">
        <is>
          <t>Design VEL</t>
        </is>
      </c>
      <c r="H551" s="194" t="inlineStr">
        <is>
          <t>Design CFM</t>
        </is>
      </c>
      <c r="I551" s="188" t="inlineStr">
        <is>
          <t>Initial</t>
        </is>
      </c>
      <c r="J551" s="173" t="n"/>
      <c r="K551" s="188" t="inlineStr">
        <is>
          <t>Final</t>
        </is>
      </c>
      <c r="L551" s="173" t="n"/>
      <c r="M551" s="188" t="inlineStr">
        <is>
          <t>%</t>
        </is>
      </c>
    </row>
    <row r="552" ht="13.35" customHeight="1" s="162">
      <c r="B552" s="153" t="inlineStr">
        <is>
          <t>No.</t>
        </is>
      </c>
      <c r="C552" s="188" t="inlineStr">
        <is>
          <t>Area Served</t>
        </is>
      </c>
      <c r="D552" s="188" t="inlineStr">
        <is>
          <t>Type</t>
        </is>
      </c>
      <c r="E552" s="188" t="inlineStr">
        <is>
          <t>Size</t>
        </is>
      </c>
      <c r="F552" s="188" t="inlineStr">
        <is>
          <t>Ak</t>
        </is>
      </c>
      <c r="G552" s="440" t="n"/>
      <c r="H552" s="440" t="n"/>
      <c r="I552" s="188" t="inlineStr">
        <is>
          <t>VEL</t>
        </is>
      </c>
      <c r="J552" s="188" t="inlineStr">
        <is>
          <t>CFM</t>
        </is>
      </c>
      <c r="K552" s="188" t="inlineStr">
        <is>
          <t>VEL</t>
        </is>
      </c>
      <c r="L552" s="188" t="inlineStr">
        <is>
          <t>CFM</t>
        </is>
      </c>
      <c r="M552" s="440" t="n"/>
    </row>
    <row r="553" ht="13.35" customHeight="1" s="162">
      <c r="B553" s="307" t="n"/>
      <c r="C553" s="307" t="n"/>
      <c r="E553" s="307" t="n"/>
      <c r="F553" s="32" t="n"/>
      <c r="G553" s="33">
        <f>IF(F553="", "", IF(OR(ISTEXT(H553),ISTEXT(F553)),"",H553/F553))</f>
        <v/>
      </c>
      <c r="H553" s="33" t="n"/>
      <c r="I553" s="33" t="n"/>
      <c r="J553" s="33">
        <f>IF(I553="", "", IF(OR(ISTEXT(I553),ISTEXT($F553)),"",I553*$F553))</f>
        <v/>
      </c>
      <c r="K553" s="33" t="n"/>
      <c r="L553" s="33">
        <f>IF(K553="", "", IF(OR(ISTEXT(K553),ISTEXT($F553)),"",K553*$F553))</f>
        <v/>
      </c>
      <c r="M553" s="30">
        <f>IF(OR(H553="",H553=0),"",IF(K553="",IF(J553="","",IF(OR(ISTEXT(J553),ISTEXT(H553)),"",J553/H553)),IF(OR(ISTEXT(L553),ISTEXT(H553)),"",L553/H553)))</f>
        <v/>
      </c>
    </row>
    <row r="554" ht="13.35" customHeight="1" s="162">
      <c r="B554" s="307" t="n"/>
      <c r="C554" s="307" t="n"/>
      <c r="E554" s="307" t="n"/>
      <c r="F554" s="32" t="n"/>
      <c r="G554" s="33">
        <f>IF(F554="", "", IF(OR(ISTEXT(H554),ISTEXT(F554)),"",H554/F554))</f>
        <v/>
      </c>
      <c r="H554" s="33" t="n"/>
      <c r="I554" s="33" t="n"/>
      <c r="J554" s="33">
        <f>IF(I554="", "", IF(OR(ISTEXT(I554),ISTEXT($F554)),"",I554*$F554))</f>
        <v/>
      </c>
      <c r="K554" s="33" t="n"/>
      <c r="L554" s="33">
        <f>IF(K554="", "", IF(OR(ISTEXT(K554),ISTEXT($F554)),"",K554*$F554))</f>
        <v/>
      </c>
      <c r="M554" s="30">
        <f>IF(OR(H554="",H554=0),"",IF(K554="",IF(J554="","",IF(OR(ISTEXT(J554),ISTEXT(H554)),"",J554/H554)),IF(OR(ISTEXT(L554),ISTEXT(H554)),"",L554/H554)))</f>
        <v/>
      </c>
    </row>
    <row r="555" ht="13.35" customHeight="1" s="162">
      <c r="B555" s="307" t="n"/>
      <c r="C555" s="307" t="n"/>
      <c r="E555" s="307" t="n"/>
      <c r="F555" s="32" t="n"/>
      <c r="G555" s="33">
        <f>IF(F555="", "", IF(OR(ISTEXT(H555),ISTEXT(F555)),"",H555/F555))</f>
        <v/>
      </c>
      <c r="H555" s="33" t="n"/>
      <c r="I555" s="33" t="n"/>
      <c r="J555" s="33">
        <f>IF(I555="", "", IF(OR(ISTEXT(I555),ISTEXT($F555)),"",I555*$F555))</f>
        <v/>
      </c>
      <c r="K555" s="33" t="n"/>
      <c r="L555" s="33">
        <f>IF(K555="", "", IF(OR(ISTEXT(K555),ISTEXT($F555)),"",K555*$F555))</f>
        <v/>
      </c>
      <c r="M555" s="30">
        <f>IF(OR(H555="",H555=0),"",IF(K555="",IF(J555="","",IF(OR(ISTEXT(J555),ISTEXT(H555)),"",J555/H555)),IF(OR(ISTEXT(L555),ISTEXT(H555)),"",L555/H555)))</f>
        <v/>
      </c>
    </row>
    <row r="556" ht="13.35" customHeight="1" s="162">
      <c r="B556" s="307" t="n"/>
      <c r="C556" s="307" t="n"/>
      <c r="E556" s="307" t="n"/>
      <c r="F556" s="32" t="n"/>
      <c r="G556" s="33">
        <f>IF(F556="", "", IF(OR(ISTEXT(H556),ISTEXT(F556)),"",H556/F556))</f>
        <v/>
      </c>
      <c r="H556" s="33" t="n"/>
      <c r="I556" s="33" t="n"/>
      <c r="J556" s="33">
        <f>IF(I556="", "", IF(OR(ISTEXT(I556),ISTEXT($F556)),"",I556*$F556))</f>
        <v/>
      </c>
      <c r="K556" s="33" t="n"/>
      <c r="L556" s="33">
        <f>IF(K556="", "", IF(OR(ISTEXT(K556),ISTEXT($F556)),"",K556*$F556))</f>
        <v/>
      </c>
      <c r="M556" s="30">
        <f>IF(OR(H556="",H556=0),"",IF(K556="",IF(J556="","",IF(OR(ISTEXT(J556),ISTEXT(H556)),"",J556/H556)),IF(OR(ISTEXT(L556),ISTEXT(H556)),"",L556/H556)))</f>
        <v/>
      </c>
    </row>
    <row r="557" ht="13.35" customHeight="1" s="162">
      <c r="B557" s="307" t="n"/>
      <c r="C557" s="307" t="n"/>
      <c r="E557" s="307" t="n"/>
      <c r="F557" s="32" t="n"/>
      <c r="G557" s="33">
        <f>IF(F557="", "", IF(OR(ISTEXT(H557),ISTEXT(F557)),"",H557/F557))</f>
        <v/>
      </c>
      <c r="H557" s="33" t="n"/>
      <c r="I557" s="33" t="n"/>
      <c r="J557" s="33">
        <f>IF(I557="", "", IF(OR(ISTEXT(I557),ISTEXT($F557)),"",I557*$F557))</f>
        <v/>
      </c>
      <c r="K557" s="33" t="n"/>
      <c r="L557" s="33">
        <f>IF(K557="", "", IF(OR(ISTEXT(K557),ISTEXT($F557)),"",K557*$F557))</f>
        <v/>
      </c>
      <c r="M557" s="30">
        <f>IF(OR(H557="",H557=0),"",IF(K557="",IF(J557="","",IF(OR(ISTEXT(J557),ISTEXT(H557)),"",J557/H557)),IF(OR(ISTEXT(L557),ISTEXT(H557)),"",L557/H557)))</f>
        <v/>
      </c>
    </row>
    <row r="558" ht="13.35" customHeight="1" s="162">
      <c r="B558" s="307" t="n"/>
      <c r="C558" s="307" t="n"/>
      <c r="E558" s="307" t="n"/>
      <c r="F558" s="32" t="n"/>
      <c r="G558" s="33">
        <f>IF(F558="", "", IF(OR(ISTEXT(H558),ISTEXT(F558)),"",H558/F558))</f>
        <v/>
      </c>
      <c r="H558" s="33" t="n"/>
      <c r="I558" s="33" t="n"/>
      <c r="J558" s="33">
        <f>IF(I558="", "", IF(OR(ISTEXT(I558),ISTEXT($F558)),"",I558*$F558))</f>
        <v/>
      </c>
      <c r="K558" s="33" t="n"/>
      <c r="L558" s="33">
        <f>IF(K558="", "", IF(OR(ISTEXT(K558),ISTEXT($F558)),"",K558*$F558))</f>
        <v/>
      </c>
      <c r="M558" s="30">
        <f>IF(OR(H558="",H558=0),"",IF(K558="",IF(J558="","",IF(OR(ISTEXT(J558),ISTEXT(H558)),"",J558/H558)),IF(OR(ISTEXT(L558),ISTEXT(H558)),"",L558/H558)))</f>
        <v/>
      </c>
    </row>
    <row r="559" ht="13.35" customHeight="1" s="162">
      <c r="B559" s="42" t="n"/>
      <c r="C559" s="231" t="inlineStr">
        <is>
          <t>Total</t>
        </is>
      </c>
      <c r="D559" s="159" t="n"/>
      <c r="E559" s="42" t="n"/>
      <c r="F559" s="42" t="n"/>
      <c r="G559" s="43" t="n"/>
      <c r="H559" s="43">
        <f>IF(SUM(H553:H558)+SUM(H580:H597)=0,"",SUM(H553:H558)+SUM(H580:H597))</f>
        <v/>
      </c>
      <c r="I559" s="43" t="n"/>
      <c r="J559" s="43">
        <f>IF(SUM(J553:J558)+SUM(J580:J597)=0,"",SUM(J553:J558)+SUM(J580:J597))</f>
        <v/>
      </c>
      <c r="K559" s="43" t="n"/>
      <c r="L559" s="43">
        <f>IF(SUM(L553:L558)+SUM(L580:L597)=0,"",SUM(L553:L558)+SUM(L580:L597))</f>
        <v/>
      </c>
      <c r="M559" s="35">
        <f>IF(OR(H559="",H559=0),"",IF(L559="",IF(J559="","",IF(OR(ISTEXT(J559),ISTEXT(H559)),"",J559/H559)),IF(OR(ISTEXT(L559),ISTEXT(H559)),"",L559/H559)))</f>
        <v/>
      </c>
    </row>
    <row r="560" ht="13.35" customHeight="1" s="162">
      <c r="B560" s="453" t="inlineStr">
        <is>
          <t>Instrument:</t>
        </is>
      </c>
      <c r="C560" s="5" t="n"/>
      <c r="D560" s="505" t="n"/>
      <c r="E560" s="414" t="n"/>
      <c r="F560" s="414" t="n"/>
      <c r="G560" s="425" t="inlineStr">
        <is>
          <t>Ak basis / notes:</t>
        </is>
      </c>
      <c r="I560" s="506" t="n"/>
      <c r="J560" s="414" t="n"/>
      <c r="K560" s="414" t="n"/>
      <c r="L560" s="414" t="n"/>
      <c r="M560" s="414" t="n"/>
    </row>
    <row r="561" ht="13.35" customHeight="1" s="162">
      <c r="B561" s="188" t="inlineStr">
        <is>
          <t>Exhaust Air Inlet Airflow</t>
        </is>
      </c>
      <c r="C561" s="174" t="n"/>
      <c r="D561" s="174" t="n"/>
      <c r="E561" s="174" t="n"/>
      <c r="F561" s="173" t="n"/>
      <c r="G561" s="233" t="inlineStr">
        <is>
          <t>Design VEL</t>
        </is>
      </c>
      <c r="H561" s="194" t="inlineStr">
        <is>
          <t>Design CFM</t>
        </is>
      </c>
      <c r="I561" s="188" t="inlineStr">
        <is>
          <t>Initial</t>
        </is>
      </c>
      <c r="J561" s="173" t="n"/>
      <c r="K561" s="188" t="inlineStr">
        <is>
          <t>Final</t>
        </is>
      </c>
      <c r="L561" s="173" t="n"/>
      <c r="M561" s="188" t="inlineStr">
        <is>
          <t>%</t>
        </is>
      </c>
    </row>
    <row r="562" ht="13.35" customHeight="1" s="162">
      <c r="B562" s="153" t="inlineStr">
        <is>
          <t>No.</t>
        </is>
      </c>
      <c r="C562" s="188" t="inlineStr">
        <is>
          <t>Area Served</t>
        </is>
      </c>
      <c r="D562" s="188" t="inlineStr">
        <is>
          <t>Type</t>
        </is>
      </c>
      <c r="E562" s="188" t="inlineStr">
        <is>
          <t>Size</t>
        </is>
      </c>
      <c r="F562" s="188" t="inlineStr">
        <is>
          <t>Ak</t>
        </is>
      </c>
      <c r="G562" s="440" t="n"/>
      <c r="H562" s="440" t="n"/>
      <c r="I562" s="188" t="inlineStr">
        <is>
          <t>VEL</t>
        </is>
      </c>
      <c r="J562" s="188" t="inlineStr">
        <is>
          <t>CFM</t>
        </is>
      </c>
      <c r="K562" s="188" t="inlineStr">
        <is>
          <t>VEL</t>
        </is>
      </c>
      <c r="L562" s="188" t="inlineStr">
        <is>
          <t>CFM</t>
        </is>
      </c>
      <c r="M562" s="440" t="n"/>
    </row>
    <row r="563" ht="13.35" customHeight="1" s="162">
      <c r="B563" s="307" t="n"/>
      <c r="C563" s="307" t="n"/>
      <c r="E563" s="307" t="n"/>
      <c r="F563" s="32" t="n"/>
      <c r="G563" s="33">
        <f>IF(F563="", "", IF(OR(ISTEXT(H563),ISTEXT(F563)),"",H563/F563))</f>
        <v/>
      </c>
      <c r="H563" s="33" t="n"/>
      <c r="I563" s="33" t="n"/>
      <c r="J563" s="33">
        <f>IF(I563="", "", IF(OR(ISTEXT(I563),ISTEXT($F563)),"",I563*$F563))</f>
        <v/>
      </c>
      <c r="K563" s="33" t="n"/>
      <c r="L563" s="33">
        <f>IF(K563="", "", IF(OR(ISTEXT(K563),ISTEXT($F563)),"",K563*$F563))</f>
        <v/>
      </c>
      <c r="M563" s="30">
        <f>IF(OR(H563="",H563=0),"",IF(K563="",IF(J563="","",IF(OR(ISTEXT(J563),ISTEXT(H563)),"",J563/H563)),IF(OR(ISTEXT(L563),ISTEXT(H563)),"",L563/H563)))</f>
        <v/>
      </c>
    </row>
    <row r="564" ht="13.35" customHeight="1" s="162">
      <c r="B564" s="307" t="n"/>
      <c r="C564" s="307" t="n"/>
      <c r="E564" s="307" t="n"/>
      <c r="F564" s="32" t="n"/>
      <c r="G564" s="33">
        <f>IF(F564="", "", IF(OR(ISTEXT(H564),ISTEXT(F564)),"",H564/F564))</f>
        <v/>
      </c>
      <c r="H564" s="33" t="n"/>
      <c r="I564" s="33" t="n"/>
      <c r="J564" s="33">
        <f>IF(I564="", "", IF(OR(ISTEXT(I564),ISTEXT($F564)),"",I564*$F564))</f>
        <v/>
      </c>
      <c r="K564" s="33" t="n"/>
      <c r="L564" s="33">
        <f>IF(K564="", "", IF(OR(ISTEXT(K564),ISTEXT($F564)),"",K564*$F564))</f>
        <v/>
      </c>
      <c r="M564" s="30">
        <f>IF(OR(H564="",H564=0),"",IF(K564="",IF(J564="","",IF(OR(ISTEXT(J564),ISTEXT(H564)),"",J564/H564)),IF(OR(ISTEXT(L564),ISTEXT(H564)),"",L564/H564)))</f>
        <v/>
      </c>
    </row>
    <row r="565" ht="13.35" customHeight="1" s="162">
      <c r="B565" s="307" t="n"/>
      <c r="C565" s="307" t="n"/>
      <c r="E565" s="307" t="n"/>
      <c r="F565" s="32" t="n"/>
      <c r="G565" s="33">
        <f>IF(F565="", "", IF(OR(ISTEXT(H565),ISTEXT(F565)),"",H565/F565))</f>
        <v/>
      </c>
      <c r="H565" s="33" t="n"/>
      <c r="I565" s="33" t="n"/>
      <c r="J565" s="33">
        <f>IF(I565="", "", IF(OR(ISTEXT(I565),ISTEXT($F565)),"",I565*$F565))</f>
        <v/>
      </c>
      <c r="K565" s="33" t="n"/>
      <c r="L565" s="33">
        <f>IF(K565="", "", IF(OR(ISTEXT(K565),ISTEXT($F565)),"",K565*$F565))</f>
        <v/>
      </c>
      <c r="M565" s="30">
        <f>IF(OR(H565="",H565=0),"",IF(K565="",IF(J565="","",IF(OR(ISTEXT(J565),ISTEXT(H565)),"",J565/H565)),IF(OR(ISTEXT(L565),ISTEXT(H565)),"",L565/H565)))</f>
        <v/>
      </c>
    </row>
    <row r="566" ht="13.35" customHeight="1" s="162">
      <c r="B566" s="307" t="n"/>
      <c r="C566" s="307" t="n"/>
      <c r="E566" s="307" t="n"/>
      <c r="F566" s="32" t="n"/>
      <c r="G566" s="33">
        <f>IF(F566="", "", IF(OR(ISTEXT(H566),ISTEXT(F566)),"",H566/F566))</f>
        <v/>
      </c>
      <c r="H566" s="33" t="n"/>
      <c r="I566" s="33" t="n"/>
      <c r="J566" s="33">
        <f>IF(I566="", "", IF(OR(ISTEXT(I566),ISTEXT($F566)),"",I566*$F566))</f>
        <v/>
      </c>
      <c r="K566" s="33" t="n"/>
      <c r="L566" s="33">
        <f>IF(K566="", "", IF(OR(ISTEXT(K566),ISTEXT($F566)),"",K566*$F566))</f>
        <v/>
      </c>
      <c r="M566" s="30">
        <f>IF(OR(H566="",H566=0),"",IF(K566="",IF(J566="","",IF(OR(ISTEXT(J566),ISTEXT(H566)),"",J566/H566)),IF(OR(ISTEXT(L566),ISTEXT(H566)),"",L566/H566)))</f>
        <v/>
      </c>
    </row>
    <row r="567" ht="13.35" customHeight="1" s="162">
      <c r="B567" s="307" t="n"/>
      <c r="C567" s="307" t="n"/>
      <c r="E567" s="307" t="n"/>
      <c r="F567" s="32" t="n"/>
      <c r="G567" s="33">
        <f>IF(F567="", "", IF(OR(ISTEXT(H567),ISTEXT(F567)),"",H567/F567))</f>
        <v/>
      </c>
      <c r="H567" s="33" t="n"/>
      <c r="I567" s="33" t="n"/>
      <c r="J567" s="33">
        <f>IF(I567="", "", IF(OR(ISTEXT(I567),ISTEXT($F567)),"",I567*$F567))</f>
        <v/>
      </c>
      <c r="K567" s="33" t="n"/>
      <c r="L567" s="33">
        <f>IF(K567="", "", IF(OR(ISTEXT(K567),ISTEXT($F567)),"",K567*$F567))</f>
        <v/>
      </c>
      <c r="M567" s="30">
        <f>IF(OR(H567="",H567=0),"",IF(K567="",IF(J567="","",IF(OR(ISTEXT(J567),ISTEXT(H567)),"",J567/H567)),IF(OR(ISTEXT(L567),ISTEXT(H567)),"",L567/H567)))</f>
        <v/>
      </c>
    </row>
    <row r="568" ht="13.35" customHeight="1" s="162">
      <c r="B568" s="307" t="n"/>
      <c r="C568" s="307" t="n"/>
      <c r="E568" s="307" t="n"/>
      <c r="F568" s="32" t="n"/>
      <c r="G568" s="33">
        <f>IF(F568="", "", IF(OR(ISTEXT(H568),ISTEXT(F568)),"",H568/F568))</f>
        <v/>
      </c>
      <c r="H568" s="33" t="n"/>
      <c r="I568" s="33" t="n"/>
      <c r="J568" s="33">
        <f>IF(I568="", "", IF(OR(ISTEXT(I568),ISTEXT($F568)),"",I568*$F568))</f>
        <v/>
      </c>
      <c r="K568" s="33" t="n"/>
      <c r="L568" s="33">
        <f>IF(K568="", "", IF(OR(ISTEXT(K568),ISTEXT($F568)),"",K568*$F568))</f>
        <v/>
      </c>
      <c r="M568" s="30">
        <f>IF(OR(H568="",H568=0),"",IF(K568="",IF(J568="","",IF(OR(ISTEXT(J568),ISTEXT(H568)),"",J568/H568)),IF(OR(ISTEXT(L568),ISTEXT(H568)),"",L568/H568)))</f>
        <v/>
      </c>
    </row>
    <row r="569" ht="13.35" customHeight="1" s="162">
      <c r="B569" s="42" t="n"/>
      <c r="C569" s="231" t="inlineStr">
        <is>
          <t>Total</t>
        </is>
      </c>
      <c r="D569" s="159" t="n"/>
      <c r="E569" s="42" t="n"/>
      <c r="F569" s="42" t="n"/>
      <c r="G569" s="43" t="n"/>
      <c r="H569" s="43">
        <f>IF(SUM(H563:H568)+SUM(H602:H619)=0,"",SUM(H563:H568)+SUM(H602:H619))</f>
        <v/>
      </c>
      <c r="I569" s="43" t="n"/>
      <c r="J569" s="43">
        <f>IF(SUM(J563:J568)+SUM(J602:J619)=0,"",SUM(J563:J568)+SUM(J602:J619))</f>
        <v/>
      </c>
      <c r="K569" s="43" t="n"/>
      <c r="L569" s="43">
        <f>IF(SUM(L563:L568)+SUM(L602:L619)=0,"",SUM(L563:L568)+SUM(L602:L619))</f>
        <v/>
      </c>
      <c r="M569" s="35">
        <f>IF(OR(H569="",H569=0),"",IF(L569="",IF(J569="","",IF(OR(ISTEXT(J569),ISTEXT(H569)),"",J569/H569)),IF(OR(ISTEXT(L569),ISTEXT(H569)),"",L569/H569)))</f>
        <v/>
      </c>
    </row>
    <row r="570" ht="13.35" customHeight="1" s="162"/>
    <row r="571" ht="13.35" customHeight="1" s="162">
      <c r="B571" s="188" t="inlineStr">
        <is>
          <t>Remarks</t>
        </is>
      </c>
      <c r="C571" s="173" t="n"/>
      <c r="D571" s="154" t="n"/>
      <c r="E571" s="174" t="n"/>
      <c r="F571" s="174" t="n"/>
      <c r="G571" s="174" t="n"/>
      <c r="H571" s="174" t="n"/>
      <c r="I571" s="174" t="n"/>
      <c r="J571" s="174" t="n"/>
      <c r="K571" s="174" t="n"/>
      <c r="L571" s="174" t="n"/>
      <c r="M571" s="173" t="n"/>
    </row>
    <row r="572" ht="13.35" customHeight="1" s="162">
      <c r="B572" s="154" t="n"/>
      <c r="C572" s="174" t="n"/>
      <c r="D572" s="174" t="n"/>
      <c r="E572" s="174" t="n"/>
      <c r="F572" s="174" t="n"/>
      <c r="G572" s="174" t="n"/>
      <c r="H572" s="174" t="n"/>
      <c r="I572" s="174" t="n"/>
      <c r="J572" s="174" t="n"/>
      <c r="K572" s="174" t="n"/>
      <c r="L572" s="174" t="n"/>
      <c r="M572" s="173" t="n"/>
    </row>
    <row r="573" ht="13.35" customHeight="1" s="162">
      <c r="B573" s="154" t="n"/>
      <c r="C573" s="174" t="n"/>
      <c r="D573" s="174" t="n"/>
      <c r="E573" s="174" t="n"/>
      <c r="F573" s="174" t="n"/>
      <c r="G573" s="174" t="n"/>
      <c r="H573" s="174" t="n"/>
      <c r="I573" s="174" t="n"/>
      <c r="J573" s="174" t="n"/>
      <c r="K573" s="174" t="n"/>
      <c r="L573" s="174" t="n"/>
      <c r="M573" s="173" t="n"/>
    </row>
    <row r="574" ht="13.35" customHeight="1" s="162"/>
    <row r="575" ht="13.35" customHeight="1" s="162"/>
    <row r="576" ht="13.35" customHeight="1" s="162">
      <c r="B576" s="200" t="inlineStr">
        <is>
          <t>System (cont.)</t>
        </is>
      </c>
      <c r="C576" s="403" t="n"/>
      <c r="D576" s="209">
        <f>IF('{Equipment Data Entry}'!B70="","",'{Equipment Data Entry}'!B70)</f>
        <v/>
      </c>
      <c r="E576" s="418" t="n"/>
      <c r="F576" s="403" t="n"/>
      <c r="G576" s="200" t="inlineStr">
        <is>
          <t>Service</t>
        </is>
      </c>
      <c r="H576" s="403" t="n"/>
      <c r="I576" s="210">
        <f>IF('{Equipment Data Entry}'!C70="","",'{Equipment Data Entry}'!C70)</f>
        <v/>
      </c>
      <c r="J576" s="418" t="n"/>
      <c r="K576" s="418" t="n"/>
      <c r="L576" s="418" t="n"/>
      <c r="M576" s="403" t="n"/>
    </row>
    <row r="577" ht="13.35" customHeight="1" s="162">
      <c r="B577" s="422" t="n"/>
      <c r="C577" s="423" t="n"/>
      <c r="D577" s="422" t="n"/>
      <c r="E577" s="424" t="n"/>
      <c r="F577" s="423" t="n"/>
      <c r="G577" s="422" t="n"/>
      <c r="H577" s="423" t="n"/>
      <c r="I577" s="422" t="n"/>
      <c r="J577" s="424" t="n"/>
      <c r="K577" s="424" t="n"/>
      <c r="L577" s="424" t="n"/>
      <c r="M577" s="423" t="n"/>
    </row>
    <row r="578" ht="13.35" customHeight="1" s="162">
      <c r="B578" s="188" t="inlineStr">
        <is>
          <t>Supply Air Outlets (cont.)</t>
        </is>
      </c>
      <c r="C578" s="174" t="n"/>
      <c r="D578" s="174" t="n"/>
      <c r="E578" s="174" t="n"/>
      <c r="F578" s="173" t="n"/>
      <c r="G578" s="233" t="inlineStr">
        <is>
          <t>Design VEL</t>
        </is>
      </c>
      <c r="H578" s="194" t="inlineStr">
        <is>
          <t>Design CFM</t>
        </is>
      </c>
      <c r="I578" s="188" t="inlineStr">
        <is>
          <t>Initial</t>
        </is>
      </c>
      <c r="J578" s="173" t="n"/>
      <c r="K578" s="188" t="inlineStr">
        <is>
          <t>Final</t>
        </is>
      </c>
      <c r="L578" s="173" t="n"/>
      <c r="M578" s="188" t="inlineStr">
        <is>
          <t>%</t>
        </is>
      </c>
    </row>
    <row r="579" ht="13.35" customHeight="1" s="162">
      <c r="B579" s="153" t="inlineStr">
        <is>
          <t>No.</t>
        </is>
      </c>
      <c r="C579" s="188" t="inlineStr">
        <is>
          <t>Area Served</t>
        </is>
      </c>
      <c r="D579" s="188" t="inlineStr">
        <is>
          <t>Type</t>
        </is>
      </c>
      <c r="E579" s="188" t="inlineStr">
        <is>
          <t>Size</t>
        </is>
      </c>
      <c r="F579" s="188" t="inlineStr">
        <is>
          <t>Ak</t>
        </is>
      </c>
      <c r="G579" s="440" t="n"/>
      <c r="H579" s="440" t="n"/>
      <c r="I579" s="188" t="inlineStr">
        <is>
          <t>VEL</t>
        </is>
      </c>
      <c r="J579" s="188" t="inlineStr">
        <is>
          <t>CFM</t>
        </is>
      </c>
      <c r="K579" s="188" t="inlineStr">
        <is>
          <t>VEL</t>
        </is>
      </c>
      <c r="L579" s="188" t="inlineStr">
        <is>
          <t>CFM</t>
        </is>
      </c>
      <c r="M579" s="440" t="n"/>
    </row>
    <row r="580" ht="13.35" customHeight="1" s="162">
      <c r="B580" s="307" t="n"/>
      <c r="C580" s="307" t="n"/>
      <c r="E580" s="307" t="n"/>
      <c r="F580" s="32" t="n"/>
      <c r="G580" s="33">
        <f>IF(F580="", "", IF(OR(ISTEXT(H580),ISTEXT(F580)),"",H580/F580))</f>
        <v/>
      </c>
      <c r="H580" s="33" t="n"/>
      <c r="I580" s="33" t="n"/>
      <c r="J580" s="33">
        <f>IF(I580="", "", IF(OR(ISTEXT(I580),ISTEXT($F580)),"",I580*$F580))</f>
        <v/>
      </c>
      <c r="K580" s="33" t="n"/>
      <c r="L580" s="33">
        <f>IF(K580="", "", IF(OR(ISTEXT(K580),ISTEXT($F580)),"",K580*$F580))</f>
        <v/>
      </c>
      <c r="M580" s="30">
        <f>IF(OR(H580="",H580=0),"",IF(K580="",IF(J580="","",IF(OR(ISTEXT(J580),ISTEXT(H580)),"",J580/H580)),IF(OR(ISTEXT(L580),ISTEXT(H580)),"",L580/H580)))</f>
        <v/>
      </c>
    </row>
    <row r="581" ht="13.35" customHeight="1" s="162">
      <c r="B581" s="307" t="n"/>
      <c r="C581" s="307" t="n"/>
      <c r="E581" s="307" t="n"/>
      <c r="F581" s="32" t="n"/>
      <c r="G581" s="33">
        <f>IF(F581="", "", IF(OR(ISTEXT(H581),ISTEXT(F581)),"",H581/F581))</f>
        <v/>
      </c>
      <c r="H581" s="33" t="n"/>
      <c r="I581" s="33" t="n"/>
      <c r="J581" s="33">
        <f>IF(I581="", "", IF(OR(ISTEXT(I581),ISTEXT($F581)),"",I581*$F581))</f>
        <v/>
      </c>
      <c r="K581" s="33" t="n"/>
      <c r="L581" s="33">
        <f>IF(K581="", "", IF(OR(ISTEXT(K581),ISTEXT($F581)),"",K581*$F581))</f>
        <v/>
      </c>
      <c r="M581" s="30">
        <f>IF(OR(H581="",H581=0),"",IF(K581="",IF(J581="","",IF(OR(ISTEXT(J581),ISTEXT(H581)),"",J581/H581)),IF(OR(ISTEXT(L581),ISTEXT(H581)),"",L581/H581)))</f>
        <v/>
      </c>
    </row>
    <row r="582" ht="13.35" customHeight="1" s="162">
      <c r="B582" s="307" t="n"/>
      <c r="C582" s="307" t="n"/>
      <c r="E582" s="307" t="n"/>
      <c r="F582" s="32" t="n"/>
      <c r="G582" s="33">
        <f>IF(F582="", "", IF(OR(ISTEXT(H582),ISTEXT(F582)),"",H582/F582))</f>
        <v/>
      </c>
      <c r="H582" s="33" t="n"/>
      <c r="I582" s="33" t="n"/>
      <c r="J582" s="33">
        <f>IF(I582="", "", IF(OR(ISTEXT(I582),ISTEXT($F582)),"",I582*$F582))</f>
        <v/>
      </c>
      <c r="K582" s="33" t="n"/>
      <c r="L582" s="33">
        <f>IF(K582="", "", IF(OR(ISTEXT(K582),ISTEXT($F582)),"",K582*$F582))</f>
        <v/>
      </c>
      <c r="M582" s="30">
        <f>IF(OR(H582="",H582=0),"",IF(K582="",IF(J582="","",IF(OR(ISTEXT(J582),ISTEXT(H582)),"",J582/H582)),IF(OR(ISTEXT(L582),ISTEXT(H582)),"",L582/H582)))</f>
        <v/>
      </c>
    </row>
    <row r="583" ht="13.35" customHeight="1" s="162">
      <c r="B583" s="307" t="n"/>
      <c r="C583" s="307" t="n"/>
      <c r="E583" s="307" t="n"/>
      <c r="F583" s="32" t="n"/>
      <c r="G583" s="33">
        <f>IF(F583="", "", IF(OR(ISTEXT(H583),ISTEXT(F583)),"",H583/F583))</f>
        <v/>
      </c>
      <c r="H583" s="33" t="n"/>
      <c r="I583" s="33" t="n"/>
      <c r="J583" s="33">
        <f>IF(I583="", "", IF(OR(ISTEXT(I583),ISTEXT($F583)),"",I583*$F583))</f>
        <v/>
      </c>
      <c r="K583" s="33" t="n"/>
      <c r="L583" s="33">
        <f>IF(K583="", "", IF(OR(ISTEXT(K583),ISTEXT($F583)),"",K583*$F583))</f>
        <v/>
      </c>
      <c r="M583" s="30">
        <f>IF(OR(H583="",H583=0),"",IF(K583="",IF(J583="","",IF(OR(ISTEXT(J583),ISTEXT(H583)),"",J583/H583)),IF(OR(ISTEXT(L583),ISTEXT(H583)),"",L583/H583)))</f>
        <v/>
      </c>
    </row>
    <row r="584" ht="13.35" customHeight="1" s="162">
      <c r="B584" s="307" t="n"/>
      <c r="C584" s="307" t="n"/>
      <c r="E584" s="307" t="n"/>
      <c r="F584" s="32" t="n"/>
      <c r="G584" s="33">
        <f>IF(F584="", "", IF(OR(ISTEXT(H584),ISTEXT(F584)),"",H584/F584))</f>
        <v/>
      </c>
      <c r="H584" s="33" t="n"/>
      <c r="I584" s="33" t="n"/>
      <c r="J584" s="33">
        <f>IF(I584="", "", IF(OR(ISTEXT(I584),ISTEXT($F584)),"",I584*$F584))</f>
        <v/>
      </c>
      <c r="K584" s="33" t="n"/>
      <c r="L584" s="33">
        <f>IF(K584="", "", IF(OR(ISTEXT(K584),ISTEXT($F584)),"",K584*$F584))</f>
        <v/>
      </c>
      <c r="M584" s="30">
        <f>IF(OR(H584="",H584=0),"",IF(K584="",IF(J584="","",IF(OR(ISTEXT(J584),ISTEXT(H584)),"",J584/H584)),IF(OR(ISTEXT(L584),ISTEXT(H584)),"",L584/H584)))</f>
        <v/>
      </c>
    </row>
    <row r="585" ht="13.35" customHeight="1" s="162">
      <c r="B585" s="307" t="n"/>
      <c r="C585" s="307" t="n"/>
      <c r="E585" s="307" t="n"/>
      <c r="F585" s="32" t="n"/>
      <c r="G585" s="33">
        <f>IF(F585="", "", IF(OR(ISTEXT(H585),ISTEXT(F585)),"",H585/F585))</f>
        <v/>
      </c>
      <c r="H585" s="33" t="n"/>
      <c r="I585" s="33" t="n"/>
      <c r="J585" s="33">
        <f>IF(I585="", "", IF(OR(ISTEXT(I585),ISTEXT($F585)),"",I585*$F585))</f>
        <v/>
      </c>
      <c r="K585" s="33" t="n"/>
      <c r="L585" s="33">
        <f>IF(K585="", "", IF(OR(ISTEXT(K585),ISTEXT($F585)),"",K585*$F585))</f>
        <v/>
      </c>
      <c r="M585" s="30">
        <f>IF(OR(H585="",H585=0),"",IF(K585="",IF(J585="","",IF(OR(ISTEXT(J585),ISTEXT(H585)),"",J585/H585)),IF(OR(ISTEXT(L585),ISTEXT(H585)),"",L585/H585)))</f>
        <v/>
      </c>
    </row>
    <row r="586" ht="13.35" customHeight="1" s="162">
      <c r="B586" s="307" t="n"/>
      <c r="C586" s="307" t="n"/>
      <c r="E586" s="307" t="n"/>
      <c r="F586" s="32" t="n"/>
      <c r="G586" s="33">
        <f>IF(F586="", "", IF(OR(ISTEXT(H586),ISTEXT(F586)),"",H586/F586))</f>
        <v/>
      </c>
      <c r="H586" s="33" t="n"/>
      <c r="I586" s="33" t="n"/>
      <c r="J586" s="33">
        <f>IF(I586="", "", IF(OR(ISTEXT(I586),ISTEXT($F586)),"",I586*$F586))</f>
        <v/>
      </c>
      <c r="K586" s="33" t="n"/>
      <c r="L586" s="33">
        <f>IF(K586="", "", IF(OR(ISTEXT(K586),ISTEXT($F586)),"",K586*$F586))</f>
        <v/>
      </c>
      <c r="M586" s="30">
        <f>IF(OR(H586="",H586=0),"",IF(K586="",IF(J586="","",IF(OR(ISTEXT(J586),ISTEXT(H586)),"",J586/H586)),IF(OR(ISTEXT(L586),ISTEXT(H586)),"",L586/H586)))</f>
        <v/>
      </c>
    </row>
    <row r="587" ht="13.35" customHeight="1" s="162">
      <c r="B587" s="307" t="n"/>
      <c r="C587" s="307" t="n"/>
      <c r="E587" s="307" t="n"/>
      <c r="F587" s="32" t="n"/>
      <c r="G587" s="33">
        <f>IF(F587="", "", IF(OR(ISTEXT(H587),ISTEXT(F587)),"",H587/F587))</f>
        <v/>
      </c>
      <c r="H587" s="33" t="n"/>
      <c r="I587" s="33" t="n"/>
      <c r="J587" s="33">
        <f>IF(I587="", "", IF(OR(ISTEXT(I587),ISTEXT($F587)),"",I587*$F587))</f>
        <v/>
      </c>
      <c r="K587" s="33" t="n"/>
      <c r="L587" s="33">
        <f>IF(K587="", "", IF(OR(ISTEXT(K587),ISTEXT($F587)),"",K587*$F587))</f>
        <v/>
      </c>
      <c r="M587" s="30">
        <f>IF(OR(H587="",H587=0),"",IF(K587="",IF(J587="","",IF(OR(ISTEXT(J587),ISTEXT(H587)),"",J587/H587)),IF(OR(ISTEXT(L587),ISTEXT(H587)),"",L587/H587)))</f>
        <v/>
      </c>
    </row>
    <row r="588" ht="13.35" customHeight="1" s="162">
      <c r="B588" s="307" t="n"/>
      <c r="C588" s="307" t="n"/>
      <c r="E588" s="307" t="n"/>
      <c r="F588" s="32" t="n"/>
      <c r="G588" s="33">
        <f>IF(F588="", "", IF(OR(ISTEXT(H588),ISTEXT(F588)),"",H588/F588))</f>
        <v/>
      </c>
      <c r="H588" s="33" t="n"/>
      <c r="I588" s="33" t="n"/>
      <c r="J588" s="33">
        <f>IF(I588="", "", IF(OR(ISTEXT(I588),ISTEXT($F588)),"",I588*$F588))</f>
        <v/>
      </c>
      <c r="K588" s="33" t="n"/>
      <c r="L588" s="33">
        <f>IF(K588="", "", IF(OR(ISTEXT(K588),ISTEXT($F588)),"",K588*$F588))</f>
        <v/>
      </c>
      <c r="M588" s="30">
        <f>IF(OR(H588="",H588=0),"",IF(K588="",IF(J588="","",IF(OR(ISTEXT(J588),ISTEXT(H588)),"",J588/H588)),IF(OR(ISTEXT(L588),ISTEXT(H588)),"",L588/H588)))</f>
        <v/>
      </c>
    </row>
    <row r="589" ht="13.35" customHeight="1" s="162">
      <c r="B589" s="307" t="n"/>
      <c r="C589" s="307" t="n"/>
      <c r="E589" s="307" t="n"/>
      <c r="F589" s="32" t="n"/>
      <c r="G589" s="33">
        <f>IF(F589="", "", IF(OR(ISTEXT(H589),ISTEXT(F589)),"",H589/F589))</f>
        <v/>
      </c>
      <c r="H589" s="33" t="n"/>
      <c r="I589" s="33" t="n"/>
      <c r="J589" s="33">
        <f>IF(I589="", "", IF(OR(ISTEXT(I589),ISTEXT($F589)),"",I589*$F589))</f>
        <v/>
      </c>
      <c r="K589" s="33" t="n"/>
      <c r="L589" s="33">
        <f>IF(K589="", "", IF(OR(ISTEXT(K589),ISTEXT($F589)),"",K589*$F589))</f>
        <v/>
      </c>
      <c r="M589" s="30">
        <f>IF(OR(H589="",H589=0),"",IF(K589="",IF(J589="","",IF(OR(ISTEXT(J589),ISTEXT(H589)),"",J589/H589)),IF(OR(ISTEXT(L589),ISTEXT(H589)),"",L589/H589)))</f>
        <v/>
      </c>
    </row>
    <row r="590" ht="13.35" customHeight="1" s="162">
      <c r="B590" s="307" t="n"/>
      <c r="C590" s="307" t="n"/>
      <c r="E590" s="307" t="n"/>
      <c r="F590" s="32" t="n"/>
      <c r="G590" s="33">
        <f>IF(F590="", "", IF(OR(ISTEXT(H590),ISTEXT(F590)),"",H590/F590))</f>
        <v/>
      </c>
      <c r="H590" s="33" t="n"/>
      <c r="I590" s="33" t="n"/>
      <c r="J590" s="33">
        <f>IF(I590="", "", IF(OR(ISTEXT(I590),ISTEXT($F590)),"",I590*$F590))</f>
        <v/>
      </c>
      <c r="K590" s="33" t="n"/>
      <c r="L590" s="33">
        <f>IF(K590="", "", IF(OR(ISTEXT(K590),ISTEXT($F590)),"",K590*$F590))</f>
        <v/>
      </c>
      <c r="M590" s="30">
        <f>IF(OR(H590="",H590=0),"",IF(K590="",IF(J590="","",IF(OR(ISTEXT(J590),ISTEXT(H590)),"",J590/H590)),IF(OR(ISTEXT(L590),ISTEXT(H590)),"",L590/H590)))</f>
        <v/>
      </c>
    </row>
    <row r="591" ht="13.35" customHeight="1" s="162">
      <c r="B591" s="307" t="n"/>
      <c r="C591" s="307" t="n"/>
      <c r="E591" s="307" t="n"/>
      <c r="F591" s="32" t="n"/>
      <c r="G591" s="33">
        <f>IF(F591="", "", IF(OR(ISTEXT(H591),ISTEXT(F591)),"",H591/F591))</f>
        <v/>
      </c>
      <c r="H591" s="33" t="n"/>
      <c r="I591" s="33" t="n"/>
      <c r="J591" s="33">
        <f>IF(I591="", "", IF(OR(ISTEXT(I591),ISTEXT($F591)),"",I591*$F591))</f>
        <v/>
      </c>
      <c r="K591" s="33" t="n"/>
      <c r="L591" s="33">
        <f>IF(K591="", "", IF(OR(ISTEXT(K591),ISTEXT($F591)),"",K591*$F591))</f>
        <v/>
      </c>
      <c r="M591" s="30">
        <f>IF(OR(H591="",H591=0),"",IF(K591="",IF(J591="","",IF(OR(ISTEXT(J591),ISTEXT(H591)),"",J591/H591)),IF(OR(ISTEXT(L591),ISTEXT(H591)),"",L591/H591)))</f>
        <v/>
      </c>
    </row>
    <row r="592" ht="13.35" customHeight="1" s="162">
      <c r="B592" s="307" t="n"/>
      <c r="C592" s="307" t="n"/>
      <c r="E592" s="307" t="n"/>
      <c r="F592" s="32" t="n"/>
      <c r="G592" s="33">
        <f>IF(F592="", "", IF(OR(ISTEXT(H592),ISTEXT(F592)),"",H592/F592))</f>
        <v/>
      </c>
      <c r="H592" s="33" t="n"/>
      <c r="I592" s="33" t="n"/>
      <c r="J592" s="33">
        <f>IF(I592="", "", IF(OR(ISTEXT(I592),ISTEXT($F592)),"",I592*$F592))</f>
        <v/>
      </c>
      <c r="K592" s="33" t="n"/>
      <c r="L592" s="33">
        <f>IF(K592="", "", IF(OR(ISTEXT(K592),ISTEXT($F592)),"",K592*$F592))</f>
        <v/>
      </c>
      <c r="M592" s="30">
        <f>IF(OR(H592="",H592=0),"",IF(K592="",IF(J592="","",IF(OR(ISTEXT(J592),ISTEXT(H592)),"",J592/H592)),IF(OR(ISTEXT(L592),ISTEXT(H592)),"",L592/H592)))</f>
        <v/>
      </c>
    </row>
    <row r="593" ht="13.35" customHeight="1" s="162">
      <c r="B593" s="307" t="n"/>
      <c r="C593" s="307" t="n"/>
      <c r="E593" s="307" t="n"/>
      <c r="F593" s="32" t="n"/>
      <c r="G593" s="33">
        <f>IF(F593="", "", IF(OR(ISTEXT(H593),ISTEXT(F593)),"",H593/F593))</f>
        <v/>
      </c>
      <c r="H593" s="33" t="n"/>
      <c r="I593" s="33" t="n"/>
      <c r="J593" s="33">
        <f>IF(I593="", "", IF(OR(ISTEXT(I593),ISTEXT($F593)),"",I593*$F593))</f>
        <v/>
      </c>
      <c r="K593" s="33" t="n"/>
      <c r="L593" s="33">
        <f>IF(K593="", "", IF(OR(ISTEXT(K593),ISTEXT($F593)),"",K593*$F593))</f>
        <v/>
      </c>
      <c r="M593" s="30">
        <f>IF(OR(H593="",H593=0),"",IF(K593="",IF(J593="","",IF(OR(ISTEXT(J593),ISTEXT(H593)),"",J593/H593)),IF(OR(ISTEXT(L593),ISTEXT(H593)),"",L593/H593)))</f>
        <v/>
      </c>
    </row>
    <row r="594" ht="13.35" customHeight="1" s="162">
      <c r="B594" s="307" t="n"/>
      <c r="C594" s="307" t="n"/>
      <c r="E594" s="307" t="n"/>
      <c r="F594" s="32" t="n"/>
      <c r="G594" s="33">
        <f>IF(F594="", "", IF(OR(ISTEXT(H594),ISTEXT(F594)),"",H594/F594))</f>
        <v/>
      </c>
      <c r="H594" s="33" t="n"/>
      <c r="I594" s="33" t="n"/>
      <c r="J594" s="33">
        <f>IF(I594="", "", IF(OR(ISTEXT(I594),ISTEXT($F594)),"",I594*$F594))</f>
        <v/>
      </c>
      <c r="K594" s="33" t="n"/>
      <c r="L594" s="33">
        <f>IF(K594="", "", IF(OR(ISTEXT(K594),ISTEXT($F594)),"",K594*$F594))</f>
        <v/>
      </c>
      <c r="M594" s="30">
        <f>IF(OR(H594="",H594=0),"",IF(K594="",IF(J594="","",IF(OR(ISTEXT(J594),ISTEXT(H594)),"",J594/H594)),IF(OR(ISTEXT(L594),ISTEXT(H594)),"",L594/H594)))</f>
        <v/>
      </c>
    </row>
    <row r="595" ht="13.35" customHeight="1" s="162">
      <c r="B595" s="307" t="n"/>
      <c r="C595" s="307" t="n"/>
      <c r="E595" s="307" t="n"/>
      <c r="F595" s="32" t="n"/>
      <c r="G595" s="33">
        <f>IF(F595="", "", IF(OR(ISTEXT(H595),ISTEXT(F595)),"",H595/F595))</f>
        <v/>
      </c>
      <c r="H595" s="33" t="n"/>
      <c r="I595" s="33" t="n"/>
      <c r="J595" s="33">
        <f>IF(I595="", "", IF(OR(ISTEXT(I595),ISTEXT($F595)),"",I595*$F595))</f>
        <v/>
      </c>
      <c r="K595" s="33" t="n"/>
      <c r="L595" s="33">
        <f>IF(K595="", "", IF(OR(ISTEXT(K595),ISTEXT($F595)),"",K595*$F595))</f>
        <v/>
      </c>
      <c r="M595" s="30">
        <f>IF(OR(H595="",H595=0),"",IF(K595="",IF(J595="","",IF(OR(ISTEXT(J595),ISTEXT(H595)),"",J595/H595)),IF(OR(ISTEXT(L595),ISTEXT(H595)),"",L595/H595)))</f>
        <v/>
      </c>
    </row>
    <row r="596" ht="13.35" customHeight="1" s="162">
      <c r="B596" s="307" t="n"/>
      <c r="C596" s="307" t="n"/>
      <c r="E596" s="307" t="n"/>
      <c r="F596" s="32" t="n"/>
      <c r="G596" s="33">
        <f>IF(F596="", "", IF(OR(ISTEXT(H596),ISTEXT(F596)),"",H596/F596))</f>
        <v/>
      </c>
      <c r="H596" s="33" t="n"/>
      <c r="I596" s="33" t="n"/>
      <c r="J596" s="33">
        <f>IF(I596="", "", IF(OR(ISTEXT(I596),ISTEXT($F596)),"",I596*$F596))</f>
        <v/>
      </c>
      <c r="K596" s="33" t="n"/>
      <c r="L596" s="33">
        <f>IF(K596="", "", IF(OR(ISTEXT(K596),ISTEXT($F596)),"",K596*$F596))</f>
        <v/>
      </c>
      <c r="M596" s="30">
        <f>IF(OR(H596="",H596=0),"",IF(K596="",IF(J596="","",IF(OR(ISTEXT(J596),ISTEXT(H596)),"",J596/H596)),IF(OR(ISTEXT(L596),ISTEXT(H596)),"",L596/H596)))</f>
        <v/>
      </c>
    </row>
    <row r="597" ht="13.35" customHeight="1" s="162">
      <c r="B597" s="307" t="n"/>
      <c r="C597" s="307" t="n"/>
      <c r="E597" s="307" t="n"/>
      <c r="F597" s="32" t="n"/>
      <c r="G597" s="33">
        <f>IF(F597="", "", IF(OR(ISTEXT(H597),ISTEXT(F597)),"",H597/F597))</f>
        <v/>
      </c>
      <c r="H597" s="33" t="n"/>
      <c r="I597" s="33" t="n"/>
      <c r="J597" s="33">
        <f>IF(I597="", "", IF(OR(ISTEXT(I597),ISTEXT($F597)),"",I597*$F597))</f>
        <v/>
      </c>
      <c r="K597" s="33" t="n"/>
      <c r="L597" s="33">
        <f>IF(K597="", "", IF(OR(ISTEXT(K597),ISTEXT($F597)),"",K597*$F597))</f>
        <v/>
      </c>
      <c r="M597" s="30">
        <f>IF(OR(H597="",H597=0),"",IF(K597="",IF(J597="","",IF(OR(ISTEXT(J597),ISTEXT(H597)),"",J597/H597)),IF(OR(ISTEXT(L597),ISTEXT(H597)),"",L597/H597)))</f>
        <v/>
      </c>
    </row>
    <row r="598" ht="13.35" customHeight="1" s="162">
      <c r="B598" s="42" t="n"/>
      <c r="C598" s="231" t="inlineStr">
        <is>
          <t>Subtotal (this page)</t>
        </is>
      </c>
      <c r="D598" s="159" t="n"/>
      <c r="E598" s="42" t="n"/>
      <c r="F598" s="42" t="n"/>
      <c r="G598" s="43" t="n"/>
      <c r="H598" s="43">
        <f>IF(SUM(H580:H597)=0,"",SUM(H580:H597))</f>
        <v/>
      </c>
      <c r="I598" s="43" t="n"/>
      <c r="J598" s="43">
        <f>IF(SUM(J580:J597)=0,"",SUM(J580:J597))</f>
        <v/>
      </c>
      <c r="K598" s="43" t="n"/>
      <c r="L598" s="43">
        <f>IF(SUM(L580:L597)=0,"",SUM(L580:L597))</f>
        <v/>
      </c>
      <c r="M598" s="35">
        <f>IF(OR(H598="",H598=0),"",IF(L598="",IF(J598="","",IF(OR(ISTEXT(J598),ISTEXT(H598)),"",J598/H598)),IF(OR(ISTEXT(L598),ISTEXT(H598)),"",L598/H598)))</f>
        <v/>
      </c>
    </row>
    <row r="599" ht="13.35" customHeight="1" s="162"/>
    <row r="600" ht="13.35" customHeight="1" s="162">
      <c r="B600" s="188" t="inlineStr">
        <is>
          <t>Exhaust Air Inlets (cont.)</t>
        </is>
      </c>
      <c r="C600" s="174" t="n"/>
      <c r="D600" s="174" t="n"/>
      <c r="E600" s="174" t="n"/>
      <c r="F600" s="173" t="n"/>
      <c r="G600" s="233" t="inlineStr">
        <is>
          <t>Design VEL</t>
        </is>
      </c>
      <c r="H600" s="194" t="inlineStr">
        <is>
          <t>Design CFM</t>
        </is>
      </c>
      <c r="I600" s="188" t="inlineStr">
        <is>
          <t>Initial</t>
        </is>
      </c>
      <c r="J600" s="173" t="n"/>
      <c r="K600" s="188" t="inlineStr">
        <is>
          <t>Final</t>
        </is>
      </c>
      <c r="L600" s="173" t="n"/>
      <c r="M600" s="188" t="inlineStr">
        <is>
          <t>%</t>
        </is>
      </c>
    </row>
    <row r="601" ht="13.35" customHeight="1" s="162">
      <c r="B601" s="153" t="inlineStr">
        <is>
          <t>No.</t>
        </is>
      </c>
      <c r="C601" s="188" t="inlineStr">
        <is>
          <t>Area Served</t>
        </is>
      </c>
      <c r="D601" s="188" t="inlineStr">
        <is>
          <t>Type</t>
        </is>
      </c>
      <c r="E601" s="188" t="inlineStr">
        <is>
          <t>Size</t>
        </is>
      </c>
      <c r="F601" s="188" t="inlineStr">
        <is>
          <t>Ak</t>
        </is>
      </c>
      <c r="G601" s="440" t="n"/>
      <c r="H601" s="440" t="n"/>
      <c r="I601" s="188" t="inlineStr">
        <is>
          <t>VEL</t>
        </is>
      </c>
      <c r="J601" s="188" t="inlineStr">
        <is>
          <t>CFM</t>
        </is>
      </c>
      <c r="K601" s="188" t="inlineStr">
        <is>
          <t>VEL</t>
        </is>
      </c>
      <c r="L601" s="188" t="inlineStr">
        <is>
          <t>CFM</t>
        </is>
      </c>
      <c r="M601" s="440" t="n"/>
    </row>
    <row r="602" ht="13.35" customHeight="1" s="162">
      <c r="B602" s="307" t="n"/>
      <c r="C602" s="307" t="n"/>
      <c r="E602" s="307" t="n"/>
      <c r="F602" s="32" t="n"/>
      <c r="G602" s="33">
        <f>IF(F602="", "", IF(OR(ISTEXT(H602),ISTEXT(F602)),"",H602/F602))</f>
        <v/>
      </c>
      <c r="H602" s="33" t="n"/>
      <c r="I602" s="33" t="n"/>
      <c r="J602" s="33">
        <f>IF(I602="", "", IF(OR(ISTEXT(I602),ISTEXT($F602)),"",I602*$F602))</f>
        <v/>
      </c>
      <c r="K602" s="33" t="n"/>
      <c r="L602" s="33">
        <f>IF(K602="", "", IF(OR(ISTEXT(K602),ISTEXT($F602)),"",K602*$F602))</f>
        <v/>
      </c>
      <c r="M602" s="30">
        <f>IF(OR(H602="",H602=0),"",IF(K602="",IF(J602="","",IF(OR(ISTEXT(J602),ISTEXT(H602)),"",J602/H602)),IF(OR(ISTEXT(L602),ISTEXT(H602)),"",L602/H602)))</f>
        <v/>
      </c>
    </row>
    <row r="603" ht="13.35" customHeight="1" s="162">
      <c r="B603" s="307" t="n"/>
      <c r="C603" s="307" t="n"/>
      <c r="E603" s="307" t="n"/>
      <c r="F603" s="32" t="n"/>
      <c r="G603" s="33">
        <f>IF(F603="", "", IF(OR(ISTEXT(H603),ISTEXT(F603)),"",H603/F603))</f>
        <v/>
      </c>
      <c r="H603" s="33" t="n"/>
      <c r="I603" s="33" t="n"/>
      <c r="J603" s="33">
        <f>IF(I603="", "", IF(OR(ISTEXT(I603),ISTEXT($F603)),"",I603*$F603))</f>
        <v/>
      </c>
      <c r="K603" s="33" t="n"/>
      <c r="L603" s="33">
        <f>IF(K603="", "", IF(OR(ISTEXT(K603),ISTEXT($F603)),"",K603*$F603))</f>
        <v/>
      </c>
      <c r="M603" s="30">
        <f>IF(OR(H603="",H603=0),"",IF(K603="",IF(J603="","",IF(OR(ISTEXT(J603),ISTEXT(H603)),"",J603/H603)),IF(OR(ISTEXT(L603),ISTEXT(H603)),"",L603/H603)))</f>
        <v/>
      </c>
    </row>
    <row r="604" ht="13.35" customHeight="1" s="162">
      <c r="B604" s="307" t="n"/>
      <c r="C604" s="307" t="n"/>
      <c r="E604" s="307" t="n"/>
      <c r="F604" s="32" t="n"/>
      <c r="G604" s="33">
        <f>IF(F604="", "", IF(OR(ISTEXT(H604),ISTEXT(F604)),"",H604/F604))</f>
        <v/>
      </c>
      <c r="H604" s="33" t="n"/>
      <c r="I604" s="33" t="n"/>
      <c r="J604" s="33">
        <f>IF(I604="", "", IF(OR(ISTEXT(I604),ISTEXT($F604)),"",I604*$F604))</f>
        <v/>
      </c>
      <c r="K604" s="33" t="n"/>
      <c r="L604" s="33">
        <f>IF(K604="", "", IF(OR(ISTEXT(K604),ISTEXT($F604)),"",K604*$F604))</f>
        <v/>
      </c>
      <c r="M604" s="30">
        <f>IF(OR(H604="",H604=0),"",IF(K604="",IF(J604="","",IF(OR(ISTEXT(J604),ISTEXT(H604)),"",J604/H604)),IF(OR(ISTEXT(L604),ISTEXT(H604)),"",L604/H604)))</f>
        <v/>
      </c>
    </row>
    <row r="605" ht="13.35" customHeight="1" s="162">
      <c r="B605" s="307" t="n"/>
      <c r="C605" s="307" t="n"/>
      <c r="E605" s="307" t="n"/>
      <c r="F605" s="32" t="n"/>
      <c r="G605" s="33">
        <f>IF(F605="", "", IF(OR(ISTEXT(H605),ISTEXT(F605)),"",H605/F605))</f>
        <v/>
      </c>
      <c r="H605" s="33" t="n"/>
      <c r="I605" s="33" t="n"/>
      <c r="J605" s="33">
        <f>IF(I605="", "", IF(OR(ISTEXT(I605),ISTEXT($F605)),"",I605*$F605))</f>
        <v/>
      </c>
      <c r="K605" s="33" t="n"/>
      <c r="L605" s="33">
        <f>IF(K605="", "", IF(OR(ISTEXT(K605),ISTEXT($F605)),"",K605*$F605))</f>
        <v/>
      </c>
      <c r="M605" s="30">
        <f>IF(OR(H605="",H605=0),"",IF(K605="",IF(J605="","",IF(OR(ISTEXT(J605),ISTEXT(H605)),"",J605/H605)),IF(OR(ISTEXT(L605),ISTEXT(H605)),"",L605/H605)))</f>
        <v/>
      </c>
    </row>
    <row r="606" ht="13.35" customHeight="1" s="162">
      <c r="B606" s="307" t="n"/>
      <c r="C606" s="307" t="n"/>
      <c r="E606" s="307" t="n"/>
      <c r="F606" s="32" t="n"/>
      <c r="G606" s="33">
        <f>IF(F606="", "", IF(OR(ISTEXT(H606),ISTEXT(F606)),"",H606/F606))</f>
        <v/>
      </c>
      <c r="H606" s="33" t="n"/>
      <c r="I606" s="33" t="n"/>
      <c r="J606" s="33">
        <f>IF(I606="", "", IF(OR(ISTEXT(I606),ISTEXT($F606)),"",I606*$F606))</f>
        <v/>
      </c>
      <c r="K606" s="33" t="n"/>
      <c r="L606" s="33">
        <f>IF(K606="", "", IF(OR(ISTEXT(K606),ISTEXT($F606)),"",K606*$F606))</f>
        <v/>
      </c>
      <c r="M606" s="30">
        <f>IF(OR(H606="",H606=0),"",IF(K606="",IF(J606="","",IF(OR(ISTEXT(J606),ISTEXT(H606)),"",J606/H606)),IF(OR(ISTEXT(L606),ISTEXT(H606)),"",L606/H606)))</f>
        <v/>
      </c>
    </row>
    <row r="607" ht="13.35" customHeight="1" s="162">
      <c r="B607" s="307" t="n"/>
      <c r="C607" s="307" t="n"/>
      <c r="E607" s="307" t="n"/>
      <c r="F607" s="32" t="n"/>
      <c r="G607" s="33">
        <f>IF(F607="", "", IF(OR(ISTEXT(H607),ISTEXT(F607)),"",H607/F607))</f>
        <v/>
      </c>
      <c r="H607" s="33" t="n"/>
      <c r="I607" s="33" t="n"/>
      <c r="J607" s="33">
        <f>IF(I607="", "", IF(OR(ISTEXT(I607),ISTEXT($F607)),"",I607*$F607))</f>
        <v/>
      </c>
      <c r="K607" s="33" t="n"/>
      <c r="L607" s="33">
        <f>IF(K607="", "", IF(OR(ISTEXT(K607),ISTEXT($F607)),"",K607*$F607))</f>
        <v/>
      </c>
      <c r="M607" s="30">
        <f>IF(OR(H607="",H607=0),"",IF(K607="",IF(J607="","",IF(OR(ISTEXT(J607),ISTEXT(H607)),"",J607/H607)),IF(OR(ISTEXT(L607),ISTEXT(H607)),"",L607/H607)))</f>
        <v/>
      </c>
    </row>
    <row r="608" ht="13.35" customHeight="1" s="162">
      <c r="B608" s="307" t="n"/>
      <c r="C608" s="307" t="n"/>
      <c r="E608" s="307" t="n"/>
      <c r="F608" s="32" t="n"/>
      <c r="G608" s="33">
        <f>IF(F608="", "", IF(OR(ISTEXT(H608),ISTEXT(F608)),"",H608/F608))</f>
        <v/>
      </c>
      <c r="H608" s="33" t="n"/>
      <c r="I608" s="33" t="n"/>
      <c r="J608" s="33">
        <f>IF(I608="", "", IF(OR(ISTEXT(I608),ISTEXT($F608)),"",I608*$F608))</f>
        <v/>
      </c>
      <c r="K608" s="33" t="n"/>
      <c r="L608" s="33">
        <f>IF(K608="", "", IF(OR(ISTEXT(K608),ISTEXT($F608)),"",K608*$F608))</f>
        <v/>
      </c>
      <c r="M608" s="30">
        <f>IF(OR(H608="",H608=0),"",IF(K608="",IF(J608="","",IF(OR(ISTEXT(J608),ISTEXT(H608)),"",J608/H608)),IF(OR(ISTEXT(L608),ISTEXT(H608)),"",L608/H608)))</f>
        <v/>
      </c>
    </row>
    <row r="609" ht="13.35" customHeight="1" s="162">
      <c r="B609" s="307" t="n"/>
      <c r="C609" s="307" t="n"/>
      <c r="E609" s="307" t="n"/>
      <c r="F609" s="32" t="n"/>
      <c r="G609" s="33">
        <f>IF(F609="", "", IF(OR(ISTEXT(H609),ISTEXT(F609)),"",H609/F609))</f>
        <v/>
      </c>
      <c r="H609" s="33" t="n"/>
      <c r="I609" s="33" t="n"/>
      <c r="J609" s="33">
        <f>IF(I609="", "", IF(OR(ISTEXT(I609),ISTEXT($F609)),"",I609*$F609))</f>
        <v/>
      </c>
      <c r="K609" s="33" t="n"/>
      <c r="L609" s="33">
        <f>IF(K609="", "", IF(OR(ISTEXT(K609),ISTEXT($F609)),"",K609*$F609))</f>
        <v/>
      </c>
      <c r="M609" s="30">
        <f>IF(OR(H609="",H609=0),"",IF(K609="",IF(J609="","",IF(OR(ISTEXT(J609),ISTEXT(H609)),"",J609/H609)),IF(OR(ISTEXT(L609),ISTEXT(H609)),"",L609/H609)))</f>
        <v/>
      </c>
    </row>
    <row r="610" ht="13.35" customHeight="1" s="162">
      <c r="B610" s="307" t="n"/>
      <c r="C610" s="307" t="n"/>
      <c r="E610" s="307" t="n"/>
      <c r="F610" s="32" t="n"/>
      <c r="G610" s="33">
        <f>IF(F610="", "", IF(OR(ISTEXT(H610),ISTEXT(F610)),"",H610/F610))</f>
        <v/>
      </c>
      <c r="H610" s="33" t="n"/>
      <c r="I610" s="33" t="n"/>
      <c r="J610" s="33">
        <f>IF(I610="", "", IF(OR(ISTEXT(I610),ISTEXT($F610)),"",I610*$F610))</f>
        <v/>
      </c>
      <c r="K610" s="33" t="n"/>
      <c r="L610" s="33">
        <f>IF(K610="", "", IF(OR(ISTEXT(K610),ISTEXT($F610)),"",K610*$F610))</f>
        <v/>
      </c>
      <c r="M610" s="30">
        <f>IF(OR(H610="",H610=0),"",IF(K610="",IF(J610="","",IF(OR(ISTEXT(J610),ISTEXT(H610)),"",J610/H610)),IF(OR(ISTEXT(L610),ISTEXT(H610)),"",L610/H610)))</f>
        <v/>
      </c>
    </row>
    <row r="611" ht="13.35" customHeight="1" s="162">
      <c r="B611" s="307" t="n"/>
      <c r="C611" s="307" t="n"/>
      <c r="E611" s="307" t="n"/>
      <c r="F611" s="32" t="n"/>
      <c r="G611" s="33">
        <f>IF(F611="", "", IF(OR(ISTEXT(H611),ISTEXT(F611)),"",H611/F611))</f>
        <v/>
      </c>
      <c r="H611" s="33" t="n"/>
      <c r="I611" s="33" t="n"/>
      <c r="J611" s="33">
        <f>IF(I611="", "", IF(OR(ISTEXT(I611),ISTEXT($F611)),"",I611*$F611))</f>
        <v/>
      </c>
      <c r="K611" s="33" t="n"/>
      <c r="L611" s="33">
        <f>IF(K611="", "", IF(OR(ISTEXT(K611),ISTEXT($F611)),"",K611*$F611))</f>
        <v/>
      </c>
      <c r="M611" s="30">
        <f>IF(OR(H611="",H611=0),"",IF(K611="",IF(J611="","",IF(OR(ISTEXT(J611),ISTEXT(H611)),"",J611/H611)),IF(OR(ISTEXT(L611),ISTEXT(H611)),"",L611/H611)))</f>
        <v/>
      </c>
    </row>
    <row r="612" ht="13.35" customHeight="1" s="162">
      <c r="B612" s="307" t="n"/>
      <c r="C612" s="307" t="n"/>
      <c r="E612" s="307" t="n"/>
      <c r="F612" s="32" t="n"/>
      <c r="G612" s="33">
        <f>IF(F612="", "", IF(OR(ISTEXT(H612),ISTEXT(F612)),"",H612/F612))</f>
        <v/>
      </c>
      <c r="H612" s="33" t="n"/>
      <c r="I612" s="33" t="n"/>
      <c r="J612" s="33">
        <f>IF(I612="", "", IF(OR(ISTEXT(I612),ISTEXT($F612)),"",I612*$F612))</f>
        <v/>
      </c>
      <c r="K612" s="33" t="n"/>
      <c r="L612" s="33">
        <f>IF(K612="", "", IF(OR(ISTEXT(K612),ISTEXT($F612)),"",K612*$F612))</f>
        <v/>
      </c>
      <c r="M612" s="30">
        <f>IF(OR(H612="",H612=0),"",IF(K612="",IF(J612="","",IF(OR(ISTEXT(J612),ISTEXT(H612)),"",J612/H612)),IF(OR(ISTEXT(L612),ISTEXT(H612)),"",L612/H612)))</f>
        <v/>
      </c>
    </row>
    <row r="613" ht="13.35" customHeight="1" s="162">
      <c r="B613" s="307" t="n"/>
      <c r="C613" s="307" t="n"/>
      <c r="E613" s="307" t="n"/>
      <c r="F613" s="32" t="n"/>
      <c r="G613" s="33">
        <f>IF(F613="", "", IF(OR(ISTEXT(H613),ISTEXT(F613)),"",H613/F613))</f>
        <v/>
      </c>
      <c r="H613" s="33" t="n"/>
      <c r="I613" s="33" t="n"/>
      <c r="J613" s="33">
        <f>IF(I613="", "", IF(OR(ISTEXT(I613),ISTEXT($F613)),"",I613*$F613))</f>
        <v/>
      </c>
      <c r="K613" s="33" t="n"/>
      <c r="L613" s="33">
        <f>IF(K613="", "", IF(OR(ISTEXT(K613),ISTEXT($F613)),"",K613*$F613))</f>
        <v/>
      </c>
      <c r="M613" s="30">
        <f>IF(OR(H613="",H613=0),"",IF(K613="",IF(J613="","",IF(OR(ISTEXT(J613),ISTEXT(H613)),"",J613/H613)),IF(OR(ISTEXT(L613),ISTEXT(H613)),"",L613/H613)))</f>
        <v/>
      </c>
    </row>
    <row r="614" ht="13.35" customHeight="1" s="162">
      <c r="B614" s="307" t="n"/>
      <c r="C614" s="307" t="n"/>
      <c r="E614" s="307" t="n"/>
      <c r="F614" s="32" t="n"/>
      <c r="G614" s="33">
        <f>IF(F614="", "", IF(OR(ISTEXT(H614),ISTEXT(F614)),"",H614/F614))</f>
        <v/>
      </c>
      <c r="H614" s="33" t="n"/>
      <c r="I614" s="33" t="n"/>
      <c r="J614" s="33">
        <f>IF(I614="", "", IF(OR(ISTEXT(I614),ISTEXT($F614)),"",I614*$F614))</f>
        <v/>
      </c>
      <c r="K614" s="33" t="n"/>
      <c r="L614" s="33">
        <f>IF(K614="", "", IF(OR(ISTEXT(K614),ISTEXT($F614)),"",K614*$F614))</f>
        <v/>
      </c>
      <c r="M614" s="30">
        <f>IF(OR(H614="",H614=0),"",IF(K614="",IF(J614="","",IF(OR(ISTEXT(J614),ISTEXT(H614)),"",J614/H614)),IF(OR(ISTEXT(L614),ISTEXT(H614)),"",L614/H614)))</f>
        <v/>
      </c>
    </row>
    <row r="615" ht="13.35" customHeight="1" s="162">
      <c r="B615" s="307" t="n"/>
      <c r="C615" s="307" t="n"/>
      <c r="E615" s="307" t="n"/>
      <c r="F615" s="32" t="n"/>
      <c r="G615" s="33">
        <f>IF(F615="", "", IF(OR(ISTEXT(H615),ISTEXT(F615)),"",H615/F615))</f>
        <v/>
      </c>
      <c r="H615" s="33" t="n"/>
      <c r="I615" s="33" t="n"/>
      <c r="J615" s="33">
        <f>IF(I615="", "", IF(OR(ISTEXT(I615),ISTEXT($F615)),"",I615*$F615))</f>
        <v/>
      </c>
      <c r="K615" s="33" t="n"/>
      <c r="L615" s="33">
        <f>IF(K615="", "", IF(OR(ISTEXT(K615),ISTEXT($F615)),"",K615*$F615))</f>
        <v/>
      </c>
      <c r="M615" s="30">
        <f>IF(OR(H615="",H615=0),"",IF(K615="",IF(J615="","",IF(OR(ISTEXT(J615),ISTEXT(H615)),"",J615/H615)),IF(OR(ISTEXT(L615),ISTEXT(H615)),"",L615/H615)))</f>
        <v/>
      </c>
    </row>
    <row r="616" ht="13.35" customHeight="1" s="162">
      <c r="B616" s="307" t="n"/>
      <c r="C616" s="307" t="n"/>
      <c r="E616" s="307" t="n"/>
      <c r="F616" s="32" t="n"/>
      <c r="G616" s="33">
        <f>IF(F616="", "", IF(OR(ISTEXT(H616),ISTEXT(F616)),"",H616/F616))</f>
        <v/>
      </c>
      <c r="H616" s="33" t="n"/>
      <c r="I616" s="33" t="n"/>
      <c r="J616" s="33">
        <f>IF(I616="", "", IF(OR(ISTEXT(I616),ISTEXT($F616)),"",I616*$F616))</f>
        <v/>
      </c>
      <c r="K616" s="33" t="n"/>
      <c r="L616" s="33">
        <f>IF(K616="", "", IF(OR(ISTEXT(K616),ISTEXT($F616)),"",K616*$F616))</f>
        <v/>
      </c>
      <c r="M616" s="30">
        <f>IF(OR(H616="",H616=0),"",IF(K616="",IF(J616="","",IF(OR(ISTEXT(J616),ISTEXT(H616)),"",J616/H616)),IF(OR(ISTEXT(L616),ISTEXT(H616)),"",L616/H616)))</f>
        <v/>
      </c>
    </row>
    <row r="617" ht="13.35" customHeight="1" s="162">
      <c r="B617" s="307" t="n"/>
      <c r="C617" s="307" t="n"/>
      <c r="E617" s="307" t="n"/>
      <c r="F617" s="32" t="n"/>
      <c r="G617" s="33">
        <f>IF(F617="", "", IF(OR(ISTEXT(H617),ISTEXT(F617)),"",H617/F617))</f>
        <v/>
      </c>
      <c r="H617" s="33" t="n"/>
      <c r="I617" s="33" t="n"/>
      <c r="J617" s="33">
        <f>IF(I617="", "", IF(OR(ISTEXT(I617),ISTEXT($F617)),"",I617*$F617))</f>
        <v/>
      </c>
      <c r="K617" s="33" t="n"/>
      <c r="L617" s="33">
        <f>IF(K617="", "", IF(OR(ISTEXT(K617),ISTEXT($F617)),"",K617*$F617))</f>
        <v/>
      </c>
      <c r="M617" s="30">
        <f>IF(OR(H617="",H617=0),"",IF(K617="",IF(J617="","",IF(OR(ISTEXT(J617),ISTEXT(H617)),"",J617/H617)),IF(OR(ISTEXT(L617),ISTEXT(H617)),"",L617/H617)))</f>
        <v/>
      </c>
    </row>
    <row r="618" ht="13.35" customHeight="1" s="162">
      <c r="B618" s="307" t="n"/>
      <c r="C618" s="307" t="n"/>
      <c r="E618" s="307" t="n"/>
      <c r="F618" s="32" t="n"/>
      <c r="G618" s="33">
        <f>IF(F618="", "", IF(OR(ISTEXT(H618),ISTEXT(F618)),"",H618/F618))</f>
        <v/>
      </c>
      <c r="H618" s="33" t="n"/>
      <c r="I618" s="33" t="n"/>
      <c r="J618" s="33">
        <f>IF(I618="", "", IF(OR(ISTEXT(I618),ISTEXT($F618)),"",I618*$F618))</f>
        <v/>
      </c>
      <c r="K618" s="33" t="n"/>
      <c r="L618" s="33">
        <f>IF(K618="", "", IF(OR(ISTEXT(K618),ISTEXT($F618)),"",K618*$F618))</f>
        <v/>
      </c>
      <c r="M618" s="30">
        <f>IF(OR(H618="",H618=0),"",IF(K618="",IF(J618="","",IF(OR(ISTEXT(J618),ISTEXT(H618)),"",J618/H618)),IF(OR(ISTEXT(L618),ISTEXT(H618)),"",L618/H618)))</f>
        <v/>
      </c>
    </row>
    <row r="619" ht="13.35" customHeight="1" s="162">
      <c r="B619" s="307" t="n"/>
      <c r="C619" s="307" t="n"/>
      <c r="E619" s="307" t="n"/>
      <c r="F619" s="32" t="n"/>
      <c r="G619" s="33">
        <f>IF(F619="", "", IF(OR(ISTEXT(H619),ISTEXT(F619)),"",H619/F619))</f>
        <v/>
      </c>
      <c r="H619" s="33" t="n"/>
      <c r="I619" s="33" t="n"/>
      <c r="J619" s="33">
        <f>IF(I619="", "", IF(OR(ISTEXT(I619),ISTEXT($F619)),"",I619*$F619))</f>
        <v/>
      </c>
      <c r="K619" s="33" t="n"/>
      <c r="L619" s="33">
        <f>IF(K619="", "", IF(OR(ISTEXT(K619),ISTEXT($F619)),"",K619*$F619))</f>
        <v/>
      </c>
      <c r="M619" s="30">
        <f>IF(OR(H619="",H619=0),"",IF(K619="",IF(J619="","",IF(OR(ISTEXT(J619),ISTEXT(H619)),"",J619/H619)),IF(OR(ISTEXT(L619),ISTEXT(H619)),"",L619/H619)))</f>
        <v/>
      </c>
    </row>
    <row r="620" ht="13.35" customHeight="1" s="162">
      <c r="B620" s="42" t="n"/>
      <c r="C620" s="231" t="inlineStr">
        <is>
          <t>Subtotal (this page)</t>
        </is>
      </c>
      <c r="D620" s="159" t="n"/>
      <c r="E620" s="42" t="n"/>
      <c r="F620" s="42" t="n"/>
      <c r="G620" s="43" t="n"/>
      <c r="H620" s="43">
        <f>IF(SUM(H602:H619)=0,"",SUM(H602:H619))</f>
        <v/>
      </c>
      <c r="I620" s="43" t="n"/>
      <c r="J620" s="43">
        <f>IF(SUM(J602:J619)=0,"",SUM(J602:J619))</f>
        <v/>
      </c>
      <c r="K620" s="43" t="n"/>
      <c r="L620" s="43">
        <f>IF(SUM(L602:L619)=0,"",SUM(L602:L619))</f>
        <v/>
      </c>
      <c r="M620" s="35">
        <f>IF(OR(H620="",H620=0),"",IF(L620="",IF(J620="","",IF(OR(ISTEXT(J620),ISTEXT(H620)),"",J620/H620)),IF(OR(ISTEXT(L620),ISTEXT(H620)),"",L620/H620)))</f>
        <v/>
      </c>
    </row>
    <row r="621" ht="13.35" customHeight="1" s="162"/>
    <row r="622" ht="13.35" customHeight="1" s="162">
      <c r="B622" s="188" t="inlineStr">
        <is>
          <t>Remarks (cont.)</t>
        </is>
      </c>
      <c r="C622" s="173" t="n"/>
      <c r="D622" s="154" t="n"/>
      <c r="E622" s="174" t="n"/>
      <c r="F622" s="174" t="n"/>
      <c r="G622" s="174" t="n"/>
      <c r="H622" s="174" t="n"/>
      <c r="I622" s="174" t="n"/>
      <c r="J622" s="174" t="n"/>
      <c r="K622" s="174" t="n"/>
      <c r="L622" s="174" t="n"/>
      <c r="M622" s="173" t="n"/>
    </row>
    <row r="623" ht="13.35" customHeight="1" s="162">
      <c r="B623" s="154" t="n"/>
      <c r="C623" s="174" t="n"/>
      <c r="D623" s="174" t="n"/>
      <c r="E623" s="174" t="n"/>
      <c r="F623" s="174" t="n"/>
      <c r="G623" s="174" t="n"/>
      <c r="H623" s="174" t="n"/>
      <c r="I623" s="174" t="n"/>
      <c r="J623" s="174" t="n"/>
      <c r="K623" s="174" t="n"/>
      <c r="L623" s="174" t="n"/>
      <c r="M623" s="173" t="n"/>
    </row>
    <row r="624" ht="13.35" customHeight="1" s="162"/>
    <row r="625" ht="13.35" customHeight="1" s="162"/>
    <row r="626" ht="13.35" customHeight="1" s="162"/>
    <row r="627" ht="13.35" customHeight="1" s="162"/>
    <row r="628" ht="13.35" customHeight="1" s="162">
      <c r="B628" s="200" t="inlineStr">
        <is>
          <t>System</t>
        </is>
      </c>
      <c r="C628" s="403" t="n"/>
      <c r="D628" s="209">
        <f>IF('{Equipment Data Entry}'!B71="","",'{Equipment Data Entry}'!B71)</f>
        <v/>
      </c>
      <c r="E628" s="418" t="n"/>
      <c r="F628" s="403" t="n"/>
      <c r="G628" s="200" t="inlineStr">
        <is>
          <t>Service</t>
        </is>
      </c>
      <c r="H628" s="403" t="n"/>
      <c r="I628" s="210">
        <f>IF('{Equipment Data Entry}'!C71="","",'{Equipment Data Entry}'!C71)</f>
        <v/>
      </c>
      <c r="J628" s="418" t="n"/>
      <c r="K628" s="418" t="n"/>
      <c r="L628" s="418" t="n"/>
      <c r="M628" s="403" t="n"/>
    </row>
    <row r="629" ht="13.35" customHeight="1" s="162">
      <c r="B629" s="422" t="n"/>
      <c r="C629" s="423" t="n"/>
      <c r="D629" s="422" t="n"/>
      <c r="E629" s="424" t="n"/>
      <c r="F629" s="423" t="n"/>
      <c r="G629" s="422" t="n"/>
      <c r="H629" s="423" t="n"/>
      <c r="I629" s="422" t="n"/>
      <c r="J629" s="424" t="n"/>
      <c r="K629" s="424" t="n"/>
      <c r="L629" s="424" t="n"/>
      <c r="M629" s="423" t="n"/>
    </row>
    <row r="630" ht="13.35" customHeight="1" s="162">
      <c r="B630" s="437" t="inlineStr">
        <is>
          <t>Drive Type:</t>
        </is>
      </c>
      <c r="C630" s="13" t="n"/>
      <c r="D630" s="438" t="n"/>
      <c r="E630" s="437" t="inlineStr">
        <is>
          <t>Rotation – Design:</t>
        </is>
      </c>
      <c r="F630" s="13" t="n"/>
      <c r="G630" s="438" t="n"/>
      <c r="H630" s="13" t="n"/>
      <c r="I630" s="437" t="inlineStr">
        <is>
          <t>Actual:</t>
        </is>
      </c>
      <c r="J630" s="438" t="n"/>
    </row>
    <row r="631" ht="13.35" customHeight="1" s="162">
      <c r="B631" s="200" t="inlineStr">
        <is>
          <t>Unit Data</t>
        </is>
      </c>
      <c r="C631" s="400" t="n"/>
      <c r="D631" s="400" t="n"/>
      <c r="E631" s="400" t="n"/>
      <c r="F631" s="400" t="n"/>
      <c r="G631" s="401" t="n"/>
      <c r="H631" s="13" t="n"/>
      <c r="I631" s="200" t="inlineStr">
        <is>
          <t>Design and Performance Data</t>
        </is>
      </c>
      <c r="J631" s="400" t="n"/>
      <c r="K631" s="400" t="n"/>
      <c r="L631" s="401" t="n"/>
      <c r="M631" s="283" t="n"/>
    </row>
    <row r="632" ht="13.35" customHeight="1" s="162">
      <c r="B632" s="199" t="inlineStr">
        <is>
          <t>Manufacturer</t>
        </is>
      </c>
      <c r="C632" s="401" t="n"/>
      <c r="D632" s="204">
        <f>IF('{Equipment Data Entry}'!E71="","",'{Equipment Data Entry}'!E71)</f>
        <v/>
      </c>
      <c r="E632" s="400" t="n"/>
      <c r="F632" s="400" t="n"/>
      <c r="G632" s="401" t="n"/>
      <c r="H632" s="13" t="n"/>
      <c r="I632" s="199" t="inlineStr">
        <is>
          <t>Design Criteria</t>
        </is>
      </c>
      <c r="J632" s="401" t="n"/>
      <c r="K632" s="199" t="inlineStr">
        <is>
          <t>Design</t>
        </is>
      </c>
      <c r="L632" s="199" t="inlineStr">
        <is>
          <t>Actual</t>
        </is>
      </c>
      <c r="M632" s="13" t="n"/>
    </row>
    <row r="633" ht="13.35" customHeight="1" s="162">
      <c r="B633" s="199" t="inlineStr">
        <is>
          <t>Model Number</t>
        </is>
      </c>
      <c r="C633" s="401" t="n"/>
      <c r="D633" s="204">
        <f>IF('{Equipment Data Entry}'!F71="","",'{Equipment Data Entry}'!F71)</f>
        <v/>
      </c>
      <c r="E633" s="400" t="n"/>
      <c r="F633" s="400" t="n"/>
      <c r="G633" s="401" t="n"/>
      <c r="H633" s="13" t="n"/>
      <c r="I633" s="199" t="inlineStr">
        <is>
          <t>Supply Airflow</t>
        </is>
      </c>
      <c r="J633" s="401" t="n"/>
      <c r="K633" s="24">
        <f>H663</f>
        <v/>
      </c>
      <c r="L633" s="24">
        <f>L663</f>
        <v/>
      </c>
      <c r="M633" s="22">
        <f>IF(OR(L633="",K633="",K633=0),"",IF(OR(ISTEXT(L633),ISTEXT(K633)),"",L633/K633))</f>
        <v/>
      </c>
    </row>
    <row r="634" ht="13.35" customHeight="1" s="162">
      <c r="B634" s="199" t="inlineStr">
        <is>
          <t>Serial Number</t>
        </is>
      </c>
      <c r="C634" s="401" t="n"/>
      <c r="D634" s="204" t="n"/>
      <c r="E634" s="400" t="n"/>
      <c r="F634" s="400" t="n"/>
      <c r="G634" s="401" t="n"/>
      <c r="H634" s="13" t="n"/>
      <c r="I634" s="199" t="inlineStr">
        <is>
          <t>Exhaust Airflow</t>
        </is>
      </c>
      <c r="J634" s="401" t="n"/>
      <c r="K634" s="71">
        <f>H673</f>
        <v/>
      </c>
      <c r="L634" s="64">
        <f>L673</f>
        <v/>
      </c>
      <c r="M634" s="22">
        <f>IF(OR(L634="",K634="",K634=0),"",IF(OR(ISTEXT(L634),ISTEXT(K634)),"",L634/K634))</f>
        <v/>
      </c>
    </row>
    <row r="635" ht="13.35" customHeight="1" s="162">
      <c r="B635" s="199" t="inlineStr">
        <is>
          <t>Area Served</t>
        </is>
      </c>
      <c r="C635" s="401" t="n"/>
      <c r="D635" s="204">
        <f>I628</f>
        <v/>
      </c>
      <c r="E635" s="400" t="n"/>
      <c r="F635" s="400" t="n"/>
      <c r="G635" s="401" t="n"/>
      <c r="H635" s="13" t="n"/>
      <c r="I635" s="199" t="inlineStr">
        <is>
          <t>Supply ΔP</t>
        </is>
      </c>
      <c r="J635" s="401" t="n"/>
      <c r="K635" s="24">
        <f>IF('{Equipment Data Entry}'!R71="","",'{Equipment Data Entry}'!R71)</f>
        <v/>
      </c>
      <c r="L635" s="24" t="n"/>
      <c r="M635" s="13" t="n"/>
    </row>
    <row r="636" ht="13.35" customHeight="1" s="162">
      <c r="B636" s="199" t="inlineStr">
        <is>
          <t>Location</t>
        </is>
      </c>
      <c r="C636" s="401" t="n"/>
      <c r="D636" s="204">
        <f>IF('{Equipment Data Entry}'!D71="","",'{Equipment Data Entry}'!D71)</f>
        <v/>
      </c>
      <c r="E636" s="400" t="n"/>
      <c r="F636" s="400" t="n"/>
      <c r="G636" s="401" t="n"/>
      <c r="H636" s="13" t="n"/>
      <c r="I636" s="199" t="inlineStr">
        <is>
          <t>Exhaust ΔP</t>
        </is>
      </c>
      <c r="J636" s="401" t="n"/>
      <c r="K636" s="24">
        <f>IF('{Equipment Data Entry}'!S71="","",'{Equipment Data Entry}'!S71)</f>
        <v/>
      </c>
      <c r="L636" s="24" t="n"/>
      <c r="M636" s="13" t="n"/>
    </row>
    <row r="637" ht="13.35" customHeight="1" s="162">
      <c r="B637" s="13" t="n"/>
      <c r="C637" s="13" t="n"/>
      <c r="D637" s="13" t="n"/>
      <c r="E637" s="13" t="n"/>
      <c r="F637" s="13" t="n"/>
      <c r="G637" s="13" t="n"/>
      <c r="H637" s="13" t="n"/>
      <c r="I637" s="199" t="inlineStr">
        <is>
          <t>Fan RPMs</t>
        </is>
      </c>
      <c r="J637" s="401" t="n"/>
      <c r="K637" s="24">
        <f>IF('{Equipment Data Entry}'!I71="","",'{Equipment Data Entry}'!I71)</f>
        <v/>
      </c>
      <c r="L637" s="24">
        <f>IF(L646="","",L646)</f>
        <v/>
      </c>
      <c r="M637" s="13" t="n"/>
    </row>
    <row r="638" ht="13.35" customHeight="1" s="162">
      <c r="B638" s="200" t="inlineStr">
        <is>
          <t>Motor Data</t>
        </is>
      </c>
      <c r="C638" s="400" t="n"/>
      <c r="D638" s="400" t="n"/>
      <c r="E638" s="400" t="n"/>
      <c r="F638" s="400" t="n"/>
      <c r="G638" s="401" t="n"/>
      <c r="H638" s="13" t="n"/>
      <c r="I638" s="199" t="inlineStr">
        <is>
          <t>Filter Type/Size/Qty</t>
        </is>
      </c>
      <c r="J638" s="400" t="n"/>
      <c r="K638" s="401" t="n"/>
      <c r="L638" s="24" t="n"/>
      <c r="M638" s="401" t="n"/>
    </row>
    <row r="639" ht="13.35" customHeight="1" s="162">
      <c r="B639" s="199" t="inlineStr">
        <is>
          <t>Manufacturer</t>
        </is>
      </c>
      <c r="C639" s="401" t="n"/>
      <c r="D639" s="203" t="n"/>
      <c r="E639" s="400" t="n"/>
      <c r="F639" s="400" t="n"/>
      <c r="G639" s="401" t="n"/>
      <c r="H639" s="13" t="n"/>
      <c r="I639" s="200" t="inlineStr">
        <is>
          <t>Drive Data</t>
        </is>
      </c>
      <c r="J639" s="400" t="n"/>
      <c r="K639" s="400" t="n"/>
      <c r="L639" s="401" t="n"/>
      <c r="M639" s="13" t="n"/>
    </row>
    <row r="640" ht="13.35" customHeight="1" s="162">
      <c r="B640" s="199" t="inlineStr">
        <is>
          <t>Horsepower</t>
        </is>
      </c>
      <c r="C640" s="401" t="n"/>
      <c r="D640" s="28">
        <f>IF('{Equipment Data Entry}'!G71="","",'{Equipment Data Entry}'!G71)</f>
        <v/>
      </c>
      <c r="E640" s="21" t="inlineStr">
        <is>
          <t>RPM</t>
        </is>
      </c>
      <c r="F640" s="24" t="n"/>
      <c r="G640" s="199" t="inlineStr">
        <is>
          <t>SF</t>
        </is>
      </c>
      <c r="H640" s="13" t="n"/>
      <c r="I640" s="199" t="inlineStr">
        <is>
          <t>Motor sheave</t>
        </is>
      </c>
      <c r="J640" s="400" t="n"/>
      <c r="K640" s="24">
        <f>IF('{Equipment Data Entry}'!J71="","",'{Equipment Data Entry}'!J71)</f>
        <v/>
      </c>
      <c r="L640" s="21" t="inlineStr">
        <is>
          <t>Bore</t>
        </is>
      </c>
      <c r="M640" s="208"/>
    </row>
    <row r="641" ht="13.35" customHeight="1" s="162">
      <c r="B641" s="198">
        <f>IF('{Equipment Data Entry}'!N71="","",'{Equipment Data Entry}'!N71)</f>
        <v/>
      </c>
      <c r="C641" s="198">
        <f>IF('{Equipment Data Entry}'!O71="","",'{Equipment Data Entry}'!O71)</f>
        <v/>
      </c>
      <c r="D641" s="21" t="inlineStr">
        <is>
          <t>FLA</t>
        </is>
      </c>
      <c r="E641" s="25" t="n"/>
      <c r="F641" s="21" t="inlineStr">
        <is>
          <t>Frame</t>
        </is>
      </c>
      <c r="G641" s="208" t="n"/>
      <c r="H641" s="13" t="n"/>
      <c r="I641" s="199" t="inlineStr">
        <is>
          <t>Fan pulley</t>
        </is>
      </c>
      <c r="J641" s="400" t="n"/>
      <c r="K641" s="24">
        <f>IF('{Equipment Data Entry}'!K71="","",'{Equipment Data Entry}'!K71)</f>
        <v/>
      </c>
      <c r="L641" s="21" t="inlineStr">
        <is>
          <t>Bore</t>
        </is>
      </c>
      <c r="M641" s="208"/>
    </row>
    <row r="642" ht="13.35" customHeight="1" s="162">
      <c r="B642" s="199" t="inlineStr">
        <is>
          <t>Corrected FLA</t>
        </is>
      </c>
      <c r="C642" s="401" t="n"/>
      <c r="D642" s="27">
        <f>IF(OR(E643="",E641="",B641=""),"",IF(OR(ISTEXT(B641),COUNT(E643:G643)=0,ISTEXT(E641)),"",B641/AVERAGE(E643:G643)*E641))</f>
        <v/>
      </c>
      <c r="E642" s="199" t="inlineStr">
        <is>
          <t>Estimated BHP</t>
        </is>
      </c>
      <c r="F642" s="401" t="n"/>
      <c r="G642" s="27">
        <f>IF(OR(COUNT(E644:G644)=0,IF(N(E645)&gt;0,E645,N(D640))=0,IF(N(D642)&gt;0,D642,N(E641))=0),"",IF(N(E645)&gt;0,E645,N(D640))*AVERAGE(E644:G644)/IF(N(D642)&gt;0,D642,N(E641)))</f>
        <v/>
      </c>
      <c r="H642" s="13" t="n"/>
      <c r="I642" s="199" t="inlineStr">
        <is>
          <t>Belt(s)</t>
        </is>
      </c>
      <c r="J642" s="208">
        <f>IF('{Equipment Data Entry}'!L71="","",'{Equipment Data Entry}'!L71)</f>
        <v/>
      </c>
      <c r="K642" s="199" t="inlineStr">
        <is>
          <t>C to C</t>
        </is>
      </c>
      <c r="L642" s="64">
        <f>IF('{Equipment Data Entry}'!M71="","",'{Equipment Data Entry}'!M71)</f>
        <v/>
      </c>
      <c r="M642" s="13" t="n"/>
    </row>
    <row r="643" ht="13.35" customHeight="1" s="162">
      <c r="B643" s="199" t="inlineStr">
        <is>
          <t>Measured Voltage</t>
        </is>
      </c>
      <c r="C643" s="400" t="n"/>
      <c r="D643" s="401" t="n"/>
      <c r="E643" s="24" t="n"/>
      <c r="F643" s="24" t="n"/>
      <c r="G643" s="24" t="n"/>
      <c r="H643" s="13" t="n"/>
      <c r="I643" s="199" t="inlineStr">
        <is>
          <t>Final Settings</t>
        </is>
      </c>
      <c r="J643" s="400" t="n"/>
      <c r="K643" s="401" t="n"/>
      <c r="L643" s="24" t="n"/>
      <c r="M643" s="401" t="n"/>
    </row>
    <row r="644" ht="13.35" customHeight="1" s="162">
      <c r="B644" s="199" t="inlineStr">
        <is>
          <t>Measured Amperage</t>
        </is>
      </c>
      <c r="C644" s="400" t="n"/>
      <c r="D644" s="401" t="n"/>
      <c r="E644" s="25" t="n"/>
      <c r="F644" s="25" t="n"/>
      <c r="G644" s="25" t="n"/>
      <c r="H644" s="13" t="n"/>
      <c r="I644" s="205" t="inlineStr">
        <is>
          <t>RPM Data</t>
        </is>
      </c>
      <c r="J644" s="401" t="n"/>
      <c r="K644" s="205" t="inlineStr">
        <is>
          <t>Initial</t>
        </is>
      </c>
      <c r="L644" s="205" t="inlineStr">
        <is>
          <t>Final</t>
        </is>
      </c>
      <c r="M644" s="13" t="n"/>
    </row>
    <row r="645" ht="13.35" customHeight="1" s="162">
      <c r="B645" s="199" t="inlineStr">
        <is>
          <t>Motor HP (nameplate)</t>
        </is>
      </c>
      <c r="C645" s="400"/>
      <c r="D645" s="401"/>
      <c r="E645" s="24"/>
      <c r="F645" s="24"/>
      <c r="G645" s="24"/>
      <c r="H645" s="13" t="n"/>
      <c r="I645" s="199" t="inlineStr">
        <is>
          <t>Motor RPM</t>
        </is>
      </c>
      <c r="J645" s="401" t="n"/>
      <c r="K645" s="24" t="n"/>
      <c r="L645" s="24" t="n"/>
      <c r="M645" s="13" t="n"/>
    </row>
    <row r="646" ht="13.35" customHeight="1" s="162">
      <c r="B646" s="200" t="inlineStr">
        <is>
          <t>Static Pressure Profile (in. w.g.)</t>
        </is>
      </c>
      <c r="C646" s="400" t="n"/>
      <c r="D646" s="400" t="n"/>
      <c r="E646" s="400" t="n"/>
      <c r="F646" s="400" t="n"/>
      <c r="G646" s="401" t="n"/>
      <c r="H646" s="13" t="n"/>
      <c r="I646" s="199" t="inlineStr">
        <is>
          <t>Fan RPM</t>
        </is>
      </c>
      <c r="J646" s="401" t="n"/>
      <c r="K646" s="24" t="n"/>
      <c r="L646" s="24" t="n"/>
      <c r="M646" s="13" t="n"/>
    </row>
    <row r="647" ht="13.35" customHeight="1" s="162">
      <c r="B647" s="490">
        <f>IFERROR(INDEX('{Dropdowns}'!$AI$2:$AO$7,MATCH($D$650,'{Dropdowns}'!$AH$2:$AH$7,0),1),"")</f>
        <v/>
      </c>
      <c r="C647" s="490">
        <f>IFERROR(INDEX('{Dropdowns}'!$AI$2:$AO$7,MATCH($D$650,'{Dropdowns}'!$AH$2:$AH$7,0),2),"")</f>
        <v/>
      </c>
      <c r="D647" s="490">
        <f>IFERROR(INDEX('{Dropdowns}'!$AI$2:$AO$7,MATCH($D$650,'{Dropdowns}'!$AH$2:$AH$7,0),3),"")</f>
        <v/>
      </c>
      <c r="E647" s="490">
        <f>IFERROR(INDEX('{Dropdowns}'!$AI$2:$AO$7,MATCH($D$650,'{Dropdowns}'!$AH$2:$AH$7,0),4),"")</f>
        <v/>
      </c>
      <c r="F647" s="490">
        <f>IFERROR(INDEX('{Dropdowns}'!$AI$2:$AO$7,MATCH($D$650,'{Dropdowns}'!$AH$2:$AH$7,0),5),"")</f>
        <v/>
      </c>
      <c r="G647" s="490">
        <f>IFERROR(INDEX('{Dropdowns}'!$AI$2:$AO$7,MATCH($D$650,'{Dropdowns}'!$AH$2:$AH$7,0),6),"")</f>
        <v/>
      </c>
      <c r="H647" s="490">
        <f>IFERROR(INDEX('{Dropdowns}'!$AI$2:$AO$7,MATCH($D$650,'{Dropdowns}'!$AH$2:$AH$7,0),7),"")</f>
        <v/>
      </c>
      <c r="I647" s="246" t="inlineStr">
        <is>
          <t>VSD Frequency</t>
        </is>
      </c>
      <c r="J647" s="403" t="n"/>
      <c r="K647" s="65" t="n"/>
      <c r="L647" s="65" t="n"/>
      <c r="M647" s="13" t="n"/>
    </row>
    <row r="648" ht="13.35" customHeight="1" s="162">
      <c r="B648" s="492"/>
      <c r="C648" s="492"/>
      <c r="D648" s="492"/>
      <c r="E648" s="492"/>
      <c r="F648" s="492"/>
      <c r="G648" s="492"/>
      <c r="H648" s="492"/>
      <c r="I648" s="14" t="n"/>
      <c r="J648" s="14" t="n"/>
      <c r="K648" s="14" t="n"/>
      <c r="L648" s="38" t="n"/>
      <c r="M648" s="13" t="n"/>
      <c r="Q648">
        <f>IF(B648="","",B648)</f>
        <v/>
      </c>
      <c r="R648">
        <f>IF(C647="—",Q648,IF(C648="","",C648))</f>
        <v/>
      </c>
      <c r="S648">
        <f>IF(D647="—",R648,IF(D648="","",D648))</f>
        <v/>
      </c>
      <c r="T648">
        <f>IF(E647="—",S648,IF(E648="","",E648))</f>
        <v/>
      </c>
      <c r="U648">
        <f>IF(F647="—",T648,IF(F648="","",F648))</f>
        <v/>
      </c>
      <c r="V648">
        <f>IF(G647="—",U648,IF(G648="","",G648))</f>
        <v/>
      </c>
      <c r="W648">
        <f>IFERROR(MATCH("Fan",$C$647:$H$647,0),"")</f>
        <v/>
      </c>
      <c r="X648">
        <f>IF(W648="","",INDEX(P650:U650,W648))</f>
        <v/>
      </c>
      <c r="Y648">
        <f>IF(W648="","",INDEX(Q649:V649,W648))</f>
        <v/>
      </c>
    </row>
    <row r="649" ht="13.35" customHeight="1" s="162">
      <c r="B649" s="491" t="inlineStr">
        <is>
          <t>Δ</t>
        </is>
      </c>
      <c r="C649" s="498">
        <f>IF(OR(C647="—",C648="",Q648=""),"",IF(OR(ISTEXT(C648),ISTEXT(Q648)),"","Δ "&amp;TEXT(C648-Q648,"0.00")))</f>
        <v/>
      </c>
      <c r="D649" s="498">
        <f>IF(OR(D647="—",D648="",R648=""),"",IF(OR(ISTEXT(D648),ISTEXT(R648)),"","Δ "&amp;TEXT(D648-R648,"0.00")))</f>
        <v/>
      </c>
      <c r="E649" s="498">
        <f>IF(OR(E647="—",E648="",S648=""),"",IF(OR(ISTEXT(E648),ISTEXT(S648)),"","Δ "&amp;TEXT(E648-S648,"0.00")))</f>
        <v/>
      </c>
      <c r="F649" s="498">
        <f>IF(OR(F647="—",F648="",T648=""),"",IF(OR(ISTEXT(F648),ISTEXT(T648)),"","Δ "&amp;TEXT(F648-T648,"0.00")))</f>
        <v/>
      </c>
      <c r="G649" s="498">
        <f>IF(OR(G647="—",G648="",U648=""),"",IF(OR(ISTEXT(G648),ISTEXT(U648)),"","Δ "&amp;TEXT(G648-U648,"0.00")))</f>
        <v/>
      </c>
      <c r="H649" s="498">
        <f>IF(OR(H647="—",H648="",V648=""),"",IF(OR(ISTEXT(H648),ISTEXT(V648)),"","Δ "&amp;TEXT(H648-V648,"0.00")))</f>
        <v/>
      </c>
      <c r="I649" s="13" t="n"/>
      <c r="J649" s="13" t="n"/>
      <c r="K649" s="13" t="n"/>
      <c r="L649" s="13" t="n"/>
      <c r="M649" s="13" t="n"/>
      <c r="Q649">
        <f>IF(OR(C648="",ISTEXT(C648)),R649,C648)</f>
        <v/>
      </c>
      <c r="R649">
        <f>IF(OR(D648="",ISTEXT(D648)),S649,D648)</f>
        <v/>
      </c>
      <c r="S649">
        <f>IF(OR(E648="",ISTEXT(E648)),T649,E648)</f>
        <v/>
      </c>
      <c r="T649">
        <f>IF(OR(F648="",ISTEXT(F648)),U649,F648)</f>
        <v/>
      </c>
      <c r="U649">
        <f>IF(OR(G648="",ISTEXT(G648)),V649,G648)</f>
        <v/>
      </c>
      <c r="V649">
        <f>IF(OR(H648="",ISTEXT(H648)),"",H648)</f>
        <v/>
      </c>
    </row>
    <row r="650" ht="13.35" customHeight="1" s="162">
      <c r="B650" s="425" t="inlineStr">
        <is>
          <t>Unit type:</t>
        </is>
      </c>
      <c r="D650" s="522" t="inlineStr">
        <is>
          <t>ERV</t>
        </is>
      </c>
      <c r="E650" s="414" t="n"/>
      <c r="F650" s="494" t="inlineStr">
        <is>
          <t>Airflow left to right. Δ = this reading minus the one before it; in. w.g.</t>
        </is>
      </c>
      <c r="P650">
        <f>IF(B648="","",B648)</f>
        <v/>
      </c>
      <c r="Q650">
        <f>IF(C648="",P650,C648)</f>
        <v/>
      </c>
      <c r="R650">
        <f>IF(D648="",Q650,D648)</f>
        <v/>
      </c>
      <c r="S650">
        <f>IF(E648="",R650,E648)</f>
        <v/>
      </c>
      <c r="T650">
        <f>IF(F648="",S650,F648)</f>
        <v/>
      </c>
      <c r="U650">
        <f>IF(G648="",T650,G648)</f>
        <v/>
      </c>
      <c r="V650">
        <f>IF(H648="",U650,H648)</f>
        <v/>
      </c>
    </row>
    <row r="651" ht="13.35" customHeight="1" s="162">
      <c r="B651" s="500" t="inlineStr">
        <is>
          <t>Fan inlet</t>
        </is>
      </c>
      <c r="D651" s="501">
        <f>IF(X648="","",X648)</f>
        <v/>
      </c>
      <c r="F651" s="500" t="inlineStr">
        <is>
          <t>Discharge</t>
        </is>
      </c>
      <c r="I651" s="501">
        <f>IF(V650="","",V650)</f>
        <v/>
      </c>
    </row>
    <row r="652" ht="13.35" customHeight="1" s="162"/>
    <row r="653" ht="13.35" customHeight="1" s="162">
      <c r="B653" s="500" t="inlineStr">
        <is>
          <t>Fan TSP</t>
        </is>
      </c>
      <c r="E653" s="501">
        <f>IF(OR(X648="",Y648=""),"",IF(OR(ISTEXT(X648),ISTEXT(Y648)),"",Y648-X648))</f>
        <v/>
      </c>
      <c r="F653" s="500" t="inlineStr">
        <is>
          <t>ESP</t>
        </is>
      </c>
      <c r="I653" s="501">
        <f>IF(OR(B648="",V650=""),"",IF(OR(ISTEXT(B648),ISTEXT(V650)),"",V650-B648))</f>
        <v/>
      </c>
      <c r="J653" s="500" t="inlineStr">
        <is>
          <t>Unit ΔP (inlet → fan)</t>
        </is>
      </c>
      <c r="M653" s="501">
        <f>IF(OR(B648="",X648=""),"",IF(OR(ISTEXT(B648),ISTEXT(X648)),"",X648-B648))</f>
        <v/>
      </c>
    </row>
    <row r="654" ht="13.35" customHeight="1" s="162">
      <c r="B654" s="453" t="inlineStr">
        <is>
          <t>Instrument:</t>
        </is>
      </c>
      <c r="C654" s="5" t="n"/>
      <c r="D654" s="505" t="n"/>
      <c r="E654" s="414" t="n"/>
      <c r="F654" s="414" t="n"/>
      <c r="G654" s="425" t="inlineStr">
        <is>
          <t>Ak basis / notes:</t>
        </is>
      </c>
      <c r="I654" s="506" t="n"/>
      <c r="J654" s="414" t="n"/>
      <c r="K654" s="414" t="n"/>
      <c r="L654" s="414" t="n"/>
      <c r="M654" s="414" t="n"/>
    </row>
    <row r="655" ht="13.35" customHeight="1" s="162">
      <c r="B655" s="188" t="inlineStr">
        <is>
          <t>Supply Air Outlet Airflow</t>
        </is>
      </c>
      <c r="C655" s="174" t="n"/>
      <c r="D655" s="174" t="n"/>
      <c r="E655" s="174" t="n"/>
      <c r="F655" s="173" t="n"/>
      <c r="G655" s="233" t="inlineStr">
        <is>
          <t>Design VEL</t>
        </is>
      </c>
      <c r="H655" s="194" t="inlineStr">
        <is>
          <t>Design CFM</t>
        </is>
      </c>
      <c r="I655" s="188" t="inlineStr">
        <is>
          <t>Initial</t>
        </is>
      </c>
      <c r="J655" s="173" t="n"/>
      <c r="K655" s="188" t="inlineStr">
        <is>
          <t>Final</t>
        </is>
      </c>
      <c r="L655" s="173" t="n"/>
      <c r="M655" s="188" t="inlineStr">
        <is>
          <t>%</t>
        </is>
      </c>
    </row>
    <row r="656" ht="13.35" customHeight="1" s="162">
      <c r="B656" s="153" t="inlineStr">
        <is>
          <t>No.</t>
        </is>
      </c>
      <c r="C656" s="188" t="inlineStr">
        <is>
          <t>Area Served</t>
        </is>
      </c>
      <c r="D656" s="188" t="inlineStr">
        <is>
          <t>Type</t>
        </is>
      </c>
      <c r="E656" s="188" t="inlineStr">
        <is>
          <t>Size</t>
        </is>
      </c>
      <c r="F656" s="188" t="inlineStr">
        <is>
          <t>Ak</t>
        </is>
      </c>
      <c r="G656" s="440" t="n"/>
      <c r="H656" s="440" t="n"/>
      <c r="I656" s="188" t="inlineStr">
        <is>
          <t>VEL</t>
        </is>
      </c>
      <c r="J656" s="188" t="inlineStr">
        <is>
          <t>CFM</t>
        </is>
      </c>
      <c r="K656" s="188" t="inlineStr">
        <is>
          <t>VEL</t>
        </is>
      </c>
      <c r="L656" s="188" t="inlineStr">
        <is>
          <t>CFM</t>
        </is>
      </c>
      <c r="M656" s="440" t="n"/>
    </row>
    <row r="657" ht="13.35" customHeight="1" s="162">
      <c r="B657" s="307" t="n"/>
      <c r="C657" s="307" t="n"/>
      <c r="E657" s="307" t="n"/>
      <c r="F657" s="32" t="n"/>
      <c r="G657" s="33">
        <f>IF(F657="", "", IF(OR(ISTEXT(H657),ISTEXT(F657)),"",H657/F657))</f>
        <v/>
      </c>
      <c r="H657" s="33" t="n"/>
      <c r="I657" s="33" t="n"/>
      <c r="J657" s="33">
        <f>IF(I657="", "", IF(OR(ISTEXT(I657),ISTEXT($F657)),"",I657*$F657))</f>
        <v/>
      </c>
      <c r="K657" s="33" t="n"/>
      <c r="L657" s="33">
        <f>IF(K657="", "", IF(OR(ISTEXT(K657),ISTEXT($F657)),"",K657*$F657))</f>
        <v/>
      </c>
      <c r="M657" s="30">
        <f>IF(OR(H657="",H657=0),"",IF(K657="",IF(J657="","",IF(OR(ISTEXT(J657),ISTEXT(H657)),"",J657/H657)),IF(OR(ISTEXT(L657),ISTEXT(H657)),"",L657/H657)))</f>
        <v/>
      </c>
    </row>
    <row r="658" ht="13.35" customHeight="1" s="162">
      <c r="B658" s="307" t="n"/>
      <c r="C658" s="307" t="n"/>
      <c r="E658" s="307" t="n"/>
      <c r="F658" s="32" t="n"/>
      <c r="G658" s="33">
        <f>IF(F658="", "", IF(OR(ISTEXT(H658),ISTEXT(F658)),"",H658/F658))</f>
        <v/>
      </c>
      <c r="H658" s="33" t="n"/>
      <c r="I658" s="33" t="n"/>
      <c r="J658" s="33">
        <f>IF(I658="", "", IF(OR(ISTEXT(I658),ISTEXT($F658)),"",I658*$F658))</f>
        <v/>
      </c>
      <c r="K658" s="33" t="n"/>
      <c r="L658" s="33">
        <f>IF(K658="", "", IF(OR(ISTEXT(K658),ISTEXT($F658)),"",K658*$F658))</f>
        <v/>
      </c>
      <c r="M658" s="30">
        <f>IF(OR(H658="",H658=0),"",IF(K658="",IF(J658="","",IF(OR(ISTEXT(J658),ISTEXT(H658)),"",J658/H658)),IF(OR(ISTEXT(L658),ISTEXT(H658)),"",L658/H658)))</f>
        <v/>
      </c>
    </row>
    <row r="659" ht="13.35" customHeight="1" s="162">
      <c r="B659" s="307" t="n"/>
      <c r="C659" s="307" t="n"/>
      <c r="E659" s="307" t="n"/>
      <c r="F659" s="32" t="n"/>
      <c r="G659" s="33">
        <f>IF(F659="", "", IF(OR(ISTEXT(H659),ISTEXT(F659)),"",H659/F659))</f>
        <v/>
      </c>
      <c r="H659" s="33" t="n"/>
      <c r="I659" s="33" t="n"/>
      <c r="J659" s="33">
        <f>IF(I659="", "", IF(OR(ISTEXT(I659),ISTEXT($F659)),"",I659*$F659))</f>
        <v/>
      </c>
      <c r="K659" s="33" t="n"/>
      <c r="L659" s="33">
        <f>IF(K659="", "", IF(OR(ISTEXT(K659),ISTEXT($F659)),"",K659*$F659))</f>
        <v/>
      </c>
      <c r="M659" s="30">
        <f>IF(OR(H659="",H659=0),"",IF(K659="",IF(J659="","",IF(OR(ISTEXT(J659),ISTEXT(H659)),"",J659/H659)),IF(OR(ISTEXT(L659),ISTEXT(H659)),"",L659/H659)))</f>
        <v/>
      </c>
    </row>
    <row r="660" ht="13.35" customHeight="1" s="162">
      <c r="B660" s="307" t="n"/>
      <c r="C660" s="307" t="n"/>
      <c r="E660" s="307" t="n"/>
      <c r="F660" s="32" t="n"/>
      <c r="G660" s="33">
        <f>IF(F660="", "", IF(OR(ISTEXT(H660),ISTEXT(F660)),"",H660/F660))</f>
        <v/>
      </c>
      <c r="H660" s="33" t="n"/>
      <c r="I660" s="33" t="n"/>
      <c r="J660" s="33">
        <f>IF(I660="", "", IF(OR(ISTEXT(I660),ISTEXT($F660)),"",I660*$F660))</f>
        <v/>
      </c>
      <c r="K660" s="33" t="n"/>
      <c r="L660" s="33">
        <f>IF(K660="", "", IF(OR(ISTEXT(K660),ISTEXT($F660)),"",K660*$F660))</f>
        <v/>
      </c>
      <c r="M660" s="30">
        <f>IF(OR(H660="",H660=0),"",IF(K660="",IF(J660="","",IF(OR(ISTEXT(J660),ISTEXT(H660)),"",J660/H660)),IF(OR(ISTEXT(L660),ISTEXT(H660)),"",L660/H660)))</f>
        <v/>
      </c>
    </row>
    <row r="661" ht="13.35" customHeight="1" s="162">
      <c r="B661" s="307" t="n"/>
      <c r="C661" s="307" t="n"/>
      <c r="E661" s="307" t="n"/>
      <c r="F661" s="32" t="n"/>
      <c r="G661" s="33">
        <f>IF(F661="", "", IF(OR(ISTEXT(H661),ISTEXT(F661)),"",H661/F661))</f>
        <v/>
      </c>
      <c r="H661" s="33" t="n"/>
      <c r="I661" s="33" t="n"/>
      <c r="J661" s="33">
        <f>IF(I661="", "", IF(OR(ISTEXT(I661),ISTEXT($F661)),"",I661*$F661))</f>
        <v/>
      </c>
      <c r="K661" s="33" t="n"/>
      <c r="L661" s="33">
        <f>IF(K661="", "", IF(OR(ISTEXT(K661),ISTEXT($F661)),"",K661*$F661))</f>
        <v/>
      </c>
      <c r="M661" s="30">
        <f>IF(OR(H661="",H661=0),"",IF(K661="",IF(J661="","",IF(OR(ISTEXT(J661),ISTEXT(H661)),"",J661/H661)),IF(OR(ISTEXT(L661),ISTEXT(H661)),"",L661/H661)))</f>
        <v/>
      </c>
    </row>
    <row r="662" ht="13.35" customHeight="1" s="162">
      <c r="B662" s="307" t="n"/>
      <c r="C662" s="307" t="n"/>
      <c r="E662" s="307" t="n"/>
      <c r="F662" s="32" t="n"/>
      <c r="G662" s="33">
        <f>IF(F662="", "", IF(OR(ISTEXT(H662),ISTEXT(F662)),"",H662/F662))</f>
        <v/>
      </c>
      <c r="H662" s="33" t="n"/>
      <c r="I662" s="33" t="n"/>
      <c r="J662" s="33">
        <f>IF(I662="", "", IF(OR(ISTEXT(I662),ISTEXT($F662)),"",I662*$F662))</f>
        <v/>
      </c>
      <c r="K662" s="33" t="n"/>
      <c r="L662" s="33">
        <f>IF(K662="", "", IF(OR(ISTEXT(K662),ISTEXT($F662)),"",K662*$F662))</f>
        <v/>
      </c>
      <c r="M662" s="30">
        <f>IF(OR(H662="",H662=0),"",IF(K662="",IF(J662="","",IF(OR(ISTEXT(J662),ISTEXT(H662)),"",J662/H662)),IF(OR(ISTEXT(L662),ISTEXT(H662)),"",L662/H662)))</f>
        <v/>
      </c>
    </row>
    <row r="663" ht="13.35" customHeight="1" s="162">
      <c r="B663" s="42" t="n"/>
      <c r="C663" s="231" t="inlineStr">
        <is>
          <t>Total</t>
        </is>
      </c>
      <c r="D663" s="159" t="n"/>
      <c r="E663" s="42" t="n"/>
      <c r="F663" s="42" t="n"/>
      <c r="G663" s="43" t="n"/>
      <c r="H663" s="43">
        <f>IF(SUM(H657:H662)+SUM(H684:H701)=0,"",SUM(H657:H662)+SUM(H684:H701))</f>
        <v/>
      </c>
      <c r="I663" s="43" t="n"/>
      <c r="J663" s="43">
        <f>IF(SUM(J657:J662)+SUM(J684:J701)=0,"",SUM(J657:J662)+SUM(J684:J701))</f>
        <v/>
      </c>
      <c r="K663" s="43" t="n"/>
      <c r="L663" s="43">
        <f>IF(SUM(L657:L662)+SUM(L684:L701)=0,"",SUM(L657:L662)+SUM(L684:L701))</f>
        <v/>
      </c>
      <c r="M663" s="35">
        <f>IF(OR(H663="",H663=0),"",IF(L663="",IF(J663="","",IF(OR(ISTEXT(J663),ISTEXT(H663)),"",J663/H663)),IF(OR(ISTEXT(L663),ISTEXT(H663)),"",L663/H663)))</f>
        <v/>
      </c>
    </row>
    <row r="664" ht="13.35" customHeight="1" s="162">
      <c r="B664" s="453" t="inlineStr">
        <is>
          <t>Instrument:</t>
        </is>
      </c>
      <c r="C664" s="5" t="n"/>
      <c r="D664" s="505" t="n"/>
      <c r="E664" s="414" t="n"/>
      <c r="F664" s="414" t="n"/>
      <c r="G664" s="425" t="inlineStr">
        <is>
          <t>Ak basis / notes:</t>
        </is>
      </c>
      <c r="I664" s="506" t="n"/>
      <c r="J664" s="414" t="n"/>
      <c r="K664" s="414" t="n"/>
      <c r="L664" s="414" t="n"/>
      <c r="M664" s="414" t="n"/>
    </row>
    <row r="665" ht="13.35" customHeight="1" s="162">
      <c r="B665" s="188" t="inlineStr">
        <is>
          <t>Exhaust Air Inlet Airflow</t>
        </is>
      </c>
      <c r="C665" s="174" t="n"/>
      <c r="D665" s="174" t="n"/>
      <c r="E665" s="174" t="n"/>
      <c r="F665" s="173" t="n"/>
      <c r="G665" s="233" t="inlineStr">
        <is>
          <t>Design VEL</t>
        </is>
      </c>
      <c r="H665" s="194" t="inlineStr">
        <is>
          <t>Design CFM</t>
        </is>
      </c>
      <c r="I665" s="188" t="inlineStr">
        <is>
          <t>Initial</t>
        </is>
      </c>
      <c r="J665" s="173" t="n"/>
      <c r="K665" s="188" t="inlineStr">
        <is>
          <t>Final</t>
        </is>
      </c>
      <c r="L665" s="173" t="n"/>
      <c r="M665" s="188" t="inlineStr">
        <is>
          <t>%</t>
        </is>
      </c>
    </row>
    <row r="666" ht="13.35" customHeight="1" s="162">
      <c r="B666" s="153" t="inlineStr">
        <is>
          <t>No.</t>
        </is>
      </c>
      <c r="C666" s="188" t="inlineStr">
        <is>
          <t>Area Served</t>
        </is>
      </c>
      <c r="D666" s="188" t="inlineStr">
        <is>
          <t>Type</t>
        </is>
      </c>
      <c r="E666" s="188" t="inlineStr">
        <is>
          <t>Size</t>
        </is>
      </c>
      <c r="F666" s="188" t="inlineStr">
        <is>
          <t>Ak</t>
        </is>
      </c>
      <c r="G666" s="440" t="n"/>
      <c r="H666" s="440" t="n"/>
      <c r="I666" s="188" t="inlineStr">
        <is>
          <t>VEL</t>
        </is>
      </c>
      <c r="J666" s="188" t="inlineStr">
        <is>
          <t>CFM</t>
        </is>
      </c>
      <c r="K666" s="188" t="inlineStr">
        <is>
          <t>VEL</t>
        </is>
      </c>
      <c r="L666" s="188" t="inlineStr">
        <is>
          <t>CFM</t>
        </is>
      </c>
      <c r="M666" s="440" t="n"/>
    </row>
    <row r="667" ht="13.35" customHeight="1" s="162">
      <c r="B667" s="307" t="n"/>
      <c r="C667" s="307" t="n"/>
      <c r="E667" s="307" t="n"/>
      <c r="F667" s="32" t="n"/>
      <c r="G667" s="33">
        <f>IF(F667="", "", IF(OR(ISTEXT(H667),ISTEXT(F667)),"",H667/F667))</f>
        <v/>
      </c>
      <c r="H667" s="33" t="n"/>
      <c r="I667" s="33" t="n"/>
      <c r="J667" s="33">
        <f>IF(I667="", "", IF(OR(ISTEXT(I667),ISTEXT($F667)),"",I667*$F667))</f>
        <v/>
      </c>
      <c r="K667" s="33" t="n"/>
      <c r="L667" s="33">
        <f>IF(K667="", "", IF(OR(ISTEXT(K667),ISTEXT($F667)),"",K667*$F667))</f>
        <v/>
      </c>
      <c r="M667" s="30">
        <f>IF(OR(H667="",H667=0),"",IF(K667="",IF(J667="","",IF(OR(ISTEXT(J667),ISTEXT(H667)),"",J667/H667)),IF(OR(ISTEXT(L667),ISTEXT(H667)),"",L667/H667)))</f>
        <v/>
      </c>
    </row>
    <row r="668" ht="13.35" customHeight="1" s="162">
      <c r="B668" s="307" t="n"/>
      <c r="C668" s="307" t="n"/>
      <c r="E668" s="307" t="n"/>
      <c r="F668" s="32" t="n"/>
      <c r="G668" s="33">
        <f>IF(F668="", "", IF(OR(ISTEXT(H668),ISTEXT(F668)),"",H668/F668))</f>
        <v/>
      </c>
      <c r="H668" s="33" t="n"/>
      <c r="I668" s="33" t="n"/>
      <c r="J668" s="33">
        <f>IF(I668="", "", IF(OR(ISTEXT(I668),ISTEXT($F668)),"",I668*$F668))</f>
        <v/>
      </c>
      <c r="K668" s="33" t="n"/>
      <c r="L668" s="33">
        <f>IF(K668="", "", IF(OR(ISTEXT(K668),ISTEXT($F668)),"",K668*$F668))</f>
        <v/>
      </c>
      <c r="M668" s="30">
        <f>IF(OR(H668="",H668=0),"",IF(K668="",IF(J668="","",IF(OR(ISTEXT(J668),ISTEXT(H668)),"",J668/H668)),IF(OR(ISTEXT(L668),ISTEXT(H668)),"",L668/H668)))</f>
        <v/>
      </c>
    </row>
    <row r="669" ht="13.35" customHeight="1" s="162">
      <c r="B669" s="307" t="n"/>
      <c r="C669" s="307" t="n"/>
      <c r="E669" s="307" t="n"/>
      <c r="F669" s="32" t="n"/>
      <c r="G669" s="33">
        <f>IF(F669="", "", IF(OR(ISTEXT(H669),ISTEXT(F669)),"",H669/F669))</f>
        <v/>
      </c>
      <c r="H669" s="33" t="n"/>
      <c r="I669" s="33" t="n"/>
      <c r="J669" s="33">
        <f>IF(I669="", "", IF(OR(ISTEXT(I669),ISTEXT($F669)),"",I669*$F669))</f>
        <v/>
      </c>
      <c r="K669" s="33" t="n"/>
      <c r="L669" s="33">
        <f>IF(K669="", "", IF(OR(ISTEXT(K669),ISTEXT($F669)),"",K669*$F669))</f>
        <v/>
      </c>
      <c r="M669" s="30">
        <f>IF(OR(H669="",H669=0),"",IF(K669="",IF(J669="","",IF(OR(ISTEXT(J669),ISTEXT(H669)),"",J669/H669)),IF(OR(ISTEXT(L669),ISTEXT(H669)),"",L669/H669)))</f>
        <v/>
      </c>
    </row>
    <row r="670" ht="13.35" customHeight="1" s="162">
      <c r="B670" s="307" t="n"/>
      <c r="C670" s="307" t="n"/>
      <c r="E670" s="307" t="n"/>
      <c r="F670" s="32" t="n"/>
      <c r="G670" s="33">
        <f>IF(F670="", "", IF(OR(ISTEXT(H670),ISTEXT(F670)),"",H670/F670))</f>
        <v/>
      </c>
      <c r="H670" s="33" t="n"/>
      <c r="I670" s="33" t="n"/>
      <c r="J670" s="33">
        <f>IF(I670="", "", IF(OR(ISTEXT(I670),ISTEXT($F670)),"",I670*$F670))</f>
        <v/>
      </c>
      <c r="K670" s="33" t="n"/>
      <c r="L670" s="33">
        <f>IF(K670="", "", IF(OR(ISTEXT(K670),ISTEXT($F670)),"",K670*$F670))</f>
        <v/>
      </c>
      <c r="M670" s="30">
        <f>IF(OR(H670="",H670=0),"",IF(K670="",IF(J670="","",IF(OR(ISTEXT(J670),ISTEXT(H670)),"",J670/H670)),IF(OR(ISTEXT(L670),ISTEXT(H670)),"",L670/H670)))</f>
        <v/>
      </c>
    </row>
    <row r="671" ht="13.35" customHeight="1" s="162">
      <c r="B671" s="307" t="n"/>
      <c r="C671" s="307" t="n"/>
      <c r="E671" s="307" t="n"/>
      <c r="F671" s="32" t="n"/>
      <c r="G671" s="33">
        <f>IF(F671="", "", IF(OR(ISTEXT(H671),ISTEXT(F671)),"",H671/F671))</f>
        <v/>
      </c>
      <c r="H671" s="33" t="n"/>
      <c r="I671" s="33" t="n"/>
      <c r="J671" s="33">
        <f>IF(I671="", "", IF(OR(ISTEXT(I671),ISTEXT($F671)),"",I671*$F671))</f>
        <v/>
      </c>
      <c r="K671" s="33" t="n"/>
      <c r="L671" s="33">
        <f>IF(K671="", "", IF(OR(ISTEXT(K671),ISTEXT($F671)),"",K671*$F671))</f>
        <v/>
      </c>
      <c r="M671" s="30">
        <f>IF(OR(H671="",H671=0),"",IF(K671="",IF(J671="","",IF(OR(ISTEXT(J671),ISTEXT(H671)),"",J671/H671)),IF(OR(ISTEXT(L671),ISTEXT(H671)),"",L671/H671)))</f>
        <v/>
      </c>
    </row>
    <row r="672" ht="13.35" customHeight="1" s="162">
      <c r="B672" s="307" t="n"/>
      <c r="C672" s="307" t="n"/>
      <c r="E672" s="307" t="n"/>
      <c r="F672" s="32" t="n"/>
      <c r="G672" s="33">
        <f>IF(F672="", "", IF(OR(ISTEXT(H672),ISTEXT(F672)),"",H672/F672))</f>
        <v/>
      </c>
      <c r="H672" s="33" t="n"/>
      <c r="I672" s="33" t="n"/>
      <c r="J672" s="33">
        <f>IF(I672="", "", IF(OR(ISTEXT(I672),ISTEXT($F672)),"",I672*$F672))</f>
        <v/>
      </c>
      <c r="K672" s="33" t="n"/>
      <c r="L672" s="33">
        <f>IF(K672="", "", IF(OR(ISTEXT(K672),ISTEXT($F672)),"",K672*$F672))</f>
        <v/>
      </c>
      <c r="M672" s="30">
        <f>IF(OR(H672="",H672=0),"",IF(K672="",IF(J672="","",IF(OR(ISTEXT(J672),ISTEXT(H672)),"",J672/H672)),IF(OR(ISTEXT(L672),ISTEXT(H672)),"",L672/H672)))</f>
        <v/>
      </c>
    </row>
    <row r="673" ht="13.35" customHeight="1" s="162">
      <c r="B673" s="42" t="n"/>
      <c r="C673" s="231" t="inlineStr">
        <is>
          <t>Total</t>
        </is>
      </c>
      <c r="D673" s="159" t="n"/>
      <c r="E673" s="42" t="n"/>
      <c r="F673" s="42" t="n"/>
      <c r="G673" s="43" t="n"/>
      <c r="H673" s="43">
        <f>IF(SUM(H667:H672)+SUM(H706:H723)=0,"",SUM(H667:H672)+SUM(H706:H723))</f>
        <v/>
      </c>
      <c r="I673" s="43" t="n"/>
      <c r="J673" s="43">
        <f>IF(SUM(J667:J672)+SUM(J706:J723)=0,"",SUM(J667:J672)+SUM(J706:J723))</f>
        <v/>
      </c>
      <c r="K673" s="43" t="n"/>
      <c r="L673" s="43">
        <f>IF(SUM(L667:L672)+SUM(L706:L723)=0,"",SUM(L667:L672)+SUM(L706:L723))</f>
        <v/>
      </c>
      <c r="M673" s="35">
        <f>IF(OR(H673="",H673=0),"",IF(L673="",IF(J673="","",IF(OR(ISTEXT(J673),ISTEXT(H673)),"",J673/H673)),IF(OR(ISTEXT(L673),ISTEXT(H673)),"",L673/H673)))</f>
        <v/>
      </c>
    </row>
    <row r="674" ht="13.35" customHeight="1" s="162"/>
    <row r="675" ht="13.35" customHeight="1" s="162">
      <c r="B675" s="188" t="inlineStr">
        <is>
          <t>Remarks</t>
        </is>
      </c>
      <c r="C675" s="173" t="n"/>
      <c r="D675" s="154" t="n"/>
      <c r="E675" s="174" t="n"/>
      <c r="F675" s="174" t="n"/>
      <c r="G675" s="174" t="n"/>
      <c r="H675" s="174" t="n"/>
      <c r="I675" s="174" t="n"/>
      <c r="J675" s="174" t="n"/>
      <c r="K675" s="174" t="n"/>
      <c r="L675" s="174" t="n"/>
      <c r="M675" s="173" t="n"/>
    </row>
    <row r="676" ht="13.35" customHeight="1" s="162">
      <c r="B676" s="154" t="n"/>
      <c r="C676" s="174" t="n"/>
      <c r="D676" s="174" t="n"/>
      <c r="E676" s="174" t="n"/>
      <c r="F676" s="174" t="n"/>
      <c r="G676" s="174" t="n"/>
      <c r="H676" s="174" t="n"/>
      <c r="I676" s="174" t="n"/>
      <c r="J676" s="174" t="n"/>
      <c r="K676" s="174" t="n"/>
      <c r="L676" s="174" t="n"/>
      <c r="M676" s="173" t="n"/>
    </row>
    <row r="677" ht="13.35" customHeight="1" s="162">
      <c r="B677" s="154" t="n"/>
      <c r="C677" s="174" t="n"/>
      <c r="D677" s="174" t="n"/>
      <c r="E677" s="174" t="n"/>
      <c r="F677" s="174" t="n"/>
      <c r="G677" s="174" t="n"/>
      <c r="H677" s="174" t="n"/>
      <c r="I677" s="174" t="n"/>
      <c r="J677" s="174" t="n"/>
      <c r="K677" s="174" t="n"/>
      <c r="L677" s="174" t="n"/>
      <c r="M677" s="173" t="n"/>
    </row>
    <row r="678" ht="13.35" customHeight="1" s="162"/>
    <row r="679" ht="13.35" customHeight="1" s="162"/>
    <row r="680" ht="13.35" customHeight="1" s="162">
      <c r="B680" s="200" t="inlineStr">
        <is>
          <t>System (cont.)</t>
        </is>
      </c>
      <c r="C680" s="403" t="n"/>
      <c r="D680" s="209">
        <f>IF('{Equipment Data Entry}'!B71="","",'{Equipment Data Entry}'!B71)</f>
        <v/>
      </c>
      <c r="E680" s="418" t="n"/>
      <c r="F680" s="403" t="n"/>
      <c r="G680" s="200" t="inlineStr">
        <is>
          <t>Service</t>
        </is>
      </c>
      <c r="H680" s="403" t="n"/>
      <c r="I680" s="210">
        <f>IF('{Equipment Data Entry}'!C71="","",'{Equipment Data Entry}'!C71)</f>
        <v/>
      </c>
      <c r="J680" s="418" t="n"/>
      <c r="K680" s="418" t="n"/>
      <c r="L680" s="418" t="n"/>
      <c r="M680" s="403" t="n"/>
    </row>
    <row r="681" ht="13.35" customHeight="1" s="162">
      <c r="B681" s="422" t="n"/>
      <c r="C681" s="423" t="n"/>
      <c r="D681" s="422" t="n"/>
      <c r="E681" s="424" t="n"/>
      <c r="F681" s="423" t="n"/>
      <c r="G681" s="422" t="n"/>
      <c r="H681" s="423" t="n"/>
      <c r="I681" s="422" t="n"/>
      <c r="J681" s="424" t="n"/>
      <c r="K681" s="424" t="n"/>
      <c r="L681" s="424" t="n"/>
      <c r="M681" s="423" t="n"/>
    </row>
    <row r="682" ht="13.35" customHeight="1" s="162">
      <c r="B682" s="188" t="inlineStr">
        <is>
          <t>Supply Air Outlets (cont.)</t>
        </is>
      </c>
      <c r="C682" s="174" t="n"/>
      <c r="D682" s="174" t="n"/>
      <c r="E682" s="174" t="n"/>
      <c r="F682" s="173" t="n"/>
      <c r="G682" s="233" t="inlineStr">
        <is>
          <t>Design VEL</t>
        </is>
      </c>
      <c r="H682" s="194" t="inlineStr">
        <is>
          <t>Design CFM</t>
        </is>
      </c>
      <c r="I682" s="188" t="inlineStr">
        <is>
          <t>Initial</t>
        </is>
      </c>
      <c r="J682" s="173" t="n"/>
      <c r="K682" s="188" t="inlineStr">
        <is>
          <t>Final</t>
        </is>
      </c>
      <c r="L682" s="173" t="n"/>
      <c r="M682" s="188" t="inlineStr">
        <is>
          <t>%</t>
        </is>
      </c>
    </row>
    <row r="683" ht="13.35" customHeight="1" s="162">
      <c r="B683" s="153" t="inlineStr">
        <is>
          <t>No.</t>
        </is>
      </c>
      <c r="C683" s="188" t="inlineStr">
        <is>
          <t>Area Served</t>
        </is>
      </c>
      <c r="D683" s="188" t="inlineStr">
        <is>
          <t>Type</t>
        </is>
      </c>
      <c r="E683" s="188" t="inlineStr">
        <is>
          <t>Size</t>
        </is>
      </c>
      <c r="F683" s="188" t="inlineStr">
        <is>
          <t>Ak</t>
        </is>
      </c>
      <c r="G683" s="440" t="n"/>
      <c r="H683" s="440" t="n"/>
      <c r="I683" s="188" t="inlineStr">
        <is>
          <t>VEL</t>
        </is>
      </c>
      <c r="J683" s="188" t="inlineStr">
        <is>
          <t>CFM</t>
        </is>
      </c>
      <c r="K683" s="188" t="inlineStr">
        <is>
          <t>VEL</t>
        </is>
      </c>
      <c r="L683" s="188" t="inlineStr">
        <is>
          <t>CFM</t>
        </is>
      </c>
      <c r="M683" s="440" t="n"/>
    </row>
    <row r="684" ht="13.35" customHeight="1" s="162">
      <c r="B684" s="307" t="n"/>
      <c r="C684" s="307" t="n"/>
      <c r="E684" s="307" t="n"/>
      <c r="F684" s="32" t="n"/>
      <c r="G684" s="33">
        <f>IF(F684="", "", IF(OR(ISTEXT(H684),ISTEXT(F684)),"",H684/F684))</f>
        <v/>
      </c>
      <c r="H684" s="33" t="n"/>
      <c r="I684" s="33" t="n"/>
      <c r="J684" s="33">
        <f>IF(I684="", "", IF(OR(ISTEXT(I684),ISTEXT($F684)),"",I684*$F684))</f>
        <v/>
      </c>
      <c r="K684" s="33" t="n"/>
      <c r="L684" s="33">
        <f>IF(K684="", "", IF(OR(ISTEXT(K684),ISTEXT($F684)),"",K684*$F684))</f>
        <v/>
      </c>
      <c r="M684" s="30">
        <f>IF(OR(H684="",H684=0),"",IF(K684="",IF(J684="","",IF(OR(ISTEXT(J684),ISTEXT(H684)),"",J684/H684)),IF(OR(ISTEXT(L684),ISTEXT(H684)),"",L684/H684)))</f>
        <v/>
      </c>
    </row>
    <row r="685" ht="13.35" customHeight="1" s="162">
      <c r="B685" s="307" t="n"/>
      <c r="C685" s="307" t="n"/>
      <c r="E685" s="307" t="n"/>
      <c r="F685" s="32" t="n"/>
      <c r="G685" s="33">
        <f>IF(F685="", "", IF(OR(ISTEXT(H685),ISTEXT(F685)),"",H685/F685))</f>
        <v/>
      </c>
      <c r="H685" s="33" t="n"/>
      <c r="I685" s="33" t="n"/>
      <c r="J685" s="33">
        <f>IF(I685="", "", IF(OR(ISTEXT(I685),ISTEXT($F685)),"",I685*$F685))</f>
        <v/>
      </c>
      <c r="K685" s="33" t="n"/>
      <c r="L685" s="33">
        <f>IF(K685="", "", IF(OR(ISTEXT(K685),ISTEXT($F685)),"",K685*$F685))</f>
        <v/>
      </c>
      <c r="M685" s="30">
        <f>IF(OR(H685="",H685=0),"",IF(K685="",IF(J685="","",IF(OR(ISTEXT(J685),ISTEXT(H685)),"",J685/H685)),IF(OR(ISTEXT(L685),ISTEXT(H685)),"",L685/H685)))</f>
        <v/>
      </c>
    </row>
    <row r="686" ht="13.35" customHeight="1" s="162">
      <c r="B686" s="307" t="n"/>
      <c r="C686" s="307" t="n"/>
      <c r="E686" s="307" t="n"/>
      <c r="F686" s="32" t="n"/>
      <c r="G686" s="33">
        <f>IF(F686="", "", IF(OR(ISTEXT(H686),ISTEXT(F686)),"",H686/F686))</f>
        <v/>
      </c>
      <c r="H686" s="33" t="n"/>
      <c r="I686" s="33" t="n"/>
      <c r="J686" s="33">
        <f>IF(I686="", "", IF(OR(ISTEXT(I686),ISTEXT($F686)),"",I686*$F686))</f>
        <v/>
      </c>
      <c r="K686" s="33" t="n"/>
      <c r="L686" s="33">
        <f>IF(K686="", "", IF(OR(ISTEXT(K686),ISTEXT($F686)),"",K686*$F686))</f>
        <v/>
      </c>
      <c r="M686" s="30">
        <f>IF(OR(H686="",H686=0),"",IF(K686="",IF(J686="","",IF(OR(ISTEXT(J686),ISTEXT(H686)),"",J686/H686)),IF(OR(ISTEXT(L686),ISTEXT(H686)),"",L686/H686)))</f>
        <v/>
      </c>
    </row>
    <row r="687" ht="13.35" customHeight="1" s="162">
      <c r="B687" s="307" t="n"/>
      <c r="C687" s="307" t="n"/>
      <c r="E687" s="307" t="n"/>
      <c r="F687" s="32" t="n"/>
      <c r="G687" s="33">
        <f>IF(F687="", "", IF(OR(ISTEXT(H687),ISTEXT(F687)),"",H687/F687))</f>
        <v/>
      </c>
      <c r="H687" s="33" t="n"/>
      <c r="I687" s="33" t="n"/>
      <c r="J687" s="33">
        <f>IF(I687="", "", IF(OR(ISTEXT(I687),ISTEXT($F687)),"",I687*$F687))</f>
        <v/>
      </c>
      <c r="K687" s="33" t="n"/>
      <c r="L687" s="33">
        <f>IF(K687="", "", IF(OR(ISTEXT(K687),ISTEXT($F687)),"",K687*$F687))</f>
        <v/>
      </c>
      <c r="M687" s="30">
        <f>IF(OR(H687="",H687=0),"",IF(K687="",IF(J687="","",IF(OR(ISTEXT(J687),ISTEXT(H687)),"",J687/H687)),IF(OR(ISTEXT(L687),ISTEXT(H687)),"",L687/H687)))</f>
        <v/>
      </c>
    </row>
    <row r="688" ht="13.35" customHeight="1" s="162">
      <c r="B688" s="307" t="n"/>
      <c r="C688" s="307" t="n"/>
      <c r="E688" s="307" t="n"/>
      <c r="F688" s="32" t="n"/>
      <c r="G688" s="33">
        <f>IF(F688="", "", IF(OR(ISTEXT(H688),ISTEXT(F688)),"",H688/F688))</f>
        <v/>
      </c>
      <c r="H688" s="33" t="n"/>
      <c r="I688" s="33" t="n"/>
      <c r="J688" s="33">
        <f>IF(I688="", "", IF(OR(ISTEXT(I688),ISTEXT($F688)),"",I688*$F688))</f>
        <v/>
      </c>
      <c r="K688" s="33" t="n"/>
      <c r="L688" s="33">
        <f>IF(K688="", "", IF(OR(ISTEXT(K688),ISTEXT($F688)),"",K688*$F688))</f>
        <v/>
      </c>
      <c r="M688" s="30">
        <f>IF(OR(H688="",H688=0),"",IF(K688="",IF(J688="","",IF(OR(ISTEXT(J688),ISTEXT(H688)),"",J688/H688)),IF(OR(ISTEXT(L688),ISTEXT(H688)),"",L688/H688)))</f>
        <v/>
      </c>
    </row>
    <row r="689" ht="13.35" customHeight="1" s="162">
      <c r="B689" s="307" t="n"/>
      <c r="C689" s="307" t="n"/>
      <c r="E689" s="307" t="n"/>
      <c r="F689" s="32" t="n"/>
      <c r="G689" s="33">
        <f>IF(F689="", "", IF(OR(ISTEXT(H689),ISTEXT(F689)),"",H689/F689))</f>
        <v/>
      </c>
      <c r="H689" s="33" t="n"/>
      <c r="I689" s="33" t="n"/>
      <c r="J689" s="33">
        <f>IF(I689="", "", IF(OR(ISTEXT(I689),ISTEXT($F689)),"",I689*$F689))</f>
        <v/>
      </c>
      <c r="K689" s="33" t="n"/>
      <c r="L689" s="33">
        <f>IF(K689="", "", IF(OR(ISTEXT(K689),ISTEXT($F689)),"",K689*$F689))</f>
        <v/>
      </c>
      <c r="M689" s="30">
        <f>IF(OR(H689="",H689=0),"",IF(K689="",IF(J689="","",IF(OR(ISTEXT(J689),ISTEXT(H689)),"",J689/H689)),IF(OR(ISTEXT(L689),ISTEXT(H689)),"",L689/H689)))</f>
        <v/>
      </c>
    </row>
    <row r="690" ht="13.35" customHeight="1" s="162">
      <c r="B690" s="307" t="n"/>
      <c r="C690" s="307" t="n"/>
      <c r="E690" s="307" t="n"/>
      <c r="F690" s="32" t="n"/>
      <c r="G690" s="33">
        <f>IF(F690="", "", IF(OR(ISTEXT(H690),ISTEXT(F690)),"",H690/F690))</f>
        <v/>
      </c>
      <c r="H690" s="33" t="n"/>
      <c r="I690" s="33" t="n"/>
      <c r="J690" s="33">
        <f>IF(I690="", "", IF(OR(ISTEXT(I690),ISTEXT($F690)),"",I690*$F690))</f>
        <v/>
      </c>
      <c r="K690" s="33" t="n"/>
      <c r="L690" s="33">
        <f>IF(K690="", "", IF(OR(ISTEXT(K690),ISTEXT($F690)),"",K690*$F690))</f>
        <v/>
      </c>
      <c r="M690" s="30">
        <f>IF(OR(H690="",H690=0),"",IF(K690="",IF(J690="","",IF(OR(ISTEXT(J690),ISTEXT(H690)),"",J690/H690)),IF(OR(ISTEXT(L690),ISTEXT(H690)),"",L690/H690)))</f>
        <v/>
      </c>
    </row>
    <row r="691" ht="13.35" customHeight="1" s="162">
      <c r="B691" s="307" t="n"/>
      <c r="C691" s="307" t="n"/>
      <c r="E691" s="307" t="n"/>
      <c r="F691" s="32" t="n"/>
      <c r="G691" s="33">
        <f>IF(F691="", "", IF(OR(ISTEXT(H691),ISTEXT(F691)),"",H691/F691))</f>
        <v/>
      </c>
      <c r="H691" s="33" t="n"/>
      <c r="I691" s="33" t="n"/>
      <c r="J691" s="33">
        <f>IF(I691="", "", IF(OR(ISTEXT(I691),ISTEXT($F691)),"",I691*$F691))</f>
        <v/>
      </c>
      <c r="K691" s="33" t="n"/>
      <c r="L691" s="33">
        <f>IF(K691="", "", IF(OR(ISTEXT(K691),ISTEXT($F691)),"",K691*$F691))</f>
        <v/>
      </c>
      <c r="M691" s="30">
        <f>IF(OR(H691="",H691=0),"",IF(K691="",IF(J691="","",IF(OR(ISTEXT(J691),ISTEXT(H691)),"",J691/H691)),IF(OR(ISTEXT(L691),ISTEXT(H691)),"",L691/H691)))</f>
        <v/>
      </c>
    </row>
    <row r="692" ht="13.35" customHeight="1" s="162">
      <c r="B692" s="307" t="n"/>
      <c r="C692" s="307" t="n"/>
      <c r="E692" s="307" t="n"/>
      <c r="F692" s="32" t="n"/>
      <c r="G692" s="33">
        <f>IF(F692="", "", IF(OR(ISTEXT(H692),ISTEXT(F692)),"",H692/F692))</f>
        <v/>
      </c>
      <c r="H692" s="33" t="n"/>
      <c r="I692" s="33" t="n"/>
      <c r="J692" s="33">
        <f>IF(I692="", "", IF(OR(ISTEXT(I692),ISTEXT($F692)),"",I692*$F692))</f>
        <v/>
      </c>
      <c r="K692" s="33" t="n"/>
      <c r="L692" s="33">
        <f>IF(K692="", "", IF(OR(ISTEXT(K692),ISTEXT($F692)),"",K692*$F692))</f>
        <v/>
      </c>
      <c r="M692" s="30">
        <f>IF(OR(H692="",H692=0),"",IF(K692="",IF(J692="","",IF(OR(ISTEXT(J692),ISTEXT(H692)),"",J692/H692)),IF(OR(ISTEXT(L692),ISTEXT(H692)),"",L692/H692)))</f>
        <v/>
      </c>
    </row>
    <row r="693" ht="13.35" customHeight="1" s="162">
      <c r="B693" s="307" t="n"/>
      <c r="C693" s="307" t="n"/>
      <c r="E693" s="307" t="n"/>
      <c r="F693" s="32" t="n"/>
      <c r="G693" s="33">
        <f>IF(F693="", "", IF(OR(ISTEXT(H693),ISTEXT(F693)),"",H693/F693))</f>
        <v/>
      </c>
      <c r="H693" s="33" t="n"/>
      <c r="I693" s="33" t="n"/>
      <c r="J693" s="33">
        <f>IF(I693="", "", IF(OR(ISTEXT(I693),ISTEXT($F693)),"",I693*$F693))</f>
        <v/>
      </c>
      <c r="K693" s="33" t="n"/>
      <c r="L693" s="33">
        <f>IF(K693="", "", IF(OR(ISTEXT(K693),ISTEXT($F693)),"",K693*$F693))</f>
        <v/>
      </c>
      <c r="M693" s="30">
        <f>IF(OR(H693="",H693=0),"",IF(K693="",IF(J693="","",IF(OR(ISTEXT(J693),ISTEXT(H693)),"",J693/H693)),IF(OR(ISTEXT(L693),ISTEXT(H693)),"",L693/H693)))</f>
        <v/>
      </c>
    </row>
    <row r="694" ht="13.35" customHeight="1" s="162">
      <c r="B694" s="307" t="n"/>
      <c r="C694" s="307" t="n"/>
      <c r="E694" s="307" t="n"/>
      <c r="F694" s="32" t="n"/>
      <c r="G694" s="33">
        <f>IF(F694="", "", IF(OR(ISTEXT(H694),ISTEXT(F694)),"",H694/F694))</f>
        <v/>
      </c>
      <c r="H694" s="33" t="n"/>
      <c r="I694" s="33" t="n"/>
      <c r="J694" s="33">
        <f>IF(I694="", "", IF(OR(ISTEXT(I694),ISTEXT($F694)),"",I694*$F694))</f>
        <v/>
      </c>
      <c r="K694" s="33" t="n"/>
      <c r="L694" s="33">
        <f>IF(K694="", "", IF(OR(ISTEXT(K694),ISTEXT($F694)),"",K694*$F694))</f>
        <v/>
      </c>
      <c r="M694" s="30">
        <f>IF(OR(H694="",H694=0),"",IF(K694="",IF(J694="","",IF(OR(ISTEXT(J694),ISTEXT(H694)),"",J694/H694)),IF(OR(ISTEXT(L694),ISTEXT(H694)),"",L694/H694)))</f>
        <v/>
      </c>
    </row>
    <row r="695" ht="13.35" customHeight="1" s="162">
      <c r="B695" s="307" t="n"/>
      <c r="C695" s="307" t="n"/>
      <c r="E695" s="307" t="n"/>
      <c r="F695" s="32" t="n"/>
      <c r="G695" s="33">
        <f>IF(F695="", "", IF(OR(ISTEXT(H695),ISTEXT(F695)),"",H695/F695))</f>
        <v/>
      </c>
      <c r="H695" s="33" t="n"/>
      <c r="I695" s="33" t="n"/>
      <c r="J695" s="33">
        <f>IF(I695="", "", IF(OR(ISTEXT(I695),ISTEXT($F695)),"",I695*$F695))</f>
        <v/>
      </c>
      <c r="K695" s="33" t="n"/>
      <c r="L695" s="33">
        <f>IF(K695="", "", IF(OR(ISTEXT(K695),ISTEXT($F695)),"",K695*$F695))</f>
        <v/>
      </c>
      <c r="M695" s="30">
        <f>IF(OR(H695="",H695=0),"",IF(K695="",IF(J695="","",IF(OR(ISTEXT(J695),ISTEXT(H695)),"",J695/H695)),IF(OR(ISTEXT(L695),ISTEXT(H695)),"",L695/H695)))</f>
        <v/>
      </c>
    </row>
    <row r="696" ht="13.35" customHeight="1" s="162">
      <c r="B696" s="307" t="n"/>
      <c r="C696" s="307" t="n"/>
      <c r="E696" s="307" t="n"/>
      <c r="F696" s="32" t="n"/>
      <c r="G696" s="33">
        <f>IF(F696="", "", IF(OR(ISTEXT(H696),ISTEXT(F696)),"",H696/F696))</f>
        <v/>
      </c>
      <c r="H696" s="33" t="n"/>
      <c r="I696" s="33" t="n"/>
      <c r="J696" s="33">
        <f>IF(I696="", "", IF(OR(ISTEXT(I696),ISTEXT($F696)),"",I696*$F696))</f>
        <v/>
      </c>
      <c r="K696" s="33" t="n"/>
      <c r="L696" s="33">
        <f>IF(K696="", "", IF(OR(ISTEXT(K696),ISTEXT($F696)),"",K696*$F696))</f>
        <v/>
      </c>
      <c r="M696" s="30">
        <f>IF(OR(H696="",H696=0),"",IF(K696="",IF(J696="","",IF(OR(ISTEXT(J696),ISTEXT(H696)),"",J696/H696)),IF(OR(ISTEXT(L696),ISTEXT(H696)),"",L696/H696)))</f>
        <v/>
      </c>
    </row>
    <row r="697" ht="13.35" customHeight="1" s="162">
      <c r="B697" s="307" t="n"/>
      <c r="C697" s="307" t="n"/>
      <c r="E697" s="307" t="n"/>
      <c r="F697" s="32" t="n"/>
      <c r="G697" s="33">
        <f>IF(F697="", "", IF(OR(ISTEXT(H697),ISTEXT(F697)),"",H697/F697))</f>
        <v/>
      </c>
      <c r="H697" s="33" t="n"/>
      <c r="I697" s="33" t="n"/>
      <c r="J697" s="33">
        <f>IF(I697="", "", IF(OR(ISTEXT(I697),ISTEXT($F697)),"",I697*$F697))</f>
        <v/>
      </c>
      <c r="K697" s="33" t="n"/>
      <c r="L697" s="33">
        <f>IF(K697="", "", IF(OR(ISTEXT(K697),ISTEXT($F697)),"",K697*$F697))</f>
        <v/>
      </c>
      <c r="M697" s="30">
        <f>IF(OR(H697="",H697=0),"",IF(K697="",IF(J697="","",IF(OR(ISTEXT(J697),ISTEXT(H697)),"",J697/H697)),IF(OR(ISTEXT(L697),ISTEXT(H697)),"",L697/H697)))</f>
        <v/>
      </c>
    </row>
    <row r="698" ht="13.35" customHeight="1" s="162">
      <c r="B698" s="307" t="n"/>
      <c r="C698" s="307" t="n"/>
      <c r="E698" s="307" t="n"/>
      <c r="F698" s="32" t="n"/>
      <c r="G698" s="33">
        <f>IF(F698="", "", IF(OR(ISTEXT(H698),ISTEXT(F698)),"",H698/F698))</f>
        <v/>
      </c>
      <c r="H698" s="33" t="n"/>
      <c r="I698" s="33" t="n"/>
      <c r="J698" s="33">
        <f>IF(I698="", "", IF(OR(ISTEXT(I698),ISTEXT($F698)),"",I698*$F698))</f>
        <v/>
      </c>
      <c r="K698" s="33" t="n"/>
      <c r="L698" s="33">
        <f>IF(K698="", "", IF(OR(ISTEXT(K698),ISTEXT($F698)),"",K698*$F698))</f>
        <v/>
      </c>
      <c r="M698" s="30">
        <f>IF(OR(H698="",H698=0),"",IF(K698="",IF(J698="","",IF(OR(ISTEXT(J698),ISTEXT(H698)),"",J698/H698)),IF(OR(ISTEXT(L698),ISTEXT(H698)),"",L698/H698)))</f>
        <v/>
      </c>
    </row>
    <row r="699" ht="13.35" customHeight="1" s="162">
      <c r="B699" s="307" t="n"/>
      <c r="C699" s="307" t="n"/>
      <c r="E699" s="307" t="n"/>
      <c r="F699" s="32" t="n"/>
      <c r="G699" s="33">
        <f>IF(F699="", "", IF(OR(ISTEXT(H699),ISTEXT(F699)),"",H699/F699))</f>
        <v/>
      </c>
      <c r="H699" s="33" t="n"/>
      <c r="I699" s="33" t="n"/>
      <c r="J699" s="33">
        <f>IF(I699="", "", IF(OR(ISTEXT(I699),ISTEXT($F699)),"",I699*$F699))</f>
        <v/>
      </c>
      <c r="K699" s="33" t="n"/>
      <c r="L699" s="33">
        <f>IF(K699="", "", IF(OR(ISTEXT(K699),ISTEXT($F699)),"",K699*$F699))</f>
        <v/>
      </c>
      <c r="M699" s="30">
        <f>IF(OR(H699="",H699=0),"",IF(K699="",IF(J699="","",IF(OR(ISTEXT(J699),ISTEXT(H699)),"",J699/H699)),IF(OR(ISTEXT(L699),ISTEXT(H699)),"",L699/H699)))</f>
        <v/>
      </c>
    </row>
    <row r="700" ht="13.35" customHeight="1" s="162">
      <c r="B700" s="307" t="n"/>
      <c r="C700" s="307" t="n"/>
      <c r="E700" s="307" t="n"/>
      <c r="F700" s="32" t="n"/>
      <c r="G700" s="33">
        <f>IF(F700="", "", IF(OR(ISTEXT(H700),ISTEXT(F700)),"",H700/F700))</f>
        <v/>
      </c>
      <c r="H700" s="33" t="n"/>
      <c r="I700" s="33" t="n"/>
      <c r="J700" s="33">
        <f>IF(I700="", "", IF(OR(ISTEXT(I700),ISTEXT($F700)),"",I700*$F700))</f>
        <v/>
      </c>
      <c r="K700" s="33" t="n"/>
      <c r="L700" s="33">
        <f>IF(K700="", "", IF(OR(ISTEXT(K700),ISTEXT($F700)),"",K700*$F700))</f>
        <v/>
      </c>
      <c r="M700" s="30">
        <f>IF(OR(H700="",H700=0),"",IF(K700="",IF(J700="","",IF(OR(ISTEXT(J700),ISTEXT(H700)),"",J700/H700)),IF(OR(ISTEXT(L700),ISTEXT(H700)),"",L700/H700)))</f>
        <v/>
      </c>
    </row>
    <row r="701" ht="13.35" customHeight="1" s="162">
      <c r="B701" s="307" t="n"/>
      <c r="C701" s="307" t="n"/>
      <c r="E701" s="307" t="n"/>
      <c r="F701" s="32" t="n"/>
      <c r="G701" s="33">
        <f>IF(F701="", "", IF(OR(ISTEXT(H701),ISTEXT(F701)),"",H701/F701))</f>
        <v/>
      </c>
      <c r="H701" s="33" t="n"/>
      <c r="I701" s="33" t="n"/>
      <c r="J701" s="33">
        <f>IF(I701="", "", IF(OR(ISTEXT(I701),ISTEXT($F701)),"",I701*$F701))</f>
        <v/>
      </c>
      <c r="K701" s="33" t="n"/>
      <c r="L701" s="33">
        <f>IF(K701="", "", IF(OR(ISTEXT(K701),ISTEXT($F701)),"",K701*$F701))</f>
        <v/>
      </c>
      <c r="M701" s="30">
        <f>IF(OR(H701="",H701=0),"",IF(K701="",IF(J701="","",IF(OR(ISTEXT(J701),ISTEXT(H701)),"",J701/H701)),IF(OR(ISTEXT(L701),ISTEXT(H701)),"",L701/H701)))</f>
        <v/>
      </c>
    </row>
    <row r="702" ht="13.35" customHeight="1" s="162">
      <c r="B702" s="42" t="n"/>
      <c r="C702" s="231" t="inlineStr">
        <is>
          <t>Subtotal (this page)</t>
        </is>
      </c>
      <c r="D702" s="159" t="n"/>
      <c r="E702" s="42" t="n"/>
      <c r="F702" s="42" t="n"/>
      <c r="G702" s="43" t="n"/>
      <c r="H702" s="43">
        <f>IF(SUM(H684:H701)=0,"",SUM(H684:H701))</f>
        <v/>
      </c>
      <c r="I702" s="43" t="n"/>
      <c r="J702" s="43">
        <f>IF(SUM(J684:J701)=0,"",SUM(J684:J701))</f>
        <v/>
      </c>
      <c r="K702" s="43" t="n"/>
      <c r="L702" s="43">
        <f>IF(SUM(L684:L701)=0,"",SUM(L684:L701))</f>
        <v/>
      </c>
      <c r="M702" s="35">
        <f>IF(OR(H702="",H702=0),"",IF(L702="",IF(J702="","",IF(OR(ISTEXT(J702),ISTEXT(H702)),"",J702/H702)),IF(OR(ISTEXT(L702),ISTEXT(H702)),"",L702/H702)))</f>
        <v/>
      </c>
    </row>
    <row r="703" ht="13.35" customHeight="1" s="162"/>
    <row r="704" ht="13.35" customHeight="1" s="162">
      <c r="B704" s="188" t="inlineStr">
        <is>
          <t>Exhaust Air Inlets (cont.)</t>
        </is>
      </c>
      <c r="C704" s="174" t="n"/>
      <c r="D704" s="174" t="n"/>
      <c r="E704" s="174" t="n"/>
      <c r="F704" s="173" t="n"/>
      <c r="G704" s="233" t="inlineStr">
        <is>
          <t>Design VEL</t>
        </is>
      </c>
      <c r="H704" s="194" t="inlineStr">
        <is>
          <t>Design CFM</t>
        </is>
      </c>
      <c r="I704" s="188" t="inlineStr">
        <is>
          <t>Initial</t>
        </is>
      </c>
      <c r="J704" s="173" t="n"/>
      <c r="K704" s="188" t="inlineStr">
        <is>
          <t>Final</t>
        </is>
      </c>
      <c r="L704" s="173" t="n"/>
      <c r="M704" s="188" t="inlineStr">
        <is>
          <t>%</t>
        </is>
      </c>
    </row>
    <row r="705" ht="13.35" customHeight="1" s="162">
      <c r="B705" s="153" t="inlineStr">
        <is>
          <t>No.</t>
        </is>
      </c>
      <c r="C705" s="188" t="inlineStr">
        <is>
          <t>Area Served</t>
        </is>
      </c>
      <c r="D705" s="188" t="inlineStr">
        <is>
          <t>Type</t>
        </is>
      </c>
      <c r="E705" s="188" t="inlineStr">
        <is>
          <t>Size</t>
        </is>
      </c>
      <c r="F705" s="188" t="inlineStr">
        <is>
          <t>Ak</t>
        </is>
      </c>
      <c r="G705" s="440" t="n"/>
      <c r="H705" s="440" t="n"/>
      <c r="I705" s="188" t="inlineStr">
        <is>
          <t>VEL</t>
        </is>
      </c>
      <c r="J705" s="188" t="inlineStr">
        <is>
          <t>CFM</t>
        </is>
      </c>
      <c r="K705" s="188" t="inlineStr">
        <is>
          <t>VEL</t>
        </is>
      </c>
      <c r="L705" s="188" t="inlineStr">
        <is>
          <t>CFM</t>
        </is>
      </c>
      <c r="M705" s="440" t="n"/>
    </row>
    <row r="706" ht="13.35" customHeight="1" s="162">
      <c r="B706" s="307" t="n"/>
      <c r="C706" s="307" t="n"/>
      <c r="E706" s="307" t="n"/>
      <c r="F706" s="32" t="n"/>
      <c r="G706" s="33">
        <f>IF(F706="", "", IF(OR(ISTEXT(H706),ISTEXT(F706)),"",H706/F706))</f>
        <v/>
      </c>
      <c r="H706" s="33" t="n"/>
      <c r="I706" s="33" t="n"/>
      <c r="J706" s="33">
        <f>IF(I706="", "", IF(OR(ISTEXT(I706),ISTEXT($F706)),"",I706*$F706))</f>
        <v/>
      </c>
      <c r="K706" s="33" t="n"/>
      <c r="L706" s="33">
        <f>IF(K706="", "", IF(OR(ISTEXT(K706),ISTEXT($F706)),"",K706*$F706))</f>
        <v/>
      </c>
      <c r="M706" s="30">
        <f>IF(OR(H706="",H706=0),"",IF(K706="",IF(J706="","",IF(OR(ISTEXT(J706),ISTEXT(H706)),"",J706/H706)),IF(OR(ISTEXT(L706),ISTEXT(H706)),"",L706/H706)))</f>
        <v/>
      </c>
    </row>
    <row r="707" ht="13.35" customHeight="1" s="162">
      <c r="B707" s="307" t="n"/>
      <c r="C707" s="307" t="n"/>
      <c r="E707" s="307" t="n"/>
      <c r="F707" s="32" t="n"/>
      <c r="G707" s="33">
        <f>IF(F707="", "", IF(OR(ISTEXT(H707),ISTEXT(F707)),"",H707/F707))</f>
        <v/>
      </c>
      <c r="H707" s="33" t="n"/>
      <c r="I707" s="33" t="n"/>
      <c r="J707" s="33">
        <f>IF(I707="", "", IF(OR(ISTEXT(I707),ISTEXT($F707)),"",I707*$F707))</f>
        <v/>
      </c>
      <c r="K707" s="33" t="n"/>
      <c r="L707" s="33">
        <f>IF(K707="", "", IF(OR(ISTEXT(K707),ISTEXT($F707)),"",K707*$F707))</f>
        <v/>
      </c>
      <c r="M707" s="30">
        <f>IF(OR(H707="",H707=0),"",IF(K707="",IF(J707="","",IF(OR(ISTEXT(J707),ISTEXT(H707)),"",J707/H707)),IF(OR(ISTEXT(L707),ISTEXT(H707)),"",L707/H707)))</f>
        <v/>
      </c>
    </row>
    <row r="708" ht="13.35" customHeight="1" s="162">
      <c r="B708" s="307" t="n"/>
      <c r="C708" s="307" t="n"/>
      <c r="E708" s="307" t="n"/>
      <c r="F708" s="32" t="n"/>
      <c r="G708" s="33">
        <f>IF(F708="", "", IF(OR(ISTEXT(H708),ISTEXT(F708)),"",H708/F708))</f>
        <v/>
      </c>
      <c r="H708" s="33" t="n"/>
      <c r="I708" s="33" t="n"/>
      <c r="J708" s="33">
        <f>IF(I708="", "", IF(OR(ISTEXT(I708),ISTEXT($F708)),"",I708*$F708))</f>
        <v/>
      </c>
      <c r="K708" s="33" t="n"/>
      <c r="L708" s="33">
        <f>IF(K708="", "", IF(OR(ISTEXT(K708),ISTEXT($F708)),"",K708*$F708))</f>
        <v/>
      </c>
      <c r="M708" s="30">
        <f>IF(OR(H708="",H708=0),"",IF(K708="",IF(J708="","",IF(OR(ISTEXT(J708),ISTEXT(H708)),"",J708/H708)),IF(OR(ISTEXT(L708),ISTEXT(H708)),"",L708/H708)))</f>
        <v/>
      </c>
    </row>
    <row r="709" ht="13.35" customHeight="1" s="162">
      <c r="B709" s="307" t="n"/>
      <c r="C709" s="307" t="n"/>
      <c r="E709" s="307" t="n"/>
      <c r="F709" s="32" t="n"/>
      <c r="G709" s="33">
        <f>IF(F709="", "", IF(OR(ISTEXT(H709),ISTEXT(F709)),"",H709/F709))</f>
        <v/>
      </c>
      <c r="H709" s="33" t="n"/>
      <c r="I709" s="33" t="n"/>
      <c r="J709" s="33">
        <f>IF(I709="", "", IF(OR(ISTEXT(I709),ISTEXT($F709)),"",I709*$F709))</f>
        <v/>
      </c>
      <c r="K709" s="33" t="n"/>
      <c r="L709" s="33">
        <f>IF(K709="", "", IF(OR(ISTEXT(K709),ISTEXT($F709)),"",K709*$F709))</f>
        <v/>
      </c>
      <c r="M709" s="30">
        <f>IF(OR(H709="",H709=0),"",IF(K709="",IF(J709="","",IF(OR(ISTEXT(J709),ISTEXT(H709)),"",J709/H709)),IF(OR(ISTEXT(L709),ISTEXT(H709)),"",L709/H709)))</f>
        <v/>
      </c>
    </row>
    <row r="710" ht="13.35" customHeight="1" s="162">
      <c r="B710" s="307" t="n"/>
      <c r="C710" s="307" t="n"/>
      <c r="E710" s="307" t="n"/>
      <c r="F710" s="32" t="n"/>
      <c r="G710" s="33">
        <f>IF(F710="", "", IF(OR(ISTEXT(H710),ISTEXT(F710)),"",H710/F710))</f>
        <v/>
      </c>
      <c r="H710" s="33" t="n"/>
      <c r="I710" s="33" t="n"/>
      <c r="J710" s="33">
        <f>IF(I710="", "", IF(OR(ISTEXT(I710),ISTEXT($F710)),"",I710*$F710))</f>
        <v/>
      </c>
      <c r="K710" s="33" t="n"/>
      <c r="L710" s="33">
        <f>IF(K710="", "", IF(OR(ISTEXT(K710),ISTEXT($F710)),"",K710*$F710))</f>
        <v/>
      </c>
      <c r="M710" s="30">
        <f>IF(OR(H710="",H710=0),"",IF(K710="",IF(J710="","",IF(OR(ISTEXT(J710),ISTEXT(H710)),"",J710/H710)),IF(OR(ISTEXT(L710),ISTEXT(H710)),"",L710/H710)))</f>
        <v/>
      </c>
    </row>
    <row r="711" ht="13.35" customHeight="1" s="162">
      <c r="B711" s="307" t="n"/>
      <c r="C711" s="307" t="n"/>
      <c r="E711" s="307" t="n"/>
      <c r="F711" s="32" t="n"/>
      <c r="G711" s="33">
        <f>IF(F711="", "", IF(OR(ISTEXT(H711),ISTEXT(F711)),"",H711/F711))</f>
        <v/>
      </c>
      <c r="H711" s="33" t="n"/>
      <c r="I711" s="33" t="n"/>
      <c r="J711" s="33">
        <f>IF(I711="", "", IF(OR(ISTEXT(I711),ISTEXT($F711)),"",I711*$F711))</f>
        <v/>
      </c>
      <c r="K711" s="33" t="n"/>
      <c r="L711" s="33">
        <f>IF(K711="", "", IF(OR(ISTEXT(K711),ISTEXT($F711)),"",K711*$F711))</f>
        <v/>
      </c>
      <c r="M711" s="30">
        <f>IF(OR(H711="",H711=0),"",IF(K711="",IF(J711="","",IF(OR(ISTEXT(J711),ISTEXT(H711)),"",J711/H711)),IF(OR(ISTEXT(L711),ISTEXT(H711)),"",L711/H711)))</f>
        <v/>
      </c>
    </row>
    <row r="712" ht="13.35" customHeight="1" s="162">
      <c r="B712" s="307" t="n"/>
      <c r="C712" s="307" t="n"/>
      <c r="E712" s="307" t="n"/>
      <c r="F712" s="32" t="n"/>
      <c r="G712" s="33">
        <f>IF(F712="", "", IF(OR(ISTEXT(H712),ISTEXT(F712)),"",H712/F712))</f>
        <v/>
      </c>
      <c r="H712" s="33" t="n"/>
      <c r="I712" s="33" t="n"/>
      <c r="J712" s="33">
        <f>IF(I712="", "", IF(OR(ISTEXT(I712),ISTEXT($F712)),"",I712*$F712))</f>
        <v/>
      </c>
      <c r="K712" s="33" t="n"/>
      <c r="L712" s="33">
        <f>IF(K712="", "", IF(OR(ISTEXT(K712),ISTEXT($F712)),"",K712*$F712))</f>
        <v/>
      </c>
      <c r="M712" s="30">
        <f>IF(OR(H712="",H712=0),"",IF(K712="",IF(J712="","",IF(OR(ISTEXT(J712),ISTEXT(H712)),"",J712/H712)),IF(OR(ISTEXT(L712),ISTEXT(H712)),"",L712/H712)))</f>
        <v/>
      </c>
    </row>
    <row r="713" ht="13.35" customHeight="1" s="162">
      <c r="B713" s="307" t="n"/>
      <c r="C713" s="307" t="n"/>
      <c r="E713" s="307" t="n"/>
      <c r="F713" s="32" t="n"/>
      <c r="G713" s="33">
        <f>IF(F713="", "", IF(OR(ISTEXT(H713),ISTEXT(F713)),"",H713/F713))</f>
        <v/>
      </c>
      <c r="H713" s="33" t="n"/>
      <c r="I713" s="33" t="n"/>
      <c r="J713" s="33">
        <f>IF(I713="", "", IF(OR(ISTEXT(I713),ISTEXT($F713)),"",I713*$F713))</f>
        <v/>
      </c>
      <c r="K713" s="33" t="n"/>
      <c r="L713" s="33">
        <f>IF(K713="", "", IF(OR(ISTEXT(K713),ISTEXT($F713)),"",K713*$F713))</f>
        <v/>
      </c>
      <c r="M713" s="30">
        <f>IF(OR(H713="",H713=0),"",IF(K713="",IF(J713="","",IF(OR(ISTEXT(J713),ISTEXT(H713)),"",J713/H713)),IF(OR(ISTEXT(L713),ISTEXT(H713)),"",L713/H713)))</f>
        <v/>
      </c>
    </row>
    <row r="714" ht="13.35" customHeight="1" s="162">
      <c r="B714" s="307" t="n"/>
      <c r="C714" s="307" t="n"/>
      <c r="E714" s="307" t="n"/>
      <c r="F714" s="32" t="n"/>
      <c r="G714" s="33">
        <f>IF(F714="", "", IF(OR(ISTEXT(H714),ISTEXT(F714)),"",H714/F714))</f>
        <v/>
      </c>
      <c r="H714" s="33" t="n"/>
      <c r="I714" s="33" t="n"/>
      <c r="J714" s="33">
        <f>IF(I714="", "", IF(OR(ISTEXT(I714),ISTEXT($F714)),"",I714*$F714))</f>
        <v/>
      </c>
      <c r="K714" s="33" t="n"/>
      <c r="L714" s="33">
        <f>IF(K714="", "", IF(OR(ISTEXT(K714),ISTEXT($F714)),"",K714*$F714))</f>
        <v/>
      </c>
      <c r="M714" s="30">
        <f>IF(OR(H714="",H714=0),"",IF(K714="",IF(J714="","",IF(OR(ISTEXT(J714),ISTEXT(H714)),"",J714/H714)),IF(OR(ISTEXT(L714),ISTEXT(H714)),"",L714/H714)))</f>
        <v/>
      </c>
    </row>
    <row r="715" ht="13.35" customHeight="1" s="162">
      <c r="B715" s="307" t="n"/>
      <c r="C715" s="307" t="n"/>
      <c r="E715" s="307" t="n"/>
      <c r="F715" s="32" t="n"/>
      <c r="G715" s="33">
        <f>IF(F715="", "", IF(OR(ISTEXT(H715),ISTEXT(F715)),"",H715/F715))</f>
        <v/>
      </c>
      <c r="H715" s="33" t="n"/>
      <c r="I715" s="33" t="n"/>
      <c r="J715" s="33">
        <f>IF(I715="", "", IF(OR(ISTEXT(I715),ISTEXT($F715)),"",I715*$F715))</f>
        <v/>
      </c>
      <c r="K715" s="33" t="n"/>
      <c r="L715" s="33">
        <f>IF(K715="", "", IF(OR(ISTEXT(K715),ISTEXT($F715)),"",K715*$F715))</f>
        <v/>
      </c>
      <c r="M715" s="30">
        <f>IF(OR(H715="",H715=0),"",IF(K715="",IF(J715="","",IF(OR(ISTEXT(J715),ISTEXT(H715)),"",J715/H715)),IF(OR(ISTEXT(L715),ISTEXT(H715)),"",L715/H715)))</f>
        <v/>
      </c>
    </row>
    <row r="716" ht="13.35" customHeight="1" s="162">
      <c r="B716" s="307" t="n"/>
      <c r="C716" s="307" t="n"/>
      <c r="E716" s="307" t="n"/>
      <c r="F716" s="32" t="n"/>
      <c r="G716" s="33">
        <f>IF(F716="", "", IF(OR(ISTEXT(H716),ISTEXT(F716)),"",H716/F716))</f>
        <v/>
      </c>
      <c r="H716" s="33" t="n"/>
      <c r="I716" s="33" t="n"/>
      <c r="J716" s="33">
        <f>IF(I716="", "", IF(OR(ISTEXT(I716),ISTEXT($F716)),"",I716*$F716))</f>
        <v/>
      </c>
      <c r="K716" s="33" t="n"/>
      <c r="L716" s="33">
        <f>IF(K716="", "", IF(OR(ISTEXT(K716),ISTEXT($F716)),"",K716*$F716))</f>
        <v/>
      </c>
      <c r="M716" s="30">
        <f>IF(OR(H716="",H716=0),"",IF(K716="",IF(J716="","",IF(OR(ISTEXT(J716),ISTEXT(H716)),"",J716/H716)),IF(OR(ISTEXT(L716),ISTEXT(H716)),"",L716/H716)))</f>
        <v/>
      </c>
    </row>
    <row r="717" ht="13.35" customHeight="1" s="162">
      <c r="B717" s="307" t="n"/>
      <c r="C717" s="307" t="n"/>
      <c r="E717" s="307" t="n"/>
      <c r="F717" s="32" t="n"/>
      <c r="G717" s="33">
        <f>IF(F717="", "", IF(OR(ISTEXT(H717),ISTEXT(F717)),"",H717/F717))</f>
        <v/>
      </c>
      <c r="H717" s="33" t="n"/>
      <c r="I717" s="33" t="n"/>
      <c r="J717" s="33">
        <f>IF(I717="", "", IF(OR(ISTEXT(I717),ISTEXT($F717)),"",I717*$F717))</f>
        <v/>
      </c>
      <c r="K717" s="33" t="n"/>
      <c r="L717" s="33">
        <f>IF(K717="", "", IF(OR(ISTEXT(K717),ISTEXT($F717)),"",K717*$F717))</f>
        <v/>
      </c>
      <c r="M717" s="30">
        <f>IF(OR(H717="",H717=0),"",IF(K717="",IF(J717="","",IF(OR(ISTEXT(J717),ISTEXT(H717)),"",J717/H717)),IF(OR(ISTEXT(L717),ISTEXT(H717)),"",L717/H717)))</f>
        <v/>
      </c>
    </row>
    <row r="718" ht="13.35" customHeight="1" s="162">
      <c r="B718" s="307" t="n"/>
      <c r="C718" s="307" t="n"/>
      <c r="E718" s="307" t="n"/>
      <c r="F718" s="32" t="n"/>
      <c r="G718" s="33">
        <f>IF(F718="", "", IF(OR(ISTEXT(H718),ISTEXT(F718)),"",H718/F718))</f>
        <v/>
      </c>
      <c r="H718" s="33" t="n"/>
      <c r="I718" s="33" t="n"/>
      <c r="J718" s="33">
        <f>IF(I718="", "", IF(OR(ISTEXT(I718),ISTEXT($F718)),"",I718*$F718))</f>
        <v/>
      </c>
      <c r="K718" s="33" t="n"/>
      <c r="L718" s="33">
        <f>IF(K718="", "", IF(OR(ISTEXT(K718),ISTEXT($F718)),"",K718*$F718))</f>
        <v/>
      </c>
      <c r="M718" s="30">
        <f>IF(OR(H718="",H718=0),"",IF(K718="",IF(J718="","",IF(OR(ISTEXT(J718),ISTEXT(H718)),"",J718/H718)),IF(OR(ISTEXT(L718),ISTEXT(H718)),"",L718/H718)))</f>
        <v/>
      </c>
    </row>
    <row r="719" ht="13.35" customHeight="1" s="162">
      <c r="B719" s="307" t="n"/>
      <c r="C719" s="307" t="n"/>
      <c r="E719" s="307" t="n"/>
      <c r="F719" s="32" t="n"/>
      <c r="G719" s="33">
        <f>IF(F719="", "", IF(OR(ISTEXT(H719),ISTEXT(F719)),"",H719/F719))</f>
        <v/>
      </c>
      <c r="H719" s="33" t="n"/>
      <c r="I719" s="33" t="n"/>
      <c r="J719" s="33">
        <f>IF(I719="", "", IF(OR(ISTEXT(I719),ISTEXT($F719)),"",I719*$F719))</f>
        <v/>
      </c>
      <c r="K719" s="33" t="n"/>
      <c r="L719" s="33">
        <f>IF(K719="", "", IF(OR(ISTEXT(K719),ISTEXT($F719)),"",K719*$F719))</f>
        <v/>
      </c>
      <c r="M719" s="30">
        <f>IF(OR(H719="",H719=0),"",IF(K719="",IF(J719="","",IF(OR(ISTEXT(J719),ISTEXT(H719)),"",J719/H719)),IF(OR(ISTEXT(L719),ISTEXT(H719)),"",L719/H719)))</f>
        <v/>
      </c>
    </row>
    <row r="720" ht="13.35" customHeight="1" s="162">
      <c r="B720" s="307" t="n"/>
      <c r="C720" s="307" t="n"/>
      <c r="E720" s="307" t="n"/>
      <c r="F720" s="32" t="n"/>
      <c r="G720" s="33">
        <f>IF(F720="", "", IF(OR(ISTEXT(H720),ISTEXT(F720)),"",H720/F720))</f>
        <v/>
      </c>
      <c r="H720" s="33" t="n"/>
      <c r="I720" s="33" t="n"/>
      <c r="J720" s="33">
        <f>IF(I720="", "", IF(OR(ISTEXT(I720),ISTEXT($F720)),"",I720*$F720))</f>
        <v/>
      </c>
      <c r="K720" s="33" t="n"/>
      <c r="L720" s="33">
        <f>IF(K720="", "", IF(OR(ISTEXT(K720),ISTEXT($F720)),"",K720*$F720))</f>
        <v/>
      </c>
      <c r="M720" s="30">
        <f>IF(OR(H720="",H720=0),"",IF(K720="",IF(J720="","",IF(OR(ISTEXT(J720),ISTEXT(H720)),"",J720/H720)),IF(OR(ISTEXT(L720),ISTEXT(H720)),"",L720/H720)))</f>
        <v/>
      </c>
    </row>
    <row r="721" ht="13.35" customHeight="1" s="162">
      <c r="B721" s="307" t="n"/>
      <c r="C721" s="307" t="n"/>
      <c r="E721" s="307" t="n"/>
      <c r="F721" s="32" t="n"/>
      <c r="G721" s="33">
        <f>IF(F721="", "", IF(OR(ISTEXT(H721),ISTEXT(F721)),"",H721/F721))</f>
        <v/>
      </c>
      <c r="H721" s="33" t="n"/>
      <c r="I721" s="33" t="n"/>
      <c r="J721" s="33">
        <f>IF(I721="", "", IF(OR(ISTEXT(I721),ISTEXT($F721)),"",I721*$F721))</f>
        <v/>
      </c>
      <c r="K721" s="33" t="n"/>
      <c r="L721" s="33">
        <f>IF(K721="", "", IF(OR(ISTEXT(K721),ISTEXT($F721)),"",K721*$F721))</f>
        <v/>
      </c>
      <c r="M721" s="30">
        <f>IF(OR(H721="",H721=0),"",IF(K721="",IF(J721="","",IF(OR(ISTEXT(J721),ISTEXT(H721)),"",J721/H721)),IF(OR(ISTEXT(L721),ISTEXT(H721)),"",L721/H721)))</f>
        <v/>
      </c>
    </row>
    <row r="722" ht="13.35" customHeight="1" s="162">
      <c r="B722" s="307" t="n"/>
      <c r="C722" s="307" t="n"/>
      <c r="E722" s="307" t="n"/>
      <c r="F722" s="32" t="n"/>
      <c r="G722" s="33">
        <f>IF(F722="", "", IF(OR(ISTEXT(H722),ISTEXT(F722)),"",H722/F722))</f>
        <v/>
      </c>
      <c r="H722" s="33" t="n"/>
      <c r="I722" s="33" t="n"/>
      <c r="J722" s="33">
        <f>IF(I722="", "", IF(OR(ISTEXT(I722),ISTEXT($F722)),"",I722*$F722))</f>
        <v/>
      </c>
      <c r="K722" s="33" t="n"/>
      <c r="L722" s="33">
        <f>IF(K722="", "", IF(OR(ISTEXT(K722),ISTEXT($F722)),"",K722*$F722))</f>
        <v/>
      </c>
      <c r="M722" s="30">
        <f>IF(OR(H722="",H722=0),"",IF(K722="",IF(J722="","",IF(OR(ISTEXT(J722),ISTEXT(H722)),"",J722/H722)),IF(OR(ISTEXT(L722),ISTEXT(H722)),"",L722/H722)))</f>
        <v/>
      </c>
    </row>
    <row r="723" ht="13.35" customHeight="1" s="162">
      <c r="B723" s="307" t="n"/>
      <c r="C723" s="307" t="n"/>
      <c r="E723" s="307" t="n"/>
      <c r="F723" s="32" t="n"/>
      <c r="G723" s="33">
        <f>IF(F723="", "", IF(OR(ISTEXT(H723),ISTEXT(F723)),"",H723/F723))</f>
        <v/>
      </c>
      <c r="H723" s="33" t="n"/>
      <c r="I723" s="33" t="n"/>
      <c r="J723" s="33">
        <f>IF(I723="", "", IF(OR(ISTEXT(I723),ISTEXT($F723)),"",I723*$F723))</f>
        <v/>
      </c>
      <c r="K723" s="33" t="n"/>
      <c r="L723" s="33">
        <f>IF(K723="", "", IF(OR(ISTEXT(K723),ISTEXT($F723)),"",K723*$F723))</f>
        <v/>
      </c>
      <c r="M723" s="30">
        <f>IF(OR(H723="",H723=0),"",IF(K723="",IF(J723="","",IF(OR(ISTEXT(J723),ISTEXT(H723)),"",J723/H723)),IF(OR(ISTEXT(L723),ISTEXT(H723)),"",L723/H723)))</f>
        <v/>
      </c>
    </row>
    <row r="724" ht="13.35" customHeight="1" s="162">
      <c r="B724" s="42" t="n"/>
      <c r="C724" s="231" t="inlineStr">
        <is>
          <t>Subtotal (this page)</t>
        </is>
      </c>
      <c r="D724" s="159" t="n"/>
      <c r="E724" s="42" t="n"/>
      <c r="F724" s="42" t="n"/>
      <c r="G724" s="43" t="n"/>
      <c r="H724" s="43">
        <f>IF(SUM(H706:H723)=0,"",SUM(H706:H723))</f>
        <v/>
      </c>
      <c r="I724" s="43" t="n"/>
      <c r="J724" s="43">
        <f>IF(SUM(J706:J723)=0,"",SUM(J706:J723))</f>
        <v/>
      </c>
      <c r="K724" s="43" t="n"/>
      <c r="L724" s="43">
        <f>IF(SUM(L706:L723)=0,"",SUM(L706:L723))</f>
        <v/>
      </c>
      <c r="M724" s="35">
        <f>IF(OR(H724="",H724=0),"",IF(L724="",IF(J724="","",IF(OR(ISTEXT(J724),ISTEXT(H724)),"",J724/H724)),IF(OR(ISTEXT(L724),ISTEXT(H724)),"",L724/H724)))</f>
        <v/>
      </c>
    </row>
    <row r="725" ht="13.35" customHeight="1" s="162"/>
    <row r="726" ht="13.35" customHeight="1" s="162">
      <c r="B726" s="188" t="inlineStr">
        <is>
          <t>Remarks (cont.)</t>
        </is>
      </c>
      <c r="C726" s="173" t="n"/>
      <c r="D726" s="154" t="n"/>
      <c r="E726" s="174" t="n"/>
      <c r="F726" s="174" t="n"/>
      <c r="G726" s="174" t="n"/>
      <c r="H726" s="174" t="n"/>
      <c r="I726" s="174" t="n"/>
      <c r="J726" s="174" t="n"/>
      <c r="K726" s="174" t="n"/>
      <c r="L726" s="174" t="n"/>
      <c r="M726" s="173" t="n"/>
    </row>
    <row r="727" ht="13.35" customHeight="1" s="162">
      <c r="B727" s="154" t="n"/>
      <c r="C727" s="174" t="n"/>
      <c r="D727" s="174" t="n"/>
      <c r="E727" s="174" t="n"/>
      <c r="F727" s="174" t="n"/>
      <c r="G727" s="174" t="n"/>
      <c r="H727" s="174" t="n"/>
      <c r="I727" s="174" t="n"/>
      <c r="J727" s="174" t="n"/>
      <c r="K727" s="174" t="n"/>
      <c r="L727" s="174" t="n"/>
      <c r="M727" s="173" t="n"/>
    </row>
    <row r="728" ht="13.35" customHeight="1" s="162"/>
    <row r="729" ht="13.35" customHeight="1" s="162"/>
    <row r="730" ht="13.35" customHeight="1" s="162"/>
    <row r="731" ht="13.35" customHeight="1" s="162"/>
    <row r="732" ht="13.35" customHeight="1" s="162">
      <c r="B732" s="200" t="inlineStr">
        <is>
          <t>System</t>
        </is>
      </c>
      <c r="C732" s="403" t="n"/>
      <c r="D732" s="209">
        <f>IF('{Equipment Data Entry}'!B72="","",'{Equipment Data Entry}'!B72)</f>
        <v/>
      </c>
      <c r="E732" s="418" t="n"/>
      <c r="F732" s="403" t="n"/>
      <c r="G732" s="200" t="inlineStr">
        <is>
          <t>Service</t>
        </is>
      </c>
      <c r="H732" s="403" t="n"/>
      <c r="I732" s="210">
        <f>IF('{Equipment Data Entry}'!C72="","",'{Equipment Data Entry}'!C72)</f>
        <v/>
      </c>
      <c r="J732" s="418" t="n"/>
      <c r="K732" s="418" t="n"/>
      <c r="L732" s="418" t="n"/>
      <c r="M732" s="403" t="n"/>
    </row>
    <row r="733" ht="13.35" customHeight="1" s="162">
      <c r="B733" s="422" t="n"/>
      <c r="C733" s="423" t="n"/>
      <c r="D733" s="422" t="n"/>
      <c r="E733" s="424" t="n"/>
      <c r="F733" s="423" t="n"/>
      <c r="G733" s="422" t="n"/>
      <c r="H733" s="423" t="n"/>
      <c r="I733" s="422" t="n"/>
      <c r="J733" s="424" t="n"/>
      <c r="K733" s="424" t="n"/>
      <c r="L733" s="424" t="n"/>
      <c r="M733" s="423" t="n"/>
    </row>
    <row r="734" ht="13.35" customHeight="1" s="162">
      <c r="B734" s="437" t="inlineStr">
        <is>
          <t>Drive Type:</t>
        </is>
      </c>
      <c r="C734" s="13" t="n"/>
      <c r="D734" s="438" t="n"/>
      <c r="E734" s="437" t="inlineStr">
        <is>
          <t>Rotation – Design:</t>
        </is>
      </c>
      <c r="F734" s="13" t="n"/>
      <c r="G734" s="438" t="n"/>
      <c r="H734" s="13" t="n"/>
      <c r="I734" s="437" t="inlineStr">
        <is>
          <t>Actual:</t>
        </is>
      </c>
      <c r="J734" s="438" t="n"/>
    </row>
    <row r="735" ht="13.35" customHeight="1" s="162">
      <c r="B735" s="200" t="inlineStr">
        <is>
          <t>Unit Data</t>
        </is>
      </c>
      <c r="C735" s="400" t="n"/>
      <c r="D735" s="400" t="n"/>
      <c r="E735" s="400" t="n"/>
      <c r="F735" s="400" t="n"/>
      <c r="G735" s="401" t="n"/>
      <c r="H735" s="13" t="n"/>
      <c r="I735" s="200" t="inlineStr">
        <is>
          <t>Design and Performance Data</t>
        </is>
      </c>
      <c r="J735" s="400" t="n"/>
      <c r="K735" s="400" t="n"/>
      <c r="L735" s="401" t="n"/>
      <c r="M735" s="283" t="n"/>
    </row>
    <row r="736" ht="13.35" customHeight="1" s="162">
      <c r="B736" s="199" t="inlineStr">
        <is>
          <t>Manufacturer</t>
        </is>
      </c>
      <c r="C736" s="401" t="n"/>
      <c r="D736" s="204">
        <f>IF('{Equipment Data Entry}'!E72="","",'{Equipment Data Entry}'!E72)</f>
        <v/>
      </c>
      <c r="E736" s="400" t="n"/>
      <c r="F736" s="400" t="n"/>
      <c r="G736" s="401" t="n"/>
      <c r="H736" s="13" t="n"/>
      <c r="I736" s="199" t="inlineStr">
        <is>
          <t>Design Criteria</t>
        </is>
      </c>
      <c r="J736" s="401" t="n"/>
      <c r="K736" s="199" t="inlineStr">
        <is>
          <t>Design</t>
        </is>
      </c>
      <c r="L736" s="199" t="inlineStr">
        <is>
          <t>Actual</t>
        </is>
      </c>
      <c r="M736" s="13" t="n"/>
    </row>
    <row r="737" ht="13.35" customHeight="1" s="162">
      <c r="B737" s="199" t="inlineStr">
        <is>
          <t>Model Number</t>
        </is>
      </c>
      <c r="C737" s="401" t="n"/>
      <c r="D737" s="204">
        <f>IF('{Equipment Data Entry}'!F72="","",'{Equipment Data Entry}'!F72)</f>
        <v/>
      </c>
      <c r="E737" s="400" t="n"/>
      <c r="F737" s="400" t="n"/>
      <c r="G737" s="401" t="n"/>
      <c r="H737" s="13" t="n"/>
      <c r="I737" s="199" t="inlineStr">
        <is>
          <t>Supply Airflow</t>
        </is>
      </c>
      <c r="J737" s="401" t="n"/>
      <c r="K737" s="24">
        <f>H767</f>
        <v/>
      </c>
      <c r="L737" s="24">
        <f>L767</f>
        <v/>
      </c>
      <c r="M737" s="22">
        <f>IF(OR(L737="",K737="",K737=0),"",IF(OR(ISTEXT(L737),ISTEXT(K737)),"",L737/K737))</f>
        <v/>
      </c>
    </row>
    <row r="738" ht="13.35" customHeight="1" s="162">
      <c r="B738" s="199" t="inlineStr">
        <is>
          <t>Serial Number</t>
        </is>
      </c>
      <c r="C738" s="401" t="n"/>
      <c r="D738" s="204" t="n"/>
      <c r="E738" s="400" t="n"/>
      <c r="F738" s="400" t="n"/>
      <c r="G738" s="401" t="n"/>
      <c r="H738" s="13" t="n"/>
      <c r="I738" s="199" t="inlineStr">
        <is>
          <t>Exhaust Airflow</t>
        </is>
      </c>
      <c r="J738" s="401" t="n"/>
      <c r="K738" s="71">
        <f>H777</f>
        <v/>
      </c>
      <c r="L738" s="64">
        <f>L777</f>
        <v/>
      </c>
      <c r="M738" s="22">
        <f>IF(OR(L738="",K738="",K738=0),"",IF(OR(ISTEXT(L738),ISTEXT(K738)),"",L738/K738))</f>
        <v/>
      </c>
    </row>
    <row r="739" ht="13.35" customHeight="1" s="162">
      <c r="B739" s="199" t="inlineStr">
        <is>
          <t>Area Served</t>
        </is>
      </c>
      <c r="C739" s="401" t="n"/>
      <c r="D739" s="204">
        <f>I732</f>
        <v/>
      </c>
      <c r="E739" s="400" t="n"/>
      <c r="F739" s="400" t="n"/>
      <c r="G739" s="401" t="n"/>
      <c r="H739" s="13" t="n"/>
      <c r="I739" s="199" t="inlineStr">
        <is>
          <t>Supply ΔP</t>
        </is>
      </c>
      <c r="J739" s="401" t="n"/>
      <c r="K739" s="24">
        <f>IF('{Equipment Data Entry}'!R72="","",'{Equipment Data Entry}'!R72)</f>
        <v/>
      </c>
      <c r="L739" s="24" t="n"/>
      <c r="M739" s="13" t="n"/>
    </row>
    <row r="740" ht="13.35" customHeight="1" s="162">
      <c r="B740" s="199" t="inlineStr">
        <is>
          <t>Location</t>
        </is>
      </c>
      <c r="C740" s="401" t="n"/>
      <c r="D740" s="204">
        <f>IF('{Equipment Data Entry}'!D72="","",'{Equipment Data Entry}'!D72)</f>
        <v/>
      </c>
      <c r="E740" s="400" t="n"/>
      <c r="F740" s="400" t="n"/>
      <c r="G740" s="401" t="n"/>
      <c r="H740" s="13" t="n"/>
      <c r="I740" s="199" t="inlineStr">
        <is>
          <t>Exhaust ΔP</t>
        </is>
      </c>
      <c r="J740" s="401" t="n"/>
      <c r="K740" s="24">
        <f>IF('{Equipment Data Entry}'!S72="","",'{Equipment Data Entry}'!S72)</f>
        <v/>
      </c>
      <c r="L740" s="24" t="n"/>
      <c r="M740" s="13" t="n"/>
    </row>
    <row r="741" ht="13.35" customHeight="1" s="162">
      <c r="B741" s="13" t="n"/>
      <c r="C741" s="13" t="n"/>
      <c r="D741" s="13" t="n"/>
      <c r="E741" s="13" t="n"/>
      <c r="F741" s="13" t="n"/>
      <c r="G741" s="13" t="n"/>
      <c r="H741" s="13" t="n"/>
      <c r="I741" s="199" t="inlineStr">
        <is>
          <t>Fan RPMs</t>
        </is>
      </c>
      <c r="J741" s="401" t="n"/>
      <c r="K741" s="24">
        <f>IF('{Equipment Data Entry}'!I72="","",'{Equipment Data Entry}'!I72)</f>
        <v/>
      </c>
      <c r="L741" s="24">
        <f>IF(L750="","",L750)</f>
        <v/>
      </c>
      <c r="M741" s="13" t="n"/>
    </row>
    <row r="742" ht="13.35" customHeight="1" s="162">
      <c r="B742" s="200" t="inlineStr">
        <is>
          <t>Motor Data</t>
        </is>
      </c>
      <c r="C742" s="400" t="n"/>
      <c r="D742" s="400" t="n"/>
      <c r="E742" s="400" t="n"/>
      <c r="F742" s="400" t="n"/>
      <c r="G742" s="401" t="n"/>
      <c r="H742" s="13" t="n"/>
      <c r="I742" s="199" t="inlineStr">
        <is>
          <t>Filter Type/Size/Qty</t>
        </is>
      </c>
      <c r="J742" s="400" t="n"/>
      <c r="K742" s="401" t="n"/>
      <c r="L742" s="24" t="n"/>
      <c r="M742" s="401" t="n"/>
    </row>
    <row r="743" ht="13.35" customHeight="1" s="162">
      <c r="B743" s="199" t="inlineStr">
        <is>
          <t>Manufacturer</t>
        </is>
      </c>
      <c r="C743" s="401" t="n"/>
      <c r="D743" s="203" t="n"/>
      <c r="E743" s="400" t="n"/>
      <c r="F743" s="400" t="n"/>
      <c r="G743" s="401" t="n"/>
      <c r="H743" s="13" t="n"/>
      <c r="I743" s="200" t="inlineStr">
        <is>
          <t>Drive Data</t>
        </is>
      </c>
      <c r="J743" s="400" t="n"/>
      <c r="K743" s="400" t="n"/>
      <c r="L743" s="401" t="n"/>
      <c r="M743" s="13" t="n"/>
    </row>
    <row r="744" ht="13.35" customHeight="1" s="162">
      <c r="B744" s="199" t="inlineStr">
        <is>
          <t>Horsepower</t>
        </is>
      </c>
      <c r="C744" s="401" t="n"/>
      <c r="D744" s="28">
        <f>IF('{Equipment Data Entry}'!G72="","",'{Equipment Data Entry}'!G72)</f>
        <v/>
      </c>
      <c r="E744" s="21" t="inlineStr">
        <is>
          <t>RPM</t>
        </is>
      </c>
      <c r="F744" s="24" t="n"/>
      <c r="G744" s="199" t="inlineStr">
        <is>
          <t>SF</t>
        </is>
      </c>
      <c r="H744" s="13" t="n"/>
      <c r="I744" s="199" t="inlineStr">
        <is>
          <t>Motor sheave</t>
        </is>
      </c>
      <c r="J744" s="400" t="n"/>
      <c r="K744" s="24">
        <f>IF('{Equipment Data Entry}'!J72="","",'{Equipment Data Entry}'!J72)</f>
        <v/>
      </c>
      <c r="L744" s="21" t="inlineStr">
        <is>
          <t>Bore</t>
        </is>
      </c>
      <c r="M744" s="208"/>
    </row>
    <row r="745" ht="13.35" customHeight="1" s="162">
      <c r="B745" s="198">
        <f>IF('{Equipment Data Entry}'!N72="","",'{Equipment Data Entry}'!N72)</f>
        <v/>
      </c>
      <c r="C745" s="198">
        <f>IF('{Equipment Data Entry}'!O72="","",'{Equipment Data Entry}'!O72)</f>
        <v/>
      </c>
      <c r="D745" s="21" t="inlineStr">
        <is>
          <t>FLA</t>
        </is>
      </c>
      <c r="E745" s="25" t="n"/>
      <c r="F745" s="21" t="inlineStr">
        <is>
          <t>Frame</t>
        </is>
      </c>
      <c r="G745" s="208" t="n"/>
      <c r="H745" s="13" t="n"/>
      <c r="I745" s="199" t="inlineStr">
        <is>
          <t>Fan pulley</t>
        </is>
      </c>
      <c r="J745" s="400" t="n"/>
      <c r="K745" s="24">
        <f>IF('{Equipment Data Entry}'!K72="","",'{Equipment Data Entry}'!K72)</f>
        <v/>
      </c>
      <c r="L745" s="21" t="inlineStr">
        <is>
          <t>Bore</t>
        </is>
      </c>
      <c r="M745" s="208"/>
    </row>
    <row r="746" ht="13.35" customHeight="1" s="162">
      <c r="B746" s="199" t="inlineStr">
        <is>
          <t>Corrected FLA</t>
        </is>
      </c>
      <c r="C746" s="401" t="n"/>
      <c r="D746" s="27">
        <f>IF(OR(E747="",E745="",B745=""),"",IF(OR(ISTEXT(B745),COUNT(E747:G747)=0,ISTEXT(E745)),"",B745/AVERAGE(E747:G747)*E745))</f>
        <v/>
      </c>
      <c r="E746" s="199" t="inlineStr">
        <is>
          <t>Estimated BHP</t>
        </is>
      </c>
      <c r="F746" s="401" t="n"/>
      <c r="G746" s="27">
        <f>IF(OR(COUNT(E748:G748)=0,IF(N(E749)&gt;0,E749,N(D744))=0,IF(N(D746)&gt;0,D746,N(E745))=0),"",IF(N(E749)&gt;0,E749,N(D744))*AVERAGE(E748:G748)/IF(N(D746)&gt;0,D746,N(E745)))</f>
        <v/>
      </c>
      <c r="H746" s="13" t="n"/>
      <c r="I746" s="199" t="inlineStr">
        <is>
          <t>Belt(s)</t>
        </is>
      </c>
      <c r="J746" s="208">
        <f>IF('{Equipment Data Entry}'!L72="","",'{Equipment Data Entry}'!L72)</f>
        <v/>
      </c>
      <c r="K746" s="199" t="inlineStr">
        <is>
          <t>C to C</t>
        </is>
      </c>
      <c r="L746" s="64">
        <f>IF('{Equipment Data Entry}'!M72="","",'{Equipment Data Entry}'!M72)</f>
        <v/>
      </c>
      <c r="M746" s="13" t="n"/>
    </row>
    <row r="747" ht="13.35" customHeight="1" s="162">
      <c r="B747" s="199" t="inlineStr">
        <is>
          <t>Measured Voltage</t>
        </is>
      </c>
      <c r="C747" s="400" t="n"/>
      <c r="D747" s="401" t="n"/>
      <c r="E747" s="24" t="n"/>
      <c r="F747" s="24" t="n"/>
      <c r="G747" s="24" t="n"/>
      <c r="H747" s="13" t="n"/>
      <c r="I747" s="199" t="inlineStr">
        <is>
          <t>Final Settings</t>
        </is>
      </c>
      <c r="J747" s="400" t="n"/>
      <c r="K747" s="401" t="n"/>
      <c r="L747" s="24" t="n"/>
      <c r="M747" s="401" t="n"/>
    </row>
    <row r="748" ht="13.35" customHeight="1" s="162">
      <c r="B748" s="199" t="inlineStr">
        <is>
          <t>Measured Amperage</t>
        </is>
      </c>
      <c r="C748" s="400" t="n"/>
      <c r="D748" s="401" t="n"/>
      <c r="E748" s="25" t="n"/>
      <c r="F748" s="25" t="n"/>
      <c r="G748" s="25" t="n"/>
      <c r="H748" s="13" t="n"/>
      <c r="I748" s="205" t="inlineStr">
        <is>
          <t>RPM Data</t>
        </is>
      </c>
      <c r="J748" s="401" t="n"/>
      <c r="K748" s="205" t="inlineStr">
        <is>
          <t>Initial</t>
        </is>
      </c>
      <c r="L748" s="205" t="inlineStr">
        <is>
          <t>Final</t>
        </is>
      </c>
      <c r="M748" s="13" t="n"/>
    </row>
    <row r="749" ht="13.35" customHeight="1" s="162">
      <c r="B749" s="199" t="inlineStr">
        <is>
          <t>Motor HP (nameplate)</t>
        </is>
      </c>
      <c r="C749" s="400"/>
      <c r="D749" s="401"/>
      <c r="E749" s="24"/>
      <c r="F749" s="24"/>
      <c r="G749" s="24"/>
      <c r="H749" s="13" t="n"/>
      <c r="I749" s="199" t="inlineStr">
        <is>
          <t>Motor RPM</t>
        </is>
      </c>
      <c r="J749" s="401" t="n"/>
      <c r="K749" s="24" t="n"/>
      <c r="L749" s="24" t="n"/>
      <c r="M749" s="13" t="n"/>
    </row>
    <row r="750" ht="13.35" customHeight="1" s="162">
      <c r="B750" s="200" t="inlineStr">
        <is>
          <t>Static Pressure Profile (in. w.g.)</t>
        </is>
      </c>
      <c r="C750" s="400" t="n"/>
      <c r="D750" s="400" t="n"/>
      <c r="E750" s="400" t="n"/>
      <c r="F750" s="400" t="n"/>
      <c r="G750" s="401" t="n"/>
      <c r="H750" s="13" t="n"/>
      <c r="I750" s="199" t="inlineStr">
        <is>
          <t>Fan RPM</t>
        </is>
      </c>
      <c r="J750" s="401" t="n"/>
      <c r="K750" s="24" t="n"/>
      <c r="L750" s="24" t="n"/>
      <c r="M750" s="13" t="n"/>
    </row>
    <row r="751" ht="13.35" customHeight="1" s="162">
      <c r="B751" s="490">
        <f>IFERROR(INDEX('{Dropdowns}'!$AI$2:$AO$7,MATCH($D$754,'{Dropdowns}'!$AH$2:$AH$7,0),1),"")</f>
        <v/>
      </c>
      <c r="C751" s="490">
        <f>IFERROR(INDEX('{Dropdowns}'!$AI$2:$AO$7,MATCH($D$754,'{Dropdowns}'!$AH$2:$AH$7,0),2),"")</f>
        <v/>
      </c>
      <c r="D751" s="490">
        <f>IFERROR(INDEX('{Dropdowns}'!$AI$2:$AO$7,MATCH($D$754,'{Dropdowns}'!$AH$2:$AH$7,0),3),"")</f>
        <v/>
      </c>
      <c r="E751" s="490">
        <f>IFERROR(INDEX('{Dropdowns}'!$AI$2:$AO$7,MATCH($D$754,'{Dropdowns}'!$AH$2:$AH$7,0),4),"")</f>
        <v/>
      </c>
      <c r="F751" s="490">
        <f>IFERROR(INDEX('{Dropdowns}'!$AI$2:$AO$7,MATCH($D$754,'{Dropdowns}'!$AH$2:$AH$7,0),5),"")</f>
        <v/>
      </c>
      <c r="G751" s="490">
        <f>IFERROR(INDEX('{Dropdowns}'!$AI$2:$AO$7,MATCH($D$754,'{Dropdowns}'!$AH$2:$AH$7,0),6),"")</f>
        <v/>
      </c>
      <c r="H751" s="490">
        <f>IFERROR(INDEX('{Dropdowns}'!$AI$2:$AO$7,MATCH($D$754,'{Dropdowns}'!$AH$2:$AH$7,0),7),"")</f>
        <v/>
      </c>
      <c r="I751" s="246" t="inlineStr">
        <is>
          <t>VSD Frequency</t>
        </is>
      </c>
      <c r="J751" s="403" t="n"/>
      <c r="K751" s="65" t="n"/>
      <c r="L751" s="65" t="n"/>
      <c r="M751" s="13" t="n"/>
    </row>
    <row r="752" ht="13.35" customHeight="1" s="162">
      <c r="B752" s="492"/>
      <c r="C752" s="492"/>
      <c r="D752" s="492"/>
      <c r="E752" s="492"/>
      <c r="F752" s="492"/>
      <c r="G752" s="492"/>
      <c r="H752" s="492"/>
      <c r="I752" s="14" t="n"/>
      <c r="J752" s="14" t="n"/>
      <c r="K752" s="14" t="n"/>
      <c r="L752" s="38" t="n"/>
      <c r="M752" s="13" t="n"/>
      <c r="Q752">
        <f>IF(B752="","",B752)</f>
        <v/>
      </c>
      <c r="R752">
        <f>IF(C751="—",Q752,IF(C752="","",C752))</f>
        <v/>
      </c>
      <c r="S752">
        <f>IF(D751="—",R752,IF(D752="","",D752))</f>
        <v/>
      </c>
      <c r="T752">
        <f>IF(E751="—",S752,IF(E752="","",E752))</f>
        <v/>
      </c>
      <c r="U752">
        <f>IF(F751="—",T752,IF(F752="","",F752))</f>
        <v/>
      </c>
      <c r="V752">
        <f>IF(G751="—",U752,IF(G752="","",G752))</f>
        <v/>
      </c>
      <c r="W752">
        <f>IFERROR(MATCH("Fan",$C$751:$H$751,0),"")</f>
        <v/>
      </c>
      <c r="X752">
        <f>IF(W752="","",INDEX(P754:U754,W752))</f>
        <v/>
      </c>
      <c r="Y752">
        <f>IF(W752="","",INDEX(Q753:V753,W752))</f>
        <v/>
      </c>
    </row>
    <row r="753" ht="13.35" customHeight="1" s="162">
      <c r="B753" s="491" t="inlineStr">
        <is>
          <t>Δ</t>
        </is>
      </c>
      <c r="C753" s="498">
        <f>IF(OR(C751="—",C752="",Q752=""),"",IF(OR(ISTEXT(C752),ISTEXT(Q752)),"","Δ "&amp;TEXT(C752-Q752,"0.00")))</f>
        <v/>
      </c>
      <c r="D753" s="498">
        <f>IF(OR(D751="—",D752="",R752=""),"",IF(OR(ISTEXT(D752),ISTEXT(R752)),"","Δ "&amp;TEXT(D752-R752,"0.00")))</f>
        <v/>
      </c>
      <c r="E753" s="498">
        <f>IF(OR(E751="—",E752="",S752=""),"",IF(OR(ISTEXT(E752),ISTEXT(S752)),"","Δ "&amp;TEXT(E752-S752,"0.00")))</f>
        <v/>
      </c>
      <c r="F753" s="498">
        <f>IF(OR(F751="—",F752="",T752=""),"",IF(OR(ISTEXT(F752),ISTEXT(T752)),"","Δ "&amp;TEXT(F752-T752,"0.00")))</f>
        <v/>
      </c>
      <c r="G753" s="498">
        <f>IF(OR(G751="—",G752="",U752=""),"",IF(OR(ISTEXT(G752),ISTEXT(U752)),"","Δ "&amp;TEXT(G752-U752,"0.00")))</f>
        <v/>
      </c>
      <c r="H753" s="498">
        <f>IF(OR(H751="—",H752="",V752=""),"",IF(OR(ISTEXT(H752),ISTEXT(V752)),"","Δ "&amp;TEXT(H752-V752,"0.00")))</f>
        <v/>
      </c>
      <c r="I753" s="13" t="n"/>
      <c r="J753" s="13" t="n"/>
      <c r="K753" s="13" t="n"/>
      <c r="L753" s="13" t="n"/>
      <c r="M753" s="13" t="n"/>
      <c r="Q753">
        <f>IF(OR(C752="",ISTEXT(C752)),R753,C752)</f>
        <v/>
      </c>
      <c r="R753">
        <f>IF(OR(D752="",ISTEXT(D752)),S753,D752)</f>
        <v/>
      </c>
      <c r="S753">
        <f>IF(OR(E752="",ISTEXT(E752)),T753,E752)</f>
        <v/>
      </c>
      <c r="T753">
        <f>IF(OR(F752="",ISTEXT(F752)),U753,F752)</f>
        <v/>
      </c>
      <c r="U753">
        <f>IF(OR(G752="",ISTEXT(G752)),V753,G752)</f>
        <v/>
      </c>
      <c r="V753">
        <f>IF(OR(H752="",ISTEXT(H752)),"",H752)</f>
        <v/>
      </c>
    </row>
    <row r="754" ht="13.35" customHeight="1" s="162">
      <c r="B754" s="425" t="inlineStr">
        <is>
          <t>Unit type:</t>
        </is>
      </c>
      <c r="D754" s="522" t="inlineStr">
        <is>
          <t>ERV</t>
        </is>
      </c>
      <c r="E754" s="414" t="n"/>
      <c r="F754" s="494" t="inlineStr">
        <is>
          <t>Airflow left to right. Δ = this reading minus the one before it; in. w.g.</t>
        </is>
      </c>
      <c r="P754">
        <f>IF(B752="","",B752)</f>
        <v/>
      </c>
      <c r="Q754">
        <f>IF(C752="",P754,C752)</f>
        <v/>
      </c>
      <c r="R754">
        <f>IF(D752="",Q754,D752)</f>
        <v/>
      </c>
      <c r="S754">
        <f>IF(E752="",R754,E752)</f>
        <v/>
      </c>
      <c r="T754">
        <f>IF(F752="",S754,F752)</f>
        <v/>
      </c>
      <c r="U754">
        <f>IF(G752="",T754,G752)</f>
        <v/>
      </c>
      <c r="V754">
        <f>IF(H752="",U754,H752)</f>
        <v/>
      </c>
    </row>
    <row r="755" ht="13.35" customHeight="1" s="162">
      <c r="B755" s="500" t="inlineStr">
        <is>
          <t>Fan inlet</t>
        </is>
      </c>
      <c r="D755" s="501">
        <f>IF(X752="","",X752)</f>
        <v/>
      </c>
      <c r="F755" s="500" t="inlineStr">
        <is>
          <t>Discharge</t>
        </is>
      </c>
      <c r="I755" s="501">
        <f>IF(V754="","",V754)</f>
        <v/>
      </c>
    </row>
    <row r="756" ht="13.35" customHeight="1" s="162"/>
    <row r="757" ht="13.35" customHeight="1" s="162">
      <c r="B757" s="500" t="inlineStr">
        <is>
          <t>Fan TSP</t>
        </is>
      </c>
      <c r="E757" s="501">
        <f>IF(OR(X752="",Y752=""),"",IF(OR(ISTEXT(X752),ISTEXT(Y752)),"",Y752-X752))</f>
        <v/>
      </c>
      <c r="F757" s="500" t="inlineStr">
        <is>
          <t>ESP</t>
        </is>
      </c>
      <c r="I757" s="501">
        <f>IF(OR(B752="",V754=""),"",IF(OR(ISTEXT(B752),ISTEXT(V754)),"",V754-B752))</f>
        <v/>
      </c>
      <c r="J757" s="500" t="inlineStr">
        <is>
          <t>Unit ΔP (inlet → fan)</t>
        </is>
      </c>
      <c r="M757" s="501">
        <f>IF(OR(B752="",X752=""),"",IF(OR(ISTEXT(B752),ISTEXT(X752)),"",X752-B752))</f>
        <v/>
      </c>
    </row>
    <row r="758" ht="13.35" customHeight="1" s="162">
      <c r="B758" s="453" t="inlineStr">
        <is>
          <t>Instrument:</t>
        </is>
      </c>
      <c r="C758" s="5" t="n"/>
      <c r="D758" s="505" t="n"/>
      <c r="E758" s="414" t="n"/>
      <c r="F758" s="414" t="n"/>
      <c r="G758" s="425" t="inlineStr">
        <is>
          <t>Ak basis / notes:</t>
        </is>
      </c>
      <c r="I758" s="506" t="n"/>
      <c r="J758" s="414" t="n"/>
      <c r="K758" s="414" t="n"/>
      <c r="L758" s="414" t="n"/>
      <c r="M758" s="414" t="n"/>
    </row>
    <row r="759" ht="13.35" customHeight="1" s="162">
      <c r="B759" s="188" t="inlineStr">
        <is>
          <t>Supply Air Outlet Airflow</t>
        </is>
      </c>
      <c r="C759" s="174" t="n"/>
      <c r="D759" s="174" t="n"/>
      <c r="E759" s="174" t="n"/>
      <c r="F759" s="173" t="n"/>
      <c r="G759" s="233" t="inlineStr">
        <is>
          <t>Design VEL</t>
        </is>
      </c>
      <c r="H759" s="194" t="inlineStr">
        <is>
          <t>Design CFM</t>
        </is>
      </c>
      <c r="I759" s="188" t="inlineStr">
        <is>
          <t>Initial</t>
        </is>
      </c>
      <c r="J759" s="173" t="n"/>
      <c r="K759" s="188" t="inlineStr">
        <is>
          <t>Final</t>
        </is>
      </c>
      <c r="L759" s="173" t="n"/>
      <c r="M759" s="188" t="inlineStr">
        <is>
          <t>%</t>
        </is>
      </c>
    </row>
    <row r="760" ht="13.35" customHeight="1" s="162">
      <c r="B760" s="153" t="inlineStr">
        <is>
          <t>No.</t>
        </is>
      </c>
      <c r="C760" s="188" t="inlineStr">
        <is>
          <t>Area Served</t>
        </is>
      </c>
      <c r="D760" s="188" t="inlineStr">
        <is>
          <t>Type</t>
        </is>
      </c>
      <c r="E760" s="188" t="inlineStr">
        <is>
          <t>Size</t>
        </is>
      </c>
      <c r="F760" s="188" t="inlineStr">
        <is>
          <t>Ak</t>
        </is>
      </c>
      <c r="G760" s="440" t="n"/>
      <c r="H760" s="440" t="n"/>
      <c r="I760" s="188" t="inlineStr">
        <is>
          <t>VEL</t>
        </is>
      </c>
      <c r="J760" s="188" t="inlineStr">
        <is>
          <t>CFM</t>
        </is>
      </c>
      <c r="K760" s="188" t="inlineStr">
        <is>
          <t>VEL</t>
        </is>
      </c>
      <c r="L760" s="188" t="inlineStr">
        <is>
          <t>CFM</t>
        </is>
      </c>
      <c r="M760" s="440" t="n"/>
    </row>
    <row r="761" ht="13.35" customHeight="1" s="162">
      <c r="B761" s="307" t="n"/>
      <c r="C761" s="307" t="n"/>
      <c r="E761" s="307" t="n"/>
      <c r="F761" s="32" t="n"/>
      <c r="G761" s="33">
        <f>IF(F761="", "", IF(OR(ISTEXT(H761),ISTEXT(F761)),"",H761/F761))</f>
        <v/>
      </c>
      <c r="H761" s="33" t="n"/>
      <c r="I761" s="33" t="n"/>
      <c r="J761" s="33">
        <f>IF(I761="", "", IF(OR(ISTEXT(I761),ISTEXT($F761)),"",I761*$F761))</f>
        <v/>
      </c>
      <c r="K761" s="33" t="n"/>
      <c r="L761" s="33">
        <f>IF(K761="", "", IF(OR(ISTEXT(K761),ISTEXT($F761)),"",K761*$F761))</f>
        <v/>
      </c>
      <c r="M761" s="30">
        <f>IF(OR(H761="",H761=0),"",IF(K761="",IF(J761="","",IF(OR(ISTEXT(J761),ISTEXT(H761)),"",J761/H761)),IF(OR(ISTEXT(L761),ISTEXT(H761)),"",L761/H761)))</f>
        <v/>
      </c>
    </row>
    <row r="762" ht="13.35" customHeight="1" s="162">
      <c r="B762" s="307" t="n"/>
      <c r="C762" s="307" t="n"/>
      <c r="E762" s="307" t="n"/>
      <c r="F762" s="32" t="n"/>
      <c r="G762" s="33">
        <f>IF(F762="", "", IF(OR(ISTEXT(H762),ISTEXT(F762)),"",H762/F762))</f>
        <v/>
      </c>
      <c r="H762" s="33" t="n"/>
      <c r="I762" s="33" t="n"/>
      <c r="J762" s="33">
        <f>IF(I762="", "", IF(OR(ISTEXT(I762),ISTEXT($F762)),"",I762*$F762))</f>
        <v/>
      </c>
      <c r="K762" s="33" t="n"/>
      <c r="L762" s="33">
        <f>IF(K762="", "", IF(OR(ISTEXT(K762),ISTEXT($F762)),"",K762*$F762))</f>
        <v/>
      </c>
      <c r="M762" s="30">
        <f>IF(OR(H762="",H762=0),"",IF(K762="",IF(J762="","",IF(OR(ISTEXT(J762),ISTEXT(H762)),"",J762/H762)),IF(OR(ISTEXT(L762),ISTEXT(H762)),"",L762/H762)))</f>
        <v/>
      </c>
    </row>
    <row r="763" ht="13.35" customHeight="1" s="162">
      <c r="B763" s="307" t="n"/>
      <c r="C763" s="307" t="n"/>
      <c r="E763" s="307" t="n"/>
      <c r="F763" s="32" t="n"/>
      <c r="G763" s="33">
        <f>IF(F763="", "", IF(OR(ISTEXT(H763),ISTEXT(F763)),"",H763/F763))</f>
        <v/>
      </c>
      <c r="H763" s="33" t="n"/>
      <c r="I763" s="33" t="n"/>
      <c r="J763" s="33">
        <f>IF(I763="", "", IF(OR(ISTEXT(I763),ISTEXT($F763)),"",I763*$F763))</f>
        <v/>
      </c>
      <c r="K763" s="33" t="n"/>
      <c r="L763" s="33">
        <f>IF(K763="", "", IF(OR(ISTEXT(K763),ISTEXT($F763)),"",K763*$F763))</f>
        <v/>
      </c>
      <c r="M763" s="30">
        <f>IF(OR(H763="",H763=0),"",IF(K763="",IF(J763="","",IF(OR(ISTEXT(J763),ISTEXT(H763)),"",J763/H763)),IF(OR(ISTEXT(L763),ISTEXT(H763)),"",L763/H763)))</f>
        <v/>
      </c>
    </row>
    <row r="764" ht="13.35" customHeight="1" s="162">
      <c r="B764" s="307" t="n"/>
      <c r="C764" s="307" t="n"/>
      <c r="E764" s="307" t="n"/>
      <c r="F764" s="32" t="n"/>
      <c r="G764" s="33">
        <f>IF(F764="", "", IF(OR(ISTEXT(H764),ISTEXT(F764)),"",H764/F764))</f>
        <v/>
      </c>
      <c r="H764" s="33" t="n"/>
      <c r="I764" s="33" t="n"/>
      <c r="J764" s="33">
        <f>IF(I764="", "", IF(OR(ISTEXT(I764),ISTEXT($F764)),"",I764*$F764))</f>
        <v/>
      </c>
      <c r="K764" s="33" t="n"/>
      <c r="L764" s="33">
        <f>IF(K764="", "", IF(OR(ISTEXT(K764),ISTEXT($F764)),"",K764*$F764))</f>
        <v/>
      </c>
      <c r="M764" s="30">
        <f>IF(OR(H764="",H764=0),"",IF(K764="",IF(J764="","",IF(OR(ISTEXT(J764),ISTEXT(H764)),"",J764/H764)),IF(OR(ISTEXT(L764),ISTEXT(H764)),"",L764/H764)))</f>
        <v/>
      </c>
    </row>
    <row r="765" ht="13.35" customHeight="1" s="162">
      <c r="B765" s="307" t="n"/>
      <c r="C765" s="307" t="n"/>
      <c r="E765" s="307" t="n"/>
      <c r="F765" s="32" t="n"/>
      <c r="G765" s="33">
        <f>IF(F765="", "", IF(OR(ISTEXT(H765),ISTEXT(F765)),"",H765/F765))</f>
        <v/>
      </c>
      <c r="H765" s="33" t="n"/>
      <c r="I765" s="33" t="n"/>
      <c r="J765" s="33">
        <f>IF(I765="", "", IF(OR(ISTEXT(I765),ISTEXT($F765)),"",I765*$F765))</f>
        <v/>
      </c>
      <c r="K765" s="33" t="n"/>
      <c r="L765" s="33">
        <f>IF(K765="", "", IF(OR(ISTEXT(K765),ISTEXT($F765)),"",K765*$F765))</f>
        <v/>
      </c>
      <c r="M765" s="30">
        <f>IF(OR(H765="",H765=0),"",IF(K765="",IF(J765="","",IF(OR(ISTEXT(J765),ISTEXT(H765)),"",J765/H765)),IF(OR(ISTEXT(L765),ISTEXT(H765)),"",L765/H765)))</f>
        <v/>
      </c>
    </row>
    <row r="766" ht="13.35" customHeight="1" s="162">
      <c r="B766" s="307" t="n"/>
      <c r="C766" s="307" t="n"/>
      <c r="E766" s="307" t="n"/>
      <c r="F766" s="32" t="n"/>
      <c r="G766" s="33">
        <f>IF(F766="", "", IF(OR(ISTEXT(H766),ISTEXT(F766)),"",H766/F766))</f>
        <v/>
      </c>
      <c r="H766" s="33" t="n"/>
      <c r="I766" s="33" t="n"/>
      <c r="J766" s="33">
        <f>IF(I766="", "", IF(OR(ISTEXT(I766),ISTEXT($F766)),"",I766*$F766))</f>
        <v/>
      </c>
      <c r="K766" s="33" t="n"/>
      <c r="L766" s="33">
        <f>IF(K766="", "", IF(OR(ISTEXT(K766),ISTEXT($F766)),"",K766*$F766))</f>
        <v/>
      </c>
      <c r="M766" s="30">
        <f>IF(OR(H766="",H766=0),"",IF(K766="",IF(J766="","",IF(OR(ISTEXT(J766),ISTEXT(H766)),"",J766/H766)),IF(OR(ISTEXT(L766),ISTEXT(H766)),"",L766/H766)))</f>
        <v/>
      </c>
    </row>
    <row r="767" ht="13.35" customHeight="1" s="162">
      <c r="B767" s="42" t="n"/>
      <c r="C767" s="231" t="inlineStr">
        <is>
          <t>Total</t>
        </is>
      </c>
      <c r="D767" s="159" t="n"/>
      <c r="E767" s="42" t="n"/>
      <c r="F767" s="42" t="n"/>
      <c r="G767" s="43" t="n"/>
      <c r="H767" s="43">
        <f>IF(SUM(H761:H766)+SUM(H788:H805)=0,"",SUM(H761:H766)+SUM(H788:H805))</f>
        <v/>
      </c>
      <c r="I767" s="43" t="n"/>
      <c r="J767" s="43">
        <f>IF(SUM(J761:J766)+SUM(J788:J805)=0,"",SUM(J761:J766)+SUM(J788:J805))</f>
        <v/>
      </c>
      <c r="K767" s="43" t="n"/>
      <c r="L767" s="43">
        <f>IF(SUM(L761:L766)+SUM(L788:L805)=0,"",SUM(L761:L766)+SUM(L788:L805))</f>
        <v/>
      </c>
      <c r="M767" s="35">
        <f>IF(OR(H767="",H767=0),"",IF(L767="",IF(J767="","",IF(OR(ISTEXT(J767),ISTEXT(H767)),"",J767/H767)),IF(OR(ISTEXT(L767),ISTEXT(H767)),"",L767/H767)))</f>
        <v/>
      </c>
    </row>
    <row r="768" ht="13.35" customHeight="1" s="162">
      <c r="B768" s="453" t="inlineStr">
        <is>
          <t>Instrument:</t>
        </is>
      </c>
      <c r="C768" s="5" t="n"/>
      <c r="D768" s="505" t="n"/>
      <c r="E768" s="414" t="n"/>
      <c r="F768" s="414" t="n"/>
      <c r="G768" s="425" t="inlineStr">
        <is>
          <t>Ak basis / notes:</t>
        </is>
      </c>
      <c r="I768" s="506" t="n"/>
      <c r="J768" s="414" t="n"/>
      <c r="K768" s="414" t="n"/>
      <c r="L768" s="414" t="n"/>
      <c r="M768" s="414" t="n"/>
    </row>
    <row r="769" ht="13.35" customHeight="1" s="162">
      <c r="B769" s="188" t="inlineStr">
        <is>
          <t>Exhaust Air Inlet Airflow</t>
        </is>
      </c>
      <c r="C769" s="174" t="n"/>
      <c r="D769" s="174" t="n"/>
      <c r="E769" s="174" t="n"/>
      <c r="F769" s="173" t="n"/>
      <c r="G769" s="233" t="inlineStr">
        <is>
          <t>Design VEL</t>
        </is>
      </c>
      <c r="H769" s="194" t="inlineStr">
        <is>
          <t>Design CFM</t>
        </is>
      </c>
      <c r="I769" s="188" t="inlineStr">
        <is>
          <t>Initial</t>
        </is>
      </c>
      <c r="J769" s="173" t="n"/>
      <c r="K769" s="188" t="inlineStr">
        <is>
          <t>Final</t>
        </is>
      </c>
      <c r="L769" s="173" t="n"/>
      <c r="M769" s="188" t="inlineStr">
        <is>
          <t>%</t>
        </is>
      </c>
    </row>
    <row r="770" ht="13.35" customHeight="1" s="162">
      <c r="B770" s="153" t="inlineStr">
        <is>
          <t>No.</t>
        </is>
      </c>
      <c r="C770" s="188" t="inlineStr">
        <is>
          <t>Area Served</t>
        </is>
      </c>
      <c r="D770" s="188" t="inlineStr">
        <is>
          <t>Type</t>
        </is>
      </c>
      <c r="E770" s="188" t="inlineStr">
        <is>
          <t>Size</t>
        </is>
      </c>
      <c r="F770" s="188" t="inlineStr">
        <is>
          <t>Ak</t>
        </is>
      </c>
      <c r="G770" s="440" t="n"/>
      <c r="H770" s="440" t="n"/>
      <c r="I770" s="188" t="inlineStr">
        <is>
          <t>VEL</t>
        </is>
      </c>
      <c r="J770" s="188" t="inlineStr">
        <is>
          <t>CFM</t>
        </is>
      </c>
      <c r="K770" s="188" t="inlineStr">
        <is>
          <t>VEL</t>
        </is>
      </c>
      <c r="L770" s="188" t="inlineStr">
        <is>
          <t>CFM</t>
        </is>
      </c>
      <c r="M770" s="440" t="n"/>
    </row>
    <row r="771" ht="13.35" customHeight="1" s="162">
      <c r="B771" s="307" t="n"/>
      <c r="C771" s="307" t="n"/>
      <c r="E771" s="307" t="n"/>
      <c r="F771" s="32" t="n"/>
      <c r="G771" s="33">
        <f>IF(F771="", "", IF(OR(ISTEXT(H771),ISTEXT(F771)),"",H771/F771))</f>
        <v/>
      </c>
      <c r="H771" s="33" t="n"/>
      <c r="I771" s="33" t="n"/>
      <c r="J771" s="33">
        <f>IF(I771="", "", IF(OR(ISTEXT(I771),ISTEXT($F771)),"",I771*$F771))</f>
        <v/>
      </c>
      <c r="K771" s="33" t="n"/>
      <c r="L771" s="33">
        <f>IF(K771="", "", IF(OR(ISTEXT(K771),ISTEXT($F771)),"",K771*$F771))</f>
        <v/>
      </c>
      <c r="M771" s="30">
        <f>IF(OR(H771="",H771=0),"",IF(K771="",IF(J771="","",IF(OR(ISTEXT(J771),ISTEXT(H771)),"",J771/H771)),IF(OR(ISTEXT(L771),ISTEXT(H771)),"",L771/H771)))</f>
        <v/>
      </c>
    </row>
    <row r="772" ht="13.35" customHeight="1" s="162">
      <c r="B772" s="307" t="n"/>
      <c r="C772" s="307" t="n"/>
      <c r="E772" s="307" t="n"/>
      <c r="F772" s="32" t="n"/>
      <c r="G772" s="33">
        <f>IF(F772="", "", IF(OR(ISTEXT(H772),ISTEXT(F772)),"",H772/F772))</f>
        <v/>
      </c>
      <c r="H772" s="33" t="n"/>
      <c r="I772" s="33" t="n"/>
      <c r="J772" s="33">
        <f>IF(I772="", "", IF(OR(ISTEXT(I772),ISTEXT($F772)),"",I772*$F772))</f>
        <v/>
      </c>
      <c r="K772" s="33" t="n"/>
      <c r="L772" s="33">
        <f>IF(K772="", "", IF(OR(ISTEXT(K772),ISTEXT($F772)),"",K772*$F772))</f>
        <v/>
      </c>
      <c r="M772" s="30">
        <f>IF(OR(H772="",H772=0),"",IF(K772="",IF(J772="","",IF(OR(ISTEXT(J772),ISTEXT(H772)),"",J772/H772)),IF(OR(ISTEXT(L772),ISTEXT(H772)),"",L772/H772)))</f>
        <v/>
      </c>
    </row>
    <row r="773" ht="13.35" customHeight="1" s="162">
      <c r="B773" s="307" t="n"/>
      <c r="C773" s="307" t="n"/>
      <c r="E773" s="307" t="n"/>
      <c r="F773" s="32" t="n"/>
      <c r="G773" s="33">
        <f>IF(F773="", "", IF(OR(ISTEXT(H773),ISTEXT(F773)),"",H773/F773))</f>
        <v/>
      </c>
      <c r="H773" s="33" t="n"/>
      <c r="I773" s="33" t="n"/>
      <c r="J773" s="33">
        <f>IF(I773="", "", IF(OR(ISTEXT(I773),ISTEXT($F773)),"",I773*$F773))</f>
        <v/>
      </c>
      <c r="K773" s="33" t="n"/>
      <c r="L773" s="33">
        <f>IF(K773="", "", IF(OR(ISTEXT(K773),ISTEXT($F773)),"",K773*$F773))</f>
        <v/>
      </c>
      <c r="M773" s="30">
        <f>IF(OR(H773="",H773=0),"",IF(K773="",IF(J773="","",IF(OR(ISTEXT(J773),ISTEXT(H773)),"",J773/H773)),IF(OR(ISTEXT(L773),ISTEXT(H773)),"",L773/H773)))</f>
        <v/>
      </c>
    </row>
    <row r="774" ht="13.35" customHeight="1" s="162">
      <c r="B774" s="307" t="n"/>
      <c r="C774" s="307" t="n"/>
      <c r="E774" s="307" t="n"/>
      <c r="F774" s="32" t="n"/>
      <c r="G774" s="33">
        <f>IF(F774="", "", IF(OR(ISTEXT(H774),ISTEXT(F774)),"",H774/F774))</f>
        <v/>
      </c>
      <c r="H774" s="33" t="n"/>
      <c r="I774" s="33" t="n"/>
      <c r="J774" s="33">
        <f>IF(I774="", "", IF(OR(ISTEXT(I774),ISTEXT($F774)),"",I774*$F774))</f>
        <v/>
      </c>
      <c r="K774" s="33" t="n"/>
      <c r="L774" s="33">
        <f>IF(K774="", "", IF(OR(ISTEXT(K774),ISTEXT($F774)),"",K774*$F774))</f>
        <v/>
      </c>
      <c r="M774" s="30">
        <f>IF(OR(H774="",H774=0),"",IF(K774="",IF(J774="","",IF(OR(ISTEXT(J774),ISTEXT(H774)),"",J774/H774)),IF(OR(ISTEXT(L774),ISTEXT(H774)),"",L774/H774)))</f>
        <v/>
      </c>
    </row>
    <row r="775" ht="13.35" customHeight="1" s="162">
      <c r="B775" s="307" t="n"/>
      <c r="C775" s="307" t="n"/>
      <c r="E775" s="307" t="n"/>
      <c r="F775" s="32" t="n"/>
      <c r="G775" s="33">
        <f>IF(F775="", "", IF(OR(ISTEXT(H775),ISTEXT(F775)),"",H775/F775))</f>
        <v/>
      </c>
      <c r="H775" s="33" t="n"/>
      <c r="I775" s="33" t="n"/>
      <c r="J775" s="33">
        <f>IF(I775="", "", IF(OR(ISTEXT(I775),ISTEXT($F775)),"",I775*$F775))</f>
        <v/>
      </c>
      <c r="K775" s="33" t="n"/>
      <c r="L775" s="33">
        <f>IF(K775="", "", IF(OR(ISTEXT(K775),ISTEXT($F775)),"",K775*$F775))</f>
        <v/>
      </c>
      <c r="M775" s="30">
        <f>IF(OR(H775="",H775=0),"",IF(K775="",IF(J775="","",IF(OR(ISTEXT(J775),ISTEXT(H775)),"",J775/H775)),IF(OR(ISTEXT(L775),ISTEXT(H775)),"",L775/H775)))</f>
        <v/>
      </c>
    </row>
    <row r="776" ht="13.35" customHeight="1" s="162">
      <c r="B776" s="307" t="n"/>
      <c r="C776" s="307" t="n"/>
      <c r="E776" s="307" t="n"/>
      <c r="F776" s="32" t="n"/>
      <c r="G776" s="33">
        <f>IF(F776="", "", IF(OR(ISTEXT(H776),ISTEXT(F776)),"",H776/F776))</f>
        <v/>
      </c>
      <c r="H776" s="33" t="n"/>
      <c r="I776" s="33" t="n"/>
      <c r="J776" s="33">
        <f>IF(I776="", "", IF(OR(ISTEXT(I776),ISTEXT($F776)),"",I776*$F776))</f>
        <v/>
      </c>
      <c r="K776" s="33" t="n"/>
      <c r="L776" s="33">
        <f>IF(K776="", "", IF(OR(ISTEXT(K776),ISTEXT($F776)),"",K776*$F776))</f>
        <v/>
      </c>
      <c r="M776" s="30">
        <f>IF(OR(H776="",H776=0),"",IF(K776="",IF(J776="","",IF(OR(ISTEXT(J776),ISTEXT(H776)),"",J776/H776)),IF(OR(ISTEXT(L776),ISTEXT(H776)),"",L776/H776)))</f>
        <v/>
      </c>
    </row>
    <row r="777" ht="13.35" customHeight="1" s="162">
      <c r="B777" s="42" t="n"/>
      <c r="C777" s="231" t="inlineStr">
        <is>
          <t>Total</t>
        </is>
      </c>
      <c r="D777" s="159" t="n"/>
      <c r="E777" s="42" t="n"/>
      <c r="F777" s="42" t="n"/>
      <c r="G777" s="43" t="n"/>
      <c r="H777" s="43">
        <f>IF(SUM(H771:H776)+SUM(H810:H827)=0,"",SUM(H771:H776)+SUM(H810:H827))</f>
        <v/>
      </c>
      <c r="I777" s="43" t="n"/>
      <c r="J777" s="43">
        <f>IF(SUM(J771:J776)+SUM(J810:J827)=0,"",SUM(J771:J776)+SUM(J810:J827))</f>
        <v/>
      </c>
      <c r="K777" s="43" t="n"/>
      <c r="L777" s="43">
        <f>IF(SUM(L771:L776)+SUM(L810:L827)=0,"",SUM(L771:L776)+SUM(L810:L827))</f>
        <v/>
      </c>
      <c r="M777" s="35">
        <f>IF(OR(H777="",H777=0),"",IF(L777="",IF(J777="","",IF(OR(ISTEXT(J777),ISTEXT(H777)),"",J777/H777)),IF(OR(ISTEXT(L777),ISTEXT(H777)),"",L777/H777)))</f>
        <v/>
      </c>
    </row>
    <row r="778" ht="13.35" customHeight="1" s="162"/>
    <row r="779" ht="13.35" customHeight="1" s="162">
      <c r="B779" s="188" t="inlineStr">
        <is>
          <t>Remarks</t>
        </is>
      </c>
      <c r="C779" s="173" t="n"/>
      <c r="D779" s="154" t="n"/>
      <c r="E779" s="174" t="n"/>
      <c r="F779" s="174" t="n"/>
      <c r="G779" s="174" t="n"/>
      <c r="H779" s="174" t="n"/>
      <c r="I779" s="174" t="n"/>
      <c r="J779" s="174" t="n"/>
      <c r="K779" s="174" t="n"/>
      <c r="L779" s="174" t="n"/>
      <c r="M779" s="173" t="n"/>
    </row>
    <row r="780" ht="13.35" customHeight="1" s="162">
      <c r="B780" s="154" t="n"/>
      <c r="C780" s="174" t="n"/>
      <c r="D780" s="174" t="n"/>
      <c r="E780" s="174" t="n"/>
      <c r="F780" s="174" t="n"/>
      <c r="G780" s="174" t="n"/>
      <c r="H780" s="174" t="n"/>
      <c r="I780" s="174" t="n"/>
      <c r="J780" s="174" t="n"/>
      <c r="K780" s="174" t="n"/>
      <c r="L780" s="174" t="n"/>
      <c r="M780" s="173" t="n"/>
    </row>
    <row r="781" ht="13.35" customHeight="1" s="162">
      <c r="B781" s="154" t="n"/>
      <c r="C781" s="174" t="n"/>
      <c r="D781" s="174" t="n"/>
      <c r="E781" s="174" t="n"/>
      <c r="F781" s="174" t="n"/>
      <c r="G781" s="174" t="n"/>
      <c r="H781" s="174" t="n"/>
      <c r="I781" s="174" t="n"/>
      <c r="J781" s="174" t="n"/>
      <c r="K781" s="174" t="n"/>
      <c r="L781" s="174" t="n"/>
      <c r="M781" s="173" t="n"/>
    </row>
    <row r="782" ht="13.35" customHeight="1" s="162"/>
    <row r="783" ht="13.35" customHeight="1" s="162"/>
    <row r="784" ht="13.35" customHeight="1" s="162">
      <c r="B784" s="200" t="inlineStr">
        <is>
          <t>System (cont.)</t>
        </is>
      </c>
      <c r="C784" s="403" t="n"/>
      <c r="D784" s="209">
        <f>IF('{Equipment Data Entry}'!B72="","",'{Equipment Data Entry}'!B72)</f>
        <v/>
      </c>
      <c r="E784" s="418" t="n"/>
      <c r="F784" s="403" t="n"/>
      <c r="G784" s="200" t="inlineStr">
        <is>
          <t>Service</t>
        </is>
      </c>
      <c r="H784" s="403" t="n"/>
      <c r="I784" s="210">
        <f>IF('{Equipment Data Entry}'!C72="","",'{Equipment Data Entry}'!C72)</f>
        <v/>
      </c>
      <c r="J784" s="418" t="n"/>
      <c r="K784" s="418" t="n"/>
      <c r="L784" s="418" t="n"/>
      <c r="M784" s="403" t="n"/>
    </row>
    <row r="785" ht="13.35" customHeight="1" s="162">
      <c r="B785" s="422" t="n"/>
      <c r="C785" s="423" t="n"/>
      <c r="D785" s="422" t="n"/>
      <c r="E785" s="424" t="n"/>
      <c r="F785" s="423" t="n"/>
      <c r="G785" s="422" t="n"/>
      <c r="H785" s="423" t="n"/>
      <c r="I785" s="422" t="n"/>
      <c r="J785" s="424" t="n"/>
      <c r="K785" s="424" t="n"/>
      <c r="L785" s="424" t="n"/>
      <c r="M785" s="423" t="n"/>
    </row>
    <row r="786" ht="13.35" customHeight="1" s="162">
      <c r="B786" s="188" t="inlineStr">
        <is>
          <t>Supply Air Outlets (cont.)</t>
        </is>
      </c>
      <c r="C786" s="174" t="n"/>
      <c r="D786" s="174" t="n"/>
      <c r="E786" s="174" t="n"/>
      <c r="F786" s="173" t="n"/>
      <c r="G786" s="233" t="inlineStr">
        <is>
          <t>Design VEL</t>
        </is>
      </c>
      <c r="H786" s="194" t="inlineStr">
        <is>
          <t>Design CFM</t>
        </is>
      </c>
      <c r="I786" s="188" t="inlineStr">
        <is>
          <t>Initial</t>
        </is>
      </c>
      <c r="J786" s="173" t="n"/>
      <c r="K786" s="188" t="inlineStr">
        <is>
          <t>Final</t>
        </is>
      </c>
      <c r="L786" s="173" t="n"/>
      <c r="M786" s="188" t="inlineStr">
        <is>
          <t>%</t>
        </is>
      </c>
    </row>
    <row r="787" ht="13.35" customHeight="1" s="162">
      <c r="B787" s="153" t="inlineStr">
        <is>
          <t>No.</t>
        </is>
      </c>
      <c r="C787" s="188" t="inlineStr">
        <is>
          <t>Area Served</t>
        </is>
      </c>
      <c r="D787" s="188" t="inlineStr">
        <is>
          <t>Type</t>
        </is>
      </c>
      <c r="E787" s="188" t="inlineStr">
        <is>
          <t>Size</t>
        </is>
      </c>
      <c r="F787" s="188" t="inlineStr">
        <is>
          <t>Ak</t>
        </is>
      </c>
      <c r="G787" s="440" t="n"/>
      <c r="H787" s="440" t="n"/>
      <c r="I787" s="188" t="inlineStr">
        <is>
          <t>VEL</t>
        </is>
      </c>
      <c r="J787" s="188" t="inlineStr">
        <is>
          <t>CFM</t>
        </is>
      </c>
      <c r="K787" s="188" t="inlineStr">
        <is>
          <t>VEL</t>
        </is>
      </c>
      <c r="L787" s="188" t="inlineStr">
        <is>
          <t>CFM</t>
        </is>
      </c>
      <c r="M787" s="440" t="n"/>
    </row>
    <row r="788" ht="13.35" customHeight="1" s="162">
      <c r="B788" s="307" t="n"/>
      <c r="C788" s="307" t="n"/>
      <c r="E788" s="307" t="n"/>
      <c r="F788" s="32" t="n"/>
      <c r="G788" s="33">
        <f>IF(F788="", "", IF(OR(ISTEXT(H788),ISTEXT(F788)),"",H788/F788))</f>
        <v/>
      </c>
      <c r="H788" s="33" t="n"/>
      <c r="I788" s="33" t="n"/>
      <c r="J788" s="33">
        <f>IF(I788="", "", IF(OR(ISTEXT(I788),ISTEXT($F788)),"",I788*$F788))</f>
        <v/>
      </c>
      <c r="K788" s="33" t="n"/>
      <c r="L788" s="33">
        <f>IF(K788="", "", IF(OR(ISTEXT(K788),ISTEXT($F788)),"",K788*$F788))</f>
        <v/>
      </c>
      <c r="M788" s="30">
        <f>IF(OR(H788="",H788=0),"",IF(K788="",IF(J788="","",IF(OR(ISTEXT(J788),ISTEXT(H788)),"",J788/H788)),IF(OR(ISTEXT(L788),ISTEXT(H788)),"",L788/H788)))</f>
        <v/>
      </c>
    </row>
    <row r="789" ht="13.35" customHeight="1" s="162">
      <c r="B789" s="307" t="n"/>
      <c r="C789" s="307" t="n"/>
      <c r="E789" s="307" t="n"/>
      <c r="F789" s="32" t="n"/>
      <c r="G789" s="33">
        <f>IF(F789="", "", IF(OR(ISTEXT(H789),ISTEXT(F789)),"",H789/F789))</f>
        <v/>
      </c>
      <c r="H789" s="33" t="n"/>
      <c r="I789" s="33" t="n"/>
      <c r="J789" s="33">
        <f>IF(I789="", "", IF(OR(ISTEXT(I789),ISTEXT($F789)),"",I789*$F789))</f>
        <v/>
      </c>
      <c r="K789" s="33" t="n"/>
      <c r="L789" s="33">
        <f>IF(K789="", "", IF(OR(ISTEXT(K789),ISTEXT($F789)),"",K789*$F789))</f>
        <v/>
      </c>
      <c r="M789" s="30">
        <f>IF(OR(H789="",H789=0),"",IF(K789="",IF(J789="","",IF(OR(ISTEXT(J789),ISTEXT(H789)),"",J789/H789)),IF(OR(ISTEXT(L789),ISTEXT(H789)),"",L789/H789)))</f>
        <v/>
      </c>
    </row>
    <row r="790" ht="13.35" customHeight="1" s="162">
      <c r="B790" s="307" t="n"/>
      <c r="C790" s="307" t="n"/>
      <c r="E790" s="307" t="n"/>
      <c r="F790" s="32" t="n"/>
      <c r="G790" s="33">
        <f>IF(F790="", "", IF(OR(ISTEXT(H790),ISTEXT(F790)),"",H790/F790))</f>
        <v/>
      </c>
      <c r="H790" s="33" t="n"/>
      <c r="I790" s="33" t="n"/>
      <c r="J790" s="33">
        <f>IF(I790="", "", IF(OR(ISTEXT(I790),ISTEXT($F790)),"",I790*$F790))</f>
        <v/>
      </c>
      <c r="K790" s="33" t="n"/>
      <c r="L790" s="33">
        <f>IF(K790="", "", IF(OR(ISTEXT(K790),ISTEXT($F790)),"",K790*$F790))</f>
        <v/>
      </c>
      <c r="M790" s="30">
        <f>IF(OR(H790="",H790=0),"",IF(K790="",IF(J790="","",IF(OR(ISTEXT(J790),ISTEXT(H790)),"",J790/H790)),IF(OR(ISTEXT(L790),ISTEXT(H790)),"",L790/H790)))</f>
        <v/>
      </c>
    </row>
    <row r="791" ht="13.35" customHeight="1" s="162">
      <c r="B791" s="307" t="n"/>
      <c r="C791" s="307" t="n"/>
      <c r="E791" s="307" t="n"/>
      <c r="F791" s="32" t="n"/>
      <c r="G791" s="33">
        <f>IF(F791="", "", IF(OR(ISTEXT(H791),ISTEXT(F791)),"",H791/F791))</f>
        <v/>
      </c>
      <c r="H791" s="33" t="n"/>
      <c r="I791" s="33" t="n"/>
      <c r="J791" s="33">
        <f>IF(I791="", "", IF(OR(ISTEXT(I791),ISTEXT($F791)),"",I791*$F791))</f>
        <v/>
      </c>
      <c r="K791" s="33" t="n"/>
      <c r="L791" s="33">
        <f>IF(K791="", "", IF(OR(ISTEXT(K791),ISTEXT($F791)),"",K791*$F791))</f>
        <v/>
      </c>
      <c r="M791" s="30">
        <f>IF(OR(H791="",H791=0),"",IF(K791="",IF(J791="","",IF(OR(ISTEXT(J791),ISTEXT(H791)),"",J791/H791)),IF(OR(ISTEXT(L791),ISTEXT(H791)),"",L791/H791)))</f>
        <v/>
      </c>
    </row>
    <row r="792" ht="13.35" customHeight="1" s="162">
      <c r="B792" s="307" t="n"/>
      <c r="C792" s="307" t="n"/>
      <c r="E792" s="307" t="n"/>
      <c r="F792" s="32" t="n"/>
      <c r="G792" s="33">
        <f>IF(F792="", "", IF(OR(ISTEXT(H792),ISTEXT(F792)),"",H792/F792))</f>
        <v/>
      </c>
      <c r="H792" s="33" t="n"/>
      <c r="I792" s="33" t="n"/>
      <c r="J792" s="33">
        <f>IF(I792="", "", IF(OR(ISTEXT(I792),ISTEXT($F792)),"",I792*$F792))</f>
        <v/>
      </c>
      <c r="K792" s="33" t="n"/>
      <c r="L792" s="33">
        <f>IF(K792="", "", IF(OR(ISTEXT(K792),ISTEXT($F792)),"",K792*$F792))</f>
        <v/>
      </c>
      <c r="M792" s="30">
        <f>IF(OR(H792="",H792=0),"",IF(K792="",IF(J792="","",IF(OR(ISTEXT(J792),ISTEXT(H792)),"",J792/H792)),IF(OR(ISTEXT(L792),ISTEXT(H792)),"",L792/H792)))</f>
        <v/>
      </c>
    </row>
    <row r="793" ht="13.35" customHeight="1" s="162">
      <c r="B793" s="307" t="n"/>
      <c r="C793" s="307" t="n"/>
      <c r="E793" s="307" t="n"/>
      <c r="F793" s="32" t="n"/>
      <c r="G793" s="33">
        <f>IF(F793="", "", IF(OR(ISTEXT(H793),ISTEXT(F793)),"",H793/F793))</f>
        <v/>
      </c>
      <c r="H793" s="33" t="n"/>
      <c r="I793" s="33" t="n"/>
      <c r="J793" s="33">
        <f>IF(I793="", "", IF(OR(ISTEXT(I793),ISTEXT($F793)),"",I793*$F793))</f>
        <v/>
      </c>
      <c r="K793" s="33" t="n"/>
      <c r="L793" s="33">
        <f>IF(K793="", "", IF(OR(ISTEXT(K793),ISTEXT($F793)),"",K793*$F793))</f>
        <v/>
      </c>
      <c r="M793" s="30">
        <f>IF(OR(H793="",H793=0),"",IF(K793="",IF(J793="","",IF(OR(ISTEXT(J793),ISTEXT(H793)),"",J793/H793)),IF(OR(ISTEXT(L793),ISTEXT(H793)),"",L793/H793)))</f>
        <v/>
      </c>
    </row>
    <row r="794" ht="13.35" customHeight="1" s="162">
      <c r="B794" s="307" t="n"/>
      <c r="C794" s="307" t="n"/>
      <c r="E794" s="307" t="n"/>
      <c r="F794" s="32" t="n"/>
      <c r="G794" s="33">
        <f>IF(F794="", "", IF(OR(ISTEXT(H794),ISTEXT(F794)),"",H794/F794))</f>
        <v/>
      </c>
      <c r="H794" s="33" t="n"/>
      <c r="I794" s="33" t="n"/>
      <c r="J794" s="33">
        <f>IF(I794="", "", IF(OR(ISTEXT(I794),ISTEXT($F794)),"",I794*$F794))</f>
        <v/>
      </c>
      <c r="K794" s="33" t="n"/>
      <c r="L794" s="33">
        <f>IF(K794="", "", IF(OR(ISTEXT(K794),ISTEXT($F794)),"",K794*$F794))</f>
        <v/>
      </c>
      <c r="M794" s="30">
        <f>IF(OR(H794="",H794=0),"",IF(K794="",IF(J794="","",IF(OR(ISTEXT(J794),ISTEXT(H794)),"",J794/H794)),IF(OR(ISTEXT(L794),ISTEXT(H794)),"",L794/H794)))</f>
        <v/>
      </c>
    </row>
    <row r="795" ht="13.35" customHeight="1" s="162">
      <c r="B795" s="307" t="n"/>
      <c r="C795" s="307" t="n"/>
      <c r="E795" s="307" t="n"/>
      <c r="F795" s="32" t="n"/>
      <c r="G795" s="33">
        <f>IF(F795="", "", IF(OR(ISTEXT(H795),ISTEXT(F795)),"",H795/F795))</f>
        <v/>
      </c>
      <c r="H795" s="33" t="n"/>
      <c r="I795" s="33" t="n"/>
      <c r="J795" s="33">
        <f>IF(I795="", "", IF(OR(ISTEXT(I795),ISTEXT($F795)),"",I795*$F795))</f>
        <v/>
      </c>
      <c r="K795" s="33" t="n"/>
      <c r="L795" s="33">
        <f>IF(K795="", "", IF(OR(ISTEXT(K795),ISTEXT($F795)),"",K795*$F795))</f>
        <v/>
      </c>
      <c r="M795" s="30">
        <f>IF(OR(H795="",H795=0),"",IF(K795="",IF(J795="","",IF(OR(ISTEXT(J795),ISTEXT(H795)),"",J795/H795)),IF(OR(ISTEXT(L795),ISTEXT(H795)),"",L795/H795)))</f>
        <v/>
      </c>
    </row>
    <row r="796" ht="13.35" customHeight="1" s="162">
      <c r="B796" s="307" t="n"/>
      <c r="C796" s="307" t="n"/>
      <c r="E796" s="307" t="n"/>
      <c r="F796" s="32" t="n"/>
      <c r="G796" s="33">
        <f>IF(F796="", "", IF(OR(ISTEXT(H796),ISTEXT(F796)),"",H796/F796))</f>
        <v/>
      </c>
      <c r="H796" s="33" t="n"/>
      <c r="I796" s="33" t="n"/>
      <c r="J796" s="33">
        <f>IF(I796="", "", IF(OR(ISTEXT(I796),ISTEXT($F796)),"",I796*$F796))</f>
        <v/>
      </c>
      <c r="K796" s="33" t="n"/>
      <c r="L796" s="33">
        <f>IF(K796="", "", IF(OR(ISTEXT(K796),ISTEXT($F796)),"",K796*$F796))</f>
        <v/>
      </c>
      <c r="M796" s="30">
        <f>IF(OR(H796="",H796=0),"",IF(K796="",IF(J796="","",IF(OR(ISTEXT(J796),ISTEXT(H796)),"",J796/H796)),IF(OR(ISTEXT(L796),ISTEXT(H796)),"",L796/H796)))</f>
        <v/>
      </c>
    </row>
    <row r="797" ht="13.35" customHeight="1" s="162">
      <c r="B797" s="307" t="n"/>
      <c r="C797" s="307" t="n"/>
      <c r="E797" s="307" t="n"/>
      <c r="F797" s="32" t="n"/>
      <c r="G797" s="33">
        <f>IF(F797="", "", IF(OR(ISTEXT(H797),ISTEXT(F797)),"",H797/F797))</f>
        <v/>
      </c>
      <c r="H797" s="33" t="n"/>
      <c r="I797" s="33" t="n"/>
      <c r="J797" s="33">
        <f>IF(I797="", "", IF(OR(ISTEXT(I797),ISTEXT($F797)),"",I797*$F797))</f>
        <v/>
      </c>
      <c r="K797" s="33" t="n"/>
      <c r="L797" s="33">
        <f>IF(K797="", "", IF(OR(ISTEXT(K797),ISTEXT($F797)),"",K797*$F797))</f>
        <v/>
      </c>
      <c r="M797" s="30">
        <f>IF(OR(H797="",H797=0),"",IF(K797="",IF(J797="","",IF(OR(ISTEXT(J797),ISTEXT(H797)),"",J797/H797)),IF(OR(ISTEXT(L797),ISTEXT(H797)),"",L797/H797)))</f>
        <v/>
      </c>
    </row>
    <row r="798" ht="13.35" customHeight="1" s="162">
      <c r="B798" s="307" t="n"/>
      <c r="C798" s="307" t="n"/>
      <c r="E798" s="307" t="n"/>
      <c r="F798" s="32" t="n"/>
      <c r="G798" s="33">
        <f>IF(F798="", "", IF(OR(ISTEXT(H798),ISTEXT(F798)),"",H798/F798))</f>
        <v/>
      </c>
      <c r="H798" s="33" t="n"/>
      <c r="I798" s="33" t="n"/>
      <c r="J798" s="33">
        <f>IF(I798="", "", IF(OR(ISTEXT(I798),ISTEXT($F798)),"",I798*$F798))</f>
        <v/>
      </c>
      <c r="K798" s="33" t="n"/>
      <c r="L798" s="33">
        <f>IF(K798="", "", IF(OR(ISTEXT(K798),ISTEXT($F798)),"",K798*$F798))</f>
        <v/>
      </c>
      <c r="M798" s="30">
        <f>IF(OR(H798="",H798=0),"",IF(K798="",IF(J798="","",IF(OR(ISTEXT(J798),ISTEXT(H798)),"",J798/H798)),IF(OR(ISTEXT(L798),ISTEXT(H798)),"",L798/H798)))</f>
        <v/>
      </c>
    </row>
    <row r="799" ht="13.35" customHeight="1" s="162">
      <c r="B799" s="307" t="n"/>
      <c r="C799" s="307" t="n"/>
      <c r="E799" s="307" t="n"/>
      <c r="F799" s="32" t="n"/>
      <c r="G799" s="33">
        <f>IF(F799="", "", IF(OR(ISTEXT(H799),ISTEXT(F799)),"",H799/F799))</f>
        <v/>
      </c>
      <c r="H799" s="33" t="n"/>
      <c r="I799" s="33" t="n"/>
      <c r="J799" s="33">
        <f>IF(I799="", "", IF(OR(ISTEXT(I799),ISTEXT($F799)),"",I799*$F799))</f>
        <v/>
      </c>
      <c r="K799" s="33" t="n"/>
      <c r="L799" s="33">
        <f>IF(K799="", "", IF(OR(ISTEXT(K799),ISTEXT($F799)),"",K799*$F799))</f>
        <v/>
      </c>
      <c r="M799" s="30">
        <f>IF(OR(H799="",H799=0),"",IF(K799="",IF(J799="","",IF(OR(ISTEXT(J799),ISTEXT(H799)),"",J799/H799)),IF(OR(ISTEXT(L799),ISTEXT(H799)),"",L799/H799)))</f>
        <v/>
      </c>
    </row>
    <row r="800" ht="13.35" customHeight="1" s="162">
      <c r="B800" s="307" t="n"/>
      <c r="C800" s="307" t="n"/>
      <c r="E800" s="307" t="n"/>
      <c r="F800" s="32" t="n"/>
      <c r="G800" s="33">
        <f>IF(F800="", "", IF(OR(ISTEXT(H800),ISTEXT(F800)),"",H800/F800))</f>
        <v/>
      </c>
      <c r="H800" s="33" t="n"/>
      <c r="I800" s="33" t="n"/>
      <c r="J800" s="33">
        <f>IF(I800="", "", IF(OR(ISTEXT(I800),ISTEXT($F800)),"",I800*$F800))</f>
        <v/>
      </c>
      <c r="K800" s="33" t="n"/>
      <c r="L800" s="33">
        <f>IF(K800="", "", IF(OR(ISTEXT(K800),ISTEXT($F800)),"",K800*$F800))</f>
        <v/>
      </c>
      <c r="M800" s="30">
        <f>IF(OR(H800="",H800=0),"",IF(K800="",IF(J800="","",IF(OR(ISTEXT(J800),ISTEXT(H800)),"",J800/H800)),IF(OR(ISTEXT(L800),ISTEXT(H800)),"",L800/H800)))</f>
        <v/>
      </c>
    </row>
    <row r="801" ht="13.35" customHeight="1" s="162">
      <c r="B801" s="307" t="n"/>
      <c r="C801" s="307" t="n"/>
      <c r="E801" s="307" t="n"/>
      <c r="F801" s="32" t="n"/>
      <c r="G801" s="33">
        <f>IF(F801="", "", IF(OR(ISTEXT(H801),ISTEXT(F801)),"",H801/F801))</f>
        <v/>
      </c>
      <c r="H801" s="33" t="n"/>
      <c r="I801" s="33" t="n"/>
      <c r="J801" s="33">
        <f>IF(I801="", "", IF(OR(ISTEXT(I801),ISTEXT($F801)),"",I801*$F801))</f>
        <v/>
      </c>
      <c r="K801" s="33" t="n"/>
      <c r="L801" s="33">
        <f>IF(K801="", "", IF(OR(ISTEXT(K801),ISTEXT($F801)),"",K801*$F801))</f>
        <v/>
      </c>
      <c r="M801" s="30">
        <f>IF(OR(H801="",H801=0),"",IF(K801="",IF(J801="","",IF(OR(ISTEXT(J801),ISTEXT(H801)),"",J801/H801)),IF(OR(ISTEXT(L801),ISTEXT(H801)),"",L801/H801)))</f>
        <v/>
      </c>
    </row>
    <row r="802" ht="13.35" customHeight="1" s="162">
      <c r="B802" s="307" t="n"/>
      <c r="C802" s="307" t="n"/>
      <c r="E802" s="307" t="n"/>
      <c r="F802" s="32" t="n"/>
      <c r="G802" s="33">
        <f>IF(F802="", "", IF(OR(ISTEXT(H802),ISTEXT(F802)),"",H802/F802))</f>
        <v/>
      </c>
      <c r="H802" s="33" t="n"/>
      <c r="I802" s="33" t="n"/>
      <c r="J802" s="33">
        <f>IF(I802="", "", IF(OR(ISTEXT(I802),ISTEXT($F802)),"",I802*$F802))</f>
        <v/>
      </c>
      <c r="K802" s="33" t="n"/>
      <c r="L802" s="33">
        <f>IF(K802="", "", IF(OR(ISTEXT(K802),ISTEXT($F802)),"",K802*$F802))</f>
        <v/>
      </c>
      <c r="M802" s="30">
        <f>IF(OR(H802="",H802=0),"",IF(K802="",IF(J802="","",IF(OR(ISTEXT(J802),ISTEXT(H802)),"",J802/H802)),IF(OR(ISTEXT(L802),ISTEXT(H802)),"",L802/H802)))</f>
        <v/>
      </c>
    </row>
    <row r="803" ht="13.35" customHeight="1" s="162">
      <c r="B803" s="307" t="n"/>
      <c r="C803" s="307" t="n"/>
      <c r="E803" s="307" t="n"/>
      <c r="F803" s="32" t="n"/>
      <c r="G803" s="33">
        <f>IF(F803="", "", IF(OR(ISTEXT(H803),ISTEXT(F803)),"",H803/F803))</f>
        <v/>
      </c>
      <c r="H803" s="33" t="n"/>
      <c r="I803" s="33" t="n"/>
      <c r="J803" s="33">
        <f>IF(I803="", "", IF(OR(ISTEXT(I803),ISTEXT($F803)),"",I803*$F803))</f>
        <v/>
      </c>
      <c r="K803" s="33" t="n"/>
      <c r="L803" s="33">
        <f>IF(K803="", "", IF(OR(ISTEXT(K803),ISTEXT($F803)),"",K803*$F803))</f>
        <v/>
      </c>
      <c r="M803" s="30">
        <f>IF(OR(H803="",H803=0),"",IF(K803="",IF(J803="","",IF(OR(ISTEXT(J803),ISTEXT(H803)),"",J803/H803)),IF(OR(ISTEXT(L803),ISTEXT(H803)),"",L803/H803)))</f>
        <v/>
      </c>
    </row>
    <row r="804" ht="13.35" customHeight="1" s="162">
      <c r="B804" s="307" t="n"/>
      <c r="C804" s="307" t="n"/>
      <c r="E804" s="307" t="n"/>
      <c r="F804" s="32" t="n"/>
      <c r="G804" s="33">
        <f>IF(F804="", "", IF(OR(ISTEXT(H804),ISTEXT(F804)),"",H804/F804))</f>
        <v/>
      </c>
      <c r="H804" s="33" t="n"/>
      <c r="I804" s="33" t="n"/>
      <c r="J804" s="33">
        <f>IF(I804="", "", IF(OR(ISTEXT(I804),ISTEXT($F804)),"",I804*$F804))</f>
        <v/>
      </c>
      <c r="K804" s="33" t="n"/>
      <c r="L804" s="33">
        <f>IF(K804="", "", IF(OR(ISTEXT(K804),ISTEXT($F804)),"",K804*$F804))</f>
        <v/>
      </c>
      <c r="M804" s="30">
        <f>IF(OR(H804="",H804=0),"",IF(K804="",IF(J804="","",IF(OR(ISTEXT(J804),ISTEXT(H804)),"",J804/H804)),IF(OR(ISTEXT(L804),ISTEXT(H804)),"",L804/H804)))</f>
        <v/>
      </c>
    </row>
    <row r="805" ht="13.35" customHeight="1" s="162">
      <c r="B805" s="307" t="n"/>
      <c r="C805" s="307" t="n"/>
      <c r="E805" s="307" t="n"/>
      <c r="F805" s="32" t="n"/>
      <c r="G805" s="33">
        <f>IF(F805="", "", IF(OR(ISTEXT(H805),ISTEXT(F805)),"",H805/F805))</f>
        <v/>
      </c>
      <c r="H805" s="33" t="n"/>
      <c r="I805" s="33" t="n"/>
      <c r="J805" s="33">
        <f>IF(I805="", "", IF(OR(ISTEXT(I805),ISTEXT($F805)),"",I805*$F805))</f>
        <v/>
      </c>
      <c r="K805" s="33" t="n"/>
      <c r="L805" s="33">
        <f>IF(K805="", "", IF(OR(ISTEXT(K805),ISTEXT($F805)),"",K805*$F805))</f>
        <v/>
      </c>
      <c r="M805" s="30">
        <f>IF(OR(H805="",H805=0),"",IF(K805="",IF(J805="","",IF(OR(ISTEXT(J805),ISTEXT(H805)),"",J805/H805)),IF(OR(ISTEXT(L805),ISTEXT(H805)),"",L805/H805)))</f>
        <v/>
      </c>
    </row>
    <row r="806" ht="13.35" customHeight="1" s="162">
      <c r="B806" s="42" t="n"/>
      <c r="C806" s="231" t="inlineStr">
        <is>
          <t>Subtotal (this page)</t>
        </is>
      </c>
      <c r="D806" s="159" t="n"/>
      <c r="E806" s="42" t="n"/>
      <c r="F806" s="42" t="n"/>
      <c r="G806" s="43" t="n"/>
      <c r="H806" s="43">
        <f>IF(SUM(H788:H805)=0,"",SUM(H788:H805))</f>
        <v/>
      </c>
      <c r="I806" s="43" t="n"/>
      <c r="J806" s="43">
        <f>IF(SUM(J788:J805)=0,"",SUM(J788:J805))</f>
        <v/>
      </c>
      <c r="K806" s="43" t="n"/>
      <c r="L806" s="43">
        <f>IF(SUM(L788:L805)=0,"",SUM(L788:L805))</f>
        <v/>
      </c>
      <c r="M806" s="35">
        <f>IF(OR(H806="",H806=0),"",IF(L806="",IF(J806="","",IF(OR(ISTEXT(J806),ISTEXT(H806)),"",J806/H806)),IF(OR(ISTEXT(L806),ISTEXT(H806)),"",L806/H806)))</f>
        <v/>
      </c>
    </row>
    <row r="807" ht="13.35" customHeight="1" s="162"/>
    <row r="808" ht="13.35" customHeight="1" s="162">
      <c r="B808" s="188" t="inlineStr">
        <is>
          <t>Exhaust Air Inlets (cont.)</t>
        </is>
      </c>
      <c r="C808" s="174" t="n"/>
      <c r="D808" s="174" t="n"/>
      <c r="E808" s="174" t="n"/>
      <c r="F808" s="173" t="n"/>
      <c r="G808" s="233" t="inlineStr">
        <is>
          <t>Design VEL</t>
        </is>
      </c>
      <c r="H808" s="194" t="inlineStr">
        <is>
          <t>Design CFM</t>
        </is>
      </c>
      <c r="I808" s="188" t="inlineStr">
        <is>
          <t>Initial</t>
        </is>
      </c>
      <c r="J808" s="173" t="n"/>
      <c r="K808" s="188" t="inlineStr">
        <is>
          <t>Final</t>
        </is>
      </c>
      <c r="L808" s="173" t="n"/>
      <c r="M808" s="188" t="inlineStr">
        <is>
          <t>%</t>
        </is>
      </c>
    </row>
    <row r="809" ht="13.35" customHeight="1" s="162">
      <c r="B809" s="153" t="inlineStr">
        <is>
          <t>No.</t>
        </is>
      </c>
      <c r="C809" s="188" t="inlineStr">
        <is>
          <t>Area Served</t>
        </is>
      </c>
      <c r="D809" s="188" t="inlineStr">
        <is>
          <t>Type</t>
        </is>
      </c>
      <c r="E809" s="188" t="inlineStr">
        <is>
          <t>Size</t>
        </is>
      </c>
      <c r="F809" s="188" t="inlineStr">
        <is>
          <t>Ak</t>
        </is>
      </c>
      <c r="G809" s="440" t="n"/>
      <c r="H809" s="440" t="n"/>
      <c r="I809" s="188" t="inlineStr">
        <is>
          <t>VEL</t>
        </is>
      </c>
      <c r="J809" s="188" t="inlineStr">
        <is>
          <t>CFM</t>
        </is>
      </c>
      <c r="K809" s="188" t="inlineStr">
        <is>
          <t>VEL</t>
        </is>
      </c>
      <c r="L809" s="188" t="inlineStr">
        <is>
          <t>CFM</t>
        </is>
      </c>
      <c r="M809" s="440" t="n"/>
    </row>
    <row r="810" ht="13.35" customHeight="1" s="162">
      <c r="B810" s="307" t="n"/>
      <c r="C810" s="307" t="n"/>
      <c r="E810" s="307" t="n"/>
      <c r="F810" s="32" t="n"/>
      <c r="G810" s="33">
        <f>IF(F810="", "", IF(OR(ISTEXT(H810),ISTEXT(F810)),"",H810/F810))</f>
        <v/>
      </c>
      <c r="H810" s="33" t="n"/>
      <c r="I810" s="33" t="n"/>
      <c r="J810" s="33">
        <f>IF(I810="", "", IF(OR(ISTEXT(I810),ISTEXT($F810)),"",I810*$F810))</f>
        <v/>
      </c>
      <c r="K810" s="33" t="n"/>
      <c r="L810" s="33">
        <f>IF(K810="", "", IF(OR(ISTEXT(K810),ISTEXT($F810)),"",K810*$F810))</f>
        <v/>
      </c>
      <c r="M810" s="30">
        <f>IF(OR(H810="",H810=0),"",IF(K810="",IF(J810="","",IF(OR(ISTEXT(J810),ISTEXT(H810)),"",J810/H810)),IF(OR(ISTEXT(L810),ISTEXT(H810)),"",L810/H810)))</f>
        <v/>
      </c>
    </row>
    <row r="811" ht="13.35" customHeight="1" s="162">
      <c r="B811" s="307" t="n"/>
      <c r="C811" s="307" t="n"/>
      <c r="E811" s="307" t="n"/>
      <c r="F811" s="32" t="n"/>
      <c r="G811" s="33">
        <f>IF(F811="", "", IF(OR(ISTEXT(H811),ISTEXT(F811)),"",H811/F811))</f>
        <v/>
      </c>
      <c r="H811" s="33" t="n"/>
      <c r="I811" s="33" t="n"/>
      <c r="J811" s="33">
        <f>IF(I811="", "", IF(OR(ISTEXT(I811),ISTEXT($F811)),"",I811*$F811))</f>
        <v/>
      </c>
      <c r="K811" s="33" t="n"/>
      <c r="L811" s="33">
        <f>IF(K811="", "", IF(OR(ISTEXT(K811),ISTEXT($F811)),"",K811*$F811))</f>
        <v/>
      </c>
      <c r="M811" s="30">
        <f>IF(OR(H811="",H811=0),"",IF(K811="",IF(J811="","",IF(OR(ISTEXT(J811),ISTEXT(H811)),"",J811/H811)),IF(OR(ISTEXT(L811),ISTEXT(H811)),"",L811/H811)))</f>
        <v/>
      </c>
    </row>
    <row r="812" ht="13.35" customHeight="1" s="162">
      <c r="B812" s="307" t="n"/>
      <c r="C812" s="307" t="n"/>
      <c r="E812" s="307" t="n"/>
      <c r="F812" s="32" t="n"/>
      <c r="G812" s="33">
        <f>IF(F812="", "", IF(OR(ISTEXT(H812),ISTEXT(F812)),"",H812/F812))</f>
        <v/>
      </c>
      <c r="H812" s="33" t="n"/>
      <c r="I812" s="33" t="n"/>
      <c r="J812" s="33">
        <f>IF(I812="", "", IF(OR(ISTEXT(I812),ISTEXT($F812)),"",I812*$F812))</f>
        <v/>
      </c>
      <c r="K812" s="33" t="n"/>
      <c r="L812" s="33">
        <f>IF(K812="", "", IF(OR(ISTEXT(K812),ISTEXT($F812)),"",K812*$F812))</f>
        <v/>
      </c>
      <c r="M812" s="30">
        <f>IF(OR(H812="",H812=0),"",IF(K812="",IF(J812="","",IF(OR(ISTEXT(J812),ISTEXT(H812)),"",J812/H812)),IF(OR(ISTEXT(L812),ISTEXT(H812)),"",L812/H812)))</f>
        <v/>
      </c>
    </row>
    <row r="813" ht="13.35" customHeight="1" s="162">
      <c r="B813" s="307" t="n"/>
      <c r="C813" s="307" t="n"/>
      <c r="E813" s="307" t="n"/>
      <c r="F813" s="32" t="n"/>
      <c r="G813" s="33">
        <f>IF(F813="", "", IF(OR(ISTEXT(H813),ISTEXT(F813)),"",H813/F813))</f>
        <v/>
      </c>
      <c r="H813" s="33" t="n"/>
      <c r="I813" s="33" t="n"/>
      <c r="J813" s="33">
        <f>IF(I813="", "", IF(OR(ISTEXT(I813),ISTEXT($F813)),"",I813*$F813))</f>
        <v/>
      </c>
      <c r="K813" s="33" t="n"/>
      <c r="L813" s="33">
        <f>IF(K813="", "", IF(OR(ISTEXT(K813),ISTEXT($F813)),"",K813*$F813))</f>
        <v/>
      </c>
      <c r="M813" s="30">
        <f>IF(OR(H813="",H813=0),"",IF(K813="",IF(J813="","",IF(OR(ISTEXT(J813),ISTEXT(H813)),"",J813/H813)),IF(OR(ISTEXT(L813),ISTEXT(H813)),"",L813/H813)))</f>
        <v/>
      </c>
    </row>
    <row r="814" ht="13.35" customHeight="1" s="162">
      <c r="B814" s="307" t="n"/>
      <c r="C814" s="307" t="n"/>
      <c r="E814" s="307" t="n"/>
      <c r="F814" s="32" t="n"/>
      <c r="G814" s="33">
        <f>IF(F814="", "", IF(OR(ISTEXT(H814),ISTEXT(F814)),"",H814/F814))</f>
        <v/>
      </c>
      <c r="H814" s="33" t="n"/>
      <c r="I814" s="33" t="n"/>
      <c r="J814" s="33">
        <f>IF(I814="", "", IF(OR(ISTEXT(I814),ISTEXT($F814)),"",I814*$F814))</f>
        <v/>
      </c>
      <c r="K814" s="33" t="n"/>
      <c r="L814" s="33">
        <f>IF(K814="", "", IF(OR(ISTEXT(K814),ISTEXT($F814)),"",K814*$F814))</f>
        <v/>
      </c>
      <c r="M814" s="30">
        <f>IF(OR(H814="",H814=0),"",IF(K814="",IF(J814="","",IF(OR(ISTEXT(J814),ISTEXT(H814)),"",J814/H814)),IF(OR(ISTEXT(L814),ISTEXT(H814)),"",L814/H814)))</f>
        <v/>
      </c>
    </row>
    <row r="815" ht="13.35" customHeight="1" s="162">
      <c r="B815" s="307" t="n"/>
      <c r="C815" s="307" t="n"/>
      <c r="E815" s="307" t="n"/>
      <c r="F815" s="32" t="n"/>
      <c r="G815" s="33">
        <f>IF(F815="", "", IF(OR(ISTEXT(H815),ISTEXT(F815)),"",H815/F815))</f>
        <v/>
      </c>
      <c r="H815" s="33" t="n"/>
      <c r="I815" s="33" t="n"/>
      <c r="J815" s="33">
        <f>IF(I815="", "", IF(OR(ISTEXT(I815),ISTEXT($F815)),"",I815*$F815))</f>
        <v/>
      </c>
      <c r="K815" s="33" t="n"/>
      <c r="L815" s="33">
        <f>IF(K815="", "", IF(OR(ISTEXT(K815),ISTEXT($F815)),"",K815*$F815))</f>
        <v/>
      </c>
      <c r="M815" s="30">
        <f>IF(OR(H815="",H815=0),"",IF(K815="",IF(J815="","",IF(OR(ISTEXT(J815),ISTEXT(H815)),"",J815/H815)),IF(OR(ISTEXT(L815),ISTEXT(H815)),"",L815/H815)))</f>
        <v/>
      </c>
    </row>
    <row r="816" ht="13.35" customHeight="1" s="162">
      <c r="B816" s="307" t="n"/>
      <c r="C816" s="307" t="n"/>
      <c r="E816" s="307" t="n"/>
      <c r="F816" s="32" t="n"/>
      <c r="G816" s="33">
        <f>IF(F816="", "", IF(OR(ISTEXT(H816),ISTEXT(F816)),"",H816/F816))</f>
        <v/>
      </c>
      <c r="H816" s="33" t="n"/>
      <c r="I816" s="33" t="n"/>
      <c r="J816" s="33">
        <f>IF(I816="", "", IF(OR(ISTEXT(I816),ISTEXT($F816)),"",I816*$F816))</f>
        <v/>
      </c>
      <c r="K816" s="33" t="n"/>
      <c r="L816" s="33">
        <f>IF(K816="", "", IF(OR(ISTEXT(K816),ISTEXT($F816)),"",K816*$F816))</f>
        <v/>
      </c>
      <c r="M816" s="30">
        <f>IF(OR(H816="",H816=0),"",IF(K816="",IF(J816="","",IF(OR(ISTEXT(J816),ISTEXT(H816)),"",J816/H816)),IF(OR(ISTEXT(L816),ISTEXT(H816)),"",L816/H816)))</f>
        <v/>
      </c>
    </row>
    <row r="817" ht="13.35" customHeight="1" s="162">
      <c r="B817" s="307" t="n"/>
      <c r="C817" s="307" t="n"/>
      <c r="E817" s="307" t="n"/>
      <c r="F817" s="32" t="n"/>
      <c r="G817" s="33">
        <f>IF(F817="", "", IF(OR(ISTEXT(H817),ISTEXT(F817)),"",H817/F817))</f>
        <v/>
      </c>
      <c r="H817" s="33" t="n"/>
      <c r="I817" s="33" t="n"/>
      <c r="J817" s="33">
        <f>IF(I817="", "", IF(OR(ISTEXT(I817),ISTEXT($F817)),"",I817*$F817))</f>
        <v/>
      </c>
      <c r="K817" s="33" t="n"/>
      <c r="L817" s="33">
        <f>IF(K817="", "", IF(OR(ISTEXT(K817),ISTEXT($F817)),"",K817*$F817))</f>
        <v/>
      </c>
      <c r="M817" s="30">
        <f>IF(OR(H817="",H817=0),"",IF(K817="",IF(J817="","",IF(OR(ISTEXT(J817),ISTEXT(H817)),"",J817/H817)),IF(OR(ISTEXT(L817),ISTEXT(H817)),"",L817/H817)))</f>
        <v/>
      </c>
    </row>
    <row r="818" ht="13.35" customHeight="1" s="162">
      <c r="B818" s="307" t="n"/>
      <c r="C818" s="307" t="n"/>
      <c r="E818" s="307" t="n"/>
      <c r="F818" s="32" t="n"/>
      <c r="G818" s="33">
        <f>IF(F818="", "", IF(OR(ISTEXT(H818),ISTEXT(F818)),"",H818/F818))</f>
        <v/>
      </c>
      <c r="H818" s="33" t="n"/>
      <c r="I818" s="33" t="n"/>
      <c r="J818" s="33">
        <f>IF(I818="", "", IF(OR(ISTEXT(I818),ISTEXT($F818)),"",I818*$F818))</f>
        <v/>
      </c>
      <c r="K818" s="33" t="n"/>
      <c r="L818" s="33">
        <f>IF(K818="", "", IF(OR(ISTEXT(K818),ISTEXT($F818)),"",K818*$F818))</f>
        <v/>
      </c>
      <c r="M818" s="30">
        <f>IF(OR(H818="",H818=0),"",IF(K818="",IF(J818="","",IF(OR(ISTEXT(J818),ISTEXT(H818)),"",J818/H818)),IF(OR(ISTEXT(L818),ISTEXT(H818)),"",L818/H818)))</f>
        <v/>
      </c>
    </row>
    <row r="819" ht="13.35" customHeight="1" s="162">
      <c r="B819" s="307" t="n"/>
      <c r="C819" s="307" t="n"/>
      <c r="E819" s="307" t="n"/>
      <c r="F819" s="32" t="n"/>
      <c r="G819" s="33">
        <f>IF(F819="", "", IF(OR(ISTEXT(H819),ISTEXT(F819)),"",H819/F819))</f>
        <v/>
      </c>
      <c r="H819" s="33" t="n"/>
      <c r="I819" s="33" t="n"/>
      <c r="J819" s="33">
        <f>IF(I819="", "", IF(OR(ISTEXT(I819),ISTEXT($F819)),"",I819*$F819))</f>
        <v/>
      </c>
      <c r="K819" s="33" t="n"/>
      <c r="L819" s="33">
        <f>IF(K819="", "", IF(OR(ISTEXT(K819),ISTEXT($F819)),"",K819*$F819))</f>
        <v/>
      </c>
      <c r="M819" s="30">
        <f>IF(OR(H819="",H819=0),"",IF(K819="",IF(J819="","",IF(OR(ISTEXT(J819),ISTEXT(H819)),"",J819/H819)),IF(OR(ISTEXT(L819),ISTEXT(H819)),"",L819/H819)))</f>
        <v/>
      </c>
    </row>
    <row r="820" ht="13.35" customHeight="1" s="162">
      <c r="B820" s="307" t="n"/>
      <c r="C820" s="307" t="n"/>
      <c r="E820" s="307" t="n"/>
      <c r="F820" s="32" t="n"/>
      <c r="G820" s="33">
        <f>IF(F820="", "", IF(OR(ISTEXT(H820),ISTEXT(F820)),"",H820/F820))</f>
        <v/>
      </c>
      <c r="H820" s="33" t="n"/>
      <c r="I820" s="33" t="n"/>
      <c r="J820" s="33">
        <f>IF(I820="", "", IF(OR(ISTEXT(I820),ISTEXT($F820)),"",I820*$F820))</f>
        <v/>
      </c>
      <c r="K820" s="33" t="n"/>
      <c r="L820" s="33">
        <f>IF(K820="", "", IF(OR(ISTEXT(K820),ISTEXT($F820)),"",K820*$F820))</f>
        <v/>
      </c>
      <c r="M820" s="30">
        <f>IF(OR(H820="",H820=0),"",IF(K820="",IF(J820="","",IF(OR(ISTEXT(J820),ISTEXT(H820)),"",J820/H820)),IF(OR(ISTEXT(L820),ISTEXT(H820)),"",L820/H820)))</f>
        <v/>
      </c>
    </row>
    <row r="821" ht="13.35" customHeight="1" s="162">
      <c r="B821" s="307" t="n"/>
      <c r="C821" s="307" t="n"/>
      <c r="E821" s="307" t="n"/>
      <c r="F821" s="32" t="n"/>
      <c r="G821" s="33">
        <f>IF(F821="", "", IF(OR(ISTEXT(H821),ISTEXT(F821)),"",H821/F821))</f>
        <v/>
      </c>
      <c r="H821" s="33" t="n"/>
      <c r="I821" s="33" t="n"/>
      <c r="J821" s="33">
        <f>IF(I821="", "", IF(OR(ISTEXT(I821),ISTEXT($F821)),"",I821*$F821))</f>
        <v/>
      </c>
      <c r="K821" s="33" t="n"/>
      <c r="L821" s="33">
        <f>IF(K821="", "", IF(OR(ISTEXT(K821),ISTEXT($F821)),"",K821*$F821))</f>
        <v/>
      </c>
      <c r="M821" s="30">
        <f>IF(OR(H821="",H821=0),"",IF(K821="",IF(J821="","",IF(OR(ISTEXT(J821),ISTEXT(H821)),"",J821/H821)),IF(OR(ISTEXT(L821),ISTEXT(H821)),"",L821/H821)))</f>
        <v/>
      </c>
    </row>
    <row r="822" ht="13.35" customHeight="1" s="162">
      <c r="B822" s="307" t="n"/>
      <c r="C822" s="307" t="n"/>
      <c r="E822" s="307" t="n"/>
      <c r="F822" s="32" t="n"/>
      <c r="G822" s="33">
        <f>IF(F822="", "", IF(OR(ISTEXT(H822),ISTEXT(F822)),"",H822/F822))</f>
        <v/>
      </c>
      <c r="H822" s="33" t="n"/>
      <c r="I822" s="33" t="n"/>
      <c r="J822" s="33">
        <f>IF(I822="", "", IF(OR(ISTEXT(I822),ISTEXT($F822)),"",I822*$F822))</f>
        <v/>
      </c>
      <c r="K822" s="33" t="n"/>
      <c r="L822" s="33">
        <f>IF(K822="", "", IF(OR(ISTEXT(K822),ISTEXT($F822)),"",K822*$F822))</f>
        <v/>
      </c>
      <c r="M822" s="30">
        <f>IF(OR(H822="",H822=0),"",IF(K822="",IF(J822="","",IF(OR(ISTEXT(J822),ISTEXT(H822)),"",J822/H822)),IF(OR(ISTEXT(L822),ISTEXT(H822)),"",L822/H822)))</f>
        <v/>
      </c>
    </row>
    <row r="823" ht="13.35" customHeight="1" s="162">
      <c r="B823" s="307" t="n"/>
      <c r="C823" s="307" t="n"/>
      <c r="E823" s="307" t="n"/>
      <c r="F823" s="32" t="n"/>
      <c r="G823" s="33">
        <f>IF(F823="", "", IF(OR(ISTEXT(H823),ISTEXT(F823)),"",H823/F823))</f>
        <v/>
      </c>
      <c r="H823" s="33" t="n"/>
      <c r="I823" s="33" t="n"/>
      <c r="J823" s="33">
        <f>IF(I823="", "", IF(OR(ISTEXT(I823),ISTEXT($F823)),"",I823*$F823))</f>
        <v/>
      </c>
      <c r="K823" s="33" t="n"/>
      <c r="L823" s="33">
        <f>IF(K823="", "", IF(OR(ISTEXT(K823),ISTEXT($F823)),"",K823*$F823))</f>
        <v/>
      </c>
      <c r="M823" s="30">
        <f>IF(OR(H823="",H823=0),"",IF(K823="",IF(J823="","",IF(OR(ISTEXT(J823),ISTEXT(H823)),"",J823/H823)),IF(OR(ISTEXT(L823),ISTEXT(H823)),"",L823/H823)))</f>
        <v/>
      </c>
    </row>
    <row r="824" ht="13.35" customHeight="1" s="162">
      <c r="B824" s="307" t="n"/>
      <c r="C824" s="307" t="n"/>
      <c r="E824" s="307" t="n"/>
      <c r="F824" s="32" t="n"/>
      <c r="G824" s="33">
        <f>IF(F824="", "", IF(OR(ISTEXT(H824),ISTEXT(F824)),"",H824/F824))</f>
        <v/>
      </c>
      <c r="H824" s="33" t="n"/>
      <c r="I824" s="33" t="n"/>
      <c r="J824" s="33">
        <f>IF(I824="", "", IF(OR(ISTEXT(I824),ISTEXT($F824)),"",I824*$F824))</f>
        <v/>
      </c>
      <c r="K824" s="33" t="n"/>
      <c r="L824" s="33">
        <f>IF(K824="", "", IF(OR(ISTEXT(K824),ISTEXT($F824)),"",K824*$F824))</f>
        <v/>
      </c>
      <c r="M824" s="30">
        <f>IF(OR(H824="",H824=0),"",IF(K824="",IF(J824="","",IF(OR(ISTEXT(J824),ISTEXT(H824)),"",J824/H824)),IF(OR(ISTEXT(L824),ISTEXT(H824)),"",L824/H824)))</f>
        <v/>
      </c>
    </row>
    <row r="825" ht="13.35" customHeight="1" s="162">
      <c r="B825" s="307" t="n"/>
      <c r="C825" s="307" t="n"/>
      <c r="E825" s="307" t="n"/>
      <c r="F825" s="32" t="n"/>
      <c r="G825" s="33">
        <f>IF(F825="", "", IF(OR(ISTEXT(H825),ISTEXT(F825)),"",H825/F825))</f>
        <v/>
      </c>
      <c r="H825" s="33" t="n"/>
      <c r="I825" s="33" t="n"/>
      <c r="J825" s="33">
        <f>IF(I825="", "", IF(OR(ISTEXT(I825),ISTEXT($F825)),"",I825*$F825))</f>
        <v/>
      </c>
      <c r="K825" s="33" t="n"/>
      <c r="L825" s="33">
        <f>IF(K825="", "", IF(OR(ISTEXT(K825),ISTEXT($F825)),"",K825*$F825))</f>
        <v/>
      </c>
      <c r="M825" s="30">
        <f>IF(OR(H825="",H825=0),"",IF(K825="",IF(J825="","",IF(OR(ISTEXT(J825),ISTEXT(H825)),"",J825/H825)),IF(OR(ISTEXT(L825),ISTEXT(H825)),"",L825/H825)))</f>
        <v/>
      </c>
    </row>
    <row r="826" ht="13.35" customHeight="1" s="162">
      <c r="B826" s="307" t="n"/>
      <c r="C826" s="307" t="n"/>
      <c r="E826" s="307" t="n"/>
      <c r="F826" s="32" t="n"/>
      <c r="G826" s="33">
        <f>IF(F826="", "", IF(OR(ISTEXT(H826),ISTEXT(F826)),"",H826/F826))</f>
        <v/>
      </c>
      <c r="H826" s="33" t="n"/>
      <c r="I826" s="33" t="n"/>
      <c r="J826" s="33">
        <f>IF(I826="", "", IF(OR(ISTEXT(I826),ISTEXT($F826)),"",I826*$F826))</f>
        <v/>
      </c>
      <c r="K826" s="33" t="n"/>
      <c r="L826" s="33">
        <f>IF(K826="", "", IF(OR(ISTEXT(K826),ISTEXT($F826)),"",K826*$F826))</f>
        <v/>
      </c>
      <c r="M826" s="30">
        <f>IF(OR(H826="",H826=0),"",IF(K826="",IF(J826="","",IF(OR(ISTEXT(J826),ISTEXT(H826)),"",J826/H826)),IF(OR(ISTEXT(L826),ISTEXT(H826)),"",L826/H826)))</f>
        <v/>
      </c>
    </row>
    <row r="827" ht="13.35" customHeight="1" s="162">
      <c r="B827" s="307" t="n"/>
      <c r="C827" s="307" t="n"/>
      <c r="E827" s="307" t="n"/>
      <c r="F827" s="32" t="n"/>
      <c r="G827" s="33">
        <f>IF(F827="", "", IF(OR(ISTEXT(H827),ISTEXT(F827)),"",H827/F827))</f>
        <v/>
      </c>
      <c r="H827" s="33" t="n"/>
      <c r="I827" s="33" t="n"/>
      <c r="J827" s="33">
        <f>IF(I827="", "", IF(OR(ISTEXT(I827),ISTEXT($F827)),"",I827*$F827))</f>
        <v/>
      </c>
      <c r="K827" s="33" t="n"/>
      <c r="L827" s="33">
        <f>IF(K827="", "", IF(OR(ISTEXT(K827),ISTEXT($F827)),"",K827*$F827))</f>
        <v/>
      </c>
      <c r="M827" s="30">
        <f>IF(OR(H827="",H827=0),"",IF(K827="",IF(J827="","",IF(OR(ISTEXT(J827),ISTEXT(H827)),"",J827/H827)),IF(OR(ISTEXT(L827),ISTEXT(H827)),"",L827/H827)))</f>
        <v/>
      </c>
    </row>
    <row r="828" ht="13.35" customHeight="1" s="162">
      <c r="B828" s="42" t="n"/>
      <c r="C828" s="231" t="inlineStr">
        <is>
          <t>Subtotal (this page)</t>
        </is>
      </c>
      <c r="D828" s="159" t="n"/>
      <c r="E828" s="42" t="n"/>
      <c r="F828" s="42" t="n"/>
      <c r="G828" s="43" t="n"/>
      <c r="H828" s="43">
        <f>IF(SUM(H810:H827)=0,"",SUM(H810:H827))</f>
        <v/>
      </c>
      <c r="I828" s="43" t="n"/>
      <c r="J828" s="43">
        <f>IF(SUM(J810:J827)=0,"",SUM(J810:J827))</f>
        <v/>
      </c>
      <c r="K828" s="43" t="n"/>
      <c r="L828" s="43">
        <f>IF(SUM(L810:L827)=0,"",SUM(L810:L827))</f>
        <v/>
      </c>
      <c r="M828" s="35">
        <f>IF(OR(H828="",H828=0),"",IF(L828="",IF(J828="","",IF(OR(ISTEXT(J828),ISTEXT(H828)),"",J828/H828)),IF(OR(ISTEXT(L828),ISTEXT(H828)),"",L828/H828)))</f>
        <v/>
      </c>
    </row>
    <row r="829" ht="13.35" customHeight="1" s="162"/>
    <row r="830" ht="13.35" customHeight="1" s="162">
      <c r="B830" s="188" t="inlineStr">
        <is>
          <t>Remarks (cont.)</t>
        </is>
      </c>
      <c r="C830" s="173" t="n"/>
      <c r="D830" s="154" t="n"/>
      <c r="E830" s="174" t="n"/>
      <c r="F830" s="174" t="n"/>
      <c r="G830" s="174" t="n"/>
      <c r="H830" s="174" t="n"/>
      <c r="I830" s="174" t="n"/>
      <c r="J830" s="174" t="n"/>
      <c r="K830" s="174" t="n"/>
      <c r="L830" s="174" t="n"/>
      <c r="M830" s="173" t="n"/>
    </row>
    <row r="831" ht="13.35" customHeight="1" s="162">
      <c r="B831" s="154" t="n"/>
      <c r="C831" s="174" t="n"/>
      <c r="D831" s="174" t="n"/>
      <c r="E831" s="174" t="n"/>
      <c r="F831" s="174" t="n"/>
      <c r="G831" s="174" t="n"/>
      <c r="H831" s="174" t="n"/>
      <c r="I831" s="174" t="n"/>
      <c r="J831" s="174" t="n"/>
      <c r="K831" s="174" t="n"/>
      <c r="L831" s="174" t="n"/>
      <c r="M831" s="173" t="n"/>
    </row>
    <row r="832" ht="13.35" customHeight="1" s="162"/>
    <row r="833" ht="13.35" customHeight="1" s="162"/>
    <row r="834" ht="13.35" customHeight="1" s="162"/>
    <row r="835" ht="13.35" customHeight="1" s="162"/>
    <row r="836" ht="13.35" customHeight="1" s="162">
      <c r="B836" s="200" t="inlineStr">
        <is>
          <t>System</t>
        </is>
      </c>
      <c r="C836" s="403" t="n"/>
      <c r="D836" s="209">
        <f>IF('{Equipment Data Entry}'!B73="","",'{Equipment Data Entry}'!B73)</f>
        <v/>
      </c>
      <c r="E836" s="418" t="n"/>
      <c r="F836" s="403" t="n"/>
      <c r="G836" s="200" t="inlineStr">
        <is>
          <t>Service</t>
        </is>
      </c>
      <c r="H836" s="403" t="n"/>
      <c r="I836" s="210">
        <f>IF('{Equipment Data Entry}'!C73="","",'{Equipment Data Entry}'!C73)</f>
        <v/>
      </c>
      <c r="J836" s="418" t="n"/>
      <c r="K836" s="418" t="n"/>
      <c r="L836" s="418" t="n"/>
      <c r="M836" s="403" t="n"/>
    </row>
    <row r="837" ht="13.35" customHeight="1" s="162">
      <c r="B837" s="422" t="n"/>
      <c r="C837" s="423" t="n"/>
      <c r="D837" s="422" t="n"/>
      <c r="E837" s="424" t="n"/>
      <c r="F837" s="423" t="n"/>
      <c r="G837" s="422" t="n"/>
      <c r="H837" s="423" t="n"/>
      <c r="I837" s="422" t="n"/>
      <c r="J837" s="424" t="n"/>
      <c r="K837" s="424" t="n"/>
      <c r="L837" s="424" t="n"/>
      <c r="M837" s="423" t="n"/>
    </row>
    <row r="838" ht="13.35" customHeight="1" s="162">
      <c r="B838" s="437" t="inlineStr">
        <is>
          <t>Drive Type:</t>
        </is>
      </c>
      <c r="C838" s="13" t="n"/>
      <c r="D838" s="438" t="n"/>
      <c r="E838" s="437" t="inlineStr">
        <is>
          <t>Rotation – Design:</t>
        </is>
      </c>
      <c r="F838" s="13" t="n"/>
      <c r="G838" s="438" t="n"/>
      <c r="H838" s="13" t="n"/>
      <c r="I838" s="437" t="inlineStr">
        <is>
          <t>Actual:</t>
        </is>
      </c>
      <c r="J838" s="438" t="n"/>
    </row>
    <row r="839" ht="13.35" customHeight="1" s="162">
      <c r="B839" s="200" t="inlineStr">
        <is>
          <t>Unit Data</t>
        </is>
      </c>
      <c r="C839" s="400" t="n"/>
      <c r="D839" s="400" t="n"/>
      <c r="E839" s="400" t="n"/>
      <c r="F839" s="400" t="n"/>
      <c r="G839" s="401" t="n"/>
      <c r="H839" s="13" t="n"/>
      <c r="I839" s="200" t="inlineStr">
        <is>
          <t>Design and Performance Data</t>
        </is>
      </c>
      <c r="J839" s="400" t="n"/>
      <c r="K839" s="400" t="n"/>
      <c r="L839" s="401" t="n"/>
      <c r="M839" s="283" t="n"/>
    </row>
    <row r="840" ht="13.35" customHeight="1" s="162">
      <c r="B840" s="199" t="inlineStr">
        <is>
          <t>Manufacturer</t>
        </is>
      </c>
      <c r="C840" s="401" t="n"/>
      <c r="D840" s="204">
        <f>IF('{Equipment Data Entry}'!E73="","",'{Equipment Data Entry}'!E73)</f>
        <v/>
      </c>
      <c r="E840" s="400" t="n"/>
      <c r="F840" s="400" t="n"/>
      <c r="G840" s="401" t="n"/>
      <c r="H840" s="13" t="n"/>
      <c r="I840" s="199" t="inlineStr">
        <is>
          <t>Design Criteria</t>
        </is>
      </c>
      <c r="J840" s="401" t="n"/>
      <c r="K840" s="199" t="inlineStr">
        <is>
          <t>Design</t>
        </is>
      </c>
      <c r="L840" s="199" t="inlineStr">
        <is>
          <t>Actual</t>
        </is>
      </c>
      <c r="M840" s="13" t="n"/>
    </row>
    <row r="841" ht="13.35" customHeight="1" s="162">
      <c r="B841" s="199" t="inlineStr">
        <is>
          <t>Model Number</t>
        </is>
      </c>
      <c r="C841" s="401" t="n"/>
      <c r="D841" s="204">
        <f>IF('{Equipment Data Entry}'!F73="","",'{Equipment Data Entry}'!F73)</f>
        <v/>
      </c>
      <c r="E841" s="400" t="n"/>
      <c r="F841" s="400" t="n"/>
      <c r="G841" s="401" t="n"/>
      <c r="H841" s="13" t="n"/>
      <c r="I841" s="199" t="inlineStr">
        <is>
          <t>Supply Airflow</t>
        </is>
      </c>
      <c r="J841" s="401" t="n"/>
      <c r="K841" s="24">
        <f>H871</f>
        <v/>
      </c>
      <c r="L841" s="24">
        <f>L871</f>
        <v/>
      </c>
      <c r="M841" s="22">
        <f>IF(OR(L841="",K841="",K841=0),"",IF(OR(ISTEXT(L841),ISTEXT(K841)),"",L841/K841))</f>
        <v/>
      </c>
    </row>
    <row r="842" ht="13.35" customHeight="1" s="162">
      <c r="B842" s="199" t="inlineStr">
        <is>
          <t>Serial Number</t>
        </is>
      </c>
      <c r="C842" s="401" t="n"/>
      <c r="D842" s="204" t="n"/>
      <c r="E842" s="400" t="n"/>
      <c r="F842" s="400" t="n"/>
      <c r="G842" s="401" t="n"/>
      <c r="H842" s="13" t="n"/>
      <c r="I842" s="199" t="inlineStr">
        <is>
          <t>Exhaust Airflow</t>
        </is>
      </c>
      <c r="J842" s="401" t="n"/>
      <c r="K842" s="71">
        <f>H881</f>
        <v/>
      </c>
      <c r="L842" s="64">
        <f>L881</f>
        <v/>
      </c>
      <c r="M842" s="22">
        <f>IF(OR(L842="",K842="",K842=0),"",IF(OR(ISTEXT(L842),ISTEXT(K842)),"",L842/K842))</f>
        <v/>
      </c>
    </row>
    <row r="843" ht="13.35" customHeight="1" s="162">
      <c r="B843" s="199" t="inlineStr">
        <is>
          <t>Area Served</t>
        </is>
      </c>
      <c r="C843" s="401" t="n"/>
      <c r="D843" s="204">
        <f>I836</f>
        <v/>
      </c>
      <c r="E843" s="400" t="n"/>
      <c r="F843" s="400" t="n"/>
      <c r="G843" s="401" t="n"/>
      <c r="H843" s="13" t="n"/>
      <c r="I843" s="199" t="inlineStr">
        <is>
          <t>Supply ΔP</t>
        </is>
      </c>
      <c r="J843" s="401" t="n"/>
      <c r="K843" s="24">
        <f>IF('{Equipment Data Entry}'!R73="","",'{Equipment Data Entry}'!R73)</f>
        <v/>
      </c>
      <c r="L843" s="24" t="n"/>
      <c r="M843" s="13" t="n"/>
    </row>
    <row r="844" ht="13.35" customHeight="1" s="162">
      <c r="B844" s="199" t="inlineStr">
        <is>
          <t>Location</t>
        </is>
      </c>
      <c r="C844" s="401" t="n"/>
      <c r="D844" s="204">
        <f>IF('{Equipment Data Entry}'!D73="","",'{Equipment Data Entry}'!D73)</f>
        <v/>
      </c>
      <c r="E844" s="400" t="n"/>
      <c r="F844" s="400" t="n"/>
      <c r="G844" s="401" t="n"/>
      <c r="H844" s="13" t="n"/>
      <c r="I844" s="199" t="inlineStr">
        <is>
          <t>Exhaust ΔP</t>
        </is>
      </c>
      <c r="J844" s="401" t="n"/>
      <c r="K844" s="24">
        <f>IF('{Equipment Data Entry}'!S73="","",'{Equipment Data Entry}'!S73)</f>
        <v/>
      </c>
      <c r="L844" s="24" t="n"/>
      <c r="M844" s="13" t="n"/>
    </row>
    <row r="845" ht="13.35" customHeight="1" s="162">
      <c r="B845" s="13" t="n"/>
      <c r="C845" s="13" t="n"/>
      <c r="D845" s="13" t="n"/>
      <c r="E845" s="13" t="n"/>
      <c r="F845" s="13" t="n"/>
      <c r="G845" s="13" t="n"/>
      <c r="H845" s="13" t="n"/>
      <c r="I845" s="199" t="inlineStr">
        <is>
          <t>Fan RPMs</t>
        </is>
      </c>
      <c r="J845" s="401" t="n"/>
      <c r="K845" s="24">
        <f>IF('{Equipment Data Entry}'!I73="","",'{Equipment Data Entry}'!I73)</f>
        <v/>
      </c>
      <c r="L845" s="24">
        <f>IF(L854="","",L854)</f>
        <v/>
      </c>
      <c r="M845" s="13" t="n"/>
    </row>
    <row r="846" ht="13.35" customHeight="1" s="162">
      <c r="B846" s="200" t="inlineStr">
        <is>
          <t>Motor Data</t>
        </is>
      </c>
      <c r="C846" s="400" t="n"/>
      <c r="D846" s="400" t="n"/>
      <c r="E846" s="400" t="n"/>
      <c r="F846" s="400" t="n"/>
      <c r="G846" s="401" t="n"/>
      <c r="H846" s="13" t="n"/>
      <c r="I846" s="199" t="inlineStr">
        <is>
          <t>Filter Type/Size/Qty</t>
        </is>
      </c>
      <c r="J846" s="400" t="n"/>
      <c r="K846" s="401" t="n"/>
      <c r="L846" s="24" t="n"/>
      <c r="M846" s="401" t="n"/>
    </row>
    <row r="847" ht="13.35" customHeight="1" s="162">
      <c r="B847" s="199" t="inlineStr">
        <is>
          <t>Manufacturer</t>
        </is>
      </c>
      <c r="C847" s="401" t="n"/>
      <c r="D847" s="203" t="n"/>
      <c r="E847" s="400" t="n"/>
      <c r="F847" s="400" t="n"/>
      <c r="G847" s="401" t="n"/>
      <c r="H847" s="13" t="n"/>
      <c r="I847" s="200" t="inlineStr">
        <is>
          <t>Drive Data</t>
        </is>
      </c>
      <c r="J847" s="400" t="n"/>
      <c r="K847" s="400" t="n"/>
      <c r="L847" s="401" t="n"/>
      <c r="M847" s="13" t="n"/>
    </row>
    <row r="848" ht="13.35" customHeight="1" s="162">
      <c r="B848" s="199" t="inlineStr">
        <is>
          <t>Horsepower</t>
        </is>
      </c>
      <c r="C848" s="401" t="n"/>
      <c r="D848" s="28">
        <f>IF('{Equipment Data Entry}'!G73="","",'{Equipment Data Entry}'!G73)</f>
        <v/>
      </c>
      <c r="E848" s="21" t="inlineStr">
        <is>
          <t>RPM</t>
        </is>
      </c>
      <c r="F848" s="24" t="n"/>
      <c r="G848" s="199" t="inlineStr">
        <is>
          <t>SF</t>
        </is>
      </c>
      <c r="H848" s="13" t="n"/>
      <c r="I848" s="199" t="inlineStr">
        <is>
          <t>Motor sheave</t>
        </is>
      </c>
      <c r="J848" s="400" t="n"/>
      <c r="K848" s="24">
        <f>IF('{Equipment Data Entry}'!J73="","",'{Equipment Data Entry}'!J73)</f>
        <v/>
      </c>
      <c r="L848" s="21" t="inlineStr">
        <is>
          <t>Bore</t>
        </is>
      </c>
      <c r="M848" s="208"/>
    </row>
    <row r="849" ht="13.35" customHeight="1" s="162">
      <c r="B849" s="198">
        <f>IF('{Equipment Data Entry}'!N73="","",'{Equipment Data Entry}'!N73)</f>
        <v/>
      </c>
      <c r="C849" s="198">
        <f>IF('{Equipment Data Entry}'!O73="","",'{Equipment Data Entry}'!O73)</f>
        <v/>
      </c>
      <c r="D849" s="21" t="inlineStr">
        <is>
          <t>FLA</t>
        </is>
      </c>
      <c r="E849" s="25" t="n"/>
      <c r="F849" s="21" t="inlineStr">
        <is>
          <t>Frame</t>
        </is>
      </c>
      <c r="G849" s="208" t="n"/>
      <c r="H849" s="13" t="n"/>
      <c r="I849" s="199" t="inlineStr">
        <is>
          <t>Fan pulley</t>
        </is>
      </c>
      <c r="J849" s="400" t="n"/>
      <c r="K849" s="24">
        <f>IF('{Equipment Data Entry}'!K73="","",'{Equipment Data Entry}'!K73)</f>
        <v/>
      </c>
      <c r="L849" s="21" t="inlineStr">
        <is>
          <t>Bore</t>
        </is>
      </c>
      <c r="M849" s="208"/>
    </row>
    <row r="850" ht="13.35" customHeight="1" s="162">
      <c r="B850" s="199" t="inlineStr">
        <is>
          <t>Corrected FLA</t>
        </is>
      </c>
      <c r="C850" s="401" t="n"/>
      <c r="D850" s="27">
        <f>IF(OR(E851="",E849="",B849=""),"",IF(OR(ISTEXT(B849),COUNT(E851:G851)=0,ISTEXT(E849)),"",B849/AVERAGE(E851:G851)*E849))</f>
        <v/>
      </c>
      <c r="E850" s="199" t="inlineStr">
        <is>
          <t>Estimated BHP</t>
        </is>
      </c>
      <c r="F850" s="401" t="n"/>
      <c r="G850" s="27">
        <f>IF(OR(COUNT(E852:G852)=0,IF(N(E853)&gt;0,E853,N(D848))=0,IF(N(D850)&gt;0,D850,N(E849))=0),"",IF(N(E853)&gt;0,E853,N(D848))*AVERAGE(E852:G852)/IF(N(D850)&gt;0,D850,N(E849)))</f>
        <v/>
      </c>
      <c r="H850" s="13" t="n"/>
      <c r="I850" s="199" t="inlineStr">
        <is>
          <t>Belt(s)</t>
        </is>
      </c>
      <c r="J850" s="208">
        <f>IF('{Equipment Data Entry}'!L73="","",'{Equipment Data Entry}'!L73)</f>
        <v/>
      </c>
      <c r="K850" s="199" t="inlineStr">
        <is>
          <t>C to C</t>
        </is>
      </c>
      <c r="L850" s="64">
        <f>IF('{Equipment Data Entry}'!M73="","",'{Equipment Data Entry}'!M73)</f>
        <v/>
      </c>
      <c r="M850" s="13" t="n"/>
    </row>
    <row r="851" ht="13.35" customHeight="1" s="162">
      <c r="B851" s="199" t="inlineStr">
        <is>
          <t>Measured Voltage</t>
        </is>
      </c>
      <c r="C851" s="400" t="n"/>
      <c r="D851" s="401" t="n"/>
      <c r="E851" s="24" t="n"/>
      <c r="F851" s="24" t="n"/>
      <c r="G851" s="24" t="n"/>
      <c r="H851" s="13" t="n"/>
      <c r="I851" s="199" t="inlineStr">
        <is>
          <t>Final Settings</t>
        </is>
      </c>
      <c r="J851" s="400" t="n"/>
      <c r="K851" s="401" t="n"/>
      <c r="L851" s="24" t="n"/>
      <c r="M851" s="401" t="n"/>
    </row>
    <row r="852" ht="13.35" customHeight="1" s="162">
      <c r="B852" s="199" t="inlineStr">
        <is>
          <t>Measured Amperage</t>
        </is>
      </c>
      <c r="C852" s="400" t="n"/>
      <c r="D852" s="401" t="n"/>
      <c r="E852" s="25" t="n"/>
      <c r="F852" s="25" t="n"/>
      <c r="G852" s="25" t="n"/>
      <c r="H852" s="13" t="n"/>
      <c r="I852" s="205" t="inlineStr">
        <is>
          <t>RPM Data</t>
        </is>
      </c>
      <c r="J852" s="401" t="n"/>
      <c r="K852" s="205" t="inlineStr">
        <is>
          <t>Initial</t>
        </is>
      </c>
      <c r="L852" s="205" t="inlineStr">
        <is>
          <t>Final</t>
        </is>
      </c>
      <c r="M852" s="13" t="n"/>
    </row>
    <row r="853" ht="13.35" customHeight="1" s="162">
      <c r="B853" s="199" t="inlineStr">
        <is>
          <t>Motor HP (nameplate)</t>
        </is>
      </c>
      <c r="C853" s="400"/>
      <c r="D853" s="401"/>
      <c r="E853" s="24"/>
      <c r="F853" s="24"/>
      <c r="G853" s="24"/>
      <c r="H853" s="13" t="n"/>
      <c r="I853" s="199" t="inlineStr">
        <is>
          <t>Motor RPM</t>
        </is>
      </c>
      <c r="J853" s="401" t="n"/>
      <c r="K853" s="24" t="n"/>
      <c r="L853" s="24" t="n"/>
      <c r="M853" s="13" t="n"/>
    </row>
    <row r="854" ht="13.35" customHeight="1" s="162">
      <c r="B854" s="200" t="inlineStr">
        <is>
          <t>Static Pressure Profile (in. w.g.)</t>
        </is>
      </c>
      <c r="C854" s="400" t="n"/>
      <c r="D854" s="400" t="n"/>
      <c r="E854" s="400" t="n"/>
      <c r="F854" s="400" t="n"/>
      <c r="G854" s="401" t="n"/>
      <c r="H854" s="13" t="n"/>
      <c r="I854" s="199" t="inlineStr">
        <is>
          <t>Fan RPM</t>
        </is>
      </c>
      <c r="J854" s="401" t="n"/>
      <c r="K854" s="24" t="n"/>
      <c r="L854" s="24" t="n"/>
      <c r="M854" s="13" t="n"/>
    </row>
    <row r="855" ht="13.35" customHeight="1" s="162">
      <c r="B855" s="490">
        <f>IFERROR(INDEX('{Dropdowns}'!$AI$2:$AO$7,MATCH($D$858,'{Dropdowns}'!$AH$2:$AH$7,0),1),"")</f>
        <v/>
      </c>
      <c r="C855" s="490">
        <f>IFERROR(INDEX('{Dropdowns}'!$AI$2:$AO$7,MATCH($D$858,'{Dropdowns}'!$AH$2:$AH$7,0),2),"")</f>
        <v/>
      </c>
      <c r="D855" s="490">
        <f>IFERROR(INDEX('{Dropdowns}'!$AI$2:$AO$7,MATCH($D$858,'{Dropdowns}'!$AH$2:$AH$7,0),3),"")</f>
        <v/>
      </c>
      <c r="E855" s="490">
        <f>IFERROR(INDEX('{Dropdowns}'!$AI$2:$AO$7,MATCH($D$858,'{Dropdowns}'!$AH$2:$AH$7,0),4),"")</f>
        <v/>
      </c>
      <c r="F855" s="490">
        <f>IFERROR(INDEX('{Dropdowns}'!$AI$2:$AO$7,MATCH($D$858,'{Dropdowns}'!$AH$2:$AH$7,0),5),"")</f>
        <v/>
      </c>
      <c r="G855" s="490">
        <f>IFERROR(INDEX('{Dropdowns}'!$AI$2:$AO$7,MATCH($D$858,'{Dropdowns}'!$AH$2:$AH$7,0),6),"")</f>
        <v/>
      </c>
      <c r="H855" s="490">
        <f>IFERROR(INDEX('{Dropdowns}'!$AI$2:$AO$7,MATCH($D$858,'{Dropdowns}'!$AH$2:$AH$7,0),7),"")</f>
        <v/>
      </c>
      <c r="I855" s="246" t="inlineStr">
        <is>
          <t>VSD Frequency</t>
        </is>
      </c>
      <c r="J855" s="403" t="n"/>
      <c r="K855" s="65" t="n"/>
      <c r="L855" s="65" t="n"/>
      <c r="M855" s="13" t="n"/>
    </row>
    <row r="856" ht="13.35" customHeight="1" s="162">
      <c r="B856" s="492"/>
      <c r="C856" s="492"/>
      <c r="D856" s="492"/>
      <c r="E856" s="492"/>
      <c r="F856" s="492"/>
      <c r="G856" s="492"/>
      <c r="H856" s="492"/>
      <c r="I856" s="14" t="n"/>
      <c r="J856" s="14" t="n"/>
      <c r="K856" s="14" t="n"/>
      <c r="L856" s="38" t="n"/>
      <c r="M856" s="13" t="n"/>
      <c r="Q856">
        <f>IF(B856="","",B856)</f>
        <v/>
      </c>
      <c r="R856">
        <f>IF(C855="—",Q856,IF(C856="","",C856))</f>
        <v/>
      </c>
      <c r="S856">
        <f>IF(D855="—",R856,IF(D856="","",D856))</f>
        <v/>
      </c>
      <c r="T856">
        <f>IF(E855="—",S856,IF(E856="","",E856))</f>
        <v/>
      </c>
      <c r="U856">
        <f>IF(F855="—",T856,IF(F856="","",F856))</f>
        <v/>
      </c>
      <c r="V856">
        <f>IF(G855="—",U856,IF(G856="","",G856))</f>
        <v/>
      </c>
      <c r="W856">
        <f>IFERROR(MATCH("Fan",$C$855:$H$855,0),"")</f>
        <v/>
      </c>
      <c r="X856">
        <f>IF(W856="","",INDEX(P858:U858,W856))</f>
        <v/>
      </c>
      <c r="Y856">
        <f>IF(W856="","",INDEX(Q857:V857,W856))</f>
        <v/>
      </c>
    </row>
    <row r="857" ht="13.35" customHeight="1" s="162">
      <c r="B857" s="491" t="inlineStr">
        <is>
          <t>Δ</t>
        </is>
      </c>
      <c r="C857" s="498">
        <f>IF(OR(C855="—",C856="",Q856=""),"",IF(OR(ISTEXT(C856),ISTEXT(Q856)),"","Δ "&amp;TEXT(C856-Q856,"0.00")))</f>
        <v/>
      </c>
      <c r="D857" s="498">
        <f>IF(OR(D855="—",D856="",R856=""),"",IF(OR(ISTEXT(D856),ISTEXT(R856)),"","Δ "&amp;TEXT(D856-R856,"0.00")))</f>
        <v/>
      </c>
      <c r="E857" s="498">
        <f>IF(OR(E855="—",E856="",S856=""),"",IF(OR(ISTEXT(E856),ISTEXT(S856)),"","Δ "&amp;TEXT(E856-S856,"0.00")))</f>
        <v/>
      </c>
      <c r="F857" s="498">
        <f>IF(OR(F855="—",F856="",T856=""),"",IF(OR(ISTEXT(F856),ISTEXT(T856)),"","Δ "&amp;TEXT(F856-T856,"0.00")))</f>
        <v/>
      </c>
      <c r="G857" s="498">
        <f>IF(OR(G855="—",G856="",U856=""),"",IF(OR(ISTEXT(G856),ISTEXT(U856)),"","Δ "&amp;TEXT(G856-U856,"0.00")))</f>
        <v/>
      </c>
      <c r="H857" s="498">
        <f>IF(OR(H855="—",H856="",V856=""),"",IF(OR(ISTEXT(H856),ISTEXT(V856)),"","Δ "&amp;TEXT(H856-V856,"0.00")))</f>
        <v/>
      </c>
      <c r="I857" s="13" t="n"/>
      <c r="J857" s="13" t="n"/>
      <c r="K857" s="13" t="n"/>
      <c r="L857" s="13" t="n"/>
      <c r="M857" s="13" t="n"/>
      <c r="Q857">
        <f>IF(OR(C856="",ISTEXT(C856)),R857,C856)</f>
        <v/>
      </c>
      <c r="R857">
        <f>IF(OR(D856="",ISTEXT(D856)),S857,D856)</f>
        <v/>
      </c>
      <c r="S857">
        <f>IF(OR(E856="",ISTEXT(E856)),T857,E856)</f>
        <v/>
      </c>
      <c r="T857">
        <f>IF(OR(F856="",ISTEXT(F856)),U857,F856)</f>
        <v/>
      </c>
      <c r="U857">
        <f>IF(OR(G856="",ISTEXT(G856)),V857,G856)</f>
        <v/>
      </c>
      <c r="V857">
        <f>IF(OR(H856="",ISTEXT(H856)),"",H856)</f>
        <v/>
      </c>
    </row>
    <row r="858" ht="13.35" customHeight="1" s="162">
      <c r="B858" s="425" t="inlineStr">
        <is>
          <t>Unit type:</t>
        </is>
      </c>
      <c r="D858" s="522" t="inlineStr">
        <is>
          <t>ERV</t>
        </is>
      </c>
      <c r="E858" s="414" t="n"/>
      <c r="F858" s="494" t="inlineStr">
        <is>
          <t>Airflow left to right. Δ = this reading minus the one before it; in. w.g.</t>
        </is>
      </c>
      <c r="P858">
        <f>IF(B856="","",B856)</f>
        <v/>
      </c>
      <c r="Q858">
        <f>IF(C856="",P858,C856)</f>
        <v/>
      </c>
      <c r="R858">
        <f>IF(D856="",Q858,D856)</f>
        <v/>
      </c>
      <c r="S858">
        <f>IF(E856="",R858,E856)</f>
        <v/>
      </c>
      <c r="T858">
        <f>IF(F856="",S858,F856)</f>
        <v/>
      </c>
      <c r="U858">
        <f>IF(G856="",T858,G856)</f>
        <v/>
      </c>
      <c r="V858">
        <f>IF(H856="",U858,H856)</f>
        <v/>
      </c>
    </row>
    <row r="859" ht="13.35" customHeight="1" s="162">
      <c r="B859" s="500" t="inlineStr">
        <is>
          <t>Fan inlet</t>
        </is>
      </c>
      <c r="D859" s="501">
        <f>IF(X856="","",X856)</f>
        <v/>
      </c>
      <c r="F859" s="500" t="inlineStr">
        <is>
          <t>Discharge</t>
        </is>
      </c>
      <c r="I859" s="501">
        <f>IF(V858="","",V858)</f>
        <v/>
      </c>
    </row>
    <row r="860" ht="13.35" customHeight="1" s="162"/>
    <row r="861" ht="13.35" customHeight="1" s="162">
      <c r="B861" s="500" t="inlineStr">
        <is>
          <t>Fan TSP</t>
        </is>
      </c>
      <c r="E861" s="501">
        <f>IF(OR(X856="",Y856=""),"",IF(OR(ISTEXT(X856),ISTEXT(Y856)),"",Y856-X856))</f>
        <v/>
      </c>
      <c r="F861" s="500" t="inlineStr">
        <is>
          <t>ESP</t>
        </is>
      </c>
      <c r="I861" s="501">
        <f>IF(OR(B856="",V858=""),"",IF(OR(ISTEXT(B856),ISTEXT(V858)),"",V858-B856))</f>
        <v/>
      </c>
      <c r="J861" s="500" t="inlineStr">
        <is>
          <t>Unit ΔP (inlet → fan)</t>
        </is>
      </c>
      <c r="M861" s="501">
        <f>IF(OR(B856="",X856=""),"",IF(OR(ISTEXT(B856),ISTEXT(X856)),"",X856-B856))</f>
        <v/>
      </c>
    </row>
    <row r="862" ht="13.35" customHeight="1" s="162">
      <c r="B862" s="453" t="inlineStr">
        <is>
          <t>Instrument:</t>
        </is>
      </c>
      <c r="C862" s="5" t="n"/>
      <c r="D862" s="505" t="n"/>
      <c r="E862" s="414" t="n"/>
      <c r="F862" s="414" t="n"/>
      <c r="G862" s="425" t="inlineStr">
        <is>
          <t>Ak basis / notes:</t>
        </is>
      </c>
      <c r="I862" s="506" t="n"/>
      <c r="J862" s="414" t="n"/>
      <c r="K862" s="414" t="n"/>
      <c r="L862" s="414" t="n"/>
      <c r="M862" s="414" t="n"/>
    </row>
    <row r="863" ht="13.35" customHeight="1" s="162">
      <c r="B863" s="188" t="inlineStr">
        <is>
          <t>Supply Air Outlet Airflow</t>
        </is>
      </c>
      <c r="C863" s="174" t="n"/>
      <c r="D863" s="174" t="n"/>
      <c r="E863" s="174" t="n"/>
      <c r="F863" s="173" t="n"/>
      <c r="G863" s="233" t="inlineStr">
        <is>
          <t>Design VEL</t>
        </is>
      </c>
      <c r="H863" s="194" t="inlineStr">
        <is>
          <t>Design CFM</t>
        </is>
      </c>
      <c r="I863" s="188" t="inlineStr">
        <is>
          <t>Initial</t>
        </is>
      </c>
      <c r="J863" s="173" t="n"/>
      <c r="K863" s="188" t="inlineStr">
        <is>
          <t>Final</t>
        </is>
      </c>
      <c r="L863" s="173" t="n"/>
      <c r="M863" s="188" t="inlineStr">
        <is>
          <t>%</t>
        </is>
      </c>
    </row>
    <row r="864" ht="13.35" customHeight="1" s="162">
      <c r="B864" s="153" t="inlineStr">
        <is>
          <t>No.</t>
        </is>
      </c>
      <c r="C864" s="188" t="inlineStr">
        <is>
          <t>Area Served</t>
        </is>
      </c>
      <c r="D864" s="188" t="inlineStr">
        <is>
          <t>Type</t>
        </is>
      </c>
      <c r="E864" s="188" t="inlineStr">
        <is>
          <t>Size</t>
        </is>
      </c>
      <c r="F864" s="188" t="inlineStr">
        <is>
          <t>Ak</t>
        </is>
      </c>
      <c r="G864" s="440" t="n"/>
      <c r="H864" s="440" t="n"/>
      <c r="I864" s="188" t="inlineStr">
        <is>
          <t>VEL</t>
        </is>
      </c>
      <c r="J864" s="188" t="inlineStr">
        <is>
          <t>CFM</t>
        </is>
      </c>
      <c r="K864" s="188" t="inlineStr">
        <is>
          <t>VEL</t>
        </is>
      </c>
      <c r="L864" s="188" t="inlineStr">
        <is>
          <t>CFM</t>
        </is>
      </c>
      <c r="M864" s="440" t="n"/>
    </row>
    <row r="865" ht="13.35" customHeight="1" s="162">
      <c r="B865" s="307" t="n"/>
      <c r="C865" s="307" t="n"/>
      <c r="E865" s="307" t="n"/>
      <c r="F865" s="32" t="n"/>
      <c r="G865" s="33">
        <f>IF(F865="", "", IF(OR(ISTEXT(H865),ISTEXT(F865)),"",H865/F865))</f>
        <v/>
      </c>
      <c r="H865" s="33" t="n"/>
      <c r="I865" s="33" t="n"/>
      <c r="J865" s="33">
        <f>IF(I865="", "", IF(OR(ISTEXT(I865),ISTEXT($F865)),"",I865*$F865))</f>
        <v/>
      </c>
      <c r="K865" s="33" t="n"/>
      <c r="L865" s="33">
        <f>IF(K865="", "", IF(OR(ISTEXT(K865),ISTEXT($F865)),"",K865*$F865))</f>
        <v/>
      </c>
      <c r="M865" s="30">
        <f>IF(OR(H865="",H865=0),"",IF(K865="",IF(J865="","",IF(OR(ISTEXT(J865),ISTEXT(H865)),"",J865/H865)),IF(OR(ISTEXT(L865),ISTEXT(H865)),"",L865/H865)))</f>
        <v/>
      </c>
    </row>
    <row r="866" ht="13.35" customHeight="1" s="162">
      <c r="B866" s="307" t="n"/>
      <c r="C866" s="307" t="n"/>
      <c r="E866" s="307" t="n"/>
      <c r="F866" s="32" t="n"/>
      <c r="G866" s="33">
        <f>IF(F866="", "", IF(OR(ISTEXT(H866),ISTEXT(F866)),"",H866/F866))</f>
        <v/>
      </c>
      <c r="H866" s="33" t="n"/>
      <c r="I866" s="33" t="n"/>
      <c r="J866" s="33">
        <f>IF(I866="", "", IF(OR(ISTEXT(I866),ISTEXT($F866)),"",I866*$F866))</f>
        <v/>
      </c>
      <c r="K866" s="33" t="n"/>
      <c r="L866" s="33">
        <f>IF(K866="", "", IF(OR(ISTEXT(K866),ISTEXT($F866)),"",K866*$F866))</f>
        <v/>
      </c>
      <c r="M866" s="30">
        <f>IF(OR(H866="",H866=0),"",IF(K866="",IF(J866="","",IF(OR(ISTEXT(J866),ISTEXT(H866)),"",J866/H866)),IF(OR(ISTEXT(L866),ISTEXT(H866)),"",L866/H866)))</f>
        <v/>
      </c>
    </row>
    <row r="867" ht="13.35" customHeight="1" s="162">
      <c r="B867" s="307" t="n"/>
      <c r="C867" s="307" t="n"/>
      <c r="E867" s="307" t="n"/>
      <c r="F867" s="32" t="n"/>
      <c r="G867" s="33">
        <f>IF(F867="", "", IF(OR(ISTEXT(H867),ISTEXT(F867)),"",H867/F867))</f>
        <v/>
      </c>
      <c r="H867" s="33" t="n"/>
      <c r="I867" s="33" t="n"/>
      <c r="J867" s="33">
        <f>IF(I867="", "", IF(OR(ISTEXT(I867),ISTEXT($F867)),"",I867*$F867))</f>
        <v/>
      </c>
      <c r="K867" s="33" t="n"/>
      <c r="L867" s="33">
        <f>IF(K867="", "", IF(OR(ISTEXT(K867),ISTEXT($F867)),"",K867*$F867))</f>
        <v/>
      </c>
      <c r="M867" s="30">
        <f>IF(OR(H867="",H867=0),"",IF(K867="",IF(J867="","",IF(OR(ISTEXT(J867),ISTEXT(H867)),"",J867/H867)),IF(OR(ISTEXT(L867),ISTEXT(H867)),"",L867/H867)))</f>
        <v/>
      </c>
    </row>
    <row r="868" ht="13.35" customHeight="1" s="162">
      <c r="B868" s="307" t="n"/>
      <c r="C868" s="307" t="n"/>
      <c r="E868" s="307" t="n"/>
      <c r="F868" s="32" t="n"/>
      <c r="G868" s="33">
        <f>IF(F868="", "", IF(OR(ISTEXT(H868),ISTEXT(F868)),"",H868/F868))</f>
        <v/>
      </c>
      <c r="H868" s="33" t="n"/>
      <c r="I868" s="33" t="n"/>
      <c r="J868" s="33">
        <f>IF(I868="", "", IF(OR(ISTEXT(I868),ISTEXT($F868)),"",I868*$F868))</f>
        <v/>
      </c>
      <c r="K868" s="33" t="n"/>
      <c r="L868" s="33">
        <f>IF(K868="", "", IF(OR(ISTEXT(K868),ISTEXT($F868)),"",K868*$F868))</f>
        <v/>
      </c>
      <c r="M868" s="30">
        <f>IF(OR(H868="",H868=0),"",IF(K868="",IF(J868="","",IF(OR(ISTEXT(J868),ISTEXT(H868)),"",J868/H868)),IF(OR(ISTEXT(L868),ISTEXT(H868)),"",L868/H868)))</f>
        <v/>
      </c>
    </row>
    <row r="869" ht="13.35" customHeight="1" s="162">
      <c r="B869" s="307" t="n"/>
      <c r="C869" s="307" t="n"/>
      <c r="E869" s="307" t="n"/>
      <c r="F869" s="32" t="n"/>
      <c r="G869" s="33">
        <f>IF(F869="", "", IF(OR(ISTEXT(H869),ISTEXT(F869)),"",H869/F869))</f>
        <v/>
      </c>
      <c r="H869" s="33" t="n"/>
      <c r="I869" s="33" t="n"/>
      <c r="J869" s="33">
        <f>IF(I869="", "", IF(OR(ISTEXT(I869),ISTEXT($F869)),"",I869*$F869))</f>
        <v/>
      </c>
      <c r="K869" s="33" t="n"/>
      <c r="L869" s="33">
        <f>IF(K869="", "", IF(OR(ISTEXT(K869),ISTEXT($F869)),"",K869*$F869))</f>
        <v/>
      </c>
      <c r="M869" s="30">
        <f>IF(OR(H869="",H869=0),"",IF(K869="",IF(J869="","",IF(OR(ISTEXT(J869),ISTEXT(H869)),"",J869/H869)),IF(OR(ISTEXT(L869),ISTEXT(H869)),"",L869/H869)))</f>
        <v/>
      </c>
    </row>
    <row r="870" ht="13.35" customHeight="1" s="162">
      <c r="B870" s="307" t="n"/>
      <c r="C870" s="307" t="n"/>
      <c r="E870" s="307" t="n"/>
      <c r="F870" s="32" t="n"/>
      <c r="G870" s="33">
        <f>IF(F870="", "", IF(OR(ISTEXT(H870),ISTEXT(F870)),"",H870/F870))</f>
        <v/>
      </c>
      <c r="H870" s="33" t="n"/>
      <c r="I870" s="33" t="n"/>
      <c r="J870" s="33">
        <f>IF(I870="", "", IF(OR(ISTEXT(I870),ISTEXT($F870)),"",I870*$F870))</f>
        <v/>
      </c>
      <c r="K870" s="33" t="n"/>
      <c r="L870" s="33">
        <f>IF(K870="", "", IF(OR(ISTEXT(K870),ISTEXT($F870)),"",K870*$F870))</f>
        <v/>
      </c>
      <c r="M870" s="30">
        <f>IF(OR(H870="",H870=0),"",IF(K870="",IF(J870="","",IF(OR(ISTEXT(J870),ISTEXT(H870)),"",J870/H870)),IF(OR(ISTEXT(L870),ISTEXT(H870)),"",L870/H870)))</f>
        <v/>
      </c>
    </row>
    <row r="871" ht="13.35" customHeight="1" s="162">
      <c r="B871" s="42" t="n"/>
      <c r="C871" s="231" t="inlineStr">
        <is>
          <t>Total</t>
        </is>
      </c>
      <c r="D871" s="159" t="n"/>
      <c r="E871" s="42" t="n"/>
      <c r="F871" s="42" t="n"/>
      <c r="G871" s="43" t="n"/>
      <c r="H871" s="43">
        <f>IF(SUM(H865:H870)+SUM(H892:H909)=0,"",SUM(H865:H870)+SUM(H892:H909))</f>
        <v/>
      </c>
      <c r="I871" s="43" t="n"/>
      <c r="J871" s="43">
        <f>IF(SUM(J865:J870)+SUM(J892:J909)=0,"",SUM(J865:J870)+SUM(J892:J909))</f>
        <v/>
      </c>
      <c r="K871" s="43" t="n"/>
      <c r="L871" s="43">
        <f>IF(SUM(L865:L870)+SUM(L892:L909)=0,"",SUM(L865:L870)+SUM(L892:L909))</f>
        <v/>
      </c>
      <c r="M871" s="35">
        <f>IF(OR(H871="",H871=0),"",IF(L871="",IF(J871="","",IF(OR(ISTEXT(J871),ISTEXT(H871)),"",J871/H871)),IF(OR(ISTEXT(L871),ISTEXT(H871)),"",L871/H871)))</f>
        <v/>
      </c>
    </row>
    <row r="872" ht="13.35" customHeight="1" s="162">
      <c r="B872" s="453" t="inlineStr">
        <is>
          <t>Instrument:</t>
        </is>
      </c>
      <c r="C872" s="5" t="n"/>
      <c r="D872" s="505" t="n"/>
      <c r="E872" s="414" t="n"/>
      <c r="F872" s="414" t="n"/>
      <c r="G872" s="425" t="inlineStr">
        <is>
          <t>Ak basis / notes:</t>
        </is>
      </c>
      <c r="I872" s="506" t="n"/>
      <c r="J872" s="414" t="n"/>
      <c r="K872" s="414" t="n"/>
      <c r="L872" s="414" t="n"/>
      <c r="M872" s="414" t="n"/>
    </row>
    <row r="873" ht="13.35" customHeight="1" s="162">
      <c r="B873" s="188" t="inlineStr">
        <is>
          <t>Exhaust Air Inlet Airflow</t>
        </is>
      </c>
      <c r="C873" s="174" t="n"/>
      <c r="D873" s="174" t="n"/>
      <c r="E873" s="174" t="n"/>
      <c r="F873" s="173" t="n"/>
      <c r="G873" s="233" t="inlineStr">
        <is>
          <t>Design VEL</t>
        </is>
      </c>
      <c r="H873" s="194" t="inlineStr">
        <is>
          <t>Design CFM</t>
        </is>
      </c>
      <c r="I873" s="188" t="inlineStr">
        <is>
          <t>Initial</t>
        </is>
      </c>
      <c r="J873" s="173" t="n"/>
      <c r="K873" s="188" t="inlineStr">
        <is>
          <t>Final</t>
        </is>
      </c>
      <c r="L873" s="173" t="n"/>
      <c r="M873" s="188" t="inlineStr">
        <is>
          <t>%</t>
        </is>
      </c>
    </row>
    <row r="874" ht="13.35" customHeight="1" s="162">
      <c r="B874" s="153" t="inlineStr">
        <is>
          <t>No.</t>
        </is>
      </c>
      <c r="C874" s="188" t="inlineStr">
        <is>
          <t>Area Served</t>
        </is>
      </c>
      <c r="D874" s="188" t="inlineStr">
        <is>
          <t>Type</t>
        </is>
      </c>
      <c r="E874" s="188" t="inlineStr">
        <is>
          <t>Size</t>
        </is>
      </c>
      <c r="F874" s="188" t="inlineStr">
        <is>
          <t>Ak</t>
        </is>
      </c>
      <c r="G874" s="440" t="n"/>
      <c r="H874" s="440" t="n"/>
      <c r="I874" s="188" t="inlineStr">
        <is>
          <t>VEL</t>
        </is>
      </c>
      <c r="J874" s="188" t="inlineStr">
        <is>
          <t>CFM</t>
        </is>
      </c>
      <c r="K874" s="188" t="inlineStr">
        <is>
          <t>VEL</t>
        </is>
      </c>
      <c r="L874" s="188" t="inlineStr">
        <is>
          <t>CFM</t>
        </is>
      </c>
      <c r="M874" s="440" t="n"/>
    </row>
    <row r="875" ht="13.35" customHeight="1" s="162">
      <c r="B875" s="307" t="n"/>
      <c r="C875" s="307" t="n"/>
      <c r="E875" s="307" t="n"/>
      <c r="F875" s="32" t="n"/>
      <c r="G875" s="33">
        <f>IF(F875="", "", IF(OR(ISTEXT(H875),ISTEXT(F875)),"",H875/F875))</f>
        <v/>
      </c>
      <c r="H875" s="33" t="n"/>
      <c r="I875" s="33" t="n"/>
      <c r="J875" s="33">
        <f>IF(I875="", "", IF(OR(ISTEXT(I875),ISTEXT($F875)),"",I875*$F875))</f>
        <v/>
      </c>
      <c r="K875" s="33" t="n"/>
      <c r="L875" s="33">
        <f>IF(K875="", "", IF(OR(ISTEXT(K875),ISTEXT($F875)),"",K875*$F875))</f>
        <v/>
      </c>
      <c r="M875" s="30">
        <f>IF(OR(H875="",H875=0),"",IF(K875="",IF(J875="","",IF(OR(ISTEXT(J875),ISTEXT(H875)),"",J875/H875)),IF(OR(ISTEXT(L875),ISTEXT(H875)),"",L875/H875)))</f>
        <v/>
      </c>
    </row>
    <row r="876" ht="13.35" customHeight="1" s="162">
      <c r="B876" s="307" t="n"/>
      <c r="C876" s="307" t="n"/>
      <c r="E876" s="307" t="n"/>
      <c r="F876" s="32" t="n"/>
      <c r="G876" s="33">
        <f>IF(F876="", "", IF(OR(ISTEXT(H876),ISTEXT(F876)),"",H876/F876))</f>
        <v/>
      </c>
      <c r="H876" s="33" t="n"/>
      <c r="I876" s="33" t="n"/>
      <c r="J876" s="33">
        <f>IF(I876="", "", IF(OR(ISTEXT(I876),ISTEXT($F876)),"",I876*$F876))</f>
        <v/>
      </c>
      <c r="K876" s="33" t="n"/>
      <c r="L876" s="33">
        <f>IF(K876="", "", IF(OR(ISTEXT(K876),ISTEXT($F876)),"",K876*$F876))</f>
        <v/>
      </c>
      <c r="M876" s="30">
        <f>IF(OR(H876="",H876=0),"",IF(K876="",IF(J876="","",IF(OR(ISTEXT(J876),ISTEXT(H876)),"",J876/H876)),IF(OR(ISTEXT(L876),ISTEXT(H876)),"",L876/H876)))</f>
        <v/>
      </c>
    </row>
    <row r="877" ht="13.35" customHeight="1" s="162">
      <c r="B877" s="307" t="n"/>
      <c r="C877" s="307" t="n"/>
      <c r="E877" s="307" t="n"/>
      <c r="F877" s="32" t="n"/>
      <c r="G877" s="33">
        <f>IF(F877="", "", IF(OR(ISTEXT(H877),ISTEXT(F877)),"",H877/F877))</f>
        <v/>
      </c>
      <c r="H877" s="33" t="n"/>
      <c r="I877" s="33" t="n"/>
      <c r="J877" s="33">
        <f>IF(I877="", "", IF(OR(ISTEXT(I877),ISTEXT($F877)),"",I877*$F877))</f>
        <v/>
      </c>
      <c r="K877" s="33" t="n"/>
      <c r="L877" s="33">
        <f>IF(K877="", "", IF(OR(ISTEXT(K877),ISTEXT($F877)),"",K877*$F877))</f>
        <v/>
      </c>
      <c r="M877" s="30">
        <f>IF(OR(H877="",H877=0),"",IF(K877="",IF(J877="","",IF(OR(ISTEXT(J877),ISTEXT(H877)),"",J877/H877)),IF(OR(ISTEXT(L877),ISTEXT(H877)),"",L877/H877)))</f>
        <v/>
      </c>
    </row>
    <row r="878" ht="13.35" customHeight="1" s="162">
      <c r="B878" s="307" t="n"/>
      <c r="C878" s="307" t="n"/>
      <c r="E878" s="307" t="n"/>
      <c r="F878" s="32" t="n"/>
      <c r="G878" s="33">
        <f>IF(F878="", "", IF(OR(ISTEXT(H878),ISTEXT(F878)),"",H878/F878))</f>
        <v/>
      </c>
      <c r="H878" s="33" t="n"/>
      <c r="I878" s="33" t="n"/>
      <c r="J878" s="33">
        <f>IF(I878="", "", IF(OR(ISTEXT(I878),ISTEXT($F878)),"",I878*$F878))</f>
        <v/>
      </c>
      <c r="K878" s="33" t="n"/>
      <c r="L878" s="33">
        <f>IF(K878="", "", IF(OR(ISTEXT(K878),ISTEXT($F878)),"",K878*$F878))</f>
        <v/>
      </c>
      <c r="M878" s="30">
        <f>IF(OR(H878="",H878=0),"",IF(K878="",IF(J878="","",IF(OR(ISTEXT(J878),ISTEXT(H878)),"",J878/H878)),IF(OR(ISTEXT(L878),ISTEXT(H878)),"",L878/H878)))</f>
        <v/>
      </c>
    </row>
    <row r="879" ht="13.35" customHeight="1" s="162">
      <c r="B879" s="307" t="n"/>
      <c r="C879" s="307" t="n"/>
      <c r="E879" s="307" t="n"/>
      <c r="F879" s="32" t="n"/>
      <c r="G879" s="33">
        <f>IF(F879="", "", IF(OR(ISTEXT(H879),ISTEXT(F879)),"",H879/F879))</f>
        <v/>
      </c>
      <c r="H879" s="33" t="n"/>
      <c r="I879" s="33" t="n"/>
      <c r="J879" s="33">
        <f>IF(I879="", "", IF(OR(ISTEXT(I879),ISTEXT($F879)),"",I879*$F879))</f>
        <v/>
      </c>
      <c r="K879" s="33" t="n"/>
      <c r="L879" s="33">
        <f>IF(K879="", "", IF(OR(ISTEXT(K879),ISTEXT($F879)),"",K879*$F879))</f>
        <v/>
      </c>
      <c r="M879" s="30">
        <f>IF(OR(H879="",H879=0),"",IF(K879="",IF(J879="","",IF(OR(ISTEXT(J879),ISTEXT(H879)),"",J879/H879)),IF(OR(ISTEXT(L879),ISTEXT(H879)),"",L879/H879)))</f>
        <v/>
      </c>
    </row>
    <row r="880" ht="13.35" customHeight="1" s="162">
      <c r="B880" s="307" t="n"/>
      <c r="C880" s="307" t="n"/>
      <c r="E880" s="307" t="n"/>
      <c r="F880" s="32" t="n"/>
      <c r="G880" s="33">
        <f>IF(F880="", "", IF(OR(ISTEXT(H880),ISTEXT(F880)),"",H880/F880))</f>
        <v/>
      </c>
      <c r="H880" s="33" t="n"/>
      <c r="I880" s="33" t="n"/>
      <c r="J880" s="33">
        <f>IF(I880="", "", IF(OR(ISTEXT(I880),ISTEXT($F880)),"",I880*$F880))</f>
        <v/>
      </c>
      <c r="K880" s="33" t="n"/>
      <c r="L880" s="33">
        <f>IF(K880="", "", IF(OR(ISTEXT(K880),ISTEXT($F880)),"",K880*$F880))</f>
        <v/>
      </c>
      <c r="M880" s="30">
        <f>IF(OR(H880="",H880=0),"",IF(K880="",IF(J880="","",IF(OR(ISTEXT(J880),ISTEXT(H880)),"",J880/H880)),IF(OR(ISTEXT(L880),ISTEXT(H880)),"",L880/H880)))</f>
        <v/>
      </c>
    </row>
    <row r="881" ht="13.35" customHeight="1" s="162">
      <c r="B881" s="42" t="n"/>
      <c r="C881" s="231" t="inlineStr">
        <is>
          <t>Total</t>
        </is>
      </c>
      <c r="D881" s="159" t="n"/>
      <c r="E881" s="42" t="n"/>
      <c r="F881" s="42" t="n"/>
      <c r="G881" s="43" t="n"/>
      <c r="H881" s="43">
        <f>IF(SUM(H875:H880)+SUM(H914:H931)=0,"",SUM(H875:H880)+SUM(H914:H931))</f>
        <v/>
      </c>
      <c r="I881" s="43" t="n"/>
      <c r="J881" s="43">
        <f>IF(SUM(J875:J880)+SUM(J914:J931)=0,"",SUM(J875:J880)+SUM(J914:J931))</f>
        <v/>
      </c>
      <c r="K881" s="43" t="n"/>
      <c r="L881" s="43">
        <f>IF(SUM(L875:L880)+SUM(L914:L931)=0,"",SUM(L875:L880)+SUM(L914:L931))</f>
        <v/>
      </c>
      <c r="M881" s="35">
        <f>IF(OR(H881="",H881=0),"",IF(L881="",IF(J881="","",IF(OR(ISTEXT(J881),ISTEXT(H881)),"",J881/H881)),IF(OR(ISTEXT(L881),ISTEXT(H881)),"",L881/H881)))</f>
        <v/>
      </c>
    </row>
    <row r="882" ht="13.35" customHeight="1" s="162"/>
    <row r="883" ht="13.35" customHeight="1" s="162">
      <c r="B883" s="188" t="inlineStr">
        <is>
          <t>Remarks</t>
        </is>
      </c>
      <c r="C883" s="173" t="n"/>
      <c r="D883" s="154" t="n"/>
      <c r="E883" s="174" t="n"/>
      <c r="F883" s="174" t="n"/>
      <c r="G883" s="174" t="n"/>
      <c r="H883" s="174" t="n"/>
      <c r="I883" s="174" t="n"/>
      <c r="J883" s="174" t="n"/>
      <c r="K883" s="174" t="n"/>
      <c r="L883" s="174" t="n"/>
      <c r="M883" s="173" t="n"/>
    </row>
    <row r="884" ht="13.35" customHeight="1" s="162">
      <c r="B884" s="154" t="n"/>
      <c r="C884" s="174" t="n"/>
      <c r="D884" s="174" t="n"/>
      <c r="E884" s="174" t="n"/>
      <c r="F884" s="174" t="n"/>
      <c r="G884" s="174" t="n"/>
      <c r="H884" s="174" t="n"/>
      <c r="I884" s="174" t="n"/>
      <c r="J884" s="174" t="n"/>
      <c r="K884" s="174" t="n"/>
      <c r="L884" s="174" t="n"/>
      <c r="M884" s="173" t="n"/>
    </row>
    <row r="885" ht="13.35" customHeight="1" s="162">
      <c r="B885" s="154" t="n"/>
      <c r="C885" s="174" t="n"/>
      <c r="D885" s="174" t="n"/>
      <c r="E885" s="174" t="n"/>
      <c r="F885" s="174" t="n"/>
      <c r="G885" s="174" t="n"/>
      <c r="H885" s="174" t="n"/>
      <c r="I885" s="174" t="n"/>
      <c r="J885" s="174" t="n"/>
      <c r="K885" s="174" t="n"/>
      <c r="L885" s="174" t="n"/>
      <c r="M885" s="173" t="n"/>
    </row>
    <row r="886" ht="13.35" customHeight="1" s="162"/>
    <row r="887" ht="13.35" customHeight="1" s="162"/>
    <row r="888" ht="13.35" customHeight="1" s="162">
      <c r="B888" s="200" t="inlineStr">
        <is>
          <t>System (cont.)</t>
        </is>
      </c>
      <c r="C888" s="403" t="n"/>
      <c r="D888" s="209">
        <f>IF('{Equipment Data Entry}'!B73="","",'{Equipment Data Entry}'!B73)</f>
        <v/>
      </c>
      <c r="E888" s="418" t="n"/>
      <c r="F888" s="403" t="n"/>
      <c r="G888" s="200" t="inlineStr">
        <is>
          <t>Service</t>
        </is>
      </c>
      <c r="H888" s="403" t="n"/>
      <c r="I888" s="210">
        <f>IF('{Equipment Data Entry}'!C73="","",'{Equipment Data Entry}'!C73)</f>
        <v/>
      </c>
      <c r="J888" s="418" t="n"/>
      <c r="K888" s="418" t="n"/>
      <c r="L888" s="418" t="n"/>
      <c r="M888" s="403" t="n"/>
    </row>
    <row r="889" ht="13.35" customHeight="1" s="162">
      <c r="B889" s="422" t="n"/>
      <c r="C889" s="423" t="n"/>
      <c r="D889" s="422" t="n"/>
      <c r="E889" s="424" t="n"/>
      <c r="F889" s="423" t="n"/>
      <c r="G889" s="422" t="n"/>
      <c r="H889" s="423" t="n"/>
      <c r="I889" s="422" t="n"/>
      <c r="J889" s="424" t="n"/>
      <c r="K889" s="424" t="n"/>
      <c r="L889" s="424" t="n"/>
      <c r="M889" s="423" t="n"/>
    </row>
    <row r="890" ht="13.35" customHeight="1" s="162">
      <c r="B890" s="188" t="inlineStr">
        <is>
          <t>Supply Air Outlets (cont.)</t>
        </is>
      </c>
      <c r="C890" s="174" t="n"/>
      <c r="D890" s="174" t="n"/>
      <c r="E890" s="174" t="n"/>
      <c r="F890" s="173" t="n"/>
      <c r="G890" s="233" t="inlineStr">
        <is>
          <t>Design VEL</t>
        </is>
      </c>
      <c r="H890" s="194" t="inlineStr">
        <is>
          <t>Design CFM</t>
        </is>
      </c>
      <c r="I890" s="188" t="inlineStr">
        <is>
          <t>Initial</t>
        </is>
      </c>
      <c r="J890" s="173" t="n"/>
      <c r="K890" s="188" t="inlineStr">
        <is>
          <t>Final</t>
        </is>
      </c>
      <c r="L890" s="173" t="n"/>
      <c r="M890" s="188" t="inlineStr">
        <is>
          <t>%</t>
        </is>
      </c>
    </row>
    <row r="891" ht="13.35" customHeight="1" s="162">
      <c r="B891" s="153" t="inlineStr">
        <is>
          <t>No.</t>
        </is>
      </c>
      <c r="C891" s="188" t="inlineStr">
        <is>
          <t>Area Served</t>
        </is>
      </c>
      <c r="D891" s="188" t="inlineStr">
        <is>
          <t>Type</t>
        </is>
      </c>
      <c r="E891" s="188" t="inlineStr">
        <is>
          <t>Size</t>
        </is>
      </c>
      <c r="F891" s="188" t="inlineStr">
        <is>
          <t>Ak</t>
        </is>
      </c>
      <c r="G891" s="440" t="n"/>
      <c r="H891" s="440" t="n"/>
      <c r="I891" s="188" t="inlineStr">
        <is>
          <t>VEL</t>
        </is>
      </c>
      <c r="J891" s="188" t="inlineStr">
        <is>
          <t>CFM</t>
        </is>
      </c>
      <c r="K891" s="188" t="inlineStr">
        <is>
          <t>VEL</t>
        </is>
      </c>
      <c r="L891" s="188" t="inlineStr">
        <is>
          <t>CFM</t>
        </is>
      </c>
      <c r="M891" s="440" t="n"/>
    </row>
    <row r="892" ht="13.35" customHeight="1" s="162">
      <c r="B892" s="307" t="n"/>
      <c r="C892" s="307" t="n"/>
      <c r="E892" s="307" t="n"/>
      <c r="F892" s="32" t="n"/>
      <c r="G892" s="33">
        <f>IF(F892="", "", IF(OR(ISTEXT(H892),ISTEXT(F892)),"",H892/F892))</f>
        <v/>
      </c>
      <c r="H892" s="33" t="n"/>
      <c r="I892" s="33" t="n"/>
      <c r="J892" s="33">
        <f>IF(I892="", "", IF(OR(ISTEXT(I892),ISTEXT($F892)),"",I892*$F892))</f>
        <v/>
      </c>
      <c r="K892" s="33" t="n"/>
      <c r="L892" s="33">
        <f>IF(K892="", "", IF(OR(ISTEXT(K892),ISTEXT($F892)),"",K892*$F892))</f>
        <v/>
      </c>
      <c r="M892" s="30">
        <f>IF(OR(H892="",H892=0),"",IF(K892="",IF(J892="","",IF(OR(ISTEXT(J892),ISTEXT(H892)),"",J892/H892)),IF(OR(ISTEXT(L892),ISTEXT(H892)),"",L892/H892)))</f>
        <v/>
      </c>
    </row>
    <row r="893" ht="13.35" customHeight="1" s="162">
      <c r="B893" s="307" t="n"/>
      <c r="C893" s="307" t="n"/>
      <c r="E893" s="307" t="n"/>
      <c r="F893" s="32" t="n"/>
      <c r="G893" s="33">
        <f>IF(F893="", "", IF(OR(ISTEXT(H893),ISTEXT(F893)),"",H893/F893))</f>
        <v/>
      </c>
      <c r="H893" s="33" t="n"/>
      <c r="I893" s="33" t="n"/>
      <c r="J893" s="33">
        <f>IF(I893="", "", IF(OR(ISTEXT(I893),ISTEXT($F893)),"",I893*$F893))</f>
        <v/>
      </c>
      <c r="K893" s="33" t="n"/>
      <c r="L893" s="33">
        <f>IF(K893="", "", IF(OR(ISTEXT(K893),ISTEXT($F893)),"",K893*$F893))</f>
        <v/>
      </c>
      <c r="M893" s="30">
        <f>IF(OR(H893="",H893=0),"",IF(K893="",IF(J893="","",IF(OR(ISTEXT(J893),ISTEXT(H893)),"",J893/H893)),IF(OR(ISTEXT(L893),ISTEXT(H893)),"",L893/H893)))</f>
        <v/>
      </c>
    </row>
    <row r="894" ht="13.35" customHeight="1" s="162">
      <c r="B894" s="307" t="n"/>
      <c r="C894" s="307" t="n"/>
      <c r="E894" s="307" t="n"/>
      <c r="F894" s="32" t="n"/>
      <c r="G894" s="33">
        <f>IF(F894="", "", IF(OR(ISTEXT(H894),ISTEXT(F894)),"",H894/F894))</f>
        <v/>
      </c>
      <c r="H894" s="33" t="n"/>
      <c r="I894" s="33" t="n"/>
      <c r="J894" s="33">
        <f>IF(I894="", "", IF(OR(ISTEXT(I894),ISTEXT($F894)),"",I894*$F894))</f>
        <v/>
      </c>
      <c r="K894" s="33" t="n"/>
      <c r="L894" s="33">
        <f>IF(K894="", "", IF(OR(ISTEXT(K894),ISTEXT($F894)),"",K894*$F894))</f>
        <v/>
      </c>
      <c r="M894" s="30">
        <f>IF(OR(H894="",H894=0),"",IF(K894="",IF(J894="","",IF(OR(ISTEXT(J894),ISTEXT(H894)),"",J894/H894)),IF(OR(ISTEXT(L894),ISTEXT(H894)),"",L894/H894)))</f>
        <v/>
      </c>
    </row>
    <row r="895" ht="13.35" customHeight="1" s="162">
      <c r="B895" s="307" t="n"/>
      <c r="C895" s="307" t="n"/>
      <c r="E895" s="307" t="n"/>
      <c r="F895" s="32" t="n"/>
      <c r="G895" s="33">
        <f>IF(F895="", "", IF(OR(ISTEXT(H895),ISTEXT(F895)),"",H895/F895))</f>
        <v/>
      </c>
      <c r="H895" s="33" t="n"/>
      <c r="I895" s="33" t="n"/>
      <c r="J895" s="33">
        <f>IF(I895="", "", IF(OR(ISTEXT(I895),ISTEXT($F895)),"",I895*$F895))</f>
        <v/>
      </c>
      <c r="K895" s="33" t="n"/>
      <c r="L895" s="33">
        <f>IF(K895="", "", IF(OR(ISTEXT(K895),ISTEXT($F895)),"",K895*$F895))</f>
        <v/>
      </c>
      <c r="M895" s="30">
        <f>IF(OR(H895="",H895=0),"",IF(K895="",IF(J895="","",IF(OR(ISTEXT(J895),ISTEXT(H895)),"",J895/H895)),IF(OR(ISTEXT(L895),ISTEXT(H895)),"",L895/H895)))</f>
        <v/>
      </c>
    </row>
    <row r="896" ht="13.35" customHeight="1" s="162">
      <c r="B896" s="307" t="n"/>
      <c r="C896" s="307" t="n"/>
      <c r="E896" s="307" t="n"/>
      <c r="F896" s="32" t="n"/>
      <c r="G896" s="33">
        <f>IF(F896="", "", IF(OR(ISTEXT(H896),ISTEXT(F896)),"",H896/F896))</f>
        <v/>
      </c>
      <c r="H896" s="33" t="n"/>
      <c r="I896" s="33" t="n"/>
      <c r="J896" s="33">
        <f>IF(I896="", "", IF(OR(ISTEXT(I896),ISTEXT($F896)),"",I896*$F896))</f>
        <v/>
      </c>
      <c r="K896" s="33" t="n"/>
      <c r="L896" s="33">
        <f>IF(K896="", "", IF(OR(ISTEXT(K896),ISTEXT($F896)),"",K896*$F896))</f>
        <v/>
      </c>
      <c r="M896" s="30">
        <f>IF(OR(H896="",H896=0),"",IF(K896="",IF(J896="","",IF(OR(ISTEXT(J896),ISTEXT(H896)),"",J896/H896)),IF(OR(ISTEXT(L896),ISTEXT(H896)),"",L896/H896)))</f>
        <v/>
      </c>
    </row>
    <row r="897" ht="13.35" customHeight="1" s="162">
      <c r="B897" s="307" t="n"/>
      <c r="C897" s="307" t="n"/>
      <c r="E897" s="307" t="n"/>
      <c r="F897" s="32" t="n"/>
      <c r="G897" s="33">
        <f>IF(F897="", "", IF(OR(ISTEXT(H897),ISTEXT(F897)),"",H897/F897))</f>
        <v/>
      </c>
      <c r="H897" s="33" t="n"/>
      <c r="I897" s="33" t="n"/>
      <c r="J897" s="33">
        <f>IF(I897="", "", IF(OR(ISTEXT(I897),ISTEXT($F897)),"",I897*$F897))</f>
        <v/>
      </c>
      <c r="K897" s="33" t="n"/>
      <c r="L897" s="33">
        <f>IF(K897="", "", IF(OR(ISTEXT(K897),ISTEXT($F897)),"",K897*$F897))</f>
        <v/>
      </c>
      <c r="M897" s="30">
        <f>IF(OR(H897="",H897=0),"",IF(K897="",IF(J897="","",IF(OR(ISTEXT(J897),ISTEXT(H897)),"",J897/H897)),IF(OR(ISTEXT(L897),ISTEXT(H897)),"",L897/H897)))</f>
        <v/>
      </c>
    </row>
    <row r="898" ht="13.35" customHeight="1" s="162">
      <c r="B898" s="307" t="n"/>
      <c r="C898" s="307" t="n"/>
      <c r="E898" s="307" t="n"/>
      <c r="F898" s="32" t="n"/>
      <c r="G898" s="33">
        <f>IF(F898="", "", IF(OR(ISTEXT(H898),ISTEXT(F898)),"",H898/F898))</f>
        <v/>
      </c>
      <c r="H898" s="33" t="n"/>
      <c r="I898" s="33" t="n"/>
      <c r="J898" s="33">
        <f>IF(I898="", "", IF(OR(ISTEXT(I898),ISTEXT($F898)),"",I898*$F898))</f>
        <v/>
      </c>
      <c r="K898" s="33" t="n"/>
      <c r="L898" s="33">
        <f>IF(K898="", "", IF(OR(ISTEXT(K898),ISTEXT($F898)),"",K898*$F898))</f>
        <v/>
      </c>
      <c r="M898" s="30">
        <f>IF(OR(H898="",H898=0),"",IF(K898="",IF(J898="","",IF(OR(ISTEXT(J898),ISTEXT(H898)),"",J898/H898)),IF(OR(ISTEXT(L898),ISTEXT(H898)),"",L898/H898)))</f>
        <v/>
      </c>
    </row>
    <row r="899" ht="13.35" customHeight="1" s="162">
      <c r="B899" s="307" t="n"/>
      <c r="C899" s="307" t="n"/>
      <c r="E899" s="307" t="n"/>
      <c r="F899" s="32" t="n"/>
      <c r="G899" s="33">
        <f>IF(F899="", "", IF(OR(ISTEXT(H899),ISTEXT(F899)),"",H899/F899))</f>
        <v/>
      </c>
      <c r="H899" s="33" t="n"/>
      <c r="I899" s="33" t="n"/>
      <c r="J899" s="33">
        <f>IF(I899="", "", IF(OR(ISTEXT(I899),ISTEXT($F899)),"",I899*$F899))</f>
        <v/>
      </c>
      <c r="K899" s="33" t="n"/>
      <c r="L899" s="33">
        <f>IF(K899="", "", IF(OR(ISTEXT(K899),ISTEXT($F899)),"",K899*$F899))</f>
        <v/>
      </c>
      <c r="M899" s="30">
        <f>IF(OR(H899="",H899=0),"",IF(K899="",IF(J899="","",IF(OR(ISTEXT(J899),ISTEXT(H899)),"",J899/H899)),IF(OR(ISTEXT(L899),ISTEXT(H899)),"",L899/H899)))</f>
        <v/>
      </c>
    </row>
    <row r="900" ht="13.35" customHeight="1" s="162">
      <c r="B900" s="307" t="n"/>
      <c r="C900" s="307" t="n"/>
      <c r="E900" s="307" t="n"/>
      <c r="F900" s="32" t="n"/>
      <c r="G900" s="33">
        <f>IF(F900="", "", IF(OR(ISTEXT(H900),ISTEXT(F900)),"",H900/F900))</f>
        <v/>
      </c>
      <c r="H900" s="33" t="n"/>
      <c r="I900" s="33" t="n"/>
      <c r="J900" s="33">
        <f>IF(I900="", "", IF(OR(ISTEXT(I900),ISTEXT($F900)),"",I900*$F900))</f>
        <v/>
      </c>
      <c r="K900" s="33" t="n"/>
      <c r="L900" s="33">
        <f>IF(K900="", "", IF(OR(ISTEXT(K900),ISTEXT($F900)),"",K900*$F900))</f>
        <v/>
      </c>
      <c r="M900" s="30">
        <f>IF(OR(H900="",H900=0),"",IF(K900="",IF(J900="","",IF(OR(ISTEXT(J900),ISTEXT(H900)),"",J900/H900)),IF(OR(ISTEXT(L900),ISTEXT(H900)),"",L900/H900)))</f>
        <v/>
      </c>
    </row>
    <row r="901" ht="13.35" customHeight="1" s="162">
      <c r="B901" s="307" t="n"/>
      <c r="C901" s="307" t="n"/>
      <c r="E901" s="307" t="n"/>
      <c r="F901" s="32" t="n"/>
      <c r="G901" s="33">
        <f>IF(F901="", "", IF(OR(ISTEXT(H901),ISTEXT(F901)),"",H901/F901))</f>
        <v/>
      </c>
      <c r="H901" s="33" t="n"/>
      <c r="I901" s="33" t="n"/>
      <c r="J901" s="33">
        <f>IF(I901="", "", IF(OR(ISTEXT(I901),ISTEXT($F901)),"",I901*$F901))</f>
        <v/>
      </c>
      <c r="K901" s="33" t="n"/>
      <c r="L901" s="33">
        <f>IF(K901="", "", IF(OR(ISTEXT(K901),ISTEXT($F901)),"",K901*$F901))</f>
        <v/>
      </c>
      <c r="M901" s="30">
        <f>IF(OR(H901="",H901=0),"",IF(K901="",IF(J901="","",IF(OR(ISTEXT(J901),ISTEXT(H901)),"",J901/H901)),IF(OR(ISTEXT(L901),ISTEXT(H901)),"",L901/H901)))</f>
        <v/>
      </c>
    </row>
    <row r="902" ht="13.35" customHeight="1" s="162">
      <c r="B902" s="307" t="n"/>
      <c r="C902" s="307" t="n"/>
      <c r="E902" s="307" t="n"/>
      <c r="F902" s="32" t="n"/>
      <c r="G902" s="33">
        <f>IF(F902="", "", IF(OR(ISTEXT(H902),ISTEXT(F902)),"",H902/F902))</f>
        <v/>
      </c>
      <c r="H902" s="33" t="n"/>
      <c r="I902" s="33" t="n"/>
      <c r="J902" s="33">
        <f>IF(I902="", "", IF(OR(ISTEXT(I902),ISTEXT($F902)),"",I902*$F902))</f>
        <v/>
      </c>
      <c r="K902" s="33" t="n"/>
      <c r="L902" s="33">
        <f>IF(K902="", "", IF(OR(ISTEXT(K902),ISTEXT($F902)),"",K902*$F902))</f>
        <v/>
      </c>
      <c r="M902" s="30">
        <f>IF(OR(H902="",H902=0),"",IF(K902="",IF(J902="","",IF(OR(ISTEXT(J902),ISTEXT(H902)),"",J902/H902)),IF(OR(ISTEXT(L902),ISTEXT(H902)),"",L902/H902)))</f>
        <v/>
      </c>
    </row>
    <row r="903" ht="13.35" customHeight="1" s="162">
      <c r="B903" s="307" t="n"/>
      <c r="C903" s="307" t="n"/>
      <c r="E903" s="307" t="n"/>
      <c r="F903" s="32" t="n"/>
      <c r="G903" s="33">
        <f>IF(F903="", "", IF(OR(ISTEXT(H903),ISTEXT(F903)),"",H903/F903))</f>
        <v/>
      </c>
      <c r="H903" s="33" t="n"/>
      <c r="I903" s="33" t="n"/>
      <c r="J903" s="33">
        <f>IF(I903="", "", IF(OR(ISTEXT(I903),ISTEXT($F903)),"",I903*$F903))</f>
        <v/>
      </c>
      <c r="K903" s="33" t="n"/>
      <c r="L903" s="33">
        <f>IF(K903="", "", IF(OR(ISTEXT(K903),ISTEXT($F903)),"",K903*$F903))</f>
        <v/>
      </c>
      <c r="M903" s="30">
        <f>IF(OR(H903="",H903=0),"",IF(K903="",IF(J903="","",IF(OR(ISTEXT(J903),ISTEXT(H903)),"",J903/H903)),IF(OR(ISTEXT(L903),ISTEXT(H903)),"",L903/H903)))</f>
        <v/>
      </c>
    </row>
    <row r="904" ht="13.35" customHeight="1" s="162">
      <c r="B904" s="307" t="n"/>
      <c r="C904" s="307" t="n"/>
      <c r="E904" s="307" t="n"/>
      <c r="F904" s="32" t="n"/>
      <c r="G904" s="33">
        <f>IF(F904="", "", IF(OR(ISTEXT(H904),ISTEXT(F904)),"",H904/F904))</f>
        <v/>
      </c>
      <c r="H904" s="33" t="n"/>
      <c r="I904" s="33" t="n"/>
      <c r="J904" s="33">
        <f>IF(I904="", "", IF(OR(ISTEXT(I904),ISTEXT($F904)),"",I904*$F904))</f>
        <v/>
      </c>
      <c r="K904" s="33" t="n"/>
      <c r="L904" s="33">
        <f>IF(K904="", "", IF(OR(ISTEXT(K904),ISTEXT($F904)),"",K904*$F904))</f>
        <v/>
      </c>
      <c r="M904" s="30">
        <f>IF(OR(H904="",H904=0),"",IF(K904="",IF(J904="","",IF(OR(ISTEXT(J904),ISTEXT(H904)),"",J904/H904)),IF(OR(ISTEXT(L904),ISTEXT(H904)),"",L904/H904)))</f>
        <v/>
      </c>
    </row>
    <row r="905" ht="13.35" customHeight="1" s="162">
      <c r="B905" s="307" t="n"/>
      <c r="C905" s="307" t="n"/>
      <c r="E905" s="307" t="n"/>
      <c r="F905" s="32" t="n"/>
      <c r="G905" s="33">
        <f>IF(F905="", "", IF(OR(ISTEXT(H905),ISTEXT(F905)),"",H905/F905))</f>
        <v/>
      </c>
      <c r="H905" s="33" t="n"/>
      <c r="I905" s="33" t="n"/>
      <c r="J905" s="33">
        <f>IF(I905="", "", IF(OR(ISTEXT(I905),ISTEXT($F905)),"",I905*$F905))</f>
        <v/>
      </c>
      <c r="K905" s="33" t="n"/>
      <c r="L905" s="33">
        <f>IF(K905="", "", IF(OR(ISTEXT(K905),ISTEXT($F905)),"",K905*$F905))</f>
        <v/>
      </c>
      <c r="M905" s="30">
        <f>IF(OR(H905="",H905=0),"",IF(K905="",IF(J905="","",IF(OR(ISTEXT(J905),ISTEXT(H905)),"",J905/H905)),IF(OR(ISTEXT(L905),ISTEXT(H905)),"",L905/H905)))</f>
        <v/>
      </c>
    </row>
    <row r="906" ht="13.35" customHeight="1" s="162">
      <c r="B906" s="307" t="n"/>
      <c r="C906" s="307" t="n"/>
      <c r="E906" s="307" t="n"/>
      <c r="F906" s="32" t="n"/>
      <c r="G906" s="33">
        <f>IF(F906="", "", IF(OR(ISTEXT(H906),ISTEXT(F906)),"",H906/F906))</f>
        <v/>
      </c>
      <c r="H906" s="33" t="n"/>
      <c r="I906" s="33" t="n"/>
      <c r="J906" s="33">
        <f>IF(I906="", "", IF(OR(ISTEXT(I906),ISTEXT($F906)),"",I906*$F906))</f>
        <v/>
      </c>
      <c r="K906" s="33" t="n"/>
      <c r="L906" s="33">
        <f>IF(K906="", "", IF(OR(ISTEXT(K906),ISTEXT($F906)),"",K906*$F906))</f>
        <v/>
      </c>
      <c r="M906" s="30">
        <f>IF(OR(H906="",H906=0),"",IF(K906="",IF(J906="","",IF(OR(ISTEXT(J906),ISTEXT(H906)),"",J906/H906)),IF(OR(ISTEXT(L906),ISTEXT(H906)),"",L906/H906)))</f>
        <v/>
      </c>
    </row>
    <row r="907" ht="13.35" customHeight="1" s="162">
      <c r="B907" s="307" t="n"/>
      <c r="C907" s="307" t="n"/>
      <c r="E907" s="307" t="n"/>
      <c r="F907" s="32" t="n"/>
      <c r="G907" s="33">
        <f>IF(F907="", "", IF(OR(ISTEXT(H907),ISTEXT(F907)),"",H907/F907))</f>
        <v/>
      </c>
      <c r="H907" s="33" t="n"/>
      <c r="I907" s="33" t="n"/>
      <c r="J907" s="33">
        <f>IF(I907="", "", IF(OR(ISTEXT(I907),ISTEXT($F907)),"",I907*$F907))</f>
        <v/>
      </c>
      <c r="K907" s="33" t="n"/>
      <c r="L907" s="33">
        <f>IF(K907="", "", IF(OR(ISTEXT(K907),ISTEXT($F907)),"",K907*$F907))</f>
        <v/>
      </c>
      <c r="M907" s="30">
        <f>IF(OR(H907="",H907=0),"",IF(K907="",IF(J907="","",IF(OR(ISTEXT(J907),ISTEXT(H907)),"",J907/H907)),IF(OR(ISTEXT(L907),ISTEXT(H907)),"",L907/H907)))</f>
        <v/>
      </c>
    </row>
    <row r="908" ht="13.35" customHeight="1" s="162">
      <c r="B908" s="307" t="n"/>
      <c r="C908" s="307" t="n"/>
      <c r="E908" s="307" t="n"/>
      <c r="F908" s="32" t="n"/>
      <c r="G908" s="33">
        <f>IF(F908="", "", IF(OR(ISTEXT(H908),ISTEXT(F908)),"",H908/F908))</f>
        <v/>
      </c>
      <c r="H908" s="33" t="n"/>
      <c r="I908" s="33" t="n"/>
      <c r="J908" s="33">
        <f>IF(I908="", "", IF(OR(ISTEXT(I908),ISTEXT($F908)),"",I908*$F908))</f>
        <v/>
      </c>
      <c r="K908" s="33" t="n"/>
      <c r="L908" s="33">
        <f>IF(K908="", "", IF(OR(ISTEXT(K908),ISTEXT($F908)),"",K908*$F908))</f>
        <v/>
      </c>
      <c r="M908" s="30">
        <f>IF(OR(H908="",H908=0),"",IF(K908="",IF(J908="","",IF(OR(ISTEXT(J908),ISTEXT(H908)),"",J908/H908)),IF(OR(ISTEXT(L908),ISTEXT(H908)),"",L908/H908)))</f>
        <v/>
      </c>
    </row>
    <row r="909" ht="13.35" customHeight="1" s="162">
      <c r="B909" s="307" t="n"/>
      <c r="C909" s="307" t="n"/>
      <c r="E909" s="307" t="n"/>
      <c r="F909" s="32" t="n"/>
      <c r="G909" s="33">
        <f>IF(F909="", "", IF(OR(ISTEXT(H909),ISTEXT(F909)),"",H909/F909))</f>
        <v/>
      </c>
      <c r="H909" s="33" t="n"/>
      <c r="I909" s="33" t="n"/>
      <c r="J909" s="33">
        <f>IF(I909="", "", IF(OR(ISTEXT(I909),ISTEXT($F909)),"",I909*$F909))</f>
        <v/>
      </c>
      <c r="K909" s="33" t="n"/>
      <c r="L909" s="33">
        <f>IF(K909="", "", IF(OR(ISTEXT(K909),ISTEXT($F909)),"",K909*$F909))</f>
        <v/>
      </c>
      <c r="M909" s="30">
        <f>IF(OR(H909="",H909=0),"",IF(K909="",IF(J909="","",IF(OR(ISTEXT(J909),ISTEXT(H909)),"",J909/H909)),IF(OR(ISTEXT(L909),ISTEXT(H909)),"",L909/H909)))</f>
        <v/>
      </c>
    </row>
    <row r="910" ht="13.35" customHeight="1" s="162">
      <c r="B910" s="42" t="n"/>
      <c r="C910" s="231" t="inlineStr">
        <is>
          <t>Subtotal (this page)</t>
        </is>
      </c>
      <c r="D910" s="159" t="n"/>
      <c r="E910" s="42" t="n"/>
      <c r="F910" s="42" t="n"/>
      <c r="G910" s="43" t="n"/>
      <c r="H910" s="43">
        <f>IF(SUM(H892:H909)=0,"",SUM(H892:H909))</f>
        <v/>
      </c>
      <c r="I910" s="43" t="n"/>
      <c r="J910" s="43">
        <f>IF(SUM(J892:J909)=0,"",SUM(J892:J909))</f>
        <v/>
      </c>
      <c r="K910" s="43" t="n"/>
      <c r="L910" s="43">
        <f>IF(SUM(L892:L909)=0,"",SUM(L892:L909))</f>
        <v/>
      </c>
      <c r="M910" s="35">
        <f>IF(OR(H910="",H910=0),"",IF(L910="",IF(J910="","",IF(OR(ISTEXT(J910),ISTEXT(H910)),"",J910/H910)),IF(OR(ISTEXT(L910),ISTEXT(H910)),"",L910/H910)))</f>
        <v/>
      </c>
    </row>
    <row r="911" ht="13.35" customHeight="1" s="162"/>
    <row r="912" ht="13.35" customHeight="1" s="162">
      <c r="B912" s="188" t="inlineStr">
        <is>
          <t>Exhaust Air Inlets (cont.)</t>
        </is>
      </c>
      <c r="C912" s="174" t="n"/>
      <c r="D912" s="174" t="n"/>
      <c r="E912" s="174" t="n"/>
      <c r="F912" s="173" t="n"/>
      <c r="G912" s="233" t="inlineStr">
        <is>
          <t>Design VEL</t>
        </is>
      </c>
      <c r="H912" s="194" t="inlineStr">
        <is>
          <t>Design CFM</t>
        </is>
      </c>
      <c r="I912" s="188" t="inlineStr">
        <is>
          <t>Initial</t>
        </is>
      </c>
      <c r="J912" s="173" t="n"/>
      <c r="K912" s="188" t="inlineStr">
        <is>
          <t>Final</t>
        </is>
      </c>
      <c r="L912" s="173" t="n"/>
      <c r="M912" s="188" t="inlineStr">
        <is>
          <t>%</t>
        </is>
      </c>
    </row>
    <row r="913" ht="13.35" customHeight="1" s="162">
      <c r="B913" s="153" t="inlineStr">
        <is>
          <t>No.</t>
        </is>
      </c>
      <c r="C913" s="188" t="inlineStr">
        <is>
          <t>Area Served</t>
        </is>
      </c>
      <c r="D913" s="188" t="inlineStr">
        <is>
          <t>Type</t>
        </is>
      </c>
      <c r="E913" s="188" t="inlineStr">
        <is>
          <t>Size</t>
        </is>
      </c>
      <c r="F913" s="188" t="inlineStr">
        <is>
          <t>Ak</t>
        </is>
      </c>
      <c r="G913" s="440" t="n"/>
      <c r="H913" s="440" t="n"/>
      <c r="I913" s="188" t="inlineStr">
        <is>
          <t>VEL</t>
        </is>
      </c>
      <c r="J913" s="188" t="inlineStr">
        <is>
          <t>CFM</t>
        </is>
      </c>
      <c r="K913" s="188" t="inlineStr">
        <is>
          <t>VEL</t>
        </is>
      </c>
      <c r="L913" s="188" t="inlineStr">
        <is>
          <t>CFM</t>
        </is>
      </c>
      <c r="M913" s="440" t="n"/>
    </row>
    <row r="914" ht="13.35" customHeight="1" s="162">
      <c r="B914" s="307" t="n"/>
      <c r="C914" s="307" t="n"/>
      <c r="E914" s="307" t="n"/>
      <c r="F914" s="32" t="n"/>
      <c r="G914" s="33">
        <f>IF(F914="", "", IF(OR(ISTEXT(H914),ISTEXT(F914)),"",H914/F914))</f>
        <v/>
      </c>
      <c r="H914" s="33" t="n"/>
      <c r="I914" s="33" t="n"/>
      <c r="J914" s="33">
        <f>IF(I914="", "", IF(OR(ISTEXT(I914),ISTEXT($F914)),"",I914*$F914))</f>
        <v/>
      </c>
      <c r="K914" s="33" t="n"/>
      <c r="L914" s="33">
        <f>IF(K914="", "", IF(OR(ISTEXT(K914),ISTEXT($F914)),"",K914*$F914))</f>
        <v/>
      </c>
      <c r="M914" s="30">
        <f>IF(OR(H914="",H914=0),"",IF(K914="",IF(J914="","",IF(OR(ISTEXT(J914),ISTEXT(H914)),"",J914/H914)),IF(OR(ISTEXT(L914),ISTEXT(H914)),"",L914/H914)))</f>
        <v/>
      </c>
    </row>
    <row r="915" ht="13.35" customHeight="1" s="162">
      <c r="B915" s="307" t="n"/>
      <c r="C915" s="307" t="n"/>
      <c r="E915" s="307" t="n"/>
      <c r="F915" s="32" t="n"/>
      <c r="G915" s="33">
        <f>IF(F915="", "", IF(OR(ISTEXT(H915),ISTEXT(F915)),"",H915/F915))</f>
        <v/>
      </c>
      <c r="H915" s="33" t="n"/>
      <c r="I915" s="33" t="n"/>
      <c r="J915" s="33">
        <f>IF(I915="", "", IF(OR(ISTEXT(I915),ISTEXT($F915)),"",I915*$F915))</f>
        <v/>
      </c>
      <c r="K915" s="33" t="n"/>
      <c r="L915" s="33">
        <f>IF(K915="", "", IF(OR(ISTEXT(K915),ISTEXT($F915)),"",K915*$F915))</f>
        <v/>
      </c>
      <c r="M915" s="30">
        <f>IF(OR(H915="",H915=0),"",IF(K915="",IF(J915="","",IF(OR(ISTEXT(J915),ISTEXT(H915)),"",J915/H915)),IF(OR(ISTEXT(L915),ISTEXT(H915)),"",L915/H915)))</f>
        <v/>
      </c>
    </row>
    <row r="916" ht="13.35" customHeight="1" s="162">
      <c r="B916" s="307" t="n"/>
      <c r="C916" s="307" t="n"/>
      <c r="E916" s="307" t="n"/>
      <c r="F916" s="32" t="n"/>
      <c r="G916" s="33">
        <f>IF(F916="", "", IF(OR(ISTEXT(H916),ISTEXT(F916)),"",H916/F916))</f>
        <v/>
      </c>
      <c r="H916" s="33" t="n"/>
      <c r="I916" s="33" t="n"/>
      <c r="J916" s="33">
        <f>IF(I916="", "", IF(OR(ISTEXT(I916),ISTEXT($F916)),"",I916*$F916))</f>
        <v/>
      </c>
      <c r="K916" s="33" t="n"/>
      <c r="L916" s="33">
        <f>IF(K916="", "", IF(OR(ISTEXT(K916),ISTEXT($F916)),"",K916*$F916))</f>
        <v/>
      </c>
      <c r="M916" s="30">
        <f>IF(OR(H916="",H916=0),"",IF(K916="",IF(J916="","",IF(OR(ISTEXT(J916),ISTEXT(H916)),"",J916/H916)),IF(OR(ISTEXT(L916),ISTEXT(H916)),"",L916/H916)))</f>
        <v/>
      </c>
    </row>
    <row r="917" ht="13.35" customHeight="1" s="162">
      <c r="B917" s="307" t="n"/>
      <c r="C917" s="307" t="n"/>
      <c r="E917" s="307" t="n"/>
      <c r="F917" s="32" t="n"/>
      <c r="G917" s="33">
        <f>IF(F917="", "", IF(OR(ISTEXT(H917),ISTEXT(F917)),"",H917/F917))</f>
        <v/>
      </c>
      <c r="H917" s="33" t="n"/>
      <c r="I917" s="33" t="n"/>
      <c r="J917" s="33">
        <f>IF(I917="", "", IF(OR(ISTEXT(I917),ISTEXT($F917)),"",I917*$F917))</f>
        <v/>
      </c>
      <c r="K917" s="33" t="n"/>
      <c r="L917" s="33">
        <f>IF(K917="", "", IF(OR(ISTEXT(K917),ISTEXT($F917)),"",K917*$F917))</f>
        <v/>
      </c>
      <c r="M917" s="30">
        <f>IF(OR(H917="",H917=0),"",IF(K917="",IF(J917="","",IF(OR(ISTEXT(J917),ISTEXT(H917)),"",J917/H917)),IF(OR(ISTEXT(L917),ISTEXT(H917)),"",L917/H917)))</f>
        <v/>
      </c>
    </row>
    <row r="918" ht="13.35" customHeight="1" s="162">
      <c r="B918" s="307" t="n"/>
      <c r="C918" s="307" t="n"/>
      <c r="E918" s="307" t="n"/>
      <c r="F918" s="32" t="n"/>
      <c r="G918" s="33">
        <f>IF(F918="", "", IF(OR(ISTEXT(H918),ISTEXT(F918)),"",H918/F918))</f>
        <v/>
      </c>
      <c r="H918" s="33" t="n"/>
      <c r="I918" s="33" t="n"/>
      <c r="J918" s="33">
        <f>IF(I918="", "", IF(OR(ISTEXT(I918),ISTEXT($F918)),"",I918*$F918))</f>
        <v/>
      </c>
      <c r="K918" s="33" t="n"/>
      <c r="L918" s="33">
        <f>IF(K918="", "", IF(OR(ISTEXT(K918),ISTEXT($F918)),"",K918*$F918))</f>
        <v/>
      </c>
      <c r="M918" s="30">
        <f>IF(OR(H918="",H918=0),"",IF(K918="",IF(J918="","",IF(OR(ISTEXT(J918),ISTEXT(H918)),"",J918/H918)),IF(OR(ISTEXT(L918),ISTEXT(H918)),"",L918/H918)))</f>
        <v/>
      </c>
    </row>
    <row r="919" ht="13.35" customHeight="1" s="162">
      <c r="B919" s="307" t="n"/>
      <c r="C919" s="307" t="n"/>
      <c r="E919" s="307" t="n"/>
      <c r="F919" s="32" t="n"/>
      <c r="G919" s="33">
        <f>IF(F919="", "", IF(OR(ISTEXT(H919),ISTEXT(F919)),"",H919/F919))</f>
        <v/>
      </c>
      <c r="H919" s="33" t="n"/>
      <c r="I919" s="33" t="n"/>
      <c r="J919" s="33">
        <f>IF(I919="", "", IF(OR(ISTEXT(I919),ISTEXT($F919)),"",I919*$F919))</f>
        <v/>
      </c>
      <c r="K919" s="33" t="n"/>
      <c r="L919" s="33">
        <f>IF(K919="", "", IF(OR(ISTEXT(K919),ISTEXT($F919)),"",K919*$F919))</f>
        <v/>
      </c>
      <c r="M919" s="30">
        <f>IF(OR(H919="",H919=0),"",IF(K919="",IF(J919="","",IF(OR(ISTEXT(J919),ISTEXT(H919)),"",J919/H919)),IF(OR(ISTEXT(L919),ISTEXT(H919)),"",L919/H919)))</f>
        <v/>
      </c>
    </row>
    <row r="920" ht="13.35" customHeight="1" s="162">
      <c r="B920" s="307" t="n"/>
      <c r="C920" s="307" t="n"/>
      <c r="E920" s="307" t="n"/>
      <c r="F920" s="32" t="n"/>
      <c r="G920" s="33">
        <f>IF(F920="", "", IF(OR(ISTEXT(H920),ISTEXT(F920)),"",H920/F920))</f>
        <v/>
      </c>
      <c r="H920" s="33" t="n"/>
      <c r="I920" s="33" t="n"/>
      <c r="J920" s="33">
        <f>IF(I920="", "", IF(OR(ISTEXT(I920),ISTEXT($F920)),"",I920*$F920))</f>
        <v/>
      </c>
      <c r="K920" s="33" t="n"/>
      <c r="L920" s="33">
        <f>IF(K920="", "", IF(OR(ISTEXT(K920),ISTEXT($F920)),"",K920*$F920))</f>
        <v/>
      </c>
      <c r="M920" s="30">
        <f>IF(OR(H920="",H920=0),"",IF(K920="",IF(J920="","",IF(OR(ISTEXT(J920),ISTEXT(H920)),"",J920/H920)),IF(OR(ISTEXT(L920),ISTEXT(H920)),"",L920/H920)))</f>
        <v/>
      </c>
    </row>
    <row r="921" ht="13.35" customHeight="1" s="162">
      <c r="B921" s="307" t="n"/>
      <c r="C921" s="307" t="n"/>
      <c r="E921" s="307" t="n"/>
      <c r="F921" s="32" t="n"/>
      <c r="G921" s="33">
        <f>IF(F921="", "", IF(OR(ISTEXT(H921),ISTEXT(F921)),"",H921/F921))</f>
        <v/>
      </c>
      <c r="H921" s="33" t="n"/>
      <c r="I921" s="33" t="n"/>
      <c r="J921" s="33">
        <f>IF(I921="", "", IF(OR(ISTEXT(I921),ISTEXT($F921)),"",I921*$F921))</f>
        <v/>
      </c>
      <c r="K921" s="33" t="n"/>
      <c r="L921" s="33">
        <f>IF(K921="", "", IF(OR(ISTEXT(K921),ISTEXT($F921)),"",K921*$F921))</f>
        <v/>
      </c>
      <c r="M921" s="30">
        <f>IF(OR(H921="",H921=0),"",IF(K921="",IF(J921="","",IF(OR(ISTEXT(J921),ISTEXT(H921)),"",J921/H921)),IF(OR(ISTEXT(L921),ISTEXT(H921)),"",L921/H921)))</f>
        <v/>
      </c>
    </row>
    <row r="922" ht="13.35" customHeight="1" s="162">
      <c r="B922" s="307" t="n"/>
      <c r="C922" s="307" t="n"/>
      <c r="E922" s="307" t="n"/>
      <c r="F922" s="32" t="n"/>
      <c r="G922" s="33">
        <f>IF(F922="", "", IF(OR(ISTEXT(H922),ISTEXT(F922)),"",H922/F922))</f>
        <v/>
      </c>
      <c r="H922" s="33" t="n"/>
      <c r="I922" s="33" t="n"/>
      <c r="J922" s="33">
        <f>IF(I922="", "", IF(OR(ISTEXT(I922),ISTEXT($F922)),"",I922*$F922))</f>
        <v/>
      </c>
      <c r="K922" s="33" t="n"/>
      <c r="L922" s="33">
        <f>IF(K922="", "", IF(OR(ISTEXT(K922),ISTEXT($F922)),"",K922*$F922))</f>
        <v/>
      </c>
      <c r="M922" s="30">
        <f>IF(OR(H922="",H922=0),"",IF(K922="",IF(J922="","",IF(OR(ISTEXT(J922),ISTEXT(H922)),"",J922/H922)),IF(OR(ISTEXT(L922),ISTEXT(H922)),"",L922/H922)))</f>
        <v/>
      </c>
    </row>
    <row r="923" ht="13.35" customHeight="1" s="162">
      <c r="B923" s="307" t="n"/>
      <c r="C923" s="307" t="n"/>
      <c r="E923" s="307" t="n"/>
      <c r="F923" s="32" t="n"/>
      <c r="G923" s="33">
        <f>IF(F923="", "", IF(OR(ISTEXT(H923),ISTEXT(F923)),"",H923/F923))</f>
        <v/>
      </c>
      <c r="H923" s="33" t="n"/>
      <c r="I923" s="33" t="n"/>
      <c r="J923" s="33">
        <f>IF(I923="", "", IF(OR(ISTEXT(I923),ISTEXT($F923)),"",I923*$F923))</f>
        <v/>
      </c>
      <c r="K923" s="33" t="n"/>
      <c r="L923" s="33">
        <f>IF(K923="", "", IF(OR(ISTEXT(K923),ISTEXT($F923)),"",K923*$F923))</f>
        <v/>
      </c>
      <c r="M923" s="30">
        <f>IF(OR(H923="",H923=0),"",IF(K923="",IF(J923="","",IF(OR(ISTEXT(J923),ISTEXT(H923)),"",J923/H923)),IF(OR(ISTEXT(L923),ISTEXT(H923)),"",L923/H923)))</f>
        <v/>
      </c>
    </row>
    <row r="924" ht="13.35" customHeight="1" s="162">
      <c r="B924" s="307" t="n"/>
      <c r="C924" s="307" t="n"/>
      <c r="E924" s="307" t="n"/>
      <c r="F924" s="32" t="n"/>
      <c r="G924" s="33">
        <f>IF(F924="", "", IF(OR(ISTEXT(H924),ISTEXT(F924)),"",H924/F924))</f>
        <v/>
      </c>
      <c r="H924" s="33" t="n"/>
      <c r="I924" s="33" t="n"/>
      <c r="J924" s="33">
        <f>IF(I924="", "", IF(OR(ISTEXT(I924),ISTEXT($F924)),"",I924*$F924))</f>
        <v/>
      </c>
      <c r="K924" s="33" t="n"/>
      <c r="L924" s="33">
        <f>IF(K924="", "", IF(OR(ISTEXT(K924),ISTEXT($F924)),"",K924*$F924))</f>
        <v/>
      </c>
      <c r="M924" s="30">
        <f>IF(OR(H924="",H924=0),"",IF(K924="",IF(J924="","",IF(OR(ISTEXT(J924),ISTEXT(H924)),"",J924/H924)),IF(OR(ISTEXT(L924),ISTEXT(H924)),"",L924/H924)))</f>
        <v/>
      </c>
    </row>
    <row r="925" ht="13.35" customHeight="1" s="162">
      <c r="B925" s="307" t="n"/>
      <c r="C925" s="307" t="n"/>
      <c r="E925" s="307" t="n"/>
      <c r="F925" s="32" t="n"/>
      <c r="G925" s="33">
        <f>IF(F925="", "", IF(OR(ISTEXT(H925),ISTEXT(F925)),"",H925/F925))</f>
        <v/>
      </c>
      <c r="H925" s="33" t="n"/>
      <c r="I925" s="33" t="n"/>
      <c r="J925" s="33">
        <f>IF(I925="", "", IF(OR(ISTEXT(I925),ISTEXT($F925)),"",I925*$F925))</f>
        <v/>
      </c>
      <c r="K925" s="33" t="n"/>
      <c r="L925" s="33">
        <f>IF(K925="", "", IF(OR(ISTEXT(K925),ISTEXT($F925)),"",K925*$F925))</f>
        <v/>
      </c>
      <c r="M925" s="30">
        <f>IF(OR(H925="",H925=0),"",IF(K925="",IF(J925="","",IF(OR(ISTEXT(J925),ISTEXT(H925)),"",J925/H925)),IF(OR(ISTEXT(L925),ISTEXT(H925)),"",L925/H925)))</f>
        <v/>
      </c>
    </row>
    <row r="926" ht="13.35" customHeight="1" s="162">
      <c r="B926" s="307" t="n"/>
      <c r="C926" s="307" t="n"/>
      <c r="E926" s="307" t="n"/>
      <c r="F926" s="32" t="n"/>
      <c r="G926" s="33">
        <f>IF(F926="", "", IF(OR(ISTEXT(H926),ISTEXT(F926)),"",H926/F926))</f>
        <v/>
      </c>
      <c r="H926" s="33" t="n"/>
      <c r="I926" s="33" t="n"/>
      <c r="J926" s="33">
        <f>IF(I926="", "", IF(OR(ISTEXT(I926),ISTEXT($F926)),"",I926*$F926))</f>
        <v/>
      </c>
      <c r="K926" s="33" t="n"/>
      <c r="L926" s="33">
        <f>IF(K926="", "", IF(OR(ISTEXT(K926),ISTEXT($F926)),"",K926*$F926))</f>
        <v/>
      </c>
      <c r="M926" s="30">
        <f>IF(OR(H926="",H926=0),"",IF(K926="",IF(J926="","",IF(OR(ISTEXT(J926),ISTEXT(H926)),"",J926/H926)),IF(OR(ISTEXT(L926),ISTEXT(H926)),"",L926/H926)))</f>
        <v/>
      </c>
    </row>
    <row r="927" ht="13.35" customHeight="1" s="162">
      <c r="B927" s="307" t="n"/>
      <c r="C927" s="307" t="n"/>
      <c r="E927" s="307" t="n"/>
      <c r="F927" s="32" t="n"/>
      <c r="G927" s="33">
        <f>IF(F927="", "", IF(OR(ISTEXT(H927),ISTEXT(F927)),"",H927/F927))</f>
        <v/>
      </c>
      <c r="H927" s="33" t="n"/>
      <c r="I927" s="33" t="n"/>
      <c r="J927" s="33">
        <f>IF(I927="", "", IF(OR(ISTEXT(I927),ISTEXT($F927)),"",I927*$F927))</f>
        <v/>
      </c>
      <c r="K927" s="33" t="n"/>
      <c r="L927" s="33">
        <f>IF(K927="", "", IF(OR(ISTEXT(K927),ISTEXT($F927)),"",K927*$F927))</f>
        <v/>
      </c>
      <c r="M927" s="30">
        <f>IF(OR(H927="",H927=0),"",IF(K927="",IF(J927="","",IF(OR(ISTEXT(J927),ISTEXT(H927)),"",J927/H927)),IF(OR(ISTEXT(L927),ISTEXT(H927)),"",L927/H927)))</f>
        <v/>
      </c>
    </row>
    <row r="928" ht="13.35" customHeight="1" s="162">
      <c r="B928" s="307" t="n"/>
      <c r="C928" s="307" t="n"/>
      <c r="E928" s="307" t="n"/>
      <c r="F928" s="32" t="n"/>
      <c r="G928" s="33">
        <f>IF(F928="", "", IF(OR(ISTEXT(H928),ISTEXT(F928)),"",H928/F928))</f>
        <v/>
      </c>
      <c r="H928" s="33" t="n"/>
      <c r="I928" s="33" t="n"/>
      <c r="J928" s="33">
        <f>IF(I928="", "", IF(OR(ISTEXT(I928),ISTEXT($F928)),"",I928*$F928))</f>
        <v/>
      </c>
      <c r="K928" s="33" t="n"/>
      <c r="L928" s="33">
        <f>IF(K928="", "", IF(OR(ISTEXT(K928),ISTEXT($F928)),"",K928*$F928))</f>
        <v/>
      </c>
      <c r="M928" s="30">
        <f>IF(OR(H928="",H928=0),"",IF(K928="",IF(J928="","",IF(OR(ISTEXT(J928),ISTEXT(H928)),"",J928/H928)),IF(OR(ISTEXT(L928),ISTEXT(H928)),"",L928/H928)))</f>
        <v/>
      </c>
    </row>
    <row r="929" ht="13.35" customHeight="1" s="162">
      <c r="B929" s="307" t="n"/>
      <c r="C929" s="307" t="n"/>
      <c r="E929" s="307" t="n"/>
      <c r="F929" s="32" t="n"/>
      <c r="G929" s="33">
        <f>IF(F929="", "", IF(OR(ISTEXT(H929),ISTEXT(F929)),"",H929/F929))</f>
        <v/>
      </c>
      <c r="H929" s="33" t="n"/>
      <c r="I929" s="33" t="n"/>
      <c r="J929" s="33">
        <f>IF(I929="", "", IF(OR(ISTEXT(I929),ISTEXT($F929)),"",I929*$F929))</f>
        <v/>
      </c>
      <c r="K929" s="33" t="n"/>
      <c r="L929" s="33">
        <f>IF(K929="", "", IF(OR(ISTEXT(K929),ISTEXT($F929)),"",K929*$F929))</f>
        <v/>
      </c>
      <c r="M929" s="30">
        <f>IF(OR(H929="",H929=0),"",IF(K929="",IF(J929="","",IF(OR(ISTEXT(J929),ISTEXT(H929)),"",J929/H929)),IF(OR(ISTEXT(L929),ISTEXT(H929)),"",L929/H929)))</f>
        <v/>
      </c>
    </row>
    <row r="930" ht="13.35" customHeight="1" s="162">
      <c r="B930" s="307" t="n"/>
      <c r="C930" s="307" t="n"/>
      <c r="E930" s="307" t="n"/>
      <c r="F930" s="32" t="n"/>
      <c r="G930" s="33">
        <f>IF(F930="", "", IF(OR(ISTEXT(H930),ISTEXT(F930)),"",H930/F930))</f>
        <v/>
      </c>
      <c r="H930" s="33" t="n"/>
      <c r="I930" s="33" t="n"/>
      <c r="J930" s="33">
        <f>IF(I930="", "", IF(OR(ISTEXT(I930),ISTEXT($F930)),"",I930*$F930))</f>
        <v/>
      </c>
      <c r="K930" s="33" t="n"/>
      <c r="L930" s="33">
        <f>IF(K930="", "", IF(OR(ISTEXT(K930),ISTEXT($F930)),"",K930*$F930))</f>
        <v/>
      </c>
      <c r="M930" s="30">
        <f>IF(OR(H930="",H930=0),"",IF(K930="",IF(J930="","",IF(OR(ISTEXT(J930),ISTEXT(H930)),"",J930/H930)),IF(OR(ISTEXT(L930),ISTEXT(H930)),"",L930/H930)))</f>
        <v/>
      </c>
    </row>
    <row r="931" ht="13.35" customHeight="1" s="162">
      <c r="B931" s="307" t="n"/>
      <c r="C931" s="307" t="n"/>
      <c r="E931" s="307" t="n"/>
      <c r="F931" s="32" t="n"/>
      <c r="G931" s="33">
        <f>IF(F931="", "", IF(OR(ISTEXT(H931),ISTEXT(F931)),"",H931/F931))</f>
        <v/>
      </c>
      <c r="H931" s="33" t="n"/>
      <c r="I931" s="33" t="n"/>
      <c r="J931" s="33">
        <f>IF(I931="", "", IF(OR(ISTEXT(I931),ISTEXT($F931)),"",I931*$F931))</f>
        <v/>
      </c>
      <c r="K931" s="33" t="n"/>
      <c r="L931" s="33">
        <f>IF(K931="", "", IF(OR(ISTEXT(K931),ISTEXT($F931)),"",K931*$F931))</f>
        <v/>
      </c>
      <c r="M931" s="30">
        <f>IF(OR(H931="",H931=0),"",IF(K931="",IF(J931="","",IF(OR(ISTEXT(J931),ISTEXT(H931)),"",J931/H931)),IF(OR(ISTEXT(L931),ISTEXT(H931)),"",L931/H931)))</f>
        <v/>
      </c>
    </row>
    <row r="932" ht="13.35" customHeight="1" s="162">
      <c r="B932" s="42" t="n"/>
      <c r="C932" s="231" t="inlineStr">
        <is>
          <t>Subtotal (this page)</t>
        </is>
      </c>
      <c r="D932" s="159" t="n"/>
      <c r="E932" s="42" t="n"/>
      <c r="F932" s="42" t="n"/>
      <c r="G932" s="43" t="n"/>
      <c r="H932" s="43">
        <f>IF(SUM(H914:H931)=0,"",SUM(H914:H931))</f>
        <v/>
      </c>
      <c r="I932" s="43" t="n"/>
      <c r="J932" s="43">
        <f>IF(SUM(J914:J931)=0,"",SUM(J914:J931))</f>
        <v/>
      </c>
      <c r="K932" s="43" t="n"/>
      <c r="L932" s="43">
        <f>IF(SUM(L914:L931)=0,"",SUM(L914:L931))</f>
        <v/>
      </c>
      <c r="M932" s="35">
        <f>IF(OR(H932="",H932=0),"",IF(L932="",IF(J932="","",IF(OR(ISTEXT(J932),ISTEXT(H932)),"",J932/H932)),IF(OR(ISTEXT(L932),ISTEXT(H932)),"",L932/H932)))</f>
        <v/>
      </c>
    </row>
    <row r="933" ht="13.35" customHeight="1" s="162"/>
    <row r="934" ht="13.35" customHeight="1" s="162">
      <c r="B934" s="188" t="inlineStr">
        <is>
          <t>Remarks (cont.)</t>
        </is>
      </c>
      <c r="C934" s="173" t="n"/>
      <c r="D934" s="154" t="n"/>
      <c r="E934" s="174" t="n"/>
      <c r="F934" s="174" t="n"/>
      <c r="G934" s="174" t="n"/>
      <c r="H934" s="174" t="n"/>
      <c r="I934" s="174" t="n"/>
      <c r="J934" s="174" t="n"/>
      <c r="K934" s="174" t="n"/>
      <c r="L934" s="174" t="n"/>
      <c r="M934" s="173" t="n"/>
    </row>
    <row r="935" ht="13.35" customHeight="1" s="162">
      <c r="B935" s="154" t="n"/>
      <c r="C935" s="174" t="n"/>
      <c r="D935" s="174" t="n"/>
      <c r="E935" s="174" t="n"/>
      <c r="F935" s="174" t="n"/>
      <c r="G935" s="174" t="n"/>
      <c r="H935" s="174" t="n"/>
      <c r="I935" s="174" t="n"/>
      <c r="J935" s="174" t="n"/>
      <c r="K935" s="174" t="n"/>
      <c r="L935" s="174" t="n"/>
      <c r="M935" s="173" t="n"/>
    </row>
    <row r="936" ht="13.35" customHeight="1" s="162"/>
    <row r="937" ht="13.35" customHeight="1" s="162"/>
    <row r="938" ht="13.35" customHeight="1" s="162"/>
    <row r="939" ht="13.35" customHeight="1" s="162"/>
    <row r="940" ht="13.35" customHeight="1" s="162">
      <c r="B940" s="200" t="inlineStr">
        <is>
          <t>System</t>
        </is>
      </c>
      <c r="C940" s="403" t="n"/>
      <c r="D940" s="209">
        <f>IF('{Equipment Data Entry}'!B74="","",'{Equipment Data Entry}'!B74)</f>
        <v/>
      </c>
      <c r="E940" s="418" t="n"/>
      <c r="F940" s="403" t="n"/>
      <c r="G940" s="200" t="inlineStr">
        <is>
          <t>Service</t>
        </is>
      </c>
      <c r="H940" s="403" t="n"/>
      <c r="I940" s="210">
        <f>IF('{Equipment Data Entry}'!C74="","",'{Equipment Data Entry}'!C74)</f>
        <v/>
      </c>
      <c r="J940" s="418" t="n"/>
      <c r="K940" s="418" t="n"/>
      <c r="L940" s="418" t="n"/>
      <c r="M940" s="403" t="n"/>
    </row>
    <row r="941" ht="13.35" customHeight="1" s="162">
      <c r="B941" s="422" t="n"/>
      <c r="C941" s="423" t="n"/>
      <c r="D941" s="422" t="n"/>
      <c r="E941" s="424" t="n"/>
      <c r="F941" s="423" t="n"/>
      <c r="G941" s="422" t="n"/>
      <c r="H941" s="423" t="n"/>
      <c r="I941" s="422" t="n"/>
      <c r="J941" s="424" t="n"/>
      <c r="K941" s="424" t="n"/>
      <c r="L941" s="424" t="n"/>
      <c r="M941" s="423" t="n"/>
    </row>
    <row r="942" ht="13.35" customHeight="1" s="162">
      <c r="B942" s="437" t="inlineStr">
        <is>
          <t>Drive Type:</t>
        </is>
      </c>
      <c r="C942" s="13" t="n"/>
      <c r="D942" s="438" t="n"/>
      <c r="E942" s="437" t="inlineStr">
        <is>
          <t>Rotation – Design:</t>
        </is>
      </c>
      <c r="F942" s="13" t="n"/>
      <c r="G942" s="438" t="n"/>
      <c r="H942" s="13" t="n"/>
      <c r="I942" s="437" t="inlineStr">
        <is>
          <t>Actual:</t>
        </is>
      </c>
      <c r="J942" s="438" t="n"/>
    </row>
    <row r="943" ht="13.35" customHeight="1" s="162">
      <c r="B943" s="200" t="inlineStr">
        <is>
          <t>Unit Data</t>
        </is>
      </c>
      <c r="C943" s="400" t="n"/>
      <c r="D943" s="400" t="n"/>
      <c r="E943" s="400" t="n"/>
      <c r="F943" s="400" t="n"/>
      <c r="G943" s="401" t="n"/>
      <c r="H943" s="13" t="n"/>
      <c r="I943" s="200" t="inlineStr">
        <is>
          <t>Design and Performance Data</t>
        </is>
      </c>
      <c r="J943" s="400" t="n"/>
      <c r="K943" s="400" t="n"/>
      <c r="L943" s="401" t="n"/>
      <c r="M943" s="283" t="n"/>
    </row>
    <row r="944" ht="13.35" customHeight="1" s="162">
      <c r="B944" s="199" t="inlineStr">
        <is>
          <t>Manufacturer</t>
        </is>
      </c>
      <c r="C944" s="401" t="n"/>
      <c r="D944" s="204">
        <f>IF('{Equipment Data Entry}'!E74="","",'{Equipment Data Entry}'!E74)</f>
        <v/>
      </c>
      <c r="E944" s="400" t="n"/>
      <c r="F944" s="400" t="n"/>
      <c r="G944" s="401" t="n"/>
      <c r="H944" s="13" t="n"/>
      <c r="I944" s="199" t="inlineStr">
        <is>
          <t>Design Criteria</t>
        </is>
      </c>
      <c r="J944" s="401" t="n"/>
      <c r="K944" s="199" t="inlineStr">
        <is>
          <t>Design</t>
        </is>
      </c>
      <c r="L944" s="199" t="inlineStr">
        <is>
          <t>Actual</t>
        </is>
      </c>
      <c r="M944" s="13" t="n"/>
    </row>
    <row r="945" ht="13.35" customHeight="1" s="162">
      <c r="B945" s="199" t="inlineStr">
        <is>
          <t>Model Number</t>
        </is>
      </c>
      <c r="C945" s="401" t="n"/>
      <c r="D945" s="204">
        <f>IF('{Equipment Data Entry}'!F74="","",'{Equipment Data Entry}'!F74)</f>
        <v/>
      </c>
      <c r="E945" s="400" t="n"/>
      <c r="F945" s="400" t="n"/>
      <c r="G945" s="401" t="n"/>
      <c r="H945" s="13" t="n"/>
      <c r="I945" s="199" t="inlineStr">
        <is>
          <t>Supply Airflow</t>
        </is>
      </c>
      <c r="J945" s="401" t="n"/>
      <c r="K945" s="24">
        <f>H975</f>
        <v/>
      </c>
      <c r="L945" s="24">
        <f>L975</f>
        <v/>
      </c>
      <c r="M945" s="22">
        <f>IF(OR(L945="",K945="",K945=0),"",IF(OR(ISTEXT(L945),ISTEXT(K945)),"",L945/K945))</f>
        <v/>
      </c>
    </row>
    <row r="946" ht="13.35" customHeight="1" s="162">
      <c r="B946" s="199" t="inlineStr">
        <is>
          <t>Serial Number</t>
        </is>
      </c>
      <c r="C946" s="401" t="n"/>
      <c r="D946" s="204" t="n"/>
      <c r="E946" s="400" t="n"/>
      <c r="F946" s="400" t="n"/>
      <c r="G946" s="401" t="n"/>
      <c r="H946" s="13" t="n"/>
      <c r="I946" s="199" t="inlineStr">
        <is>
          <t>Exhaust Airflow</t>
        </is>
      </c>
      <c r="J946" s="401" t="n"/>
      <c r="K946" s="71">
        <f>H985</f>
        <v/>
      </c>
      <c r="L946" s="64">
        <f>L985</f>
        <v/>
      </c>
      <c r="M946" s="22">
        <f>IF(OR(L946="",K946="",K946=0),"",IF(OR(ISTEXT(L946),ISTEXT(K946)),"",L946/K946))</f>
        <v/>
      </c>
    </row>
    <row r="947" ht="13.35" customHeight="1" s="162">
      <c r="B947" s="199" t="inlineStr">
        <is>
          <t>Area Served</t>
        </is>
      </c>
      <c r="C947" s="401" t="n"/>
      <c r="D947" s="204">
        <f>I940</f>
        <v/>
      </c>
      <c r="E947" s="400" t="n"/>
      <c r="F947" s="400" t="n"/>
      <c r="G947" s="401" t="n"/>
      <c r="H947" s="13" t="n"/>
      <c r="I947" s="199" t="inlineStr">
        <is>
          <t>Supply ΔP</t>
        </is>
      </c>
      <c r="J947" s="401" t="n"/>
      <c r="K947" s="24">
        <f>IF('{Equipment Data Entry}'!R74="","",'{Equipment Data Entry}'!R74)</f>
        <v/>
      </c>
      <c r="L947" s="24" t="n"/>
      <c r="M947" s="13" t="n"/>
    </row>
    <row r="948" ht="13.35" customHeight="1" s="162">
      <c r="B948" s="199" t="inlineStr">
        <is>
          <t>Location</t>
        </is>
      </c>
      <c r="C948" s="401" t="n"/>
      <c r="D948" s="204">
        <f>IF('{Equipment Data Entry}'!D74="","",'{Equipment Data Entry}'!D74)</f>
        <v/>
      </c>
      <c r="E948" s="400" t="n"/>
      <c r="F948" s="400" t="n"/>
      <c r="G948" s="401" t="n"/>
      <c r="H948" s="13" t="n"/>
      <c r="I948" s="199" t="inlineStr">
        <is>
          <t>Exhaust ΔP</t>
        </is>
      </c>
      <c r="J948" s="401" t="n"/>
      <c r="K948" s="24">
        <f>IF('{Equipment Data Entry}'!S74="","",'{Equipment Data Entry}'!S74)</f>
        <v/>
      </c>
      <c r="L948" s="24" t="n"/>
      <c r="M948" s="13" t="n"/>
    </row>
    <row r="949" ht="13.35" customHeight="1" s="162">
      <c r="B949" s="13" t="n"/>
      <c r="C949" s="13" t="n"/>
      <c r="D949" s="13" t="n"/>
      <c r="E949" s="13" t="n"/>
      <c r="F949" s="13" t="n"/>
      <c r="G949" s="13" t="n"/>
      <c r="H949" s="13" t="n"/>
      <c r="I949" s="199" t="inlineStr">
        <is>
          <t>Fan RPMs</t>
        </is>
      </c>
      <c r="J949" s="401" t="n"/>
      <c r="K949" s="24">
        <f>IF('{Equipment Data Entry}'!I74="","",'{Equipment Data Entry}'!I74)</f>
        <v/>
      </c>
      <c r="L949" s="24">
        <f>IF(L958="","",L958)</f>
        <v/>
      </c>
      <c r="M949" s="13" t="n"/>
    </row>
    <row r="950" ht="13.35" customHeight="1" s="162">
      <c r="B950" s="200" t="inlineStr">
        <is>
          <t>Motor Data</t>
        </is>
      </c>
      <c r="C950" s="400" t="n"/>
      <c r="D950" s="400" t="n"/>
      <c r="E950" s="400" t="n"/>
      <c r="F950" s="400" t="n"/>
      <c r="G950" s="401" t="n"/>
      <c r="H950" s="13" t="n"/>
      <c r="I950" s="199" t="inlineStr">
        <is>
          <t>Filter Type/Size/Qty</t>
        </is>
      </c>
      <c r="J950" s="400" t="n"/>
      <c r="K950" s="401" t="n"/>
      <c r="L950" s="24" t="n"/>
      <c r="M950" s="401" t="n"/>
    </row>
    <row r="951" ht="13.35" customHeight="1" s="162">
      <c r="B951" s="199" t="inlineStr">
        <is>
          <t>Manufacturer</t>
        </is>
      </c>
      <c r="C951" s="401" t="n"/>
      <c r="D951" s="203" t="n"/>
      <c r="E951" s="400" t="n"/>
      <c r="F951" s="400" t="n"/>
      <c r="G951" s="401" t="n"/>
      <c r="H951" s="13" t="n"/>
      <c r="I951" s="200" t="inlineStr">
        <is>
          <t>Drive Data</t>
        </is>
      </c>
      <c r="J951" s="400" t="n"/>
      <c r="K951" s="400" t="n"/>
      <c r="L951" s="401" t="n"/>
      <c r="M951" s="13" t="n"/>
    </row>
    <row r="952" ht="13.35" customHeight="1" s="162">
      <c r="B952" s="199" t="inlineStr">
        <is>
          <t>Horsepower</t>
        </is>
      </c>
      <c r="C952" s="401" t="n"/>
      <c r="D952" s="28">
        <f>IF('{Equipment Data Entry}'!G74="","",'{Equipment Data Entry}'!G74)</f>
        <v/>
      </c>
      <c r="E952" s="21" t="inlineStr">
        <is>
          <t>RPM</t>
        </is>
      </c>
      <c r="F952" s="24" t="n"/>
      <c r="G952" s="199" t="inlineStr">
        <is>
          <t>SF</t>
        </is>
      </c>
      <c r="H952" s="13" t="n"/>
      <c r="I952" s="199" t="inlineStr">
        <is>
          <t>Motor sheave</t>
        </is>
      </c>
      <c r="J952" s="400" t="n"/>
      <c r="K952" s="24">
        <f>IF('{Equipment Data Entry}'!J74="","",'{Equipment Data Entry}'!J74)</f>
        <v/>
      </c>
      <c r="L952" s="21" t="inlineStr">
        <is>
          <t>Bore</t>
        </is>
      </c>
      <c r="M952" s="208"/>
    </row>
    <row r="953" ht="13.35" customHeight="1" s="162">
      <c r="B953" s="198">
        <f>IF('{Equipment Data Entry}'!N74="","",'{Equipment Data Entry}'!N74)</f>
        <v/>
      </c>
      <c r="C953" s="198">
        <f>IF('{Equipment Data Entry}'!O74="","",'{Equipment Data Entry}'!O74)</f>
        <v/>
      </c>
      <c r="D953" s="21" t="inlineStr">
        <is>
          <t>FLA</t>
        </is>
      </c>
      <c r="E953" s="25" t="n"/>
      <c r="F953" s="21" t="inlineStr">
        <is>
          <t>Frame</t>
        </is>
      </c>
      <c r="G953" s="208" t="n"/>
      <c r="H953" s="13" t="n"/>
      <c r="I953" s="199" t="inlineStr">
        <is>
          <t>Fan pulley</t>
        </is>
      </c>
      <c r="J953" s="400" t="n"/>
      <c r="K953" s="24">
        <f>IF('{Equipment Data Entry}'!K74="","",'{Equipment Data Entry}'!K74)</f>
        <v/>
      </c>
      <c r="L953" s="21" t="inlineStr">
        <is>
          <t>Bore</t>
        </is>
      </c>
      <c r="M953" s="208"/>
    </row>
    <row r="954" ht="13.35" customHeight="1" s="162">
      <c r="B954" s="199" t="inlineStr">
        <is>
          <t>Corrected FLA</t>
        </is>
      </c>
      <c r="C954" s="401" t="n"/>
      <c r="D954" s="27">
        <f>IF(OR(E955="",E953="",B953=""),"",IF(OR(ISTEXT(B953),COUNT(E955:G955)=0,ISTEXT(E953)),"",B953/AVERAGE(E955:G955)*E953))</f>
        <v/>
      </c>
      <c r="E954" s="199" t="inlineStr">
        <is>
          <t>Estimated BHP</t>
        </is>
      </c>
      <c r="F954" s="401" t="n"/>
      <c r="G954" s="27">
        <f>IF(OR(COUNT(E956:G956)=0,IF(N(E957)&gt;0,E957,N(D952))=0,IF(N(D954)&gt;0,D954,N(E953))=0),"",IF(N(E957)&gt;0,E957,N(D952))*AVERAGE(E956:G956)/IF(N(D954)&gt;0,D954,N(E953)))</f>
        <v/>
      </c>
      <c r="H954" s="13" t="n"/>
      <c r="I954" s="199" t="inlineStr">
        <is>
          <t>Belt(s)</t>
        </is>
      </c>
      <c r="J954" s="208">
        <f>IF('{Equipment Data Entry}'!L74="","",'{Equipment Data Entry}'!L74)</f>
        <v/>
      </c>
      <c r="K954" s="199" t="inlineStr">
        <is>
          <t>C to C</t>
        </is>
      </c>
      <c r="L954" s="64">
        <f>IF('{Equipment Data Entry}'!M74="","",'{Equipment Data Entry}'!M74)</f>
        <v/>
      </c>
      <c r="M954" s="13" t="n"/>
    </row>
    <row r="955" ht="13.35" customHeight="1" s="162">
      <c r="B955" s="199" t="inlineStr">
        <is>
          <t>Measured Voltage</t>
        </is>
      </c>
      <c r="C955" s="400" t="n"/>
      <c r="D955" s="401" t="n"/>
      <c r="E955" s="24" t="n"/>
      <c r="F955" s="24" t="n"/>
      <c r="G955" s="24" t="n"/>
      <c r="H955" s="13" t="n"/>
      <c r="I955" s="199" t="inlineStr">
        <is>
          <t>Final Settings</t>
        </is>
      </c>
      <c r="J955" s="400" t="n"/>
      <c r="K955" s="401" t="n"/>
      <c r="L955" s="24" t="n"/>
      <c r="M955" s="401" t="n"/>
    </row>
    <row r="956" ht="13.35" customHeight="1" s="162">
      <c r="B956" s="199" t="inlineStr">
        <is>
          <t>Measured Amperage</t>
        </is>
      </c>
      <c r="C956" s="400" t="n"/>
      <c r="D956" s="401" t="n"/>
      <c r="E956" s="25" t="n"/>
      <c r="F956" s="25" t="n"/>
      <c r="G956" s="25" t="n"/>
      <c r="H956" s="13" t="n"/>
      <c r="I956" s="205" t="inlineStr">
        <is>
          <t>RPM Data</t>
        </is>
      </c>
      <c r="J956" s="401" t="n"/>
      <c r="K956" s="205" t="inlineStr">
        <is>
          <t>Initial</t>
        </is>
      </c>
      <c r="L956" s="205" t="inlineStr">
        <is>
          <t>Final</t>
        </is>
      </c>
      <c r="M956" s="13" t="n"/>
    </row>
    <row r="957" ht="13.35" customHeight="1" s="162">
      <c r="B957" s="199" t="inlineStr">
        <is>
          <t>Motor HP (nameplate)</t>
        </is>
      </c>
      <c r="C957" s="400"/>
      <c r="D957" s="401"/>
      <c r="E957" s="24"/>
      <c r="F957" s="24"/>
      <c r="G957" s="24"/>
      <c r="H957" s="13" t="n"/>
      <c r="I957" s="199" t="inlineStr">
        <is>
          <t>Motor RPM</t>
        </is>
      </c>
      <c r="J957" s="401" t="n"/>
      <c r="K957" s="24" t="n"/>
      <c r="L957" s="24" t="n"/>
      <c r="M957" s="13" t="n"/>
    </row>
    <row r="958" ht="13.35" customHeight="1" s="162">
      <c r="B958" s="200" t="inlineStr">
        <is>
          <t>Static Pressure Profile (in. w.g.)</t>
        </is>
      </c>
      <c r="C958" s="400" t="n"/>
      <c r="D958" s="400" t="n"/>
      <c r="E958" s="400" t="n"/>
      <c r="F958" s="400" t="n"/>
      <c r="G958" s="401" t="n"/>
      <c r="H958" s="13" t="n"/>
      <c r="I958" s="199" t="inlineStr">
        <is>
          <t>Fan RPM</t>
        </is>
      </c>
      <c r="J958" s="401" t="n"/>
      <c r="K958" s="24" t="n"/>
      <c r="L958" s="24" t="n"/>
      <c r="M958" s="13" t="n"/>
    </row>
    <row r="959" ht="13.35" customHeight="1" s="162">
      <c r="B959" s="490">
        <f>IFERROR(INDEX('{Dropdowns}'!$AI$2:$AO$7,MATCH($D$962,'{Dropdowns}'!$AH$2:$AH$7,0),1),"")</f>
        <v/>
      </c>
      <c r="C959" s="490">
        <f>IFERROR(INDEX('{Dropdowns}'!$AI$2:$AO$7,MATCH($D$962,'{Dropdowns}'!$AH$2:$AH$7,0),2),"")</f>
        <v/>
      </c>
      <c r="D959" s="490">
        <f>IFERROR(INDEX('{Dropdowns}'!$AI$2:$AO$7,MATCH($D$962,'{Dropdowns}'!$AH$2:$AH$7,0),3),"")</f>
        <v/>
      </c>
      <c r="E959" s="490">
        <f>IFERROR(INDEX('{Dropdowns}'!$AI$2:$AO$7,MATCH($D$962,'{Dropdowns}'!$AH$2:$AH$7,0),4),"")</f>
        <v/>
      </c>
      <c r="F959" s="490">
        <f>IFERROR(INDEX('{Dropdowns}'!$AI$2:$AO$7,MATCH($D$962,'{Dropdowns}'!$AH$2:$AH$7,0),5),"")</f>
        <v/>
      </c>
      <c r="G959" s="490">
        <f>IFERROR(INDEX('{Dropdowns}'!$AI$2:$AO$7,MATCH($D$962,'{Dropdowns}'!$AH$2:$AH$7,0),6),"")</f>
        <v/>
      </c>
      <c r="H959" s="490">
        <f>IFERROR(INDEX('{Dropdowns}'!$AI$2:$AO$7,MATCH($D$962,'{Dropdowns}'!$AH$2:$AH$7,0),7),"")</f>
        <v/>
      </c>
      <c r="I959" s="246" t="inlineStr">
        <is>
          <t>VSD Frequency</t>
        </is>
      </c>
      <c r="J959" s="403" t="n"/>
      <c r="K959" s="65" t="n"/>
      <c r="L959" s="65" t="n"/>
      <c r="M959" s="13" t="n"/>
    </row>
    <row r="960" ht="13.35" customHeight="1" s="162">
      <c r="B960" s="492"/>
      <c r="C960" s="492"/>
      <c r="D960" s="492"/>
      <c r="E960" s="492"/>
      <c r="F960" s="492"/>
      <c r="G960" s="492"/>
      <c r="H960" s="492"/>
      <c r="I960" s="14" t="n"/>
      <c r="J960" s="14" t="n"/>
      <c r="K960" s="14" t="n"/>
      <c r="L960" s="38" t="n"/>
      <c r="M960" s="13" t="n"/>
      <c r="Q960">
        <f>IF(B960="","",B960)</f>
        <v/>
      </c>
      <c r="R960">
        <f>IF(C959="—",Q960,IF(C960="","",C960))</f>
        <v/>
      </c>
      <c r="S960">
        <f>IF(D959="—",R960,IF(D960="","",D960))</f>
        <v/>
      </c>
      <c r="T960">
        <f>IF(E959="—",S960,IF(E960="","",E960))</f>
        <v/>
      </c>
      <c r="U960">
        <f>IF(F959="—",T960,IF(F960="","",F960))</f>
        <v/>
      </c>
      <c r="V960">
        <f>IF(G959="—",U960,IF(G960="","",G960))</f>
        <v/>
      </c>
      <c r="W960">
        <f>IFERROR(MATCH("Fan",$C$959:$H$959,0),"")</f>
        <v/>
      </c>
      <c r="X960">
        <f>IF(W960="","",INDEX(P962:U962,W960))</f>
        <v/>
      </c>
      <c r="Y960">
        <f>IF(W960="","",INDEX(Q961:V961,W960))</f>
        <v/>
      </c>
    </row>
    <row r="961" ht="13.35" customHeight="1" s="162">
      <c r="B961" s="491" t="inlineStr">
        <is>
          <t>Δ</t>
        </is>
      </c>
      <c r="C961" s="498">
        <f>IF(OR(C959="—",C960="",Q960=""),"",IF(OR(ISTEXT(C960),ISTEXT(Q960)),"","Δ "&amp;TEXT(C960-Q960,"0.00")))</f>
        <v/>
      </c>
      <c r="D961" s="498">
        <f>IF(OR(D959="—",D960="",R960=""),"",IF(OR(ISTEXT(D960),ISTEXT(R960)),"","Δ "&amp;TEXT(D960-R960,"0.00")))</f>
        <v/>
      </c>
      <c r="E961" s="498">
        <f>IF(OR(E959="—",E960="",S960=""),"",IF(OR(ISTEXT(E960),ISTEXT(S960)),"","Δ "&amp;TEXT(E960-S960,"0.00")))</f>
        <v/>
      </c>
      <c r="F961" s="498">
        <f>IF(OR(F959="—",F960="",T960=""),"",IF(OR(ISTEXT(F960),ISTEXT(T960)),"","Δ "&amp;TEXT(F960-T960,"0.00")))</f>
        <v/>
      </c>
      <c r="G961" s="498">
        <f>IF(OR(G959="—",G960="",U960=""),"",IF(OR(ISTEXT(G960),ISTEXT(U960)),"","Δ "&amp;TEXT(G960-U960,"0.00")))</f>
        <v/>
      </c>
      <c r="H961" s="498">
        <f>IF(OR(H959="—",H960="",V960=""),"",IF(OR(ISTEXT(H960),ISTEXT(V960)),"","Δ "&amp;TEXT(H960-V960,"0.00")))</f>
        <v/>
      </c>
      <c r="I961" s="13" t="n"/>
      <c r="J961" s="13" t="n"/>
      <c r="K961" s="13" t="n"/>
      <c r="L961" s="13" t="n"/>
      <c r="M961" s="13" t="n"/>
      <c r="Q961">
        <f>IF(OR(C960="",ISTEXT(C960)),R961,C960)</f>
        <v/>
      </c>
      <c r="R961">
        <f>IF(OR(D960="",ISTEXT(D960)),S961,D960)</f>
        <v/>
      </c>
      <c r="S961">
        <f>IF(OR(E960="",ISTEXT(E960)),T961,E960)</f>
        <v/>
      </c>
      <c r="T961">
        <f>IF(OR(F960="",ISTEXT(F960)),U961,F960)</f>
        <v/>
      </c>
      <c r="U961">
        <f>IF(OR(G960="",ISTEXT(G960)),V961,G960)</f>
        <v/>
      </c>
      <c r="V961">
        <f>IF(OR(H960="",ISTEXT(H960)),"",H960)</f>
        <v/>
      </c>
    </row>
    <row r="962" ht="13.35" customHeight="1" s="162">
      <c r="B962" s="425" t="inlineStr">
        <is>
          <t>Unit type:</t>
        </is>
      </c>
      <c r="D962" s="522" t="inlineStr">
        <is>
          <t>ERV</t>
        </is>
      </c>
      <c r="E962" s="414" t="n"/>
      <c r="F962" s="494" t="inlineStr">
        <is>
          <t>Airflow left to right. Δ = this reading minus the one before it; in. w.g.</t>
        </is>
      </c>
      <c r="P962">
        <f>IF(B960="","",B960)</f>
        <v/>
      </c>
      <c r="Q962">
        <f>IF(C960="",P962,C960)</f>
        <v/>
      </c>
      <c r="R962">
        <f>IF(D960="",Q962,D960)</f>
        <v/>
      </c>
      <c r="S962">
        <f>IF(E960="",R962,E960)</f>
        <v/>
      </c>
      <c r="T962">
        <f>IF(F960="",S962,F960)</f>
        <v/>
      </c>
      <c r="U962">
        <f>IF(G960="",T962,G960)</f>
        <v/>
      </c>
      <c r="V962">
        <f>IF(H960="",U962,H960)</f>
        <v/>
      </c>
    </row>
    <row r="963" ht="13.35" customHeight="1" s="162">
      <c r="B963" s="500" t="inlineStr">
        <is>
          <t>Fan inlet</t>
        </is>
      </c>
      <c r="D963" s="501">
        <f>IF(X960="","",X960)</f>
        <v/>
      </c>
      <c r="F963" s="500" t="inlineStr">
        <is>
          <t>Discharge</t>
        </is>
      </c>
      <c r="I963" s="501">
        <f>IF(V962="","",V962)</f>
        <v/>
      </c>
    </row>
    <row r="964" ht="13.35" customHeight="1" s="162"/>
    <row r="965" ht="13.35" customHeight="1" s="162">
      <c r="B965" s="500" t="inlineStr">
        <is>
          <t>Fan TSP</t>
        </is>
      </c>
      <c r="E965" s="501">
        <f>IF(OR(X960="",Y960=""),"",IF(OR(ISTEXT(X960),ISTEXT(Y960)),"",Y960-X960))</f>
        <v/>
      </c>
      <c r="F965" s="500" t="inlineStr">
        <is>
          <t>ESP</t>
        </is>
      </c>
      <c r="I965" s="501">
        <f>IF(OR(B960="",V962=""),"",IF(OR(ISTEXT(B960),ISTEXT(V962)),"",V962-B960))</f>
        <v/>
      </c>
      <c r="J965" s="500" t="inlineStr">
        <is>
          <t>Unit ΔP (inlet → fan)</t>
        </is>
      </c>
      <c r="M965" s="501">
        <f>IF(OR(B960="",X960=""),"",IF(OR(ISTEXT(B960),ISTEXT(X960)),"",X960-B960))</f>
        <v/>
      </c>
    </row>
    <row r="966" ht="13.35" customHeight="1" s="162">
      <c r="B966" s="453" t="inlineStr">
        <is>
          <t>Instrument:</t>
        </is>
      </c>
      <c r="C966" s="5" t="n"/>
      <c r="D966" s="505" t="n"/>
      <c r="E966" s="414" t="n"/>
      <c r="F966" s="414" t="n"/>
      <c r="G966" s="425" t="inlineStr">
        <is>
          <t>Ak basis / notes:</t>
        </is>
      </c>
      <c r="I966" s="506" t="n"/>
      <c r="J966" s="414" t="n"/>
      <c r="K966" s="414" t="n"/>
      <c r="L966" s="414" t="n"/>
      <c r="M966" s="414" t="n"/>
    </row>
    <row r="967" ht="13.35" customHeight="1" s="162">
      <c r="B967" s="188" t="inlineStr">
        <is>
          <t>Supply Air Outlet Airflow</t>
        </is>
      </c>
      <c r="C967" s="174" t="n"/>
      <c r="D967" s="174" t="n"/>
      <c r="E967" s="174" t="n"/>
      <c r="F967" s="173" t="n"/>
      <c r="G967" s="233" t="inlineStr">
        <is>
          <t>Design VEL</t>
        </is>
      </c>
      <c r="H967" s="194" t="inlineStr">
        <is>
          <t>Design CFM</t>
        </is>
      </c>
      <c r="I967" s="188" t="inlineStr">
        <is>
          <t>Initial</t>
        </is>
      </c>
      <c r="J967" s="173" t="n"/>
      <c r="K967" s="188" t="inlineStr">
        <is>
          <t>Final</t>
        </is>
      </c>
      <c r="L967" s="173" t="n"/>
      <c r="M967" s="188" t="inlineStr">
        <is>
          <t>%</t>
        </is>
      </c>
    </row>
    <row r="968" ht="13.35" customHeight="1" s="162">
      <c r="B968" s="153" t="inlineStr">
        <is>
          <t>No.</t>
        </is>
      </c>
      <c r="C968" s="188" t="inlineStr">
        <is>
          <t>Area Served</t>
        </is>
      </c>
      <c r="D968" s="188" t="inlineStr">
        <is>
          <t>Type</t>
        </is>
      </c>
      <c r="E968" s="188" t="inlineStr">
        <is>
          <t>Size</t>
        </is>
      </c>
      <c r="F968" s="188" t="inlineStr">
        <is>
          <t>Ak</t>
        </is>
      </c>
      <c r="G968" s="440" t="n"/>
      <c r="H968" s="440" t="n"/>
      <c r="I968" s="188" t="inlineStr">
        <is>
          <t>VEL</t>
        </is>
      </c>
      <c r="J968" s="188" t="inlineStr">
        <is>
          <t>CFM</t>
        </is>
      </c>
      <c r="K968" s="188" t="inlineStr">
        <is>
          <t>VEL</t>
        </is>
      </c>
      <c r="L968" s="188" t="inlineStr">
        <is>
          <t>CFM</t>
        </is>
      </c>
      <c r="M968" s="440" t="n"/>
    </row>
    <row r="969" ht="13.35" customHeight="1" s="162">
      <c r="B969" s="307" t="n"/>
      <c r="C969" s="307" t="n"/>
      <c r="E969" s="307" t="n"/>
      <c r="F969" s="32" t="n"/>
      <c r="G969" s="33">
        <f>IF(F969="", "", IF(OR(ISTEXT(H969),ISTEXT(F969)),"",H969/F969))</f>
        <v/>
      </c>
      <c r="H969" s="33" t="n"/>
      <c r="I969" s="33" t="n"/>
      <c r="J969" s="33">
        <f>IF(I969="", "", IF(OR(ISTEXT(I969),ISTEXT($F969)),"",I969*$F969))</f>
        <v/>
      </c>
      <c r="K969" s="33" t="n"/>
      <c r="L969" s="33">
        <f>IF(K969="", "", IF(OR(ISTEXT(K969),ISTEXT($F969)),"",K969*$F969))</f>
        <v/>
      </c>
      <c r="M969" s="30">
        <f>IF(OR(H969="",H969=0),"",IF(K969="",IF(J969="","",IF(OR(ISTEXT(J969),ISTEXT(H969)),"",J969/H969)),IF(OR(ISTEXT(L969),ISTEXT(H969)),"",L969/H969)))</f>
        <v/>
      </c>
    </row>
    <row r="970" ht="13.35" customHeight="1" s="162">
      <c r="B970" s="307" t="n"/>
      <c r="C970" s="307" t="n"/>
      <c r="E970" s="307" t="n"/>
      <c r="F970" s="32" t="n"/>
      <c r="G970" s="33">
        <f>IF(F970="", "", IF(OR(ISTEXT(H970),ISTEXT(F970)),"",H970/F970))</f>
        <v/>
      </c>
      <c r="H970" s="33" t="n"/>
      <c r="I970" s="33" t="n"/>
      <c r="J970" s="33">
        <f>IF(I970="", "", IF(OR(ISTEXT(I970),ISTEXT($F970)),"",I970*$F970))</f>
        <v/>
      </c>
      <c r="K970" s="33" t="n"/>
      <c r="L970" s="33">
        <f>IF(K970="", "", IF(OR(ISTEXT(K970),ISTEXT($F970)),"",K970*$F970))</f>
        <v/>
      </c>
      <c r="M970" s="30">
        <f>IF(OR(H970="",H970=0),"",IF(K970="",IF(J970="","",IF(OR(ISTEXT(J970),ISTEXT(H970)),"",J970/H970)),IF(OR(ISTEXT(L970),ISTEXT(H970)),"",L970/H970)))</f>
        <v/>
      </c>
    </row>
    <row r="971" ht="13.35" customHeight="1" s="162">
      <c r="B971" s="307" t="n"/>
      <c r="C971" s="307" t="n"/>
      <c r="E971" s="307" t="n"/>
      <c r="F971" s="32" t="n"/>
      <c r="G971" s="33">
        <f>IF(F971="", "", IF(OR(ISTEXT(H971),ISTEXT(F971)),"",H971/F971))</f>
        <v/>
      </c>
      <c r="H971" s="33" t="n"/>
      <c r="I971" s="33" t="n"/>
      <c r="J971" s="33">
        <f>IF(I971="", "", IF(OR(ISTEXT(I971),ISTEXT($F971)),"",I971*$F971))</f>
        <v/>
      </c>
      <c r="K971" s="33" t="n"/>
      <c r="L971" s="33">
        <f>IF(K971="", "", IF(OR(ISTEXT(K971),ISTEXT($F971)),"",K971*$F971))</f>
        <v/>
      </c>
      <c r="M971" s="30">
        <f>IF(OR(H971="",H971=0),"",IF(K971="",IF(J971="","",IF(OR(ISTEXT(J971),ISTEXT(H971)),"",J971/H971)),IF(OR(ISTEXT(L971),ISTEXT(H971)),"",L971/H971)))</f>
        <v/>
      </c>
    </row>
    <row r="972" ht="13.35" customHeight="1" s="162">
      <c r="B972" s="307" t="n"/>
      <c r="C972" s="307" t="n"/>
      <c r="E972" s="307" t="n"/>
      <c r="F972" s="32" t="n"/>
      <c r="G972" s="33">
        <f>IF(F972="", "", IF(OR(ISTEXT(H972),ISTEXT(F972)),"",H972/F972))</f>
        <v/>
      </c>
      <c r="H972" s="33" t="n"/>
      <c r="I972" s="33" t="n"/>
      <c r="J972" s="33">
        <f>IF(I972="", "", IF(OR(ISTEXT(I972),ISTEXT($F972)),"",I972*$F972))</f>
        <v/>
      </c>
      <c r="K972" s="33" t="n"/>
      <c r="L972" s="33">
        <f>IF(K972="", "", IF(OR(ISTEXT(K972),ISTEXT($F972)),"",K972*$F972))</f>
        <v/>
      </c>
      <c r="M972" s="30">
        <f>IF(OR(H972="",H972=0),"",IF(K972="",IF(J972="","",IF(OR(ISTEXT(J972),ISTEXT(H972)),"",J972/H972)),IF(OR(ISTEXT(L972),ISTEXT(H972)),"",L972/H972)))</f>
        <v/>
      </c>
    </row>
    <row r="973" ht="13.35" customHeight="1" s="162">
      <c r="B973" s="307" t="n"/>
      <c r="C973" s="307" t="n"/>
      <c r="E973" s="307" t="n"/>
      <c r="F973" s="32" t="n"/>
      <c r="G973" s="33">
        <f>IF(F973="", "", IF(OR(ISTEXT(H973),ISTEXT(F973)),"",H973/F973))</f>
        <v/>
      </c>
      <c r="H973" s="33" t="n"/>
      <c r="I973" s="33" t="n"/>
      <c r="J973" s="33">
        <f>IF(I973="", "", IF(OR(ISTEXT(I973),ISTEXT($F973)),"",I973*$F973))</f>
        <v/>
      </c>
      <c r="K973" s="33" t="n"/>
      <c r="L973" s="33">
        <f>IF(K973="", "", IF(OR(ISTEXT(K973),ISTEXT($F973)),"",K973*$F973))</f>
        <v/>
      </c>
      <c r="M973" s="30">
        <f>IF(OR(H973="",H973=0),"",IF(K973="",IF(J973="","",IF(OR(ISTEXT(J973),ISTEXT(H973)),"",J973/H973)),IF(OR(ISTEXT(L973),ISTEXT(H973)),"",L973/H973)))</f>
        <v/>
      </c>
    </row>
    <row r="974" ht="13.35" customHeight="1" s="162">
      <c r="B974" s="307" t="n"/>
      <c r="C974" s="307" t="n"/>
      <c r="E974" s="307" t="n"/>
      <c r="F974" s="32" t="n"/>
      <c r="G974" s="33">
        <f>IF(F974="", "", IF(OR(ISTEXT(H974),ISTEXT(F974)),"",H974/F974))</f>
        <v/>
      </c>
      <c r="H974" s="33" t="n"/>
      <c r="I974" s="33" t="n"/>
      <c r="J974" s="33">
        <f>IF(I974="", "", IF(OR(ISTEXT(I974),ISTEXT($F974)),"",I974*$F974))</f>
        <v/>
      </c>
      <c r="K974" s="33" t="n"/>
      <c r="L974" s="33">
        <f>IF(K974="", "", IF(OR(ISTEXT(K974),ISTEXT($F974)),"",K974*$F974))</f>
        <v/>
      </c>
      <c r="M974" s="30">
        <f>IF(OR(H974="",H974=0),"",IF(K974="",IF(J974="","",IF(OR(ISTEXT(J974),ISTEXT(H974)),"",J974/H974)),IF(OR(ISTEXT(L974),ISTEXT(H974)),"",L974/H974)))</f>
        <v/>
      </c>
    </row>
    <row r="975" ht="13.35" customHeight="1" s="162">
      <c r="B975" s="42" t="n"/>
      <c r="C975" s="231" t="inlineStr">
        <is>
          <t>Total</t>
        </is>
      </c>
      <c r="D975" s="159" t="n"/>
      <c r="E975" s="42" t="n"/>
      <c r="F975" s="42" t="n"/>
      <c r="G975" s="43" t="n"/>
      <c r="H975" s="43">
        <f>IF(SUM(H969:H974)+SUM(H996:H1013)=0,"",SUM(H969:H974)+SUM(H996:H1013))</f>
        <v/>
      </c>
      <c r="I975" s="43" t="n"/>
      <c r="J975" s="43">
        <f>IF(SUM(J969:J974)+SUM(J996:J1013)=0,"",SUM(J969:J974)+SUM(J996:J1013))</f>
        <v/>
      </c>
      <c r="K975" s="43" t="n"/>
      <c r="L975" s="43">
        <f>IF(SUM(L969:L974)+SUM(L996:L1013)=0,"",SUM(L969:L974)+SUM(L996:L1013))</f>
        <v/>
      </c>
      <c r="M975" s="35">
        <f>IF(OR(H975="",H975=0),"",IF(L975="",IF(J975="","",IF(OR(ISTEXT(J975),ISTEXT(H975)),"",J975/H975)),IF(OR(ISTEXT(L975),ISTEXT(H975)),"",L975/H975)))</f>
        <v/>
      </c>
    </row>
    <row r="976" ht="13.35" customHeight="1" s="162">
      <c r="B976" s="453" t="inlineStr">
        <is>
          <t>Instrument:</t>
        </is>
      </c>
      <c r="C976" s="5" t="n"/>
      <c r="D976" s="505" t="n"/>
      <c r="E976" s="414" t="n"/>
      <c r="F976" s="414" t="n"/>
      <c r="G976" s="425" t="inlineStr">
        <is>
          <t>Ak basis / notes:</t>
        </is>
      </c>
      <c r="I976" s="506" t="n"/>
      <c r="J976" s="414" t="n"/>
      <c r="K976" s="414" t="n"/>
      <c r="L976" s="414" t="n"/>
      <c r="M976" s="414" t="n"/>
    </row>
    <row r="977" ht="13.35" customHeight="1" s="162">
      <c r="B977" s="188" t="inlineStr">
        <is>
          <t>Exhaust Air Inlet Airflow</t>
        </is>
      </c>
      <c r="C977" s="174" t="n"/>
      <c r="D977" s="174" t="n"/>
      <c r="E977" s="174" t="n"/>
      <c r="F977" s="173" t="n"/>
      <c r="G977" s="233" t="inlineStr">
        <is>
          <t>Design VEL</t>
        </is>
      </c>
      <c r="H977" s="194" t="inlineStr">
        <is>
          <t>Design CFM</t>
        </is>
      </c>
      <c r="I977" s="188" t="inlineStr">
        <is>
          <t>Initial</t>
        </is>
      </c>
      <c r="J977" s="173" t="n"/>
      <c r="K977" s="188" t="inlineStr">
        <is>
          <t>Final</t>
        </is>
      </c>
      <c r="L977" s="173" t="n"/>
      <c r="M977" s="188" t="inlineStr">
        <is>
          <t>%</t>
        </is>
      </c>
    </row>
    <row r="978" ht="13.35" customHeight="1" s="162">
      <c r="B978" s="153" t="inlineStr">
        <is>
          <t>No.</t>
        </is>
      </c>
      <c r="C978" s="188" t="inlineStr">
        <is>
          <t>Area Served</t>
        </is>
      </c>
      <c r="D978" s="188" t="inlineStr">
        <is>
          <t>Type</t>
        </is>
      </c>
      <c r="E978" s="188" t="inlineStr">
        <is>
          <t>Size</t>
        </is>
      </c>
      <c r="F978" s="188" t="inlineStr">
        <is>
          <t>Ak</t>
        </is>
      </c>
      <c r="G978" s="440" t="n"/>
      <c r="H978" s="440" t="n"/>
      <c r="I978" s="188" t="inlineStr">
        <is>
          <t>VEL</t>
        </is>
      </c>
      <c r="J978" s="188" t="inlineStr">
        <is>
          <t>CFM</t>
        </is>
      </c>
      <c r="K978" s="188" t="inlineStr">
        <is>
          <t>VEL</t>
        </is>
      </c>
      <c r="L978" s="188" t="inlineStr">
        <is>
          <t>CFM</t>
        </is>
      </c>
      <c r="M978" s="440" t="n"/>
    </row>
    <row r="979" ht="13.35" customHeight="1" s="162">
      <c r="B979" s="307" t="n"/>
      <c r="C979" s="307" t="n"/>
      <c r="E979" s="307" t="n"/>
      <c r="F979" s="32" t="n"/>
      <c r="G979" s="33">
        <f>IF(F979="", "", IF(OR(ISTEXT(H979),ISTEXT(F979)),"",H979/F979))</f>
        <v/>
      </c>
      <c r="H979" s="33" t="n"/>
      <c r="I979" s="33" t="n"/>
      <c r="J979" s="33">
        <f>IF(I979="", "", IF(OR(ISTEXT(I979),ISTEXT($F979)),"",I979*$F979))</f>
        <v/>
      </c>
      <c r="K979" s="33" t="n"/>
      <c r="L979" s="33">
        <f>IF(K979="", "", IF(OR(ISTEXT(K979),ISTEXT($F979)),"",K979*$F979))</f>
        <v/>
      </c>
      <c r="M979" s="30">
        <f>IF(OR(H979="",H979=0),"",IF(K979="",IF(J979="","",IF(OR(ISTEXT(J979),ISTEXT(H979)),"",J979/H979)),IF(OR(ISTEXT(L979),ISTEXT(H979)),"",L979/H979)))</f>
        <v/>
      </c>
    </row>
    <row r="980" ht="13.35" customHeight="1" s="162">
      <c r="B980" s="307" t="n"/>
      <c r="C980" s="307" t="n"/>
      <c r="E980" s="307" t="n"/>
      <c r="F980" s="32" t="n"/>
      <c r="G980" s="33">
        <f>IF(F980="", "", IF(OR(ISTEXT(H980),ISTEXT(F980)),"",H980/F980))</f>
        <v/>
      </c>
      <c r="H980" s="33" t="n"/>
      <c r="I980" s="33" t="n"/>
      <c r="J980" s="33">
        <f>IF(I980="", "", IF(OR(ISTEXT(I980),ISTEXT($F980)),"",I980*$F980))</f>
        <v/>
      </c>
      <c r="K980" s="33" t="n"/>
      <c r="L980" s="33">
        <f>IF(K980="", "", IF(OR(ISTEXT(K980),ISTEXT($F980)),"",K980*$F980))</f>
        <v/>
      </c>
      <c r="M980" s="30">
        <f>IF(OR(H980="",H980=0),"",IF(K980="",IF(J980="","",IF(OR(ISTEXT(J980),ISTEXT(H980)),"",J980/H980)),IF(OR(ISTEXT(L980),ISTEXT(H980)),"",L980/H980)))</f>
        <v/>
      </c>
    </row>
    <row r="981" ht="13.35" customHeight="1" s="162">
      <c r="B981" s="307" t="n"/>
      <c r="C981" s="307" t="n"/>
      <c r="E981" s="307" t="n"/>
      <c r="F981" s="32" t="n"/>
      <c r="G981" s="33">
        <f>IF(F981="", "", IF(OR(ISTEXT(H981),ISTEXT(F981)),"",H981/F981))</f>
        <v/>
      </c>
      <c r="H981" s="33" t="n"/>
      <c r="I981" s="33" t="n"/>
      <c r="J981" s="33">
        <f>IF(I981="", "", IF(OR(ISTEXT(I981),ISTEXT($F981)),"",I981*$F981))</f>
        <v/>
      </c>
      <c r="K981" s="33" t="n"/>
      <c r="L981" s="33">
        <f>IF(K981="", "", IF(OR(ISTEXT(K981),ISTEXT($F981)),"",K981*$F981))</f>
        <v/>
      </c>
      <c r="M981" s="30">
        <f>IF(OR(H981="",H981=0),"",IF(K981="",IF(J981="","",IF(OR(ISTEXT(J981),ISTEXT(H981)),"",J981/H981)),IF(OR(ISTEXT(L981),ISTEXT(H981)),"",L981/H981)))</f>
        <v/>
      </c>
    </row>
    <row r="982" ht="13.35" customHeight="1" s="162">
      <c r="B982" s="307" t="n"/>
      <c r="C982" s="307" t="n"/>
      <c r="E982" s="307" t="n"/>
      <c r="F982" s="32" t="n"/>
      <c r="G982" s="33">
        <f>IF(F982="", "", IF(OR(ISTEXT(H982),ISTEXT(F982)),"",H982/F982))</f>
        <v/>
      </c>
      <c r="H982" s="33" t="n"/>
      <c r="I982" s="33" t="n"/>
      <c r="J982" s="33">
        <f>IF(I982="", "", IF(OR(ISTEXT(I982),ISTEXT($F982)),"",I982*$F982))</f>
        <v/>
      </c>
      <c r="K982" s="33" t="n"/>
      <c r="L982" s="33">
        <f>IF(K982="", "", IF(OR(ISTEXT(K982),ISTEXT($F982)),"",K982*$F982))</f>
        <v/>
      </c>
      <c r="M982" s="30">
        <f>IF(OR(H982="",H982=0),"",IF(K982="",IF(J982="","",IF(OR(ISTEXT(J982),ISTEXT(H982)),"",J982/H982)),IF(OR(ISTEXT(L982),ISTEXT(H982)),"",L982/H982)))</f>
        <v/>
      </c>
    </row>
    <row r="983" ht="13.35" customHeight="1" s="162">
      <c r="B983" s="307" t="n"/>
      <c r="C983" s="307" t="n"/>
      <c r="E983" s="307" t="n"/>
      <c r="F983" s="32" t="n"/>
      <c r="G983" s="33">
        <f>IF(F983="", "", IF(OR(ISTEXT(H983),ISTEXT(F983)),"",H983/F983))</f>
        <v/>
      </c>
      <c r="H983" s="33" t="n"/>
      <c r="I983" s="33" t="n"/>
      <c r="J983" s="33">
        <f>IF(I983="", "", IF(OR(ISTEXT(I983),ISTEXT($F983)),"",I983*$F983))</f>
        <v/>
      </c>
      <c r="K983" s="33" t="n"/>
      <c r="L983" s="33">
        <f>IF(K983="", "", IF(OR(ISTEXT(K983),ISTEXT($F983)),"",K983*$F983))</f>
        <v/>
      </c>
      <c r="M983" s="30">
        <f>IF(OR(H983="",H983=0),"",IF(K983="",IF(J983="","",IF(OR(ISTEXT(J983),ISTEXT(H983)),"",J983/H983)),IF(OR(ISTEXT(L983),ISTEXT(H983)),"",L983/H983)))</f>
        <v/>
      </c>
    </row>
    <row r="984" ht="13.35" customHeight="1" s="162">
      <c r="B984" s="307" t="n"/>
      <c r="C984" s="307" t="n"/>
      <c r="E984" s="307" t="n"/>
      <c r="F984" s="32" t="n"/>
      <c r="G984" s="33">
        <f>IF(F984="", "", IF(OR(ISTEXT(H984),ISTEXT(F984)),"",H984/F984))</f>
        <v/>
      </c>
      <c r="H984" s="33" t="n"/>
      <c r="I984" s="33" t="n"/>
      <c r="J984" s="33">
        <f>IF(I984="", "", IF(OR(ISTEXT(I984),ISTEXT($F984)),"",I984*$F984))</f>
        <v/>
      </c>
      <c r="K984" s="33" t="n"/>
      <c r="L984" s="33">
        <f>IF(K984="", "", IF(OR(ISTEXT(K984),ISTEXT($F984)),"",K984*$F984))</f>
        <v/>
      </c>
      <c r="M984" s="30">
        <f>IF(OR(H984="",H984=0),"",IF(K984="",IF(J984="","",IF(OR(ISTEXT(J984),ISTEXT(H984)),"",J984/H984)),IF(OR(ISTEXT(L984),ISTEXT(H984)),"",L984/H984)))</f>
        <v/>
      </c>
    </row>
    <row r="985" ht="13.35" customHeight="1" s="162">
      <c r="B985" s="42" t="n"/>
      <c r="C985" s="231" t="inlineStr">
        <is>
          <t>Total</t>
        </is>
      </c>
      <c r="D985" s="159" t="n"/>
      <c r="E985" s="42" t="n"/>
      <c r="F985" s="42" t="n"/>
      <c r="G985" s="43" t="n"/>
      <c r="H985" s="43">
        <f>IF(SUM(H979:H984)+SUM(H1018:H1035)=0,"",SUM(H979:H984)+SUM(H1018:H1035))</f>
        <v/>
      </c>
      <c r="I985" s="43" t="n"/>
      <c r="J985" s="43">
        <f>IF(SUM(J979:J984)+SUM(J1018:J1035)=0,"",SUM(J979:J984)+SUM(J1018:J1035))</f>
        <v/>
      </c>
      <c r="K985" s="43" t="n"/>
      <c r="L985" s="43">
        <f>IF(SUM(L979:L984)+SUM(L1018:L1035)=0,"",SUM(L979:L984)+SUM(L1018:L1035))</f>
        <v/>
      </c>
      <c r="M985" s="35">
        <f>IF(OR(H985="",H985=0),"",IF(L985="",IF(J985="","",IF(OR(ISTEXT(J985),ISTEXT(H985)),"",J985/H985)),IF(OR(ISTEXT(L985),ISTEXT(H985)),"",L985/H985)))</f>
        <v/>
      </c>
    </row>
    <row r="986" ht="13.35" customHeight="1" s="162"/>
    <row r="987" ht="13.35" customHeight="1" s="162">
      <c r="B987" s="188" t="inlineStr">
        <is>
          <t>Remarks</t>
        </is>
      </c>
      <c r="C987" s="173" t="n"/>
      <c r="D987" s="154" t="n"/>
      <c r="E987" s="174" t="n"/>
      <c r="F987" s="174" t="n"/>
      <c r="G987" s="174" t="n"/>
      <c r="H987" s="174" t="n"/>
      <c r="I987" s="174" t="n"/>
      <c r="J987" s="174" t="n"/>
      <c r="K987" s="174" t="n"/>
      <c r="L987" s="174" t="n"/>
      <c r="M987" s="173" t="n"/>
    </row>
    <row r="988" ht="13.35" customHeight="1" s="162">
      <c r="B988" s="154" t="n"/>
      <c r="C988" s="174" t="n"/>
      <c r="D988" s="174" t="n"/>
      <c r="E988" s="174" t="n"/>
      <c r="F988" s="174" t="n"/>
      <c r="G988" s="174" t="n"/>
      <c r="H988" s="174" t="n"/>
      <c r="I988" s="174" t="n"/>
      <c r="J988" s="174" t="n"/>
      <c r="K988" s="174" t="n"/>
      <c r="L988" s="174" t="n"/>
      <c r="M988" s="173" t="n"/>
    </row>
    <row r="989" ht="13.35" customHeight="1" s="162">
      <c r="B989" s="154" t="n"/>
      <c r="C989" s="174" t="n"/>
      <c r="D989" s="174" t="n"/>
      <c r="E989" s="174" t="n"/>
      <c r="F989" s="174" t="n"/>
      <c r="G989" s="174" t="n"/>
      <c r="H989" s="174" t="n"/>
      <c r="I989" s="174" t="n"/>
      <c r="J989" s="174" t="n"/>
      <c r="K989" s="174" t="n"/>
      <c r="L989" s="174" t="n"/>
      <c r="M989" s="173" t="n"/>
    </row>
    <row r="990" ht="13.35" customHeight="1" s="162"/>
    <row r="991" ht="13.35" customHeight="1" s="162"/>
    <row r="992" ht="13.35" customHeight="1" s="162">
      <c r="B992" s="200" t="inlineStr">
        <is>
          <t>System (cont.)</t>
        </is>
      </c>
      <c r="C992" s="403" t="n"/>
      <c r="D992" s="209">
        <f>IF('{Equipment Data Entry}'!B74="","",'{Equipment Data Entry}'!B74)</f>
        <v/>
      </c>
      <c r="E992" s="418" t="n"/>
      <c r="F992" s="403" t="n"/>
      <c r="G992" s="200" t="inlineStr">
        <is>
          <t>Service</t>
        </is>
      </c>
      <c r="H992" s="403" t="n"/>
      <c r="I992" s="210">
        <f>IF('{Equipment Data Entry}'!C74="","",'{Equipment Data Entry}'!C74)</f>
        <v/>
      </c>
      <c r="J992" s="418" t="n"/>
      <c r="K992" s="418" t="n"/>
      <c r="L992" s="418" t="n"/>
      <c r="M992" s="403" t="n"/>
    </row>
    <row r="993" ht="13.35" customHeight="1" s="162">
      <c r="B993" s="422" t="n"/>
      <c r="C993" s="423" t="n"/>
      <c r="D993" s="422" t="n"/>
      <c r="E993" s="424" t="n"/>
      <c r="F993" s="423" t="n"/>
      <c r="G993" s="422" t="n"/>
      <c r="H993" s="423" t="n"/>
      <c r="I993" s="422" t="n"/>
      <c r="J993" s="424" t="n"/>
      <c r="K993" s="424" t="n"/>
      <c r="L993" s="424" t="n"/>
      <c r="M993" s="423" t="n"/>
    </row>
    <row r="994" ht="13.35" customHeight="1" s="162">
      <c r="B994" s="188" t="inlineStr">
        <is>
          <t>Supply Air Outlets (cont.)</t>
        </is>
      </c>
      <c r="C994" s="174" t="n"/>
      <c r="D994" s="174" t="n"/>
      <c r="E994" s="174" t="n"/>
      <c r="F994" s="173" t="n"/>
      <c r="G994" s="233" t="inlineStr">
        <is>
          <t>Design VEL</t>
        </is>
      </c>
      <c r="H994" s="194" t="inlineStr">
        <is>
          <t>Design CFM</t>
        </is>
      </c>
      <c r="I994" s="188" t="inlineStr">
        <is>
          <t>Initial</t>
        </is>
      </c>
      <c r="J994" s="173" t="n"/>
      <c r="K994" s="188" t="inlineStr">
        <is>
          <t>Final</t>
        </is>
      </c>
      <c r="L994" s="173" t="n"/>
      <c r="M994" s="188" t="inlineStr">
        <is>
          <t>%</t>
        </is>
      </c>
    </row>
    <row r="995" ht="13.35" customHeight="1" s="162">
      <c r="B995" s="153" t="inlineStr">
        <is>
          <t>No.</t>
        </is>
      </c>
      <c r="C995" s="188" t="inlineStr">
        <is>
          <t>Area Served</t>
        </is>
      </c>
      <c r="D995" s="188" t="inlineStr">
        <is>
          <t>Type</t>
        </is>
      </c>
      <c r="E995" s="188" t="inlineStr">
        <is>
          <t>Size</t>
        </is>
      </c>
      <c r="F995" s="188" t="inlineStr">
        <is>
          <t>Ak</t>
        </is>
      </c>
      <c r="G995" s="440" t="n"/>
      <c r="H995" s="440" t="n"/>
      <c r="I995" s="188" t="inlineStr">
        <is>
          <t>VEL</t>
        </is>
      </c>
      <c r="J995" s="188" t="inlineStr">
        <is>
          <t>CFM</t>
        </is>
      </c>
      <c r="K995" s="188" t="inlineStr">
        <is>
          <t>VEL</t>
        </is>
      </c>
      <c r="L995" s="188" t="inlineStr">
        <is>
          <t>CFM</t>
        </is>
      </c>
      <c r="M995" s="440" t="n"/>
    </row>
    <row r="996" ht="13.35" customHeight="1" s="162">
      <c r="B996" s="307" t="n"/>
      <c r="C996" s="307" t="n"/>
      <c r="E996" s="307" t="n"/>
      <c r="F996" s="32" t="n"/>
      <c r="G996" s="33">
        <f>IF(F996="", "", IF(OR(ISTEXT(H996),ISTEXT(F996)),"",H996/F996))</f>
        <v/>
      </c>
      <c r="H996" s="33" t="n"/>
      <c r="I996" s="33" t="n"/>
      <c r="J996" s="33">
        <f>IF(I996="", "", IF(OR(ISTEXT(I996),ISTEXT($F996)),"",I996*$F996))</f>
        <v/>
      </c>
      <c r="K996" s="33" t="n"/>
      <c r="L996" s="33">
        <f>IF(K996="", "", IF(OR(ISTEXT(K996),ISTEXT($F996)),"",K996*$F996))</f>
        <v/>
      </c>
      <c r="M996" s="30">
        <f>IF(OR(H996="",H996=0),"",IF(K996="",IF(J996="","",IF(OR(ISTEXT(J996),ISTEXT(H996)),"",J996/H996)),IF(OR(ISTEXT(L996),ISTEXT(H996)),"",L996/H996)))</f>
        <v/>
      </c>
    </row>
    <row r="997" ht="13.35" customHeight="1" s="162">
      <c r="B997" s="307" t="n"/>
      <c r="C997" s="307" t="n"/>
      <c r="E997" s="307" t="n"/>
      <c r="F997" s="32" t="n"/>
      <c r="G997" s="33">
        <f>IF(F997="", "", IF(OR(ISTEXT(H997),ISTEXT(F997)),"",H997/F997))</f>
        <v/>
      </c>
      <c r="H997" s="33" t="n"/>
      <c r="I997" s="33" t="n"/>
      <c r="J997" s="33">
        <f>IF(I997="", "", IF(OR(ISTEXT(I997),ISTEXT($F997)),"",I997*$F997))</f>
        <v/>
      </c>
      <c r="K997" s="33" t="n"/>
      <c r="L997" s="33">
        <f>IF(K997="", "", IF(OR(ISTEXT(K997),ISTEXT($F997)),"",K997*$F997))</f>
        <v/>
      </c>
      <c r="M997" s="30">
        <f>IF(OR(H997="",H997=0),"",IF(K997="",IF(J997="","",IF(OR(ISTEXT(J997),ISTEXT(H997)),"",J997/H997)),IF(OR(ISTEXT(L997),ISTEXT(H997)),"",L997/H997)))</f>
        <v/>
      </c>
    </row>
    <row r="998" ht="13.35" customHeight="1" s="162">
      <c r="B998" s="307" t="n"/>
      <c r="C998" s="307" t="n"/>
      <c r="E998" s="307" t="n"/>
      <c r="F998" s="32" t="n"/>
      <c r="G998" s="33">
        <f>IF(F998="", "", IF(OR(ISTEXT(H998),ISTEXT(F998)),"",H998/F998))</f>
        <v/>
      </c>
      <c r="H998" s="33" t="n"/>
      <c r="I998" s="33" t="n"/>
      <c r="J998" s="33">
        <f>IF(I998="", "", IF(OR(ISTEXT(I998),ISTEXT($F998)),"",I998*$F998))</f>
        <v/>
      </c>
      <c r="K998" s="33" t="n"/>
      <c r="L998" s="33">
        <f>IF(K998="", "", IF(OR(ISTEXT(K998),ISTEXT($F998)),"",K998*$F998))</f>
        <v/>
      </c>
      <c r="M998" s="30">
        <f>IF(OR(H998="",H998=0),"",IF(K998="",IF(J998="","",IF(OR(ISTEXT(J998),ISTEXT(H998)),"",J998/H998)),IF(OR(ISTEXT(L998),ISTEXT(H998)),"",L998/H998)))</f>
        <v/>
      </c>
    </row>
    <row r="999" ht="13.35" customHeight="1" s="162">
      <c r="B999" s="307" t="n"/>
      <c r="C999" s="307" t="n"/>
      <c r="E999" s="307" t="n"/>
      <c r="F999" s="32" t="n"/>
      <c r="G999" s="33">
        <f>IF(F999="", "", IF(OR(ISTEXT(H999),ISTEXT(F999)),"",H999/F999))</f>
        <v/>
      </c>
      <c r="H999" s="33" t="n"/>
      <c r="I999" s="33" t="n"/>
      <c r="J999" s="33">
        <f>IF(I999="", "", IF(OR(ISTEXT(I999),ISTEXT($F999)),"",I999*$F999))</f>
        <v/>
      </c>
      <c r="K999" s="33" t="n"/>
      <c r="L999" s="33">
        <f>IF(K999="", "", IF(OR(ISTEXT(K999),ISTEXT($F999)),"",K999*$F999))</f>
        <v/>
      </c>
      <c r="M999" s="30">
        <f>IF(OR(H999="",H999=0),"",IF(K999="",IF(J999="","",IF(OR(ISTEXT(J999),ISTEXT(H999)),"",J999/H999)),IF(OR(ISTEXT(L999),ISTEXT(H999)),"",L999/H999)))</f>
        <v/>
      </c>
    </row>
    <row r="1000" ht="13.35" customHeight="1" s="162">
      <c r="B1000" s="307" t="n"/>
      <c r="C1000" s="307" t="n"/>
      <c r="E1000" s="307" t="n"/>
      <c r="F1000" s="32" t="n"/>
      <c r="G1000" s="33">
        <f>IF(F1000="", "", IF(OR(ISTEXT(H1000),ISTEXT(F1000)),"",H1000/F1000))</f>
        <v/>
      </c>
      <c r="H1000" s="33" t="n"/>
      <c r="I1000" s="33" t="n"/>
      <c r="J1000" s="33">
        <f>IF(I1000="", "", IF(OR(ISTEXT(I1000),ISTEXT($F1000)),"",I1000*$F1000))</f>
        <v/>
      </c>
      <c r="K1000" s="33" t="n"/>
      <c r="L1000" s="33">
        <f>IF(K1000="", "", IF(OR(ISTEXT(K1000),ISTEXT($F1000)),"",K1000*$F1000))</f>
        <v/>
      </c>
      <c r="M1000" s="30">
        <f>IF(OR(H1000="",H1000=0),"",IF(K1000="",IF(J1000="","",IF(OR(ISTEXT(J1000),ISTEXT(H1000)),"",J1000/H1000)),IF(OR(ISTEXT(L1000),ISTEXT(H1000)),"",L1000/H1000)))</f>
        <v/>
      </c>
    </row>
    <row r="1001" ht="13.35" customHeight="1" s="162">
      <c r="B1001" s="307" t="n"/>
      <c r="C1001" s="307" t="n"/>
      <c r="E1001" s="307" t="n"/>
      <c r="F1001" s="32" t="n"/>
      <c r="G1001" s="33">
        <f>IF(F1001="", "", IF(OR(ISTEXT(H1001),ISTEXT(F1001)),"",H1001/F1001))</f>
        <v/>
      </c>
      <c r="H1001" s="33" t="n"/>
      <c r="I1001" s="33" t="n"/>
      <c r="J1001" s="33">
        <f>IF(I1001="", "", IF(OR(ISTEXT(I1001),ISTEXT($F1001)),"",I1001*$F1001))</f>
        <v/>
      </c>
      <c r="K1001" s="33" t="n"/>
      <c r="L1001" s="33">
        <f>IF(K1001="", "", IF(OR(ISTEXT(K1001),ISTEXT($F1001)),"",K1001*$F1001))</f>
        <v/>
      </c>
      <c r="M1001" s="30">
        <f>IF(OR(H1001="",H1001=0),"",IF(K1001="",IF(J1001="","",IF(OR(ISTEXT(J1001),ISTEXT(H1001)),"",J1001/H1001)),IF(OR(ISTEXT(L1001),ISTEXT(H1001)),"",L1001/H1001)))</f>
        <v/>
      </c>
    </row>
    <row r="1002" ht="13.35" customHeight="1" s="162">
      <c r="B1002" s="307" t="n"/>
      <c r="C1002" s="307" t="n"/>
      <c r="E1002" s="307" t="n"/>
      <c r="F1002" s="32" t="n"/>
      <c r="G1002" s="33">
        <f>IF(F1002="", "", IF(OR(ISTEXT(H1002),ISTEXT(F1002)),"",H1002/F1002))</f>
        <v/>
      </c>
      <c r="H1002" s="33" t="n"/>
      <c r="I1002" s="33" t="n"/>
      <c r="J1002" s="33">
        <f>IF(I1002="", "", IF(OR(ISTEXT(I1002),ISTEXT($F1002)),"",I1002*$F1002))</f>
        <v/>
      </c>
      <c r="K1002" s="33" t="n"/>
      <c r="L1002" s="33">
        <f>IF(K1002="", "", IF(OR(ISTEXT(K1002),ISTEXT($F1002)),"",K1002*$F1002))</f>
        <v/>
      </c>
      <c r="M1002" s="30">
        <f>IF(OR(H1002="",H1002=0),"",IF(K1002="",IF(J1002="","",IF(OR(ISTEXT(J1002),ISTEXT(H1002)),"",J1002/H1002)),IF(OR(ISTEXT(L1002),ISTEXT(H1002)),"",L1002/H1002)))</f>
        <v/>
      </c>
    </row>
    <row r="1003" ht="13.35" customHeight="1" s="162">
      <c r="B1003" s="307" t="n"/>
      <c r="C1003" s="307" t="n"/>
      <c r="E1003" s="307" t="n"/>
      <c r="F1003" s="32" t="n"/>
      <c r="G1003" s="33">
        <f>IF(F1003="", "", IF(OR(ISTEXT(H1003),ISTEXT(F1003)),"",H1003/F1003))</f>
        <v/>
      </c>
      <c r="H1003" s="33" t="n"/>
      <c r="I1003" s="33" t="n"/>
      <c r="J1003" s="33">
        <f>IF(I1003="", "", IF(OR(ISTEXT(I1003),ISTEXT($F1003)),"",I1003*$F1003))</f>
        <v/>
      </c>
      <c r="K1003" s="33" t="n"/>
      <c r="L1003" s="33">
        <f>IF(K1003="", "", IF(OR(ISTEXT(K1003),ISTEXT($F1003)),"",K1003*$F1003))</f>
        <v/>
      </c>
      <c r="M1003" s="30">
        <f>IF(OR(H1003="",H1003=0),"",IF(K1003="",IF(J1003="","",IF(OR(ISTEXT(J1003),ISTEXT(H1003)),"",J1003/H1003)),IF(OR(ISTEXT(L1003),ISTEXT(H1003)),"",L1003/H1003)))</f>
        <v/>
      </c>
    </row>
    <row r="1004" ht="13.35" customHeight="1" s="162">
      <c r="B1004" s="307" t="n"/>
      <c r="C1004" s="307" t="n"/>
      <c r="E1004" s="307" t="n"/>
      <c r="F1004" s="32" t="n"/>
      <c r="G1004" s="33">
        <f>IF(F1004="", "", IF(OR(ISTEXT(H1004),ISTEXT(F1004)),"",H1004/F1004))</f>
        <v/>
      </c>
      <c r="H1004" s="33" t="n"/>
      <c r="I1004" s="33" t="n"/>
      <c r="J1004" s="33">
        <f>IF(I1004="", "", IF(OR(ISTEXT(I1004),ISTEXT($F1004)),"",I1004*$F1004))</f>
        <v/>
      </c>
      <c r="K1004" s="33" t="n"/>
      <c r="L1004" s="33">
        <f>IF(K1004="", "", IF(OR(ISTEXT(K1004),ISTEXT($F1004)),"",K1004*$F1004))</f>
        <v/>
      </c>
      <c r="M1004" s="30">
        <f>IF(OR(H1004="",H1004=0),"",IF(K1004="",IF(J1004="","",IF(OR(ISTEXT(J1004),ISTEXT(H1004)),"",J1004/H1004)),IF(OR(ISTEXT(L1004),ISTEXT(H1004)),"",L1004/H1004)))</f>
        <v/>
      </c>
    </row>
    <row r="1005" ht="13.35" customHeight="1" s="162">
      <c r="B1005" s="307" t="n"/>
      <c r="C1005" s="307" t="n"/>
      <c r="E1005" s="307" t="n"/>
      <c r="F1005" s="32" t="n"/>
      <c r="G1005" s="33">
        <f>IF(F1005="", "", IF(OR(ISTEXT(H1005),ISTEXT(F1005)),"",H1005/F1005))</f>
        <v/>
      </c>
      <c r="H1005" s="33" t="n"/>
      <c r="I1005" s="33" t="n"/>
      <c r="J1005" s="33">
        <f>IF(I1005="", "", IF(OR(ISTEXT(I1005),ISTEXT($F1005)),"",I1005*$F1005))</f>
        <v/>
      </c>
      <c r="K1005" s="33" t="n"/>
      <c r="L1005" s="33">
        <f>IF(K1005="", "", IF(OR(ISTEXT(K1005),ISTEXT($F1005)),"",K1005*$F1005))</f>
        <v/>
      </c>
      <c r="M1005" s="30">
        <f>IF(OR(H1005="",H1005=0),"",IF(K1005="",IF(J1005="","",IF(OR(ISTEXT(J1005),ISTEXT(H1005)),"",J1005/H1005)),IF(OR(ISTEXT(L1005),ISTEXT(H1005)),"",L1005/H1005)))</f>
        <v/>
      </c>
    </row>
    <row r="1006" ht="13.35" customHeight="1" s="162">
      <c r="B1006" s="307" t="n"/>
      <c r="C1006" s="307" t="n"/>
      <c r="E1006" s="307" t="n"/>
      <c r="F1006" s="32" t="n"/>
      <c r="G1006" s="33">
        <f>IF(F1006="", "", IF(OR(ISTEXT(H1006),ISTEXT(F1006)),"",H1006/F1006))</f>
        <v/>
      </c>
      <c r="H1006" s="33" t="n"/>
      <c r="I1006" s="33" t="n"/>
      <c r="J1006" s="33">
        <f>IF(I1006="", "", IF(OR(ISTEXT(I1006),ISTEXT($F1006)),"",I1006*$F1006))</f>
        <v/>
      </c>
      <c r="K1006" s="33" t="n"/>
      <c r="L1006" s="33">
        <f>IF(K1006="", "", IF(OR(ISTEXT(K1006),ISTEXT($F1006)),"",K1006*$F1006))</f>
        <v/>
      </c>
      <c r="M1006" s="30">
        <f>IF(OR(H1006="",H1006=0),"",IF(K1006="",IF(J1006="","",IF(OR(ISTEXT(J1006),ISTEXT(H1006)),"",J1006/H1006)),IF(OR(ISTEXT(L1006),ISTEXT(H1006)),"",L1006/H1006)))</f>
        <v/>
      </c>
    </row>
    <row r="1007" ht="13.35" customHeight="1" s="162">
      <c r="B1007" s="307" t="n"/>
      <c r="C1007" s="307" t="n"/>
      <c r="E1007" s="307" t="n"/>
      <c r="F1007" s="32" t="n"/>
      <c r="G1007" s="33">
        <f>IF(F1007="", "", IF(OR(ISTEXT(H1007),ISTEXT(F1007)),"",H1007/F1007))</f>
        <v/>
      </c>
      <c r="H1007" s="33" t="n"/>
      <c r="I1007" s="33" t="n"/>
      <c r="J1007" s="33">
        <f>IF(I1007="", "", IF(OR(ISTEXT(I1007),ISTEXT($F1007)),"",I1007*$F1007))</f>
        <v/>
      </c>
      <c r="K1007" s="33" t="n"/>
      <c r="L1007" s="33">
        <f>IF(K1007="", "", IF(OR(ISTEXT(K1007),ISTEXT($F1007)),"",K1007*$F1007))</f>
        <v/>
      </c>
      <c r="M1007" s="30">
        <f>IF(OR(H1007="",H1007=0),"",IF(K1007="",IF(J1007="","",IF(OR(ISTEXT(J1007),ISTEXT(H1007)),"",J1007/H1007)),IF(OR(ISTEXT(L1007),ISTEXT(H1007)),"",L1007/H1007)))</f>
        <v/>
      </c>
    </row>
    <row r="1008" ht="13.35" customHeight="1" s="162">
      <c r="B1008" s="307" t="n"/>
      <c r="C1008" s="307" t="n"/>
      <c r="E1008" s="307" t="n"/>
      <c r="F1008" s="32" t="n"/>
      <c r="G1008" s="33">
        <f>IF(F1008="", "", IF(OR(ISTEXT(H1008),ISTEXT(F1008)),"",H1008/F1008))</f>
        <v/>
      </c>
      <c r="H1008" s="33" t="n"/>
      <c r="I1008" s="33" t="n"/>
      <c r="J1008" s="33">
        <f>IF(I1008="", "", IF(OR(ISTEXT(I1008),ISTEXT($F1008)),"",I1008*$F1008))</f>
        <v/>
      </c>
      <c r="K1008" s="33" t="n"/>
      <c r="L1008" s="33">
        <f>IF(K1008="", "", IF(OR(ISTEXT(K1008),ISTEXT($F1008)),"",K1008*$F1008))</f>
        <v/>
      </c>
      <c r="M1008" s="30">
        <f>IF(OR(H1008="",H1008=0),"",IF(K1008="",IF(J1008="","",IF(OR(ISTEXT(J1008),ISTEXT(H1008)),"",J1008/H1008)),IF(OR(ISTEXT(L1008),ISTEXT(H1008)),"",L1008/H1008)))</f>
        <v/>
      </c>
    </row>
    <row r="1009" ht="13.35" customHeight="1" s="162">
      <c r="B1009" s="307" t="n"/>
      <c r="C1009" s="307" t="n"/>
      <c r="E1009" s="307" t="n"/>
      <c r="F1009" s="32" t="n"/>
      <c r="G1009" s="33">
        <f>IF(F1009="", "", IF(OR(ISTEXT(H1009),ISTEXT(F1009)),"",H1009/F1009))</f>
        <v/>
      </c>
      <c r="H1009" s="33" t="n"/>
      <c r="I1009" s="33" t="n"/>
      <c r="J1009" s="33">
        <f>IF(I1009="", "", IF(OR(ISTEXT(I1009),ISTEXT($F1009)),"",I1009*$F1009))</f>
        <v/>
      </c>
      <c r="K1009" s="33" t="n"/>
      <c r="L1009" s="33">
        <f>IF(K1009="", "", IF(OR(ISTEXT(K1009),ISTEXT($F1009)),"",K1009*$F1009))</f>
        <v/>
      </c>
      <c r="M1009" s="30">
        <f>IF(OR(H1009="",H1009=0),"",IF(K1009="",IF(J1009="","",IF(OR(ISTEXT(J1009),ISTEXT(H1009)),"",J1009/H1009)),IF(OR(ISTEXT(L1009),ISTEXT(H1009)),"",L1009/H1009)))</f>
        <v/>
      </c>
    </row>
    <row r="1010" ht="13.35" customHeight="1" s="162">
      <c r="B1010" s="307" t="n"/>
      <c r="C1010" s="307" t="n"/>
      <c r="E1010" s="307" t="n"/>
      <c r="F1010" s="32" t="n"/>
      <c r="G1010" s="33">
        <f>IF(F1010="", "", IF(OR(ISTEXT(H1010),ISTEXT(F1010)),"",H1010/F1010))</f>
        <v/>
      </c>
      <c r="H1010" s="33" t="n"/>
      <c r="I1010" s="33" t="n"/>
      <c r="J1010" s="33">
        <f>IF(I1010="", "", IF(OR(ISTEXT(I1010),ISTEXT($F1010)),"",I1010*$F1010))</f>
        <v/>
      </c>
      <c r="K1010" s="33" t="n"/>
      <c r="L1010" s="33">
        <f>IF(K1010="", "", IF(OR(ISTEXT(K1010),ISTEXT($F1010)),"",K1010*$F1010))</f>
        <v/>
      </c>
      <c r="M1010" s="30">
        <f>IF(OR(H1010="",H1010=0),"",IF(K1010="",IF(J1010="","",IF(OR(ISTEXT(J1010),ISTEXT(H1010)),"",J1010/H1010)),IF(OR(ISTEXT(L1010),ISTEXT(H1010)),"",L1010/H1010)))</f>
        <v/>
      </c>
    </row>
    <row r="1011" ht="13.35" customHeight="1" s="162">
      <c r="B1011" s="307" t="n"/>
      <c r="C1011" s="307" t="n"/>
      <c r="E1011" s="307" t="n"/>
      <c r="F1011" s="32" t="n"/>
      <c r="G1011" s="33">
        <f>IF(F1011="", "", IF(OR(ISTEXT(H1011),ISTEXT(F1011)),"",H1011/F1011))</f>
        <v/>
      </c>
      <c r="H1011" s="33" t="n"/>
      <c r="I1011" s="33" t="n"/>
      <c r="J1011" s="33">
        <f>IF(I1011="", "", IF(OR(ISTEXT(I1011),ISTEXT($F1011)),"",I1011*$F1011))</f>
        <v/>
      </c>
      <c r="K1011" s="33" t="n"/>
      <c r="L1011" s="33">
        <f>IF(K1011="", "", IF(OR(ISTEXT(K1011),ISTEXT($F1011)),"",K1011*$F1011))</f>
        <v/>
      </c>
      <c r="M1011" s="30">
        <f>IF(OR(H1011="",H1011=0),"",IF(K1011="",IF(J1011="","",IF(OR(ISTEXT(J1011),ISTEXT(H1011)),"",J1011/H1011)),IF(OR(ISTEXT(L1011),ISTEXT(H1011)),"",L1011/H1011)))</f>
        <v/>
      </c>
    </row>
    <row r="1012" ht="13.35" customHeight="1" s="162">
      <c r="B1012" s="307" t="n"/>
      <c r="C1012" s="307" t="n"/>
      <c r="E1012" s="307" t="n"/>
      <c r="F1012" s="32" t="n"/>
      <c r="G1012" s="33">
        <f>IF(F1012="", "", IF(OR(ISTEXT(H1012),ISTEXT(F1012)),"",H1012/F1012))</f>
        <v/>
      </c>
      <c r="H1012" s="33" t="n"/>
      <c r="I1012" s="33" t="n"/>
      <c r="J1012" s="33">
        <f>IF(I1012="", "", IF(OR(ISTEXT(I1012),ISTEXT($F1012)),"",I1012*$F1012))</f>
        <v/>
      </c>
      <c r="K1012" s="33" t="n"/>
      <c r="L1012" s="33">
        <f>IF(K1012="", "", IF(OR(ISTEXT(K1012),ISTEXT($F1012)),"",K1012*$F1012))</f>
        <v/>
      </c>
      <c r="M1012" s="30">
        <f>IF(OR(H1012="",H1012=0),"",IF(K1012="",IF(J1012="","",IF(OR(ISTEXT(J1012),ISTEXT(H1012)),"",J1012/H1012)),IF(OR(ISTEXT(L1012),ISTEXT(H1012)),"",L1012/H1012)))</f>
        <v/>
      </c>
    </row>
    <row r="1013" ht="13.35" customHeight="1" s="162">
      <c r="B1013" s="307" t="n"/>
      <c r="C1013" s="307" t="n"/>
      <c r="E1013" s="307" t="n"/>
      <c r="F1013" s="32" t="n"/>
      <c r="G1013" s="33">
        <f>IF(F1013="", "", IF(OR(ISTEXT(H1013),ISTEXT(F1013)),"",H1013/F1013))</f>
        <v/>
      </c>
      <c r="H1013" s="33" t="n"/>
      <c r="I1013" s="33" t="n"/>
      <c r="J1013" s="33">
        <f>IF(I1013="", "", IF(OR(ISTEXT(I1013),ISTEXT($F1013)),"",I1013*$F1013))</f>
        <v/>
      </c>
      <c r="K1013" s="33" t="n"/>
      <c r="L1013" s="33">
        <f>IF(K1013="", "", IF(OR(ISTEXT(K1013),ISTEXT($F1013)),"",K1013*$F1013))</f>
        <v/>
      </c>
      <c r="M1013" s="30">
        <f>IF(OR(H1013="",H1013=0),"",IF(K1013="",IF(J1013="","",IF(OR(ISTEXT(J1013),ISTEXT(H1013)),"",J1013/H1013)),IF(OR(ISTEXT(L1013),ISTEXT(H1013)),"",L1013/H1013)))</f>
        <v/>
      </c>
    </row>
    <row r="1014" ht="13.35" customHeight="1" s="162">
      <c r="B1014" s="42" t="n"/>
      <c r="C1014" s="231" t="inlineStr">
        <is>
          <t>Subtotal (this page)</t>
        </is>
      </c>
      <c r="D1014" s="159" t="n"/>
      <c r="E1014" s="42" t="n"/>
      <c r="F1014" s="42" t="n"/>
      <c r="G1014" s="43" t="n"/>
      <c r="H1014" s="43">
        <f>IF(SUM(H996:H1013)=0,"",SUM(H996:H1013))</f>
        <v/>
      </c>
      <c r="I1014" s="43" t="n"/>
      <c r="J1014" s="43">
        <f>IF(SUM(J996:J1013)=0,"",SUM(J996:J1013))</f>
        <v/>
      </c>
      <c r="K1014" s="43" t="n"/>
      <c r="L1014" s="43">
        <f>IF(SUM(L996:L1013)=0,"",SUM(L996:L1013))</f>
        <v/>
      </c>
      <c r="M1014" s="35">
        <f>IF(OR(H1014="",H1014=0),"",IF(L1014="",IF(J1014="","",IF(OR(ISTEXT(J1014),ISTEXT(H1014)),"",J1014/H1014)),IF(OR(ISTEXT(L1014),ISTEXT(H1014)),"",L1014/H1014)))</f>
        <v/>
      </c>
    </row>
    <row r="1015" ht="13.35" customHeight="1" s="162"/>
    <row r="1016" ht="13.35" customHeight="1" s="162">
      <c r="B1016" s="188" t="inlineStr">
        <is>
          <t>Exhaust Air Inlets (cont.)</t>
        </is>
      </c>
      <c r="C1016" s="174" t="n"/>
      <c r="D1016" s="174" t="n"/>
      <c r="E1016" s="174" t="n"/>
      <c r="F1016" s="173" t="n"/>
      <c r="G1016" s="233" t="inlineStr">
        <is>
          <t>Design VEL</t>
        </is>
      </c>
      <c r="H1016" s="194" t="inlineStr">
        <is>
          <t>Design CFM</t>
        </is>
      </c>
      <c r="I1016" s="188" t="inlineStr">
        <is>
          <t>Initial</t>
        </is>
      </c>
      <c r="J1016" s="173" t="n"/>
      <c r="K1016" s="188" t="inlineStr">
        <is>
          <t>Final</t>
        </is>
      </c>
      <c r="L1016" s="173" t="n"/>
      <c r="M1016" s="188" t="inlineStr">
        <is>
          <t>%</t>
        </is>
      </c>
    </row>
    <row r="1017" ht="13.35" customHeight="1" s="162">
      <c r="B1017" s="153" t="inlineStr">
        <is>
          <t>No.</t>
        </is>
      </c>
      <c r="C1017" s="188" t="inlineStr">
        <is>
          <t>Area Served</t>
        </is>
      </c>
      <c r="D1017" s="188" t="inlineStr">
        <is>
          <t>Type</t>
        </is>
      </c>
      <c r="E1017" s="188" t="inlineStr">
        <is>
          <t>Size</t>
        </is>
      </c>
      <c r="F1017" s="188" t="inlineStr">
        <is>
          <t>Ak</t>
        </is>
      </c>
      <c r="G1017" s="440" t="n"/>
      <c r="H1017" s="440" t="n"/>
      <c r="I1017" s="188" t="inlineStr">
        <is>
          <t>VEL</t>
        </is>
      </c>
      <c r="J1017" s="188" t="inlineStr">
        <is>
          <t>CFM</t>
        </is>
      </c>
      <c r="K1017" s="188" t="inlineStr">
        <is>
          <t>VEL</t>
        </is>
      </c>
      <c r="L1017" s="188" t="inlineStr">
        <is>
          <t>CFM</t>
        </is>
      </c>
      <c r="M1017" s="440" t="n"/>
    </row>
    <row r="1018" ht="13.35" customHeight="1" s="162">
      <c r="B1018" s="307" t="n"/>
      <c r="C1018" s="307" t="n"/>
      <c r="E1018" s="307" t="n"/>
      <c r="F1018" s="32" t="n"/>
      <c r="G1018" s="33">
        <f>IF(F1018="", "", IF(OR(ISTEXT(H1018),ISTEXT(F1018)),"",H1018/F1018))</f>
        <v/>
      </c>
      <c r="H1018" s="33" t="n"/>
      <c r="I1018" s="33" t="n"/>
      <c r="J1018" s="33">
        <f>IF(I1018="", "", IF(OR(ISTEXT(I1018),ISTEXT($F1018)),"",I1018*$F1018))</f>
        <v/>
      </c>
      <c r="K1018" s="33" t="n"/>
      <c r="L1018" s="33">
        <f>IF(K1018="", "", IF(OR(ISTEXT(K1018),ISTEXT($F1018)),"",K1018*$F1018))</f>
        <v/>
      </c>
      <c r="M1018" s="30">
        <f>IF(OR(H1018="",H1018=0),"",IF(K1018="",IF(J1018="","",IF(OR(ISTEXT(J1018),ISTEXT(H1018)),"",J1018/H1018)),IF(OR(ISTEXT(L1018),ISTEXT(H1018)),"",L1018/H1018)))</f>
        <v/>
      </c>
    </row>
    <row r="1019" ht="13.35" customHeight="1" s="162">
      <c r="B1019" s="307" t="n"/>
      <c r="C1019" s="307" t="n"/>
      <c r="E1019" s="307" t="n"/>
      <c r="F1019" s="32" t="n"/>
      <c r="G1019" s="33">
        <f>IF(F1019="", "", IF(OR(ISTEXT(H1019),ISTEXT(F1019)),"",H1019/F1019))</f>
        <v/>
      </c>
      <c r="H1019" s="33" t="n"/>
      <c r="I1019" s="33" t="n"/>
      <c r="J1019" s="33">
        <f>IF(I1019="", "", IF(OR(ISTEXT(I1019),ISTEXT($F1019)),"",I1019*$F1019))</f>
        <v/>
      </c>
      <c r="K1019" s="33" t="n"/>
      <c r="L1019" s="33">
        <f>IF(K1019="", "", IF(OR(ISTEXT(K1019),ISTEXT($F1019)),"",K1019*$F1019))</f>
        <v/>
      </c>
      <c r="M1019" s="30">
        <f>IF(OR(H1019="",H1019=0),"",IF(K1019="",IF(J1019="","",IF(OR(ISTEXT(J1019),ISTEXT(H1019)),"",J1019/H1019)),IF(OR(ISTEXT(L1019),ISTEXT(H1019)),"",L1019/H1019)))</f>
        <v/>
      </c>
    </row>
    <row r="1020" ht="13.35" customHeight="1" s="162">
      <c r="B1020" s="307" t="n"/>
      <c r="C1020" s="307" t="n"/>
      <c r="E1020" s="307" t="n"/>
      <c r="F1020" s="32" t="n"/>
      <c r="G1020" s="33">
        <f>IF(F1020="", "", IF(OR(ISTEXT(H1020),ISTEXT(F1020)),"",H1020/F1020))</f>
        <v/>
      </c>
      <c r="H1020" s="33" t="n"/>
      <c r="I1020" s="33" t="n"/>
      <c r="J1020" s="33">
        <f>IF(I1020="", "", IF(OR(ISTEXT(I1020),ISTEXT($F1020)),"",I1020*$F1020))</f>
        <v/>
      </c>
      <c r="K1020" s="33" t="n"/>
      <c r="L1020" s="33">
        <f>IF(K1020="", "", IF(OR(ISTEXT(K1020),ISTEXT($F1020)),"",K1020*$F1020))</f>
        <v/>
      </c>
      <c r="M1020" s="30">
        <f>IF(OR(H1020="",H1020=0),"",IF(K1020="",IF(J1020="","",IF(OR(ISTEXT(J1020),ISTEXT(H1020)),"",J1020/H1020)),IF(OR(ISTEXT(L1020),ISTEXT(H1020)),"",L1020/H1020)))</f>
        <v/>
      </c>
    </row>
    <row r="1021" ht="13.35" customHeight="1" s="162">
      <c r="B1021" s="307" t="n"/>
      <c r="C1021" s="307" t="n"/>
      <c r="E1021" s="307" t="n"/>
      <c r="F1021" s="32" t="n"/>
      <c r="G1021" s="33">
        <f>IF(F1021="", "", IF(OR(ISTEXT(H1021),ISTEXT(F1021)),"",H1021/F1021))</f>
        <v/>
      </c>
      <c r="H1021" s="33" t="n"/>
      <c r="I1021" s="33" t="n"/>
      <c r="J1021" s="33">
        <f>IF(I1021="", "", IF(OR(ISTEXT(I1021),ISTEXT($F1021)),"",I1021*$F1021))</f>
        <v/>
      </c>
      <c r="K1021" s="33" t="n"/>
      <c r="L1021" s="33">
        <f>IF(K1021="", "", IF(OR(ISTEXT(K1021),ISTEXT($F1021)),"",K1021*$F1021))</f>
        <v/>
      </c>
      <c r="M1021" s="30">
        <f>IF(OR(H1021="",H1021=0),"",IF(K1021="",IF(J1021="","",IF(OR(ISTEXT(J1021),ISTEXT(H1021)),"",J1021/H1021)),IF(OR(ISTEXT(L1021),ISTEXT(H1021)),"",L1021/H1021)))</f>
        <v/>
      </c>
    </row>
    <row r="1022" ht="13.35" customHeight="1" s="162">
      <c r="B1022" s="307" t="n"/>
      <c r="C1022" s="307" t="n"/>
      <c r="E1022" s="307" t="n"/>
      <c r="F1022" s="32" t="n"/>
      <c r="G1022" s="33">
        <f>IF(F1022="", "", IF(OR(ISTEXT(H1022),ISTEXT(F1022)),"",H1022/F1022))</f>
        <v/>
      </c>
      <c r="H1022" s="33" t="n"/>
      <c r="I1022" s="33" t="n"/>
      <c r="J1022" s="33">
        <f>IF(I1022="", "", IF(OR(ISTEXT(I1022),ISTEXT($F1022)),"",I1022*$F1022))</f>
        <v/>
      </c>
      <c r="K1022" s="33" t="n"/>
      <c r="L1022" s="33">
        <f>IF(K1022="", "", IF(OR(ISTEXT(K1022),ISTEXT($F1022)),"",K1022*$F1022))</f>
        <v/>
      </c>
      <c r="M1022" s="30">
        <f>IF(OR(H1022="",H1022=0),"",IF(K1022="",IF(J1022="","",IF(OR(ISTEXT(J1022),ISTEXT(H1022)),"",J1022/H1022)),IF(OR(ISTEXT(L1022),ISTEXT(H1022)),"",L1022/H1022)))</f>
        <v/>
      </c>
    </row>
    <row r="1023" ht="13.35" customHeight="1" s="162">
      <c r="B1023" s="307" t="n"/>
      <c r="C1023" s="307" t="n"/>
      <c r="E1023" s="307" t="n"/>
      <c r="F1023" s="32" t="n"/>
      <c r="G1023" s="33">
        <f>IF(F1023="", "", IF(OR(ISTEXT(H1023),ISTEXT(F1023)),"",H1023/F1023))</f>
        <v/>
      </c>
      <c r="H1023" s="33" t="n"/>
      <c r="I1023" s="33" t="n"/>
      <c r="J1023" s="33">
        <f>IF(I1023="", "", IF(OR(ISTEXT(I1023),ISTEXT($F1023)),"",I1023*$F1023))</f>
        <v/>
      </c>
      <c r="K1023" s="33" t="n"/>
      <c r="L1023" s="33">
        <f>IF(K1023="", "", IF(OR(ISTEXT(K1023),ISTEXT($F1023)),"",K1023*$F1023))</f>
        <v/>
      </c>
      <c r="M1023" s="30">
        <f>IF(OR(H1023="",H1023=0),"",IF(K1023="",IF(J1023="","",IF(OR(ISTEXT(J1023),ISTEXT(H1023)),"",J1023/H1023)),IF(OR(ISTEXT(L1023),ISTEXT(H1023)),"",L1023/H1023)))</f>
        <v/>
      </c>
    </row>
    <row r="1024" ht="13.35" customHeight="1" s="162">
      <c r="B1024" s="307" t="n"/>
      <c r="C1024" s="307" t="n"/>
      <c r="E1024" s="307" t="n"/>
      <c r="F1024" s="32" t="n"/>
      <c r="G1024" s="33">
        <f>IF(F1024="", "", IF(OR(ISTEXT(H1024),ISTEXT(F1024)),"",H1024/F1024))</f>
        <v/>
      </c>
      <c r="H1024" s="33" t="n"/>
      <c r="I1024" s="33" t="n"/>
      <c r="J1024" s="33">
        <f>IF(I1024="", "", IF(OR(ISTEXT(I1024),ISTEXT($F1024)),"",I1024*$F1024))</f>
        <v/>
      </c>
      <c r="K1024" s="33" t="n"/>
      <c r="L1024" s="33">
        <f>IF(K1024="", "", IF(OR(ISTEXT(K1024),ISTEXT($F1024)),"",K1024*$F1024))</f>
        <v/>
      </c>
      <c r="M1024" s="30">
        <f>IF(OR(H1024="",H1024=0),"",IF(K1024="",IF(J1024="","",IF(OR(ISTEXT(J1024),ISTEXT(H1024)),"",J1024/H1024)),IF(OR(ISTEXT(L1024),ISTEXT(H1024)),"",L1024/H1024)))</f>
        <v/>
      </c>
    </row>
    <row r="1025" ht="13.35" customHeight="1" s="162">
      <c r="B1025" s="307" t="n"/>
      <c r="C1025" s="307" t="n"/>
      <c r="E1025" s="307" t="n"/>
      <c r="F1025" s="32" t="n"/>
      <c r="G1025" s="33">
        <f>IF(F1025="", "", IF(OR(ISTEXT(H1025),ISTEXT(F1025)),"",H1025/F1025))</f>
        <v/>
      </c>
      <c r="H1025" s="33" t="n"/>
      <c r="I1025" s="33" t="n"/>
      <c r="J1025" s="33">
        <f>IF(I1025="", "", IF(OR(ISTEXT(I1025),ISTEXT($F1025)),"",I1025*$F1025))</f>
        <v/>
      </c>
      <c r="K1025" s="33" t="n"/>
      <c r="L1025" s="33">
        <f>IF(K1025="", "", IF(OR(ISTEXT(K1025),ISTEXT($F1025)),"",K1025*$F1025))</f>
        <v/>
      </c>
      <c r="M1025" s="30">
        <f>IF(OR(H1025="",H1025=0),"",IF(K1025="",IF(J1025="","",IF(OR(ISTEXT(J1025),ISTEXT(H1025)),"",J1025/H1025)),IF(OR(ISTEXT(L1025),ISTEXT(H1025)),"",L1025/H1025)))</f>
        <v/>
      </c>
    </row>
    <row r="1026" ht="13.35" customHeight="1" s="162">
      <c r="B1026" s="307" t="n"/>
      <c r="C1026" s="307" t="n"/>
      <c r="E1026" s="307" t="n"/>
      <c r="F1026" s="32" t="n"/>
      <c r="G1026" s="33">
        <f>IF(F1026="", "", IF(OR(ISTEXT(H1026),ISTEXT(F1026)),"",H1026/F1026))</f>
        <v/>
      </c>
      <c r="H1026" s="33" t="n"/>
      <c r="I1026" s="33" t="n"/>
      <c r="J1026" s="33">
        <f>IF(I1026="", "", IF(OR(ISTEXT(I1026),ISTEXT($F1026)),"",I1026*$F1026))</f>
        <v/>
      </c>
      <c r="K1026" s="33" t="n"/>
      <c r="L1026" s="33">
        <f>IF(K1026="", "", IF(OR(ISTEXT(K1026),ISTEXT($F1026)),"",K1026*$F1026))</f>
        <v/>
      </c>
      <c r="M1026" s="30">
        <f>IF(OR(H1026="",H1026=0),"",IF(K1026="",IF(J1026="","",IF(OR(ISTEXT(J1026),ISTEXT(H1026)),"",J1026/H1026)),IF(OR(ISTEXT(L1026),ISTEXT(H1026)),"",L1026/H1026)))</f>
        <v/>
      </c>
    </row>
    <row r="1027" ht="13.35" customHeight="1" s="162">
      <c r="B1027" s="307" t="n"/>
      <c r="C1027" s="307" t="n"/>
      <c r="E1027" s="307" t="n"/>
      <c r="F1027" s="32" t="n"/>
      <c r="G1027" s="33">
        <f>IF(F1027="", "", IF(OR(ISTEXT(H1027),ISTEXT(F1027)),"",H1027/F1027))</f>
        <v/>
      </c>
      <c r="H1027" s="33" t="n"/>
      <c r="I1027" s="33" t="n"/>
      <c r="J1027" s="33">
        <f>IF(I1027="", "", IF(OR(ISTEXT(I1027),ISTEXT($F1027)),"",I1027*$F1027))</f>
        <v/>
      </c>
      <c r="K1027" s="33" t="n"/>
      <c r="L1027" s="33">
        <f>IF(K1027="", "", IF(OR(ISTEXT(K1027),ISTEXT($F1027)),"",K1027*$F1027))</f>
        <v/>
      </c>
      <c r="M1027" s="30">
        <f>IF(OR(H1027="",H1027=0),"",IF(K1027="",IF(J1027="","",IF(OR(ISTEXT(J1027),ISTEXT(H1027)),"",J1027/H1027)),IF(OR(ISTEXT(L1027),ISTEXT(H1027)),"",L1027/H1027)))</f>
        <v/>
      </c>
    </row>
    <row r="1028" ht="13.35" customHeight="1" s="162">
      <c r="B1028" s="307" t="n"/>
      <c r="C1028" s="307" t="n"/>
      <c r="E1028" s="307" t="n"/>
      <c r="F1028" s="32" t="n"/>
      <c r="G1028" s="33">
        <f>IF(F1028="", "", IF(OR(ISTEXT(H1028),ISTEXT(F1028)),"",H1028/F1028))</f>
        <v/>
      </c>
      <c r="H1028" s="33" t="n"/>
      <c r="I1028" s="33" t="n"/>
      <c r="J1028" s="33">
        <f>IF(I1028="", "", IF(OR(ISTEXT(I1028),ISTEXT($F1028)),"",I1028*$F1028))</f>
        <v/>
      </c>
      <c r="K1028" s="33" t="n"/>
      <c r="L1028" s="33">
        <f>IF(K1028="", "", IF(OR(ISTEXT(K1028),ISTEXT($F1028)),"",K1028*$F1028))</f>
        <v/>
      </c>
      <c r="M1028" s="30">
        <f>IF(OR(H1028="",H1028=0),"",IF(K1028="",IF(J1028="","",IF(OR(ISTEXT(J1028),ISTEXT(H1028)),"",J1028/H1028)),IF(OR(ISTEXT(L1028),ISTEXT(H1028)),"",L1028/H1028)))</f>
        <v/>
      </c>
    </row>
    <row r="1029" ht="13.35" customHeight="1" s="162">
      <c r="B1029" s="307" t="n"/>
      <c r="C1029" s="307" t="n"/>
      <c r="E1029" s="307" t="n"/>
      <c r="F1029" s="32" t="n"/>
      <c r="G1029" s="33">
        <f>IF(F1029="", "", IF(OR(ISTEXT(H1029),ISTEXT(F1029)),"",H1029/F1029))</f>
        <v/>
      </c>
      <c r="H1029" s="33" t="n"/>
      <c r="I1029" s="33" t="n"/>
      <c r="J1029" s="33">
        <f>IF(I1029="", "", IF(OR(ISTEXT(I1029),ISTEXT($F1029)),"",I1029*$F1029))</f>
        <v/>
      </c>
      <c r="K1029" s="33" t="n"/>
      <c r="L1029" s="33">
        <f>IF(K1029="", "", IF(OR(ISTEXT(K1029),ISTEXT($F1029)),"",K1029*$F1029))</f>
        <v/>
      </c>
      <c r="M1029" s="30">
        <f>IF(OR(H1029="",H1029=0),"",IF(K1029="",IF(J1029="","",IF(OR(ISTEXT(J1029),ISTEXT(H1029)),"",J1029/H1029)),IF(OR(ISTEXT(L1029),ISTEXT(H1029)),"",L1029/H1029)))</f>
        <v/>
      </c>
    </row>
    <row r="1030" ht="13.35" customHeight="1" s="162">
      <c r="B1030" s="307" t="n"/>
      <c r="C1030" s="307" t="n"/>
      <c r="E1030" s="307" t="n"/>
      <c r="F1030" s="32" t="n"/>
      <c r="G1030" s="33">
        <f>IF(F1030="", "", IF(OR(ISTEXT(H1030),ISTEXT(F1030)),"",H1030/F1030))</f>
        <v/>
      </c>
      <c r="H1030" s="33" t="n"/>
      <c r="I1030" s="33" t="n"/>
      <c r="J1030" s="33">
        <f>IF(I1030="", "", IF(OR(ISTEXT(I1030),ISTEXT($F1030)),"",I1030*$F1030))</f>
        <v/>
      </c>
      <c r="K1030" s="33" t="n"/>
      <c r="L1030" s="33">
        <f>IF(K1030="", "", IF(OR(ISTEXT(K1030),ISTEXT($F1030)),"",K1030*$F1030))</f>
        <v/>
      </c>
      <c r="M1030" s="30">
        <f>IF(OR(H1030="",H1030=0),"",IF(K1030="",IF(J1030="","",IF(OR(ISTEXT(J1030),ISTEXT(H1030)),"",J1030/H1030)),IF(OR(ISTEXT(L1030),ISTEXT(H1030)),"",L1030/H1030)))</f>
        <v/>
      </c>
    </row>
    <row r="1031" ht="13.35" customHeight="1" s="162">
      <c r="B1031" s="307" t="n"/>
      <c r="C1031" s="307" t="n"/>
      <c r="E1031" s="307" t="n"/>
      <c r="F1031" s="32" t="n"/>
      <c r="G1031" s="33">
        <f>IF(F1031="", "", IF(OR(ISTEXT(H1031),ISTEXT(F1031)),"",H1031/F1031))</f>
        <v/>
      </c>
      <c r="H1031" s="33" t="n"/>
      <c r="I1031" s="33" t="n"/>
      <c r="J1031" s="33">
        <f>IF(I1031="", "", IF(OR(ISTEXT(I1031),ISTEXT($F1031)),"",I1031*$F1031))</f>
        <v/>
      </c>
      <c r="K1031" s="33" t="n"/>
      <c r="L1031" s="33">
        <f>IF(K1031="", "", IF(OR(ISTEXT(K1031),ISTEXT($F1031)),"",K1031*$F1031))</f>
        <v/>
      </c>
      <c r="M1031" s="30">
        <f>IF(OR(H1031="",H1031=0),"",IF(K1031="",IF(J1031="","",IF(OR(ISTEXT(J1031),ISTEXT(H1031)),"",J1031/H1031)),IF(OR(ISTEXT(L1031),ISTEXT(H1031)),"",L1031/H1031)))</f>
        <v/>
      </c>
    </row>
    <row r="1032" ht="13.35" customHeight="1" s="162">
      <c r="B1032" s="307" t="n"/>
      <c r="C1032" s="307" t="n"/>
      <c r="E1032" s="307" t="n"/>
      <c r="F1032" s="32" t="n"/>
      <c r="G1032" s="33">
        <f>IF(F1032="", "", IF(OR(ISTEXT(H1032),ISTEXT(F1032)),"",H1032/F1032))</f>
        <v/>
      </c>
      <c r="H1032" s="33" t="n"/>
      <c r="I1032" s="33" t="n"/>
      <c r="J1032" s="33">
        <f>IF(I1032="", "", IF(OR(ISTEXT(I1032),ISTEXT($F1032)),"",I1032*$F1032))</f>
        <v/>
      </c>
      <c r="K1032" s="33" t="n"/>
      <c r="L1032" s="33">
        <f>IF(K1032="", "", IF(OR(ISTEXT(K1032),ISTEXT($F1032)),"",K1032*$F1032))</f>
        <v/>
      </c>
      <c r="M1032" s="30">
        <f>IF(OR(H1032="",H1032=0),"",IF(K1032="",IF(J1032="","",IF(OR(ISTEXT(J1032),ISTEXT(H1032)),"",J1032/H1032)),IF(OR(ISTEXT(L1032),ISTEXT(H1032)),"",L1032/H1032)))</f>
        <v/>
      </c>
    </row>
    <row r="1033" ht="13.35" customHeight="1" s="162">
      <c r="B1033" s="307" t="n"/>
      <c r="C1033" s="307" t="n"/>
      <c r="E1033" s="307" t="n"/>
      <c r="F1033" s="32" t="n"/>
      <c r="G1033" s="33">
        <f>IF(F1033="", "", IF(OR(ISTEXT(H1033),ISTEXT(F1033)),"",H1033/F1033))</f>
        <v/>
      </c>
      <c r="H1033" s="33" t="n"/>
      <c r="I1033" s="33" t="n"/>
      <c r="J1033" s="33">
        <f>IF(I1033="", "", IF(OR(ISTEXT(I1033),ISTEXT($F1033)),"",I1033*$F1033))</f>
        <v/>
      </c>
      <c r="K1033" s="33" t="n"/>
      <c r="L1033" s="33">
        <f>IF(K1033="", "", IF(OR(ISTEXT(K1033),ISTEXT($F1033)),"",K1033*$F1033))</f>
        <v/>
      </c>
      <c r="M1033" s="30">
        <f>IF(OR(H1033="",H1033=0),"",IF(K1033="",IF(J1033="","",IF(OR(ISTEXT(J1033),ISTEXT(H1033)),"",J1033/H1033)),IF(OR(ISTEXT(L1033),ISTEXT(H1033)),"",L1033/H1033)))</f>
        <v/>
      </c>
    </row>
    <row r="1034" ht="13.35" customHeight="1" s="162">
      <c r="B1034" s="307" t="n"/>
      <c r="C1034" s="307" t="n"/>
      <c r="E1034" s="307" t="n"/>
      <c r="F1034" s="32" t="n"/>
      <c r="G1034" s="33">
        <f>IF(F1034="", "", IF(OR(ISTEXT(H1034),ISTEXT(F1034)),"",H1034/F1034))</f>
        <v/>
      </c>
      <c r="H1034" s="33" t="n"/>
      <c r="I1034" s="33" t="n"/>
      <c r="J1034" s="33">
        <f>IF(I1034="", "", IF(OR(ISTEXT(I1034),ISTEXT($F1034)),"",I1034*$F1034))</f>
        <v/>
      </c>
      <c r="K1034" s="33" t="n"/>
      <c r="L1034" s="33">
        <f>IF(K1034="", "", IF(OR(ISTEXT(K1034),ISTEXT($F1034)),"",K1034*$F1034))</f>
        <v/>
      </c>
      <c r="M1034" s="30">
        <f>IF(OR(H1034="",H1034=0),"",IF(K1034="",IF(J1034="","",IF(OR(ISTEXT(J1034),ISTEXT(H1034)),"",J1034/H1034)),IF(OR(ISTEXT(L1034),ISTEXT(H1034)),"",L1034/H1034)))</f>
        <v/>
      </c>
    </row>
    <row r="1035" ht="13.35" customHeight="1" s="162">
      <c r="B1035" s="307" t="n"/>
      <c r="C1035" s="307" t="n"/>
      <c r="E1035" s="307" t="n"/>
      <c r="F1035" s="32" t="n"/>
      <c r="G1035" s="33">
        <f>IF(F1035="", "", IF(OR(ISTEXT(H1035),ISTEXT(F1035)),"",H1035/F1035))</f>
        <v/>
      </c>
      <c r="H1035" s="33" t="n"/>
      <c r="I1035" s="33" t="n"/>
      <c r="J1035" s="33">
        <f>IF(I1035="", "", IF(OR(ISTEXT(I1035),ISTEXT($F1035)),"",I1035*$F1035))</f>
        <v/>
      </c>
      <c r="K1035" s="33" t="n"/>
      <c r="L1035" s="33">
        <f>IF(K1035="", "", IF(OR(ISTEXT(K1035),ISTEXT($F1035)),"",K1035*$F1035))</f>
        <v/>
      </c>
      <c r="M1035" s="30">
        <f>IF(OR(H1035="",H1035=0),"",IF(K1035="",IF(J1035="","",IF(OR(ISTEXT(J1035),ISTEXT(H1035)),"",J1035/H1035)),IF(OR(ISTEXT(L1035),ISTEXT(H1035)),"",L1035/H1035)))</f>
        <v/>
      </c>
    </row>
    <row r="1036" ht="13.35" customHeight="1" s="162">
      <c r="B1036" s="42" t="n"/>
      <c r="C1036" s="231" t="inlineStr">
        <is>
          <t>Subtotal (this page)</t>
        </is>
      </c>
      <c r="D1036" s="159" t="n"/>
      <c r="E1036" s="42" t="n"/>
      <c r="F1036" s="42" t="n"/>
      <c r="G1036" s="43" t="n"/>
      <c r="H1036" s="43">
        <f>IF(SUM(H1018:H1035)=0,"",SUM(H1018:H1035))</f>
        <v/>
      </c>
      <c r="I1036" s="43" t="n"/>
      <c r="J1036" s="43">
        <f>IF(SUM(J1018:J1035)=0,"",SUM(J1018:J1035))</f>
        <v/>
      </c>
      <c r="K1036" s="43" t="n"/>
      <c r="L1036" s="43">
        <f>IF(SUM(L1018:L1035)=0,"",SUM(L1018:L1035))</f>
        <v/>
      </c>
      <c r="M1036" s="35">
        <f>IF(OR(H1036="",H1036=0),"",IF(L1036="",IF(J1036="","",IF(OR(ISTEXT(J1036),ISTEXT(H1036)),"",J1036/H1036)),IF(OR(ISTEXT(L1036),ISTEXT(H1036)),"",L1036/H1036)))</f>
        <v/>
      </c>
    </row>
    <row r="1037" ht="13.35" customHeight="1" s="162"/>
    <row r="1038" ht="13.35" customHeight="1" s="162">
      <c r="B1038" s="188" t="inlineStr">
        <is>
          <t>Remarks (cont.)</t>
        </is>
      </c>
      <c r="C1038" s="173" t="n"/>
      <c r="D1038" s="154" t="n"/>
      <c r="E1038" s="174" t="n"/>
      <c r="F1038" s="174" t="n"/>
      <c r="G1038" s="174" t="n"/>
      <c r="H1038" s="174" t="n"/>
      <c r="I1038" s="174" t="n"/>
      <c r="J1038" s="174" t="n"/>
      <c r="K1038" s="174" t="n"/>
      <c r="L1038" s="174" t="n"/>
      <c r="M1038" s="173" t="n"/>
    </row>
    <row r="1039" ht="13.35" customHeight="1" s="162">
      <c r="B1039" s="154" t="n"/>
      <c r="C1039" s="174" t="n"/>
      <c r="D1039" s="174" t="n"/>
      <c r="E1039" s="174" t="n"/>
      <c r="F1039" s="174" t="n"/>
      <c r="G1039" s="174" t="n"/>
      <c r="H1039" s="174" t="n"/>
      <c r="I1039" s="174" t="n"/>
      <c r="J1039" s="174" t="n"/>
      <c r="K1039" s="174" t="n"/>
      <c r="L1039" s="174" t="n"/>
      <c r="M1039" s="173" t="n"/>
    </row>
    <row r="1040" ht="13.35" customHeight="1" s="162"/>
    <row r="1041" ht="13.35" customHeight="1" s="162"/>
    <row r="1042" ht="13.35" customHeight="1" s="162"/>
    <row r="1043" ht="13.35" customHeight="1" s="162"/>
  </sheetData>
  <mergeCells count="958">
    <mergeCell ref="I531:J531"/>
    <mergeCell ref="D102:M102"/>
    <mergeCell ref="D456:F456"/>
    <mergeCell ref="H600:H601"/>
    <mergeCell ref="G524:H525"/>
    <mergeCell ref="D352:F352"/>
    <mergeCell ref="F442:M442"/>
    <mergeCell ref="D633:G633"/>
    <mergeCell ref="B675:C675"/>
    <mergeCell ref="L430:M430"/>
    <mergeCell ref="B53:M53"/>
    <mergeCell ref="C663:D663"/>
    <mergeCell ref="D424:G424"/>
    <mergeCell ref="B12:C12"/>
    <mergeCell ref="I4:M5"/>
    <mergeCell ref="I890:J890"/>
    <mergeCell ref="I368:M369"/>
    <mergeCell ref="K600:L600"/>
    <mergeCell ref="B108:C109"/>
    <mergeCell ref="B739:C739"/>
    <mergeCell ref="B726:C726"/>
    <mergeCell ref="B551:F551"/>
    <mergeCell ref="I134:M134"/>
    <mergeCell ref="B962:C962"/>
    <mergeCell ref="B368:C369"/>
    <mergeCell ref="G58:G59"/>
    <mergeCell ref="B578:F578"/>
    <mergeCell ref="G836:H837"/>
    <mergeCell ref="H249:H250"/>
    <mergeCell ref="I872:M872"/>
    <mergeCell ref="I956:J956"/>
    <mergeCell ref="B363:C363"/>
    <mergeCell ref="I633:J633"/>
    <mergeCell ref="D144:F144"/>
    <mergeCell ref="F130:M130"/>
    <mergeCell ref="H184:H185"/>
    <mergeCell ref="D946:G946"/>
    <mergeCell ref="L331:M331"/>
    <mergeCell ref="K392:L392"/>
    <mergeCell ref="I457:J457"/>
    <mergeCell ref="F546:M546"/>
    <mergeCell ref="D112:G112"/>
    <mergeCell ref="I288:J288"/>
    <mergeCell ref="K457:L457"/>
    <mergeCell ref="B135:F135"/>
    <mergeCell ref="I784:M785"/>
    <mergeCell ref="D944:G944"/>
    <mergeCell ref="M912:M913"/>
    <mergeCell ref="K863:L863"/>
    <mergeCell ref="B14:G14"/>
    <mergeCell ref="D114:G114"/>
    <mergeCell ref="G912:G913"/>
    <mergeCell ref="B370:F370"/>
    <mergeCell ref="I535:L535"/>
    <mergeCell ref="D650:E650"/>
    <mergeCell ref="K977:L977"/>
    <mergeCell ref="H41:H42"/>
    <mergeCell ref="G249:G250"/>
    <mergeCell ref="B655:F655"/>
    <mergeCell ref="B223:C223"/>
    <mergeCell ref="B220:C220"/>
    <mergeCell ref="I352:M352"/>
    <mergeCell ref="B736:C736"/>
    <mergeCell ref="B518:C518"/>
    <mergeCell ref="B2:C2"/>
    <mergeCell ref="B534:G534"/>
    <mergeCell ref="I560:M560"/>
    <mergeCell ref="B779:C779"/>
    <mergeCell ref="I946:J946"/>
    <mergeCell ref="I125:J125"/>
    <mergeCell ref="B431:C431"/>
    <mergeCell ref="G1016:G1017"/>
    <mergeCell ref="I41:J41"/>
    <mergeCell ref="B529:C529"/>
    <mergeCell ref="I112:J112"/>
    <mergeCell ref="K41:L41"/>
    <mergeCell ref="B956:D956"/>
    <mergeCell ref="I646:J646"/>
    <mergeCell ref="I944:J944"/>
    <mergeCell ref="D743:G743"/>
    <mergeCell ref="I127:J127"/>
    <mergeCell ref="K249:L249"/>
    <mergeCell ref="J757:L757"/>
    <mergeCell ref="I114:J114"/>
    <mergeCell ref="B682:F682"/>
    <mergeCell ref="K808:L808"/>
    <mergeCell ref="D425:G425"/>
    <mergeCell ref="I7:L7"/>
    <mergeCell ref="D11:G11"/>
    <mergeCell ref="M41:M42"/>
    <mergeCell ref="F653:H653"/>
    <mergeCell ref="D636:G636"/>
    <mergeCell ref="H474:H475"/>
    <mergeCell ref="D738:G738"/>
    <mergeCell ref="B434:C434"/>
    <mergeCell ref="D427:G427"/>
    <mergeCell ref="C777:D777"/>
    <mergeCell ref="I222:K222"/>
    <mergeCell ref="B15:C15"/>
    <mergeCell ref="F338:M338"/>
    <mergeCell ref="G600:G601"/>
    <mergeCell ref="B841:C841"/>
    <mergeCell ref="D524:F525"/>
    <mergeCell ref="G665:G666"/>
    <mergeCell ref="H288:H289"/>
    <mergeCell ref="E18:F18"/>
    <mergeCell ref="I851:K851"/>
    <mergeCell ref="I9:J9"/>
    <mergeCell ref="D363:M363"/>
    <mergeCell ref="B950:G950"/>
    <mergeCell ref="B748:D748"/>
    <mergeCell ref="B442:C442"/>
    <mergeCell ref="I438:J438"/>
    <mergeCell ref="D442:E442"/>
    <mergeCell ref="B842:C842"/>
    <mergeCell ref="I11:J11"/>
    <mergeCell ref="M353:M354"/>
    <mergeCell ref="B623:M623"/>
    <mergeCell ref="M551:M552"/>
    <mergeCell ref="I636:J636"/>
    <mergeCell ref="H786:H787"/>
    <mergeCell ref="H31:H32"/>
    <mergeCell ref="I738:J738"/>
    <mergeCell ref="H58:H59"/>
    <mergeCell ref="D322:G322"/>
    <mergeCell ref="I532:J532"/>
    <mergeCell ref="D836:F837"/>
    <mergeCell ref="C100:D100"/>
    <mergeCell ref="B839:G839"/>
    <mergeCell ref="I123:K123"/>
    <mergeCell ref="I423:L423"/>
    <mergeCell ref="B260:M260"/>
    <mergeCell ref="F341:H341"/>
    <mergeCell ref="K31:L31"/>
    <mergeCell ref="D316:F317"/>
    <mergeCell ref="G457:G458"/>
    <mergeCell ref="G80:G81"/>
    <mergeCell ref="M704:M705"/>
    <mergeCell ref="D217:G217"/>
    <mergeCell ref="B249:F249"/>
    <mergeCell ref="F549:H549"/>
    <mergeCell ref="K239:L239"/>
    <mergeCell ref="B742:G742"/>
    <mergeCell ref="D155:M155"/>
    <mergeCell ref="B234:C234"/>
    <mergeCell ref="L123:M123"/>
    <mergeCell ref="D428:G428"/>
    <mergeCell ref="D518:M518"/>
    <mergeCell ref="C598:D598"/>
    <mergeCell ref="B737:C737"/>
    <mergeCell ref="B264:C265"/>
    <mergeCell ref="L742:M742"/>
    <mergeCell ref="M343:M344"/>
    <mergeCell ref="G786:G787"/>
    <mergeCell ref="G160:H161"/>
    <mergeCell ref="J2:K2"/>
    <mergeCell ref="I647:J647"/>
    <mergeCell ref="H912:H913"/>
    <mergeCell ref="D628:F629"/>
    <mergeCell ref="B311:M311"/>
    <mergeCell ref="L950:M950"/>
    <mergeCell ref="I426:J426"/>
    <mergeCell ref="K184:L184"/>
    <mergeCell ref="B631:G631"/>
    <mergeCell ref="G994:G995"/>
    <mergeCell ref="B965:D965"/>
    <mergeCell ref="B830:C830"/>
    <mergeCell ref="B561:F561"/>
    <mergeCell ref="C494:D494"/>
    <mergeCell ref="C49:D49"/>
    <mergeCell ref="I955:K955"/>
    <mergeCell ref="F133:H133"/>
    <mergeCell ref="I947:J947"/>
    <mergeCell ref="I428:J428"/>
    <mergeCell ref="D12:G12"/>
    <mergeCell ref="H1016:H1017"/>
    <mergeCell ref="B321:C321"/>
    <mergeCell ref="K786:L786"/>
    <mergeCell ref="I949:J949"/>
    <mergeCell ref="D992:F993"/>
    <mergeCell ref="B29:D29"/>
    <mergeCell ref="C1014:D1014"/>
    <mergeCell ref="H266:H267"/>
    <mergeCell ref="B958:G958"/>
    <mergeCell ref="B323:C323"/>
    <mergeCell ref="B854:G854"/>
    <mergeCell ref="E538:F538"/>
    <mergeCell ref="B912:F912"/>
    <mergeCell ref="I836:M837"/>
    <mergeCell ref="B848:C848"/>
    <mergeCell ref="F650:M650"/>
    <mergeCell ref="I456:M456"/>
    <mergeCell ref="I12:J12"/>
    <mergeCell ref="B331:D331"/>
    <mergeCell ref="B56:C57"/>
    <mergeCell ref="L638:M638"/>
    <mergeCell ref="H665:H666"/>
    <mergeCell ref="H447:H448"/>
    <mergeCell ref="D310:M310"/>
    <mergeCell ref="I533:J533"/>
    <mergeCell ref="I643:K643"/>
    <mergeCell ref="C39:D39"/>
    <mergeCell ref="B851:D851"/>
    <mergeCell ref="I950:K950"/>
    <mergeCell ref="I215:L215"/>
    <mergeCell ref="B261:M261"/>
    <mergeCell ref="D632:G632"/>
    <mergeCell ref="M249:M250"/>
    <mergeCell ref="C871:D871"/>
    <mergeCell ref="I951:L951"/>
    <mergeCell ref="B646:G646"/>
    <mergeCell ref="I847:L847"/>
    <mergeCell ref="G31:G32"/>
    <mergeCell ref="F962:M962"/>
    <mergeCell ref="B41:F41"/>
    <mergeCell ref="B113:C113"/>
    <mergeCell ref="G145:G146"/>
    <mergeCell ref="L2:M2"/>
    <mergeCell ref="B735:G735"/>
    <mergeCell ref="B600:F600"/>
    <mergeCell ref="B873:F873"/>
    <mergeCell ref="D220:G220"/>
    <mergeCell ref="G472:H473"/>
    <mergeCell ref="D736:G736"/>
    <mergeCell ref="D8:G8"/>
    <mergeCell ref="B634:C634"/>
    <mergeCell ref="I217:J217"/>
    <mergeCell ref="I655:J655"/>
    <mergeCell ref="B115:C115"/>
    <mergeCell ref="D446:F446"/>
    <mergeCell ref="B628:C629"/>
    <mergeCell ref="B102:C102"/>
    <mergeCell ref="D529:G529"/>
    <mergeCell ref="I534:K534"/>
    <mergeCell ref="I228:J228"/>
    <mergeCell ref="L326:M326"/>
    <mergeCell ref="B644:D644"/>
    <mergeCell ref="I654:M654"/>
    <mergeCell ref="L3:M3"/>
    <mergeCell ref="I742:K742"/>
    <mergeCell ref="I436:J436"/>
    <mergeCell ref="I528:J528"/>
    <mergeCell ref="C286:D286"/>
    <mergeCell ref="I957:J957"/>
    <mergeCell ref="D108:F109"/>
    <mergeCell ref="I58:J58"/>
    <mergeCell ref="D472:F473"/>
    <mergeCell ref="B20:D20"/>
    <mergeCell ref="K58:L58"/>
    <mergeCell ref="I665:J665"/>
    <mergeCell ref="I736:J736"/>
    <mergeCell ref="D320:G320"/>
    <mergeCell ref="H808:H809"/>
    <mergeCell ref="B334:G334"/>
    <mergeCell ref="H145:H146"/>
    <mergeCell ref="B392:F392"/>
    <mergeCell ref="M135:M136"/>
    <mergeCell ref="D841:G841"/>
    <mergeCell ref="B457:F457"/>
    <mergeCell ref="B288:F288"/>
    <mergeCell ref="C361:D361"/>
    <mergeCell ref="I316:M317"/>
    <mergeCell ref="G940:H941"/>
    <mergeCell ref="B420:C421"/>
    <mergeCell ref="I743:L743"/>
    <mergeCell ref="J29:L29"/>
    <mergeCell ref="D321:G321"/>
    <mergeCell ref="I20:J20"/>
    <mergeCell ref="B572:M572"/>
    <mergeCell ref="K1016:L1016"/>
    <mergeCell ref="D842:G842"/>
    <mergeCell ref="B987:C987"/>
    <mergeCell ref="I370:J370"/>
    <mergeCell ref="B332:D332"/>
    <mergeCell ref="B330:C330"/>
    <mergeCell ref="B840:C840"/>
    <mergeCell ref="I541:J541"/>
    <mergeCell ref="D26:E26"/>
    <mergeCell ref="B324:C324"/>
    <mergeCell ref="I13:J13"/>
    <mergeCell ref="I320:J320"/>
    <mergeCell ref="B26:C26"/>
    <mergeCell ref="I447:J447"/>
    <mergeCell ref="I680:M681"/>
    <mergeCell ref="B786:F786"/>
    <mergeCell ref="K447:L447"/>
    <mergeCell ref="I749:J749"/>
    <mergeCell ref="H457:H458"/>
    <mergeCell ref="I854:J854"/>
    <mergeCell ref="D531:G531"/>
    <mergeCell ref="I326:K326"/>
    <mergeCell ref="E122:F122"/>
    <mergeCell ref="I841:J841"/>
    <mergeCell ref="I80:J80"/>
    <mergeCell ref="K80:L80"/>
    <mergeCell ref="D546:E546"/>
    <mergeCell ref="M370:M371"/>
    <mergeCell ref="H496:H497"/>
    <mergeCell ref="M655:M656"/>
    <mergeCell ref="C516:D516"/>
    <mergeCell ref="C985:D985"/>
    <mergeCell ref="B642:C642"/>
    <mergeCell ref="K665:L665"/>
    <mergeCell ref="I992:M993"/>
    <mergeCell ref="D737:G737"/>
    <mergeCell ref="B4:C5"/>
    <mergeCell ref="I162:J162"/>
    <mergeCell ref="B124:D124"/>
    <mergeCell ref="I527:L527"/>
    <mergeCell ref="B535:C535"/>
    <mergeCell ref="D528:G528"/>
    <mergeCell ref="B116:C116"/>
    <mergeCell ref="I248:M248"/>
    <mergeCell ref="B222:G222"/>
    <mergeCell ref="C1036:D1036"/>
    <mergeCell ref="I108:M109"/>
    <mergeCell ref="D571:M571"/>
    <mergeCell ref="M288:M289"/>
    <mergeCell ref="I472:M473"/>
    <mergeCell ref="K994:L994"/>
    <mergeCell ref="I994:J994"/>
    <mergeCell ref="J965:L965"/>
    <mergeCell ref="I8:J8"/>
    <mergeCell ref="I437:J437"/>
    <mergeCell ref="I852:J852"/>
    <mergeCell ref="I231:J231"/>
    <mergeCell ref="I529:J529"/>
    <mergeCell ref="I333:J333"/>
    <mergeCell ref="I600:J600"/>
    <mergeCell ref="B885:M885"/>
    <mergeCell ref="I10:J10"/>
    <mergeCell ref="M873:M874"/>
    <mergeCell ref="I958:J958"/>
    <mergeCell ref="D40:F40"/>
    <mergeCell ref="G561:G562"/>
    <mergeCell ref="D962:E962"/>
    <mergeCell ref="C308:D308"/>
    <mergeCell ref="I737:J737"/>
    <mergeCell ref="G264:H265"/>
    <mergeCell ref="C569:D569"/>
    <mergeCell ref="C351:D351"/>
    <mergeCell ref="D248:F248"/>
    <mergeCell ref="D323:G323"/>
    <mergeCell ref="K353:L353"/>
    <mergeCell ref="F234:M234"/>
    <mergeCell ref="B863:F863"/>
    <mergeCell ref="B31:F31"/>
    <mergeCell ref="B528:C528"/>
    <mergeCell ref="D216:G216"/>
    <mergeCell ref="H682:H683"/>
    <mergeCell ref="I940:M941"/>
    <mergeCell ref="B423:G423"/>
    <mergeCell ref="G808:G809"/>
    <mergeCell ref="B230:G230"/>
    <mergeCell ref="C143:D143"/>
    <mergeCell ref="M80:M81"/>
    <mergeCell ref="B727:M727"/>
    <mergeCell ref="H890:H891"/>
    <mergeCell ref="B118:G118"/>
    <mergeCell ref="D218:G218"/>
    <mergeCell ref="I319:L319"/>
    <mergeCell ref="I221:J221"/>
    <mergeCell ref="I321:J321"/>
    <mergeCell ref="I392:J392"/>
    <mergeCell ref="B632:C632"/>
    <mergeCell ref="B677:M677"/>
    <mergeCell ref="D754:E754"/>
    <mergeCell ref="I842:J842"/>
    <mergeCell ref="I21:J21"/>
    <mergeCell ref="I323:J323"/>
    <mergeCell ref="D560:F560"/>
    <mergeCell ref="M863:M864"/>
    <mergeCell ref="B836:C837"/>
    <mergeCell ref="I542:J542"/>
    <mergeCell ref="I229:J229"/>
    <mergeCell ref="D639:G639"/>
    <mergeCell ref="I23:J23"/>
    <mergeCell ref="H239:H240"/>
    <mergeCell ref="I216:J216"/>
    <mergeCell ref="K145:L145"/>
    <mergeCell ref="I977:J977"/>
    <mergeCell ref="M162:M163"/>
    <mergeCell ref="B7:G7"/>
    <mergeCell ref="I750:J750"/>
    <mergeCell ref="D847:G847"/>
    <mergeCell ref="I786:J786"/>
    <mergeCell ref="M994:M995"/>
    <mergeCell ref="I331:K331"/>
    <mergeCell ref="D264:F265"/>
    <mergeCell ref="B216:C216"/>
    <mergeCell ref="E746:F746"/>
    <mergeCell ref="G890:G891"/>
    <mergeCell ref="I111:L111"/>
    <mergeCell ref="I873:J873"/>
    <mergeCell ref="I40:M40"/>
    <mergeCell ref="C390:D390"/>
    <mergeCell ref="B424:C424"/>
    <mergeCell ref="F757:H757"/>
    <mergeCell ref="B218:C218"/>
    <mergeCell ref="D2:I2"/>
    <mergeCell ref="B945:C945"/>
    <mergeCell ref="G212:H213"/>
    <mergeCell ref="I334:J334"/>
    <mergeCell ref="D338:E338"/>
    <mergeCell ref="B653:D653"/>
    <mergeCell ref="I113:J113"/>
    <mergeCell ref="B219:C219"/>
    <mergeCell ref="K890:L890"/>
    <mergeCell ref="I855:J855"/>
    <mergeCell ref="B519:M519"/>
    <mergeCell ref="M447:M448"/>
    <mergeCell ref="H759:H760"/>
    <mergeCell ref="M578:M579"/>
    <mergeCell ref="G447:G448"/>
    <mergeCell ref="B740:C740"/>
    <mergeCell ref="I115:J115"/>
    <mergeCell ref="M457:M458"/>
    <mergeCell ref="B8:C8"/>
    <mergeCell ref="I19:K19"/>
    <mergeCell ref="C182:D182"/>
    <mergeCell ref="G353:G354"/>
    <mergeCell ref="B10:C10"/>
    <mergeCell ref="B943:G943"/>
    <mergeCell ref="B808:F808"/>
    <mergeCell ref="B126:G126"/>
    <mergeCell ref="B237:D237"/>
    <mergeCell ref="I327:L327"/>
    <mergeCell ref="D56:F57"/>
    <mergeCell ref="D779:M779"/>
    <mergeCell ref="J445:L445"/>
    <mergeCell ref="L851:M851"/>
    <mergeCell ref="D130:E130"/>
    <mergeCell ref="B310:C310"/>
    <mergeCell ref="D414:M414"/>
    <mergeCell ref="B445:D445"/>
    <mergeCell ref="B633:C633"/>
    <mergeCell ref="D768:F768"/>
    <mergeCell ref="I862:M862"/>
    <mergeCell ref="B114:C114"/>
    <mergeCell ref="J861:L861"/>
    <mergeCell ref="I31:J31"/>
    <mergeCell ref="I264:M265"/>
    <mergeCell ref="G888:H889"/>
    <mergeCell ref="F858:M858"/>
    <mergeCell ref="I30:M30"/>
    <mergeCell ref="L846:M846"/>
    <mergeCell ref="D862:F862"/>
    <mergeCell ref="I266:J266"/>
    <mergeCell ref="K266:L266"/>
    <mergeCell ref="I943:L943"/>
    <mergeCell ref="D947:G947"/>
    <mergeCell ref="M977:M978"/>
    <mergeCell ref="D732:F733"/>
    <mergeCell ref="D342:F342"/>
    <mergeCell ref="H353:H354"/>
    <mergeCell ref="B58:F58"/>
    <mergeCell ref="B951:C951"/>
    <mergeCell ref="I119:L119"/>
    <mergeCell ref="B665:F665"/>
    <mergeCell ref="B847:C847"/>
    <mergeCell ref="B890:F890"/>
    <mergeCell ref="D535:G535"/>
    <mergeCell ref="L643:M643"/>
    <mergeCell ref="E954:F954"/>
    <mergeCell ref="G239:G240"/>
    <mergeCell ref="B425:C425"/>
    <mergeCell ref="L118:M118"/>
    <mergeCell ref="I184:J184"/>
    <mergeCell ref="D3:I3"/>
    <mergeCell ref="D467:M467"/>
    <mergeCell ref="G420:H421"/>
    <mergeCell ref="B133:D133"/>
    <mergeCell ref="B946:C946"/>
    <mergeCell ref="I578:J578"/>
    <mergeCell ref="G680:H681"/>
    <mergeCell ref="B427:C427"/>
    <mergeCell ref="B112:C112"/>
    <mergeCell ref="I863:J863"/>
    <mergeCell ref="I888:M889"/>
    <mergeCell ref="D654:F654"/>
    <mergeCell ref="I769:J769"/>
    <mergeCell ref="B227:D227"/>
    <mergeCell ref="K769:L769"/>
    <mergeCell ref="I212:M213"/>
    <mergeCell ref="D160:F161"/>
    <mergeCell ref="M392:M393"/>
    <mergeCell ref="B447:F447"/>
    <mergeCell ref="J653:L653"/>
    <mergeCell ref="I631:L631"/>
    <mergeCell ref="I644:J644"/>
    <mergeCell ref="B435:D435"/>
    <mergeCell ref="B51:C51"/>
    <mergeCell ref="B326:G326"/>
    <mergeCell ref="D426:G426"/>
    <mergeCell ref="B215:G215"/>
    <mergeCell ref="B80:F80"/>
    <mergeCell ref="C932:D932"/>
    <mergeCell ref="I768:M768"/>
    <mergeCell ref="B228:D228"/>
    <mergeCell ref="D259:M259"/>
    <mergeCell ref="G474:G475"/>
    <mergeCell ref="B16:C16"/>
    <mergeCell ref="B542:G542"/>
    <mergeCell ref="B3:C3"/>
    <mergeCell ref="G759:G760"/>
    <mergeCell ref="G108:H109"/>
    <mergeCell ref="B743:C743"/>
    <mergeCell ref="B432:C432"/>
    <mergeCell ref="I524:M525"/>
    <mergeCell ref="B750:G750"/>
    <mergeCell ref="B18:C18"/>
    <mergeCell ref="J237:L237"/>
    <mergeCell ref="G368:H369"/>
    <mergeCell ref="B19:D19"/>
    <mergeCell ref="I118:K118"/>
    <mergeCell ref="I732:M733"/>
    <mergeCell ref="B780:M780"/>
    <mergeCell ref="B11:C11"/>
    <mergeCell ref="B994:F994"/>
    <mergeCell ref="D830:M830"/>
    <mergeCell ref="B540:D540"/>
    <mergeCell ref="B538:C538"/>
    <mergeCell ref="I759:J759"/>
    <mergeCell ref="D680:F681"/>
    <mergeCell ref="B532:C532"/>
    <mergeCell ref="K759:L759"/>
    <mergeCell ref="I808:J808"/>
    <mergeCell ref="B988:M988"/>
    <mergeCell ref="J341:L341"/>
    <mergeCell ref="D948:G948"/>
    <mergeCell ref="I638:K638"/>
    <mergeCell ref="I332:J332"/>
    <mergeCell ref="D739:G739"/>
    <mergeCell ref="I853:J853"/>
    <mergeCell ref="M184:M185"/>
    <mergeCell ref="I632:J632"/>
    <mergeCell ref="D431:G431"/>
    <mergeCell ref="K561:L561"/>
    <mergeCell ref="H704:H705"/>
    <mergeCell ref="B239:F239"/>
    <mergeCell ref="J3:K3"/>
    <mergeCell ref="C724:D724"/>
    <mergeCell ref="D843:G843"/>
    <mergeCell ref="B850:C850"/>
    <mergeCell ref="I160:M161"/>
    <mergeCell ref="D951:G951"/>
    <mergeCell ref="B952:C952"/>
    <mergeCell ref="B935:M935"/>
    <mergeCell ref="I948:J948"/>
    <mergeCell ref="H343:H344"/>
    <mergeCell ref="C465:D465"/>
    <mergeCell ref="I420:M421"/>
    <mergeCell ref="B992:C993"/>
    <mergeCell ref="B224:C224"/>
    <mergeCell ref="C559:D559"/>
    <mergeCell ref="B954:C954"/>
    <mergeCell ref="I124:J124"/>
    <mergeCell ref="F861:H861"/>
    <mergeCell ref="D15:G15"/>
    <mergeCell ref="I116:J116"/>
    <mergeCell ref="B1039:M1039"/>
    <mergeCell ref="K343:L343"/>
    <mergeCell ref="D51:M51"/>
    <mergeCell ref="I474:J474"/>
    <mergeCell ref="B436:D436"/>
    <mergeCell ref="K474:L474"/>
    <mergeCell ref="I645:J645"/>
    <mergeCell ref="G769:G770"/>
    <mergeCell ref="I126:J126"/>
    <mergeCell ref="I424:J424"/>
    <mergeCell ref="D883:M883"/>
    <mergeCell ref="I218:J218"/>
    <mergeCell ref="K551:L551"/>
    <mergeCell ref="B322:C322"/>
    <mergeCell ref="H561:H562"/>
    <mergeCell ref="G967:G968"/>
    <mergeCell ref="I945:J945"/>
    <mergeCell ref="I430:K430"/>
    <mergeCell ref="B977:F977"/>
    <mergeCell ref="B145:F145"/>
    <mergeCell ref="C910:D910"/>
    <mergeCell ref="D10:G10"/>
    <mergeCell ref="B843:C843"/>
    <mergeCell ref="B576:C577"/>
    <mergeCell ref="G266:G267"/>
    <mergeCell ref="C247:D247"/>
    <mergeCell ref="C412:D412"/>
    <mergeCell ref="B622:C622"/>
    <mergeCell ref="B527:G527"/>
    <mergeCell ref="C257:D257"/>
    <mergeCell ref="M759:M760"/>
    <mergeCell ref="C620:D620"/>
    <mergeCell ref="B1038:C1038"/>
    <mergeCell ref="D940:F941"/>
    <mergeCell ref="B746:C746"/>
    <mergeCell ref="B546:C546"/>
    <mergeCell ref="B844:C844"/>
    <mergeCell ref="G370:G371"/>
    <mergeCell ref="B156:M156"/>
    <mergeCell ref="D212:F213"/>
    <mergeCell ref="D206:M206"/>
    <mergeCell ref="I429:J429"/>
    <mergeCell ref="D675:M675"/>
    <mergeCell ref="K162:L162"/>
    <mergeCell ref="M786:M787"/>
    <mergeCell ref="B676:M676"/>
    <mergeCell ref="M58:M59"/>
    <mergeCell ref="B635:C635"/>
    <mergeCell ref="I335:J335"/>
    <mergeCell ref="C204:D204"/>
    <mergeCell ref="I704:J704"/>
    <mergeCell ref="G551:G552"/>
    <mergeCell ref="K704:L704"/>
    <mergeCell ref="G682:G683"/>
    <mergeCell ref="D223:G223"/>
    <mergeCell ref="B747:D747"/>
    <mergeCell ref="B472:C473"/>
    <mergeCell ref="G162:G163"/>
    <mergeCell ref="B259:C259"/>
    <mergeCell ref="B530:C530"/>
    <mergeCell ref="D987:M987"/>
    <mergeCell ref="D622:M622"/>
    <mergeCell ref="B319:G319"/>
    <mergeCell ref="B469:M469"/>
    <mergeCell ref="B549:D549"/>
    <mergeCell ref="D1038:M1038"/>
    <mergeCell ref="I1016:J1016"/>
    <mergeCell ref="I117:J117"/>
    <mergeCell ref="L227:M227"/>
    <mergeCell ref="I353:J353"/>
    <mergeCell ref="D4:F5"/>
    <mergeCell ref="M474:M475"/>
    <mergeCell ref="G343:G344"/>
    <mergeCell ref="I219:J219"/>
    <mergeCell ref="I496:J496"/>
    <mergeCell ref="B536:C536"/>
    <mergeCell ref="B784:C785"/>
    <mergeCell ref="C153:D153"/>
    <mergeCell ref="B266:F266"/>
    <mergeCell ref="H967:H968"/>
    <mergeCell ref="H135:H136"/>
    <mergeCell ref="D664:F664"/>
    <mergeCell ref="L222:M222"/>
    <mergeCell ref="M1016:M1017"/>
    <mergeCell ref="B940:C941"/>
    <mergeCell ref="B754:C754"/>
    <mergeCell ref="B414:C414"/>
    <mergeCell ref="I227:K227"/>
    <mergeCell ref="B111:G111"/>
    <mergeCell ref="B327:C327"/>
    <mergeCell ref="L747:M747"/>
    <mergeCell ref="I435:K435"/>
    <mergeCell ref="I748:J748"/>
    <mergeCell ref="B852:D852"/>
    <mergeCell ref="B155:C155"/>
    <mergeCell ref="L19:M19"/>
    <mergeCell ref="B157:M157"/>
    <mergeCell ref="B184:F184"/>
    <mergeCell ref="I145:J145"/>
    <mergeCell ref="B320:C320"/>
    <mergeCell ref="D726:M726"/>
    <mergeCell ref="G784:H785"/>
    <mergeCell ref="B989:M989"/>
    <mergeCell ref="I144:M144"/>
    <mergeCell ref="D976:F976"/>
    <mergeCell ref="M600:M601"/>
    <mergeCell ref="M665:M666"/>
    <mergeCell ref="I239:J239"/>
    <mergeCell ref="B769:F769"/>
    <mergeCell ref="D30:F30"/>
    <mergeCell ref="L14:M14"/>
    <mergeCell ref="H370:H371"/>
    <mergeCell ref="D634:G634"/>
    <mergeCell ref="B757:D757"/>
    <mergeCell ref="G496:G497"/>
    <mergeCell ref="H655:H656"/>
    <mergeCell ref="D740:G740"/>
    <mergeCell ref="B967:F967"/>
    <mergeCell ref="B467:C467"/>
    <mergeCell ref="D550:F550"/>
    <mergeCell ref="B846:G846"/>
    <mergeCell ref="G41:G42"/>
    <mergeCell ref="B338:C338"/>
    <mergeCell ref="B640:C640"/>
    <mergeCell ref="K578:L578"/>
    <mergeCell ref="B22:G22"/>
    <mergeCell ref="H769:H770"/>
    <mergeCell ref="I223:L223"/>
    <mergeCell ref="K496:L496"/>
    <mergeCell ref="E434:F434"/>
    <mergeCell ref="I634:J634"/>
    <mergeCell ref="G628:H629"/>
    <mergeCell ref="B341:D341"/>
    <mergeCell ref="B206:C206"/>
    <mergeCell ref="I431:L431"/>
    <mergeCell ref="B744:C744"/>
    <mergeCell ref="B539:D539"/>
    <mergeCell ref="I740:J740"/>
    <mergeCell ref="I425:J425"/>
    <mergeCell ref="B468:M468"/>
    <mergeCell ref="J549:L549"/>
    <mergeCell ref="H873:H874"/>
    <mergeCell ref="L955:M955"/>
    <mergeCell ref="I959:J959"/>
    <mergeCell ref="M266:M267"/>
    <mergeCell ref="B759:F759"/>
    <mergeCell ref="I427:J427"/>
    <mergeCell ref="D113:G113"/>
    <mergeCell ref="I135:J135"/>
    <mergeCell ref="F445:H445"/>
    <mergeCell ref="K135:L135"/>
    <mergeCell ref="B638:G638"/>
    <mergeCell ref="I839:L839"/>
    <mergeCell ref="G992:H993"/>
    <mergeCell ref="B130:C130"/>
    <mergeCell ref="D840:G840"/>
    <mergeCell ref="D324:G324"/>
    <mergeCell ref="I14:K14"/>
    <mergeCell ref="M808:M809"/>
    <mergeCell ref="D966:F966"/>
    <mergeCell ref="D115:G115"/>
    <mergeCell ref="G288:G289"/>
    <mergeCell ref="I15:L15"/>
    <mergeCell ref="I976:M976"/>
    <mergeCell ref="B328:C328"/>
    <mergeCell ref="F965:H965"/>
    <mergeCell ref="K655:L655"/>
    <mergeCell ref="B119:C119"/>
    <mergeCell ref="G56:H57"/>
    <mergeCell ref="F26:M26"/>
    <mergeCell ref="J133:L133"/>
    <mergeCell ref="B162:F162"/>
    <mergeCell ref="H80:H81"/>
    <mergeCell ref="I543:J543"/>
    <mergeCell ref="G704:G705"/>
    <mergeCell ref="E850:F850"/>
    <mergeCell ref="D844:G844"/>
    <mergeCell ref="B207:M207"/>
    <mergeCell ref="C673:D673"/>
    <mergeCell ref="G977:G978"/>
    <mergeCell ref="I322:J322"/>
    <mergeCell ref="G316:H317"/>
    <mergeCell ref="G873:G874"/>
    <mergeCell ref="I751:J751"/>
    <mergeCell ref="F29:H29"/>
    <mergeCell ref="B524:C525"/>
    <mergeCell ref="G576:H577"/>
    <mergeCell ref="B781:M781"/>
    <mergeCell ref="I843:J843"/>
    <mergeCell ref="C881:D881"/>
    <mergeCell ref="H392:H393"/>
    <mergeCell ref="I324:J324"/>
    <mergeCell ref="H863:H864"/>
    <mergeCell ref="I682:J682"/>
    <mergeCell ref="L539:M539"/>
    <mergeCell ref="K682:L682"/>
    <mergeCell ref="D635:G635"/>
    <mergeCell ref="I845:J845"/>
    <mergeCell ref="D888:F889"/>
    <mergeCell ref="K967:L967"/>
    <mergeCell ref="H162:H163"/>
    <mergeCell ref="D758:F758"/>
    <mergeCell ref="B343:F343"/>
    <mergeCell ref="I967:J967"/>
    <mergeCell ref="C975:D975"/>
    <mergeCell ref="B474:F474"/>
    <mergeCell ref="I846:K846"/>
    <mergeCell ref="I540:J540"/>
    <mergeCell ref="I844:J844"/>
    <mergeCell ref="K873:L873"/>
    <mergeCell ref="H994:H995"/>
    <mergeCell ref="M496:M497"/>
    <mergeCell ref="D9:G9"/>
    <mergeCell ref="B573:M573"/>
    <mergeCell ref="C455:D455"/>
    <mergeCell ref="M561:M562"/>
    <mergeCell ref="I735:L735"/>
    <mergeCell ref="I664:M664"/>
    <mergeCell ref="E642:F642"/>
    <mergeCell ref="B430:G430"/>
    <mergeCell ref="D530:G530"/>
    <mergeCell ref="B1016:F1016"/>
    <mergeCell ref="B122:C122"/>
    <mergeCell ref="B944:C944"/>
    <mergeCell ref="G392:G393"/>
    <mergeCell ref="M967:M968"/>
    <mergeCell ref="L534:M534"/>
    <mergeCell ref="G4:H5"/>
    <mergeCell ref="B639:C639"/>
    <mergeCell ref="D532:G532"/>
    <mergeCell ref="I635:J635"/>
    <mergeCell ref="B120:C120"/>
    <mergeCell ref="I439:J439"/>
    <mergeCell ref="B364:M364"/>
    <mergeCell ref="G863:G864"/>
    <mergeCell ref="D420:F421"/>
    <mergeCell ref="B212:C213"/>
    <mergeCell ref="I230:J230"/>
    <mergeCell ref="D234:E234"/>
    <mergeCell ref="H551:H552"/>
    <mergeCell ref="I628:M629"/>
    <mergeCell ref="I637:J637"/>
    <mergeCell ref="C702:D702"/>
    <mergeCell ref="I238:M238"/>
    <mergeCell ref="B883:C883"/>
    <mergeCell ref="I966:M966"/>
    <mergeCell ref="C767:D767"/>
    <mergeCell ref="I747:K747"/>
    <mergeCell ref="M145:M146"/>
    <mergeCell ref="K370:L370"/>
    <mergeCell ref="I739:J739"/>
    <mergeCell ref="B415:M415"/>
    <mergeCell ref="B123:D123"/>
    <mergeCell ref="D576:F577"/>
    <mergeCell ref="E226:F226"/>
    <mergeCell ref="H578:H579"/>
    <mergeCell ref="K288:L288"/>
    <mergeCell ref="B884:M884"/>
    <mergeCell ref="B9:C9"/>
    <mergeCell ref="F237:H237"/>
    <mergeCell ref="I741:J741"/>
    <mergeCell ref="D784:F785"/>
    <mergeCell ref="C806:D806"/>
    <mergeCell ref="B496:F496"/>
    <mergeCell ref="D116:G116"/>
    <mergeCell ref="I249:J249"/>
    <mergeCell ref="B861:D861"/>
    <mergeCell ref="E330:F330"/>
    <mergeCell ref="B704:F704"/>
    <mergeCell ref="D327:G327"/>
    <mergeCell ref="I840:J840"/>
    <mergeCell ref="B636:C636"/>
    <mergeCell ref="I550:M550"/>
    <mergeCell ref="B738:C738"/>
    <mergeCell ref="B934:C934"/>
    <mergeCell ref="G655:G656"/>
    <mergeCell ref="B732:C733"/>
    <mergeCell ref="M682:M683"/>
    <mergeCell ref="I56:M57"/>
    <mergeCell ref="I758:M758"/>
    <mergeCell ref="B531:C531"/>
    <mergeCell ref="G184:G185"/>
    <mergeCell ref="C828:D828"/>
    <mergeCell ref="B831:M831"/>
    <mergeCell ref="M890:M891"/>
    <mergeCell ref="B571:C571"/>
    <mergeCell ref="I325:J325"/>
    <mergeCell ref="D368:F369"/>
    <mergeCell ref="L435:M435"/>
    <mergeCell ref="G578:G579"/>
    <mergeCell ref="B888:C889"/>
    <mergeCell ref="D238:F238"/>
    <mergeCell ref="I561:J561"/>
    <mergeCell ref="M769:M770"/>
    <mergeCell ref="B103:M103"/>
    <mergeCell ref="D134:F134"/>
    <mergeCell ref="B643:D643"/>
    <mergeCell ref="M31:M32"/>
    <mergeCell ref="H977:H978"/>
    <mergeCell ref="B353:F353"/>
    <mergeCell ref="B858:C858"/>
    <mergeCell ref="I539:K539"/>
    <mergeCell ref="B438:G438"/>
    <mergeCell ref="I22:J22"/>
    <mergeCell ref="B316:C317"/>
    <mergeCell ref="I639:L639"/>
    <mergeCell ref="D858:E858"/>
    <mergeCell ref="D119:G119"/>
    <mergeCell ref="I220:J220"/>
    <mergeCell ref="M239:M240"/>
    <mergeCell ref="F754:M754"/>
    <mergeCell ref="D872:F872"/>
    <mergeCell ref="D945:G945"/>
    <mergeCell ref="I342:M342"/>
    <mergeCell ref="G732:H733"/>
    <mergeCell ref="B160:C161"/>
    <mergeCell ref="I912:J912"/>
    <mergeCell ref="K912:L912"/>
    <mergeCell ref="G135:G136"/>
    <mergeCell ref="B426:C426"/>
    <mergeCell ref="B226:C226"/>
    <mergeCell ref="D219:G219"/>
    <mergeCell ref="B217:C217"/>
    <mergeCell ref="I343:J343"/>
    <mergeCell ref="I576:M577"/>
    <mergeCell ref="B955:D955"/>
    <mergeCell ref="B947:C947"/>
    <mergeCell ref="I446:M446"/>
    <mergeCell ref="I530:J530"/>
    <mergeCell ref="B680:C681"/>
    <mergeCell ref="B365:M365"/>
    <mergeCell ref="B428:C428"/>
    <mergeCell ref="D934:M934"/>
    <mergeCell ref="I551:J551"/>
    <mergeCell ref="B52:M52"/>
    <mergeCell ref="C78:D78"/>
    <mergeCell ref="B650:C650"/>
    <mergeCell ref="B948:C948"/>
    <mergeCell ref="I16:J16"/>
    <mergeCell ref="I17:J17"/>
    <mergeCell ref="B21:D21"/>
    <mergeCell ref="E21:G21"/>
    <mergeCell ref="I120:J120"/>
    <mergeCell ref="I121:J121"/>
    <mergeCell ref="B125:D125"/>
    <mergeCell ref="E125:G125"/>
    <mergeCell ref="I224:J224"/>
    <mergeCell ref="I225:J225"/>
    <mergeCell ref="B229:D229"/>
    <mergeCell ref="E229:G229"/>
    <mergeCell ref="I328:J328"/>
    <mergeCell ref="I329:J329"/>
    <mergeCell ref="B333:D333"/>
    <mergeCell ref="E333:G333"/>
    <mergeCell ref="I432:J432"/>
    <mergeCell ref="I433:J433"/>
    <mergeCell ref="B437:D437"/>
    <mergeCell ref="E437:G437"/>
    <mergeCell ref="I536:J536"/>
    <mergeCell ref="I537:J537"/>
    <mergeCell ref="B541:D541"/>
    <mergeCell ref="E541:G541"/>
    <mergeCell ref="I640:J640"/>
    <mergeCell ref="I641:J641"/>
    <mergeCell ref="B645:D645"/>
    <mergeCell ref="E645:G645"/>
    <mergeCell ref="I744:J744"/>
    <mergeCell ref="I745:J745"/>
    <mergeCell ref="B749:D749"/>
    <mergeCell ref="E749:G749"/>
    <mergeCell ref="I848:J848"/>
    <mergeCell ref="I849:J849"/>
    <mergeCell ref="B853:D853"/>
    <mergeCell ref="E853:G853"/>
    <mergeCell ref="I952:J952"/>
    <mergeCell ref="I953:J953"/>
    <mergeCell ref="B957:D957"/>
    <mergeCell ref="E957:G957"/>
    <mergeCell ref="B27:C27"/>
    <mergeCell ref="F27:H27"/>
    <mergeCell ref="B131:C131"/>
    <mergeCell ref="F131:H131"/>
    <mergeCell ref="B235:C235"/>
    <mergeCell ref="F235:H235"/>
    <mergeCell ref="B339:C339"/>
    <mergeCell ref="F339:H339"/>
    <mergeCell ref="B443:C443"/>
    <mergeCell ref="F443:H443"/>
    <mergeCell ref="B547:C547"/>
    <mergeCell ref="F547:H547"/>
    <mergeCell ref="B651:C651"/>
    <mergeCell ref="F651:H651"/>
    <mergeCell ref="B755:C755"/>
    <mergeCell ref="F755:H755"/>
    <mergeCell ref="B859:C859"/>
    <mergeCell ref="F859:H859"/>
    <mergeCell ref="B963:C963"/>
    <mergeCell ref="F963:H963"/>
  </mergeCells>
  <conditionalFormatting sqref="C24:C25">
    <cfRule type="expression" priority="101" dxfId="713">
      <formula>$C$23="—"</formula>
    </cfRule>
  </conditionalFormatting>
  <conditionalFormatting sqref="D24:D25">
    <cfRule type="expression" priority="102" dxfId="713">
      <formula>$D$23="—"</formula>
    </cfRule>
  </conditionalFormatting>
  <conditionalFormatting sqref="E24:E25">
    <cfRule type="expression" priority="103" dxfId="713">
      <formula>$E$23="—"</formula>
    </cfRule>
  </conditionalFormatting>
  <conditionalFormatting sqref="F24:F25">
    <cfRule type="expression" priority="104" dxfId="713">
      <formula>$F$23="—"</formula>
    </cfRule>
  </conditionalFormatting>
  <conditionalFormatting sqref="G24:G25">
    <cfRule type="expression" priority="105" dxfId="713">
      <formula>$G$23="—"</formula>
    </cfRule>
  </conditionalFormatting>
  <conditionalFormatting sqref="H24:H25">
    <cfRule type="expression" priority="106" dxfId="713">
      <formula>$H$23="—"</formula>
    </cfRule>
  </conditionalFormatting>
  <conditionalFormatting sqref="C128:C129">
    <cfRule type="expression" priority="107" dxfId="713">
      <formula>$C$127="—"</formula>
    </cfRule>
  </conditionalFormatting>
  <conditionalFormatting sqref="D128:D129">
    <cfRule type="expression" priority="108" dxfId="713">
      <formula>$D$127="—"</formula>
    </cfRule>
  </conditionalFormatting>
  <conditionalFormatting sqref="E128:E129">
    <cfRule type="expression" priority="109" dxfId="713">
      <formula>$E$127="—"</formula>
    </cfRule>
  </conditionalFormatting>
  <conditionalFormatting sqref="F128:F129">
    <cfRule type="expression" priority="110" dxfId="713">
      <formula>$F$127="—"</formula>
    </cfRule>
  </conditionalFormatting>
  <conditionalFormatting sqref="G128:G129">
    <cfRule type="expression" priority="111" dxfId="713">
      <formula>$G$127="—"</formula>
    </cfRule>
  </conditionalFormatting>
  <conditionalFormatting sqref="H128:H129">
    <cfRule type="expression" priority="112" dxfId="713">
      <formula>$H$127="—"</formula>
    </cfRule>
  </conditionalFormatting>
  <conditionalFormatting sqref="C232:C233">
    <cfRule type="expression" priority="113" dxfId="713">
      <formula>$C$231="—"</formula>
    </cfRule>
  </conditionalFormatting>
  <conditionalFormatting sqref="D232:D233">
    <cfRule type="expression" priority="114" dxfId="713">
      <formula>$D$231="—"</formula>
    </cfRule>
  </conditionalFormatting>
  <conditionalFormatting sqref="E232:E233">
    <cfRule type="expression" priority="115" dxfId="713">
      <formula>$E$231="—"</formula>
    </cfRule>
  </conditionalFormatting>
  <conditionalFormatting sqref="F232:F233">
    <cfRule type="expression" priority="116" dxfId="713">
      <formula>$F$231="—"</formula>
    </cfRule>
  </conditionalFormatting>
  <conditionalFormatting sqref="G232:G233">
    <cfRule type="expression" priority="117" dxfId="713">
      <formula>$G$231="—"</formula>
    </cfRule>
  </conditionalFormatting>
  <conditionalFormatting sqref="H232:H233">
    <cfRule type="expression" priority="118" dxfId="713">
      <formula>$H$231="—"</formula>
    </cfRule>
  </conditionalFormatting>
  <conditionalFormatting sqref="C336:C337">
    <cfRule type="expression" priority="119" dxfId="713">
      <formula>$C$335="—"</formula>
    </cfRule>
  </conditionalFormatting>
  <conditionalFormatting sqref="D336:D337">
    <cfRule type="expression" priority="120" dxfId="713">
      <formula>$D$335="—"</formula>
    </cfRule>
  </conditionalFormatting>
  <conditionalFormatting sqref="E336:E337">
    <cfRule type="expression" priority="121" dxfId="713">
      <formula>$E$335="—"</formula>
    </cfRule>
  </conditionalFormatting>
  <conditionalFormatting sqref="F336:F337">
    <cfRule type="expression" priority="122" dxfId="713">
      <formula>$F$335="—"</formula>
    </cfRule>
  </conditionalFormatting>
  <conditionalFormatting sqref="G336:G337">
    <cfRule type="expression" priority="123" dxfId="713">
      <formula>$G$335="—"</formula>
    </cfRule>
  </conditionalFormatting>
  <conditionalFormatting sqref="H336:H337">
    <cfRule type="expression" priority="124" dxfId="713">
      <formula>$H$335="—"</formula>
    </cfRule>
  </conditionalFormatting>
  <conditionalFormatting sqref="C440:C441">
    <cfRule type="expression" priority="125" dxfId="713">
      <formula>$C$439="—"</formula>
    </cfRule>
  </conditionalFormatting>
  <conditionalFormatting sqref="D440:D441">
    <cfRule type="expression" priority="126" dxfId="713">
      <formula>$D$439="—"</formula>
    </cfRule>
  </conditionalFormatting>
  <conditionalFormatting sqref="E440:E441">
    <cfRule type="expression" priority="127" dxfId="713">
      <formula>$E$439="—"</formula>
    </cfRule>
  </conditionalFormatting>
  <conditionalFormatting sqref="F440:F441">
    <cfRule type="expression" priority="128" dxfId="713">
      <formula>$F$439="—"</formula>
    </cfRule>
  </conditionalFormatting>
  <conditionalFormatting sqref="G440:G441">
    <cfRule type="expression" priority="129" dxfId="713">
      <formula>$G$439="—"</formula>
    </cfRule>
  </conditionalFormatting>
  <conditionalFormatting sqref="H440:H441">
    <cfRule type="expression" priority="130" dxfId="713">
      <formula>$H$439="—"</formula>
    </cfRule>
  </conditionalFormatting>
  <conditionalFormatting sqref="C544:C545">
    <cfRule type="expression" priority="131" dxfId="713">
      <formula>$C$543="—"</formula>
    </cfRule>
  </conditionalFormatting>
  <conditionalFormatting sqref="D544:D545">
    <cfRule type="expression" priority="132" dxfId="713">
      <formula>$D$543="—"</formula>
    </cfRule>
  </conditionalFormatting>
  <conditionalFormatting sqref="E544:E545">
    <cfRule type="expression" priority="133" dxfId="713">
      <formula>$E$543="—"</formula>
    </cfRule>
  </conditionalFormatting>
  <conditionalFormatting sqref="F544:F545">
    <cfRule type="expression" priority="134" dxfId="713">
      <formula>$F$543="—"</formula>
    </cfRule>
  </conditionalFormatting>
  <conditionalFormatting sqref="G544:G545">
    <cfRule type="expression" priority="135" dxfId="713">
      <formula>$G$543="—"</formula>
    </cfRule>
  </conditionalFormatting>
  <conditionalFormatting sqref="H544:H545">
    <cfRule type="expression" priority="136" dxfId="713">
      <formula>$H$543="—"</formula>
    </cfRule>
  </conditionalFormatting>
  <conditionalFormatting sqref="C648:C649">
    <cfRule type="expression" priority="137" dxfId="713">
      <formula>$C$647="—"</formula>
    </cfRule>
  </conditionalFormatting>
  <conditionalFormatting sqref="D648:D649">
    <cfRule type="expression" priority="138" dxfId="713">
      <formula>$D$647="—"</formula>
    </cfRule>
  </conditionalFormatting>
  <conditionalFormatting sqref="E648:E649">
    <cfRule type="expression" priority="139" dxfId="713">
      <formula>$E$647="—"</formula>
    </cfRule>
  </conditionalFormatting>
  <conditionalFormatting sqref="F648:F649">
    <cfRule type="expression" priority="140" dxfId="713">
      <formula>$F$647="—"</formula>
    </cfRule>
  </conditionalFormatting>
  <conditionalFormatting sqref="G648:G649">
    <cfRule type="expression" priority="141" dxfId="713">
      <formula>$G$647="—"</formula>
    </cfRule>
  </conditionalFormatting>
  <conditionalFormatting sqref="H648:H649">
    <cfRule type="expression" priority="142" dxfId="713">
      <formula>$H$647="—"</formula>
    </cfRule>
  </conditionalFormatting>
  <conditionalFormatting sqref="C752:C753">
    <cfRule type="expression" priority="143" dxfId="713">
      <formula>$C$751="—"</formula>
    </cfRule>
  </conditionalFormatting>
  <conditionalFormatting sqref="D752:D753">
    <cfRule type="expression" priority="144" dxfId="713">
      <formula>$D$751="—"</formula>
    </cfRule>
  </conditionalFormatting>
  <conditionalFormatting sqref="E752:E753">
    <cfRule type="expression" priority="145" dxfId="713">
      <formula>$E$751="—"</formula>
    </cfRule>
  </conditionalFormatting>
  <conditionalFormatting sqref="F752:F753">
    <cfRule type="expression" priority="146" dxfId="713">
      <formula>$F$751="—"</formula>
    </cfRule>
  </conditionalFormatting>
  <conditionalFormatting sqref="G752:G753">
    <cfRule type="expression" priority="147" dxfId="713">
      <formula>$G$751="—"</formula>
    </cfRule>
  </conditionalFormatting>
  <conditionalFormatting sqref="H752:H753">
    <cfRule type="expression" priority="148" dxfId="713">
      <formula>$H$751="—"</formula>
    </cfRule>
  </conditionalFormatting>
  <conditionalFormatting sqref="C856:C857">
    <cfRule type="expression" priority="149" dxfId="713">
      <formula>$C$855="—"</formula>
    </cfRule>
  </conditionalFormatting>
  <conditionalFormatting sqref="D856:D857">
    <cfRule type="expression" priority="150" dxfId="713">
      <formula>$D$855="—"</formula>
    </cfRule>
  </conditionalFormatting>
  <conditionalFormatting sqref="E856:E857">
    <cfRule type="expression" priority="151" dxfId="713">
      <formula>$E$855="—"</formula>
    </cfRule>
  </conditionalFormatting>
  <conditionalFormatting sqref="F856:F857">
    <cfRule type="expression" priority="152" dxfId="713">
      <formula>$F$855="—"</formula>
    </cfRule>
  </conditionalFormatting>
  <conditionalFormatting sqref="G856:G857">
    <cfRule type="expression" priority="153" dxfId="713">
      <formula>$G$855="—"</formula>
    </cfRule>
  </conditionalFormatting>
  <conditionalFormatting sqref="H856:H857">
    <cfRule type="expression" priority="154" dxfId="713">
      <formula>$H$855="—"</formula>
    </cfRule>
  </conditionalFormatting>
  <conditionalFormatting sqref="C960:C961">
    <cfRule type="expression" priority="155" dxfId="713">
      <formula>$C$959="—"</formula>
    </cfRule>
  </conditionalFormatting>
  <conditionalFormatting sqref="D960:D961">
    <cfRule type="expression" priority="156" dxfId="713">
      <formula>$D$959="—"</formula>
    </cfRule>
  </conditionalFormatting>
  <conditionalFormatting sqref="E960:E961">
    <cfRule type="expression" priority="157" dxfId="713">
      <formula>$E$959="—"</formula>
    </cfRule>
  </conditionalFormatting>
  <conditionalFormatting sqref="F960:F961">
    <cfRule type="expression" priority="158" dxfId="713">
      <formula>$F$959="—"</formula>
    </cfRule>
  </conditionalFormatting>
  <conditionalFormatting sqref="G960:G961">
    <cfRule type="expression" priority="159" dxfId="713">
      <formula>$G$959="—"</formula>
    </cfRule>
  </conditionalFormatting>
  <conditionalFormatting sqref="H960:H961">
    <cfRule type="expression" priority="160" dxfId="713">
      <formula>$H$959="—"</formula>
    </cfRule>
  </conditionalFormatting>
  <dataValidations count="6">
    <dataValidation sqref="D6 D110 D214 D318 D422 D526 D630 D734 D838 D942" showDropDown="0" showInputMessage="0" showErrorMessage="0" allowBlank="1" type="list">
      <formula1>Drive.Type</formula1>
    </dataValidation>
    <dataValidation sqref="D30 D40 D134 D144 D238 D248 D342 D352 D446 D456 D550 D560 D654 D664 D758 D768 D862 D872 D966 D976" showDropDown="0" showInputMessage="0" showErrorMessage="0" allowBlank="1" type="list">
      <formula1>Airflow.Instrument</formula1>
    </dataValidation>
    <dataValidation sqref="D26 D130 D234 D338 D442 D546 D650 D754 D858 D962" showDropDown="0" showInputMessage="0" showErrorMessage="0" allowBlank="1" type="list">
      <formula1>Unit.Type</formula1>
    </dataValidation>
    <dataValidation sqref="G16 G120 G224 G328 G432 G536 G640 G744 G848 G952" showDropDown="0" showInputMessage="0" showErrorMessage="0" allowBlank="1" type="list">
      <formula1>Service.Factors2</formula1>
    </dataValidation>
    <dataValidation sqref="B17 B121 B225 B329 B433 B537 B641 B745 B849 B953" showDropDown="0" showInputMessage="0" showErrorMessage="0" allowBlank="1" type="list">
      <formula1>Voltage.Options</formula1>
    </dataValidation>
    <dataValidation sqref="C17 C121 C225 C329 C433 C537 C641 C745 C849 C953" showDropDown="0" showInputMessage="0" showErrorMessage="0" allowBlank="1" type="list">
      <formula1>Phase</formula1>
    </dataValidation>
  </dataValidations>
  <pageMargins left="0.7" right="0.7" top="0.75" bottom="0.75" header="0.3" footer="0.3"/>
  <pageSetup scale="89" orientation="portrait"/>
  <headerFooter>
    <oddHeader>&amp;L&amp;G&amp;C&amp;"+,Bold"&amp;16&amp;K1F1F1FEnergy Recovery Unit Report</oddHeader>
    <oddFooter>&amp;C&amp;8Page &amp;P of &amp;N</oddFooter>
  </headerFooter>
  <rowBreaks count="20" manualBreakCount="20">
    <brk id="55" min="0" max="16383" man="1"/>
    <brk id="107" min="0" max="16383" man="1"/>
    <brk id="159" min="0" max="16383" man="1"/>
    <brk id="211" min="0" max="16383" man="1"/>
    <brk id="263" min="0" max="16383" man="1"/>
    <brk id="315" min="0" max="16383" man="1"/>
    <brk id="367" min="0" max="16383" man="1"/>
    <brk id="419" min="0" max="16383" man="1"/>
    <brk id="471" min="0" max="16383" man="1"/>
    <brk id="523" min="0" max="16383" man="1"/>
    <brk id="575" min="0" max="16383" man="1"/>
    <brk id="627" min="0" max="16383" man="1"/>
    <brk id="679" min="0" max="16383" man="1"/>
    <brk id="731" min="0" max="16383" man="1"/>
    <brk id="783" min="0" max="16383" man="1"/>
    <brk id="835" min="0" max="16383" man="1"/>
    <brk id="887" min="0" max="16383" man="1"/>
    <brk id="939" min="0" max="16383" man="1"/>
    <brk id="991" min="0" max="16383" man="1"/>
    <brk id="1043" min="0" max="16383" man="1"/>
  </rowBreaks>
  <legacyDrawingHF r:id="rId100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outlinePr summaryBelow="1" summaryRight="1"/>
    <pageSetUpPr/>
  </sheetPr>
  <dimension ref="A1:N4163"/>
  <sheetViews>
    <sheetView zoomScaleSheetLayoutView="100" view="pageBreakPreview" tabSelected="0" workbookViewId="0">
      <selection activeCell="A1" sqref="A1"/>
    </sheetView>
  </sheetViews>
  <sheetFormatPr baseColWidth="8" defaultColWidth="6.86" defaultRowHeight="13.35"/>
  <cols>
    <col width="3.42578125" customWidth="1" style="162" min="1" max="1"/>
    <col width="5" customWidth="1" style="162" min="2" max="2"/>
    <col width="9.699999999999999" customWidth="1" style="162" min="3" max="3"/>
    <col width="6" customWidth="1" style="162" min="4" max="4"/>
    <col width="7.140625" customWidth="1" style="162" min="5" max="5"/>
    <col width="5.42578125" customWidth="1" style="162" min="6" max="6"/>
    <col width="6.85546875" customWidth="1" style="162" min="7" max="7"/>
    <col width="3.140625" customWidth="1" style="162" min="14" max="14"/>
    <col width="6.85546875" customWidth="1" style="162" min="15" max="15"/>
  </cols>
  <sheetData>
    <row r="1" ht="13.35" customHeight="1" s="162"/>
    <row r="2" ht="13.35" customHeight="1" s="162">
      <c r="B2" s="153" t="inlineStr">
        <is>
          <t>Project</t>
        </is>
      </c>
      <c r="C2" s="173" t="n"/>
      <c r="D2" s="154">
        <f>IF('{Project Information}'!E2="","",'{Project Information}'!E2)</f>
        <v/>
      </c>
      <c r="E2" s="174" t="n"/>
      <c r="F2" s="174" t="n"/>
      <c r="G2" s="174" t="n"/>
      <c r="H2" s="174" t="n"/>
      <c r="I2" s="173" t="n"/>
      <c r="J2" s="153" t="inlineStr">
        <is>
          <t>Technician</t>
        </is>
      </c>
      <c r="K2" s="173" t="n"/>
      <c r="L2" s="154">
        <f>IF('{Project Information}'!E12="", "", '{Project Information}'!E12)</f>
        <v/>
      </c>
      <c r="M2" s="173" t="n"/>
    </row>
    <row r="3" ht="13.35" customHeight="1" s="162">
      <c r="B3" s="155" t="inlineStr">
        <is>
          <t>Address</t>
        </is>
      </c>
      <c r="C3" s="160" t="n"/>
      <c r="D3" s="154">
        <f>IF('{Project Information}'!E3="","",'{Project Information}'!E3)</f>
        <v/>
      </c>
      <c r="E3" s="174" t="n"/>
      <c r="F3" s="174" t="n"/>
      <c r="G3" s="174" t="n"/>
      <c r="H3" s="174" t="n"/>
      <c r="I3" s="173" t="n"/>
      <c r="J3" s="155" t="inlineStr">
        <is>
          <t>Date</t>
        </is>
      </c>
      <c r="K3" s="160" t="n"/>
      <c r="L3" s="175">
        <f>IF('{Project Information}'!E11="", "", '{Project Information}'!E11)</f>
        <v/>
      </c>
      <c r="M3" s="173" t="n"/>
    </row>
    <row r="4" ht="13.35" customHeight="1" s="162">
      <c r="B4" s="200" t="inlineStr">
        <is>
          <t>System</t>
        </is>
      </c>
      <c r="C4" s="403" t="n"/>
      <c r="D4" s="209">
        <f>IF('{Equipment Data Entry}'!B81="","",'{Equipment Data Entry}'!B81)</f>
        <v/>
      </c>
      <c r="E4" s="418" t="n"/>
      <c r="F4" s="403" t="n"/>
      <c r="G4" s="200" t="inlineStr">
        <is>
          <t>Service</t>
        </is>
      </c>
      <c r="H4" s="403" t="n"/>
      <c r="I4" s="210">
        <f>IF('{Equipment Data Entry}'!C81="","",'{Equipment Data Entry}'!C81)</f>
        <v/>
      </c>
      <c r="J4" s="418" t="n"/>
      <c r="K4" s="418" t="n"/>
      <c r="L4" s="418" t="n"/>
      <c r="M4" s="403" t="n"/>
    </row>
    <row r="5" ht="13.35" customHeight="1" s="162">
      <c r="B5" s="422" t="n"/>
      <c r="C5" s="423" t="n"/>
      <c r="D5" s="422" t="n"/>
      <c r="E5" s="424" t="n"/>
      <c r="F5" s="423" t="n"/>
      <c r="G5" s="422" t="n"/>
      <c r="H5" s="423" t="n"/>
      <c r="I5" s="422" t="n"/>
      <c r="J5" s="424" t="n"/>
      <c r="K5" s="424" t="n"/>
      <c r="L5" s="424" t="n"/>
      <c r="M5" s="423" t="n"/>
    </row>
    <row r="6" ht="13.35" customHeight="1" s="162">
      <c r="B6" s="437" t="inlineStr">
        <is>
          <t>Drive Type:</t>
        </is>
      </c>
      <c r="C6" s="13" t="n"/>
      <c r="D6" s="438" t="n"/>
      <c r="E6" s="437" t="inlineStr">
        <is>
          <t>Rotation – Design:</t>
        </is>
      </c>
      <c r="F6" s="13" t="n"/>
      <c r="G6" s="438" t="n"/>
      <c r="H6" s="13" t="n"/>
      <c r="I6" s="437" t="inlineStr">
        <is>
          <t>Actual:</t>
        </is>
      </c>
      <c r="J6" s="438" t="n"/>
    </row>
    <row r="7" ht="13.35" customHeight="1" s="162">
      <c r="B7" s="200" t="inlineStr">
        <is>
          <t>Unit Data</t>
        </is>
      </c>
      <c r="C7" s="400" t="n"/>
      <c r="D7" s="400" t="n"/>
      <c r="E7" s="400" t="n"/>
      <c r="F7" s="400" t="n"/>
      <c r="G7" s="401" t="n"/>
      <c r="H7" s="13" t="n"/>
      <c r="I7" s="200" t="inlineStr">
        <is>
          <t>Design and Performance Data</t>
        </is>
      </c>
      <c r="J7" s="400" t="n"/>
      <c r="K7" s="400" t="n"/>
      <c r="L7" s="401" t="n"/>
      <c r="M7" s="283" t="n"/>
    </row>
    <row r="8" ht="13.35" customHeight="1" s="162">
      <c r="B8" s="199" t="inlineStr">
        <is>
          <t>Manufacturer</t>
        </is>
      </c>
      <c r="C8" s="401" t="n"/>
      <c r="D8" s="204">
        <f>IF('{Equipment Data Entry}'!E81="","",'{Equipment Data Entry}'!E81)</f>
        <v/>
      </c>
      <c r="E8" s="400" t="n"/>
      <c r="F8" s="400" t="n"/>
      <c r="G8" s="401" t="n"/>
      <c r="H8" s="13" t="n"/>
      <c r="I8" s="199" t="inlineStr">
        <is>
          <t>Design Criteria</t>
        </is>
      </c>
      <c r="J8" s="401" t="n"/>
      <c r="K8" s="199" t="inlineStr">
        <is>
          <t>Design</t>
        </is>
      </c>
      <c r="L8" s="199" t="inlineStr">
        <is>
          <t>Actual</t>
        </is>
      </c>
      <c r="M8" s="13" t="n"/>
    </row>
    <row r="9" ht="13.35" customHeight="1" s="162">
      <c r="B9" s="199" t="inlineStr">
        <is>
          <t>Model Number</t>
        </is>
      </c>
      <c r="C9" s="401" t="n"/>
      <c r="D9" s="204">
        <f>IF('{Equipment Data Entry}'!F81="","",'{Equipment Data Entry}'!F81)</f>
        <v/>
      </c>
      <c r="E9" s="400" t="n"/>
      <c r="F9" s="400" t="n"/>
      <c r="G9" s="401" t="n"/>
      <c r="H9" s="13" t="n"/>
      <c r="I9" s="199" t="inlineStr">
        <is>
          <t>Total Airflow</t>
        </is>
      </c>
      <c r="J9" s="401" t="n"/>
      <c r="K9" s="24">
        <f>H49</f>
        <v/>
      </c>
      <c r="L9" s="24">
        <f>L49</f>
        <v/>
      </c>
      <c r="M9" s="22">
        <f>IF(OR(L9="",K9="",K9=0),"",IF(OR(ISTEXT(L9),ISTEXT(K9)),"",L9/K9))</f>
        <v/>
      </c>
    </row>
    <row r="10" ht="13.35" customHeight="1" s="162">
      <c r="B10" s="199" t="inlineStr">
        <is>
          <t>Serial Number</t>
        </is>
      </c>
      <c r="C10" s="401" t="n"/>
      <c r="D10" s="204" t="n"/>
      <c r="E10" s="400" t="n"/>
      <c r="F10" s="400" t="n"/>
      <c r="G10" s="401" t="n"/>
      <c r="H10" s="13" t="n"/>
      <c r="I10" s="199" t="inlineStr">
        <is>
          <t>Unit ESP</t>
        </is>
      </c>
      <c r="J10" s="401" t="n"/>
      <c r="K10" s="71">
        <f>IF('{Equipment Data Entry}'!H81="","",'{Equipment Data Entry}'!H81)</f>
        <v/>
      </c>
      <c r="L10" s="64">
        <f>I29</f>
        <v/>
      </c>
      <c r="M10" s="22" t="n"/>
    </row>
    <row r="11" ht="13.35" customHeight="1" s="162">
      <c r="B11" s="199" t="inlineStr">
        <is>
          <t>Area Served</t>
        </is>
      </c>
      <c r="C11" s="401" t="n"/>
      <c r="D11" s="204">
        <f>I4</f>
        <v/>
      </c>
      <c r="E11" s="400" t="n"/>
      <c r="F11" s="400" t="n"/>
      <c r="G11" s="401" t="n"/>
      <c r="H11" s="13" t="n"/>
      <c r="I11" s="199" t="inlineStr">
        <is>
          <t>Fan RPMs</t>
        </is>
      </c>
      <c r="J11" s="401" t="n"/>
      <c r="K11" s="24">
        <f>IF('{Equipment Data Entry}'!I81="","",'{Equipment Data Entry}'!I81)</f>
        <v/>
      </c>
      <c r="L11" s="24">
        <f>IF(L22="","",L22)</f>
        <v/>
      </c>
      <c r="M11" s="13" t="n"/>
    </row>
    <row r="12" ht="13.35" customHeight="1" s="162">
      <c r="B12" s="199" t="inlineStr">
        <is>
          <t>Location</t>
        </is>
      </c>
      <c r="C12" s="401" t="n"/>
      <c r="D12" s="204">
        <f>IF('{Equipment Data Entry}'!D81="","",'{Equipment Data Entry}'!D81)</f>
        <v/>
      </c>
      <c r="E12" s="400" t="n"/>
      <c r="F12" s="400" t="n"/>
      <c r="G12" s="401" t="n"/>
      <c r="H12" s="13" t="n"/>
      <c r="I12" s="283" t="n"/>
      <c r="J12" s="283" t="n"/>
      <c r="K12" s="36" t="n"/>
      <c r="L12" s="36" t="n"/>
      <c r="M12" s="13" t="n"/>
    </row>
    <row r="13" ht="13.35" customHeight="1" s="162">
      <c r="B13" s="13" t="n"/>
      <c r="C13" s="13" t="n"/>
      <c r="D13" s="13" t="n"/>
      <c r="E13" s="13" t="n"/>
      <c r="F13" s="13" t="n"/>
      <c r="G13" s="13" t="n"/>
      <c r="H13" s="13" t="n"/>
      <c r="I13" s="283" t="n"/>
      <c r="J13" s="283" t="n"/>
      <c r="K13" s="37" t="n"/>
      <c r="L13" s="37" t="n"/>
      <c r="M13" s="13" t="n"/>
    </row>
    <row r="14" ht="13.35" customHeight="1" s="162">
      <c r="B14" s="200" t="inlineStr">
        <is>
          <t>Motor Data</t>
        </is>
      </c>
      <c r="C14" s="400" t="n"/>
      <c r="D14" s="400" t="n"/>
      <c r="E14" s="400" t="n"/>
      <c r="F14" s="400" t="n"/>
      <c r="G14" s="401" t="n"/>
      <c r="H14" s="13" t="n"/>
      <c r="I14" s="283" t="inlineStr">
        <is>
          <t>Filter Type/Size/Qty</t>
        </is>
      </c>
      <c r="J14" s="404" t="n"/>
      <c r="K14" s="404" t="n"/>
      <c r="L14" s="37" t="n"/>
      <c r="M14" s="404" t="n"/>
    </row>
    <row r="15" ht="13.35" customHeight="1" s="162">
      <c r="B15" s="199" t="inlineStr">
        <is>
          <t>Manufacturer</t>
        </is>
      </c>
      <c r="C15" s="401" t="n"/>
      <c r="D15" s="203" t="n"/>
      <c r="E15" s="400" t="n"/>
      <c r="F15" s="400" t="n"/>
      <c r="G15" s="401" t="n"/>
      <c r="H15" s="13" t="n"/>
      <c r="I15" s="200" t="inlineStr">
        <is>
          <t>Drive Data</t>
        </is>
      </c>
      <c r="J15" s="400" t="n"/>
      <c r="K15" s="400" t="n"/>
      <c r="L15" s="401" t="n"/>
      <c r="M15" s="13" t="n"/>
    </row>
    <row r="16" ht="13.35" customHeight="1" s="162">
      <c r="B16" s="199" t="inlineStr">
        <is>
          <t>Horsepower</t>
        </is>
      </c>
      <c r="C16" s="401" t="n"/>
      <c r="D16" s="28">
        <f>IF('{Equipment Data Entry}'!G81="","",'{Equipment Data Entry}'!G81)</f>
        <v/>
      </c>
      <c r="E16" s="21" t="inlineStr">
        <is>
          <t>RPM</t>
        </is>
      </c>
      <c r="F16" s="24" t="n"/>
      <c r="G16" s="199" t="inlineStr">
        <is>
          <t>SF</t>
        </is>
      </c>
      <c r="H16" s="13" t="n"/>
      <c r="I16" s="199" t="inlineStr">
        <is>
          <t>Motor sheave</t>
        </is>
      </c>
      <c r="J16" s="400" t="n"/>
      <c r="K16" s="24">
        <f>IF('{Equipment Data Entry}'!J81="","",'{Equipment Data Entry}'!J81)</f>
        <v/>
      </c>
      <c r="L16" s="21" t="inlineStr">
        <is>
          <t>Bore</t>
        </is>
      </c>
      <c r="M16" s="208"/>
    </row>
    <row r="17" ht="13.35" customHeight="1" s="162">
      <c r="B17" s="198">
        <f>IF('{Equipment Data Entry}'!N81="","",'{Equipment Data Entry}'!N81)</f>
        <v/>
      </c>
      <c r="C17" s="198">
        <f>IF('{Equipment Data Entry}'!O81="","",'{Equipment Data Entry}'!O81)</f>
        <v/>
      </c>
      <c r="D17" s="21" t="inlineStr">
        <is>
          <t>FLA</t>
        </is>
      </c>
      <c r="E17" s="67" t="n"/>
      <c r="F17" s="21" t="inlineStr">
        <is>
          <t>Frame</t>
        </is>
      </c>
      <c r="G17" s="208" t="n"/>
      <c r="H17" s="13" t="n"/>
      <c r="I17" s="199" t="inlineStr">
        <is>
          <t>Fan pulley</t>
        </is>
      </c>
      <c r="J17" s="400" t="n"/>
      <c r="K17" s="24">
        <f>IF('{Equipment Data Entry}'!K81="","",'{Equipment Data Entry}'!K81)</f>
        <v/>
      </c>
      <c r="L17" s="21" t="inlineStr">
        <is>
          <t>Bore</t>
        </is>
      </c>
      <c r="M17" s="208"/>
    </row>
    <row r="18" ht="13.35" customHeight="1" s="162">
      <c r="B18" s="199" t="inlineStr">
        <is>
          <t>Corrected FLA</t>
        </is>
      </c>
      <c r="C18" s="401" t="n"/>
      <c r="D18" s="27">
        <f>IF(OR(E19="",E17="",B17=""),"",IF(OR(ISTEXT(B17),COUNT(E19:G19)=0,ISTEXT(E17)),"",B17/AVERAGE(E19:G19)*E17))</f>
        <v/>
      </c>
      <c r="E18" s="199" t="inlineStr">
        <is>
          <t>Estimated BHP</t>
        </is>
      </c>
      <c r="F18" s="401" t="n"/>
      <c r="G18" s="27">
        <f>IF(OR(COUNT(E20:G20)=0,IF(N(E21)&gt;0,E21,N(D16))=0,IF(N(D18)&gt;0,D18,N(E17))=0),"",IF(N(E21)&gt;0,E21,N(D16))*AVERAGE(E20:G20)/IF(N(D18)&gt;0,D18,N(E17)))</f>
        <v/>
      </c>
      <c r="H18" s="13" t="n"/>
      <c r="I18" s="199" t="inlineStr">
        <is>
          <t>Belt(s)</t>
        </is>
      </c>
      <c r="J18" s="208">
        <f>IF('{Equipment Data Entry}'!L81="","",'{Equipment Data Entry}'!L81)</f>
        <v/>
      </c>
      <c r="K18" s="199" t="inlineStr">
        <is>
          <t>C to C</t>
        </is>
      </c>
      <c r="L18" s="64">
        <f>IF('{Equipment Data Entry}'!M81="","",'{Equipment Data Entry}'!M81)</f>
        <v/>
      </c>
      <c r="M18" s="13" t="n"/>
    </row>
    <row r="19" ht="13.35" customHeight="1" s="162">
      <c r="B19" s="199" t="inlineStr">
        <is>
          <t>Measured Voltage</t>
        </is>
      </c>
      <c r="C19" s="400" t="n"/>
      <c r="D19" s="401" t="n"/>
      <c r="E19" s="24" t="n"/>
      <c r="F19" s="24" t="n"/>
      <c r="G19" s="24" t="n"/>
      <c r="H19" s="13" t="n"/>
      <c r="I19" s="283" t="inlineStr">
        <is>
          <t>Final Settings</t>
        </is>
      </c>
      <c r="J19" s="404" t="n"/>
      <c r="K19" s="404" t="n"/>
      <c r="L19" s="37" t="n"/>
      <c r="M19" s="404" t="n"/>
    </row>
    <row r="20" ht="13.35" customHeight="1" s="162">
      <c r="B20" s="199" t="inlineStr">
        <is>
          <t>Measured Amperage</t>
        </is>
      </c>
      <c r="C20" s="400" t="n"/>
      <c r="D20" s="401" t="n"/>
      <c r="E20" s="67" t="n"/>
      <c r="F20" s="67" t="n"/>
      <c r="G20" s="67" t="n"/>
      <c r="H20" s="13" t="n"/>
      <c r="I20" s="205" t="inlineStr">
        <is>
          <t>RPM Data</t>
        </is>
      </c>
      <c r="J20" s="401" t="n"/>
      <c r="K20" s="205" t="inlineStr">
        <is>
          <t>Initial</t>
        </is>
      </c>
      <c r="L20" s="205" t="inlineStr">
        <is>
          <t>Final</t>
        </is>
      </c>
      <c r="M20" s="13" t="n"/>
    </row>
    <row r="21" ht="13.35" customHeight="1" s="162">
      <c r="B21" s="199" t="inlineStr">
        <is>
          <t>Motor HP (nameplate)</t>
        </is>
      </c>
      <c r="C21" s="400"/>
      <c r="D21" s="401"/>
      <c r="E21" s="24"/>
      <c r="F21" s="24"/>
      <c r="G21" s="24"/>
      <c r="H21" s="13" t="n"/>
      <c r="I21" s="199" t="inlineStr">
        <is>
          <t>Motor RPM</t>
        </is>
      </c>
      <c r="J21" s="401" t="n"/>
      <c r="K21" s="24" t="n"/>
      <c r="L21" s="24" t="n"/>
      <c r="M21" s="13" t="n"/>
    </row>
    <row r="22" ht="13.35" customHeight="1" s="162">
      <c r="B22" s="200" t="inlineStr">
        <is>
          <t>Static Pressure Profile (in. w.g.)</t>
        </is>
      </c>
      <c r="C22" s="400" t="n"/>
      <c r="D22" s="400" t="n"/>
      <c r="E22" s="400" t="n"/>
      <c r="F22" s="400" t="n"/>
      <c r="G22" s="401" t="n"/>
      <c r="H22" s="13" t="n"/>
      <c r="I22" s="199" t="inlineStr">
        <is>
          <t>Fan RPM</t>
        </is>
      </c>
      <c r="J22" s="401" t="n"/>
      <c r="K22" s="24" t="n"/>
      <c r="L22" s="24" t="n"/>
      <c r="M22" s="13" t="n"/>
    </row>
    <row r="23" ht="13.35" customHeight="1" s="162">
      <c r="B23" s="490">
        <f>IFERROR(INDEX('{Dropdowns}'!$AI$2:$AO$7,MATCH($D$26,'{Dropdowns}'!$AH$2:$AH$7,0),1),"")</f>
        <v/>
      </c>
      <c r="C23" s="490">
        <f>IFERROR(INDEX('{Dropdowns}'!$AI$2:$AO$7,MATCH($D$26,'{Dropdowns}'!$AH$2:$AH$7,0),2),"")</f>
        <v/>
      </c>
      <c r="D23" s="490">
        <f>IFERROR(INDEX('{Dropdowns}'!$AI$2:$AO$7,MATCH($D$26,'{Dropdowns}'!$AH$2:$AH$7,0),3),"")</f>
        <v/>
      </c>
      <c r="E23" s="490">
        <f>IFERROR(INDEX('{Dropdowns}'!$AI$2:$AO$7,MATCH($D$26,'{Dropdowns}'!$AH$2:$AH$7,0),4),"")</f>
        <v/>
      </c>
      <c r="F23" s="490">
        <f>IFERROR(INDEX('{Dropdowns}'!$AI$2:$AO$7,MATCH($D$26,'{Dropdowns}'!$AH$2:$AH$7,0),5),"")</f>
        <v/>
      </c>
      <c r="G23" s="490">
        <f>IFERROR(INDEX('{Dropdowns}'!$AI$2:$AO$7,MATCH($D$26,'{Dropdowns}'!$AH$2:$AH$7,0),6),"")</f>
        <v/>
      </c>
      <c r="H23" s="490">
        <f>IFERROR(INDEX('{Dropdowns}'!$AI$2:$AO$7,MATCH($D$26,'{Dropdowns}'!$AH$2:$AH$7,0),7),"")</f>
        <v/>
      </c>
      <c r="I23" s="246" t="inlineStr">
        <is>
          <t>VSD Frequency</t>
        </is>
      </c>
      <c r="J23" s="403" t="n"/>
      <c r="K23" s="65" t="n"/>
      <c r="L23" s="65" t="n"/>
      <c r="M23" s="13" t="n"/>
    </row>
    <row r="24" ht="13.35" customHeight="1" s="162">
      <c r="B24" s="492"/>
      <c r="C24" s="492"/>
      <c r="D24" s="492"/>
      <c r="E24" s="492"/>
      <c r="F24" s="492"/>
      <c r="G24" s="492"/>
      <c r="H24" s="492"/>
      <c r="I24" s="14" t="n"/>
      <c r="J24" s="14" t="n"/>
      <c r="K24" s="14" t="n"/>
      <c r="L24" s="38" t="n"/>
      <c r="M24" s="13" t="n"/>
      <c r="Q24">
        <f>IF(B24="","",B24)</f>
        <v/>
      </c>
      <c r="R24">
        <f>IF(C23="—",Q24,IF(C24="","",C24))</f>
        <v/>
      </c>
      <c r="S24">
        <f>IF(D23="—",R24,IF(D24="","",D24))</f>
        <v/>
      </c>
      <c r="T24">
        <f>IF(E23="—",S24,IF(E24="","",E24))</f>
        <v/>
      </c>
      <c r="U24">
        <f>IF(F23="—",T24,IF(F24="","",F24))</f>
        <v/>
      </c>
      <c r="V24">
        <f>IF(G23="—",U24,IF(G24="","",G24))</f>
        <v/>
      </c>
      <c r="W24">
        <f>IFERROR(MATCH("Fan",$C$23:$H$23,0),"")</f>
        <v/>
      </c>
      <c r="X24">
        <f>IF(W24="","",INDEX(P26:U26,W24))</f>
        <v/>
      </c>
      <c r="Y24">
        <f>IF(W24="","",INDEX(Q25:V25,W24))</f>
        <v/>
      </c>
    </row>
    <row r="25" ht="13.35" customHeight="1" s="162">
      <c r="B25" s="491" t="inlineStr">
        <is>
          <t>Δ</t>
        </is>
      </c>
      <c r="C25" s="498">
        <f>IF(OR(C23="—",C24="",Q24=""),"",IF(OR(ISTEXT(C24),ISTEXT(Q24)),"","Δ "&amp;TEXT(C24-Q24,"0.00")))</f>
        <v/>
      </c>
      <c r="D25" s="498">
        <f>IF(OR(D23="—",D24="",R24=""),"",IF(OR(ISTEXT(D24),ISTEXT(R24)),"","Δ "&amp;TEXT(D24-R24,"0.00")))</f>
        <v/>
      </c>
      <c r="E25" s="498">
        <f>IF(OR(E23="—",E24="",S24=""),"",IF(OR(ISTEXT(E24),ISTEXT(S24)),"","Δ "&amp;TEXT(E24-S24,"0.00")))</f>
        <v/>
      </c>
      <c r="F25" s="498">
        <f>IF(OR(F23="—",F24="",T24=""),"",IF(OR(ISTEXT(F24),ISTEXT(T24)),"","Δ "&amp;TEXT(F24-T24,"0.00")))</f>
        <v/>
      </c>
      <c r="G25" s="498">
        <f>IF(OR(G23="—",G24="",U24=""),"",IF(OR(ISTEXT(G24),ISTEXT(U24)),"","Δ "&amp;TEXT(G24-U24,"0.00")))</f>
        <v/>
      </c>
      <c r="H25" s="498">
        <f>IF(OR(H23="—",H24="",V24=""),"",IF(OR(ISTEXT(H24),ISTEXT(V24)),"","Δ "&amp;TEXT(H24-V24,"0.00")))</f>
        <v/>
      </c>
      <c r="I25" s="13" t="n"/>
      <c r="J25" s="13" t="n"/>
      <c r="K25" s="13" t="n"/>
      <c r="L25" s="13" t="n"/>
      <c r="M25" s="13" t="n"/>
      <c r="Q25">
        <f>IF(OR(C24="",ISTEXT(C24)),R25,C24)</f>
        <v/>
      </c>
      <c r="R25">
        <f>IF(OR(D24="",ISTEXT(D24)),S25,D24)</f>
        <v/>
      </c>
      <c r="S25">
        <f>IF(OR(E24="",ISTEXT(E24)),T25,E24)</f>
        <v/>
      </c>
      <c r="T25">
        <f>IF(OR(F24="",ISTEXT(F24)),U25,F24)</f>
        <v/>
      </c>
      <c r="U25">
        <f>IF(OR(G24="",ISTEXT(G24)),V25,G24)</f>
        <v/>
      </c>
      <c r="V25">
        <f>IF(OR(H24="",ISTEXT(H24)),"",H24)</f>
        <v/>
      </c>
    </row>
    <row r="26" ht="13.35" customHeight="1" s="162">
      <c r="B26" s="425" t="inlineStr">
        <is>
          <t>Unit type:</t>
        </is>
      </c>
      <c r="D26" s="522" t="inlineStr">
        <is>
          <t>EF</t>
        </is>
      </c>
      <c r="E26" s="414" t="n"/>
      <c r="F26" s="494" t="inlineStr">
        <is>
          <t>Airflow left to right. Δ = this reading minus the one before it; in. w.g.</t>
        </is>
      </c>
      <c r="P26">
        <f>IF(B24="","",B24)</f>
        <v/>
      </c>
      <c r="Q26">
        <f>IF(C24="",P26,C24)</f>
        <v/>
      </c>
      <c r="R26">
        <f>IF(D24="",Q26,D24)</f>
        <v/>
      </c>
      <c r="S26">
        <f>IF(E24="",R26,E24)</f>
        <v/>
      </c>
      <c r="T26">
        <f>IF(F24="",S26,F24)</f>
        <v/>
      </c>
      <c r="U26">
        <f>IF(G24="",T26,G24)</f>
        <v/>
      </c>
      <c r="V26">
        <f>IF(H24="",U26,H24)</f>
        <v/>
      </c>
    </row>
    <row r="27" ht="13.35" customHeight="1" s="162">
      <c r="B27" s="500" t="inlineStr">
        <is>
          <t>Fan inlet</t>
        </is>
      </c>
      <c r="D27" s="501">
        <f>IF(X24="","",X24)</f>
        <v/>
      </c>
      <c r="F27" s="500" t="inlineStr">
        <is>
          <t>Discharge</t>
        </is>
      </c>
      <c r="I27" s="501">
        <f>IF(V26="","",V26)</f>
        <v/>
      </c>
    </row>
    <row r="28" ht="13.35" customHeight="1" s="162"/>
    <row r="29" ht="13.35" customHeight="1" s="162">
      <c r="B29" s="500" t="inlineStr">
        <is>
          <t>Fan TSP</t>
        </is>
      </c>
      <c r="E29" s="501">
        <f>IF(OR(X24="",Y24=""),"",IF(OR(ISTEXT(X24),ISTEXT(Y24)),"",Y24-X24))</f>
        <v/>
      </c>
      <c r="F29" s="500" t="inlineStr">
        <is>
          <t>ESP</t>
        </is>
      </c>
      <c r="I29" s="501">
        <f>IF(OR(B24="",V26=""),"",IF(OR(ISTEXT(B24),ISTEXT(V26)),"",V26-B24))</f>
        <v/>
      </c>
      <c r="J29" s="500" t="inlineStr">
        <is>
          <t>Unit ΔP (inlet → fan)</t>
        </is>
      </c>
      <c r="M29" s="501">
        <f>IF(OR(B24="",X24=""),"",IF(OR(ISTEXT(B24),ISTEXT(X24)),"",X24-B24))</f>
        <v/>
      </c>
    </row>
    <row r="30" ht="13.35" customHeight="1" s="162">
      <c r="B30" s="453" t="inlineStr">
        <is>
          <t>Instrument:</t>
        </is>
      </c>
      <c r="C30" s="5" t="n"/>
      <c r="D30" s="505" t="n"/>
      <c r="E30" s="414" t="n"/>
      <c r="F30" s="414" t="n"/>
      <c r="G30" s="425" t="inlineStr">
        <is>
          <t>Ak basis / notes:</t>
        </is>
      </c>
      <c r="I30" s="506" t="n"/>
      <c r="J30" s="414" t="n"/>
      <c r="K30" s="414" t="n"/>
      <c r="L30" s="414" t="n"/>
      <c r="M30" s="414" t="n"/>
    </row>
    <row r="31" ht="13.35" customHeight="1" s="162">
      <c r="B31" s="188" t="inlineStr">
        <is>
          <t>Register / Grille / Diffuser Airflow</t>
        </is>
      </c>
      <c r="C31" s="174" t="n"/>
      <c r="D31" s="174" t="n"/>
      <c r="E31" s="174" t="n"/>
      <c r="F31" s="173" t="n"/>
      <c r="G31" s="233" t="inlineStr">
        <is>
          <t>Design VEL</t>
        </is>
      </c>
      <c r="H31" s="194" t="inlineStr">
        <is>
          <t>Design CFM</t>
        </is>
      </c>
      <c r="I31" s="188" t="inlineStr">
        <is>
          <t>Initial</t>
        </is>
      </c>
      <c r="J31" s="173" t="n"/>
      <c r="K31" s="188" t="inlineStr">
        <is>
          <t>Final</t>
        </is>
      </c>
      <c r="L31" s="173" t="n"/>
      <c r="M31" s="188" t="inlineStr">
        <is>
          <t>%</t>
        </is>
      </c>
    </row>
    <row r="32" ht="13.35" customHeight="1" s="162">
      <c r="B32" s="153" t="inlineStr">
        <is>
          <t>No.</t>
        </is>
      </c>
      <c r="C32" s="188" t="inlineStr">
        <is>
          <t>Area Served</t>
        </is>
      </c>
      <c r="D32" s="188" t="inlineStr">
        <is>
          <t>Type</t>
        </is>
      </c>
      <c r="E32" s="188" t="inlineStr">
        <is>
          <t>Size</t>
        </is>
      </c>
      <c r="F32" s="188" t="inlineStr">
        <is>
          <t>Ak</t>
        </is>
      </c>
      <c r="G32" s="440" t="n"/>
      <c r="H32" s="440" t="n"/>
      <c r="I32" s="188" t="inlineStr">
        <is>
          <t>VEL</t>
        </is>
      </c>
      <c r="J32" s="188" t="inlineStr">
        <is>
          <t>CFM</t>
        </is>
      </c>
      <c r="K32" s="188" t="inlineStr">
        <is>
          <t>VEL</t>
        </is>
      </c>
      <c r="L32" s="188" t="inlineStr">
        <is>
          <t>CFM</t>
        </is>
      </c>
      <c r="M32" s="440" t="n"/>
    </row>
    <row r="33" ht="13.35" customHeight="1" s="162">
      <c r="B33" s="307" t="n"/>
      <c r="C33" s="307" t="n"/>
      <c r="E33" s="307" t="n"/>
      <c r="F33" s="32" t="n"/>
      <c r="G33" s="33">
        <f>IF(F33="", "", IF(OR(ISTEXT(H33),ISTEXT(F33)),"",H33/F33))</f>
        <v/>
      </c>
      <c r="H33" s="33" t="n"/>
      <c r="I33" s="33" t="n"/>
      <c r="J33" s="33">
        <f>IF(I33="", "", IF(OR(ISTEXT(I33),ISTEXT($F33)),"",I33*$F33))</f>
        <v/>
      </c>
      <c r="K33" s="33" t="n"/>
      <c r="L33" s="33">
        <f>IF(K33="", "", IF(OR(ISTEXT(K33),ISTEXT($F33)),"",K33*$F33))</f>
        <v/>
      </c>
      <c r="M33" s="30">
        <f>IF(OR(H33="",H33=0),"",IF(K33="",IF(J33="","",IF(OR(ISTEXT(J33),ISTEXT(H33)),"",J33/H33)),IF(OR(ISTEXT(L33),ISTEXT(H33)),"",L33/H33)))</f>
        <v/>
      </c>
    </row>
    <row r="34" ht="13.35" customHeight="1" s="162">
      <c r="B34" s="307" t="n"/>
      <c r="C34" s="307" t="n"/>
      <c r="E34" s="307" t="n"/>
      <c r="F34" s="32" t="n"/>
      <c r="G34" s="33">
        <f>IF(F34="", "", IF(OR(ISTEXT(H34),ISTEXT(F34)),"",H34/F34))</f>
        <v/>
      </c>
      <c r="H34" s="33" t="n"/>
      <c r="I34" s="33" t="n"/>
      <c r="J34" s="33">
        <f>IF(I34="", "", IF(OR(ISTEXT(I34),ISTEXT($F34)),"",I34*$F34))</f>
        <v/>
      </c>
      <c r="K34" s="33" t="n"/>
      <c r="L34" s="33">
        <f>IF(K34="", "", IF(OR(ISTEXT(K34),ISTEXT($F34)),"",K34*$F34))</f>
        <v/>
      </c>
      <c r="M34" s="30">
        <f>IF(OR(H34="",H34=0),"",IF(K34="",IF(J34="","",IF(OR(ISTEXT(J34),ISTEXT(H34)),"",J34/H34)),IF(OR(ISTEXT(L34),ISTEXT(H34)),"",L34/H34)))</f>
        <v/>
      </c>
    </row>
    <row r="35" ht="13.35" customHeight="1" s="162">
      <c r="B35" s="307" t="n"/>
      <c r="C35" s="307" t="n"/>
      <c r="E35" s="307" t="n"/>
      <c r="F35" s="32" t="n"/>
      <c r="G35" s="33">
        <f>IF(F35="", "", IF(OR(ISTEXT(H35),ISTEXT(F35)),"",H35/F35))</f>
        <v/>
      </c>
      <c r="H35" s="33" t="n"/>
      <c r="I35" s="33" t="n"/>
      <c r="J35" s="33">
        <f>IF(I35="", "", IF(OR(ISTEXT(I35),ISTEXT($F35)),"",I35*$F35))</f>
        <v/>
      </c>
      <c r="K35" s="33" t="n"/>
      <c r="L35" s="33">
        <f>IF(K35="", "", IF(OR(ISTEXT(K35),ISTEXT($F35)),"",K35*$F35))</f>
        <v/>
      </c>
      <c r="M35" s="30">
        <f>IF(OR(H35="",H35=0),"",IF(K35="",IF(J35="","",IF(OR(ISTEXT(J35),ISTEXT(H35)),"",J35/H35)),IF(OR(ISTEXT(L35),ISTEXT(H35)),"",L35/H35)))</f>
        <v/>
      </c>
    </row>
    <row r="36" ht="13.35" customHeight="1" s="162">
      <c r="B36" s="307" t="n"/>
      <c r="C36" s="307" t="n"/>
      <c r="E36" s="307" t="n"/>
      <c r="F36" s="32" t="n"/>
      <c r="G36" s="33">
        <f>IF(F36="", "", IF(OR(ISTEXT(H36),ISTEXT(F36)),"",H36/F36))</f>
        <v/>
      </c>
      <c r="H36" s="33" t="n"/>
      <c r="I36" s="33" t="n"/>
      <c r="J36" s="33">
        <f>IF(I36="", "", IF(OR(ISTEXT(I36),ISTEXT($F36)),"",I36*$F36))</f>
        <v/>
      </c>
      <c r="K36" s="33" t="n"/>
      <c r="L36" s="33">
        <f>IF(K36="", "", IF(OR(ISTEXT(K36),ISTEXT($F36)),"",K36*$F36))</f>
        <v/>
      </c>
      <c r="M36" s="30">
        <f>IF(OR(H36="",H36=0),"",IF(K36="",IF(J36="","",IF(OR(ISTEXT(J36),ISTEXT(H36)),"",J36/H36)),IF(OR(ISTEXT(L36),ISTEXT(H36)),"",L36/H36)))</f>
        <v/>
      </c>
    </row>
    <row r="37" ht="13.35" customHeight="1" s="162">
      <c r="B37" s="307" t="n"/>
      <c r="C37" s="307" t="n"/>
      <c r="E37" s="307" t="n"/>
      <c r="F37" s="32" t="n"/>
      <c r="G37" s="33">
        <f>IF(F37="", "", IF(OR(ISTEXT(H37),ISTEXT(F37)),"",H37/F37))</f>
        <v/>
      </c>
      <c r="H37" s="33" t="n"/>
      <c r="I37" s="33" t="n"/>
      <c r="J37" s="33">
        <f>IF(I37="", "", IF(OR(ISTEXT(I37),ISTEXT($F37)),"",I37*$F37))</f>
        <v/>
      </c>
      <c r="K37" s="33" t="n"/>
      <c r="L37" s="33">
        <f>IF(K37="", "", IF(OR(ISTEXT(K37),ISTEXT($F37)),"",K37*$F37))</f>
        <v/>
      </c>
      <c r="M37" s="30">
        <f>IF(OR(H37="",H37=0),"",IF(K37="",IF(J37="","",IF(OR(ISTEXT(J37),ISTEXT(H37)),"",J37/H37)),IF(OR(ISTEXT(L37),ISTEXT(H37)),"",L37/H37)))</f>
        <v/>
      </c>
    </row>
    <row r="38" ht="13.35" customHeight="1" s="162">
      <c r="B38" s="307" t="n"/>
      <c r="C38" s="307" t="n"/>
      <c r="E38" s="307" t="n"/>
      <c r="F38" s="32" t="n"/>
      <c r="G38" s="33">
        <f>IF(F38="", "", IF(OR(ISTEXT(H38),ISTEXT(F38)),"",H38/F38))</f>
        <v/>
      </c>
      <c r="H38" s="33" t="n"/>
      <c r="I38" s="33" t="n"/>
      <c r="J38" s="33">
        <f>IF(I38="", "", IF(OR(ISTEXT(I38),ISTEXT($F38)),"",I38*$F38))</f>
        <v/>
      </c>
      <c r="K38" s="33" t="n"/>
      <c r="L38" s="33">
        <f>IF(K38="", "", IF(OR(ISTEXT(K38),ISTEXT($F38)),"",K38*$F38))</f>
        <v/>
      </c>
      <c r="M38" s="30">
        <f>IF(OR(H38="",H38=0),"",IF(K38="",IF(J38="","",IF(OR(ISTEXT(J38),ISTEXT(H38)),"",J38/H38)),IF(OR(ISTEXT(L38),ISTEXT(H38)),"",L38/H38)))</f>
        <v/>
      </c>
    </row>
    <row r="39" ht="13.35" customHeight="1" s="162">
      <c r="B39" s="307" t="n"/>
      <c r="C39" s="307" t="n"/>
      <c r="E39" s="307" t="n"/>
      <c r="F39" s="32" t="n"/>
      <c r="G39" s="33">
        <f>IF(F39="", "", IF(OR(ISTEXT(H39),ISTEXT(F39)),"",H39/F39))</f>
        <v/>
      </c>
      <c r="H39" s="33" t="n"/>
      <c r="I39" s="33" t="n"/>
      <c r="J39" s="33">
        <f>IF(I39="", "", IF(OR(ISTEXT(I39),ISTEXT($F39)),"",I39*$F39))</f>
        <v/>
      </c>
      <c r="K39" s="33" t="n"/>
      <c r="L39" s="33">
        <f>IF(K39="", "", IF(OR(ISTEXT(K39),ISTEXT($F39)),"",K39*$F39))</f>
        <v/>
      </c>
      <c r="M39" s="30">
        <f>IF(OR(H39="",H39=0),"",IF(K39="",IF(J39="","",IF(OR(ISTEXT(J39),ISTEXT(H39)),"",J39/H39)),IF(OR(ISTEXT(L39),ISTEXT(H39)),"",L39/H39)))</f>
        <v/>
      </c>
    </row>
    <row r="40" ht="13.35" customHeight="1" s="162">
      <c r="B40" s="307" t="n"/>
      <c r="C40" s="307" t="n"/>
      <c r="E40" s="307" t="n"/>
      <c r="F40" s="32" t="n"/>
      <c r="G40" s="33">
        <f>IF(F40="", "", IF(OR(ISTEXT(H40),ISTEXT(F40)),"",H40/F40))</f>
        <v/>
      </c>
      <c r="H40" s="33" t="n"/>
      <c r="I40" s="33" t="n"/>
      <c r="J40" s="33">
        <f>IF(I40="", "", IF(OR(ISTEXT(I40),ISTEXT($F40)),"",I40*$F40))</f>
        <v/>
      </c>
      <c r="K40" s="33" t="n"/>
      <c r="L40" s="33">
        <f>IF(K40="", "", IF(OR(ISTEXT(K40),ISTEXT($F40)),"",K40*$F40))</f>
        <v/>
      </c>
      <c r="M40" s="30">
        <f>IF(OR(H40="",H40=0),"",IF(K40="",IF(J40="","",IF(OR(ISTEXT(J40),ISTEXT(H40)),"",J40/H40)),IF(OR(ISTEXT(L40),ISTEXT(H40)),"",L40/H40)))</f>
        <v/>
      </c>
    </row>
    <row r="41" ht="13.35" customHeight="1" s="162">
      <c r="B41" s="307" t="n"/>
      <c r="C41" s="307" t="n"/>
      <c r="E41" s="307" t="n"/>
      <c r="F41" s="32" t="n"/>
      <c r="G41" s="33">
        <f>IF(F41="", "", IF(OR(ISTEXT(H41),ISTEXT(F41)),"",H41/F41))</f>
        <v/>
      </c>
      <c r="H41" s="33" t="n"/>
      <c r="I41" s="33" t="n"/>
      <c r="J41" s="33">
        <f>IF(I41="", "", IF(OR(ISTEXT(I41),ISTEXT($F41)),"",I41*$F41))</f>
        <v/>
      </c>
      <c r="K41" s="33" t="n"/>
      <c r="L41" s="33">
        <f>IF(K41="", "", IF(OR(ISTEXT(K41),ISTEXT($F41)),"",K41*$F41))</f>
        <v/>
      </c>
      <c r="M41" s="30">
        <f>IF(OR(H41="",H41=0),"",IF(K41="",IF(J41="","",IF(OR(ISTEXT(J41),ISTEXT(H41)),"",J41/H41)),IF(OR(ISTEXT(L41),ISTEXT(H41)),"",L41/H41)))</f>
        <v/>
      </c>
    </row>
    <row r="42" ht="13.35" customHeight="1" s="162">
      <c r="B42" s="307" t="n"/>
      <c r="C42" s="307" t="n"/>
      <c r="E42" s="307" t="n"/>
      <c r="F42" s="32" t="n"/>
      <c r="G42" s="33">
        <f>IF(F42="", "", IF(OR(ISTEXT(H42),ISTEXT(F42)),"",H42/F42))</f>
        <v/>
      </c>
      <c r="H42" s="33" t="n"/>
      <c r="I42" s="33" t="n"/>
      <c r="J42" s="33">
        <f>IF(I42="", "", IF(OR(ISTEXT(I42),ISTEXT($F42)),"",I42*$F42))</f>
        <v/>
      </c>
      <c r="K42" s="33" t="n"/>
      <c r="L42" s="33">
        <f>IF(K42="", "", IF(OR(ISTEXT(K42),ISTEXT($F42)),"",K42*$F42))</f>
        <v/>
      </c>
      <c r="M42" s="30">
        <f>IF(OR(H42="",H42=0),"",IF(K42="",IF(J42="","",IF(OR(ISTEXT(J42),ISTEXT(H42)),"",J42/H42)),IF(OR(ISTEXT(L42),ISTEXT(H42)),"",L42/H42)))</f>
        <v/>
      </c>
    </row>
    <row r="43" ht="13.35" customHeight="1" s="162">
      <c r="B43" s="307" t="n"/>
      <c r="C43" s="307" t="n"/>
      <c r="E43" s="307" t="n"/>
      <c r="F43" s="32" t="n"/>
      <c r="G43" s="33">
        <f>IF(F43="", "", IF(OR(ISTEXT(H43),ISTEXT(F43)),"",H43/F43))</f>
        <v/>
      </c>
      <c r="H43" s="33" t="n"/>
      <c r="I43" s="33" t="n"/>
      <c r="J43" s="33">
        <f>IF(I43="", "", IF(OR(ISTEXT(I43),ISTEXT($F43)),"",I43*$F43))</f>
        <v/>
      </c>
      <c r="K43" s="33" t="n"/>
      <c r="L43" s="33">
        <f>IF(K43="", "", IF(OR(ISTEXT(K43),ISTEXT($F43)),"",K43*$F43))</f>
        <v/>
      </c>
      <c r="M43" s="30">
        <f>IF(OR(H43="",H43=0),"",IF(K43="",IF(J43="","",IF(OR(ISTEXT(J43),ISTEXT(H43)),"",J43/H43)),IF(OR(ISTEXT(L43),ISTEXT(H43)),"",L43/H43)))</f>
        <v/>
      </c>
    </row>
    <row r="44" ht="13.35" customHeight="1" s="162">
      <c r="B44" s="307" t="n"/>
      <c r="C44" s="307" t="n"/>
      <c r="E44" s="307" t="n"/>
      <c r="F44" s="32" t="n"/>
      <c r="G44" s="33">
        <f>IF(F44="", "", IF(OR(ISTEXT(H44),ISTEXT(F44)),"",H44/F44))</f>
        <v/>
      </c>
      <c r="H44" s="33" t="n"/>
      <c r="I44" s="33" t="n"/>
      <c r="J44" s="33">
        <f>IF(I44="", "", IF(OR(ISTEXT(I44),ISTEXT($F44)),"",I44*$F44))</f>
        <v/>
      </c>
      <c r="K44" s="33" t="n"/>
      <c r="L44" s="33">
        <f>IF(K44="", "", IF(OR(ISTEXT(K44),ISTEXT($F44)),"",K44*$F44))</f>
        <v/>
      </c>
      <c r="M44" s="30">
        <f>IF(OR(H44="",H44=0),"",IF(K44="",IF(J44="","",IF(OR(ISTEXT(J44),ISTEXT(H44)),"",J44/H44)),IF(OR(ISTEXT(L44),ISTEXT(H44)),"",L44/H44)))</f>
        <v/>
      </c>
    </row>
    <row r="45" ht="13.35" customHeight="1" s="162">
      <c r="B45" s="307" t="n"/>
      <c r="C45" s="307" t="n"/>
      <c r="E45" s="307" t="n"/>
      <c r="F45" s="32" t="n"/>
      <c r="G45" s="33">
        <f>IF(F45="", "", IF(OR(ISTEXT(H45),ISTEXT(F45)),"",H45/F45))</f>
        <v/>
      </c>
      <c r="H45" s="33" t="n"/>
      <c r="I45" s="33" t="n"/>
      <c r="J45" s="33">
        <f>IF(I45="", "", IF(OR(ISTEXT(I45),ISTEXT($F45)),"",I45*$F45))</f>
        <v/>
      </c>
      <c r="K45" s="33" t="n"/>
      <c r="L45" s="33">
        <f>IF(K45="", "", IF(OR(ISTEXT(K45),ISTEXT($F45)),"",K45*$F45))</f>
        <v/>
      </c>
      <c r="M45" s="30">
        <f>IF(OR(H45="",H45=0),"",IF(K45="",IF(J45="","",IF(OR(ISTEXT(J45),ISTEXT(H45)),"",J45/H45)),IF(OR(ISTEXT(L45),ISTEXT(H45)),"",L45/H45)))</f>
        <v/>
      </c>
    </row>
    <row r="46" ht="13.35" customHeight="1" s="162">
      <c r="B46" s="307" t="n"/>
      <c r="C46" s="307" t="n"/>
      <c r="E46" s="307" t="n"/>
      <c r="F46" s="32" t="n"/>
      <c r="G46" s="33">
        <f>IF(F46="", "", IF(OR(ISTEXT(H46),ISTEXT(F46)),"",H46/F46))</f>
        <v/>
      </c>
      <c r="H46" s="33" t="n"/>
      <c r="I46" s="33" t="n"/>
      <c r="J46" s="33">
        <f>IF(I46="", "", IF(OR(ISTEXT(I46),ISTEXT($F46)),"",I46*$F46))</f>
        <v/>
      </c>
      <c r="K46" s="33" t="n"/>
      <c r="L46" s="33">
        <f>IF(K46="", "", IF(OR(ISTEXT(K46),ISTEXT($F46)),"",K46*$F46))</f>
        <v/>
      </c>
      <c r="M46" s="30">
        <f>IF(OR(H46="",H46=0),"",IF(K46="",IF(J46="","",IF(OR(ISTEXT(J46),ISTEXT(H46)),"",J46/H46)),IF(OR(ISTEXT(L46),ISTEXT(H46)),"",L46/H46)))</f>
        <v/>
      </c>
    </row>
    <row r="47" ht="13.35" customHeight="1" s="162">
      <c r="B47" s="307" t="n"/>
      <c r="C47" s="307" t="n"/>
      <c r="E47" s="307" t="n"/>
      <c r="F47" s="32" t="n"/>
      <c r="G47" s="33">
        <f>IF(F47="", "", IF(OR(ISTEXT(H47),ISTEXT(F47)),"",H47/F47))</f>
        <v/>
      </c>
      <c r="H47" s="33" t="n"/>
      <c r="I47" s="33" t="n"/>
      <c r="J47" s="33">
        <f>IF(I47="", "", IF(OR(ISTEXT(I47),ISTEXT($F47)),"",I47*$F47))</f>
        <v/>
      </c>
      <c r="K47" s="33" t="n"/>
      <c r="L47" s="33">
        <f>IF(K47="", "", IF(OR(ISTEXT(K47),ISTEXT($F47)),"",K47*$F47))</f>
        <v/>
      </c>
      <c r="M47" s="30">
        <f>IF(OR(H47="",H47=0),"",IF(K47="",IF(J47="","",IF(OR(ISTEXT(J47),ISTEXT(H47)),"",J47/H47)),IF(OR(ISTEXT(L47),ISTEXT(H47)),"",L47/H47)))</f>
        <v/>
      </c>
    </row>
    <row r="48" ht="13.35" customHeight="1" s="162">
      <c r="B48" s="307" t="n"/>
      <c r="C48" s="307" t="n"/>
      <c r="D48" s="307"/>
      <c r="E48" s="307"/>
      <c r="F48" s="307"/>
      <c r="G48" s="307"/>
      <c r="H48" s="33" t="n"/>
      <c r="I48" s="33" t="n"/>
      <c r="J48" s="33"/>
      <c r="K48" s="33" t="n"/>
      <c r="L48" s="33"/>
      <c r="M48" s="30">
        <f>IF(OR(H48="",H48=0),"",IF(L48="",IF(J48="","",IF(OR(ISTEXT(J48),ISTEXT(H48)),"",J48/H48)),IF(OR(ISTEXT(L48),ISTEXT(H48)),"",L48/H48)))</f>
        <v/>
      </c>
    </row>
    <row r="49" ht="13.35" customHeight="1" s="162">
      <c r="B49" s="42" t="n"/>
      <c r="C49" s="231" t="inlineStr">
        <is>
          <t>Total</t>
        </is>
      </c>
      <c r="D49" s="159" t="n"/>
      <c r="E49" s="42" t="n"/>
      <c r="F49" s="42" t="n"/>
      <c r="G49" s="43" t="n"/>
      <c r="H49" s="43">
        <f>IF(SUM(H33:H48)+SUM(H60:H99)=0,"",SUM(H33:H48)+SUM(H60:H99))</f>
        <v/>
      </c>
      <c r="I49" s="43" t="n"/>
      <c r="J49" s="43">
        <f>IF(SUM(J33:J48)+SUM(J60:J99)=0,"",SUM(J33:J48)+SUM(J60:J99))</f>
        <v/>
      </c>
      <c r="K49" s="43" t="n"/>
      <c r="L49" s="43">
        <f>IF(SUM(L33:L48)+SUM(L60:L99)=0,"",SUM(L33:L48)+SUM(L60:L99))</f>
        <v/>
      </c>
      <c r="M49" s="35">
        <f>IF(OR(H49="",H49=0),"",IF(L49="",IF(J49="","",IF(OR(ISTEXT(J49),ISTEXT(H49)),"",J49/H49)),IF(OR(ISTEXT(L49),ISTEXT(H49)),"",L49/H49)))</f>
        <v/>
      </c>
    </row>
    <row r="50" ht="13.35" customHeight="1" s="162"/>
    <row r="51" ht="13.35" customHeight="1" s="162">
      <c r="B51" s="188" t="inlineStr">
        <is>
          <t>Remarks</t>
        </is>
      </c>
      <c r="C51" s="173" t="n"/>
      <c r="D51" s="154" t="n"/>
      <c r="E51" s="174" t="n"/>
      <c r="F51" s="174" t="n"/>
      <c r="G51" s="174" t="n"/>
      <c r="H51" s="174" t="n"/>
      <c r="I51" s="174" t="n"/>
      <c r="J51" s="174" t="n"/>
      <c r="K51" s="174" t="n"/>
      <c r="L51" s="174" t="n"/>
      <c r="M51" s="173" t="n"/>
    </row>
    <row r="52" ht="13.35" customHeight="1" s="162">
      <c r="B52" s="154" t="n"/>
      <c r="C52" s="174" t="n"/>
      <c r="D52" s="174" t="n"/>
      <c r="E52" s="174" t="n"/>
      <c r="F52" s="174" t="n"/>
      <c r="G52" s="174" t="n"/>
      <c r="H52" s="174" t="n"/>
      <c r="I52" s="174" t="n"/>
      <c r="J52" s="174" t="n"/>
      <c r="K52" s="174" t="n"/>
      <c r="L52" s="174" t="n"/>
      <c r="M52" s="173" t="n"/>
    </row>
    <row r="53" ht="13.35" customHeight="1" s="162">
      <c r="B53" s="154" t="n"/>
      <c r="C53" s="174" t="n"/>
      <c r="D53" s="174" t="n"/>
      <c r="E53" s="174" t="n"/>
      <c r="F53" s="174" t="n"/>
      <c r="G53" s="174" t="n"/>
      <c r="H53" s="174" t="n"/>
      <c r="I53" s="174" t="n"/>
      <c r="J53" s="174" t="n"/>
      <c r="K53" s="174" t="n"/>
      <c r="L53" s="174" t="n"/>
      <c r="M53" s="173" t="n"/>
    </row>
    <row r="54" ht="13.35" customHeight="1" s="162">
      <c r="B54" s="154" t="n"/>
      <c r="C54" s="174" t="n"/>
      <c r="D54" s="174" t="n"/>
      <c r="E54" s="174" t="n"/>
      <c r="F54" s="174" t="n"/>
      <c r="G54" s="174" t="n"/>
      <c r="H54" s="174" t="n"/>
      <c r="I54" s="174" t="n"/>
      <c r="J54" s="174" t="n"/>
      <c r="K54" s="174" t="n"/>
      <c r="L54" s="174" t="n"/>
      <c r="M54" s="173" t="n"/>
    </row>
    <row r="55" ht="13.35" customHeight="1" s="162"/>
    <row r="56" ht="13.35" customHeight="1" s="162">
      <c r="B56" s="200" t="inlineStr">
        <is>
          <t>System (cont.)</t>
        </is>
      </c>
      <c r="C56" s="403" t="n"/>
      <c r="D56" s="209">
        <f>IF('{Equipment Data Entry}'!B81="","",'{Equipment Data Entry}'!B81)</f>
        <v/>
      </c>
      <c r="E56" s="418" t="n"/>
      <c r="F56" s="403" t="n"/>
      <c r="G56" s="200" t="inlineStr">
        <is>
          <t>Service</t>
        </is>
      </c>
      <c r="H56" s="403" t="n"/>
      <c r="I56" s="210">
        <f>IF('{Equipment Data Entry}'!C81="","",'{Equipment Data Entry}'!C81)</f>
        <v/>
      </c>
      <c r="J56" s="418" t="n"/>
      <c r="K56" s="418" t="n"/>
      <c r="L56" s="418" t="n"/>
      <c r="M56" s="403" t="n"/>
    </row>
    <row r="57" ht="13.35" customHeight="1" s="162">
      <c r="B57" s="422" t="n"/>
      <c r="C57" s="423" t="n"/>
      <c r="D57" s="422" t="n"/>
      <c r="E57" s="424" t="n"/>
      <c r="F57" s="423" t="n"/>
      <c r="G57" s="422" t="n"/>
      <c r="H57" s="423" t="n"/>
      <c r="I57" s="422" t="n"/>
      <c r="J57" s="424" t="n"/>
      <c r="K57" s="424" t="n"/>
      <c r="L57" s="424" t="n"/>
      <c r="M57" s="423" t="n"/>
    </row>
    <row r="58" ht="13.35" customHeight="1" s="162">
      <c r="B58" s="188" t="inlineStr">
        <is>
          <t>Registers / Grilles (cont.)</t>
        </is>
      </c>
      <c r="C58" s="174" t="n"/>
      <c r="D58" s="174" t="n"/>
      <c r="E58" s="174" t="n"/>
      <c r="F58" s="173" t="n"/>
      <c r="G58" s="233" t="inlineStr">
        <is>
          <t>Design VEL</t>
        </is>
      </c>
      <c r="H58" s="194" t="inlineStr">
        <is>
          <t>Design CFM</t>
        </is>
      </c>
      <c r="I58" s="188" t="inlineStr">
        <is>
          <t>Initial</t>
        </is>
      </c>
      <c r="J58" s="173" t="n"/>
      <c r="K58" s="188" t="inlineStr">
        <is>
          <t>Final</t>
        </is>
      </c>
      <c r="L58" s="173" t="n"/>
      <c r="M58" s="188" t="inlineStr">
        <is>
          <t>%</t>
        </is>
      </c>
    </row>
    <row r="59" ht="13.35" customHeight="1" s="162">
      <c r="B59" s="153" t="inlineStr">
        <is>
          <t>No.</t>
        </is>
      </c>
      <c r="C59" s="188" t="inlineStr">
        <is>
          <t>Area Served</t>
        </is>
      </c>
      <c r="D59" s="188" t="inlineStr">
        <is>
          <t>Type</t>
        </is>
      </c>
      <c r="E59" s="188" t="inlineStr">
        <is>
          <t>Size</t>
        </is>
      </c>
      <c r="F59" s="188" t="inlineStr">
        <is>
          <t>Ak</t>
        </is>
      </c>
      <c r="G59" s="440" t="n"/>
      <c r="H59" s="440" t="n"/>
      <c r="I59" s="188" t="inlineStr">
        <is>
          <t>VEL</t>
        </is>
      </c>
      <c r="J59" s="188" t="inlineStr">
        <is>
          <t>CFM</t>
        </is>
      </c>
      <c r="K59" s="188" t="inlineStr">
        <is>
          <t>VEL</t>
        </is>
      </c>
      <c r="L59" s="188" t="inlineStr">
        <is>
          <t>CFM</t>
        </is>
      </c>
      <c r="M59" s="440" t="n"/>
    </row>
    <row r="60" ht="13.35" customHeight="1" s="162">
      <c r="B60" s="307" t="n"/>
      <c r="C60" s="307" t="n"/>
      <c r="E60" s="307" t="n"/>
      <c r="F60" s="32" t="n"/>
      <c r="G60" s="33">
        <f>IF(F60="", "", IF(OR(ISTEXT(H60),ISTEXT(F60)),"",H60/F60))</f>
        <v/>
      </c>
      <c r="H60" s="33" t="n"/>
      <c r="I60" s="33" t="n"/>
      <c r="J60" s="33">
        <f>IF(I60="", "", IF(OR(ISTEXT(I60),ISTEXT($F60)),"",I60*$F60))</f>
        <v/>
      </c>
      <c r="K60" s="33" t="n"/>
      <c r="L60" s="33">
        <f>IF(K60="", "", IF(OR(ISTEXT(K60),ISTEXT($F60)),"",K60*$F60))</f>
        <v/>
      </c>
      <c r="M60" s="30">
        <f>IF(OR(H60="",H60=0),"",IF(K60="",IF(J60="","",IF(OR(ISTEXT(J60),ISTEXT(H60)),"",J60/H60)),IF(OR(ISTEXT(L60),ISTEXT(H60)),"",L60/H60)))</f>
        <v/>
      </c>
    </row>
    <row r="61" ht="13.35" customHeight="1" s="162">
      <c r="B61" s="307" t="n"/>
      <c r="C61" s="307" t="n"/>
      <c r="E61" s="307" t="n"/>
      <c r="F61" s="32" t="n"/>
      <c r="G61" s="33">
        <f>IF(F61="", "", IF(OR(ISTEXT(H61),ISTEXT(F61)),"",H61/F61))</f>
        <v/>
      </c>
      <c r="H61" s="33" t="n"/>
      <c r="I61" s="33" t="n"/>
      <c r="J61" s="33">
        <f>IF(I61="", "", IF(OR(ISTEXT(I61),ISTEXT($F61)),"",I61*$F61))</f>
        <v/>
      </c>
      <c r="K61" s="33" t="n"/>
      <c r="L61" s="33">
        <f>IF(K61="", "", IF(OR(ISTEXT(K61),ISTEXT($F61)),"",K61*$F61))</f>
        <v/>
      </c>
      <c r="M61" s="30">
        <f>IF(OR(H61="",H61=0),"",IF(K61="",IF(J61="","",IF(OR(ISTEXT(J61),ISTEXT(H61)),"",J61/H61)),IF(OR(ISTEXT(L61),ISTEXT(H61)),"",L61/H61)))</f>
        <v/>
      </c>
    </row>
    <row r="62" ht="13.35" customHeight="1" s="162">
      <c r="B62" s="307" t="n"/>
      <c r="C62" s="307" t="n"/>
      <c r="E62" s="307" t="n"/>
      <c r="F62" s="32" t="n"/>
      <c r="G62" s="33">
        <f>IF(F62="", "", IF(OR(ISTEXT(H62),ISTEXT(F62)),"",H62/F62))</f>
        <v/>
      </c>
      <c r="H62" s="33" t="n"/>
      <c r="I62" s="33" t="n"/>
      <c r="J62" s="33">
        <f>IF(I62="", "", IF(OR(ISTEXT(I62),ISTEXT($F62)),"",I62*$F62))</f>
        <v/>
      </c>
      <c r="K62" s="33" t="n"/>
      <c r="L62" s="33">
        <f>IF(K62="", "", IF(OR(ISTEXT(K62),ISTEXT($F62)),"",K62*$F62))</f>
        <v/>
      </c>
      <c r="M62" s="30">
        <f>IF(OR(H62="",H62=0),"",IF(K62="",IF(J62="","",IF(OR(ISTEXT(J62),ISTEXT(H62)),"",J62/H62)),IF(OR(ISTEXT(L62),ISTEXT(H62)),"",L62/H62)))</f>
        <v/>
      </c>
    </row>
    <row r="63" ht="13.35" customHeight="1" s="162">
      <c r="B63" s="307" t="n"/>
      <c r="C63" s="307" t="n"/>
      <c r="E63" s="307" t="n"/>
      <c r="F63" s="32" t="n"/>
      <c r="G63" s="33">
        <f>IF(F63="", "", IF(OR(ISTEXT(H63),ISTEXT(F63)),"",H63/F63))</f>
        <v/>
      </c>
      <c r="H63" s="33" t="n"/>
      <c r="I63" s="33" t="n"/>
      <c r="J63" s="33">
        <f>IF(I63="", "", IF(OR(ISTEXT(I63),ISTEXT($F63)),"",I63*$F63))</f>
        <v/>
      </c>
      <c r="K63" s="33" t="n"/>
      <c r="L63" s="33">
        <f>IF(K63="", "", IF(OR(ISTEXT(K63),ISTEXT($F63)),"",K63*$F63))</f>
        <v/>
      </c>
      <c r="M63" s="30">
        <f>IF(OR(H63="",H63=0),"",IF(K63="",IF(J63="","",IF(OR(ISTEXT(J63),ISTEXT(H63)),"",J63/H63)),IF(OR(ISTEXT(L63),ISTEXT(H63)),"",L63/H63)))</f>
        <v/>
      </c>
    </row>
    <row r="64" ht="13.35" customHeight="1" s="162">
      <c r="B64" s="307" t="n"/>
      <c r="C64" s="307" t="n"/>
      <c r="E64" s="307" t="n"/>
      <c r="F64" s="32" t="n"/>
      <c r="G64" s="33">
        <f>IF(F64="", "", IF(OR(ISTEXT(H64),ISTEXT(F64)),"",H64/F64))</f>
        <v/>
      </c>
      <c r="H64" s="33" t="n"/>
      <c r="I64" s="33" t="n"/>
      <c r="J64" s="33">
        <f>IF(I64="", "", IF(OR(ISTEXT(I64),ISTEXT($F64)),"",I64*$F64))</f>
        <v/>
      </c>
      <c r="K64" s="33" t="n"/>
      <c r="L64" s="33">
        <f>IF(K64="", "", IF(OR(ISTEXT(K64),ISTEXT($F64)),"",K64*$F64))</f>
        <v/>
      </c>
      <c r="M64" s="30">
        <f>IF(OR(H64="",H64=0),"",IF(K64="",IF(J64="","",IF(OR(ISTEXT(J64),ISTEXT(H64)),"",J64/H64)),IF(OR(ISTEXT(L64),ISTEXT(H64)),"",L64/H64)))</f>
        <v/>
      </c>
    </row>
    <row r="65" ht="13.35" customHeight="1" s="162">
      <c r="B65" s="307" t="n"/>
      <c r="C65" s="307" t="n"/>
      <c r="E65" s="307" t="n"/>
      <c r="F65" s="32" t="n"/>
      <c r="G65" s="33">
        <f>IF(F65="", "", IF(OR(ISTEXT(H65),ISTEXT(F65)),"",H65/F65))</f>
        <v/>
      </c>
      <c r="H65" s="33" t="n"/>
      <c r="I65" s="33" t="n"/>
      <c r="J65" s="33">
        <f>IF(I65="", "", IF(OR(ISTEXT(I65),ISTEXT($F65)),"",I65*$F65))</f>
        <v/>
      </c>
      <c r="K65" s="33" t="n"/>
      <c r="L65" s="33">
        <f>IF(K65="", "", IF(OR(ISTEXT(K65),ISTEXT($F65)),"",K65*$F65))</f>
        <v/>
      </c>
      <c r="M65" s="30">
        <f>IF(OR(H65="",H65=0),"",IF(K65="",IF(J65="","",IF(OR(ISTEXT(J65),ISTEXT(H65)),"",J65/H65)),IF(OR(ISTEXT(L65),ISTEXT(H65)),"",L65/H65)))</f>
        <v/>
      </c>
    </row>
    <row r="66" ht="13.35" customHeight="1" s="162">
      <c r="B66" s="307" t="n"/>
      <c r="C66" s="307" t="n"/>
      <c r="E66" s="307" t="n"/>
      <c r="F66" s="32" t="n"/>
      <c r="G66" s="33">
        <f>IF(F66="", "", IF(OR(ISTEXT(H66),ISTEXT(F66)),"",H66/F66))</f>
        <v/>
      </c>
      <c r="H66" s="33" t="n"/>
      <c r="I66" s="33" t="n"/>
      <c r="J66" s="33">
        <f>IF(I66="", "", IF(OR(ISTEXT(I66),ISTEXT($F66)),"",I66*$F66))</f>
        <v/>
      </c>
      <c r="K66" s="33" t="n"/>
      <c r="L66" s="33">
        <f>IF(K66="", "", IF(OR(ISTEXT(K66),ISTEXT($F66)),"",K66*$F66))</f>
        <v/>
      </c>
      <c r="M66" s="30">
        <f>IF(OR(H66="",H66=0),"",IF(K66="",IF(J66="","",IF(OR(ISTEXT(J66),ISTEXT(H66)),"",J66/H66)),IF(OR(ISTEXT(L66),ISTEXT(H66)),"",L66/H66)))</f>
        <v/>
      </c>
    </row>
    <row r="67" ht="13.35" customHeight="1" s="162">
      <c r="B67" s="307" t="n"/>
      <c r="C67" s="307" t="n"/>
      <c r="E67" s="307" t="n"/>
      <c r="F67" s="32" t="n"/>
      <c r="G67" s="33">
        <f>IF(F67="", "", IF(OR(ISTEXT(H67),ISTEXT(F67)),"",H67/F67))</f>
        <v/>
      </c>
      <c r="H67" s="33" t="n"/>
      <c r="I67" s="33" t="n"/>
      <c r="J67" s="33">
        <f>IF(I67="", "", IF(OR(ISTEXT(I67),ISTEXT($F67)),"",I67*$F67))</f>
        <v/>
      </c>
      <c r="K67" s="33" t="n"/>
      <c r="L67" s="33">
        <f>IF(K67="", "", IF(OR(ISTEXT(K67),ISTEXT($F67)),"",K67*$F67))</f>
        <v/>
      </c>
      <c r="M67" s="30">
        <f>IF(OR(H67="",H67=0),"",IF(K67="",IF(J67="","",IF(OR(ISTEXT(J67),ISTEXT(H67)),"",J67/H67)),IF(OR(ISTEXT(L67),ISTEXT(H67)),"",L67/H67)))</f>
        <v/>
      </c>
    </row>
    <row r="68" ht="13.35" customHeight="1" s="162">
      <c r="B68" s="307" t="n"/>
      <c r="C68" s="307" t="n"/>
      <c r="E68" s="307" t="n"/>
      <c r="F68" s="32" t="n"/>
      <c r="G68" s="33">
        <f>IF(F68="", "", IF(OR(ISTEXT(H68),ISTEXT(F68)),"",H68/F68))</f>
        <v/>
      </c>
      <c r="H68" s="33" t="n"/>
      <c r="I68" s="33" t="n"/>
      <c r="J68" s="33">
        <f>IF(I68="", "", IF(OR(ISTEXT(I68),ISTEXT($F68)),"",I68*$F68))</f>
        <v/>
      </c>
      <c r="K68" s="33" t="n"/>
      <c r="L68" s="33">
        <f>IF(K68="", "", IF(OR(ISTEXT(K68),ISTEXT($F68)),"",K68*$F68))</f>
        <v/>
      </c>
      <c r="M68" s="30">
        <f>IF(OR(H68="",H68=0),"",IF(K68="",IF(J68="","",IF(OR(ISTEXT(J68),ISTEXT(H68)),"",J68/H68)),IF(OR(ISTEXT(L68),ISTEXT(H68)),"",L68/H68)))</f>
        <v/>
      </c>
    </row>
    <row r="69" ht="13.35" customHeight="1" s="162">
      <c r="B69" s="307" t="n"/>
      <c r="C69" s="307" t="n"/>
      <c r="E69" s="307" t="n"/>
      <c r="F69" s="32" t="n"/>
      <c r="G69" s="33">
        <f>IF(F69="", "", IF(OR(ISTEXT(H69),ISTEXT(F69)),"",H69/F69))</f>
        <v/>
      </c>
      <c r="H69" s="33" t="n"/>
      <c r="I69" s="33" t="n"/>
      <c r="J69" s="33">
        <f>IF(I69="", "", IF(OR(ISTEXT(I69),ISTEXT($F69)),"",I69*$F69))</f>
        <v/>
      </c>
      <c r="K69" s="33" t="n"/>
      <c r="L69" s="33">
        <f>IF(K69="", "", IF(OR(ISTEXT(K69),ISTEXT($F69)),"",K69*$F69))</f>
        <v/>
      </c>
      <c r="M69" s="30">
        <f>IF(OR(H69="",H69=0),"",IF(K69="",IF(J69="","",IF(OR(ISTEXT(J69),ISTEXT(H69)),"",J69/H69)),IF(OR(ISTEXT(L69),ISTEXT(H69)),"",L69/H69)))</f>
        <v/>
      </c>
    </row>
    <row r="70" ht="13.35" customHeight="1" s="162">
      <c r="B70" s="307" t="n"/>
      <c r="C70" s="307" t="n"/>
      <c r="E70" s="307" t="n"/>
      <c r="F70" s="32" t="n"/>
      <c r="G70" s="33">
        <f>IF(F70="", "", IF(OR(ISTEXT(H70),ISTEXT(F70)),"",H70/F70))</f>
        <v/>
      </c>
      <c r="H70" s="33" t="n"/>
      <c r="I70" s="33" t="n"/>
      <c r="J70" s="33">
        <f>IF(I70="", "", IF(OR(ISTEXT(I70),ISTEXT($F70)),"",I70*$F70))</f>
        <v/>
      </c>
      <c r="K70" s="33" t="n"/>
      <c r="L70" s="33">
        <f>IF(K70="", "", IF(OR(ISTEXT(K70),ISTEXT($F70)),"",K70*$F70))</f>
        <v/>
      </c>
      <c r="M70" s="30">
        <f>IF(OR(H70="",H70=0),"",IF(K70="",IF(J70="","",IF(OR(ISTEXT(J70),ISTEXT(H70)),"",J70/H70)),IF(OR(ISTEXT(L70),ISTEXT(H70)),"",L70/H70)))</f>
        <v/>
      </c>
    </row>
    <row r="71" ht="13.35" customHeight="1" s="162">
      <c r="B71" s="307" t="n"/>
      <c r="C71" s="307" t="n"/>
      <c r="E71" s="307" t="n"/>
      <c r="F71" s="32" t="n"/>
      <c r="G71" s="33">
        <f>IF(F71="", "", IF(OR(ISTEXT(H71),ISTEXT(F71)),"",H71/F71))</f>
        <v/>
      </c>
      <c r="H71" s="33" t="n"/>
      <c r="I71" s="33" t="n"/>
      <c r="J71" s="33">
        <f>IF(I71="", "", IF(OR(ISTEXT(I71),ISTEXT($F71)),"",I71*$F71))</f>
        <v/>
      </c>
      <c r="K71" s="33" t="n"/>
      <c r="L71" s="33">
        <f>IF(K71="", "", IF(OR(ISTEXT(K71),ISTEXT($F71)),"",K71*$F71))</f>
        <v/>
      </c>
      <c r="M71" s="30">
        <f>IF(OR(H71="",H71=0),"",IF(K71="",IF(J71="","",IF(OR(ISTEXT(J71),ISTEXT(H71)),"",J71/H71)),IF(OR(ISTEXT(L71),ISTEXT(H71)),"",L71/H71)))</f>
        <v/>
      </c>
    </row>
    <row r="72" ht="13.35" customHeight="1" s="162">
      <c r="B72" s="307" t="n"/>
      <c r="C72" s="307" t="n"/>
      <c r="E72" s="307" t="n"/>
      <c r="F72" s="32" t="n"/>
      <c r="G72" s="33">
        <f>IF(F72="", "", IF(OR(ISTEXT(H72),ISTEXT(F72)),"",H72/F72))</f>
        <v/>
      </c>
      <c r="H72" s="33" t="n"/>
      <c r="I72" s="33" t="n"/>
      <c r="J72" s="33">
        <f>IF(I72="", "", IF(OR(ISTEXT(I72),ISTEXT($F72)),"",I72*$F72))</f>
        <v/>
      </c>
      <c r="K72" s="33" t="n"/>
      <c r="L72" s="33">
        <f>IF(K72="", "", IF(OR(ISTEXT(K72),ISTEXT($F72)),"",K72*$F72))</f>
        <v/>
      </c>
      <c r="M72" s="30">
        <f>IF(OR(H72="",H72=0),"",IF(K72="",IF(J72="","",IF(OR(ISTEXT(J72),ISTEXT(H72)),"",J72/H72)),IF(OR(ISTEXT(L72),ISTEXT(H72)),"",L72/H72)))</f>
        <v/>
      </c>
    </row>
    <row r="73" ht="13.35" customHeight="1" s="162">
      <c r="B73" s="307" t="n"/>
      <c r="C73" s="307" t="n"/>
      <c r="E73" s="307" t="n"/>
      <c r="F73" s="32" t="n"/>
      <c r="G73" s="33">
        <f>IF(F73="", "", IF(OR(ISTEXT(H73),ISTEXT(F73)),"",H73/F73))</f>
        <v/>
      </c>
      <c r="H73" s="33" t="n"/>
      <c r="I73" s="33" t="n"/>
      <c r="J73" s="33">
        <f>IF(I73="", "", IF(OR(ISTEXT(I73),ISTEXT($F73)),"",I73*$F73))</f>
        <v/>
      </c>
      <c r="K73" s="33" t="n"/>
      <c r="L73" s="33">
        <f>IF(K73="", "", IF(OR(ISTEXT(K73),ISTEXT($F73)),"",K73*$F73))</f>
        <v/>
      </c>
      <c r="M73" s="30">
        <f>IF(OR(H73="",H73=0),"",IF(K73="",IF(J73="","",IF(OR(ISTEXT(J73),ISTEXT(H73)),"",J73/H73)),IF(OR(ISTEXT(L73),ISTEXT(H73)),"",L73/H73)))</f>
        <v/>
      </c>
    </row>
    <row r="74" ht="13.35" customHeight="1" s="162">
      <c r="B74" s="307" t="n"/>
      <c r="C74" s="307" t="n"/>
      <c r="E74" s="307" t="n"/>
      <c r="F74" s="32" t="n"/>
      <c r="G74" s="33">
        <f>IF(F74="", "", IF(OR(ISTEXT(H74),ISTEXT(F74)),"",H74/F74))</f>
        <v/>
      </c>
      <c r="H74" s="33" t="n"/>
      <c r="I74" s="33" t="n"/>
      <c r="J74" s="33">
        <f>IF(I74="", "", IF(OR(ISTEXT(I74),ISTEXT($F74)),"",I74*$F74))</f>
        <v/>
      </c>
      <c r="K74" s="33" t="n"/>
      <c r="L74" s="33">
        <f>IF(K74="", "", IF(OR(ISTEXT(K74),ISTEXT($F74)),"",K74*$F74))</f>
        <v/>
      </c>
      <c r="M74" s="30">
        <f>IF(OR(H74="",H74=0),"",IF(K74="",IF(J74="","",IF(OR(ISTEXT(J74),ISTEXT(H74)),"",J74/H74)),IF(OR(ISTEXT(L74),ISTEXT(H74)),"",L74/H74)))</f>
        <v/>
      </c>
    </row>
    <row r="75" ht="13.35" customHeight="1" s="162">
      <c r="B75" s="307" t="n"/>
      <c r="C75" s="307" t="n"/>
      <c r="E75" s="307" t="n"/>
      <c r="F75" s="32" t="n"/>
      <c r="G75" s="33">
        <f>IF(F75="", "", IF(OR(ISTEXT(H75),ISTEXT(F75)),"",H75/F75))</f>
        <v/>
      </c>
      <c r="H75" s="33" t="n"/>
      <c r="I75" s="33" t="n"/>
      <c r="J75" s="33">
        <f>IF(I75="", "", IF(OR(ISTEXT(I75),ISTEXT($F75)),"",I75*$F75))</f>
        <v/>
      </c>
      <c r="K75" s="33" t="n"/>
      <c r="L75" s="33">
        <f>IF(K75="", "", IF(OR(ISTEXT(K75),ISTEXT($F75)),"",K75*$F75))</f>
        <v/>
      </c>
      <c r="M75" s="30">
        <f>IF(OR(H75="",H75=0),"",IF(K75="",IF(J75="","",IF(OR(ISTEXT(J75),ISTEXT(H75)),"",J75/H75)),IF(OR(ISTEXT(L75),ISTEXT(H75)),"",L75/H75)))</f>
        <v/>
      </c>
    </row>
    <row r="76" ht="13.35" customHeight="1" s="162">
      <c r="B76" s="307" t="n"/>
      <c r="C76" s="307" t="n"/>
      <c r="E76" s="307" t="n"/>
      <c r="F76" s="32" t="n"/>
      <c r="G76" s="33">
        <f>IF(F76="", "", IF(OR(ISTEXT(H76),ISTEXT(F76)),"",H76/F76))</f>
        <v/>
      </c>
      <c r="H76" s="33" t="n"/>
      <c r="I76" s="33" t="n"/>
      <c r="J76" s="33">
        <f>IF(I76="", "", IF(OR(ISTEXT(I76),ISTEXT($F76)),"",I76*$F76))</f>
        <v/>
      </c>
      <c r="K76" s="33" t="n"/>
      <c r="L76" s="33">
        <f>IF(K76="", "", IF(OR(ISTEXT(K76),ISTEXT($F76)),"",K76*$F76))</f>
        <v/>
      </c>
      <c r="M76" s="30">
        <f>IF(OR(H76="",H76=0),"",IF(K76="",IF(J76="","",IF(OR(ISTEXT(J76),ISTEXT(H76)),"",J76/H76)),IF(OR(ISTEXT(L76),ISTEXT(H76)),"",L76/H76)))</f>
        <v/>
      </c>
    </row>
    <row r="77" ht="13.35" customHeight="1" s="162">
      <c r="B77" s="307" t="n"/>
      <c r="C77" s="307" t="n"/>
      <c r="E77" s="307" t="n"/>
      <c r="F77" s="32" t="n"/>
      <c r="G77" s="33">
        <f>IF(F77="", "", IF(OR(ISTEXT(H77),ISTEXT(F77)),"",H77/F77))</f>
        <v/>
      </c>
      <c r="H77" s="33" t="n"/>
      <c r="I77" s="33" t="n"/>
      <c r="J77" s="33">
        <f>IF(I77="", "", IF(OR(ISTEXT(I77),ISTEXT($F77)),"",I77*$F77))</f>
        <v/>
      </c>
      <c r="K77" s="33" t="n"/>
      <c r="L77" s="33">
        <f>IF(K77="", "", IF(OR(ISTEXT(K77),ISTEXT($F77)),"",K77*$F77))</f>
        <v/>
      </c>
      <c r="M77" s="30">
        <f>IF(OR(H77="",H77=0),"",IF(K77="",IF(J77="","",IF(OR(ISTEXT(J77),ISTEXT(H77)),"",J77/H77)),IF(OR(ISTEXT(L77),ISTEXT(H77)),"",L77/H77)))</f>
        <v/>
      </c>
    </row>
    <row r="78" ht="13.35" customHeight="1" s="162">
      <c r="B78" s="307" t="n"/>
      <c r="C78" s="307" t="n"/>
      <c r="E78" s="307" t="n"/>
      <c r="F78" s="32" t="n"/>
      <c r="G78" s="33">
        <f>IF(F78="", "", IF(OR(ISTEXT(H78),ISTEXT(F78)),"",H78/F78))</f>
        <v/>
      </c>
      <c r="H78" s="33" t="n"/>
      <c r="I78" s="33" t="n"/>
      <c r="J78" s="33">
        <f>IF(I78="", "", IF(OR(ISTEXT(I78),ISTEXT($F78)),"",I78*$F78))</f>
        <v/>
      </c>
      <c r="K78" s="33" t="n"/>
      <c r="L78" s="33">
        <f>IF(K78="", "", IF(OR(ISTEXT(K78),ISTEXT($F78)),"",K78*$F78))</f>
        <v/>
      </c>
      <c r="M78" s="30">
        <f>IF(OR(H78="",H78=0),"",IF(K78="",IF(J78="","",IF(OR(ISTEXT(J78),ISTEXT(H78)),"",J78/H78)),IF(OR(ISTEXT(L78),ISTEXT(H78)),"",L78/H78)))</f>
        <v/>
      </c>
    </row>
    <row r="79" ht="13.35" customHeight="1" s="162">
      <c r="B79" s="307" t="n"/>
      <c r="C79" s="307" t="n"/>
      <c r="E79" s="307" t="n"/>
      <c r="F79" s="32" t="n"/>
      <c r="G79" s="33">
        <f>IF(F79="", "", IF(OR(ISTEXT(H79),ISTEXT(F79)),"",H79/F79))</f>
        <v/>
      </c>
      <c r="H79" s="33" t="n"/>
      <c r="I79" s="33" t="n"/>
      <c r="J79" s="33">
        <f>IF(I79="", "", IF(OR(ISTEXT(I79),ISTEXT($F79)),"",I79*$F79))</f>
        <v/>
      </c>
      <c r="K79" s="33" t="n"/>
      <c r="L79" s="33">
        <f>IF(K79="", "", IF(OR(ISTEXT(K79),ISTEXT($F79)),"",K79*$F79))</f>
        <v/>
      </c>
      <c r="M79" s="30">
        <f>IF(OR(H79="",H79=0),"",IF(K79="",IF(J79="","",IF(OR(ISTEXT(J79),ISTEXT(H79)),"",J79/H79)),IF(OR(ISTEXT(L79),ISTEXT(H79)),"",L79/H79)))</f>
        <v/>
      </c>
    </row>
    <row r="80" ht="13.35" customHeight="1" s="162">
      <c r="B80" s="307" t="n"/>
      <c r="C80" s="307" t="n"/>
      <c r="E80" s="307" t="n"/>
      <c r="F80" s="32" t="n"/>
      <c r="G80" s="33">
        <f>IF(F80="", "", IF(OR(ISTEXT(H80),ISTEXT(F80)),"",H80/F80))</f>
        <v/>
      </c>
      <c r="H80" s="33" t="n"/>
      <c r="I80" s="33" t="n"/>
      <c r="J80" s="33">
        <f>IF(I80="", "", IF(OR(ISTEXT(I80),ISTEXT($F80)),"",I80*$F80))</f>
        <v/>
      </c>
      <c r="K80" s="33" t="n"/>
      <c r="L80" s="33">
        <f>IF(K80="", "", IF(OR(ISTEXT(K80),ISTEXT($F80)),"",K80*$F80))</f>
        <v/>
      </c>
      <c r="M80" s="30">
        <f>IF(OR(H80="",H80=0),"",IF(K80="",IF(J80="","",IF(OR(ISTEXT(J80),ISTEXT(H80)),"",J80/H80)),IF(OR(ISTEXT(L80),ISTEXT(H80)),"",L80/H80)))</f>
        <v/>
      </c>
    </row>
    <row r="81" ht="13.35" customHeight="1" s="162">
      <c r="B81" s="307" t="n"/>
      <c r="C81" s="307" t="n"/>
      <c r="E81" s="307" t="n"/>
      <c r="F81" s="32" t="n"/>
      <c r="G81" s="33">
        <f>IF(F81="", "", IF(OR(ISTEXT(H81),ISTEXT(F81)),"",H81/F81))</f>
        <v/>
      </c>
      <c r="H81" s="33" t="n"/>
      <c r="I81" s="33" t="n"/>
      <c r="J81" s="33">
        <f>IF(I81="", "", IF(OR(ISTEXT(I81),ISTEXT($F81)),"",I81*$F81))</f>
        <v/>
      </c>
      <c r="K81" s="33" t="n"/>
      <c r="L81" s="33">
        <f>IF(K81="", "", IF(OR(ISTEXT(K81),ISTEXT($F81)),"",K81*$F81))</f>
        <v/>
      </c>
      <c r="M81" s="30">
        <f>IF(OR(H81="",H81=0),"",IF(K81="",IF(J81="","",IF(OR(ISTEXT(J81),ISTEXT(H81)),"",J81/H81)),IF(OR(ISTEXT(L81),ISTEXT(H81)),"",L81/H81)))</f>
        <v/>
      </c>
    </row>
    <row r="82" ht="13.35" customHeight="1" s="162">
      <c r="B82" s="307" t="n"/>
      <c r="C82" s="307" t="n"/>
      <c r="E82" s="307" t="n"/>
      <c r="F82" s="32" t="n"/>
      <c r="G82" s="33">
        <f>IF(F82="", "", IF(OR(ISTEXT(H82),ISTEXT(F82)),"",H82/F82))</f>
        <v/>
      </c>
      <c r="H82" s="33" t="n"/>
      <c r="I82" s="33" t="n"/>
      <c r="J82" s="33">
        <f>IF(I82="", "", IF(OR(ISTEXT(I82),ISTEXT($F82)),"",I82*$F82))</f>
        <v/>
      </c>
      <c r="K82" s="33" t="n"/>
      <c r="L82" s="33">
        <f>IF(K82="", "", IF(OR(ISTEXT(K82),ISTEXT($F82)),"",K82*$F82))</f>
        <v/>
      </c>
      <c r="M82" s="30">
        <f>IF(OR(H82="",H82=0),"",IF(K82="",IF(J82="","",IF(OR(ISTEXT(J82),ISTEXT(H82)),"",J82/H82)),IF(OR(ISTEXT(L82),ISTEXT(H82)),"",L82/H82)))</f>
        <v/>
      </c>
    </row>
    <row r="83" ht="13.35" customHeight="1" s="162">
      <c r="B83" s="307" t="n"/>
      <c r="C83" s="307" t="n"/>
      <c r="E83" s="307" t="n"/>
      <c r="F83" s="32" t="n"/>
      <c r="G83" s="33">
        <f>IF(F83="", "", IF(OR(ISTEXT(H83),ISTEXT(F83)),"",H83/F83))</f>
        <v/>
      </c>
      <c r="H83" s="33" t="n"/>
      <c r="I83" s="33" t="n"/>
      <c r="J83" s="33">
        <f>IF(I83="", "", IF(OR(ISTEXT(I83),ISTEXT($F83)),"",I83*$F83))</f>
        <v/>
      </c>
      <c r="K83" s="33" t="n"/>
      <c r="L83" s="33">
        <f>IF(K83="", "", IF(OR(ISTEXT(K83),ISTEXT($F83)),"",K83*$F83))</f>
        <v/>
      </c>
      <c r="M83" s="30">
        <f>IF(OR(H83="",H83=0),"",IF(K83="",IF(J83="","",IF(OR(ISTEXT(J83),ISTEXT(H83)),"",J83/H83)),IF(OR(ISTEXT(L83),ISTEXT(H83)),"",L83/H83)))</f>
        <v/>
      </c>
    </row>
    <row r="84" ht="13.35" customHeight="1" s="162">
      <c r="B84" s="307" t="n"/>
      <c r="C84" s="307" t="n"/>
      <c r="E84" s="307" t="n"/>
      <c r="F84" s="32" t="n"/>
      <c r="G84" s="33">
        <f>IF(F84="", "", IF(OR(ISTEXT(H84),ISTEXT(F84)),"",H84/F84))</f>
        <v/>
      </c>
      <c r="H84" s="33" t="n"/>
      <c r="I84" s="33" t="n"/>
      <c r="J84" s="33">
        <f>IF(I84="", "", IF(OR(ISTEXT(I84),ISTEXT($F84)),"",I84*$F84))</f>
        <v/>
      </c>
      <c r="K84" s="33" t="n"/>
      <c r="L84" s="33">
        <f>IF(K84="", "", IF(OR(ISTEXT(K84),ISTEXT($F84)),"",K84*$F84))</f>
        <v/>
      </c>
      <c r="M84" s="30">
        <f>IF(OR(H84="",H84=0),"",IF(K84="",IF(J84="","",IF(OR(ISTEXT(J84),ISTEXT(H84)),"",J84/H84)),IF(OR(ISTEXT(L84),ISTEXT(H84)),"",L84/H84)))</f>
        <v/>
      </c>
    </row>
    <row r="85" ht="13.35" customHeight="1" s="162">
      <c r="B85" s="307" t="n"/>
      <c r="C85" s="307" t="n"/>
      <c r="E85" s="307" t="n"/>
      <c r="F85" s="32" t="n"/>
      <c r="G85" s="33">
        <f>IF(F85="", "", IF(OR(ISTEXT(H85),ISTEXT(F85)),"",H85/F85))</f>
        <v/>
      </c>
      <c r="H85" s="33" t="n"/>
      <c r="I85" s="33" t="n"/>
      <c r="J85" s="33">
        <f>IF(I85="", "", IF(OR(ISTEXT(I85),ISTEXT($F85)),"",I85*$F85))</f>
        <v/>
      </c>
      <c r="K85" s="33" t="n"/>
      <c r="L85" s="33">
        <f>IF(K85="", "", IF(OR(ISTEXT(K85),ISTEXT($F85)),"",K85*$F85))</f>
        <v/>
      </c>
      <c r="M85" s="30">
        <f>IF(OR(H85="",H85=0),"",IF(K85="",IF(J85="","",IF(OR(ISTEXT(J85),ISTEXT(H85)),"",J85/H85)),IF(OR(ISTEXT(L85),ISTEXT(H85)),"",L85/H85)))</f>
        <v/>
      </c>
    </row>
    <row r="86" ht="13.35" customHeight="1" s="162">
      <c r="B86" s="307" t="n"/>
      <c r="C86" s="307" t="n"/>
      <c r="E86" s="307" t="n"/>
      <c r="F86" s="32" t="n"/>
      <c r="G86" s="33">
        <f>IF(F86="", "", IF(OR(ISTEXT(H86),ISTEXT(F86)),"",H86/F86))</f>
        <v/>
      </c>
      <c r="H86" s="33" t="n"/>
      <c r="I86" s="33" t="n"/>
      <c r="J86" s="33">
        <f>IF(I86="", "", IF(OR(ISTEXT(I86),ISTEXT($F86)),"",I86*$F86))</f>
        <v/>
      </c>
      <c r="K86" s="33" t="n"/>
      <c r="L86" s="33">
        <f>IF(K86="", "", IF(OR(ISTEXT(K86),ISTEXT($F86)),"",K86*$F86))</f>
        <v/>
      </c>
      <c r="M86" s="30">
        <f>IF(OR(H86="",H86=0),"",IF(K86="",IF(J86="","",IF(OR(ISTEXT(J86),ISTEXT(H86)),"",J86/H86)),IF(OR(ISTEXT(L86),ISTEXT(H86)),"",L86/H86)))</f>
        <v/>
      </c>
    </row>
    <row r="87" ht="13.35" customHeight="1" s="162">
      <c r="B87" s="307" t="n"/>
      <c r="C87" s="307" t="n"/>
      <c r="E87" s="307" t="n"/>
      <c r="F87" s="32" t="n"/>
      <c r="G87" s="33">
        <f>IF(F87="", "", IF(OR(ISTEXT(H87),ISTEXT(F87)),"",H87/F87))</f>
        <v/>
      </c>
      <c r="H87" s="33" t="n"/>
      <c r="I87" s="33" t="n"/>
      <c r="J87" s="33">
        <f>IF(I87="", "", IF(OR(ISTEXT(I87),ISTEXT($F87)),"",I87*$F87))</f>
        <v/>
      </c>
      <c r="K87" s="33" t="n"/>
      <c r="L87" s="33">
        <f>IF(K87="", "", IF(OR(ISTEXT(K87),ISTEXT($F87)),"",K87*$F87))</f>
        <v/>
      </c>
      <c r="M87" s="30">
        <f>IF(OR(H87="",H87=0),"",IF(K87="",IF(J87="","",IF(OR(ISTEXT(J87),ISTEXT(H87)),"",J87/H87)),IF(OR(ISTEXT(L87),ISTEXT(H87)),"",L87/H87)))</f>
        <v/>
      </c>
    </row>
    <row r="88" ht="13.35" customHeight="1" s="162">
      <c r="B88" s="307" t="n"/>
      <c r="C88" s="307" t="n"/>
      <c r="E88" s="307" t="n"/>
      <c r="F88" s="32" t="n"/>
      <c r="G88" s="33">
        <f>IF(F88="", "", IF(OR(ISTEXT(H88),ISTEXT(F88)),"",H88/F88))</f>
        <v/>
      </c>
      <c r="H88" s="33" t="n"/>
      <c r="I88" s="33" t="n"/>
      <c r="J88" s="33">
        <f>IF(I88="", "", IF(OR(ISTEXT(I88),ISTEXT($F88)),"",I88*$F88))</f>
        <v/>
      </c>
      <c r="K88" s="33" t="n"/>
      <c r="L88" s="33">
        <f>IF(K88="", "", IF(OR(ISTEXT(K88),ISTEXT($F88)),"",K88*$F88))</f>
        <v/>
      </c>
      <c r="M88" s="30">
        <f>IF(OR(H88="",H88=0),"",IF(K88="",IF(J88="","",IF(OR(ISTEXT(J88),ISTEXT(H88)),"",J88/H88)),IF(OR(ISTEXT(L88),ISTEXT(H88)),"",L88/H88)))</f>
        <v/>
      </c>
    </row>
    <row r="89" ht="13.35" customHeight="1" s="162">
      <c r="B89" s="307" t="n"/>
      <c r="C89" s="307" t="n"/>
      <c r="E89" s="307" t="n"/>
      <c r="F89" s="32" t="n"/>
      <c r="G89" s="33">
        <f>IF(F89="", "", IF(OR(ISTEXT(H89),ISTEXT(F89)),"",H89/F89))</f>
        <v/>
      </c>
      <c r="H89" s="33" t="n"/>
      <c r="I89" s="33" t="n"/>
      <c r="J89" s="33">
        <f>IF(I89="", "", IF(OR(ISTEXT(I89),ISTEXT($F89)),"",I89*$F89))</f>
        <v/>
      </c>
      <c r="K89" s="33" t="n"/>
      <c r="L89" s="33">
        <f>IF(K89="", "", IF(OR(ISTEXT(K89),ISTEXT($F89)),"",K89*$F89))</f>
        <v/>
      </c>
      <c r="M89" s="30">
        <f>IF(OR(H89="",H89=0),"",IF(K89="",IF(J89="","",IF(OR(ISTEXT(J89),ISTEXT(H89)),"",J89/H89)),IF(OR(ISTEXT(L89),ISTEXT(H89)),"",L89/H89)))</f>
        <v/>
      </c>
    </row>
    <row r="90" ht="13.35" customHeight="1" s="162">
      <c r="B90" s="307" t="n"/>
      <c r="C90" s="307" t="n"/>
      <c r="E90" s="307" t="n"/>
      <c r="F90" s="32" t="n"/>
      <c r="G90" s="33">
        <f>IF(F90="", "", IF(OR(ISTEXT(H90),ISTEXT(F90)),"",H90/F90))</f>
        <v/>
      </c>
      <c r="H90" s="33" t="n"/>
      <c r="I90" s="33" t="n"/>
      <c r="J90" s="33">
        <f>IF(I90="", "", IF(OR(ISTEXT(I90),ISTEXT($F90)),"",I90*$F90))</f>
        <v/>
      </c>
      <c r="K90" s="33" t="n"/>
      <c r="L90" s="33">
        <f>IF(K90="", "", IF(OR(ISTEXT(K90),ISTEXT($F90)),"",K90*$F90))</f>
        <v/>
      </c>
      <c r="M90" s="30">
        <f>IF(OR(H90="",H90=0),"",IF(K90="",IF(J90="","",IF(OR(ISTEXT(J90),ISTEXT(H90)),"",J90/H90)),IF(OR(ISTEXT(L90),ISTEXT(H90)),"",L90/H90)))</f>
        <v/>
      </c>
    </row>
    <row r="91" ht="13.35" customHeight="1" s="162">
      <c r="B91" s="307" t="n"/>
      <c r="C91" s="307" t="n"/>
      <c r="E91" s="307" t="n"/>
      <c r="F91" s="32" t="n"/>
      <c r="G91" s="33">
        <f>IF(F91="", "", IF(OR(ISTEXT(H91),ISTEXT(F91)),"",H91/F91))</f>
        <v/>
      </c>
      <c r="H91" s="33" t="n"/>
      <c r="I91" s="33" t="n"/>
      <c r="J91" s="33">
        <f>IF(I91="", "", IF(OR(ISTEXT(I91),ISTEXT($F91)),"",I91*$F91))</f>
        <v/>
      </c>
      <c r="K91" s="33" t="n"/>
      <c r="L91" s="33">
        <f>IF(K91="", "", IF(OR(ISTEXT(K91),ISTEXT($F91)),"",K91*$F91))</f>
        <v/>
      </c>
      <c r="M91" s="30">
        <f>IF(OR(H91="",H91=0),"",IF(K91="",IF(J91="","",IF(OR(ISTEXT(J91),ISTEXT(H91)),"",J91/H91)),IF(OR(ISTEXT(L91),ISTEXT(H91)),"",L91/H91)))</f>
        <v/>
      </c>
    </row>
    <row r="92" ht="13.35" customHeight="1" s="162">
      <c r="B92" s="307" t="n"/>
      <c r="C92" s="307" t="n"/>
      <c r="E92" s="307" t="n"/>
      <c r="F92" s="32" t="n"/>
      <c r="G92" s="33">
        <f>IF(F92="", "", IF(OR(ISTEXT(H92),ISTEXT(F92)),"",H92/F92))</f>
        <v/>
      </c>
      <c r="H92" s="33" t="n"/>
      <c r="I92" s="33" t="n"/>
      <c r="J92" s="33">
        <f>IF(I92="", "", IF(OR(ISTEXT(I92),ISTEXT($F92)),"",I92*$F92))</f>
        <v/>
      </c>
      <c r="K92" s="33" t="n"/>
      <c r="L92" s="33">
        <f>IF(K92="", "", IF(OR(ISTEXT(K92),ISTEXT($F92)),"",K92*$F92))</f>
        <v/>
      </c>
      <c r="M92" s="30">
        <f>IF(OR(H92="",H92=0),"",IF(K92="",IF(J92="","",IF(OR(ISTEXT(J92),ISTEXT(H92)),"",J92/H92)),IF(OR(ISTEXT(L92),ISTEXT(H92)),"",L92/H92)))</f>
        <v/>
      </c>
    </row>
    <row r="93" ht="13.35" customHeight="1" s="162">
      <c r="B93" s="307" t="n"/>
      <c r="C93" s="307" t="n"/>
      <c r="E93" s="307" t="n"/>
      <c r="F93" s="32" t="n"/>
      <c r="G93" s="33">
        <f>IF(F93="", "", IF(OR(ISTEXT(H93),ISTEXT(F93)),"",H93/F93))</f>
        <v/>
      </c>
      <c r="H93" s="33" t="n"/>
      <c r="I93" s="33" t="n"/>
      <c r="J93" s="33">
        <f>IF(I93="", "", IF(OR(ISTEXT(I93),ISTEXT($F93)),"",I93*$F93))</f>
        <v/>
      </c>
      <c r="K93" s="33" t="n"/>
      <c r="L93" s="33">
        <f>IF(K93="", "", IF(OR(ISTEXT(K93),ISTEXT($F93)),"",K93*$F93))</f>
        <v/>
      </c>
      <c r="M93" s="30">
        <f>IF(OR(H93="",H93=0),"",IF(K93="",IF(J93="","",IF(OR(ISTEXT(J93),ISTEXT(H93)),"",J93/H93)),IF(OR(ISTEXT(L93),ISTEXT(H93)),"",L93/H93)))</f>
        <v/>
      </c>
    </row>
    <row r="94" ht="13.35" customHeight="1" s="162">
      <c r="B94" s="307" t="n"/>
      <c r="C94" s="307" t="n"/>
      <c r="E94" s="307" t="n"/>
      <c r="F94" s="32" t="n"/>
      <c r="G94" s="33">
        <f>IF(F94="", "", IF(OR(ISTEXT(H94),ISTEXT(F94)),"",H94/F94))</f>
        <v/>
      </c>
      <c r="H94" s="33" t="n"/>
      <c r="I94" s="33" t="n"/>
      <c r="J94" s="33">
        <f>IF(I94="", "", IF(OR(ISTEXT(I94),ISTEXT($F94)),"",I94*$F94))</f>
        <v/>
      </c>
      <c r="K94" s="33" t="n"/>
      <c r="L94" s="33">
        <f>IF(K94="", "", IF(OR(ISTEXT(K94),ISTEXT($F94)),"",K94*$F94))</f>
        <v/>
      </c>
      <c r="M94" s="30">
        <f>IF(OR(H94="",H94=0),"",IF(K94="",IF(J94="","",IF(OR(ISTEXT(J94),ISTEXT(H94)),"",J94/H94)),IF(OR(ISTEXT(L94),ISTEXT(H94)),"",L94/H94)))</f>
        <v/>
      </c>
    </row>
    <row r="95" ht="13.35" customHeight="1" s="162">
      <c r="B95" s="307" t="n"/>
      <c r="C95" s="307" t="n"/>
      <c r="E95" s="307" t="n"/>
      <c r="F95" s="32" t="n"/>
      <c r="G95" s="33">
        <f>IF(F95="", "", IF(OR(ISTEXT(H95),ISTEXT(F95)),"",H95/F95))</f>
        <v/>
      </c>
      <c r="H95" s="33" t="n"/>
      <c r="I95" s="33" t="n"/>
      <c r="J95" s="33">
        <f>IF(I95="", "", IF(OR(ISTEXT(I95),ISTEXT($F95)),"",I95*$F95))</f>
        <v/>
      </c>
      <c r="K95" s="33" t="n"/>
      <c r="L95" s="33">
        <f>IF(K95="", "", IF(OR(ISTEXT(K95),ISTEXT($F95)),"",K95*$F95))</f>
        <v/>
      </c>
      <c r="M95" s="30">
        <f>IF(OR(H95="",H95=0),"",IF(K95="",IF(J95="","",IF(OR(ISTEXT(J95),ISTEXT(H95)),"",J95/H95)),IF(OR(ISTEXT(L95),ISTEXT(H95)),"",L95/H95)))</f>
        <v/>
      </c>
    </row>
    <row r="96" ht="13.35" customHeight="1" s="162">
      <c r="B96" s="307" t="n"/>
      <c r="C96" s="307" t="n"/>
      <c r="E96" s="307" t="n"/>
      <c r="F96" s="32" t="n"/>
      <c r="G96" s="33">
        <f>IF(F96="", "", IF(OR(ISTEXT(H96),ISTEXT(F96)),"",H96/F96))</f>
        <v/>
      </c>
      <c r="H96" s="33" t="n"/>
      <c r="I96" s="33" t="n"/>
      <c r="J96" s="33">
        <f>IF(I96="", "", IF(OR(ISTEXT(I96),ISTEXT($F96)),"",I96*$F96))</f>
        <v/>
      </c>
      <c r="K96" s="33" t="n"/>
      <c r="L96" s="33">
        <f>IF(K96="", "", IF(OR(ISTEXT(K96),ISTEXT($F96)),"",K96*$F96))</f>
        <v/>
      </c>
      <c r="M96" s="30">
        <f>IF(OR(H96="",H96=0),"",IF(K96="",IF(J96="","",IF(OR(ISTEXT(J96),ISTEXT(H96)),"",J96/H96)),IF(OR(ISTEXT(L96),ISTEXT(H96)),"",L96/H96)))</f>
        <v/>
      </c>
    </row>
    <row r="97" ht="13.35" customHeight="1" s="162">
      <c r="B97" s="307" t="n"/>
      <c r="C97" s="307" t="n"/>
      <c r="E97" s="307" t="n"/>
      <c r="F97" s="32" t="n"/>
      <c r="G97" s="33">
        <f>IF(F97="", "", IF(OR(ISTEXT(H97),ISTEXT(F97)),"",H97/F97))</f>
        <v/>
      </c>
      <c r="H97" s="33" t="n"/>
      <c r="I97" s="33" t="n"/>
      <c r="J97" s="33">
        <f>IF(I97="", "", IF(OR(ISTEXT(I97),ISTEXT($F97)),"",I97*$F97))</f>
        <v/>
      </c>
      <c r="K97" s="33" t="n"/>
      <c r="L97" s="33">
        <f>IF(K97="", "", IF(OR(ISTEXT(K97),ISTEXT($F97)),"",K97*$F97))</f>
        <v/>
      </c>
      <c r="M97" s="30">
        <f>IF(OR(H97="",H97=0),"",IF(K97="",IF(J97="","",IF(OR(ISTEXT(J97),ISTEXT(H97)),"",J97/H97)),IF(OR(ISTEXT(L97),ISTEXT(H97)),"",L97/H97)))</f>
        <v/>
      </c>
    </row>
    <row r="98" ht="13.35" customHeight="1" s="162">
      <c r="B98" s="307" t="n"/>
      <c r="C98" s="307" t="n"/>
      <c r="E98" s="307" t="n"/>
      <c r="F98" s="32" t="n"/>
      <c r="G98" s="33">
        <f>IF(F98="", "", IF(OR(ISTEXT(H98),ISTEXT(F98)),"",H98/F98))</f>
        <v/>
      </c>
      <c r="H98" s="33" t="n"/>
      <c r="I98" s="33" t="n"/>
      <c r="J98" s="33">
        <f>IF(I98="", "", IF(OR(ISTEXT(I98),ISTEXT($F98)),"",I98*$F98))</f>
        <v/>
      </c>
      <c r="K98" s="33" t="n"/>
      <c r="L98" s="33">
        <f>IF(K98="", "", IF(OR(ISTEXT(K98),ISTEXT($F98)),"",K98*$F98))</f>
        <v/>
      </c>
      <c r="M98" s="30">
        <f>IF(OR(H98="",H98=0),"",IF(K98="",IF(J98="","",IF(OR(ISTEXT(J98),ISTEXT(H98)),"",J98/H98)),IF(OR(ISTEXT(L98),ISTEXT(H98)),"",L98/H98)))</f>
        <v/>
      </c>
    </row>
    <row r="99" ht="13.35" customHeight="1" s="162">
      <c r="B99" s="307" t="n"/>
      <c r="C99" s="307" t="n"/>
      <c r="E99" s="307" t="n"/>
      <c r="F99" s="32" t="n"/>
      <c r="G99" s="33">
        <f>IF(F99="", "", IF(OR(ISTEXT(H99),ISTEXT(F99)),"",H99/F99))</f>
        <v/>
      </c>
      <c r="H99" s="33" t="n"/>
      <c r="I99" s="33" t="n"/>
      <c r="J99" s="33">
        <f>IF(I99="", "", IF(OR(ISTEXT(I99),ISTEXT($F99)),"",I99*$F99))</f>
        <v/>
      </c>
      <c r="K99" s="33" t="n"/>
      <c r="L99" s="33">
        <f>IF(K99="", "", IF(OR(ISTEXT(K99),ISTEXT($F99)),"",K99*$F99))</f>
        <v/>
      </c>
      <c r="M99" s="30">
        <f>IF(OR(H99="",H99=0),"",IF(K99="",IF(J99="","",IF(OR(ISTEXT(J99),ISTEXT(H99)),"",J99/H99)),IF(OR(ISTEXT(L99),ISTEXT(H99)),"",L99/H99)))</f>
        <v/>
      </c>
    </row>
    <row r="100" ht="13.35" customHeight="1" s="162">
      <c r="B100" s="42" t="n"/>
      <c r="C100" s="231" t="inlineStr">
        <is>
          <t>Subtotal (this page)</t>
        </is>
      </c>
      <c r="D100" s="159" t="n"/>
      <c r="E100" s="42" t="n"/>
      <c r="F100" s="42" t="n"/>
      <c r="G100" s="43" t="n"/>
      <c r="H100" s="43">
        <f>IF(SUM(H60:H99)=0,"",SUM(H60:H99))</f>
        <v/>
      </c>
      <c r="I100" s="43" t="n"/>
      <c r="J100" s="43">
        <f>IF(SUM(J60:J99)=0,"",SUM(J60:J99))</f>
        <v/>
      </c>
      <c r="K100" s="43" t="n"/>
      <c r="L100" s="43">
        <f>IF(SUM(L60:L99)=0,"",SUM(L60:L99))</f>
        <v/>
      </c>
      <c r="M100" s="35">
        <f>IF(OR(H100="",H100=0),"",IF(L100="",IF(J100="","",IF(OR(ISTEXT(J100),ISTEXT(H100)),"",J100/H100)),IF(OR(ISTEXT(L100),ISTEXT(H100)),"",L100/H100)))</f>
        <v/>
      </c>
    </row>
    <row r="101" ht="13.35" customHeight="1" s="162"/>
    <row r="102" ht="13.35" customHeight="1" s="162">
      <c r="B102" s="188" t="inlineStr">
        <is>
          <t>Remarks (cont.)</t>
        </is>
      </c>
      <c r="C102" s="173" t="n"/>
      <c r="D102" s="154" t="n"/>
      <c r="E102" s="174" t="n"/>
      <c r="F102" s="174" t="n"/>
      <c r="G102" s="174" t="n"/>
      <c r="H102" s="174" t="n"/>
      <c r="I102" s="174" t="n"/>
      <c r="J102" s="174" t="n"/>
      <c r="K102" s="174" t="n"/>
      <c r="L102" s="174" t="n"/>
      <c r="M102" s="173" t="n"/>
    </row>
    <row r="103" ht="13.35" customHeight="1" s="162">
      <c r="B103" s="154" t="n"/>
      <c r="C103" s="174" t="n"/>
      <c r="D103" s="174" t="n"/>
      <c r="E103" s="174" t="n"/>
      <c r="F103" s="174" t="n"/>
      <c r="G103" s="174" t="n"/>
      <c r="H103" s="174" t="n"/>
      <c r="I103" s="174" t="n"/>
      <c r="J103" s="174" t="n"/>
      <c r="K103" s="174" t="n"/>
      <c r="L103" s="174" t="n"/>
      <c r="M103" s="173" t="n"/>
    </row>
    <row r="104" ht="13.35" customHeight="1" s="162">
      <c r="B104" s="154" t="n"/>
      <c r="C104" s="174" t="n"/>
      <c r="D104" s="174" t="n"/>
      <c r="E104" s="174" t="n"/>
      <c r="F104" s="174" t="n"/>
      <c r="G104" s="174" t="n"/>
      <c r="H104" s="174" t="n"/>
      <c r="I104" s="174" t="n"/>
      <c r="J104" s="174" t="n"/>
      <c r="K104" s="174" t="n"/>
      <c r="L104" s="174" t="n"/>
      <c r="M104" s="173" t="n"/>
    </row>
    <row r="105" ht="13.35" customHeight="1" s="162">
      <c r="B105" s="154" t="n"/>
      <c r="C105" s="174" t="n"/>
      <c r="D105" s="174" t="n"/>
      <c r="E105" s="174" t="n"/>
      <c r="F105" s="174" t="n"/>
      <c r="G105" s="174" t="n"/>
      <c r="H105" s="174" t="n"/>
      <c r="I105" s="174" t="n"/>
      <c r="J105" s="174" t="n"/>
      <c r="K105" s="174" t="n"/>
      <c r="L105" s="174" t="n"/>
      <c r="M105" s="173" t="n"/>
    </row>
    <row r="106" ht="13.35" customHeight="1" s="162"/>
    <row r="107" ht="13.35" customHeight="1" s="162"/>
    <row r="108" ht="13.35" customHeight="1" s="162">
      <c r="B108" s="200" t="inlineStr">
        <is>
          <t>System</t>
        </is>
      </c>
      <c r="C108" s="403" t="n"/>
      <c r="D108" s="209">
        <f>IF('{Equipment Data Entry}'!B82="","",'{Equipment Data Entry}'!B82)</f>
        <v/>
      </c>
      <c r="E108" s="418" t="n"/>
      <c r="F108" s="403" t="n"/>
      <c r="G108" s="200" t="inlineStr">
        <is>
          <t>Service</t>
        </is>
      </c>
      <c r="H108" s="403" t="n"/>
      <c r="I108" s="210">
        <f>IF('{Equipment Data Entry}'!C82="","",'{Equipment Data Entry}'!C82)</f>
        <v/>
      </c>
      <c r="J108" s="418" t="n"/>
      <c r="K108" s="418" t="n"/>
      <c r="L108" s="418" t="n"/>
      <c r="M108" s="403" t="n"/>
    </row>
    <row r="109" ht="13.35" customHeight="1" s="162">
      <c r="B109" s="422" t="n"/>
      <c r="C109" s="423" t="n"/>
      <c r="D109" s="422" t="n"/>
      <c r="E109" s="424" t="n"/>
      <c r="F109" s="423" t="n"/>
      <c r="G109" s="422" t="n"/>
      <c r="H109" s="423" t="n"/>
      <c r="I109" s="422" t="n"/>
      <c r="J109" s="424" t="n"/>
      <c r="K109" s="424" t="n"/>
      <c r="L109" s="424" t="n"/>
      <c r="M109" s="423" t="n"/>
    </row>
    <row r="110" ht="13.35" customHeight="1" s="162">
      <c r="B110" s="437" t="inlineStr">
        <is>
          <t>Drive Type:</t>
        </is>
      </c>
      <c r="C110" s="13" t="n"/>
      <c r="D110" s="438" t="n"/>
      <c r="E110" s="437" t="inlineStr">
        <is>
          <t>Rotation – Design:</t>
        </is>
      </c>
      <c r="F110" s="13" t="n"/>
      <c r="G110" s="438" t="n"/>
      <c r="H110" s="13" t="n"/>
      <c r="I110" s="437" t="inlineStr">
        <is>
          <t>Actual:</t>
        </is>
      </c>
      <c r="J110" s="438" t="n"/>
    </row>
    <row r="111" ht="13.35" customHeight="1" s="162">
      <c r="B111" s="200" t="inlineStr">
        <is>
          <t>Unit Data</t>
        </is>
      </c>
      <c r="C111" s="400" t="n"/>
      <c r="D111" s="400" t="n"/>
      <c r="E111" s="400" t="n"/>
      <c r="F111" s="400" t="n"/>
      <c r="G111" s="401" t="n"/>
      <c r="H111" s="13" t="n"/>
      <c r="I111" s="200" t="inlineStr">
        <is>
          <t>Design and Performance Data</t>
        </is>
      </c>
      <c r="J111" s="400" t="n"/>
      <c r="K111" s="400" t="n"/>
      <c r="L111" s="401" t="n"/>
      <c r="M111" s="283" t="n"/>
    </row>
    <row r="112" ht="13.35" customHeight="1" s="162">
      <c r="B112" s="199" t="inlineStr">
        <is>
          <t>Manufacturer</t>
        </is>
      </c>
      <c r="C112" s="401" t="n"/>
      <c r="D112" s="204">
        <f>IF('{Equipment Data Entry}'!E82="","",'{Equipment Data Entry}'!E82)</f>
        <v/>
      </c>
      <c r="E112" s="400" t="n"/>
      <c r="F112" s="400" t="n"/>
      <c r="G112" s="401" t="n"/>
      <c r="H112" s="13" t="n"/>
      <c r="I112" s="199" t="inlineStr">
        <is>
          <t>Design Criteria</t>
        </is>
      </c>
      <c r="J112" s="401" t="n"/>
      <c r="K112" s="199" t="inlineStr">
        <is>
          <t>Design</t>
        </is>
      </c>
      <c r="L112" s="199" t="inlineStr">
        <is>
          <t>Actual</t>
        </is>
      </c>
      <c r="M112" s="13" t="n"/>
    </row>
    <row r="113" ht="13.35" customHeight="1" s="162">
      <c r="B113" s="199" t="inlineStr">
        <is>
          <t>Model Number</t>
        </is>
      </c>
      <c r="C113" s="401" t="n"/>
      <c r="D113" s="204">
        <f>IF('{Equipment Data Entry}'!F82="","",'{Equipment Data Entry}'!F82)</f>
        <v/>
      </c>
      <c r="E113" s="400" t="n"/>
      <c r="F113" s="400" t="n"/>
      <c r="G113" s="401" t="n"/>
      <c r="H113" s="13" t="n"/>
      <c r="I113" s="199" t="inlineStr">
        <is>
          <t>Total Airflow</t>
        </is>
      </c>
      <c r="J113" s="401" t="n"/>
      <c r="K113" s="24">
        <f>H153</f>
        <v/>
      </c>
      <c r="L113" s="24">
        <f>L153</f>
        <v/>
      </c>
      <c r="M113" s="22">
        <f>IF(OR(L113="",K113="",K113=0),"",IF(OR(ISTEXT(L113),ISTEXT(K113)),"",L113/K113))</f>
        <v/>
      </c>
    </row>
    <row r="114" ht="13.35" customHeight="1" s="162">
      <c r="B114" s="199" t="inlineStr">
        <is>
          <t>Serial Number</t>
        </is>
      </c>
      <c r="C114" s="401" t="n"/>
      <c r="D114" s="204" t="n"/>
      <c r="E114" s="400" t="n"/>
      <c r="F114" s="400" t="n"/>
      <c r="G114" s="401" t="n"/>
      <c r="H114" s="13" t="n"/>
      <c r="I114" s="199" t="inlineStr">
        <is>
          <t>Unit ESP</t>
        </is>
      </c>
      <c r="J114" s="401" t="n"/>
      <c r="K114" s="71">
        <f>IF('{Equipment Data Entry}'!H82="","",'{Equipment Data Entry}'!H82)</f>
        <v/>
      </c>
      <c r="L114" s="64">
        <f>I133</f>
        <v/>
      </c>
      <c r="M114" s="22" t="n"/>
    </row>
    <row r="115" ht="13.35" customHeight="1" s="162">
      <c r="B115" s="199" t="inlineStr">
        <is>
          <t>Area Served</t>
        </is>
      </c>
      <c r="C115" s="401" t="n"/>
      <c r="D115" s="204">
        <f>I108</f>
        <v/>
      </c>
      <c r="E115" s="400" t="n"/>
      <c r="F115" s="400" t="n"/>
      <c r="G115" s="401" t="n"/>
      <c r="H115" s="13" t="n"/>
      <c r="I115" s="199" t="inlineStr">
        <is>
          <t>Fan RPMs</t>
        </is>
      </c>
      <c r="J115" s="401" t="n"/>
      <c r="K115" s="24">
        <f>IF('{Equipment Data Entry}'!I82="","",'{Equipment Data Entry}'!I82)</f>
        <v/>
      </c>
      <c r="L115" s="24">
        <f>IF(L126="","",L126)</f>
        <v/>
      </c>
      <c r="M115" s="13" t="n"/>
    </row>
    <row r="116" ht="13.35" customHeight="1" s="162">
      <c r="B116" s="199" t="inlineStr">
        <is>
          <t>Location</t>
        </is>
      </c>
      <c r="C116" s="401" t="n"/>
      <c r="D116" s="204">
        <f>IF('{Equipment Data Entry}'!D82="","",'{Equipment Data Entry}'!D82)</f>
        <v/>
      </c>
      <c r="E116" s="400" t="n"/>
      <c r="F116" s="400" t="n"/>
      <c r="G116" s="401" t="n"/>
      <c r="H116" s="13" t="n"/>
      <c r="I116" s="283" t="n"/>
      <c r="J116" s="283" t="n"/>
      <c r="K116" s="36" t="n"/>
      <c r="L116" s="36" t="n"/>
      <c r="M116" s="13" t="n"/>
    </row>
    <row r="117" ht="13.35" customHeight="1" s="162">
      <c r="B117" s="13" t="n"/>
      <c r="C117" s="13" t="n"/>
      <c r="D117" s="13" t="n"/>
      <c r="E117" s="13" t="n"/>
      <c r="F117" s="13" t="n"/>
      <c r="G117" s="13" t="n"/>
      <c r="H117" s="13" t="n"/>
      <c r="I117" s="283" t="n"/>
      <c r="J117" s="283" t="n"/>
      <c r="K117" s="37" t="n"/>
      <c r="L117" s="37" t="n"/>
      <c r="M117" s="13" t="n"/>
    </row>
    <row r="118" ht="13.35" customHeight="1" s="162">
      <c r="B118" s="200" t="inlineStr">
        <is>
          <t>Motor Data</t>
        </is>
      </c>
      <c r="C118" s="400" t="n"/>
      <c r="D118" s="400" t="n"/>
      <c r="E118" s="400" t="n"/>
      <c r="F118" s="400" t="n"/>
      <c r="G118" s="401" t="n"/>
      <c r="H118" s="13" t="n"/>
      <c r="I118" s="283" t="inlineStr">
        <is>
          <t>Filter Type/Size/Qty</t>
        </is>
      </c>
      <c r="J118" s="404" t="n"/>
      <c r="K118" s="404" t="n"/>
      <c r="L118" s="37" t="n"/>
      <c r="M118" s="404" t="n"/>
    </row>
    <row r="119" ht="13.35" customHeight="1" s="162">
      <c r="B119" s="199" t="inlineStr">
        <is>
          <t>Manufacturer</t>
        </is>
      </c>
      <c r="C119" s="401" t="n"/>
      <c r="D119" s="203" t="n"/>
      <c r="E119" s="400" t="n"/>
      <c r="F119" s="400" t="n"/>
      <c r="G119" s="401" t="n"/>
      <c r="H119" s="13" t="n"/>
      <c r="I119" s="200" t="inlineStr">
        <is>
          <t>Drive Data</t>
        </is>
      </c>
      <c r="J119" s="400" t="n"/>
      <c r="K119" s="400" t="n"/>
      <c r="L119" s="401" t="n"/>
      <c r="M119" s="13" t="n"/>
    </row>
    <row r="120" ht="13.35" customHeight="1" s="162">
      <c r="B120" s="199" t="inlineStr">
        <is>
          <t>Horsepower</t>
        </is>
      </c>
      <c r="C120" s="401" t="n"/>
      <c r="D120" s="28">
        <f>IF('{Equipment Data Entry}'!G82="","",'{Equipment Data Entry}'!G82)</f>
        <v/>
      </c>
      <c r="E120" s="21" t="inlineStr">
        <is>
          <t>RPM</t>
        </is>
      </c>
      <c r="F120" s="24" t="n"/>
      <c r="G120" s="199" t="inlineStr">
        <is>
          <t>SF</t>
        </is>
      </c>
      <c r="H120" s="13" t="n"/>
      <c r="I120" s="199" t="inlineStr">
        <is>
          <t>Motor sheave</t>
        </is>
      </c>
      <c r="J120" s="400" t="n"/>
      <c r="K120" s="24">
        <f>IF('{Equipment Data Entry}'!J82="","",'{Equipment Data Entry}'!J82)</f>
        <v/>
      </c>
      <c r="L120" s="21" t="inlineStr">
        <is>
          <t>Bore</t>
        </is>
      </c>
      <c r="M120" s="208"/>
    </row>
    <row r="121" ht="13.35" customHeight="1" s="162">
      <c r="B121" s="198">
        <f>IF('{Equipment Data Entry}'!N82="","",'{Equipment Data Entry}'!N82)</f>
        <v/>
      </c>
      <c r="C121" s="198">
        <f>IF('{Equipment Data Entry}'!O82="","",'{Equipment Data Entry}'!O82)</f>
        <v/>
      </c>
      <c r="D121" s="21" t="inlineStr">
        <is>
          <t>FLA</t>
        </is>
      </c>
      <c r="E121" s="67" t="n"/>
      <c r="F121" s="21" t="inlineStr">
        <is>
          <t>Frame</t>
        </is>
      </c>
      <c r="G121" s="208" t="n"/>
      <c r="H121" s="13" t="n"/>
      <c r="I121" s="199" t="inlineStr">
        <is>
          <t>Fan pulley</t>
        </is>
      </c>
      <c r="J121" s="400" t="n"/>
      <c r="K121" s="24">
        <f>IF('{Equipment Data Entry}'!K82="","",'{Equipment Data Entry}'!K82)</f>
        <v/>
      </c>
      <c r="L121" s="21" t="inlineStr">
        <is>
          <t>Bore</t>
        </is>
      </c>
      <c r="M121" s="208"/>
    </row>
    <row r="122" ht="13.35" customHeight="1" s="162">
      <c r="B122" s="199" t="inlineStr">
        <is>
          <t>Corrected FLA</t>
        </is>
      </c>
      <c r="C122" s="401" t="n"/>
      <c r="D122" s="27">
        <f>IF(OR(E123="",E121="",B121=""),"",IF(OR(ISTEXT(B121),COUNT(E123:G123)=0,ISTEXT(E121)),"",B121/AVERAGE(E123:G123)*E121))</f>
        <v/>
      </c>
      <c r="E122" s="199" t="inlineStr">
        <is>
          <t>Estimated BHP</t>
        </is>
      </c>
      <c r="F122" s="401" t="n"/>
      <c r="G122" s="27">
        <f>IF(OR(COUNT(E124:G124)=0,IF(N(E125)&gt;0,E125,N(D120))=0,IF(N(D122)&gt;0,D122,N(E121))=0),"",IF(N(E125)&gt;0,E125,N(D120))*AVERAGE(E124:G124)/IF(N(D122)&gt;0,D122,N(E121)))</f>
        <v/>
      </c>
      <c r="H122" s="13" t="n"/>
      <c r="I122" s="199" t="inlineStr">
        <is>
          <t>Belt(s)</t>
        </is>
      </c>
      <c r="J122" s="208">
        <f>IF('{Equipment Data Entry}'!L82="","",'{Equipment Data Entry}'!L82)</f>
        <v/>
      </c>
      <c r="K122" s="199" t="inlineStr">
        <is>
          <t>C to C</t>
        </is>
      </c>
      <c r="L122" s="64">
        <f>IF('{Equipment Data Entry}'!M82="","",'{Equipment Data Entry}'!M82)</f>
        <v/>
      </c>
      <c r="M122" s="13" t="n"/>
    </row>
    <row r="123" ht="13.35" customHeight="1" s="162">
      <c r="B123" s="199" t="inlineStr">
        <is>
          <t>Measured Voltage</t>
        </is>
      </c>
      <c r="C123" s="400" t="n"/>
      <c r="D123" s="401" t="n"/>
      <c r="E123" s="24" t="n"/>
      <c r="F123" s="24" t="n"/>
      <c r="G123" s="24" t="n"/>
      <c r="H123" s="13" t="n"/>
      <c r="I123" s="283" t="inlineStr">
        <is>
          <t>Final Settings</t>
        </is>
      </c>
      <c r="J123" s="404" t="n"/>
      <c r="K123" s="404" t="n"/>
      <c r="L123" s="37" t="n"/>
      <c r="M123" s="404" t="n"/>
    </row>
    <row r="124" ht="13.35" customHeight="1" s="162">
      <c r="B124" s="199" t="inlineStr">
        <is>
          <t>Measured Amperage</t>
        </is>
      </c>
      <c r="C124" s="400" t="n"/>
      <c r="D124" s="401" t="n"/>
      <c r="E124" s="67" t="n"/>
      <c r="F124" s="67" t="n"/>
      <c r="G124" s="67" t="n"/>
      <c r="H124" s="13" t="n"/>
      <c r="I124" s="205" t="inlineStr">
        <is>
          <t>RPM Data</t>
        </is>
      </c>
      <c r="J124" s="401" t="n"/>
      <c r="K124" s="205" t="inlineStr">
        <is>
          <t>Initial</t>
        </is>
      </c>
      <c r="L124" s="205" t="inlineStr">
        <is>
          <t>Final</t>
        </is>
      </c>
      <c r="M124" s="13" t="n"/>
    </row>
    <row r="125" ht="13.35" customHeight="1" s="162">
      <c r="B125" s="199" t="inlineStr">
        <is>
          <t>Motor HP (nameplate)</t>
        </is>
      </c>
      <c r="C125" s="400"/>
      <c r="D125" s="401"/>
      <c r="E125" s="24"/>
      <c r="F125" s="24"/>
      <c r="G125" s="24"/>
      <c r="H125" s="13" t="n"/>
      <c r="I125" s="199" t="inlineStr">
        <is>
          <t>Motor RPM</t>
        </is>
      </c>
      <c r="J125" s="401" t="n"/>
      <c r="K125" s="24" t="n"/>
      <c r="L125" s="24" t="n"/>
      <c r="M125" s="13" t="n"/>
    </row>
    <row r="126" ht="13.35" customHeight="1" s="162">
      <c r="B126" s="200" t="inlineStr">
        <is>
          <t>Static Pressure Profile (in. w.g.)</t>
        </is>
      </c>
      <c r="C126" s="400" t="n"/>
      <c r="D126" s="400" t="n"/>
      <c r="E126" s="400" t="n"/>
      <c r="F126" s="400" t="n"/>
      <c r="G126" s="401" t="n"/>
      <c r="H126" s="13" t="n"/>
      <c r="I126" s="199" t="inlineStr">
        <is>
          <t>Fan RPM</t>
        </is>
      </c>
      <c r="J126" s="401" t="n"/>
      <c r="K126" s="24" t="n"/>
      <c r="L126" s="24" t="n"/>
      <c r="M126" s="13" t="n"/>
    </row>
    <row r="127" ht="13.35" customHeight="1" s="162">
      <c r="B127" s="490">
        <f>IFERROR(INDEX('{Dropdowns}'!$AI$2:$AO$7,MATCH($D$130,'{Dropdowns}'!$AH$2:$AH$7,0),1),"")</f>
        <v/>
      </c>
      <c r="C127" s="490">
        <f>IFERROR(INDEX('{Dropdowns}'!$AI$2:$AO$7,MATCH($D$130,'{Dropdowns}'!$AH$2:$AH$7,0),2),"")</f>
        <v/>
      </c>
      <c r="D127" s="490">
        <f>IFERROR(INDEX('{Dropdowns}'!$AI$2:$AO$7,MATCH($D$130,'{Dropdowns}'!$AH$2:$AH$7,0),3),"")</f>
        <v/>
      </c>
      <c r="E127" s="490">
        <f>IFERROR(INDEX('{Dropdowns}'!$AI$2:$AO$7,MATCH($D$130,'{Dropdowns}'!$AH$2:$AH$7,0),4),"")</f>
        <v/>
      </c>
      <c r="F127" s="490">
        <f>IFERROR(INDEX('{Dropdowns}'!$AI$2:$AO$7,MATCH($D$130,'{Dropdowns}'!$AH$2:$AH$7,0),5),"")</f>
        <v/>
      </c>
      <c r="G127" s="490">
        <f>IFERROR(INDEX('{Dropdowns}'!$AI$2:$AO$7,MATCH($D$130,'{Dropdowns}'!$AH$2:$AH$7,0),6),"")</f>
        <v/>
      </c>
      <c r="H127" s="490">
        <f>IFERROR(INDEX('{Dropdowns}'!$AI$2:$AO$7,MATCH($D$130,'{Dropdowns}'!$AH$2:$AH$7,0),7),"")</f>
        <v/>
      </c>
      <c r="I127" s="246" t="inlineStr">
        <is>
          <t>VSD Frequency</t>
        </is>
      </c>
      <c r="J127" s="403" t="n"/>
      <c r="K127" s="65" t="n"/>
      <c r="L127" s="65" t="n"/>
      <c r="M127" s="13" t="n"/>
    </row>
    <row r="128" ht="13.35" customHeight="1" s="162">
      <c r="B128" s="492"/>
      <c r="C128" s="492"/>
      <c r="D128" s="492"/>
      <c r="E128" s="492"/>
      <c r="F128" s="492"/>
      <c r="G128" s="492"/>
      <c r="H128" s="492"/>
      <c r="I128" s="14" t="n"/>
      <c r="J128" s="14" t="n"/>
      <c r="K128" s="14" t="n"/>
      <c r="L128" s="38" t="n"/>
      <c r="M128" s="13" t="n"/>
      <c r="Q128">
        <f>IF(B128="","",B128)</f>
        <v/>
      </c>
      <c r="R128">
        <f>IF(C127="—",Q128,IF(C128="","",C128))</f>
        <v/>
      </c>
      <c r="S128">
        <f>IF(D127="—",R128,IF(D128="","",D128))</f>
        <v/>
      </c>
      <c r="T128">
        <f>IF(E127="—",S128,IF(E128="","",E128))</f>
        <v/>
      </c>
      <c r="U128">
        <f>IF(F127="—",T128,IF(F128="","",F128))</f>
        <v/>
      </c>
      <c r="V128">
        <f>IF(G127="—",U128,IF(G128="","",G128))</f>
        <v/>
      </c>
      <c r="W128">
        <f>IFERROR(MATCH("Fan",$C$127:$H$127,0),"")</f>
        <v/>
      </c>
      <c r="X128">
        <f>IF(W128="","",INDEX(P130:U130,W128))</f>
        <v/>
      </c>
      <c r="Y128">
        <f>IF(W128="","",INDEX(Q129:V129,W128))</f>
        <v/>
      </c>
    </row>
    <row r="129" ht="13.35" customHeight="1" s="162">
      <c r="B129" s="491" t="inlineStr">
        <is>
          <t>Δ</t>
        </is>
      </c>
      <c r="C129" s="498">
        <f>IF(OR(C127="—",C128="",Q128=""),"",IF(OR(ISTEXT(C128),ISTEXT(Q128)),"","Δ "&amp;TEXT(C128-Q128,"0.00")))</f>
        <v/>
      </c>
      <c r="D129" s="498">
        <f>IF(OR(D127="—",D128="",R128=""),"",IF(OR(ISTEXT(D128),ISTEXT(R128)),"","Δ "&amp;TEXT(D128-R128,"0.00")))</f>
        <v/>
      </c>
      <c r="E129" s="498">
        <f>IF(OR(E127="—",E128="",S128=""),"",IF(OR(ISTEXT(E128),ISTEXT(S128)),"","Δ "&amp;TEXT(E128-S128,"0.00")))</f>
        <v/>
      </c>
      <c r="F129" s="498">
        <f>IF(OR(F127="—",F128="",T128=""),"",IF(OR(ISTEXT(F128),ISTEXT(T128)),"","Δ "&amp;TEXT(F128-T128,"0.00")))</f>
        <v/>
      </c>
      <c r="G129" s="498">
        <f>IF(OR(G127="—",G128="",U128=""),"",IF(OR(ISTEXT(G128),ISTEXT(U128)),"","Δ "&amp;TEXT(G128-U128,"0.00")))</f>
        <v/>
      </c>
      <c r="H129" s="498">
        <f>IF(OR(H127="—",H128="",V128=""),"",IF(OR(ISTEXT(H128),ISTEXT(V128)),"","Δ "&amp;TEXT(H128-V128,"0.00")))</f>
        <v/>
      </c>
      <c r="I129" s="13" t="n"/>
      <c r="J129" s="13" t="n"/>
      <c r="K129" s="13" t="n"/>
      <c r="L129" s="13" t="n"/>
      <c r="M129" s="13" t="n"/>
      <c r="Q129">
        <f>IF(OR(C128="",ISTEXT(C128)),R129,C128)</f>
        <v/>
      </c>
      <c r="R129">
        <f>IF(OR(D128="",ISTEXT(D128)),S129,D128)</f>
        <v/>
      </c>
      <c r="S129">
        <f>IF(OR(E128="",ISTEXT(E128)),T129,E128)</f>
        <v/>
      </c>
      <c r="T129">
        <f>IF(OR(F128="",ISTEXT(F128)),U129,F128)</f>
        <v/>
      </c>
      <c r="U129">
        <f>IF(OR(G128="",ISTEXT(G128)),V129,G128)</f>
        <v/>
      </c>
      <c r="V129">
        <f>IF(OR(H128="",ISTEXT(H128)),"",H128)</f>
        <v/>
      </c>
    </row>
    <row r="130" ht="13.35" customHeight="1" s="162">
      <c r="B130" s="425" t="inlineStr">
        <is>
          <t>Unit type:</t>
        </is>
      </c>
      <c r="D130" s="522" t="inlineStr">
        <is>
          <t>EF</t>
        </is>
      </c>
      <c r="E130" s="414" t="n"/>
      <c r="F130" s="494" t="inlineStr">
        <is>
          <t>Airflow left to right. Δ = this reading minus the one before it; in. w.g.</t>
        </is>
      </c>
      <c r="P130">
        <f>IF(B128="","",B128)</f>
        <v/>
      </c>
      <c r="Q130">
        <f>IF(C128="",P130,C128)</f>
        <v/>
      </c>
      <c r="R130">
        <f>IF(D128="",Q130,D128)</f>
        <v/>
      </c>
      <c r="S130">
        <f>IF(E128="",R130,E128)</f>
        <v/>
      </c>
      <c r="T130">
        <f>IF(F128="",S130,F128)</f>
        <v/>
      </c>
      <c r="U130">
        <f>IF(G128="",T130,G128)</f>
        <v/>
      </c>
      <c r="V130">
        <f>IF(H128="",U130,H128)</f>
        <v/>
      </c>
    </row>
    <row r="131" ht="13.35" customHeight="1" s="162">
      <c r="B131" s="500" t="inlineStr">
        <is>
          <t>Fan inlet</t>
        </is>
      </c>
      <c r="D131" s="501">
        <f>IF(X128="","",X128)</f>
        <v/>
      </c>
      <c r="F131" s="500" t="inlineStr">
        <is>
          <t>Discharge</t>
        </is>
      </c>
      <c r="I131" s="501">
        <f>IF(V130="","",V130)</f>
        <v/>
      </c>
    </row>
    <row r="132" ht="13.35" customHeight="1" s="162"/>
    <row r="133" ht="13.35" customHeight="1" s="162">
      <c r="B133" s="500" t="inlineStr">
        <is>
          <t>Fan TSP</t>
        </is>
      </c>
      <c r="E133" s="501">
        <f>IF(OR(X128="",Y128=""),"",IF(OR(ISTEXT(X128),ISTEXT(Y128)),"",Y128-X128))</f>
        <v/>
      </c>
      <c r="F133" s="500" t="inlineStr">
        <is>
          <t>ESP</t>
        </is>
      </c>
      <c r="I133" s="501">
        <f>IF(OR(B128="",V130=""),"",IF(OR(ISTEXT(B128),ISTEXT(V130)),"",V130-B128))</f>
        <v/>
      </c>
      <c r="J133" s="500" t="inlineStr">
        <is>
          <t>Unit ΔP (inlet → fan)</t>
        </is>
      </c>
      <c r="M133" s="501">
        <f>IF(OR(B128="",X128=""),"",IF(OR(ISTEXT(B128),ISTEXT(X128)),"",X128-B128))</f>
        <v/>
      </c>
    </row>
    <row r="134" ht="13.35" customHeight="1" s="162">
      <c r="B134" s="453" t="inlineStr">
        <is>
          <t>Instrument:</t>
        </is>
      </c>
      <c r="C134" s="5" t="n"/>
      <c r="D134" s="505" t="n"/>
      <c r="E134" s="414" t="n"/>
      <c r="F134" s="414" t="n"/>
      <c r="G134" s="425" t="inlineStr">
        <is>
          <t>Ak basis / notes:</t>
        </is>
      </c>
      <c r="I134" s="506" t="n"/>
      <c r="J134" s="414" t="n"/>
      <c r="K134" s="414" t="n"/>
      <c r="L134" s="414" t="n"/>
      <c r="M134" s="414" t="n"/>
    </row>
    <row r="135" ht="13.35" customHeight="1" s="162">
      <c r="B135" s="188" t="inlineStr">
        <is>
          <t>Register / Grille / Diffuser Airflow</t>
        </is>
      </c>
      <c r="C135" s="174" t="n"/>
      <c r="D135" s="174" t="n"/>
      <c r="E135" s="174" t="n"/>
      <c r="F135" s="173" t="n"/>
      <c r="G135" s="233" t="inlineStr">
        <is>
          <t>Design VEL</t>
        </is>
      </c>
      <c r="H135" s="194" t="inlineStr">
        <is>
          <t>Design CFM</t>
        </is>
      </c>
      <c r="I135" s="188" t="inlineStr">
        <is>
          <t>Initial</t>
        </is>
      </c>
      <c r="J135" s="173" t="n"/>
      <c r="K135" s="188" t="inlineStr">
        <is>
          <t>Final</t>
        </is>
      </c>
      <c r="L135" s="173" t="n"/>
      <c r="M135" s="188" t="inlineStr">
        <is>
          <t>%</t>
        </is>
      </c>
    </row>
    <row r="136" ht="13.35" customHeight="1" s="162">
      <c r="B136" s="153" t="inlineStr">
        <is>
          <t>No.</t>
        </is>
      </c>
      <c r="C136" s="188" t="inlineStr">
        <is>
          <t>Area Served</t>
        </is>
      </c>
      <c r="D136" s="188" t="inlineStr">
        <is>
          <t>Type</t>
        </is>
      </c>
      <c r="E136" s="188" t="inlineStr">
        <is>
          <t>Size</t>
        </is>
      </c>
      <c r="F136" s="188" t="inlineStr">
        <is>
          <t>Ak</t>
        </is>
      </c>
      <c r="G136" s="440" t="n"/>
      <c r="H136" s="440" t="n"/>
      <c r="I136" s="188" t="inlineStr">
        <is>
          <t>VEL</t>
        </is>
      </c>
      <c r="J136" s="188" t="inlineStr">
        <is>
          <t>CFM</t>
        </is>
      </c>
      <c r="K136" s="188" t="inlineStr">
        <is>
          <t>VEL</t>
        </is>
      </c>
      <c r="L136" s="188" t="inlineStr">
        <is>
          <t>CFM</t>
        </is>
      </c>
      <c r="M136" s="440" t="n"/>
    </row>
    <row r="137" ht="13.35" customHeight="1" s="162">
      <c r="B137" s="307" t="n"/>
      <c r="C137" s="307" t="n"/>
      <c r="E137" s="307" t="n"/>
      <c r="F137" s="32" t="n"/>
      <c r="G137" s="33">
        <f>IF(F137="", "", IF(OR(ISTEXT(H137),ISTEXT(F137)),"",H137/F137))</f>
        <v/>
      </c>
      <c r="H137" s="33" t="n"/>
      <c r="I137" s="33" t="n"/>
      <c r="J137" s="33">
        <f>IF(I137="", "", IF(OR(ISTEXT(I137),ISTEXT($F137)),"",I137*$F137))</f>
        <v/>
      </c>
      <c r="K137" s="33" t="n"/>
      <c r="L137" s="33">
        <f>IF(K137="", "", IF(OR(ISTEXT(K137),ISTEXT($F137)),"",K137*$F137))</f>
        <v/>
      </c>
      <c r="M137" s="30">
        <f>IF(OR(H137="",H137=0),"",IF(K137="",IF(J137="","",IF(OR(ISTEXT(J137),ISTEXT(H137)),"",J137/H137)),IF(OR(ISTEXT(L137),ISTEXT(H137)),"",L137/H137)))</f>
        <v/>
      </c>
    </row>
    <row r="138" ht="13.35" customHeight="1" s="162">
      <c r="B138" s="307" t="n"/>
      <c r="C138" s="307" t="n"/>
      <c r="E138" s="307" t="n"/>
      <c r="F138" s="32" t="n"/>
      <c r="G138" s="33">
        <f>IF(F138="", "", IF(OR(ISTEXT(H138),ISTEXT(F138)),"",H138/F138))</f>
        <v/>
      </c>
      <c r="H138" s="33" t="n"/>
      <c r="I138" s="33" t="n"/>
      <c r="J138" s="33">
        <f>IF(I138="", "", IF(OR(ISTEXT(I138),ISTEXT($F138)),"",I138*$F138))</f>
        <v/>
      </c>
      <c r="K138" s="33" t="n"/>
      <c r="L138" s="33">
        <f>IF(K138="", "", IF(OR(ISTEXT(K138),ISTEXT($F138)),"",K138*$F138))</f>
        <v/>
      </c>
      <c r="M138" s="30">
        <f>IF(OR(H138="",H138=0),"",IF(K138="",IF(J138="","",IF(OR(ISTEXT(J138),ISTEXT(H138)),"",J138/H138)),IF(OR(ISTEXT(L138),ISTEXT(H138)),"",L138/H138)))</f>
        <v/>
      </c>
    </row>
    <row r="139" ht="13.35" customHeight="1" s="162">
      <c r="B139" s="307" t="n"/>
      <c r="C139" s="307" t="n"/>
      <c r="E139" s="307" t="n"/>
      <c r="F139" s="32" t="n"/>
      <c r="G139" s="33">
        <f>IF(F139="", "", IF(OR(ISTEXT(H139),ISTEXT(F139)),"",H139/F139))</f>
        <v/>
      </c>
      <c r="H139" s="33" t="n"/>
      <c r="I139" s="33" t="n"/>
      <c r="J139" s="33">
        <f>IF(I139="", "", IF(OR(ISTEXT(I139),ISTEXT($F139)),"",I139*$F139))</f>
        <v/>
      </c>
      <c r="K139" s="33" t="n"/>
      <c r="L139" s="33">
        <f>IF(K139="", "", IF(OR(ISTEXT(K139),ISTEXT($F139)),"",K139*$F139))</f>
        <v/>
      </c>
      <c r="M139" s="30">
        <f>IF(OR(H139="",H139=0),"",IF(K139="",IF(J139="","",IF(OR(ISTEXT(J139),ISTEXT(H139)),"",J139/H139)),IF(OR(ISTEXT(L139),ISTEXT(H139)),"",L139/H139)))</f>
        <v/>
      </c>
    </row>
    <row r="140" ht="13.35" customHeight="1" s="162">
      <c r="B140" s="307" t="n"/>
      <c r="C140" s="307" t="n"/>
      <c r="E140" s="307" t="n"/>
      <c r="F140" s="32" t="n"/>
      <c r="G140" s="33">
        <f>IF(F140="", "", IF(OR(ISTEXT(H140),ISTEXT(F140)),"",H140/F140))</f>
        <v/>
      </c>
      <c r="H140" s="33" t="n"/>
      <c r="I140" s="33" t="n"/>
      <c r="J140" s="33">
        <f>IF(I140="", "", IF(OR(ISTEXT(I140),ISTEXT($F140)),"",I140*$F140))</f>
        <v/>
      </c>
      <c r="K140" s="33" t="n"/>
      <c r="L140" s="33">
        <f>IF(K140="", "", IF(OR(ISTEXT(K140),ISTEXT($F140)),"",K140*$F140))</f>
        <v/>
      </c>
      <c r="M140" s="30">
        <f>IF(OR(H140="",H140=0),"",IF(K140="",IF(J140="","",IF(OR(ISTEXT(J140),ISTEXT(H140)),"",J140/H140)),IF(OR(ISTEXT(L140),ISTEXT(H140)),"",L140/H140)))</f>
        <v/>
      </c>
    </row>
    <row r="141" ht="13.35" customHeight="1" s="162">
      <c r="B141" s="307" t="n"/>
      <c r="C141" s="307" t="n"/>
      <c r="E141" s="307" t="n"/>
      <c r="F141" s="32" t="n"/>
      <c r="G141" s="33">
        <f>IF(F141="", "", IF(OR(ISTEXT(H141),ISTEXT(F141)),"",H141/F141))</f>
        <v/>
      </c>
      <c r="H141" s="33" t="n"/>
      <c r="I141" s="33" t="n"/>
      <c r="J141" s="33">
        <f>IF(I141="", "", IF(OR(ISTEXT(I141),ISTEXT($F141)),"",I141*$F141))</f>
        <v/>
      </c>
      <c r="K141" s="33" t="n"/>
      <c r="L141" s="33">
        <f>IF(K141="", "", IF(OR(ISTEXT(K141),ISTEXT($F141)),"",K141*$F141))</f>
        <v/>
      </c>
      <c r="M141" s="30">
        <f>IF(OR(H141="",H141=0),"",IF(K141="",IF(J141="","",IF(OR(ISTEXT(J141),ISTEXT(H141)),"",J141/H141)),IF(OR(ISTEXT(L141),ISTEXT(H141)),"",L141/H141)))</f>
        <v/>
      </c>
    </row>
    <row r="142" ht="13.35" customHeight="1" s="162">
      <c r="B142" s="307" t="n"/>
      <c r="C142" s="307" t="n"/>
      <c r="E142" s="307" t="n"/>
      <c r="F142" s="32" t="n"/>
      <c r="G142" s="33">
        <f>IF(F142="", "", IF(OR(ISTEXT(H142),ISTEXT(F142)),"",H142/F142))</f>
        <v/>
      </c>
      <c r="H142" s="33" t="n"/>
      <c r="I142" s="33" t="n"/>
      <c r="J142" s="33">
        <f>IF(I142="", "", IF(OR(ISTEXT(I142),ISTEXT($F142)),"",I142*$F142))</f>
        <v/>
      </c>
      <c r="K142" s="33" t="n"/>
      <c r="L142" s="33">
        <f>IF(K142="", "", IF(OR(ISTEXT(K142),ISTEXT($F142)),"",K142*$F142))</f>
        <v/>
      </c>
      <c r="M142" s="30">
        <f>IF(OR(H142="",H142=0),"",IF(K142="",IF(J142="","",IF(OR(ISTEXT(J142),ISTEXT(H142)),"",J142/H142)),IF(OR(ISTEXT(L142),ISTEXT(H142)),"",L142/H142)))</f>
        <v/>
      </c>
    </row>
    <row r="143" ht="13.35" customHeight="1" s="162">
      <c r="B143" s="307" t="n"/>
      <c r="C143" s="307" t="n"/>
      <c r="E143" s="307" t="n"/>
      <c r="F143" s="32" t="n"/>
      <c r="G143" s="33">
        <f>IF(F143="", "", IF(OR(ISTEXT(H143),ISTEXT(F143)),"",H143/F143))</f>
        <v/>
      </c>
      <c r="H143" s="33" t="n"/>
      <c r="I143" s="33" t="n"/>
      <c r="J143" s="33">
        <f>IF(I143="", "", IF(OR(ISTEXT(I143),ISTEXT($F143)),"",I143*$F143))</f>
        <v/>
      </c>
      <c r="K143" s="33" t="n"/>
      <c r="L143" s="33">
        <f>IF(K143="", "", IF(OR(ISTEXT(K143),ISTEXT($F143)),"",K143*$F143))</f>
        <v/>
      </c>
      <c r="M143" s="30">
        <f>IF(OR(H143="",H143=0),"",IF(K143="",IF(J143="","",IF(OR(ISTEXT(J143),ISTEXT(H143)),"",J143/H143)),IF(OR(ISTEXT(L143),ISTEXT(H143)),"",L143/H143)))</f>
        <v/>
      </c>
    </row>
    <row r="144" ht="13.35" customHeight="1" s="162">
      <c r="B144" s="307" t="n"/>
      <c r="C144" s="307" t="n"/>
      <c r="E144" s="307" t="n"/>
      <c r="F144" s="32" t="n"/>
      <c r="G144" s="33">
        <f>IF(F144="", "", IF(OR(ISTEXT(H144),ISTEXT(F144)),"",H144/F144))</f>
        <v/>
      </c>
      <c r="H144" s="33" t="n"/>
      <c r="I144" s="33" t="n"/>
      <c r="J144" s="33">
        <f>IF(I144="", "", IF(OR(ISTEXT(I144),ISTEXT($F144)),"",I144*$F144))</f>
        <v/>
      </c>
      <c r="K144" s="33" t="n"/>
      <c r="L144" s="33">
        <f>IF(K144="", "", IF(OR(ISTEXT(K144),ISTEXT($F144)),"",K144*$F144))</f>
        <v/>
      </c>
      <c r="M144" s="30">
        <f>IF(OR(H144="",H144=0),"",IF(K144="",IF(J144="","",IF(OR(ISTEXT(J144),ISTEXT(H144)),"",J144/H144)),IF(OR(ISTEXT(L144),ISTEXT(H144)),"",L144/H144)))</f>
        <v/>
      </c>
    </row>
    <row r="145" ht="13.35" customHeight="1" s="162">
      <c r="B145" s="307" t="n"/>
      <c r="C145" s="307" t="n"/>
      <c r="E145" s="307" t="n"/>
      <c r="F145" s="32" t="n"/>
      <c r="G145" s="33">
        <f>IF(F145="", "", IF(OR(ISTEXT(H145),ISTEXT(F145)),"",H145/F145))</f>
        <v/>
      </c>
      <c r="H145" s="33" t="n"/>
      <c r="I145" s="33" t="n"/>
      <c r="J145" s="33">
        <f>IF(I145="", "", IF(OR(ISTEXT(I145),ISTEXT($F145)),"",I145*$F145))</f>
        <v/>
      </c>
      <c r="K145" s="33" t="n"/>
      <c r="L145" s="33">
        <f>IF(K145="", "", IF(OR(ISTEXT(K145),ISTEXT($F145)),"",K145*$F145))</f>
        <v/>
      </c>
      <c r="M145" s="30">
        <f>IF(OR(H145="",H145=0),"",IF(K145="",IF(J145="","",IF(OR(ISTEXT(J145),ISTEXT(H145)),"",J145/H145)),IF(OR(ISTEXT(L145),ISTEXT(H145)),"",L145/H145)))</f>
        <v/>
      </c>
    </row>
    <row r="146" ht="13.35" customHeight="1" s="162">
      <c r="B146" s="307" t="n"/>
      <c r="C146" s="307" t="n"/>
      <c r="E146" s="307" t="n"/>
      <c r="F146" s="32" t="n"/>
      <c r="G146" s="33">
        <f>IF(F146="", "", IF(OR(ISTEXT(H146),ISTEXT(F146)),"",H146/F146))</f>
        <v/>
      </c>
      <c r="H146" s="33" t="n"/>
      <c r="I146" s="33" t="n"/>
      <c r="J146" s="33">
        <f>IF(I146="", "", IF(OR(ISTEXT(I146),ISTEXT($F146)),"",I146*$F146))</f>
        <v/>
      </c>
      <c r="K146" s="33" t="n"/>
      <c r="L146" s="33">
        <f>IF(K146="", "", IF(OR(ISTEXT(K146),ISTEXT($F146)),"",K146*$F146))</f>
        <v/>
      </c>
      <c r="M146" s="30">
        <f>IF(OR(H146="",H146=0),"",IF(K146="",IF(J146="","",IF(OR(ISTEXT(J146),ISTEXT(H146)),"",J146/H146)),IF(OR(ISTEXT(L146),ISTEXT(H146)),"",L146/H146)))</f>
        <v/>
      </c>
    </row>
    <row r="147" ht="13.35" customHeight="1" s="162">
      <c r="B147" s="307" t="n"/>
      <c r="C147" s="307" t="n"/>
      <c r="E147" s="307" t="n"/>
      <c r="F147" s="32" t="n"/>
      <c r="G147" s="33">
        <f>IF(F147="", "", IF(OR(ISTEXT(H147),ISTEXT(F147)),"",H147/F147))</f>
        <v/>
      </c>
      <c r="H147" s="33" t="n"/>
      <c r="I147" s="33" t="n"/>
      <c r="J147" s="33">
        <f>IF(I147="", "", IF(OR(ISTEXT(I147),ISTEXT($F147)),"",I147*$F147))</f>
        <v/>
      </c>
      <c r="K147" s="33" t="n"/>
      <c r="L147" s="33">
        <f>IF(K147="", "", IF(OR(ISTEXT(K147),ISTEXT($F147)),"",K147*$F147))</f>
        <v/>
      </c>
      <c r="M147" s="30">
        <f>IF(OR(H147="",H147=0),"",IF(K147="",IF(J147="","",IF(OR(ISTEXT(J147),ISTEXT(H147)),"",J147/H147)),IF(OR(ISTEXT(L147),ISTEXT(H147)),"",L147/H147)))</f>
        <v/>
      </c>
    </row>
    <row r="148" ht="13.35" customHeight="1" s="162">
      <c r="B148" s="307" t="n"/>
      <c r="C148" s="307" t="n"/>
      <c r="E148" s="307" t="n"/>
      <c r="F148" s="32" t="n"/>
      <c r="G148" s="33">
        <f>IF(F148="", "", IF(OR(ISTEXT(H148),ISTEXT(F148)),"",H148/F148))</f>
        <v/>
      </c>
      <c r="H148" s="33" t="n"/>
      <c r="I148" s="33" t="n"/>
      <c r="J148" s="33">
        <f>IF(I148="", "", IF(OR(ISTEXT(I148),ISTEXT($F148)),"",I148*$F148))</f>
        <v/>
      </c>
      <c r="K148" s="33" t="n"/>
      <c r="L148" s="33">
        <f>IF(K148="", "", IF(OR(ISTEXT(K148),ISTEXT($F148)),"",K148*$F148))</f>
        <v/>
      </c>
      <c r="M148" s="30">
        <f>IF(OR(H148="",H148=0),"",IF(K148="",IF(J148="","",IF(OR(ISTEXT(J148),ISTEXT(H148)),"",J148/H148)),IF(OR(ISTEXT(L148),ISTEXT(H148)),"",L148/H148)))</f>
        <v/>
      </c>
    </row>
    <row r="149" ht="13.35" customHeight="1" s="162">
      <c r="B149" s="307" t="n"/>
      <c r="C149" s="307" t="n"/>
      <c r="E149" s="307" t="n"/>
      <c r="F149" s="32" t="n"/>
      <c r="G149" s="33">
        <f>IF(F149="", "", IF(OR(ISTEXT(H149),ISTEXT(F149)),"",H149/F149))</f>
        <v/>
      </c>
      <c r="H149" s="33" t="n"/>
      <c r="I149" s="33" t="n"/>
      <c r="J149" s="33">
        <f>IF(I149="", "", IF(OR(ISTEXT(I149),ISTEXT($F149)),"",I149*$F149))</f>
        <v/>
      </c>
      <c r="K149" s="33" t="n"/>
      <c r="L149" s="33">
        <f>IF(K149="", "", IF(OR(ISTEXT(K149),ISTEXT($F149)),"",K149*$F149))</f>
        <v/>
      </c>
      <c r="M149" s="30">
        <f>IF(OR(H149="",H149=0),"",IF(K149="",IF(J149="","",IF(OR(ISTEXT(J149),ISTEXT(H149)),"",J149/H149)),IF(OR(ISTEXT(L149),ISTEXT(H149)),"",L149/H149)))</f>
        <v/>
      </c>
    </row>
    <row r="150" ht="13.35" customHeight="1" s="162">
      <c r="B150" s="307" t="n"/>
      <c r="C150" s="307" t="n"/>
      <c r="E150" s="307" t="n"/>
      <c r="F150" s="32" t="n"/>
      <c r="G150" s="33">
        <f>IF(F150="", "", IF(OR(ISTEXT(H150),ISTEXT(F150)),"",H150/F150))</f>
        <v/>
      </c>
      <c r="H150" s="33" t="n"/>
      <c r="I150" s="33" t="n"/>
      <c r="J150" s="33">
        <f>IF(I150="", "", IF(OR(ISTEXT(I150),ISTEXT($F150)),"",I150*$F150))</f>
        <v/>
      </c>
      <c r="K150" s="33" t="n"/>
      <c r="L150" s="33">
        <f>IF(K150="", "", IF(OR(ISTEXT(K150),ISTEXT($F150)),"",K150*$F150))</f>
        <v/>
      </c>
      <c r="M150" s="30">
        <f>IF(OR(H150="",H150=0),"",IF(K150="",IF(J150="","",IF(OR(ISTEXT(J150),ISTEXT(H150)),"",J150/H150)),IF(OR(ISTEXT(L150),ISTEXT(H150)),"",L150/H150)))</f>
        <v/>
      </c>
    </row>
    <row r="151" ht="13.35" customHeight="1" s="162">
      <c r="B151" s="307" t="n"/>
      <c r="C151" s="307" t="n"/>
      <c r="E151" s="307" t="n"/>
      <c r="F151" s="32" t="n"/>
      <c r="G151" s="33">
        <f>IF(F151="", "", IF(OR(ISTEXT(H151),ISTEXT(F151)),"",H151/F151))</f>
        <v/>
      </c>
      <c r="H151" s="33" t="n"/>
      <c r="I151" s="33" t="n"/>
      <c r="J151" s="33">
        <f>IF(I151="", "", IF(OR(ISTEXT(I151),ISTEXT($F151)),"",I151*$F151))</f>
        <v/>
      </c>
      <c r="K151" s="33" t="n"/>
      <c r="L151" s="33">
        <f>IF(K151="", "", IF(OR(ISTEXT(K151),ISTEXT($F151)),"",K151*$F151))</f>
        <v/>
      </c>
      <c r="M151" s="30">
        <f>IF(OR(H151="",H151=0),"",IF(K151="",IF(J151="","",IF(OR(ISTEXT(J151),ISTEXT(H151)),"",J151/H151)),IF(OR(ISTEXT(L151),ISTEXT(H151)),"",L151/H151)))</f>
        <v/>
      </c>
    </row>
    <row r="152" ht="13.35" customHeight="1" s="162">
      <c r="B152" s="307" t="n"/>
      <c r="C152" s="307" t="n"/>
      <c r="D152" s="307"/>
      <c r="E152" s="307"/>
      <c r="F152" s="307"/>
      <c r="G152" s="307"/>
      <c r="H152" s="33" t="n"/>
      <c r="I152" s="33" t="n"/>
      <c r="J152" s="33"/>
      <c r="K152" s="33" t="n"/>
      <c r="L152" s="33"/>
      <c r="M152" s="30">
        <f>IF(OR(H152="",H152=0),"",IF(L152="",IF(J152="","",IF(OR(ISTEXT(J152),ISTEXT(H152)),"",J152/H152)),IF(OR(ISTEXT(L152),ISTEXT(H152)),"",L152/H152)))</f>
        <v/>
      </c>
    </row>
    <row r="153" ht="13.35" customHeight="1" s="162">
      <c r="B153" s="42" t="n"/>
      <c r="C153" s="231" t="inlineStr">
        <is>
          <t>Total</t>
        </is>
      </c>
      <c r="D153" s="159" t="n"/>
      <c r="E153" s="42" t="n"/>
      <c r="F153" s="42" t="n"/>
      <c r="G153" s="43" t="n"/>
      <c r="H153" s="43">
        <f>IF(SUM(H137:H152)+SUM(H164:H203)=0,"",SUM(H137:H152)+SUM(H164:H203))</f>
        <v/>
      </c>
      <c r="I153" s="43" t="n"/>
      <c r="J153" s="43">
        <f>IF(SUM(J137:J152)+SUM(J164:J203)=0,"",SUM(J137:J152)+SUM(J164:J203))</f>
        <v/>
      </c>
      <c r="K153" s="43" t="n"/>
      <c r="L153" s="43">
        <f>IF(SUM(L137:L152)+SUM(L164:L203)=0,"",SUM(L137:L152)+SUM(L164:L203))</f>
        <v/>
      </c>
      <c r="M153" s="35">
        <f>IF(OR(H153="",H153=0),"",IF(L153="",IF(J153="","",IF(OR(ISTEXT(J153),ISTEXT(H153)),"",J153/H153)),IF(OR(ISTEXT(L153),ISTEXT(H153)),"",L153/H153)))</f>
        <v/>
      </c>
    </row>
    <row r="154" ht="13.35" customHeight="1" s="162"/>
    <row r="155" ht="13.35" customHeight="1" s="162">
      <c r="B155" s="188" t="inlineStr">
        <is>
          <t>Remarks</t>
        </is>
      </c>
      <c r="C155" s="173" t="n"/>
      <c r="D155" s="154" t="n"/>
      <c r="E155" s="174" t="n"/>
      <c r="F155" s="174" t="n"/>
      <c r="G155" s="174" t="n"/>
      <c r="H155" s="174" t="n"/>
      <c r="I155" s="174" t="n"/>
      <c r="J155" s="174" t="n"/>
      <c r="K155" s="174" t="n"/>
      <c r="L155" s="174" t="n"/>
      <c r="M155" s="173" t="n"/>
    </row>
    <row r="156" ht="13.35" customHeight="1" s="162">
      <c r="B156" s="154" t="n"/>
      <c r="C156" s="174" t="n"/>
      <c r="D156" s="174" t="n"/>
      <c r="E156" s="174" t="n"/>
      <c r="F156" s="174" t="n"/>
      <c r="G156" s="174" t="n"/>
      <c r="H156" s="174" t="n"/>
      <c r="I156" s="174" t="n"/>
      <c r="J156" s="174" t="n"/>
      <c r="K156" s="174" t="n"/>
      <c r="L156" s="174" t="n"/>
      <c r="M156" s="173" t="n"/>
    </row>
    <row r="157" ht="13.35" customHeight="1" s="162">
      <c r="B157" s="154" t="n"/>
      <c r="C157" s="174" t="n"/>
      <c r="D157" s="174" t="n"/>
      <c r="E157" s="174" t="n"/>
      <c r="F157" s="174" t="n"/>
      <c r="G157" s="174" t="n"/>
      <c r="H157" s="174" t="n"/>
      <c r="I157" s="174" t="n"/>
      <c r="J157" s="174" t="n"/>
      <c r="K157" s="174" t="n"/>
      <c r="L157" s="174" t="n"/>
      <c r="M157" s="173" t="n"/>
    </row>
    <row r="158" ht="13.35" customHeight="1" s="162">
      <c r="B158" s="154" t="n"/>
      <c r="C158" s="174" t="n"/>
      <c r="D158" s="174" t="n"/>
      <c r="E158" s="174" t="n"/>
      <c r="F158" s="174" t="n"/>
      <c r="G158" s="174" t="n"/>
      <c r="H158" s="174" t="n"/>
      <c r="I158" s="174" t="n"/>
      <c r="J158" s="174" t="n"/>
      <c r="K158" s="174" t="n"/>
      <c r="L158" s="174" t="n"/>
      <c r="M158" s="173" t="n"/>
    </row>
    <row r="159" ht="13.35" customHeight="1" s="162"/>
    <row r="160" ht="13.35" customHeight="1" s="162">
      <c r="B160" s="200" t="inlineStr">
        <is>
          <t>System (cont.)</t>
        </is>
      </c>
      <c r="C160" s="403" t="n"/>
      <c r="D160" s="209">
        <f>IF('{Equipment Data Entry}'!B82="","",'{Equipment Data Entry}'!B82)</f>
        <v/>
      </c>
      <c r="E160" s="418" t="n"/>
      <c r="F160" s="403" t="n"/>
      <c r="G160" s="200" t="inlineStr">
        <is>
          <t>Service</t>
        </is>
      </c>
      <c r="H160" s="403" t="n"/>
      <c r="I160" s="210">
        <f>IF('{Equipment Data Entry}'!C82="","",'{Equipment Data Entry}'!C82)</f>
        <v/>
      </c>
      <c r="J160" s="418" t="n"/>
      <c r="K160" s="418" t="n"/>
      <c r="L160" s="418" t="n"/>
      <c r="M160" s="403" t="n"/>
    </row>
    <row r="161" ht="13.35" customHeight="1" s="162">
      <c r="B161" s="422" t="n"/>
      <c r="C161" s="423" t="n"/>
      <c r="D161" s="422" t="n"/>
      <c r="E161" s="424" t="n"/>
      <c r="F161" s="423" t="n"/>
      <c r="G161" s="422" t="n"/>
      <c r="H161" s="423" t="n"/>
      <c r="I161" s="422" t="n"/>
      <c r="J161" s="424" t="n"/>
      <c r="K161" s="424" t="n"/>
      <c r="L161" s="424" t="n"/>
      <c r="M161" s="423" t="n"/>
    </row>
    <row r="162" ht="13.35" customHeight="1" s="162">
      <c r="B162" s="188" t="inlineStr">
        <is>
          <t>Registers / Grilles (cont.)</t>
        </is>
      </c>
      <c r="C162" s="174" t="n"/>
      <c r="D162" s="174" t="n"/>
      <c r="E162" s="174" t="n"/>
      <c r="F162" s="173" t="n"/>
      <c r="G162" s="233" t="inlineStr">
        <is>
          <t>Design VEL</t>
        </is>
      </c>
      <c r="H162" s="194" t="inlineStr">
        <is>
          <t>Design CFM</t>
        </is>
      </c>
      <c r="I162" s="188" t="inlineStr">
        <is>
          <t>Initial</t>
        </is>
      </c>
      <c r="J162" s="173" t="n"/>
      <c r="K162" s="188" t="inlineStr">
        <is>
          <t>Final</t>
        </is>
      </c>
      <c r="L162" s="173" t="n"/>
      <c r="M162" s="188" t="inlineStr">
        <is>
          <t>%</t>
        </is>
      </c>
    </row>
    <row r="163" ht="13.35" customHeight="1" s="162">
      <c r="B163" s="153" t="inlineStr">
        <is>
          <t>No.</t>
        </is>
      </c>
      <c r="C163" s="188" t="inlineStr">
        <is>
          <t>Area Served</t>
        </is>
      </c>
      <c r="D163" s="188" t="inlineStr">
        <is>
          <t>Type</t>
        </is>
      </c>
      <c r="E163" s="188" t="inlineStr">
        <is>
          <t>Size</t>
        </is>
      </c>
      <c r="F163" s="188" t="inlineStr">
        <is>
          <t>Ak</t>
        </is>
      </c>
      <c r="G163" s="440" t="n"/>
      <c r="H163" s="440" t="n"/>
      <c r="I163" s="188" t="inlineStr">
        <is>
          <t>VEL</t>
        </is>
      </c>
      <c r="J163" s="188" t="inlineStr">
        <is>
          <t>CFM</t>
        </is>
      </c>
      <c r="K163" s="188" t="inlineStr">
        <is>
          <t>VEL</t>
        </is>
      </c>
      <c r="L163" s="188" t="inlineStr">
        <is>
          <t>CFM</t>
        </is>
      </c>
      <c r="M163" s="440" t="n"/>
    </row>
    <row r="164" ht="13.35" customHeight="1" s="162">
      <c r="B164" s="307" t="n"/>
      <c r="C164" s="307" t="n"/>
      <c r="E164" s="307" t="n"/>
      <c r="F164" s="32" t="n"/>
      <c r="G164" s="33">
        <f>IF(F164="", "", IF(OR(ISTEXT(H164),ISTEXT(F164)),"",H164/F164))</f>
        <v/>
      </c>
      <c r="H164" s="33" t="n"/>
      <c r="I164" s="33" t="n"/>
      <c r="J164" s="33">
        <f>IF(I164="", "", IF(OR(ISTEXT(I164),ISTEXT($F164)),"",I164*$F164))</f>
        <v/>
      </c>
      <c r="K164" s="33" t="n"/>
      <c r="L164" s="33">
        <f>IF(K164="", "", IF(OR(ISTEXT(K164),ISTEXT($F164)),"",K164*$F164))</f>
        <v/>
      </c>
      <c r="M164" s="30">
        <f>IF(OR(H164="",H164=0),"",IF(K164="",IF(J164="","",IF(OR(ISTEXT(J164),ISTEXT(H164)),"",J164/H164)),IF(OR(ISTEXT(L164),ISTEXT(H164)),"",L164/H164)))</f>
        <v/>
      </c>
    </row>
    <row r="165" ht="13.35" customHeight="1" s="162">
      <c r="B165" s="307" t="n"/>
      <c r="C165" s="307" t="n"/>
      <c r="E165" s="307" t="n"/>
      <c r="F165" s="32" t="n"/>
      <c r="G165" s="33">
        <f>IF(F165="", "", IF(OR(ISTEXT(H165),ISTEXT(F165)),"",H165/F165))</f>
        <v/>
      </c>
      <c r="H165" s="33" t="n"/>
      <c r="I165" s="33" t="n"/>
      <c r="J165" s="33">
        <f>IF(I165="", "", IF(OR(ISTEXT(I165),ISTEXT($F165)),"",I165*$F165))</f>
        <v/>
      </c>
      <c r="K165" s="33" t="n"/>
      <c r="L165" s="33">
        <f>IF(K165="", "", IF(OR(ISTEXT(K165),ISTEXT($F165)),"",K165*$F165))</f>
        <v/>
      </c>
      <c r="M165" s="30">
        <f>IF(OR(H165="",H165=0),"",IF(K165="",IF(J165="","",IF(OR(ISTEXT(J165),ISTEXT(H165)),"",J165/H165)),IF(OR(ISTEXT(L165),ISTEXT(H165)),"",L165/H165)))</f>
        <v/>
      </c>
    </row>
    <row r="166" ht="13.35" customHeight="1" s="162">
      <c r="B166" s="307" t="n"/>
      <c r="C166" s="307" t="n"/>
      <c r="E166" s="307" t="n"/>
      <c r="F166" s="32" t="n"/>
      <c r="G166" s="33">
        <f>IF(F166="", "", IF(OR(ISTEXT(H166),ISTEXT(F166)),"",H166/F166))</f>
        <v/>
      </c>
      <c r="H166" s="33" t="n"/>
      <c r="I166" s="33" t="n"/>
      <c r="J166" s="33">
        <f>IF(I166="", "", IF(OR(ISTEXT(I166),ISTEXT($F166)),"",I166*$F166))</f>
        <v/>
      </c>
      <c r="K166" s="33" t="n"/>
      <c r="L166" s="33">
        <f>IF(K166="", "", IF(OR(ISTEXT(K166),ISTEXT($F166)),"",K166*$F166))</f>
        <v/>
      </c>
      <c r="M166" s="30">
        <f>IF(OR(H166="",H166=0),"",IF(K166="",IF(J166="","",IF(OR(ISTEXT(J166),ISTEXT(H166)),"",J166/H166)),IF(OR(ISTEXT(L166),ISTEXT(H166)),"",L166/H166)))</f>
        <v/>
      </c>
    </row>
    <row r="167" ht="13.35" customHeight="1" s="162">
      <c r="B167" s="307" t="n"/>
      <c r="C167" s="307" t="n"/>
      <c r="E167" s="307" t="n"/>
      <c r="F167" s="32" t="n"/>
      <c r="G167" s="33">
        <f>IF(F167="", "", IF(OR(ISTEXT(H167),ISTEXT(F167)),"",H167/F167))</f>
        <v/>
      </c>
      <c r="H167" s="33" t="n"/>
      <c r="I167" s="33" t="n"/>
      <c r="J167" s="33">
        <f>IF(I167="", "", IF(OR(ISTEXT(I167),ISTEXT($F167)),"",I167*$F167))</f>
        <v/>
      </c>
      <c r="K167" s="33" t="n"/>
      <c r="L167" s="33">
        <f>IF(K167="", "", IF(OR(ISTEXT(K167),ISTEXT($F167)),"",K167*$F167))</f>
        <v/>
      </c>
      <c r="M167" s="30">
        <f>IF(OR(H167="",H167=0),"",IF(K167="",IF(J167="","",IF(OR(ISTEXT(J167),ISTEXT(H167)),"",J167/H167)),IF(OR(ISTEXT(L167),ISTEXT(H167)),"",L167/H167)))</f>
        <v/>
      </c>
    </row>
    <row r="168" ht="13.35" customHeight="1" s="162">
      <c r="B168" s="307" t="n"/>
      <c r="C168" s="307" t="n"/>
      <c r="E168" s="307" t="n"/>
      <c r="F168" s="32" t="n"/>
      <c r="G168" s="33">
        <f>IF(F168="", "", IF(OR(ISTEXT(H168),ISTEXT(F168)),"",H168/F168))</f>
        <v/>
      </c>
      <c r="H168" s="33" t="n"/>
      <c r="I168" s="33" t="n"/>
      <c r="J168" s="33">
        <f>IF(I168="", "", IF(OR(ISTEXT(I168),ISTEXT($F168)),"",I168*$F168))</f>
        <v/>
      </c>
      <c r="K168" s="33" t="n"/>
      <c r="L168" s="33">
        <f>IF(K168="", "", IF(OR(ISTEXT(K168),ISTEXT($F168)),"",K168*$F168))</f>
        <v/>
      </c>
      <c r="M168" s="30">
        <f>IF(OR(H168="",H168=0),"",IF(K168="",IF(J168="","",IF(OR(ISTEXT(J168),ISTEXT(H168)),"",J168/H168)),IF(OR(ISTEXT(L168),ISTEXT(H168)),"",L168/H168)))</f>
        <v/>
      </c>
    </row>
    <row r="169" ht="13.35" customHeight="1" s="162">
      <c r="B169" s="307" t="n"/>
      <c r="C169" s="307" t="n"/>
      <c r="E169" s="307" t="n"/>
      <c r="F169" s="32" t="n"/>
      <c r="G169" s="33">
        <f>IF(F169="", "", IF(OR(ISTEXT(H169),ISTEXT(F169)),"",H169/F169))</f>
        <v/>
      </c>
      <c r="H169" s="33" t="n"/>
      <c r="I169" s="33" t="n"/>
      <c r="J169" s="33">
        <f>IF(I169="", "", IF(OR(ISTEXT(I169),ISTEXT($F169)),"",I169*$F169))</f>
        <v/>
      </c>
      <c r="K169" s="33" t="n"/>
      <c r="L169" s="33">
        <f>IF(K169="", "", IF(OR(ISTEXT(K169),ISTEXT($F169)),"",K169*$F169))</f>
        <v/>
      </c>
      <c r="M169" s="30">
        <f>IF(OR(H169="",H169=0),"",IF(K169="",IF(J169="","",IF(OR(ISTEXT(J169),ISTEXT(H169)),"",J169/H169)),IF(OR(ISTEXT(L169),ISTEXT(H169)),"",L169/H169)))</f>
        <v/>
      </c>
    </row>
    <row r="170" ht="13.35" customHeight="1" s="162">
      <c r="B170" s="307" t="n"/>
      <c r="C170" s="307" t="n"/>
      <c r="E170" s="307" t="n"/>
      <c r="F170" s="32" t="n"/>
      <c r="G170" s="33">
        <f>IF(F170="", "", IF(OR(ISTEXT(H170),ISTEXT(F170)),"",H170/F170))</f>
        <v/>
      </c>
      <c r="H170" s="33" t="n"/>
      <c r="I170" s="33" t="n"/>
      <c r="J170" s="33">
        <f>IF(I170="", "", IF(OR(ISTEXT(I170),ISTEXT($F170)),"",I170*$F170))</f>
        <v/>
      </c>
      <c r="K170" s="33" t="n"/>
      <c r="L170" s="33">
        <f>IF(K170="", "", IF(OR(ISTEXT(K170),ISTEXT($F170)),"",K170*$F170))</f>
        <v/>
      </c>
      <c r="M170" s="30">
        <f>IF(OR(H170="",H170=0),"",IF(K170="",IF(J170="","",IF(OR(ISTEXT(J170),ISTEXT(H170)),"",J170/H170)),IF(OR(ISTEXT(L170),ISTEXT(H170)),"",L170/H170)))</f>
        <v/>
      </c>
    </row>
    <row r="171" ht="13.35" customHeight="1" s="162">
      <c r="B171" s="307" t="n"/>
      <c r="C171" s="307" t="n"/>
      <c r="E171" s="307" t="n"/>
      <c r="F171" s="32" t="n"/>
      <c r="G171" s="33">
        <f>IF(F171="", "", IF(OR(ISTEXT(H171),ISTEXT(F171)),"",H171/F171))</f>
        <v/>
      </c>
      <c r="H171" s="33" t="n"/>
      <c r="I171" s="33" t="n"/>
      <c r="J171" s="33">
        <f>IF(I171="", "", IF(OR(ISTEXT(I171),ISTEXT($F171)),"",I171*$F171))</f>
        <v/>
      </c>
      <c r="K171" s="33" t="n"/>
      <c r="L171" s="33">
        <f>IF(K171="", "", IF(OR(ISTEXT(K171),ISTEXT($F171)),"",K171*$F171))</f>
        <v/>
      </c>
      <c r="M171" s="30">
        <f>IF(OR(H171="",H171=0),"",IF(K171="",IF(J171="","",IF(OR(ISTEXT(J171),ISTEXT(H171)),"",J171/H171)),IF(OR(ISTEXT(L171),ISTEXT(H171)),"",L171/H171)))</f>
        <v/>
      </c>
    </row>
    <row r="172" ht="13.35" customHeight="1" s="162">
      <c r="B172" s="307" t="n"/>
      <c r="C172" s="307" t="n"/>
      <c r="E172" s="307" t="n"/>
      <c r="F172" s="32" t="n"/>
      <c r="G172" s="33">
        <f>IF(F172="", "", IF(OR(ISTEXT(H172),ISTEXT(F172)),"",H172/F172))</f>
        <v/>
      </c>
      <c r="H172" s="33" t="n"/>
      <c r="I172" s="33" t="n"/>
      <c r="J172" s="33">
        <f>IF(I172="", "", IF(OR(ISTEXT(I172),ISTEXT($F172)),"",I172*$F172))</f>
        <v/>
      </c>
      <c r="K172" s="33" t="n"/>
      <c r="L172" s="33">
        <f>IF(K172="", "", IF(OR(ISTEXT(K172),ISTEXT($F172)),"",K172*$F172))</f>
        <v/>
      </c>
      <c r="M172" s="30">
        <f>IF(OR(H172="",H172=0),"",IF(K172="",IF(J172="","",IF(OR(ISTEXT(J172),ISTEXT(H172)),"",J172/H172)),IF(OR(ISTEXT(L172),ISTEXT(H172)),"",L172/H172)))</f>
        <v/>
      </c>
    </row>
    <row r="173" ht="13.35" customHeight="1" s="162">
      <c r="B173" s="307" t="n"/>
      <c r="C173" s="307" t="n"/>
      <c r="E173" s="307" t="n"/>
      <c r="F173" s="32" t="n"/>
      <c r="G173" s="33">
        <f>IF(F173="", "", IF(OR(ISTEXT(H173),ISTEXT(F173)),"",H173/F173))</f>
        <v/>
      </c>
      <c r="H173" s="33" t="n"/>
      <c r="I173" s="33" t="n"/>
      <c r="J173" s="33">
        <f>IF(I173="", "", IF(OR(ISTEXT(I173),ISTEXT($F173)),"",I173*$F173))</f>
        <v/>
      </c>
      <c r="K173" s="33" t="n"/>
      <c r="L173" s="33">
        <f>IF(K173="", "", IF(OR(ISTEXT(K173),ISTEXT($F173)),"",K173*$F173))</f>
        <v/>
      </c>
      <c r="M173" s="30">
        <f>IF(OR(H173="",H173=0),"",IF(K173="",IF(J173="","",IF(OR(ISTEXT(J173),ISTEXT(H173)),"",J173/H173)),IF(OR(ISTEXT(L173),ISTEXT(H173)),"",L173/H173)))</f>
        <v/>
      </c>
    </row>
    <row r="174" ht="13.35" customHeight="1" s="162">
      <c r="B174" s="307" t="n"/>
      <c r="C174" s="307" t="n"/>
      <c r="E174" s="307" t="n"/>
      <c r="F174" s="32" t="n"/>
      <c r="G174" s="33">
        <f>IF(F174="", "", IF(OR(ISTEXT(H174),ISTEXT(F174)),"",H174/F174))</f>
        <v/>
      </c>
      <c r="H174" s="33" t="n"/>
      <c r="I174" s="33" t="n"/>
      <c r="J174" s="33">
        <f>IF(I174="", "", IF(OR(ISTEXT(I174),ISTEXT($F174)),"",I174*$F174))</f>
        <v/>
      </c>
      <c r="K174" s="33" t="n"/>
      <c r="L174" s="33">
        <f>IF(K174="", "", IF(OR(ISTEXT(K174),ISTEXT($F174)),"",K174*$F174))</f>
        <v/>
      </c>
      <c r="M174" s="30">
        <f>IF(OR(H174="",H174=0),"",IF(K174="",IF(J174="","",IF(OR(ISTEXT(J174),ISTEXT(H174)),"",J174/H174)),IF(OR(ISTEXT(L174),ISTEXT(H174)),"",L174/H174)))</f>
        <v/>
      </c>
    </row>
    <row r="175" ht="13.35" customHeight="1" s="162">
      <c r="B175" s="307" t="n"/>
      <c r="C175" s="307" t="n"/>
      <c r="E175" s="307" t="n"/>
      <c r="F175" s="32" t="n"/>
      <c r="G175" s="33">
        <f>IF(F175="", "", IF(OR(ISTEXT(H175),ISTEXT(F175)),"",H175/F175))</f>
        <v/>
      </c>
      <c r="H175" s="33" t="n"/>
      <c r="I175" s="33" t="n"/>
      <c r="J175" s="33">
        <f>IF(I175="", "", IF(OR(ISTEXT(I175),ISTEXT($F175)),"",I175*$F175))</f>
        <v/>
      </c>
      <c r="K175" s="33" t="n"/>
      <c r="L175" s="33">
        <f>IF(K175="", "", IF(OR(ISTEXT(K175),ISTEXT($F175)),"",K175*$F175))</f>
        <v/>
      </c>
      <c r="M175" s="30">
        <f>IF(OR(H175="",H175=0),"",IF(K175="",IF(J175="","",IF(OR(ISTEXT(J175),ISTEXT(H175)),"",J175/H175)),IF(OR(ISTEXT(L175),ISTEXT(H175)),"",L175/H175)))</f>
        <v/>
      </c>
    </row>
    <row r="176" ht="13.35" customHeight="1" s="162">
      <c r="B176" s="307" t="n"/>
      <c r="C176" s="307" t="n"/>
      <c r="E176" s="307" t="n"/>
      <c r="F176" s="32" t="n"/>
      <c r="G176" s="33">
        <f>IF(F176="", "", IF(OR(ISTEXT(H176),ISTEXT(F176)),"",H176/F176))</f>
        <v/>
      </c>
      <c r="H176" s="33" t="n"/>
      <c r="I176" s="33" t="n"/>
      <c r="J176" s="33">
        <f>IF(I176="", "", IF(OR(ISTEXT(I176),ISTEXT($F176)),"",I176*$F176))</f>
        <v/>
      </c>
      <c r="K176" s="33" t="n"/>
      <c r="L176" s="33">
        <f>IF(K176="", "", IF(OR(ISTEXT(K176),ISTEXT($F176)),"",K176*$F176))</f>
        <v/>
      </c>
      <c r="M176" s="30">
        <f>IF(OR(H176="",H176=0),"",IF(K176="",IF(J176="","",IF(OR(ISTEXT(J176),ISTEXT(H176)),"",J176/H176)),IF(OR(ISTEXT(L176),ISTEXT(H176)),"",L176/H176)))</f>
        <v/>
      </c>
    </row>
    <row r="177" ht="13.35" customHeight="1" s="162">
      <c r="B177" s="307" t="n"/>
      <c r="C177" s="307" t="n"/>
      <c r="E177" s="307" t="n"/>
      <c r="F177" s="32" t="n"/>
      <c r="G177" s="33">
        <f>IF(F177="", "", IF(OR(ISTEXT(H177),ISTEXT(F177)),"",H177/F177))</f>
        <v/>
      </c>
      <c r="H177" s="33" t="n"/>
      <c r="I177" s="33" t="n"/>
      <c r="J177" s="33">
        <f>IF(I177="", "", IF(OR(ISTEXT(I177),ISTEXT($F177)),"",I177*$F177))</f>
        <v/>
      </c>
      <c r="K177" s="33" t="n"/>
      <c r="L177" s="33">
        <f>IF(K177="", "", IF(OR(ISTEXT(K177),ISTEXT($F177)),"",K177*$F177))</f>
        <v/>
      </c>
      <c r="M177" s="30">
        <f>IF(OR(H177="",H177=0),"",IF(K177="",IF(J177="","",IF(OR(ISTEXT(J177),ISTEXT(H177)),"",J177/H177)),IF(OR(ISTEXT(L177),ISTEXT(H177)),"",L177/H177)))</f>
        <v/>
      </c>
    </row>
    <row r="178" ht="13.35" customHeight="1" s="162">
      <c r="B178" s="307" t="n"/>
      <c r="C178" s="307" t="n"/>
      <c r="E178" s="307" t="n"/>
      <c r="F178" s="32" t="n"/>
      <c r="G178" s="33">
        <f>IF(F178="", "", IF(OR(ISTEXT(H178),ISTEXT(F178)),"",H178/F178))</f>
        <v/>
      </c>
      <c r="H178" s="33" t="n"/>
      <c r="I178" s="33" t="n"/>
      <c r="J178" s="33">
        <f>IF(I178="", "", IF(OR(ISTEXT(I178),ISTEXT($F178)),"",I178*$F178))</f>
        <v/>
      </c>
      <c r="K178" s="33" t="n"/>
      <c r="L178" s="33">
        <f>IF(K178="", "", IF(OR(ISTEXT(K178),ISTEXT($F178)),"",K178*$F178))</f>
        <v/>
      </c>
      <c r="M178" s="30">
        <f>IF(OR(H178="",H178=0),"",IF(K178="",IF(J178="","",IF(OR(ISTEXT(J178),ISTEXT(H178)),"",J178/H178)),IF(OR(ISTEXT(L178),ISTEXT(H178)),"",L178/H178)))</f>
        <v/>
      </c>
    </row>
    <row r="179" ht="13.35" customHeight="1" s="162">
      <c r="B179" s="307" t="n"/>
      <c r="C179" s="307" t="n"/>
      <c r="E179" s="307" t="n"/>
      <c r="F179" s="32" t="n"/>
      <c r="G179" s="33">
        <f>IF(F179="", "", IF(OR(ISTEXT(H179),ISTEXT(F179)),"",H179/F179))</f>
        <v/>
      </c>
      <c r="H179" s="33" t="n"/>
      <c r="I179" s="33" t="n"/>
      <c r="J179" s="33">
        <f>IF(I179="", "", IF(OR(ISTEXT(I179),ISTEXT($F179)),"",I179*$F179))</f>
        <v/>
      </c>
      <c r="K179" s="33" t="n"/>
      <c r="L179" s="33">
        <f>IF(K179="", "", IF(OR(ISTEXT(K179),ISTEXT($F179)),"",K179*$F179))</f>
        <v/>
      </c>
      <c r="M179" s="30">
        <f>IF(OR(H179="",H179=0),"",IF(K179="",IF(J179="","",IF(OR(ISTEXT(J179),ISTEXT(H179)),"",J179/H179)),IF(OR(ISTEXT(L179),ISTEXT(H179)),"",L179/H179)))</f>
        <v/>
      </c>
    </row>
    <row r="180" ht="13.35" customHeight="1" s="162">
      <c r="B180" s="307" t="n"/>
      <c r="C180" s="307" t="n"/>
      <c r="E180" s="307" t="n"/>
      <c r="F180" s="32" t="n"/>
      <c r="G180" s="33">
        <f>IF(F180="", "", IF(OR(ISTEXT(H180),ISTEXT(F180)),"",H180/F180))</f>
        <v/>
      </c>
      <c r="H180" s="33" t="n"/>
      <c r="I180" s="33" t="n"/>
      <c r="J180" s="33">
        <f>IF(I180="", "", IF(OR(ISTEXT(I180),ISTEXT($F180)),"",I180*$F180))</f>
        <v/>
      </c>
      <c r="K180" s="33" t="n"/>
      <c r="L180" s="33">
        <f>IF(K180="", "", IF(OR(ISTEXT(K180),ISTEXT($F180)),"",K180*$F180))</f>
        <v/>
      </c>
      <c r="M180" s="30">
        <f>IF(OR(H180="",H180=0),"",IF(K180="",IF(J180="","",IF(OR(ISTEXT(J180),ISTEXT(H180)),"",J180/H180)),IF(OR(ISTEXT(L180),ISTEXT(H180)),"",L180/H180)))</f>
        <v/>
      </c>
    </row>
    <row r="181" ht="13.35" customHeight="1" s="162">
      <c r="B181" s="307" t="n"/>
      <c r="C181" s="307" t="n"/>
      <c r="E181" s="307" t="n"/>
      <c r="F181" s="32" t="n"/>
      <c r="G181" s="33">
        <f>IF(F181="", "", IF(OR(ISTEXT(H181),ISTEXT(F181)),"",H181/F181))</f>
        <v/>
      </c>
      <c r="H181" s="33" t="n"/>
      <c r="I181" s="33" t="n"/>
      <c r="J181" s="33">
        <f>IF(I181="", "", IF(OR(ISTEXT(I181),ISTEXT($F181)),"",I181*$F181))</f>
        <v/>
      </c>
      <c r="K181" s="33" t="n"/>
      <c r="L181" s="33">
        <f>IF(K181="", "", IF(OR(ISTEXT(K181),ISTEXT($F181)),"",K181*$F181))</f>
        <v/>
      </c>
      <c r="M181" s="30">
        <f>IF(OR(H181="",H181=0),"",IF(K181="",IF(J181="","",IF(OR(ISTEXT(J181),ISTEXT(H181)),"",J181/H181)),IF(OR(ISTEXT(L181),ISTEXT(H181)),"",L181/H181)))</f>
        <v/>
      </c>
    </row>
    <row r="182" ht="13.35" customHeight="1" s="162">
      <c r="B182" s="307" t="n"/>
      <c r="C182" s="307" t="n"/>
      <c r="E182" s="307" t="n"/>
      <c r="F182" s="32" t="n"/>
      <c r="G182" s="33">
        <f>IF(F182="", "", IF(OR(ISTEXT(H182),ISTEXT(F182)),"",H182/F182))</f>
        <v/>
      </c>
      <c r="H182" s="33" t="n"/>
      <c r="I182" s="33" t="n"/>
      <c r="J182" s="33">
        <f>IF(I182="", "", IF(OR(ISTEXT(I182),ISTEXT($F182)),"",I182*$F182))</f>
        <v/>
      </c>
      <c r="K182" s="33" t="n"/>
      <c r="L182" s="33">
        <f>IF(K182="", "", IF(OR(ISTEXT(K182),ISTEXT($F182)),"",K182*$F182))</f>
        <v/>
      </c>
      <c r="M182" s="30">
        <f>IF(OR(H182="",H182=0),"",IF(K182="",IF(J182="","",IF(OR(ISTEXT(J182),ISTEXT(H182)),"",J182/H182)),IF(OR(ISTEXT(L182),ISTEXT(H182)),"",L182/H182)))</f>
        <v/>
      </c>
    </row>
    <row r="183" ht="13.35" customHeight="1" s="162">
      <c r="B183" s="307" t="n"/>
      <c r="C183" s="307" t="n"/>
      <c r="E183" s="307" t="n"/>
      <c r="F183" s="32" t="n"/>
      <c r="G183" s="33">
        <f>IF(F183="", "", IF(OR(ISTEXT(H183),ISTEXT(F183)),"",H183/F183))</f>
        <v/>
      </c>
      <c r="H183" s="33" t="n"/>
      <c r="I183" s="33" t="n"/>
      <c r="J183" s="33">
        <f>IF(I183="", "", IF(OR(ISTEXT(I183),ISTEXT($F183)),"",I183*$F183))</f>
        <v/>
      </c>
      <c r="K183" s="33" t="n"/>
      <c r="L183" s="33">
        <f>IF(K183="", "", IF(OR(ISTEXT(K183),ISTEXT($F183)),"",K183*$F183))</f>
        <v/>
      </c>
      <c r="M183" s="30">
        <f>IF(OR(H183="",H183=0),"",IF(K183="",IF(J183="","",IF(OR(ISTEXT(J183),ISTEXT(H183)),"",J183/H183)),IF(OR(ISTEXT(L183),ISTEXT(H183)),"",L183/H183)))</f>
        <v/>
      </c>
    </row>
    <row r="184" ht="13.35" customHeight="1" s="162">
      <c r="B184" s="307" t="n"/>
      <c r="C184" s="307" t="n"/>
      <c r="E184" s="307" t="n"/>
      <c r="F184" s="32" t="n"/>
      <c r="G184" s="33">
        <f>IF(F184="", "", IF(OR(ISTEXT(H184),ISTEXT(F184)),"",H184/F184))</f>
        <v/>
      </c>
      <c r="H184" s="33" t="n"/>
      <c r="I184" s="33" t="n"/>
      <c r="J184" s="33">
        <f>IF(I184="", "", IF(OR(ISTEXT(I184),ISTEXT($F184)),"",I184*$F184))</f>
        <v/>
      </c>
      <c r="K184" s="33" t="n"/>
      <c r="L184" s="33">
        <f>IF(K184="", "", IF(OR(ISTEXT(K184),ISTEXT($F184)),"",K184*$F184))</f>
        <v/>
      </c>
      <c r="M184" s="30">
        <f>IF(OR(H184="",H184=0),"",IF(K184="",IF(J184="","",IF(OR(ISTEXT(J184),ISTEXT(H184)),"",J184/H184)),IF(OR(ISTEXT(L184),ISTEXT(H184)),"",L184/H184)))</f>
        <v/>
      </c>
    </row>
    <row r="185" ht="13.35" customHeight="1" s="162">
      <c r="B185" s="307" t="n"/>
      <c r="C185" s="307" t="n"/>
      <c r="E185" s="307" t="n"/>
      <c r="F185" s="32" t="n"/>
      <c r="G185" s="33">
        <f>IF(F185="", "", IF(OR(ISTEXT(H185),ISTEXT(F185)),"",H185/F185))</f>
        <v/>
      </c>
      <c r="H185" s="33" t="n"/>
      <c r="I185" s="33" t="n"/>
      <c r="J185" s="33">
        <f>IF(I185="", "", IF(OR(ISTEXT(I185),ISTEXT($F185)),"",I185*$F185))</f>
        <v/>
      </c>
      <c r="K185" s="33" t="n"/>
      <c r="L185" s="33">
        <f>IF(K185="", "", IF(OR(ISTEXT(K185),ISTEXT($F185)),"",K185*$F185))</f>
        <v/>
      </c>
      <c r="M185" s="30">
        <f>IF(OR(H185="",H185=0),"",IF(K185="",IF(J185="","",IF(OR(ISTEXT(J185),ISTEXT(H185)),"",J185/H185)),IF(OR(ISTEXT(L185),ISTEXT(H185)),"",L185/H185)))</f>
        <v/>
      </c>
    </row>
    <row r="186" ht="13.35" customHeight="1" s="162">
      <c r="B186" s="307" t="n"/>
      <c r="C186" s="307" t="n"/>
      <c r="E186" s="307" t="n"/>
      <c r="F186" s="32" t="n"/>
      <c r="G186" s="33">
        <f>IF(F186="", "", IF(OR(ISTEXT(H186),ISTEXT(F186)),"",H186/F186))</f>
        <v/>
      </c>
      <c r="H186" s="33" t="n"/>
      <c r="I186" s="33" t="n"/>
      <c r="J186" s="33">
        <f>IF(I186="", "", IF(OR(ISTEXT(I186),ISTEXT($F186)),"",I186*$F186))</f>
        <v/>
      </c>
      <c r="K186" s="33" t="n"/>
      <c r="L186" s="33">
        <f>IF(K186="", "", IF(OR(ISTEXT(K186),ISTEXT($F186)),"",K186*$F186))</f>
        <v/>
      </c>
      <c r="M186" s="30">
        <f>IF(OR(H186="",H186=0),"",IF(K186="",IF(J186="","",IF(OR(ISTEXT(J186),ISTEXT(H186)),"",J186/H186)),IF(OR(ISTEXT(L186),ISTEXT(H186)),"",L186/H186)))</f>
        <v/>
      </c>
    </row>
    <row r="187" ht="13.35" customHeight="1" s="162">
      <c r="B187" s="307" t="n"/>
      <c r="C187" s="307" t="n"/>
      <c r="E187" s="307" t="n"/>
      <c r="F187" s="32" t="n"/>
      <c r="G187" s="33">
        <f>IF(F187="", "", IF(OR(ISTEXT(H187),ISTEXT(F187)),"",H187/F187))</f>
        <v/>
      </c>
      <c r="H187" s="33" t="n"/>
      <c r="I187" s="33" t="n"/>
      <c r="J187" s="33">
        <f>IF(I187="", "", IF(OR(ISTEXT(I187),ISTEXT($F187)),"",I187*$F187))</f>
        <v/>
      </c>
      <c r="K187" s="33" t="n"/>
      <c r="L187" s="33">
        <f>IF(K187="", "", IF(OR(ISTEXT(K187),ISTEXT($F187)),"",K187*$F187))</f>
        <v/>
      </c>
      <c r="M187" s="30">
        <f>IF(OR(H187="",H187=0),"",IF(K187="",IF(J187="","",IF(OR(ISTEXT(J187),ISTEXT(H187)),"",J187/H187)),IF(OR(ISTEXT(L187),ISTEXT(H187)),"",L187/H187)))</f>
        <v/>
      </c>
    </row>
    <row r="188" ht="13.35" customHeight="1" s="162">
      <c r="B188" s="307" t="n"/>
      <c r="C188" s="307" t="n"/>
      <c r="E188" s="307" t="n"/>
      <c r="F188" s="32" t="n"/>
      <c r="G188" s="33">
        <f>IF(F188="", "", IF(OR(ISTEXT(H188),ISTEXT(F188)),"",H188/F188))</f>
        <v/>
      </c>
      <c r="H188" s="33" t="n"/>
      <c r="I188" s="33" t="n"/>
      <c r="J188" s="33">
        <f>IF(I188="", "", IF(OR(ISTEXT(I188),ISTEXT($F188)),"",I188*$F188))</f>
        <v/>
      </c>
      <c r="K188" s="33" t="n"/>
      <c r="L188" s="33">
        <f>IF(K188="", "", IF(OR(ISTEXT(K188),ISTEXT($F188)),"",K188*$F188))</f>
        <v/>
      </c>
      <c r="M188" s="30">
        <f>IF(OR(H188="",H188=0),"",IF(K188="",IF(J188="","",IF(OR(ISTEXT(J188),ISTEXT(H188)),"",J188/H188)),IF(OR(ISTEXT(L188),ISTEXT(H188)),"",L188/H188)))</f>
        <v/>
      </c>
    </row>
    <row r="189" ht="13.35" customHeight="1" s="162">
      <c r="B189" s="307" t="n"/>
      <c r="C189" s="307" t="n"/>
      <c r="E189" s="307" t="n"/>
      <c r="F189" s="32" t="n"/>
      <c r="G189" s="33">
        <f>IF(F189="", "", IF(OR(ISTEXT(H189),ISTEXT(F189)),"",H189/F189))</f>
        <v/>
      </c>
      <c r="H189" s="33" t="n"/>
      <c r="I189" s="33" t="n"/>
      <c r="J189" s="33">
        <f>IF(I189="", "", IF(OR(ISTEXT(I189),ISTEXT($F189)),"",I189*$F189))</f>
        <v/>
      </c>
      <c r="K189" s="33" t="n"/>
      <c r="L189" s="33">
        <f>IF(K189="", "", IF(OR(ISTEXT(K189),ISTEXT($F189)),"",K189*$F189))</f>
        <v/>
      </c>
      <c r="M189" s="30">
        <f>IF(OR(H189="",H189=0),"",IF(K189="",IF(J189="","",IF(OR(ISTEXT(J189),ISTEXT(H189)),"",J189/H189)),IF(OR(ISTEXT(L189),ISTEXT(H189)),"",L189/H189)))</f>
        <v/>
      </c>
    </row>
    <row r="190" ht="13.35" customHeight="1" s="162">
      <c r="B190" s="307" t="n"/>
      <c r="C190" s="307" t="n"/>
      <c r="E190" s="307" t="n"/>
      <c r="F190" s="32" t="n"/>
      <c r="G190" s="33">
        <f>IF(F190="", "", IF(OR(ISTEXT(H190),ISTEXT(F190)),"",H190/F190))</f>
        <v/>
      </c>
      <c r="H190" s="33" t="n"/>
      <c r="I190" s="33" t="n"/>
      <c r="J190" s="33">
        <f>IF(I190="", "", IF(OR(ISTEXT(I190),ISTEXT($F190)),"",I190*$F190))</f>
        <v/>
      </c>
      <c r="K190" s="33" t="n"/>
      <c r="L190" s="33">
        <f>IF(K190="", "", IF(OR(ISTEXT(K190),ISTEXT($F190)),"",K190*$F190))</f>
        <v/>
      </c>
      <c r="M190" s="30">
        <f>IF(OR(H190="",H190=0),"",IF(K190="",IF(J190="","",IF(OR(ISTEXT(J190),ISTEXT(H190)),"",J190/H190)),IF(OR(ISTEXT(L190),ISTEXT(H190)),"",L190/H190)))</f>
        <v/>
      </c>
    </row>
    <row r="191" ht="13.35" customHeight="1" s="162">
      <c r="B191" s="307" t="n"/>
      <c r="C191" s="307" t="n"/>
      <c r="E191" s="307" t="n"/>
      <c r="F191" s="32" t="n"/>
      <c r="G191" s="33">
        <f>IF(F191="", "", IF(OR(ISTEXT(H191),ISTEXT(F191)),"",H191/F191))</f>
        <v/>
      </c>
      <c r="H191" s="33" t="n"/>
      <c r="I191" s="33" t="n"/>
      <c r="J191" s="33">
        <f>IF(I191="", "", IF(OR(ISTEXT(I191),ISTEXT($F191)),"",I191*$F191))</f>
        <v/>
      </c>
      <c r="K191" s="33" t="n"/>
      <c r="L191" s="33">
        <f>IF(K191="", "", IF(OR(ISTEXT(K191),ISTEXT($F191)),"",K191*$F191))</f>
        <v/>
      </c>
      <c r="M191" s="30">
        <f>IF(OR(H191="",H191=0),"",IF(K191="",IF(J191="","",IF(OR(ISTEXT(J191),ISTEXT(H191)),"",J191/H191)),IF(OR(ISTEXT(L191),ISTEXT(H191)),"",L191/H191)))</f>
        <v/>
      </c>
    </row>
    <row r="192" ht="13.35" customHeight="1" s="162">
      <c r="B192" s="307" t="n"/>
      <c r="C192" s="307" t="n"/>
      <c r="E192" s="307" t="n"/>
      <c r="F192" s="32" t="n"/>
      <c r="G192" s="33">
        <f>IF(F192="", "", IF(OR(ISTEXT(H192),ISTEXT(F192)),"",H192/F192))</f>
        <v/>
      </c>
      <c r="H192" s="33" t="n"/>
      <c r="I192" s="33" t="n"/>
      <c r="J192" s="33">
        <f>IF(I192="", "", IF(OR(ISTEXT(I192),ISTEXT($F192)),"",I192*$F192))</f>
        <v/>
      </c>
      <c r="K192" s="33" t="n"/>
      <c r="L192" s="33">
        <f>IF(K192="", "", IF(OR(ISTEXT(K192),ISTEXT($F192)),"",K192*$F192))</f>
        <v/>
      </c>
      <c r="M192" s="30">
        <f>IF(OR(H192="",H192=0),"",IF(K192="",IF(J192="","",IF(OR(ISTEXT(J192),ISTEXT(H192)),"",J192/H192)),IF(OR(ISTEXT(L192),ISTEXT(H192)),"",L192/H192)))</f>
        <v/>
      </c>
    </row>
    <row r="193" ht="13.35" customHeight="1" s="162">
      <c r="B193" s="307" t="n"/>
      <c r="C193" s="307" t="n"/>
      <c r="E193" s="307" t="n"/>
      <c r="F193" s="32" t="n"/>
      <c r="G193" s="33">
        <f>IF(F193="", "", IF(OR(ISTEXT(H193),ISTEXT(F193)),"",H193/F193))</f>
        <v/>
      </c>
      <c r="H193" s="33" t="n"/>
      <c r="I193" s="33" t="n"/>
      <c r="J193" s="33">
        <f>IF(I193="", "", IF(OR(ISTEXT(I193),ISTEXT($F193)),"",I193*$F193))</f>
        <v/>
      </c>
      <c r="K193" s="33" t="n"/>
      <c r="L193" s="33">
        <f>IF(K193="", "", IF(OR(ISTEXT(K193),ISTEXT($F193)),"",K193*$F193))</f>
        <v/>
      </c>
      <c r="M193" s="30">
        <f>IF(OR(H193="",H193=0),"",IF(K193="",IF(J193="","",IF(OR(ISTEXT(J193),ISTEXT(H193)),"",J193/H193)),IF(OR(ISTEXT(L193),ISTEXT(H193)),"",L193/H193)))</f>
        <v/>
      </c>
    </row>
    <row r="194" ht="13.35" customHeight="1" s="162">
      <c r="B194" s="307" t="n"/>
      <c r="C194" s="307" t="n"/>
      <c r="E194" s="307" t="n"/>
      <c r="F194" s="32" t="n"/>
      <c r="G194" s="33">
        <f>IF(F194="", "", IF(OR(ISTEXT(H194),ISTEXT(F194)),"",H194/F194))</f>
        <v/>
      </c>
      <c r="H194" s="33" t="n"/>
      <c r="I194" s="33" t="n"/>
      <c r="J194" s="33">
        <f>IF(I194="", "", IF(OR(ISTEXT(I194),ISTEXT($F194)),"",I194*$F194))</f>
        <v/>
      </c>
      <c r="K194" s="33" t="n"/>
      <c r="L194" s="33">
        <f>IF(K194="", "", IF(OR(ISTEXT(K194),ISTEXT($F194)),"",K194*$F194))</f>
        <v/>
      </c>
      <c r="M194" s="30">
        <f>IF(OR(H194="",H194=0),"",IF(K194="",IF(J194="","",IF(OR(ISTEXT(J194),ISTEXT(H194)),"",J194/H194)),IF(OR(ISTEXT(L194),ISTEXT(H194)),"",L194/H194)))</f>
        <v/>
      </c>
    </row>
    <row r="195" ht="13.35" customHeight="1" s="162">
      <c r="B195" s="307" t="n"/>
      <c r="C195" s="307" t="n"/>
      <c r="E195" s="307" t="n"/>
      <c r="F195" s="32" t="n"/>
      <c r="G195" s="33">
        <f>IF(F195="", "", IF(OR(ISTEXT(H195),ISTEXT(F195)),"",H195/F195))</f>
        <v/>
      </c>
      <c r="H195" s="33" t="n"/>
      <c r="I195" s="33" t="n"/>
      <c r="J195" s="33">
        <f>IF(I195="", "", IF(OR(ISTEXT(I195),ISTEXT($F195)),"",I195*$F195))</f>
        <v/>
      </c>
      <c r="K195" s="33" t="n"/>
      <c r="L195" s="33">
        <f>IF(K195="", "", IF(OR(ISTEXT(K195),ISTEXT($F195)),"",K195*$F195))</f>
        <v/>
      </c>
      <c r="M195" s="30">
        <f>IF(OR(H195="",H195=0),"",IF(K195="",IF(J195="","",IF(OR(ISTEXT(J195),ISTEXT(H195)),"",J195/H195)),IF(OR(ISTEXT(L195),ISTEXT(H195)),"",L195/H195)))</f>
        <v/>
      </c>
    </row>
    <row r="196" ht="13.35" customHeight="1" s="162">
      <c r="B196" s="307" t="n"/>
      <c r="C196" s="307" t="n"/>
      <c r="E196" s="307" t="n"/>
      <c r="F196" s="32" t="n"/>
      <c r="G196" s="33">
        <f>IF(F196="", "", IF(OR(ISTEXT(H196),ISTEXT(F196)),"",H196/F196))</f>
        <v/>
      </c>
      <c r="H196" s="33" t="n"/>
      <c r="I196" s="33" t="n"/>
      <c r="J196" s="33">
        <f>IF(I196="", "", IF(OR(ISTEXT(I196),ISTEXT($F196)),"",I196*$F196))</f>
        <v/>
      </c>
      <c r="K196" s="33" t="n"/>
      <c r="L196" s="33">
        <f>IF(K196="", "", IF(OR(ISTEXT(K196),ISTEXT($F196)),"",K196*$F196))</f>
        <v/>
      </c>
      <c r="M196" s="30">
        <f>IF(OR(H196="",H196=0),"",IF(K196="",IF(J196="","",IF(OR(ISTEXT(J196),ISTEXT(H196)),"",J196/H196)),IF(OR(ISTEXT(L196),ISTEXT(H196)),"",L196/H196)))</f>
        <v/>
      </c>
    </row>
    <row r="197" ht="13.35" customHeight="1" s="162">
      <c r="B197" s="307" t="n"/>
      <c r="C197" s="307" t="n"/>
      <c r="E197" s="307" t="n"/>
      <c r="F197" s="32" t="n"/>
      <c r="G197" s="33">
        <f>IF(F197="", "", IF(OR(ISTEXT(H197),ISTEXT(F197)),"",H197/F197))</f>
        <v/>
      </c>
      <c r="H197" s="33" t="n"/>
      <c r="I197" s="33" t="n"/>
      <c r="J197" s="33">
        <f>IF(I197="", "", IF(OR(ISTEXT(I197),ISTEXT($F197)),"",I197*$F197))</f>
        <v/>
      </c>
      <c r="K197" s="33" t="n"/>
      <c r="L197" s="33">
        <f>IF(K197="", "", IF(OR(ISTEXT(K197),ISTEXT($F197)),"",K197*$F197))</f>
        <v/>
      </c>
      <c r="M197" s="30">
        <f>IF(OR(H197="",H197=0),"",IF(K197="",IF(J197="","",IF(OR(ISTEXT(J197),ISTEXT(H197)),"",J197/H197)),IF(OR(ISTEXT(L197),ISTEXT(H197)),"",L197/H197)))</f>
        <v/>
      </c>
    </row>
    <row r="198" ht="13.35" customHeight="1" s="162">
      <c r="B198" s="307" t="n"/>
      <c r="C198" s="307" t="n"/>
      <c r="E198" s="307" t="n"/>
      <c r="F198" s="32" t="n"/>
      <c r="G198" s="33">
        <f>IF(F198="", "", IF(OR(ISTEXT(H198),ISTEXT(F198)),"",H198/F198))</f>
        <v/>
      </c>
      <c r="H198" s="33" t="n"/>
      <c r="I198" s="33" t="n"/>
      <c r="J198" s="33">
        <f>IF(I198="", "", IF(OR(ISTEXT(I198),ISTEXT($F198)),"",I198*$F198))</f>
        <v/>
      </c>
      <c r="K198" s="33" t="n"/>
      <c r="L198" s="33">
        <f>IF(K198="", "", IF(OR(ISTEXT(K198),ISTEXT($F198)),"",K198*$F198))</f>
        <v/>
      </c>
      <c r="M198" s="30">
        <f>IF(OR(H198="",H198=0),"",IF(K198="",IF(J198="","",IF(OR(ISTEXT(J198),ISTEXT(H198)),"",J198/H198)),IF(OR(ISTEXT(L198),ISTEXT(H198)),"",L198/H198)))</f>
        <v/>
      </c>
    </row>
    <row r="199" ht="13.35" customHeight="1" s="162">
      <c r="B199" s="307" t="n"/>
      <c r="C199" s="307" t="n"/>
      <c r="E199" s="307" t="n"/>
      <c r="F199" s="32" t="n"/>
      <c r="G199" s="33">
        <f>IF(F199="", "", IF(OR(ISTEXT(H199),ISTEXT(F199)),"",H199/F199))</f>
        <v/>
      </c>
      <c r="H199" s="33" t="n"/>
      <c r="I199" s="33" t="n"/>
      <c r="J199" s="33">
        <f>IF(I199="", "", IF(OR(ISTEXT(I199),ISTEXT($F199)),"",I199*$F199))</f>
        <v/>
      </c>
      <c r="K199" s="33" t="n"/>
      <c r="L199" s="33">
        <f>IF(K199="", "", IF(OR(ISTEXT(K199),ISTEXT($F199)),"",K199*$F199))</f>
        <v/>
      </c>
      <c r="M199" s="30">
        <f>IF(OR(H199="",H199=0),"",IF(K199="",IF(J199="","",IF(OR(ISTEXT(J199),ISTEXT(H199)),"",J199/H199)),IF(OR(ISTEXT(L199),ISTEXT(H199)),"",L199/H199)))</f>
        <v/>
      </c>
    </row>
    <row r="200" ht="13.35" customHeight="1" s="162">
      <c r="B200" s="307" t="n"/>
      <c r="C200" s="307" t="n"/>
      <c r="E200" s="307" t="n"/>
      <c r="F200" s="32" t="n"/>
      <c r="G200" s="33">
        <f>IF(F200="", "", IF(OR(ISTEXT(H200),ISTEXT(F200)),"",H200/F200))</f>
        <v/>
      </c>
      <c r="H200" s="33" t="n"/>
      <c r="I200" s="33" t="n"/>
      <c r="J200" s="33">
        <f>IF(I200="", "", IF(OR(ISTEXT(I200),ISTEXT($F200)),"",I200*$F200))</f>
        <v/>
      </c>
      <c r="K200" s="33" t="n"/>
      <c r="L200" s="33">
        <f>IF(K200="", "", IF(OR(ISTEXT(K200),ISTEXT($F200)),"",K200*$F200))</f>
        <v/>
      </c>
      <c r="M200" s="30">
        <f>IF(OR(H200="",H200=0),"",IF(K200="",IF(J200="","",IF(OR(ISTEXT(J200),ISTEXT(H200)),"",J200/H200)),IF(OR(ISTEXT(L200),ISTEXT(H200)),"",L200/H200)))</f>
        <v/>
      </c>
    </row>
    <row r="201" ht="13.35" customHeight="1" s="162">
      <c r="B201" s="307" t="n"/>
      <c r="C201" s="307" t="n"/>
      <c r="E201" s="307" t="n"/>
      <c r="F201" s="32" t="n"/>
      <c r="G201" s="33">
        <f>IF(F201="", "", IF(OR(ISTEXT(H201),ISTEXT(F201)),"",H201/F201))</f>
        <v/>
      </c>
      <c r="H201" s="33" t="n"/>
      <c r="I201" s="33" t="n"/>
      <c r="J201" s="33">
        <f>IF(I201="", "", IF(OR(ISTEXT(I201),ISTEXT($F201)),"",I201*$F201))</f>
        <v/>
      </c>
      <c r="K201" s="33" t="n"/>
      <c r="L201" s="33">
        <f>IF(K201="", "", IF(OR(ISTEXT(K201),ISTEXT($F201)),"",K201*$F201))</f>
        <v/>
      </c>
      <c r="M201" s="30">
        <f>IF(OR(H201="",H201=0),"",IF(K201="",IF(J201="","",IF(OR(ISTEXT(J201),ISTEXT(H201)),"",J201/H201)),IF(OR(ISTEXT(L201),ISTEXT(H201)),"",L201/H201)))</f>
        <v/>
      </c>
    </row>
    <row r="202" ht="13.35" customHeight="1" s="162">
      <c r="B202" s="307" t="n"/>
      <c r="C202" s="307" t="n"/>
      <c r="E202" s="307" t="n"/>
      <c r="F202" s="32" t="n"/>
      <c r="G202" s="33">
        <f>IF(F202="", "", IF(OR(ISTEXT(H202),ISTEXT(F202)),"",H202/F202))</f>
        <v/>
      </c>
      <c r="H202" s="33" t="n"/>
      <c r="I202" s="33" t="n"/>
      <c r="J202" s="33">
        <f>IF(I202="", "", IF(OR(ISTEXT(I202),ISTEXT($F202)),"",I202*$F202))</f>
        <v/>
      </c>
      <c r="K202" s="33" t="n"/>
      <c r="L202" s="33">
        <f>IF(K202="", "", IF(OR(ISTEXT(K202),ISTEXT($F202)),"",K202*$F202))</f>
        <v/>
      </c>
      <c r="M202" s="30">
        <f>IF(OR(H202="",H202=0),"",IF(K202="",IF(J202="","",IF(OR(ISTEXT(J202),ISTEXT(H202)),"",J202/H202)),IF(OR(ISTEXT(L202),ISTEXT(H202)),"",L202/H202)))</f>
        <v/>
      </c>
    </row>
    <row r="203" ht="13.35" customHeight="1" s="162">
      <c r="B203" s="307" t="n"/>
      <c r="C203" s="307" t="n"/>
      <c r="E203" s="307" t="n"/>
      <c r="F203" s="32" t="n"/>
      <c r="G203" s="33">
        <f>IF(F203="", "", IF(OR(ISTEXT(H203),ISTEXT(F203)),"",H203/F203))</f>
        <v/>
      </c>
      <c r="H203" s="33" t="n"/>
      <c r="I203" s="33" t="n"/>
      <c r="J203" s="33">
        <f>IF(I203="", "", IF(OR(ISTEXT(I203),ISTEXT($F203)),"",I203*$F203))</f>
        <v/>
      </c>
      <c r="K203" s="33" t="n"/>
      <c r="L203" s="33">
        <f>IF(K203="", "", IF(OR(ISTEXT(K203),ISTEXT($F203)),"",K203*$F203))</f>
        <v/>
      </c>
      <c r="M203" s="30">
        <f>IF(OR(H203="",H203=0),"",IF(K203="",IF(J203="","",IF(OR(ISTEXT(J203),ISTEXT(H203)),"",J203/H203)),IF(OR(ISTEXT(L203),ISTEXT(H203)),"",L203/H203)))</f>
        <v/>
      </c>
    </row>
    <row r="204" ht="13.35" customHeight="1" s="162">
      <c r="B204" s="42" t="n"/>
      <c r="C204" s="231" t="inlineStr">
        <is>
          <t>Subtotal (this page)</t>
        </is>
      </c>
      <c r="D204" s="159" t="n"/>
      <c r="E204" s="42" t="n"/>
      <c r="F204" s="42" t="n"/>
      <c r="G204" s="43" t="n"/>
      <c r="H204" s="43">
        <f>IF(SUM(H164:H203)=0,"",SUM(H164:H203))</f>
        <v/>
      </c>
      <c r="I204" s="43" t="n"/>
      <c r="J204" s="43">
        <f>IF(SUM(J164:J203)=0,"",SUM(J164:J203))</f>
        <v/>
      </c>
      <c r="K204" s="43" t="n"/>
      <c r="L204" s="43">
        <f>IF(SUM(L164:L203)=0,"",SUM(L164:L203))</f>
        <v/>
      </c>
      <c r="M204" s="35">
        <f>IF(OR(H204="",H204=0),"",IF(L204="",IF(J204="","",IF(OR(ISTEXT(J204),ISTEXT(H204)),"",J204/H204)),IF(OR(ISTEXT(L204),ISTEXT(H204)),"",L204/H204)))</f>
        <v/>
      </c>
    </row>
    <row r="205" ht="13.35" customHeight="1" s="162"/>
    <row r="206" ht="13.35" customHeight="1" s="162">
      <c r="B206" s="188" t="inlineStr">
        <is>
          <t>Remarks (cont.)</t>
        </is>
      </c>
      <c r="C206" s="173" t="n"/>
      <c r="D206" s="154" t="n"/>
      <c r="E206" s="174" t="n"/>
      <c r="F206" s="174" t="n"/>
      <c r="G206" s="174" t="n"/>
      <c r="H206" s="174" t="n"/>
      <c r="I206" s="174" t="n"/>
      <c r="J206" s="174" t="n"/>
      <c r="K206" s="174" t="n"/>
      <c r="L206" s="174" t="n"/>
      <c r="M206" s="173" t="n"/>
    </row>
    <row r="207" ht="13.35" customHeight="1" s="162">
      <c r="B207" s="154" t="n"/>
      <c r="C207" s="174" t="n"/>
      <c r="D207" s="174" t="n"/>
      <c r="E207" s="174" t="n"/>
      <c r="F207" s="174" t="n"/>
      <c r="G207" s="174" t="n"/>
      <c r="H207" s="174" t="n"/>
      <c r="I207" s="174" t="n"/>
      <c r="J207" s="174" t="n"/>
      <c r="K207" s="174" t="n"/>
      <c r="L207" s="174" t="n"/>
      <c r="M207" s="173" t="n"/>
    </row>
    <row r="208" ht="13.35" customHeight="1" s="162">
      <c r="B208" s="154" t="n"/>
      <c r="C208" s="174" t="n"/>
      <c r="D208" s="174" t="n"/>
      <c r="E208" s="174" t="n"/>
      <c r="F208" s="174" t="n"/>
      <c r="G208" s="174" t="n"/>
      <c r="H208" s="174" t="n"/>
      <c r="I208" s="174" t="n"/>
      <c r="J208" s="174" t="n"/>
      <c r="K208" s="174" t="n"/>
      <c r="L208" s="174" t="n"/>
      <c r="M208" s="173" t="n"/>
    </row>
    <row r="209" ht="13.35" customHeight="1" s="162">
      <c r="B209" s="154" t="n"/>
      <c r="C209" s="174" t="n"/>
      <c r="D209" s="174" t="n"/>
      <c r="E209" s="174" t="n"/>
      <c r="F209" s="174" t="n"/>
      <c r="G209" s="174" t="n"/>
      <c r="H209" s="174" t="n"/>
      <c r="I209" s="174" t="n"/>
      <c r="J209" s="174" t="n"/>
      <c r="K209" s="174" t="n"/>
      <c r="L209" s="174" t="n"/>
      <c r="M209" s="173" t="n"/>
    </row>
    <row r="210" ht="13.35" customHeight="1" s="162"/>
    <row r="211" ht="13.35" customHeight="1" s="162"/>
    <row r="212" ht="13.35" customHeight="1" s="162">
      <c r="B212" s="200" t="inlineStr">
        <is>
          <t>System</t>
        </is>
      </c>
      <c r="C212" s="403" t="n"/>
      <c r="D212" s="209">
        <f>IF('{Equipment Data Entry}'!B83="","",'{Equipment Data Entry}'!B83)</f>
        <v/>
      </c>
      <c r="E212" s="418" t="n"/>
      <c r="F212" s="403" t="n"/>
      <c r="G212" s="200" t="inlineStr">
        <is>
          <t>Service</t>
        </is>
      </c>
      <c r="H212" s="403" t="n"/>
      <c r="I212" s="210">
        <f>IF('{Equipment Data Entry}'!C83="","",'{Equipment Data Entry}'!C83)</f>
        <v/>
      </c>
      <c r="J212" s="418" t="n"/>
      <c r="K212" s="418" t="n"/>
      <c r="L212" s="418" t="n"/>
      <c r="M212" s="403" t="n"/>
    </row>
    <row r="213" ht="13.35" customHeight="1" s="162">
      <c r="B213" s="422" t="n"/>
      <c r="C213" s="423" t="n"/>
      <c r="D213" s="422" t="n"/>
      <c r="E213" s="424" t="n"/>
      <c r="F213" s="423" t="n"/>
      <c r="G213" s="422" t="n"/>
      <c r="H213" s="423" t="n"/>
      <c r="I213" s="422" t="n"/>
      <c r="J213" s="424" t="n"/>
      <c r="K213" s="424" t="n"/>
      <c r="L213" s="424" t="n"/>
      <c r="M213" s="423" t="n"/>
    </row>
    <row r="214" ht="13.35" customHeight="1" s="162">
      <c r="B214" s="437" t="inlineStr">
        <is>
          <t>Drive Type:</t>
        </is>
      </c>
      <c r="C214" s="13" t="n"/>
      <c r="D214" s="438" t="n"/>
      <c r="E214" s="437" t="inlineStr">
        <is>
          <t>Rotation – Design:</t>
        </is>
      </c>
      <c r="F214" s="13" t="n"/>
      <c r="G214" s="438" t="n"/>
      <c r="H214" s="13" t="n"/>
      <c r="I214" s="437" t="inlineStr">
        <is>
          <t>Actual:</t>
        </is>
      </c>
      <c r="J214" s="438" t="n"/>
    </row>
    <row r="215" ht="13.35" customHeight="1" s="162">
      <c r="B215" s="200" t="inlineStr">
        <is>
          <t>Unit Data</t>
        </is>
      </c>
      <c r="C215" s="400" t="n"/>
      <c r="D215" s="400" t="n"/>
      <c r="E215" s="400" t="n"/>
      <c r="F215" s="400" t="n"/>
      <c r="G215" s="401" t="n"/>
      <c r="H215" s="13" t="n"/>
      <c r="I215" s="200" t="inlineStr">
        <is>
          <t>Design and Performance Data</t>
        </is>
      </c>
      <c r="J215" s="400" t="n"/>
      <c r="K215" s="400" t="n"/>
      <c r="L215" s="401" t="n"/>
      <c r="M215" s="283" t="n"/>
    </row>
    <row r="216" ht="13.35" customHeight="1" s="162">
      <c r="B216" s="199" t="inlineStr">
        <is>
          <t>Manufacturer</t>
        </is>
      </c>
      <c r="C216" s="401" t="n"/>
      <c r="D216" s="204">
        <f>IF('{Equipment Data Entry}'!E83="","",'{Equipment Data Entry}'!E83)</f>
        <v/>
      </c>
      <c r="E216" s="400" t="n"/>
      <c r="F216" s="400" t="n"/>
      <c r="G216" s="401" t="n"/>
      <c r="H216" s="13" t="n"/>
      <c r="I216" s="199" t="inlineStr">
        <is>
          <t>Design Criteria</t>
        </is>
      </c>
      <c r="J216" s="401" t="n"/>
      <c r="K216" s="199" t="inlineStr">
        <is>
          <t>Design</t>
        </is>
      </c>
      <c r="L216" s="199" t="inlineStr">
        <is>
          <t>Actual</t>
        </is>
      </c>
      <c r="M216" s="13" t="n"/>
    </row>
    <row r="217" ht="13.35" customHeight="1" s="162">
      <c r="B217" s="199" t="inlineStr">
        <is>
          <t>Model Number</t>
        </is>
      </c>
      <c r="C217" s="401" t="n"/>
      <c r="D217" s="204">
        <f>IF('{Equipment Data Entry}'!F83="","",'{Equipment Data Entry}'!F83)</f>
        <v/>
      </c>
      <c r="E217" s="400" t="n"/>
      <c r="F217" s="400" t="n"/>
      <c r="G217" s="401" t="n"/>
      <c r="H217" s="13" t="n"/>
      <c r="I217" s="199" t="inlineStr">
        <is>
          <t>Total Airflow</t>
        </is>
      </c>
      <c r="J217" s="401" t="n"/>
      <c r="K217" s="24">
        <f>H257</f>
        <v/>
      </c>
      <c r="L217" s="24">
        <f>L257</f>
        <v/>
      </c>
      <c r="M217" s="22">
        <f>IF(OR(L217="",K217="",K217=0),"",IF(OR(ISTEXT(L217),ISTEXT(K217)),"",L217/K217))</f>
        <v/>
      </c>
    </row>
    <row r="218" ht="13.35" customHeight="1" s="162">
      <c r="B218" s="199" t="inlineStr">
        <is>
          <t>Serial Number</t>
        </is>
      </c>
      <c r="C218" s="401" t="n"/>
      <c r="D218" s="204" t="n"/>
      <c r="E218" s="400" t="n"/>
      <c r="F218" s="400" t="n"/>
      <c r="G218" s="401" t="n"/>
      <c r="H218" s="13" t="n"/>
      <c r="I218" s="199" t="inlineStr">
        <is>
          <t>Unit ESP</t>
        </is>
      </c>
      <c r="J218" s="401" t="n"/>
      <c r="K218" s="71">
        <f>IF('{Equipment Data Entry}'!H83="","",'{Equipment Data Entry}'!H83)</f>
        <v/>
      </c>
      <c r="L218" s="64">
        <f>I237</f>
        <v/>
      </c>
      <c r="M218" s="22" t="n"/>
    </row>
    <row r="219" ht="13.35" customHeight="1" s="162">
      <c r="B219" s="199" t="inlineStr">
        <is>
          <t>Area Served</t>
        </is>
      </c>
      <c r="C219" s="401" t="n"/>
      <c r="D219" s="204">
        <f>I212</f>
        <v/>
      </c>
      <c r="E219" s="400" t="n"/>
      <c r="F219" s="400" t="n"/>
      <c r="G219" s="401" t="n"/>
      <c r="H219" s="13" t="n"/>
      <c r="I219" s="199" t="inlineStr">
        <is>
          <t>Fan RPMs</t>
        </is>
      </c>
      <c r="J219" s="401" t="n"/>
      <c r="K219" s="24">
        <f>IF('{Equipment Data Entry}'!I83="","",'{Equipment Data Entry}'!I83)</f>
        <v/>
      </c>
      <c r="L219" s="24">
        <f>IF(L230="","",L230)</f>
        <v/>
      </c>
      <c r="M219" s="13" t="n"/>
    </row>
    <row r="220" ht="13.35" customHeight="1" s="162">
      <c r="B220" s="199" t="inlineStr">
        <is>
          <t>Location</t>
        </is>
      </c>
      <c r="C220" s="401" t="n"/>
      <c r="D220" s="204">
        <f>IF('{Equipment Data Entry}'!D83="","",'{Equipment Data Entry}'!D83)</f>
        <v/>
      </c>
      <c r="E220" s="400" t="n"/>
      <c r="F220" s="400" t="n"/>
      <c r="G220" s="401" t="n"/>
      <c r="H220" s="13" t="n"/>
      <c r="I220" s="283" t="n"/>
      <c r="J220" s="283" t="n"/>
      <c r="K220" s="36" t="n"/>
      <c r="L220" s="36" t="n"/>
      <c r="M220" s="13" t="n"/>
    </row>
    <row r="221" ht="13.35" customHeight="1" s="162">
      <c r="B221" s="13" t="n"/>
      <c r="C221" s="13" t="n"/>
      <c r="D221" s="13" t="n"/>
      <c r="E221" s="13" t="n"/>
      <c r="F221" s="13" t="n"/>
      <c r="G221" s="13" t="n"/>
      <c r="H221" s="13" t="n"/>
      <c r="I221" s="283" t="n"/>
      <c r="J221" s="283" t="n"/>
      <c r="K221" s="37" t="n"/>
      <c r="L221" s="37" t="n"/>
      <c r="M221" s="13" t="n"/>
    </row>
    <row r="222" ht="13.35" customHeight="1" s="162">
      <c r="B222" s="200" t="inlineStr">
        <is>
          <t>Motor Data</t>
        </is>
      </c>
      <c r="C222" s="400" t="n"/>
      <c r="D222" s="400" t="n"/>
      <c r="E222" s="400" t="n"/>
      <c r="F222" s="400" t="n"/>
      <c r="G222" s="401" t="n"/>
      <c r="H222" s="13" t="n"/>
      <c r="I222" s="283" t="inlineStr">
        <is>
          <t>Filter Type/Size/Qty</t>
        </is>
      </c>
      <c r="J222" s="404" t="n"/>
      <c r="K222" s="404" t="n"/>
      <c r="L222" s="37" t="n"/>
      <c r="M222" s="404" t="n"/>
    </row>
    <row r="223" ht="13.35" customHeight="1" s="162">
      <c r="B223" s="199" t="inlineStr">
        <is>
          <t>Manufacturer</t>
        </is>
      </c>
      <c r="C223" s="401" t="n"/>
      <c r="D223" s="203" t="n"/>
      <c r="E223" s="400" t="n"/>
      <c r="F223" s="400" t="n"/>
      <c r="G223" s="401" t="n"/>
      <c r="H223" s="13" t="n"/>
      <c r="I223" s="200" t="inlineStr">
        <is>
          <t>Drive Data</t>
        </is>
      </c>
      <c r="J223" s="400" t="n"/>
      <c r="K223" s="400" t="n"/>
      <c r="L223" s="401" t="n"/>
      <c r="M223" s="13" t="n"/>
    </row>
    <row r="224" ht="13.35" customHeight="1" s="162">
      <c r="B224" s="199" t="inlineStr">
        <is>
          <t>Horsepower</t>
        </is>
      </c>
      <c r="C224" s="401" t="n"/>
      <c r="D224" s="28">
        <f>IF('{Equipment Data Entry}'!G83="","",'{Equipment Data Entry}'!G83)</f>
        <v/>
      </c>
      <c r="E224" s="21" t="inlineStr">
        <is>
          <t>RPM</t>
        </is>
      </c>
      <c r="F224" s="24" t="n"/>
      <c r="G224" s="199" t="inlineStr">
        <is>
          <t>SF</t>
        </is>
      </c>
      <c r="H224" s="13" t="n"/>
      <c r="I224" s="199" t="inlineStr">
        <is>
          <t>Motor sheave</t>
        </is>
      </c>
      <c r="J224" s="400" t="n"/>
      <c r="K224" s="24">
        <f>IF('{Equipment Data Entry}'!J83="","",'{Equipment Data Entry}'!J83)</f>
        <v/>
      </c>
      <c r="L224" s="21" t="inlineStr">
        <is>
          <t>Bore</t>
        </is>
      </c>
      <c r="M224" s="208"/>
    </row>
    <row r="225" ht="13.35" customHeight="1" s="162">
      <c r="B225" s="198">
        <f>IF('{Equipment Data Entry}'!N83="","",'{Equipment Data Entry}'!N83)</f>
        <v/>
      </c>
      <c r="C225" s="198">
        <f>IF('{Equipment Data Entry}'!O83="","",'{Equipment Data Entry}'!O83)</f>
        <v/>
      </c>
      <c r="D225" s="21" t="inlineStr">
        <is>
          <t>FLA</t>
        </is>
      </c>
      <c r="E225" s="67" t="n"/>
      <c r="F225" s="21" t="inlineStr">
        <is>
          <t>Frame</t>
        </is>
      </c>
      <c r="G225" s="208" t="n"/>
      <c r="H225" s="13" t="n"/>
      <c r="I225" s="199" t="inlineStr">
        <is>
          <t>Fan pulley</t>
        </is>
      </c>
      <c r="J225" s="400" t="n"/>
      <c r="K225" s="24">
        <f>IF('{Equipment Data Entry}'!K83="","",'{Equipment Data Entry}'!K83)</f>
        <v/>
      </c>
      <c r="L225" s="21" t="inlineStr">
        <is>
          <t>Bore</t>
        </is>
      </c>
      <c r="M225" s="208"/>
    </row>
    <row r="226" ht="13.35" customHeight="1" s="162">
      <c r="B226" s="199" t="inlineStr">
        <is>
          <t>Corrected FLA</t>
        </is>
      </c>
      <c r="C226" s="401" t="n"/>
      <c r="D226" s="27">
        <f>IF(OR(E227="",E225="",B225=""),"",IF(OR(ISTEXT(B225),COUNT(E227:G227)=0,ISTEXT(E225)),"",B225/AVERAGE(E227:G227)*E225))</f>
        <v/>
      </c>
      <c r="E226" s="199" t="inlineStr">
        <is>
          <t>Estimated BHP</t>
        </is>
      </c>
      <c r="F226" s="401" t="n"/>
      <c r="G226" s="27">
        <f>IF(OR(COUNT(E228:G228)=0,IF(N(E229)&gt;0,E229,N(D224))=0,IF(N(D226)&gt;0,D226,N(E225))=0),"",IF(N(E229)&gt;0,E229,N(D224))*AVERAGE(E228:G228)/IF(N(D226)&gt;0,D226,N(E225)))</f>
        <v/>
      </c>
      <c r="H226" s="13" t="n"/>
      <c r="I226" s="199" t="inlineStr">
        <is>
          <t>Belt(s)</t>
        </is>
      </c>
      <c r="J226" s="208">
        <f>IF('{Equipment Data Entry}'!L83="","",'{Equipment Data Entry}'!L83)</f>
        <v/>
      </c>
      <c r="K226" s="199" t="inlineStr">
        <is>
          <t>C to C</t>
        </is>
      </c>
      <c r="L226" s="64">
        <f>IF('{Equipment Data Entry}'!M83="","",'{Equipment Data Entry}'!M83)</f>
        <v/>
      </c>
      <c r="M226" s="13" t="n"/>
    </row>
    <row r="227" ht="13.35" customHeight="1" s="162">
      <c r="B227" s="199" t="inlineStr">
        <is>
          <t>Measured Voltage</t>
        </is>
      </c>
      <c r="C227" s="400" t="n"/>
      <c r="D227" s="401" t="n"/>
      <c r="E227" s="24" t="n"/>
      <c r="F227" s="24" t="n"/>
      <c r="G227" s="24" t="n"/>
      <c r="H227" s="13" t="n"/>
      <c r="I227" s="283" t="inlineStr">
        <is>
          <t>Final Settings</t>
        </is>
      </c>
      <c r="J227" s="404" t="n"/>
      <c r="K227" s="404" t="n"/>
      <c r="L227" s="37" t="n"/>
      <c r="M227" s="404" t="n"/>
    </row>
    <row r="228" ht="13.35" customHeight="1" s="162">
      <c r="B228" s="199" t="inlineStr">
        <is>
          <t>Measured Amperage</t>
        </is>
      </c>
      <c r="C228" s="400" t="n"/>
      <c r="D228" s="401" t="n"/>
      <c r="E228" s="67" t="n"/>
      <c r="F228" s="67" t="n"/>
      <c r="G228" s="67" t="n"/>
      <c r="H228" s="13" t="n"/>
      <c r="I228" s="205" t="inlineStr">
        <is>
          <t>RPM Data</t>
        </is>
      </c>
      <c r="J228" s="401" t="n"/>
      <c r="K228" s="205" t="inlineStr">
        <is>
          <t>Initial</t>
        </is>
      </c>
      <c r="L228" s="205" t="inlineStr">
        <is>
          <t>Final</t>
        </is>
      </c>
      <c r="M228" s="13" t="n"/>
    </row>
    <row r="229" ht="13.35" customHeight="1" s="162">
      <c r="B229" s="199" t="inlineStr">
        <is>
          <t>Motor HP (nameplate)</t>
        </is>
      </c>
      <c r="C229" s="400"/>
      <c r="D229" s="401"/>
      <c r="E229" s="24"/>
      <c r="F229" s="24"/>
      <c r="G229" s="24"/>
      <c r="H229" s="13" t="n"/>
      <c r="I229" s="199" t="inlineStr">
        <is>
          <t>Motor RPM</t>
        </is>
      </c>
      <c r="J229" s="401" t="n"/>
      <c r="K229" s="24" t="n"/>
      <c r="L229" s="24" t="n"/>
      <c r="M229" s="13" t="n"/>
    </row>
    <row r="230" ht="13.35" customHeight="1" s="162">
      <c r="B230" s="200" t="inlineStr">
        <is>
          <t>Static Pressure Profile (in. w.g.)</t>
        </is>
      </c>
      <c r="C230" s="400" t="n"/>
      <c r="D230" s="400" t="n"/>
      <c r="E230" s="400" t="n"/>
      <c r="F230" s="400" t="n"/>
      <c r="G230" s="401" t="n"/>
      <c r="H230" s="13" t="n"/>
      <c r="I230" s="199" t="inlineStr">
        <is>
          <t>Fan RPM</t>
        </is>
      </c>
      <c r="J230" s="401" t="n"/>
      <c r="K230" s="24" t="n"/>
      <c r="L230" s="24" t="n"/>
      <c r="M230" s="13" t="n"/>
    </row>
    <row r="231" ht="13.35" customHeight="1" s="162">
      <c r="B231" s="490">
        <f>IFERROR(INDEX('{Dropdowns}'!$AI$2:$AO$7,MATCH($D$234,'{Dropdowns}'!$AH$2:$AH$7,0),1),"")</f>
        <v/>
      </c>
      <c r="C231" s="490">
        <f>IFERROR(INDEX('{Dropdowns}'!$AI$2:$AO$7,MATCH($D$234,'{Dropdowns}'!$AH$2:$AH$7,0),2),"")</f>
        <v/>
      </c>
      <c r="D231" s="490">
        <f>IFERROR(INDEX('{Dropdowns}'!$AI$2:$AO$7,MATCH($D$234,'{Dropdowns}'!$AH$2:$AH$7,0),3),"")</f>
        <v/>
      </c>
      <c r="E231" s="490">
        <f>IFERROR(INDEX('{Dropdowns}'!$AI$2:$AO$7,MATCH($D$234,'{Dropdowns}'!$AH$2:$AH$7,0),4),"")</f>
        <v/>
      </c>
      <c r="F231" s="490">
        <f>IFERROR(INDEX('{Dropdowns}'!$AI$2:$AO$7,MATCH($D$234,'{Dropdowns}'!$AH$2:$AH$7,0),5),"")</f>
        <v/>
      </c>
      <c r="G231" s="490">
        <f>IFERROR(INDEX('{Dropdowns}'!$AI$2:$AO$7,MATCH($D$234,'{Dropdowns}'!$AH$2:$AH$7,0),6),"")</f>
        <v/>
      </c>
      <c r="H231" s="490">
        <f>IFERROR(INDEX('{Dropdowns}'!$AI$2:$AO$7,MATCH($D$234,'{Dropdowns}'!$AH$2:$AH$7,0),7),"")</f>
        <v/>
      </c>
      <c r="I231" s="246" t="inlineStr">
        <is>
          <t>VSD Frequency</t>
        </is>
      </c>
      <c r="J231" s="403" t="n"/>
      <c r="K231" s="65" t="n"/>
      <c r="L231" s="65" t="n"/>
      <c r="M231" s="13" t="n"/>
    </row>
    <row r="232" ht="13.35" customHeight="1" s="162">
      <c r="B232" s="492"/>
      <c r="C232" s="492"/>
      <c r="D232" s="492"/>
      <c r="E232" s="492"/>
      <c r="F232" s="492"/>
      <c r="G232" s="492"/>
      <c r="H232" s="492"/>
      <c r="I232" s="14" t="n"/>
      <c r="J232" s="14" t="n"/>
      <c r="K232" s="14" t="n"/>
      <c r="L232" s="38" t="n"/>
      <c r="M232" s="13" t="n"/>
      <c r="Q232">
        <f>IF(B232="","",B232)</f>
        <v/>
      </c>
      <c r="R232">
        <f>IF(C231="—",Q232,IF(C232="","",C232))</f>
        <v/>
      </c>
      <c r="S232">
        <f>IF(D231="—",R232,IF(D232="","",D232))</f>
        <v/>
      </c>
      <c r="T232">
        <f>IF(E231="—",S232,IF(E232="","",E232))</f>
        <v/>
      </c>
      <c r="U232">
        <f>IF(F231="—",T232,IF(F232="","",F232))</f>
        <v/>
      </c>
      <c r="V232">
        <f>IF(G231="—",U232,IF(G232="","",G232))</f>
        <v/>
      </c>
      <c r="W232">
        <f>IFERROR(MATCH("Fan",$C$231:$H$231,0),"")</f>
        <v/>
      </c>
      <c r="X232">
        <f>IF(W232="","",INDEX(P234:U234,W232))</f>
        <v/>
      </c>
      <c r="Y232">
        <f>IF(W232="","",INDEX(Q233:V233,W232))</f>
        <v/>
      </c>
    </row>
    <row r="233" ht="13.35" customHeight="1" s="162">
      <c r="B233" s="491" t="inlineStr">
        <is>
          <t>Δ</t>
        </is>
      </c>
      <c r="C233" s="498">
        <f>IF(OR(C231="—",C232="",Q232=""),"",IF(OR(ISTEXT(C232),ISTEXT(Q232)),"","Δ "&amp;TEXT(C232-Q232,"0.00")))</f>
        <v/>
      </c>
      <c r="D233" s="498">
        <f>IF(OR(D231="—",D232="",R232=""),"",IF(OR(ISTEXT(D232),ISTEXT(R232)),"","Δ "&amp;TEXT(D232-R232,"0.00")))</f>
        <v/>
      </c>
      <c r="E233" s="498">
        <f>IF(OR(E231="—",E232="",S232=""),"",IF(OR(ISTEXT(E232),ISTEXT(S232)),"","Δ "&amp;TEXT(E232-S232,"0.00")))</f>
        <v/>
      </c>
      <c r="F233" s="498">
        <f>IF(OR(F231="—",F232="",T232=""),"",IF(OR(ISTEXT(F232),ISTEXT(T232)),"","Δ "&amp;TEXT(F232-T232,"0.00")))</f>
        <v/>
      </c>
      <c r="G233" s="498">
        <f>IF(OR(G231="—",G232="",U232=""),"",IF(OR(ISTEXT(G232),ISTEXT(U232)),"","Δ "&amp;TEXT(G232-U232,"0.00")))</f>
        <v/>
      </c>
      <c r="H233" s="498">
        <f>IF(OR(H231="—",H232="",V232=""),"",IF(OR(ISTEXT(H232),ISTEXT(V232)),"","Δ "&amp;TEXT(H232-V232,"0.00")))</f>
        <v/>
      </c>
      <c r="I233" s="13" t="n"/>
      <c r="J233" s="13" t="n"/>
      <c r="K233" s="13" t="n"/>
      <c r="L233" s="13" t="n"/>
      <c r="M233" s="13" t="n"/>
      <c r="Q233">
        <f>IF(OR(C232="",ISTEXT(C232)),R233,C232)</f>
        <v/>
      </c>
      <c r="R233">
        <f>IF(OR(D232="",ISTEXT(D232)),S233,D232)</f>
        <v/>
      </c>
      <c r="S233">
        <f>IF(OR(E232="",ISTEXT(E232)),T233,E232)</f>
        <v/>
      </c>
      <c r="T233">
        <f>IF(OR(F232="",ISTEXT(F232)),U233,F232)</f>
        <v/>
      </c>
      <c r="U233">
        <f>IF(OR(G232="",ISTEXT(G232)),V233,G232)</f>
        <v/>
      </c>
      <c r="V233">
        <f>IF(OR(H232="",ISTEXT(H232)),"",H232)</f>
        <v/>
      </c>
    </row>
    <row r="234" ht="13.35" customHeight="1" s="162">
      <c r="B234" s="425" t="inlineStr">
        <is>
          <t>Unit type:</t>
        </is>
      </c>
      <c r="D234" s="522" t="inlineStr">
        <is>
          <t>EF</t>
        </is>
      </c>
      <c r="E234" s="414" t="n"/>
      <c r="F234" s="494" t="inlineStr">
        <is>
          <t>Airflow left to right. Δ = this reading minus the one before it; in. w.g.</t>
        </is>
      </c>
      <c r="P234">
        <f>IF(B232="","",B232)</f>
        <v/>
      </c>
      <c r="Q234">
        <f>IF(C232="",P234,C232)</f>
        <v/>
      </c>
      <c r="R234">
        <f>IF(D232="",Q234,D232)</f>
        <v/>
      </c>
      <c r="S234">
        <f>IF(E232="",R234,E232)</f>
        <v/>
      </c>
      <c r="T234">
        <f>IF(F232="",S234,F232)</f>
        <v/>
      </c>
      <c r="U234">
        <f>IF(G232="",T234,G232)</f>
        <v/>
      </c>
      <c r="V234">
        <f>IF(H232="",U234,H232)</f>
        <v/>
      </c>
    </row>
    <row r="235" ht="13.35" customHeight="1" s="162">
      <c r="B235" s="500" t="inlineStr">
        <is>
          <t>Fan inlet</t>
        </is>
      </c>
      <c r="D235" s="501">
        <f>IF(X232="","",X232)</f>
        <v/>
      </c>
      <c r="F235" s="500" t="inlineStr">
        <is>
          <t>Discharge</t>
        </is>
      </c>
      <c r="I235" s="501">
        <f>IF(V234="","",V234)</f>
        <v/>
      </c>
    </row>
    <row r="236" ht="13.35" customHeight="1" s="162"/>
    <row r="237" ht="13.35" customHeight="1" s="162">
      <c r="B237" s="500" t="inlineStr">
        <is>
          <t>Fan TSP</t>
        </is>
      </c>
      <c r="E237" s="501">
        <f>IF(OR(X232="",Y232=""),"",IF(OR(ISTEXT(X232),ISTEXT(Y232)),"",Y232-X232))</f>
        <v/>
      </c>
      <c r="F237" s="500" t="inlineStr">
        <is>
          <t>ESP</t>
        </is>
      </c>
      <c r="I237" s="501">
        <f>IF(OR(B232="",V234=""),"",IF(OR(ISTEXT(B232),ISTEXT(V234)),"",V234-B232))</f>
        <v/>
      </c>
      <c r="J237" s="500" t="inlineStr">
        <is>
          <t>Unit ΔP (inlet → fan)</t>
        </is>
      </c>
      <c r="M237" s="501">
        <f>IF(OR(B232="",X232=""),"",IF(OR(ISTEXT(B232),ISTEXT(X232)),"",X232-B232))</f>
        <v/>
      </c>
    </row>
    <row r="238" ht="13.35" customHeight="1" s="162">
      <c r="B238" s="453" t="inlineStr">
        <is>
          <t>Instrument:</t>
        </is>
      </c>
      <c r="C238" s="5" t="n"/>
      <c r="D238" s="505" t="n"/>
      <c r="E238" s="414" t="n"/>
      <c r="F238" s="414" t="n"/>
      <c r="G238" s="425" t="inlineStr">
        <is>
          <t>Ak basis / notes:</t>
        </is>
      </c>
      <c r="I238" s="506" t="n"/>
      <c r="J238" s="414" t="n"/>
      <c r="K238" s="414" t="n"/>
      <c r="L238" s="414" t="n"/>
      <c r="M238" s="414" t="n"/>
    </row>
    <row r="239" ht="13.35" customHeight="1" s="162">
      <c r="B239" s="188" t="inlineStr">
        <is>
          <t>Register / Grille / Diffuser Airflow</t>
        </is>
      </c>
      <c r="C239" s="174" t="n"/>
      <c r="D239" s="174" t="n"/>
      <c r="E239" s="174" t="n"/>
      <c r="F239" s="173" t="n"/>
      <c r="G239" s="233" t="inlineStr">
        <is>
          <t>Design VEL</t>
        </is>
      </c>
      <c r="H239" s="194" t="inlineStr">
        <is>
          <t>Design CFM</t>
        </is>
      </c>
      <c r="I239" s="188" t="inlineStr">
        <is>
          <t>Initial</t>
        </is>
      </c>
      <c r="J239" s="173" t="n"/>
      <c r="K239" s="188" t="inlineStr">
        <is>
          <t>Final</t>
        </is>
      </c>
      <c r="L239" s="173" t="n"/>
      <c r="M239" s="188" t="inlineStr">
        <is>
          <t>%</t>
        </is>
      </c>
    </row>
    <row r="240" ht="13.35" customHeight="1" s="162">
      <c r="B240" s="153" t="inlineStr">
        <is>
          <t>No.</t>
        </is>
      </c>
      <c r="C240" s="188" t="inlineStr">
        <is>
          <t>Area Served</t>
        </is>
      </c>
      <c r="D240" s="188" t="inlineStr">
        <is>
          <t>Type</t>
        </is>
      </c>
      <c r="E240" s="188" t="inlineStr">
        <is>
          <t>Size</t>
        </is>
      </c>
      <c r="F240" s="188" t="inlineStr">
        <is>
          <t>Ak</t>
        </is>
      </c>
      <c r="G240" s="440" t="n"/>
      <c r="H240" s="440" t="n"/>
      <c r="I240" s="188" t="inlineStr">
        <is>
          <t>VEL</t>
        </is>
      </c>
      <c r="J240" s="188" t="inlineStr">
        <is>
          <t>CFM</t>
        </is>
      </c>
      <c r="K240" s="188" t="inlineStr">
        <is>
          <t>VEL</t>
        </is>
      </c>
      <c r="L240" s="188" t="inlineStr">
        <is>
          <t>CFM</t>
        </is>
      </c>
      <c r="M240" s="440" t="n"/>
    </row>
    <row r="241" ht="13.35" customHeight="1" s="162">
      <c r="B241" s="307" t="n"/>
      <c r="C241" s="307" t="n"/>
      <c r="E241" s="307" t="n"/>
      <c r="F241" s="32" t="n"/>
      <c r="G241" s="33">
        <f>IF(F241="", "", IF(OR(ISTEXT(H241),ISTEXT(F241)),"",H241/F241))</f>
        <v/>
      </c>
      <c r="H241" s="33" t="n"/>
      <c r="I241" s="33" t="n"/>
      <c r="J241" s="33">
        <f>IF(I241="", "", IF(OR(ISTEXT(I241),ISTEXT($F241)),"",I241*$F241))</f>
        <v/>
      </c>
      <c r="K241" s="33" t="n"/>
      <c r="L241" s="33">
        <f>IF(K241="", "", IF(OR(ISTEXT(K241),ISTEXT($F241)),"",K241*$F241))</f>
        <v/>
      </c>
      <c r="M241" s="30">
        <f>IF(OR(H241="",H241=0),"",IF(K241="",IF(J241="","",IF(OR(ISTEXT(J241),ISTEXT(H241)),"",J241/H241)),IF(OR(ISTEXT(L241),ISTEXT(H241)),"",L241/H241)))</f>
        <v/>
      </c>
    </row>
    <row r="242" ht="13.35" customHeight="1" s="162">
      <c r="B242" s="307" t="n"/>
      <c r="C242" s="307" t="n"/>
      <c r="E242" s="307" t="n"/>
      <c r="F242" s="32" t="n"/>
      <c r="G242" s="33">
        <f>IF(F242="", "", IF(OR(ISTEXT(H242),ISTEXT(F242)),"",H242/F242))</f>
        <v/>
      </c>
      <c r="H242" s="33" t="n"/>
      <c r="I242" s="33" t="n"/>
      <c r="J242" s="33">
        <f>IF(I242="", "", IF(OR(ISTEXT(I242),ISTEXT($F242)),"",I242*$F242))</f>
        <v/>
      </c>
      <c r="K242" s="33" t="n"/>
      <c r="L242" s="33">
        <f>IF(K242="", "", IF(OR(ISTEXT(K242),ISTEXT($F242)),"",K242*$F242))</f>
        <v/>
      </c>
      <c r="M242" s="30">
        <f>IF(OR(H242="",H242=0),"",IF(K242="",IF(J242="","",IF(OR(ISTEXT(J242),ISTEXT(H242)),"",J242/H242)),IF(OR(ISTEXT(L242),ISTEXT(H242)),"",L242/H242)))</f>
        <v/>
      </c>
    </row>
    <row r="243" ht="13.35" customHeight="1" s="162">
      <c r="B243" s="307" t="n"/>
      <c r="C243" s="307" t="n"/>
      <c r="E243" s="307" t="n"/>
      <c r="F243" s="32" t="n"/>
      <c r="G243" s="33">
        <f>IF(F243="", "", IF(OR(ISTEXT(H243),ISTEXT(F243)),"",H243/F243))</f>
        <v/>
      </c>
      <c r="H243" s="33" t="n"/>
      <c r="I243" s="33" t="n"/>
      <c r="J243" s="33">
        <f>IF(I243="", "", IF(OR(ISTEXT(I243),ISTEXT($F243)),"",I243*$F243))</f>
        <v/>
      </c>
      <c r="K243" s="33" t="n"/>
      <c r="L243" s="33">
        <f>IF(K243="", "", IF(OR(ISTEXT(K243),ISTEXT($F243)),"",K243*$F243))</f>
        <v/>
      </c>
      <c r="M243" s="30">
        <f>IF(OR(H243="",H243=0),"",IF(K243="",IF(J243="","",IF(OR(ISTEXT(J243),ISTEXT(H243)),"",J243/H243)),IF(OR(ISTEXT(L243),ISTEXT(H243)),"",L243/H243)))</f>
        <v/>
      </c>
    </row>
    <row r="244" ht="13.35" customHeight="1" s="162">
      <c r="B244" s="307" t="n"/>
      <c r="C244" s="307" t="n"/>
      <c r="E244" s="307" t="n"/>
      <c r="F244" s="32" t="n"/>
      <c r="G244" s="33">
        <f>IF(F244="", "", IF(OR(ISTEXT(H244),ISTEXT(F244)),"",H244/F244))</f>
        <v/>
      </c>
      <c r="H244" s="33" t="n"/>
      <c r="I244" s="33" t="n"/>
      <c r="J244" s="33">
        <f>IF(I244="", "", IF(OR(ISTEXT(I244),ISTEXT($F244)),"",I244*$F244))</f>
        <v/>
      </c>
      <c r="K244" s="33" t="n"/>
      <c r="L244" s="33">
        <f>IF(K244="", "", IF(OR(ISTEXT(K244),ISTEXT($F244)),"",K244*$F244))</f>
        <v/>
      </c>
      <c r="M244" s="30">
        <f>IF(OR(H244="",H244=0),"",IF(K244="",IF(J244="","",IF(OR(ISTEXT(J244),ISTEXT(H244)),"",J244/H244)),IF(OR(ISTEXT(L244),ISTEXT(H244)),"",L244/H244)))</f>
        <v/>
      </c>
    </row>
    <row r="245" ht="13.35" customHeight="1" s="162">
      <c r="B245" s="307" t="n"/>
      <c r="C245" s="307" t="n"/>
      <c r="E245" s="307" t="n"/>
      <c r="F245" s="32" t="n"/>
      <c r="G245" s="33">
        <f>IF(F245="", "", IF(OR(ISTEXT(H245),ISTEXT(F245)),"",H245/F245))</f>
        <v/>
      </c>
      <c r="H245" s="33" t="n"/>
      <c r="I245" s="33" t="n"/>
      <c r="J245" s="33">
        <f>IF(I245="", "", IF(OR(ISTEXT(I245),ISTEXT($F245)),"",I245*$F245))</f>
        <v/>
      </c>
      <c r="K245" s="33" t="n"/>
      <c r="L245" s="33">
        <f>IF(K245="", "", IF(OR(ISTEXT(K245),ISTEXT($F245)),"",K245*$F245))</f>
        <v/>
      </c>
      <c r="M245" s="30">
        <f>IF(OR(H245="",H245=0),"",IF(K245="",IF(J245="","",IF(OR(ISTEXT(J245),ISTEXT(H245)),"",J245/H245)),IF(OR(ISTEXT(L245),ISTEXT(H245)),"",L245/H245)))</f>
        <v/>
      </c>
    </row>
    <row r="246" ht="13.35" customHeight="1" s="162">
      <c r="B246" s="307" t="n"/>
      <c r="C246" s="307" t="n"/>
      <c r="E246" s="307" t="n"/>
      <c r="F246" s="32" t="n"/>
      <c r="G246" s="33">
        <f>IF(F246="", "", IF(OR(ISTEXT(H246),ISTEXT(F246)),"",H246/F246))</f>
        <v/>
      </c>
      <c r="H246" s="33" t="n"/>
      <c r="I246" s="33" t="n"/>
      <c r="J246" s="33">
        <f>IF(I246="", "", IF(OR(ISTEXT(I246),ISTEXT($F246)),"",I246*$F246))</f>
        <v/>
      </c>
      <c r="K246" s="33" t="n"/>
      <c r="L246" s="33">
        <f>IF(K246="", "", IF(OR(ISTEXT(K246),ISTEXT($F246)),"",K246*$F246))</f>
        <v/>
      </c>
      <c r="M246" s="30">
        <f>IF(OR(H246="",H246=0),"",IF(K246="",IF(J246="","",IF(OR(ISTEXT(J246),ISTEXT(H246)),"",J246/H246)),IF(OR(ISTEXT(L246),ISTEXT(H246)),"",L246/H246)))</f>
        <v/>
      </c>
    </row>
    <row r="247" ht="13.35" customHeight="1" s="162">
      <c r="B247" s="307" t="n"/>
      <c r="C247" s="307" t="n"/>
      <c r="E247" s="307" t="n"/>
      <c r="F247" s="32" t="n"/>
      <c r="G247" s="33">
        <f>IF(F247="", "", IF(OR(ISTEXT(H247),ISTEXT(F247)),"",H247/F247))</f>
        <v/>
      </c>
      <c r="H247" s="33" t="n"/>
      <c r="I247" s="33" t="n"/>
      <c r="J247" s="33">
        <f>IF(I247="", "", IF(OR(ISTEXT(I247),ISTEXT($F247)),"",I247*$F247))</f>
        <v/>
      </c>
      <c r="K247" s="33" t="n"/>
      <c r="L247" s="33">
        <f>IF(K247="", "", IF(OR(ISTEXT(K247),ISTEXT($F247)),"",K247*$F247))</f>
        <v/>
      </c>
      <c r="M247" s="30">
        <f>IF(OR(H247="",H247=0),"",IF(K247="",IF(J247="","",IF(OR(ISTEXT(J247),ISTEXT(H247)),"",J247/H247)),IF(OR(ISTEXT(L247),ISTEXT(H247)),"",L247/H247)))</f>
        <v/>
      </c>
    </row>
    <row r="248" ht="13.35" customHeight="1" s="162">
      <c r="B248" s="307" t="n"/>
      <c r="C248" s="307" t="n"/>
      <c r="E248" s="307" t="n"/>
      <c r="F248" s="32" t="n"/>
      <c r="G248" s="33">
        <f>IF(F248="", "", IF(OR(ISTEXT(H248),ISTEXT(F248)),"",H248/F248))</f>
        <v/>
      </c>
      <c r="H248" s="33" t="n"/>
      <c r="I248" s="33" t="n"/>
      <c r="J248" s="33">
        <f>IF(I248="", "", IF(OR(ISTEXT(I248),ISTEXT($F248)),"",I248*$F248))</f>
        <v/>
      </c>
      <c r="K248" s="33" t="n"/>
      <c r="L248" s="33">
        <f>IF(K248="", "", IF(OR(ISTEXT(K248),ISTEXT($F248)),"",K248*$F248))</f>
        <v/>
      </c>
      <c r="M248" s="30">
        <f>IF(OR(H248="",H248=0),"",IF(K248="",IF(J248="","",IF(OR(ISTEXT(J248),ISTEXT(H248)),"",J248/H248)),IF(OR(ISTEXT(L248),ISTEXT(H248)),"",L248/H248)))</f>
        <v/>
      </c>
    </row>
    <row r="249" ht="13.35" customHeight="1" s="162">
      <c r="B249" s="307" t="n"/>
      <c r="C249" s="307" t="n"/>
      <c r="E249" s="307" t="n"/>
      <c r="F249" s="32" t="n"/>
      <c r="G249" s="33">
        <f>IF(F249="", "", IF(OR(ISTEXT(H249),ISTEXT(F249)),"",H249/F249))</f>
        <v/>
      </c>
      <c r="H249" s="33" t="n"/>
      <c r="I249" s="33" t="n"/>
      <c r="J249" s="33">
        <f>IF(I249="", "", IF(OR(ISTEXT(I249),ISTEXT($F249)),"",I249*$F249))</f>
        <v/>
      </c>
      <c r="K249" s="33" t="n"/>
      <c r="L249" s="33">
        <f>IF(K249="", "", IF(OR(ISTEXT(K249),ISTEXT($F249)),"",K249*$F249))</f>
        <v/>
      </c>
      <c r="M249" s="30">
        <f>IF(OR(H249="",H249=0),"",IF(K249="",IF(J249="","",IF(OR(ISTEXT(J249),ISTEXT(H249)),"",J249/H249)),IF(OR(ISTEXT(L249),ISTEXT(H249)),"",L249/H249)))</f>
        <v/>
      </c>
    </row>
    <row r="250" ht="13.35" customHeight="1" s="162">
      <c r="B250" s="307" t="n"/>
      <c r="C250" s="307" t="n"/>
      <c r="E250" s="307" t="n"/>
      <c r="F250" s="32" t="n"/>
      <c r="G250" s="33">
        <f>IF(F250="", "", IF(OR(ISTEXT(H250),ISTEXT(F250)),"",H250/F250))</f>
        <v/>
      </c>
      <c r="H250" s="33" t="n"/>
      <c r="I250" s="33" t="n"/>
      <c r="J250" s="33">
        <f>IF(I250="", "", IF(OR(ISTEXT(I250),ISTEXT($F250)),"",I250*$F250))</f>
        <v/>
      </c>
      <c r="K250" s="33" t="n"/>
      <c r="L250" s="33">
        <f>IF(K250="", "", IF(OR(ISTEXT(K250),ISTEXT($F250)),"",K250*$F250))</f>
        <v/>
      </c>
      <c r="M250" s="30">
        <f>IF(OR(H250="",H250=0),"",IF(K250="",IF(J250="","",IF(OR(ISTEXT(J250),ISTEXT(H250)),"",J250/H250)),IF(OR(ISTEXT(L250),ISTEXT(H250)),"",L250/H250)))</f>
        <v/>
      </c>
    </row>
    <row r="251" ht="13.35" customHeight="1" s="162">
      <c r="B251" s="307" t="n"/>
      <c r="C251" s="307" t="n"/>
      <c r="E251" s="307" t="n"/>
      <c r="F251" s="32" t="n"/>
      <c r="G251" s="33">
        <f>IF(F251="", "", IF(OR(ISTEXT(H251),ISTEXT(F251)),"",H251/F251))</f>
        <v/>
      </c>
      <c r="H251" s="33" t="n"/>
      <c r="I251" s="33" t="n"/>
      <c r="J251" s="33">
        <f>IF(I251="", "", IF(OR(ISTEXT(I251),ISTEXT($F251)),"",I251*$F251))</f>
        <v/>
      </c>
      <c r="K251" s="33" t="n"/>
      <c r="L251" s="33">
        <f>IF(K251="", "", IF(OR(ISTEXT(K251),ISTEXT($F251)),"",K251*$F251))</f>
        <v/>
      </c>
      <c r="M251" s="30">
        <f>IF(OR(H251="",H251=0),"",IF(K251="",IF(J251="","",IF(OR(ISTEXT(J251),ISTEXT(H251)),"",J251/H251)),IF(OR(ISTEXT(L251),ISTEXT(H251)),"",L251/H251)))</f>
        <v/>
      </c>
    </row>
    <row r="252" ht="13.35" customHeight="1" s="162">
      <c r="B252" s="307" t="n"/>
      <c r="C252" s="307" t="n"/>
      <c r="E252" s="307" t="n"/>
      <c r="F252" s="32" t="n"/>
      <c r="G252" s="33">
        <f>IF(F252="", "", IF(OR(ISTEXT(H252),ISTEXT(F252)),"",H252/F252))</f>
        <v/>
      </c>
      <c r="H252" s="33" t="n"/>
      <c r="I252" s="33" t="n"/>
      <c r="J252" s="33">
        <f>IF(I252="", "", IF(OR(ISTEXT(I252),ISTEXT($F252)),"",I252*$F252))</f>
        <v/>
      </c>
      <c r="K252" s="33" t="n"/>
      <c r="L252" s="33">
        <f>IF(K252="", "", IF(OR(ISTEXT(K252),ISTEXT($F252)),"",K252*$F252))</f>
        <v/>
      </c>
      <c r="M252" s="30">
        <f>IF(OR(H252="",H252=0),"",IF(K252="",IF(J252="","",IF(OR(ISTEXT(J252),ISTEXT(H252)),"",J252/H252)),IF(OR(ISTEXT(L252),ISTEXT(H252)),"",L252/H252)))</f>
        <v/>
      </c>
    </row>
    <row r="253" ht="13.35" customHeight="1" s="162">
      <c r="B253" s="307" t="n"/>
      <c r="C253" s="307" t="n"/>
      <c r="E253" s="307" t="n"/>
      <c r="F253" s="32" t="n"/>
      <c r="G253" s="33">
        <f>IF(F253="", "", IF(OR(ISTEXT(H253),ISTEXT(F253)),"",H253/F253))</f>
        <v/>
      </c>
      <c r="H253" s="33" t="n"/>
      <c r="I253" s="33" t="n"/>
      <c r="J253" s="33">
        <f>IF(I253="", "", IF(OR(ISTEXT(I253),ISTEXT($F253)),"",I253*$F253))</f>
        <v/>
      </c>
      <c r="K253" s="33" t="n"/>
      <c r="L253" s="33">
        <f>IF(K253="", "", IF(OR(ISTEXT(K253),ISTEXT($F253)),"",K253*$F253))</f>
        <v/>
      </c>
      <c r="M253" s="30">
        <f>IF(OR(H253="",H253=0),"",IF(K253="",IF(J253="","",IF(OR(ISTEXT(J253),ISTEXT(H253)),"",J253/H253)),IF(OR(ISTEXT(L253),ISTEXT(H253)),"",L253/H253)))</f>
        <v/>
      </c>
    </row>
    <row r="254" ht="13.35" customHeight="1" s="162">
      <c r="B254" s="307" t="n"/>
      <c r="C254" s="307" t="n"/>
      <c r="E254" s="307" t="n"/>
      <c r="F254" s="32" t="n"/>
      <c r="G254" s="33">
        <f>IF(F254="", "", IF(OR(ISTEXT(H254),ISTEXT(F254)),"",H254/F254))</f>
        <v/>
      </c>
      <c r="H254" s="33" t="n"/>
      <c r="I254" s="33" t="n"/>
      <c r="J254" s="33">
        <f>IF(I254="", "", IF(OR(ISTEXT(I254),ISTEXT($F254)),"",I254*$F254))</f>
        <v/>
      </c>
      <c r="K254" s="33" t="n"/>
      <c r="L254" s="33">
        <f>IF(K254="", "", IF(OR(ISTEXT(K254),ISTEXT($F254)),"",K254*$F254))</f>
        <v/>
      </c>
      <c r="M254" s="30">
        <f>IF(OR(H254="",H254=0),"",IF(K254="",IF(J254="","",IF(OR(ISTEXT(J254),ISTEXT(H254)),"",J254/H254)),IF(OR(ISTEXT(L254),ISTEXT(H254)),"",L254/H254)))</f>
        <v/>
      </c>
    </row>
    <row r="255" ht="13.35" customHeight="1" s="162">
      <c r="B255" s="307" t="n"/>
      <c r="C255" s="307" t="n"/>
      <c r="E255" s="307" t="n"/>
      <c r="F255" s="32" t="n"/>
      <c r="G255" s="33">
        <f>IF(F255="", "", IF(OR(ISTEXT(H255),ISTEXT(F255)),"",H255/F255))</f>
        <v/>
      </c>
      <c r="H255" s="33" t="n"/>
      <c r="I255" s="33" t="n"/>
      <c r="J255" s="33">
        <f>IF(I255="", "", IF(OR(ISTEXT(I255),ISTEXT($F255)),"",I255*$F255))</f>
        <v/>
      </c>
      <c r="K255" s="33" t="n"/>
      <c r="L255" s="33">
        <f>IF(K255="", "", IF(OR(ISTEXT(K255),ISTEXT($F255)),"",K255*$F255))</f>
        <v/>
      </c>
      <c r="M255" s="30">
        <f>IF(OR(H255="",H255=0),"",IF(K255="",IF(J255="","",IF(OR(ISTEXT(J255),ISTEXT(H255)),"",J255/H255)),IF(OR(ISTEXT(L255),ISTEXT(H255)),"",L255/H255)))</f>
        <v/>
      </c>
    </row>
    <row r="256" ht="13.35" customHeight="1" s="162">
      <c r="B256" s="307" t="n"/>
      <c r="C256" s="307" t="n"/>
      <c r="D256" s="307"/>
      <c r="E256" s="307"/>
      <c r="F256" s="307"/>
      <c r="G256" s="307"/>
      <c r="H256" s="33" t="n"/>
      <c r="I256" s="33" t="n"/>
      <c r="J256" s="33"/>
      <c r="K256" s="33" t="n"/>
      <c r="L256" s="33"/>
      <c r="M256" s="30">
        <f>IF(OR(H256="",H256=0),"",IF(L256="",IF(J256="","",IF(OR(ISTEXT(J256),ISTEXT(H256)),"",J256/H256)),IF(OR(ISTEXT(L256),ISTEXT(H256)),"",L256/H256)))</f>
        <v/>
      </c>
    </row>
    <row r="257" ht="13.35" customHeight="1" s="162">
      <c r="B257" s="42" t="n"/>
      <c r="C257" s="231" t="inlineStr">
        <is>
          <t>Total</t>
        </is>
      </c>
      <c r="D257" s="159" t="n"/>
      <c r="E257" s="42" t="n"/>
      <c r="F257" s="42" t="n"/>
      <c r="G257" s="43" t="n"/>
      <c r="H257" s="43">
        <f>IF(SUM(H241:H256)+SUM(H268:H307)=0,"",SUM(H241:H256)+SUM(H268:H307))</f>
        <v/>
      </c>
      <c r="I257" s="43" t="n"/>
      <c r="J257" s="43">
        <f>IF(SUM(J241:J256)+SUM(J268:J307)=0,"",SUM(J241:J256)+SUM(J268:J307))</f>
        <v/>
      </c>
      <c r="K257" s="43" t="n"/>
      <c r="L257" s="43">
        <f>IF(SUM(L241:L256)+SUM(L268:L307)=0,"",SUM(L241:L256)+SUM(L268:L307))</f>
        <v/>
      </c>
      <c r="M257" s="35">
        <f>IF(OR(H257="",H257=0),"",IF(L257="",IF(J257="","",IF(OR(ISTEXT(J257),ISTEXT(H257)),"",J257/H257)),IF(OR(ISTEXT(L257),ISTEXT(H257)),"",L257/H257)))</f>
        <v/>
      </c>
    </row>
    <row r="258" ht="13.35" customHeight="1" s="162"/>
    <row r="259" ht="13.35" customHeight="1" s="162">
      <c r="B259" s="188" t="inlineStr">
        <is>
          <t>Remarks</t>
        </is>
      </c>
      <c r="C259" s="173" t="n"/>
      <c r="D259" s="154" t="n"/>
      <c r="E259" s="174" t="n"/>
      <c r="F259" s="174" t="n"/>
      <c r="G259" s="174" t="n"/>
      <c r="H259" s="174" t="n"/>
      <c r="I259" s="174" t="n"/>
      <c r="J259" s="174" t="n"/>
      <c r="K259" s="174" t="n"/>
      <c r="L259" s="174" t="n"/>
      <c r="M259" s="173" t="n"/>
    </row>
    <row r="260" ht="13.35" customHeight="1" s="162">
      <c r="B260" s="154" t="n"/>
      <c r="C260" s="174" t="n"/>
      <c r="D260" s="174" t="n"/>
      <c r="E260" s="174" t="n"/>
      <c r="F260" s="174" t="n"/>
      <c r="G260" s="174" t="n"/>
      <c r="H260" s="174" t="n"/>
      <c r="I260" s="174" t="n"/>
      <c r="J260" s="174" t="n"/>
      <c r="K260" s="174" t="n"/>
      <c r="L260" s="174" t="n"/>
      <c r="M260" s="173" t="n"/>
    </row>
    <row r="261" ht="13.35" customHeight="1" s="162">
      <c r="B261" s="154" t="n"/>
      <c r="C261" s="174" t="n"/>
      <c r="D261" s="174" t="n"/>
      <c r="E261" s="174" t="n"/>
      <c r="F261" s="174" t="n"/>
      <c r="G261" s="174" t="n"/>
      <c r="H261" s="174" t="n"/>
      <c r="I261" s="174" t="n"/>
      <c r="J261" s="174" t="n"/>
      <c r="K261" s="174" t="n"/>
      <c r="L261" s="174" t="n"/>
      <c r="M261" s="173" t="n"/>
    </row>
    <row r="262" ht="13.35" customHeight="1" s="162">
      <c r="B262" s="154" t="n"/>
      <c r="C262" s="174" t="n"/>
      <c r="D262" s="174" t="n"/>
      <c r="E262" s="174" t="n"/>
      <c r="F262" s="174" t="n"/>
      <c r="G262" s="174" t="n"/>
      <c r="H262" s="174" t="n"/>
      <c r="I262" s="174" t="n"/>
      <c r="J262" s="174" t="n"/>
      <c r="K262" s="174" t="n"/>
      <c r="L262" s="174" t="n"/>
      <c r="M262" s="173" t="n"/>
    </row>
    <row r="263" ht="13.35" customHeight="1" s="162"/>
    <row r="264" ht="13.35" customHeight="1" s="162">
      <c r="B264" s="200" t="inlineStr">
        <is>
          <t>System (cont.)</t>
        </is>
      </c>
      <c r="C264" s="403" t="n"/>
      <c r="D264" s="209">
        <f>IF('{Equipment Data Entry}'!B83="","",'{Equipment Data Entry}'!B83)</f>
        <v/>
      </c>
      <c r="E264" s="418" t="n"/>
      <c r="F264" s="403" t="n"/>
      <c r="G264" s="200" t="inlineStr">
        <is>
          <t>Service</t>
        </is>
      </c>
      <c r="H264" s="403" t="n"/>
      <c r="I264" s="210">
        <f>IF('{Equipment Data Entry}'!C83="","",'{Equipment Data Entry}'!C83)</f>
        <v/>
      </c>
      <c r="J264" s="418" t="n"/>
      <c r="K264" s="418" t="n"/>
      <c r="L264" s="418" t="n"/>
      <c r="M264" s="403" t="n"/>
    </row>
    <row r="265" ht="13.35" customHeight="1" s="162">
      <c r="B265" s="422" t="n"/>
      <c r="C265" s="423" t="n"/>
      <c r="D265" s="422" t="n"/>
      <c r="E265" s="424" t="n"/>
      <c r="F265" s="423" t="n"/>
      <c r="G265" s="422" t="n"/>
      <c r="H265" s="423" t="n"/>
      <c r="I265" s="422" t="n"/>
      <c r="J265" s="424" t="n"/>
      <c r="K265" s="424" t="n"/>
      <c r="L265" s="424" t="n"/>
      <c r="M265" s="423" t="n"/>
    </row>
    <row r="266" ht="13.35" customHeight="1" s="162">
      <c r="B266" s="188" t="inlineStr">
        <is>
          <t>Registers / Grilles (cont.)</t>
        </is>
      </c>
      <c r="C266" s="174" t="n"/>
      <c r="D266" s="174" t="n"/>
      <c r="E266" s="174" t="n"/>
      <c r="F266" s="173" t="n"/>
      <c r="G266" s="233" t="inlineStr">
        <is>
          <t>Design VEL</t>
        </is>
      </c>
      <c r="H266" s="194" t="inlineStr">
        <is>
          <t>Design CFM</t>
        </is>
      </c>
      <c r="I266" s="188" t="inlineStr">
        <is>
          <t>Initial</t>
        </is>
      </c>
      <c r="J266" s="173" t="n"/>
      <c r="K266" s="188" t="inlineStr">
        <is>
          <t>Final</t>
        </is>
      </c>
      <c r="L266" s="173" t="n"/>
      <c r="M266" s="188" t="inlineStr">
        <is>
          <t>%</t>
        </is>
      </c>
    </row>
    <row r="267" ht="13.35" customHeight="1" s="162">
      <c r="B267" s="153" t="inlineStr">
        <is>
          <t>No.</t>
        </is>
      </c>
      <c r="C267" s="188" t="inlineStr">
        <is>
          <t>Area Served</t>
        </is>
      </c>
      <c r="D267" s="188" t="inlineStr">
        <is>
          <t>Type</t>
        </is>
      </c>
      <c r="E267" s="188" t="inlineStr">
        <is>
          <t>Size</t>
        </is>
      </c>
      <c r="F267" s="188" t="inlineStr">
        <is>
          <t>Ak</t>
        </is>
      </c>
      <c r="G267" s="440" t="n"/>
      <c r="H267" s="440" t="n"/>
      <c r="I267" s="188" t="inlineStr">
        <is>
          <t>VEL</t>
        </is>
      </c>
      <c r="J267" s="188" t="inlineStr">
        <is>
          <t>CFM</t>
        </is>
      </c>
      <c r="K267" s="188" t="inlineStr">
        <is>
          <t>VEL</t>
        </is>
      </c>
      <c r="L267" s="188" t="inlineStr">
        <is>
          <t>CFM</t>
        </is>
      </c>
      <c r="M267" s="440" t="n"/>
    </row>
    <row r="268" ht="13.35" customHeight="1" s="162">
      <c r="B268" s="307" t="n"/>
      <c r="C268" s="307" t="n"/>
      <c r="E268" s="307" t="n"/>
      <c r="F268" s="32" t="n"/>
      <c r="G268" s="33">
        <f>IF(F268="", "", IF(OR(ISTEXT(H268),ISTEXT(F268)),"",H268/F268))</f>
        <v/>
      </c>
      <c r="H268" s="33" t="n"/>
      <c r="I268" s="33" t="n"/>
      <c r="J268" s="33">
        <f>IF(I268="", "", IF(OR(ISTEXT(I268),ISTEXT($F268)),"",I268*$F268))</f>
        <v/>
      </c>
      <c r="K268" s="33" t="n"/>
      <c r="L268" s="33">
        <f>IF(K268="", "", IF(OR(ISTEXT(K268),ISTEXT($F268)),"",K268*$F268))</f>
        <v/>
      </c>
      <c r="M268" s="30">
        <f>IF(OR(H268="",H268=0),"",IF(K268="",IF(J268="","",IF(OR(ISTEXT(J268),ISTEXT(H268)),"",J268/H268)),IF(OR(ISTEXT(L268),ISTEXT(H268)),"",L268/H268)))</f>
        <v/>
      </c>
    </row>
    <row r="269" ht="13.35" customHeight="1" s="162">
      <c r="B269" s="307" t="n"/>
      <c r="C269" s="307" t="n"/>
      <c r="E269" s="307" t="n"/>
      <c r="F269" s="32" t="n"/>
      <c r="G269" s="33">
        <f>IF(F269="", "", IF(OR(ISTEXT(H269),ISTEXT(F269)),"",H269/F269))</f>
        <v/>
      </c>
      <c r="H269" s="33" t="n"/>
      <c r="I269" s="33" t="n"/>
      <c r="J269" s="33">
        <f>IF(I269="", "", IF(OR(ISTEXT(I269),ISTEXT($F269)),"",I269*$F269))</f>
        <v/>
      </c>
      <c r="K269" s="33" t="n"/>
      <c r="L269" s="33">
        <f>IF(K269="", "", IF(OR(ISTEXT(K269),ISTEXT($F269)),"",K269*$F269))</f>
        <v/>
      </c>
      <c r="M269" s="30">
        <f>IF(OR(H269="",H269=0),"",IF(K269="",IF(J269="","",IF(OR(ISTEXT(J269),ISTEXT(H269)),"",J269/H269)),IF(OR(ISTEXT(L269),ISTEXT(H269)),"",L269/H269)))</f>
        <v/>
      </c>
    </row>
    <row r="270" ht="13.35" customHeight="1" s="162">
      <c r="B270" s="307" t="n"/>
      <c r="C270" s="307" t="n"/>
      <c r="E270" s="307" t="n"/>
      <c r="F270" s="32" t="n"/>
      <c r="G270" s="33">
        <f>IF(F270="", "", IF(OR(ISTEXT(H270),ISTEXT(F270)),"",H270/F270))</f>
        <v/>
      </c>
      <c r="H270" s="33" t="n"/>
      <c r="I270" s="33" t="n"/>
      <c r="J270" s="33">
        <f>IF(I270="", "", IF(OR(ISTEXT(I270),ISTEXT($F270)),"",I270*$F270))</f>
        <v/>
      </c>
      <c r="K270" s="33" t="n"/>
      <c r="L270" s="33">
        <f>IF(K270="", "", IF(OR(ISTEXT(K270),ISTEXT($F270)),"",K270*$F270))</f>
        <v/>
      </c>
      <c r="M270" s="30">
        <f>IF(OR(H270="",H270=0),"",IF(K270="",IF(J270="","",IF(OR(ISTEXT(J270),ISTEXT(H270)),"",J270/H270)),IF(OR(ISTEXT(L270),ISTEXT(H270)),"",L270/H270)))</f>
        <v/>
      </c>
    </row>
    <row r="271" ht="13.35" customHeight="1" s="162">
      <c r="B271" s="307" t="n"/>
      <c r="C271" s="307" t="n"/>
      <c r="E271" s="307" t="n"/>
      <c r="F271" s="32" t="n"/>
      <c r="G271" s="33">
        <f>IF(F271="", "", IF(OR(ISTEXT(H271),ISTEXT(F271)),"",H271/F271))</f>
        <v/>
      </c>
      <c r="H271" s="33" t="n"/>
      <c r="I271" s="33" t="n"/>
      <c r="J271" s="33">
        <f>IF(I271="", "", IF(OR(ISTEXT(I271),ISTEXT($F271)),"",I271*$F271))</f>
        <v/>
      </c>
      <c r="K271" s="33" t="n"/>
      <c r="L271" s="33">
        <f>IF(K271="", "", IF(OR(ISTEXT(K271),ISTEXT($F271)),"",K271*$F271))</f>
        <v/>
      </c>
      <c r="M271" s="30">
        <f>IF(OR(H271="",H271=0),"",IF(K271="",IF(J271="","",IF(OR(ISTEXT(J271),ISTEXT(H271)),"",J271/H271)),IF(OR(ISTEXT(L271),ISTEXT(H271)),"",L271/H271)))</f>
        <v/>
      </c>
    </row>
    <row r="272" ht="13.35" customHeight="1" s="162">
      <c r="B272" s="307" t="n"/>
      <c r="C272" s="307" t="n"/>
      <c r="E272" s="307" t="n"/>
      <c r="F272" s="32" t="n"/>
      <c r="G272" s="33">
        <f>IF(F272="", "", IF(OR(ISTEXT(H272),ISTEXT(F272)),"",H272/F272))</f>
        <v/>
      </c>
      <c r="H272" s="33" t="n"/>
      <c r="I272" s="33" t="n"/>
      <c r="J272" s="33">
        <f>IF(I272="", "", IF(OR(ISTEXT(I272),ISTEXT($F272)),"",I272*$F272))</f>
        <v/>
      </c>
      <c r="K272" s="33" t="n"/>
      <c r="L272" s="33">
        <f>IF(K272="", "", IF(OR(ISTEXT(K272),ISTEXT($F272)),"",K272*$F272))</f>
        <v/>
      </c>
      <c r="M272" s="30">
        <f>IF(OR(H272="",H272=0),"",IF(K272="",IF(J272="","",IF(OR(ISTEXT(J272),ISTEXT(H272)),"",J272/H272)),IF(OR(ISTEXT(L272),ISTEXT(H272)),"",L272/H272)))</f>
        <v/>
      </c>
    </row>
    <row r="273" ht="13.35" customHeight="1" s="162">
      <c r="B273" s="307" t="n"/>
      <c r="C273" s="307" t="n"/>
      <c r="E273" s="307" t="n"/>
      <c r="F273" s="32" t="n"/>
      <c r="G273" s="33">
        <f>IF(F273="", "", IF(OR(ISTEXT(H273),ISTEXT(F273)),"",H273/F273))</f>
        <v/>
      </c>
      <c r="H273" s="33" t="n"/>
      <c r="I273" s="33" t="n"/>
      <c r="J273" s="33">
        <f>IF(I273="", "", IF(OR(ISTEXT(I273),ISTEXT($F273)),"",I273*$F273))</f>
        <v/>
      </c>
      <c r="K273" s="33" t="n"/>
      <c r="L273" s="33">
        <f>IF(K273="", "", IF(OR(ISTEXT(K273),ISTEXT($F273)),"",K273*$F273))</f>
        <v/>
      </c>
      <c r="M273" s="30">
        <f>IF(OR(H273="",H273=0),"",IF(K273="",IF(J273="","",IF(OR(ISTEXT(J273),ISTEXT(H273)),"",J273/H273)),IF(OR(ISTEXT(L273),ISTEXT(H273)),"",L273/H273)))</f>
        <v/>
      </c>
    </row>
    <row r="274" ht="13.35" customHeight="1" s="162">
      <c r="B274" s="307" t="n"/>
      <c r="C274" s="307" t="n"/>
      <c r="E274" s="307" t="n"/>
      <c r="F274" s="32" t="n"/>
      <c r="G274" s="33">
        <f>IF(F274="", "", IF(OR(ISTEXT(H274),ISTEXT(F274)),"",H274/F274))</f>
        <v/>
      </c>
      <c r="H274" s="33" t="n"/>
      <c r="I274" s="33" t="n"/>
      <c r="J274" s="33">
        <f>IF(I274="", "", IF(OR(ISTEXT(I274),ISTEXT($F274)),"",I274*$F274))</f>
        <v/>
      </c>
      <c r="K274" s="33" t="n"/>
      <c r="L274" s="33">
        <f>IF(K274="", "", IF(OR(ISTEXT(K274),ISTEXT($F274)),"",K274*$F274))</f>
        <v/>
      </c>
      <c r="M274" s="30">
        <f>IF(OR(H274="",H274=0),"",IF(K274="",IF(J274="","",IF(OR(ISTEXT(J274),ISTEXT(H274)),"",J274/H274)),IF(OR(ISTEXT(L274),ISTEXT(H274)),"",L274/H274)))</f>
        <v/>
      </c>
    </row>
    <row r="275" ht="13.35" customHeight="1" s="162">
      <c r="B275" s="307" t="n"/>
      <c r="C275" s="307" t="n"/>
      <c r="E275" s="307" t="n"/>
      <c r="F275" s="32" t="n"/>
      <c r="G275" s="33">
        <f>IF(F275="", "", IF(OR(ISTEXT(H275),ISTEXT(F275)),"",H275/F275))</f>
        <v/>
      </c>
      <c r="H275" s="33" t="n"/>
      <c r="I275" s="33" t="n"/>
      <c r="J275" s="33">
        <f>IF(I275="", "", IF(OR(ISTEXT(I275),ISTEXT($F275)),"",I275*$F275))</f>
        <v/>
      </c>
      <c r="K275" s="33" t="n"/>
      <c r="L275" s="33">
        <f>IF(K275="", "", IF(OR(ISTEXT(K275),ISTEXT($F275)),"",K275*$F275))</f>
        <v/>
      </c>
      <c r="M275" s="30">
        <f>IF(OR(H275="",H275=0),"",IF(K275="",IF(J275="","",IF(OR(ISTEXT(J275),ISTEXT(H275)),"",J275/H275)),IF(OR(ISTEXT(L275),ISTEXT(H275)),"",L275/H275)))</f>
        <v/>
      </c>
    </row>
    <row r="276" ht="13.35" customHeight="1" s="162">
      <c r="B276" s="307" t="n"/>
      <c r="C276" s="307" t="n"/>
      <c r="E276" s="307" t="n"/>
      <c r="F276" s="32" t="n"/>
      <c r="G276" s="33">
        <f>IF(F276="", "", IF(OR(ISTEXT(H276),ISTEXT(F276)),"",H276/F276))</f>
        <v/>
      </c>
      <c r="H276" s="33" t="n"/>
      <c r="I276" s="33" t="n"/>
      <c r="J276" s="33">
        <f>IF(I276="", "", IF(OR(ISTEXT(I276),ISTEXT($F276)),"",I276*$F276))</f>
        <v/>
      </c>
      <c r="K276" s="33" t="n"/>
      <c r="L276" s="33">
        <f>IF(K276="", "", IF(OR(ISTEXT(K276),ISTEXT($F276)),"",K276*$F276))</f>
        <v/>
      </c>
      <c r="M276" s="30">
        <f>IF(OR(H276="",H276=0),"",IF(K276="",IF(J276="","",IF(OR(ISTEXT(J276),ISTEXT(H276)),"",J276/H276)),IF(OR(ISTEXT(L276),ISTEXT(H276)),"",L276/H276)))</f>
        <v/>
      </c>
    </row>
    <row r="277" ht="13.35" customHeight="1" s="162">
      <c r="B277" s="307" t="n"/>
      <c r="C277" s="307" t="n"/>
      <c r="E277" s="307" t="n"/>
      <c r="F277" s="32" t="n"/>
      <c r="G277" s="33">
        <f>IF(F277="", "", IF(OR(ISTEXT(H277),ISTEXT(F277)),"",H277/F277))</f>
        <v/>
      </c>
      <c r="H277" s="33" t="n"/>
      <c r="I277" s="33" t="n"/>
      <c r="J277" s="33">
        <f>IF(I277="", "", IF(OR(ISTEXT(I277),ISTEXT($F277)),"",I277*$F277))</f>
        <v/>
      </c>
      <c r="K277" s="33" t="n"/>
      <c r="L277" s="33">
        <f>IF(K277="", "", IF(OR(ISTEXT(K277),ISTEXT($F277)),"",K277*$F277))</f>
        <v/>
      </c>
      <c r="M277" s="30">
        <f>IF(OR(H277="",H277=0),"",IF(K277="",IF(J277="","",IF(OR(ISTEXT(J277),ISTEXT(H277)),"",J277/H277)),IF(OR(ISTEXT(L277),ISTEXT(H277)),"",L277/H277)))</f>
        <v/>
      </c>
    </row>
    <row r="278" ht="13.35" customHeight="1" s="162">
      <c r="B278" s="307" t="n"/>
      <c r="C278" s="307" t="n"/>
      <c r="E278" s="307" t="n"/>
      <c r="F278" s="32" t="n"/>
      <c r="G278" s="33">
        <f>IF(F278="", "", IF(OR(ISTEXT(H278),ISTEXT(F278)),"",H278/F278))</f>
        <v/>
      </c>
      <c r="H278" s="33" t="n"/>
      <c r="I278" s="33" t="n"/>
      <c r="J278" s="33">
        <f>IF(I278="", "", IF(OR(ISTEXT(I278),ISTEXT($F278)),"",I278*$F278))</f>
        <v/>
      </c>
      <c r="K278" s="33" t="n"/>
      <c r="L278" s="33">
        <f>IF(K278="", "", IF(OR(ISTEXT(K278),ISTEXT($F278)),"",K278*$F278))</f>
        <v/>
      </c>
      <c r="M278" s="30">
        <f>IF(OR(H278="",H278=0),"",IF(K278="",IF(J278="","",IF(OR(ISTEXT(J278),ISTEXT(H278)),"",J278/H278)),IF(OR(ISTEXT(L278),ISTEXT(H278)),"",L278/H278)))</f>
        <v/>
      </c>
    </row>
    <row r="279" ht="13.35" customHeight="1" s="162">
      <c r="B279" s="307" t="n"/>
      <c r="C279" s="307" t="n"/>
      <c r="E279" s="307" t="n"/>
      <c r="F279" s="32" t="n"/>
      <c r="G279" s="33">
        <f>IF(F279="", "", IF(OR(ISTEXT(H279),ISTEXT(F279)),"",H279/F279))</f>
        <v/>
      </c>
      <c r="H279" s="33" t="n"/>
      <c r="I279" s="33" t="n"/>
      <c r="J279" s="33">
        <f>IF(I279="", "", IF(OR(ISTEXT(I279),ISTEXT($F279)),"",I279*$F279))</f>
        <v/>
      </c>
      <c r="K279" s="33" t="n"/>
      <c r="L279" s="33">
        <f>IF(K279="", "", IF(OR(ISTEXT(K279),ISTEXT($F279)),"",K279*$F279))</f>
        <v/>
      </c>
      <c r="M279" s="30">
        <f>IF(OR(H279="",H279=0),"",IF(K279="",IF(J279="","",IF(OR(ISTEXT(J279),ISTEXT(H279)),"",J279/H279)),IF(OR(ISTEXT(L279),ISTEXT(H279)),"",L279/H279)))</f>
        <v/>
      </c>
    </row>
    <row r="280" ht="13.35" customHeight="1" s="162">
      <c r="B280" s="307" t="n"/>
      <c r="C280" s="307" t="n"/>
      <c r="E280" s="307" t="n"/>
      <c r="F280" s="32" t="n"/>
      <c r="G280" s="33">
        <f>IF(F280="", "", IF(OR(ISTEXT(H280),ISTEXT(F280)),"",H280/F280))</f>
        <v/>
      </c>
      <c r="H280" s="33" t="n"/>
      <c r="I280" s="33" t="n"/>
      <c r="J280" s="33">
        <f>IF(I280="", "", IF(OR(ISTEXT(I280),ISTEXT($F280)),"",I280*$F280))</f>
        <v/>
      </c>
      <c r="K280" s="33" t="n"/>
      <c r="L280" s="33">
        <f>IF(K280="", "", IF(OR(ISTEXT(K280),ISTEXT($F280)),"",K280*$F280))</f>
        <v/>
      </c>
      <c r="M280" s="30">
        <f>IF(OR(H280="",H280=0),"",IF(K280="",IF(J280="","",IF(OR(ISTEXT(J280),ISTEXT(H280)),"",J280/H280)),IF(OR(ISTEXT(L280),ISTEXT(H280)),"",L280/H280)))</f>
        <v/>
      </c>
    </row>
    <row r="281" ht="13.35" customHeight="1" s="162">
      <c r="B281" s="307" t="n"/>
      <c r="C281" s="307" t="n"/>
      <c r="E281" s="307" t="n"/>
      <c r="F281" s="32" t="n"/>
      <c r="G281" s="33">
        <f>IF(F281="", "", IF(OR(ISTEXT(H281),ISTEXT(F281)),"",H281/F281))</f>
        <v/>
      </c>
      <c r="H281" s="33" t="n"/>
      <c r="I281" s="33" t="n"/>
      <c r="J281" s="33">
        <f>IF(I281="", "", IF(OR(ISTEXT(I281),ISTEXT($F281)),"",I281*$F281))</f>
        <v/>
      </c>
      <c r="K281" s="33" t="n"/>
      <c r="L281" s="33">
        <f>IF(K281="", "", IF(OR(ISTEXT(K281),ISTEXT($F281)),"",K281*$F281))</f>
        <v/>
      </c>
      <c r="M281" s="30">
        <f>IF(OR(H281="",H281=0),"",IF(K281="",IF(J281="","",IF(OR(ISTEXT(J281),ISTEXT(H281)),"",J281/H281)),IF(OR(ISTEXT(L281),ISTEXT(H281)),"",L281/H281)))</f>
        <v/>
      </c>
    </row>
    <row r="282" ht="13.35" customHeight="1" s="162">
      <c r="B282" s="307" t="n"/>
      <c r="C282" s="307" t="n"/>
      <c r="E282" s="307" t="n"/>
      <c r="F282" s="32" t="n"/>
      <c r="G282" s="33">
        <f>IF(F282="", "", IF(OR(ISTEXT(H282),ISTEXT(F282)),"",H282/F282))</f>
        <v/>
      </c>
      <c r="H282" s="33" t="n"/>
      <c r="I282" s="33" t="n"/>
      <c r="J282" s="33">
        <f>IF(I282="", "", IF(OR(ISTEXT(I282),ISTEXT($F282)),"",I282*$F282))</f>
        <v/>
      </c>
      <c r="K282" s="33" t="n"/>
      <c r="L282" s="33">
        <f>IF(K282="", "", IF(OR(ISTEXT(K282),ISTEXT($F282)),"",K282*$F282))</f>
        <v/>
      </c>
      <c r="M282" s="30">
        <f>IF(OR(H282="",H282=0),"",IF(K282="",IF(J282="","",IF(OR(ISTEXT(J282),ISTEXT(H282)),"",J282/H282)),IF(OR(ISTEXT(L282),ISTEXT(H282)),"",L282/H282)))</f>
        <v/>
      </c>
    </row>
    <row r="283" ht="13.35" customHeight="1" s="162">
      <c r="B283" s="307" t="n"/>
      <c r="C283" s="307" t="n"/>
      <c r="E283" s="307" t="n"/>
      <c r="F283" s="32" t="n"/>
      <c r="G283" s="33">
        <f>IF(F283="", "", IF(OR(ISTEXT(H283),ISTEXT(F283)),"",H283/F283))</f>
        <v/>
      </c>
      <c r="H283" s="33" t="n"/>
      <c r="I283" s="33" t="n"/>
      <c r="J283" s="33">
        <f>IF(I283="", "", IF(OR(ISTEXT(I283),ISTEXT($F283)),"",I283*$F283))</f>
        <v/>
      </c>
      <c r="K283" s="33" t="n"/>
      <c r="L283" s="33">
        <f>IF(K283="", "", IF(OR(ISTEXT(K283),ISTEXT($F283)),"",K283*$F283))</f>
        <v/>
      </c>
      <c r="M283" s="30">
        <f>IF(OR(H283="",H283=0),"",IF(K283="",IF(J283="","",IF(OR(ISTEXT(J283),ISTEXT(H283)),"",J283/H283)),IF(OR(ISTEXT(L283),ISTEXT(H283)),"",L283/H283)))</f>
        <v/>
      </c>
    </row>
    <row r="284" ht="13.35" customHeight="1" s="162">
      <c r="B284" s="307" t="n"/>
      <c r="C284" s="307" t="n"/>
      <c r="E284" s="307" t="n"/>
      <c r="F284" s="32" t="n"/>
      <c r="G284" s="33">
        <f>IF(F284="", "", IF(OR(ISTEXT(H284),ISTEXT(F284)),"",H284/F284))</f>
        <v/>
      </c>
      <c r="H284" s="33" t="n"/>
      <c r="I284" s="33" t="n"/>
      <c r="J284" s="33">
        <f>IF(I284="", "", IF(OR(ISTEXT(I284),ISTEXT($F284)),"",I284*$F284))</f>
        <v/>
      </c>
      <c r="K284" s="33" t="n"/>
      <c r="L284" s="33">
        <f>IF(K284="", "", IF(OR(ISTEXT(K284),ISTEXT($F284)),"",K284*$F284))</f>
        <v/>
      </c>
      <c r="M284" s="30">
        <f>IF(OR(H284="",H284=0),"",IF(K284="",IF(J284="","",IF(OR(ISTEXT(J284),ISTEXT(H284)),"",J284/H284)),IF(OR(ISTEXT(L284),ISTEXT(H284)),"",L284/H284)))</f>
        <v/>
      </c>
    </row>
    <row r="285" ht="13.35" customHeight="1" s="162">
      <c r="B285" s="307" t="n"/>
      <c r="C285" s="307" t="n"/>
      <c r="E285" s="307" t="n"/>
      <c r="F285" s="32" t="n"/>
      <c r="G285" s="33">
        <f>IF(F285="", "", IF(OR(ISTEXT(H285),ISTEXT(F285)),"",H285/F285))</f>
        <v/>
      </c>
      <c r="H285" s="33" t="n"/>
      <c r="I285" s="33" t="n"/>
      <c r="J285" s="33">
        <f>IF(I285="", "", IF(OR(ISTEXT(I285),ISTEXT($F285)),"",I285*$F285))</f>
        <v/>
      </c>
      <c r="K285" s="33" t="n"/>
      <c r="L285" s="33">
        <f>IF(K285="", "", IF(OR(ISTEXT(K285),ISTEXT($F285)),"",K285*$F285))</f>
        <v/>
      </c>
      <c r="M285" s="30">
        <f>IF(OR(H285="",H285=0),"",IF(K285="",IF(J285="","",IF(OR(ISTEXT(J285),ISTEXT(H285)),"",J285/H285)),IF(OR(ISTEXT(L285),ISTEXT(H285)),"",L285/H285)))</f>
        <v/>
      </c>
    </row>
    <row r="286" ht="13.35" customHeight="1" s="162">
      <c r="B286" s="307" t="n"/>
      <c r="C286" s="307" t="n"/>
      <c r="E286" s="307" t="n"/>
      <c r="F286" s="32" t="n"/>
      <c r="G286" s="33">
        <f>IF(F286="", "", IF(OR(ISTEXT(H286),ISTEXT(F286)),"",H286/F286))</f>
        <v/>
      </c>
      <c r="H286" s="33" t="n"/>
      <c r="I286" s="33" t="n"/>
      <c r="J286" s="33">
        <f>IF(I286="", "", IF(OR(ISTEXT(I286),ISTEXT($F286)),"",I286*$F286))</f>
        <v/>
      </c>
      <c r="K286" s="33" t="n"/>
      <c r="L286" s="33">
        <f>IF(K286="", "", IF(OR(ISTEXT(K286),ISTEXT($F286)),"",K286*$F286))</f>
        <v/>
      </c>
      <c r="M286" s="30">
        <f>IF(OR(H286="",H286=0),"",IF(K286="",IF(J286="","",IF(OR(ISTEXT(J286),ISTEXT(H286)),"",J286/H286)),IF(OR(ISTEXT(L286),ISTEXT(H286)),"",L286/H286)))</f>
        <v/>
      </c>
    </row>
    <row r="287" ht="13.35" customHeight="1" s="162">
      <c r="B287" s="307" t="n"/>
      <c r="C287" s="307" t="n"/>
      <c r="E287" s="307" t="n"/>
      <c r="F287" s="32" t="n"/>
      <c r="G287" s="33">
        <f>IF(F287="", "", IF(OR(ISTEXT(H287),ISTEXT(F287)),"",H287/F287))</f>
        <v/>
      </c>
      <c r="H287" s="33" t="n"/>
      <c r="I287" s="33" t="n"/>
      <c r="J287" s="33">
        <f>IF(I287="", "", IF(OR(ISTEXT(I287),ISTEXT($F287)),"",I287*$F287))</f>
        <v/>
      </c>
      <c r="K287" s="33" t="n"/>
      <c r="L287" s="33">
        <f>IF(K287="", "", IF(OR(ISTEXT(K287),ISTEXT($F287)),"",K287*$F287))</f>
        <v/>
      </c>
      <c r="M287" s="30">
        <f>IF(OR(H287="",H287=0),"",IF(K287="",IF(J287="","",IF(OR(ISTEXT(J287),ISTEXT(H287)),"",J287/H287)),IF(OR(ISTEXT(L287),ISTEXT(H287)),"",L287/H287)))</f>
        <v/>
      </c>
    </row>
    <row r="288" ht="13.35" customHeight="1" s="162">
      <c r="B288" s="307" t="n"/>
      <c r="C288" s="307" t="n"/>
      <c r="E288" s="307" t="n"/>
      <c r="F288" s="32" t="n"/>
      <c r="G288" s="33">
        <f>IF(F288="", "", IF(OR(ISTEXT(H288),ISTEXT(F288)),"",H288/F288))</f>
        <v/>
      </c>
      <c r="H288" s="33" t="n"/>
      <c r="I288" s="33" t="n"/>
      <c r="J288" s="33">
        <f>IF(I288="", "", IF(OR(ISTEXT(I288),ISTEXT($F288)),"",I288*$F288))</f>
        <v/>
      </c>
      <c r="K288" s="33" t="n"/>
      <c r="L288" s="33">
        <f>IF(K288="", "", IF(OR(ISTEXT(K288),ISTEXT($F288)),"",K288*$F288))</f>
        <v/>
      </c>
      <c r="M288" s="30">
        <f>IF(OR(H288="",H288=0),"",IF(K288="",IF(J288="","",IF(OR(ISTEXT(J288),ISTEXT(H288)),"",J288/H288)),IF(OR(ISTEXT(L288),ISTEXT(H288)),"",L288/H288)))</f>
        <v/>
      </c>
    </row>
    <row r="289" ht="13.35" customHeight="1" s="162">
      <c r="B289" s="307" t="n"/>
      <c r="C289" s="307" t="n"/>
      <c r="E289" s="307" t="n"/>
      <c r="F289" s="32" t="n"/>
      <c r="G289" s="33">
        <f>IF(F289="", "", IF(OR(ISTEXT(H289),ISTEXT(F289)),"",H289/F289))</f>
        <v/>
      </c>
      <c r="H289" s="33" t="n"/>
      <c r="I289" s="33" t="n"/>
      <c r="J289" s="33">
        <f>IF(I289="", "", IF(OR(ISTEXT(I289),ISTEXT($F289)),"",I289*$F289))</f>
        <v/>
      </c>
      <c r="K289" s="33" t="n"/>
      <c r="L289" s="33">
        <f>IF(K289="", "", IF(OR(ISTEXT(K289),ISTEXT($F289)),"",K289*$F289))</f>
        <v/>
      </c>
      <c r="M289" s="30">
        <f>IF(OR(H289="",H289=0),"",IF(K289="",IF(J289="","",IF(OR(ISTEXT(J289),ISTEXT(H289)),"",J289/H289)),IF(OR(ISTEXT(L289),ISTEXT(H289)),"",L289/H289)))</f>
        <v/>
      </c>
    </row>
    <row r="290" ht="13.35" customHeight="1" s="162">
      <c r="B290" s="307" t="n"/>
      <c r="C290" s="307" t="n"/>
      <c r="E290" s="307" t="n"/>
      <c r="F290" s="32" t="n"/>
      <c r="G290" s="33">
        <f>IF(F290="", "", IF(OR(ISTEXT(H290),ISTEXT(F290)),"",H290/F290))</f>
        <v/>
      </c>
      <c r="H290" s="33" t="n"/>
      <c r="I290" s="33" t="n"/>
      <c r="J290" s="33">
        <f>IF(I290="", "", IF(OR(ISTEXT(I290),ISTEXT($F290)),"",I290*$F290))</f>
        <v/>
      </c>
      <c r="K290" s="33" t="n"/>
      <c r="L290" s="33">
        <f>IF(K290="", "", IF(OR(ISTEXT(K290),ISTEXT($F290)),"",K290*$F290))</f>
        <v/>
      </c>
      <c r="M290" s="30">
        <f>IF(OR(H290="",H290=0),"",IF(K290="",IF(J290="","",IF(OR(ISTEXT(J290),ISTEXT(H290)),"",J290/H290)),IF(OR(ISTEXT(L290),ISTEXT(H290)),"",L290/H290)))</f>
        <v/>
      </c>
    </row>
    <row r="291" ht="13.35" customHeight="1" s="162">
      <c r="B291" s="307" t="n"/>
      <c r="C291" s="307" t="n"/>
      <c r="E291" s="307" t="n"/>
      <c r="F291" s="32" t="n"/>
      <c r="G291" s="33">
        <f>IF(F291="", "", IF(OR(ISTEXT(H291),ISTEXT(F291)),"",H291/F291))</f>
        <v/>
      </c>
      <c r="H291" s="33" t="n"/>
      <c r="I291" s="33" t="n"/>
      <c r="J291" s="33">
        <f>IF(I291="", "", IF(OR(ISTEXT(I291),ISTEXT($F291)),"",I291*$F291))</f>
        <v/>
      </c>
      <c r="K291" s="33" t="n"/>
      <c r="L291" s="33">
        <f>IF(K291="", "", IF(OR(ISTEXT(K291),ISTEXT($F291)),"",K291*$F291))</f>
        <v/>
      </c>
      <c r="M291" s="30">
        <f>IF(OR(H291="",H291=0),"",IF(K291="",IF(J291="","",IF(OR(ISTEXT(J291),ISTEXT(H291)),"",J291/H291)),IF(OR(ISTEXT(L291),ISTEXT(H291)),"",L291/H291)))</f>
        <v/>
      </c>
    </row>
    <row r="292" ht="13.35" customHeight="1" s="162">
      <c r="B292" s="307" t="n"/>
      <c r="C292" s="307" t="n"/>
      <c r="E292" s="307" t="n"/>
      <c r="F292" s="32" t="n"/>
      <c r="G292" s="33">
        <f>IF(F292="", "", IF(OR(ISTEXT(H292),ISTEXT(F292)),"",H292/F292))</f>
        <v/>
      </c>
      <c r="H292" s="33" t="n"/>
      <c r="I292" s="33" t="n"/>
      <c r="J292" s="33">
        <f>IF(I292="", "", IF(OR(ISTEXT(I292),ISTEXT($F292)),"",I292*$F292))</f>
        <v/>
      </c>
      <c r="K292" s="33" t="n"/>
      <c r="L292" s="33">
        <f>IF(K292="", "", IF(OR(ISTEXT(K292),ISTEXT($F292)),"",K292*$F292))</f>
        <v/>
      </c>
      <c r="M292" s="30">
        <f>IF(OR(H292="",H292=0),"",IF(K292="",IF(J292="","",IF(OR(ISTEXT(J292),ISTEXT(H292)),"",J292/H292)),IF(OR(ISTEXT(L292),ISTEXT(H292)),"",L292/H292)))</f>
        <v/>
      </c>
    </row>
    <row r="293" ht="13.35" customHeight="1" s="162">
      <c r="B293" s="307" t="n"/>
      <c r="C293" s="307" t="n"/>
      <c r="E293" s="307" t="n"/>
      <c r="F293" s="32" t="n"/>
      <c r="G293" s="33">
        <f>IF(F293="", "", IF(OR(ISTEXT(H293),ISTEXT(F293)),"",H293/F293))</f>
        <v/>
      </c>
      <c r="H293" s="33" t="n"/>
      <c r="I293" s="33" t="n"/>
      <c r="J293" s="33">
        <f>IF(I293="", "", IF(OR(ISTEXT(I293),ISTEXT($F293)),"",I293*$F293))</f>
        <v/>
      </c>
      <c r="K293" s="33" t="n"/>
      <c r="L293" s="33">
        <f>IF(K293="", "", IF(OR(ISTEXT(K293),ISTEXT($F293)),"",K293*$F293))</f>
        <v/>
      </c>
      <c r="M293" s="30">
        <f>IF(OR(H293="",H293=0),"",IF(K293="",IF(J293="","",IF(OR(ISTEXT(J293),ISTEXT(H293)),"",J293/H293)),IF(OR(ISTEXT(L293),ISTEXT(H293)),"",L293/H293)))</f>
        <v/>
      </c>
    </row>
    <row r="294" ht="13.35" customHeight="1" s="162">
      <c r="B294" s="307" t="n"/>
      <c r="C294" s="307" t="n"/>
      <c r="E294" s="307" t="n"/>
      <c r="F294" s="32" t="n"/>
      <c r="G294" s="33">
        <f>IF(F294="", "", IF(OR(ISTEXT(H294),ISTEXT(F294)),"",H294/F294))</f>
        <v/>
      </c>
      <c r="H294" s="33" t="n"/>
      <c r="I294" s="33" t="n"/>
      <c r="J294" s="33">
        <f>IF(I294="", "", IF(OR(ISTEXT(I294),ISTEXT($F294)),"",I294*$F294))</f>
        <v/>
      </c>
      <c r="K294" s="33" t="n"/>
      <c r="L294" s="33">
        <f>IF(K294="", "", IF(OR(ISTEXT(K294),ISTEXT($F294)),"",K294*$F294))</f>
        <v/>
      </c>
      <c r="M294" s="30">
        <f>IF(OR(H294="",H294=0),"",IF(K294="",IF(J294="","",IF(OR(ISTEXT(J294),ISTEXT(H294)),"",J294/H294)),IF(OR(ISTEXT(L294),ISTEXT(H294)),"",L294/H294)))</f>
        <v/>
      </c>
    </row>
    <row r="295" ht="13.35" customHeight="1" s="162">
      <c r="B295" s="307" t="n"/>
      <c r="C295" s="307" t="n"/>
      <c r="E295" s="307" t="n"/>
      <c r="F295" s="32" t="n"/>
      <c r="G295" s="33">
        <f>IF(F295="", "", IF(OR(ISTEXT(H295),ISTEXT(F295)),"",H295/F295))</f>
        <v/>
      </c>
      <c r="H295" s="33" t="n"/>
      <c r="I295" s="33" t="n"/>
      <c r="J295" s="33">
        <f>IF(I295="", "", IF(OR(ISTEXT(I295),ISTEXT($F295)),"",I295*$F295))</f>
        <v/>
      </c>
      <c r="K295" s="33" t="n"/>
      <c r="L295" s="33">
        <f>IF(K295="", "", IF(OR(ISTEXT(K295),ISTEXT($F295)),"",K295*$F295))</f>
        <v/>
      </c>
      <c r="M295" s="30">
        <f>IF(OR(H295="",H295=0),"",IF(K295="",IF(J295="","",IF(OR(ISTEXT(J295),ISTEXT(H295)),"",J295/H295)),IF(OR(ISTEXT(L295),ISTEXT(H295)),"",L295/H295)))</f>
        <v/>
      </c>
    </row>
    <row r="296" ht="13.35" customHeight="1" s="162">
      <c r="B296" s="307" t="n"/>
      <c r="C296" s="307" t="n"/>
      <c r="E296" s="307" t="n"/>
      <c r="F296" s="32" t="n"/>
      <c r="G296" s="33">
        <f>IF(F296="", "", IF(OR(ISTEXT(H296),ISTEXT(F296)),"",H296/F296))</f>
        <v/>
      </c>
      <c r="H296" s="33" t="n"/>
      <c r="I296" s="33" t="n"/>
      <c r="J296" s="33">
        <f>IF(I296="", "", IF(OR(ISTEXT(I296),ISTEXT($F296)),"",I296*$F296))</f>
        <v/>
      </c>
      <c r="K296" s="33" t="n"/>
      <c r="L296" s="33">
        <f>IF(K296="", "", IF(OR(ISTEXT(K296),ISTEXT($F296)),"",K296*$F296))</f>
        <v/>
      </c>
      <c r="M296" s="30">
        <f>IF(OR(H296="",H296=0),"",IF(K296="",IF(J296="","",IF(OR(ISTEXT(J296),ISTEXT(H296)),"",J296/H296)),IF(OR(ISTEXT(L296),ISTEXT(H296)),"",L296/H296)))</f>
        <v/>
      </c>
    </row>
    <row r="297" ht="13.35" customHeight="1" s="162">
      <c r="B297" s="307" t="n"/>
      <c r="C297" s="307" t="n"/>
      <c r="E297" s="307" t="n"/>
      <c r="F297" s="32" t="n"/>
      <c r="G297" s="33">
        <f>IF(F297="", "", IF(OR(ISTEXT(H297),ISTEXT(F297)),"",H297/F297))</f>
        <v/>
      </c>
      <c r="H297" s="33" t="n"/>
      <c r="I297" s="33" t="n"/>
      <c r="J297" s="33">
        <f>IF(I297="", "", IF(OR(ISTEXT(I297),ISTEXT($F297)),"",I297*$F297))</f>
        <v/>
      </c>
      <c r="K297" s="33" t="n"/>
      <c r="L297" s="33">
        <f>IF(K297="", "", IF(OR(ISTEXT(K297),ISTEXT($F297)),"",K297*$F297))</f>
        <v/>
      </c>
      <c r="M297" s="30">
        <f>IF(OR(H297="",H297=0),"",IF(K297="",IF(J297="","",IF(OR(ISTEXT(J297),ISTEXT(H297)),"",J297/H297)),IF(OR(ISTEXT(L297),ISTEXT(H297)),"",L297/H297)))</f>
        <v/>
      </c>
    </row>
    <row r="298" ht="13.35" customHeight="1" s="162">
      <c r="B298" s="307" t="n"/>
      <c r="C298" s="307" t="n"/>
      <c r="E298" s="307" t="n"/>
      <c r="F298" s="32" t="n"/>
      <c r="G298" s="33">
        <f>IF(F298="", "", IF(OR(ISTEXT(H298),ISTEXT(F298)),"",H298/F298))</f>
        <v/>
      </c>
      <c r="H298" s="33" t="n"/>
      <c r="I298" s="33" t="n"/>
      <c r="J298" s="33">
        <f>IF(I298="", "", IF(OR(ISTEXT(I298),ISTEXT($F298)),"",I298*$F298))</f>
        <v/>
      </c>
      <c r="K298" s="33" t="n"/>
      <c r="L298" s="33">
        <f>IF(K298="", "", IF(OR(ISTEXT(K298),ISTEXT($F298)),"",K298*$F298))</f>
        <v/>
      </c>
      <c r="M298" s="30">
        <f>IF(OR(H298="",H298=0),"",IF(K298="",IF(J298="","",IF(OR(ISTEXT(J298),ISTEXT(H298)),"",J298/H298)),IF(OR(ISTEXT(L298),ISTEXT(H298)),"",L298/H298)))</f>
        <v/>
      </c>
    </row>
    <row r="299" ht="13.35" customHeight="1" s="162">
      <c r="B299" s="307" t="n"/>
      <c r="C299" s="307" t="n"/>
      <c r="E299" s="307" t="n"/>
      <c r="F299" s="32" t="n"/>
      <c r="G299" s="33">
        <f>IF(F299="", "", IF(OR(ISTEXT(H299),ISTEXT(F299)),"",H299/F299))</f>
        <v/>
      </c>
      <c r="H299" s="33" t="n"/>
      <c r="I299" s="33" t="n"/>
      <c r="J299" s="33">
        <f>IF(I299="", "", IF(OR(ISTEXT(I299),ISTEXT($F299)),"",I299*$F299))</f>
        <v/>
      </c>
      <c r="K299" s="33" t="n"/>
      <c r="L299" s="33">
        <f>IF(K299="", "", IF(OR(ISTEXT(K299),ISTEXT($F299)),"",K299*$F299))</f>
        <v/>
      </c>
      <c r="M299" s="30">
        <f>IF(OR(H299="",H299=0),"",IF(K299="",IF(J299="","",IF(OR(ISTEXT(J299),ISTEXT(H299)),"",J299/H299)),IF(OR(ISTEXT(L299),ISTEXT(H299)),"",L299/H299)))</f>
        <v/>
      </c>
    </row>
    <row r="300" ht="13.35" customHeight="1" s="162">
      <c r="B300" s="307" t="n"/>
      <c r="C300" s="307" t="n"/>
      <c r="E300" s="307" t="n"/>
      <c r="F300" s="32" t="n"/>
      <c r="G300" s="33">
        <f>IF(F300="", "", IF(OR(ISTEXT(H300),ISTEXT(F300)),"",H300/F300))</f>
        <v/>
      </c>
      <c r="H300" s="33" t="n"/>
      <c r="I300" s="33" t="n"/>
      <c r="J300" s="33">
        <f>IF(I300="", "", IF(OR(ISTEXT(I300),ISTEXT($F300)),"",I300*$F300))</f>
        <v/>
      </c>
      <c r="K300" s="33" t="n"/>
      <c r="L300" s="33">
        <f>IF(K300="", "", IF(OR(ISTEXT(K300),ISTEXT($F300)),"",K300*$F300))</f>
        <v/>
      </c>
      <c r="M300" s="30">
        <f>IF(OR(H300="",H300=0),"",IF(K300="",IF(J300="","",IF(OR(ISTEXT(J300),ISTEXT(H300)),"",J300/H300)),IF(OR(ISTEXT(L300),ISTEXT(H300)),"",L300/H300)))</f>
        <v/>
      </c>
    </row>
    <row r="301" ht="13.35" customHeight="1" s="162">
      <c r="B301" s="307" t="n"/>
      <c r="C301" s="307" t="n"/>
      <c r="E301" s="307" t="n"/>
      <c r="F301" s="32" t="n"/>
      <c r="G301" s="33">
        <f>IF(F301="", "", IF(OR(ISTEXT(H301),ISTEXT(F301)),"",H301/F301))</f>
        <v/>
      </c>
      <c r="H301" s="33" t="n"/>
      <c r="I301" s="33" t="n"/>
      <c r="J301" s="33">
        <f>IF(I301="", "", IF(OR(ISTEXT(I301),ISTEXT($F301)),"",I301*$F301))</f>
        <v/>
      </c>
      <c r="K301" s="33" t="n"/>
      <c r="L301" s="33">
        <f>IF(K301="", "", IF(OR(ISTEXT(K301),ISTEXT($F301)),"",K301*$F301))</f>
        <v/>
      </c>
      <c r="M301" s="30">
        <f>IF(OR(H301="",H301=0),"",IF(K301="",IF(J301="","",IF(OR(ISTEXT(J301),ISTEXT(H301)),"",J301/H301)),IF(OR(ISTEXT(L301),ISTEXT(H301)),"",L301/H301)))</f>
        <v/>
      </c>
    </row>
    <row r="302" ht="13.35" customHeight="1" s="162">
      <c r="B302" s="307" t="n"/>
      <c r="C302" s="307" t="n"/>
      <c r="E302" s="307" t="n"/>
      <c r="F302" s="32" t="n"/>
      <c r="G302" s="33">
        <f>IF(F302="", "", IF(OR(ISTEXT(H302),ISTEXT(F302)),"",H302/F302))</f>
        <v/>
      </c>
      <c r="H302" s="33" t="n"/>
      <c r="I302" s="33" t="n"/>
      <c r="J302" s="33">
        <f>IF(I302="", "", IF(OR(ISTEXT(I302),ISTEXT($F302)),"",I302*$F302))</f>
        <v/>
      </c>
      <c r="K302" s="33" t="n"/>
      <c r="L302" s="33">
        <f>IF(K302="", "", IF(OR(ISTEXT(K302),ISTEXT($F302)),"",K302*$F302))</f>
        <v/>
      </c>
      <c r="M302" s="30">
        <f>IF(OR(H302="",H302=0),"",IF(K302="",IF(J302="","",IF(OR(ISTEXT(J302),ISTEXT(H302)),"",J302/H302)),IF(OR(ISTEXT(L302),ISTEXT(H302)),"",L302/H302)))</f>
        <v/>
      </c>
    </row>
    <row r="303" ht="13.35" customHeight="1" s="162">
      <c r="B303" s="307" t="n"/>
      <c r="C303" s="307" t="n"/>
      <c r="E303" s="307" t="n"/>
      <c r="F303" s="32" t="n"/>
      <c r="G303" s="33">
        <f>IF(F303="", "", IF(OR(ISTEXT(H303),ISTEXT(F303)),"",H303/F303))</f>
        <v/>
      </c>
      <c r="H303" s="33" t="n"/>
      <c r="I303" s="33" t="n"/>
      <c r="J303" s="33">
        <f>IF(I303="", "", IF(OR(ISTEXT(I303),ISTEXT($F303)),"",I303*$F303))</f>
        <v/>
      </c>
      <c r="K303" s="33" t="n"/>
      <c r="L303" s="33">
        <f>IF(K303="", "", IF(OR(ISTEXT(K303),ISTEXT($F303)),"",K303*$F303))</f>
        <v/>
      </c>
      <c r="M303" s="30">
        <f>IF(OR(H303="",H303=0),"",IF(K303="",IF(J303="","",IF(OR(ISTEXT(J303),ISTEXT(H303)),"",J303/H303)),IF(OR(ISTEXT(L303),ISTEXT(H303)),"",L303/H303)))</f>
        <v/>
      </c>
    </row>
    <row r="304" ht="13.35" customHeight="1" s="162">
      <c r="B304" s="307" t="n"/>
      <c r="C304" s="307" t="n"/>
      <c r="E304" s="307" t="n"/>
      <c r="F304" s="32" t="n"/>
      <c r="G304" s="33">
        <f>IF(F304="", "", IF(OR(ISTEXT(H304),ISTEXT(F304)),"",H304/F304))</f>
        <v/>
      </c>
      <c r="H304" s="33" t="n"/>
      <c r="I304" s="33" t="n"/>
      <c r="J304" s="33">
        <f>IF(I304="", "", IF(OR(ISTEXT(I304),ISTEXT($F304)),"",I304*$F304))</f>
        <v/>
      </c>
      <c r="K304" s="33" t="n"/>
      <c r="L304" s="33">
        <f>IF(K304="", "", IF(OR(ISTEXT(K304),ISTEXT($F304)),"",K304*$F304))</f>
        <v/>
      </c>
      <c r="M304" s="30">
        <f>IF(OR(H304="",H304=0),"",IF(K304="",IF(J304="","",IF(OR(ISTEXT(J304),ISTEXT(H304)),"",J304/H304)),IF(OR(ISTEXT(L304),ISTEXT(H304)),"",L304/H304)))</f>
        <v/>
      </c>
    </row>
    <row r="305" ht="13.35" customHeight="1" s="162">
      <c r="B305" s="307" t="n"/>
      <c r="C305" s="307" t="n"/>
      <c r="E305" s="307" t="n"/>
      <c r="F305" s="32" t="n"/>
      <c r="G305" s="33">
        <f>IF(F305="", "", IF(OR(ISTEXT(H305),ISTEXT(F305)),"",H305/F305))</f>
        <v/>
      </c>
      <c r="H305" s="33" t="n"/>
      <c r="I305" s="33" t="n"/>
      <c r="J305" s="33">
        <f>IF(I305="", "", IF(OR(ISTEXT(I305),ISTEXT($F305)),"",I305*$F305))</f>
        <v/>
      </c>
      <c r="K305" s="33" t="n"/>
      <c r="L305" s="33">
        <f>IF(K305="", "", IF(OR(ISTEXT(K305),ISTEXT($F305)),"",K305*$F305))</f>
        <v/>
      </c>
      <c r="M305" s="30">
        <f>IF(OR(H305="",H305=0),"",IF(K305="",IF(J305="","",IF(OR(ISTEXT(J305),ISTEXT(H305)),"",J305/H305)),IF(OR(ISTEXT(L305),ISTEXT(H305)),"",L305/H305)))</f>
        <v/>
      </c>
    </row>
    <row r="306" ht="13.35" customHeight="1" s="162">
      <c r="B306" s="307" t="n"/>
      <c r="C306" s="307" t="n"/>
      <c r="E306" s="307" t="n"/>
      <c r="F306" s="32" t="n"/>
      <c r="G306" s="33">
        <f>IF(F306="", "", IF(OR(ISTEXT(H306),ISTEXT(F306)),"",H306/F306))</f>
        <v/>
      </c>
      <c r="H306" s="33" t="n"/>
      <c r="I306" s="33" t="n"/>
      <c r="J306" s="33">
        <f>IF(I306="", "", IF(OR(ISTEXT(I306),ISTEXT($F306)),"",I306*$F306))</f>
        <v/>
      </c>
      <c r="K306" s="33" t="n"/>
      <c r="L306" s="33">
        <f>IF(K306="", "", IF(OR(ISTEXT(K306),ISTEXT($F306)),"",K306*$F306))</f>
        <v/>
      </c>
      <c r="M306" s="30">
        <f>IF(OR(H306="",H306=0),"",IF(K306="",IF(J306="","",IF(OR(ISTEXT(J306),ISTEXT(H306)),"",J306/H306)),IF(OR(ISTEXT(L306),ISTEXT(H306)),"",L306/H306)))</f>
        <v/>
      </c>
    </row>
    <row r="307" ht="13.35" customHeight="1" s="162">
      <c r="B307" s="307" t="n"/>
      <c r="C307" s="307" t="n"/>
      <c r="E307" s="307" t="n"/>
      <c r="F307" s="32" t="n"/>
      <c r="G307" s="33">
        <f>IF(F307="", "", IF(OR(ISTEXT(H307),ISTEXT(F307)),"",H307/F307))</f>
        <v/>
      </c>
      <c r="H307" s="33" t="n"/>
      <c r="I307" s="33" t="n"/>
      <c r="J307" s="33">
        <f>IF(I307="", "", IF(OR(ISTEXT(I307),ISTEXT($F307)),"",I307*$F307))</f>
        <v/>
      </c>
      <c r="K307" s="33" t="n"/>
      <c r="L307" s="33">
        <f>IF(K307="", "", IF(OR(ISTEXT(K307),ISTEXT($F307)),"",K307*$F307))</f>
        <v/>
      </c>
      <c r="M307" s="30">
        <f>IF(OR(H307="",H307=0),"",IF(K307="",IF(J307="","",IF(OR(ISTEXT(J307),ISTEXT(H307)),"",J307/H307)),IF(OR(ISTEXT(L307),ISTEXT(H307)),"",L307/H307)))</f>
        <v/>
      </c>
    </row>
    <row r="308" ht="13.35" customHeight="1" s="162">
      <c r="B308" s="42" t="n"/>
      <c r="C308" s="231" t="inlineStr">
        <is>
          <t>Subtotal (this page)</t>
        </is>
      </c>
      <c r="D308" s="159" t="n"/>
      <c r="E308" s="42" t="n"/>
      <c r="F308" s="42" t="n"/>
      <c r="G308" s="43" t="n"/>
      <c r="H308" s="43">
        <f>IF(SUM(H268:H307)=0,"",SUM(H268:H307))</f>
        <v/>
      </c>
      <c r="I308" s="43" t="n"/>
      <c r="J308" s="43">
        <f>IF(SUM(J268:J307)=0,"",SUM(J268:J307))</f>
        <v/>
      </c>
      <c r="K308" s="43" t="n"/>
      <c r="L308" s="43">
        <f>IF(SUM(L268:L307)=0,"",SUM(L268:L307))</f>
        <v/>
      </c>
      <c r="M308" s="35">
        <f>IF(OR(H308="",H308=0),"",IF(L308="",IF(J308="","",IF(OR(ISTEXT(J308),ISTEXT(H308)),"",J308/H308)),IF(OR(ISTEXT(L308),ISTEXT(H308)),"",L308/H308)))</f>
        <v/>
      </c>
    </row>
    <row r="309" ht="13.35" customHeight="1" s="162"/>
    <row r="310" ht="13.35" customHeight="1" s="162">
      <c r="B310" s="188" t="inlineStr">
        <is>
          <t>Remarks (cont.)</t>
        </is>
      </c>
      <c r="C310" s="173" t="n"/>
      <c r="D310" s="154" t="n"/>
      <c r="E310" s="174" t="n"/>
      <c r="F310" s="174" t="n"/>
      <c r="G310" s="174" t="n"/>
      <c r="H310" s="174" t="n"/>
      <c r="I310" s="174" t="n"/>
      <c r="J310" s="174" t="n"/>
      <c r="K310" s="174" t="n"/>
      <c r="L310" s="174" t="n"/>
      <c r="M310" s="173" t="n"/>
    </row>
    <row r="311" ht="13.35" customHeight="1" s="162">
      <c r="B311" s="154" t="n"/>
      <c r="C311" s="174" t="n"/>
      <c r="D311" s="174" t="n"/>
      <c r="E311" s="174" t="n"/>
      <c r="F311" s="174" t="n"/>
      <c r="G311" s="174" t="n"/>
      <c r="H311" s="174" t="n"/>
      <c r="I311" s="174" t="n"/>
      <c r="J311" s="174" t="n"/>
      <c r="K311" s="174" t="n"/>
      <c r="L311" s="174" t="n"/>
      <c r="M311" s="173" t="n"/>
    </row>
    <row r="312" ht="13.35" customHeight="1" s="162">
      <c r="B312" s="154" t="n"/>
      <c r="C312" s="174" t="n"/>
      <c r="D312" s="174" t="n"/>
      <c r="E312" s="174" t="n"/>
      <c r="F312" s="174" t="n"/>
      <c r="G312" s="174" t="n"/>
      <c r="H312" s="174" t="n"/>
      <c r="I312" s="174" t="n"/>
      <c r="J312" s="174" t="n"/>
      <c r="K312" s="174" t="n"/>
      <c r="L312" s="174" t="n"/>
      <c r="M312" s="173" t="n"/>
    </row>
    <row r="313" ht="13.35" customHeight="1" s="162">
      <c r="B313" s="154" t="n"/>
      <c r="C313" s="174" t="n"/>
      <c r="D313" s="174" t="n"/>
      <c r="E313" s="174" t="n"/>
      <c r="F313" s="174" t="n"/>
      <c r="G313" s="174" t="n"/>
      <c r="H313" s="174" t="n"/>
      <c r="I313" s="174" t="n"/>
      <c r="J313" s="174" t="n"/>
      <c r="K313" s="174" t="n"/>
      <c r="L313" s="174" t="n"/>
      <c r="M313" s="173" t="n"/>
    </row>
    <row r="314" ht="13.35" customHeight="1" s="162"/>
    <row r="315" ht="13.35" customHeight="1" s="162"/>
    <row r="316" ht="13.35" customHeight="1" s="162">
      <c r="B316" s="200" t="inlineStr">
        <is>
          <t>System</t>
        </is>
      </c>
      <c r="C316" s="403" t="n"/>
      <c r="D316" s="209">
        <f>IF('{Equipment Data Entry}'!B84="","",'{Equipment Data Entry}'!B84)</f>
        <v/>
      </c>
      <c r="E316" s="418" t="n"/>
      <c r="F316" s="403" t="n"/>
      <c r="G316" s="200" t="inlineStr">
        <is>
          <t>Service</t>
        </is>
      </c>
      <c r="H316" s="403" t="n"/>
      <c r="I316" s="210">
        <f>IF('{Equipment Data Entry}'!C84="","",'{Equipment Data Entry}'!C84)</f>
        <v/>
      </c>
      <c r="J316" s="418" t="n"/>
      <c r="K316" s="418" t="n"/>
      <c r="L316" s="418" t="n"/>
      <c r="M316" s="403" t="n"/>
    </row>
    <row r="317" ht="13.35" customHeight="1" s="162">
      <c r="B317" s="422" t="n"/>
      <c r="C317" s="423" t="n"/>
      <c r="D317" s="422" t="n"/>
      <c r="E317" s="424" t="n"/>
      <c r="F317" s="423" t="n"/>
      <c r="G317" s="422" t="n"/>
      <c r="H317" s="423" t="n"/>
      <c r="I317" s="422" t="n"/>
      <c r="J317" s="424" t="n"/>
      <c r="K317" s="424" t="n"/>
      <c r="L317" s="424" t="n"/>
      <c r="M317" s="423" t="n"/>
    </row>
    <row r="318" ht="13.35" customHeight="1" s="162">
      <c r="B318" s="437" t="inlineStr">
        <is>
          <t>Drive Type:</t>
        </is>
      </c>
      <c r="C318" s="13" t="n"/>
      <c r="D318" s="438" t="n"/>
      <c r="E318" s="437" t="inlineStr">
        <is>
          <t>Rotation – Design:</t>
        </is>
      </c>
      <c r="F318" s="13" t="n"/>
      <c r="G318" s="438" t="n"/>
      <c r="H318" s="13" t="n"/>
      <c r="I318" s="437" t="inlineStr">
        <is>
          <t>Actual:</t>
        </is>
      </c>
      <c r="J318" s="438" t="n"/>
    </row>
    <row r="319" ht="13.35" customHeight="1" s="162">
      <c r="B319" s="200" t="inlineStr">
        <is>
          <t>Unit Data</t>
        </is>
      </c>
      <c r="C319" s="400" t="n"/>
      <c r="D319" s="400" t="n"/>
      <c r="E319" s="400" t="n"/>
      <c r="F319" s="400" t="n"/>
      <c r="G319" s="401" t="n"/>
      <c r="H319" s="13" t="n"/>
      <c r="I319" s="200" t="inlineStr">
        <is>
          <t>Design and Performance Data</t>
        </is>
      </c>
      <c r="J319" s="400" t="n"/>
      <c r="K319" s="400" t="n"/>
      <c r="L319" s="401" t="n"/>
      <c r="M319" s="283" t="n"/>
    </row>
    <row r="320" ht="13.35" customHeight="1" s="162">
      <c r="B320" s="199" t="inlineStr">
        <is>
          <t>Manufacturer</t>
        </is>
      </c>
      <c r="C320" s="401" t="n"/>
      <c r="D320" s="204">
        <f>IF('{Equipment Data Entry}'!E84="","",'{Equipment Data Entry}'!E84)</f>
        <v/>
      </c>
      <c r="E320" s="400" t="n"/>
      <c r="F320" s="400" t="n"/>
      <c r="G320" s="401" t="n"/>
      <c r="H320" s="13" t="n"/>
      <c r="I320" s="199" t="inlineStr">
        <is>
          <t>Design Criteria</t>
        </is>
      </c>
      <c r="J320" s="401" t="n"/>
      <c r="K320" s="199" t="inlineStr">
        <is>
          <t>Design</t>
        </is>
      </c>
      <c r="L320" s="199" t="inlineStr">
        <is>
          <t>Actual</t>
        </is>
      </c>
      <c r="M320" s="13" t="n"/>
    </row>
    <row r="321" ht="13.35" customHeight="1" s="162">
      <c r="B321" s="199" t="inlineStr">
        <is>
          <t>Model Number</t>
        </is>
      </c>
      <c r="C321" s="401" t="n"/>
      <c r="D321" s="204">
        <f>IF('{Equipment Data Entry}'!F84="","",'{Equipment Data Entry}'!F84)</f>
        <v/>
      </c>
      <c r="E321" s="400" t="n"/>
      <c r="F321" s="400" t="n"/>
      <c r="G321" s="401" t="n"/>
      <c r="H321" s="13" t="n"/>
      <c r="I321" s="199" t="inlineStr">
        <is>
          <t>Total Airflow</t>
        </is>
      </c>
      <c r="J321" s="401" t="n"/>
      <c r="K321" s="24">
        <f>H361</f>
        <v/>
      </c>
      <c r="L321" s="24">
        <f>L361</f>
        <v/>
      </c>
      <c r="M321" s="22">
        <f>IF(OR(L321="",K321="",K321=0),"",IF(OR(ISTEXT(L321),ISTEXT(K321)),"",L321/K321))</f>
        <v/>
      </c>
    </row>
    <row r="322" ht="13.35" customHeight="1" s="162">
      <c r="B322" s="199" t="inlineStr">
        <is>
          <t>Serial Number</t>
        </is>
      </c>
      <c r="C322" s="401" t="n"/>
      <c r="D322" s="204" t="n"/>
      <c r="E322" s="400" t="n"/>
      <c r="F322" s="400" t="n"/>
      <c r="G322" s="401" t="n"/>
      <c r="H322" s="13" t="n"/>
      <c r="I322" s="199" t="inlineStr">
        <is>
          <t>Unit ESP</t>
        </is>
      </c>
      <c r="J322" s="401" t="n"/>
      <c r="K322" s="71">
        <f>IF('{Equipment Data Entry}'!H84="","",'{Equipment Data Entry}'!H84)</f>
        <v/>
      </c>
      <c r="L322" s="64">
        <f>I341</f>
        <v/>
      </c>
      <c r="M322" s="22" t="n"/>
    </row>
    <row r="323" ht="13.35" customHeight="1" s="162">
      <c r="B323" s="199" t="inlineStr">
        <is>
          <t>Area Served</t>
        </is>
      </c>
      <c r="C323" s="401" t="n"/>
      <c r="D323" s="204">
        <f>I316</f>
        <v/>
      </c>
      <c r="E323" s="400" t="n"/>
      <c r="F323" s="400" t="n"/>
      <c r="G323" s="401" t="n"/>
      <c r="H323" s="13" t="n"/>
      <c r="I323" s="199" t="inlineStr">
        <is>
          <t>Fan RPMs</t>
        </is>
      </c>
      <c r="J323" s="401" t="n"/>
      <c r="K323" s="24">
        <f>IF('{Equipment Data Entry}'!I84="","",'{Equipment Data Entry}'!I84)</f>
        <v/>
      </c>
      <c r="L323" s="24">
        <f>IF(L334="","",L334)</f>
        <v/>
      </c>
      <c r="M323" s="13" t="n"/>
    </row>
    <row r="324" ht="13.35" customHeight="1" s="162">
      <c r="B324" s="199" t="inlineStr">
        <is>
          <t>Location</t>
        </is>
      </c>
      <c r="C324" s="401" t="n"/>
      <c r="D324" s="204">
        <f>IF('{Equipment Data Entry}'!D84="","",'{Equipment Data Entry}'!D84)</f>
        <v/>
      </c>
      <c r="E324" s="400" t="n"/>
      <c r="F324" s="400" t="n"/>
      <c r="G324" s="401" t="n"/>
      <c r="H324" s="13" t="n"/>
      <c r="I324" s="283" t="n"/>
      <c r="J324" s="283" t="n"/>
      <c r="K324" s="36" t="n"/>
      <c r="L324" s="36" t="n"/>
      <c r="M324" s="13" t="n"/>
    </row>
    <row r="325" ht="13.35" customHeight="1" s="162">
      <c r="B325" s="13" t="n"/>
      <c r="C325" s="13" t="n"/>
      <c r="D325" s="13" t="n"/>
      <c r="E325" s="13" t="n"/>
      <c r="F325" s="13" t="n"/>
      <c r="G325" s="13" t="n"/>
      <c r="H325" s="13" t="n"/>
      <c r="I325" s="283" t="n"/>
      <c r="J325" s="283" t="n"/>
      <c r="K325" s="37" t="n"/>
      <c r="L325" s="37" t="n"/>
      <c r="M325" s="13" t="n"/>
    </row>
    <row r="326" ht="13.35" customHeight="1" s="162">
      <c r="B326" s="200" t="inlineStr">
        <is>
          <t>Motor Data</t>
        </is>
      </c>
      <c r="C326" s="400" t="n"/>
      <c r="D326" s="400" t="n"/>
      <c r="E326" s="400" t="n"/>
      <c r="F326" s="400" t="n"/>
      <c r="G326" s="401" t="n"/>
      <c r="H326" s="13" t="n"/>
      <c r="I326" s="283" t="inlineStr">
        <is>
          <t>Filter Type/Size/Qty</t>
        </is>
      </c>
      <c r="J326" s="404" t="n"/>
      <c r="K326" s="404" t="n"/>
      <c r="L326" s="37" t="n"/>
      <c r="M326" s="404" t="n"/>
    </row>
    <row r="327" ht="13.35" customHeight="1" s="162">
      <c r="B327" s="199" t="inlineStr">
        <is>
          <t>Manufacturer</t>
        </is>
      </c>
      <c r="C327" s="401" t="n"/>
      <c r="D327" s="203" t="n"/>
      <c r="E327" s="400" t="n"/>
      <c r="F327" s="400" t="n"/>
      <c r="G327" s="401" t="n"/>
      <c r="H327" s="13" t="n"/>
      <c r="I327" s="200" t="inlineStr">
        <is>
          <t>Drive Data</t>
        </is>
      </c>
      <c r="J327" s="400" t="n"/>
      <c r="K327" s="400" t="n"/>
      <c r="L327" s="401" t="n"/>
      <c r="M327" s="13" t="n"/>
    </row>
    <row r="328" ht="13.35" customHeight="1" s="162">
      <c r="B328" s="199" t="inlineStr">
        <is>
          <t>Horsepower</t>
        </is>
      </c>
      <c r="C328" s="401" t="n"/>
      <c r="D328" s="28">
        <f>IF('{Equipment Data Entry}'!G84="","",'{Equipment Data Entry}'!G84)</f>
        <v/>
      </c>
      <c r="E328" s="21" t="inlineStr">
        <is>
          <t>RPM</t>
        </is>
      </c>
      <c r="F328" s="24" t="n"/>
      <c r="G328" s="199" t="inlineStr">
        <is>
          <t>SF</t>
        </is>
      </c>
      <c r="H328" s="13" t="n"/>
      <c r="I328" s="199" t="inlineStr">
        <is>
          <t>Motor sheave</t>
        </is>
      </c>
      <c r="J328" s="400" t="n"/>
      <c r="K328" s="24">
        <f>IF('{Equipment Data Entry}'!J84="","",'{Equipment Data Entry}'!J84)</f>
        <v/>
      </c>
      <c r="L328" s="21" t="inlineStr">
        <is>
          <t>Bore</t>
        </is>
      </c>
      <c r="M328" s="208"/>
    </row>
    <row r="329" ht="13.35" customHeight="1" s="162">
      <c r="B329" s="198">
        <f>IF('{Equipment Data Entry}'!N84="","",'{Equipment Data Entry}'!N84)</f>
        <v/>
      </c>
      <c r="C329" s="198">
        <f>IF('{Equipment Data Entry}'!O84="","",'{Equipment Data Entry}'!O84)</f>
        <v/>
      </c>
      <c r="D329" s="21" t="inlineStr">
        <is>
          <t>FLA</t>
        </is>
      </c>
      <c r="E329" s="67" t="n"/>
      <c r="F329" s="21" t="inlineStr">
        <is>
          <t>Frame</t>
        </is>
      </c>
      <c r="G329" s="208" t="n"/>
      <c r="H329" s="13" t="n"/>
      <c r="I329" s="199" t="inlineStr">
        <is>
          <t>Fan pulley</t>
        </is>
      </c>
      <c r="J329" s="400" t="n"/>
      <c r="K329" s="24">
        <f>IF('{Equipment Data Entry}'!K84="","",'{Equipment Data Entry}'!K84)</f>
        <v/>
      </c>
      <c r="L329" s="21" t="inlineStr">
        <is>
          <t>Bore</t>
        </is>
      </c>
      <c r="M329" s="208"/>
    </row>
    <row r="330" ht="13.35" customHeight="1" s="162">
      <c r="B330" s="199" t="inlineStr">
        <is>
          <t>Corrected FLA</t>
        </is>
      </c>
      <c r="C330" s="401" t="n"/>
      <c r="D330" s="27">
        <f>IF(OR(E331="",E329="",B329=""),"",IF(OR(ISTEXT(B329),COUNT(E331:G331)=0,ISTEXT(E329)),"",B329/AVERAGE(E331:G331)*E329))</f>
        <v/>
      </c>
      <c r="E330" s="199" t="inlineStr">
        <is>
          <t>Estimated BHP</t>
        </is>
      </c>
      <c r="F330" s="401" t="n"/>
      <c r="G330" s="27">
        <f>IF(OR(COUNT(E332:G332)=0,IF(N(E333)&gt;0,E333,N(D328))=0,IF(N(D330)&gt;0,D330,N(E329))=0),"",IF(N(E333)&gt;0,E333,N(D328))*AVERAGE(E332:G332)/IF(N(D330)&gt;0,D330,N(E329)))</f>
        <v/>
      </c>
      <c r="H330" s="13" t="n"/>
      <c r="I330" s="199" t="inlineStr">
        <is>
          <t>Belt(s)</t>
        </is>
      </c>
      <c r="J330" s="208">
        <f>IF('{Equipment Data Entry}'!L84="","",'{Equipment Data Entry}'!L84)</f>
        <v/>
      </c>
      <c r="K330" s="199" t="inlineStr">
        <is>
          <t>C to C</t>
        </is>
      </c>
      <c r="L330" s="64">
        <f>IF('{Equipment Data Entry}'!M84="","",'{Equipment Data Entry}'!M84)</f>
        <v/>
      </c>
      <c r="M330" s="13" t="n"/>
    </row>
    <row r="331" ht="13.35" customHeight="1" s="162">
      <c r="B331" s="199" t="inlineStr">
        <is>
          <t>Measured Voltage</t>
        </is>
      </c>
      <c r="C331" s="400" t="n"/>
      <c r="D331" s="401" t="n"/>
      <c r="E331" s="24" t="n"/>
      <c r="F331" s="24" t="n"/>
      <c r="G331" s="24" t="n"/>
      <c r="H331" s="13" t="n"/>
      <c r="I331" s="283" t="inlineStr">
        <is>
          <t>Final Settings</t>
        </is>
      </c>
      <c r="J331" s="404" t="n"/>
      <c r="K331" s="404" t="n"/>
      <c r="L331" s="37" t="n"/>
      <c r="M331" s="404" t="n"/>
    </row>
    <row r="332" ht="13.35" customHeight="1" s="162">
      <c r="B332" s="199" t="inlineStr">
        <is>
          <t>Measured Amperage</t>
        </is>
      </c>
      <c r="C332" s="400" t="n"/>
      <c r="D332" s="401" t="n"/>
      <c r="E332" s="67" t="n"/>
      <c r="F332" s="67" t="n"/>
      <c r="G332" s="67" t="n"/>
      <c r="H332" s="13" t="n"/>
      <c r="I332" s="205" t="inlineStr">
        <is>
          <t>RPM Data</t>
        </is>
      </c>
      <c r="J332" s="401" t="n"/>
      <c r="K332" s="205" t="inlineStr">
        <is>
          <t>Initial</t>
        </is>
      </c>
      <c r="L332" s="205" t="inlineStr">
        <is>
          <t>Final</t>
        </is>
      </c>
      <c r="M332" s="13" t="n"/>
    </row>
    <row r="333" ht="13.35" customHeight="1" s="162">
      <c r="B333" s="199" t="inlineStr">
        <is>
          <t>Motor HP (nameplate)</t>
        </is>
      </c>
      <c r="C333" s="400"/>
      <c r="D333" s="401"/>
      <c r="E333" s="24"/>
      <c r="F333" s="24"/>
      <c r="G333" s="24"/>
      <c r="H333" s="13" t="n"/>
      <c r="I333" s="199" t="inlineStr">
        <is>
          <t>Motor RPM</t>
        </is>
      </c>
      <c r="J333" s="401" t="n"/>
      <c r="K333" s="24" t="n"/>
      <c r="L333" s="24" t="n"/>
      <c r="M333" s="13" t="n"/>
    </row>
    <row r="334" ht="13.35" customHeight="1" s="162">
      <c r="B334" s="200" t="inlineStr">
        <is>
          <t>Static Pressure Profile (in. w.g.)</t>
        </is>
      </c>
      <c r="C334" s="400" t="n"/>
      <c r="D334" s="400" t="n"/>
      <c r="E334" s="400" t="n"/>
      <c r="F334" s="400" t="n"/>
      <c r="G334" s="401" t="n"/>
      <c r="H334" s="13" t="n"/>
      <c r="I334" s="199" t="inlineStr">
        <is>
          <t>Fan RPM</t>
        </is>
      </c>
      <c r="J334" s="401" t="n"/>
      <c r="K334" s="24" t="n"/>
      <c r="L334" s="24" t="n"/>
      <c r="M334" s="13" t="n"/>
    </row>
    <row r="335" ht="13.35" customHeight="1" s="162">
      <c r="B335" s="490">
        <f>IFERROR(INDEX('{Dropdowns}'!$AI$2:$AO$7,MATCH($D$338,'{Dropdowns}'!$AH$2:$AH$7,0),1),"")</f>
        <v/>
      </c>
      <c r="C335" s="490">
        <f>IFERROR(INDEX('{Dropdowns}'!$AI$2:$AO$7,MATCH($D$338,'{Dropdowns}'!$AH$2:$AH$7,0),2),"")</f>
        <v/>
      </c>
      <c r="D335" s="490">
        <f>IFERROR(INDEX('{Dropdowns}'!$AI$2:$AO$7,MATCH($D$338,'{Dropdowns}'!$AH$2:$AH$7,0),3),"")</f>
        <v/>
      </c>
      <c r="E335" s="490">
        <f>IFERROR(INDEX('{Dropdowns}'!$AI$2:$AO$7,MATCH($D$338,'{Dropdowns}'!$AH$2:$AH$7,0),4),"")</f>
        <v/>
      </c>
      <c r="F335" s="490">
        <f>IFERROR(INDEX('{Dropdowns}'!$AI$2:$AO$7,MATCH($D$338,'{Dropdowns}'!$AH$2:$AH$7,0),5),"")</f>
        <v/>
      </c>
      <c r="G335" s="490">
        <f>IFERROR(INDEX('{Dropdowns}'!$AI$2:$AO$7,MATCH($D$338,'{Dropdowns}'!$AH$2:$AH$7,0),6),"")</f>
        <v/>
      </c>
      <c r="H335" s="490">
        <f>IFERROR(INDEX('{Dropdowns}'!$AI$2:$AO$7,MATCH($D$338,'{Dropdowns}'!$AH$2:$AH$7,0),7),"")</f>
        <v/>
      </c>
      <c r="I335" s="246" t="inlineStr">
        <is>
          <t>VSD Frequency</t>
        </is>
      </c>
      <c r="J335" s="403" t="n"/>
      <c r="K335" s="65" t="n"/>
      <c r="L335" s="65" t="n"/>
      <c r="M335" s="13" t="n"/>
    </row>
    <row r="336" ht="13.35" customHeight="1" s="162">
      <c r="B336" s="492"/>
      <c r="C336" s="492"/>
      <c r="D336" s="492"/>
      <c r="E336" s="492"/>
      <c r="F336" s="492"/>
      <c r="G336" s="492"/>
      <c r="H336" s="492"/>
      <c r="I336" s="14" t="n"/>
      <c r="J336" s="14" t="n"/>
      <c r="K336" s="14" t="n"/>
      <c r="L336" s="38" t="n"/>
      <c r="M336" s="13" t="n"/>
      <c r="Q336">
        <f>IF(B336="","",B336)</f>
        <v/>
      </c>
      <c r="R336">
        <f>IF(C335="—",Q336,IF(C336="","",C336))</f>
        <v/>
      </c>
      <c r="S336">
        <f>IF(D335="—",R336,IF(D336="","",D336))</f>
        <v/>
      </c>
      <c r="T336">
        <f>IF(E335="—",S336,IF(E336="","",E336))</f>
        <v/>
      </c>
      <c r="U336">
        <f>IF(F335="—",T336,IF(F336="","",F336))</f>
        <v/>
      </c>
      <c r="V336">
        <f>IF(G335="—",U336,IF(G336="","",G336))</f>
        <v/>
      </c>
      <c r="W336">
        <f>IFERROR(MATCH("Fan",$C$335:$H$335,0),"")</f>
        <v/>
      </c>
      <c r="X336">
        <f>IF(W336="","",INDEX(P338:U338,W336))</f>
        <v/>
      </c>
      <c r="Y336">
        <f>IF(W336="","",INDEX(Q337:V337,W336))</f>
        <v/>
      </c>
    </row>
    <row r="337" ht="13.35" customHeight="1" s="162">
      <c r="B337" s="491" t="inlineStr">
        <is>
          <t>Δ</t>
        </is>
      </c>
      <c r="C337" s="498">
        <f>IF(OR(C335="—",C336="",Q336=""),"",IF(OR(ISTEXT(C336),ISTEXT(Q336)),"","Δ "&amp;TEXT(C336-Q336,"0.00")))</f>
        <v/>
      </c>
      <c r="D337" s="498">
        <f>IF(OR(D335="—",D336="",R336=""),"",IF(OR(ISTEXT(D336),ISTEXT(R336)),"","Δ "&amp;TEXT(D336-R336,"0.00")))</f>
        <v/>
      </c>
      <c r="E337" s="498">
        <f>IF(OR(E335="—",E336="",S336=""),"",IF(OR(ISTEXT(E336),ISTEXT(S336)),"","Δ "&amp;TEXT(E336-S336,"0.00")))</f>
        <v/>
      </c>
      <c r="F337" s="498">
        <f>IF(OR(F335="—",F336="",T336=""),"",IF(OR(ISTEXT(F336),ISTEXT(T336)),"","Δ "&amp;TEXT(F336-T336,"0.00")))</f>
        <v/>
      </c>
      <c r="G337" s="498">
        <f>IF(OR(G335="—",G336="",U336=""),"",IF(OR(ISTEXT(G336),ISTEXT(U336)),"","Δ "&amp;TEXT(G336-U336,"0.00")))</f>
        <v/>
      </c>
      <c r="H337" s="498">
        <f>IF(OR(H335="—",H336="",V336=""),"",IF(OR(ISTEXT(H336),ISTEXT(V336)),"","Δ "&amp;TEXT(H336-V336,"0.00")))</f>
        <v/>
      </c>
      <c r="I337" s="13" t="n"/>
      <c r="J337" s="13" t="n"/>
      <c r="K337" s="13" t="n"/>
      <c r="L337" s="13" t="n"/>
      <c r="M337" s="13" t="n"/>
      <c r="Q337">
        <f>IF(OR(C336="",ISTEXT(C336)),R337,C336)</f>
        <v/>
      </c>
      <c r="R337">
        <f>IF(OR(D336="",ISTEXT(D336)),S337,D336)</f>
        <v/>
      </c>
      <c r="S337">
        <f>IF(OR(E336="",ISTEXT(E336)),T337,E336)</f>
        <v/>
      </c>
      <c r="T337">
        <f>IF(OR(F336="",ISTEXT(F336)),U337,F336)</f>
        <v/>
      </c>
      <c r="U337">
        <f>IF(OR(G336="",ISTEXT(G336)),V337,G336)</f>
        <v/>
      </c>
      <c r="V337">
        <f>IF(OR(H336="",ISTEXT(H336)),"",H336)</f>
        <v/>
      </c>
    </row>
    <row r="338" ht="13.35" customHeight="1" s="162">
      <c r="B338" s="425" t="inlineStr">
        <is>
          <t>Unit type:</t>
        </is>
      </c>
      <c r="D338" s="522" t="inlineStr">
        <is>
          <t>EF</t>
        </is>
      </c>
      <c r="E338" s="414" t="n"/>
      <c r="F338" s="494" t="inlineStr">
        <is>
          <t>Airflow left to right. Δ = this reading minus the one before it; in. w.g.</t>
        </is>
      </c>
      <c r="P338">
        <f>IF(B336="","",B336)</f>
        <v/>
      </c>
      <c r="Q338">
        <f>IF(C336="",P338,C336)</f>
        <v/>
      </c>
      <c r="R338">
        <f>IF(D336="",Q338,D336)</f>
        <v/>
      </c>
      <c r="S338">
        <f>IF(E336="",R338,E336)</f>
        <v/>
      </c>
      <c r="T338">
        <f>IF(F336="",S338,F336)</f>
        <v/>
      </c>
      <c r="U338">
        <f>IF(G336="",T338,G336)</f>
        <v/>
      </c>
      <c r="V338">
        <f>IF(H336="",U338,H336)</f>
        <v/>
      </c>
    </row>
    <row r="339" ht="13.35" customHeight="1" s="162">
      <c r="B339" s="500" t="inlineStr">
        <is>
          <t>Fan inlet</t>
        </is>
      </c>
      <c r="D339" s="501">
        <f>IF(X336="","",X336)</f>
        <v/>
      </c>
      <c r="F339" s="500" t="inlineStr">
        <is>
          <t>Discharge</t>
        </is>
      </c>
      <c r="I339" s="501">
        <f>IF(V338="","",V338)</f>
        <v/>
      </c>
    </row>
    <row r="340" ht="13.35" customHeight="1" s="162"/>
    <row r="341" ht="13.35" customHeight="1" s="162">
      <c r="B341" s="500" t="inlineStr">
        <is>
          <t>Fan TSP</t>
        </is>
      </c>
      <c r="E341" s="501">
        <f>IF(OR(X336="",Y336=""),"",IF(OR(ISTEXT(X336),ISTEXT(Y336)),"",Y336-X336))</f>
        <v/>
      </c>
      <c r="F341" s="500" t="inlineStr">
        <is>
          <t>ESP</t>
        </is>
      </c>
      <c r="I341" s="501">
        <f>IF(OR(B336="",V338=""),"",IF(OR(ISTEXT(B336),ISTEXT(V338)),"",V338-B336))</f>
        <v/>
      </c>
      <c r="J341" s="500" t="inlineStr">
        <is>
          <t>Unit ΔP (inlet → fan)</t>
        </is>
      </c>
      <c r="M341" s="501">
        <f>IF(OR(B336="",X336=""),"",IF(OR(ISTEXT(B336),ISTEXT(X336)),"",X336-B336))</f>
        <v/>
      </c>
    </row>
    <row r="342" ht="13.35" customHeight="1" s="162">
      <c r="B342" s="453" t="inlineStr">
        <is>
          <t>Instrument:</t>
        </is>
      </c>
      <c r="C342" s="5" t="n"/>
      <c r="D342" s="505" t="n"/>
      <c r="E342" s="414" t="n"/>
      <c r="F342" s="414" t="n"/>
      <c r="G342" s="425" t="inlineStr">
        <is>
          <t>Ak basis / notes:</t>
        </is>
      </c>
      <c r="I342" s="506" t="n"/>
      <c r="J342" s="414" t="n"/>
      <c r="K342" s="414" t="n"/>
      <c r="L342" s="414" t="n"/>
      <c r="M342" s="414" t="n"/>
    </row>
    <row r="343" ht="13.35" customHeight="1" s="162">
      <c r="B343" s="188" t="inlineStr">
        <is>
          <t>Register / Grille / Diffuser Airflow</t>
        </is>
      </c>
      <c r="C343" s="174" t="n"/>
      <c r="D343" s="174" t="n"/>
      <c r="E343" s="174" t="n"/>
      <c r="F343" s="173" t="n"/>
      <c r="G343" s="233" t="inlineStr">
        <is>
          <t>Design VEL</t>
        </is>
      </c>
      <c r="H343" s="194" t="inlineStr">
        <is>
          <t>Design CFM</t>
        </is>
      </c>
      <c r="I343" s="188" t="inlineStr">
        <is>
          <t>Initial</t>
        </is>
      </c>
      <c r="J343" s="173" t="n"/>
      <c r="K343" s="188" t="inlineStr">
        <is>
          <t>Final</t>
        </is>
      </c>
      <c r="L343" s="173" t="n"/>
      <c r="M343" s="188" t="inlineStr">
        <is>
          <t>%</t>
        </is>
      </c>
    </row>
    <row r="344" ht="13.35" customHeight="1" s="162">
      <c r="B344" s="153" t="inlineStr">
        <is>
          <t>No.</t>
        </is>
      </c>
      <c r="C344" s="188" t="inlineStr">
        <is>
          <t>Area Served</t>
        </is>
      </c>
      <c r="D344" s="188" t="inlineStr">
        <is>
          <t>Type</t>
        </is>
      </c>
      <c r="E344" s="188" t="inlineStr">
        <is>
          <t>Size</t>
        </is>
      </c>
      <c r="F344" s="188" t="inlineStr">
        <is>
          <t>Ak</t>
        </is>
      </c>
      <c r="G344" s="440" t="n"/>
      <c r="H344" s="440" t="n"/>
      <c r="I344" s="188" t="inlineStr">
        <is>
          <t>VEL</t>
        </is>
      </c>
      <c r="J344" s="188" t="inlineStr">
        <is>
          <t>CFM</t>
        </is>
      </c>
      <c r="K344" s="188" t="inlineStr">
        <is>
          <t>VEL</t>
        </is>
      </c>
      <c r="L344" s="188" t="inlineStr">
        <is>
          <t>CFM</t>
        </is>
      </c>
      <c r="M344" s="440" t="n"/>
    </row>
    <row r="345" ht="13.35" customHeight="1" s="162">
      <c r="B345" s="307" t="n"/>
      <c r="C345" s="307" t="n"/>
      <c r="E345" s="307" t="n"/>
      <c r="F345" s="32" t="n"/>
      <c r="G345" s="33">
        <f>IF(F345="", "", IF(OR(ISTEXT(H345),ISTEXT(F345)),"",H345/F345))</f>
        <v/>
      </c>
      <c r="H345" s="33" t="n"/>
      <c r="I345" s="33" t="n"/>
      <c r="J345" s="33">
        <f>IF(I345="", "", IF(OR(ISTEXT(I345),ISTEXT($F345)),"",I345*$F345))</f>
        <v/>
      </c>
      <c r="K345" s="33" t="n"/>
      <c r="L345" s="33">
        <f>IF(K345="", "", IF(OR(ISTEXT(K345),ISTEXT($F345)),"",K345*$F345))</f>
        <v/>
      </c>
      <c r="M345" s="30">
        <f>IF(OR(H345="",H345=0),"",IF(K345="",IF(J345="","",IF(OR(ISTEXT(J345),ISTEXT(H345)),"",J345/H345)),IF(OR(ISTEXT(L345),ISTEXT(H345)),"",L345/H345)))</f>
        <v/>
      </c>
    </row>
    <row r="346" ht="13.35" customHeight="1" s="162">
      <c r="B346" s="307" t="n"/>
      <c r="C346" s="307" t="n"/>
      <c r="E346" s="307" t="n"/>
      <c r="F346" s="32" t="n"/>
      <c r="G346" s="33">
        <f>IF(F346="", "", IF(OR(ISTEXT(H346),ISTEXT(F346)),"",H346/F346))</f>
        <v/>
      </c>
      <c r="H346" s="33" t="n"/>
      <c r="I346" s="33" t="n"/>
      <c r="J346" s="33">
        <f>IF(I346="", "", IF(OR(ISTEXT(I346),ISTEXT($F346)),"",I346*$F346))</f>
        <v/>
      </c>
      <c r="K346" s="33" t="n"/>
      <c r="L346" s="33">
        <f>IF(K346="", "", IF(OR(ISTEXT(K346),ISTEXT($F346)),"",K346*$F346))</f>
        <v/>
      </c>
      <c r="M346" s="30">
        <f>IF(OR(H346="",H346=0),"",IF(K346="",IF(J346="","",IF(OR(ISTEXT(J346),ISTEXT(H346)),"",J346/H346)),IF(OR(ISTEXT(L346),ISTEXT(H346)),"",L346/H346)))</f>
        <v/>
      </c>
    </row>
    <row r="347" ht="13.35" customHeight="1" s="162">
      <c r="B347" s="307" t="n"/>
      <c r="C347" s="307" t="n"/>
      <c r="E347" s="307" t="n"/>
      <c r="F347" s="32" t="n"/>
      <c r="G347" s="33">
        <f>IF(F347="", "", IF(OR(ISTEXT(H347),ISTEXT(F347)),"",H347/F347))</f>
        <v/>
      </c>
      <c r="H347" s="33" t="n"/>
      <c r="I347" s="33" t="n"/>
      <c r="J347" s="33">
        <f>IF(I347="", "", IF(OR(ISTEXT(I347),ISTEXT($F347)),"",I347*$F347))</f>
        <v/>
      </c>
      <c r="K347" s="33" t="n"/>
      <c r="L347" s="33">
        <f>IF(K347="", "", IF(OR(ISTEXT(K347),ISTEXT($F347)),"",K347*$F347))</f>
        <v/>
      </c>
      <c r="M347" s="30">
        <f>IF(OR(H347="",H347=0),"",IF(K347="",IF(J347="","",IF(OR(ISTEXT(J347),ISTEXT(H347)),"",J347/H347)),IF(OR(ISTEXT(L347),ISTEXT(H347)),"",L347/H347)))</f>
        <v/>
      </c>
    </row>
    <row r="348" ht="13.35" customHeight="1" s="162">
      <c r="B348" s="307" t="n"/>
      <c r="C348" s="307" t="n"/>
      <c r="E348" s="307" t="n"/>
      <c r="F348" s="32" t="n"/>
      <c r="G348" s="33">
        <f>IF(F348="", "", IF(OR(ISTEXT(H348),ISTEXT(F348)),"",H348/F348))</f>
        <v/>
      </c>
      <c r="H348" s="33" t="n"/>
      <c r="I348" s="33" t="n"/>
      <c r="J348" s="33">
        <f>IF(I348="", "", IF(OR(ISTEXT(I348),ISTEXT($F348)),"",I348*$F348))</f>
        <v/>
      </c>
      <c r="K348" s="33" t="n"/>
      <c r="L348" s="33">
        <f>IF(K348="", "", IF(OR(ISTEXT(K348),ISTEXT($F348)),"",K348*$F348))</f>
        <v/>
      </c>
      <c r="M348" s="30">
        <f>IF(OR(H348="",H348=0),"",IF(K348="",IF(J348="","",IF(OR(ISTEXT(J348),ISTEXT(H348)),"",J348/H348)),IF(OR(ISTEXT(L348),ISTEXT(H348)),"",L348/H348)))</f>
        <v/>
      </c>
    </row>
    <row r="349" ht="13.35" customHeight="1" s="162">
      <c r="B349" s="307" t="n"/>
      <c r="C349" s="307" t="n"/>
      <c r="E349" s="307" t="n"/>
      <c r="F349" s="32" t="n"/>
      <c r="G349" s="33">
        <f>IF(F349="", "", IF(OR(ISTEXT(H349),ISTEXT(F349)),"",H349/F349))</f>
        <v/>
      </c>
      <c r="H349" s="33" t="n"/>
      <c r="I349" s="33" t="n"/>
      <c r="J349" s="33">
        <f>IF(I349="", "", IF(OR(ISTEXT(I349),ISTEXT($F349)),"",I349*$F349))</f>
        <v/>
      </c>
      <c r="K349" s="33" t="n"/>
      <c r="L349" s="33">
        <f>IF(K349="", "", IF(OR(ISTEXT(K349),ISTEXT($F349)),"",K349*$F349))</f>
        <v/>
      </c>
      <c r="M349" s="30">
        <f>IF(OR(H349="",H349=0),"",IF(K349="",IF(J349="","",IF(OR(ISTEXT(J349),ISTEXT(H349)),"",J349/H349)),IF(OR(ISTEXT(L349),ISTEXT(H349)),"",L349/H349)))</f>
        <v/>
      </c>
    </row>
    <row r="350" ht="13.35" customHeight="1" s="162">
      <c r="B350" s="307" t="n"/>
      <c r="C350" s="307" t="n"/>
      <c r="E350" s="307" t="n"/>
      <c r="F350" s="32" t="n"/>
      <c r="G350" s="33">
        <f>IF(F350="", "", IF(OR(ISTEXT(H350),ISTEXT(F350)),"",H350/F350))</f>
        <v/>
      </c>
      <c r="H350" s="33" t="n"/>
      <c r="I350" s="33" t="n"/>
      <c r="J350" s="33">
        <f>IF(I350="", "", IF(OR(ISTEXT(I350),ISTEXT($F350)),"",I350*$F350))</f>
        <v/>
      </c>
      <c r="K350" s="33" t="n"/>
      <c r="L350" s="33">
        <f>IF(K350="", "", IF(OR(ISTEXT(K350),ISTEXT($F350)),"",K350*$F350))</f>
        <v/>
      </c>
      <c r="M350" s="30">
        <f>IF(OR(H350="",H350=0),"",IF(K350="",IF(J350="","",IF(OR(ISTEXT(J350),ISTEXT(H350)),"",J350/H350)),IF(OR(ISTEXT(L350),ISTEXT(H350)),"",L350/H350)))</f>
        <v/>
      </c>
    </row>
    <row r="351" ht="13.35" customHeight="1" s="162">
      <c r="B351" s="307" t="n"/>
      <c r="C351" s="307" t="n"/>
      <c r="E351" s="307" t="n"/>
      <c r="F351" s="32" t="n"/>
      <c r="G351" s="33">
        <f>IF(F351="", "", IF(OR(ISTEXT(H351),ISTEXT(F351)),"",H351/F351))</f>
        <v/>
      </c>
      <c r="H351" s="33" t="n"/>
      <c r="I351" s="33" t="n"/>
      <c r="J351" s="33">
        <f>IF(I351="", "", IF(OR(ISTEXT(I351),ISTEXT($F351)),"",I351*$F351))</f>
        <v/>
      </c>
      <c r="K351" s="33" t="n"/>
      <c r="L351" s="33">
        <f>IF(K351="", "", IF(OR(ISTEXT(K351),ISTEXT($F351)),"",K351*$F351))</f>
        <v/>
      </c>
      <c r="M351" s="30">
        <f>IF(OR(H351="",H351=0),"",IF(K351="",IF(J351="","",IF(OR(ISTEXT(J351),ISTEXT(H351)),"",J351/H351)),IF(OR(ISTEXT(L351),ISTEXT(H351)),"",L351/H351)))</f>
        <v/>
      </c>
    </row>
    <row r="352" ht="13.35" customHeight="1" s="162">
      <c r="B352" s="307" t="n"/>
      <c r="C352" s="307" t="n"/>
      <c r="E352" s="307" t="n"/>
      <c r="F352" s="32" t="n"/>
      <c r="G352" s="33">
        <f>IF(F352="", "", IF(OR(ISTEXT(H352),ISTEXT(F352)),"",H352/F352))</f>
        <v/>
      </c>
      <c r="H352" s="33" t="n"/>
      <c r="I352" s="33" t="n"/>
      <c r="J352" s="33">
        <f>IF(I352="", "", IF(OR(ISTEXT(I352),ISTEXT($F352)),"",I352*$F352))</f>
        <v/>
      </c>
      <c r="K352" s="33" t="n"/>
      <c r="L352" s="33">
        <f>IF(K352="", "", IF(OR(ISTEXT(K352),ISTEXT($F352)),"",K352*$F352))</f>
        <v/>
      </c>
      <c r="M352" s="30">
        <f>IF(OR(H352="",H352=0),"",IF(K352="",IF(J352="","",IF(OR(ISTEXT(J352),ISTEXT(H352)),"",J352/H352)),IF(OR(ISTEXT(L352),ISTEXT(H352)),"",L352/H352)))</f>
        <v/>
      </c>
    </row>
    <row r="353" ht="13.35" customHeight="1" s="162">
      <c r="B353" s="307" t="n"/>
      <c r="C353" s="307" t="n"/>
      <c r="E353" s="307" t="n"/>
      <c r="F353" s="32" t="n"/>
      <c r="G353" s="33">
        <f>IF(F353="", "", IF(OR(ISTEXT(H353),ISTEXT(F353)),"",H353/F353))</f>
        <v/>
      </c>
      <c r="H353" s="33" t="n"/>
      <c r="I353" s="33" t="n"/>
      <c r="J353" s="33">
        <f>IF(I353="", "", IF(OR(ISTEXT(I353),ISTEXT($F353)),"",I353*$F353))</f>
        <v/>
      </c>
      <c r="K353" s="33" t="n"/>
      <c r="L353" s="33">
        <f>IF(K353="", "", IF(OR(ISTEXT(K353),ISTEXT($F353)),"",K353*$F353))</f>
        <v/>
      </c>
      <c r="M353" s="30">
        <f>IF(OR(H353="",H353=0),"",IF(K353="",IF(J353="","",IF(OR(ISTEXT(J353),ISTEXT(H353)),"",J353/H353)),IF(OR(ISTEXT(L353),ISTEXT(H353)),"",L353/H353)))</f>
        <v/>
      </c>
    </row>
    <row r="354" ht="13.35" customHeight="1" s="162">
      <c r="B354" s="307" t="n"/>
      <c r="C354" s="307" t="n"/>
      <c r="E354" s="307" t="n"/>
      <c r="F354" s="32" t="n"/>
      <c r="G354" s="33">
        <f>IF(F354="", "", IF(OR(ISTEXT(H354),ISTEXT(F354)),"",H354/F354))</f>
        <v/>
      </c>
      <c r="H354" s="33" t="n"/>
      <c r="I354" s="33" t="n"/>
      <c r="J354" s="33">
        <f>IF(I354="", "", IF(OR(ISTEXT(I354),ISTEXT($F354)),"",I354*$F354))</f>
        <v/>
      </c>
      <c r="K354" s="33" t="n"/>
      <c r="L354" s="33">
        <f>IF(K354="", "", IF(OR(ISTEXT(K354),ISTEXT($F354)),"",K354*$F354))</f>
        <v/>
      </c>
      <c r="M354" s="30">
        <f>IF(OR(H354="",H354=0),"",IF(K354="",IF(J354="","",IF(OR(ISTEXT(J354),ISTEXT(H354)),"",J354/H354)),IF(OR(ISTEXT(L354),ISTEXT(H354)),"",L354/H354)))</f>
        <v/>
      </c>
    </row>
    <row r="355" ht="13.35" customHeight="1" s="162">
      <c r="B355" s="307" t="n"/>
      <c r="C355" s="307" t="n"/>
      <c r="E355" s="307" t="n"/>
      <c r="F355" s="32" t="n"/>
      <c r="G355" s="33">
        <f>IF(F355="", "", IF(OR(ISTEXT(H355),ISTEXT(F355)),"",H355/F355))</f>
        <v/>
      </c>
      <c r="H355" s="33" t="n"/>
      <c r="I355" s="33" t="n"/>
      <c r="J355" s="33">
        <f>IF(I355="", "", IF(OR(ISTEXT(I355),ISTEXT($F355)),"",I355*$F355))</f>
        <v/>
      </c>
      <c r="K355" s="33" t="n"/>
      <c r="L355" s="33">
        <f>IF(K355="", "", IF(OR(ISTEXT(K355),ISTEXT($F355)),"",K355*$F355))</f>
        <v/>
      </c>
      <c r="M355" s="30">
        <f>IF(OR(H355="",H355=0),"",IF(K355="",IF(J355="","",IF(OR(ISTEXT(J355),ISTEXT(H355)),"",J355/H355)),IF(OR(ISTEXT(L355),ISTEXT(H355)),"",L355/H355)))</f>
        <v/>
      </c>
    </row>
    <row r="356" ht="13.35" customHeight="1" s="162">
      <c r="B356" s="307" t="n"/>
      <c r="C356" s="307" t="n"/>
      <c r="E356" s="307" t="n"/>
      <c r="F356" s="32" t="n"/>
      <c r="G356" s="33">
        <f>IF(F356="", "", IF(OR(ISTEXT(H356),ISTEXT(F356)),"",H356/F356))</f>
        <v/>
      </c>
      <c r="H356" s="33" t="n"/>
      <c r="I356" s="33" t="n"/>
      <c r="J356" s="33">
        <f>IF(I356="", "", IF(OR(ISTEXT(I356),ISTEXT($F356)),"",I356*$F356))</f>
        <v/>
      </c>
      <c r="K356" s="33" t="n"/>
      <c r="L356" s="33">
        <f>IF(K356="", "", IF(OR(ISTEXT(K356),ISTEXT($F356)),"",K356*$F356))</f>
        <v/>
      </c>
      <c r="M356" s="30">
        <f>IF(OR(H356="",H356=0),"",IF(K356="",IF(J356="","",IF(OR(ISTEXT(J356),ISTEXT(H356)),"",J356/H356)),IF(OR(ISTEXT(L356),ISTEXT(H356)),"",L356/H356)))</f>
        <v/>
      </c>
    </row>
    <row r="357" ht="13.35" customHeight="1" s="162">
      <c r="B357" s="307" t="n"/>
      <c r="C357" s="307" t="n"/>
      <c r="E357" s="307" t="n"/>
      <c r="F357" s="32" t="n"/>
      <c r="G357" s="33">
        <f>IF(F357="", "", IF(OR(ISTEXT(H357),ISTEXT(F357)),"",H357/F357))</f>
        <v/>
      </c>
      <c r="H357" s="33" t="n"/>
      <c r="I357" s="33" t="n"/>
      <c r="J357" s="33">
        <f>IF(I357="", "", IF(OR(ISTEXT(I357),ISTEXT($F357)),"",I357*$F357))</f>
        <v/>
      </c>
      <c r="K357" s="33" t="n"/>
      <c r="L357" s="33">
        <f>IF(K357="", "", IF(OR(ISTEXT(K357),ISTEXT($F357)),"",K357*$F357))</f>
        <v/>
      </c>
      <c r="M357" s="30">
        <f>IF(OR(H357="",H357=0),"",IF(K357="",IF(J357="","",IF(OR(ISTEXT(J357),ISTEXT(H357)),"",J357/H357)),IF(OR(ISTEXT(L357),ISTEXT(H357)),"",L357/H357)))</f>
        <v/>
      </c>
    </row>
    <row r="358" ht="13.35" customHeight="1" s="162">
      <c r="B358" s="307" t="n"/>
      <c r="C358" s="307" t="n"/>
      <c r="E358" s="307" t="n"/>
      <c r="F358" s="32" t="n"/>
      <c r="G358" s="33">
        <f>IF(F358="", "", IF(OR(ISTEXT(H358),ISTEXT(F358)),"",H358/F358))</f>
        <v/>
      </c>
      <c r="H358" s="33" t="n"/>
      <c r="I358" s="33" t="n"/>
      <c r="J358" s="33">
        <f>IF(I358="", "", IF(OR(ISTEXT(I358),ISTEXT($F358)),"",I358*$F358))</f>
        <v/>
      </c>
      <c r="K358" s="33" t="n"/>
      <c r="L358" s="33">
        <f>IF(K358="", "", IF(OR(ISTEXT(K358),ISTEXT($F358)),"",K358*$F358))</f>
        <v/>
      </c>
      <c r="M358" s="30">
        <f>IF(OR(H358="",H358=0),"",IF(K358="",IF(J358="","",IF(OR(ISTEXT(J358),ISTEXT(H358)),"",J358/H358)),IF(OR(ISTEXT(L358),ISTEXT(H358)),"",L358/H358)))</f>
        <v/>
      </c>
    </row>
    <row r="359" ht="13.35" customHeight="1" s="162">
      <c r="B359" s="307" t="n"/>
      <c r="C359" s="307" t="n"/>
      <c r="E359" s="307" t="n"/>
      <c r="F359" s="32" t="n"/>
      <c r="G359" s="33">
        <f>IF(F359="", "", IF(OR(ISTEXT(H359),ISTEXT(F359)),"",H359/F359))</f>
        <v/>
      </c>
      <c r="H359" s="33" t="n"/>
      <c r="I359" s="33" t="n"/>
      <c r="J359" s="33">
        <f>IF(I359="", "", IF(OR(ISTEXT(I359),ISTEXT($F359)),"",I359*$F359))</f>
        <v/>
      </c>
      <c r="K359" s="33" t="n"/>
      <c r="L359" s="33">
        <f>IF(K359="", "", IF(OR(ISTEXT(K359),ISTEXT($F359)),"",K359*$F359))</f>
        <v/>
      </c>
      <c r="M359" s="30">
        <f>IF(OR(H359="",H359=0),"",IF(K359="",IF(J359="","",IF(OR(ISTEXT(J359),ISTEXT(H359)),"",J359/H359)),IF(OR(ISTEXT(L359),ISTEXT(H359)),"",L359/H359)))</f>
        <v/>
      </c>
    </row>
    <row r="360" ht="13.35" customHeight="1" s="162">
      <c r="B360" s="307" t="n"/>
      <c r="C360" s="307" t="n"/>
      <c r="D360" s="307"/>
      <c r="E360" s="307"/>
      <c r="F360" s="307"/>
      <c r="G360" s="307"/>
      <c r="H360" s="33" t="n"/>
      <c r="I360" s="33" t="n"/>
      <c r="J360" s="33"/>
      <c r="K360" s="33" t="n"/>
      <c r="L360" s="33"/>
      <c r="M360" s="30">
        <f>IF(OR(H360="",H360=0),"",IF(L360="",IF(J360="","",IF(OR(ISTEXT(J360),ISTEXT(H360)),"",J360/H360)),IF(OR(ISTEXT(L360),ISTEXT(H360)),"",L360/H360)))</f>
        <v/>
      </c>
    </row>
    <row r="361" ht="13.35" customHeight="1" s="162">
      <c r="B361" s="42" t="n"/>
      <c r="C361" s="231" t="inlineStr">
        <is>
          <t>Total</t>
        </is>
      </c>
      <c r="D361" s="159" t="n"/>
      <c r="E361" s="42" t="n"/>
      <c r="F361" s="42" t="n"/>
      <c r="G361" s="43" t="n"/>
      <c r="H361" s="43">
        <f>IF(SUM(H345:H360)+SUM(H372:H411)=0,"",SUM(H345:H360)+SUM(H372:H411))</f>
        <v/>
      </c>
      <c r="I361" s="43" t="n"/>
      <c r="J361" s="43">
        <f>IF(SUM(J345:J360)+SUM(J372:J411)=0,"",SUM(J345:J360)+SUM(J372:J411))</f>
        <v/>
      </c>
      <c r="K361" s="43" t="n"/>
      <c r="L361" s="43">
        <f>IF(SUM(L345:L360)+SUM(L372:L411)=0,"",SUM(L345:L360)+SUM(L372:L411))</f>
        <v/>
      </c>
      <c r="M361" s="35">
        <f>IF(OR(H361="",H361=0),"",IF(L361="",IF(J361="","",IF(OR(ISTEXT(J361),ISTEXT(H361)),"",J361/H361)),IF(OR(ISTEXT(L361),ISTEXT(H361)),"",L361/H361)))</f>
        <v/>
      </c>
    </row>
    <row r="362" ht="13.35" customHeight="1" s="162"/>
    <row r="363" ht="13.35" customHeight="1" s="162">
      <c r="B363" s="188" t="inlineStr">
        <is>
          <t>Remarks</t>
        </is>
      </c>
      <c r="C363" s="173" t="n"/>
      <c r="D363" s="154" t="n"/>
      <c r="E363" s="174" t="n"/>
      <c r="F363" s="174" t="n"/>
      <c r="G363" s="174" t="n"/>
      <c r="H363" s="174" t="n"/>
      <c r="I363" s="174" t="n"/>
      <c r="J363" s="174" t="n"/>
      <c r="K363" s="174" t="n"/>
      <c r="L363" s="174" t="n"/>
      <c r="M363" s="173" t="n"/>
    </row>
    <row r="364" ht="13.35" customHeight="1" s="162">
      <c r="B364" s="154" t="n"/>
      <c r="C364" s="174" t="n"/>
      <c r="D364" s="174" t="n"/>
      <c r="E364" s="174" t="n"/>
      <c r="F364" s="174" t="n"/>
      <c r="G364" s="174" t="n"/>
      <c r="H364" s="174" t="n"/>
      <c r="I364" s="174" t="n"/>
      <c r="J364" s="174" t="n"/>
      <c r="K364" s="174" t="n"/>
      <c r="L364" s="174" t="n"/>
      <c r="M364" s="173" t="n"/>
    </row>
    <row r="365" ht="13.35" customHeight="1" s="162">
      <c r="B365" s="154" t="n"/>
      <c r="C365" s="174" t="n"/>
      <c r="D365" s="174" t="n"/>
      <c r="E365" s="174" t="n"/>
      <c r="F365" s="174" t="n"/>
      <c r="G365" s="174" t="n"/>
      <c r="H365" s="174" t="n"/>
      <c r="I365" s="174" t="n"/>
      <c r="J365" s="174" t="n"/>
      <c r="K365" s="174" t="n"/>
      <c r="L365" s="174" t="n"/>
      <c r="M365" s="173" t="n"/>
    </row>
    <row r="366" ht="13.35" customHeight="1" s="162">
      <c r="B366" s="154" t="n"/>
      <c r="C366" s="174" t="n"/>
      <c r="D366" s="174" t="n"/>
      <c r="E366" s="174" t="n"/>
      <c r="F366" s="174" t="n"/>
      <c r="G366" s="174" t="n"/>
      <c r="H366" s="174" t="n"/>
      <c r="I366" s="174" t="n"/>
      <c r="J366" s="174" t="n"/>
      <c r="K366" s="174" t="n"/>
      <c r="L366" s="174" t="n"/>
      <c r="M366" s="173" t="n"/>
    </row>
    <row r="367" ht="13.35" customHeight="1" s="162"/>
    <row r="368" ht="13.35" customHeight="1" s="162">
      <c r="B368" s="200" t="inlineStr">
        <is>
          <t>System (cont.)</t>
        </is>
      </c>
      <c r="C368" s="403" t="n"/>
      <c r="D368" s="209">
        <f>IF('{Equipment Data Entry}'!B84="","",'{Equipment Data Entry}'!B84)</f>
        <v/>
      </c>
      <c r="E368" s="418" t="n"/>
      <c r="F368" s="403" t="n"/>
      <c r="G368" s="200" t="inlineStr">
        <is>
          <t>Service</t>
        </is>
      </c>
      <c r="H368" s="403" t="n"/>
      <c r="I368" s="210">
        <f>IF('{Equipment Data Entry}'!C84="","",'{Equipment Data Entry}'!C84)</f>
        <v/>
      </c>
      <c r="J368" s="418" t="n"/>
      <c r="K368" s="418" t="n"/>
      <c r="L368" s="418" t="n"/>
      <c r="M368" s="403" t="n"/>
    </row>
    <row r="369" ht="13.35" customHeight="1" s="162">
      <c r="B369" s="422" t="n"/>
      <c r="C369" s="423" t="n"/>
      <c r="D369" s="422" t="n"/>
      <c r="E369" s="424" t="n"/>
      <c r="F369" s="423" t="n"/>
      <c r="G369" s="422" t="n"/>
      <c r="H369" s="423" t="n"/>
      <c r="I369" s="422" t="n"/>
      <c r="J369" s="424" t="n"/>
      <c r="K369" s="424" t="n"/>
      <c r="L369" s="424" t="n"/>
      <c r="M369" s="423" t="n"/>
    </row>
    <row r="370" ht="13.35" customHeight="1" s="162">
      <c r="B370" s="188" t="inlineStr">
        <is>
          <t>Registers / Grilles (cont.)</t>
        </is>
      </c>
      <c r="C370" s="174" t="n"/>
      <c r="D370" s="174" t="n"/>
      <c r="E370" s="174" t="n"/>
      <c r="F370" s="173" t="n"/>
      <c r="G370" s="233" t="inlineStr">
        <is>
          <t>Design VEL</t>
        </is>
      </c>
      <c r="H370" s="194" t="inlineStr">
        <is>
          <t>Design CFM</t>
        </is>
      </c>
      <c r="I370" s="188" t="inlineStr">
        <is>
          <t>Initial</t>
        </is>
      </c>
      <c r="J370" s="173" t="n"/>
      <c r="K370" s="188" t="inlineStr">
        <is>
          <t>Final</t>
        </is>
      </c>
      <c r="L370" s="173" t="n"/>
      <c r="M370" s="188" t="inlineStr">
        <is>
          <t>%</t>
        </is>
      </c>
    </row>
    <row r="371" ht="13.35" customHeight="1" s="162">
      <c r="B371" s="153" t="inlineStr">
        <is>
          <t>No.</t>
        </is>
      </c>
      <c r="C371" s="188" t="inlineStr">
        <is>
          <t>Area Served</t>
        </is>
      </c>
      <c r="D371" s="188" t="inlineStr">
        <is>
          <t>Type</t>
        </is>
      </c>
      <c r="E371" s="188" t="inlineStr">
        <is>
          <t>Size</t>
        </is>
      </c>
      <c r="F371" s="188" t="inlineStr">
        <is>
          <t>Ak</t>
        </is>
      </c>
      <c r="G371" s="440" t="n"/>
      <c r="H371" s="440" t="n"/>
      <c r="I371" s="188" t="inlineStr">
        <is>
          <t>VEL</t>
        </is>
      </c>
      <c r="J371" s="188" t="inlineStr">
        <is>
          <t>CFM</t>
        </is>
      </c>
      <c r="K371" s="188" t="inlineStr">
        <is>
          <t>VEL</t>
        </is>
      </c>
      <c r="L371" s="188" t="inlineStr">
        <is>
          <t>CFM</t>
        </is>
      </c>
      <c r="M371" s="440" t="n"/>
    </row>
    <row r="372" ht="13.35" customHeight="1" s="162">
      <c r="B372" s="307" t="n"/>
      <c r="C372" s="307" t="n"/>
      <c r="E372" s="307" t="n"/>
      <c r="F372" s="32" t="n"/>
      <c r="G372" s="33">
        <f>IF(F372="", "", IF(OR(ISTEXT(H372),ISTEXT(F372)),"",H372/F372))</f>
        <v/>
      </c>
      <c r="H372" s="33" t="n"/>
      <c r="I372" s="33" t="n"/>
      <c r="J372" s="33">
        <f>IF(I372="", "", IF(OR(ISTEXT(I372),ISTEXT($F372)),"",I372*$F372))</f>
        <v/>
      </c>
      <c r="K372" s="33" t="n"/>
      <c r="L372" s="33">
        <f>IF(K372="", "", IF(OR(ISTEXT(K372),ISTEXT($F372)),"",K372*$F372))</f>
        <v/>
      </c>
      <c r="M372" s="30">
        <f>IF(OR(H372="",H372=0),"",IF(K372="",IF(J372="","",IF(OR(ISTEXT(J372),ISTEXT(H372)),"",J372/H372)),IF(OR(ISTEXT(L372),ISTEXT(H372)),"",L372/H372)))</f>
        <v/>
      </c>
    </row>
    <row r="373" ht="13.35" customHeight="1" s="162">
      <c r="B373" s="307" t="n"/>
      <c r="C373" s="307" t="n"/>
      <c r="E373" s="307" t="n"/>
      <c r="F373" s="32" t="n"/>
      <c r="G373" s="33">
        <f>IF(F373="", "", IF(OR(ISTEXT(H373),ISTEXT(F373)),"",H373/F373))</f>
        <v/>
      </c>
      <c r="H373" s="33" t="n"/>
      <c r="I373" s="33" t="n"/>
      <c r="J373" s="33">
        <f>IF(I373="", "", IF(OR(ISTEXT(I373),ISTEXT($F373)),"",I373*$F373))</f>
        <v/>
      </c>
      <c r="K373" s="33" t="n"/>
      <c r="L373" s="33">
        <f>IF(K373="", "", IF(OR(ISTEXT(K373),ISTEXT($F373)),"",K373*$F373))</f>
        <v/>
      </c>
      <c r="M373" s="30">
        <f>IF(OR(H373="",H373=0),"",IF(K373="",IF(J373="","",IF(OR(ISTEXT(J373),ISTEXT(H373)),"",J373/H373)),IF(OR(ISTEXT(L373),ISTEXT(H373)),"",L373/H373)))</f>
        <v/>
      </c>
    </row>
    <row r="374" ht="13.35" customHeight="1" s="162">
      <c r="B374" s="307" t="n"/>
      <c r="C374" s="307" t="n"/>
      <c r="E374" s="307" t="n"/>
      <c r="F374" s="32" t="n"/>
      <c r="G374" s="33">
        <f>IF(F374="", "", IF(OR(ISTEXT(H374),ISTEXT(F374)),"",H374/F374))</f>
        <v/>
      </c>
      <c r="H374" s="33" t="n"/>
      <c r="I374" s="33" t="n"/>
      <c r="J374" s="33">
        <f>IF(I374="", "", IF(OR(ISTEXT(I374),ISTEXT($F374)),"",I374*$F374))</f>
        <v/>
      </c>
      <c r="K374" s="33" t="n"/>
      <c r="L374" s="33">
        <f>IF(K374="", "", IF(OR(ISTEXT(K374),ISTEXT($F374)),"",K374*$F374))</f>
        <v/>
      </c>
      <c r="M374" s="30">
        <f>IF(OR(H374="",H374=0),"",IF(K374="",IF(J374="","",IF(OR(ISTEXT(J374),ISTEXT(H374)),"",J374/H374)),IF(OR(ISTEXT(L374),ISTEXT(H374)),"",L374/H374)))</f>
        <v/>
      </c>
    </row>
    <row r="375" ht="13.35" customHeight="1" s="162">
      <c r="B375" s="307" t="n"/>
      <c r="C375" s="307" t="n"/>
      <c r="E375" s="307" t="n"/>
      <c r="F375" s="32" t="n"/>
      <c r="G375" s="33">
        <f>IF(F375="", "", IF(OR(ISTEXT(H375),ISTEXT(F375)),"",H375/F375))</f>
        <v/>
      </c>
      <c r="H375" s="33" t="n"/>
      <c r="I375" s="33" t="n"/>
      <c r="J375" s="33">
        <f>IF(I375="", "", IF(OR(ISTEXT(I375),ISTEXT($F375)),"",I375*$F375))</f>
        <v/>
      </c>
      <c r="K375" s="33" t="n"/>
      <c r="L375" s="33">
        <f>IF(K375="", "", IF(OR(ISTEXT(K375),ISTEXT($F375)),"",K375*$F375))</f>
        <v/>
      </c>
      <c r="M375" s="30">
        <f>IF(OR(H375="",H375=0),"",IF(K375="",IF(J375="","",IF(OR(ISTEXT(J375),ISTEXT(H375)),"",J375/H375)),IF(OR(ISTEXT(L375),ISTEXT(H375)),"",L375/H375)))</f>
        <v/>
      </c>
    </row>
    <row r="376" ht="13.35" customHeight="1" s="162">
      <c r="B376" s="307" t="n"/>
      <c r="C376" s="307" t="n"/>
      <c r="E376" s="307" t="n"/>
      <c r="F376" s="32" t="n"/>
      <c r="G376" s="33">
        <f>IF(F376="", "", IF(OR(ISTEXT(H376),ISTEXT(F376)),"",H376/F376))</f>
        <v/>
      </c>
      <c r="H376" s="33" t="n"/>
      <c r="I376" s="33" t="n"/>
      <c r="J376" s="33">
        <f>IF(I376="", "", IF(OR(ISTEXT(I376),ISTEXT($F376)),"",I376*$F376))</f>
        <v/>
      </c>
      <c r="K376" s="33" t="n"/>
      <c r="L376" s="33">
        <f>IF(K376="", "", IF(OR(ISTEXT(K376),ISTEXT($F376)),"",K376*$F376))</f>
        <v/>
      </c>
      <c r="M376" s="30">
        <f>IF(OR(H376="",H376=0),"",IF(K376="",IF(J376="","",IF(OR(ISTEXT(J376),ISTEXT(H376)),"",J376/H376)),IF(OR(ISTEXT(L376),ISTEXT(H376)),"",L376/H376)))</f>
        <v/>
      </c>
    </row>
    <row r="377" ht="13.35" customHeight="1" s="162">
      <c r="B377" s="307" t="n"/>
      <c r="C377" s="307" t="n"/>
      <c r="E377" s="307" t="n"/>
      <c r="F377" s="32" t="n"/>
      <c r="G377" s="33">
        <f>IF(F377="", "", IF(OR(ISTEXT(H377),ISTEXT(F377)),"",H377/F377))</f>
        <v/>
      </c>
      <c r="H377" s="33" t="n"/>
      <c r="I377" s="33" t="n"/>
      <c r="J377" s="33">
        <f>IF(I377="", "", IF(OR(ISTEXT(I377),ISTEXT($F377)),"",I377*$F377))</f>
        <v/>
      </c>
      <c r="K377" s="33" t="n"/>
      <c r="L377" s="33">
        <f>IF(K377="", "", IF(OR(ISTEXT(K377),ISTEXT($F377)),"",K377*$F377))</f>
        <v/>
      </c>
      <c r="M377" s="30">
        <f>IF(OR(H377="",H377=0),"",IF(K377="",IF(J377="","",IF(OR(ISTEXT(J377),ISTEXT(H377)),"",J377/H377)),IF(OR(ISTEXT(L377),ISTEXT(H377)),"",L377/H377)))</f>
        <v/>
      </c>
    </row>
    <row r="378" ht="13.35" customHeight="1" s="162">
      <c r="B378" s="307" t="n"/>
      <c r="C378" s="307" t="n"/>
      <c r="E378" s="307" t="n"/>
      <c r="F378" s="32" t="n"/>
      <c r="G378" s="33">
        <f>IF(F378="", "", IF(OR(ISTEXT(H378),ISTEXT(F378)),"",H378/F378))</f>
        <v/>
      </c>
      <c r="H378" s="33" t="n"/>
      <c r="I378" s="33" t="n"/>
      <c r="J378" s="33">
        <f>IF(I378="", "", IF(OR(ISTEXT(I378),ISTEXT($F378)),"",I378*$F378))</f>
        <v/>
      </c>
      <c r="K378" s="33" t="n"/>
      <c r="L378" s="33">
        <f>IF(K378="", "", IF(OR(ISTEXT(K378),ISTEXT($F378)),"",K378*$F378))</f>
        <v/>
      </c>
      <c r="M378" s="30">
        <f>IF(OR(H378="",H378=0),"",IF(K378="",IF(J378="","",IF(OR(ISTEXT(J378),ISTEXT(H378)),"",J378/H378)),IF(OR(ISTEXT(L378),ISTEXT(H378)),"",L378/H378)))</f>
        <v/>
      </c>
    </row>
    <row r="379" ht="13.35" customHeight="1" s="162">
      <c r="B379" s="307" t="n"/>
      <c r="C379" s="307" t="n"/>
      <c r="E379" s="307" t="n"/>
      <c r="F379" s="32" t="n"/>
      <c r="G379" s="33">
        <f>IF(F379="", "", IF(OR(ISTEXT(H379),ISTEXT(F379)),"",H379/F379))</f>
        <v/>
      </c>
      <c r="H379" s="33" t="n"/>
      <c r="I379" s="33" t="n"/>
      <c r="J379" s="33">
        <f>IF(I379="", "", IF(OR(ISTEXT(I379),ISTEXT($F379)),"",I379*$F379))</f>
        <v/>
      </c>
      <c r="K379" s="33" t="n"/>
      <c r="L379" s="33">
        <f>IF(K379="", "", IF(OR(ISTEXT(K379),ISTEXT($F379)),"",K379*$F379))</f>
        <v/>
      </c>
      <c r="M379" s="30">
        <f>IF(OR(H379="",H379=0),"",IF(K379="",IF(J379="","",IF(OR(ISTEXT(J379),ISTEXT(H379)),"",J379/H379)),IF(OR(ISTEXT(L379),ISTEXT(H379)),"",L379/H379)))</f>
        <v/>
      </c>
    </row>
    <row r="380" ht="13.35" customHeight="1" s="162">
      <c r="B380" s="307" t="n"/>
      <c r="C380" s="307" t="n"/>
      <c r="E380" s="307" t="n"/>
      <c r="F380" s="32" t="n"/>
      <c r="G380" s="33">
        <f>IF(F380="", "", IF(OR(ISTEXT(H380),ISTEXT(F380)),"",H380/F380))</f>
        <v/>
      </c>
      <c r="H380" s="33" t="n"/>
      <c r="I380" s="33" t="n"/>
      <c r="J380" s="33">
        <f>IF(I380="", "", IF(OR(ISTEXT(I380),ISTEXT($F380)),"",I380*$F380))</f>
        <v/>
      </c>
      <c r="K380" s="33" t="n"/>
      <c r="L380" s="33">
        <f>IF(K380="", "", IF(OR(ISTEXT(K380),ISTEXT($F380)),"",K380*$F380))</f>
        <v/>
      </c>
      <c r="M380" s="30">
        <f>IF(OR(H380="",H380=0),"",IF(K380="",IF(J380="","",IF(OR(ISTEXT(J380),ISTEXT(H380)),"",J380/H380)),IF(OR(ISTEXT(L380),ISTEXT(H380)),"",L380/H380)))</f>
        <v/>
      </c>
    </row>
    <row r="381" ht="13.35" customHeight="1" s="162">
      <c r="B381" s="307" t="n"/>
      <c r="C381" s="307" t="n"/>
      <c r="E381" s="307" t="n"/>
      <c r="F381" s="32" t="n"/>
      <c r="G381" s="33">
        <f>IF(F381="", "", IF(OR(ISTEXT(H381),ISTEXT(F381)),"",H381/F381))</f>
        <v/>
      </c>
      <c r="H381" s="33" t="n"/>
      <c r="I381" s="33" t="n"/>
      <c r="J381" s="33">
        <f>IF(I381="", "", IF(OR(ISTEXT(I381),ISTEXT($F381)),"",I381*$F381))</f>
        <v/>
      </c>
      <c r="K381" s="33" t="n"/>
      <c r="L381" s="33">
        <f>IF(K381="", "", IF(OR(ISTEXT(K381),ISTEXT($F381)),"",K381*$F381))</f>
        <v/>
      </c>
      <c r="M381" s="30">
        <f>IF(OR(H381="",H381=0),"",IF(K381="",IF(J381="","",IF(OR(ISTEXT(J381),ISTEXT(H381)),"",J381/H381)),IF(OR(ISTEXT(L381),ISTEXT(H381)),"",L381/H381)))</f>
        <v/>
      </c>
    </row>
    <row r="382" ht="13.35" customHeight="1" s="162">
      <c r="B382" s="307" t="n"/>
      <c r="C382" s="307" t="n"/>
      <c r="E382" s="307" t="n"/>
      <c r="F382" s="32" t="n"/>
      <c r="G382" s="33">
        <f>IF(F382="", "", IF(OR(ISTEXT(H382),ISTEXT(F382)),"",H382/F382))</f>
        <v/>
      </c>
      <c r="H382" s="33" t="n"/>
      <c r="I382" s="33" t="n"/>
      <c r="J382" s="33">
        <f>IF(I382="", "", IF(OR(ISTEXT(I382),ISTEXT($F382)),"",I382*$F382))</f>
        <v/>
      </c>
      <c r="K382" s="33" t="n"/>
      <c r="L382" s="33">
        <f>IF(K382="", "", IF(OR(ISTEXT(K382),ISTEXT($F382)),"",K382*$F382))</f>
        <v/>
      </c>
      <c r="M382" s="30">
        <f>IF(OR(H382="",H382=0),"",IF(K382="",IF(J382="","",IF(OR(ISTEXT(J382),ISTEXT(H382)),"",J382/H382)),IF(OR(ISTEXT(L382),ISTEXT(H382)),"",L382/H382)))</f>
        <v/>
      </c>
    </row>
    <row r="383" ht="13.35" customHeight="1" s="162">
      <c r="B383" s="307" t="n"/>
      <c r="C383" s="307" t="n"/>
      <c r="E383" s="307" t="n"/>
      <c r="F383" s="32" t="n"/>
      <c r="G383" s="33">
        <f>IF(F383="", "", IF(OR(ISTEXT(H383),ISTEXT(F383)),"",H383/F383))</f>
        <v/>
      </c>
      <c r="H383" s="33" t="n"/>
      <c r="I383" s="33" t="n"/>
      <c r="J383" s="33">
        <f>IF(I383="", "", IF(OR(ISTEXT(I383),ISTEXT($F383)),"",I383*$F383))</f>
        <v/>
      </c>
      <c r="K383" s="33" t="n"/>
      <c r="L383" s="33">
        <f>IF(K383="", "", IF(OR(ISTEXT(K383),ISTEXT($F383)),"",K383*$F383))</f>
        <v/>
      </c>
      <c r="M383" s="30">
        <f>IF(OR(H383="",H383=0),"",IF(K383="",IF(J383="","",IF(OR(ISTEXT(J383),ISTEXT(H383)),"",J383/H383)),IF(OR(ISTEXT(L383),ISTEXT(H383)),"",L383/H383)))</f>
        <v/>
      </c>
    </row>
    <row r="384" ht="13.35" customHeight="1" s="162">
      <c r="B384" s="307" t="n"/>
      <c r="C384" s="307" t="n"/>
      <c r="E384" s="307" t="n"/>
      <c r="F384" s="32" t="n"/>
      <c r="G384" s="33">
        <f>IF(F384="", "", IF(OR(ISTEXT(H384),ISTEXT(F384)),"",H384/F384))</f>
        <v/>
      </c>
      <c r="H384" s="33" t="n"/>
      <c r="I384" s="33" t="n"/>
      <c r="J384" s="33">
        <f>IF(I384="", "", IF(OR(ISTEXT(I384),ISTEXT($F384)),"",I384*$F384))</f>
        <v/>
      </c>
      <c r="K384" s="33" t="n"/>
      <c r="L384" s="33">
        <f>IF(K384="", "", IF(OR(ISTEXT(K384),ISTEXT($F384)),"",K384*$F384))</f>
        <v/>
      </c>
      <c r="M384" s="30">
        <f>IF(OR(H384="",H384=0),"",IF(K384="",IF(J384="","",IF(OR(ISTEXT(J384),ISTEXT(H384)),"",J384/H384)),IF(OR(ISTEXT(L384),ISTEXT(H384)),"",L384/H384)))</f>
        <v/>
      </c>
    </row>
    <row r="385" ht="13.35" customHeight="1" s="162">
      <c r="B385" s="307" t="n"/>
      <c r="C385" s="307" t="n"/>
      <c r="E385" s="307" t="n"/>
      <c r="F385" s="32" t="n"/>
      <c r="G385" s="33">
        <f>IF(F385="", "", IF(OR(ISTEXT(H385),ISTEXT(F385)),"",H385/F385))</f>
        <v/>
      </c>
      <c r="H385" s="33" t="n"/>
      <c r="I385" s="33" t="n"/>
      <c r="J385" s="33">
        <f>IF(I385="", "", IF(OR(ISTEXT(I385),ISTEXT($F385)),"",I385*$F385))</f>
        <v/>
      </c>
      <c r="K385" s="33" t="n"/>
      <c r="L385" s="33">
        <f>IF(K385="", "", IF(OR(ISTEXT(K385),ISTEXT($F385)),"",K385*$F385))</f>
        <v/>
      </c>
      <c r="M385" s="30">
        <f>IF(OR(H385="",H385=0),"",IF(K385="",IF(J385="","",IF(OR(ISTEXT(J385),ISTEXT(H385)),"",J385/H385)),IF(OR(ISTEXT(L385),ISTEXT(H385)),"",L385/H385)))</f>
        <v/>
      </c>
    </row>
    <row r="386" ht="13.35" customHeight="1" s="162">
      <c r="B386" s="307" t="n"/>
      <c r="C386" s="307" t="n"/>
      <c r="E386" s="307" t="n"/>
      <c r="F386" s="32" t="n"/>
      <c r="G386" s="33">
        <f>IF(F386="", "", IF(OR(ISTEXT(H386),ISTEXT(F386)),"",H386/F386))</f>
        <v/>
      </c>
      <c r="H386" s="33" t="n"/>
      <c r="I386" s="33" t="n"/>
      <c r="J386" s="33">
        <f>IF(I386="", "", IF(OR(ISTEXT(I386),ISTEXT($F386)),"",I386*$F386))</f>
        <v/>
      </c>
      <c r="K386" s="33" t="n"/>
      <c r="L386" s="33">
        <f>IF(K386="", "", IF(OR(ISTEXT(K386),ISTEXT($F386)),"",K386*$F386))</f>
        <v/>
      </c>
      <c r="M386" s="30">
        <f>IF(OR(H386="",H386=0),"",IF(K386="",IF(J386="","",IF(OR(ISTEXT(J386),ISTEXT(H386)),"",J386/H386)),IF(OR(ISTEXT(L386),ISTEXT(H386)),"",L386/H386)))</f>
        <v/>
      </c>
    </row>
    <row r="387" ht="13.35" customHeight="1" s="162">
      <c r="B387" s="307" t="n"/>
      <c r="C387" s="307" t="n"/>
      <c r="E387" s="307" t="n"/>
      <c r="F387" s="32" t="n"/>
      <c r="G387" s="33">
        <f>IF(F387="", "", IF(OR(ISTEXT(H387),ISTEXT(F387)),"",H387/F387))</f>
        <v/>
      </c>
      <c r="H387" s="33" t="n"/>
      <c r="I387" s="33" t="n"/>
      <c r="J387" s="33">
        <f>IF(I387="", "", IF(OR(ISTEXT(I387),ISTEXT($F387)),"",I387*$F387))</f>
        <v/>
      </c>
      <c r="K387" s="33" t="n"/>
      <c r="L387" s="33">
        <f>IF(K387="", "", IF(OR(ISTEXT(K387),ISTEXT($F387)),"",K387*$F387))</f>
        <v/>
      </c>
      <c r="M387" s="30">
        <f>IF(OR(H387="",H387=0),"",IF(K387="",IF(J387="","",IF(OR(ISTEXT(J387),ISTEXT(H387)),"",J387/H387)),IF(OR(ISTEXT(L387),ISTEXT(H387)),"",L387/H387)))</f>
        <v/>
      </c>
    </row>
    <row r="388" ht="13.35" customHeight="1" s="162">
      <c r="B388" s="307" t="n"/>
      <c r="C388" s="307" t="n"/>
      <c r="E388" s="307" t="n"/>
      <c r="F388" s="32" t="n"/>
      <c r="G388" s="33">
        <f>IF(F388="", "", IF(OR(ISTEXT(H388),ISTEXT(F388)),"",H388/F388))</f>
        <v/>
      </c>
      <c r="H388" s="33" t="n"/>
      <c r="I388" s="33" t="n"/>
      <c r="J388" s="33">
        <f>IF(I388="", "", IF(OR(ISTEXT(I388),ISTEXT($F388)),"",I388*$F388))</f>
        <v/>
      </c>
      <c r="K388" s="33" t="n"/>
      <c r="L388" s="33">
        <f>IF(K388="", "", IF(OR(ISTEXT(K388),ISTEXT($F388)),"",K388*$F388))</f>
        <v/>
      </c>
      <c r="M388" s="30">
        <f>IF(OR(H388="",H388=0),"",IF(K388="",IF(J388="","",IF(OR(ISTEXT(J388),ISTEXT(H388)),"",J388/H388)),IF(OR(ISTEXT(L388),ISTEXT(H388)),"",L388/H388)))</f>
        <v/>
      </c>
    </row>
    <row r="389" ht="13.35" customHeight="1" s="162">
      <c r="B389" s="307" t="n"/>
      <c r="C389" s="307" t="n"/>
      <c r="E389" s="307" t="n"/>
      <c r="F389" s="32" t="n"/>
      <c r="G389" s="33">
        <f>IF(F389="", "", IF(OR(ISTEXT(H389),ISTEXT(F389)),"",H389/F389))</f>
        <v/>
      </c>
      <c r="H389" s="33" t="n"/>
      <c r="I389" s="33" t="n"/>
      <c r="J389" s="33">
        <f>IF(I389="", "", IF(OR(ISTEXT(I389),ISTEXT($F389)),"",I389*$F389))</f>
        <v/>
      </c>
      <c r="K389" s="33" t="n"/>
      <c r="L389" s="33">
        <f>IF(K389="", "", IF(OR(ISTEXT(K389),ISTEXT($F389)),"",K389*$F389))</f>
        <v/>
      </c>
      <c r="M389" s="30">
        <f>IF(OR(H389="",H389=0),"",IF(K389="",IF(J389="","",IF(OR(ISTEXT(J389),ISTEXT(H389)),"",J389/H389)),IF(OR(ISTEXT(L389),ISTEXT(H389)),"",L389/H389)))</f>
        <v/>
      </c>
    </row>
    <row r="390" ht="13.35" customHeight="1" s="162">
      <c r="B390" s="307" t="n"/>
      <c r="C390" s="307" t="n"/>
      <c r="E390" s="307" t="n"/>
      <c r="F390" s="32" t="n"/>
      <c r="G390" s="33">
        <f>IF(F390="", "", IF(OR(ISTEXT(H390),ISTEXT(F390)),"",H390/F390))</f>
        <v/>
      </c>
      <c r="H390" s="33" t="n"/>
      <c r="I390" s="33" t="n"/>
      <c r="J390" s="33">
        <f>IF(I390="", "", IF(OR(ISTEXT(I390),ISTEXT($F390)),"",I390*$F390))</f>
        <v/>
      </c>
      <c r="K390" s="33" t="n"/>
      <c r="L390" s="33">
        <f>IF(K390="", "", IF(OR(ISTEXT(K390),ISTEXT($F390)),"",K390*$F390))</f>
        <v/>
      </c>
      <c r="M390" s="30">
        <f>IF(OR(H390="",H390=0),"",IF(K390="",IF(J390="","",IF(OR(ISTEXT(J390),ISTEXT(H390)),"",J390/H390)),IF(OR(ISTEXT(L390),ISTEXT(H390)),"",L390/H390)))</f>
        <v/>
      </c>
    </row>
    <row r="391" ht="13.35" customHeight="1" s="162">
      <c r="B391" s="307" t="n"/>
      <c r="C391" s="307" t="n"/>
      <c r="E391" s="307" t="n"/>
      <c r="F391" s="32" t="n"/>
      <c r="G391" s="33">
        <f>IF(F391="", "", IF(OR(ISTEXT(H391),ISTEXT(F391)),"",H391/F391))</f>
        <v/>
      </c>
      <c r="H391" s="33" t="n"/>
      <c r="I391" s="33" t="n"/>
      <c r="J391" s="33">
        <f>IF(I391="", "", IF(OR(ISTEXT(I391),ISTEXT($F391)),"",I391*$F391))</f>
        <v/>
      </c>
      <c r="K391" s="33" t="n"/>
      <c r="L391" s="33">
        <f>IF(K391="", "", IF(OR(ISTEXT(K391),ISTEXT($F391)),"",K391*$F391))</f>
        <v/>
      </c>
      <c r="M391" s="30">
        <f>IF(OR(H391="",H391=0),"",IF(K391="",IF(J391="","",IF(OR(ISTEXT(J391),ISTEXT(H391)),"",J391/H391)),IF(OR(ISTEXT(L391),ISTEXT(H391)),"",L391/H391)))</f>
        <v/>
      </c>
    </row>
    <row r="392" ht="13.35" customHeight="1" s="162">
      <c r="B392" s="307" t="n"/>
      <c r="C392" s="307" t="n"/>
      <c r="E392" s="307" t="n"/>
      <c r="F392" s="32" t="n"/>
      <c r="G392" s="33">
        <f>IF(F392="", "", IF(OR(ISTEXT(H392),ISTEXT(F392)),"",H392/F392))</f>
        <v/>
      </c>
      <c r="H392" s="33" t="n"/>
      <c r="I392" s="33" t="n"/>
      <c r="J392" s="33">
        <f>IF(I392="", "", IF(OR(ISTEXT(I392),ISTEXT($F392)),"",I392*$F392))</f>
        <v/>
      </c>
      <c r="K392" s="33" t="n"/>
      <c r="L392" s="33">
        <f>IF(K392="", "", IF(OR(ISTEXT(K392),ISTEXT($F392)),"",K392*$F392))</f>
        <v/>
      </c>
      <c r="M392" s="30">
        <f>IF(OR(H392="",H392=0),"",IF(K392="",IF(J392="","",IF(OR(ISTEXT(J392),ISTEXT(H392)),"",J392/H392)),IF(OR(ISTEXT(L392),ISTEXT(H392)),"",L392/H392)))</f>
        <v/>
      </c>
    </row>
    <row r="393" ht="13.35" customHeight="1" s="162">
      <c r="B393" s="307" t="n"/>
      <c r="C393" s="307" t="n"/>
      <c r="E393" s="307" t="n"/>
      <c r="F393" s="32" t="n"/>
      <c r="G393" s="33">
        <f>IF(F393="", "", IF(OR(ISTEXT(H393),ISTEXT(F393)),"",H393/F393))</f>
        <v/>
      </c>
      <c r="H393" s="33" t="n"/>
      <c r="I393" s="33" t="n"/>
      <c r="J393" s="33">
        <f>IF(I393="", "", IF(OR(ISTEXT(I393),ISTEXT($F393)),"",I393*$F393))</f>
        <v/>
      </c>
      <c r="K393" s="33" t="n"/>
      <c r="L393" s="33">
        <f>IF(K393="", "", IF(OR(ISTEXT(K393),ISTEXT($F393)),"",K393*$F393))</f>
        <v/>
      </c>
      <c r="M393" s="30">
        <f>IF(OR(H393="",H393=0),"",IF(K393="",IF(J393="","",IF(OR(ISTEXT(J393),ISTEXT(H393)),"",J393/H393)),IF(OR(ISTEXT(L393),ISTEXT(H393)),"",L393/H393)))</f>
        <v/>
      </c>
    </row>
    <row r="394" ht="13.35" customHeight="1" s="162">
      <c r="B394" s="307" t="n"/>
      <c r="C394" s="307" t="n"/>
      <c r="E394" s="307" t="n"/>
      <c r="F394" s="32" t="n"/>
      <c r="G394" s="33">
        <f>IF(F394="", "", IF(OR(ISTEXT(H394),ISTEXT(F394)),"",H394/F394))</f>
        <v/>
      </c>
      <c r="H394" s="33" t="n"/>
      <c r="I394" s="33" t="n"/>
      <c r="J394" s="33">
        <f>IF(I394="", "", IF(OR(ISTEXT(I394),ISTEXT($F394)),"",I394*$F394))</f>
        <v/>
      </c>
      <c r="K394" s="33" t="n"/>
      <c r="L394" s="33">
        <f>IF(K394="", "", IF(OR(ISTEXT(K394),ISTEXT($F394)),"",K394*$F394))</f>
        <v/>
      </c>
      <c r="M394" s="30">
        <f>IF(OR(H394="",H394=0),"",IF(K394="",IF(J394="","",IF(OR(ISTEXT(J394),ISTEXT(H394)),"",J394/H394)),IF(OR(ISTEXT(L394),ISTEXT(H394)),"",L394/H394)))</f>
        <v/>
      </c>
    </row>
    <row r="395" ht="13.35" customHeight="1" s="162">
      <c r="B395" s="307" t="n"/>
      <c r="C395" s="307" t="n"/>
      <c r="E395" s="307" t="n"/>
      <c r="F395" s="32" t="n"/>
      <c r="G395" s="33">
        <f>IF(F395="", "", IF(OR(ISTEXT(H395),ISTEXT(F395)),"",H395/F395))</f>
        <v/>
      </c>
      <c r="H395" s="33" t="n"/>
      <c r="I395" s="33" t="n"/>
      <c r="J395" s="33">
        <f>IF(I395="", "", IF(OR(ISTEXT(I395),ISTEXT($F395)),"",I395*$F395))</f>
        <v/>
      </c>
      <c r="K395" s="33" t="n"/>
      <c r="L395" s="33">
        <f>IF(K395="", "", IF(OR(ISTEXT(K395),ISTEXT($F395)),"",K395*$F395))</f>
        <v/>
      </c>
      <c r="M395" s="30">
        <f>IF(OR(H395="",H395=0),"",IF(K395="",IF(J395="","",IF(OR(ISTEXT(J395),ISTEXT(H395)),"",J395/H395)),IF(OR(ISTEXT(L395),ISTEXT(H395)),"",L395/H395)))</f>
        <v/>
      </c>
    </row>
    <row r="396" ht="13.35" customHeight="1" s="162">
      <c r="B396" s="307" t="n"/>
      <c r="C396" s="307" t="n"/>
      <c r="E396" s="307" t="n"/>
      <c r="F396" s="32" t="n"/>
      <c r="G396" s="33">
        <f>IF(F396="", "", IF(OR(ISTEXT(H396),ISTEXT(F396)),"",H396/F396))</f>
        <v/>
      </c>
      <c r="H396" s="33" t="n"/>
      <c r="I396" s="33" t="n"/>
      <c r="J396" s="33">
        <f>IF(I396="", "", IF(OR(ISTEXT(I396),ISTEXT($F396)),"",I396*$F396))</f>
        <v/>
      </c>
      <c r="K396" s="33" t="n"/>
      <c r="L396" s="33">
        <f>IF(K396="", "", IF(OR(ISTEXT(K396),ISTEXT($F396)),"",K396*$F396))</f>
        <v/>
      </c>
      <c r="M396" s="30">
        <f>IF(OR(H396="",H396=0),"",IF(K396="",IF(J396="","",IF(OR(ISTEXT(J396),ISTEXT(H396)),"",J396/H396)),IF(OR(ISTEXT(L396),ISTEXT(H396)),"",L396/H396)))</f>
        <v/>
      </c>
    </row>
    <row r="397" ht="13.35" customHeight="1" s="162">
      <c r="B397" s="307" t="n"/>
      <c r="C397" s="307" t="n"/>
      <c r="E397" s="307" t="n"/>
      <c r="F397" s="32" t="n"/>
      <c r="G397" s="33">
        <f>IF(F397="", "", IF(OR(ISTEXT(H397),ISTEXT(F397)),"",H397/F397))</f>
        <v/>
      </c>
      <c r="H397" s="33" t="n"/>
      <c r="I397" s="33" t="n"/>
      <c r="J397" s="33">
        <f>IF(I397="", "", IF(OR(ISTEXT(I397),ISTEXT($F397)),"",I397*$F397))</f>
        <v/>
      </c>
      <c r="K397" s="33" t="n"/>
      <c r="L397" s="33">
        <f>IF(K397="", "", IF(OR(ISTEXT(K397),ISTEXT($F397)),"",K397*$F397))</f>
        <v/>
      </c>
      <c r="M397" s="30">
        <f>IF(OR(H397="",H397=0),"",IF(K397="",IF(J397="","",IF(OR(ISTEXT(J397),ISTEXT(H397)),"",J397/H397)),IF(OR(ISTEXT(L397),ISTEXT(H397)),"",L397/H397)))</f>
        <v/>
      </c>
    </row>
    <row r="398" ht="13.35" customHeight="1" s="162">
      <c r="B398" s="307" t="n"/>
      <c r="C398" s="307" t="n"/>
      <c r="E398" s="307" t="n"/>
      <c r="F398" s="32" t="n"/>
      <c r="G398" s="33">
        <f>IF(F398="", "", IF(OR(ISTEXT(H398),ISTEXT(F398)),"",H398/F398))</f>
        <v/>
      </c>
      <c r="H398" s="33" t="n"/>
      <c r="I398" s="33" t="n"/>
      <c r="J398" s="33">
        <f>IF(I398="", "", IF(OR(ISTEXT(I398),ISTEXT($F398)),"",I398*$F398))</f>
        <v/>
      </c>
      <c r="K398" s="33" t="n"/>
      <c r="L398" s="33">
        <f>IF(K398="", "", IF(OR(ISTEXT(K398),ISTEXT($F398)),"",K398*$F398))</f>
        <v/>
      </c>
      <c r="M398" s="30">
        <f>IF(OR(H398="",H398=0),"",IF(K398="",IF(J398="","",IF(OR(ISTEXT(J398),ISTEXT(H398)),"",J398/H398)),IF(OR(ISTEXT(L398),ISTEXT(H398)),"",L398/H398)))</f>
        <v/>
      </c>
    </row>
    <row r="399" ht="13.35" customHeight="1" s="162">
      <c r="B399" s="307" t="n"/>
      <c r="C399" s="307" t="n"/>
      <c r="E399" s="307" t="n"/>
      <c r="F399" s="32" t="n"/>
      <c r="G399" s="33">
        <f>IF(F399="", "", IF(OR(ISTEXT(H399),ISTEXT(F399)),"",H399/F399))</f>
        <v/>
      </c>
      <c r="H399" s="33" t="n"/>
      <c r="I399" s="33" t="n"/>
      <c r="J399" s="33">
        <f>IF(I399="", "", IF(OR(ISTEXT(I399),ISTEXT($F399)),"",I399*$F399))</f>
        <v/>
      </c>
      <c r="K399" s="33" t="n"/>
      <c r="L399" s="33">
        <f>IF(K399="", "", IF(OR(ISTEXT(K399),ISTEXT($F399)),"",K399*$F399))</f>
        <v/>
      </c>
      <c r="M399" s="30">
        <f>IF(OR(H399="",H399=0),"",IF(K399="",IF(J399="","",IF(OR(ISTEXT(J399),ISTEXT(H399)),"",J399/H399)),IF(OR(ISTEXT(L399),ISTEXT(H399)),"",L399/H399)))</f>
        <v/>
      </c>
    </row>
    <row r="400" ht="13.35" customHeight="1" s="162">
      <c r="B400" s="307" t="n"/>
      <c r="C400" s="307" t="n"/>
      <c r="E400" s="307" t="n"/>
      <c r="F400" s="32" t="n"/>
      <c r="G400" s="33">
        <f>IF(F400="", "", IF(OR(ISTEXT(H400),ISTEXT(F400)),"",H400/F400))</f>
        <v/>
      </c>
      <c r="H400" s="33" t="n"/>
      <c r="I400" s="33" t="n"/>
      <c r="J400" s="33">
        <f>IF(I400="", "", IF(OR(ISTEXT(I400),ISTEXT($F400)),"",I400*$F400))</f>
        <v/>
      </c>
      <c r="K400" s="33" t="n"/>
      <c r="L400" s="33">
        <f>IF(K400="", "", IF(OR(ISTEXT(K400),ISTEXT($F400)),"",K400*$F400))</f>
        <v/>
      </c>
      <c r="M400" s="30">
        <f>IF(OR(H400="",H400=0),"",IF(K400="",IF(J400="","",IF(OR(ISTEXT(J400),ISTEXT(H400)),"",J400/H400)),IF(OR(ISTEXT(L400),ISTEXT(H400)),"",L400/H400)))</f>
        <v/>
      </c>
    </row>
    <row r="401" ht="13.35" customHeight="1" s="162">
      <c r="B401" s="307" t="n"/>
      <c r="C401" s="307" t="n"/>
      <c r="E401" s="307" t="n"/>
      <c r="F401" s="32" t="n"/>
      <c r="G401" s="33">
        <f>IF(F401="", "", IF(OR(ISTEXT(H401),ISTEXT(F401)),"",H401/F401))</f>
        <v/>
      </c>
      <c r="H401" s="33" t="n"/>
      <c r="I401" s="33" t="n"/>
      <c r="J401" s="33">
        <f>IF(I401="", "", IF(OR(ISTEXT(I401),ISTEXT($F401)),"",I401*$F401))</f>
        <v/>
      </c>
      <c r="K401" s="33" t="n"/>
      <c r="L401" s="33">
        <f>IF(K401="", "", IF(OR(ISTEXT(K401),ISTEXT($F401)),"",K401*$F401))</f>
        <v/>
      </c>
      <c r="M401" s="30">
        <f>IF(OR(H401="",H401=0),"",IF(K401="",IF(J401="","",IF(OR(ISTEXT(J401),ISTEXT(H401)),"",J401/H401)),IF(OR(ISTEXT(L401),ISTEXT(H401)),"",L401/H401)))</f>
        <v/>
      </c>
    </row>
    <row r="402" ht="13.35" customHeight="1" s="162">
      <c r="B402" s="307" t="n"/>
      <c r="C402" s="307" t="n"/>
      <c r="E402" s="307" t="n"/>
      <c r="F402" s="32" t="n"/>
      <c r="G402" s="33">
        <f>IF(F402="", "", IF(OR(ISTEXT(H402),ISTEXT(F402)),"",H402/F402))</f>
        <v/>
      </c>
      <c r="H402" s="33" t="n"/>
      <c r="I402" s="33" t="n"/>
      <c r="J402" s="33">
        <f>IF(I402="", "", IF(OR(ISTEXT(I402),ISTEXT($F402)),"",I402*$F402))</f>
        <v/>
      </c>
      <c r="K402" s="33" t="n"/>
      <c r="L402" s="33">
        <f>IF(K402="", "", IF(OR(ISTEXT(K402),ISTEXT($F402)),"",K402*$F402))</f>
        <v/>
      </c>
      <c r="M402" s="30">
        <f>IF(OR(H402="",H402=0),"",IF(K402="",IF(J402="","",IF(OR(ISTEXT(J402),ISTEXT(H402)),"",J402/H402)),IF(OR(ISTEXT(L402),ISTEXT(H402)),"",L402/H402)))</f>
        <v/>
      </c>
    </row>
    <row r="403" ht="13.35" customHeight="1" s="162">
      <c r="B403" s="307" t="n"/>
      <c r="C403" s="307" t="n"/>
      <c r="E403" s="307" t="n"/>
      <c r="F403" s="32" t="n"/>
      <c r="G403" s="33">
        <f>IF(F403="", "", IF(OR(ISTEXT(H403),ISTEXT(F403)),"",H403/F403))</f>
        <v/>
      </c>
      <c r="H403" s="33" t="n"/>
      <c r="I403" s="33" t="n"/>
      <c r="J403" s="33">
        <f>IF(I403="", "", IF(OR(ISTEXT(I403),ISTEXT($F403)),"",I403*$F403))</f>
        <v/>
      </c>
      <c r="K403" s="33" t="n"/>
      <c r="L403" s="33">
        <f>IF(K403="", "", IF(OR(ISTEXT(K403),ISTEXT($F403)),"",K403*$F403))</f>
        <v/>
      </c>
      <c r="M403" s="30">
        <f>IF(OR(H403="",H403=0),"",IF(K403="",IF(J403="","",IF(OR(ISTEXT(J403),ISTEXT(H403)),"",J403/H403)),IF(OR(ISTEXT(L403),ISTEXT(H403)),"",L403/H403)))</f>
        <v/>
      </c>
    </row>
    <row r="404" ht="13.35" customHeight="1" s="162">
      <c r="B404" s="307" t="n"/>
      <c r="C404" s="307" t="n"/>
      <c r="E404" s="307" t="n"/>
      <c r="F404" s="32" t="n"/>
      <c r="G404" s="33">
        <f>IF(F404="", "", IF(OR(ISTEXT(H404),ISTEXT(F404)),"",H404/F404))</f>
        <v/>
      </c>
      <c r="H404" s="33" t="n"/>
      <c r="I404" s="33" t="n"/>
      <c r="J404" s="33">
        <f>IF(I404="", "", IF(OR(ISTEXT(I404),ISTEXT($F404)),"",I404*$F404))</f>
        <v/>
      </c>
      <c r="K404" s="33" t="n"/>
      <c r="L404" s="33">
        <f>IF(K404="", "", IF(OR(ISTEXT(K404),ISTEXT($F404)),"",K404*$F404))</f>
        <v/>
      </c>
      <c r="M404" s="30">
        <f>IF(OR(H404="",H404=0),"",IF(K404="",IF(J404="","",IF(OR(ISTEXT(J404),ISTEXT(H404)),"",J404/H404)),IF(OR(ISTEXT(L404),ISTEXT(H404)),"",L404/H404)))</f>
        <v/>
      </c>
    </row>
    <row r="405" ht="13.35" customHeight="1" s="162">
      <c r="B405" s="307" t="n"/>
      <c r="C405" s="307" t="n"/>
      <c r="E405" s="307" t="n"/>
      <c r="F405" s="32" t="n"/>
      <c r="G405" s="33">
        <f>IF(F405="", "", IF(OR(ISTEXT(H405),ISTEXT(F405)),"",H405/F405))</f>
        <v/>
      </c>
      <c r="H405" s="33" t="n"/>
      <c r="I405" s="33" t="n"/>
      <c r="J405" s="33">
        <f>IF(I405="", "", IF(OR(ISTEXT(I405),ISTEXT($F405)),"",I405*$F405))</f>
        <v/>
      </c>
      <c r="K405" s="33" t="n"/>
      <c r="L405" s="33">
        <f>IF(K405="", "", IF(OR(ISTEXT(K405),ISTEXT($F405)),"",K405*$F405))</f>
        <v/>
      </c>
      <c r="M405" s="30">
        <f>IF(OR(H405="",H405=0),"",IF(K405="",IF(J405="","",IF(OR(ISTEXT(J405),ISTEXT(H405)),"",J405/H405)),IF(OR(ISTEXT(L405),ISTEXT(H405)),"",L405/H405)))</f>
        <v/>
      </c>
    </row>
    <row r="406" ht="13.35" customHeight="1" s="162">
      <c r="B406" s="307" t="n"/>
      <c r="C406" s="307" t="n"/>
      <c r="E406" s="307" t="n"/>
      <c r="F406" s="32" t="n"/>
      <c r="G406" s="33">
        <f>IF(F406="", "", IF(OR(ISTEXT(H406),ISTEXT(F406)),"",H406/F406))</f>
        <v/>
      </c>
      <c r="H406" s="33" t="n"/>
      <c r="I406" s="33" t="n"/>
      <c r="J406" s="33">
        <f>IF(I406="", "", IF(OR(ISTEXT(I406),ISTEXT($F406)),"",I406*$F406))</f>
        <v/>
      </c>
      <c r="K406" s="33" t="n"/>
      <c r="L406" s="33">
        <f>IF(K406="", "", IF(OR(ISTEXT(K406),ISTEXT($F406)),"",K406*$F406))</f>
        <v/>
      </c>
      <c r="M406" s="30">
        <f>IF(OR(H406="",H406=0),"",IF(K406="",IF(J406="","",IF(OR(ISTEXT(J406),ISTEXT(H406)),"",J406/H406)),IF(OR(ISTEXT(L406),ISTEXT(H406)),"",L406/H406)))</f>
        <v/>
      </c>
    </row>
    <row r="407" ht="13.35" customHeight="1" s="162">
      <c r="B407" s="307" t="n"/>
      <c r="C407" s="307" t="n"/>
      <c r="E407" s="307" t="n"/>
      <c r="F407" s="32" t="n"/>
      <c r="G407" s="33">
        <f>IF(F407="", "", IF(OR(ISTEXT(H407),ISTEXT(F407)),"",H407/F407))</f>
        <v/>
      </c>
      <c r="H407" s="33" t="n"/>
      <c r="I407" s="33" t="n"/>
      <c r="J407" s="33">
        <f>IF(I407="", "", IF(OR(ISTEXT(I407),ISTEXT($F407)),"",I407*$F407))</f>
        <v/>
      </c>
      <c r="K407" s="33" t="n"/>
      <c r="L407" s="33">
        <f>IF(K407="", "", IF(OR(ISTEXT(K407),ISTEXT($F407)),"",K407*$F407))</f>
        <v/>
      </c>
      <c r="M407" s="30">
        <f>IF(OR(H407="",H407=0),"",IF(K407="",IF(J407="","",IF(OR(ISTEXT(J407),ISTEXT(H407)),"",J407/H407)),IF(OR(ISTEXT(L407),ISTEXT(H407)),"",L407/H407)))</f>
        <v/>
      </c>
    </row>
    <row r="408" ht="13.35" customHeight="1" s="162">
      <c r="B408" s="307" t="n"/>
      <c r="C408" s="307" t="n"/>
      <c r="E408" s="307" t="n"/>
      <c r="F408" s="32" t="n"/>
      <c r="G408" s="33">
        <f>IF(F408="", "", IF(OR(ISTEXT(H408),ISTEXT(F408)),"",H408/F408))</f>
        <v/>
      </c>
      <c r="H408" s="33" t="n"/>
      <c r="I408" s="33" t="n"/>
      <c r="J408" s="33">
        <f>IF(I408="", "", IF(OR(ISTEXT(I408),ISTEXT($F408)),"",I408*$F408))</f>
        <v/>
      </c>
      <c r="K408" s="33" t="n"/>
      <c r="L408" s="33">
        <f>IF(K408="", "", IF(OR(ISTEXT(K408),ISTEXT($F408)),"",K408*$F408))</f>
        <v/>
      </c>
      <c r="M408" s="30">
        <f>IF(OR(H408="",H408=0),"",IF(K408="",IF(J408="","",IF(OR(ISTEXT(J408),ISTEXT(H408)),"",J408/H408)),IF(OR(ISTEXT(L408),ISTEXT(H408)),"",L408/H408)))</f>
        <v/>
      </c>
    </row>
    <row r="409" ht="13.35" customHeight="1" s="162">
      <c r="B409" s="307" t="n"/>
      <c r="C409" s="307" t="n"/>
      <c r="E409" s="307" t="n"/>
      <c r="F409" s="32" t="n"/>
      <c r="G409" s="33">
        <f>IF(F409="", "", IF(OR(ISTEXT(H409),ISTEXT(F409)),"",H409/F409))</f>
        <v/>
      </c>
      <c r="H409" s="33" t="n"/>
      <c r="I409" s="33" t="n"/>
      <c r="J409" s="33">
        <f>IF(I409="", "", IF(OR(ISTEXT(I409),ISTEXT($F409)),"",I409*$F409))</f>
        <v/>
      </c>
      <c r="K409" s="33" t="n"/>
      <c r="L409" s="33">
        <f>IF(K409="", "", IF(OR(ISTEXT(K409),ISTEXT($F409)),"",K409*$F409))</f>
        <v/>
      </c>
      <c r="M409" s="30">
        <f>IF(OR(H409="",H409=0),"",IF(K409="",IF(J409="","",IF(OR(ISTEXT(J409),ISTEXT(H409)),"",J409/H409)),IF(OR(ISTEXT(L409),ISTEXT(H409)),"",L409/H409)))</f>
        <v/>
      </c>
    </row>
    <row r="410" ht="13.35" customHeight="1" s="162">
      <c r="B410" s="307" t="n"/>
      <c r="C410" s="307" t="n"/>
      <c r="E410" s="307" t="n"/>
      <c r="F410" s="32" t="n"/>
      <c r="G410" s="33">
        <f>IF(F410="", "", IF(OR(ISTEXT(H410),ISTEXT(F410)),"",H410/F410))</f>
        <v/>
      </c>
      <c r="H410" s="33" t="n"/>
      <c r="I410" s="33" t="n"/>
      <c r="J410" s="33">
        <f>IF(I410="", "", IF(OR(ISTEXT(I410),ISTEXT($F410)),"",I410*$F410))</f>
        <v/>
      </c>
      <c r="K410" s="33" t="n"/>
      <c r="L410" s="33">
        <f>IF(K410="", "", IF(OR(ISTEXT(K410),ISTEXT($F410)),"",K410*$F410))</f>
        <v/>
      </c>
      <c r="M410" s="30">
        <f>IF(OR(H410="",H410=0),"",IF(K410="",IF(J410="","",IF(OR(ISTEXT(J410),ISTEXT(H410)),"",J410/H410)),IF(OR(ISTEXT(L410),ISTEXT(H410)),"",L410/H410)))</f>
        <v/>
      </c>
    </row>
    <row r="411" ht="13.35" customHeight="1" s="162">
      <c r="B411" s="307" t="n"/>
      <c r="C411" s="307" t="n"/>
      <c r="E411" s="307" t="n"/>
      <c r="F411" s="32" t="n"/>
      <c r="G411" s="33">
        <f>IF(F411="", "", IF(OR(ISTEXT(H411),ISTEXT(F411)),"",H411/F411))</f>
        <v/>
      </c>
      <c r="H411" s="33" t="n"/>
      <c r="I411" s="33" t="n"/>
      <c r="J411" s="33">
        <f>IF(I411="", "", IF(OR(ISTEXT(I411),ISTEXT($F411)),"",I411*$F411))</f>
        <v/>
      </c>
      <c r="K411" s="33" t="n"/>
      <c r="L411" s="33">
        <f>IF(K411="", "", IF(OR(ISTEXT(K411),ISTEXT($F411)),"",K411*$F411))</f>
        <v/>
      </c>
      <c r="M411" s="30">
        <f>IF(OR(H411="",H411=0),"",IF(K411="",IF(J411="","",IF(OR(ISTEXT(J411),ISTEXT(H411)),"",J411/H411)),IF(OR(ISTEXT(L411),ISTEXT(H411)),"",L411/H411)))</f>
        <v/>
      </c>
    </row>
    <row r="412" ht="13.35" customHeight="1" s="162">
      <c r="B412" s="42" t="n"/>
      <c r="C412" s="231" t="inlineStr">
        <is>
          <t>Subtotal (this page)</t>
        </is>
      </c>
      <c r="D412" s="159" t="n"/>
      <c r="E412" s="42" t="n"/>
      <c r="F412" s="42" t="n"/>
      <c r="G412" s="43" t="n"/>
      <c r="H412" s="43">
        <f>IF(SUM(H372:H411)=0,"",SUM(H372:H411))</f>
        <v/>
      </c>
      <c r="I412" s="43" t="n"/>
      <c r="J412" s="43">
        <f>IF(SUM(J372:J411)=0,"",SUM(J372:J411))</f>
        <v/>
      </c>
      <c r="K412" s="43" t="n"/>
      <c r="L412" s="43">
        <f>IF(SUM(L372:L411)=0,"",SUM(L372:L411))</f>
        <v/>
      </c>
      <c r="M412" s="35">
        <f>IF(OR(H412="",H412=0),"",IF(L412="",IF(J412="","",IF(OR(ISTEXT(J412),ISTEXT(H412)),"",J412/H412)),IF(OR(ISTEXT(L412),ISTEXT(H412)),"",L412/H412)))</f>
        <v/>
      </c>
    </row>
    <row r="413" ht="13.35" customHeight="1" s="162"/>
    <row r="414" ht="13.35" customHeight="1" s="162">
      <c r="B414" s="188" t="inlineStr">
        <is>
          <t>Remarks (cont.)</t>
        </is>
      </c>
      <c r="C414" s="173" t="n"/>
      <c r="D414" s="154" t="n"/>
      <c r="E414" s="174" t="n"/>
      <c r="F414" s="174" t="n"/>
      <c r="G414" s="174" t="n"/>
      <c r="H414" s="174" t="n"/>
      <c r="I414" s="174" t="n"/>
      <c r="J414" s="174" t="n"/>
      <c r="K414" s="174" t="n"/>
      <c r="L414" s="174" t="n"/>
      <c r="M414" s="173" t="n"/>
    </row>
    <row r="415" ht="13.35" customHeight="1" s="162">
      <c r="B415" s="154" t="n"/>
      <c r="C415" s="174" t="n"/>
      <c r="D415" s="174" t="n"/>
      <c r="E415" s="174" t="n"/>
      <c r="F415" s="174" t="n"/>
      <c r="G415" s="174" t="n"/>
      <c r="H415" s="174" t="n"/>
      <c r="I415" s="174" t="n"/>
      <c r="J415" s="174" t="n"/>
      <c r="K415" s="174" t="n"/>
      <c r="L415" s="174" t="n"/>
      <c r="M415" s="173" t="n"/>
    </row>
    <row r="416" ht="13.35" customHeight="1" s="162">
      <c r="B416" s="154" t="n"/>
      <c r="C416" s="174" t="n"/>
      <c r="D416" s="174" t="n"/>
      <c r="E416" s="174" t="n"/>
      <c r="F416" s="174" t="n"/>
      <c r="G416" s="174" t="n"/>
      <c r="H416" s="174" t="n"/>
      <c r="I416" s="174" t="n"/>
      <c r="J416" s="174" t="n"/>
      <c r="K416" s="174" t="n"/>
      <c r="L416" s="174" t="n"/>
      <c r="M416" s="173" t="n"/>
    </row>
    <row r="417" ht="13.35" customHeight="1" s="162">
      <c r="B417" s="154" t="n"/>
      <c r="C417" s="174" t="n"/>
      <c r="D417" s="174" t="n"/>
      <c r="E417" s="174" t="n"/>
      <c r="F417" s="174" t="n"/>
      <c r="G417" s="174" t="n"/>
      <c r="H417" s="174" t="n"/>
      <c r="I417" s="174" t="n"/>
      <c r="J417" s="174" t="n"/>
      <c r="K417" s="174" t="n"/>
      <c r="L417" s="174" t="n"/>
      <c r="M417" s="173" t="n"/>
    </row>
    <row r="418" ht="13.35" customHeight="1" s="162"/>
    <row r="419" ht="13.35" customHeight="1" s="162"/>
    <row r="420" ht="13.35" customHeight="1" s="162">
      <c r="B420" s="200" t="inlineStr">
        <is>
          <t>System</t>
        </is>
      </c>
      <c r="C420" s="403" t="n"/>
      <c r="D420" s="209">
        <f>IF('{Equipment Data Entry}'!B85="","",'{Equipment Data Entry}'!B85)</f>
        <v/>
      </c>
      <c r="E420" s="418" t="n"/>
      <c r="F420" s="403" t="n"/>
      <c r="G420" s="200" t="inlineStr">
        <is>
          <t>Service</t>
        </is>
      </c>
      <c r="H420" s="403" t="n"/>
      <c r="I420" s="210">
        <f>IF('{Equipment Data Entry}'!C85="","",'{Equipment Data Entry}'!C85)</f>
        <v/>
      </c>
      <c r="J420" s="418" t="n"/>
      <c r="K420" s="418" t="n"/>
      <c r="L420" s="418" t="n"/>
      <c r="M420" s="403" t="n"/>
    </row>
    <row r="421" ht="13.35" customHeight="1" s="162">
      <c r="B421" s="422" t="n"/>
      <c r="C421" s="423" t="n"/>
      <c r="D421" s="422" t="n"/>
      <c r="E421" s="424" t="n"/>
      <c r="F421" s="423" t="n"/>
      <c r="G421" s="422" t="n"/>
      <c r="H421" s="423" t="n"/>
      <c r="I421" s="422" t="n"/>
      <c r="J421" s="424" t="n"/>
      <c r="K421" s="424" t="n"/>
      <c r="L421" s="424" t="n"/>
      <c r="M421" s="423" t="n"/>
    </row>
    <row r="422" ht="13.35" customHeight="1" s="162">
      <c r="B422" s="437" t="inlineStr">
        <is>
          <t>Drive Type:</t>
        </is>
      </c>
      <c r="C422" s="13" t="n"/>
      <c r="D422" s="438" t="n"/>
      <c r="E422" s="437" t="inlineStr">
        <is>
          <t>Rotation – Design:</t>
        </is>
      </c>
      <c r="F422" s="13" t="n"/>
      <c r="G422" s="438" t="n"/>
      <c r="H422" s="13" t="n"/>
      <c r="I422" s="437" t="inlineStr">
        <is>
          <t>Actual:</t>
        </is>
      </c>
      <c r="J422" s="438" t="n"/>
    </row>
    <row r="423" ht="13.35" customHeight="1" s="162">
      <c r="B423" s="200" t="inlineStr">
        <is>
          <t>Unit Data</t>
        </is>
      </c>
      <c r="C423" s="400" t="n"/>
      <c r="D423" s="400" t="n"/>
      <c r="E423" s="400" t="n"/>
      <c r="F423" s="400" t="n"/>
      <c r="G423" s="401" t="n"/>
      <c r="H423" s="13" t="n"/>
      <c r="I423" s="200" t="inlineStr">
        <is>
          <t>Design and Performance Data</t>
        </is>
      </c>
      <c r="J423" s="400" t="n"/>
      <c r="K423" s="400" t="n"/>
      <c r="L423" s="401" t="n"/>
      <c r="M423" s="283" t="n"/>
    </row>
    <row r="424" ht="13.35" customHeight="1" s="162">
      <c r="B424" s="199" t="inlineStr">
        <is>
          <t>Manufacturer</t>
        </is>
      </c>
      <c r="C424" s="401" t="n"/>
      <c r="D424" s="204">
        <f>IF('{Equipment Data Entry}'!E85="","",'{Equipment Data Entry}'!E85)</f>
        <v/>
      </c>
      <c r="E424" s="400" t="n"/>
      <c r="F424" s="400" t="n"/>
      <c r="G424" s="401" t="n"/>
      <c r="H424" s="13" t="n"/>
      <c r="I424" s="199" t="inlineStr">
        <is>
          <t>Design Criteria</t>
        </is>
      </c>
      <c r="J424" s="401" t="n"/>
      <c r="K424" s="199" t="inlineStr">
        <is>
          <t>Design</t>
        </is>
      </c>
      <c r="L424" s="199" t="inlineStr">
        <is>
          <t>Actual</t>
        </is>
      </c>
      <c r="M424" s="13" t="n"/>
    </row>
    <row r="425" ht="13.35" customHeight="1" s="162">
      <c r="B425" s="199" t="inlineStr">
        <is>
          <t>Model Number</t>
        </is>
      </c>
      <c r="C425" s="401" t="n"/>
      <c r="D425" s="204">
        <f>IF('{Equipment Data Entry}'!F85="","",'{Equipment Data Entry}'!F85)</f>
        <v/>
      </c>
      <c r="E425" s="400" t="n"/>
      <c r="F425" s="400" t="n"/>
      <c r="G425" s="401" t="n"/>
      <c r="H425" s="13" t="n"/>
      <c r="I425" s="199" t="inlineStr">
        <is>
          <t>Total Airflow</t>
        </is>
      </c>
      <c r="J425" s="401" t="n"/>
      <c r="K425" s="24">
        <f>H465</f>
        <v/>
      </c>
      <c r="L425" s="24">
        <f>L465</f>
        <v/>
      </c>
      <c r="M425" s="22">
        <f>IF(OR(L425="",K425="",K425=0),"",IF(OR(ISTEXT(L425),ISTEXT(K425)),"",L425/K425))</f>
        <v/>
      </c>
    </row>
    <row r="426" ht="13.35" customHeight="1" s="162">
      <c r="B426" s="199" t="inlineStr">
        <is>
          <t>Serial Number</t>
        </is>
      </c>
      <c r="C426" s="401" t="n"/>
      <c r="D426" s="204" t="n"/>
      <c r="E426" s="400" t="n"/>
      <c r="F426" s="400" t="n"/>
      <c r="G426" s="401" t="n"/>
      <c r="H426" s="13" t="n"/>
      <c r="I426" s="199" t="inlineStr">
        <is>
          <t>Unit ESP</t>
        </is>
      </c>
      <c r="J426" s="401" t="n"/>
      <c r="K426" s="71">
        <f>IF('{Equipment Data Entry}'!H85="","",'{Equipment Data Entry}'!H85)</f>
        <v/>
      </c>
      <c r="L426" s="64">
        <f>I445</f>
        <v/>
      </c>
      <c r="M426" s="22" t="n"/>
    </row>
    <row r="427" ht="13.35" customHeight="1" s="162">
      <c r="B427" s="199" t="inlineStr">
        <is>
          <t>Area Served</t>
        </is>
      </c>
      <c r="C427" s="401" t="n"/>
      <c r="D427" s="204">
        <f>I420</f>
        <v/>
      </c>
      <c r="E427" s="400" t="n"/>
      <c r="F427" s="400" t="n"/>
      <c r="G427" s="401" t="n"/>
      <c r="H427" s="13" t="n"/>
      <c r="I427" s="199" t="inlineStr">
        <is>
          <t>Fan RPMs</t>
        </is>
      </c>
      <c r="J427" s="401" t="n"/>
      <c r="K427" s="24">
        <f>IF('{Equipment Data Entry}'!I85="","",'{Equipment Data Entry}'!I85)</f>
        <v/>
      </c>
      <c r="L427" s="24">
        <f>IF(L438="","",L438)</f>
        <v/>
      </c>
      <c r="M427" s="13" t="n"/>
    </row>
    <row r="428" ht="13.35" customHeight="1" s="162">
      <c r="B428" s="199" t="inlineStr">
        <is>
          <t>Location</t>
        </is>
      </c>
      <c r="C428" s="401" t="n"/>
      <c r="D428" s="204">
        <f>IF('{Equipment Data Entry}'!D85="","",'{Equipment Data Entry}'!D85)</f>
        <v/>
      </c>
      <c r="E428" s="400" t="n"/>
      <c r="F428" s="400" t="n"/>
      <c r="G428" s="401" t="n"/>
      <c r="H428" s="13" t="n"/>
      <c r="I428" s="283" t="n"/>
      <c r="J428" s="283" t="n"/>
      <c r="K428" s="36" t="n"/>
      <c r="L428" s="36" t="n"/>
      <c r="M428" s="13" t="n"/>
    </row>
    <row r="429" ht="13.35" customHeight="1" s="162">
      <c r="B429" s="13" t="n"/>
      <c r="C429" s="13" t="n"/>
      <c r="D429" s="13" t="n"/>
      <c r="E429" s="13" t="n"/>
      <c r="F429" s="13" t="n"/>
      <c r="G429" s="13" t="n"/>
      <c r="H429" s="13" t="n"/>
      <c r="I429" s="283" t="n"/>
      <c r="J429" s="283" t="n"/>
      <c r="K429" s="37" t="n"/>
      <c r="L429" s="37" t="n"/>
      <c r="M429" s="13" t="n"/>
    </row>
    <row r="430" ht="13.35" customHeight="1" s="162">
      <c r="B430" s="200" t="inlineStr">
        <is>
          <t>Motor Data</t>
        </is>
      </c>
      <c r="C430" s="400" t="n"/>
      <c r="D430" s="400" t="n"/>
      <c r="E430" s="400" t="n"/>
      <c r="F430" s="400" t="n"/>
      <c r="G430" s="401" t="n"/>
      <c r="H430" s="13" t="n"/>
      <c r="I430" s="283" t="inlineStr">
        <is>
          <t>Filter Type/Size/Qty</t>
        </is>
      </c>
      <c r="J430" s="404" t="n"/>
      <c r="K430" s="404" t="n"/>
      <c r="L430" s="37" t="n"/>
      <c r="M430" s="404" t="n"/>
    </row>
    <row r="431" ht="13.35" customHeight="1" s="162">
      <c r="B431" s="199" t="inlineStr">
        <is>
          <t>Manufacturer</t>
        </is>
      </c>
      <c r="C431" s="401" t="n"/>
      <c r="D431" s="203" t="n"/>
      <c r="E431" s="400" t="n"/>
      <c r="F431" s="400" t="n"/>
      <c r="G431" s="401" t="n"/>
      <c r="H431" s="13" t="n"/>
      <c r="I431" s="200" t="inlineStr">
        <is>
          <t>Drive Data</t>
        </is>
      </c>
      <c r="J431" s="400" t="n"/>
      <c r="K431" s="400" t="n"/>
      <c r="L431" s="401" t="n"/>
      <c r="M431" s="13" t="n"/>
    </row>
    <row r="432" ht="13.35" customHeight="1" s="162">
      <c r="B432" s="199" t="inlineStr">
        <is>
          <t>Horsepower</t>
        </is>
      </c>
      <c r="C432" s="401" t="n"/>
      <c r="D432" s="28">
        <f>IF('{Equipment Data Entry}'!G85="","",'{Equipment Data Entry}'!G85)</f>
        <v/>
      </c>
      <c r="E432" s="21" t="inlineStr">
        <is>
          <t>RPM</t>
        </is>
      </c>
      <c r="F432" s="24" t="n"/>
      <c r="G432" s="199" t="inlineStr">
        <is>
          <t>SF</t>
        </is>
      </c>
      <c r="H432" s="13" t="n"/>
      <c r="I432" s="199" t="inlineStr">
        <is>
          <t>Motor sheave</t>
        </is>
      </c>
      <c r="J432" s="400" t="n"/>
      <c r="K432" s="24">
        <f>IF('{Equipment Data Entry}'!J85="","",'{Equipment Data Entry}'!J85)</f>
        <v/>
      </c>
      <c r="L432" s="21" t="inlineStr">
        <is>
          <t>Bore</t>
        </is>
      </c>
      <c r="M432" s="208"/>
    </row>
    <row r="433" ht="13.35" customHeight="1" s="162">
      <c r="B433" s="198">
        <f>IF('{Equipment Data Entry}'!N85="","",'{Equipment Data Entry}'!N85)</f>
        <v/>
      </c>
      <c r="C433" s="198">
        <f>IF('{Equipment Data Entry}'!O85="","",'{Equipment Data Entry}'!O85)</f>
        <v/>
      </c>
      <c r="D433" s="21" t="inlineStr">
        <is>
          <t>FLA</t>
        </is>
      </c>
      <c r="E433" s="67" t="n"/>
      <c r="F433" s="21" t="inlineStr">
        <is>
          <t>Frame</t>
        </is>
      </c>
      <c r="G433" s="208" t="n"/>
      <c r="H433" s="13" t="n"/>
      <c r="I433" s="199" t="inlineStr">
        <is>
          <t>Fan pulley</t>
        </is>
      </c>
      <c r="J433" s="400" t="n"/>
      <c r="K433" s="24">
        <f>IF('{Equipment Data Entry}'!K85="","",'{Equipment Data Entry}'!K85)</f>
        <v/>
      </c>
      <c r="L433" s="21" t="inlineStr">
        <is>
          <t>Bore</t>
        </is>
      </c>
      <c r="M433" s="208"/>
    </row>
    <row r="434" ht="13.35" customHeight="1" s="162">
      <c r="B434" s="199" t="inlineStr">
        <is>
          <t>Corrected FLA</t>
        </is>
      </c>
      <c r="C434" s="401" t="n"/>
      <c r="D434" s="27">
        <f>IF(OR(E435="",E433="",B433=""),"",IF(OR(ISTEXT(B433),COUNT(E435:G435)=0,ISTEXT(E433)),"",B433/AVERAGE(E435:G435)*E433))</f>
        <v/>
      </c>
      <c r="E434" s="199" t="inlineStr">
        <is>
          <t>Estimated BHP</t>
        </is>
      </c>
      <c r="F434" s="401" t="n"/>
      <c r="G434" s="27">
        <f>IF(OR(COUNT(E436:G436)=0,IF(N(E437)&gt;0,E437,N(D432))=0,IF(N(D434)&gt;0,D434,N(E433))=0),"",IF(N(E437)&gt;0,E437,N(D432))*AVERAGE(E436:G436)/IF(N(D434)&gt;0,D434,N(E433)))</f>
        <v/>
      </c>
      <c r="H434" s="13" t="n"/>
      <c r="I434" s="199" t="inlineStr">
        <is>
          <t>Belt(s)</t>
        </is>
      </c>
      <c r="J434" s="208">
        <f>IF('{Equipment Data Entry}'!L85="","",'{Equipment Data Entry}'!L85)</f>
        <v/>
      </c>
      <c r="K434" s="199" t="inlineStr">
        <is>
          <t>C to C</t>
        </is>
      </c>
      <c r="L434" s="64">
        <f>IF('{Equipment Data Entry}'!M85="","",'{Equipment Data Entry}'!M85)</f>
        <v/>
      </c>
      <c r="M434" s="13" t="n"/>
    </row>
    <row r="435" ht="13.35" customHeight="1" s="162">
      <c r="B435" s="199" t="inlineStr">
        <is>
          <t>Measured Voltage</t>
        </is>
      </c>
      <c r="C435" s="400" t="n"/>
      <c r="D435" s="401" t="n"/>
      <c r="E435" s="24" t="n"/>
      <c r="F435" s="24" t="n"/>
      <c r="G435" s="24" t="n"/>
      <c r="H435" s="13" t="n"/>
      <c r="I435" s="283" t="inlineStr">
        <is>
          <t>Final Settings</t>
        </is>
      </c>
      <c r="J435" s="404" t="n"/>
      <c r="K435" s="404" t="n"/>
      <c r="L435" s="37" t="n"/>
      <c r="M435" s="404" t="n"/>
    </row>
    <row r="436" ht="13.35" customHeight="1" s="162">
      <c r="B436" s="199" t="inlineStr">
        <is>
          <t>Measured Amperage</t>
        </is>
      </c>
      <c r="C436" s="400" t="n"/>
      <c r="D436" s="401" t="n"/>
      <c r="E436" s="67" t="n"/>
      <c r="F436" s="67" t="n"/>
      <c r="G436" s="67" t="n"/>
      <c r="H436" s="13" t="n"/>
      <c r="I436" s="205" t="inlineStr">
        <is>
          <t>RPM Data</t>
        </is>
      </c>
      <c r="J436" s="401" t="n"/>
      <c r="K436" s="205" t="inlineStr">
        <is>
          <t>Initial</t>
        </is>
      </c>
      <c r="L436" s="205" t="inlineStr">
        <is>
          <t>Final</t>
        </is>
      </c>
      <c r="M436" s="13" t="n"/>
    </row>
    <row r="437" ht="13.35" customHeight="1" s="162">
      <c r="B437" s="199" t="inlineStr">
        <is>
          <t>Motor HP (nameplate)</t>
        </is>
      </c>
      <c r="C437" s="400"/>
      <c r="D437" s="401"/>
      <c r="E437" s="24"/>
      <c r="F437" s="24"/>
      <c r="G437" s="24"/>
      <c r="H437" s="13" t="n"/>
      <c r="I437" s="199" t="inlineStr">
        <is>
          <t>Motor RPM</t>
        </is>
      </c>
      <c r="J437" s="401" t="n"/>
      <c r="K437" s="24" t="n"/>
      <c r="L437" s="24" t="n"/>
      <c r="M437" s="13" t="n"/>
    </row>
    <row r="438" ht="13.35" customHeight="1" s="162">
      <c r="B438" s="200" t="inlineStr">
        <is>
          <t>Static Pressure Profile (in. w.g.)</t>
        </is>
      </c>
      <c r="C438" s="400" t="n"/>
      <c r="D438" s="400" t="n"/>
      <c r="E438" s="400" t="n"/>
      <c r="F438" s="400" t="n"/>
      <c r="G438" s="401" t="n"/>
      <c r="H438" s="13" t="n"/>
      <c r="I438" s="199" t="inlineStr">
        <is>
          <t>Fan RPM</t>
        </is>
      </c>
      <c r="J438" s="401" t="n"/>
      <c r="K438" s="24" t="n"/>
      <c r="L438" s="24" t="n"/>
      <c r="M438" s="13" t="n"/>
    </row>
    <row r="439" ht="13.35" customHeight="1" s="162">
      <c r="B439" s="490">
        <f>IFERROR(INDEX('{Dropdowns}'!$AI$2:$AO$7,MATCH($D$442,'{Dropdowns}'!$AH$2:$AH$7,0),1),"")</f>
        <v/>
      </c>
      <c r="C439" s="490">
        <f>IFERROR(INDEX('{Dropdowns}'!$AI$2:$AO$7,MATCH($D$442,'{Dropdowns}'!$AH$2:$AH$7,0),2),"")</f>
        <v/>
      </c>
      <c r="D439" s="490">
        <f>IFERROR(INDEX('{Dropdowns}'!$AI$2:$AO$7,MATCH($D$442,'{Dropdowns}'!$AH$2:$AH$7,0),3),"")</f>
        <v/>
      </c>
      <c r="E439" s="490">
        <f>IFERROR(INDEX('{Dropdowns}'!$AI$2:$AO$7,MATCH($D$442,'{Dropdowns}'!$AH$2:$AH$7,0),4),"")</f>
        <v/>
      </c>
      <c r="F439" s="490">
        <f>IFERROR(INDEX('{Dropdowns}'!$AI$2:$AO$7,MATCH($D$442,'{Dropdowns}'!$AH$2:$AH$7,0),5),"")</f>
        <v/>
      </c>
      <c r="G439" s="490">
        <f>IFERROR(INDEX('{Dropdowns}'!$AI$2:$AO$7,MATCH($D$442,'{Dropdowns}'!$AH$2:$AH$7,0),6),"")</f>
        <v/>
      </c>
      <c r="H439" s="490">
        <f>IFERROR(INDEX('{Dropdowns}'!$AI$2:$AO$7,MATCH($D$442,'{Dropdowns}'!$AH$2:$AH$7,0),7),"")</f>
        <v/>
      </c>
      <c r="I439" s="246" t="inlineStr">
        <is>
          <t>VSD Frequency</t>
        </is>
      </c>
      <c r="J439" s="403" t="n"/>
      <c r="K439" s="65" t="n"/>
      <c r="L439" s="65" t="n"/>
      <c r="M439" s="13" t="n"/>
    </row>
    <row r="440" ht="13.35" customHeight="1" s="162">
      <c r="B440" s="492"/>
      <c r="C440" s="492"/>
      <c r="D440" s="492"/>
      <c r="E440" s="492"/>
      <c r="F440" s="492"/>
      <c r="G440" s="492"/>
      <c r="H440" s="492"/>
      <c r="I440" s="14" t="n"/>
      <c r="J440" s="14" t="n"/>
      <c r="K440" s="14" t="n"/>
      <c r="L440" s="38" t="n"/>
      <c r="M440" s="13" t="n"/>
      <c r="Q440">
        <f>IF(B440="","",B440)</f>
        <v/>
      </c>
      <c r="R440">
        <f>IF(C439="—",Q440,IF(C440="","",C440))</f>
        <v/>
      </c>
      <c r="S440">
        <f>IF(D439="—",R440,IF(D440="","",D440))</f>
        <v/>
      </c>
      <c r="T440">
        <f>IF(E439="—",S440,IF(E440="","",E440))</f>
        <v/>
      </c>
      <c r="U440">
        <f>IF(F439="—",T440,IF(F440="","",F440))</f>
        <v/>
      </c>
      <c r="V440">
        <f>IF(G439="—",U440,IF(G440="","",G440))</f>
        <v/>
      </c>
      <c r="W440">
        <f>IFERROR(MATCH("Fan",$C$439:$H$439,0),"")</f>
        <v/>
      </c>
      <c r="X440">
        <f>IF(W440="","",INDEX(P442:U442,W440))</f>
        <v/>
      </c>
      <c r="Y440">
        <f>IF(W440="","",INDEX(Q441:V441,W440))</f>
        <v/>
      </c>
    </row>
    <row r="441" ht="13.35" customHeight="1" s="162">
      <c r="B441" s="491" t="inlineStr">
        <is>
          <t>Δ</t>
        </is>
      </c>
      <c r="C441" s="498">
        <f>IF(OR(C439="—",C440="",Q440=""),"",IF(OR(ISTEXT(C440),ISTEXT(Q440)),"","Δ "&amp;TEXT(C440-Q440,"0.00")))</f>
        <v/>
      </c>
      <c r="D441" s="498">
        <f>IF(OR(D439="—",D440="",R440=""),"",IF(OR(ISTEXT(D440),ISTEXT(R440)),"","Δ "&amp;TEXT(D440-R440,"0.00")))</f>
        <v/>
      </c>
      <c r="E441" s="498">
        <f>IF(OR(E439="—",E440="",S440=""),"",IF(OR(ISTEXT(E440),ISTEXT(S440)),"","Δ "&amp;TEXT(E440-S440,"0.00")))</f>
        <v/>
      </c>
      <c r="F441" s="498">
        <f>IF(OR(F439="—",F440="",T440=""),"",IF(OR(ISTEXT(F440),ISTEXT(T440)),"","Δ "&amp;TEXT(F440-T440,"0.00")))</f>
        <v/>
      </c>
      <c r="G441" s="498">
        <f>IF(OR(G439="—",G440="",U440=""),"",IF(OR(ISTEXT(G440),ISTEXT(U440)),"","Δ "&amp;TEXT(G440-U440,"0.00")))</f>
        <v/>
      </c>
      <c r="H441" s="498">
        <f>IF(OR(H439="—",H440="",V440=""),"",IF(OR(ISTEXT(H440),ISTEXT(V440)),"","Δ "&amp;TEXT(H440-V440,"0.00")))</f>
        <v/>
      </c>
      <c r="I441" s="13" t="n"/>
      <c r="J441" s="13" t="n"/>
      <c r="K441" s="13" t="n"/>
      <c r="L441" s="13" t="n"/>
      <c r="M441" s="13" t="n"/>
      <c r="Q441">
        <f>IF(OR(C440="",ISTEXT(C440)),R441,C440)</f>
        <v/>
      </c>
      <c r="R441">
        <f>IF(OR(D440="",ISTEXT(D440)),S441,D440)</f>
        <v/>
      </c>
      <c r="S441">
        <f>IF(OR(E440="",ISTEXT(E440)),T441,E440)</f>
        <v/>
      </c>
      <c r="T441">
        <f>IF(OR(F440="",ISTEXT(F440)),U441,F440)</f>
        <v/>
      </c>
      <c r="U441">
        <f>IF(OR(G440="",ISTEXT(G440)),V441,G440)</f>
        <v/>
      </c>
      <c r="V441">
        <f>IF(OR(H440="",ISTEXT(H440)),"",H440)</f>
        <v/>
      </c>
    </row>
    <row r="442" ht="13.35" customHeight="1" s="162">
      <c r="B442" s="425" t="inlineStr">
        <is>
          <t>Unit type:</t>
        </is>
      </c>
      <c r="D442" s="522" t="inlineStr">
        <is>
          <t>EF</t>
        </is>
      </c>
      <c r="E442" s="414" t="n"/>
      <c r="F442" s="494" t="inlineStr">
        <is>
          <t>Airflow left to right. Δ = this reading minus the one before it; in. w.g.</t>
        </is>
      </c>
      <c r="P442">
        <f>IF(B440="","",B440)</f>
        <v/>
      </c>
      <c r="Q442">
        <f>IF(C440="",P442,C440)</f>
        <v/>
      </c>
      <c r="R442">
        <f>IF(D440="",Q442,D440)</f>
        <v/>
      </c>
      <c r="S442">
        <f>IF(E440="",R442,E440)</f>
        <v/>
      </c>
      <c r="T442">
        <f>IF(F440="",S442,F440)</f>
        <v/>
      </c>
      <c r="U442">
        <f>IF(G440="",T442,G440)</f>
        <v/>
      </c>
      <c r="V442">
        <f>IF(H440="",U442,H440)</f>
        <v/>
      </c>
    </row>
    <row r="443" ht="13.35" customHeight="1" s="162">
      <c r="B443" s="500" t="inlineStr">
        <is>
          <t>Fan inlet</t>
        </is>
      </c>
      <c r="D443" s="501">
        <f>IF(X440="","",X440)</f>
        <v/>
      </c>
      <c r="F443" s="500" t="inlineStr">
        <is>
          <t>Discharge</t>
        </is>
      </c>
      <c r="I443" s="501">
        <f>IF(V442="","",V442)</f>
        <v/>
      </c>
    </row>
    <row r="444" ht="13.35" customHeight="1" s="162"/>
    <row r="445" ht="13.35" customHeight="1" s="162">
      <c r="B445" s="500" t="inlineStr">
        <is>
          <t>Fan TSP</t>
        </is>
      </c>
      <c r="E445" s="501">
        <f>IF(OR(X440="",Y440=""),"",IF(OR(ISTEXT(X440),ISTEXT(Y440)),"",Y440-X440))</f>
        <v/>
      </c>
      <c r="F445" s="500" t="inlineStr">
        <is>
          <t>ESP</t>
        </is>
      </c>
      <c r="I445" s="501">
        <f>IF(OR(B440="",V442=""),"",IF(OR(ISTEXT(B440),ISTEXT(V442)),"",V442-B440))</f>
        <v/>
      </c>
      <c r="J445" s="500" t="inlineStr">
        <is>
          <t>Unit ΔP (inlet → fan)</t>
        </is>
      </c>
      <c r="M445" s="501">
        <f>IF(OR(B440="",X440=""),"",IF(OR(ISTEXT(B440),ISTEXT(X440)),"",X440-B440))</f>
        <v/>
      </c>
    </row>
    <row r="446" ht="13.35" customHeight="1" s="162">
      <c r="B446" s="453" t="inlineStr">
        <is>
          <t>Instrument:</t>
        </is>
      </c>
      <c r="C446" s="5" t="n"/>
      <c r="D446" s="505" t="n"/>
      <c r="E446" s="414" t="n"/>
      <c r="F446" s="414" t="n"/>
      <c r="G446" s="425" t="inlineStr">
        <is>
          <t>Ak basis / notes:</t>
        </is>
      </c>
      <c r="I446" s="506" t="n"/>
      <c r="J446" s="414" t="n"/>
      <c r="K446" s="414" t="n"/>
      <c r="L446" s="414" t="n"/>
      <c r="M446" s="414" t="n"/>
    </row>
    <row r="447" ht="13.35" customHeight="1" s="162">
      <c r="B447" s="188" t="inlineStr">
        <is>
          <t>Register / Grille / Diffuser Airflow</t>
        </is>
      </c>
      <c r="C447" s="174" t="n"/>
      <c r="D447" s="174" t="n"/>
      <c r="E447" s="174" t="n"/>
      <c r="F447" s="173" t="n"/>
      <c r="G447" s="233" t="inlineStr">
        <is>
          <t>Design VEL</t>
        </is>
      </c>
      <c r="H447" s="194" t="inlineStr">
        <is>
          <t>Design CFM</t>
        </is>
      </c>
      <c r="I447" s="188" t="inlineStr">
        <is>
          <t>Initial</t>
        </is>
      </c>
      <c r="J447" s="173" t="n"/>
      <c r="K447" s="188" t="inlineStr">
        <is>
          <t>Final</t>
        </is>
      </c>
      <c r="L447" s="173" t="n"/>
      <c r="M447" s="188" t="inlineStr">
        <is>
          <t>%</t>
        </is>
      </c>
    </row>
    <row r="448" ht="13.35" customHeight="1" s="162">
      <c r="B448" s="153" t="inlineStr">
        <is>
          <t>No.</t>
        </is>
      </c>
      <c r="C448" s="188" t="inlineStr">
        <is>
          <t>Area Served</t>
        </is>
      </c>
      <c r="D448" s="188" t="inlineStr">
        <is>
          <t>Type</t>
        </is>
      </c>
      <c r="E448" s="188" t="inlineStr">
        <is>
          <t>Size</t>
        </is>
      </c>
      <c r="F448" s="188" t="inlineStr">
        <is>
          <t>Ak</t>
        </is>
      </c>
      <c r="G448" s="440" t="n"/>
      <c r="H448" s="440" t="n"/>
      <c r="I448" s="188" t="inlineStr">
        <is>
          <t>VEL</t>
        </is>
      </c>
      <c r="J448" s="188" t="inlineStr">
        <is>
          <t>CFM</t>
        </is>
      </c>
      <c r="K448" s="188" t="inlineStr">
        <is>
          <t>VEL</t>
        </is>
      </c>
      <c r="L448" s="188" t="inlineStr">
        <is>
          <t>CFM</t>
        </is>
      </c>
      <c r="M448" s="440" t="n"/>
    </row>
    <row r="449" ht="13.35" customHeight="1" s="162">
      <c r="B449" s="307" t="n"/>
      <c r="C449" s="307" t="n"/>
      <c r="E449" s="307" t="n"/>
      <c r="F449" s="32" t="n"/>
      <c r="G449" s="33">
        <f>IF(F449="", "", IF(OR(ISTEXT(H449),ISTEXT(F449)),"",H449/F449))</f>
        <v/>
      </c>
      <c r="H449" s="33" t="n"/>
      <c r="I449" s="33" t="n"/>
      <c r="J449" s="33">
        <f>IF(I449="", "", IF(OR(ISTEXT(I449),ISTEXT($F449)),"",I449*$F449))</f>
        <v/>
      </c>
      <c r="K449" s="33" t="n"/>
      <c r="L449" s="33">
        <f>IF(K449="", "", IF(OR(ISTEXT(K449),ISTEXT($F449)),"",K449*$F449))</f>
        <v/>
      </c>
      <c r="M449" s="30">
        <f>IF(OR(H449="",H449=0),"",IF(K449="",IF(J449="","",IF(OR(ISTEXT(J449),ISTEXT(H449)),"",J449/H449)),IF(OR(ISTEXT(L449),ISTEXT(H449)),"",L449/H449)))</f>
        <v/>
      </c>
    </row>
    <row r="450" ht="13.35" customHeight="1" s="162">
      <c r="B450" s="307" t="n"/>
      <c r="C450" s="307" t="n"/>
      <c r="E450" s="307" t="n"/>
      <c r="F450" s="32" t="n"/>
      <c r="G450" s="33">
        <f>IF(F450="", "", IF(OR(ISTEXT(H450),ISTEXT(F450)),"",H450/F450))</f>
        <v/>
      </c>
      <c r="H450" s="33" t="n"/>
      <c r="I450" s="33" t="n"/>
      <c r="J450" s="33">
        <f>IF(I450="", "", IF(OR(ISTEXT(I450),ISTEXT($F450)),"",I450*$F450))</f>
        <v/>
      </c>
      <c r="K450" s="33" t="n"/>
      <c r="L450" s="33">
        <f>IF(K450="", "", IF(OR(ISTEXT(K450),ISTEXT($F450)),"",K450*$F450))</f>
        <v/>
      </c>
      <c r="M450" s="30">
        <f>IF(OR(H450="",H450=0),"",IF(K450="",IF(J450="","",IF(OR(ISTEXT(J450),ISTEXT(H450)),"",J450/H450)),IF(OR(ISTEXT(L450),ISTEXT(H450)),"",L450/H450)))</f>
        <v/>
      </c>
    </row>
    <row r="451" ht="13.35" customHeight="1" s="162">
      <c r="B451" s="307" t="n"/>
      <c r="C451" s="307" t="n"/>
      <c r="E451" s="307" t="n"/>
      <c r="F451" s="32" t="n"/>
      <c r="G451" s="33">
        <f>IF(F451="", "", IF(OR(ISTEXT(H451),ISTEXT(F451)),"",H451/F451))</f>
        <v/>
      </c>
      <c r="H451" s="33" t="n"/>
      <c r="I451" s="33" t="n"/>
      <c r="J451" s="33">
        <f>IF(I451="", "", IF(OR(ISTEXT(I451),ISTEXT($F451)),"",I451*$F451))</f>
        <v/>
      </c>
      <c r="K451" s="33" t="n"/>
      <c r="L451" s="33">
        <f>IF(K451="", "", IF(OR(ISTEXT(K451),ISTEXT($F451)),"",K451*$F451))</f>
        <v/>
      </c>
      <c r="M451" s="30">
        <f>IF(OR(H451="",H451=0),"",IF(K451="",IF(J451="","",IF(OR(ISTEXT(J451),ISTEXT(H451)),"",J451/H451)),IF(OR(ISTEXT(L451),ISTEXT(H451)),"",L451/H451)))</f>
        <v/>
      </c>
    </row>
    <row r="452" ht="13.35" customHeight="1" s="162">
      <c r="B452" s="307" t="n"/>
      <c r="C452" s="307" t="n"/>
      <c r="E452" s="307" t="n"/>
      <c r="F452" s="32" t="n"/>
      <c r="G452" s="33">
        <f>IF(F452="", "", IF(OR(ISTEXT(H452),ISTEXT(F452)),"",H452/F452))</f>
        <v/>
      </c>
      <c r="H452" s="33" t="n"/>
      <c r="I452" s="33" t="n"/>
      <c r="J452" s="33">
        <f>IF(I452="", "", IF(OR(ISTEXT(I452),ISTEXT($F452)),"",I452*$F452))</f>
        <v/>
      </c>
      <c r="K452" s="33" t="n"/>
      <c r="L452" s="33">
        <f>IF(K452="", "", IF(OR(ISTEXT(K452),ISTEXT($F452)),"",K452*$F452))</f>
        <v/>
      </c>
      <c r="M452" s="30">
        <f>IF(OR(H452="",H452=0),"",IF(K452="",IF(J452="","",IF(OR(ISTEXT(J452),ISTEXT(H452)),"",J452/H452)),IF(OR(ISTEXT(L452),ISTEXT(H452)),"",L452/H452)))</f>
        <v/>
      </c>
    </row>
    <row r="453" ht="13.35" customHeight="1" s="162">
      <c r="B453" s="307" t="n"/>
      <c r="C453" s="307" t="n"/>
      <c r="E453" s="307" t="n"/>
      <c r="F453" s="32" t="n"/>
      <c r="G453" s="33">
        <f>IF(F453="", "", IF(OR(ISTEXT(H453),ISTEXT(F453)),"",H453/F453))</f>
        <v/>
      </c>
      <c r="H453" s="33" t="n"/>
      <c r="I453" s="33" t="n"/>
      <c r="J453" s="33">
        <f>IF(I453="", "", IF(OR(ISTEXT(I453),ISTEXT($F453)),"",I453*$F453))</f>
        <v/>
      </c>
      <c r="K453" s="33" t="n"/>
      <c r="L453" s="33">
        <f>IF(K453="", "", IF(OR(ISTEXT(K453),ISTEXT($F453)),"",K453*$F453))</f>
        <v/>
      </c>
      <c r="M453" s="30">
        <f>IF(OR(H453="",H453=0),"",IF(K453="",IF(J453="","",IF(OR(ISTEXT(J453),ISTEXT(H453)),"",J453/H453)),IF(OR(ISTEXT(L453),ISTEXT(H453)),"",L453/H453)))</f>
        <v/>
      </c>
    </row>
    <row r="454" ht="13.35" customHeight="1" s="162">
      <c r="B454" s="307" t="n"/>
      <c r="C454" s="307" t="n"/>
      <c r="E454" s="307" t="n"/>
      <c r="F454" s="32" t="n"/>
      <c r="G454" s="33">
        <f>IF(F454="", "", IF(OR(ISTEXT(H454),ISTEXT(F454)),"",H454/F454))</f>
        <v/>
      </c>
      <c r="H454" s="33" t="n"/>
      <c r="I454" s="33" t="n"/>
      <c r="J454" s="33">
        <f>IF(I454="", "", IF(OR(ISTEXT(I454),ISTEXT($F454)),"",I454*$F454))</f>
        <v/>
      </c>
      <c r="K454" s="33" t="n"/>
      <c r="L454" s="33">
        <f>IF(K454="", "", IF(OR(ISTEXT(K454),ISTEXT($F454)),"",K454*$F454))</f>
        <v/>
      </c>
      <c r="M454" s="30">
        <f>IF(OR(H454="",H454=0),"",IF(K454="",IF(J454="","",IF(OR(ISTEXT(J454),ISTEXT(H454)),"",J454/H454)),IF(OR(ISTEXT(L454),ISTEXT(H454)),"",L454/H454)))</f>
        <v/>
      </c>
    </row>
    <row r="455" ht="13.35" customHeight="1" s="162">
      <c r="B455" s="307" t="n"/>
      <c r="C455" s="307" t="n"/>
      <c r="E455" s="307" t="n"/>
      <c r="F455" s="32" t="n"/>
      <c r="G455" s="33">
        <f>IF(F455="", "", IF(OR(ISTEXT(H455),ISTEXT(F455)),"",H455/F455))</f>
        <v/>
      </c>
      <c r="H455" s="33" t="n"/>
      <c r="I455" s="33" t="n"/>
      <c r="J455" s="33">
        <f>IF(I455="", "", IF(OR(ISTEXT(I455),ISTEXT($F455)),"",I455*$F455))</f>
        <v/>
      </c>
      <c r="K455" s="33" t="n"/>
      <c r="L455" s="33">
        <f>IF(K455="", "", IF(OR(ISTEXT(K455),ISTEXT($F455)),"",K455*$F455))</f>
        <v/>
      </c>
      <c r="M455" s="30">
        <f>IF(OR(H455="",H455=0),"",IF(K455="",IF(J455="","",IF(OR(ISTEXT(J455),ISTEXT(H455)),"",J455/H455)),IF(OR(ISTEXT(L455),ISTEXT(H455)),"",L455/H455)))</f>
        <v/>
      </c>
    </row>
    <row r="456" ht="13.35" customHeight="1" s="162">
      <c r="B456" s="307" t="n"/>
      <c r="C456" s="307" t="n"/>
      <c r="E456" s="307" t="n"/>
      <c r="F456" s="32" t="n"/>
      <c r="G456" s="33">
        <f>IF(F456="", "", IF(OR(ISTEXT(H456),ISTEXT(F456)),"",H456/F456))</f>
        <v/>
      </c>
      <c r="H456" s="33" t="n"/>
      <c r="I456" s="33" t="n"/>
      <c r="J456" s="33">
        <f>IF(I456="", "", IF(OR(ISTEXT(I456),ISTEXT($F456)),"",I456*$F456))</f>
        <v/>
      </c>
      <c r="K456" s="33" t="n"/>
      <c r="L456" s="33">
        <f>IF(K456="", "", IF(OR(ISTEXT(K456),ISTEXT($F456)),"",K456*$F456))</f>
        <v/>
      </c>
      <c r="M456" s="30">
        <f>IF(OR(H456="",H456=0),"",IF(K456="",IF(J456="","",IF(OR(ISTEXT(J456),ISTEXT(H456)),"",J456/H456)),IF(OR(ISTEXT(L456),ISTEXT(H456)),"",L456/H456)))</f>
        <v/>
      </c>
    </row>
    <row r="457" ht="13.35" customHeight="1" s="162">
      <c r="B457" s="307" t="n"/>
      <c r="C457" s="307" t="n"/>
      <c r="E457" s="307" t="n"/>
      <c r="F457" s="32" t="n"/>
      <c r="G457" s="33">
        <f>IF(F457="", "", IF(OR(ISTEXT(H457),ISTEXT(F457)),"",H457/F457))</f>
        <v/>
      </c>
      <c r="H457" s="33" t="n"/>
      <c r="I457" s="33" t="n"/>
      <c r="J457" s="33">
        <f>IF(I457="", "", IF(OR(ISTEXT(I457),ISTEXT($F457)),"",I457*$F457))</f>
        <v/>
      </c>
      <c r="K457" s="33" t="n"/>
      <c r="L457" s="33">
        <f>IF(K457="", "", IF(OR(ISTEXT(K457),ISTEXT($F457)),"",K457*$F457))</f>
        <v/>
      </c>
      <c r="M457" s="30">
        <f>IF(OR(H457="",H457=0),"",IF(K457="",IF(J457="","",IF(OR(ISTEXT(J457),ISTEXT(H457)),"",J457/H457)),IF(OR(ISTEXT(L457),ISTEXT(H457)),"",L457/H457)))</f>
        <v/>
      </c>
    </row>
    <row r="458" ht="13.35" customHeight="1" s="162">
      <c r="B458" s="307" t="n"/>
      <c r="C458" s="307" t="n"/>
      <c r="E458" s="307" t="n"/>
      <c r="F458" s="32" t="n"/>
      <c r="G458" s="33">
        <f>IF(F458="", "", IF(OR(ISTEXT(H458),ISTEXT(F458)),"",H458/F458))</f>
        <v/>
      </c>
      <c r="H458" s="33" t="n"/>
      <c r="I458" s="33" t="n"/>
      <c r="J458" s="33">
        <f>IF(I458="", "", IF(OR(ISTEXT(I458),ISTEXT($F458)),"",I458*$F458))</f>
        <v/>
      </c>
      <c r="K458" s="33" t="n"/>
      <c r="L458" s="33">
        <f>IF(K458="", "", IF(OR(ISTEXT(K458),ISTEXT($F458)),"",K458*$F458))</f>
        <v/>
      </c>
      <c r="M458" s="30">
        <f>IF(OR(H458="",H458=0),"",IF(K458="",IF(J458="","",IF(OR(ISTEXT(J458),ISTEXT(H458)),"",J458/H458)),IF(OR(ISTEXT(L458),ISTEXT(H458)),"",L458/H458)))</f>
        <v/>
      </c>
    </row>
    <row r="459" ht="13.35" customHeight="1" s="162">
      <c r="B459" s="307" t="n"/>
      <c r="C459" s="307" t="n"/>
      <c r="E459" s="307" t="n"/>
      <c r="F459" s="32" t="n"/>
      <c r="G459" s="33">
        <f>IF(F459="", "", IF(OR(ISTEXT(H459),ISTEXT(F459)),"",H459/F459))</f>
        <v/>
      </c>
      <c r="H459" s="33" t="n"/>
      <c r="I459" s="33" t="n"/>
      <c r="J459" s="33">
        <f>IF(I459="", "", IF(OR(ISTEXT(I459),ISTEXT($F459)),"",I459*$F459))</f>
        <v/>
      </c>
      <c r="K459" s="33" t="n"/>
      <c r="L459" s="33">
        <f>IF(K459="", "", IF(OR(ISTEXT(K459),ISTEXT($F459)),"",K459*$F459))</f>
        <v/>
      </c>
      <c r="M459" s="30">
        <f>IF(OR(H459="",H459=0),"",IF(K459="",IF(J459="","",IF(OR(ISTEXT(J459),ISTEXT(H459)),"",J459/H459)),IF(OR(ISTEXT(L459),ISTEXT(H459)),"",L459/H459)))</f>
        <v/>
      </c>
    </row>
    <row r="460" ht="13.35" customHeight="1" s="162">
      <c r="B460" s="307" t="n"/>
      <c r="C460" s="307" t="n"/>
      <c r="E460" s="307" t="n"/>
      <c r="F460" s="32" t="n"/>
      <c r="G460" s="33">
        <f>IF(F460="", "", IF(OR(ISTEXT(H460),ISTEXT(F460)),"",H460/F460))</f>
        <v/>
      </c>
      <c r="H460" s="33" t="n"/>
      <c r="I460" s="33" t="n"/>
      <c r="J460" s="33">
        <f>IF(I460="", "", IF(OR(ISTEXT(I460),ISTEXT($F460)),"",I460*$F460))</f>
        <v/>
      </c>
      <c r="K460" s="33" t="n"/>
      <c r="L460" s="33">
        <f>IF(K460="", "", IF(OR(ISTEXT(K460),ISTEXT($F460)),"",K460*$F460))</f>
        <v/>
      </c>
      <c r="M460" s="30">
        <f>IF(OR(H460="",H460=0),"",IF(K460="",IF(J460="","",IF(OR(ISTEXT(J460),ISTEXT(H460)),"",J460/H460)),IF(OR(ISTEXT(L460),ISTEXT(H460)),"",L460/H460)))</f>
        <v/>
      </c>
    </row>
    <row r="461" ht="13.35" customHeight="1" s="162">
      <c r="B461" s="307" t="n"/>
      <c r="C461" s="307" t="n"/>
      <c r="E461" s="307" t="n"/>
      <c r="F461" s="32" t="n"/>
      <c r="G461" s="33">
        <f>IF(F461="", "", IF(OR(ISTEXT(H461),ISTEXT(F461)),"",H461/F461))</f>
        <v/>
      </c>
      <c r="H461" s="33" t="n"/>
      <c r="I461" s="33" t="n"/>
      <c r="J461" s="33">
        <f>IF(I461="", "", IF(OR(ISTEXT(I461),ISTEXT($F461)),"",I461*$F461))</f>
        <v/>
      </c>
      <c r="K461" s="33" t="n"/>
      <c r="L461" s="33">
        <f>IF(K461="", "", IF(OR(ISTEXT(K461),ISTEXT($F461)),"",K461*$F461))</f>
        <v/>
      </c>
      <c r="M461" s="30">
        <f>IF(OR(H461="",H461=0),"",IF(K461="",IF(J461="","",IF(OR(ISTEXT(J461),ISTEXT(H461)),"",J461/H461)),IF(OR(ISTEXT(L461),ISTEXT(H461)),"",L461/H461)))</f>
        <v/>
      </c>
    </row>
    <row r="462" ht="13.35" customHeight="1" s="162">
      <c r="B462" s="307" t="n"/>
      <c r="C462" s="307" t="n"/>
      <c r="E462" s="307" t="n"/>
      <c r="F462" s="32" t="n"/>
      <c r="G462" s="33">
        <f>IF(F462="", "", IF(OR(ISTEXT(H462),ISTEXT(F462)),"",H462/F462))</f>
        <v/>
      </c>
      <c r="H462" s="33" t="n"/>
      <c r="I462" s="33" t="n"/>
      <c r="J462" s="33">
        <f>IF(I462="", "", IF(OR(ISTEXT(I462),ISTEXT($F462)),"",I462*$F462))</f>
        <v/>
      </c>
      <c r="K462" s="33" t="n"/>
      <c r="L462" s="33">
        <f>IF(K462="", "", IF(OR(ISTEXT(K462),ISTEXT($F462)),"",K462*$F462))</f>
        <v/>
      </c>
      <c r="M462" s="30">
        <f>IF(OR(H462="",H462=0),"",IF(K462="",IF(J462="","",IF(OR(ISTEXT(J462),ISTEXT(H462)),"",J462/H462)),IF(OR(ISTEXT(L462),ISTEXT(H462)),"",L462/H462)))</f>
        <v/>
      </c>
    </row>
    <row r="463" ht="13.35" customHeight="1" s="162">
      <c r="B463" s="307" t="n"/>
      <c r="C463" s="307" t="n"/>
      <c r="E463" s="307" t="n"/>
      <c r="F463" s="32" t="n"/>
      <c r="G463" s="33">
        <f>IF(F463="", "", IF(OR(ISTEXT(H463),ISTEXT(F463)),"",H463/F463))</f>
        <v/>
      </c>
      <c r="H463" s="33" t="n"/>
      <c r="I463" s="33" t="n"/>
      <c r="J463" s="33">
        <f>IF(I463="", "", IF(OR(ISTEXT(I463),ISTEXT($F463)),"",I463*$F463))</f>
        <v/>
      </c>
      <c r="K463" s="33" t="n"/>
      <c r="L463" s="33">
        <f>IF(K463="", "", IF(OR(ISTEXT(K463),ISTEXT($F463)),"",K463*$F463))</f>
        <v/>
      </c>
      <c r="M463" s="30">
        <f>IF(OR(H463="",H463=0),"",IF(K463="",IF(J463="","",IF(OR(ISTEXT(J463),ISTEXT(H463)),"",J463/H463)),IF(OR(ISTEXT(L463),ISTEXT(H463)),"",L463/H463)))</f>
        <v/>
      </c>
    </row>
    <row r="464" ht="13.35" customHeight="1" s="162">
      <c r="B464" s="307" t="n"/>
      <c r="C464" s="307" t="n"/>
      <c r="D464" s="307"/>
      <c r="E464" s="307"/>
      <c r="F464" s="307"/>
      <c r="G464" s="307"/>
      <c r="H464" s="33" t="n"/>
      <c r="I464" s="33" t="n"/>
      <c r="J464" s="33"/>
      <c r="K464" s="33" t="n"/>
      <c r="L464" s="33"/>
      <c r="M464" s="30">
        <f>IF(OR(H464="",H464=0),"",IF(L464="",IF(J464="","",IF(OR(ISTEXT(J464),ISTEXT(H464)),"",J464/H464)),IF(OR(ISTEXT(L464),ISTEXT(H464)),"",L464/H464)))</f>
        <v/>
      </c>
    </row>
    <row r="465" ht="13.35" customHeight="1" s="162">
      <c r="B465" s="42" t="n"/>
      <c r="C465" s="231" t="inlineStr">
        <is>
          <t>Total</t>
        </is>
      </c>
      <c r="D465" s="159" t="n"/>
      <c r="E465" s="42" t="n"/>
      <c r="F465" s="42" t="n"/>
      <c r="G465" s="43" t="n"/>
      <c r="H465" s="43">
        <f>IF(SUM(H449:H464)+SUM(H476:H515)=0,"",SUM(H449:H464)+SUM(H476:H515))</f>
        <v/>
      </c>
      <c r="I465" s="43" t="n"/>
      <c r="J465" s="43">
        <f>IF(SUM(J449:J464)+SUM(J476:J515)=0,"",SUM(J449:J464)+SUM(J476:J515))</f>
        <v/>
      </c>
      <c r="K465" s="43" t="n"/>
      <c r="L465" s="43">
        <f>IF(SUM(L449:L464)+SUM(L476:L515)=0,"",SUM(L449:L464)+SUM(L476:L515))</f>
        <v/>
      </c>
      <c r="M465" s="35">
        <f>IF(OR(H465="",H465=0),"",IF(L465="",IF(J465="","",IF(OR(ISTEXT(J465),ISTEXT(H465)),"",J465/H465)),IF(OR(ISTEXT(L465),ISTEXT(H465)),"",L465/H465)))</f>
        <v/>
      </c>
    </row>
    <row r="466" ht="13.35" customHeight="1" s="162"/>
    <row r="467" ht="13.35" customHeight="1" s="162">
      <c r="B467" s="188" t="inlineStr">
        <is>
          <t>Remarks</t>
        </is>
      </c>
      <c r="C467" s="173" t="n"/>
      <c r="D467" s="154" t="n"/>
      <c r="E467" s="174" t="n"/>
      <c r="F467" s="174" t="n"/>
      <c r="G467" s="174" t="n"/>
      <c r="H467" s="174" t="n"/>
      <c r="I467" s="174" t="n"/>
      <c r="J467" s="174" t="n"/>
      <c r="K467" s="174" t="n"/>
      <c r="L467" s="174" t="n"/>
      <c r="M467" s="173" t="n"/>
    </row>
    <row r="468" ht="13.35" customHeight="1" s="162">
      <c r="B468" s="154" t="n"/>
      <c r="C468" s="174" t="n"/>
      <c r="D468" s="174" t="n"/>
      <c r="E468" s="174" t="n"/>
      <c r="F468" s="174" t="n"/>
      <c r="G468" s="174" t="n"/>
      <c r="H468" s="174" t="n"/>
      <c r="I468" s="174" t="n"/>
      <c r="J468" s="174" t="n"/>
      <c r="K468" s="174" t="n"/>
      <c r="L468" s="174" t="n"/>
      <c r="M468" s="173" t="n"/>
    </row>
    <row r="469" ht="13.35" customHeight="1" s="162">
      <c r="B469" s="154" t="n"/>
      <c r="C469" s="174" t="n"/>
      <c r="D469" s="174" t="n"/>
      <c r="E469" s="174" t="n"/>
      <c r="F469" s="174" t="n"/>
      <c r="G469" s="174" t="n"/>
      <c r="H469" s="174" t="n"/>
      <c r="I469" s="174" t="n"/>
      <c r="J469" s="174" t="n"/>
      <c r="K469" s="174" t="n"/>
      <c r="L469" s="174" t="n"/>
      <c r="M469" s="173" t="n"/>
    </row>
    <row r="470" ht="13.35" customHeight="1" s="162">
      <c r="B470" s="154" t="n"/>
      <c r="C470" s="174" t="n"/>
      <c r="D470" s="174" t="n"/>
      <c r="E470" s="174" t="n"/>
      <c r="F470" s="174" t="n"/>
      <c r="G470" s="174" t="n"/>
      <c r="H470" s="174" t="n"/>
      <c r="I470" s="174" t="n"/>
      <c r="J470" s="174" t="n"/>
      <c r="K470" s="174" t="n"/>
      <c r="L470" s="174" t="n"/>
      <c r="M470" s="173" t="n"/>
    </row>
    <row r="471" ht="13.35" customHeight="1" s="162"/>
    <row r="472" ht="13.35" customHeight="1" s="162">
      <c r="B472" s="200" t="inlineStr">
        <is>
          <t>System (cont.)</t>
        </is>
      </c>
      <c r="C472" s="403" t="n"/>
      <c r="D472" s="209">
        <f>IF('{Equipment Data Entry}'!B85="","",'{Equipment Data Entry}'!B85)</f>
        <v/>
      </c>
      <c r="E472" s="418" t="n"/>
      <c r="F472" s="403" t="n"/>
      <c r="G472" s="200" t="inlineStr">
        <is>
          <t>Service</t>
        </is>
      </c>
      <c r="H472" s="403" t="n"/>
      <c r="I472" s="210">
        <f>IF('{Equipment Data Entry}'!C85="","",'{Equipment Data Entry}'!C85)</f>
        <v/>
      </c>
      <c r="J472" s="418" t="n"/>
      <c r="K472" s="418" t="n"/>
      <c r="L472" s="418" t="n"/>
      <c r="M472" s="403" t="n"/>
    </row>
    <row r="473" ht="13.35" customHeight="1" s="162">
      <c r="B473" s="422" t="n"/>
      <c r="C473" s="423" t="n"/>
      <c r="D473" s="422" t="n"/>
      <c r="E473" s="424" t="n"/>
      <c r="F473" s="423" t="n"/>
      <c r="G473" s="422" t="n"/>
      <c r="H473" s="423" t="n"/>
      <c r="I473" s="422" t="n"/>
      <c r="J473" s="424" t="n"/>
      <c r="K473" s="424" t="n"/>
      <c r="L473" s="424" t="n"/>
      <c r="M473" s="423" t="n"/>
    </row>
    <row r="474" ht="13.35" customHeight="1" s="162">
      <c r="B474" s="188" t="inlineStr">
        <is>
          <t>Registers / Grilles (cont.)</t>
        </is>
      </c>
      <c r="C474" s="174" t="n"/>
      <c r="D474" s="174" t="n"/>
      <c r="E474" s="174" t="n"/>
      <c r="F474" s="173" t="n"/>
      <c r="G474" s="233" t="inlineStr">
        <is>
          <t>Design VEL</t>
        </is>
      </c>
      <c r="H474" s="194" t="inlineStr">
        <is>
          <t>Design CFM</t>
        </is>
      </c>
      <c r="I474" s="188" t="inlineStr">
        <is>
          <t>Initial</t>
        </is>
      </c>
      <c r="J474" s="173" t="n"/>
      <c r="K474" s="188" t="inlineStr">
        <is>
          <t>Final</t>
        </is>
      </c>
      <c r="L474" s="173" t="n"/>
      <c r="M474" s="188" t="inlineStr">
        <is>
          <t>%</t>
        </is>
      </c>
    </row>
    <row r="475" ht="13.35" customHeight="1" s="162">
      <c r="B475" s="153" t="inlineStr">
        <is>
          <t>No.</t>
        </is>
      </c>
      <c r="C475" s="188" t="inlineStr">
        <is>
          <t>Area Served</t>
        </is>
      </c>
      <c r="D475" s="188" t="inlineStr">
        <is>
          <t>Type</t>
        </is>
      </c>
      <c r="E475" s="188" t="inlineStr">
        <is>
          <t>Size</t>
        </is>
      </c>
      <c r="F475" s="188" t="inlineStr">
        <is>
          <t>Ak</t>
        </is>
      </c>
      <c r="G475" s="440" t="n"/>
      <c r="H475" s="440" t="n"/>
      <c r="I475" s="188" t="inlineStr">
        <is>
          <t>VEL</t>
        </is>
      </c>
      <c r="J475" s="188" t="inlineStr">
        <is>
          <t>CFM</t>
        </is>
      </c>
      <c r="K475" s="188" t="inlineStr">
        <is>
          <t>VEL</t>
        </is>
      </c>
      <c r="L475" s="188" t="inlineStr">
        <is>
          <t>CFM</t>
        </is>
      </c>
      <c r="M475" s="440" t="n"/>
    </row>
    <row r="476" ht="13.35" customHeight="1" s="162">
      <c r="B476" s="307" t="n"/>
      <c r="C476" s="307" t="n"/>
      <c r="E476" s="307" t="n"/>
      <c r="F476" s="32" t="n"/>
      <c r="G476" s="33">
        <f>IF(F476="", "", IF(OR(ISTEXT(H476),ISTEXT(F476)),"",H476/F476))</f>
        <v/>
      </c>
      <c r="H476" s="33" t="n"/>
      <c r="I476" s="33" t="n"/>
      <c r="J476" s="33">
        <f>IF(I476="", "", IF(OR(ISTEXT(I476),ISTEXT($F476)),"",I476*$F476))</f>
        <v/>
      </c>
      <c r="K476" s="33" t="n"/>
      <c r="L476" s="33">
        <f>IF(K476="", "", IF(OR(ISTEXT(K476),ISTEXT($F476)),"",K476*$F476))</f>
        <v/>
      </c>
      <c r="M476" s="30">
        <f>IF(OR(H476="",H476=0),"",IF(K476="",IF(J476="","",IF(OR(ISTEXT(J476),ISTEXT(H476)),"",J476/H476)),IF(OR(ISTEXT(L476),ISTEXT(H476)),"",L476/H476)))</f>
        <v/>
      </c>
    </row>
    <row r="477" ht="13.35" customHeight="1" s="162">
      <c r="B477" s="307" t="n"/>
      <c r="C477" s="307" t="n"/>
      <c r="E477" s="307" t="n"/>
      <c r="F477" s="32" t="n"/>
      <c r="G477" s="33">
        <f>IF(F477="", "", IF(OR(ISTEXT(H477),ISTEXT(F477)),"",H477/F477))</f>
        <v/>
      </c>
      <c r="H477" s="33" t="n"/>
      <c r="I477" s="33" t="n"/>
      <c r="J477" s="33">
        <f>IF(I477="", "", IF(OR(ISTEXT(I477),ISTEXT($F477)),"",I477*$F477))</f>
        <v/>
      </c>
      <c r="K477" s="33" t="n"/>
      <c r="L477" s="33">
        <f>IF(K477="", "", IF(OR(ISTEXT(K477),ISTEXT($F477)),"",K477*$F477))</f>
        <v/>
      </c>
      <c r="M477" s="30">
        <f>IF(OR(H477="",H477=0),"",IF(K477="",IF(J477="","",IF(OR(ISTEXT(J477),ISTEXT(H477)),"",J477/H477)),IF(OR(ISTEXT(L477),ISTEXT(H477)),"",L477/H477)))</f>
        <v/>
      </c>
    </row>
    <row r="478" ht="13.35" customHeight="1" s="162">
      <c r="B478" s="307" t="n"/>
      <c r="C478" s="307" t="n"/>
      <c r="E478" s="307" t="n"/>
      <c r="F478" s="32" t="n"/>
      <c r="G478" s="33">
        <f>IF(F478="", "", IF(OR(ISTEXT(H478),ISTEXT(F478)),"",H478/F478))</f>
        <v/>
      </c>
      <c r="H478" s="33" t="n"/>
      <c r="I478" s="33" t="n"/>
      <c r="J478" s="33">
        <f>IF(I478="", "", IF(OR(ISTEXT(I478),ISTEXT($F478)),"",I478*$F478))</f>
        <v/>
      </c>
      <c r="K478" s="33" t="n"/>
      <c r="L478" s="33">
        <f>IF(K478="", "", IF(OR(ISTEXT(K478),ISTEXT($F478)),"",K478*$F478))</f>
        <v/>
      </c>
      <c r="M478" s="30">
        <f>IF(OR(H478="",H478=0),"",IF(K478="",IF(J478="","",IF(OR(ISTEXT(J478),ISTEXT(H478)),"",J478/H478)),IF(OR(ISTEXT(L478),ISTEXT(H478)),"",L478/H478)))</f>
        <v/>
      </c>
    </row>
    <row r="479" ht="13.35" customHeight="1" s="162">
      <c r="B479" s="307" t="n"/>
      <c r="C479" s="307" t="n"/>
      <c r="E479" s="307" t="n"/>
      <c r="F479" s="32" t="n"/>
      <c r="G479" s="33">
        <f>IF(F479="", "", IF(OR(ISTEXT(H479),ISTEXT(F479)),"",H479/F479))</f>
        <v/>
      </c>
      <c r="H479" s="33" t="n"/>
      <c r="I479" s="33" t="n"/>
      <c r="J479" s="33">
        <f>IF(I479="", "", IF(OR(ISTEXT(I479),ISTEXT($F479)),"",I479*$F479))</f>
        <v/>
      </c>
      <c r="K479" s="33" t="n"/>
      <c r="L479" s="33">
        <f>IF(K479="", "", IF(OR(ISTEXT(K479),ISTEXT($F479)),"",K479*$F479))</f>
        <v/>
      </c>
      <c r="M479" s="30">
        <f>IF(OR(H479="",H479=0),"",IF(K479="",IF(J479="","",IF(OR(ISTEXT(J479),ISTEXT(H479)),"",J479/H479)),IF(OR(ISTEXT(L479),ISTEXT(H479)),"",L479/H479)))</f>
        <v/>
      </c>
    </row>
    <row r="480" ht="13.35" customHeight="1" s="162">
      <c r="B480" s="307" t="n"/>
      <c r="C480" s="307" t="n"/>
      <c r="E480" s="307" t="n"/>
      <c r="F480" s="32" t="n"/>
      <c r="G480" s="33">
        <f>IF(F480="", "", IF(OR(ISTEXT(H480),ISTEXT(F480)),"",H480/F480))</f>
        <v/>
      </c>
      <c r="H480" s="33" t="n"/>
      <c r="I480" s="33" t="n"/>
      <c r="J480" s="33">
        <f>IF(I480="", "", IF(OR(ISTEXT(I480),ISTEXT($F480)),"",I480*$F480))</f>
        <v/>
      </c>
      <c r="K480" s="33" t="n"/>
      <c r="L480" s="33">
        <f>IF(K480="", "", IF(OR(ISTEXT(K480),ISTEXT($F480)),"",K480*$F480))</f>
        <v/>
      </c>
      <c r="M480" s="30">
        <f>IF(OR(H480="",H480=0),"",IF(K480="",IF(J480="","",IF(OR(ISTEXT(J480),ISTEXT(H480)),"",J480/H480)),IF(OR(ISTEXT(L480),ISTEXT(H480)),"",L480/H480)))</f>
        <v/>
      </c>
    </row>
    <row r="481" ht="13.35" customHeight="1" s="162">
      <c r="B481" s="307" t="n"/>
      <c r="C481" s="307" t="n"/>
      <c r="E481" s="307" t="n"/>
      <c r="F481" s="32" t="n"/>
      <c r="G481" s="33">
        <f>IF(F481="", "", IF(OR(ISTEXT(H481),ISTEXT(F481)),"",H481/F481))</f>
        <v/>
      </c>
      <c r="H481" s="33" t="n"/>
      <c r="I481" s="33" t="n"/>
      <c r="J481" s="33">
        <f>IF(I481="", "", IF(OR(ISTEXT(I481),ISTEXT($F481)),"",I481*$F481))</f>
        <v/>
      </c>
      <c r="K481" s="33" t="n"/>
      <c r="L481" s="33">
        <f>IF(K481="", "", IF(OR(ISTEXT(K481),ISTEXT($F481)),"",K481*$F481))</f>
        <v/>
      </c>
      <c r="M481" s="30">
        <f>IF(OR(H481="",H481=0),"",IF(K481="",IF(J481="","",IF(OR(ISTEXT(J481),ISTEXT(H481)),"",J481/H481)),IF(OR(ISTEXT(L481),ISTEXT(H481)),"",L481/H481)))</f>
        <v/>
      </c>
    </row>
    <row r="482" ht="13.35" customHeight="1" s="162">
      <c r="B482" s="307" t="n"/>
      <c r="C482" s="307" t="n"/>
      <c r="E482" s="307" t="n"/>
      <c r="F482" s="32" t="n"/>
      <c r="G482" s="33">
        <f>IF(F482="", "", IF(OR(ISTEXT(H482),ISTEXT(F482)),"",H482/F482))</f>
        <v/>
      </c>
      <c r="H482" s="33" t="n"/>
      <c r="I482" s="33" t="n"/>
      <c r="J482" s="33">
        <f>IF(I482="", "", IF(OR(ISTEXT(I482),ISTEXT($F482)),"",I482*$F482))</f>
        <v/>
      </c>
      <c r="K482" s="33" t="n"/>
      <c r="L482" s="33">
        <f>IF(K482="", "", IF(OR(ISTEXT(K482),ISTEXT($F482)),"",K482*$F482))</f>
        <v/>
      </c>
      <c r="M482" s="30">
        <f>IF(OR(H482="",H482=0),"",IF(K482="",IF(J482="","",IF(OR(ISTEXT(J482),ISTEXT(H482)),"",J482/H482)),IF(OR(ISTEXT(L482),ISTEXT(H482)),"",L482/H482)))</f>
        <v/>
      </c>
    </row>
    <row r="483" ht="13.35" customHeight="1" s="162">
      <c r="B483" s="307" t="n"/>
      <c r="C483" s="307" t="n"/>
      <c r="E483" s="307" t="n"/>
      <c r="F483" s="32" t="n"/>
      <c r="G483" s="33">
        <f>IF(F483="", "", IF(OR(ISTEXT(H483),ISTEXT(F483)),"",H483/F483))</f>
        <v/>
      </c>
      <c r="H483" s="33" t="n"/>
      <c r="I483" s="33" t="n"/>
      <c r="J483" s="33">
        <f>IF(I483="", "", IF(OR(ISTEXT(I483),ISTEXT($F483)),"",I483*$F483))</f>
        <v/>
      </c>
      <c r="K483" s="33" t="n"/>
      <c r="L483" s="33">
        <f>IF(K483="", "", IF(OR(ISTEXT(K483),ISTEXT($F483)),"",K483*$F483))</f>
        <v/>
      </c>
      <c r="M483" s="30">
        <f>IF(OR(H483="",H483=0),"",IF(K483="",IF(J483="","",IF(OR(ISTEXT(J483),ISTEXT(H483)),"",J483/H483)),IF(OR(ISTEXT(L483),ISTEXT(H483)),"",L483/H483)))</f>
        <v/>
      </c>
    </row>
    <row r="484" ht="13.35" customHeight="1" s="162">
      <c r="B484" s="307" t="n"/>
      <c r="C484" s="307" t="n"/>
      <c r="E484" s="307" t="n"/>
      <c r="F484" s="32" t="n"/>
      <c r="G484" s="33">
        <f>IF(F484="", "", IF(OR(ISTEXT(H484),ISTEXT(F484)),"",H484/F484))</f>
        <v/>
      </c>
      <c r="H484" s="33" t="n"/>
      <c r="I484" s="33" t="n"/>
      <c r="J484" s="33">
        <f>IF(I484="", "", IF(OR(ISTEXT(I484),ISTEXT($F484)),"",I484*$F484))</f>
        <v/>
      </c>
      <c r="K484" s="33" t="n"/>
      <c r="L484" s="33">
        <f>IF(K484="", "", IF(OR(ISTEXT(K484),ISTEXT($F484)),"",K484*$F484))</f>
        <v/>
      </c>
      <c r="M484" s="30">
        <f>IF(OR(H484="",H484=0),"",IF(K484="",IF(J484="","",IF(OR(ISTEXT(J484),ISTEXT(H484)),"",J484/H484)),IF(OR(ISTEXT(L484),ISTEXT(H484)),"",L484/H484)))</f>
        <v/>
      </c>
    </row>
    <row r="485" ht="13.35" customHeight="1" s="162">
      <c r="B485" s="307" t="n"/>
      <c r="C485" s="307" t="n"/>
      <c r="E485" s="307" t="n"/>
      <c r="F485" s="32" t="n"/>
      <c r="G485" s="33">
        <f>IF(F485="", "", IF(OR(ISTEXT(H485),ISTEXT(F485)),"",H485/F485))</f>
        <v/>
      </c>
      <c r="H485" s="33" t="n"/>
      <c r="I485" s="33" t="n"/>
      <c r="J485" s="33">
        <f>IF(I485="", "", IF(OR(ISTEXT(I485),ISTEXT($F485)),"",I485*$F485))</f>
        <v/>
      </c>
      <c r="K485" s="33" t="n"/>
      <c r="L485" s="33">
        <f>IF(K485="", "", IF(OR(ISTEXT(K485),ISTEXT($F485)),"",K485*$F485))</f>
        <v/>
      </c>
      <c r="M485" s="30">
        <f>IF(OR(H485="",H485=0),"",IF(K485="",IF(J485="","",IF(OR(ISTEXT(J485),ISTEXT(H485)),"",J485/H485)),IF(OR(ISTEXT(L485),ISTEXT(H485)),"",L485/H485)))</f>
        <v/>
      </c>
    </row>
    <row r="486" ht="13.35" customHeight="1" s="162">
      <c r="B486" s="307" t="n"/>
      <c r="C486" s="307" t="n"/>
      <c r="E486" s="307" t="n"/>
      <c r="F486" s="32" t="n"/>
      <c r="G486" s="33">
        <f>IF(F486="", "", IF(OR(ISTEXT(H486),ISTEXT(F486)),"",H486/F486))</f>
        <v/>
      </c>
      <c r="H486" s="33" t="n"/>
      <c r="I486" s="33" t="n"/>
      <c r="J486" s="33">
        <f>IF(I486="", "", IF(OR(ISTEXT(I486),ISTEXT($F486)),"",I486*$F486))</f>
        <v/>
      </c>
      <c r="K486" s="33" t="n"/>
      <c r="L486" s="33">
        <f>IF(K486="", "", IF(OR(ISTEXT(K486),ISTEXT($F486)),"",K486*$F486))</f>
        <v/>
      </c>
      <c r="M486" s="30">
        <f>IF(OR(H486="",H486=0),"",IF(K486="",IF(J486="","",IF(OR(ISTEXT(J486),ISTEXT(H486)),"",J486/H486)),IF(OR(ISTEXT(L486),ISTEXT(H486)),"",L486/H486)))</f>
        <v/>
      </c>
    </row>
    <row r="487" ht="13.35" customHeight="1" s="162">
      <c r="B487" s="307" t="n"/>
      <c r="C487" s="307" t="n"/>
      <c r="E487" s="307" t="n"/>
      <c r="F487" s="32" t="n"/>
      <c r="G487" s="33">
        <f>IF(F487="", "", IF(OR(ISTEXT(H487),ISTEXT(F487)),"",H487/F487))</f>
        <v/>
      </c>
      <c r="H487" s="33" t="n"/>
      <c r="I487" s="33" t="n"/>
      <c r="J487" s="33">
        <f>IF(I487="", "", IF(OR(ISTEXT(I487),ISTEXT($F487)),"",I487*$F487))</f>
        <v/>
      </c>
      <c r="K487" s="33" t="n"/>
      <c r="L487" s="33">
        <f>IF(K487="", "", IF(OR(ISTEXT(K487),ISTEXT($F487)),"",K487*$F487))</f>
        <v/>
      </c>
      <c r="M487" s="30">
        <f>IF(OR(H487="",H487=0),"",IF(K487="",IF(J487="","",IF(OR(ISTEXT(J487),ISTEXT(H487)),"",J487/H487)),IF(OR(ISTEXT(L487),ISTEXT(H487)),"",L487/H487)))</f>
        <v/>
      </c>
    </row>
    <row r="488" ht="13.35" customHeight="1" s="162">
      <c r="B488" s="307" t="n"/>
      <c r="C488" s="307" t="n"/>
      <c r="E488" s="307" t="n"/>
      <c r="F488" s="32" t="n"/>
      <c r="G488" s="33">
        <f>IF(F488="", "", IF(OR(ISTEXT(H488),ISTEXT(F488)),"",H488/F488))</f>
        <v/>
      </c>
      <c r="H488" s="33" t="n"/>
      <c r="I488" s="33" t="n"/>
      <c r="J488" s="33">
        <f>IF(I488="", "", IF(OR(ISTEXT(I488),ISTEXT($F488)),"",I488*$F488))</f>
        <v/>
      </c>
      <c r="K488" s="33" t="n"/>
      <c r="L488" s="33">
        <f>IF(K488="", "", IF(OR(ISTEXT(K488),ISTEXT($F488)),"",K488*$F488))</f>
        <v/>
      </c>
      <c r="M488" s="30">
        <f>IF(OR(H488="",H488=0),"",IF(K488="",IF(J488="","",IF(OR(ISTEXT(J488),ISTEXT(H488)),"",J488/H488)),IF(OR(ISTEXT(L488),ISTEXT(H488)),"",L488/H488)))</f>
        <v/>
      </c>
    </row>
    <row r="489" ht="13.35" customHeight="1" s="162">
      <c r="B489" s="307" t="n"/>
      <c r="C489" s="307" t="n"/>
      <c r="E489" s="307" t="n"/>
      <c r="F489" s="32" t="n"/>
      <c r="G489" s="33">
        <f>IF(F489="", "", IF(OR(ISTEXT(H489),ISTEXT(F489)),"",H489/F489))</f>
        <v/>
      </c>
      <c r="H489" s="33" t="n"/>
      <c r="I489" s="33" t="n"/>
      <c r="J489" s="33">
        <f>IF(I489="", "", IF(OR(ISTEXT(I489),ISTEXT($F489)),"",I489*$F489))</f>
        <v/>
      </c>
      <c r="K489" s="33" t="n"/>
      <c r="L489" s="33">
        <f>IF(K489="", "", IF(OR(ISTEXT(K489),ISTEXT($F489)),"",K489*$F489))</f>
        <v/>
      </c>
      <c r="M489" s="30">
        <f>IF(OR(H489="",H489=0),"",IF(K489="",IF(J489="","",IF(OR(ISTEXT(J489),ISTEXT(H489)),"",J489/H489)),IF(OR(ISTEXT(L489),ISTEXT(H489)),"",L489/H489)))</f>
        <v/>
      </c>
    </row>
    <row r="490" ht="13.35" customHeight="1" s="162">
      <c r="B490" s="307" t="n"/>
      <c r="C490" s="307" t="n"/>
      <c r="E490" s="307" t="n"/>
      <c r="F490" s="32" t="n"/>
      <c r="G490" s="33">
        <f>IF(F490="", "", IF(OR(ISTEXT(H490),ISTEXT(F490)),"",H490/F490))</f>
        <v/>
      </c>
      <c r="H490" s="33" t="n"/>
      <c r="I490" s="33" t="n"/>
      <c r="J490" s="33">
        <f>IF(I490="", "", IF(OR(ISTEXT(I490),ISTEXT($F490)),"",I490*$F490))</f>
        <v/>
      </c>
      <c r="K490" s="33" t="n"/>
      <c r="L490" s="33">
        <f>IF(K490="", "", IF(OR(ISTEXT(K490),ISTEXT($F490)),"",K490*$F490))</f>
        <v/>
      </c>
      <c r="M490" s="30">
        <f>IF(OR(H490="",H490=0),"",IF(K490="",IF(J490="","",IF(OR(ISTEXT(J490),ISTEXT(H490)),"",J490/H490)),IF(OR(ISTEXT(L490),ISTEXT(H490)),"",L490/H490)))</f>
        <v/>
      </c>
    </row>
    <row r="491" ht="13.35" customHeight="1" s="162">
      <c r="B491" s="307" t="n"/>
      <c r="C491" s="307" t="n"/>
      <c r="E491" s="307" t="n"/>
      <c r="F491" s="32" t="n"/>
      <c r="G491" s="33">
        <f>IF(F491="", "", IF(OR(ISTEXT(H491),ISTEXT(F491)),"",H491/F491))</f>
        <v/>
      </c>
      <c r="H491" s="33" t="n"/>
      <c r="I491" s="33" t="n"/>
      <c r="J491" s="33">
        <f>IF(I491="", "", IF(OR(ISTEXT(I491),ISTEXT($F491)),"",I491*$F491))</f>
        <v/>
      </c>
      <c r="K491" s="33" t="n"/>
      <c r="L491" s="33">
        <f>IF(K491="", "", IF(OR(ISTEXT(K491),ISTEXT($F491)),"",K491*$F491))</f>
        <v/>
      </c>
      <c r="M491" s="30">
        <f>IF(OR(H491="",H491=0),"",IF(K491="",IF(J491="","",IF(OR(ISTEXT(J491),ISTEXT(H491)),"",J491/H491)),IF(OR(ISTEXT(L491),ISTEXT(H491)),"",L491/H491)))</f>
        <v/>
      </c>
    </row>
    <row r="492" ht="13.35" customHeight="1" s="162">
      <c r="B492" s="307" t="n"/>
      <c r="C492" s="307" t="n"/>
      <c r="E492" s="307" t="n"/>
      <c r="F492" s="32" t="n"/>
      <c r="G492" s="33">
        <f>IF(F492="", "", IF(OR(ISTEXT(H492),ISTEXT(F492)),"",H492/F492))</f>
        <v/>
      </c>
      <c r="H492" s="33" t="n"/>
      <c r="I492" s="33" t="n"/>
      <c r="J492" s="33">
        <f>IF(I492="", "", IF(OR(ISTEXT(I492),ISTEXT($F492)),"",I492*$F492))</f>
        <v/>
      </c>
      <c r="K492" s="33" t="n"/>
      <c r="L492" s="33">
        <f>IF(K492="", "", IF(OR(ISTEXT(K492),ISTEXT($F492)),"",K492*$F492))</f>
        <v/>
      </c>
      <c r="M492" s="30">
        <f>IF(OR(H492="",H492=0),"",IF(K492="",IF(J492="","",IF(OR(ISTEXT(J492),ISTEXT(H492)),"",J492/H492)),IF(OR(ISTEXT(L492),ISTEXT(H492)),"",L492/H492)))</f>
        <v/>
      </c>
    </row>
    <row r="493" ht="13.35" customHeight="1" s="162">
      <c r="B493" s="307" t="n"/>
      <c r="C493" s="307" t="n"/>
      <c r="E493" s="307" t="n"/>
      <c r="F493" s="32" t="n"/>
      <c r="G493" s="33">
        <f>IF(F493="", "", IF(OR(ISTEXT(H493),ISTEXT(F493)),"",H493/F493))</f>
        <v/>
      </c>
      <c r="H493" s="33" t="n"/>
      <c r="I493" s="33" t="n"/>
      <c r="J493" s="33">
        <f>IF(I493="", "", IF(OR(ISTEXT(I493),ISTEXT($F493)),"",I493*$F493))</f>
        <v/>
      </c>
      <c r="K493" s="33" t="n"/>
      <c r="L493" s="33">
        <f>IF(K493="", "", IF(OR(ISTEXT(K493),ISTEXT($F493)),"",K493*$F493))</f>
        <v/>
      </c>
      <c r="M493" s="30">
        <f>IF(OR(H493="",H493=0),"",IF(K493="",IF(J493="","",IF(OR(ISTEXT(J493),ISTEXT(H493)),"",J493/H493)),IF(OR(ISTEXT(L493),ISTEXT(H493)),"",L493/H493)))</f>
        <v/>
      </c>
    </row>
    <row r="494" ht="13.35" customHeight="1" s="162">
      <c r="B494" s="307" t="n"/>
      <c r="C494" s="307" t="n"/>
      <c r="E494" s="307" t="n"/>
      <c r="F494" s="32" t="n"/>
      <c r="G494" s="33">
        <f>IF(F494="", "", IF(OR(ISTEXT(H494),ISTEXT(F494)),"",H494/F494))</f>
        <v/>
      </c>
      <c r="H494" s="33" t="n"/>
      <c r="I494" s="33" t="n"/>
      <c r="J494" s="33">
        <f>IF(I494="", "", IF(OR(ISTEXT(I494),ISTEXT($F494)),"",I494*$F494))</f>
        <v/>
      </c>
      <c r="K494" s="33" t="n"/>
      <c r="L494" s="33">
        <f>IF(K494="", "", IF(OR(ISTEXT(K494),ISTEXT($F494)),"",K494*$F494))</f>
        <v/>
      </c>
      <c r="M494" s="30">
        <f>IF(OR(H494="",H494=0),"",IF(K494="",IF(J494="","",IF(OR(ISTEXT(J494),ISTEXT(H494)),"",J494/H494)),IF(OR(ISTEXT(L494),ISTEXT(H494)),"",L494/H494)))</f>
        <v/>
      </c>
    </row>
    <row r="495" ht="13.35" customHeight="1" s="162">
      <c r="B495" s="307" t="n"/>
      <c r="C495" s="307" t="n"/>
      <c r="E495" s="307" t="n"/>
      <c r="F495" s="32" t="n"/>
      <c r="G495" s="33">
        <f>IF(F495="", "", IF(OR(ISTEXT(H495),ISTEXT(F495)),"",H495/F495))</f>
        <v/>
      </c>
      <c r="H495" s="33" t="n"/>
      <c r="I495" s="33" t="n"/>
      <c r="J495" s="33">
        <f>IF(I495="", "", IF(OR(ISTEXT(I495),ISTEXT($F495)),"",I495*$F495))</f>
        <v/>
      </c>
      <c r="K495" s="33" t="n"/>
      <c r="L495" s="33">
        <f>IF(K495="", "", IF(OR(ISTEXT(K495),ISTEXT($F495)),"",K495*$F495))</f>
        <v/>
      </c>
      <c r="M495" s="30">
        <f>IF(OR(H495="",H495=0),"",IF(K495="",IF(J495="","",IF(OR(ISTEXT(J495),ISTEXT(H495)),"",J495/H495)),IF(OR(ISTEXT(L495),ISTEXT(H495)),"",L495/H495)))</f>
        <v/>
      </c>
    </row>
    <row r="496" ht="13.35" customHeight="1" s="162">
      <c r="B496" s="307" t="n"/>
      <c r="C496" s="307" t="n"/>
      <c r="E496" s="307" t="n"/>
      <c r="F496" s="32" t="n"/>
      <c r="G496" s="33">
        <f>IF(F496="", "", IF(OR(ISTEXT(H496),ISTEXT(F496)),"",H496/F496))</f>
        <v/>
      </c>
      <c r="H496" s="33" t="n"/>
      <c r="I496" s="33" t="n"/>
      <c r="J496" s="33">
        <f>IF(I496="", "", IF(OR(ISTEXT(I496),ISTEXT($F496)),"",I496*$F496))</f>
        <v/>
      </c>
      <c r="K496" s="33" t="n"/>
      <c r="L496" s="33">
        <f>IF(K496="", "", IF(OR(ISTEXT(K496),ISTEXT($F496)),"",K496*$F496))</f>
        <v/>
      </c>
      <c r="M496" s="30">
        <f>IF(OR(H496="",H496=0),"",IF(K496="",IF(J496="","",IF(OR(ISTEXT(J496),ISTEXT(H496)),"",J496/H496)),IF(OR(ISTEXT(L496),ISTEXT(H496)),"",L496/H496)))</f>
        <v/>
      </c>
    </row>
    <row r="497" ht="13.35" customHeight="1" s="162">
      <c r="B497" s="307" t="n"/>
      <c r="C497" s="307" t="n"/>
      <c r="E497" s="307" t="n"/>
      <c r="F497" s="32" t="n"/>
      <c r="G497" s="33">
        <f>IF(F497="", "", IF(OR(ISTEXT(H497),ISTEXT(F497)),"",H497/F497))</f>
        <v/>
      </c>
      <c r="H497" s="33" t="n"/>
      <c r="I497" s="33" t="n"/>
      <c r="J497" s="33">
        <f>IF(I497="", "", IF(OR(ISTEXT(I497),ISTEXT($F497)),"",I497*$F497))</f>
        <v/>
      </c>
      <c r="K497" s="33" t="n"/>
      <c r="L497" s="33">
        <f>IF(K497="", "", IF(OR(ISTEXT(K497),ISTEXT($F497)),"",K497*$F497))</f>
        <v/>
      </c>
      <c r="M497" s="30">
        <f>IF(OR(H497="",H497=0),"",IF(K497="",IF(J497="","",IF(OR(ISTEXT(J497),ISTEXT(H497)),"",J497/H497)),IF(OR(ISTEXT(L497),ISTEXT(H497)),"",L497/H497)))</f>
        <v/>
      </c>
    </row>
    <row r="498" ht="13.35" customHeight="1" s="162">
      <c r="B498" s="307" t="n"/>
      <c r="C498" s="307" t="n"/>
      <c r="E498" s="307" t="n"/>
      <c r="F498" s="32" t="n"/>
      <c r="G498" s="33">
        <f>IF(F498="", "", IF(OR(ISTEXT(H498),ISTEXT(F498)),"",H498/F498))</f>
        <v/>
      </c>
      <c r="H498" s="33" t="n"/>
      <c r="I498" s="33" t="n"/>
      <c r="J498" s="33">
        <f>IF(I498="", "", IF(OR(ISTEXT(I498),ISTEXT($F498)),"",I498*$F498))</f>
        <v/>
      </c>
      <c r="K498" s="33" t="n"/>
      <c r="L498" s="33">
        <f>IF(K498="", "", IF(OR(ISTEXT(K498),ISTEXT($F498)),"",K498*$F498))</f>
        <v/>
      </c>
      <c r="M498" s="30">
        <f>IF(OR(H498="",H498=0),"",IF(K498="",IF(J498="","",IF(OR(ISTEXT(J498),ISTEXT(H498)),"",J498/H498)),IF(OR(ISTEXT(L498),ISTEXT(H498)),"",L498/H498)))</f>
        <v/>
      </c>
    </row>
    <row r="499" ht="13.35" customHeight="1" s="162">
      <c r="B499" s="307" t="n"/>
      <c r="C499" s="307" t="n"/>
      <c r="E499" s="307" t="n"/>
      <c r="F499" s="32" t="n"/>
      <c r="G499" s="33">
        <f>IF(F499="", "", IF(OR(ISTEXT(H499),ISTEXT(F499)),"",H499/F499))</f>
        <v/>
      </c>
      <c r="H499" s="33" t="n"/>
      <c r="I499" s="33" t="n"/>
      <c r="J499" s="33">
        <f>IF(I499="", "", IF(OR(ISTEXT(I499),ISTEXT($F499)),"",I499*$F499))</f>
        <v/>
      </c>
      <c r="K499" s="33" t="n"/>
      <c r="L499" s="33">
        <f>IF(K499="", "", IF(OR(ISTEXT(K499),ISTEXT($F499)),"",K499*$F499))</f>
        <v/>
      </c>
      <c r="M499" s="30">
        <f>IF(OR(H499="",H499=0),"",IF(K499="",IF(J499="","",IF(OR(ISTEXT(J499),ISTEXT(H499)),"",J499/H499)),IF(OR(ISTEXT(L499),ISTEXT(H499)),"",L499/H499)))</f>
        <v/>
      </c>
    </row>
    <row r="500" ht="13.35" customHeight="1" s="162">
      <c r="B500" s="307" t="n"/>
      <c r="C500" s="307" t="n"/>
      <c r="E500" s="307" t="n"/>
      <c r="F500" s="32" t="n"/>
      <c r="G500" s="33">
        <f>IF(F500="", "", IF(OR(ISTEXT(H500),ISTEXT(F500)),"",H500/F500))</f>
        <v/>
      </c>
      <c r="H500" s="33" t="n"/>
      <c r="I500" s="33" t="n"/>
      <c r="J500" s="33">
        <f>IF(I500="", "", IF(OR(ISTEXT(I500),ISTEXT($F500)),"",I500*$F500))</f>
        <v/>
      </c>
      <c r="K500" s="33" t="n"/>
      <c r="L500" s="33">
        <f>IF(K500="", "", IF(OR(ISTEXT(K500),ISTEXT($F500)),"",K500*$F500))</f>
        <v/>
      </c>
      <c r="M500" s="30">
        <f>IF(OR(H500="",H500=0),"",IF(K500="",IF(J500="","",IF(OR(ISTEXT(J500),ISTEXT(H500)),"",J500/H500)),IF(OR(ISTEXT(L500),ISTEXT(H500)),"",L500/H500)))</f>
        <v/>
      </c>
    </row>
    <row r="501" ht="13.35" customHeight="1" s="162">
      <c r="B501" s="307" t="n"/>
      <c r="C501" s="307" t="n"/>
      <c r="E501" s="307" t="n"/>
      <c r="F501" s="32" t="n"/>
      <c r="G501" s="33">
        <f>IF(F501="", "", IF(OR(ISTEXT(H501),ISTEXT(F501)),"",H501/F501))</f>
        <v/>
      </c>
      <c r="H501" s="33" t="n"/>
      <c r="I501" s="33" t="n"/>
      <c r="J501" s="33">
        <f>IF(I501="", "", IF(OR(ISTEXT(I501),ISTEXT($F501)),"",I501*$F501))</f>
        <v/>
      </c>
      <c r="K501" s="33" t="n"/>
      <c r="L501" s="33">
        <f>IF(K501="", "", IF(OR(ISTEXT(K501),ISTEXT($F501)),"",K501*$F501))</f>
        <v/>
      </c>
      <c r="M501" s="30">
        <f>IF(OR(H501="",H501=0),"",IF(K501="",IF(J501="","",IF(OR(ISTEXT(J501),ISTEXT(H501)),"",J501/H501)),IF(OR(ISTEXT(L501),ISTEXT(H501)),"",L501/H501)))</f>
        <v/>
      </c>
    </row>
    <row r="502" ht="13.35" customHeight="1" s="162">
      <c r="B502" s="307" t="n"/>
      <c r="C502" s="307" t="n"/>
      <c r="E502" s="307" t="n"/>
      <c r="F502" s="32" t="n"/>
      <c r="G502" s="33">
        <f>IF(F502="", "", IF(OR(ISTEXT(H502),ISTEXT(F502)),"",H502/F502))</f>
        <v/>
      </c>
      <c r="H502" s="33" t="n"/>
      <c r="I502" s="33" t="n"/>
      <c r="J502" s="33">
        <f>IF(I502="", "", IF(OR(ISTEXT(I502),ISTEXT($F502)),"",I502*$F502))</f>
        <v/>
      </c>
      <c r="K502" s="33" t="n"/>
      <c r="L502" s="33">
        <f>IF(K502="", "", IF(OR(ISTEXT(K502),ISTEXT($F502)),"",K502*$F502))</f>
        <v/>
      </c>
      <c r="M502" s="30">
        <f>IF(OR(H502="",H502=0),"",IF(K502="",IF(J502="","",IF(OR(ISTEXT(J502),ISTEXT(H502)),"",J502/H502)),IF(OR(ISTEXT(L502),ISTEXT(H502)),"",L502/H502)))</f>
        <v/>
      </c>
    </row>
    <row r="503" ht="13.35" customHeight="1" s="162">
      <c r="B503" s="307" t="n"/>
      <c r="C503" s="307" t="n"/>
      <c r="E503" s="307" t="n"/>
      <c r="F503" s="32" t="n"/>
      <c r="G503" s="33">
        <f>IF(F503="", "", IF(OR(ISTEXT(H503),ISTEXT(F503)),"",H503/F503))</f>
        <v/>
      </c>
      <c r="H503" s="33" t="n"/>
      <c r="I503" s="33" t="n"/>
      <c r="J503" s="33">
        <f>IF(I503="", "", IF(OR(ISTEXT(I503),ISTEXT($F503)),"",I503*$F503))</f>
        <v/>
      </c>
      <c r="K503" s="33" t="n"/>
      <c r="L503" s="33">
        <f>IF(K503="", "", IF(OR(ISTEXT(K503),ISTEXT($F503)),"",K503*$F503))</f>
        <v/>
      </c>
      <c r="M503" s="30">
        <f>IF(OR(H503="",H503=0),"",IF(K503="",IF(J503="","",IF(OR(ISTEXT(J503),ISTEXT(H503)),"",J503/H503)),IF(OR(ISTEXT(L503),ISTEXT(H503)),"",L503/H503)))</f>
        <v/>
      </c>
    </row>
    <row r="504" ht="13.35" customHeight="1" s="162">
      <c r="B504" s="307" t="n"/>
      <c r="C504" s="307" t="n"/>
      <c r="E504" s="307" t="n"/>
      <c r="F504" s="32" t="n"/>
      <c r="G504" s="33">
        <f>IF(F504="", "", IF(OR(ISTEXT(H504),ISTEXT(F504)),"",H504/F504))</f>
        <v/>
      </c>
      <c r="H504" s="33" t="n"/>
      <c r="I504" s="33" t="n"/>
      <c r="J504" s="33">
        <f>IF(I504="", "", IF(OR(ISTEXT(I504),ISTEXT($F504)),"",I504*$F504))</f>
        <v/>
      </c>
      <c r="K504" s="33" t="n"/>
      <c r="L504" s="33">
        <f>IF(K504="", "", IF(OR(ISTEXT(K504),ISTEXT($F504)),"",K504*$F504))</f>
        <v/>
      </c>
      <c r="M504" s="30">
        <f>IF(OR(H504="",H504=0),"",IF(K504="",IF(J504="","",IF(OR(ISTEXT(J504),ISTEXT(H504)),"",J504/H504)),IF(OR(ISTEXT(L504),ISTEXT(H504)),"",L504/H504)))</f>
        <v/>
      </c>
    </row>
    <row r="505" ht="13.35" customHeight="1" s="162">
      <c r="B505" s="307" t="n"/>
      <c r="C505" s="307" t="n"/>
      <c r="E505" s="307" t="n"/>
      <c r="F505" s="32" t="n"/>
      <c r="G505" s="33">
        <f>IF(F505="", "", IF(OR(ISTEXT(H505),ISTEXT(F505)),"",H505/F505))</f>
        <v/>
      </c>
      <c r="H505" s="33" t="n"/>
      <c r="I505" s="33" t="n"/>
      <c r="J505" s="33">
        <f>IF(I505="", "", IF(OR(ISTEXT(I505),ISTEXT($F505)),"",I505*$F505))</f>
        <v/>
      </c>
      <c r="K505" s="33" t="n"/>
      <c r="L505" s="33">
        <f>IF(K505="", "", IF(OR(ISTEXT(K505),ISTEXT($F505)),"",K505*$F505))</f>
        <v/>
      </c>
      <c r="M505" s="30">
        <f>IF(OR(H505="",H505=0),"",IF(K505="",IF(J505="","",IF(OR(ISTEXT(J505),ISTEXT(H505)),"",J505/H505)),IF(OR(ISTEXT(L505),ISTEXT(H505)),"",L505/H505)))</f>
        <v/>
      </c>
    </row>
    <row r="506" ht="13.35" customHeight="1" s="162">
      <c r="B506" s="307" t="n"/>
      <c r="C506" s="307" t="n"/>
      <c r="E506" s="307" t="n"/>
      <c r="F506" s="32" t="n"/>
      <c r="G506" s="33">
        <f>IF(F506="", "", IF(OR(ISTEXT(H506),ISTEXT(F506)),"",H506/F506))</f>
        <v/>
      </c>
      <c r="H506" s="33" t="n"/>
      <c r="I506" s="33" t="n"/>
      <c r="J506" s="33">
        <f>IF(I506="", "", IF(OR(ISTEXT(I506),ISTEXT($F506)),"",I506*$F506))</f>
        <v/>
      </c>
      <c r="K506" s="33" t="n"/>
      <c r="L506" s="33">
        <f>IF(K506="", "", IF(OR(ISTEXT(K506),ISTEXT($F506)),"",K506*$F506))</f>
        <v/>
      </c>
      <c r="M506" s="30">
        <f>IF(OR(H506="",H506=0),"",IF(K506="",IF(J506="","",IF(OR(ISTEXT(J506),ISTEXT(H506)),"",J506/H506)),IF(OR(ISTEXT(L506),ISTEXT(H506)),"",L506/H506)))</f>
        <v/>
      </c>
    </row>
    <row r="507" ht="13.35" customHeight="1" s="162">
      <c r="B507" s="307" t="n"/>
      <c r="C507" s="307" t="n"/>
      <c r="E507" s="307" t="n"/>
      <c r="F507" s="32" t="n"/>
      <c r="G507" s="33">
        <f>IF(F507="", "", IF(OR(ISTEXT(H507),ISTEXT(F507)),"",H507/F507))</f>
        <v/>
      </c>
      <c r="H507" s="33" t="n"/>
      <c r="I507" s="33" t="n"/>
      <c r="J507" s="33">
        <f>IF(I507="", "", IF(OR(ISTEXT(I507),ISTEXT($F507)),"",I507*$F507))</f>
        <v/>
      </c>
      <c r="K507" s="33" t="n"/>
      <c r="L507" s="33">
        <f>IF(K507="", "", IF(OR(ISTEXT(K507),ISTEXT($F507)),"",K507*$F507))</f>
        <v/>
      </c>
      <c r="M507" s="30">
        <f>IF(OR(H507="",H507=0),"",IF(K507="",IF(J507="","",IF(OR(ISTEXT(J507),ISTEXT(H507)),"",J507/H507)),IF(OR(ISTEXT(L507),ISTEXT(H507)),"",L507/H507)))</f>
        <v/>
      </c>
    </row>
    <row r="508" ht="13.35" customHeight="1" s="162">
      <c r="B508" s="307" t="n"/>
      <c r="C508" s="307" t="n"/>
      <c r="E508" s="307" t="n"/>
      <c r="F508" s="32" t="n"/>
      <c r="G508" s="33">
        <f>IF(F508="", "", IF(OR(ISTEXT(H508),ISTEXT(F508)),"",H508/F508))</f>
        <v/>
      </c>
      <c r="H508" s="33" t="n"/>
      <c r="I508" s="33" t="n"/>
      <c r="J508" s="33">
        <f>IF(I508="", "", IF(OR(ISTEXT(I508),ISTEXT($F508)),"",I508*$F508))</f>
        <v/>
      </c>
      <c r="K508" s="33" t="n"/>
      <c r="L508" s="33">
        <f>IF(K508="", "", IF(OR(ISTEXT(K508),ISTEXT($F508)),"",K508*$F508))</f>
        <v/>
      </c>
      <c r="M508" s="30">
        <f>IF(OR(H508="",H508=0),"",IF(K508="",IF(J508="","",IF(OR(ISTEXT(J508),ISTEXT(H508)),"",J508/H508)),IF(OR(ISTEXT(L508),ISTEXT(H508)),"",L508/H508)))</f>
        <v/>
      </c>
    </row>
    <row r="509" ht="13.35" customHeight="1" s="162">
      <c r="B509" s="307" t="n"/>
      <c r="C509" s="307" t="n"/>
      <c r="E509" s="307" t="n"/>
      <c r="F509" s="32" t="n"/>
      <c r="G509" s="33">
        <f>IF(F509="", "", IF(OR(ISTEXT(H509),ISTEXT(F509)),"",H509/F509))</f>
        <v/>
      </c>
      <c r="H509" s="33" t="n"/>
      <c r="I509" s="33" t="n"/>
      <c r="J509" s="33">
        <f>IF(I509="", "", IF(OR(ISTEXT(I509),ISTEXT($F509)),"",I509*$F509))</f>
        <v/>
      </c>
      <c r="K509" s="33" t="n"/>
      <c r="L509" s="33">
        <f>IF(K509="", "", IF(OR(ISTEXT(K509),ISTEXT($F509)),"",K509*$F509))</f>
        <v/>
      </c>
      <c r="M509" s="30">
        <f>IF(OR(H509="",H509=0),"",IF(K509="",IF(J509="","",IF(OR(ISTEXT(J509),ISTEXT(H509)),"",J509/H509)),IF(OR(ISTEXT(L509),ISTEXT(H509)),"",L509/H509)))</f>
        <v/>
      </c>
    </row>
    <row r="510" ht="13.35" customHeight="1" s="162">
      <c r="B510" s="307" t="n"/>
      <c r="C510" s="307" t="n"/>
      <c r="E510" s="307" t="n"/>
      <c r="F510" s="32" t="n"/>
      <c r="G510" s="33">
        <f>IF(F510="", "", IF(OR(ISTEXT(H510),ISTEXT(F510)),"",H510/F510))</f>
        <v/>
      </c>
      <c r="H510" s="33" t="n"/>
      <c r="I510" s="33" t="n"/>
      <c r="J510" s="33">
        <f>IF(I510="", "", IF(OR(ISTEXT(I510),ISTEXT($F510)),"",I510*$F510))</f>
        <v/>
      </c>
      <c r="K510" s="33" t="n"/>
      <c r="L510" s="33">
        <f>IF(K510="", "", IF(OR(ISTEXT(K510),ISTEXT($F510)),"",K510*$F510))</f>
        <v/>
      </c>
      <c r="M510" s="30">
        <f>IF(OR(H510="",H510=0),"",IF(K510="",IF(J510="","",IF(OR(ISTEXT(J510),ISTEXT(H510)),"",J510/H510)),IF(OR(ISTEXT(L510),ISTEXT(H510)),"",L510/H510)))</f>
        <v/>
      </c>
    </row>
    <row r="511" ht="13.35" customHeight="1" s="162">
      <c r="B511" s="307" t="n"/>
      <c r="C511" s="307" t="n"/>
      <c r="E511" s="307" t="n"/>
      <c r="F511" s="32" t="n"/>
      <c r="G511" s="33">
        <f>IF(F511="", "", IF(OR(ISTEXT(H511),ISTEXT(F511)),"",H511/F511))</f>
        <v/>
      </c>
      <c r="H511" s="33" t="n"/>
      <c r="I511" s="33" t="n"/>
      <c r="J511" s="33">
        <f>IF(I511="", "", IF(OR(ISTEXT(I511),ISTEXT($F511)),"",I511*$F511))</f>
        <v/>
      </c>
      <c r="K511" s="33" t="n"/>
      <c r="L511" s="33">
        <f>IF(K511="", "", IF(OR(ISTEXT(K511),ISTEXT($F511)),"",K511*$F511))</f>
        <v/>
      </c>
      <c r="M511" s="30">
        <f>IF(OR(H511="",H511=0),"",IF(K511="",IF(J511="","",IF(OR(ISTEXT(J511),ISTEXT(H511)),"",J511/H511)),IF(OR(ISTEXT(L511),ISTEXT(H511)),"",L511/H511)))</f>
        <v/>
      </c>
    </row>
    <row r="512" ht="13.35" customHeight="1" s="162">
      <c r="B512" s="307" t="n"/>
      <c r="C512" s="307" t="n"/>
      <c r="E512" s="307" t="n"/>
      <c r="F512" s="32" t="n"/>
      <c r="G512" s="33">
        <f>IF(F512="", "", IF(OR(ISTEXT(H512),ISTEXT(F512)),"",H512/F512))</f>
        <v/>
      </c>
      <c r="H512" s="33" t="n"/>
      <c r="I512" s="33" t="n"/>
      <c r="J512" s="33">
        <f>IF(I512="", "", IF(OR(ISTEXT(I512),ISTEXT($F512)),"",I512*$F512))</f>
        <v/>
      </c>
      <c r="K512" s="33" t="n"/>
      <c r="L512" s="33">
        <f>IF(K512="", "", IF(OR(ISTEXT(K512),ISTEXT($F512)),"",K512*$F512))</f>
        <v/>
      </c>
      <c r="M512" s="30">
        <f>IF(OR(H512="",H512=0),"",IF(K512="",IF(J512="","",IF(OR(ISTEXT(J512),ISTEXT(H512)),"",J512/H512)),IF(OR(ISTEXT(L512),ISTEXT(H512)),"",L512/H512)))</f>
        <v/>
      </c>
    </row>
    <row r="513" ht="13.35" customHeight="1" s="162">
      <c r="B513" s="307" t="n"/>
      <c r="C513" s="307" t="n"/>
      <c r="E513" s="307" t="n"/>
      <c r="F513" s="32" t="n"/>
      <c r="G513" s="33">
        <f>IF(F513="", "", IF(OR(ISTEXT(H513),ISTEXT(F513)),"",H513/F513))</f>
        <v/>
      </c>
      <c r="H513" s="33" t="n"/>
      <c r="I513" s="33" t="n"/>
      <c r="J513" s="33">
        <f>IF(I513="", "", IF(OR(ISTEXT(I513),ISTEXT($F513)),"",I513*$F513))</f>
        <v/>
      </c>
      <c r="K513" s="33" t="n"/>
      <c r="L513" s="33">
        <f>IF(K513="", "", IF(OR(ISTEXT(K513),ISTEXT($F513)),"",K513*$F513))</f>
        <v/>
      </c>
      <c r="M513" s="30">
        <f>IF(OR(H513="",H513=0),"",IF(K513="",IF(J513="","",IF(OR(ISTEXT(J513),ISTEXT(H513)),"",J513/H513)),IF(OR(ISTEXT(L513),ISTEXT(H513)),"",L513/H513)))</f>
        <v/>
      </c>
    </row>
    <row r="514" ht="13.35" customHeight="1" s="162">
      <c r="B514" s="307" t="n"/>
      <c r="C514" s="307" t="n"/>
      <c r="E514" s="307" t="n"/>
      <c r="F514" s="32" t="n"/>
      <c r="G514" s="33">
        <f>IF(F514="", "", IF(OR(ISTEXT(H514),ISTEXT(F514)),"",H514/F514))</f>
        <v/>
      </c>
      <c r="H514" s="33" t="n"/>
      <c r="I514" s="33" t="n"/>
      <c r="J514" s="33">
        <f>IF(I514="", "", IF(OR(ISTEXT(I514),ISTEXT($F514)),"",I514*$F514))</f>
        <v/>
      </c>
      <c r="K514" s="33" t="n"/>
      <c r="L514" s="33">
        <f>IF(K514="", "", IF(OR(ISTEXT(K514),ISTEXT($F514)),"",K514*$F514))</f>
        <v/>
      </c>
      <c r="M514" s="30">
        <f>IF(OR(H514="",H514=0),"",IF(K514="",IF(J514="","",IF(OR(ISTEXT(J514),ISTEXT(H514)),"",J514/H514)),IF(OR(ISTEXT(L514),ISTEXT(H514)),"",L514/H514)))</f>
        <v/>
      </c>
    </row>
    <row r="515" ht="13.35" customHeight="1" s="162">
      <c r="B515" s="307" t="n"/>
      <c r="C515" s="307" t="n"/>
      <c r="E515" s="307" t="n"/>
      <c r="F515" s="32" t="n"/>
      <c r="G515" s="33">
        <f>IF(F515="", "", IF(OR(ISTEXT(H515),ISTEXT(F515)),"",H515/F515))</f>
        <v/>
      </c>
      <c r="H515" s="33" t="n"/>
      <c r="I515" s="33" t="n"/>
      <c r="J515" s="33">
        <f>IF(I515="", "", IF(OR(ISTEXT(I515),ISTEXT($F515)),"",I515*$F515))</f>
        <v/>
      </c>
      <c r="K515" s="33" t="n"/>
      <c r="L515" s="33">
        <f>IF(K515="", "", IF(OR(ISTEXT(K515),ISTEXT($F515)),"",K515*$F515))</f>
        <v/>
      </c>
      <c r="M515" s="30">
        <f>IF(OR(H515="",H515=0),"",IF(K515="",IF(J515="","",IF(OR(ISTEXT(J515),ISTEXT(H515)),"",J515/H515)),IF(OR(ISTEXT(L515),ISTEXT(H515)),"",L515/H515)))</f>
        <v/>
      </c>
    </row>
    <row r="516" ht="13.35" customHeight="1" s="162">
      <c r="B516" s="42" t="n"/>
      <c r="C516" s="231" t="inlineStr">
        <is>
          <t>Subtotal (this page)</t>
        </is>
      </c>
      <c r="D516" s="159" t="n"/>
      <c r="E516" s="42" t="n"/>
      <c r="F516" s="42" t="n"/>
      <c r="G516" s="43" t="n"/>
      <c r="H516" s="43">
        <f>IF(SUM(H476:H515)=0,"",SUM(H476:H515))</f>
        <v/>
      </c>
      <c r="I516" s="43" t="n"/>
      <c r="J516" s="43">
        <f>IF(SUM(J476:J515)=0,"",SUM(J476:J515))</f>
        <v/>
      </c>
      <c r="K516" s="43" t="n"/>
      <c r="L516" s="43">
        <f>IF(SUM(L476:L515)=0,"",SUM(L476:L515))</f>
        <v/>
      </c>
      <c r="M516" s="35">
        <f>IF(OR(H516="",H516=0),"",IF(L516="",IF(J516="","",IF(OR(ISTEXT(J516),ISTEXT(H516)),"",J516/H516)),IF(OR(ISTEXT(L516),ISTEXT(H516)),"",L516/H516)))</f>
        <v/>
      </c>
    </row>
    <row r="517" ht="13.35" customHeight="1" s="162"/>
    <row r="518" ht="13.35" customHeight="1" s="162">
      <c r="B518" s="188" t="inlineStr">
        <is>
          <t>Remarks (cont.)</t>
        </is>
      </c>
      <c r="C518" s="173" t="n"/>
      <c r="D518" s="154" t="n"/>
      <c r="E518" s="174" t="n"/>
      <c r="F518" s="174" t="n"/>
      <c r="G518" s="174" t="n"/>
      <c r="H518" s="174" t="n"/>
      <c r="I518" s="174" t="n"/>
      <c r="J518" s="174" t="n"/>
      <c r="K518" s="174" t="n"/>
      <c r="L518" s="174" t="n"/>
      <c r="M518" s="173" t="n"/>
    </row>
    <row r="519" ht="13.35" customHeight="1" s="162">
      <c r="B519" s="154" t="n"/>
      <c r="C519" s="174" t="n"/>
      <c r="D519" s="174" t="n"/>
      <c r="E519" s="174" t="n"/>
      <c r="F519" s="174" t="n"/>
      <c r="G519" s="174" t="n"/>
      <c r="H519" s="174" t="n"/>
      <c r="I519" s="174" t="n"/>
      <c r="J519" s="174" t="n"/>
      <c r="K519" s="174" t="n"/>
      <c r="L519" s="174" t="n"/>
      <c r="M519" s="173" t="n"/>
    </row>
    <row r="520" ht="13.35" customHeight="1" s="162">
      <c r="B520" s="154" t="n"/>
      <c r="C520" s="174" t="n"/>
      <c r="D520" s="174" t="n"/>
      <c r="E520" s="174" t="n"/>
      <c r="F520" s="174" t="n"/>
      <c r="G520" s="174" t="n"/>
      <c r="H520" s="174" t="n"/>
      <c r="I520" s="174" t="n"/>
      <c r="J520" s="174" t="n"/>
      <c r="K520" s="174" t="n"/>
      <c r="L520" s="174" t="n"/>
      <c r="M520" s="173" t="n"/>
    </row>
    <row r="521" ht="13.35" customHeight="1" s="162">
      <c r="B521" s="154" t="n"/>
      <c r="C521" s="174" t="n"/>
      <c r="D521" s="174" t="n"/>
      <c r="E521" s="174" t="n"/>
      <c r="F521" s="174" t="n"/>
      <c r="G521" s="174" t="n"/>
      <c r="H521" s="174" t="n"/>
      <c r="I521" s="174" t="n"/>
      <c r="J521" s="174" t="n"/>
      <c r="K521" s="174" t="n"/>
      <c r="L521" s="174" t="n"/>
      <c r="M521" s="173" t="n"/>
    </row>
    <row r="522" ht="13.35" customHeight="1" s="162"/>
    <row r="523" ht="13.35" customHeight="1" s="162"/>
    <row r="524" ht="13.35" customHeight="1" s="162">
      <c r="B524" s="200" t="inlineStr">
        <is>
          <t>System</t>
        </is>
      </c>
      <c r="C524" s="403" t="n"/>
      <c r="D524" s="209">
        <f>IF('{Equipment Data Entry}'!B86="","",'{Equipment Data Entry}'!B86)</f>
        <v/>
      </c>
      <c r="E524" s="418" t="n"/>
      <c r="F524" s="403" t="n"/>
      <c r="G524" s="200" t="inlineStr">
        <is>
          <t>Service</t>
        </is>
      </c>
      <c r="H524" s="403" t="n"/>
      <c r="I524" s="210">
        <f>IF('{Equipment Data Entry}'!C86="","",'{Equipment Data Entry}'!C86)</f>
        <v/>
      </c>
      <c r="J524" s="418" t="n"/>
      <c r="K524" s="418" t="n"/>
      <c r="L524" s="418" t="n"/>
      <c r="M524" s="403" t="n"/>
    </row>
    <row r="525" ht="13.35" customHeight="1" s="162">
      <c r="B525" s="422" t="n"/>
      <c r="C525" s="423" t="n"/>
      <c r="D525" s="422" t="n"/>
      <c r="E525" s="424" t="n"/>
      <c r="F525" s="423" t="n"/>
      <c r="G525" s="422" t="n"/>
      <c r="H525" s="423" t="n"/>
      <c r="I525" s="422" t="n"/>
      <c r="J525" s="424" t="n"/>
      <c r="K525" s="424" t="n"/>
      <c r="L525" s="424" t="n"/>
      <c r="M525" s="423" t="n"/>
    </row>
    <row r="526" ht="13.35" customHeight="1" s="162">
      <c r="B526" s="437" t="inlineStr">
        <is>
          <t>Drive Type:</t>
        </is>
      </c>
      <c r="C526" s="13" t="n"/>
      <c r="D526" s="438" t="n"/>
      <c r="E526" s="437" t="inlineStr">
        <is>
          <t>Rotation – Design:</t>
        </is>
      </c>
      <c r="F526" s="13" t="n"/>
      <c r="G526" s="438" t="n"/>
      <c r="H526" s="13" t="n"/>
      <c r="I526" s="437" t="inlineStr">
        <is>
          <t>Actual:</t>
        </is>
      </c>
      <c r="J526" s="438" t="n"/>
    </row>
    <row r="527" ht="13.35" customHeight="1" s="162">
      <c r="B527" s="200" t="inlineStr">
        <is>
          <t>Unit Data</t>
        </is>
      </c>
      <c r="C527" s="400" t="n"/>
      <c r="D527" s="400" t="n"/>
      <c r="E527" s="400" t="n"/>
      <c r="F527" s="400" t="n"/>
      <c r="G527" s="401" t="n"/>
      <c r="H527" s="13" t="n"/>
      <c r="I527" s="200" t="inlineStr">
        <is>
          <t>Design and Performance Data</t>
        </is>
      </c>
      <c r="J527" s="400" t="n"/>
      <c r="K527" s="400" t="n"/>
      <c r="L527" s="401" t="n"/>
      <c r="M527" s="283" t="n"/>
    </row>
    <row r="528" ht="13.35" customHeight="1" s="162">
      <c r="B528" s="199" t="inlineStr">
        <is>
          <t>Manufacturer</t>
        </is>
      </c>
      <c r="C528" s="401" t="n"/>
      <c r="D528" s="204">
        <f>IF('{Equipment Data Entry}'!E86="","",'{Equipment Data Entry}'!E86)</f>
        <v/>
      </c>
      <c r="E528" s="400" t="n"/>
      <c r="F528" s="400" t="n"/>
      <c r="G528" s="401" t="n"/>
      <c r="H528" s="13" t="n"/>
      <c r="I528" s="199" t="inlineStr">
        <is>
          <t>Design Criteria</t>
        </is>
      </c>
      <c r="J528" s="401" t="n"/>
      <c r="K528" s="199" t="inlineStr">
        <is>
          <t>Design</t>
        </is>
      </c>
      <c r="L528" s="199" t="inlineStr">
        <is>
          <t>Actual</t>
        </is>
      </c>
      <c r="M528" s="13" t="n"/>
    </row>
    <row r="529" ht="13.35" customHeight="1" s="162">
      <c r="B529" s="199" t="inlineStr">
        <is>
          <t>Model Number</t>
        </is>
      </c>
      <c r="C529" s="401" t="n"/>
      <c r="D529" s="204">
        <f>IF('{Equipment Data Entry}'!F86="","",'{Equipment Data Entry}'!F86)</f>
        <v/>
      </c>
      <c r="E529" s="400" t="n"/>
      <c r="F529" s="400" t="n"/>
      <c r="G529" s="401" t="n"/>
      <c r="H529" s="13" t="n"/>
      <c r="I529" s="199" t="inlineStr">
        <is>
          <t>Total Airflow</t>
        </is>
      </c>
      <c r="J529" s="401" t="n"/>
      <c r="K529" s="24">
        <f>H569</f>
        <v/>
      </c>
      <c r="L529" s="24">
        <f>L569</f>
        <v/>
      </c>
      <c r="M529" s="22">
        <f>IF(OR(L529="",K529="",K529=0),"",IF(OR(ISTEXT(L529),ISTEXT(K529)),"",L529/K529))</f>
        <v/>
      </c>
    </row>
    <row r="530" ht="13.35" customHeight="1" s="162">
      <c r="B530" s="199" t="inlineStr">
        <is>
          <t>Serial Number</t>
        </is>
      </c>
      <c r="C530" s="401" t="n"/>
      <c r="D530" s="204" t="n"/>
      <c r="E530" s="400" t="n"/>
      <c r="F530" s="400" t="n"/>
      <c r="G530" s="401" t="n"/>
      <c r="H530" s="13" t="n"/>
      <c r="I530" s="199" t="inlineStr">
        <is>
          <t>Unit ESP</t>
        </is>
      </c>
      <c r="J530" s="401" t="n"/>
      <c r="K530" s="71">
        <f>IF('{Equipment Data Entry}'!H86="","",'{Equipment Data Entry}'!H86)</f>
        <v/>
      </c>
      <c r="L530" s="64">
        <f>I549</f>
        <v/>
      </c>
      <c r="M530" s="22" t="n"/>
    </row>
    <row r="531" ht="13.35" customHeight="1" s="162">
      <c r="B531" s="199" t="inlineStr">
        <is>
          <t>Area Served</t>
        </is>
      </c>
      <c r="C531" s="401" t="n"/>
      <c r="D531" s="204">
        <f>I524</f>
        <v/>
      </c>
      <c r="E531" s="400" t="n"/>
      <c r="F531" s="400" t="n"/>
      <c r="G531" s="401" t="n"/>
      <c r="H531" s="13" t="n"/>
      <c r="I531" s="199" t="inlineStr">
        <is>
          <t>Fan RPMs</t>
        </is>
      </c>
      <c r="J531" s="401" t="n"/>
      <c r="K531" s="24">
        <f>IF('{Equipment Data Entry}'!I86="","",'{Equipment Data Entry}'!I86)</f>
        <v/>
      </c>
      <c r="L531" s="24">
        <f>IF(L542="","",L542)</f>
        <v/>
      </c>
      <c r="M531" s="13" t="n"/>
    </row>
    <row r="532" ht="13.35" customHeight="1" s="162">
      <c r="B532" s="199" t="inlineStr">
        <is>
          <t>Location</t>
        </is>
      </c>
      <c r="C532" s="401" t="n"/>
      <c r="D532" s="204">
        <f>IF('{Equipment Data Entry}'!D86="","",'{Equipment Data Entry}'!D86)</f>
        <v/>
      </c>
      <c r="E532" s="400" t="n"/>
      <c r="F532" s="400" t="n"/>
      <c r="G532" s="401" t="n"/>
      <c r="H532" s="13" t="n"/>
      <c r="I532" s="283" t="n"/>
      <c r="J532" s="283" t="n"/>
      <c r="K532" s="36" t="n"/>
      <c r="L532" s="36" t="n"/>
      <c r="M532" s="13" t="n"/>
    </row>
    <row r="533" ht="13.35" customHeight="1" s="162">
      <c r="B533" s="13" t="n"/>
      <c r="C533" s="13" t="n"/>
      <c r="D533" s="13" t="n"/>
      <c r="E533" s="13" t="n"/>
      <c r="F533" s="13" t="n"/>
      <c r="G533" s="13" t="n"/>
      <c r="H533" s="13" t="n"/>
      <c r="I533" s="283" t="n"/>
      <c r="J533" s="283" t="n"/>
      <c r="K533" s="37" t="n"/>
      <c r="L533" s="37" t="n"/>
      <c r="M533" s="13" t="n"/>
    </row>
    <row r="534" ht="13.35" customHeight="1" s="162">
      <c r="B534" s="200" t="inlineStr">
        <is>
          <t>Motor Data</t>
        </is>
      </c>
      <c r="C534" s="400" t="n"/>
      <c r="D534" s="400" t="n"/>
      <c r="E534" s="400" t="n"/>
      <c r="F534" s="400" t="n"/>
      <c r="G534" s="401" t="n"/>
      <c r="H534" s="13" t="n"/>
      <c r="I534" s="283" t="inlineStr">
        <is>
          <t>Filter Type/Size/Qty</t>
        </is>
      </c>
      <c r="J534" s="404" t="n"/>
      <c r="K534" s="404" t="n"/>
      <c r="L534" s="37" t="n"/>
      <c r="M534" s="404" t="n"/>
    </row>
    <row r="535" ht="13.35" customHeight="1" s="162">
      <c r="B535" s="199" t="inlineStr">
        <is>
          <t>Manufacturer</t>
        </is>
      </c>
      <c r="C535" s="401" t="n"/>
      <c r="D535" s="203" t="n"/>
      <c r="E535" s="400" t="n"/>
      <c r="F535" s="400" t="n"/>
      <c r="G535" s="401" t="n"/>
      <c r="H535" s="13" t="n"/>
      <c r="I535" s="200" t="inlineStr">
        <is>
          <t>Drive Data</t>
        </is>
      </c>
      <c r="J535" s="400" t="n"/>
      <c r="K535" s="400" t="n"/>
      <c r="L535" s="401" t="n"/>
      <c r="M535" s="13" t="n"/>
    </row>
    <row r="536" ht="13.35" customHeight="1" s="162">
      <c r="B536" s="199" t="inlineStr">
        <is>
          <t>Horsepower</t>
        </is>
      </c>
      <c r="C536" s="401" t="n"/>
      <c r="D536" s="28">
        <f>IF('{Equipment Data Entry}'!G86="","",'{Equipment Data Entry}'!G86)</f>
        <v/>
      </c>
      <c r="E536" s="21" t="inlineStr">
        <is>
          <t>RPM</t>
        </is>
      </c>
      <c r="F536" s="24" t="n"/>
      <c r="G536" s="199" t="inlineStr">
        <is>
          <t>SF</t>
        </is>
      </c>
      <c r="H536" s="13" t="n"/>
      <c r="I536" s="199" t="inlineStr">
        <is>
          <t>Motor sheave</t>
        </is>
      </c>
      <c r="J536" s="400" t="n"/>
      <c r="K536" s="24">
        <f>IF('{Equipment Data Entry}'!J86="","",'{Equipment Data Entry}'!J86)</f>
        <v/>
      </c>
      <c r="L536" s="21" t="inlineStr">
        <is>
          <t>Bore</t>
        </is>
      </c>
      <c r="M536" s="208"/>
    </row>
    <row r="537" ht="13.35" customHeight="1" s="162">
      <c r="B537" s="198">
        <f>IF('{Equipment Data Entry}'!N86="","",'{Equipment Data Entry}'!N86)</f>
        <v/>
      </c>
      <c r="C537" s="198">
        <f>IF('{Equipment Data Entry}'!O86="","",'{Equipment Data Entry}'!O86)</f>
        <v/>
      </c>
      <c r="D537" s="21" t="inlineStr">
        <is>
          <t>FLA</t>
        </is>
      </c>
      <c r="E537" s="67" t="n"/>
      <c r="F537" s="21" t="inlineStr">
        <is>
          <t>Frame</t>
        </is>
      </c>
      <c r="G537" s="208" t="n"/>
      <c r="H537" s="13" t="n"/>
      <c r="I537" s="199" t="inlineStr">
        <is>
          <t>Fan pulley</t>
        </is>
      </c>
      <c r="J537" s="400" t="n"/>
      <c r="K537" s="24">
        <f>IF('{Equipment Data Entry}'!K86="","",'{Equipment Data Entry}'!K86)</f>
        <v/>
      </c>
      <c r="L537" s="21" t="inlineStr">
        <is>
          <t>Bore</t>
        </is>
      </c>
      <c r="M537" s="208"/>
    </row>
    <row r="538" ht="13.35" customHeight="1" s="162">
      <c r="B538" s="199" t="inlineStr">
        <is>
          <t>Corrected FLA</t>
        </is>
      </c>
      <c r="C538" s="401" t="n"/>
      <c r="D538" s="27">
        <f>IF(OR(E539="",E537="",B537=""),"",IF(OR(ISTEXT(B537),COUNT(E539:G539)=0,ISTEXT(E537)),"",B537/AVERAGE(E539:G539)*E537))</f>
        <v/>
      </c>
      <c r="E538" s="199" t="inlineStr">
        <is>
          <t>Estimated BHP</t>
        </is>
      </c>
      <c r="F538" s="401" t="n"/>
      <c r="G538" s="27">
        <f>IF(OR(COUNT(E540:G540)=0,IF(N(E541)&gt;0,E541,N(D536))=0,IF(N(D538)&gt;0,D538,N(E537))=0),"",IF(N(E541)&gt;0,E541,N(D536))*AVERAGE(E540:G540)/IF(N(D538)&gt;0,D538,N(E537)))</f>
        <v/>
      </c>
      <c r="H538" s="13" t="n"/>
      <c r="I538" s="199" t="inlineStr">
        <is>
          <t>Belt(s)</t>
        </is>
      </c>
      <c r="J538" s="208">
        <f>IF('{Equipment Data Entry}'!L86="","",'{Equipment Data Entry}'!L86)</f>
        <v/>
      </c>
      <c r="K538" s="199" t="inlineStr">
        <is>
          <t>C to C</t>
        </is>
      </c>
      <c r="L538" s="64">
        <f>IF('{Equipment Data Entry}'!M86="","",'{Equipment Data Entry}'!M86)</f>
        <v/>
      </c>
      <c r="M538" s="13" t="n"/>
    </row>
    <row r="539" ht="13.35" customHeight="1" s="162">
      <c r="B539" s="199" t="inlineStr">
        <is>
          <t>Measured Voltage</t>
        </is>
      </c>
      <c r="C539" s="400" t="n"/>
      <c r="D539" s="401" t="n"/>
      <c r="E539" s="24" t="n"/>
      <c r="F539" s="24" t="n"/>
      <c r="G539" s="24" t="n"/>
      <c r="H539" s="13" t="n"/>
      <c r="I539" s="283" t="inlineStr">
        <is>
          <t>Final Settings</t>
        </is>
      </c>
      <c r="J539" s="404" t="n"/>
      <c r="K539" s="404" t="n"/>
      <c r="L539" s="37" t="n"/>
      <c r="M539" s="404" t="n"/>
    </row>
    <row r="540" ht="13.35" customHeight="1" s="162">
      <c r="B540" s="199" t="inlineStr">
        <is>
          <t>Measured Amperage</t>
        </is>
      </c>
      <c r="C540" s="400" t="n"/>
      <c r="D540" s="401" t="n"/>
      <c r="E540" s="67" t="n"/>
      <c r="F540" s="67" t="n"/>
      <c r="G540" s="67" t="n"/>
      <c r="H540" s="13" t="n"/>
      <c r="I540" s="205" t="inlineStr">
        <is>
          <t>RPM Data</t>
        </is>
      </c>
      <c r="J540" s="401" t="n"/>
      <c r="K540" s="205" t="inlineStr">
        <is>
          <t>Initial</t>
        </is>
      </c>
      <c r="L540" s="205" t="inlineStr">
        <is>
          <t>Final</t>
        </is>
      </c>
      <c r="M540" s="13" t="n"/>
    </row>
    <row r="541" ht="13.35" customHeight="1" s="162">
      <c r="B541" s="199" t="inlineStr">
        <is>
          <t>Motor HP (nameplate)</t>
        </is>
      </c>
      <c r="C541" s="400"/>
      <c r="D541" s="401"/>
      <c r="E541" s="24"/>
      <c r="F541" s="24"/>
      <c r="G541" s="24"/>
      <c r="H541" s="13" t="n"/>
      <c r="I541" s="199" t="inlineStr">
        <is>
          <t>Motor RPM</t>
        </is>
      </c>
      <c r="J541" s="401" t="n"/>
      <c r="K541" s="24" t="n"/>
      <c r="L541" s="24" t="n"/>
      <c r="M541" s="13" t="n"/>
    </row>
    <row r="542" ht="13.35" customHeight="1" s="162">
      <c r="B542" s="200" t="inlineStr">
        <is>
          <t>Static Pressure Profile (in. w.g.)</t>
        </is>
      </c>
      <c r="C542" s="400" t="n"/>
      <c r="D542" s="400" t="n"/>
      <c r="E542" s="400" t="n"/>
      <c r="F542" s="400" t="n"/>
      <c r="G542" s="401" t="n"/>
      <c r="H542" s="13" t="n"/>
      <c r="I542" s="199" t="inlineStr">
        <is>
          <t>Fan RPM</t>
        </is>
      </c>
      <c r="J542" s="401" t="n"/>
      <c r="K542" s="24" t="n"/>
      <c r="L542" s="24" t="n"/>
      <c r="M542" s="13" t="n"/>
    </row>
    <row r="543" ht="13.35" customHeight="1" s="162">
      <c r="B543" s="490">
        <f>IFERROR(INDEX('{Dropdowns}'!$AI$2:$AO$7,MATCH($D$546,'{Dropdowns}'!$AH$2:$AH$7,0),1),"")</f>
        <v/>
      </c>
      <c r="C543" s="490">
        <f>IFERROR(INDEX('{Dropdowns}'!$AI$2:$AO$7,MATCH($D$546,'{Dropdowns}'!$AH$2:$AH$7,0),2),"")</f>
        <v/>
      </c>
      <c r="D543" s="490">
        <f>IFERROR(INDEX('{Dropdowns}'!$AI$2:$AO$7,MATCH($D$546,'{Dropdowns}'!$AH$2:$AH$7,0),3),"")</f>
        <v/>
      </c>
      <c r="E543" s="490">
        <f>IFERROR(INDEX('{Dropdowns}'!$AI$2:$AO$7,MATCH($D$546,'{Dropdowns}'!$AH$2:$AH$7,0),4),"")</f>
        <v/>
      </c>
      <c r="F543" s="490">
        <f>IFERROR(INDEX('{Dropdowns}'!$AI$2:$AO$7,MATCH($D$546,'{Dropdowns}'!$AH$2:$AH$7,0),5),"")</f>
        <v/>
      </c>
      <c r="G543" s="490">
        <f>IFERROR(INDEX('{Dropdowns}'!$AI$2:$AO$7,MATCH($D$546,'{Dropdowns}'!$AH$2:$AH$7,0),6),"")</f>
        <v/>
      </c>
      <c r="H543" s="490">
        <f>IFERROR(INDEX('{Dropdowns}'!$AI$2:$AO$7,MATCH($D$546,'{Dropdowns}'!$AH$2:$AH$7,0),7),"")</f>
        <v/>
      </c>
      <c r="I543" s="246" t="inlineStr">
        <is>
          <t>VSD Frequency</t>
        </is>
      </c>
      <c r="J543" s="403" t="n"/>
      <c r="K543" s="65" t="n"/>
      <c r="L543" s="65" t="n"/>
      <c r="M543" s="13" t="n"/>
    </row>
    <row r="544" ht="13.35" customHeight="1" s="162">
      <c r="B544" s="492"/>
      <c r="C544" s="492"/>
      <c r="D544" s="492"/>
      <c r="E544" s="492"/>
      <c r="F544" s="492"/>
      <c r="G544" s="492"/>
      <c r="H544" s="492"/>
      <c r="I544" s="14" t="n"/>
      <c r="J544" s="14" t="n"/>
      <c r="K544" s="14" t="n"/>
      <c r="L544" s="38" t="n"/>
      <c r="M544" s="13" t="n"/>
      <c r="Q544">
        <f>IF(B544="","",B544)</f>
        <v/>
      </c>
      <c r="R544">
        <f>IF(C543="—",Q544,IF(C544="","",C544))</f>
        <v/>
      </c>
      <c r="S544">
        <f>IF(D543="—",R544,IF(D544="","",D544))</f>
        <v/>
      </c>
      <c r="T544">
        <f>IF(E543="—",S544,IF(E544="","",E544))</f>
        <v/>
      </c>
      <c r="U544">
        <f>IF(F543="—",T544,IF(F544="","",F544))</f>
        <v/>
      </c>
      <c r="V544">
        <f>IF(G543="—",U544,IF(G544="","",G544))</f>
        <v/>
      </c>
      <c r="W544">
        <f>IFERROR(MATCH("Fan",$C$543:$H$543,0),"")</f>
        <v/>
      </c>
      <c r="X544">
        <f>IF(W544="","",INDEX(P546:U546,W544))</f>
        <v/>
      </c>
      <c r="Y544">
        <f>IF(W544="","",INDEX(Q545:V545,W544))</f>
        <v/>
      </c>
    </row>
    <row r="545" ht="13.35" customHeight="1" s="162">
      <c r="B545" s="491" t="inlineStr">
        <is>
          <t>Δ</t>
        </is>
      </c>
      <c r="C545" s="498">
        <f>IF(OR(C543="—",C544="",Q544=""),"",IF(OR(ISTEXT(C544),ISTEXT(Q544)),"","Δ "&amp;TEXT(C544-Q544,"0.00")))</f>
        <v/>
      </c>
      <c r="D545" s="498">
        <f>IF(OR(D543="—",D544="",R544=""),"",IF(OR(ISTEXT(D544),ISTEXT(R544)),"","Δ "&amp;TEXT(D544-R544,"0.00")))</f>
        <v/>
      </c>
      <c r="E545" s="498">
        <f>IF(OR(E543="—",E544="",S544=""),"",IF(OR(ISTEXT(E544),ISTEXT(S544)),"","Δ "&amp;TEXT(E544-S544,"0.00")))</f>
        <v/>
      </c>
      <c r="F545" s="498">
        <f>IF(OR(F543="—",F544="",T544=""),"",IF(OR(ISTEXT(F544),ISTEXT(T544)),"","Δ "&amp;TEXT(F544-T544,"0.00")))</f>
        <v/>
      </c>
      <c r="G545" s="498">
        <f>IF(OR(G543="—",G544="",U544=""),"",IF(OR(ISTEXT(G544),ISTEXT(U544)),"","Δ "&amp;TEXT(G544-U544,"0.00")))</f>
        <v/>
      </c>
      <c r="H545" s="498">
        <f>IF(OR(H543="—",H544="",V544=""),"",IF(OR(ISTEXT(H544),ISTEXT(V544)),"","Δ "&amp;TEXT(H544-V544,"0.00")))</f>
        <v/>
      </c>
      <c r="I545" s="13" t="n"/>
      <c r="J545" s="13" t="n"/>
      <c r="K545" s="13" t="n"/>
      <c r="L545" s="13" t="n"/>
      <c r="M545" s="13" t="n"/>
      <c r="Q545">
        <f>IF(OR(C544="",ISTEXT(C544)),R545,C544)</f>
        <v/>
      </c>
      <c r="R545">
        <f>IF(OR(D544="",ISTEXT(D544)),S545,D544)</f>
        <v/>
      </c>
      <c r="S545">
        <f>IF(OR(E544="",ISTEXT(E544)),T545,E544)</f>
        <v/>
      </c>
      <c r="T545">
        <f>IF(OR(F544="",ISTEXT(F544)),U545,F544)</f>
        <v/>
      </c>
      <c r="U545">
        <f>IF(OR(G544="",ISTEXT(G544)),V545,G544)</f>
        <v/>
      </c>
      <c r="V545">
        <f>IF(OR(H544="",ISTEXT(H544)),"",H544)</f>
        <v/>
      </c>
    </row>
    <row r="546" ht="13.35" customHeight="1" s="162">
      <c r="B546" s="425" t="inlineStr">
        <is>
          <t>Unit type:</t>
        </is>
      </c>
      <c r="D546" s="522" t="inlineStr">
        <is>
          <t>EF</t>
        </is>
      </c>
      <c r="E546" s="414" t="n"/>
      <c r="F546" s="494" t="inlineStr">
        <is>
          <t>Airflow left to right. Δ = this reading minus the one before it; in. w.g.</t>
        </is>
      </c>
      <c r="P546">
        <f>IF(B544="","",B544)</f>
        <v/>
      </c>
      <c r="Q546">
        <f>IF(C544="",P546,C544)</f>
        <v/>
      </c>
      <c r="R546">
        <f>IF(D544="",Q546,D544)</f>
        <v/>
      </c>
      <c r="S546">
        <f>IF(E544="",R546,E544)</f>
        <v/>
      </c>
      <c r="T546">
        <f>IF(F544="",S546,F544)</f>
        <v/>
      </c>
      <c r="U546">
        <f>IF(G544="",T546,G544)</f>
        <v/>
      </c>
      <c r="V546">
        <f>IF(H544="",U546,H544)</f>
        <v/>
      </c>
    </row>
    <row r="547" ht="13.35" customHeight="1" s="162">
      <c r="B547" s="500" t="inlineStr">
        <is>
          <t>Fan inlet</t>
        </is>
      </c>
      <c r="D547" s="501">
        <f>IF(X544="","",X544)</f>
        <v/>
      </c>
      <c r="F547" s="500" t="inlineStr">
        <is>
          <t>Discharge</t>
        </is>
      </c>
      <c r="I547" s="501">
        <f>IF(V546="","",V546)</f>
        <v/>
      </c>
    </row>
    <row r="548" ht="13.35" customHeight="1" s="162"/>
    <row r="549" ht="13.35" customHeight="1" s="162">
      <c r="B549" s="500" t="inlineStr">
        <is>
          <t>Fan TSP</t>
        </is>
      </c>
      <c r="E549" s="501">
        <f>IF(OR(X544="",Y544=""),"",IF(OR(ISTEXT(X544),ISTEXT(Y544)),"",Y544-X544))</f>
        <v/>
      </c>
      <c r="F549" s="500" t="inlineStr">
        <is>
          <t>ESP</t>
        </is>
      </c>
      <c r="I549" s="501">
        <f>IF(OR(B544="",V546=""),"",IF(OR(ISTEXT(B544),ISTEXT(V546)),"",V546-B544))</f>
        <v/>
      </c>
      <c r="J549" s="500" t="inlineStr">
        <is>
          <t>Unit ΔP (inlet → fan)</t>
        </is>
      </c>
      <c r="M549" s="501">
        <f>IF(OR(B544="",X544=""),"",IF(OR(ISTEXT(B544),ISTEXT(X544)),"",X544-B544))</f>
        <v/>
      </c>
    </row>
    <row r="550" ht="13.35" customHeight="1" s="162">
      <c r="B550" s="453" t="inlineStr">
        <is>
          <t>Instrument:</t>
        </is>
      </c>
      <c r="C550" s="5" t="n"/>
      <c r="D550" s="505" t="n"/>
      <c r="E550" s="414" t="n"/>
      <c r="F550" s="414" t="n"/>
      <c r="G550" s="425" t="inlineStr">
        <is>
          <t>Ak basis / notes:</t>
        </is>
      </c>
      <c r="I550" s="506" t="n"/>
      <c r="J550" s="414" t="n"/>
      <c r="K550" s="414" t="n"/>
      <c r="L550" s="414" t="n"/>
      <c r="M550" s="414" t="n"/>
    </row>
    <row r="551" ht="13.35" customHeight="1" s="162">
      <c r="B551" s="188" t="inlineStr">
        <is>
          <t>Register / Grille / Diffuser Airflow</t>
        </is>
      </c>
      <c r="C551" s="174" t="n"/>
      <c r="D551" s="174" t="n"/>
      <c r="E551" s="174" t="n"/>
      <c r="F551" s="173" t="n"/>
      <c r="G551" s="233" t="inlineStr">
        <is>
          <t>Design VEL</t>
        </is>
      </c>
      <c r="H551" s="194" t="inlineStr">
        <is>
          <t>Design CFM</t>
        </is>
      </c>
      <c r="I551" s="188" t="inlineStr">
        <is>
          <t>Initial</t>
        </is>
      </c>
      <c r="J551" s="173" t="n"/>
      <c r="K551" s="188" t="inlineStr">
        <is>
          <t>Final</t>
        </is>
      </c>
      <c r="L551" s="173" t="n"/>
      <c r="M551" s="188" t="inlineStr">
        <is>
          <t>%</t>
        </is>
      </c>
    </row>
    <row r="552" ht="13.35" customHeight="1" s="162">
      <c r="B552" s="153" t="inlineStr">
        <is>
          <t>No.</t>
        </is>
      </c>
      <c r="C552" s="188" t="inlineStr">
        <is>
          <t>Area Served</t>
        </is>
      </c>
      <c r="D552" s="188" t="inlineStr">
        <is>
          <t>Type</t>
        </is>
      </c>
      <c r="E552" s="188" t="inlineStr">
        <is>
          <t>Size</t>
        </is>
      </c>
      <c r="F552" s="188" t="inlineStr">
        <is>
          <t>Ak</t>
        </is>
      </c>
      <c r="G552" s="440" t="n"/>
      <c r="H552" s="440" t="n"/>
      <c r="I552" s="188" t="inlineStr">
        <is>
          <t>VEL</t>
        </is>
      </c>
      <c r="J552" s="188" t="inlineStr">
        <is>
          <t>CFM</t>
        </is>
      </c>
      <c r="K552" s="188" t="inlineStr">
        <is>
          <t>VEL</t>
        </is>
      </c>
      <c r="L552" s="188" t="inlineStr">
        <is>
          <t>CFM</t>
        </is>
      </c>
      <c r="M552" s="440" t="n"/>
    </row>
    <row r="553" ht="13.35" customHeight="1" s="162">
      <c r="B553" s="307" t="n"/>
      <c r="C553" s="307" t="n"/>
      <c r="E553" s="307" t="n"/>
      <c r="F553" s="32" t="n"/>
      <c r="G553" s="33">
        <f>IF(F553="", "", IF(OR(ISTEXT(H553),ISTEXT(F553)),"",H553/F553))</f>
        <v/>
      </c>
      <c r="H553" s="33" t="n"/>
      <c r="I553" s="33" t="n"/>
      <c r="J553" s="33">
        <f>IF(I553="", "", IF(OR(ISTEXT(I553),ISTEXT($F553)),"",I553*$F553))</f>
        <v/>
      </c>
      <c r="K553" s="33" t="n"/>
      <c r="L553" s="33">
        <f>IF(K553="", "", IF(OR(ISTEXT(K553),ISTEXT($F553)),"",K553*$F553))</f>
        <v/>
      </c>
      <c r="M553" s="30">
        <f>IF(OR(H553="",H553=0),"",IF(K553="",IF(J553="","",IF(OR(ISTEXT(J553),ISTEXT(H553)),"",J553/H553)),IF(OR(ISTEXT(L553),ISTEXT(H553)),"",L553/H553)))</f>
        <v/>
      </c>
    </row>
    <row r="554" ht="13.35" customHeight="1" s="162">
      <c r="B554" s="307" t="n"/>
      <c r="C554" s="307" t="n"/>
      <c r="E554" s="307" t="n"/>
      <c r="F554" s="32" t="n"/>
      <c r="G554" s="33">
        <f>IF(F554="", "", IF(OR(ISTEXT(H554),ISTEXT(F554)),"",H554/F554))</f>
        <v/>
      </c>
      <c r="H554" s="33" t="n"/>
      <c r="I554" s="33" t="n"/>
      <c r="J554" s="33">
        <f>IF(I554="", "", IF(OR(ISTEXT(I554),ISTEXT($F554)),"",I554*$F554))</f>
        <v/>
      </c>
      <c r="K554" s="33" t="n"/>
      <c r="L554" s="33">
        <f>IF(K554="", "", IF(OR(ISTEXT(K554),ISTEXT($F554)),"",K554*$F554))</f>
        <v/>
      </c>
      <c r="M554" s="30">
        <f>IF(OR(H554="",H554=0),"",IF(K554="",IF(J554="","",IF(OR(ISTEXT(J554),ISTEXT(H554)),"",J554/H554)),IF(OR(ISTEXT(L554),ISTEXT(H554)),"",L554/H554)))</f>
        <v/>
      </c>
    </row>
    <row r="555" ht="13.35" customHeight="1" s="162">
      <c r="B555" s="307" t="n"/>
      <c r="C555" s="307" t="n"/>
      <c r="E555" s="307" t="n"/>
      <c r="F555" s="32" t="n"/>
      <c r="G555" s="33">
        <f>IF(F555="", "", IF(OR(ISTEXT(H555),ISTEXT(F555)),"",H555/F555))</f>
        <v/>
      </c>
      <c r="H555" s="33" t="n"/>
      <c r="I555" s="33" t="n"/>
      <c r="J555" s="33">
        <f>IF(I555="", "", IF(OR(ISTEXT(I555),ISTEXT($F555)),"",I555*$F555))</f>
        <v/>
      </c>
      <c r="K555" s="33" t="n"/>
      <c r="L555" s="33">
        <f>IF(K555="", "", IF(OR(ISTEXT(K555),ISTEXT($F555)),"",K555*$F555))</f>
        <v/>
      </c>
      <c r="M555" s="30">
        <f>IF(OR(H555="",H555=0),"",IF(K555="",IF(J555="","",IF(OR(ISTEXT(J555),ISTEXT(H555)),"",J555/H555)),IF(OR(ISTEXT(L555),ISTEXT(H555)),"",L555/H555)))</f>
        <v/>
      </c>
    </row>
    <row r="556" ht="13.35" customHeight="1" s="162">
      <c r="B556" s="307" t="n"/>
      <c r="C556" s="307" t="n"/>
      <c r="E556" s="307" t="n"/>
      <c r="F556" s="32" t="n"/>
      <c r="G556" s="33">
        <f>IF(F556="", "", IF(OR(ISTEXT(H556),ISTEXT(F556)),"",H556/F556))</f>
        <v/>
      </c>
      <c r="H556" s="33" t="n"/>
      <c r="I556" s="33" t="n"/>
      <c r="J556" s="33">
        <f>IF(I556="", "", IF(OR(ISTEXT(I556),ISTEXT($F556)),"",I556*$F556))</f>
        <v/>
      </c>
      <c r="K556" s="33" t="n"/>
      <c r="L556" s="33">
        <f>IF(K556="", "", IF(OR(ISTEXT(K556),ISTEXT($F556)),"",K556*$F556))</f>
        <v/>
      </c>
      <c r="M556" s="30">
        <f>IF(OR(H556="",H556=0),"",IF(K556="",IF(J556="","",IF(OR(ISTEXT(J556),ISTEXT(H556)),"",J556/H556)),IF(OR(ISTEXT(L556),ISTEXT(H556)),"",L556/H556)))</f>
        <v/>
      </c>
    </row>
    <row r="557" ht="13.35" customHeight="1" s="162">
      <c r="B557" s="307" t="n"/>
      <c r="C557" s="307" t="n"/>
      <c r="E557" s="307" t="n"/>
      <c r="F557" s="32" t="n"/>
      <c r="G557" s="33">
        <f>IF(F557="", "", IF(OR(ISTEXT(H557),ISTEXT(F557)),"",H557/F557))</f>
        <v/>
      </c>
      <c r="H557" s="33" t="n"/>
      <c r="I557" s="33" t="n"/>
      <c r="J557" s="33">
        <f>IF(I557="", "", IF(OR(ISTEXT(I557),ISTEXT($F557)),"",I557*$F557))</f>
        <v/>
      </c>
      <c r="K557" s="33" t="n"/>
      <c r="L557" s="33">
        <f>IF(K557="", "", IF(OR(ISTEXT(K557),ISTEXT($F557)),"",K557*$F557))</f>
        <v/>
      </c>
      <c r="M557" s="30">
        <f>IF(OR(H557="",H557=0),"",IF(K557="",IF(J557="","",IF(OR(ISTEXT(J557),ISTEXT(H557)),"",J557/H557)),IF(OR(ISTEXT(L557),ISTEXT(H557)),"",L557/H557)))</f>
        <v/>
      </c>
    </row>
    <row r="558" ht="13.35" customHeight="1" s="162">
      <c r="B558" s="307" t="n"/>
      <c r="C558" s="307" t="n"/>
      <c r="E558" s="307" t="n"/>
      <c r="F558" s="32" t="n"/>
      <c r="G558" s="33">
        <f>IF(F558="", "", IF(OR(ISTEXT(H558),ISTEXT(F558)),"",H558/F558))</f>
        <v/>
      </c>
      <c r="H558" s="33" t="n"/>
      <c r="I558" s="33" t="n"/>
      <c r="J558" s="33">
        <f>IF(I558="", "", IF(OR(ISTEXT(I558),ISTEXT($F558)),"",I558*$F558))</f>
        <v/>
      </c>
      <c r="K558" s="33" t="n"/>
      <c r="L558" s="33">
        <f>IF(K558="", "", IF(OR(ISTEXT(K558),ISTEXT($F558)),"",K558*$F558))</f>
        <v/>
      </c>
      <c r="M558" s="30">
        <f>IF(OR(H558="",H558=0),"",IF(K558="",IF(J558="","",IF(OR(ISTEXT(J558),ISTEXT(H558)),"",J558/H558)),IF(OR(ISTEXT(L558),ISTEXT(H558)),"",L558/H558)))</f>
        <v/>
      </c>
    </row>
    <row r="559" ht="13.35" customHeight="1" s="162">
      <c r="B559" s="307" t="n"/>
      <c r="C559" s="307" t="n"/>
      <c r="E559" s="307" t="n"/>
      <c r="F559" s="32" t="n"/>
      <c r="G559" s="33">
        <f>IF(F559="", "", IF(OR(ISTEXT(H559),ISTEXT(F559)),"",H559/F559))</f>
        <v/>
      </c>
      <c r="H559" s="33" t="n"/>
      <c r="I559" s="33" t="n"/>
      <c r="J559" s="33">
        <f>IF(I559="", "", IF(OR(ISTEXT(I559),ISTEXT($F559)),"",I559*$F559))</f>
        <v/>
      </c>
      <c r="K559" s="33" t="n"/>
      <c r="L559" s="33">
        <f>IF(K559="", "", IF(OR(ISTEXT(K559),ISTEXT($F559)),"",K559*$F559))</f>
        <v/>
      </c>
      <c r="M559" s="30">
        <f>IF(OR(H559="",H559=0),"",IF(K559="",IF(J559="","",IF(OR(ISTEXT(J559),ISTEXT(H559)),"",J559/H559)),IF(OR(ISTEXT(L559),ISTEXT(H559)),"",L559/H559)))</f>
        <v/>
      </c>
    </row>
    <row r="560" ht="13.35" customHeight="1" s="162">
      <c r="B560" s="307" t="n"/>
      <c r="C560" s="307" t="n"/>
      <c r="E560" s="307" t="n"/>
      <c r="F560" s="32" t="n"/>
      <c r="G560" s="33">
        <f>IF(F560="", "", IF(OR(ISTEXT(H560),ISTEXT(F560)),"",H560/F560))</f>
        <v/>
      </c>
      <c r="H560" s="33" t="n"/>
      <c r="I560" s="33" t="n"/>
      <c r="J560" s="33">
        <f>IF(I560="", "", IF(OR(ISTEXT(I560),ISTEXT($F560)),"",I560*$F560))</f>
        <v/>
      </c>
      <c r="K560" s="33" t="n"/>
      <c r="L560" s="33">
        <f>IF(K560="", "", IF(OR(ISTEXT(K560),ISTEXT($F560)),"",K560*$F560))</f>
        <v/>
      </c>
      <c r="M560" s="30">
        <f>IF(OR(H560="",H560=0),"",IF(K560="",IF(J560="","",IF(OR(ISTEXT(J560),ISTEXT(H560)),"",J560/H560)),IF(OR(ISTEXT(L560),ISTEXT(H560)),"",L560/H560)))</f>
        <v/>
      </c>
    </row>
    <row r="561" ht="13.35" customHeight="1" s="162">
      <c r="B561" s="307" t="n"/>
      <c r="C561" s="307" t="n"/>
      <c r="E561" s="307" t="n"/>
      <c r="F561" s="32" t="n"/>
      <c r="G561" s="33">
        <f>IF(F561="", "", IF(OR(ISTEXT(H561),ISTEXT(F561)),"",H561/F561))</f>
        <v/>
      </c>
      <c r="H561" s="33" t="n"/>
      <c r="I561" s="33" t="n"/>
      <c r="J561" s="33">
        <f>IF(I561="", "", IF(OR(ISTEXT(I561),ISTEXT($F561)),"",I561*$F561))</f>
        <v/>
      </c>
      <c r="K561" s="33" t="n"/>
      <c r="L561" s="33">
        <f>IF(K561="", "", IF(OR(ISTEXT(K561),ISTEXT($F561)),"",K561*$F561))</f>
        <v/>
      </c>
      <c r="M561" s="30">
        <f>IF(OR(H561="",H561=0),"",IF(K561="",IF(J561="","",IF(OR(ISTEXT(J561),ISTEXT(H561)),"",J561/H561)),IF(OR(ISTEXT(L561),ISTEXT(H561)),"",L561/H561)))</f>
        <v/>
      </c>
    </row>
    <row r="562" ht="13.35" customHeight="1" s="162">
      <c r="B562" s="307" t="n"/>
      <c r="C562" s="307" t="n"/>
      <c r="E562" s="307" t="n"/>
      <c r="F562" s="32" t="n"/>
      <c r="G562" s="33">
        <f>IF(F562="", "", IF(OR(ISTEXT(H562),ISTEXT(F562)),"",H562/F562))</f>
        <v/>
      </c>
      <c r="H562" s="33" t="n"/>
      <c r="I562" s="33" t="n"/>
      <c r="J562" s="33">
        <f>IF(I562="", "", IF(OR(ISTEXT(I562),ISTEXT($F562)),"",I562*$F562))</f>
        <v/>
      </c>
      <c r="K562" s="33" t="n"/>
      <c r="L562" s="33">
        <f>IF(K562="", "", IF(OR(ISTEXT(K562),ISTEXT($F562)),"",K562*$F562))</f>
        <v/>
      </c>
      <c r="M562" s="30">
        <f>IF(OR(H562="",H562=0),"",IF(K562="",IF(J562="","",IF(OR(ISTEXT(J562),ISTEXT(H562)),"",J562/H562)),IF(OR(ISTEXT(L562),ISTEXT(H562)),"",L562/H562)))</f>
        <v/>
      </c>
    </row>
    <row r="563" ht="13.35" customHeight="1" s="162">
      <c r="B563" s="307" t="n"/>
      <c r="C563" s="307" t="n"/>
      <c r="E563" s="307" t="n"/>
      <c r="F563" s="32" t="n"/>
      <c r="G563" s="33">
        <f>IF(F563="", "", IF(OR(ISTEXT(H563),ISTEXT(F563)),"",H563/F563))</f>
        <v/>
      </c>
      <c r="H563" s="33" t="n"/>
      <c r="I563" s="33" t="n"/>
      <c r="J563" s="33">
        <f>IF(I563="", "", IF(OR(ISTEXT(I563),ISTEXT($F563)),"",I563*$F563))</f>
        <v/>
      </c>
      <c r="K563" s="33" t="n"/>
      <c r="L563" s="33">
        <f>IF(K563="", "", IF(OR(ISTEXT(K563),ISTEXT($F563)),"",K563*$F563))</f>
        <v/>
      </c>
      <c r="M563" s="30">
        <f>IF(OR(H563="",H563=0),"",IF(K563="",IF(J563="","",IF(OR(ISTEXT(J563),ISTEXT(H563)),"",J563/H563)),IF(OR(ISTEXT(L563),ISTEXT(H563)),"",L563/H563)))</f>
        <v/>
      </c>
    </row>
    <row r="564" ht="13.35" customHeight="1" s="162">
      <c r="B564" s="307" t="n"/>
      <c r="C564" s="307" t="n"/>
      <c r="E564" s="307" t="n"/>
      <c r="F564" s="32" t="n"/>
      <c r="G564" s="33">
        <f>IF(F564="", "", IF(OR(ISTEXT(H564),ISTEXT(F564)),"",H564/F564))</f>
        <v/>
      </c>
      <c r="H564" s="33" t="n"/>
      <c r="I564" s="33" t="n"/>
      <c r="J564" s="33">
        <f>IF(I564="", "", IF(OR(ISTEXT(I564),ISTEXT($F564)),"",I564*$F564))</f>
        <v/>
      </c>
      <c r="K564" s="33" t="n"/>
      <c r="L564" s="33">
        <f>IF(K564="", "", IF(OR(ISTEXT(K564),ISTEXT($F564)),"",K564*$F564))</f>
        <v/>
      </c>
      <c r="M564" s="30">
        <f>IF(OR(H564="",H564=0),"",IF(K564="",IF(J564="","",IF(OR(ISTEXT(J564),ISTEXT(H564)),"",J564/H564)),IF(OR(ISTEXT(L564),ISTEXT(H564)),"",L564/H564)))</f>
        <v/>
      </c>
    </row>
    <row r="565" ht="13.35" customHeight="1" s="162">
      <c r="B565" s="307" t="n"/>
      <c r="C565" s="307" t="n"/>
      <c r="E565" s="307" t="n"/>
      <c r="F565" s="32" t="n"/>
      <c r="G565" s="33">
        <f>IF(F565="", "", IF(OR(ISTEXT(H565),ISTEXT(F565)),"",H565/F565))</f>
        <v/>
      </c>
      <c r="H565" s="33" t="n"/>
      <c r="I565" s="33" t="n"/>
      <c r="J565" s="33">
        <f>IF(I565="", "", IF(OR(ISTEXT(I565),ISTEXT($F565)),"",I565*$F565))</f>
        <v/>
      </c>
      <c r="K565" s="33" t="n"/>
      <c r="L565" s="33">
        <f>IF(K565="", "", IF(OR(ISTEXT(K565),ISTEXT($F565)),"",K565*$F565))</f>
        <v/>
      </c>
      <c r="M565" s="30">
        <f>IF(OR(H565="",H565=0),"",IF(K565="",IF(J565="","",IF(OR(ISTEXT(J565),ISTEXT(H565)),"",J565/H565)),IF(OR(ISTEXT(L565),ISTEXT(H565)),"",L565/H565)))</f>
        <v/>
      </c>
    </row>
    <row r="566" ht="13.35" customHeight="1" s="162">
      <c r="B566" s="307" t="n"/>
      <c r="C566" s="307" t="n"/>
      <c r="E566" s="307" t="n"/>
      <c r="F566" s="32" t="n"/>
      <c r="G566" s="33">
        <f>IF(F566="", "", IF(OR(ISTEXT(H566),ISTEXT(F566)),"",H566/F566))</f>
        <v/>
      </c>
      <c r="H566" s="33" t="n"/>
      <c r="I566" s="33" t="n"/>
      <c r="J566" s="33">
        <f>IF(I566="", "", IF(OR(ISTEXT(I566),ISTEXT($F566)),"",I566*$F566))</f>
        <v/>
      </c>
      <c r="K566" s="33" t="n"/>
      <c r="L566" s="33">
        <f>IF(K566="", "", IF(OR(ISTEXT(K566),ISTEXT($F566)),"",K566*$F566))</f>
        <v/>
      </c>
      <c r="M566" s="30">
        <f>IF(OR(H566="",H566=0),"",IF(K566="",IF(J566="","",IF(OR(ISTEXT(J566),ISTEXT(H566)),"",J566/H566)),IF(OR(ISTEXT(L566),ISTEXT(H566)),"",L566/H566)))</f>
        <v/>
      </c>
    </row>
    <row r="567" ht="13.35" customHeight="1" s="162">
      <c r="B567" s="307" t="n"/>
      <c r="C567" s="307" t="n"/>
      <c r="E567" s="307" t="n"/>
      <c r="F567" s="32" t="n"/>
      <c r="G567" s="33">
        <f>IF(F567="", "", IF(OR(ISTEXT(H567),ISTEXT(F567)),"",H567/F567))</f>
        <v/>
      </c>
      <c r="H567" s="33" t="n"/>
      <c r="I567" s="33" t="n"/>
      <c r="J567" s="33">
        <f>IF(I567="", "", IF(OR(ISTEXT(I567),ISTEXT($F567)),"",I567*$F567))</f>
        <v/>
      </c>
      <c r="K567" s="33" t="n"/>
      <c r="L567" s="33">
        <f>IF(K567="", "", IF(OR(ISTEXT(K567),ISTEXT($F567)),"",K567*$F567))</f>
        <v/>
      </c>
      <c r="M567" s="30">
        <f>IF(OR(H567="",H567=0),"",IF(K567="",IF(J567="","",IF(OR(ISTEXT(J567),ISTEXT(H567)),"",J567/H567)),IF(OR(ISTEXT(L567),ISTEXT(H567)),"",L567/H567)))</f>
        <v/>
      </c>
    </row>
    <row r="568" ht="13.35" customHeight="1" s="162">
      <c r="B568" s="307" t="n"/>
      <c r="C568" s="307" t="n"/>
      <c r="D568" s="307"/>
      <c r="E568" s="307"/>
      <c r="F568" s="307"/>
      <c r="G568" s="307"/>
      <c r="H568" s="33" t="n"/>
      <c r="I568" s="33" t="n"/>
      <c r="J568" s="33"/>
      <c r="K568" s="33" t="n"/>
      <c r="L568" s="33"/>
      <c r="M568" s="30">
        <f>IF(OR(H568="",H568=0),"",IF(L568="",IF(J568="","",IF(OR(ISTEXT(J568),ISTEXT(H568)),"",J568/H568)),IF(OR(ISTEXT(L568),ISTEXT(H568)),"",L568/H568)))</f>
        <v/>
      </c>
    </row>
    <row r="569" ht="13.35" customHeight="1" s="162">
      <c r="B569" s="42" t="n"/>
      <c r="C569" s="231" t="inlineStr">
        <is>
          <t>Total</t>
        </is>
      </c>
      <c r="D569" s="159" t="n"/>
      <c r="E569" s="42" t="n"/>
      <c r="F569" s="42" t="n"/>
      <c r="G569" s="43" t="n"/>
      <c r="H569" s="43">
        <f>IF(SUM(H553:H568)+SUM(H580:H619)=0,"",SUM(H553:H568)+SUM(H580:H619))</f>
        <v/>
      </c>
      <c r="I569" s="43" t="n"/>
      <c r="J569" s="43">
        <f>IF(SUM(J553:J568)+SUM(J580:J619)=0,"",SUM(J553:J568)+SUM(J580:J619))</f>
        <v/>
      </c>
      <c r="K569" s="43" t="n"/>
      <c r="L569" s="43">
        <f>IF(SUM(L553:L568)+SUM(L580:L619)=0,"",SUM(L553:L568)+SUM(L580:L619))</f>
        <v/>
      </c>
      <c r="M569" s="35">
        <f>IF(OR(H569="",H569=0),"",IF(L569="",IF(J569="","",IF(OR(ISTEXT(J569),ISTEXT(H569)),"",J569/H569)),IF(OR(ISTEXT(L569),ISTEXT(H569)),"",L569/H569)))</f>
        <v/>
      </c>
    </row>
    <row r="570" ht="13.35" customHeight="1" s="162"/>
    <row r="571" ht="13.35" customHeight="1" s="162">
      <c r="B571" s="188" t="inlineStr">
        <is>
          <t>Remarks</t>
        </is>
      </c>
      <c r="C571" s="173" t="n"/>
      <c r="D571" s="154" t="n"/>
      <c r="E571" s="174" t="n"/>
      <c r="F571" s="174" t="n"/>
      <c r="G571" s="174" t="n"/>
      <c r="H571" s="174" t="n"/>
      <c r="I571" s="174" t="n"/>
      <c r="J571" s="174" t="n"/>
      <c r="K571" s="174" t="n"/>
      <c r="L571" s="174" t="n"/>
      <c r="M571" s="173" t="n"/>
    </row>
    <row r="572" ht="13.35" customHeight="1" s="162">
      <c r="B572" s="154" t="n"/>
      <c r="C572" s="174" t="n"/>
      <c r="D572" s="174" t="n"/>
      <c r="E572" s="174" t="n"/>
      <c r="F572" s="174" t="n"/>
      <c r="G572" s="174" t="n"/>
      <c r="H572" s="174" t="n"/>
      <c r="I572" s="174" t="n"/>
      <c r="J572" s="174" t="n"/>
      <c r="K572" s="174" t="n"/>
      <c r="L572" s="174" t="n"/>
      <c r="M572" s="173" t="n"/>
    </row>
    <row r="573" ht="13.35" customHeight="1" s="162">
      <c r="B573" s="154" t="n"/>
      <c r="C573" s="174" t="n"/>
      <c r="D573" s="174" t="n"/>
      <c r="E573" s="174" t="n"/>
      <c r="F573" s="174" t="n"/>
      <c r="G573" s="174" t="n"/>
      <c r="H573" s="174" t="n"/>
      <c r="I573" s="174" t="n"/>
      <c r="J573" s="174" t="n"/>
      <c r="K573" s="174" t="n"/>
      <c r="L573" s="174" t="n"/>
      <c r="M573" s="173" t="n"/>
    </row>
    <row r="574" ht="13.35" customHeight="1" s="162">
      <c r="B574" s="154" t="n"/>
      <c r="C574" s="174" t="n"/>
      <c r="D574" s="174" t="n"/>
      <c r="E574" s="174" t="n"/>
      <c r="F574" s="174" t="n"/>
      <c r="G574" s="174" t="n"/>
      <c r="H574" s="174" t="n"/>
      <c r="I574" s="174" t="n"/>
      <c r="J574" s="174" t="n"/>
      <c r="K574" s="174" t="n"/>
      <c r="L574" s="174" t="n"/>
      <c r="M574" s="173" t="n"/>
    </row>
    <row r="575" ht="13.35" customHeight="1" s="162"/>
    <row r="576" ht="13.35" customHeight="1" s="162">
      <c r="B576" s="200" t="inlineStr">
        <is>
          <t>System (cont.)</t>
        </is>
      </c>
      <c r="C576" s="403" t="n"/>
      <c r="D576" s="209">
        <f>IF('{Equipment Data Entry}'!B86="","",'{Equipment Data Entry}'!B86)</f>
        <v/>
      </c>
      <c r="E576" s="418" t="n"/>
      <c r="F576" s="403" t="n"/>
      <c r="G576" s="200" t="inlineStr">
        <is>
          <t>Service</t>
        </is>
      </c>
      <c r="H576" s="403" t="n"/>
      <c r="I576" s="210">
        <f>IF('{Equipment Data Entry}'!C86="","",'{Equipment Data Entry}'!C86)</f>
        <v/>
      </c>
      <c r="J576" s="418" t="n"/>
      <c r="K576" s="418" t="n"/>
      <c r="L576" s="418" t="n"/>
      <c r="M576" s="403" t="n"/>
    </row>
    <row r="577" ht="13.35" customHeight="1" s="162">
      <c r="B577" s="422" t="n"/>
      <c r="C577" s="423" t="n"/>
      <c r="D577" s="422" t="n"/>
      <c r="E577" s="424" t="n"/>
      <c r="F577" s="423" t="n"/>
      <c r="G577" s="422" t="n"/>
      <c r="H577" s="423" t="n"/>
      <c r="I577" s="422" t="n"/>
      <c r="J577" s="424" t="n"/>
      <c r="K577" s="424" t="n"/>
      <c r="L577" s="424" t="n"/>
      <c r="M577" s="423" t="n"/>
    </row>
    <row r="578" ht="13.35" customHeight="1" s="162">
      <c r="B578" s="188" t="inlineStr">
        <is>
          <t>Registers / Grilles (cont.)</t>
        </is>
      </c>
      <c r="C578" s="174" t="n"/>
      <c r="D578" s="174" t="n"/>
      <c r="E578" s="174" t="n"/>
      <c r="F578" s="173" t="n"/>
      <c r="G578" s="233" t="inlineStr">
        <is>
          <t>Design VEL</t>
        </is>
      </c>
      <c r="H578" s="194" t="inlineStr">
        <is>
          <t>Design CFM</t>
        </is>
      </c>
      <c r="I578" s="188" t="inlineStr">
        <is>
          <t>Initial</t>
        </is>
      </c>
      <c r="J578" s="173" t="n"/>
      <c r="K578" s="188" t="inlineStr">
        <is>
          <t>Final</t>
        </is>
      </c>
      <c r="L578" s="173" t="n"/>
      <c r="M578" s="188" t="inlineStr">
        <is>
          <t>%</t>
        </is>
      </c>
    </row>
    <row r="579" ht="13.35" customHeight="1" s="162">
      <c r="B579" s="153" t="inlineStr">
        <is>
          <t>No.</t>
        </is>
      </c>
      <c r="C579" s="188" t="inlineStr">
        <is>
          <t>Area Served</t>
        </is>
      </c>
      <c r="D579" s="188" t="inlineStr">
        <is>
          <t>Type</t>
        </is>
      </c>
      <c r="E579" s="188" t="inlineStr">
        <is>
          <t>Size</t>
        </is>
      </c>
      <c r="F579" s="188" t="inlineStr">
        <is>
          <t>Ak</t>
        </is>
      </c>
      <c r="G579" s="440" t="n"/>
      <c r="H579" s="440" t="n"/>
      <c r="I579" s="188" t="inlineStr">
        <is>
          <t>VEL</t>
        </is>
      </c>
      <c r="J579" s="188" t="inlineStr">
        <is>
          <t>CFM</t>
        </is>
      </c>
      <c r="K579" s="188" t="inlineStr">
        <is>
          <t>VEL</t>
        </is>
      </c>
      <c r="L579" s="188" t="inlineStr">
        <is>
          <t>CFM</t>
        </is>
      </c>
      <c r="M579" s="440" t="n"/>
    </row>
    <row r="580" ht="13.35" customHeight="1" s="162">
      <c r="B580" s="307" t="n"/>
      <c r="C580" s="307" t="n"/>
      <c r="E580" s="307" t="n"/>
      <c r="F580" s="32" t="n"/>
      <c r="G580" s="33">
        <f>IF(F580="", "", IF(OR(ISTEXT(H580),ISTEXT(F580)),"",H580/F580))</f>
        <v/>
      </c>
      <c r="H580" s="33" t="n"/>
      <c r="I580" s="33" t="n"/>
      <c r="J580" s="33">
        <f>IF(I580="", "", IF(OR(ISTEXT(I580),ISTEXT($F580)),"",I580*$F580))</f>
        <v/>
      </c>
      <c r="K580" s="33" t="n"/>
      <c r="L580" s="33">
        <f>IF(K580="", "", IF(OR(ISTEXT(K580),ISTEXT($F580)),"",K580*$F580))</f>
        <v/>
      </c>
      <c r="M580" s="30">
        <f>IF(OR(H580="",H580=0),"",IF(K580="",IF(J580="","",IF(OR(ISTEXT(J580),ISTEXT(H580)),"",J580/H580)),IF(OR(ISTEXT(L580),ISTEXT(H580)),"",L580/H580)))</f>
        <v/>
      </c>
    </row>
    <row r="581" ht="13.35" customHeight="1" s="162">
      <c r="B581" s="307" t="n"/>
      <c r="C581" s="307" t="n"/>
      <c r="E581" s="307" t="n"/>
      <c r="F581" s="32" t="n"/>
      <c r="G581" s="33">
        <f>IF(F581="", "", IF(OR(ISTEXT(H581),ISTEXT(F581)),"",H581/F581))</f>
        <v/>
      </c>
      <c r="H581" s="33" t="n"/>
      <c r="I581" s="33" t="n"/>
      <c r="J581" s="33">
        <f>IF(I581="", "", IF(OR(ISTEXT(I581),ISTEXT($F581)),"",I581*$F581))</f>
        <v/>
      </c>
      <c r="K581" s="33" t="n"/>
      <c r="L581" s="33">
        <f>IF(K581="", "", IF(OR(ISTEXT(K581),ISTEXT($F581)),"",K581*$F581))</f>
        <v/>
      </c>
      <c r="M581" s="30">
        <f>IF(OR(H581="",H581=0),"",IF(K581="",IF(J581="","",IF(OR(ISTEXT(J581),ISTEXT(H581)),"",J581/H581)),IF(OR(ISTEXT(L581),ISTEXT(H581)),"",L581/H581)))</f>
        <v/>
      </c>
    </row>
    <row r="582" ht="13.35" customHeight="1" s="162">
      <c r="B582" s="307" t="n"/>
      <c r="C582" s="307" t="n"/>
      <c r="E582" s="307" t="n"/>
      <c r="F582" s="32" t="n"/>
      <c r="G582" s="33">
        <f>IF(F582="", "", IF(OR(ISTEXT(H582),ISTEXT(F582)),"",H582/F582))</f>
        <v/>
      </c>
      <c r="H582" s="33" t="n"/>
      <c r="I582" s="33" t="n"/>
      <c r="J582" s="33">
        <f>IF(I582="", "", IF(OR(ISTEXT(I582),ISTEXT($F582)),"",I582*$F582))</f>
        <v/>
      </c>
      <c r="K582" s="33" t="n"/>
      <c r="L582" s="33">
        <f>IF(K582="", "", IF(OR(ISTEXT(K582),ISTEXT($F582)),"",K582*$F582))</f>
        <v/>
      </c>
      <c r="M582" s="30">
        <f>IF(OR(H582="",H582=0),"",IF(K582="",IF(J582="","",IF(OR(ISTEXT(J582),ISTEXT(H582)),"",J582/H582)),IF(OR(ISTEXT(L582),ISTEXT(H582)),"",L582/H582)))</f>
        <v/>
      </c>
    </row>
    <row r="583" ht="13.35" customHeight="1" s="162">
      <c r="B583" s="307" t="n"/>
      <c r="C583" s="307" t="n"/>
      <c r="E583" s="307" t="n"/>
      <c r="F583" s="32" t="n"/>
      <c r="G583" s="33">
        <f>IF(F583="", "", IF(OR(ISTEXT(H583),ISTEXT(F583)),"",H583/F583))</f>
        <v/>
      </c>
      <c r="H583" s="33" t="n"/>
      <c r="I583" s="33" t="n"/>
      <c r="J583" s="33">
        <f>IF(I583="", "", IF(OR(ISTEXT(I583),ISTEXT($F583)),"",I583*$F583))</f>
        <v/>
      </c>
      <c r="K583" s="33" t="n"/>
      <c r="L583" s="33">
        <f>IF(K583="", "", IF(OR(ISTEXT(K583),ISTEXT($F583)),"",K583*$F583))</f>
        <v/>
      </c>
      <c r="M583" s="30">
        <f>IF(OR(H583="",H583=0),"",IF(K583="",IF(J583="","",IF(OR(ISTEXT(J583),ISTEXT(H583)),"",J583/H583)),IF(OR(ISTEXT(L583),ISTEXT(H583)),"",L583/H583)))</f>
        <v/>
      </c>
    </row>
    <row r="584" ht="13.35" customHeight="1" s="162">
      <c r="B584" s="307" t="n"/>
      <c r="C584" s="307" t="n"/>
      <c r="E584" s="307" t="n"/>
      <c r="F584" s="32" t="n"/>
      <c r="G584" s="33">
        <f>IF(F584="", "", IF(OR(ISTEXT(H584),ISTEXT(F584)),"",H584/F584))</f>
        <v/>
      </c>
      <c r="H584" s="33" t="n"/>
      <c r="I584" s="33" t="n"/>
      <c r="J584" s="33">
        <f>IF(I584="", "", IF(OR(ISTEXT(I584),ISTEXT($F584)),"",I584*$F584))</f>
        <v/>
      </c>
      <c r="K584" s="33" t="n"/>
      <c r="L584" s="33">
        <f>IF(K584="", "", IF(OR(ISTEXT(K584),ISTEXT($F584)),"",K584*$F584))</f>
        <v/>
      </c>
      <c r="M584" s="30">
        <f>IF(OR(H584="",H584=0),"",IF(K584="",IF(J584="","",IF(OR(ISTEXT(J584),ISTEXT(H584)),"",J584/H584)),IF(OR(ISTEXT(L584),ISTEXT(H584)),"",L584/H584)))</f>
        <v/>
      </c>
    </row>
    <row r="585" ht="13.35" customHeight="1" s="162">
      <c r="B585" s="307" t="n"/>
      <c r="C585" s="307" t="n"/>
      <c r="E585" s="307" t="n"/>
      <c r="F585" s="32" t="n"/>
      <c r="G585" s="33">
        <f>IF(F585="", "", IF(OR(ISTEXT(H585),ISTEXT(F585)),"",H585/F585))</f>
        <v/>
      </c>
      <c r="H585" s="33" t="n"/>
      <c r="I585" s="33" t="n"/>
      <c r="J585" s="33">
        <f>IF(I585="", "", IF(OR(ISTEXT(I585),ISTEXT($F585)),"",I585*$F585))</f>
        <v/>
      </c>
      <c r="K585" s="33" t="n"/>
      <c r="L585" s="33">
        <f>IF(K585="", "", IF(OR(ISTEXT(K585),ISTEXT($F585)),"",K585*$F585))</f>
        <v/>
      </c>
      <c r="M585" s="30">
        <f>IF(OR(H585="",H585=0),"",IF(K585="",IF(J585="","",IF(OR(ISTEXT(J585),ISTEXT(H585)),"",J585/H585)),IF(OR(ISTEXT(L585),ISTEXT(H585)),"",L585/H585)))</f>
        <v/>
      </c>
    </row>
    <row r="586" ht="13.35" customHeight="1" s="162">
      <c r="B586" s="307" t="n"/>
      <c r="C586" s="307" t="n"/>
      <c r="E586" s="307" t="n"/>
      <c r="F586" s="32" t="n"/>
      <c r="G586" s="33">
        <f>IF(F586="", "", IF(OR(ISTEXT(H586),ISTEXT(F586)),"",H586/F586))</f>
        <v/>
      </c>
      <c r="H586" s="33" t="n"/>
      <c r="I586" s="33" t="n"/>
      <c r="J586" s="33">
        <f>IF(I586="", "", IF(OR(ISTEXT(I586),ISTEXT($F586)),"",I586*$F586))</f>
        <v/>
      </c>
      <c r="K586" s="33" t="n"/>
      <c r="L586" s="33">
        <f>IF(K586="", "", IF(OR(ISTEXT(K586),ISTEXT($F586)),"",K586*$F586))</f>
        <v/>
      </c>
      <c r="M586" s="30">
        <f>IF(OR(H586="",H586=0),"",IF(K586="",IF(J586="","",IF(OR(ISTEXT(J586),ISTEXT(H586)),"",J586/H586)),IF(OR(ISTEXT(L586),ISTEXT(H586)),"",L586/H586)))</f>
        <v/>
      </c>
    </row>
    <row r="587" ht="13.35" customHeight="1" s="162">
      <c r="B587" s="307" t="n"/>
      <c r="C587" s="307" t="n"/>
      <c r="E587" s="307" t="n"/>
      <c r="F587" s="32" t="n"/>
      <c r="G587" s="33">
        <f>IF(F587="", "", IF(OR(ISTEXT(H587),ISTEXT(F587)),"",H587/F587))</f>
        <v/>
      </c>
      <c r="H587" s="33" t="n"/>
      <c r="I587" s="33" t="n"/>
      <c r="J587" s="33">
        <f>IF(I587="", "", IF(OR(ISTEXT(I587),ISTEXT($F587)),"",I587*$F587))</f>
        <v/>
      </c>
      <c r="K587" s="33" t="n"/>
      <c r="L587" s="33">
        <f>IF(K587="", "", IF(OR(ISTEXT(K587),ISTEXT($F587)),"",K587*$F587))</f>
        <v/>
      </c>
      <c r="M587" s="30">
        <f>IF(OR(H587="",H587=0),"",IF(K587="",IF(J587="","",IF(OR(ISTEXT(J587),ISTEXT(H587)),"",J587/H587)),IF(OR(ISTEXT(L587),ISTEXT(H587)),"",L587/H587)))</f>
        <v/>
      </c>
    </row>
    <row r="588" ht="13.35" customHeight="1" s="162">
      <c r="B588" s="307" t="n"/>
      <c r="C588" s="307" t="n"/>
      <c r="E588" s="307" t="n"/>
      <c r="F588" s="32" t="n"/>
      <c r="G588" s="33">
        <f>IF(F588="", "", IF(OR(ISTEXT(H588),ISTEXT(F588)),"",H588/F588))</f>
        <v/>
      </c>
      <c r="H588" s="33" t="n"/>
      <c r="I588" s="33" t="n"/>
      <c r="J588" s="33">
        <f>IF(I588="", "", IF(OR(ISTEXT(I588),ISTEXT($F588)),"",I588*$F588))</f>
        <v/>
      </c>
      <c r="K588" s="33" t="n"/>
      <c r="L588" s="33">
        <f>IF(K588="", "", IF(OR(ISTEXT(K588),ISTEXT($F588)),"",K588*$F588))</f>
        <v/>
      </c>
      <c r="M588" s="30">
        <f>IF(OR(H588="",H588=0),"",IF(K588="",IF(J588="","",IF(OR(ISTEXT(J588),ISTEXT(H588)),"",J588/H588)),IF(OR(ISTEXT(L588),ISTEXT(H588)),"",L588/H588)))</f>
        <v/>
      </c>
    </row>
    <row r="589" ht="13.35" customHeight="1" s="162">
      <c r="B589" s="307" t="n"/>
      <c r="C589" s="307" t="n"/>
      <c r="E589" s="307" t="n"/>
      <c r="F589" s="32" t="n"/>
      <c r="G589" s="33">
        <f>IF(F589="", "", IF(OR(ISTEXT(H589),ISTEXT(F589)),"",H589/F589))</f>
        <v/>
      </c>
      <c r="H589" s="33" t="n"/>
      <c r="I589" s="33" t="n"/>
      <c r="J589" s="33">
        <f>IF(I589="", "", IF(OR(ISTEXT(I589),ISTEXT($F589)),"",I589*$F589))</f>
        <v/>
      </c>
      <c r="K589" s="33" t="n"/>
      <c r="L589" s="33">
        <f>IF(K589="", "", IF(OR(ISTEXT(K589),ISTEXT($F589)),"",K589*$F589))</f>
        <v/>
      </c>
      <c r="M589" s="30">
        <f>IF(OR(H589="",H589=0),"",IF(K589="",IF(J589="","",IF(OR(ISTEXT(J589),ISTEXT(H589)),"",J589/H589)),IF(OR(ISTEXT(L589),ISTEXT(H589)),"",L589/H589)))</f>
        <v/>
      </c>
    </row>
    <row r="590" ht="13.35" customHeight="1" s="162">
      <c r="B590" s="307" t="n"/>
      <c r="C590" s="307" t="n"/>
      <c r="E590" s="307" t="n"/>
      <c r="F590" s="32" t="n"/>
      <c r="G590" s="33">
        <f>IF(F590="", "", IF(OR(ISTEXT(H590),ISTEXT(F590)),"",H590/F590))</f>
        <v/>
      </c>
      <c r="H590" s="33" t="n"/>
      <c r="I590" s="33" t="n"/>
      <c r="J590" s="33">
        <f>IF(I590="", "", IF(OR(ISTEXT(I590),ISTEXT($F590)),"",I590*$F590))</f>
        <v/>
      </c>
      <c r="K590" s="33" t="n"/>
      <c r="L590" s="33">
        <f>IF(K590="", "", IF(OR(ISTEXT(K590),ISTEXT($F590)),"",K590*$F590))</f>
        <v/>
      </c>
      <c r="M590" s="30">
        <f>IF(OR(H590="",H590=0),"",IF(K590="",IF(J590="","",IF(OR(ISTEXT(J590),ISTEXT(H590)),"",J590/H590)),IF(OR(ISTEXT(L590),ISTEXT(H590)),"",L590/H590)))</f>
        <v/>
      </c>
    </row>
    <row r="591" ht="13.35" customHeight="1" s="162">
      <c r="B591" s="307" t="n"/>
      <c r="C591" s="307" t="n"/>
      <c r="E591" s="307" t="n"/>
      <c r="F591" s="32" t="n"/>
      <c r="G591" s="33">
        <f>IF(F591="", "", IF(OR(ISTEXT(H591),ISTEXT(F591)),"",H591/F591))</f>
        <v/>
      </c>
      <c r="H591" s="33" t="n"/>
      <c r="I591" s="33" t="n"/>
      <c r="J591" s="33">
        <f>IF(I591="", "", IF(OR(ISTEXT(I591),ISTEXT($F591)),"",I591*$F591))</f>
        <v/>
      </c>
      <c r="K591" s="33" t="n"/>
      <c r="L591" s="33">
        <f>IF(K591="", "", IF(OR(ISTEXT(K591),ISTEXT($F591)),"",K591*$F591))</f>
        <v/>
      </c>
      <c r="M591" s="30">
        <f>IF(OR(H591="",H591=0),"",IF(K591="",IF(J591="","",IF(OR(ISTEXT(J591),ISTEXT(H591)),"",J591/H591)),IF(OR(ISTEXT(L591),ISTEXT(H591)),"",L591/H591)))</f>
        <v/>
      </c>
    </row>
    <row r="592" ht="13.35" customHeight="1" s="162">
      <c r="B592" s="307" t="n"/>
      <c r="C592" s="307" t="n"/>
      <c r="E592" s="307" t="n"/>
      <c r="F592" s="32" t="n"/>
      <c r="G592" s="33">
        <f>IF(F592="", "", IF(OR(ISTEXT(H592),ISTEXT(F592)),"",H592/F592))</f>
        <v/>
      </c>
      <c r="H592" s="33" t="n"/>
      <c r="I592" s="33" t="n"/>
      <c r="J592" s="33">
        <f>IF(I592="", "", IF(OR(ISTEXT(I592),ISTEXT($F592)),"",I592*$F592))</f>
        <v/>
      </c>
      <c r="K592" s="33" t="n"/>
      <c r="L592" s="33">
        <f>IF(K592="", "", IF(OR(ISTEXT(K592),ISTEXT($F592)),"",K592*$F592))</f>
        <v/>
      </c>
      <c r="M592" s="30">
        <f>IF(OR(H592="",H592=0),"",IF(K592="",IF(J592="","",IF(OR(ISTEXT(J592),ISTEXT(H592)),"",J592/H592)),IF(OR(ISTEXT(L592),ISTEXT(H592)),"",L592/H592)))</f>
        <v/>
      </c>
    </row>
    <row r="593" ht="13.35" customHeight="1" s="162">
      <c r="B593" s="307" t="n"/>
      <c r="C593" s="307" t="n"/>
      <c r="E593" s="307" t="n"/>
      <c r="F593" s="32" t="n"/>
      <c r="G593" s="33">
        <f>IF(F593="", "", IF(OR(ISTEXT(H593),ISTEXT(F593)),"",H593/F593))</f>
        <v/>
      </c>
      <c r="H593" s="33" t="n"/>
      <c r="I593" s="33" t="n"/>
      <c r="J593" s="33">
        <f>IF(I593="", "", IF(OR(ISTEXT(I593),ISTEXT($F593)),"",I593*$F593))</f>
        <v/>
      </c>
      <c r="K593" s="33" t="n"/>
      <c r="L593" s="33">
        <f>IF(K593="", "", IF(OR(ISTEXT(K593),ISTEXT($F593)),"",K593*$F593))</f>
        <v/>
      </c>
      <c r="M593" s="30">
        <f>IF(OR(H593="",H593=0),"",IF(K593="",IF(J593="","",IF(OR(ISTEXT(J593),ISTEXT(H593)),"",J593/H593)),IF(OR(ISTEXT(L593),ISTEXT(H593)),"",L593/H593)))</f>
        <v/>
      </c>
    </row>
    <row r="594" ht="13.35" customHeight="1" s="162">
      <c r="B594" s="307" t="n"/>
      <c r="C594" s="307" t="n"/>
      <c r="E594" s="307" t="n"/>
      <c r="F594" s="32" t="n"/>
      <c r="G594" s="33">
        <f>IF(F594="", "", IF(OR(ISTEXT(H594),ISTEXT(F594)),"",H594/F594))</f>
        <v/>
      </c>
      <c r="H594" s="33" t="n"/>
      <c r="I594" s="33" t="n"/>
      <c r="J594" s="33">
        <f>IF(I594="", "", IF(OR(ISTEXT(I594),ISTEXT($F594)),"",I594*$F594))</f>
        <v/>
      </c>
      <c r="K594" s="33" t="n"/>
      <c r="L594" s="33">
        <f>IF(K594="", "", IF(OR(ISTEXT(K594),ISTEXT($F594)),"",K594*$F594))</f>
        <v/>
      </c>
      <c r="M594" s="30">
        <f>IF(OR(H594="",H594=0),"",IF(K594="",IF(J594="","",IF(OR(ISTEXT(J594),ISTEXT(H594)),"",J594/H594)),IF(OR(ISTEXT(L594),ISTEXT(H594)),"",L594/H594)))</f>
        <v/>
      </c>
    </row>
    <row r="595" ht="13.35" customHeight="1" s="162">
      <c r="B595" s="307" t="n"/>
      <c r="C595" s="307" t="n"/>
      <c r="E595" s="307" t="n"/>
      <c r="F595" s="32" t="n"/>
      <c r="G595" s="33">
        <f>IF(F595="", "", IF(OR(ISTEXT(H595),ISTEXT(F595)),"",H595/F595))</f>
        <v/>
      </c>
      <c r="H595" s="33" t="n"/>
      <c r="I595" s="33" t="n"/>
      <c r="J595" s="33">
        <f>IF(I595="", "", IF(OR(ISTEXT(I595),ISTEXT($F595)),"",I595*$F595))</f>
        <v/>
      </c>
      <c r="K595" s="33" t="n"/>
      <c r="L595" s="33">
        <f>IF(K595="", "", IF(OR(ISTEXT(K595),ISTEXT($F595)),"",K595*$F595))</f>
        <v/>
      </c>
      <c r="M595" s="30">
        <f>IF(OR(H595="",H595=0),"",IF(K595="",IF(J595="","",IF(OR(ISTEXT(J595),ISTEXT(H595)),"",J595/H595)),IF(OR(ISTEXT(L595),ISTEXT(H595)),"",L595/H595)))</f>
        <v/>
      </c>
    </row>
    <row r="596" ht="13.35" customHeight="1" s="162">
      <c r="B596" s="307" t="n"/>
      <c r="C596" s="307" t="n"/>
      <c r="E596" s="307" t="n"/>
      <c r="F596" s="32" t="n"/>
      <c r="G596" s="33">
        <f>IF(F596="", "", IF(OR(ISTEXT(H596),ISTEXT(F596)),"",H596/F596))</f>
        <v/>
      </c>
      <c r="H596" s="33" t="n"/>
      <c r="I596" s="33" t="n"/>
      <c r="J596" s="33">
        <f>IF(I596="", "", IF(OR(ISTEXT(I596),ISTEXT($F596)),"",I596*$F596))</f>
        <v/>
      </c>
      <c r="K596" s="33" t="n"/>
      <c r="L596" s="33">
        <f>IF(K596="", "", IF(OR(ISTEXT(K596),ISTEXT($F596)),"",K596*$F596))</f>
        <v/>
      </c>
      <c r="M596" s="30">
        <f>IF(OR(H596="",H596=0),"",IF(K596="",IF(J596="","",IF(OR(ISTEXT(J596),ISTEXT(H596)),"",J596/H596)),IF(OR(ISTEXT(L596),ISTEXT(H596)),"",L596/H596)))</f>
        <v/>
      </c>
    </row>
    <row r="597" ht="13.35" customHeight="1" s="162">
      <c r="B597" s="307" t="n"/>
      <c r="C597" s="307" t="n"/>
      <c r="E597" s="307" t="n"/>
      <c r="F597" s="32" t="n"/>
      <c r="G597" s="33">
        <f>IF(F597="", "", IF(OR(ISTEXT(H597),ISTEXT(F597)),"",H597/F597))</f>
        <v/>
      </c>
      <c r="H597" s="33" t="n"/>
      <c r="I597" s="33" t="n"/>
      <c r="J597" s="33">
        <f>IF(I597="", "", IF(OR(ISTEXT(I597),ISTEXT($F597)),"",I597*$F597))</f>
        <v/>
      </c>
      <c r="K597" s="33" t="n"/>
      <c r="L597" s="33">
        <f>IF(K597="", "", IF(OR(ISTEXT(K597),ISTEXT($F597)),"",K597*$F597))</f>
        <v/>
      </c>
      <c r="M597" s="30">
        <f>IF(OR(H597="",H597=0),"",IF(K597="",IF(J597="","",IF(OR(ISTEXT(J597),ISTEXT(H597)),"",J597/H597)),IF(OR(ISTEXT(L597),ISTEXT(H597)),"",L597/H597)))</f>
        <v/>
      </c>
    </row>
    <row r="598" ht="13.35" customHeight="1" s="162">
      <c r="B598" s="307" t="n"/>
      <c r="C598" s="307" t="n"/>
      <c r="E598" s="307" t="n"/>
      <c r="F598" s="32" t="n"/>
      <c r="G598" s="33">
        <f>IF(F598="", "", IF(OR(ISTEXT(H598),ISTEXT(F598)),"",H598/F598))</f>
        <v/>
      </c>
      <c r="H598" s="33" t="n"/>
      <c r="I598" s="33" t="n"/>
      <c r="J598" s="33">
        <f>IF(I598="", "", IF(OR(ISTEXT(I598),ISTEXT($F598)),"",I598*$F598))</f>
        <v/>
      </c>
      <c r="K598" s="33" t="n"/>
      <c r="L598" s="33">
        <f>IF(K598="", "", IF(OR(ISTEXT(K598),ISTEXT($F598)),"",K598*$F598))</f>
        <v/>
      </c>
      <c r="M598" s="30">
        <f>IF(OR(H598="",H598=0),"",IF(K598="",IF(J598="","",IF(OR(ISTEXT(J598),ISTEXT(H598)),"",J598/H598)),IF(OR(ISTEXT(L598),ISTEXT(H598)),"",L598/H598)))</f>
        <v/>
      </c>
    </row>
    <row r="599" ht="13.35" customHeight="1" s="162">
      <c r="B599" s="307" t="n"/>
      <c r="C599" s="307" t="n"/>
      <c r="E599" s="307" t="n"/>
      <c r="F599" s="32" t="n"/>
      <c r="G599" s="33">
        <f>IF(F599="", "", IF(OR(ISTEXT(H599),ISTEXT(F599)),"",H599/F599))</f>
        <v/>
      </c>
      <c r="H599" s="33" t="n"/>
      <c r="I599" s="33" t="n"/>
      <c r="J599" s="33">
        <f>IF(I599="", "", IF(OR(ISTEXT(I599),ISTEXT($F599)),"",I599*$F599))</f>
        <v/>
      </c>
      <c r="K599" s="33" t="n"/>
      <c r="L599" s="33">
        <f>IF(K599="", "", IF(OR(ISTEXT(K599),ISTEXT($F599)),"",K599*$F599))</f>
        <v/>
      </c>
      <c r="M599" s="30">
        <f>IF(OR(H599="",H599=0),"",IF(K599="",IF(J599="","",IF(OR(ISTEXT(J599),ISTEXT(H599)),"",J599/H599)),IF(OR(ISTEXT(L599),ISTEXT(H599)),"",L599/H599)))</f>
        <v/>
      </c>
    </row>
    <row r="600" ht="13.35" customHeight="1" s="162">
      <c r="B600" s="307" t="n"/>
      <c r="C600" s="307" t="n"/>
      <c r="E600" s="307" t="n"/>
      <c r="F600" s="32" t="n"/>
      <c r="G600" s="33">
        <f>IF(F600="", "", IF(OR(ISTEXT(H600),ISTEXT(F600)),"",H600/F600))</f>
        <v/>
      </c>
      <c r="H600" s="33" t="n"/>
      <c r="I600" s="33" t="n"/>
      <c r="J600" s="33">
        <f>IF(I600="", "", IF(OR(ISTEXT(I600),ISTEXT($F600)),"",I600*$F600))</f>
        <v/>
      </c>
      <c r="K600" s="33" t="n"/>
      <c r="L600" s="33">
        <f>IF(K600="", "", IF(OR(ISTEXT(K600),ISTEXT($F600)),"",K600*$F600))</f>
        <v/>
      </c>
      <c r="M600" s="30">
        <f>IF(OR(H600="",H600=0),"",IF(K600="",IF(J600="","",IF(OR(ISTEXT(J600),ISTEXT(H600)),"",J600/H600)),IF(OR(ISTEXT(L600),ISTEXT(H600)),"",L600/H600)))</f>
        <v/>
      </c>
    </row>
    <row r="601" ht="13.35" customHeight="1" s="162">
      <c r="B601" s="307" t="n"/>
      <c r="C601" s="307" t="n"/>
      <c r="E601" s="307" t="n"/>
      <c r="F601" s="32" t="n"/>
      <c r="G601" s="33">
        <f>IF(F601="", "", IF(OR(ISTEXT(H601),ISTEXT(F601)),"",H601/F601))</f>
        <v/>
      </c>
      <c r="H601" s="33" t="n"/>
      <c r="I601" s="33" t="n"/>
      <c r="J601" s="33">
        <f>IF(I601="", "", IF(OR(ISTEXT(I601),ISTEXT($F601)),"",I601*$F601))</f>
        <v/>
      </c>
      <c r="K601" s="33" t="n"/>
      <c r="L601" s="33">
        <f>IF(K601="", "", IF(OR(ISTEXT(K601),ISTEXT($F601)),"",K601*$F601))</f>
        <v/>
      </c>
      <c r="M601" s="30">
        <f>IF(OR(H601="",H601=0),"",IF(K601="",IF(J601="","",IF(OR(ISTEXT(J601),ISTEXT(H601)),"",J601/H601)),IF(OR(ISTEXT(L601),ISTEXT(H601)),"",L601/H601)))</f>
        <v/>
      </c>
    </row>
    <row r="602" ht="13.35" customHeight="1" s="162">
      <c r="B602" s="307" t="n"/>
      <c r="C602" s="307" t="n"/>
      <c r="E602" s="307" t="n"/>
      <c r="F602" s="32" t="n"/>
      <c r="G602" s="33">
        <f>IF(F602="", "", IF(OR(ISTEXT(H602),ISTEXT(F602)),"",H602/F602))</f>
        <v/>
      </c>
      <c r="H602" s="33" t="n"/>
      <c r="I602" s="33" t="n"/>
      <c r="J602" s="33">
        <f>IF(I602="", "", IF(OR(ISTEXT(I602),ISTEXT($F602)),"",I602*$F602))</f>
        <v/>
      </c>
      <c r="K602" s="33" t="n"/>
      <c r="L602" s="33">
        <f>IF(K602="", "", IF(OR(ISTEXT(K602),ISTEXT($F602)),"",K602*$F602))</f>
        <v/>
      </c>
      <c r="M602" s="30">
        <f>IF(OR(H602="",H602=0),"",IF(K602="",IF(J602="","",IF(OR(ISTEXT(J602),ISTEXT(H602)),"",J602/H602)),IF(OR(ISTEXT(L602),ISTEXT(H602)),"",L602/H602)))</f>
        <v/>
      </c>
    </row>
    <row r="603" ht="13.35" customHeight="1" s="162">
      <c r="B603" s="307" t="n"/>
      <c r="C603" s="307" t="n"/>
      <c r="E603" s="307" t="n"/>
      <c r="F603" s="32" t="n"/>
      <c r="G603" s="33">
        <f>IF(F603="", "", IF(OR(ISTEXT(H603),ISTEXT(F603)),"",H603/F603))</f>
        <v/>
      </c>
      <c r="H603" s="33" t="n"/>
      <c r="I603" s="33" t="n"/>
      <c r="J603" s="33">
        <f>IF(I603="", "", IF(OR(ISTEXT(I603),ISTEXT($F603)),"",I603*$F603))</f>
        <v/>
      </c>
      <c r="K603" s="33" t="n"/>
      <c r="L603" s="33">
        <f>IF(K603="", "", IF(OR(ISTEXT(K603),ISTEXT($F603)),"",K603*$F603))</f>
        <v/>
      </c>
      <c r="M603" s="30">
        <f>IF(OR(H603="",H603=0),"",IF(K603="",IF(J603="","",IF(OR(ISTEXT(J603),ISTEXT(H603)),"",J603/H603)),IF(OR(ISTEXT(L603),ISTEXT(H603)),"",L603/H603)))</f>
        <v/>
      </c>
    </row>
    <row r="604" ht="13.35" customHeight="1" s="162">
      <c r="B604" s="307" t="n"/>
      <c r="C604" s="307" t="n"/>
      <c r="E604" s="307" t="n"/>
      <c r="F604" s="32" t="n"/>
      <c r="G604" s="33">
        <f>IF(F604="", "", IF(OR(ISTEXT(H604),ISTEXT(F604)),"",H604/F604))</f>
        <v/>
      </c>
      <c r="H604" s="33" t="n"/>
      <c r="I604" s="33" t="n"/>
      <c r="J604" s="33">
        <f>IF(I604="", "", IF(OR(ISTEXT(I604),ISTEXT($F604)),"",I604*$F604))</f>
        <v/>
      </c>
      <c r="K604" s="33" t="n"/>
      <c r="L604" s="33">
        <f>IF(K604="", "", IF(OR(ISTEXT(K604),ISTEXT($F604)),"",K604*$F604))</f>
        <v/>
      </c>
      <c r="M604" s="30">
        <f>IF(OR(H604="",H604=0),"",IF(K604="",IF(J604="","",IF(OR(ISTEXT(J604),ISTEXT(H604)),"",J604/H604)),IF(OR(ISTEXT(L604),ISTEXT(H604)),"",L604/H604)))</f>
        <v/>
      </c>
    </row>
    <row r="605" ht="13.35" customHeight="1" s="162">
      <c r="B605" s="307" t="n"/>
      <c r="C605" s="307" t="n"/>
      <c r="E605" s="307" t="n"/>
      <c r="F605" s="32" t="n"/>
      <c r="G605" s="33">
        <f>IF(F605="", "", IF(OR(ISTEXT(H605),ISTEXT(F605)),"",H605/F605))</f>
        <v/>
      </c>
      <c r="H605" s="33" t="n"/>
      <c r="I605" s="33" t="n"/>
      <c r="J605" s="33">
        <f>IF(I605="", "", IF(OR(ISTEXT(I605),ISTEXT($F605)),"",I605*$F605))</f>
        <v/>
      </c>
      <c r="K605" s="33" t="n"/>
      <c r="L605" s="33">
        <f>IF(K605="", "", IF(OR(ISTEXT(K605),ISTEXT($F605)),"",K605*$F605))</f>
        <v/>
      </c>
      <c r="M605" s="30">
        <f>IF(OR(H605="",H605=0),"",IF(K605="",IF(J605="","",IF(OR(ISTEXT(J605),ISTEXT(H605)),"",J605/H605)),IF(OR(ISTEXT(L605),ISTEXT(H605)),"",L605/H605)))</f>
        <v/>
      </c>
    </row>
    <row r="606" ht="13.35" customHeight="1" s="162">
      <c r="B606" s="307" t="n"/>
      <c r="C606" s="307" t="n"/>
      <c r="E606" s="307" t="n"/>
      <c r="F606" s="32" t="n"/>
      <c r="G606" s="33">
        <f>IF(F606="", "", IF(OR(ISTEXT(H606),ISTEXT(F606)),"",H606/F606))</f>
        <v/>
      </c>
      <c r="H606" s="33" t="n"/>
      <c r="I606" s="33" t="n"/>
      <c r="J606" s="33">
        <f>IF(I606="", "", IF(OR(ISTEXT(I606),ISTEXT($F606)),"",I606*$F606))</f>
        <v/>
      </c>
      <c r="K606" s="33" t="n"/>
      <c r="L606" s="33">
        <f>IF(K606="", "", IF(OR(ISTEXT(K606),ISTEXT($F606)),"",K606*$F606))</f>
        <v/>
      </c>
      <c r="M606" s="30">
        <f>IF(OR(H606="",H606=0),"",IF(K606="",IF(J606="","",IF(OR(ISTEXT(J606),ISTEXT(H606)),"",J606/H606)),IF(OR(ISTEXT(L606),ISTEXT(H606)),"",L606/H606)))</f>
        <v/>
      </c>
    </row>
    <row r="607" ht="13.35" customHeight="1" s="162">
      <c r="B607" s="307" t="n"/>
      <c r="C607" s="307" t="n"/>
      <c r="E607" s="307" t="n"/>
      <c r="F607" s="32" t="n"/>
      <c r="G607" s="33">
        <f>IF(F607="", "", IF(OR(ISTEXT(H607),ISTEXT(F607)),"",H607/F607))</f>
        <v/>
      </c>
      <c r="H607" s="33" t="n"/>
      <c r="I607" s="33" t="n"/>
      <c r="J607" s="33">
        <f>IF(I607="", "", IF(OR(ISTEXT(I607),ISTEXT($F607)),"",I607*$F607))</f>
        <v/>
      </c>
      <c r="K607" s="33" t="n"/>
      <c r="L607" s="33">
        <f>IF(K607="", "", IF(OR(ISTEXT(K607),ISTEXT($F607)),"",K607*$F607))</f>
        <v/>
      </c>
      <c r="M607" s="30">
        <f>IF(OR(H607="",H607=0),"",IF(K607="",IF(J607="","",IF(OR(ISTEXT(J607),ISTEXT(H607)),"",J607/H607)),IF(OR(ISTEXT(L607),ISTEXT(H607)),"",L607/H607)))</f>
        <v/>
      </c>
    </row>
    <row r="608" ht="13.35" customHeight="1" s="162">
      <c r="B608" s="307" t="n"/>
      <c r="C608" s="307" t="n"/>
      <c r="E608" s="307" t="n"/>
      <c r="F608" s="32" t="n"/>
      <c r="G608" s="33">
        <f>IF(F608="", "", IF(OR(ISTEXT(H608),ISTEXT(F608)),"",H608/F608))</f>
        <v/>
      </c>
      <c r="H608" s="33" t="n"/>
      <c r="I608" s="33" t="n"/>
      <c r="J608" s="33">
        <f>IF(I608="", "", IF(OR(ISTEXT(I608),ISTEXT($F608)),"",I608*$F608))</f>
        <v/>
      </c>
      <c r="K608" s="33" t="n"/>
      <c r="L608" s="33">
        <f>IF(K608="", "", IF(OR(ISTEXT(K608),ISTEXT($F608)),"",K608*$F608))</f>
        <v/>
      </c>
      <c r="M608" s="30">
        <f>IF(OR(H608="",H608=0),"",IF(K608="",IF(J608="","",IF(OR(ISTEXT(J608),ISTEXT(H608)),"",J608/H608)),IF(OR(ISTEXT(L608),ISTEXT(H608)),"",L608/H608)))</f>
        <v/>
      </c>
    </row>
    <row r="609" ht="13.35" customHeight="1" s="162">
      <c r="B609" s="307" t="n"/>
      <c r="C609" s="307" t="n"/>
      <c r="E609" s="307" t="n"/>
      <c r="F609" s="32" t="n"/>
      <c r="G609" s="33">
        <f>IF(F609="", "", IF(OR(ISTEXT(H609),ISTEXT(F609)),"",H609/F609))</f>
        <v/>
      </c>
      <c r="H609" s="33" t="n"/>
      <c r="I609" s="33" t="n"/>
      <c r="J609" s="33">
        <f>IF(I609="", "", IF(OR(ISTEXT(I609),ISTEXT($F609)),"",I609*$F609))</f>
        <v/>
      </c>
      <c r="K609" s="33" t="n"/>
      <c r="L609" s="33">
        <f>IF(K609="", "", IF(OR(ISTEXT(K609),ISTEXT($F609)),"",K609*$F609))</f>
        <v/>
      </c>
      <c r="M609" s="30">
        <f>IF(OR(H609="",H609=0),"",IF(K609="",IF(J609="","",IF(OR(ISTEXT(J609),ISTEXT(H609)),"",J609/H609)),IF(OR(ISTEXT(L609),ISTEXT(H609)),"",L609/H609)))</f>
        <v/>
      </c>
    </row>
    <row r="610" ht="13.35" customHeight="1" s="162">
      <c r="B610" s="307" t="n"/>
      <c r="C610" s="307" t="n"/>
      <c r="E610" s="307" t="n"/>
      <c r="F610" s="32" t="n"/>
      <c r="G610" s="33">
        <f>IF(F610="", "", IF(OR(ISTEXT(H610),ISTEXT(F610)),"",H610/F610))</f>
        <v/>
      </c>
      <c r="H610" s="33" t="n"/>
      <c r="I610" s="33" t="n"/>
      <c r="J610" s="33">
        <f>IF(I610="", "", IF(OR(ISTEXT(I610),ISTEXT($F610)),"",I610*$F610))</f>
        <v/>
      </c>
      <c r="K610" s="33" t="n"/>
      <c r="L610" s="33">
        <f>IF(K610="", "", IF(OR(ISTEXT(K610),ISTEXT($F610)),"",K610*$F610))</f>
        <v/>
      </c>
      <c r="M610" s="30">
        <f>IF(OR(H610="",H610=0),"",IF(K610="",IF(J610="","",IF(OR(ISTEXT(J610),ISTEXT(H610)),"",J610/H610)),IF(OR(ISTEXT(L610),ISTEXT(H610)),"",L610/H610)))</f>
        <v/>
      </c>
    </row>
    <row r="611" ht="13.35" customHeight="1" s="162">
      <c r="B611" s="307" t="n"/>
      <c r="C611" s="307" t="n"/>
      <c r="E611" s="307" t="n"/>
      <c r="F611" s="32" t="n"/>
      <c r="G611" s="33">
        <f>IF(F611="", "", IF(OR(ISTEXT(H611),ISTEXT(F611)),"",H611/F611))</f>
        <v/>
      </c>
      <c r="H611" s="33" t="n"/>
      <c r="I611" s="33" t="n"/>
      <c r="J611" s="33">
        <f>IF(I611="", "", IF(OR(ISTEXT(I611),ISTEXT($F611)),"",I611*$F611))</f>
        <v/>
      </c>
      <c r="K611" s="33" t="n"/>
      <c r="L611" s="33">
        <f>IF(K611="", "", IF(OR(ISTEXT(K611),ISTEXT($F611)),"",K611*$F611))</f>
        <v/>
      </c>
      <c r="M611" s="30">
        <f>IF(OR(H611="",H611=0),"",IF(K611="",IF(J611="","",IF(OR(ISTEXT(J611),ISTEXT(H611)),"",J611/H611)),IF(OR(ISTEXT(L611),ISTEXT(H611)),"",L611/H611)))</f>
        <v/>
      </c>
    </row>
    <row r="612" ht="13.35" customHeight="1" s="162">
      <c r="B612" s="307" t="n"/>
      <c r="C612" s="307" t="n"/>
      <c r="E612" s="307" t="n"/>
      <c r="F612" s="32" t="n"/>
      <c r="G612" s="33">
        <f>IF(F612="", "", IF(OR(ISTEXT(H612),ISTEXT(F612)),"",H612/F612))</f>
        <v/>
      </c>
      <c r="H612" s="33" t="n"/>
      <c r="I612" s="33" t="n"/>
      <c r="J612" s="33">
        <f>IF(I612="", "", IF(OR(ISTEXT(I612),ISTEXT($F612)),"",I612*$F612))</f>
        <v/>
      </c>
      <c r="K612" s="33" t="n"/>
      <c r="L612" s="33">
        <f>IF(K612="", "", IF(OR(ISTEXT(K612),ISTEXT($F612)),"",K612*$F612))</f>
        <v/>
      </c>
      <c r="M612" s="30">
        <f>IF(OR(H612="",H612=0),"",IF(K612="",IF(J612="","",IF(OR(ISTEXT(J612),ISTEXT(H612)),"",J612/H612)),IF(OR(ISTEXT(L612),ISTEXT(H612)),"",L612/H612)))</f>
        <v/>
      </c>
    </row>
    <row r="613" ht="13.35" customHeight="1" s="162">
      <c r="B613" s="307" t="n"/>
      <c r="C613" s="307" t="n"/>
      <c r="E613" s="307" t="n"/>
      <c r="F613" s="32" t="n"/>
      <c r="G613" s="33">
        <f>IF(F613="", "", IF(OR(ISTEXT(H613),ISTEXT(F613)),"",H613/F613))</f>
        <v/>
      </c>
      <c r="H613" s="33" t="n"/>
      <c r="I613" s="33" t="n"/>
      <c r="J613" s="33">
        <f>IF(I613="", "", IF(OR(ISTEXT(I613),ISTEXT($F613)),"",I613*$F613))</f>
        <v/>
      </c>
      <c r="K613" s="33" t="n"/>
      <c r="L613" s="33">
        <f>IF(K613="", "", IF(OR(ISTEXT(K613),ISTEXT($F613)),"",K613*$F613))</f>
        <v/>
      </c>
      <c r="M613" s="30">
        <f>IF(OR(H613="",H613=0),"",IF(K613="",IF(J613="","",IF(OR(ISTEXT(J613),ISTEXT(H613)),"",J613/H613)),IF(OR(ISTEXT(L613),ISTEXT(H613)),"",L613/H613)))</f>
        <v/>
      </c>
    </row>
    <row r="614" ht="13.35" customHeight="1" s="162">
      <c r="B614" s="307" t="n"/>
      <c r="C614" s="307" t="n"/>
      <c r="E614" s="307" t="n"/>
      <c r="F614" s="32" t="n"/>
      <c r="G614" s="33">
        <f>IF(F614="", "", IF(OR(ISTEXT(H614),ISTEXT(F614)),"",H614/F614))</f>
        <v/>
      </c>
      <c r="H614" s="33" t="n"/>
      <c r="I614" s="33" t="n"/>
      <c r="J614" s="33">
        <f>IF(I614="", "", IF(OR(ISTEXT(I614),ISTEXT($F614)),"",I614*$F614))</f>
        <v/>
      </c>
      <c r="K614" s="33" t="n"/>
      <c r="L614" s="33">
        <f>IF(K614="", "", IF(OR(ISTEXT(K614),ISTEXT($F614)),"",K614*$F614))</f>
        <v/>
      </c>
      <c r="M614" s="30">
        <f>IF(OR(H614="",H614=0),"",IF(K614="",IF(J614="","",IF(OR(ISTEXT(J614),ISTEXT(H614)),"",J614/H614)),IF(OR(ISTEXT(L614),ISTEXT(H614)),"",L614/H614)))</f>
        <v/>
      </c>
    </row>
    <row r="615" ht="13.35" customHeight="1" s="162">
      <c r="B615" s="307" t="n"/>
      <c r="C615" s="307" t="n"/>
      <c r="E615" s="307" t="n"/>
      <c r="F615" s="32" t="n"/>
      <c r="G615" s="33">
        <f>IF(F615="", "", IF(OR(ISTEXT(H615),ISTEXT(F615)),"",H615/F615))</f>
        <v/>
      </c>
      <c r="H615" s="33" t="n"/>
      <c r="I615" s="33" t="n"/>
      <c r="J615" s="33">
        <f>IF(I615="", "", IF(OR(ISTEXT(I615),ISTEXT($F615)),"",I615*$F615))</f>
        <v/>
      </c>
      <c r="K615" s="33" t="n"/>
      <c r="L615" s="33">
        <f>IF(K615="", "", IF(OR(ISTEXT(K615),ISTEXT($F615)),"",K615*$F615))</f>
        <v/>
      </c>
      <c r="M615" s="30">
        <f>IF(OR(H615="",H615=0),"",IF(K615="",IF(J615="","",IF(OR(ISTEXT(J615),ISTEXT(H615)),"",J615/H615)),IF(OR(ISTEXT(L615),ISTEXT(H615)),"",L615/H615)))</f>
        <v/>
      </c>
    </row>
    <row r="616" ht="13.35" customHeight="1" s="162">
      <c r="B616" s="307" t="n"/>
      <c r="C616" s="307" t="n"/>
      <c r="E616" s="307" t="n"/>
      <c r="F616" s="32" t="n"/>
      <c r="G616" s="33">
        <f>IF(F616="", "", IF(OR(ISTEXT(H616),ISTEXT(F616)),"",H616/F616))</f>
        <v/>
      </c>
      <c r="H616" s="33" t="n"/>
      <c r="I616" s="33" t="n"/>
      <c r="J616" s="33">
        <f>IF(I616="", "", IF(OR(ISTEXT(I616),ISTEXT($F616)),"",I616*$F616))</f>
        <v/>
      </c>
      <c r="K616" s="33" t="n"/>
      <c r="L616" s="33">
        <f>IF(K616="", "", IF(OR(ISTEXT(K616),ISTEXT($F616)),"",K616*$F616))</f>
        <v/>
      </c>
      <c r="M616" s="30">
        <f>IF(OR(H616="",H616=0),"",IF(K616="",IF(J616="","",IF(OR(ISTEXT(J616),ISTEXT(H616)),"",J616/H616)),IF(OR(ISTEXT(L616),ISTEXT(H616)),"",L616/H616)))</f>
        <v/>
      </c>
    </row>
    <row r="617" ht="13.35" customHeight="1" s="162">
      <c r="B617" s="307" t="n"/>
      <c r="C617" s="307" t="n"/>
      <c r="E617" s="307" t="n"/>
      <c r="F617" s="32" t="n"/>
      <c r="G617" s="33">
        <f>IF(F617="", "", IF(OR(ISTEXT(H617),ISTEXT(F617)),"",H617/F617))</f>
        <v/>
      </c>
      <c r="H617" s="33" t="n"/>
      <c r="I617" s="33" t="n"/>
      <c r="J617" s="33">
        <f>IF(I617="", "", IF(OR(ISTEXT(I617),ISTEXT($F617)),"",I617*$F617))</f>
        <v/>
      </c>
      <c r="K617" s="33" t="n"/>
      <c r="L617" s="33">
        <f>IF(K617="", "", IF(OR(ISTEXT(K617),ISTEXT($F617)),"",K617*$F617))</f>
        <v/>
      </c>
      <c r="M617" s="30">
        <f>IF(OR(H617="",H617=0),"",IF(K617="",IF(J617="","",IF(OR(ISTEXT(J617),ISTEXT(H617)),"",J617/H617)),IF(OR(ISTEXT(L617),ISTEXT(H617)),"",L617/H617)))</f>
        <v/>
      </c>
    </row>
    <row r="618" ht="13.35" customHeight="1" s="162">
      <c r="B618" s="307" t="n"/>
      <c r="C618" s="307" t="n"/>
      <c r="E618" s="307" t="n"/>
      <c r="F618" s="32" t="n"/>
      <c r="G618" s="33">
        <f>IF(F618="", "", IF(OR(ISTEXT(H618),ISTEXT(F618)),"",H618/F618))</f>
        <v/>
      </c>
      <c r="H618" s="33" t="n"/>
      <c r="I618" s="33" t="n"/>
      <c r="J618" s="33">
        <f>IF(I618="", "", IF(OR(ISTEXT(I618),ISTEXT($F618)),"",I618*$F618))</f>
        <v/>
      </c>
      <c r="K618" s="33" t="n"/>
      <c r="L618" s="33">
        <f>IF(K618="", "", IF(OR(ISTEXT(K618),ISTEXT($F618)),"",K618*$F618))</f>
        <v/>
      </c>
      <c r="M618" s="30">
        <f>IF(OR(H618="",H618=0),"",IF(K618="",IF(J618="","",IF(OR(ISTEXT(J618),ISTEXT(H618)),"",J618/H618)),IF(OR(ISTEXT(L618),ISTEXT(H618)),"",L618/H618)))</f>
        <v/>
      </c>
    </row>
    <row r="619" ht="13.35" customHeight="1" s="162">
      <c r="B619" s="307" t="n"/>
      <c r="C619" s="307" t="n"/>
      <c r="E619" s="307" t="n"/>
      <c r="F619" s="32" t="n"/>
      <c r="G619" s="33">
        <f>IF(F619="", "", IF(OR(ISTEXT(H619),ISTEXT(F619)),"",H619/F619))</f>
        <v/>
      </c>
      <c r="H619" s="33" t="n"/>
      <c r="I619" s="33" t="n"/>
      <c r="J619" s="33">
        <f>IF(I619="", "", IF(OR(ISTEXT(I619),ISTEXT($F619)),"",I619*$F619))</f>
        <v/>
      </c>
      <c r="K619" s="33" t="n"/>
      <c r="L619" s="33">
        <f>IF(K619="", "", IF(OR(ISTEXT(K619),ISTEXT($F619)),"",K619*$F619))</f>
        <v/>
      </c>
      <c r="M619" s="30">
        <f>IF(OR(H619="",H619=0),"",IF(K619="",IF(J619="","",IF(OR(ISTEXT(J619),ISTEXT(H619)),"",J619/H619)),IF(OR(ISTEXT(L619),ISTEXT(H619)),"",L619/H619)))</f>
        <v/>
      </c>
    </row>
    <row r="620" ht="13.35" customHeight="1" s="162">
      <c r="B620" s="42" t="n"/>
      <c r="C620" s="231" t="inlineStr">
        <is>
          <t>Subtotal (this page)</t>
        </is>
      </c>
      <c r="D620" s="159" t="n"/>
      <c r="E620" s="42" t="n"/>
      <c r="F620" s="42" t="n"/>
      <c r="G620" s="43" t="n"/>
      <c r="H620" s="43">
        <f>IF(SUM(H580:H619)=0,"",SUM(H580:H619))</f>
        <v/>
      </c>
      <c r="I620" s="43" t="n"/>
      <c r="J620" s="43">
        <f>IF(SUM(J580:J619)=0,"",SUM(J580:J619))</f>
        <v/>
      </c>
      <c r="K620" s="43" t="n"/>
      <c r="L620" s="43">
        <f>IF(SUM(L580:L619)=0,"",SUM(L580:L619))</f>
        <v/>
      </c>
      <c r="M620" s="35">
        <f>IF(OR(H620="",H620=0),"",IF(L620="",IF(J620="","",IF(OR(ISTEXT(J620),ISTEXT(H620)),"",J620/H620)),IF(OR(ISTEXT(L620),ISTEXT(H620)),"",L620/H620)))</f>
        <v/>
      </c>
    </row>
    <row r="621" ht="13.35" customHeight="1" s="162"/>
    <row r="622" ht="13.35" customHeight="1" s="162">
      <c r="B622" s="188" t="inlineStr">
        <is>
          <t>Remarks (cont.)</t>
        </is>
      </c>
      <c r="C622" s="173" t="n"/>
      <c r="D622" s="154" t="n"/>
      <c r="E622" s="174" t="n"/>
      <c r="F622" s="174" t="n"/>
      <c r="G622" s="174" t="n"/>
      <c r="H622" s="174" t="n"/>
      <c r="I622" s="174" t="n"/>
      <c r="J622" s="174" t="n"/>
      <c r="K622" s="174" t="n"/>
      <c r="L622" s="174" t="n"/>
      <c r="M622" s="173" t="n"/>
    </row>
    <row r="623" ht="13.35" customHeight="1" s="162">
      <c r="B623" s="154" t="n"/>
      <c r="C623" s="174" t="n"/>
      <c r="D623" s="174" t="n"/>
      <c r="E623" s="174" t="n"/>
      <c r="F623" s="174" t="n"/>
      <c r="G623" s="174" t="n"/>
      <c r="H623" s="174" t="n"/>
      <c r="I623" s="174" t="n"/>
      <c r="J623" s="174" t="n"/>
      <c r="K623" s="174" t="n"/>
      <c r="L623" s="174" t="n"/>
      <c r="M623" s="173" t="n"/>
    </row>
    <row r="624" ht="13.35" customHeight="1" s="162">
      <c r="B624" s="154" t="n"/>
      <c r="C624" s="174" t="n"/>
      <c r="D624" s="174" t="n"/>
      <c r="E624" s="174" t="n"/>
      <c r="F624" s="174" t="n"/>
      <c r="G624" s="174" t="n"/>
      <c r="H624" s="174" t="n"/>
      <c r="I624" s="174" t="n"/>
      <c r="J624" s="174" t="n"/>
      <c r="K624" s="174" t="n"/>
      <c r="L624" s="174" t="n"/>
      <c r="M624" s="173" t="n"/>
    </row>
    <row r="625" ht="13.35" customHeight="1" s="162">
      <c r="B625" s="154" t="n"/>
      <c r="C625" s="174" t="n"/>
      <c r="D625" s="174" t="n"/>
      <c r="E625" s="174" t="n"/>
      <c r="F625" s="174" t="n"/>
      <c r="G625" s="174" t="n"/>
      <c r="H625" s="174" t="n"/>
      <c r="I625" s="174" t="n"/>
      <c r="J625" s="174" t="n"/>
      <c r="K625" s="174" t="n"/>
      <c r="L625" s="174" t="n"/>
      <c r="M625" s="173" t="n"/>
    </row>
    <row r="626" ht="13.35" customHeight="1" s="162"/>
    <row r="627" ht="13.35" customHeight="1" s="162"/>
    <row r="628" ht="13.35" customHeight="1" s="162">
      <c r="B628" s="200" t="inlineStr">
        <is>
          <t>System</t>
        </is>
      </c>
      <c r="C628" s="403" t="n"/>
      <c r="D628" s="209">
        <f>IF('{Equipment Data Entry}'!B87="","",'{Equipment Data Entry}'!B87)</f>
        <v/>
      </c>
      <c r="E628" s="418" t="n"/>
      <c r="F628" s="403" t="n"/>
      <c r="G628" s="200" t="inlineStr">
        <is>
          <t>Service</t>
        </is>
      </c>
      <c r="H628" s="403" t="n"/>
      <c r="I628" s="210">
        <f>IF('{Equipment Data Entry}'!C87="","",'{Equipment Data Entry}'!C87)</f>
        <v/>
      </c>
      <c r="J628" s="418" t="n"/>
      <c r="K628" s="418" t="n"/>
      <c r="L628" s="418" t="n"/>
      <c r="M628" s="403" t="n"/>
    </row>
    <row r="629" ht="13.35" customHeight="1" s="162">
      <c r="B629" s="422" t="n"/>
      <c r="C629" s="423" t="n"/>
      <c r="D629" s="422" t="n"/>
      <c r="E629" s="424" t="n"/>
      <c r="F629" s="423" t="n"/>
      <c r="G629" s="422" t="n"/>
      <c r="H629" s="423" t="n"/>
      <c r="I629" s="422" t="n"/>
      <c r="J629" s="424" t="n"/>
      <c r="K629" s="424" t="n"/>
      <c r="L629" s="424" t="n"/>
      <c r="M629" s="423" t="n"/>
    </row>
    <row r="630" ht="13.35" customHeight="1" s="162">
      <c r="B630" s="437" t="inlineStr">
        <is>
          <t>Drive Type:</t>
        </is>
      </c>
      <c r="C630" s="13" t="n"/>
      <c r="D630" s="438" t="n"/>
      <c r="E630" s="437" t="inlineStr">
        <is>
          <t>Rotation – Design:</t>
        </is>
      </c>
      <c r="F630" s="13" t="n"/>
      <c r="G630" s="438" t="n"/>
      <c r="H630" s="13" t="n"/>
      <c r="I630" s="437" t="inlineStr">
        <is>
          <t>Actual:</t>
        </is>
      </c>
      <c r="J630" s="438" t="n"/>
    </row>
    <row r="631" ht="13.35" customHeight="1" s="162">
      <c r="B631" s="200" t="inlineStr">
        <is>
          <t>Unit Data</t>
        </is>
      </c>
      <c r="C631" s="400" t="n"/>
      <c r="D631" s="400" t="n"/>
      <c r="E631" s="400" t="n"/>
      <c r="F631" s="400" t="n"/>
      <c r="G631" s="401" t="n"/>
      <c r="H631" s="13" t="n"/>
      <c r="I631" s="200" t="inlineStr">
        <is>
          <t>Design and Performance Data</t>
        </is>
      </c>
      <c r="J631" s="400" t="n"/>
      <c r="K631" s="400" t="n"/>
      <c r="L631" s="401" t="n"/>
      <c r="M631" s="283" t="n"/>
    </row>
    <row r="632" ht="13.35" customHeight="1" s="162">
      <c r="B632" s="199" t="inlineStr">
        <is>
          <t>Manufacturer</t>
        </is>
      </c>
      <c r="C632" s="401" t="n"/>
      <c r="D632" s="204">
        <f>IF('{Equipment Data Entry}'!E87="","",'{Equipment Data Entry}'!E87)</f>
        <v/>
      </c>
      <c r="E632" s="400" t="n"/>
      <c r="F632" s="400" t="n"/>
      <c r="G632" s="401" t="n"/>
      <c r="H632" s="13" t="n"/>
      <c r="I632" s="199" t="inlineStr">
        <is>
          <t>Design Criteria</t>
        </is>
      </c>
      <c r="J632" s="401" t="n"/>
      <c r="K632" s="199" t="inlineStr">
        <is>
          <t>Design</t>
        </is>
      </c>
      <c r="L632" s="199" t="inlineStr">
        <is>
          <t>Actual</t>
        </is>
      </c>
      <c r="M632" s="13" t="n"/>
    </row>
    <row r="633" ht="13.35" customHeight="1" s="162">
      <c r="B633" s="199" t="inlineStr">
        <is>
          <t>Model Number</t>
        </is>
      </c>
      <c r="C633" s="401" t="n"/>
      <c r="D633" s="204">
        <f>IF('{Equipment Data Entry}'!F87="","",'{Equipment Data Entry}'!F87)</f>
        <v/>
      </c>
      <c r="E633" s="400" t="n"/>
      <c r="F633" s="400" t="n"/>
      <c r="G633" s="401" t="n"/>
      <c r="H633" s="13" t="n"/>
      <c r="I633" s="199" t="inlineStr">
        <is>
          <t>Total Airflow</t>
        </is>
      </c>
      <c r="J633" s="401" t="n"/>
      <c r="K633" s="24">
        <f>H673</f>
        <v/>
      </c>
      <c r="L633" s="24">
        <f>L673</f>
        <v/>
      </c>
      <c r="M633" s="22">
        <f>IF(OR(L633="",K633="",K633=0),"",IF(OR(ISTEXT(L633),ISTEXT(K633)),"",L633/K633))</f>
        <v/>
      </c>
    </row>
    <row r="634" ht="13.35" customHeight="1" s="162">
      <c r="B634" s="199" t="inlineStr">
        <is>
          <t>Serial Number</t>
        </is>
      </c>
      <c r="C634" s="401" t="n"/>
      <c r="D634" s="204" t="n"/>
      <c r="E634" s="400" t="n"/>
      <c r="F634" s="400" t="n"/>
      <c r="G634" s="401" t="n"/>
      <c r="H634" s="13" t="n"/>
      <c r="I634" s="199" t="inlineStr">
        <is>
          <t>Unit ESP</t>
        </is>
      </c>
      <c r="J634" s="401" t="n"/>
      <c r="K634" s="71">
        <f>IF('{Equipment Data Entry}'!H87="","",'{Equipment Data Entry}'!H87)</f>
        <v/>
      </c>
      <c r="L634" s="64">
        <f>I653</f>
        <v/>
      </c>
      <c r="M634" s="22" t="n"/>
    </row>
    <row r="635" ht="13.35" customHeight="1" s="162">
      <c r="B635" s="199" t="inlineStr">
        <is>
          <t>Area Served</t>
        </is>
      </c>
      <c r="C635" s="401" t="n"/>
      <c r="D635" s="204">
        <f>I628</f>
        <v/>
      </c>
      <c r="E635" s="400" t="n"/>
      <c r="F635" s="400" t="n"/>
      <c r="G635" s="401" t="n"/>
      <c r="H635" s="13" t="n"/>
      <c r="I635" s="199" t="inlineStr">
        <is>
          <t>Fan RPMs</t>
        </is>
      </c>
      <c r="J635" s="401" t="n"/>
      <c r="K635" s="24">
        <f>IF('{Equipment Data Entry}'!I87="","",'{Equipment Data Entry}'!I87)</f>
        <v/>
      </c>
      <c r="L635" s="24">
        <f>IF(L646="","",L646)</f>
        <v/>
      </c>
      <c r="M635" s="13" t="n"/>
    </row>
    <row r="636" ht="13.35" customHeight="1" s="162">
      <c r="B636" s="199" t="inlineStr">
        <is>
          <t>Location</t>
        </is>
      </c>
      <c r="C636" s="401" t="n"/>
      <c r="D636" s="204">
        <f>IF('{Equipment Data Entry}'!D87="","",'{Equipment Data Entry}'!D87)</f>
        <v/>
      </c>
      <c r="E636" s="400" t="n"/>
      <c r="F636" s="400" t="n"/>
      <c r="G636" s="401" t="n"/>
      <c r="H636" s="13" t="n"/>
      <c r="I636" s="283" t="n"/>
      <c r="J636" s="283" t="n"/>
      <c r="K636" s="36" t="n"/>
      <c r="L636" s="36" t="n"/>
      <c r="M636" s="13" t="n"/>
    </row>
    <row r="637" ht="13.35" customHeight="1" s="162">
      <c r="B637" s="13" t="n"/>
      <c r="C637" s="13" t="n"/>
      <c r="D637" s="13" t="n"/>
      <c r="E637" s="13" t="n"/>
      <c r="F637" s="13" t="n"/>
      <c r="G637" s="13" t="n"/>
      <c r="H637" s="13" t="n"/>
      <c r="I637" s="283" t="n"/>
      <c r="J637" s="283" t="n"/>
      <c r="K637" s="37" t="n"/>
      <c r="L637" s="37" t="n"/>
      <c r="M637" s="13" t="n"/>
    </row>
    <row r="638" ht="13.35" customHeight="1" s="162">
      <c r="B638" s="200" t="inlineStr">
        <is>
          <t>Motor Data</t>
        </is>
      </c>
      <c r="C638" s="400" t="n"/>
      <c r="D638" s="400" t="n"/>
      <c r="E638" s="400" t="n"/>
      <c r="F638" s="400" t="n"/>
      <c r="G638" s="401" t="n"/>
      <c r="H638" s="13" t="n"/>
      <c r="I638" s="283" t="inlineStr">
        <is>
          <t>Filter Type/Size/Qty</t>
        </is>
      </c>
      <c r="J638" s="404" t="n"/>
      <c r="K638" s="404" t="n"/>
      <c r="L638" s="37" t="n"/>
      <c r="M638" s="404" t="n"/>
    </row>
    <row r="639" ht="13.35" customHeight="1" s="162">
      <c r="B639" s="199" t="inlineStr">
        <is>
          <t>Manufacturer</t>
        </is>
      </c>
      <c r="C639" s="401" t="n"/>
      <c r="D639" s="203" t="n"/>
      <c r="E639" s="400" t="n"/>
      <c r="F639" s="400" t="n"/>
      <c r="G639" s="401" t="n"/>
      <c r="H639" s="13" t="n"/>
      <c r="I639" s="200" t="inlineStr">
        <is>
          <t>Drive Data</t>
        </is>
      </c>
      <c r="J639" s="400" t="n"/>
      <c r="K639" s="400" t="n"/>
      <c r="L639" s="401" t="n"/>
      <c r="M639" s="13" t="n"/>
    </row>
    <row r="640" ht="13.35" customHeight="1" s="162">
      <c r="B640" s="199" t="inlineStr">
        <is>
          <t>Horsepower</t>
        </is>
      </c>
      <c r="C640" s="401" t="n"/>
      <c r="D640" s="28">
        <f>IF('{Equipment Data Entry}'!G87="","",'{Equipment Data Entry}'!G87)</f>
        <v/>
      </c>
      <c r="E640" s="21" t="inlineStr">
        <is>
          <t>RPM</t>
        </is>
      </c>
      <c r="F640" s="24" t="n"/>
      <c r="G640" s="199" t="inlineStr">
        <is>
          <t>SF</t>
        </is>
      </c>
      <c r="H640" s="13" t="n"/>
      <c r="I640" s="199" t="inlineStr">
        <is>
          <t>Motor sheave</t>
        </is>
      </c>
      <c r="J640" s="400" t="n"/>
      <c r="K640" s="24">
        <f>IF('{Equipment Data Entry}'!J87="","",'{Equipment Data Entry}'!J87)</f>
        <v/>
      </c>
      <c r="L640" s="21" t="inlineStr">
        <is>
          <t>Bore</t>
        </is>
      </c>
      <c r="M640" s="208"/>
    </row>
    <row r="641" ht="13.35" customHeight="1" s="162">
      <c r="B641" s="198">
        <f>IF('{Equipment Data Entry}'!N87="","",'{Equipment Data Entry}'!N87)</f>
        <v/>
      </c>
      <c r="C641" s="198">
        <f>IF('{Equipment Data Entry}'!O87="","",'{Equipment Data Entry}'!O87)</f>
        <v/>
      </c>
      <c r="D641" s="21" t="inlineStr">
        <is>
          <t>FLA</t>
        </is>
      </c>
      <c r="E641" s="67" t="n"/>
      <c r="F641" s="21" t="inlineStr">
        <is>
          <t>Frame</t>
        </is>
      </c>
      <c r="G641" s="208" t="n"/>
      <c r="H641" s="13" t="n"/>
      <c r="I641" s="199" t="inlineStr">
        <is>
          <t>Fan pulley</t>
        </is>
      </c>
      <c r="J641" s="400" t="n"/>
      <c r="K641" s="24">
        <f>IF('{Equipment Data Entry}'!K87="","",'{Equipment Data Entry}'!K87)</f>
        <v/>
      </c>
      <c r="L641" s="21" t="inlineStr">
        <is>
          <t>Bore</t>
        </is>
      </c>
      <c r="M641" s="208"/>
    </row>
    <row r="642" ht="13.35" customHeight="1" s="162">
      <c r="B642" s="199" t="inlineStr">
        <is>
          <t>Corrected FLA</t>
        </is>
      </c>
      <c r="C642" s="401" t="n"/>
      <c r="D642" s="27">
        <f>IF(OR(E643="",E641="",B641=""),"",IF(OR(ISTEXT(B641),COUNT(E643:G643)=0,ISTEXT(E641)),"",B641/AVERAGE(E643:G643)*E641))</f>
        <v/>
      </c>
      <c r="E642" s="199" t="inlineStr">
        <is>
          <t>Estimated BHP</t>
        </is>
      </c>
      <c r="F642" s="401" t="n"/>
      <c r="G642" s="27">
        <f>IF(OR(COUNT(E644:G644)=0,IF(N(E645)&gt;0,E645,N(D640))=0,IF(N(D642)&gt;0,D642,N(E641))=0),"",IF(N(E645)&gt;0,E645,N(D640))*AVERAGE(E644:G644)/IF(N(D642)&gt;0,D642,N(E641)))</f>
        <v/>
      </c>
      <c r="H642" s="13" t="n"/>
      <c r="I642" s="199" t="inlineStr">
        <is>
          <t>Belt(s)</t>
        </is>
      </c>
      <c r="J642" s="208">
        <f>IF('{Equipment Data Entry}'!L87="","",'{Equipment Data Entry}'!L87)</f>
        <v/>
      </c>
      <c r="K642" s="199" t="inlineStr">
        <is>
          <t>C to C</t>
        </is>
      </c>
      <c r="L642" s="64">
        <f>IF('{Equipment Data Entry}'!M87="","",'{Equipment Data Entry}'!M87)</f>
        <v/>
      </c>
      <c r="M642" s="13" t="n"/>
    </row>
    <row r="643" ht="13.35" customHeight="1" s="162">
      <c r="B643" s="199" t="inlineStr">
        <is>
          <t>Measured Voltage</t>
        </is>
      </c>
      <c r="C643" s="400" t="n"/>
      <c r="D643" s="401" t="n"/>
      <c r="E643" s="24" t="n"/>
      <c r="F643" s="24" t="n"/>
      <c r="G643" s="24" t="n"/>
      <c r="H643" s="13" t="n"/>
      <c r="I643" s="283" t="inlineStr">
        <is>
          <t>Final Settings</t>
        </is>
      </c>
      <c r="J643" s="404" t="n"/>
      <c r="K643" s="404" t="n"/>
      <c r="L643" s="37" t="n"/>
      <c r="M643" s="404" t="n"/>
    </row>
    <row r="644" ht="13.35" customHeight="1" s="162">
      <c r="B644" s="199" t="inlineStr">
        <is>
          <t>Measured Amperage</t>
        </is>
      </c>
      <c r="C644" s="400" t="n"/>
      <c r="D644" s="401" t="n"/>
      <c r="E644" s="67" t="n"/>
      <c r="F644" s="67" t="n"/>
      <c r="G644" s="67" t="n"/>
      <c r="H644" s="13" t="n"/>
      <c r="I644" s="205" t="inlineStr">
        <is>
          <t>RPM Data</t>
        </is>
      </c>
      <c r="J644" s="401" t="n"/>
      <c r="K644" s="205" t="inlineStr">
        <is>
          <t>Initial</t>
        </is>
      </c>
      <c r="L644" s="205" t="inlineStr">
        <is>
          <t>Final</t>
        </is>
      </c>
      <c r="M644" s="13" t="n"/>
    </row>
    <row r="645" ht="13.35" customHeight="1" s="162">
      <c r="B645" s="199" t="inlineStr">
        <is>
          <t>Motor HP (nameplate)</t>
        </is>
      </c>
      <c r="C645" s="400"/>
      <c r="D645" s="401"/>
      <c r="E645" s="24"/>
      <c r="F645" s="24"/>
      <c r="G645" s="24"/>
      <c r="H645" s="13" t="n"/>
      <c r="I645" s="199" t="inlineStr">
        <is>
          <t>Motor RPM</t>
        </is>
      </c>
      <c r="J645" s="401" t="n"/>
      <c r="K645" s="24" t="n"/>
      <c r="L645" s="24" t="n"/>
      <c r="M645" s="13" t="n"/>
    </row>
    <row r="646" ht="13.35" customHeight="1" s="162">
      <c r="B646" s="200" t="inlineStr">
        <is>
          <t>Static Pressure Profile (in. w.g.)</t>
        </is>
      </c>
      <c r="C646" s="400" t="n"/>
      <c r="D646" s="400" t="n"/>
      <c r="E646" s="400" t="n"/>
      <c r="F646" s="400" t="n"/>
      <c r="G646" s="401" t="n"/>
      <c r="H646" s="13" t="n"/>
      <c r="I646" s="199" t="inlineStr">
        <is>
          <t>Fan RPM</t>
        </is>
      </c>
      <c r="J646" s="401" t="n"/>
      <c r="K646" s="24" t="n"/>
      <c r="L646" s="24" t="n"/>
      <c r="M646" s="13" t="n"/>
    </row>
    <row r="647" ht="13.35" customHeight="1" s="162">
      <c r="B647" s="490">
        <f>IFERROR(INDEX('{Dropdowns}'!$AI$2:$AO$7,MATCH($D$650,'{Dropdowns}'!$AH$2:$AH$7,0),1),"")</f>
        <v/>
      </c>
      <c r="C647" s="490">
        <f>IFERROR(INDEX('{Dropdowns}'!$AI$2:$AO$7,MATCH($D$650,'{Dropdowns}'!$AH$2:$AH$7,0),2),"")</f>
        <v/>
      </c>
      <c r="D647" s="490">
        <f>IFERROR(INDEX('{Dropdowns}'!$AI$2:$AO$7,MATCH($D$650,'{Dropdowns}'!$AH$2:$AH$7,0),3),"")</f>
        <v/>
      </c>
      <c r="E647" s="490">
        <f>IFERROR(INDEX('{Dropdowns}'!$AI$2:$AO$7,MATCH($D$650,'{Dropdowns}'!$AH$2:$AH$7,0),4),"")</f>
        <v/>
      </c>
      <c r="F647" s="490">
        <f>IFERROR(INDEX('{Dropdowns}'!$AI$2:$AO$7,MATCH($D$650,'{Dropdowns}'!$AH$2:$AH$7,0),5),"")</f>
        <v/>
      </c>
      <c r="G647" s="490">
        <f>IFERROR(INDEX('{Dropdowns}'!$AI$2:$AO$7,MATCH($D$650,'{Dropdowns}'!$AH$2:$AH$7,0),6),"")</f>
        <v/>
      </c>
      <c r="H647" s="490">
        <f>IFERROR(INDEX('{Dropdowns}'!$AI$2:$AO$7,MATCH($D$650,'{Dropdowns}'!$AH$2:$AH$7,0),7),"")</f>
        <v/>
      </c>
      <c r="I647" s="246" t="inlineStr">
        <is>
          <t>VSD Frequency</t>
        </is>
      </c>
      <c r="J647" s="403" t="n"/>
      <c r="K647" s="65" t="n"/>
      <c r="L647" s="65" t="n"/>
      <c r="M647" s="13" t="n"/>
    </row>
    <row r="648" ht="13.35" customHeight="1" s="162">
      <c r="B648" s="492"/>
      <c r="C648" s="492"/>
      <c r="D648" s="492"/>
      <c r="E648" s="492"/>
      <c r="F648" s="492"/>
      <c r="G648" s="492"/>
      <c r="H648" s="492"/>
      <c r="I648" s="14" t="n"/>
      <c r="J648" s="14" t="n"/>
      <c r="K648" s="14" t="n"/>
      <c r="L648" s="38" t="n"/>
      <c r="M648" s="13" t="n"/>
      <c r="Q648">
        <f>IF(B648="","",B648)</f>
        <v/>
      </c>
      <c r="R648">
        <f>IF(C647="—",Q648,IF(C648="","",C648))</f>
        <v/>
      </c>
      <c r="S648">
        <f>IF(D647="—",R648,IF(D648="","",D648))</f>
        <v/>
      </c>
      <c r="T648">
        <f>IF(E647="—",S648,IF(E648="","",E648))</f>
        <v/>
      </c>
      <c r="U648">
        <f>IF(F647="—",T648,IF(F648="","",F648))</f>
        <v/>
      </c>
      <c r="V648">
        <f>IF(G647="—",U648,IF(G648="","",G648))</f>
        <v/>
      </c>
      <c r="W648">
        <f>IFERROR(MATCH("Fan",$C$647:$H$647,0),"")</f>
        <v/>
      </c>
      <c r="X648">
        <f>IF(W648="","",INDEX(P650:U650,W648))</f>
        <v/>
      </c>
      <c r="Y648">
        <f>IF(W648="","",INDEX(Q649:V649,W648))</f>
        <v/>
      </c>
    </row>
    <row r="649" ht="13.35" customHeight="1" s="162">
      <c r="B649" s="491" t="inlineStr">
        <is>
          <t>Δ</t>
        </is>
      </c>
      <c r="C649" s="498">
        <f>IF(OR(C647="—",C648="",Q648=""),"",IF(OR(ISTEXT(C648),ISTEXT(Q648)),"","Δ "&amp;TEXT(C648-Q648,"0.00")))</f>
        <v/>
      </c>
      <c r="D649" s="498">
        <f>IF(OR(D647="—",D648="",R648=""),"",IF(OR(ISTEXT(D648),ISTEXT(R648)),"","Δ "&amp;TEXT(D648-R648,"0.00")))</f>
        <v/>
      </c>
      <c r="E649" s="498">
        <f>IF(OR(E647="—",E648="",S648=""),"",IF(OR(ISTEXT(E648),ISTEXT(S648)),"","Δ "&amp;TEXT(E648-S648,"0.00")))</f>
        <v/>
      </c>
      <c r="F649" s="498">
        <f>IF(OR(F647="—",F648="",T648=""),"",IF(OR(ISTEXT(F648),ISTEXT(T648)),"","Δ "&amp;TEXT(F648-T648,"0.00")))</f>
        <v/>
      </c>
      <c r="G649" s="498">
        <f>IF(OR(G647="—",G648="",U648=""),"",IF(OR(ISTEXT(G648),ISTEXT(U648)),"","Δ "&amp;TEXT(G648-U648,"0.00")))</f>
        <v/>
      </c>
      <c r="H649" s="498">
        <f>IF(OR(H647="—",H648="",V648=""),"",IF(OR(ISTEXT(H648),ISTEXT(V648)),"","Δ "&amp;TEXT(H648-V648,"0.00")))</f>
        <v/>
      </c>
      <c r="I649" s="13" t="n"/>
      <c r="J649" s="13" t="n"/>
      <c r="K649" s="13" t="n"/>
      <c r="L649" s="13" t="n"/>
      <c r="M649" s="13" t="n"/>
      <c r="Q649">
        <f>IF(OR(C648="",ISTEXT(C648)),R649,C648)</f>
        <v/>
      </c>
      <c r="R649">
        <f>IF(OR(D648="",ISTEXT(D648)),S649,D648)</f>
        <v/>
      </c>
      <c r="S649">
        <f>IF(OR(E648="",ISTEXT(E648)),T649,E648)</f>
        <v/>
      </c>
      <c r="T649">
        <f>IF(OR(F648="",ISTEXT(F648)),U649,F648)</f>
        <v/>
      </c>
      <c r="U649">
        <f>IF(OR(G648="",ISTEXT(G648)),V649,G648)</f>
        <v/>
      </c>
      <c r="V649">
        <f>IF(OR(H648="",ISTEXT(H648)),"",H648)</f>
        <v/>
      </c>
    </row>
    <row r="650" ht="13.35" customHeight="1" s="162">
      <c r="B650" s="425" t="inlineStr">
        <is>
          <t>Unit type:</t>
        </is>
      </c>
      <c r="D650" s="522" t="inlineStr">
        <is>
          <t>EF</t>
        </is>
      </c>
      <c r="E650" s="414" t="n"/>
      <c r="F650" s="494" t="inlineStr">
        <is>
          <t>Airflow left to right. Δ = this reading minus the one before it; in. w.g.</t>
        </is>
      </c>
      <c r="P650">
        <f>IF(B648="","",B648)</f>
        <v/>
      </c>
      <c r="Q650">
        <f>IF(C648="",P650,C648)</f>
        <v/>
      </c>
      <c r="R650">
        <f>IF(D648="",Q650,D648)</f>
        <v/>
      </c>
      <c r="S650">
        <f>IF(E648="",R650,E648)</f>
        <v/>
      </c>
      <c r="T650">
        <f>IF(F648="",S650,F648)</f>
        <v/>
      </c>
      <c r="U650">
        <f>IF(G648="",T650,G648)</f>
        <v/>
      </c>
      <c r="V650">
        <f>IF(H648="",U650,H648)</f>
        <v/>
      </c>
    </row>
    <row r="651" ht="13.35" customHeight="1" s="162">
      <c r="B651" s="500" t="inlineStr">
        <is>
          <t>Fan inlet</t>
        </is>
      </c>
      <c r="D651" s="501">
        <f>IF(X648="","",X648)</f>
        <v/>
      </c>
      <c r="F651" s="500" t="inlineStr">
        <is>
          <t>Discharge</t>
        </is>
      </c>
      <c r="I651" s="501">
        <f>IF(V650="","",V650)</f>
        <v/>
      </c>
    </row>
    <row r="652" ht="13.35" customHeight="1" s="162"/>
    <row r="653" ht="13.35" customHeight="1" s="162">
      <c r="B653" s="500" t="inlineStr">
        <is>
          <t>Fan TSP</t>
        </is>
      </c>
      <c r="E653" s="501">
        <f>IF(OR(X648="",Y648=""),"",IF(OR(ISTEXT(X648),ISTEXT(Y648)),"",Y648-X648))</f>
        <v/>
      </c>
      <c r="F653" s="500" t="inlineStr">
        <is>
          <t>ESP</t>
        </is>
      </c>
      <c r="I653" s="501">
        <f>IF(OR(B648="",V650=""),"",IF(OR(ISTEXT(B648),ISTEXT(V650)),"",V650-B648))</f>
        <v/>
      </c>
      <c r="J653" s="500" t="inlineStr">
        <is>
          <t>Unit ΔP (inlet → fan)</t>
        </is>
      </c>
      <c r="M653" s="501">
        <f>IF(OR(B648="",X648=""),"",IF(OR(ISTEXT(B648),ISTEXT(X648)),"",X648-B648))</f>
        <v/>
      </c>
    </row>
    <row r="654" ht="13.35" customHeight="1" s="162">
      <c r="B654" s="453" t="inlineStr">
        <is>
          <t>Instrument:</t>
        </is>
      </c>
      <c r="C654" s="5" t="n"/>
      <c r="D654" s="505" t="n"/>
      <c r="E654" s="414" t="n"/>
      <c r="F654" s="414" t="n"/>
      <c r="G654" s="425" t="inlineStr">
        <is>
          <t>Ak basis / notes:</t>
        </is>
      </c>
      <c r="I654" s="506" t="n"/>
      <c r="J654" s="414" t="n"/>
      <c r="K654" s="414" t="n"/>
      <c r="L654" s="414" t="n"/>
      <c r="M654" s="414" t="n"/>
    </row>
    <row r="655" ht="13.35" customHeight="1" s="162">
      <c r="B655" s="188" t="inlineStr">
        <is>
          <t>Register / Grille / Diffuser Airflow</t>
        </is>
      </c>
      <c r="C655" s="174" t="n"/>
      <c r="D655" s="174" t="n"/>
      <c r="E655" s="174" t="n"/>
      <c r="F655" s="173" t="n"/>
      <c r="G655" s="233" t="inlineStr">
        <is>
          <t>Design VEL</t>
        </is>
      </c>
      <c r="H655" s="194" t="inlineStr">
        <is>
          <t>Design CFM</t>
        </is>
      </c>
      <c r="I655" s="188" t="inlineStr">
        <is>
          <t>Initial</t>
        </is>
      </c>
      <c r="J655" s="173" t="n"/>
      <c r="K655" s="188" t="inlineStr">
        <is>
          <t>Final</t>
        </is>
      </c>
      <c r="L655" s="173" t="n"/>
      <c r="M655" s="188" t="inlineStr">
        <is>
          <t>%</t>
        </is>
      </c>
    </row>
    <row r="656" ht="13.35" customHeight="1" s="162">
      <c r="B656" s="153" t="inlineStr">
        <is>
          <t>No.</t>
        </is>
      </c>
      <c r="C656" s="188" t="inlineStr">
        <is>
          <t>Area Served</t>
        </is>
      </c>
      <c r="D656" s="188" t="inlineStr">
        <is>
          <t>Type</t>
        </is>
      </c>
      <c r="E656" s="188" t="inlineStr">
        <is>
          <t>Size</t>
        </is>
      </c>
      <c r="F656" s="188" t="inlineStr">
        <is>
          <t>Ak</t>
        </is>
      </c>
      <c r="G656" s="440" t="n"/>
      <c r="H656" s="440" t="n"/>
      <c r="I656" s="188" t="inlineStr">
        <is>
          <t>VEL</t>
        </is>
      </c>
      <c r="J656" s="188" t="inlineStr">
        <is>
          <t>CFM</t>
        </is>
      </c>
      <c r="K656" s="188" t="inlineStr">
        <is>
          <t>VEL</t>
        </is>
      </c>
      <c r="L656" s="188" t="inlineStr">
        <is>
          <t>CFM</t>
        </is>
      </c>
      <c r="M656" s="440" t="n"/>
    </row>
    <row r="657" ht="13.35" customHeight="1" s="162">
      <c r="B657" s="307" t="n"/>
      <c r="C657" s="307" t="n"/>
      <c r="E657" s="307" t="n"/>
      <c r="F657" s="32" t="n"/>
      <c r="G657" s="33">
        <f>IF(F657="", "", IF(OR(ISTEXT(H657),ISTEXT(F657)),"",H657/F657))</f>
        <v/>
      </c>
      <c r="H657" s="33" t="n"/>
      <c r="I657" s="33" t="n"/>
      <c r="J657" s="33">
        <f>IF(I657="", "", IF(OR(ISTEXT(I657),ISTEXT($F657)),"",I657*$F657))</f>
        <v/>
      </c>
      <c r="K657" s="33" t="n"/>
      <c r="L657" s="33">
        <f>IF(K657="", "", IF(OR(ISTEXT(K657),ISTEXT($F657)),"",K657*$F657))</f>
        <v/>
      </c>
      <c r="M657" s="30">
        <f>IF(OR(H657="",H657=0),"",IF(K657="",IF(J657="","",IF(OR(ISTEXT(J657),ISTEXT(H657)),"",J657/H657)),IF(OR(ISTEXT(L657),ISTEXT(H657)),"",L657/H657)))</f>
        <v/>
      </c>
    </row>
    <row r="658" ht="13.35" customHeight="1" s="162">
      <c r="B658" s="307" t="n"/>
      <c r="C658" s="307" t="n"/>
      <c r="E658" s="307" t="n"/>
      <c r="F658" s="32" t="n"/>
      <c r="G658" s="33">
        <f>IF(F658="", "", IF(OR(ISTEXT(H658),ISTEXT(F658)),"",H658/F658))</f>
        <v/>
      </c>
      <c r="H658" s="33" t="n"/>
      <c r="I658" s="33" t="n"/>
      <c r="J658" s="33">
        <f>IF(I658="", "", IF(OR(ISTEXT(I658),ISTEXT($F658)),"",I658*$F658))</f>
        <v/>
      </c>
      <c r="K658" s="33" t="n"/>
      <c r="L658" s="33">
        <f>IF(K658="", "", IF(OR(ISTEXT(K658),ISTEXT($F658)),"",K658*$F658))</f>
        <v/>
      </c>
      <c r="M658" s="30">
        <f>IF(OR(H658="",H658=0),"",IF(K658="",IF(J658="","",IF(OR(ISTEXT(J658),ISTEXT(H658)),"",J658/H658)),IF(OR(ISTEXT(L658),ISTEXT(H658)),"",L658/H658)))</f>
        <v/>
      </c>
    </row>
    <row r="659" ht="13.35" customHeight="1" s="162">
      <c r="B659" s="307" t="n"/>
      <c r="C659" s="307" t="n"/>
      <c r="E659" s="307" t="n"/>
      <c r="F659" s="32" t="n"/>
      <c r="G659" s="33">
        <f>IF(F659="", "", IF(OR(ISTEXT(H659),ISTEXT(F659)),"",H659/F659))</f>
        <v/>
      </c>
      <c r="H659" s="33" t="n"/>
      <c r="I659" s="33" t="n"/>
      <c r="J659" s="33">
        <f>IF(I659="", "", IF(OR(ISTEXT(I659),ISTEXT($F659)),"",I659*$F659))</f>
        <v/>
      </c>
      <c r="K659" s="33" t="n"/>
      <c r="L659" s="33">
        <f>IF(K659="", "", IF(OR(ISTEXT(K659),ISTEXT($F659)),"",K659*$F659))</f>
        <v/>
      </c>
      <c r="M659" s="30">
        <f>IF(OR(H659="",H659=0),"",IF(K659="",IF(J659="","",IF(OR(ISTEXT(J659),ISTEXT(H659)),"",J659/H659)),IF(OR(ISTEXT(L659),ISTEXT(H659)),"",L659/H659)))</f>
        <v/>
      </c>
    </row>
    <row r="660" ht="13.35" customHeight="1" s="162">
      <c r="B660" s="307" t="n"/>
      <c r="C660" s="307" t="n"/>
      <c r="E660" s="307" t="n"/>
      <c r="F660" s="32" t="n"/>
      <c r="G660" s="33">
        <f>IF(F660="", "", IF(OR(ISTEXT(H660),ISTEXT(F660)),"",H660/F660))</f>
        <v/>
      </c>
      <c r="H660" s="33" t="n"/>
      <c r="I660" s="33" t="n"/>
      <c r="J660" s="33">
        <f>IF(I660="", "", IF(OR(ISTEXT(I660),ISTEXT($F660)),"",I660*$F660))</f>
        <v/>
      </c>
      <c r="K660" s="33" t="n"/>
      <c r="L660" s="33">
        <f>IF(K660="", "", IF(OR(ISTEXT(K660),ISTEXT($F660)),"",K660*$F660))</f>
        <v/>
      </c>
      <c r="M660" s="30">
        <f>IF(OR(H660="",H660=0),"",IF(K660="",IF(J660="","",IF(OR(ISTEXT(J660),ISTEXT(H660)),"",J660/H660)),IF(OR(ISTEXT(L660),ISTEXT(H660)),"",L660/H660)))</f>
        <v/>
      </c>
    </row>
    <row r="661" ht="13.35" customHeight="1" s="162">
      <c r="B661" s="307" t="n"/>
      <c r="C661" s="307" t="n"/>
      <c r="E661" s="307" t="n"/>
      <c r="F661" s="32" t="n"/>
      <c r="G661" s="33">
        <f>IF(F661="", "", IF(OR(ISTEXT(H661),ISTEXT(F661)),"",H661/F661))</f>
        <v/>
      </c>
      <c r="H661" s="33" t="n"/>
      <c r="I661" s="33" t="n"/>
      <c r="J661" s="33">
        <f>IF(I661="", "", IF(OR(ISTEXT(I661),ISTEXT($F661)),"",I661*$F661))</f>
        <v/>
      </c>
      <c r="K661" s="33" t="n"/>
      <c r="L661" s="33">
        <f>IF(K661="", "", IF(OR(ISTEXT(K661),ISTEXT($F661)),"",K661*$F661))</f>
        <v/>
      </c>
      <c r="M661" s="30">
        <f>IF(OR(H661="",H661=0),"",IF(K661="",IF(J661="","",IF(OR(ISTEXT(J661),ISTEXT(H661)),"",J661/H661)),IF(OR(ISTEXT(L661),ISTEXT(H661)),"",L661/H661)))</f>
        <v/>
      </c>
    </row>
    <row r="662" ht="13.35" customHeight="1" s="162">
      <c r="B662" s="307" t="n"/>
      <c r="C662" s="307" t="n"/>
      <c r="E662" s="307" t="n"/>
      <c r="F662" s="32" t="n"/>
      <c r="G662" s="33">
        <f>IF(F662="", "", IF(OR(ISTEXT(H662),ISTEXT(F662)),"",H662/F662))</f>
        <v/>
      </c>
      <c r="H662" s="33" t="n"/>
      <c r="I662" s="33" t="n"/>
      <c r="J662" s="33">
        <f>IF(I662="", "", IF(OR(ISTEXT(I662),ISTEXT($F662)),"",I662*$F662))</f>
        <v/>
      </c>
      <c r="K662" s="33" t="n"/>
      <c r="L662" s="33">
        <f>IF(K662="", "", IF(OR(ISTEXT(K662),ISTEXT($F662)),"",K662*$F662))</f>
        <v/>
      </c>
      <c r="M662" s="30">
        <f>IF(OR(H662="",H662=0),"",IF(K662="",IF(J662="","",IF(OR(ISTEXT(J662),ISTEXT(H662)),"",J662/H662)),IF(OR(ISTEXT(L662),ISTEXT(H662)),"",L662/H662)))</f>
        <v/>
      </c>
    </row>
    <row r="663" ht="13.35" customHeight="1" s="162">
      <c r="B663" s="307" t="n"/>
      <c r="C663" s="307" t="n"/>
      <c r="E663" s="307" t="n"/>
      <c r="F663" s="32" t="n"/>
      <c r="G663" s="33">
        <f>IF(F663="", "", IF(OR(ISTEXT(H663),ISTEXT(F663)),"",H663/F663))</f>
        <v/>
      </c>
      <c r="H663" s="33" t="n"/>
      <c r="I663" s="33" t="n"/>
      <c r="J663" s="33">
        <f>IF(I663="", "", IF(OR(ISTEXT(I663),ISTEXT($F663)),"",I663*$F663))</f>
        <v/>
      </c>
      <c r="K663" s="33" t="n"/>
      <c r="L663" s="33">
        <f>IF(K663="", "", IF(OR(ISTEXT(K663),ISTEXT($F663)),"",K663*$F663))</f>
        <v/>
      </c>
      <c r="M663" s="30">
        <f>IF(OR(H663="",H663=0),"",IF(K663="",IF(J663="","",IF(OR(ISTEXT(J663),ISTEXT(H663)),"",J663/H663)),IF(OR(ISTEXT(L663),ISTEXT(H663)),"",L663/H663)))</f>
        <v/>
      </c>
    </row>
    <row r="664" ht="13.35" customHeight="1" s="162">
      <c r="B664" s="307" t="n"/>
      <c r="C664" s="307" t="n"/>
      <c r="E664" s="307" t="n"/>
      <c r="F664" s="32" t="n"/>
      <c r="G664" s="33">
        <f>IF(F664="", "", IF(OR(ISTEXT(H664),ISTEXT(F664)),"",H664/F664))</f>
        <v/>
      </c>
      <c r="H664" s="33" t="n"/>
      <c r="I664" s="33" t="n"/>
      <c r="J664" s="33">
        <f>IF(I664="", "", IF(OR(ISTEXT(I664),ISTEXT($F664)),"",I664*$F664))</f>
        <v/>
      </c>
      <c r="K664" s="33" t="n"/>
      <c r="L664" s="33">
        <f>IF(K664="", "", IF(OR(ISTEXT(K664),ISTEXT($F664)),"",K664*$F664))</f>
        <v/>
      </c>
      <c r="M664" s="30">
        <f>IF(OR(H664="",H664=0),"",IF(K664="",IF(J664="","",IF(OR(ISTEXT(J664),ISTEXT(H664)),"",J664/H664)),IF(OR(ISTEXT(L664),ISTEXT(H664)),"",L664/H664)))</f>
        <v/>
      </c>
    </row>
    <row r="665" ht="13.35" customHeight="1" s="162">
      <c r="B665" s="307" t="n"/>
      <c r="C665" s="307" t="n"/>
      <c r="E665" s="307" t="n"/>
      <c r="F665" s="32" t="n"/>
      <c r="G665" s="33">
        <f>IF(F665="", "", IF(OR(ISTEXT(H665),ISTEXT(F665)),"",H665/F665))</f>
        <v/>
      </c>
      <c r="H665" s="33" t="n"/>
      <c r="I665" s="33" t="n"/>
      <c r="J665" s="33">
        <f>IF(I665="", "", IF(OR(ISTEXT(I665),ISTEXT($F665)),"",I665*$F665))</f>
        <v/>
      </c>
      <c r="K665" s="33" t="n"/>
      <c r="L665" s="33">
        <f>IF(K665="", "", IF(OR(ISTEXT(K665),ISTEXT($F665)),"",K665*$F665))</f>
        <v/>
      </c>
      <c r="M665" s="30">
        <f>IF(OR(H665="",H665=0),"",IF(K665="",IF(J665="","",IF(OR(ISTEXT(J665),ISTEXT(H665)),"",J665/H665)),IF(OR(ISTEXT(L665),ISTEXT(H665)),"",L665/H665)))</f>
        <v/>
      </c>
    </row>
    <row r="666" ht="13.35" customHeight="1" s="162">
      <c r="B666" s="307" t="n"/>
      <c r="C666" s="307" t="n"/>
      <c r="E666" s="307" t="n"/>
      <c r="F666" s="32" t="n"/>
      <c r="G666" s="33">
        <f>IF(F666="", "", IF(OR(ISTEXT(H666),ISTEXT(F666)),"",H666/F666))</f>
        <v/>
      </c>
      <c r="H666" s="33" t="n"/>
      <c r="I666" s="33" t="n"/>
      <c r="J666" s="33">
        <f>IF(I666="", "", IF(OR(ISTEXT(I666),ISTEXT($F666)),"",I666*$F666))</f>
        <v/>
      </c>
      <c r="K666" s="33" t="n"/>
      <c r="L666" s="33">
        <f>IF(K666="", "", IF(OR(ISTEXT(K666),ISTEXT($F666)),"",K666*$F666))</f>
        <v/>
      </c>
      <c r="M666" s="30">
        <f>IF(OR(H666="",H666=0),"",IF(K666="",IF(J666="","",IF(OR(ISTEXT(J666),ISTEXT(H666)),"",J666/H666)),IF(OR(ISTEXT(L666),ISTEXT(H666)),"",L666/H666)))</f>
        <v/>
      </c>
    </row>
    <row r="667" ht="13.35" customHeight="1" s="162">
      <c r="B667" s="307" t="n"/>
      <c r="C667" s="307" t="n"/>
      <c r="E667" s="307" t="n"/>
      <c r="F667" s="32" t="n"/>
      <c r="G667" s="33">
        <f>IF(F667="", "", IF(OR(ISTEXT(H667),ISTEXT(F667)),"",H667/F667))</f>
        <v/>
      </c>
      <c r="H667" s="33" t="n"/>
      <c r="I667" s="33" t="n"/>
      <c r="J667" s="33">
        <f>IF(I667="", "", IF(OR(ISTEXT(I667),ISTEXT($F667)),"",I667*$F667))</f>
        <v/>
      </c>
      <c r="K667" s="33" t="n"/>
      <c r="L667" s="33">
        <f>IF(K667="", "", IF(OR(ISTEXT(K667),ISTEXT($F667)),"",K667*$F667))</f>
        <v/>
      </c>
      <c r="M667" s="30">
        <f>IF(OR(H667="",H667=0),"",IF(K667="",IF(J667="","",IF(OR(ISTEXT(J667),ISTEXT(H667)),"",J667/H667)),IF(OR(ISTEXT(L667),ISTEXT(H667)),"",L667/H667)))</f>
        <v/>
      </c>
    </row>
    <row r="668" ht="13.35" customHeight="1" s="162">
      <c r="B668" s="307" t="n"/>
      <c r="C668" s="307" t="n"/>
      <c r="E668" s="307" t="n"/>
      <c r="F668" s="32" t="n"/>
      <c r="G668" s="33">
        <f>IF(F668="", "", IF(OR(ISTEXT(H668),ISTEXT(F668)),"",H668/F668))</f>
        <v/>
      </c>
      <c r="H668" s="33" t="n"/>
      <c r="I668" s="33" t="n"/>
      <c r="J668" s="33">
        <f>IF(I668="", "", IF(OR(ISTEXT(I668),ISTEXT($F668)),"",I668*$F668))</f>
        <v/>
      </c>
      <c r="K668" s="33" t="n"/>
      <c r="L668" s="33">
        <f>IF(K668="", "", IF(OR(ISTEXT(K668),ISTEXT($F668)),"",K668*$F668))</f>
        <v/>
      </c>
      <c r="M668" s="30">
        <f>IF(OR(H668="",H668=0),"",IF(K668="",IF(J668="","",IF(OR(ISTEXT(J668),ISTEXT(H668)),"",J668/H668)),IF(OR(ISTEXT(L668),ISTEXT(H668)),"",L668/H668)))</f>
        <v/>
      </c>
    </row>
    <row r="669" ht="13.35" customHeight="1" s="162">
      <c r="B669" s="307" t="n"/>
      <c r="C669" s="307" t="n"/>
      <c r="E669" s="307" t="n"/>
      <c r="F669" s="32" t="n"/>
      <c r="G669" s="33">
        <f>IF(F669="", "", IF(OR(ISTEXT(H669),ISTEXT(F669)),"",H669/F669))</f>
        <v/>
      </c>
      <c r="H669" s="33" t="n"/>
      <c r="I669" s="33" t="n"/>
      <c r="J669" s="33">
        <f>IF(I669="", "", IF(OR(ISTEXT(I669),ISTEXT($F669)),"",I669*$F669))</f>
        <v/>
      </c>
      <c r="K669" s="33" t="n"/>
      <c r="L669" s="33">
        <f>IF(K669="", "", IF(OR(ISTEXT(K669),ISTEXT($F669)),"",K669*$F669))</f>
        <v/>
      </c>
      <c r="M669" s="30">
        <f>IF(OR(H669="",H669=0),"",IF(K669="",IF(J669="","",IF(OR(ISTEXT(J669),ISTEXT(H669)),"",J669/H669)),IF(OR(ISTEXT(L669),ISTEXT(H669)),"",L669/H669)))</f>
        <v/>
      </c>
    </row>
    <row r="670" ht="13.35" customHeight="1" s="162">
      <c r="B670" s="307" t="n"/>
      <c r="C670" s="307" t="n"/>
      <c r="E670" s="307" t="n"/>
      <c r="F670" s="32" t="n"/>
      <c r="G670" s="33">
        <f>IF(F670="", "", IF(OR(ISTEXT(H670),ISTEXT(F670)),"",H670/F670))</f>
        <v/>
      </c>
      <c r="H670" s="33" t="n"/>
      <c r="I670" s="33" t="n"/>
      <c r="J670" s="33">
        <f>IF(I670="", "", IF(OR(ISTEXT(I670),ISTEXT($F670)),"",I670*$F670))</f>
        <v/>
      </c>
      <c r="K670" s="33" t="n"/>
      <c r="L670" s="33">
        <f>IF(K670="", "", IF(OR(ISTEXT(K670),ISTEXT($F670)),"",K670*$F670))</f>
        <v/>
      </c>
      <c r="M670" s="30">
        <f>IF(OR(H670="",H670=0),"",IF(K670="",IF(J670="","",IF(OR(ISTEXT(J670),ISTEXT(H670)),"",J670/H670)),IF(OR(ISTEXT(L670),ISTEXT(H670)),"",L670/H670)))</f>
        <v/>
      </c>
    </row>
    <row r="671" ht="13.35" customHeight="1" s="162">
      <c r="B671" s="307" t="n"/>
      <c r="C671" s="307" t="n"/>
      <c r="E671" s="307" t="n"/>
      <c r="F671" s="32" t="n"/>
      <c r="G671" s="33">
        <f>IF(F671="", "", IF(OR(ISTEXT(H671),ISTEXT(F671)),"",H671/F671))</f>
        <v/>
      </c>
      <c r="H671" s="33" t="n"/>
      <c r="I671" s="33" t="n"/>
      <c r="J671" s="33">
        <f>IF(I671="", "", IF(OR(ISTEXT(I671),ISTEXT($F671)),"",I671*$F671))</f>
        <v/>
      </c>
      <c r="K671" s="33" t="n"/>
      <c r="L671" s="33">
        <f>IF(K671="", "", IF(OR(ISTEXT(K671),ISTEXT($F671)),"",K671*$F671))</f>
        <v/>
      </c>
      <c r="M671" s="30">
        <f>IF(OR(H671="",H671=0),"",IF(K671="",IF(J671="","",IF(OR(ISTEXT(J671),ISTEXT(H671)),"",J671/H671)),IF(OR(ISTEXT(L671),ISTEXT(H671)),"",L671/H671)))</f>
        <v/>
      </c>
    </row>
    <row r="672" ht="13.35" customHeight="1" s="162">
      <c r="B672" s="307" t="n"/>
      <c r="C672" s="307" t="n"/>
      <c r="D672" s="307"/>
      <c r="E672" s="307"/>
      <c r="F672" s="307"/>
      <c r="G672" s="307"/>
      <c r="H672" s="33" t="n"/>
      <c r="I672" s="33" t="n"/>
      <c r="J672" s="33"/>
      <c r="K672" s="33" t="n"/>
      <c r="L672" s="33"/>
      <c r="M672" s="30">
        <f>IF(OR(H672="",H672=0),"",IF(L672="",IF(J672="","",IF(OR(ISTEXT(J672),ISTEXT(H672)),"",J672/H672)),IF(OR(ISTEXT(L672),ISTEXT(H672)),"",L672/H672)))</f>
        <v/>
      </c>
    </row>
    <row r="673" ht="13.35" customHeight="1" s="162">
      <c r="B673" s="42" t="n"/>
      <c r="C673" s="231" t="inlineStr">
        <is>
          <t>Total</t>
        </is>
      </c>
      <c r="D673" s="159" t="n"/>
      <c r="E673" s="42" t="n"/>
      <c r="F673" s="42" t="n"/>
      <c r="G673" s="43" t="n"/>
      <c r="H673" s="43">
        <f>IF(SUM(H657:H672)+SUM(H684:H723)=0,"",SUM(H657:H672)+SUM(H684:H723))</f>
        <v/>
      </c>
      <c r="I673" s="43" t="n"/>
      <c r="J673" s="43">
        <f>IF(SUM(J657:J672)+SUM(J684:J723)=0,"",SUM(J657:J672)+SUM(J684:J723))</f>
        <v/>
      </c>
      <c r="K673" s="43" t="n"/>
      <c r="L673" s="43">
        <f>IF(SUM(L657:L672)+SUM(L684:L723)=0,"",SUM(L657:L672)+SUM(L684:L723))</f>
        <v/>
      </c>
      <c r="M673" s="35">
        <f>IF(OR(H673="",H673=0),"",IF(L673="",IF(J673="","",IF(OR(ISTEXT(J673),ISTEXT(H673)),"",J673/H673)),IF(OR(ISTEXT(L673),ISTEXT(H673)),"",L673/H673)))</f>
        <v/>
      </c>
    </row>
    <row r="674" ht="13.35" customHeight="1" s="162"/>
    <row r="675" ht="13.35" customHeight="1" s="162">
      <c r="B675" s="188" t="inlineStr">
        <is>
          <t>Remarks</t>
        </is>
      </c>
      <c r="C675" s="173" t="n"/>
      <c r="D675" s="154" t="n"/>
      <c r="E675" s="174" t="n"/>
      <c r="F675" s="174" t="n"/>
      <c r="G675" s="174" t="n"/>
      <c r="H675" s="174" t="n"/>
      <c r="I675" s="174" t="n"/>
      <c r="J675" s="174" t="n"/>
      <c r="K675" s="174" t="n"/>
      <c r="L675" s="174" t="n"/>
      <c r="M675" s="173" t="n"/>
    </row>
    <row r="676" ht="13.35" customHeight="1" s="162">
      <c r="B676" s="154" t="n"/>
      <c r="C676" s="174" t="n"/>
      <c r="D676" s="174" t="n"/>
      <c r="E676" s="174" t="n"/>
      <c r="F676" s="174" t="n"/>
      <c r="G676" s="174" t="n"/>
      <c r="H676" s="174" t="n"/>
      <c r="I676" s="174" t="n"/>
      <c r="J676" s="174" t="n"/>
      <c r="K676" s="174" t="n"/>
      <c r="L676" s="174" t="n"/>
      <c r="M676" s="173" t="n"/>
    </row>
    <row r="677" ht="13.35" customHeight="1" s="162">
      <c r="B677" s="154" t="n"/>
      <c r="C677" s="174" t="n"/>
      <c r="D677" s="174" t="n"/>
      <c r="E677" s="174" t="n"/>
      <c r="F677" s="174" t="n"/>
      <c r="G677" s="174" t="n"/>
      <c r="H677" s="174" t="n"/>
      <c r="I677" s="174" t="n"/>
      <c r="J677" s="174" t="n"/>
      <c r="K677" s="174" t="n"/>
      <c r="L677" s="174" t="n"/>
      <c r="M677" s="173" t="n"/>
    </row>
    <row r="678" ht="13.35" customHeight="1" s="162">
      <c r="B678" s="154" t="n"/>
      <c r="C678" s="174" t="n"/>
      <c r="D678" s="174" t="n"/>
      <c r="E678" s="174" t="n"/>
      <c r="F678" s="174" t="n"/>
      <c r="G678" s="174" t="n"/>
      <c r="H678" s="174" t="n"/>
      <c r="I678" s="174" t="n"/>
      <c r="J678" s="174" t="n"/>
      <c r="K678" s="174" t="n"/>
      <c r="L678" s="174" t="n"/>
      <c r="M678" s="173" t="n"/>
    </row>
    <row r="679" ht="13.35" customHeight="1" s="162"/>
    <row r="680" ht="13.35" customHeight="1" s="162">
      <c r="B680" s="200" t="inlineStr">
        <is>
          <t>System (cont.)</t>
        </is>
      </c>
      <c r="C680" s="403" t="n"/>
      <c r="D680" s="209">
        <f>IF('{Equipment Data Entry}'!B87="","",'{Equipment Data Entry}'!B87)</f>
        <v/>
      </c>
      <c r="E680" s="418" t="n"/>
      <c r="F680" s="403" t="n"/>
      <c r="G680" s="200" t="inlineStr">
        <is>
          <t>Service</t>
        </is>
      </c>
      <c r="H680" s="403" t="n"/>
      <c r="I680" s="210">
        <f>IF('{Equipment Data Entry}'!C87="","",'{Equipment Data Entry}'!C87)</f>
        <v/>
      </c>
      <c r="J680" s="418" t="n"/>
      <c r="K680" s="418" t="n"/>
      <c r="L680" s="418" t="n"/>
      <c r="M680" s="403" t="n"/>
    </row>
    <row r="681" ht="13.35" customHeight="1" s="162">
      <c r="B681" s="422" t="n"/>
      <c r="C681" s="423" t="n"/>
      <c r="D681" s="422" t="n"/>
      <c r="E681" s="424" t="n"/>
      <c r="F681" s="423" t="n"/>
      <c r="G681" s="422" t="n"/>
      <c r="H681" s="423" t="n"/>
      <c r="I681" s="422" t="n"/>
      <c r="J681" s="424" t="n"/>
      <c r="K681" s="424" t="n"/>
      <c r="L681" s="424" t="n"/>
      <c r="M681" s="423" t="n"/>
    </row>
    <row r="682" ht="13.35" customHeight="1" s="162">
      <c r="B682" s="188" t="inlineStr">
        <is>
          <t>Registers / Grilles (cont.)</t>
        </is>
      </c>
      <c r="C682" s="174" t="n"/>
      <c r="D682" s="174" t="n"/>
      <c r="E682" s="174" t="n"/>
      <c r="F682" s="173" t="n"/>
      <c r="G682" s="233" t="inlineStr">
        <is>
          <t>Design VEL</t>
        </is>
      </c>
      <c r="H682" s="194" t="inlineStr">
        <is>
          <t>Design CFM</t>
        </is>
      </c>
      <c r="I682" s="188" t="inlineStr">
        <is>
          <t>Initial</t>
        </is>
      </c>
      <c r="J682" s="173" t="n"/>
      <c r="K682" s="188" t="inlineStr">
        <is>
          <t>Final</t>
        </is>
      </c>
      <c r="L682" s="173" t="n"/>
      <c r="M682" s="188" t="inlineStr">
        <is>
          <t>%</t>
        </is>
      </c>
    </row>
    <row r="683" ht="13.35" customHeight="1" s="162">
      <c r="B683" s="153" t="inlineStr">
        <is>
          <t>No.</t>
        </is>
      </c>
      <c r="C683" s="188" t="inlineStr">
        <is>
          <t>Area Served</t>
        </is>
      </c>
      <c r="D683" s="188" t="inlineStr">
        <is>
          <t>Type</t>
        </is>
      </c>
      <c r="E683" s="188" t="inlineStr">
        <is>
          <t>Size</t>
        </is>
      </c>
      <c r="F683" s="188" t="inlineStr">
        <is>
          <t>Ak</t>
        </is>
      </c>
      <c r="G683" s="440" t="n"/>
      <c r="H683" s="440" t="n"/>
      <c r="I683" s="188" t="inlineStr">
        <is>
          <t>VEL</t>
        </is>
      </c>
      <c r="J683" s="188" t="inlineStr">
        <is>
          <t>CFM</t>
        </is>
      </c>
      <c r="K683" s="188" t="inlineStr">
        <is>
          <t>VEL</t>
        </is>
      </c>
      <c r="L683" s="188" t="inlineStr">
        <is>
          <t>CFM</t>
        </is>
      </c>
      <c r="M683" s="440" t="n"/>
    </row>
    <row r="684" ht="13.35" customHeight="1" s="162">
      <c r="B684" s="307" t="n"/>
      <c r="C684" s="307" t="n"/>
      <c r="E684" s="307" t="n"/>
      <c r="F684" s="32" t="n"/>
      <c r="G684" s="33">
        <f>IF(F684="", "", IF(OR(ISTEXT(H684),ISTEXT(F684)),"",H684/F684))</f>
        <v/>
      </c>
      <c r="H684" s="33" t="n"/>
      <c r="I684" s="33" t="n"/>
      <c r="J684" s="33">
        <f>IF(I684="", "", IF(OR(ISTEXT(I684),ISTEXT($F684)),"",I684*$F684))</f>
        <v/>
      </c>
      <c r="K684" s="33" t="n"/>
      <c r="L684" s="33">
        <f>IF(K684="", "", IF(OR(ISTEXT(K684),ISTEXT($F684)),"",K684*$F684))</f>
        <v/>
      </c>
      <c r="M684" s="30">
        <f>IF(OR(H684="",H684=0),"",IF(K684="",IF(J684="","",IF(OR(ISTEXT(J684),ISTEXT(H684)),"",J684/H684)),IF(OR(ISTEXT(L684),ISTEXT(H684)),"",L684/H684)))</f>
        <v/>
      </c>
    </row>
    <row r="685" ht="13.35" customHeight="1" s="162">
      <c r="B685" s="307" t="n"/>
      <c r="C685" s="307" t="n"/>
      <c r="E685" s="307" t="n"/>
      <c r="F685" s="32" t="n"/>
      <c r="G685" s="33">
        <f>IF(F685="", "", IF(OR(ISTEXT(H685),ISTEXT(F685)),"",H685/F685))</f>
        <v/>
      </c>
      <c r="H685" s="33" t="n"/>
      <c r="I685" s="33" t="n"/>
      <c r="J685" s="33">
        <f>IF(I685="", "", IF(OR(ISTEXT(I685),ISTEXT($F685)),"",I685*$F685))</f>
        <v/>
      </c>
      <c r="K685" s="33" t="n"/>
      <c r="L685" s="33">
        <f>IF(K685="", "", IF(OR(ISTEXT(K685),ISTEXT($F685)),"",K685*$F685))</f>
        <v/>
      </c>
      <c r="M685" s="30">
        <f>IF(OR(H685="",H685=0),"",IF(K685="",IF(J685="","",IF(OR(ISTEXT(J685),ISTEXT(H685)),"",J685/H685)),IF(OR(ISTEXT(L685),ISTEXT(H685)),"",L685/H685)))</f>
        <v/>
      </c>
    </row>
    <row r="686" ht="13.35" customHeight="1" s="162">
      <c r="B686" s="307" t="n"/>
      <c r="C686" s="307" t="n"/>
      <c r="E686" s="307" t="n"/>
      <c r="F686" s="32" t="n"/>
      <c r="G686" s="33">
        <f>IF(F686="", "", IF(OR(ISTEXT(H686),ISTEXT(F686)),"",H686/F686))</f>
        <v/>
      </c>
      <c r="H686" s="33" t="n"/>
      <c r="I686" s="33" t="n"/>
      <c r="J686" s="33">
        <f>IF(I686="", "", IF(OR(ISTEXT(I686),ISTEXT($F686)),"",I686*$F686))</f>
        <v/>
      </c>
      <c r="K686" s="33" t="n"/>
      <c r="L686" s="33">
        <f>IF(K686="", "", IF(OR(ISTEXT(K686),ISTEXT($F686)),"",K686*$F686))</f>
        <v/>
      </c>
      <c r="M686" s="30">
        <f>IF(OR(H686="",H686=0),"",IF(K686="",IF(J686="","",IF(OR(ISTEXT(J686),ISTEXT(H686)),"",J686/H686)),IF(OR(ISTEXT(L686),ISTEXT(H686)),"",L686/H686)))</f>
        <v/>
      </c>
    </row>
    <row r="687" ht="13.35" customHeight="1" s="162">
      <c r="B687" s="307" t="n"/>
      <c r="C687" s="307" t="n"/>
      <c r="E687" s="307" t="n"/>
      <c r="F687" s="32" t="n"/>
      <c r="G687" s="33">
        <f>IF(F687="", "", IF(OR(ISTEXT(H687),ISTEXT(F687)),"",H687/F687))</f>
        <v/>
      </c>
      <c r="H687" s="33" t="n"/>
      <c r="I687" s="33" t="n"/>
      <c r="J687" s="33">
        <f>IF(I687="", "", IF(OR(ISTEXT(I687),ISTEXT($F687)),"",I687*$F687))</f>
        <v/>
      </c>
      <c r="K687" s="33" t="n"/>
      <c r="L687" s="33">
        <f>IF(K687="", "", IF(OR(ISTEXT(K687),ISTEXT($F687)),"",K687*$F687))</f>
        <v/>
      </c>
      <c r="M687" s="30">
        <f>IF(OR(H687="",H687=0),"",IF(K687="",IF(J687="","",IF(OR(ISTEXT(J687),ISTEXT(H687)),"",J687/H687)),IF(OR(ISTEXT(L687),ISTEXT(H687)),"",L687/H687)))</f>
        <v/>
      </c>
    </row>
    <row r="688" ht="13.35" customHeight="1" s="162">
      <c r="B688" s="307" t="n"/>
      <c r="C688" s="307" t="n"/>
      <c r="E688" s="307" t="n"/>
      <c r="F688" s="32" t="n"/>
      <c r="G688" s="33">
        <f>IF(F688="", "", IF(OR(ISTEXT(H688),ISTEXT(F688)),"",H688/F688))</f>
        <v/>
      </c>
      <c r="H688" s="33" t="n"/>
      <c r="I688" s="33" t="n"/>
      <c r="J688" s="33">
        <f>IF(I688="", "", IF(OR(ISTEXT(I688),ISTEXT($F688)),"",I688*$F688))</f>
        <v/>
      </c>
      <c r="K688" s="33" t="n"/>
      <c r="L688" s="33">
        <f>IF(K688="", "", IF(OR(ISTEXT(K688),ISTEXT($F688)),"",K688*$F688))</f>
        <v/>
      </c>
      <c r="M688" s="30">
        <f>IF(OR(H688="",H688=0),"",IF(K688="",IF(J688="","",IF(OR(ISTEXT(J688),ISTEXT(H688)),"",J688/H688)),IF(OR(ISTEXT(L688),ISTEXT(H688)),"",L688/H688)))</f>
        <v/>
      </c>
    </row>
    <row r="689" ht="13.35" customHeight="1" s="162">
      <c r="B689" s="307" t="n"/>
      <c r="C689" s="307" t="n"/>
      <c r="E689" s="307" t="n"/>
      <c r="F689" s="32" t="n"/>
      <c r="G689" s="33">
        <f>IF(F689="", "", IF(OR(ISTEXT(H689),ISTEXT(F689)),"",H689/F689))</f>
        <v/>
      </c>
      <c r="H689" s="33" t="n"/>
      <c r="I689" s="33" t="n"/>
      <c r="J689" s="33">
        <f>IF(I689="", "", IF(OR(ISTEXT(I689),ISTEXT($F689)),"",I689*$F689))</f>
        <v/>
      </c>
      <c r="K689" s="33" t="n"/>
      <c r="L689" s="33">
        <f>IF(K689="", "", IF(OR(ISTEXT(K689),ISTEXT($F689)),"",K689*$F689))</f>
        <v/>
      </c>
      <c r="M689" s="30">
        <f>IF(OR(H689="",H689=0),"",IF(K689="",IF(J689="","",IF(OR(ISTEXT(J689),ISTEXT(H689)),"",J689/H689)),IF(OR(ISTEXT(L689),ISTEXT(H689)),"",L689/H689)))</f>
        <v/>
      </c>
    </row>
    <row r="690" ht="13.35" customHeight="1" s="162">
      <c r="B690" s="307" t="n"/>
      <c r="C690" s="307" t="n"/>
      <c r="E690" s="307" t="n"/>
      <c r="F690" s="32" t="n"/>
      <c r="G690" s="33">
        <f>IF(F690="", "", IF(OR(ISTEXT(H690),ISTEXT(F690)),"",H690/F690))</f>
        <v/>
      </c>
      <c r="H690" s="33" t="n"/>
      <c r="I690" s="33" t="n"/>
      <c r="J690" s="33">
        <f>IF(I690="", "", IF(OR(ISTEXT(I690),ISTEXT($F690)),"",I690*$F690))</f>
        <v/>
      </c>
      <c r="K690" s="33" t="n"/>
      <c r="L690" s="33">
        <f>IF(K690="", "", IF(OR(ISTEXT(K690),ISTEXT($F690)),"",K690*$F690))</f>
        <v/>
      </c>
      <c r="M690" s="30">
        <f>IF(OR(H690="",H690=0),"",IF(K690="",IF(J690="","",IF(OR(ISTEXT(J690),ISTEXT(H690)),"",J690/H690)),IF(OR(ISTEXT(L690),ISTEXT(H690)),"",L690/H690)))</f>
        <v/>
      </c>
    </row>
    <row r="691" ht="13.35" customHeight="1" s="162">
      <c r="B691" s="307" t="n"/>
      <c r="C691" s="307" t="n"/>
      <c r="E691" s="307" t="n"/>
      <c r="F691" s="32" t="n"/>
      <c r="G691" s="33">
        <f>IF(F691="", "", IF(OR(ISTEXT(H691),ISTEXT(F691)),"",H691/F691))</f>
        <v/>
      </c>
      <c r="H691" s="33" t="n"/>
      <c r="I691" s="33" t="n"/>
      <c r="J691" s="33">
        <f>IF(I691="", "", IF(OR(ISTEXT(I691),ISTEXT($F691)),"",I691*$F691))</f>
        <v/>
      </c>
      <c r="K691" s="33" t="n"/>
      <c r="L691" s="33">
        <f>IF(K691="", "", IF(OR(ISTEXT(K691),ISTEXT($F691)),"",K691*$F691))</f>
        <v/>
      </c>
      <c r="M691" s="30">
        <f>IF(OR(H691="",H691=0),"",IF(K691="",IF(J691="","",IF(OR(ISTEXT(J691),ISTEXT(H691)),"",J691/H691)),IF(OR(ISTEXT(L691),ISTEXT(H691)),"",L691/H691)))</f>
        <v/>
      </c>
    </row>
    <row r="692" ht="13.35" customHeight="1" s="162">
      <c r="B692" s="307" t="n"/>
      <c r="C692" s="307" t="n"/>
      <c r="E692" s="307" t="n"/>
      <c r="F692" s="32" t="n"/>
      <c r="G692" s="33">
        <f>IF(F692="", "", IF(OR(ISTEXT(H692),ISTEXT(F692)),"",H692/F692))</f>
        <v/>
      </c>
      <c r="H692" s="33" t="n"/>
      <c r="I692" s="33" t="n"/>
      <c r="J692" s="33">
        <f>IF(I692="", "", IF(OR(ISTEXT(I692),ISTEXT($F692)),"",I692*$F692))</f>
        <v/>
      </c>
      <c r="K692" s="33" t="n"/>
      <c r="L692" s="33">
        <f>IF(K692="", "", IF(OR(ISTEXT(K692),ISTEXT($F692)),"",K692*$F692))</f>
        <v/>
      </c>
      <c r="M692" s="30">
        <f>IF(OR(H692="",H692=0),"",IF(K692="",IF(J692="","",IF(OR(ISTEXT(J692),ISTEXT(H692)),"",J692/H692)),IF(OR(ISTEXT(L692),ISTEXT(H692)),"",L692/H692)))</f>
        <v/>
      </c>
    </row>
    <row r="693" ht="13.35" customHeight="1" s="162">
      <c r="B693" s="307" t="n"/>
      <c r="C693" s="307" t="n"/>
      <c r="E693" s="307" t="n"/>
      <c r="F693" s="32" t="n"/>
      <c r="G693" s="33">
        <f>IF(F693="", "", IF(OR(ISTEXT(H693),ISTEXT(F693)),"",H693/F693))</f>
        <v/>
      </c>
      <c r="H693" s="33" t="n"/>
      <c r="I693" s="33" t="n"/>
      <c r="J693" s="33">
        <f>IF(I693="", "", IF(OR(ISTEXT(I693),ISTEXT($F693)),"",I693*$F693))</f>
        <v/>
      </c>
      <c r="K693" s="33" t="n"/>
      <c r="L693" s="33">
        <f>IF(K693="", "", IF(OR(ISTEXT(K693),ISTEXT($F693)),"",K693*$F693))</f>
        <v/>
      </c>
      <c r="M693" s="30">
        <f>IF(OR(H693="",H693=0),"",IF(K693="",IF(J693="","",IF(OR(ISTEXT(J693),ISTEXT(H693)),"",J693/H693)),IF(OR(ISTEXT(L693),ISTEXT(H693)),"",L693/H693)))</f>
        <v/>
      </c>
    </row>
    <row r="694" ht="13.35" customHeight="1" s="162">
      <c r="B694" s="307" t="n"/>
      <c r="C694" s="307" t="n"/>
      <c r="E694" s="307" t="n"/>
      <c r="F694" s="32" t="n"/>
      <c r="G694" s="33">
        <f>IF(F694="", "", IF(OR(ISTEXT(H694),ISTEXT(F694)),"",H694/F694))</f>
        <v/>
      </c>
      <c r="H694" s="33" t="n"/>
      <c r="I694" s="33" t="n"/>
      <c r="J694" s="33">
        <f>IF(I694="", "", IF(OR(ISTEXT(I694),ISTEXT($F694)),"",I694*$F694))</f>
        <v/>
      </c>
      <c r="K694" s="33" t="n"/>
      <c r="L694" s="33">
        <f>IF(K694="", "", IF(OR(ISTEXT(K694),ISTEXT($F694)),"",K694*$F694))</f>
        <v/>
      </c>
      <c r="M694" s="30">
        <f>IF(OR(H694="",H694=0),"",IF(K694="",IF(J694="","",IF(OR(ISTEXT(J694),ISTEXT(H694)),"",J694/H694)),IF(OR(ISTEXT(L694),ISTEXT(H694)),"",L694/H694)))</f>
        <v/>
      </c>
    </row>
    <row r="695" ht="13.35" customHeight="1" s="162">
      <c r="B695" s="307" t="n"/>
      <c r="C695" s="307" t="n"/>
      <c r="E695" s="307" t="n"/>
      <c r="F695" s="32" t="n"/>
      <c r="G695" s="33">
        <f>IF(F695="", "", IF(OR(ISTEXT(H695),ISTEXT(F695)),"",H695/F695))</f>
        <v/>
      </c>
      <c r="H695" s="33" t="n"/>
      <c r="I695" s="33" t="n"/>
      <c r="J695" s="33">
        <f>IF(I695="", "", IF(OR(ISTEXT(I695),ISTEXT($F695)),"",I695*$F695))</f>
        <v/>
      </c>
      <c r="K695" s="33" t="n"/>
      <c r="L695" s="33">
        <f>IF(K695="", "", IF(OR(ISTEXT(K695),ISTEXT($F695)),"",K695*$F695))</f>
        <v/>
      </c>
      <c r="M695" s="30">
        <f>IF(OR(H695="",H695=0),"",IF(K695="",IF(J695="","",IF(OR(ISTEXT(J695),ISTEXT(H695)),"",J695/H695)),IF(OR(ISTEXT(L695),ISTEXT(H695)),"",L695/H695)))</f>
        <v/>
      </c>
    </row>
    <row r="696" ht="13.35" customHeight="1" s="162">
      <c r="B696" s="307" t="n"/>
      <c r="C696" s="307" t="n"/>
      <c r="E696" s="307" t="n"/>
      <c r="F696" s="32" t="n"/>
      <c r="G696" s="33">
        <f>IF(F696="", "", IF(OR(ISTEXT(H696),ISTEXT(F696)),"",H696/F696))</f>
        <v/>
      </c>
      <c r="H696" s="33" t="n"/>
      <c r="I696" s="33" t="n"/>
      <c r="J696" s="33">
        <f>IF(I696="", "", IF(OR(ISTEXT(I696),ISTEXT($F696)),"",I696*$F696))</f>
        <v/>
      </c>
      <c r="K696" s="33" t="n"/>
      <c r="L696" s="33">
        <f>IF(K696="", "", IF(OR(ISTEXT(K696),ISTEXT($F696)),"",K696*$F696))</f>
        <v/>
      </c>
      <c r="M696" s="30">
        <f>IF(OR(H696="",H696=0),"",IF(K696="",IF(J696="","",IF(OR(ISTEXT(J696),ISTEXT(H696)),"",J696/H696)),IF(OR(ISTEXT(L696),ISTEXT(H696)),"",L696/H696)))</f>
        <v/>
      </c>
    </row>
    <row r="697" ht="13.35" customHeight="1" s="162">
      <c r="B697" s="307" t="n"/>
      <c r="C697" s="307" t="n"/>
      <c r="E697" s="307" t="n"/>
      <c r="F697" s="32" t="n"/>
      <c r="G697" s="33">
        <f>IF(F697="", "", IF(OR(ISTEXT(H697),ISTEXT(F697)),"",H697/F697))</f>
        <v/>
      </c>
      <c r="H697" s="33" t="n"/>
      <c r="I697" s="33" t="n"/>
      <c r="J697" s="33">
        <f>IF(I697="", "", IF(OR(ISTEXT(I697),ISTEXT($F697)),"",I697*$F697))</f>
        <v/>
      </c>
      <c r="K697" s="33" t="n"/>
      <c r="L697" s="33">
        <f>IF(K697="", "", IF(OR(ISTEXT(K697),ISTEXT($F697)),"",K697*$F697))</f>
        <v/>
      </c>
      <c r="M697" s="30">
        <f>IF(OR(H697="",H697=0),"",IF(K697="",IF(J697="","",IF(OR(ISTEXT(J697),ISTEXT(H697)),"",J697/H697)),IF(OR(ISTEXT(L697),ISTEXT(H697)),"",L697/H697)))</f>
        <v/>
      </c>
    </row>
    <row r="698" ht="13.35" customHeight="1" s="162">
      <c r="B698" s="307" t="n"/>
      <c r="C698" s="307" t="n"/>
      <c r="E698" s="307" t="n"/>
      <c r="F698" s="32" t="n"/>
      <c r="G698" s="33">
        <f>IF(F698="", "", IF(OR(ISTEXT(H698),ISTEXT(F698)),"",H698/F698))</f>
        <v/>
      </c>
      <c r="H698" s="33" t="n"/>
      <c r="I698" s="33" t="n"/>
      <c r="J698" s="33">
        <f>IF(I698="", "", IF(OR(ISTEXT(I698),ISTEXT($F698)),"",I698*$F698))</f>
        <v/>
      </c>
      <c r="K698" s="33" t="n"/>
      <c r="L698" s="33">
        <f>IF(K698="", "", IF(OR(ISTEXT(K698),ISTEXT($F698)),"",K698*$F698))</f>
        <v/>
      </c>
      <c r="M698" s="30">
        <f>IF(OR(H698="",H698=0),"",IF(K698="",IF(J698="","",IF(OR(ISTEXT(J698),ISTEXT(H698)),"",J698/H698)),IF(OR(ISTEXT(L698),ISTEXT(H698)),"",L698/H698)))</f>
        <v/>
      </c>
    </row>
    <row r="699" ht="13.35" customHeight="1" s="162">
      <c r="B699" s="307" t="n"/>
      <c r="C699" s="307" t="n"/>
      <c r="E699" s="307" t="n"/>
      <c r="F699" s="32" t="n"/>
      <c r="G699" s="33">
        <f>IF(F699="", "", IF(OR(ISTEXT(H699),ISTEXT(F699)),"",H699/F699))</f>
        <v/>
      </c>
      <c r="H699" s="33" t="n"/>
      <c r="I699" s="33" t="n"/>
      <c r="J699" s="33">
        <f>IF(I699="", "", IF(OR(ISTEXT(I699),ISTEXT($F699)),"",I699*$F699))</f>
        <v/>
      </c>
      <c r="K699" s="33" t="n"/>
      <c r="L699" s="33">
        <f>IF(K699="", "", IF(OR(ISTEXT(K699),ISTEXT($F699)),"",K699*$F699))</f>
        <v/>
      </c>
      <c r="M699" s="30">
        <f>IF(OR(H699="",H699=0),"",IF(K699="",IF(J699="","",IF(OR(ISTEXT(J699),ISTEXT(H699)),"",J699/H699)),IF(OR(ISTEXT(L699),ISTEXT(H699)),"",L699/H699)))</f>
        <v/>
      </c>
    </row>
    <row r="700" ht="13.35" customHeight="1" s="162">
      <c r="B700" s="307" t="n"/>
      <c r="C700" s="307" t="n"/>
      <c r="E700" s="307" t="n"/>
      <c r="F700" s="32" t="n"/>
      <c r="G700" s="33">
        <f>IF(F700="", "", IF(OR(ISTEXT(H700),ISTEXT(F700)),"",H700/F700))</f>
        <v/>
      </c>
      <c r="H700" s="33" t="n"/>
      <c r="I700" s="33" t="n"/>
      <c r="J700" s="33">
        <f>IF(I700="", "", IF(OR(ISTEXT(I700),ISTEXT($F700)),"",I700*$F700))</f>
        <v/>
      </c>
      <c r="K700" s="33" t="n"/>
      <c r="L700" s="33">
        <f>IF(K700="", "", IF(OR(ISTEXT(K700),ISTEXT($F700)),"",K700*$F700))</f>
        <v/>
      </c>
      <c r="M700" s="30">
        <f>IF(OR(H700="",H700=0),"",IF(K700="",IF(J700="","",IF(OR(ISTEXT(J700),ISTEXT(H700)),"",J700/H700)),IF(OR(ISTEXT(L700),ISTEXT(H700)),"",L700/H700)))</f>
        <v/>
      </c>
    </row>
    <row r="701" ht="13.35" customHeight="1" s="162">
      <c r="B701" s="307" t="n"/>
      <c r="C701" s="307" t="n"/>
      <c r="E701" s="307" t="n"/>
      <c r="F701" s="32" t="n"/>
      <c r="G701" s="33">
        <f>IF(F701="", "", IF(OR(ISTEXT(H701),ISTEXT(F701)),"",H701/F701))</f>
        <v/>
      </c>
      <c r="H701" s="33" t="n"/>
      <c r="I701" s="33" t="n"/>
      <c r="J701" s="33">
        <f>IF(I701="", "", IF(OR(ISTEXT(I701),ISTEXT($F701)),"",I701*$F701))</f>
        <v/>
      </c>
      <c r="K701" s="33" t="n"/>
      <c r="L701" s="33">
        <f>IF(K701="", "", IF(OR(ISTEXT(K701),ISTEXT($F701)),"",K701*$F701))</f>
        <v/>
      </c>
      <c r="M701" s="30">
        <f>IF(OR(H701="",H701=0),"",IF(K701="",IF(J701="","",IF(OR(ISTEXT(J701),ISTEXT(H701)),"",J701/H701)),IF(OR(ISTEXT(L701),ISTEXT(H701)),"",L701/H701)))</f>
        <v/>
      </c>
    </row>
    <row r="702" ht="13.35" customHeight="1" s="162">
      <c r="B702" s="307" t="n"/>
      <c r="C702" s="307" t="n"/>
      <c r="E702" s="307" t="n"/>
      <c r="F702" s="32" t="n"/>
      <c r="G702" s="33">
        <f>IF(F702="", "", IF(OR(ISTEXT(H702),ISTEXT(F702)),"",H702/F702))</f>
        <v/>
      </c>
      <c r="H702" s="33" t="n"/>
      <c r="I702" s="33" t="n"/>
      <c r="J702" s="33">
        <f>IF(I702="", "", IF(OR(ISTEXT(I702),ISTEXT($F702)),"",I702*$F702))</f>
        <v/>
      </c>
      <c r="K702" s="33" t="n"/>
      <c r="L702" s="33">
        <f>IF(K702="", "", IF(OR(ISTEXT(K702),ISTEXT($F702)),"",K702*$F702))</f>
        <v/>
      </c>
      <c r="M702" s="30">
        <f>IF(OR(H702="",H702=0),"",IF(K702="",IF(J702="","",IF(OR(ISTEXT(J702),ISTEXT(H702)),"",J702/H702)),IF(OR(ISTEXT(L702),ISTEXT(H702)),"",L702/H702)))</f>
        <v/>
      </c>
    </row>
    <row r="703" ht="13.35" customHeight="1" s="162">
      <c r="B703" s="307" t="n"/>
      <c r="C703" s="307" t="n"/>
      <c r="E703" s="307" t="n"/>
      <c r="F703" s="32" t="n"/>
      <c r="G703" s="33">
        <f>IF(F703="", "", IF(OR(ISTEXT(H703),ISTEXT(F703)),"",H703/F703))</f>
        <v/>
      </c>
      <c r="H703" s="33" t="n"/>
      <c r="I703" s="33" t="n"/>
      <c r="J703" s="33">
        <f>IF(I703="", "", IF(OR(ISTEXT(I703),ISTEXT($F703)),"",I703*$F703))</f>
        <v/>
      </c>
      <c r="K703" s="33" t="n"/>
      <c r="L703" s="33">
        <f>IF(K703="", "", IF(OR(ISTEXT(K703),ISTEXT($F703)),"",K703*$F703))</f>
        <v/>
      </c>
      <c r="M703" s="30">
        <f>IF(OR(H703="",H703=0),"",IF(K703="",IF(J703="","",IF(OR(ISTEXT(J703),ISTEXT(H703)),"",J703/H703)),IF(OR(ISTEXT(L703),ISTEXT(H703)),"",L703/H703)))</f>
        <v/>
      </c>
    </row>
    <row r="704" ht="13.35" customHeight="1" s="162">
      <c r="B704" s="307" t="n"/>
      <c r="C704" s="307" t="n"/>
      <c r="E704" s="307" t="n"/>
      <c r="F704" s="32" t="n"/>
      <c r="G704" s="33">
        <f>IF(F704="", "", IF(OR(ISTEXT(H704),ISTEXT(F704)),"",H704/F704))</f>
        <v/>
      </c>
      <c r="H704" s="33" t="n"/>
      <c r="I704" s="33" t="n"/>
      <c r="J704" s="33">
        <f>IF(I704="", "", IF(OR(ISTEXT(I704),ISTEXT($F704)),"",I704*$F704))</f>
        <v/>
      </c>
      <c r="K704" s="33" t="n"/>
      <c r="L704" s="33">
        <f>IF(K704="", "", IF(OR(ISTEXT(K704),ISTEXT($F704)),"",K704*$F704))</f>
        <v/>
      </c>
      <c r="M704" s="30">
        <f>IF(OR(H704="",H704=0),"",IF(K704="",IF(J704="","",IF(OR(ISTEXT(J704),ISTEXT(H704)),"",J704/H704)),IF(OR(ISTEXT(L704),ISTEXT(H704)),"",L704/H704)))</f>
        <v/>
      </c>
    </row>
    <row r="705" ht="13.35" customHeight="1" s="162">
      <c r="B705" s="307" t="n"/>
      <c r="C705" s="307" t="n"/>
      <c r="E705" s="307" t="n"/>
      <c r="F705" s="32" t="n"/>
      <c r="G705" s="33">
        <f>IF(F705="", "", IF(OR(ISTEXT(H705),ISTEXT(F705)),"",H705/F705))</f>
        <v/>
      </c>
      <c r="H705" s="33" t="n"/>
      <c r="I705" s="33" t="n"/>
      <c r="J705" s="33">
        <f>IF(I705="", "", IF(OR(ISTEXT(I705),ISTEXT($F705)),"",I705*$F705))</f>
        <v/>
      </c>
      <c r="K705" s="33" t="n"/>
      <c r="L705" s="33">
        <f>IF(K705="", "", IF(OR(ISTEXT(K705),ISTEXT($F705)),"",K705*$F705))</f>
        <v/>
      </c>
      <c r="M705" s="30">
        <f>IF(OR(H705="",H705=0),"",IF(K705="",IF(J705="","",IF(OR(ISTEXT(J705),ISTEXT(H705)),"",J705/H705)),IF(OR(ISTEXT(L705),ISTEXT(H705)),"",L705/H705)))</f>
        <v/>
      </c>
    </row>
    <row r="706" ht="13.35" customHeight="1" s="162">
      <c r="B706" s="307" t="n"/>
      <c r="C706" s="307" t="n"/>
      <c r="E706" s="307" t="n"/>
      <c r="F706" s="32" t="n"/>
      <c r="G706" s="33">
        <f>IF(F706="", "", IF(OR(ISTEXT(H706),ISTEXT(F706)),"",H706/F706))</f>
        <v/>
      </c>
      <c r="H706" s="33" t="n"/>
      <c r="I706" s="33" t="n"/>
      <c r="J706" s="33">
        <f>IF(I706="", "", IF(OR(ISTEXT(I706),ISTEXT($F706)),"",I706*$F706))</f>
        <v/>
      </c>
      <c r="K706" s="33" t="n"/>
      <c r="L706" s="33">
        <f>IF(K706="", "", IF(OR(ISTEXT(K706),ISTEXT($F706)),"",K706*$F706))</f>
        <v/>
      </c>
      <c r="M706" s="30">
        <f>IF(OR(H706="",H706=0),"",IF(K706="",IF(J706="","",IF(OR(ISTEXT(J706),ISTEXT(H706)),"",J706/H706)),IF(OR(ISTEXT(L706),ISTEXT(H706)),"",L706/H706)))</f>
        <v/>
      </c>
    </row>
    <row r="707" ht="13.35" customHeight="1" s="162">
      <c r="B707" s="307" t="n"/>
      <c r="C707" s="307" t="n"/>
      <c r="E707" s="307" t="n"/>
      <c r="F707" s="32" t="n"/>
      <c r="G707" s="33">
        <f>IF(F707="", "", IF(OR(ISTEXT(H707),ISTEXT(F707)),"",H707/F707))</f>
        <v/>
      </c>
      <c r="H707" s="33" t="n"/>
      <c r="I707" s="33" t="n"/>
      <c r="J707" s="33">
        <f>IF(I707="", "", IF(OR(ISTEXT(I707),ISTEXT($F707)),"",I707*$F707))</f>
        <v/>
      </c>
      <c r="K707" s="33" t="n"/>
      <c r="L707" s="33">
        <f>IF(K707="", "", IF(OR(ISTEXT(K707),ISTEXT($F707)),"",K707*$F707))</f>
        <v/>
      </c>
      <c r="M707" s="30">
        <f>IF(OR(H707="",H707=0),"",IF(K707="",IF(J707="","",IF(OR(ISTEXT(J707),ISTEXT(H707)),"",J707/H707)),IF(OR(ISTEXT(L707),ISTEXT(H707)),"",L707/H707)))</f>
        <v/>
      </c>
    </row>
    <row r="708" ht="13.35" customHeight="1" s="162">
      <c r="B708" s="307" t="n"/>
      <c r="C708" s="307" t="n"/>
      <c r="E708" s="307" t="n"/>
      <c r="F708" s="32" t="n"/>
      <c r="G708" s="33">
        <f>IF(F708="", "", IF(OR(ISTEXT(H708),ISTEXT(F708)),"",H708/F708))</f>
        <v/>
      </c>
      <c r="H708" s="33" t="n"/>
      <c r="I708" s="33" t="n"/>
      <c r="J708" s="33">
        <f>IF(I708="", "", IF(OR(ISTEXT(I708),ISTEXT($F708)),"",I708*$F708))</f>
        <v/>
      </c>
      <c r="K708" s="33" t="n"/>
      <c r="L708" s="33">
        <f>IF(K708="", "", IF(OR(ISTEXT(K708),ISTEXT($F708)),"",K708*$F708))</f>
        <v/>
      </c>
      <c r="M708" s="30">
        <f>IF(OR(H708="",H708=0),"",IF(K708="",IF(J708="","",IF(OR(ISTEXT(J708),ISTEXT(H708)),"",J708/H708)),IF(OR(ISTEXT(L708),ISTEXT(H708)),"",L708/H708)))</f>
        <v/>
      </c>
    </row>
    <row r="709" ht="13.35" customHeight="1" s="162">
      <c r="B709" s="307" t="n"/>
      <c r="C709" s="307" t="n"/>
      <c r="E709" s="307" t="n"/>
      <c r="F709" s="32" t="n"/>
      <c r="G709" s="33">
        <f>IF(F709="", "", IF(OR(ISTEXT(H709),ISTEXT(F709)),"",H709/F709))</f>
        <v/>
      </c>
      <c r="H709" s="33" t="n"/>
      <c r="I709" s="33" t="n"/>
      <c r="J709" s="33">
        <f>IF(I709="", "", IF(OR(ISTEXT(I709),ISTEXT($F709)),"",I709*$F709))</f>
        <v/>
      </c>
      <c r="K709" s="33" t="n"/>
      <c r="L709" s="33">
        <f>IF(K709="", "", IF(OR(ISTEXT(K709),ISTEXT($F709)),"",K709*$F709))</f>
        <v/>
      </c>
      <c r="M709" s="30">
        <f>IF(OR(H709="",H709=0),"",IF(K709="",IF(J709="","",IF(OR(ISTEXT(J709),ISTEXT(H709)),"",J709/H709)),IF(OR(ISTEXT(L709),ISTEXT(H709)),"",L709/H709)))</f>
        <v/>
      </c>
    </row>
    <row r="710" ht="13.35" customHeight="1" s="162">
      <c r="B710" s="307" t="n"/>
      <c r="C710" s="307" t="n"/>
      <c r="E710" s="307" t="n"/>
      <c r="F710" s="32" t="n"/>
      <c r="G710" s="33">
        <f>IF(F710="", "", IF(OR(ISTEXT(H710),ISTEXT(F710)),"",H710/F710))</f>
        <v/>
      </c>
      <c r="H710" s="33" t="n"/>
      <c r="I710" s="33" t="n"/>
      <c r="J710" s="33">
        <f>IF(I710="", "", IF(OR(ISTEXT(I710),ISTEXT($F710)),"",I710*$F710))</f>
        <v/>
      </c>
      <c r="K710" s="33" t="n"/>
      <c r="L710" s="33">
        <f>IF(K710="", "", IF(OR(ISTEXT(K710),ISTEXT($F710)),"",K710*$F710))</f>
        <v/>
      </c>
      <c r="M710" s="30">
        <f>IF(OR(H710="",H710=0),"",IF(K710="",IF(J710="","",IF(OR(ISTEXT(J710),ISTEXT(H710)),"",J710/H710)),IF(OR(ISTEXT(L710),ISTEXT(H710)),"",L710/H710)))</f>
        <v/>
      </c>
    </row>
    <row r="711" ht="13.35" customHeight="1" s="162">
      <c r="B711" s="307" t="n"/>
      <c r="C711" s="307" t="n"/>
      <c r="E711" s="307" t="n"/>
      <c r="F711" s="32" t="n"/>
      <c r="G711" s="33">
        <f>IF(F711="", "", IF(OR(ISTEXT(H711),ISTEXT(F711)),"",H711/F711))</f>
        <v/>
      </c>
      <c r="H711" s="33" t="n"/>
      <c r="I711" s="33" t="n"/>
      <c r="J711" s="33">
        <f>IF(I711="", "", IF(OR(ISTEXT(I711),ISTEXT($F711)),"",I711*$F711))</f>
        <v/>
      </c>
      <c r="K711" s="33" t="n"/>
      <c r="L711" s="33">
        <f>IF(K711="", "", IF(OR(ISTEXT(K711),ISTEXT($F711)),"",K711*$F711))</f>
        <v/>
      </c>
      <c r="M711" s="30">
        <f>IF(OR(H711="",H711=0),"",IF(K711="",IF(J711="","",IF(OR(ISTEXT(J711),ISTEXT(H711)),"",J711/H711)),IF(OR(ISTEXT(L711),ISTEXT(H711)),"",L711/H711)))</f>
        <v/>
      </c>
    </row>
    <row r="712" ht="13.35" customHeight="1" s="162">
      <c r="B712" s="307" t="n"/>
      <c r="C712" s="307" t="n"/>
      <c r="E712" s="307" t="n"/>
      <c r="F712" s="32" t="n"/>
      <c r="G712" s="33">
        <f>IF(F712="", "", IF(OR(ISTEXT(H712),ISTEXT(F712)),"",H712/F712))</f>
        <v/>
      </c>
      <c r="H712" s="33" t="n"/>
      <c r="I712" s="33" t="n"/>
      <c r="J712" s="33">
        <f>IF(I712="", "", IF(OR(ISTEXT(I712),ISTEXT($F712)),"",I712*$F712))</f>
        <v/>
      </c>
      <c r="K712" s="33" t="n"/>
      <c r="L712" s="33">
        <f>IF(K712="", "", IF(OR(ISTEXT(K712),ISTEXT($F712)),"",K712*$F712))</f>
        <v/>
      </c>
      <c r="M712" s="30">
        <f>IF(OR(H712="",H712=0),"",IF(K712="",IF(J712="","",IF(OR(ISTEXT(J712),ISTEXT(H712)),"",J712/H712)),IF(OR(ISTEXT(L712),ISTEXT(H712)),"",L712/H712)))</f>
        <v/>
      </c>
    </row>
    <row r="713" ht="13.35" customHeight="1" s="162">
      <c r="B713" s="307" t="n"/>
      <c r="C713" s="307" t="n"/>
      <c r="E713" s="307" t="n"/>
      <c r="F713" s="32" t="n"/>
      <c r="G713" s="33">
        <f>IF(F713="", "", IF(OR(ISTEXT(H713),ISTEXT(F713)),"",H713/F713))</f>
        <v/>
      </c>
      <c r="H713" s="33" t="n"/>
      <c r="I713" s="33" t="n"/>
      <c r="J713" s="33">
        <f>IF(I713="", "", IF(OR(ISTEXT(I713),ISTEXT($F713)),"",I713*$F713))</f>
        <v/>
      </c>
      <c r="K713" s="33" t="n"/>
      <c r="L713" s="33">
        <f>IF(K713="", "", IF(OR(ISTEXT(K713),ISTEXT($F713)),"",K713*$F713))</f>
        <v/>
      </c>
      <c r="M713" s="30">
        <f>IF(OR(H713="",H713=0),"",IF(K713="",IF(J713="","",IF(OR(ISTEXT(J713),ISTEXT(H713)),"",J713/H713)),IF(OR(ISTEXT(L713),ISTEXT(H713)),"",L713/H713)))</f>
        <v/>
      </c>
    </row>
    <row r="714" ht="13.35" customHeight="1" s="162">
      <c r="B714" s="307" t="n"/>
      <c r="C714" s="307" t="n"/>
      <c r="E714" s="307" t="n"/>
      <c r="F714" s="32" t="n"/>
      <c r="G714" s="33">
        <f>IF(F714="", "", IF(OR(ISTEXT(H714),ISTEXT(F714)),"",H714/F714))</f>
        <v/>
      </c>
      <c r="H714" s="33" t="n"/>
      <c r="I714" s="33" t="n"/>
      <c r="J714" s="33">
        <f>IF(I714="", "", IF(OR(ISTEXT(I714),ISTEXT($F714)),"",I714*$F714))</f>
        <v/>
      </c>
      <c r="K714" s="33" t="n"/>
      <c r="L714" s="33">
        <f>IF(K714="", "", IF(OR(ISTEXT(K714),ISTEXT($F714)),"",K714*$F714))</f>
        <v/>
      </c>
      <c r="M714" s="30">
        <f>IF(OR(H714="",H714=0),"",IF(K714="",IF(J714="","",IF(OR(ISTEXT(J714),ISTEXT(H714)),"",J714/H714)),IF(OR(ISTEXT(L714),ISTEXT(H714)),"",L714/H714)))</f>
        <v/>
      </c>
    </row>
    <row r="715" ht="13.35" customHeight="1" s="162">
      <c r="B715" s="307" t="n"/>
      <c r="C715" s="307" t="n"/>
      <c r="E715" s="307" t="n"/>
      <c r="F715" s="32" t="n"/>
      <c r="G715" s="33">
        <f>IF(F715="", "", IF(OR(ISTEXT(H715),ISTEXT(F715)),"",H715/F715))</f>
        <v/>
      </c>
      <c r="H715" s="33" t="n"/>
      <c r="I715" s="33" t="n"/>
      <c r="J715" s="33">
        <f>IF(I715="", "", IF(OR(ISTEXT(I715),ISTEXT($F715)),"",I715*$F715))</f>
        <v/>
      </c>
      <c r="K715" s="33" t="n"/>
      <c r="L715" s="33">
        <f>IF(K715="", "", IF(OR(ISTEXT(K715),ISTEXT($F715)),"",K715*$F715))</f>
        <v/>
      </c>
      <c r="M715" s="30">
        <f>IF(OR(H715="",H715=0),"",IF(K715="",IF(J715="","",IF(OR(ISTEXT(J715),ISTEXT(H715)),"",J715/H715)),IF(OR(ISTEXT(L715),ISTEXT(H715)),"",L715/H715)))</f>
        <v/>
      </c>
    </row>
    <row r="716" ht="13.35" customHeight="1" s="162">
      <c r="B716" s="307" t="n"/>
      <c r="C716" s="307" t="n"/>
      <c r="E716" s="307" t="n"/>
      <c r="F716" s="32" t="n"/>
      <c r="G716" s="33">
        <f>IF(F716="", "", IF(OR(ISTEXT(H716),ISTEXT(F716)),"",H716/F716))</f>
        <v/>
      </c>
      <c r="H716" s="33" t="n"/>
      <c r="I716" s="33" t="n"/>
      <c r="J716" s="33">
        <f>IF(I716="", "", IF(OR(ISTEXT(I716),ISTEXT($F716)),"",I716*$F716))</f>
        <v/>
      </c>
      <c r="K716" s="33" t="n"/>
      <c r="L716" s="33">
        <f>IF(K716="", "", IF(OR(ISTEXT(K716),ISTEXT($F716)),"",K716*$F716))</f>
        <v/>
      </c>
      <c r="M716" s="30">
        <f>IF(OR(H716="",H716=0),"",IF(K716="",IF(J716="","",IF(OR(ISTEXT(J716),ISTEXT(H716)),"",J716/H716)),IF(OR(ISTEXT(L716),ISTEXT(H716)),"",L716/H716)))</f>
        <v/>
      </c>
    </row>
    <row r="717" ht="13.35" customHeight="1" s="162">
      <c r="B717" s="307" t="n"/>
      <c r="C717" s="307" t="n"/>
      <c r="E717" s="307" t="n"/>
      <c r="F717" s="32" t="n"/>
      <c r="G717" s="33">
        <f>IF(F717="", "", IF(OR(ISTEXT(H717),ISTEXT(F717)),"",H717/F717))</f>
        <v/>
      </c>
      <c r="H717" s="33" t="n"/>
      <c r="I717" s="33" t="n"/>
      <c r="J717" s="33">
        <f>IF(I717="", "", IF(OR(ISTEXT(I717),ISTEXT($F717)),"",I717*$F717))</f>
        <v/>
      </c>
      <c r="K717" s="33" t="n"/>
      <c r="L717" s="33">
        <f>IF(K717="", "", IF(OR(ISTEXT(K717),ISTEXT($F717)),"",K717*$F717))</f>
        <v/>
      </c>
      <c r="M717" s="30">
        <f>IF(OR(H717="",H717=0),"",IF(K717="",IF(J717="","",IF(OR(ISTEXT(J717),ISTEXT(H717)),"",J717/H717)),IF(OR(ISTEXT(L717),ISTEXT(H717)),"",L717/H717)))</f>
        <v/>
      </c>
    </row>
    <row r="718" ht="13.35" customHeight="1" s="162">
      <c r="B718" s="307" t="n"/>
      <c r="C718" s="307" t="n"/>
      <c r="E718" s="307" t="n"/>
      <c r="F718" s="32" t="n"/>
      <c r="G718" s="33">
        <f>IF(F718="", "", IF(OR(ISTEXT(H718),ISTEXT(F718)),"",H718/F718))</f>
        <v/>
      </c>
      <c r="H718" s="33" t="n"/>
      <c r="I718" s="33" t="n"/>
      <c r="J718" s="33">
        <f>IF(I718="", "", IF(OR(ISTEXT(I718),ISTEXT($F718)),"",I718*$F718))</f>
        <v/>
      </c>
      <c r="K718" s="33" t="n"/>
      <c r="L718" s="33">
        <f>IF(K718="", "", IF(OR(ISTEXT(K718),ISTEXT($F718)),"",K718*$F718))</f>
        <v/>
      </c>
      <c r="M718" s="30">
        <f>IF(OR(H718="",H718=0),"",IF(K718="",IF(J718="","",IF(OR(ISTEXT(J718),ISTEXT(H718)),"",J718/H718)),IF(OR(ISTEXT(L718),ISTEXT(H718)),"",L718/H718)))</f>
        <v/>
      </c>
    </row>
    <row r="719" ht="13.35" customHeight="1" s="162">
      <c r="B719" s="307" t="n"/>
      <c r="C719" s="307" t="n"/>
      <c r="E719" s="307" t="n"/>
      <c r="F719" s="32" t="n"/>
      <c r="G719" s="33">
        <f>IF(F719="", "", IF(OR(ISTEXT(H719),ISTEXT(F719)),"",H719/F719))</f>
        <v/>
      </c>
      <c r="H719" s="33" t="n"/>
      <c r="I719" s="33" t="n"/>
      <c r="J719" s="33">
        <f>IF(I719="", "", IF(OR(ISTEXT(I719),ISTEXT($F719)),"",I719*$F719))</f>
        <v/>
      </c>
      <c r="K719" s="33" t="n"/>
      <c r="L719" s="33">
        <f>IF(K719="", "", IF(OR(ISTEXT(K719),ISTEXT($F719)),"",K719*$F719))</f>
        <v/>
      </c>
      <c r="M719" s="30">
        <f>IF(OR(H719="",H719=0),"",IF(K719="",IF(J719="","",IF(OR(ISTEXT(J719),ISTEXT(H719)),"",J719/H719)),IF(OR(ISTEXT(L719),ISTEXT(H719)),"",L719/H719)))</f>
        <v/>
      </c>
    </row>
    <row r="720" ht="13.35" customHeight="1" s="162">
      <c r="B720" s="307" t="n"/>
      <c r="C720" s="307" t="n"/>
      <c r="E720" s="307" t="n"/>
      <c r="F720" s="32" t="n"/>
      <c r="G720" s="33">
        <f>IF(F720="", "", IF(OR(ISTEXT(H720),ISTEXT(F720)),"",H720/F720))</f>
        <v/>
      </c>
      <c r="H720" s="33" t="n"/>
      <c r="I720" s="33" t="n"/>
      <c r="J720" s="33">
        <f>IF(I720="", "", IF(OR(ISTEXT(I720),ISTEXT($F720)),"",I720*$F720))</f>
        <v/>
      </c>
      <c r="K720" s="33" t="n"/>
      <c r="L720" s="33">
        <f>IF(K720="", "", IF(OR(ISTEXT(K720),ISTEXT($F720)),"",K720*$F720))</f>
        <v/>
      </c>
      <c r="M720" s="30">
        <f>IF(OR(H720="",H720=0),"",IF(K720="",IF(J720="","",IF(OR(ISTEXT(J720),ISTEXT(H720)),"",J720/H720)),IF(OR(ISTEXT(L720),ISTEXT(H720)),"",L720/H720)))</f>
        <v/>
      </c>
    </row>
    <row r="721" ht="13.35" customHeight="1" s="162">
      <c r="B721" s="307" t="n"/>
      <c r="C721" s="307" t="n"/>
      <c r="E721" s="307" t="n"/>
      <c r="F721" s="32" t="n"/>
      <c r="G721" s="33">
        <f>IF(F721="", "", IF(OR(ISTEXT(H721),ISTEXT(F721)),"",H721/F721))</f>
        <v/>
      </c>
      <c r="H721" s="33" t="n"/>
      <c r="I721" s="33" t="n"/>
      <c r="J721" s="33">
        <f>IF(I721="", "", IF(OR(ISTEXT(I721),ISTEXT($F721)),"",I721*$F721))</f>
        <v/>
      </c>
      <c r="K721" s="33" t="n"/>
      <c r="L721" s="33">
        <f>IF(K721="", "", IF(OR(ISTEXT(K721),ISTEXT($F721)),"",K721*$F721))</f>
        <v/>
      </c>
      <c r="M721" s="30">
        <f>IF(OR(H721="",H721=0),"",IF(K721="",IF(J721="","",IF(OR(ISTEXT(J721),ISTEXT(H721)),"",J721/H721)),IF(OR(ISTEXT(L721),ISTEXT(H721)),"",L721/H721)))</f>
        <v/>
      </c>
    </row>
    <row r="722" ht="13.35" customHeight="1" s="162">
      <c r="B722" s="307" t="n"/>
      <c r="C722" s="307" t="n"/>
      <c r="E722" s="307" t="n"/>
      <c r="F722" s="32" t="n"/>
      <c r="G722" s="33">
        <f>IF(F722="", "", IF(OR(ISTEXT(H722),ISTEXT(F722)),"",H722/F722))</f>
        <v/>
      </c>
      <c r="H722" s="33" t="n"/>
      <c r="I722" s="33" t="n"/>
      <c r="J722" s="33">
        <f>IF(I722="", "", IF(OR(ISTEXT(I722),ISTEXT($F722)),"",I722*$F722))</f>
        <v/>
      </c>
      <c r="K722" s="33" t="n"/>
      <c r="L722" s="33">
        <f>IF(K722="", "", IF(OR(ISTEXT(K722),ISTEXT($F722)),"",K722*$F722))</f>
        <v/>
      </c>
      <c r="M722" s="30">
        <f>IF(OR(H722="",H722=0),"",IF(K722="",IF(J722="","",IF(OR(ISTEXT(J722),ISTEXT(H722)),"",J722/H722)),IF(OR(ISTEXT(L722),ISTEXT(H722)),"",L722/H722)))</f>
        <v/>
      </c>
    </row>
    <row r="723" ht="13.35" customHeight="1" s="162">
      <c r="B723" s="307" t="n"/>
      <c r="C723" s="307" t="n"/>
      <c r="E723" s="307" t="n"/>
      <c r="F723" s="32" t="n"/>
      <c r="G723" s="33">
        <f>IF(F723="", "", IF(OR(ISTEXT(H723),ISTEXT(F723)),"",H723/F723))</f>
        <v/>
      </c>
      <c r="H723" s="33" t="n"/>
      <c r="I723" s="33" t="n"/>
      <c r="J723" s="33">
        <f>IF(I723="", "", IF(OR(ISTEXT(I723),ISTEXT($F723)),"",I723*$F723))</f>
        <v/>
      </c>
      <c r="K723" s="33" t="n"/>
      <c r="L723" s="33">
        <f>IF(K723="", "", IF(OR(ISTEXT(K723),ISTEXT($F723)),"",K723*$F723))</f>
        <v/>
      </c>
      <c r="M723" s="30">
        <f>IF(OR(H723="",H723=0),"",IF(K723="",IF(J723="","",IF(OR(ISTEXT(J723),ISTEXT(H723)),"",J723/H723)),IF(OR(ISTEXT(L723),ISTEXT(H723)),"",L723/H723)))</f>
        <v/>
      </c>
    </row>
    <row r="724" ht="13.35" customHeight="1" s="162">
      <c r="B724" s="42" t="n"/>
      <c r="C724" s="231" t="inlineStr">
        <is>
          <t>Subtotal (this page)</t>
        </is>
      </c>
      <c r="D724" s="159" t="n"/>
      <c r="E724" s="42" t="n"/>
      <c r="F724" s="42" t="n"/>
      <c r="G724" s="43" t="n"/>
      <c r="H724" s="43">
        <f>IF(SUM(H684:H723)=0,"",SUM(H684:H723))</f>
        <v/>
      </c>
      <c r="I724" s="43" t="n"/>
      <c r="J724" s="43">
        <f>IF(SUM(J684:J723)=0,"",SUM(J684:J723))</f>
        <v/>
      </c>
      <c r="K724" s="43" t="n"/>
      <c r="L724" s="43">
        <f>IF(SUM(L684:L723)=0,"",SUM(L684:L723))</f>
        <v/>
      </c>
      <c r="M724" s="35">
        <f>IF(OR(H724="",H724=0),"",IF(L724="",IF(J724="","",IF(OR(ISTEXT(J724),ISTEXT(H724)),"",J724/H724)),IF(OR(ISTEXT(L724),ISTEXT(H724)),"",L724/H724)))</f>
        <v/>
      </c>
    </row>
    <row r="725" ht="13.35" customHeight="1" s="162"/>
    <row r="726" ht="13.35" customHeight="1" s="162">
      <c r="B726" s="188" t="inlineStr">
        <is>
          <t>Remarks (cont.)</t>
        </is>
      </c>
      <c r="C726" s="173" t="n"/>
      <c r="D726" s="154" t="n"/>
      <c r="E726" s="174" t="n"/>
      <c r="F726" s="174" t="n"/>
      <c r="G726" s="174" t="n"/>
      <c r="H726" s="174" t="n"/>
      <c r="I726" s="174" t="n"/>
      <c r="J726" s="174" t="n"/>
      <c r="K726" s="174" t="n"/>
      <c r="L726" s="174" t="n"/>
      <c r="M726" s="173" t="n"/>
    </row>
    <row r="727" ht="13.35" customHeight="1" s="162">
      <c r="B727" s="154" t="n"/>
      <c r="C727" s="174" t="n"/>
      <c r="D727" s="174" t="n"/>
      <c r="E727" s="174" t="n"/>
      <c r="F727" s="174" t="n"/>
      <c r="G727" s="174" t="n"/>
      <c r="H727" s="174" t="n"/>
      <c r="I727" s="174" t="n"/>
      <c r="J727" s="174" t="n"/>
      <c r="K727" s="174" t="n"/>
      <c r="L727" s="174" t="n"/>
      <c r="M727" s="173" t="n"/>
    </row>
    <row r="728" ht="13.35" customHeight="1" s="162">
      <c r="B728" s="154" t="n"/>
      <c r="C728" s="174" t="n"/>
      <c r="D728" s="174" t="n"/>
      <c r="E728" s="174" t="n"/>
      <c r="F728" s="174" t="n"/>
      <c r="G728" s="174" t="n"/>
      <c r="H728" s="174" t="n"/>
      <c r="I728" s="174" t="n"/>
      <c r="J728" s="174" t="n"/>
      <c r="K728" s="174" t="n"/>
      <c r="L728" s="174" t="n"/>
      <c r="M728" s="173" t="n"/>
    </row>
    <row r="729" ht="13.35" customHeight="1" s="162">
      <c r="B729" s="154" t="n"/>
      <c r="C729" s="174" t="n"/>
      <c r="D729" s="174" t="n"/>
      <c r="E729" s="174" t="n"/>
      <c r="F729" s="174" t="n"/>
      <c r="G729" s="174" t="n"/>
      <c r="H729" s="174" t="n"/>
      <c r="I729" s="174" t="n"/>
      <c r="J729" s="174" t="n"/>
      <c r="K729" s="174" t="n"/>
      <c r="L729" s="174" t="n"/>
      <c r="M729" s="173" t="n"/>
    </row>
    <row r="730" ht="13.35" customHeight="1" s="162"/>
    <row r="731" ht="13.35" customHeight="1" s="162"/>
    <row r="732" ht="13.35" customHeight="1" s="162">
      <c r="B732" s="200" t="inlineStr">
        <is>
          <t>System</t>
        </is>
      </c>
      <c r="C732" s="403" t="n"/>
      <c r="D732" s="209">
        <f>IF('{Equipment Data Entry}'!B88="","",'{Equipment Data Entry}'!B88)</f>
        <v/>
      </c>
      <c r="E732" s="418" t="n"/>
      <c r="F732" s="403" t="n"/>
      <c r="G732" s="200" t="inlineStr">
        <is>
          <t>Service</t>
        </is>
      </c>
      <c r="H732" s="403" t="n"/>
      <c r="I732" s="210">
        <f>IF('{Equipment Data Entry}'!C88="","",'{Equipment Data Entry}'!C88)</f>
        <v/>
      </c>
      <c r="J732" s="418" t="n"/>
      <c r="K732" s="418" t="n"/>
      <c r="L732" s="418" t="n"/>
      <c r="M732" s="403" t="n"/>
    </row>
    <row r="733" ht="13.35" customHeight="1" s="162">
      <c r="B733" s="422" t="n"/>
      <c r="C733" s="423" t="n"/>
      <c r="D733" s="422" t="n"/>
      <c r="E733" s="424" t="n"/>
      <c r="F733" s="423" t="n"/>
      <c r="G733" s="422" t="n"/>
      <c r="H733" s="423" t="n"/>
      <c r="I733" s="422" t="n"/>
      <c r="J733" s="424" t="n"/>
      <c r="K733" s="424" t="n"/>
      <c r="L733" s="424" t="n"/>
      <c r="M733" s="423" t="n"/>
    </row>
    <row r="734" ht="13.35" customHeight="1" s="162">
      <c r="B734" s="437" t="inlineStr">
        <is>
          <t>Drive Type:</t>
        </is>
      </c>
      <c r="C734" s="13" t="n"/>
      <c r="D734" s="438" t="n"/>
      <c r="E734" s="437" t="inlineStr">
        <is>
          <t>Rotation – Design:</t>
        </is>
      </c>
      <c r="F734" s="13" t="n"/>
      <c r="G734" s="438" t="n"/>
      <c r="H734" s="13" t="n"/>
      <c r="I734" s="437" t="inlineStr">
        <is>
          <t>Actual:</t>
        </is>
      </c>
      <c r="J734" s="438" t="n"/>
    </row>
    <row r="735" ht="13.35" customHeight="1" s="162">
      <c r="B735" s="200" t="inlineStr">
        <is>
          <t>Unit Data</t>
        </is>
      </c>
      <c r="C735" s="400" t="n"/>
      <c r="D735" s="400" t="n"/>
      <c r="E735" s="400" t="n"/>
      <c r="F735" s="400" t="n"/>
      <c r="G735" s="401" t="n"/>
      <c r="H735" s="13" t="n"/>
      <c r="I735" s="200" t="inlineStr">
        <is>
          <t>Design and Performance Data</t>
        </is>
      </c>
      <c r="J735" s="400" t="n"/>
      <c r="K735" s="400" t="n"/>
      <c r="L735" s="401" t="n"/>
      <c r="M735" s="283" t="n"/>
    </row>
    <row r="736" ht="13.35" customHeight="1" s="162">
      <c r="B736" s="199" t="inlineStr">
        <is>
          <t>Manufacturer</t>
        </is>
      </c>
      <c r="C736" s="401" t="n"/>
      <c r="D736" s="204">
        <f>IF('{Equipment Data Entry}'!E88="","",'{Equipment Data Entry}'!E88)</f>
        <v/>
      </c>
      <c r="E736" s="400" t="n"/>
      <c r="F736" s="400" t="n"/>
      <c r="G736" s="401" t="n"/>
      <c r="H736" s="13" t="n"/>
      <c r="I736" s="199" t="inlineStr">
        <is>
          <t>Design Criteria</t>
        </is>
      </c>
      <c r="J736" s="401" t="n"/>
      <c r="K736" s="199" t="inlineStr">
        <is>
          <t>Design</t>
        </is>
      </c>
      <c r="L736" s="199" t="inlineStr">
        <is>
          <t>Actual</t>
        </is>
      </c>
      <c r="M736" s="13" t="n"/>
    </row>
    <row r="737" ht="13.35" customHeight="1" s="162">
      <c r="B737" s="199" t="inlineStr">
        <is>
          <t>Model Number</t>
        </is>
      </c>
      <c r="C737" s="401" t="n"/>
      <c r="D737" s="204">
        <f>IF('{Equipment Data Entry}'!F88="","",'{Equipment Data Entry}'!F88)</f>
        <v/>
      </c>
      <c r="E737" s="400" t="n"/>
      <c r="F737" s="400" t="n"/>
      <c r="G737" s="401" t="n"/>
      <c r="H737" s="13" t="n"/>
      <c r="I737" s="199" t="inlineStr">
        <is>
          <t>Total Airflow</t>
        </is>
      </c>
      <c r="J737" s="401" t="n"/>
      <c r="K737" s="24">
        <f>H777</f>
        <v/>
      </c>
      <c r="L737" s="24">
        <f>L777</f>
        <v/>
      </c>
      <c r="M737" s="22">
        <f>IF(OR(L737="",K737="",K737=0),"",IF(OR(ISTEXT(L737),ISTEXT(K737)),"",L737/K737))</f>
        <v/>
      </c>
    </row>
    <row r="738" ht="13.35" customHeight="1" s="162">
      <c r="B738" s="199" t="inlineStr">
        <is>
          <t>Serial Number</t>
        </is>
      </c>
      <c r="C738" s="401" t="n"/>
      <c r="D738" s="204" t="n"/>
      <c r="E738" s="400" t="n"/>
      <c r="F738" s="400" t="n"/>
      <c r="G738" s="401" t="n"/>
      <c r="H738" s="13" t="n"/>
      <c r="I738" s="199" t="inlineStr">
        <is>
          <t>Unit ESP</t>
        </is>
      </c>
      <c r="J738" s="401" t="n"/>
      <c r="K738" s="71">
        <f>IF('{Equipment Data Entry}'!H88="","",'{Equipment Data Entry}'!H88)</f>
        <v/>
      </c>
      <c r="L738" s="64">
        <f>I757</f>
        <v/>
      </c>
      <c r="M738" s="22" t="n"/>
    </row>
    <row r="739" ht="13.35" customHeight="1" s="162">
      <c r="B739" s="199" t="inlineStr">
        <is>
          <t>Area Served</t>
        </is>
      </c>
      <c r="C739" s="401" t="n"/>
      <c r="D739" s="204">
        <f>I732</f>
        <v/>
      </c>
      <c r="E739" s="400" t="n"/>
      <c r="F739" s="400" t="n"/>
      <c r="G739" s="401" t="n"/>
      <c r="H739" s="13" t="n"/>
      <c r="I739" s="199" t="inlineStr">
        <is>
          <t>Fan RPMs</t>
        </is>
      </c>
      <c r="J739" s="401" t="n"/>
      <c r="K739" s="24">
        <f>IF('{Equipment Data Entry}'!I88="","",'{Equipment Data Entry}'!I88)</f>
        <v/>
      </c>
      <c r="L739" s="24">
        <f>IF(L750="","",L750)</f>
        <v/>
      </c>
      <c r="M739" s="13" t="n"/>
    </row>
    <row r="740" ht="13.35" customHeight="1" s="162">
      <c r="B740" s="199" t="inlineStr">
        <is>
          <t>Location</t>
        </is>
      </c>
      <c r="C740" s="401" t="n"/>
      <c r="D740" s="204">
        <f>IF('{Equipment Data Entry}'!D88="","",'{Equipment Data Entry}'!D88)</f>
        <v/>
      </c>
      <c r="E740" s="400" t="n"/>
      <c r="F740" s="400" t="n"/>
      <c r="G740" s="401" t="n"/>
      <c r="H740" s="13" t="n"/>
      <c r="I740" s="283" t="n"/>
      <c r="J740" s="283" t="n"/>
      <c r="K740" s="36" t="n"/>
      <c r="L740" s="36" t="n"/>
      <c r="M740" s="13" t="n"/>
    </row>
    <row r="741" ht="13.35" customHeight="1" s="162">
      <c r="B741" s="13" t="n"/>
      <c r="C741" s="13" t="n"/>
      <c r="D741" s="13" t="n"/>
      <c r="E741" s="13" t="n"/>
      <c r="F741" s="13" t="n"/>
      <c r="G741" s="13" t="n"/>
      <c r="H741" s="13" t="n"/>
      <c r="I741" s="283" t="n"/>
      <c r="J741" s="283" t="n"/>
      <c r="K741" s="37" t="n"/>
      <c r="L741" s="37" t="n"/>
      <c r="M741" s="13" t="n"/>
    </row>
    <row r="742" ht="13.35" customHeight="1" s="162">
      <c r="B742" s="200" t="inlineStr">
        <is>
          <t>Motor Data</t>
        </is>
      </c>
      <c r="C742" s="400" t="n"/>
      <c r="D742" s="400" t="n"/>
      <c r="E742" s="400" t="n"/>
      <c r="F742" s="400" t="n"/>
      <c r="G742" s="401" t="n"/>
      <c r="H742" s="13" t="n"/>
      <c r="I742" s="283" t="inlineStr">
        <is>
          <t>Filter Type/Size/Qty</t>
        </is>
      </c>
      <c r="J742" s="404" t="n"/>
      <c r="K742" s="404" t="n"/>
      <c r="L742" s="37" t="n"/>
      <c r="M742" s="404" t="n"/>
    </row>
    <row r="743" ht="13.35" customHeight="1" s="162">
      <c r="B743" s="199" t="inlineStr">
        <is>
          <t>Manufacturer</t>
        </is>
      </c>
      <c r="C743" s="401" t="n"/>
      <c r="D743" s="203" t="n"/>
      <c r="E743" s="400" t="n"/>
      <c r="F743" s="400" t="n"/>
      <c r="G743" s="401" t="n"/>
      <c r="H743" s="13" t="n"/>
      <c r="I743" s="200" t="inlineStr">
        <is>
          <t>Drive Data</t>
        </is>
      </c>
      <c r="J743" s="400" t="n"/>
      <c r="K743" s="400" t="n"/>
      <c r="L743" s="401" t="n"/>
      <c r="M743" s="13" t="n"/>
    </row>
    <row r="744" ht="13.35" customHeight="1" s="162">
      <c r="B744" s="199" t="inlineStr">
        <is>
          <t>Horsepower</t>
        </is>
      </c>
      <c r="C744" s="401" t="n"/>
      <c r="D744" s="28">
        <f>IF('{Equipment Data Entry}'!G88="","",'{Equipment Data Entry}'!G88)</f>
        <v/>
      </c>
      <c r="E744" s="21" t="inlineStr">
        <is>
          <t>RPM</t>
        </is>
      </c>
      <c r="F744" s="24" t="n"/>
      <c r="G744" s="199" t="inlineStr">
        <is>
          <t>SF</t>
        </is>
      </c>
      <c r="H744" s="13" t="n"/>
      <c r="I744" s="199" t="inlineStr">
        <is>
          <t>Motor sheave</t>
        </is>
      </c>
      <c r="J744" s="400" t="n"/>
      <c r="K744" s="24">
        <f>IF('{Equipment Data Entry}'!J88="","",'{Equipment Data Entry}'!J88)</f>
        <v/>
      </c>
      <c r="L744" s="21" t="inlineStr">
        <is>
          <t>Bore</t>
        </is>
      </c>
      <c r="M744" s="208"/>
    </row>
    <row r="745" ht="13.35" customHeight="1" s="162">
      <c r="B745" s="198">
        <f>IF('{Equipment Data Entry}'!N88="","",'{Equipment Data Entry}'!N88)</f>
        <v/>
      </c>
      <c r="C745" s="198">
        <f>IF('{Equipment Data Entry}'!O88="","",'{Equipment Data Entry}'!O88)</f>
        <v/>
      </c>
      <c r="D745" s="21" t="inlineStr">
        <is>
          <t>FLA</t>
        </is>
      </c>
      <c r="E745" s="67" t="n"/>
      <c r="F745" s="21" t="inlineStr">
        <is>
          <t>Frame</t>
        </is>
      </c>
      <c r="G745" s="208" t="n"/>
      <c r="H745" s="13" t="n"/>
      <c r="I745" s="199" t="inlineStr">
        <is>
          <t>Fan pulley</t>
        </is>
      </c>
      <c r="J745" s="400" t="n"/>
      <c r="K745" s="24">
        <f>IF('{Equipment Data Entry}'!K88="","",'{Equipment Data Entry}'!K88)</f>
        <v/>
      </c>
      <c r="L745" s="21" t="inlineStr">
        <is>
          <t>Bore</t>
        </is>
      </c>
      <c r="M745" s="208"/>
    </row>
    <row r="746" ht="13.35" customHeight="1" s="162">
      <c r="B746" s="199" t="inlineStr">
        <is>
          <t>Corrected FLA</t>
        </is>
      </c>
      <c r="C746" s="401" t="n"/>
      <c r="D746" s="27">
        <f>IF(OR(E747="",E745="",B745=""),"",IF(OR(ISTEXT(B745),COUNT(E747:G747)=0,ISTEXT(E745)),"",B745/AVERAGE(E747:G747)*E745))</f>
        <v/>
      </c>
      <c r="E746" s="199" t="inlineStr">
        <is>
          <t>Estimated BHP</t>
        </is>
      </c>
      <c r="F746" s="401" t="n"/>
      <c r="G746" s="27">
        <f>IF(OR(COUNT(E748:G748)=0,IF(N(E749)&gt;0,E749,N(D744))=0,IF(N(D746)&gt;0,D746,N(E745))=0),"",IF(N(E749)&gt;0,E749,N(D744))*AVERAGE(E748:G748)/IF(N(D746)&gt;0,D746,N(E745)))</f>
        <v/>
      </c>
      <c r="H746" s="13" t="n"/>
      <c r="I746" s="199" t="inlineStr">
        <is>
          <t>Belt(s)</t>
        </is>
      </c>
      <c r="J746" s="208">
        <f>IF('{Equipment Data Entry}'!L88="","",'{Equipment Data Entry}'!L88)</f>
        <v/>
      </c>
      <c r="K746" s="199" t="inlineStr">
        <is>
          <t>C to C</t>
        </is>
      </c>
      <c r="L746" s="64">
        <f>IF('{Equipment Data Entry}'!M88="","",'{Equipment Data Entry}'!M88)</f>
        <v/>
      </c>
      <c r="M746" s="13" t="n"/>
    </row>
    <row r="747" ht="13.35" customHeight="1" s="162">
      <c r="B747" s="199" t="inlineStr">
        <is>
          <t>Measured Voltage</t>
        </is>
      </c>
      <c r="C747" s="400" t="n"/>
      <c r="D747" s="401" t="n"/>
      <c r="E747" s="24" t="n"/>
      <c r="F747" s="24" t="n"/>
      <c r="G747" s="24" t="n"/>
      <c r="H747" s="13" t="n"/>
      <c r="I747" s="283" t="inlineStr">
        <is>
          <t>Final Settings</t>
        </is>
      </c>
      <c r="J747" s="404" t="n"/>
      <c r="K747" s="404" t="n"/>
      <c r="L747" s="37" t="n"/>
      <c r="M747" s="404" t="n"/>
    </row>
    <row r="748" ht="13.35" customHeight="1" s="162">
      <c r="B748" s="199" t="inlineStr">
        <is>
          <t>Measured Amperage</t>
        </is>
      </c>
      <c r="C748" s="400" t="n"/>
      <c r="D748" s="401" t="n"/>
      <c r="E748" s="67" t="n"/>
      <c r="F748" s="67" t="n"/>
      <c r="G748" s="67" t="n"/>
      <c r="H748" s="13" t="n"/>
      <c r="I748" s="205" t="inlineStr">
        <is>
          <t>RPM Data</t>
        </is>
      </c>
      <c r="J748" s="401" t="n"/>
      <c r="K748" s="205" t="inlineStr">
        <is>
          <t>Initial</t>
        </is>
      </c>
      <c r="L748" s="205" t="inlineStr">
        <is>
          <t>Final</t>
        </is>
      </c>
      <c r="M748" s="13" t="n"/>
    </row>
    <row r="749" ht="13.35" customHeight="1" s="162">
      <c r="B749" s="199" t="inlineStr">
        <is>
          <t>Motor HP (nameplate)</t>
        </is>
      </c>
      <c r="C749" s="400"/>
      <c r="D749" s="401"/>
      <c r="E749" s="24"/>
      <c r="F749" s="24"/>
      <c r="G749" s="24"/>
      <c r="H749" s="13" t="n"/>
      <c r="I749" s="199" t="inlineStr">
        <is>
          <t>Motor RPM</t>
        </is>
      </c>
      <c r="J749" s="401" t="n"/>
      <c r="K749" s="24" t="n"/>
      <c r="L749" s="24" t="n"/>
      <c r="M749" s="13" t="n"/>
    </row>
    <row r="750" ht="13.35" customHeight="1" s="162">
      <c r="B750" s="200" t="inlineStr">
        <is>
          <t>Static Pressure Profile (in. w.g.)</t>
        </is>
      </c>
      <c r="C750" s="400" t="n"/>
      <c r="D750" s="400" t="n"/>
      <c r="E750" s="400" t="n"/>
      <c r="F750" s="400" t="n"/>
      <c r="G750" s="401" t="n"/>
      <c r="H750" s="13" t="n"/>
      <c r="I750" s="199" t="inlineStr">
        <is>
          <t>Fan RPM</t>
        </is>
      </c>
      <c r="J750" s="401" t="n"/>
      <c r="K750" s="24" t="n"/>
      <c r="L750" s="24" t="n"/>
      <c r="M750" s="13" t="n"/>
    </row>
    <row r="751" ht="13.35" customHeight="1" s="162">
      <c r="B751" s="490">
        <f>IFERROR(INDEX('{Dropdowns}'!$AI$2:$AO$7,MATCH($D$754,'{Dropdowns}'!$AH$2:$AH$7,0),1),"")</f>
        <v/>
      </c>
      <c r="C751" s="490">
        <f>IFERROR(INDEX('{Dropdowns}'!$AI$2:$AO$7,MATCH($D$754,'{Dropdowns}'!$AH$2:$AH$7,0),2),"")</f>
        <v/>
      </c>
      <c r="D751" s="490">
        <f>IFERROR(INDEX('{Dropdowns}'!$AI$2:$AO$7,MATCH($D$754,'{Dropdowns}'!$AH$2:$AH$7,0),3),"")</f>
        <v/>
      </c>
      <c r="E751" s="490">
        <f>IFERROR(INDEX('{Dropdowns}'!$AI$2:$AO$7,MATCH($D$754,'{Dropdowns}'!$AH$2:$AH$7,0),4),"")</f>
        <v/>
      </c>
      <c r="F751" s="490">
        <f>IFERROR(INDEX('{Dropdowns}'!$AI$2:$AO$7,MATCH($D$754,'{Dropdowns}'!$AH$2:$AH$7,0),5),"")</f>
        <v/>
      </c>
      <c r="G751" s="490">
        <f>IFERROR(INDEX('{Dropdowns}'!$AI$2:$AO$7,MATCH($D$754,'{Dropdowns}'!$AH$2:$AH$7,0),6),"")</f>
        <v/>
      </c>
      <c r="H751" s="490">
        <f>IFERROR(INDEX('{Dropdowns}'!$AI$2:$AO$7,MATCH($D$754,'{Dropdowns}'!$AH$2:$AH$7,0),7),"")</f>
        <v/>
      </c>
      <c r="I751" s="246" t="inlineStr">
        <is>
          <t>VSD Frequency</t>
        </is>
      </c>
      <c r="J751" s="403" t="n"/>
      <c r="K751" s="65" t="n"/>
      <c r="L751" s="65" t="n"/>
      <c r="M751" s="13" t="n"/>
    </row>
    <row r="752" ht="13.35" customHeight="1" s="162">
      <c r="B752" s="492"/>
      <c r="C752" s="492"/>
      <c r="D752" s="492"/>
      <c r="E752" s="492"/>
      <c r="F752" s="492"/>
      <c r="G752" s="492"/>
      <c r="H752" s="492"/>
      <c r="I752" s="14" t="n"/>
      <c r="J752" s="14" t="n"/>
      <c r="K752" s="14" t="n"/>
      <c r="L752" s="38" t="n"/>
      <c r="M752" s="13" t="n"/>
      <c r="Q752">
        <f>IF(B752="","",B752)</f>
        <v/>
      </c>
      <c r="R752">
        <f>IF(C751="—",Q752,IF(C752="","",C752))</f>
        <v/>
      </c>
      <c r="S752">
        <f>IF(D751="—",R752,IF(D752="","",D752))</f>
        <v/>
      </c>
      <c r="T752">
        <f>IF(E751="—",S752,IF(E752="","",E752))</f>
        <v/>
      </c>
      <c r="U752">
        <f>IF(F751="—",T752,IF(F752="","",F752))</f>
        <v/>
      </c>
      <c r="V752">
        <f>IF(G751="—",U752,IF(G752="","",G752))</f>
        <v/>
      </c>
      <c r="W752">
        <f>IFERROR(MATCH("Fan",$C$751:$H$751,0),"")</f>
        <v/>
      </c>
      <c r="X752">
        <f>IF(W752="","",INDEX(P754:U754,W752))</f>
        <v/>
      </c>
      <c r="Y752">
        <f>IF(W752="","",INDEX(Q753:V753,W752))</f>
        <v/>
      </c>
    </row>
    <row r="753" ht="13.35" customHeight="1" s="162">
      <c r="B753" s="491" t="inlineStr">
        <is>
          <t>Δ</t>
        </is>
      </c>
      <c r="C753" s="498">
        <f>IF(OR(C751="—",C752="",Q752=""),"",IF(OR(ISTEXT(C752),ISTEXT(Q752)),"","Δ "&amp;TEXT(C752-Q752,"0.00")))</f>
        <v/>
      </c>
      <c r="D753" s="498">
        <f>IF(OR(D751="—",D752="",R752=""),"",IF(OR(ISTEXT(D752),ISTEXT(R752)),"","Δ "&amp;TEXT(D752-R752,"0.00")))</f>
        <v/>
      </c>
      <c r="E753" s="498">
        <f>IF(OR(E751="—",E752="",S752=""),"",IF(OR(ISTEXT(E752),ISTEXT(S752)),"","Δ "&amp;TEXT(E752-S752,"0.00")))</f>
        <v/>
      </c>
      <c r="F753" s="498">
        <f>IF(OR(F751="—",F752="",T752=""),"",IF(OR(ISTEXT(F752),ISTEXT(T752)),"","Δ "&amp;TEXT(F752-T752,"0.00")))</f>
        <v/>
      </c>
      <c r="G753" s="498">
        <f>IF(OR(G751="—",G752="",U752=""),"",IF(OR(ISTEXT(G752),ISTEXT(U752)),"","Δ "&amp;TEXT(G752-U752,"0.00")))</f>
        <v/>
      </c>
      <c r="H753" s="498">
        <f>IF(OR(H751="—",H752="",V752=""),"",IF(OR(ISTEXT(H752),ISTEXT(V752)),"","Δ "&amp;TEXT(H752-V752,"0.00")))</f>
        <v/>
      </c>
      <c r="I753" s="13" t="n"/>
      <c r="J753" s="13" t="n"/>
      <c r="K753" s="13" t="n"/>
      <c r="L753" s="13" t="n"/>
      <c r="M753" s="13" t="n"/>
      <c r="Q753">
        <f>IF(OR(C752="",ISTEXT(C752)),R753,C752)</f>
        <v/>
      </c>
      <c r="R753">
        <f>IF(OR(D752="",ISTEXT(D752)),S753,D752)</f>
        <v/>
      </c>
      <c r="S753">
        <f>IF(OR(E752="",ISTEXT(E752)),T753,E752)</f>
        <v/>
      </c>
      <c r="T753">
        <f>IF(OR(F752="",ISTEXT(F752)),U753,F752)</f>
        <v/>
      </c>
      <c r="U753">
        <f>IF(OR(G752="",ISTEXT(G752)),V753,G752)</f>
        <v/>
      </c>
      <c r="V753">
        <f>IF(OR(H752="",ISTEXT(H752)),"",H752)</f>
        <v/>
      </c>
    </row>
    <row r="754" ht="13.35" customHeight="1" s="162">
      <c r="B754" s="425" t="inlineStr">
        <is>
          <t>Unit type:</t>
        </is>
      </c>
      <c r="D754" s="522" t="inlineStr">
        <is>
          <t>EF</t>
        </is>
      </c>
      <c r="E754" s="414" t="n"/>
      <c r="F754" s="494" t="inlineStr">
        <is>
          <t>Airflow left to right. Δ = this reading minus the one before it; in. w.g.</t>
        </is>
      </c>
      <c r="P754">
        <f>IF(B752="","",B752)</f>
        <v/>
      </c>
      <c r="Q754">
        <f>IF(C752="",P754,C752)</f>
        <v/>
      </c>
      <c r="R754">
        <f>IF(D752="",Q754,D752)</f>
        <v/>
      </c>
      <c r="S754">
        <f>IF(E752="",R754,E752)</f>
        <v/>
      </c>
      <c r="T754">
        <f>IF(F752="",S754,F752)</f>
        <v/>
      </c>
      <c r="U754">
        <f>IF(G752="",T754,G752)</f>
        <v/>
      </c>
      <c r="V754">
        <f>IF(H752="",U754,H752)</f>
        <v/>
      </c>
    </row>
    <row r="755" ht="13.35" customHeight="1" s="162">
      <c r="B755" s="500" t="inlineStr">
        <is>
          <t>Fan inlet</t>
        </is>
      </c>
      <c r="D755" s="501">
        <f>IF(X752="","",X752)</f>
        <v/>
      </c>
      <c r="F755" s="500" t="inlineStr">
        <is>
          <t>Discharge</t>
        </is>
      </c>
      <c r="I755" s="501">
        <f>IF(V754="","",V754)</f>
        <v/>
      </c>
    </row>
    <row r="756" ht="13.35" customHeight="1" s="162"/>
    <row r="757" ht="13.35" customHeight="1" s="162">
      <c r="B757" s="500" t="inlineStr">
        <is>
          <t>Fan TSP</t>
        </is>
      </c>
      <c r="E757" s="501">
        <f>IF(OR(X752="",Y752=""),"",IF(OR(ISTEXT(X752),ISTEXT(Y752)),"",Y752-X752))</f>
        <v/>
      </c>
      <c r="F757" s="500" t="inlineStr">
        <is>
          <t>ESP</t>
        </is>
      </c>
      <c r="I757" s="501">
        <f>IF(OR(B752="",V754=""),"",IF(OR(ISTEXT(B752),ISTEXT(V754)),"",V754-B752))</f>
        <v/>
      </c>
      <c r="J757" s="500" t="inlineStr">
        <is>
          <t>Unit ΔP (inlet → fan)</t>
        </is>
      </c>
      <c r="M757" s="501">
        <f>IF(OR(B752="",X752=""),"",IF(OR(ISTEXT(B752),ISTEXT(X752)),"",X752-B752))</f>
        <v/>
      </c>
    </row>
    <row r="758" ht="13.35" customHeight="1" s="162">
      <c r="B758" s="453" t="inlineStr">
        <is>
          <t>Instrument:</t>
        </is>
      </c>
      <c r="C758" s="5" t="n"/>
      <c r="D758" s="505" t="n"/>
      <c r="E758" s="414" t="n"/>
      <c r="F758" s="414" t="n"/>
      <c r="G758" s="425" t="inlineStr">
        <is>
          <t>Ak basis / notes:</t>
        </is>
      </c>
      <c r="I758" s="506" t="n"/>
      <c r="J758" s="414" t="n"/>
      <c r="K758" s="414" t="n"/>
      <c r="L758" s="414" t="n"/>
      <c r="M758" s="414" t="n"/>
    </row>
    <row r="759" ht="13.35" customHeight="1" s="162">
      <c r="B759" s="188" t="inlineStr">
        <is>
          <t>Register / Grille / Diffuser Airflow</t>
        </is>
      </c>
      <c r="C759" s="174" t="n"/>
      <c r="D759" s="174" t="n"/>
      <c r="E759" s="174" t="n"/>
      <c r="F759" s="173" t="n"/>
      <c r="G759" s="233" t="inlineStr">
        <is>
          <t>Design VEL</t>
        </is>
      </c>
      <c r="H759" s="194" t="inlineStr">
        <is>
          <t>Design CFM</t>
        </is>
      </c>
      <c r="I759" s="188" t="inlineStr">
        <is>
          <t>Initial</t>
        </is>
      </c>
      <c r="J759" s="173" t="n"/>
      <c r="K759" s="188" t="inlineStr">
        <is>
          <t>Final</t>
        </is>
      </c>
      <c r="L759" s="173" t="n"/>
      <c r="M759" s="188" t="inlineStr">
        <is>
          <t>%</t>
        </is>
      </c>
    </row>
    <row r="760" ht="13.35" customHeight="1" s="162">
      <c r="B760" s="153" t="inlineStr">
        <is>
          <t>No.</t>
        </is>
      </c>
      <c r="C760" s="188" t="inlineStr">
        <is>
          <t>Area Served</t>
        </is>
      </c>
      <c r="D760" s="188" t="inlineStr">
        <is>
          <t>Type</t>
        </is>
      </c>
      <c r="E760" s="188" t="inlineStr">
        <is>
          <t>Size</t>
        </is>
      </c>
      <c r="F760" s="188" t="inlineStr">
        <is>
          <t>Ak</t>
        </is>
      </c>
      <c r="G760" s="440" t="n"/>
      <c r="H760" s="440" t="n"/>
      <c r="I760" s="188" t="inlineStr">
        <is>
          <t>VEL</t>
        </is>
      </c>
      <c r="J760" s="188" t="inlineStr">
        <is>
          <t>CFM</t>
        </is>
      </c>
      <c r="K760" s="188" t="inlineStr">
        <is>
          <t>VEL</t>
        </is>
      </c>
      <c r="L760" s="188" t="inlineStr">
        <is>
          <t>CFM</t>
        </is>
      </c>
      <c r="M760" s="440" t="n"/>
    </row>
    <row r="761" ht="13.35" customHeight="1" s="162">
      <c r="B761" s="307" t="n"/>
      <c r="C761" s="307" t="n"/>
      <c r="E761" s="307" t="n"/>
      <c r="F761" s="32" t="n"/>
      <c r="G761" s="33">
        <f>IF(F761="", "", IF(OR(ISTEXT(H761),ISTEXT(F761)),"",H761/F761))</f>
        <v/>
      </c>
      <c r="H761" s="33" t="n"/>
      <c r="I761" s="33" t="n"/>
      <c r="J761" s="33">
        <f>IF(I761="", "", IF(OR(ISTEXT(I761),ISTEXT($F761)),"",I761*$F761))</f>
        <v/>
      </c>
      <c r="K761" s="33" t="n"/>
      <c r="L761" s="33">
        <f>IF(K761="", "", IF(OR(ISTEXT(K761),ISTEXT($F761)),"",K761*$F761))</f>
        <v/>
      </c>
      <c r="M761" s="30">
        <f>IF(OR(H761="",H761=0),"",IF(K761="",IF(J761="","",IF(OR(ISTEXT(J761),ISTEXT(H761)),"",J761/H761)),IF(OR(ISTEXT(L761),ISTEXT(H761)),"",L761/H761)))</f>
        <v/>
      </c>
    </row>
    <row r="762" ht="13.35" customHeight="1" s="162">
      <c r="B762" s="307" t="n"/>
      <c r="C762" s="307" t="n"/>
      <c r="E762" s="307" t="n"/>
      <c r="F762" s="32" t="n"/>
      <c r="G762" s="33">
        <f>IF(F762="", "", IF(OR(ISTEXT(H762),ISTEXT(F762)),"",H762/F762))</f>
        <v/>
      </c>
      <c r="H762" s="33" t="n"/>
      <c r="I762" s="33" t="n"/>
      <c r="J762" s="33">
        <f>IF(I762="", "", IF(OR(ISTEXT(I762),ISTEXT($F762)),"",I762*$F762))</f>
        <v/>
      </c>
      <c r="K762" s="33" t="n"/>
      <c r="L762" s="33">
        <f>IF(K762="", "", IF(OR(ISTEXT(K762),ISTEXT($F762)),"",K762*$F762))</f>
        <v/>
      </c>
      <c r="M762" s="30">
        <f>IF(OR(H762="",H762=0),"",IF(K762="",IF(J762="","",IF(OR(ISTEXT(J762),ISTEXT(H762)),"",J762/H762)),IF(OR(ISTEXT(L762),ISTEXT(H762)),"",L762/H762)))</f>
        <v/>
      </c>
    </row>
    <row r="763" ht="13.35" customHeight="1" s="162">
      <c r="B763" s="307" t="n"/>
      <c r="C763" s="307" t="n"/>
      <c r="E763" s="307" t="n"/>
      <c r="F763" s="32" t="n"/>
      <c r="G763" s="33">
        <f>IF(F763="", "", IF(OR(ISTEXT(H763),ISTEXT(F763)),"",H763/F763))</f>
        <v/>
      </c>
      <c r="H763" s="33" t="n"/>
      <c r="I763" s="33" t="n"/>
      <c r="J763" s="33">
        <f>IF(I763="", "", IF(OR(ISTEXT(I763),ISTEXT($F763)),"",I763*$F763))</f>
        <v/>
      </c>
      <c r="K763" s="33" t="n"/>
      <c r="L763" s="33">
        <f>IF(K763="", "", IF(OR(ISTEXT(K763),ISTEXT($F763)),"",K763*$F763))</f>
        <v/>
      </c>
      <c r="M763" s="30">
        <f>IF(OR(H763="",H763=0),"",IF(K763="",IF(J763="","",IF(OR(ISTEXT(J763),ISTEXT(H763)),"",J763/H763)),IF(OR(ISTEXT(L763),ISTEXT(H763)),"",L763/H763)))</f>
        <v/>
      </c>
    </row>
    <row r="764" ht="13.35" customHeight="1" s="162">
      <c r="B764" s="307" t="n"/>
      <c r="C764" s="307" t="n"/>
      <c r="E764" s="307" t="n"/>
      <c r="F764" s="32" t="n"/>
      <c r="G764" s="33">
        <f>IF(F764="", "", IF(OR(ISTEXT(H764),ISTEXT(F764)),"",H764/F764))</f>
        <v/>
      </c>
      <c r="H764" s="33" t="n"/>
      <c r="I764" s="33" t="n"/>
      <c r="J764" s="33">
        <f>IF(I764="", "", IF(OR(ISTEXT(I764),ISTEXT($F764)),"",I764*$F764))</f>
        <v/>
      </c>
      <c r="K764" s="33" t="n"/>
      <c r="L764" s="33">
        <f>IF(K764="", "", IF(OR(ISTEXT(K764),ISTEXT($F764)),"",K764*$F764))</f>
        <v/>
      </c>
      <c r="M764" s="30">
        <f>IF(OR(H764="",H764=0),"",IF(K764="",IF(J764="","",IF(OR(ISTEXT(J764),ISTEXT(H764)),"",J764/H764)),IF(OR(ISTEXT(L764),ISTEXT(H764)),"",L764/H764)))</f>
        <v/>
      </c>
    </row>
    <row r="765" ht="13.35" customHeight="1" s="162">
      <c r="B765" s="307" t="n"/>
      <c r="C765" s="307" t="n"/>
      <c r="E765" s="307" t="n"/>
      <c r="F765" s="32" t="n"/>
      <c r="G765" s="33">
        <f>IF(F765="", "", IF(OR(ISTEXT(H765),ISTEXT(F765)),"",H765/F765))</f>
        <v/>
      </c>
      <c r="H765" s="33" t="n"/>
      <c r="I765" s="33" t="n"/>
      <c r="J765" s="33">
        <f>IF(I765="", "", IF(OR(ISTEXT(I765),ISTEXT($F765)),"",I765*$F765))</f>
        <v/>
      </c>
      <c r="K765" s="33" t="n"/>
      <c r="L765" s="33">
        <f>IF(K765="", "", IF(OR(ISTEXT(K765),ISTEXT($F765)),"",K765*$F765))</f>
        <v/>
      </c>
      <c r="M765" s="30">
        <f>IF(OR(H765="",H765=0),"",IF(K765="",IF(J765="","",IF(OR(ISTEXT(J765),ISTEXT(H765)),"",J765/H765)),IF(OR(ISTEXT(L765),ISTEXT(H765)),"",L765/H765)))</f>
        <v/>
      </c>
    </row>
    <row r="766" ht="13.35" customHeight="1" s="162">
      <c r="B766" s="307" t="n"/>
      <c r="C766" s="307" t="n"/>
      <c r="E766" s="307" t="n"/>
      <c r="F766" s="32" t="n"/>
      <c r="G766" s="33">
        <f>IF(F766="", "", IF(OR(ISTEXT(H766),ISTEXT(F766)),"",H766/F766))</f>
        <v/>
      </c>
      <c r="H766" s="33" t="n"/>
      <c r="I766" s="33" t="n"/>
      <c r="J766" s="33">
        <f>IF(I766="", "", IF(OR(ISTEXT(I766),ISTEXT($F766)),"",I766*$F766))</f>
        <v/>
      </c>
      <c r="K766" s="33" t="n"/>
      <c r="L766" s="33">
        <f>IF(K766="", "", IF(OR(ISTEXT(K766),ISTEXT($F766)),"",K766*$F766))</f>
        <v/>
      </c>
      <c r="M766" s="30">
        <f>IF(OR(H766="",H766=0),"",IF(K766="",IF(J766="","",IF(OR(ISTEXT(J766),ISTEXT(H766)),"",J766/H766)),IF(OR(ISTEXT(L766),ISTEXT(H766)),"",L766/H766)))</f>
        <v/>
      </c>
    </row>
    <row r="767" ht="13.35" customHeight="1" s="162">
      <c r="B767" s="307" t="n"/>
      <c r="C767" s="307" t="n"/>
      <c r="E767" s="307" t="n"/>
      <c r="F767" s="32" t="n"/>
      <c r="G767" s="33">
        <f>IF(F767="", "", IF(OR(ISTEXT(H767),ISTEXT(F767)),"",H767/F767))</f>
        <v/>
      </c>
      <c r="H767" s="33" t="n"/>
      <c r="I767" s="33" t="n"/>
      <c r="J767" s="33">
        <f>IF(I767="", "", IF(OR(ISTEXT(I767),ISTEXT($F767)),"",I767*$F767))</f>
        <v/>
      </c>
      <c r="K767" s="33" t="n"/>
      <c r="L767" s="33">
        <f>IF(K767="", "", IF(OR(ISTEXT(K767),ISTEXT($F767)),"",K767*$F767))</f>
        <v/>
      </c>
      <c r="M767" s="30">
        <f>IF(OR(H767="",H767=0),"",IF(K767="",IF(J767="","",IF(OR(ISTEXT(J767),ISTEXT(H767)),"",J767/H767)),IF(OR(ISTEXT(L767),ISTEXT(H767)),"",L767/H767)))</f>
        <v/>
      </c>
    </row>
    <row r="768" ht="13.35" customHeight="1" s="162">
      <c r="B768" s="307" t="n"/>
      <c r="C768" s="307" t="n"/>
      <c r="E768" s="307" t="n"/>
      <c r="F768" s="32" t="n"/>
      <c r="G768" s="33">
        <f>IF(F768="", "", IF(OR(ISTEXT(H768),ISTEXT(F768)),"",H768/F768))</f>
        <v/>
      </c>
      <c r="H768" s="33" t="n"/>
      <c r="I768" s="33" t="n"/>
      <c r="J768" s="33">
        <f>IF(I768="", "", IF(OR(ISTEXT(I768),ISTEXT($F768)),"",I768*$F768))</f>
        <v/>
      </c>
      <c r="K768" s="33" t="n"/>
      <c r="L768" s="33">
        <f>IF(K768="", "", IF(OR(ISTEXT(K768),ISTEXT($F768)),"",K768*$F768))</f>
        <v/>
      </c>
      <c r="M768" s="30">
        <f>IF(OR(H768="",H768=0),"",IF(K768="",IF(J768="","",IF(OR(ISTEXT(J768),ISTEXT(H768)),"",J768/H768)),IF(OR(ISTEXT(L768),ISTEXT(H768)),"",L768/H768)))</f>
        <v/>
      </c>
    </row>
    <row r="769" ht="13.35" customHeight="1" s="162">
      <c r="B769" s="307" t="n"/>
      <c r="C769" s="307" t="n"/>
      <c r="E769" s="307" t="n"/>
      <c r="F769" s="32" t="n"/>
      <c r="G769" s="33">
        <f>IF(F769="", "", IF(OR(ISTEXT(H769),ISTEXT(F769)),"",H769/F769))</f>
        <v/>
      </c>
      <c r="H769" s="33" t="n"/>
      <c r="I769" s="33" t="n"/>
      <c r="J769" s="33">
        <f>IF(I769="", "", IF(OR(ISTEXT(I769),ISTEXT($F769)),"",I769*$F769))</f>
        <v/>
      </c>
      <c r="K769" s="33" t="n"/>
      <c r="L769" s="33">
        <f>IF(K769="", "", IF(OR(ISTEXT(K769),ISTEXT($F769)),"",K769*$F769))</f>
        <v/>
      </c>
      <c r="M769" s="30">
        <f>IF(OR(H769="",H769=0),"",IF(K769="",IF(J769="","",IF(OR(ISTEXT(J769),ISTEXT(H769)),"",J769/H769)),IF(OR(ISTEXT(L769),ISTEXT(H769)),"",L769/H769)))</f>
        <v/>
      </c>
    </row>
    <row r="770" ht="13.35" customHeight="1" s="162">
      <c r="B770" s="307" t="n"/>
      <c r="C770" s="307" t="n"/>
      <c r="E770" s="307" t="n"/>
      <c r="F770" s="32" t="n"/>
      <c r="G770" s="33">
        <f>IF(F770="", "", IF(OR(ISTEXT(H770),ISTEXT(F770)),"",H770/F770))</f>
        <v/>
      </c>
      <c r="H770" s="33" t="n"/>
      <c r="I770" s="33" t="n"/>
      <c r="J770" s="33">
        <f>IF(I770="", "", IF(OR(ISTEXT(I770),ISTEXT($F770)),"",I770*$F770))</f>
        <v/>
      </c>
      <c r="K770" s="33" t="n"/>
      <c r="L770" s="33">
        <f>IF(K770="", "", IF(OR(ISTEXT(K770),ISTEXT($F770)),"",K770*$F770))</f>
        <v/>
      </c>
      <c r="M770" s="30">
        <f>IF(OR(H770="",H770=0),"",IF(K770="",IF(J770="","",IF(OR(ISTEXT(J770),ISTEXT(H770)),"",J770/H770)),IF(OR(ISTEXT(L770),ISTEXT(H770)),"",L770/H770)))</f>
        <v/>
      </c>
    </row>
    <row r="771" ht="13.35" customHeight="1" s="162">
      <c r="B771" s="307" t="n"/>
      <c r="C771" s="307" t="n"/>
      <c r="E771" s="307" t="n"/>
      <c r="F771" s="32" t="n"/>
      <c r="G771" s="33">
        <f>IF(F771="", "", IF(OR(ISTEXT(H771),ISTEXT(F771)),"",H771/F771))</f>
        <v/>
      </c>
      <c r="H771" s="33" t="n"/>
      <c r="I771" s="33" t="n"/>
      <c r="J771" s="33">
        <f>IF(I771="", "", IF(OR(ISTEXT(I771),ISTEXT($F771)),"",I771*$F771))</f>
        <v/>
      </c>
      <c r="K771" s="33" t="n"/>
      <c r="L771" s="33">
        <f>IF(K771="", "", IF(OR(ISTEXT(K771),ISTEXT($F771)),"",K771*$F771))</f>
        <v/>
      </c>
      <c r="M771" s="30">
        <f>IF(OR(H771="",H771=0),"",IF(K771="",IF(J771="","",IF(OR(ISTEXT(J771),ISTEXT(H771)),"",J771/H771)),IF(OR(ISTEXT(L771),ISTEXT(H771)),"",L771/H771)))</f>
        <v/>
      </c>
    </row>
    <row r="772" ht="13.35" customHeight="1" s="162">
      <c r="B772" s="307" t="n"/>
      <c r="C772" s="307" t="n"/>
      <c r="E772" s="307" t="n"/>
      <c r="F772" s="32" t="n"/>
      <c r="G772" s="33">
        <f>IF(F772="", "", IF(OR(ISTEXT(H772),ISTEXT(F772)),"",H772/F772))</f>
        <v/>
      </c>
      <c r="H772" s="33" t="n"/>
      <c r="I772" s="33" t="n"/>
      <c r="J772" s="33">
        <f>IF(I772="", "", IF(OR(ISTEXT(I772),ISTEXT($F772)),"",I772*$F772))</f>
        <v/>
      </c>
      <c r="K772" s="33" t="n"/>
      <c r="L772" s="33">
        <f>IF(K772="", "", IF(OR(ISTEXT(K772),ISTEXT($F772)),"",K772*$F772))</f>
        <v/>
      </c>
      <c r="M772" s="30">
        <f>IF(OR(H772="",H772=0),"",IF(K772="",IF(J772="","",IF(OR(ISTEXT(J772),ISTEXT(H772)),"",J772/H772)),IF(OR(ISTEXT(L772),ISTEXT(H772)),"",L772/H772)))</f>
        <v/>
      </c>
    </row>
    <row r="773" ht="13.35" customHeight="1" s="162">
      <c r="B773" s="307" t="n"/>
      <c r="C773" s="307" t="n"/>
      <c r="E773" s="307" t="n"/>
      <c r="F773" s="32" t="n"/>
      <c r="G773" s="33">
        <f>IF(F773="", "", IF(OR(ISTEXT(H773),ISTEXT(F773)),"",H773/F773))</f>
        <v/>
      </c>
      <c r="H773" s="33" t="n"/>
      <c r="I773" s="33" t="n"/>
      <c r="J773" s="33">
        <f>IF(I773="", "", IF(OR(ISTEXT(I773),ISTEXT($F773)),"",I773*$F773))</f>
        <v/>
      </c>
      <c r="K773" s="33" t="n"/>
      <c r="L773" s="33">
        <f>IF(K773="", "", IF(OR(ISTEXT(K773),ISTEXT($F773)),"",K773*$F773))</f>
        <v/>
      </c>
      <c r="M773" s="30">
        <f>IF(OR(H773="",H773=0),"",IF(K773="",IF(J773="","",IF(OR(ISTEXT(J773),ISTEXT(H773)),"",J773/H773)),IF(OR(ISTEXT(L773),ISTEXT(H773)),"",L773/H773)))</f>
        <v/>
      </c>
    </row>
    <row r="774" ht="13.35" customHeight="1" s="162">
      <c r="B774" s="307" t="n"/>
      <c r="C774" s="307" t="n"/>
      <c r="E774" s="307" t="n"/>
      <c r="F774" s="32" t="n"/>
      <c r="G774" s="33">
        <f>IF(F774="", "", IF(OR(ISTEXT(H774),ISTEXT(F774)),"",H774/F774))</f>
        <v/>
      </c>
      <c r="H774" s="33" t="n"/>
      <c r="I774" s="33" t="n"/>
      <c r="J774" s="33">
        <f>IF(I774="", "", IF(OR(ISTEXT(I774),ISTEXT($F774)),"",I774*$F774))</f>
        <v/>
      </c>
      <c r="K774" s="33" t="n"/>
      <c r="L774" s="33">
        <f>IF(K774="", "", IF(OR(ISTEXT(K774),ISTEXT($F774)),"",K774*$F774))</f>
        <v/>
      </c>
      <c r="M774" s="30">
        <f>IF(OR(H774="",H774=0),"",IF(K774="",IF(J774="","",IF(OR(ISTEXT(J774),ISTEXT(H774)),"",J774/H774)),IF(OR(ISTEXT(L774),ISTEXT(H774)),"",L774/H774)))</f>
        <v/>
      </c>
    </row>
    <row r="775" ht="13.35" customHeight="1" s="162">
      <c r="B775" s="307" t="n"/>
      <c r="C775" s="307" t="n"/>
      <c r="E775" s="307" t="n"/>
      <c r="F775" s="32" t="n"/>
      <c r="G775" s="33">
        <f>IF(F775="", "", IF(OR(ISTEXT(H775),ISTEXT(F775)),"",H775/F775))</f>
        <v/>
      </c>
      <c r="H775" s="33" t="n"/>
      <c r="I775" s="33" t="n"/>
      <c r="J775" s="33">
        <f>IF(I775="", "", IF(OR(ISTEXT(I775),ISTEXT($F775)),"",I775*$F775))</f>
        <v/>
      </c>
      <c r="K775" s="33" t="n"/>
      <c r="L775" s="33">
        <f>IF(K775="", "", IF(OR(ISTEXT(K775),ISTEXT($F775)),"",K775*$F775))</f>
        <v/>
      </c>
      <c r="M775" s="30">
        <f>IF(OR(H775="",H775=0),"",IF(K775="",IF(J775="","",IF(OR(ISTEXT(J775),ISTEXT(H775)),"",J775/H775)),IF(OR(ISTEXT(L775),ISTEXT(H775)),"",L775/H775)))</f>
        <v/>
      </c>
    </row>
    <row r="776" ht="13.35" customHeight="1" s="162">
      <c r="B776" s="307" t="n"/>
      <c r="C776" s="307" t="n"/>
      <c r="D776" s="307"/>
      <c r="E776" s="307"/>
      <c r="F776" s="307"/>
      <c r="G776" s="307"/>
      <c r="H776" s="33" t="n"/>
      <c r="I776" s="33" t="n"/>
      <c r="J776" s="33"/>
      <c r="K776" s="33" t="n"/>
      <c r="L776" s="33"/>
      <c r="M776" s="30">
        <f>IF(OR(H776="",H776=0),"",IF(L776="",IF(J776="","",IF(OR(ISTEXT(J776),ISTEXT(H776)),"",J776/H776)),IF(OR(ISTEXT(L776),ISTEXT(H776)),"",L776/H776)))</f>
        <v/>
      </c>
    </row>
    <row r="777" ht="13.35" customHeight="1" s="162">
      <c r="B777" s="42" t="n"/>
      <c r="C777" s="231" t="inlineStr">
        <is>
          <t>Total</t>
        </is>
      </c>
      <c r="D777" s="159" t="n"/>
      <c r="E777" s="42" t="n"/>
      <c r="F777" s="42" t="n"/>
      <c r="G777" s="43" t="n"/>
      <c r="H777" s="43">
        <f>IF(SUM(H761:H776)+SUM(H788:H827)=0,"",SUM(H761:H776)+SUM(H788:H827))</f>
        <v/>
      </c>
      <c r="I777" s="43" t="n"/>
      <c r="J777" s="43">
        <f>IF(SUM(J761:J776)+SUM(J788:J827)=0,"",SUM(J761:J776)+SUM(J788:J827))</f>
        <v/>
      </c>
      <c r="K777" s="43" t="n"/>
      <c r="L777" s="43">
        <f>IF(SUM(L761:L776)+SUM(L788:L827)=0,"",SUM(L761:L776)+SUM(L788:L827))</f>
        <v/>
      </c>
      <c r="M777" s="35">
        <f>IF(OR(H777="",H777=0),"",IF(L777="",IF(J777="","",IF(OR(ISTEXT(J777),ISTEXT(H777)),"",J777/H777)),IF(OR(ISTEXT(L777),ISTEXT(H777)),"",L777/H777)))</f>
        <v/>
      </c>
    </row>
    <row r="778" ht="13.35" customHeight="1" s="162"/>
    <row r="779" ht="13.35" customHeight="1" s="162">
      <c r="B779" s="188" t="inlineStr">
        <is>
          <t>Remarks</t>
        </is>
      </c>
      <c r="C779" s="173" t="n"/>
      <c r="D779" s="154" t="n"/>
      <c r="E779" s="174" t="n"/>
      <c r="F779" s="174" t="n"/>
      <c r="G779" s="174" t="n"/>
      <c r="H779" s="174" t="n"/>
      <c r="I779" s="174" t="n"/>
      <c r="J779" s="174" t="n"/>
      <c r="K779" s="174" t="n"/>
      <c r="L779" s="174" t="n"/>
      <c r="M779" s="173" t="n"/>
    </row>
    <row r="780" ht="13.35" customHeight="1" s="162">
      <c r="B780" s="154" t="n"/>
      <c r="C780" s="174" t="n"/>
      <c r="D780" s="174" t="n"/>
      <c r="E780" s="174" t="n"/>
      <c r="F780" s="174" t="n"/>
      <c r="G780" s="174" t="n"/>
      <c r="H780" s="174" t="n"/>
      <c r="I780" s="174" t="n"/>
      <c r="J780" s="174" t="n"/>
      <c r="K780" s="174" t="n"/>
      <c r="L780" s="174" t="n"/>
      <c r="M780" s="173" t="n"/>
    </row>
    <row r="781" ht="13.35" customHeight="1" s="162">
      <c r="B781" s="154" t="n"/>
      <c r="C781" s="174" t="n"/>
      <c r="D781" s="174" t="n"/>
      <c r="E781" s="174" t="n"/>
      <c r="F781" s="174" t="n"/>
      <c r="G781" s="174" t="n"/>
      <c r="H781" s="174" t="n"/>
      <c r="I781" s="174" t="n"/>
      <c r="J781" s="174" t="n"/>
      <c r="K781" s="174" t="n"/>
      <c r="L781" s="174" t="n"/>
      <c r="M781" s="173" t="n"/>
    </row>
    <row r="782" ht="13.35" customHeight="1" s="162">
      <c r="B782" s="154" t="n"/>
      <c r="C782" s="174" t="n"/>
      <c r="D782" s="174" t="n"/>
      <c r="E782" s="174" t="n"/>
      <c r="F782" s="174" t="n"/>
      <c r="G782" s="174" t="n"/>
      <c r="H782" s="174" t="n"/>
      <c r="I782" s="174" t="n"/>
      <c r="J782" s="174" t="n"/>
      <c r="K782" s="174" t="n"/>
      <c r="L782" s="174" t="n"/>
      <c r="M782" s="173" t="n"/>
    </row>
    <row r="783" ht="13.35" customHeight="1" s="162"/>
    <row r="784" ht="13.35" customHeight="1" s="162">
      <c r="B784" s="200" t="inlineStr">
        <is>
          <t>System (cont.)</t>
        </is>
      </c>
      <c r="C784" s="403" t="n"/>
      <c r="D784" s="209">
        <f>IF('{Equipment Data Entry}'!B88="","",'{Equipment Data Entry}'!B88)</f>
        <v/>
      </c>
      <c r="E784" s="418" t="n"/>
      <c r="F784" s="403" t="n"/>
      <c r="G784" s="200" t="inlineStr">
        <is>
          <t>Service</t>
        </is>
      </c>
      <c r="H784" s="403" t="n"/>
      <c r="I784" s="210">
        <f>IF('{Equipment Data Entry}'!C88="","",'{Equipment Data Entry}'!C88)</f>
        <v/>
      </c>
      <c r="J784" s="418" t="n"/>
      <c r="K784" s="418" t="n"/>
      <c r="L784" s="418" t="n"/>
      <c r="M784" s="403" t="n"/>
    </row>
    <row r="785" ht="13.35" customHeight="1" s="162">
      <c r="B785" s="422" t="n"/>
      <c r="C785" s="423" t="n"/>
      <c r="D785" s="422" t="n"/>
      <c r="E785" s="424" t="n"/>
      <c r="F785" s="423" t="n"/>
      <c r="G785" s="422" t="n"/>
      <c r="H785" s="423" t="n"/>
      <c r="I785" s="422" t="n"/>
      <c r="J785" s="424" t="n"/>
      <c r="K785" s="424" t="n"/>
      <c r="L785" s="424" t="n"/>
      <c r="M785" s="423" t="n"/>
    </row>
    <row r="786" ht="13.35" customHeight="1" s="162">
      <c r="B786" s="188" t="inlineStr">
        <is>
          <t>Registers / Grilles (cont.)</t>
        </is>
      </c>
      <c r="C786" s="174" t="n"/>
      <c r="D786" s="174" t="n"/>
      <c r="E786" s="174" t="n"/>
      <c r="F786" s="173" t="n"/>
      <c r="G786" s="233" t="inlineStr">
        <is>
          <t>Design VEL</t>
        </is>
      </c>
      <c r="H786" s="194" t="inlineStr">
        <is>
          <t>Design CFM</t>
        </is>
      </c>
      <c r="I786" s="188" t="inlineStr">
        <is>
          <t>Initial</t>
        </is>
      </c>
      <c r="J786" s="173" t="n"/>
      <c r="K786" s="188" t="inlineStr">
        <is>
          <t>Final</t>
        </is>
      </c>
      <c r="L786" s="173" t="n"/>
      <c r="M786" s="188" t="inlineStr">
        <is>
          <t>%</t>
        </is>
      </c>
    </row>
    <row r="787" ht="13.35" customHeight="1" s="162">
      <c r="B787" s="153" t="inlineStr">
        <is>
          <t>No.</t>
        </is>
      </c>
      <c r="C787" s="188" t="inlineStr">
        <is>
          <t>Area Served</t>
        </is>
      </c>
      <c r="D787" s="188" t="inlineStr">
        <is>
          <t>Type</t>
        </is>
      </c>
      <c r="E787" s="188" t="inlineStr">
        <is>
          <t>Size</t>
        </is>
      </c>
      <c r="F787" s="188" t="inlineStr">
        <is>
          <t>Ak</t>
        </is>
      </c>
      <c r="G787" s="440" t="n"/>
      <c r="H787" s="440" t="n"/>
      <c r="I787" s="188" t="inlineStr">
        <is>
          <t>VEL</t>
        </is>
      </c>
      <c r="J787" s="188" t="inlineStr">
        <is>
          <t>CFM</t>
        </is>
      </c>
      <c r="K787" s="188" t="inlineStr">
        <is>
          <t>VEL</t>
        </is>
      </c>
      <c r="L787" s="188" t="inlineStr">
        <is>
          <t>CFM</t>
        </is>
      </c>
      <c r="M787" s="440" t="n"/>
    </row>
    <row r="788" ht="13.35" customHeight="1" s="162">
      <c r="B788" s="307" t="n"/>
      <c r="C788" s="307" t="n"/>
      <c r="E788" s="307" t="n"/>
      <c r="F788" s="32" t="n"/>
      <c r="G788" s="33">
        <f>IF(F788="", "", IF(OR(ISTEXT(H788),ISTEXT(F788)),"",H788/F788))</f>
        <v/>
      </c>
      <c r="H788" s="33" t="n"/>
      <c r="I788" s="33" t="n"/>
      <c r="J788" s="33">
        <f>IF(I788="", "", IF(OR(ISTEXT(I788),ISTEXT($F788)),"",I788*$F788))</f>
        <v/>
      </c>
      <c r="K788" s="33" t="n"/>
      <c r="L788" s="33">
        <f>IF(K788="", "", IF(OR(ISTEXT(K788),ISTEXT($F788)),"",K788*$F788))</f>
        <v/>
      </c>
      <c r="M788" s="30">
        <f>IF(OR(H788="",H788=0),"",IF(K788="",IF(J788="","",IF(OR(ISTEXT(J788),ISTEXT(H788)),"",J788/H788)),IF(OR(ISTEXT(L788),ISTEXT(H788)),"",L788/H788)))</f>
        <v/>
      </c>
    </row>
    <row r="789" ht="13.35" customHeight="1" s="162">
      <c r="B789" s="307" t="n"/>
      <c r="C789" s="307" t="n"/>
      <c r="E789" s="307" t="n"/>
      <c r="F789" s="32" t="n"/>
      <c r="G789" s="33">
        <f>IF(F789="", "", IF(OR(ISTEXT(H789),ISTEXT(F789)),"",H789/F789))</f>
        <v/>
      </c>
      <c r="H789" s="33" t="n"/>
      <c r="I789" s="33" t="n"/>
      <c r="J789" s="33">
        <f>IF(I789="", "", IF(OR(ISTEXT(I789),ISTEXT($F789)),"",I789*$F789))</f>
        <v/>
      </c>
      <c r="K789" s="33" t="n"/>
      <c r="L789" s="33">
        <f>IF(K789="", "", IF(OR(ISTEXT(K789),ISTEXT($F789)),"",K789*$F789))</f>
        <v/>
      </c>
      <c r="M789" s="30">
        <f>IF(OR(H789="",H789=0),"",IF(K789="",IF(J789="","",IF(OR(ISTEXT(J789),ISTEXT(H789)),"",J789/H789)),IF(OR(ISTEXT(L789),ISTEXT(H789)),"",L789/H789)))</f>
        <v/>
      </c>
    </row>
    <row r="790" ht="13.35" customHeight="1" s="162">
      <c r="B790" s="307" t="n"/>
      <c r="C790" s="307" t="n"/>
      <c r="E790" s="307" t="n"/>
      <c r="F790" s="32" t="n"/>
      <c r="G790" s="33">
        <f>IF(F790="", "", IF(OR(ISTEXT(H790),ISTEXT(F790)),"",H790/F790))</f>
        <v/>
      </c>
      <c r="H790" s="33" t="n"/>
      <c r="I790" s="33" t="n"/>
      <c r="J790" s="33">
        <f>IF(I790="", "", IF(OR(ISTEXT(I790),ISTEXT($F790)),"",I790*$F790))</f>
        <v/>
      </c>
      <c r="K790" s="33" t="n"/>
      <c r="L790" s="33">
        <f>IF(K790="", "", IF(OR(ISTEXT(K790),ISTEXT($F790)),"",K790*$F790))</f>
        <v/>
      </c>
      <c r="M790" s="30">
        <f>IF(OR(H790="",H790=0),"",IF(K790="",IF(J790="","",IF(OR(ISTEXT(J790),ISTEXT(H790)),"",J790/H790)),IF(OR(ISTEXT(L790),ISTEXT(H790)),"",L790/H790)))</f>
        <v/>
      </c>
    </row>
    <row r="791" ht="13.35" customHeight="1" s="162">
      <c r="B791" s="307" t="n"/>
      <c r="C791" s="307" t="n"/>
      <c r="E791" s="307" t="n"/>
      <c r="F791" s="32" t="n"/>
      <c r="G791" s="33">
        <f>IF(F791="", "", IF(OR(ISTEXT(H791),ISTEXT(F791)),"",H791/F791))</f>
        <v/>
      </c>
      <c r="H791" s="33" t="n"/>
      <c r="I791" s="33" t="n"/>
      <c r="J791" s="33">
        <f>IF(I791="", "", IF(OR(ISTEXT(I791),ISTEXT($F791)),"",I791*$F791))</f>
        <v/>
      </c>
      <c r="K791" s="33" t="n"/>
      <c r="L791" s="33">
        <f>IF(K791="", "", IF(OR(ISTEXT(K791),ISTEXT($F791)),"",K791*$F791))</f>
        <v/>
      </c>
      <c r="M791" s="30">
        <f>IF(OR(H791="",H791=0),"",IF(K791="",IF(J791="","",IF(OR(ISTEXT(J791),ISTEXT(H791)),"",J791/H791)),IF(OR(ISTEXT(L791),ISTEXT(H791)),"",L791/H791)))</f>
        <v/>
      </c>
    </row>
    <row r="792" ht="13.35" customHeight="1" s="162">
      <c r="B792" s="307" t="n"/>
      <c r="C792" s="307" t="n"/>
      <c r="E792" s="307" t="n"/>
      <c r="F792" s="32" t="n"/>
      <c r="G792" s="33">
        <f>IF(F792="", "", IF(OR(ISTEXT(H792),ISTEXT(F792)),"",H792/F792))</f>
        <v/>
      </c>
      <c r="H792" s="33" t="n"/>
      <c r="I792" s="33" t="n"/>
      <c r="J792" s="33">
        <f>IF(I792="", "", IF(OR(ISTEXT(I792),ISTEXT($F792)),"",I792*$F792))</f>
        <v/>
      </c>
      <c r="K792" s="33" t="n"/>
      <c r="L792" s="33">
        <f>IF(K792="", "", IF(OR(ISTEXT(K792),ISTEXT($F792)),"",K792*$F792))</f>
        <v/>
      </c>
      <c r="M792" s="30">
        <f>IF(OR(H792="",H792=0),"",IF(K792="",IF(J792="","",IF(OR(ISTEXT(J792),ISTEXT(H792)),"",J792/H792)),IF(OR(ISTEXT(L792),ISTEXT(H792)),"",L792/H792)))</f>
        <v/>
      </c>
    </row>
    <row r="793" ht="13.35" customHeight="1" s="162">
      <c r="B793" s="307" t="n"/>
      <c r="C793" s="307" t="n"/>
      <c r="E793" s="307" t="n"/>
      <c r="F793" s="32" t="n"/>
      <c r="G793" s="33">
        <f>IF(F793="", "", IF(OR(ISTEXT(H793),ISTEXT(F793)),"",H793/F793))</f>
        <v/>
      </c>
      <c r="H793" s="33" t="n"/>
      <c r="I793" s="33" t="n"/>
      <c r="J793" s="33">
        <f>IF(I793="", "", IF(OR(ISTEXT(I793),ISTEXT($F793)),"",I793*$F793))</f>
        <v/>
      </c>
      <c r="K793" s="33" t="n"/>
      <c r="L793" s="33">
        <f>IF(K793="", "", IF(OR(ISTEXT(K793),ISTEXT($F793)),"",K793*$F793))</f>
        <v/>
      </c>
      <c r="M793" s="30">
        <f>IF(OR(H793="",H793=0),"",IF(K793="",IF(J793="","",IF(OR(ISTEXT(J793),ISTEXT(H793)),"",J793/H793)),IF(OR(ISTEXT(L793),ISTEXT(H793)),"",L793/H793)))</f>
        <v/>
      </c>
    </row>
    <row r="794" ht="13.35" customHeight="1" s="162">
      <c r="B794" s="307" t="n"/>
      <c r="C794" s="307" t="n"/>
      <c r="E794" s="307" t="n"/>
      <c r="F794" s="32" t="n"/>
      <c r="G794" s="33">
        <f>IF(F794="", "", IF(OR(ISTEXT(H794),ISTEXT(F794)),"",H794/F794))</f>
        <v/>
      </c>
      <c r="H794" s="33" t="n"/>
      <c r="I794" s="33" t="n"/>
      <c r="J794" s="33">
        <f>IF(I794="", "", IF(OR(ISTEXT(I794),ISTEXT($F794)),"",I794*$F794))</f>
        <v/>
      </c>
      <c r="K794" s="33" t="n"/>
      <c r="L794" s="33">
        <f>IF(K794="", "", IF(OR(ISTEXT(K794),ISTEXT($F794)),"",K794*$F794))</f>
        <v/>
      </c>
      <c r="M794" s="30">
        <f>IF(OR(H794="",H794=0),"",IF(K794="",IF(J794="","",IF(OR(ISTEXT(J794),ISTEXT(H794)),"",J794/H794)),IF(OR(ISTEXT(L794),ISTEXT(H794)),"",L794/H794)))</f>
        <v/>
      </c>
    </row>
    <row r="795" ht="13.35" customHeight="1" s="162">
      <c r="B795" s="307" t="n"/>
      <c r="C795" s="307" t="n"/>
      <c r="E795" s="307" t="n"/>
      <c r="F795" s="32" t="n"/>
      <c r="G795" s="33">
        <f>IF(F795="", "", IF(OR(ISTEXT(H795),ISTEXT(F795)),"",H795/F795))</f>
        <v/>
      </c>
      <c r="H795" s="33" t="n"/>
      <c r="I795" s="33" t="n"/>
      <c r="J795" s="33">
        <f>IF(I795="", "", IF(OR(ISTEXT(I795),ISTEXT($F795)),"",I795*$F795))</f>
        <v/>
      </c>
      <c r="K795" s="33" t="n"/>
      <c r="L795" s="33">
        <f>IF(K795="", "", IF(OR(ISTEXT(K795),ISTEXT($F795)),"",K795*$F795))</f>
        <v/>
      </c>
      <c r="M795" s="30">
        <f>IF(OR(H795="",H795=0),"",IF(K795="",IF(J795="","",IF(OR(ISTEXT(J795),ISTEXT(H795)),"",J795/H795)),IF(OR(ISTEXT(L795),ISTEXT(H795)),"",L795/H795)))</f>
        <v/>
      </c>
    </row>
    <row r="796" ht="13.35" customHeight="1" s="162">
      <c r="B796" s="307" t="n"/>
      <c r="C796" s="307" t="n"/>
      <c r="E796" s="307" t="n"/>
      <c r="F796" s="32" t="n"/>
      <c r="G796" s="33">
        <f>IF(F796="", "", IF(OR(ISTEXT(H796),ISTEXT(F796)),"",H796/F796))</f>
        <v/>
      </c>
      <c r="H796" s="33" t="n"/>
      <c r="I796" s="33" t="n"/>
      <c r="J796" s="33">
        <f>IF(I796="", "", IF(OR(ISTEXT(I796),ISTEXT($F796)),"",I796*$F796))</f>
        <v/>
      </c>
      <c r="K796" s="33" t="n"/>
      <c r="L796" s="33">
        <f>IF(K796="", "", IF(OR(ISTEXT(K796),ISTEXT($F796)),"",K796*$F796))</f>
        <v/>
      </c>
      <c r="M796" s="30">
        <f>IF(OR(H796="",H796=0),"",IF(K796="",IF(J796="","",IF(OR(ISTEXT(J796),ISTEXT(H796)),"",J796/H796)),IF(OR(ISTEXT(L796),ISTEXT(H796)),"",L796/H796)))</f>
        <v/>
      </c>
    </row>
    <row r="797" ht="13.35" customHeight="1" s="162">
      <c r="B797" s="307" t="n"/>
      <c r="C797" s="307" t="n"/>
      <c r="E797" s="307" t="n"/>
      <c r="F797" s="32" t="n"/>
      <c r="G797" s="33">
        <f>IF(F797="", "", IF(OR(ISTEXT(H797),ISTEXT(F797)),"",H797/F797))</f>
        <v/>
      </c>
      <c r="H797" s="33" t="n"/>
      <c r="I797" s="33" t="n"/>
      <c r="J797" s="33">
        <f>IF(I797="", "", IF(OR(ISTEXT(I797),ISTEXT($F797)),"",I797*$F797))</f>
        <v/>
      </c>
      <c r="K797" s="33" t="n"/>
      <c r="L797" s="33">
        <f>IF(K797="", "", IF(OR(ISTEXT(K797),ISTEXT($F797)),"",K797*$F797))</f>
        <v/>
      </c>
      <c r="M797" s="30">
        <f>IF(OR(H797="",H797=0),"",IF(K797="",IF(J797="","",IF(OR(ISTEXT(J797),ISTEXT(H797)),"",J797/H797)),IF(OR(ISTEXT(L797),ISTEXT(H797)),"",L797/H797)))</f>
        <v/>
      </c>
    </row>
    <row r="798" ht="13.35" customHeight="1" s="162">
      <c r="B798" s="307" t="n"/>
      <c r="C798" s="307" t="n"/>
      <c r="E798" s="307" t="n"/>
      <c r="F798" s="32" t="n"/>
      <c r="G798" s="33">
        <f>IF(F798="", "", IF(OR(ISTEXT(H798),ISTEXT(F798)),"",H798/F798))</f>
        <v/>
      </c>
      <c r="H798" s="33" t="n"/>
      <c r="I798" s="33" t="n"/>
      <c r="J798" s="33">
        <f>IF(I798="", "", IF(OR(ISTEXT(I798),ISTEXT($F798)),"",I798*$F798))</f>
        <v/>
      </c>
      <c r="K798" s="33" t="n"/>
      <c r="L798" s="33">
        <f>IF(K798="", "", IF(OR(ISTEXT(K798),ISTEXT($F798)),"",K798*$F798))</f>
        <v/>
      </c>
      <c r="M798" s="30">
        <f>IF(OR(H798="",H798=0),"",IF(K798="",IF(J798="","",IF(OR(ISTEXT(J798),ISTEXT(H798)),"",J798/H798)),IF(OR(ISTEXT(L798),ISTEXT(H798)),"",L798/H798)))</f>
        <v/>
      </c>
    </row>
    <row r="799" ht="13.35" customHeight="1" s="162">
      <c r="B799" s="307" t="n"/>
      <c r="C799" s="307" t="n"/>
      <c r="E799" s="307" t="n"/>
      <c r="F799" s="32" t="n"/>
      <c r="G799" s="33">
        <f>IF(F799="", "", IF(OR(ISTEXT(H799),ISTEXT(F799)),"",H799/F799))</f>
        <v/>
      </c>
      <c r="H799" s="33" t="n"/>
      <c r="I799" s="33" t="n"/>
      <c r="J799" s="33">
        <f>IF(I799="", "", IF(OR(ISTEXT(I799),ISTEXT($F799)),"",I799*$F799))</f>
        <v/>
      </c>
      <c r="K799" s="33" t="n"/>
      <c r="L799" s="33">
        <f>IF(K799="", "", IF(OR(ISTEXT(K799),ISTEXT($F799)),"",K799*$F799))</f>
        <v/>
      </c>
      <c r="M799" s="30">
        <f>IF(OR(H799="",H799=0),"",IF(K799="",IF(J799="","",IF(OR(ISTEXT(J799),ISTEXT(H799)),"",J799/H799)),IF(OR(ISTEXT(L799),ISTEXT(H799)),"",L799/H799)))</f>
        <v/>
      </c>
    </row>
    <row r="800" ht="13.35" customHeight="1" s="162">
      <c r="B800" s="307" t="n"/>
      <c r="C800" s="307" t="n"/>
      <c r="E800" s="307" t="n"/>
      <c r="F800" s="32" t="n"/>
      <c r="G800" s="33">
        <f>IF(F800="", "", IF(OR(ISTEXT(H800),ISTEXT(F800)),"",H800/F800))</f>
        <v/>
      </c>
      <c r="H800" s="33" t="n"/>
      <c r="I800" s="33" t="n"/>
      <c r="J800" s="33">
        <f>IF(I800="", "", IF(OR(ISTEXT(I800),ISTEXT($F800)),"",I800*$F800))</f>
        <v/>
      </c>
      <c r="K800" s="33" t="n"/>
      <c r="L800" s="33">
        <f>IF(K800="", "", IF(OR(ISTEXT(K800),ISTEXT($F800)),"",K800*$F800))</f>
        <v/>
      </c>
      <c r="M800" s="30">
        <f>IF(OR(H800="",H800=0),"",IF(K800="",IF(J800="","",IF(OR(ISTEXT(J800),ISTEXT(H800)),"",J800/H800)),IF(OR(ISTEXT(L800),ISTEXT(H800)),"",L800/H800)))</f>
        <v/>
      </c>
    </row>
    <row r="801" ht="13.35" customHeight="1" s="162">
      <c r="B801" s="307" t="n"/>
      <c r="C801" s="307" t="n"/>
      <c r="E801" s="307" t="n"/>
      <c r="F801" s="32" t="n"/>
      <c r="G801" s="33">
        <f>IF(F801="", "", IF(OR(ISTEXT(H801),ISTEXT(F801)),"",H801/F801))</f>
        <v/>
      </c>
      <c r="H801" s="33" t="n"/>
      <c r="I801" s="33" t="n"/>
      <c r="J801" s="33">
        <f>IF(I801="", "", IF(OR(ISTEXT(I801),ISTEXT($F801)),"",I801*$F801))</f>
        <v/>
      </c>
      <c r="K801" s="33" t="n"/>
      <c r="L801" s="33">
        <f>IF(K801="", "", IF(OR(ISTEXT(K801),ISTEXT($F801)),"",K801*$F801))</f>
        <v/>
      </c>
      <c r="M801" s="30">
        <f>IF(OR(H801="",H801=0),"",IF(K801="",IF(J801="","",IF(OR(ISTEXT(J801),ISTEXT(H801)),"",J801/H801)),IF(OR(ISTEXT(L801),ISTEXT(H801)),"",L801/H801)))</f>
        <v/>
      </c>
    </row>
    <row r="802" ht="13.35" customHeight="1" s="162">
      <c r="B802" s="307" t="n"/>
      <c r="C802" s="307" t="n"/>
      <c r="E802" s="307" t="n"/>
      <c r="F802" s="32" t="n"/>
      <c r="G802" s="33">
        <f>IF(F802="", "", IF(OR(ISTEXT(H802),ISTEXT(F802)),"",H802/F802))</f>
        <v/>
      </c>
      <c r="H802" s="33" t="n"/>
      <c r="I802" s="33" t="n"/>
      <c r="J802" s="33">
        <f>IF(I802="", "", IF(OR(ISTEXT(I802),ISTEXT($F802)),"",I802*$F802))</f>
        <v/>
      </c>
      <c r="K802" s="33" t="n"/>
      <c r="L802" s="33">
        <f>IF(K802="", "", IF(OR(ISTEXT(K802),ISTEXT($F802)),"",K802*$F802))</f>
        <v/>
      </c>
      <c r="M802" s="30">
        <f>IF(OR(H802="",H802=0),"",IF(K802="",IF(J802="","",IF(OR(ISTEXT(J802),ISTEXT(H802)),"",J802/H802)),IF(OR(ISTEXT(L802),ISTEXT(H802)),"",L802/H802)))</f>
        <v/>
      </c>
    </row>
    <row r="803" ht="13.35" customHeight="1" s="162">
      <c r="B803" s="307" t="n"/>
      <c r="C803" s="307" t="n"/>
      <c r="E803" s="307" t="n"/>
      <c r="F803" s="32" t="n"/>
      <c r="G803" s="33">
        <f>IF(F803="", "", IF(OR(ISTEXT(H803),ISTEXT(F803)),"",H803/F803))</f>
        <v/>
      </c>
      <c r="H803" s="33" t="n"/>
      <c r="I803" s="33" t="n"/>
      <c r="J803" s="33">
        <f>IF(I803="", "", IF(OR(ISTEXT(I803),ISTEXT($F803)),"",I803*$F803))</f>
        <v/>
      </c>
      <c r="K803" s="33" t="n"/>
      <c r="L803" s="33">
        <f>IF(K803="", "", IF(OR(ISTEXT(K803),ISTEXT($F803)),"",K803*$F803))</f>
        <v/>
      </c>
      <c r="M803" s="30">
        <f>IF(OR(H803="",H803=0),"",IF(K803="",IF(J803="","",IF(OR(ISTEXT(J803),ISTEXT(H803)),"",J803/H803)),IF(OR(ISTEXT(L803),ISTEXT(H803)),"",L803/H803)))</f>
        <v/>
      </c>
    </row>
    <row r="804" ht="13.35" customHeight="1" s="162">
      <c r="B804" s="307" t="n"/>
      <c r="C804" s="307" t="n"/>
      <c r="E804" s="307" t="n"/>
      <c r="F804" s="32" t="n"/>
      <c r="G804" s="33">
        <f>IF(F804="", "", IF(OR(ISTEXT(H804),ISTEXT(F804)),"",H804/F804))</f>
        <v/>
      </c>
      <c r="H804" s="33" t="n"/>
      <c r="I804" s="33" t="n"/>
      <c r="J804" s="33">
        <f>IF(I804="", "", IF(OR(ISTEXT(I804),ISTEXT($F804)),"",I804*$F804))</f>
        <v/>
      </c>
      <c r="K804" s="33" t="n"/>
      <c r="L804" s="33">
        <f>IF(K804="", "", IF(OR(ISTEXT(K804),ISTEXT($F804)),"",K804*$F804))</f>
        <v/>
      </c>
      <c r="M804" s="30">
        <f>IF(OR(H804="",H804=0),"",IF(K804="",IF(J804="","",IF(OR(ISTEXT(J804),ISTEXT(H804)),"",J804/H804)),IF(OR(ISTEXT(L804),ISTEXT(H804)),"",L804/H804)))</f>
        <v/>
      </c>
    </row>
    <row r="805" ht="13.35" customHeight="1" s="162">
      <c r="B805" s="307" t="n"/>
      <c r="C805" s="307" t="n"/>
      <c r="E805" s="307" t="n"/>
      <c r="F805" s="32" t="n"/>
      <c r="G805" s="33">
        <f>IF(F805="", "", IF(OR(ISTEXT(H805),ISTEXT(F805)),"",H805/F805))</f>
        <v/>
      </c>
      <c r="H805" s="33" t="n"/>
      <c r="I805" s="33" t="n"/>
      <c r="J805" s="33">
        <f>IF(I805="", "", IF(OR(ISTEXT(I805),ISTEXT($F805)),"",I805*$F805))</f>
        <v/>
      </c>
      <c r="K805" s="33" t="n"/>
      <c r="L805" s="33">
        <f>IF(K805="", "", IF(OR(ISTEXT(K805),ISTEXT($F805)),"",K805*$F805))</f>
        <v/>
      </c>
      <c r="M805" s="30">
        <f>IF(OR(H805="",H805=0),"",IF(K805="",IF(J805="","",IF(OR(ISTEXT(J805),ISTEXT(H805)),"",J805/H805)),IF(OR(ISTEXT(L805),ISTEXT(H805)),"",L805/H805)))</f>
        <v/>
      </c>
    </row>
    <row r="806" ht="13.35" customHeight="1" s="162">
      <c r="B806" s="307" t="n"/>
      <c r="C806" s="307" t="n"/>
      <c r="E806" s="307" t="n"/>
      <c r="F806" s="32" t="n"/>
      <c r="G806" s="33">
        <f>IF(F806="", "", IF(OR(ISTEXT(H806),ISTEXT(F806)),"",H806/F806))</f>
        <v/>
      </c>
      <c r="H806" s="33" t="n"/>
      <c r="I806" s="33" t="n"/>
      <c r="J806" s="33">
        <f>IF(I806="", "", IF(OR(ISTEXT(I806),ISTEXT($F806)),"",I806*$F806))</f>
        <v/>
      </c>
      <c r="K806" s="33" t="n"/>
      <c r="L806" s="33">
        <f>IF(K806="", "", IF(OR(ISTEXT(K806),ISTEXT($F806)),"",K806*$F806))</f>
        <v/>
      </c>
      <c r="M806" s="30">
        <f>IF(OR(H806="",H806=0),"",IF(K806="",IF(J806="","",IF(OR(ISTEXT(J806),ISTEXT(H806)),"",J806/H806)),IF(OR(ISTEXT(L806),ISTEXT(H806)),"",L806/H806)))</f>
        <v/>
      </c>
    </row>
    <row r="807" ht="13.35" customHeight="1" s="162">
      <c r="B807" s="307" t="n"/>
      <c r="C807" s="307" t="n"/>
      <c r="E807" s="307" t="n"/>
      <c r="F807" s="32" t="n"/>
      <c r="G807" s="33">
        <f>IF(F807="", "", IF(OR(ISTEXT(H807),ISTEXT(F807)),"",H807/F807))</f>
        <v/>
      </c>
      <c r="H807" s="33" t="n"/>
      <c r="I807" s="33" t="n"/>
      <c r="J807" s="33">
        <f>IF(I807="", "", IF(OR(ISTEXT(I807),ISTEXT($F807)),"",I807*$F807))</f>
        <v/>
      </c>
      <c r="K807" s="33" t="n"/>
      <c r="L807" s="33">
        <f>IF(K807="", "", IF(OR(ISTEXT(K807),ISTEXT($F807)),"",K807*$F807))</f>
        <v/>
      </c>
      <c r="M807" s="30">
        <f>IF(OR(H807="",H807=0),"",IF(K807="",IF(J807="","",IF(OR(ISTEXT(J807),ISTEXT(H807)),"",J807/H807)),IF(OR(ISTEXT(L807),ISTEXT(H807)),"",L807/H807)))</f>
        <v/>
      </c>
    </row>
    <row r="808" ht="13.35" customHeight="1" s="162">
      <c r="B808" s="307" t="n"/>
      <c r="C808" s="307" t="n"/>
      <c r="E808" s="307" t="n"/>
      <c r="F808" s="32" t="n"/>
      <c r="G808" s="33">
        <f>IF(F808="", "", IF(OR(ISTEXT(H808),ISTEXT(F808)),"",H808/F808))</f>
        <v/>
      </c>
      <c r="H808" s="33" t="n"/>
      <c r="I808" s="33" t="n"/>
      <c r="J808" s="33">
        <f>IF(I808="", "", IF(OR(ISTEXT(I808),ISTEXT($F808)),"",I808*$F808))</f>
        <v/>
      </c>
      <c r="K808" s="33" t="n"/>
      <c r="L808" s="33">
        <f>IF(K808="", "", IF(OR(ISTEXT(K808),ISTEXT($F808)),"",K808*$F808))</f>
        <v/>
      </c>
      <c r="M808" s="30">
        <f>IF(OR(H808="",H808=0),"",IF(K808="",IF(J808="","",IF(OR(ISTEXT(J808),ISTEXT(H808)),"",J808/H808)),IF(OR(ISTEXT(L808),ISTEXT(H808)),"",L808/H808)))</f>
        <v/>
      </c>
    </row>
    <row r="809" ht="13.35" customHeight="1" s="162">
      <c r="B809" s="307" t="n"/>
      <c r="C809" s="307" t="n"/>
      <c r="E809" s="307" t="n"/>
      <c r="F809" s="32" t="n"/>
      <c r="G809" s="33">
        <f>IF(F809="", "", IF(OR(ISTEXT(H809),ISTEXT(F809)),"",H809/F809))</f>
        <v/>
      </c>
      <c r="H809" s="33" t="n"/>
      <c r="I809" s="33" t="n"/>
      <c r="J809" s="33">
        <f>IF(I809="", "", IF(OR(ISTEXT(I809),ISTEXT($F809)),"",I809*$F809))</f>
        <v/>
      </c>
      <c r="K809" s="33" t="n"/>
      <c r="L809" s="33">
        <f>IF(K809="", "", IF(OR(ISTEXT(K809),ISTEXT($F809)),"",K809*$F809))</f>
        <v/>
      </c>
      <c r="M809" s="30">
        <f>IF(OR(H809="",H809=0),"",IF(K809="",IF(J809="","",IF(OR(ISTEXT(J809),ISTEXT(H809)),"",J809/H809)),IF(OR(ISTEXT(L809),ISTEXT(H809)),"",L809/H809)))</f>
        <v/>
      </c>
    </row>
    <row r="810" ht="13.35" customHeight="1" s="162">
      <c r="B810" s="307" t="n"/>
      <c r="C810" s="307" t="n"/>
      <c r="E810" s="307" t="n"/>
      <c r="F810" s="32" t="n"/>
      <c r="G810" s="33">
        <f>IF(F810="", "", IF(OR(ISTEXT(H810),ISTEXT(F810)),"",H810/F810))</f>
        <v/>
      </c>
      <c r="H810" s="33" t="n"/>
      <c r="I810" s="33" t="n"/>
      <c r="J810" s="33">
        <f>IF(I810="", "", IF(OR(ISTEXT(I810),ISTEXT($F810)),"",I810*$F810))</f>
        <v/>
      </c>
      <c r="K810" s="33" t="n"/>
      <c r="L810" s="33">
        <f>IF(K810="", "", IF(OR(ISTEXT(K810),ISTEXT($F810)),"",K810*$F810))</f>
        <v/>
      </c>
      <c r="M810" s="30">
        <f>IF(OR(H810="",H810=0),"",IF(K810="",IF(J810="","",IF(OR(ISTEXT(J810),ISTEXT(H810)),"",J810/H810)),IF(OR(ISTEXT(L810),ISTEXT(H810)),"",L810/H810)))</f>
        <v/>
      </c>
    </row>
    <row r="811" ht="13.35" customHeight="1" s="162">
      <c r="B811" s="307" t="n"/>
      <c r="C811" s="307" t="n"/>
      <c r="E811" s="307" t="n"/>
      <c r="F811" s="32" t="n"/>
      <c r="G811" s="33">
        <f>IF(F811="", "", IF(OR(ISTEXT(H811),ISTEXT(F811)),"",H811/F811))</f>
        <v/>
      </c>
      <c r="H811" s="33" t="n"/>
      <c r="I811" s="33" t="n"/>
      <c r="J811" s="33">
        <f>IF(I811="", "", IF(OR(ISTEXT(I811),ISTEXT($F811)),"",I811*$F811))</f>
        <v/>
      </c>
      <c r="K811" s="33" t="n"/>
      <c r="L811" s="33">
        <f>IF(K811="", "", IF(OR(ISTEXT(K811),ISTEXT($F811)),"",K811*$F811))</f>
        <v/>
      </c>
      <c r="M811" s="30">
        <f>IF(OR(H811="",H811=0),"",IF(K811="",IF(J811="","",IF(OR(ISTEXT(J811),ISTEXT(H811)),"",J811/H811)),IF(OR(ISTEXT(L811),ISTEXT(H811)),"",L811/H811)))</f>
        <v/>
      </c>
    </row>
    <row r="812" ht="13.35" customHeight="1" s="162">
      <c r="B812" s="307" t="n"/>
      <c r="C812" s="307" t="n"/>
      <c r="E812" s="307" t="n"/>
      <c r="F812" s="32" t="n"/>
      <c r="G812" s="33">
        <f>IF(F812="", "", IF(OR(ISTEXT(H812),ISTEXT(F812)),"",H812/F812))</f>
        <v/>
      </c>
      <c r="H812" s="33" t="n"/>
      <c r="I812" s="33" t="n"/>
      <c r="J812" s="33">
        <f>IF(I812="", "", IF(OR(ISTEXT(I812),ISTEXT($F812)),"",I812*$F812))</f>
        <v/>
      </c>
      <c r="K812" s="33" t="n"/>
      <c r="L812" s="33">
        <f>IF(K812="", "", IF(OR(ISTEXT(K812),ISTEXT($F812)),"",K812*$F812))</f>
        <v/>
      </c>
      <c r="M812" s="30">
        <f>IF(OR(H812="",H812=0),"",IF(K812="",IF(J812="","",IF(OR(ISTEXT(J812),ISTEXT(H812)),"",J812/H812)),IF(OR(ISTEXT(L812),ISTEXT(H812)),"",L812/H812)))</f>
        <v/>
      </c>
    </row>
    <row r="813" ht="13.35" customHeight="1" s="162">
      <c r="B813" s="307" t="n"/>
      <c r="C813" s="307" t="n"/>
      <c r="E813" s="307" t="n"/>
      <c r="F813" s="32" t="n"/>
      <c r="G813" s="33">
        <f>IF(F813="", "", IF(OR(ISTEXT(H813),ISTEXT(F813)),"",H813/F813))</f>
        <v/>
      </c>
      <c r="H813" s="33" t="n"/>
      <c r="I813" s="33" t="n"/>
      <c r="J813" s="33">
        <f>IF(I813="", "", IF(OR(ISTEXT(I813),ISTEXT($F813)),"",I813*$F813))</f>
        <v/>
      </c>
      <c r="K813" s="33" t="n"/>
      <c r="L813" s="33">
        <f>IF(K813="", "", IF(OR(ISTEXT(K813),ISTEXT($F813)),"",K813*$F813))</f>
        <v/>
      </c>
      <c r="M813" s="30">
        <f>IF(OR(H813="",H813=0),"",IF(K813="",IF(J813="","",IF(OR(ISTEXT(J813),ISTEXT(H813)),"",J813/H813)),IF(OR(ISTEXT(L813),ISTEXT(H813)),"",L813/H813)))</f>
        <v/>
      </c>
    </row>
    <row r="814" ht="13.35" customHeight="1" s="162">
      <c r="B814" s="307" t="n"/>
      <c r="C814" s="307" t="n"/>
      <c r="E814" s="307" t="n"/>
      <c r="F814" s="32" t="n"/>
      <c r="G814" s="33">
        <f>IF(F814="", "", IF(OR(ISTEXT(H814),ISTEXT(F814)),"",H814/F814))</f>
        <v/>
      </c>
      <c r="H814" s="33" t="n"/>
      <c r="I814" s="33" t="n"/>
      <c r="J814" s="33">
        <f>IF(I814="", "", IF(OR(ISTEXT(I814),ISTEXT($F814)),"",I814*$F814))</f>
        <v/>
      </c>
      <c r="K814" s="33" t="n"/>
      <c r="L814" s="33">
        <f>IF(K814="", "", IF(OR(ISTEXT(K814),ISTEXT($F814)),"",K814*$F814))</f>
        <v/>
      </c>
      <c r="M814" s="30">
        <f>IF(OR(H814="",H814=0),"",IF(K814="",IF(J814="","",IF(OR(ISTEXT(J814),ISTEXT(H814)),"",J814/H814)),IF(OR(ISTEXT(L814),ISTEXT(H814)),"",L814/H814)))</f>
        <v/>
      </c>
    </row>
    <row r="815" ht="13.35" customHeight="1" s="162">
      <c r="B815" s="307" t="n"/>
      <c r="C815" s="307" t="n"/>
      <c r="E815" s="307" t="n"/>
      <c r="F815" s="32" t="n"/>
      <c r="G815" s="33">
        <f>IF(F815="", "", IF(OR(ISTEXT(H815),ISTEXT(F815)),"",H815/F815))</f>
        <v/>
      </c>
      <c r="H815" s="33" t="n"/>
      <c r="I815" s="33" t="n"/>
      <c r="J815" s="33">
        <f>IF(I815="", "", IF(OR(ISTEXT(I815),ISTEXT($F815)),"",I815*$F815))</f>
        <v/>
      </c>
      <c r="K815" s="33" t="n"/>
      <c r="L815" s="33">
        <f>IF(K815="", "", IF(OR(ISTEXT(K815),ISTEXT($F815)),"",K815*$F815))</f>
        <v/>
      </c>
      <c r="M815" s="30">
        <f>IF(OR(H815="",H815=0),"",IF(K815="",IF(J815="","",IF(OR(ISTEXT(J815),ISTEXT(H815)),"",J815/H815)),IF(OR(ISTEXT(L815),ISTEXT(H815)),"",L815/H815)))</f>
        <v/>
      </c>
    </row>
    <row r="816" ht="13.35" customHeight="1" s="162">
      <c r="B816" s="307" t="n"/>
      <c r="C816" s="307" t="n"/>
      <c r="E816" s="307" t="n"/>
      <c r="F816" s="32" t="n"/>
      <c r="G816" s="33">
        <f>IF(F816="", "", IF(OR(ISTEXT(H816),ISTEXT(F816)),"",H816/F816))</f>
        <v/>
      </c>
      <c r="H816" s="33" t="n"/>
      <c r="I816" s="33" t="n"/>
      <c r="J816" s="33">
        <f>IF(I816="", "", IF(OR(ISTEXT(I816),ISTEXT($F816)),"",I816*$F816))</f>
        <v/>
      </c>
      <c r="K816" s="33" t="n"/>
      <c r="L816" s="33">
        <f>IF(K816="", "", IF(OR(ISTEXT(K816),ISTEXT($F816)),"",K816*$F816))</f>
        <v/>
      </c>
      <c r="M816" s="30">
        <f>IF(OR(H816="",H816=0),"",IF(K816="",IF(J816="","",IF(OR(ISTEXT(J816),ISTEXT(H816)),"",J816/H816)),IF(OR(ISTEXT(L816),ISTEXT(H816)),"",L816/H816)))</f>
        <v/>
      </c>
    </row>
    <row r="817" ht="13.35" customHeight="1" s="162">
      <c r="B817" s="307" t="n"/>
      <c r="C817" s="307" t="n"/>
      <c r="E817" s="307" t="n"/>
      <c r="F817" s="32" t="n"/>
      <c r="G817" s="33">
        <f>IF(F817="", "", IF(OR(ISTEXT(H817),ISTEXT(F817)),"",H817/F817))</f>
        <v/>
      </c>
      <c r="H817" s="33" t="n"/>
      <c r="I817" s="33" t="n"/>
      <c r="J817" s="33">
        <f>IF(I817="", "", IF(OR(ISTEXT(I817),ISTEXT($F817)),"",I817*$F817))</f>
        <v/>
      </c>
      <c r="K817" s="33" t="n"/>
      <c r="L817" s="33">
        <f>IF(K817="", "", IF(OR(ISTEXT(K817),ISTEXT($F817)),"",K817*$F817))</f>
        <v/>
      </c>
      <c r="M817" s="30">
        <f>IF(OR(H817="",H817=0),"",IF(K817="",IF(J817="","",IF(OR(ISTEXT(J817),ISTEXT(H817)),"",J817/H817)),IF(OR(ISTEXT(L817),ISTEXT(H817)),"",L817/H817)))</f>
        <v/>
      </c>
    </row>
    <row r="818" ht="13.35" customHeight="1" s="162">
      <c r="B818" s="307" t="n"/>
      <c r="C818" s="307" t="n"/>
      <c r="E818" s="307" t="n"/>
      <c r="F818" s="32" t="n"/>
      <c r="G818" s="33">
        <f>IF(F818="", "", IF(OR(ISTEXT(H818),ISTEXT(F818)),"",H818/F818))</f>
        <v/>
      </c>
      <c r="H818" s="33" t="n"/>
      <c r="I818" s="33" t="n"/>
      <c r="J818" s="33">
        <f>IF(I818="", "", IF(OR(ISTEXT(I818),ISTEXT($F818)),"",I818*$F818))</f>
        <v/>
      </c>
      <c r="K818" s="33" t="n"/>
      <c r="L818" s="33">
        <f>IF(K818="", "", IF(OR(ISTEXT(K818),ISTEXT($F818)),"",K818*$F818))</f>
        <v/>
      </c>
      <c r="M818" s="30">
        <f>IF(OR(H818="",H818=0),"",IF(K818="",IF(J818="","",IF(OR(ISTEXT(J818),ISTEXT(H818)),"",J818/H818)),IF(OR(ISTEXT(L818),ISTEXT(H818)),"",L818/H818)))</f>
        <v/>
      </c>
    </row>
    <row r="819" ht="13.35" customHeight="1" s="162">
      <c r="B819" s="307" t="n"/>
      <c r="C819" s="307" t="n"/>
      <c r="E819" s="307" t="n"/>
      <c r="F819" s="32" t="n"/>
      <c r="G819" s="33">
        <f>IF(F819="", "", IF(OR(ISTEXT(H819),ISTEXT(F819)),"",H819/F819))</f>
        <v/>
      </c>
      <c r="H819" s="33" t="n"/>
      <c r="I819" s="33" t="n"/>
      <c r="J819" s="33">
        <f>IF(I819="", "", IF(OR(ISTEXT(I819),ISTEXT($F819)),"",I819*$F819))</f>
        <v/>
      </c>
      <c r="K819" s="33" t="n"/>
      <c r="L819" s="33">
        <f>IF(K819="", "", IF(OR(ISTEXT(K819),ISTEXT($F819)),"",K819*$F819))</f>
        <v/>
      </c>
      <c r="M819" s="30">
        <f>IF(OR(H819="",H819=0),"",IF(K819="",IF(J819="","",IF(OR(ISTEXT(J819),ISTEXT(H819)),"",J819/H819)),IF(OR(ISTEXT(L819),ISTEXT(H819)),"",L819/H819)))</f>
        <v/>
      </c>
    </row>
    <row r="820" ht="13.35" customHeight="1" s="162">
      <c r="B820" s="307" t="n"/>
      <c r="C820" s="307" t="n"/>
      <c r="E820" s="307" t="n"/>
      <c r="F820" s="32" t="n"/>
      <c r="G820" s="33">
        <f>IF(F820="", "", IF(OR(ISTEXT(H820),ISTEXT(F820)),"",H820/F820))</f>
        <v/>
      </c>
      <c r="H820" s="33" t="n"/>
      <c r="I820" s="33" t="n"/>
      <c r="J820" s="33">
        <f>IF(I820="", "", IF(OR(ISTEXT(I820),ISTEXT($F820)),"",I820*$F820))</f>
        <v/>
      </c>
      <c r="K820" s="33" t="n"/>
      <c r="L820" s="33">
        <f>IF(K820="", "", IF(OR(ISTEXT(K820),ISTEXT($F820)),"",K820*$F820))</f>
        <v/>
      </c>
      <c r="M820" s="30">
        <f>IF(OR(H820="",H820=0),"",IF(K820="",IF(J820="","",IF(OR(ISTEXT(J820),ISTEXT(H820)),"",J820/H820)),IF(OR(ISTEXT(L820),ISTEXT(H820)),"",L820/H820)))</f>
        <v/>
      </c>
    </row>
    <row r="821" ht="13.35" customHeight="1" s="162">
      <c r="B821" s="307" t="n"/>
      <c r="C821" s="307" t="n"/>
      <c r="E821" s="307" t="n"/>
      <c r="F821" s="32" t="n"/>
      <c r="G821" s="33">
        <f>IF(F821="", "", IF(OR(ISTEXT(H821),ISTEXT(F821)),"",H821/F821))</f>
        <v/>
      </c>
      <c r="H821" s="33" t="n"/>
      <c r="I821" s="33" t="n"/>
      <c r="J821" s="33">
        <f>IF(I821="", "", IF(OR(ISTEXT(I821),ISTEXT($F821)),"",I821*$F821))</f>
        <v/>
      </c>
      <c r="K821" s="33" t="n"/>
      <c r="L821" s="33">
        <f>IF(K821="", "", IF(OR(ISTEXT(K821),ISTEXT($F821)),"",K821*$F821))</f>
        <v/>
      </c>
      <c r="M821" s="30">
        <f>IF(OR(H821="",H821=0),"",IF(K821="",IF(J821="","",IF(OR(ISTEXT(J821),ISTEXT(H821)),"",J821/H821)),IF(OR(ISTEXT(L821),ISTEXT(H821)),"",L821/H821)))</f>
        <v/>
      </c>
    </row>
    <row r="822" ht="13.35" customHeight="1" s="162">
      <c r="B822" s="307" t="n"/>
      <c r="C822" s="307" t="n"/>
      <c r="E822" s="307" t="n"/>
      <c r="F822" s="32" t="n"/>
      <c r="G822" s="33">
        <f>IF(F822="", "", IF(OR(ISTEXT(H822),ISTEXT(F822)),"",H822/F822))</f>
        <v/>
      </c>
      <c r="H822" s="33" t="n"/>
      <c r="I822" s="33" t="n"/>
      <c r="J822" s="33">
        <f>IF(I822="", "", IF(OR(ISTEXT(I822),ISTEXT($F822)),"",I822*$F822))</f>
        <v/>
      </c>
      <c r="K822" s="33" t="n"/>
      <c r="L822" s="33">
        <f>IF(K822="", "", IF(OR(ISTEXT(K822),ISTEXT($F822)),"",K822*$F822))</f>
        <v/>
      </c>
      <c r="M822" s="30">
        <f>IF(OR(H822="",H822=0),"",IF(K822="",IF(J822="","",IF(OR(ISTEXT(J822),ISTEXT(H822)),"",J822/H822)),IF(OR(ISTEXT(L822),ISTEXT(H822)),"",L822/H822)))</f>
        <v/>
      </c>
    </row>
    <row r="823" ht="13.35" customHeight="1" s="162">
      <c r="B823" s="307" t="n"/>
      <c r="C823" s="307" t="n"/>
      <c r="E823" s="307" t="n"/>
      <c r="F823" s="32" t="n"/>
      <c r="G823" s="33">
        <f>IF(F823="", "", IF(OR(ISTEXT(H823),ISTEXT(F823)),"",H823/F823))</f>
        <v/>
      </c>
      <c r="H823" s="33" t="n"/>
      <c r="I823" s="33" t="n"/>
      <c r="J823" s="33">
        <f>IF(I823="", "", IF(OR(ISTEXT(I823),ISTEXT($F823)),"",I823*$F823))</f>
        <v/>
      </c>
      <c r="K823" s="33" t="n"/>
      <c r="L823" s="33">
        <f>IF(K823="", "", IF(OR(ISTEXT(K823),ISTEXT($F823)),"",K823*$F823))</f>
        <v/>
      </c>
      <c r="M823" s="30">
        <f>IF(OR(H823="",H823=0),"",IF(K823="",IF(J823="","",IF(OR(ISTEXT(J823),ISTEXT(H823)),"",J823/H823)),IF(OR(ISTEXT(L823),ISTEXT(H823)),"",L823/H823)))</f>
        <v/>
      </c>
    </row>
    <row r="824" ht="13.35" customHeight="1" s="162">
      <c r="B824" s="307" t="n"/>
      <c r="C824" s="307" t="n"/>
      <c r="E824" s="307" t="n"/>
      <c r="F824" s="32" t="n"/>
      <c r="G824" s="33">
        <f>IF(F824="", "", IF(OR(ISTEXT(H824),ISTEXT(F824)),"",H824/F824))</f>
        <v/>
      </c>
      <c r="H824" s="33" t="n"/>
      <c r="I824" s="33" t="n"/>
      <c r="J824" s="33">
        <f>IF(I824="", "", IF(OR(ISTEXT(I824),ISTEXT($F824)),"",I824*$F824))</f>
        <v/>
      </c>
      <c r="K824" s="33" t="n"/>
      <c r="L824" s="33">
        <f>IF(K824="", "", IF(OR(ISTEXT(K824),ISTEXT($F824)),"",K824*$F824))</f>
        <v/>
      </c>
      <c r="M824" s="30">
        <f>IF(OR(H824="",H824=0),"",IF(K824="",IF(J824="","",IF(OR(ISTEXT(J824),ISTEXT(H824)),"",J824/H824)),IF(OR(ISTEXT(L824),ISTEXT(H824)),"",L824/H824)))</f>
        <v/>
      </c>
    </row>
    <row r="825" ht="13.35" customHeight="1" s="162">
      <c r="B825" s="307" t="n"/>
      <c r="C825" s="307" t="n"/>
      <c r="E825" s="307" t="n"/>
      <c r="F825" s="32" t="n"/>
      <c r="G825" s="33">
        <f>IF(F825="", "", IF(OR(ISTEXT(H825),ISTEXT(F825)),"",H825/F825))</f>
        <v/>
      </c>
      <c r="H825" s="33" t="n"/>
      <c r="I825" s="33" t="n"/>
      <c r="J825" s="33">
        <f>IF(I825="", "", IF(OR(ISTEXT(I825),ISTEXT($F825)),"",I825*$F825))</f>
        <v/>
      </c>
      <c r="K825" s="33" t="n"/>
      <c r="L825" s="33">
        <f>IF(K825="", "", IF(OR(ISTEXT(K825),ISTEXT($F825)),"",K825*$F825))</f>
        <v/>
      </c>
      <c r="M825" s="30">
        <f>IF(OR(H825="",H825=0),"",IF(K825="",IF(J825="","",IF(OR(ISTEXT(J825),ISTEXT(H825)),"",J825/H825)),IF(OR(ISTEXT(L825),ISTEXT(H825)),"",L825/H825)))</f>
        <v/>
      </c>
    </row>
    <row r="826" ht="13.35" customHeight="1" s="162">
      <c r="B826" s="307" t="n"/>
      <c r="C826" s="307" t="n"/>
      <c r="E826" s="307" t="n"/>
      <c r="F826" s="32" t="n"/>
      <c r="G826" s="33">
        <f>IF(F826="", "", IF(OR(ISTEXT(H826),ISTEXT(F826)),"",H826/F826))</f>
        <v/>
      </c>
      <c r="H826" s="33" t="n"/>
      <c r="I826" s="33" t="n"/>
      <c r="J826" s="33">
        <f>IF(I826="", "", IF(OR(ISTEXT(I826),ISTEXT($F826)),"",I826*$F826))</f>
        <v/>
      </c>
      <c r="K826" s="33" t="n"/>
      <c r="L826" s="33">
        <f>IF(K826="", "", IF(OR(ISTEXT(K826),ISTEXT($F826)),"",K826*$F826))</f>
        <v/>
      </c>
      <c r="M826" s="30">
        <f>IF(OR(H826="",H826=0),"",IF(K826="",IF(J826="","",IF(OR(ISTEXT(J826),ISTEXT(H826)),"",J826/H826)),IF(OR(ISTEXT(L826),ISTEXT(H826)),"",L826/H826)))</f>
        <v/>
      </c>
    </row>
    <row r="827" ht="13.35" customHeight="1" s="162">
      <c r="B827" s="307" t="n"/>
      <c r="C827" s="307" t="n"/>
      <c r="E827" s="307" t="n"/>
      <c r="F827" s="32" t="n"/>
      <c r="G827" s="33">
        <f>IF(F827="", "", IF(OR(ISTEXT(H827),ISTEXT(F827)),"",H827/F827))</f>
        <v/>
      </c>
      <c r="H827" s="33" t="n"/>
      <c r="I827" s="33" t="n"/>
      <c r="J827" s="33">
        <f>IF(I827="", "", IF(OR(ISTEXT(I827),ISTEXT($F827)),"",I827*$F827))</f>
        <v/>
      </c>
      <c r="K827" s="33" t="n"/>
      <c r="L827" s="33">
        <f>IF(K827="", "", IF(OR(ISTEXT(K827),ISTEXT($F827)),"",K827*$F827))</f>
        <v/>
      </c>
      <c r="M827" s="30">
        <f>IF(OR(H827="",H827=0),"",IF(K827="",IF(J827="","",IF(OR(ISTEXT(J827),ISTEXT(H827)),"",J827/H827)),IF(OR(ISTEXT(L827),ISTEXT(H827)),"",L827/H827)))</f>
        <v/>
      </c>
    </row>
    <row r="828" ht="13.35" customHeight="1" s="162">
      <c r="B828" s="42" t="n"/>
      <c r="C828" s="231" t="inlineStr">
        <is>
          <t>Subtotal (this page)</t>
        </is>
      </c>
      <c r="D828" s="159" t="n"/>
      <c r="E828" s="42" t="n"/>
      <c r="F828" s="42" t="n"/>
      <c r="G828" s="43" t="n"/>
      <c r="H828" s="43">
        <f>IF(SUM(H788:H827)=0,"",SUM(H788:H827))</f>
        <v/>
      </c>
      <c r="I828" s="43" t="n"/>
      <c r="J828" s="43">
        <f>IF(SUM(J788:J827)=0,"",SUM(J788:J827))</f>
        <v/>
      </c>
      <c r="K828" s="43" t="n"/>
      <c r="L828" s="43">
        <f>IF(SUM(L788:L827)=0,"",SUM(L788:L827))</f>
        <v/>
      </c>
      <c r="M828" s="35">
        <f>IF(OR(H828="",H828=0),"",IF(L828="",IF(J828="","",IF(OR(ISTEXT(J828),ISTEXT(H828)),"",J828/H828)),IF(OR(ISTEXT(L828),ISTEXT(H828)),"",L828/H828)))</f>
        <v/>
      </c>
    </row>
    <row r="829" ht="13.35" customHeight="1" s="162"/>
    <row r="830" ht="13.35" customHeight="1" s="162">
      <c r="B830" s="188" t="inlineStr">
        <is>
          <t>Remarks (cont.)</t>
        </is>
      </c>
      <c r="C830" s="173" t="n"/>
      <c r="D830" s="154" t="n"/>
      <c r="E830" s="174" t="n"/>
      <c r="F830" s="174" t="n"/>
      <c r="G830" s="174" t="n"/>
      <c r="H830" s="174" t="n"/>
      <c r="I830" s="174" t="n"/>
      <c r="J830" s="174" t="n"/>
      <c r="K830" s="174" t="n"/>
      <c r="L830" s="174" t="n"/>
      <c r="M830" s="173" t="n"/>
    </row>
    <row r="831" ht="13.35" customHeight="1" s="162">
      <c r="B831" s="154" t="n"/>
      <c r="C831" s="174" t="n"/>
      <c r="D831" s="174" t="n"/>
      <c r="E831" s="174" t="n"/>
      <c r="F831" s="174" t="n"/>
      <c r="G831" s="174" t="n"/>
      <c r="H831" s="174" t="n"/>
      <c r="I831" s="174" t="n"/>
      <c r="J831" s="174" t="n"/>
      <c r="K831" s="174" t="n"/>
      <c r="L831" s="174" t="n"/>
      <c r="M831" s="173" t="n"/>
    </row>
    <row r="832" ht="13.35" customHeight="1" s="162">
      <c r="B832" s="154" t="n"/>
      <c r="C832" s="174" t="n"/>
      <c r="D832" s="174" t="n"/>
      <c r="E832" s="174" t="n"/>
      <c r="F832" s="174" t="n"/>
      <c r="G832" s="174" t="n"/>
      <c r="H832" s="174" t="n"/>
      <c r="I832" s="174" t="n"/>
      <c r="J832" s="174" t="n"/>
      <c r="K832" s="174" t="n"/>
      <c r="L832" s="174" t="n"/>
      <c r="M832" s="173" t="n"/>
    </row>
    <row r="833" ht="13.35" customHeight="1" s="162">
      <c r="B833" s="154" t="n"/>
      <c r="C833" s="174" t="n"/>
      <c r="D833" s="174" t="n"/>
      <c r="E833" s="174" t="n"/>
      <c r="F833" s="174" t="n"/>
      <c r="G833" s="174" t="n"/>
      <c r="H833" s="174" t="n"/>
      <c r="I833" s="174" t="n"/>
      <c r="J833" s="174" t="n"/>
      <c r="K833" s="174" t="n"/>
      <c r="L833" s="174" t="n"/>
      <c r="M833" s="173" t="n"/>
    </row>
    <row r="834" ht="13.35" customHeight="1" s="162"/>
    <row r="835" ht="13.35" customHeight="1" s="162"/>
    <row r="836" ht="13.35" customHeight="1" s="162">
      <c r="B836" s="200" t="inlineStr">
        <is>
          <t>System</t>
        </is>
      </c>
      <c r="C836" s="403" t="n"/>
      <c r="D836" s="209">
        <f>IF('{Equipment Data Entry}'!B89="","",'{Equipment Data Entry}'!B89)</f>
        <v/>
      </c>
      <c r="E836" s="418" t="n"/>
      <c r="F836" s="403" t="n"/>
      <c r="G836" s="200" t="inlineStr">
        <is>
          <t>Service</t>
        </is>
      </c>
      <c r="H836" s="403" t="n"/>
      <c r="I836" s="210">
        <f>IF('{Equipment Data Entry}'!C89="","",'{Equipment Data Entry}'!C89)</f>
        <v/>
      </c>
      <c r="J836" s="418" t="n"/>
      <c r="K836" s="418" t="n"/>
      <c r="L836" s="418" t="n"/>
      <c r="M836" s="403" t="n"/>
    </row>
    <row r="837" ht="13.35" customHeight="1" s="162">
      <c r="B837" s="422" t="n"/>
      <c r="C837" s="423" t="n"/>
      <c r="D837" s="422" t="n"/>
      <c r="E837" s="424" t="n"/>
      <c r="F837" s="423" t="n"/>
      <c r="G837" s="422" t="n"/>
      <c r="H837" s="423" t="n"/>
      <c r="I837" s="422" t="n"/>
      <c r="J837" s="424" t="n"/>
      <c r="K837" s="424" t="n"/>
      <c r="L837" s="424" t="n"/>
      <c r="M837" s="423" t="n"/>
    </row>
    <row r="838" ht="13.35" customHeight="1" s="162">
      <c r="B838" s="437" t="inlineStr">
        <is>
          <t>Drive Type:</t>
        </is>
      </c>
      <c r="C838" s="13" t="n"/>
      <c r="D838" s="438" t="n"/>
      <c r="E838" s="437" t="inlineStr">
        <is>
          <t>Rotation – Design:</t>
        </is>
      </c>
      <c r="F838" s="13" t="n"/>
      <c r="G838" s="438" t="n"/>
      <c r="H838" s="13" t="n"/>
      <c r="I838" s="437" t="inlineStr">
        <is>
          <t>Actual:</t>
        </is>
      </c>
      <c r="J838" s="438" t="n"/>
    </row>
    <row r="839" ht="13.35" customHeight="1" s="162">
      <c r="B839" s="200" t="inlineStr">
        <is>
          <t>Unit Data</t>
        </is>
      </c>
      <c r="C839" s="400" t="n"/>
      <c r="D839" s="400" t="n"/>
      <c r="E839" s="400" t="n"/>
      <c r="F839" s="400" t="n"/>
      <c r="G839" s="401" t="n"/>
      <c r="H839" s="13" t="n"/>
      <c r="I839" s="200" t="inlineStr">
        <is>
          <t>Design and Performance Data</t>
        </is>
      </c>
      <c r="J839" s="400" t="n"/>
      <c r="K839" s="400" t="n"/>
      <c r="L839" s="401" t="n"/>
      <c r="M839" s="283" t="n"/>
    </row>
    <row r="840" ht="13.35" customHeight="1" s="162">
      <c r="B840" s="199" t="inlineStr">
        <is>
          <t>Manufacturer</t>
        </is>
      </c>
      <c r="C840" s="401" t="n"/>
      <c r="D840" s="204">
        <f>IF('{Equipment Data Entry}'!E89="","",'{Equipment Data Entry}'!E89)</f>
        <v/>
      </c>
      <c r="E840" s="400" t="n"/>
      <c r="F840" s="400" t="n"/>
      <c r="G840" s="401" t="n"/>
      <c r="H840" s="13" t="n"/>
      <c r="I840" s="199" t="inlineStr">
        <is>
          <t>Design Criteria</t>
        </is>
      </c>
      <c r="J840" s="401" t="n"/>
      <c r="K840" s="199" t="inlineStr">
        <is>
          <t>Design</t>
        </is>
      </c>
      <c r="L840" s="199" t="inlineStr">
        <is>
          <t>Actual</t>
        </is>
      </c>
      <c r="M840" s="13" t="n"/>
    </row>
    <row r="841" ht="13.35" customHeight="1" s="162">
      <c r="B841" s="199" t="inlineStr">
        <is>
          <t>Model Number</t>
        </is>
      </c>
      <c r="C841" s="401" t="n"/>
      <c r="D841" s="204">
        <f>IF('{Equipment Data Entry}'!F89="","",'{Equipment Data Entry}'!F89)</f>
        <v/>
      </c>
      <c r="E841" s="400" t="n"/>
      <c r="F841" s="400" t="n"/>
      <c r="G841" s="401" t="n"/>
      <c r="H841" s="13" t="n"/>
      <c r="I841" s="199" t="inlineStr">
        <is>
          <t>Total Airflow</t>
        </is>
      </c>
      <c r="J841" s="401" t="n"/>
      <c r="K841" s="24">
        <f>H881</f>
        <v/>
      </c>
      <c r="L841" s="24">
        <f>L881</f>
        <v/>
      </c>
      <c r="M841" s="22">
        <f>IF(OR(L841="",K841="",K841=0),"",IF(OR(ISTEXT(L841),ISTEXT(K841)),"",L841/K841))</f>
        <v/>
      </c>
    </row>
    <row r="842" ht="13.35" customHeight="1" s="162">
      <c r="B842" s="199" t="inlineStr">
        <is>
          <t>Serial Number</t>
        </is>
      </c>
      <c r="C842" s="401" t="n"/>
      <c r="D842" s="204" t="n"/>
      <c r="E842" s="400" t="n"/>
      <c r="F842" s="400" t="n"/>
      <c r="G842" s="401" t="n"/>
      <c r="H842" s="13" t="n"/>
      <c r="I842" s="199" t="inlineStr">
        <is>
          <t>Unit ESP</t>
        </is>
      </c>
      <c r="J842" s="401" t="n"/>
      <c r="K842" s="71">
        <f>IF('{Equipment Data Entry}'!H89="","",'{Equipment Data Entry}'!H89)</f>
        <v/>
      </c>
      <c r="L842" s="64">
        <f>I861</f>
        <v/>
      </c>
      <c r="M842" s="22" t="n"/>
    </row>
    <row r="843" ht="13.35" customHeight="1" s="162">
      <c r="B843" s="199" t="inlineStr">
        <is>
          <t>Area Served</t>
        </is>
      </c>
      <c r="C843" s="401" t="n"/>
      <c r="D843" s="204">
        <f>I836</f>
        <v/>
      </c>
      <c r="E843" s="400" t="n"/>
      <c r="F843" s="400" t="n"/>
      <c r="G843" s="401" t="n"/>
      <c r="H843" s="13" t="n"/>
      <c r="I843" s="199" t="inlineStr">
        <is>
          <t>Fan RPMs</t>
        </is>
      </c>
      <c r="J843" s="401" t="n"/>
      <c r="K843" s="24">
        <f>IF('{Equipment Data Entry}'!I89="","",'{Equipment Data Entry}'!I89)</f>
        <v/>
      </c>
      <c r="L843" s="24">
        <f>IF(L854="","",L854)</f>
        <v/>
      </c>
      <c r="M843" s="13" t="n"/>
    </row>
    <row r="844" ht="13.35" customHeight="1" s="162">
      <c r="B844" s="199" t="inlineStr">
        <is>
          <t>Location</t>
        </is>
      </c>
      <c r="C844" s="401" t="n"/>
      <c r="D844" s="204">
        <f>IF('{Equipment Data Entry}'!D89="","",'{Equipment Data Entry}'!D89)</f>
        <v/>
      </c>
      <c r="E844" s="400" t="n"/>
      <c r="F844" s="400" t="n"/>
      <c r="G844" s="401" t="n"/>
      <c r="H844" s="13" t="n"/>
      <c r="I844" s="283" t="n"/>
      <c r="J844" s="283" t="n"/>
      <c r="K844" s="36" t="n"/>
      <c r="L844" s="36" t="n"/>
      <c r="M844" s="13" t="n"/>
    </row>
    <row r="845" ht="13.35" customHeight="1" s="162">
      <c r="B845" s="13" t="n"/>
      <c r="C845" s="13" t="n"/>
      <c r="D845" s="13" t="n"/>
      <c r="E845" s="13" t="n"/>
      <c r="F845" s="13" t="n"/>
      <c r="G845" s="13" t="n"/>
      <c r="H845" s="13" t="n"/>
      <c r="I845" s="283" t="n"/>
      <c r="J845" s="283" t="n"/>
      <c r="K845" s="37" t="n"/>
      <c r="L845" s="37" t="n"/>
      <c r="M845" s="13" t="n"/>
    </row>
    <row r="846" ht="13.35" customHeight="1" s="162">
      <c r="B846" s="200" t="inlineStr">
        <is>
          <t>Motor Data</t>
        </is>
      </c>
      <c r="C846" s="400" t="n"/>
      <c r="D846" s="400" t="n"/>
      <c r="E846" s="400" t="n"/>
      <c r="F846" s="400" t="n"/>
      <c r="G846" s="401" t="n"/>
      <c r="H846" s="13" t="n"/>
      <c r="I846" s="283" t="inlineStr">
        <is>
          <t>Filter Type/Size/Qty</t>
        </is>
      </c>
      <c r="J846" s="404" t="n"/>
      <c r="K846" s="404" t="n"/>
      <c r="L846" s="37" t="n"/>
      <c r="M846" s="404" t="n"/>
    </row>
    <row r="847" ht="13.35" customHeight="1" s="162">
      <c r="B847" s="199" t="inlineStr">
        <is>
          <t>Manufacturer</t>
        </is>
      </c>
      <c r="C847" s="401" t="n"/>
      <c r="D847" s="203" t="n"/>
      <c r="E847" s="400" t="n"/>
      <c r="F847" s="400" t="n"/>
      <c r="G847" s="401" t="n"/>
      <c r="H847" s="13" t="n"/>
      <c r="I847" s="200" t="inlineStr">
        <is>
          <t>Drive Data</t>
        </is>
      </c>
      <c r="J847" s="400" t="n"/>
      <c r="K847" s="400" t="n"/>
      <c r="L847" s="401" t="n"/>
      <c r="M847" s="13" t="n"/>
    </row>
    <row r="848" ht="13.35" customHeight="1" s="162">
      <c r="B848" s="199" t="inlineStr">
        <is>
          <t>Horsepower</t>
        </is>
      </c>
      <c r="C848" s="401" t="n"/>
      <c r="D848" s="28">
        <f>IF('{Equipment Data Entry}'!G89="","",'{Equipment Data Entry}'!G89)</f>
        <v/>
      </c>
      <c r="E848" s="21" t="inlineStr">
        <is>
          <t>RPM</t>
        </is>
      </c>
      <c r="F848" s="24" t="n"/>
      <c r="G848" s="199" t="inlineStr">
        <is>
          <t>SF</t>
        </is>
      </c>
      <c r="H848" s="13" t="n"/>
      <c r="I848" s="199" t="inlineStr">
        <is>
          <t>Motor sheave</t>
        </is>
      </c>
      <c r="J848" s="400" t="n"/>
      <c r="K848" s="24">
        <f>IF('{Equipment Data Entry}'!J89="","",'{Equipment Data Entry}'!J89)</f>
        <v/>
      </c>
      <c r="L848" s="21" t="inlineStr">
        <is>
          <t>Bore</t>
        </is>
      </c>
      <c r="M848" s="208"/>
    </row>
    <row r="849" ht="13.35" customHeight="1" s="162">
      <c r="B849" s="198">
        <f>IF('{Equipment Data Entry}'!N89="","",'{Equipment Data Entry}'!N89)</f>
        <v/>
      </c>
      <c r="C849" s="198">
        <f>IF('{Equipment Data Entry}'!O89="","",'{Equipment Data Entry}'!O89)</f>
        <v/>
      </c>
      <c r="D849" s="21" t="inlineStr">
        <is>
          <t>FLA</t>
        </is>
      </c>
      <c r="E849" s="67" t="n"/>
      <c r="F849" s="21" t="inlineStr">
        <is>
          <t>Frame</t>
        </is>
      </c>
      <c r="G849" s="208" t="n"/>
      <c r="H849" s="13" t="n"/>
      <c r="I849" s="199" t="inlineStr">
        <is>
          <t>Fan pulley</t>
        </is>
      </c>
      <c r="J849" s="400" t="n"/>
      <c r="K849" s="24">
        <f>IF('{Equipment Data Entry}'!K89="","",'{Equipment Data Entry}'!K89)</f>
        <v/>
      </c>
      <c r="L849" s="21" t="inlineStr">
        <is>
          <t>Bore</t>
        </is>
      </c>
      <c r="M849" s="208"/>
    </row>
    <row r="850" ht="13.35" customHeight="1" s="162">
      <c r="B850" s="199" t="inlineStr">
        <is>
          <t>Corrected FLA</t>
        </is>
      </c>
      <c r="C850" s="401" t="n"/>
      <c r="D850" s="27">
        <f>IF(OR(E851="",E849="",B849=""),"",IF(OR(ISTEXT(B849),COUNT(E851:G851)=0,ISTEXT(E849)),"",B849/AVERAGE(E851:G851)*E849))</f>
        <v/>
      </c>
      <c r="E850" s="199" t="inlineStr">
        <is>
          <t>Estimated BHP</t>
        </is>
      </c>
      <c r="F850" s="401" t="n"/>
      <c r="G850" s="27">
        <f>IF(OR(COUNT(E852:G852)=0,IF(N(E853)&gt;0,E853,N(D848))=0,IF(N(D850)&gt;0,D850,N(E849))=0),"",IF(N(E853)&gt;0,E853,N(D848))*AVERAGE(E852:G852)/IF(N(D850)&gt;0,D850,N(E849)))</f>
        <v/>
      </c>
      <c r="H850" s="13" t="n"/>
      <c r="I850" s="199" t="inlineStr">
        <is>
          <t>Belt(s)</t>
        </is>
      </c>
      <c r="J850" s="208">
        <f>IF('{Equipment Data Entry}'!L89="","",'{Equipment Data Entry}'!L89)</f>
        <v/>
      </c>
      <c r="K850" s="199" t="inlineStr">
        <is>
          <t>C to C</t>
        </is>
      </c>
      <c r="L850" s="64">
        <f>IF('{Equipment Data Entry}'!M89="","",'{Equipment Data Entry}'!M89)</f>
        <v/>
      </c>
      <c r="M850" s="13" t="n"/>
    </row>
    <row r="851" ht="13.35" customHeight="1" s="162">
      <c r="B851" s="199" t="inlineStr">
        <is>
          <t>Measured Voltage</t>
        </is>
      </c>
      <c r="C851" s="400" t="n"/>
      <c r="D851" s="401" t="n"/>
      <c r="E851" s="24" t="n"/>
      <c r="F851" s="24" t="n"/>
      <c r="G851" s="24" t="n"/>
      <c r="H851" s="13" t="n"/>
      <c r="I851" s="283" t="inlineStr">
        <is>
          <t>Final Settings</t>
        </is>
      </c>
      <c r="J851" s="404" t="n"/>
      <c r="K851" s="404" t="n"/>
      <c r="L851" s="37" t="n"/>
      <c r="M851" s="404" t="n"/>
    </row>
    <row r="852" ht="13.35" customHeight="1" s="162">
      <c r="B852" s="199" t="inlineStr">
        <is>
          <t>Measured Amperage</t>
        </is>
      </c>
      <c r="C852" s="400" t="n"/>
      <c r="D852" s="401" t="n"/>
      <c r="E852" s="67" t="n"/>
      <c r="F852" s="67" t="n"/>
      <c r="G852" s="67" t="n"/>
      <c r="H852" s="13" t="n"/>
      <c r="I852" s="205" t="inlineStr">
        <is>
          <t>RPM Data</t>
        </is>
      </c>
      <c r="J852" s="401" t="n"/>
      <c r="K852" s="205" t="inlineStr">
        <is>
          <t>Initial</t>
        </is>
      </c>
      <c r="L852" s="205" t="inlineStr">
        <is>
          <t>Final</t>
        </is>
      </c>
      <c r="M852" s="13" t="n"/>
    </row>
    <row r="853" ht="13.35" customHeight="1" s="162">
      <c r="B853" s="199" t="inlineStr">
        <is>
          <t>Motor HP (nameplate)</t>
        </is>
      </c>
      <c r="C853" s="400"/>
      <c r="D853" s="401"/>
      <c r="E853" s="24"/>
      <c r="F853" s="24"/>
      <c r="G853" s="24"/>
      <c r="H853" s="13" t="n"/>
      <c r="I853" s="199" t="inlineStr">
        <is>
          <t>Motor RPM</t>
        </is>
      </c>
      <c r="J853" s="401" t="n"/>
      <c r="K853" s="24" t="n"/>
      <c r="L853" s="24" t="n"/>
      <c r="M853" s="13" t="n"/>
    </row>
    <row r="854" ht="13.35" customHeight="1" s="162">
      <c r="B854" s="200" t="inlineStr">
        <is>
          <t>Static Pressure Profile (in. w.g.)</t>
        </is>
      </c>
      <c r="C854" s="400" t="n"/>
      <c r="D854" s="400" t="n"/>
      <c r="E854" s="400" t="n"/>
      <c r="F854" s="400" t="n"/>
      <c r="G854" s="401" t="n"/>
      <c r="H854" s="13" t="n"/>
      <c r="I854" s="199" t="inlineStr">
        <is>
          <t>Fan RPM</t>
        </is>
      </c>
      <c r="J854" s="401" t="n"/>
      <c r="K854" s="24" t="n"/>
      <c r="L854" s="24" t="n"/>
      <c r="M854" s="13" t="n"/>
    </row>
    <row r="855" ht="13.35" customHeight="1" s="162">
      <c r="B855" s="490">
        <f>IFERROR(INDEX('{Dropdowns}'!$AI$2:$AO$7,MATCH($D$858,'{Dropdowns}'!$AH$2:$AH$7,0),1),"")</f>
        <v/>
      </c>
      <c r="C855" s="490">
        <f>IFERROR(INDEX('{Dropdowns}'!$AI$2:$AO$7,MATCH($D$858,'{Dropdowns}'!$AH$2:$AH$7,0),2),"")</f>
        <v/>
      </c>
      <c r="D855" s="490">
        <f>IFERROR(INDEX('{Dropdowns}'!$AI$2:$AO$7,MATCH($D$858,'{Dropdowns}'!$AH$2:$AH$7,0),3),"")</f>
        <v/>
      </c>
      <c r="E855" s="490">
        <f>IFERROR(INDEX('{Dropdowns}'!$AI$2:$AO$7,MATCH($D$858,'{Dropdowns}'!$AH$2:$AH$7,0),4),"")</f>
        <v/>
      </c>
      <c r="F855" s="490">
        <f>IFERROR(INDEX('{Dropdowns}'!$AI$2:$AO$7,MATCH($D$858,'{Dropdowns}'!$AH$2:$AH$7,0),5),"")</f>
        <v/>
      </c>
      <c r="G855" s="490">
        <f>IFERROR(INDEX('{Dropdowns}'!$AI$2:$AO$7,MATCH($D$858,'{Dropdowns}'!$AH$2:$AH$7,0),6),"")</f>
        <v/>
      </c>
      <c r="H855" s="490">
        <f>IFERROR(INDEX('{Dropdowns}'!$AI$2:$AO$7,MATCH($D$858,'{Dropdowns}'!$AH$2:$AH$7,0),7),"")</f>
        <v/>
      </c>
      <c r="I855" s="246" t="inlineStr">
        <is>
          <t>VSD Frequency</t>
        </is>
      </c>
      <c r="J855" s="403" t="n"/>
      <c r="K855" s="65" t="n"/>
      <c r="L855" s="65" t="n"/>
      <c r="M855" s="13" t="n"/>
    </row>
    <row r="856" ht="13.35" customHeight="1" s="162">
      <c r="B856" s="492"/>
      <c r="C856" s="492"/>
      <c r="D856" s="492"/>
      <c r="E856" s="492"/>
      <c r="F856" s="492"/>
      <c r="G856" s="492"/>
      <c r="H856" s="492"/>
      <c r="I856" s="14" t="n"/>
      <c r="J856" s="14" t="n"/>
      <c r="K856" s="14" t="n"/>
      <c r="L856" s="38" t="n"/>
      <c r="M856" s="13" t="n"/>
      <c r="Q856">
        <f>IF(B856="","",B856)</f>
        <v/>
      </c>
      <c r="R856">
        <f>IF(C855="—",Q856,IF(C856="","",C856))</f>
        <v/>
      </c>
      <c r="S856">
        <f>IF(D855="—",R856,IF(D856="","",D856))</f>
        <v/>
      </c>
      <c r="T856">
        <f>IF(E855="—",S856,IF(E856="","",E856))</f>
        <v/>
      </c>
      <c r="U856">
        <f>IF(F855="—",T856,IF(F856="","",F856))</f>
        <v/>
      </c>
      <c r="V856">
        <f>IF(G855="—",U856,IF(G856="","",G856))</f>
        <v/>
      </c>
      <c r="W856">
        <f>IFERROR(MATCH("Fan",$C$855:$H$855,0),"")</f>
        <v/>
      </c>
      <c r="X856">
        <f>IF(W856="","",INDEX(P858:U858,W856))</f>
        <v/>
      </c>
      <c r="Y856">
        <f>IF(W856="","",INDEX(Q857:V857,W856))</f>
        <v/>
      </c>
    </row>
    <row r="857" ht="13.35" customHeight="1" s="162">
      <c r="B857" s="491" t="inlineStr">
        <is>
          <t>Δ</t>
        </is>
      </c>
      <c r="C857" s="498">
        <f>IF(OR(C855="—",C856="",Q856=""),"",IF(OR(ISTEXT(C856),ISTEXT(Q856)),"","Δ "&amp;TEXT(C856-Q856,"0.00")))</f>
        <v/>
      </c>
      <c r="D857" s="498">
        <f>IF(OR(D855="—",D856="",R856=""),"",IF(OR(ISTEXT(D856),ISTEXT(R856)),"","Δ "&amp;TEXT(D856-R856,"0.00")))</f>
        <v/>
      </c>
      <c r="E857" s="498">
        <f>IF(OR(E855="—",E856="",S856=""),"",IF(OR(ISTEXT(E856),ISTEXT(S856)),"","Δ "&amp;TEXT(E856-S856,"0.00")))</f>
        <v/>
      </c>
      <c r="F857" s="498">
        <f>IF(OR(F855="—",F856="",T856=""),"",IF(OR(ISTEXT(F856),ISTEXT(T856)),"","Δ "&amp;TEXT(F856-T856,"0.00")))</f>
        <v/>
      </c>
      <c r="G857" s="498">
        <f>IF(OR(G855="—",G856="",U856=""),"",IF(OR(ISTEXT(G856),ISTEXT(U856)),"","Δ "&amp;TEXT(G856-U856,"0.00")))</f>
        <v/>
      </c>
      <c r="H857" s="498">
        <f>IF(OR(H855="—",H856="",V856=""),"",IF(OR(ISTEXT(H856),ISTEXT(V856)),"","Δ "&amp;TEXT(H856-V856,"0.00")))</f>
        <v/>
      </c>
      <c r="I857" s="13" t="n"/>
      <c r="J857" s="13" t="n"/>
      <c r="K857" s="13" t="n"/>
      <c r="L857" s="13" t="n"/>
      <c r="M857" s="13" t="n"/>
      <c r="Q857">
        <f>IF(OR(C856="",ISTEXT(C856)),R857,C856)</f>
        <v/>
      </c>
      <c r="R857">
        <f>IF(OR(D856="",ISTEXT(D856)),S857,D856)</f>
        <v/>
      </c>
      <c r="S857">
        <f>IF(OR(E856="",ISTEXT(E856)),T857,E856)</f>
        <v/>
      </c>
      <c r="T857">
        <f>IF(OR(F856="",ISTEXT(F856)),U857,F856)</f>
        <v/>
      </c>
      <c r="U857">
        <f>IF(OR(G856="",ISTEXT(G856)),V857,G856)</f>
        <v/>
      </c>
      <c r="V857">
        <f>IF(OR(H856="",ISTEXT(H856)),"",H856)</f>
        <v/>
      </c>
    </row>
    <row r="858" ht="13.35" customHeight="1" s="162">
      <c r="B858" s="425" t="inlineStr">
        <is>
          <t>Unit type:</t>
        </is>
      </c>
      <c r="D858" s="522" t="inlineStr">
        <is>
          <t>EF</t>
        </is>
      </c>
      <c r="E858" s="414" t="n"/>
      <c r="F858" s="494" t="inlineStr">
        <is>
          <t>Airflow left to right. Δ = this reading minus the one before it; in. w.g.</t>
        </is>
      </c>
      <c r="P858">
        <f>IF(B856="","",B856)</f>
        <v/>
      </c>
      <c r="Q858">
        <f>IF(C856="",P858,C856)</f>
        <v/>
      </c>
      <c r="R858">
        <f>IF(D856="",Q858,D856)</f>
        <v/>
      </c>
      <c r="S858">
        <f>IF(E856="",R858,E856)</f>
        <v/>
      </c>
      <c r="T858">
        <f>IF(F856="",S858,F856)</f>
        <v/>
      </c>
      <c r="U858">
        <f>IF(G856="",T858,G856)</f>
        <v/>
      </c>
      <c r="V858">
        <f>IF(H856="",U858,H856)</f>
        <v/>
      </c>
    </row>
    <row r="859" ht="13.35" customHeight="1" s="162">
      <c r="B859" s="500" t="inlineStr">
        <is>
          <t>Fan inlet</t>
        </is>
      </c>
      <c r="D859" s="501">
        <f>IF(X856="","",X856)</f>
        <v/>
      </c>
      <c r="F859" s="500" t="inlineStr">
        <is>
          <t>Discharge</t>
        </is>
      </c>
      <c r="I859" s="501">
        <f>IF(V858="","",V858)</f>
        <v/>
      </c>
    </row>
    <row r="860" ht="13.35" customHeight="1" s="162"/>
    <row r="861" ht="13.35" customHeight="1" s="162">
      <c r="B861" s="500" t="inlineStr">
        <is>
          <t>Fan TSP</t>
        </is>
      </c>
      <c r="E861" s="501">
        <f>IF(OR(X856="",Y856=""),"",IF(OR(ISTEXT(X856),ISTEXT(Y856)),"",Y856-X856))</f>
        <v/>
      </c>
      <c r="F861" s="500" t="inlineStr">
        <is>
          <t>ESP</t>
        </is>
      </c>
      <c r="I861" s="501">
        <f>IF(OR(B856="",V858=""),"",IF(OR(ISTEXT(B856),ISTEXT(V858)),"",V858-B856))</f>
        <v/>
      </c>
      <c r="J861" s="500" t="inlineStr">
        <is>
          <t>Unit ΔP (inlet → fan)</t>
        </is>
      </c>
      <c r="M861" s="501">
        <f>IF(OR(B856="",X856=""),"",IF(OR(ISTEXT(B856),ISTEXT(X856)),"",X856-B856))</f>
        <v/>
      </c>
    </row>
    <row r="862" ht="13.35" customHeight="1" s="162">
      <c r="B862" s="453" t="inlineStr">
        <is>
          <t>Instrument:</t>
        </is>
      </c>
      <c r="C862" s="5" t="n"/>
      <c r="D862" s="505" t="n"/>
      <c r="E862" s="414" t="n"/>
      <c r="F862" s="414" t="n"/>
      <c r="G862" s="425" t="inlineStr">
        <is>
          <t>Ak basis / notes:</t>
        </is>
      </c>
      <c r="I862" s="506" t="n"/>
      <c r="J862" s="414" t="n"/>
      <c r="K862" s="414" t="n"/>
      <c r="L862" s="414" t="n"/>
      <c r="M862" s="414" t="n"/>
    </row>
    <row r="863" ht="13.35" customHeight="1" s="162">
      <c r="B863" s="188" t="inlineStr">
        <is>
          <t>Register / Grille / Diffuser Airflow</t>
        </is>
      </c>
      <c r="C863" s="174" t="n"/>
      <c r="D863" s="174" t="n"/>
      <c r="E863" s="174" t="n"/>
      <c r="F863" s="173" t="n"/>
      <c r="G863" s="233" t="inlineStr">
        <is>
          <t>Design VEL</t>
        </is>
      </c>
      <c r="H863" s="194" t="inlineStr">
        <is>
          <t>Design CFM</t>
        </is>
      </c>
      <c r="I863" s="188" t="inlineStr">
        <is>
          <t>Initial</t>
        </is>
      </c>
      <c r="J863" s="173" t="n"/>
      <c r="K863" s="188" t="inlineStr">
        <is>
          <t>Final</t>
        </is>
      </c>
      <c r="L863" s="173" t="n"/>
      <c r="M863" s="188" t="inlineStr">
        <is>
          <t>%</t>
        </is>
      </c>
    </row>
    <row r="864" ht="13.35" customHeight="1" s="162">
      <c r="B864" s="153" t="inlineStr">
        <is>
          <t>No.</t>
        </is>
      </c>
      <c r="C864" s="188" t="inlineStr">
        <is>
          <t>Area Served</t>
        </is>
      </c>
      <c r="D864" s="188" t="inlineStr">
        <is>
          <t>Type</t>
        </is>
      </c>
      <c r="E864" s="188" t="inlineStr">
        <is>
          <t>Size</t>
        </is>
      </c>
      <c r="F864" s="188" t="inlineStr">
        <is>
          <t>Ak</t>
        </is>
      </c>
      <c r="G864" s="440" t="n"/>
      <c r="H864" s="440" t="n"/>
      <c r="I864" s="188" t="inlineStr">
        <is>
          <t>VEL</t>
        </is>
      </c>
      <c r="J864" s="188" t="inlineStr">
        <is>
          <t>CFM</t>
        </is>
      </c>
      <c r="K864" s="188" t="inlineStr">
        <is>
          <t>VEL</t>
        </is>
      </c>
      <c r="L864" s="188" t="inlineStr">
        <is>
          <t>CFM</t>
        </is>
      </c>
      <c r="M864" s="440" t="n"/>
    </row>
    <row r="865" ht="13.35" customHeight="1" s="162">
      <c r="B865" s="307" t="n"/>
      <c r="C865" s="307" t="n"/>
      <c r="E865" s="307" t="n"/>
      <c r="F865" s="32" t="n"/>
      <c r="G865" s="33">
        <f>IF(F865="", "", IF(OR(ISTEXT(H865),ISTEXT(F865)),"",H865/F865))</f>
        <v/>
      </c>
      <c r="H865" s="33" t="n"/>
      <c r="I865" s="33" t="n"/>
      <c r="J865" s="33">
        <f>IF(I865="", "", IF(OR(ISTEXT(I865),ISTEXT($F865)),"",I865*$F865))</f>
        <v/>
      </c>
      <c r="K865" s="33" t="n"/>
      <c r="L865" s="33">
        <f>IF(K865="", "", IF(OR(ISTEXT(K865),ISTEXT($F865)),"",K865*$F865))</f>
        <v/>
      </c>
      <c r="M865" s="30">
        <f>IF(OR(H865="",H865=0),"",IF(K865="",IF(J865="","",IF(OR(ISTEXT(J865),ISTEXT(H865)),"",J865/H865)),IF(OR(ISTEXT(L865),ISTEXT(H865)),"",L865/H865)))</f>
        <v/>
      </c>
    </row>
    <row r="866" ht="13.35" customHeight="1" s="162">
      <c r="B866" s="307" t="n"/>
      <c r="C866" s="307" t="n"/>
      <c r="E866" s="307" t="n"/>
      <c r="F866" s="32" t="n"/>
      <c r="G866" s="33">
        <f>IF(F866="", "", IF(OR(ISTEXT(H866),ISTEXT(F866)),"",H866/F866))</f>
        <v/>
      </c>
      <c r="H866" s="33" t="n"/>
      <c r="I866" s="33" t="n"/>
      <c r="J866" s="33">
        <f>IF(I866="", "", IF(OR(ISTEXT(I866),ISTEXT($F866)),"",I866*$F866))</f>
        <v/>
      </c>
      <c r="K866" s="33" t="n"/>
      <c r="L866" s="33">
        <f>IF(K866="", "", IF(OR(ISTEXT(K866),ISTEXT($F866)),"",K866*$F866))</f>
        <v/>
      </c>
      <c r="M866" s="30">
        <f>IF(OR(H866="",H866=0),"",IF(K866="",IF(J866="","",IF(OR(ISTEXT(J866),ISTEXT(H866)),"",J866/H866)),IF(OR(ISTEXT(L866),ISTEXT(H866)),"",L866/H866)))</f>
        <v/>
      </c>
    </row>
    <row r="867" ht="13.35" customHeight="1" s="162">
      <c r="B867" s="307" t="n"/>
      <c r="C867" s="307" t="n"/>
      <c r="E867" s="307" t="n"/>
      <c r="F867" s="32" t="n"/>
      <c r="G867" s="33">
        <f>IF(F867="", "", IF(OR(ISTEXT(H867),ISTEXT(F867)),"",H867/F867))</f>
        <v/>
      </c>
      <c r="H867" s="33" t="n"/>
      <c r="I867" s="33" t="n"/>
      <c r="J867" s="33">
        <f>IF(I867="", "", IF(OR(ISTEXT(I867),ISTEXT($F867)),"",I867*$F867))</f>
        <v/>
      </c>
      <c r="K867" s="33" t="n"/>
      <c r="L867" s="33">
        <f>IF(K867="", "", IF(OR(ISTEXT(K867),ISTEXT($F867)),"",K867*$F867))</f>
        <v/>
      </c>
      <c r="M867" s="30">
        <f>IF(OR(H867="",H867=0),"",IF(K867="",IF(J867="","",IF(OR(ISTEXT(J867),ISTEXT(H867)),"",J867/H867)),IF(OR(ISTEXT(L867),ISTEXT(H867)),"",L867/H867)))</f>
        <v/>
      </c>
    </row>
    <row r="868" ht="13.35" customHeight="1" s="162">
      <c r="B868" s="307" t="n"/>
      <c r="C868" s="307" t="n"/>
      <c r="E868" s="307" t="n"/>
      <c r="F868" s="32" t="n"/>
      <c r="G868" s="33">
        <f>IF(F868="", "", IF(OR(ISTEXT(H868),ISTEXT(F868)),"",H868/F868))</f>
        <v/>
      </c>
      <c r="H868" s="33" t="n"/>
      <c r="I868" s="33" t="n"/>
      <c r="J868" s="33">
        <f>IF(I868="", "", IF(OR(ISTEXT(I868),ISTEXT($F868)),"",I868*$F868))</f>
        <v/>
      </c>
      <c r="K868" s="33" t="n"/>
      <c r="L868" s="33">
        <f>IF(K868="", "", IF(OR(ISTEXT(K868),ISTEXT($F868)),"",K868*$F868))</f>
        <v/>
      </c>
      <c r="M868" s="30">
        <f>IF(OR(H868="",H868=0),"",IF(K868="",IF(J868="","",IF(OR(ISTEXT(J868),ISTEXT(H868)),"",J868/H868)),IF(OR(ISTEXT(L868),ISTEXT(H868)),"",L868/H868)))</f>
        <v/>
      </c>
    </row>
    <row r="869" ht="13.35" customHeight="1" s="162">
      <c r="B869" s="307" t="n"/>
      <c r="C869" s="307" t="n"/>
      <c r="E869" s="307" t="n"/>
      <c r="F869" s="32" t="n"/>
      <c r="G869" s="33">
        <f>IF(F869="", "", IF(OR(ISTEXT(H869),ISTEXT(F869)),"",H869/F869))</f>
        <v/>
      </c>
      <c r="H869" s="33" t="n"/>
      <c r="I869" s="33" t="n"/>
      <c r="J869" s="33">
        <f>IF(I869="", "", IF(OR(ISTEXT(I869),ISTEXT($F869)),"",I869*$F869))</f>
        <v/>
      </c>
      <c r="K869" s="33" t="n"/>
      <c r="L869" s="33">
        <f>IF(K869="", "", IF(OR(ISTEXT(K869),ISTEXT($F869)),"",K869*$F869))</f>
        <v/>
      </c>
      <c r="M869" s="30">
        <f>IF(OR(H869="",H869=0),"",IF(K869="",IF(J869="","",IF(OR(ISTEXT(J869),ISTEXT(H869)),"",J869/H869)),IF(OR(ISTEXT(L869),ISTEXT(H869)),"",L869/H869)))</f>
        <v/>
      </c>
    </row>
    <row r="870" ht="13.35" customHeight="1" s="162">
      <c r="B870" s="307" t="n"/>
      <c r="C870" s="307" t="n"/>
      <c r="E870" s="307" t="n"/>
      <c r="F870" s="32" t="n"/>
      <c r="G870" s="33">
        <f>IF(F870="", "", IF(OR(ISTEXT(H870),ISTEXT(F870)),"",H870/F870))</f>
        <v/>
      </c>
      <c r="H870" s="33" t="n"/>
      <c r="I870" s="33" t="n"/>
      <c r="J870" s="33">
        <f>IF(I870="", "", IF(OR(ISTEXT(I870),ISTEXT($F870)),"",I870*$F870))</f>
        <v/>
      </c>
      <c r="K870" s="33" t="n"/>
      <c r="L870" s="33">
        <f>IF(K870="", "", IF(OR(ISTEXT(K870),ISTEXT($F870)),"",K870*$F870))</f>
        <v/>
      </c>
      <c r="M870" s="30">
        <f>IF(OR(H870="",H870=0),"",IF(K870="",IF(J870="","",IF(OR(ISTEXT(J870),ISTEXT(H870)),"",J870/H870)),IF(OR(ISTEXT(L870),ISTEXT(H870)),"",L870/H870)))</f>
        <v/>
      </c>
    </row>
    <row r="871" ht="13.35" customHeight="1" s="162">
      <c r="B871" s="307" t="n"/>
      <c r="C871" s="307" t="n"/>
      <c r="E871" s="307" t="n"/>
      <c r="F871" s="32" t="n"/>
      <c r="G871" s="33">
        <f>IF(F871="", "", IF(OR(ISTEXT(H871),ISTEXT(F871)),"",H871/F871))</f>
        <v/>
      </c>
      <c r="H871" s="33" t="n"/>
      <c r="I871" s="33" t="n"/>
      <c r="J871" s="33">
        <f>IF(I871="", "", IF(OR(ISTEXT(I871),ISTEXT($F871)),"",I871*$F871))</f>
        <v/>
      </c>
      <c r="K871" s="33" t="n"/>
      <c r="L871" s="33">
        <f>IF(K871="", "", IF(OR(ISTEXT(K871),ISTEXT($F871)),"",K871*$F871))</f>
        <v/>
      </c>
      <c r="M871" s="30">
        <f>IF(OR(H871="",H871=0),"",IF(K871="",IF(J871="","",IF(OR(ISTEXT(J871),ISTEXT(H871)),"",J871/H871)),IF(OR(ISTEXT(L871),ISTEXT(H871)),"",L871/H871)))</f>
        <v/>
      </c>
    </row>
    <row r="872" ht="13.35" customHeight="1" s="162">
      <c r="B872" s="307" t="n"/>
      <c r="C872" s="307" t="n"/>
      <c r="E872" s="307" t="n"/>
      <c r="F872" s="32" t="n"/>
      <c r="G872" s="33">
        <f>IF(F872="", "", IF(OR(ISTEXT(H872),ISTEXT(F872)),"",H872/F872))</f>
        <v/>
      </c>
      <c r="H872" s="33" t="n"/>
      <c r="I872" s="33" t="n"/>
      <c r="J872" s="33">
        <f>IF(I872="", "", IF(OR(ISTEXT(I872),ISTEXT($F872)),"",I872*$F872))</f>
        <v/>
      </c>
      <c r="K872" s="33" t="n"/>
      <c r="L872" s="33">
        <f>IF(K872="", "", IF(OR(ISTEXT(K872),ISTEXT($F872)),"",K872*$F872))</f>
        <v/>
      </c>
      <c r="M872" s="30">
        <f>IF(OR(H872="",H872=0),"",IF(K872="",IF(J872="","",IF(OR(ISTEXT(J872),ISTEXT(H872)),"",J872/H872)),IF(OR(ISTEXT(L872),ISTEXT(H872)),"",L872/H872)))</f>
        <v/>
      </c>
    </row>
    <row r="873" ht="13.35" customHeight="1" s="162">
      <c r="B873" s="307" t="n"/>
      <c r="C873" s="307" t="n"/>
      <c r="E873" s="307" t="n"/>
      <c r="F873" s="32" t="n"/>
      <c r="G873" s="33">
        <f>IF(F873="", "", IF(OR(ISTEXT(H873),ISTEXT(F873)),"",H873/F873))</f>
        <v/>
      </c>
      <c r="H873" s="33" t="n"/>
      <c r="I873" s="33" t="n"/>
      <c r="J873" s="33">
        <f>IF(I873="", "", IF(OR(ISTEXT(I873),ISTEXT($F873)),"",I873*$F873))</f>
        <v/>
      </c>
      <c r="K873" s="33" t="n"/>
      <c r="L873" s="33">
        <f>IF(K873="", "", IF(OR(ISTEXT(K873),ISTEXT($F873)),"",K873*$F873))</f>
        <v/>
      </c>
      <c r="M873" s="30">
        <f>IF(OR(H873="",H873=0),"",IF(K873="",IF(J873="","",IF(OR(ISTEXT(J873),ISTEXT(H873)),"",J873/H873)),IF(OR(ISTEXT(L873),ISTEXT(H873)),"",L873/H873)))</f>
        <v/>
      </c>
    </row>
    <row r="874" ht="13.35" customHeight="1" s="162">
      <c r="B874" s="307" t="n"/>
      <c r="C874" s="307" t="n"/>
      <c r="E874" s="307" t="n"/>
      <c r="F874" s="32" t="n"/>
      <c r="G874" s="33">
        <f>IF(F874="", "", IF(OR(ISTEXT(H874),ISTEXT(F874)),"",H874/F874))</f>
        <v/>
      </c>
      <c r="H874" s="33" t="n"/>
      <c r="I874" s="33" t="n"/>
      <c r="J874" s="33">
        <f>IF(I874="", "", IF(OR(ISTEXT(I874),ISTEXT($F874)),"",I874*$F874))</f>
        <v/>
      </c>
      <c r="K874" s="33" t="n"/>
      <c r="L874" s="33">
        <f>IF(K874="", "", IF(OR(ISTEXT(K874),ISTEXT($F874)),"",K874*$F874))</f>
        <v/>
      </c>
      <c r="M874" s="30">
        <f>IF(OR(H874="",H874=0),"",IF(K874="",IF(J874="","",IF(OR(ISTEXT(J874),ISTEXT(H874)),"",J874/H874)),IF(OR(ISTEXT(L874),ISTEXT(H874)),"",L874/H874)))</f>
        <v/>
      </c>
    </row>
    <row r="875" ht="13.35" customHeight="1" s="162">
      <c r="B875" s="307" t="n"/>
      <c r="C875" s="307" t="n"/>
      <c r="E875" s="307" t="n"/>
      <c r="F875" s="32" t="n"/>
      <c r="G875" s="33">
        <f>IF(F875="", "", IF(OR(ISTEXT(H875),ISTEXT(F875)),"",H875/F875))</f>
        <v/>
      </c>
      <c r="H875" s="33" t="n"/>
      <c r="I875" s="33" t="n"/>
      <c r="J875" s="33">
        <f>IF(I875="", "", IF(OR(ISTEXT(I875),ISTEXT($F875)),"",I875*$F875))</f>
        <v/>
      </c>
      <c r="K875" s="33" t="n"/>
      <c r="L875" s="33">
        <f>IF(K875="", "", IF(OR(ISTEXT(K875),ISTEXT($F875)),"",K875*$F875))</f>
        <v/>
      </c>
      <c r="M875" s="30">
        <f>IF(OR(H875="",H875=0),"",IF(K875="",IF(J875="","",IF(OR(ISTEXT(J875),ISTEXT(H875)),"",J875/H875)),IF(OR(ISTEXT(L875),ISTEXT(H875)),"",L875/H875)))</f>
        <v/>
      </c>
    </row>
    <row r="876" ht="13.35" customHeight="1" s="162">
      <c r="B876" s="307" t="n"/>
      <c r="C876" s="307" t="n"/>
      <c r="E876" s="307" t="n"/>
      <c r="F876" s="32" t="n"/>
      <c r="G876" s="33">
        <f>IF(F876="", "", IF(OR(ISTEXT(H876),ISTEXT(F876)),"",H876/F876))</f>
        <v/>
      </c>
      <c r="H876" s="33" t="n"/>
      <c r="I876" s="33" t="n"/>
      <c r="J876" s="33">
        <f>IF(I876="", "", IF(OR(ISTEXT(I876),ISTEXT($F876)),"",I876*$F876))</f>
        <v/>
      </c>
      <c r="K876" s="33" t="n"/>
      <c r="L876" s="33">
        <f>IF(K876="", "", IF(OR(ISTEXT(K876),ISTEXT($F876)),"",K876*$F876))</f>
        <v/>
      </c>
      <c r="M876" s="30">
        <f>IF(OR(H876="",H876=0),"",IF(K876="",IF(J876="","",IF(OR(ISTEXT(J876),ISTEXT(H876)),"",J876/H876)),IF(OR(ISTEXT(L876),ISTEXT(H876)),"",L876/H876)))</f>
        <v/>
      </c>
    </row>
    <row r="877" ht="13.35" customHeight="1" s="162">
      <c r="B877" s="307" t="n"/>
      <c r="C877" s="307" t="n"/>
      <c r="E877" s="307" t="n"/>
      <c r="F877" s="32" t="n"/>
      <c r="G877" s="33">
        <f>IF(F877="", "", IF(OR(ISTEXT(H877),ISTEXT(F877)),"",H877/F877))</f>
        <v/>
      </c>
      <c r="H877" s="33" t="n"/>
      <c r="I877" s="33" t="n"/>
      <c r="J877" s="33">
        <f>IF(I877="", "", IF(OR(ISTEXT(I877),ISTEXT($F877)),"",I877*$F877))</f>
        <v/>
      </c>
      <c r="K877" s="33" t="n"/>
      <c r="L877" s="33">
        <f>IF(K877="", "", IF(OR(ISTEXT(K877),ISTEXT($F877)),"",K877*$F877))</f>
        <v/>
      </c>
      <c r="M877" s="30">
        <f>IF(OR(H877="",H877=0),"",IF(K877="",IF(J877="","",IF(OR(ISTEXT(J877),ISTEXT(H877)),"",J877/H877)),IF(OR(ISTEXT(L877),ISTEXT(H877)),"",L877/H877)))</f>
        <v/>
      </c>
    </row>
    <row r="878" ht="13.35" customHeight="1" s="162">
      <c r="B878" s="307" t="n"/>
      <c r="C878" s="307" t="n"/>
      <c r="E878" s="307" t="n"/>
      <c r="F878" s="32" t="n"/>
      <c r="G878" s="33">
        <f>IF(F878="", "", IF(OR(ISTEXT(H878),ISTEXT(F878)),"",H878/F878))</f>
        <v/>
      </c>
      <c r="H878" s="33" t="n"/>
      <c r="I878" s="33" t="n"/>
      <c r="J878" s="33">
        <f>IF(I878="", "", IF(OR(ISTEXT(I878),ISTEXT($F878)),"",I878*$F878))</f>
        <v/>
      </c>
      <c r="K878" s="33" t="n"/>
      <c r="L878" s="33">
        <f>IF(K878="", "", IF(OR(ISTEXT(K878),ISTEXT($F878)),"",K878*$F878))</f>
        <v/>
      </c>
      <c r="M878" s="30">
        <f>IF(OR(H878="",H878=0),"",IF(K878="",IF(J878="","",IF(OR(ISTEXT(J878),ISTEXT(H878)),"",J878/H878)),IF(OR(ISTEXT(L878),ISTEXT(H878)),"",L878/H878)))</f>
        <v/>
      </c>
    </row>
    <row r="879" ht="13.35" customHeight="1" s="162">
      <c r="B879" s="307" t="n"/>
      <c r="C879" s="307" t="n"/>
      <c r="E879" s="307" t="n"/>
      <c r="F879" s="32" t="n"/>
      <c r="G879" s="33">
        <f>IF(F879="", "", IF(OR(ISTEXT(H879),ISTEXT(F879)),"",H879/F879))</f>
        <v/>
      </c>
      <c r="H879" s="33" t="n"/>
      <c r="I879" s="33" t="n"/>
      <c r="J879" s="33">
        <f>IF(I879="", "", IF(OR(ISTEXT(I879),ISTEXT($F879)),"",I879*$F879))</f>
        <v/>
      </c>
      <c r="K879" s="33" t="n"/>
      <c r="L879" s="33">
        <f>IF(K879="", "", IF(OR(ISTEXT(K879),ISTEXT($F879)),"",K879*$F879))</f>
        <v/>
      </c>
      <c r="M879" s="30">
        <f>IF(OR(H879="",H879=0),"",IF(K879="",IF(J879="","",IF(OR(ISTEXT(J879),ISTEXT(H879)),"",J879/H879)),IF(OR(ISTEXT(L879),ISTEXT(H879)),"",L879/H879)))</f>
        <v/>
      </c>
    </row>
    <row r="880" ht="13.35" customHeight="1" s="162">
      <c r="B880" s="307" t="n"/>
      <c r="C880" s="307" t="n"/>
      <c r="D880" s="307"/>
      <c r="E880" s="307"/>
      <c r="F880" s="307"/>
      <c r="G880" s="307"/>
      <c r="H880" s="33" t="n"/>
      <c r="I880" s="33" t="n"/>
      <c r="J880" s="33"/>
      <c r="K880" s="33" t="n"/>
      <c r="L880" s="33"/>
      <c r="M880" s="30">
        <f>IF(OR(H880="",H880=0),"",IF(L880="",IF(J880="","",IF(OR(ISTEXT(J880),ISTEXT(H880)),"",J880/H880)),IF(OR(ISTEXT(L880),ISTEXT(H880)),"",L880/H880)))</f>
        <v/>
      </c>
    </row>
    <row r="881" ht="13.35" customHeight="1" s="162">
      <c r="B881" s="42" t="n"/>
      <c r="C881" s="231" t="inlineStr">
        <is>
          <t>Total</t>
        </is>
      </c>
      <c r="D881" s="159" t="n"/>
      <c r="E881" s="42" t="n"/>
      <c r="F881" s="42" t="n"/>
      <c r="G881" s="43" t="n"/>
      <c r="H881" s="43">
        <f>IF(SUM(H865:H880)+SUM(H892:H931)=0,"",SUM(H865:H880)+SUM(H892:H931))</f>
        <v/>
      </c>
      <c r="I881" s="43" t="n"/>
      <c r="J881" s="43">
        <f>IF(SUM(J865:J880)+SUM(J892:J931)=0,"",SUM(J865:J880)+SUM(J892:J931))</f>
        <v/>
      </c>
      <c r="K881" s="43" t="n"/>
      <c r="L881" s="43">
        <f>IF(SUM(L865:L880)+SUM(L892:L931)=0,"",SUM(L865:L880)+SUM(L892:L931))</f>
        <v/>
      </c>
      <c r="M881" s="35">
        <f>IF(OR(H881="",H881=0),"",IF(L881="",IF(J881="","",IF(OR(ISTEXT(J881),ISTEXT(H881)),"",J881/H881)),IF(OR(ISTEXT(L881),ISTEXT(H881)),"",L881/H881)))</f>
        <v/>
      </c>
    </row>
    <row r="882" ht="13.35" customHeight="1" s="162"/>
    <row r="883" ht="13.35" customHeight="1" s="162">
      <c r="B883" s="188" t="inlineStr">
        <is>
          <t>Remarks</t>
        </is>
      </c>
      <c r="C883" s="173" t="n"/>
      <c r="D883" s="154" t="n"/>
      <c r="E883" s="174" t="n"/>
      <c r="F883" s="174" t="n"/>
      <c r="G883" s="174" t="n"/>
      <c r="H883" s="174" t="n"/>
      <c r="I883" s="174" t="n"/>
      <c r="J883" s="174" t="n"/>
      <c r="K883" s="174" t="n"/>
      <c r="L883" s="174" t="n"/>
      <c r="M883" s="173" t="n"/>
    </row>
    <row r="884" ht="13.35" customHeight="1" s="162">
      <c r="B884" s="154" t="n"/>
      <c r="C884" s="174" t="n"/>
      <c r="D884" s="174" t="n"/>
      <c r="E884" s="174" t="n"/>
      <c r="F884" s="174" t="n"/>
      <c r="G884" s="174" t="n"/>
      <c r="H884" s="174" t="n"/>
      <c r="I884" s="174" t="n"/>
      <c r="J884" s="174" t="n"/>
      <c r="K884" s="174" t="n"/>
      <c r="L884" s="174" t="n"/>
      <c r="M884" s="173" t="n"/>
    </row>
    <row r="885" ht="13.35" customHeight="1" s="162">
      <c r="B885" s="154" t="n"/>
      <c r="C885" s="174" t="n"/>
      <c r="D885" s="174" t="n"/>
      <c r="E885" s="174" t="n"/>
      <c r="F885" s="174" t="n"/>
      <c r="G885" s="174" t="n"/>
      <c r="H885" s="174" t="n"/>
      <c r="I885" s="174" t="n"/>
      <c r="J885" s="174" t="n"/>
      <c r="K885" s="174" t="n"/>
      <c r="L885" s="174" t="n"/>
      <c r="M885" s="173" t="n"/>
    </row>
    <row r="886" ht="13.35" customHeight="1" s="162">
      <c r="B886" s="154" t="n"/>
      <c r="C886" s="174" t="n"/>
      <c r="D886" s="174" t="n"/>
      <c r="E886" s="174" t="n"/>
      <c r="F886" s="174" t="n"/>
      <c r="G886" s="174" t="n"/>
      <c r="H886" s="174" t="n"/>
      <c r="I886" s="174" t="n"/>
      <c r="J886" s="174" t="n"/>
      <c r="K886" s="174" t="n"/>
      <c r="L886" s="174" t="n"/>
      <c r="M886" s="173" t="n"/>
    </row>
    <row r="887" ht="13.35" customHeight="1" s="162"/>
    <row r="888" ht="13.35" customHeight="1" s="162">
      <c r="B888" s="200" t="inlineStr">
        <is>
          <t>System (cont.)</t>
        </is>
      </c>
      <c r="C888" s="403" t="n"/>
      <c r="D888" s="209">
        <f>IF('{Equipment Data Entry}'!B89="","",'{Equipment Data Entry}'!B89)</f>
        <v/>
      </c>
      <c r="E888" s="418" t="n"/>
      <c r="F888" s="403" t="n"/>
      <c r="G888" s="200" t="inlineStr">
        <is>
          <t>Service</t>
        </is>
      </c>
      <c r="H888" s="403" t="n"/>
      <c r="I888" s="210">
        <f>IF('{Equipment Data Entry}'!C89="","",'{Equipment Data Entry}'!C89)</f>
        <v/>
      </c>
      <c r="J888" s="418" t="n"/>
      <c r="K888" s="418" t="n"/>
      <c r="L888" s="418" t="n"/>
      <c r="M888" s="403" t="n"/>
    </row>
    <row r="889" ht="13.35" customHeight="1" s="162">
      <c r="B889" s="422" t="n"/>
      <c r="C889" s="423" t="n"/>
      <c r="D889" s="422" t="n"/>
      <c r="E889" s="424" t="n"/>
      <c r="F889" s="423" t="n"/>
      <c r="G889" s="422" t="n"/>
      <c r="H889" s="423" t="n"/>
      <c r="I889" s="422" t="n"/>
      <c r="J889" s="424" t="n"/>
      <c r="K889" s="424" t="n"/>
      <c r="L889" s="424" t="n"/>
      <c r="M889" s="423" t="n"/>
    </row>
    <row r="890" ht="13.35" customHeight="1" s="162">
      <c r="B890" s="188" t="inlineStr">
        <is>
          <t>Registers / Grilles (cont.)</t>
        </is>
      </c>
      <c r="C890" s="174" t="n"/>
      <c r="D890" s="174" t="n"/>
      <c r="E890" s="174" t="n"/>
      <c r="F890" s="173" t="n"/>
      <c r="G890" s="233" t="inlineStr">
        <is>
          <t>Design VEL</t>
        </is>
      </c>
      <c r="H890" s="194" t="inlineStr">
        <is>
          <t>Design CFM</t>
        </is>
      </c>
      <c r="I890" s="188" t="inlineStr">
        <is>
          <t>Initial</t>
        </is>
      </c>
      <c r="J890" s="173" t="n"/>
      <c r="K890" s="188" t="inlineStr">
        <is>
          <t>Final</t>
        </is>
      </c>
      <c r="L890" s="173" t="n"/>
      <c r="M890" s="188" t="inlineStr">
        <is>
          <t>%</t>
        </is>
      </c>
    </row>
    <row r="891" ht="13.35" customHeight="1" s="162">
      <c r="B891" s="153" t="inlineStr">
        <is>
          <t>No.</t>
        </is>
      </c>
      <c r="C891" s="188" t="inlineStr">
        <is>
          <t>Area Served</t>
        </is>
      </c>
      <c r="D891" s="188" t="inlineStr">
        <is>
          <t>Type</t>
        </is>
      </c>
      <c r="E891" s="188" t="inlineStr">
        <is>
          <t>Size</t>
        </is>
      </c>
      <c r="F891" s="188" t="inlineStr">
        <is>
          <t>Ak</t>
        </is>
      </c>
      <c r="G891" s="440" t="n"/>
      <c r="H891" s="440" t="n"/>
      <c r="I891" s="188" t="inlineStr">
        <is>
          <t>VEL</t>
        </is>
      </c>
      <c r="J891" s="188" t="inlineStr">
        <is>
          <t>CFM</t>
        </is>
      </c>
      <c r="K891" s="188" t="inlineStr">
        <is>
          <t>VEL</t>
        </is>
      </c>
      <c r="L891" s="188" t="inlineStr">
        <is>
          <t>CFM</t>
        </is>
      </c>
      <c r="M891" s="440" t="n"/>
    </row>
    <row r="892" ht="13.35" customHeight="1" s="162">
      <c r="B892" s="307" t="n"/>
      <c r="C892" s="307" t="n"/>
      <c r="E892" s="307" t="n"/>
      <c r="F892" s="32" t="n"/>
      <c r="G892" s="33">
        <f>IF(F892="", "", IF(OR(ISTEXT(H892),ISTEXT(F892)),"",H892/F892))</f>
        <v/>
      </c>
      <c r="H892" s="33" t="n"/>
      <c r="I892" s="33" t="n"/>
      <c r="J892" s="33">
        <f>IF(I892="", "", IF(OR(ISTEXT(I892),ISTEXT($F892)),"",I892*$F892))</f>
        <v/>
      </c>
      <c r="K892" s="33" t="n"/>
      <c r="L892" s="33">
        <f>IF(K892="", "", IF(OR(ISTEXT(K892),ISTEXT($F892)),"",K892*$F892))</f>
        <v/>
      </c>
      <c r="M892" s="30">
        <f>IF(OR(H892="",H892=0),"",IF(K892="",IF(J892="","",IF(OR(ISTEXT(J892),ISTEXT(H892)),"",J892/H892)),IF(OR(ISTEXT(L892),ISTEXT(H892)),"",L892/H892)))</f>
        <v/>
      </c>
    </row>
    <row r="893" ht="13.35" customHeight="1" s="162">
      <c r="B893" s="307" t="n"/>
      <c r="C893" s="307" t="n"/>
      <c r="E893" s="307" t="n"/>
      <c r="F893" s="32" t="n"/>
      <c r="G893" s="33">
        <f>IF(F893="", "", IF(OR(ISTEXT(H893),ISTEXT(F893)),"",H893/F893))</f>
        <v/>
      </c>
      <c r="H893" s="33" t="n"/>
      <c r="I893" s="33" t="n"/>
      <c r="J893" s="33">
        <f>IF(I893="", "", IF(OR(ISTEXT(I893),ISTEXT($F893)),"",I893*$F893))</f>
        <v/>
      </c>
      <c r="K893" s="33" t="n"/>
      <c r="L893" s="33">
        <f>IF(K893="", "", IF(OR(ISTEXT(K893),ISTEXT($F893)),"",K893*$F893))</f>
        <v/>
      </c>
      <c r="M893" s="30">
        <f>IF(OR(H893="",H893=0),"",IF(K893="",IF(J893="","",IF(OR(ISTEXT(J893),ISTEXT(H893)),"",J893/H893)),IF(OR(ISTEXT(L893),ISTEXT(H893)),"",L893/H893)))</f>
        <v/>
      </c>
    </row>
    <row r="894" ht="13.35" customHeight="1" s="162">
      <c r="B894" s="307" t="n"/>
      <c r="C894" s="307" t="n"/>
      <c r="E894" s="307" t="n"/>
      <c r="F894" s="32" t="n"/>
      <c r="G894" s="33">
        <f>IF(F894="", "", IF(OR(ISTEXT(H894),ISTEXT(F894)),"",H894/F894))</f>
        <v/>
      </c>
      <c r="H894" s="33" t="n"/>
      <c r="I894" s="33" t="n"/>
      <c r="J894" s="33">
        <f>IF(I894="", "", IF(OR(ISTEXT(I894),ISTEXT($F894)),"",I894*$F894))</f>
        <v/>
      </c>
      <c r="K894" s="33" t="n"/>
      <c r="L894" s="33">
        <f>IF(K894="", "", IF(OR(ISTEXT(K894),ISTEXT($F894)),"",K894*$F894))</f>
        <v/>
      </c>
      <c r="M894" s="30">
        <f>IF(OR(H894="",H894=0),"",IF(K894="",IF(J894="","",IF(OR(ISTEXT(J894),ISTEXT(H894)),"",J894/H894)),IF(OR(ISTEXT(L894),ISTEXT(H894)),"",L894/H894)))</f>
        <v/>
      </c>
    </row>
    <row r="895" ht="13.35" customHeight="1" s="162">
      <c r="B895" s="307" t="n"/>
      <c r="C895" s="307" t="n"/>
      <c r="E895" s="307" t="n"/>
      <c r="F895" s="32" t="n"/>
      <c r="G895" s="33">
        <f>IF(F895="", "", IF(OR(ISTEXT(H895),ISTEXT(F895)),"",H895/F895))</f>
        <v/>
      </c>
      <c r="H895" s="33" t="n"/>
      <c r="I895" s="33" t="n"/>
      <c r="J895" s="33">
        <f>IF(I895="", "", IF(OR(ISTEXT(I895),ISTEXT($F895)),"",I895*$F895))</f>
        <v/>
      </c>
      <c r="K895" s="33" t="n"/>
      <c r="L895" s="33">
        <f>IF(K895="", "", IF(OR(ISTEXT(K895),ISTEXT($F895)),"",K895*$F895))</f>
        <v/>
      </c>
      <c r="M895" s="30">
        <f>IF(OR(H895="",H895=0),"",IF(K895="",IF(J895="","",IF(OR(ISTEXT(J895),ISTEXT(H895)),"",J895/H895)),IF(OR(ISTEXT(L895),ISTEXT(H895)),"",L895/H895)))</f>
        <v/>
      </c>
    </row>
    <row r="896" ht="13.35" customHeight="1" s="162">
      <c r="B896" s="307" t="n"/>
      <c r="C896" s="307" t="n"/>
      <c r="E896" s="307" t="n"/>
      <c r="F896" s="32" t="n"/>
      <c r="G896" s="33">
        <f>IF(F896="", "", IF(OR(ISTEXT(H896),ISTEXT(F896)),"",H896/F896))</f>
        <v/>
      </c>
      <c r="H896" s="33" t="n"/>
      <c r="I896" s="33" t="n"/>
      <c r="J896" s="33">
        <f>IF(I896="", "", IF(OR(ISTEXT(I896),ISTEXT($F896)),"",I896*$F896))</f>
        <v/>
      </c>
      <c r="K896" s="33" t="n"/>
      <c r="L896" s="33">
        <f>IF(K896="", "", IF(OR(ISTEXT(K896),ISTEXT($F896)),"",K896*$F896))</f>
        <v/>
      </c>
      <c r="M896" s="30">
        <f>IF(OR(H896="",H896=0),"",IF(K896="",IF(J896="","",IF(OR(ISTEXT(J896),ISTEXT(H896)),"",J896/H896)),IF(OR(ISTEXT(L896),ISTEXT(H896)),"",L896/H896)))</f>
        <v/>
      </c>
    </row>
    <row r="897" ht="13.35" customHeight="1" s="162">
      <c r="B897" s="307" t="n"/>
      <c r="C897" s="307" t="n"/>
      <c r="E897" s="307" t="n"/>
      <c r="F897" s="32" t="n"/>
      <c r="G897" s="33">
        <f>IF(F897="", "", IF(OR(ISTEXT(H897),ISTEXT(F897)),"",H897/F897))</f>
        <v/>
      </c>
      <c r="H897" s="33" t="n"/>
      <c r="I897" s="33" t="n"/>
      <c r="J897" s="33">
        <f>IF(I897="", "", IF(OR(ISTEXT(I897),ISTEXT($F897)),"",I897*$F897))</f>
        <v/>
      </c>
      <c r="K897" s="33" t="n"/>
      <c r="L897" s="33">
        <f>IF(K897="", "", IF(OR(ISTEXT(K897),ISTEXT($F897)),"",K897*$F897))</f>
        <v/>
      </c>
      <c r="M897" s="30">
        <f>IF(OR(H897="",H897=0),"",IF(K897="",IF(J897="","",IF(OR(ISTEXT(J897),ISTEXT(H897)),"",J897/H897)),IF(OR(ISTEXT(L897),ISTEXT(H897)),"",L897/H897)))</f>
        <v/>
      </c>
    </row>
    <row r="898" ht="13.35" customHeight="1" s="162">
      <c r="B898" s="307" t="n"/>
      <c r="C898" s="307" t="n"/>
      <c r="E898" s="307" t="n"/>
      <c r="F898" s="32" t="n"/>
      <c r="G898" s="33">
        <f>IF(F898="", "", IF(OR(ISTEXT(H898),ISTEXT(F898)),"",H898/F898))</f>
        <v/>
      </c>
      <c r="H898" s="33" t="n"/>
      <c r="I898" s="33" t="n"/>
      <c r="J898" s="33">
        <f>IF(I898="", "", IF(OR(ISTEXT(I898),ISTEXT($F898)),"",I898*$F898))</f>
        <v/>
      </c>
      <c r="K898" s="33" t="n"/>
      <c r="L898" s="33">
        <f>IF(K898="", "", IF(OR(ISTEXT(K898),ISTEXT($F898)),"",K898*$F898))</f>
        <v/>
      </c>
      <c r="M898" s="30">
        <f>IF(OR(H898="",H898=0),"",IF(K898="",IF(J898="","",IF(OR(ISTEXT(J898),ISTEXT(H898)),"",J898/H898)),IF(OR(ISTEXT(L898),ISTEXT(H898)),"",L898/H898)))</f>
        <v/>
      </c>
    </row>
    <row r="899" ht="13.35" customHeight="1" s="162">
      <c r="B899" s="307" t="n"/>
      <c r="C899" s="307" t="n"/>
      <c r="E899" s="307" t="n"/>
      <c r="F899" s="32" t="n"/>
      <c r="G899" s="33">
        <f>IF(F899="", "", IF(OR(ISTEXT(H899),ISTEXT(F899)),"",H899/F899))</f>
        <v/>
      </c>
      <c r="H899" s="33" t="n"/>
      <c r="I899" s="33" t="n"/>
      <c r="J899" s="33">
        <f>IF(I899="", "", IF(OR(ISTEXT(I899),ISTEXT($F899)),"",I899*$F899))</f>
        <v/>
      </c>
      <c r="K899" s="33" t="n"/>
      <c r="L899" s="33">
        <f>IF(K899="", "", IF(OR(ISTEXT(K899),ISTEXT($F899)),"",K899*$F899))</f>
        <v/>
      </c>
      <c r="M899" s="30">
        <f>IF(OR(H899="",H899=0),"",IF(K899="",IF(J899="","",IF(OR(ISTEXT(J899),ISTEXT(H899)),"",J899/H899)),IF(OR(ISTEXT(L899),ISTEXT(H899)),"",L899/H899)))</f>
        <v/>
      </c>
    </row>
    <row r="900" ht="13.35" customHeight="1" s="162">
      <c r="B900" s="307" t="n"/>
      <c r="C900" s="307" t="n"/>
      <c r="E900" s="307" t="n"/>
      <c r="F900" s="32" t="n"/>
      <c r="G900" s="33">
        <f>IF(F900="", "", IF(OR(ISTEXT(H900),ISTEXT(F900)),"",H900/F900))</f>
        <v/>
      </c>
      <c r="H900" s="33" t="n"/>
      <c r="I900" s="33" t="n"/>
      <c r="J900" s="33">
        <f>IF(I900="", "", IF(OR(ISTEXT(I900),ISTEXT($F900)),"",I900*$F900))</f>
        <v/>
      </c>
      <c r="K900" s="33" t="n"/>
      <c r="L900" s="33">
        <f>IF(K900="", "", IF(OR(ISTEXT(K900),ISTEXT($F900)),"",K900*$F900))</f>
        <v/>
      </c>
      <c r="M900" s="30">
        <f>IF(OR(H900="",H900=0),"",IF(K900="",IF(J900="","",IF(OR(ISTEXT(J900),ISTEXT(H900)),"",J900/H900)),IF(OR(ISTEXT(L900),ISTEXT(H900)),"",L900/H900)))</f>
        <v/>
      </c>
    </row>
    <row r="901" ht="13.35" customHeight="1" s="162">
      <c r="B901" s="307" t="n"/>
      <c r="C901" s="307" t="n"/>
      <c r="E901" s="307" t="n"/>
      <c r="F901" s="32" t="n"/>
      <c r="G901" s="33">
        <f>IF(F901="", "", IF(OR(ISTEXT(H901),ISTEXT(F901)),"",H901/F901))</f>
        <v/>
      </c>
      <c r="H901" s="33" t="n"/>
      <c r="I901" s="33" t="n"/>
      <c r="J901" s="33">
        <f>IF(I901="", "", IF(OR(ISTEXT(I901),ISTEXT($F901)),"",I901*$F901))</f>
        <v/>
      </c>
      <c r="K901" s="33" t="n"/>
      <c r="L901" s="33">
        <f>IF(K901="", "", IF(OR(ISTEXT(K901),ISTEXT($F901)),"",K901*$F901))</f>
        <v/>
      </c>
      <c r="M901" s="30">
        <f>IF(OR(H901="",H901=0),"",IF(K901="",IF(J901="","",IF(OR(ISTEXT(J901),ISTEXT(H901)),"",J901/H901)),IF(OR(ISTEXT(L901),ISTEXT(H901)),"",L901/H901)))</f>
        <v/>
      </c>
    </row>
    <row r="902" ht="13.35" customHeight="1" s="162">
      <c r="B902" s="307" t="n"/>
      <c r="C902" s="307" t="n"/>
      <c r="E902" s="307" t="n"/>
      <c r="F902" s="32" t="n"/>
      <c r="G902" s="33">
        <f>IF(F902="", "", IF(OR(ISTEXT(H902),ISTEXT(F902)),"",H902/F902))</f>
        <v/>
      </c>
      <c r="H902" s="33" t="n"/>
      <c r="I902" s="33" t="n"/>
      <c r="J902" s="33">
        <f>IF(I902="", "", IF(OR(ISTEXT(I902),ISTEXT($F902)),"",I902*$F902))</f>
        <v/>
      </c>
      <c r="K902" s="33" t="n"/>
      <c r="L902" s="33">
        <f>IF(K902="", "", IF(OR(ISTEXT(K902),ISTEXT($F902)),"",K902*$F902))</f>
        <v/>
      </c>
      <c r="M902" s="30">
        <f>IF(OR(H902="",H902=0),"",IF(K902="",IF(J902="","",IF(OR(ISTEXT(J902),ISTEXT(H902)),"",J902/H902)),IF(OR(ISTEXT(L902),ISTEXT(H902)),"",L902/H902)))</f>
        <v/>
      </c>
    </row>
    <row r="903" ht="13.35" customHeight="1" s="162">
      <c r="B903" s="307" t="n"/>
      <c r="C903" s="307" t="n"/>
      <c r="E903" s="307" t="n"/>
      <c r="F903" s="32" t="n"/>
      <c r="G903" s="33">
        <f>IF(F903="", "", IF(OR(ISTEXT(H903),ISTEXT(F903)),"",H903/F903))</f>
        <v/>
      </c>
      <c r="H903" s="33" t="n"/>
      <c r="I903" s="33" t="n"/>
      <c r="J903" s="33">
        <f>IF(I903="", "", IF(OR(ISTEXT(I903),ISTEXT($F903)),"",I903*$F903))</f>
        <v/>
      </c>
      <c r="K903" s="33" t="n"/>
      <c r="L903" s="33">
        <f>IF(K903="", "", IF(OR(ISTEXT(K903),ISTEXT($F903)),"",K903*$F903))</f>
        <v/>
      </c>
      <c r="M903" s="30">
        <f>IF(OR(H903="",H903=0),"",IF(K903="",IF(J903="","",IF(OR(ISTEXT(J903),ISTEXT(H903)),"",J903/H903)),IF(OR(ISTEXT(L903),ISTEXT(H903)),"",L903/H903)))</f>
        <v/>
      </c>
    </row>
    <row r="904" ht="13.35" customHeight="1" s="162">
      <c r="B904" s="307" t="n"/>
      <c r="C904" s="307" t="n"/>
      <c r="E904" s="307" t="n"/>
      <c r="F904" s="32" t="n"/>
      <c r="G904" s="33">
        <f>IF(F904="", "", IF(OR(ISTEXT(H904),ISTEXT(F904)),"",H904/F904))</f>
        <v/>
      </c>
      <c r="H904" s="33" t="n"/>
      <c r="I904" s="33" t="n"/>
      <c r="J904" s="33">
        <f>IF(I904="", "", IF(OR(ISTEXT(I904),ISTEXT($F904)),"",I904*$F904))</f>
        <v/>
      </c>
      <c r="K904" s="33" t="n"/>
      <c r="L904" s="33">
        <f>IF(K904="", "", IF(OR(ISTEXT(K904),ISTEXT($F904)),"",K904*$F904))</f>
        <v/>
      </c>
      <c r="M904" s="30">
        <f>IF(OR(H904="",H904=0),"",IF(K904="",IF(J904="","",IF(OR(ISTEXT(J904),ISTEXT(H904)),"",J904/H904)),IF(OR(ISTEXT(L904),ISTEXT(H904)),"",L904/H904)))</f>
        <v/>
      </c>
    </row>
    <row r="905" ht="13.35" customHeight="1" s="162">
      <c r="B905" s="307" t="n"/>
      <c r="C905" s="307" t="n"/>
      <c r="E905" s="307" t="n"/>
      <c r="F905" s="32" t="n"/>
      <c r="G905" s="33">
        <f>IF(F905="", "", IF(OR(ISTEXT(H905),ISTEXT(F905)),"",H905/F905))</f>
        <v/>
      </c>
      <c r="H905" s="33" t="n"/>
      <c r="I905" s="33" t="n"/>
      <c r="J905" s="33">
        <f>IF(I905="", "", IF(OR(ISTEXT(I905),ISTEXT($F905)),"",I905*$F905))</f>
        <v/>
      </c>
      <c r="K905" s="33" t="n"/>
      <c r="L905" s="33">
        <f>IF(K905="", "", IF(OR(ISTEXT(K905),ISTEXT($F905)),"",K905*$F905))</f>
        <v/>
      </c>
      <c r="M905" s="30">
        <f>IF(OR(H905="",H905=0),"",IF(K905="",IF(J905="","",IF(OR(ISTEXT(J905),ISTEXT(H905)),"",J905/H905)),IF(OR(ISTEXT(L905),ISTEXT(H905)),"",L905/H905)))</f>
        <v/>
      </c>
    </row>
    <row r="906" ht="13.35" customHeight="1" s="162">
      <c r="B906" s="307" t="n"/>
      <c r="C906" s="307" t="n"/>
      <c r="E906" s="307" t="n"/>
      <c r="F906" s="32" t="n"/>
      <c r="G906" s="33">
        <f>IF(F906="", "", IF(OR(ISTEXT(H906),ISTEXT(F906)),"",H906/F906))</f>
        <v/>
      </c>
      <c r="H906" s="33" t="n"/>
      <c r="I906" s="33" t="n"/>
      <c r="J906" s="33">
        <f>IF(I906="", "", IF(OR(ISTEXT(I906),ISTEXT($F906)),"",I906*$F906))</f>
        <v/>
      </c>
      <c r="K906" s="33" t="n"/>
      <c r="L906" s="33">
        <f>IF(K906="", "", IF(OR(ISTEXT(K906),ISTEXT($F906)),"",K906*$F906))</f>
        <v/>
      </c>
      <c r="M906" s="30">
        <f>IF(OR(H906="",H906=0),"",IF(K906="",IF(J906="","",IF(OR(ISTEXT(J906),ISTEXT(H906)),"",J906/H906)),IF(OR(ISTEXT(L906),ISTEXT(H906)),"",L906/H906)))</f>
        <v/>
      </c>
    </row>
    <row r="907" ht="13.35" customHeight="1" s="162">
      <c r="B907" s="307" t="n"/>
      <c r="C907" s="307" t="n"/>
      <c r="E907" s="307" t="n"/>
      <c r="F907" s="32" t="n"/>
      <c r="G907" s="33">
        <f>IF(F907="", "", IF(OR(ISTEXT(H907),ISTEXT(F907)),"",H907/F907))</f>
        <v/>
      </c>
      <c r="H907" s="33" t="n"/>
      <c r="I907" s="33" t="n"/>
      <c r="J907" s="33">
        <f>IF(I907="", "", IF(OR(ISTEXT(I907),ISTEXT($F907)),"",I907*$F907))</f>
        <v/>
      </c>
      <c r="K907" s="33" t="n"/>
      <c r="L907" s="33">
        <f>IF(K907="", "", IF(OR(ISTEXT(K907),ISTEXT($F907)),"",K907*$F907))</f>
        <v/>
      </c>
      <c r="M907" s="30">
        <f>IF(OR(H907="",H907=0),"",IF(K907="",IF(J907="","",IF(OR(ISTEXT(J907),ISTEXT(H907)),"",J907/H907)),IF(OR(ISTEXT(L907),ISTEXT(H907)),"",L907/H907)))</f>
        <v/>
      </c>
    </row>
    <row r="908" ht="13.35" customHeight="1" s="162">
      <c r="B908" s="307" t="n"/>
      <c r="C908" s="307" t="n"/>
      <c r="E908" s="307" t="n"/>
      <c r="F908" s="32" t="n"/>
      <c r="G908" s="33">
        <f>IF(F908="", "", IF(OR(ISTEXT(H908),ISTEXT(F908)),"",H908/F908))</f>
        <v/>
      </c>
      <c r="H908" s="33" t="n"/>
      <c r="I908" s="33" t="n"/>
      <c r="J908" s="33">
        <f>IF(I908="", "", IF(OR(ISTEXT(I908),ISTEXT($F908)),"",I908*$F908))</f>
        <v/>
      </c>
      <c r="K908" s="33" t="n"/>
      <c r="L908" s="33">
        <f>IF(K908="", "", IF(OR(ISTEXT(K908),ISTEXT($F908)),"",K908*$F908))</f>
        <v/>
      </c>
      <c r="M908" s="30">
        <f>IF(OR(H908="",H908=0),"",IF(K908="",IF(J908="","",IF(OR(ISTEXT(J908),ISTEXT(H908)),"",J908/H908)),IF(OR(ISTEXT(L908),ISTEXT(H908)),"",L908/H908)))</f>
        <v/>
      </c>
    </row>
    <row r="909" ht="13.35" customHeight="1" s="162">
      <c r="B909" s="307" t="n"/>
      <c r="C909" s="307" t="n"/>
      <c r="E909" s="307" t="n"/>
      <c r="F909" s="32" t="n"/>
      <c r="G909" s="33">
        <f>IF(F909="", "", IF(OR(ISTEXT(H909),ISTEXT(F909)),"",H909/F909))</f>
        <v/>
      </c>
      <c r="H909" s="33" t="n"/>
      <c r="I909" s="33" t="n"/>
      <c r="J909" s="33">
        <f>IF(I909="", "", IF(OR(ISTEXT(I909),ISTEXT($F909)),"",I909*$F909))</f>
        <v/>
      </c>
      <c r="K909" s="33" t="n"/>
      <c r="L909" s="33">
        <f>IF(K909="", "", IF(OR(ISTEXT(K909),ISTEXT($F909)),"",K909*$F909))</f>
        <v/>
      </c>
      <c r="M909" s="30">
        <f>IF(OR(H909="",H909=0),"",IF(K909="",IF(J909="","",IF(OR(ISTEXT(J909),ISTEXT(H909)),"",J909/H909)),IF(OR(ISTEXT(L909),ISTEXT(H909)),"",L909/H909)))</f>
        <v/>
      </c>
    </row>
    <row r="910" ht="13.35" customHeight="1" s="162">
      <c r="B910" s="307" t="n"/>
      <c r="C910" s="307" t="n"/>
      <c r="E910" s="307" t="n"/>
      <c r="F910" s="32" t="n"/>
      <c r="G910" s="33">
        <f>IF(F910="", "", IF(OR(ISTEXT(H910),ISTEXT(F910)),"",H910/F910))</f>
        <v/>
      </c>
      <c r="H910" s="33" t="n"/>
      <c r="I910" s="33" t="n"/>
      <c r="J910" s="33">
        <f>IF(I910="", "", IF(OR(ISTEXT(I910),ISTEXT($F910)),"",I910*$F910))</f>
        <v/>
      </c>
      <c r="K910" s="33" t="n"/>
      <c r="L910" s="33">
        <f>IF(K910="", "", IF(OR(ISTEXT(K910),ISTEXT($F910)),"",K910*$F910))</f>
        <v/>
      </c>
      <c r="M910" s="30">
        <f>IF(OR(H910="",H910=0),"",IF(K910="",IF(J910="","",IF(OR(ISTEXT(J910),ISTEXT(H910)),"",J910/H910)),IF(OR(ISTEXT(L910),ISTEXT(H910)),"",L910/H910)))</f>
        <v/>
      </c>
    </row>
    <row r="911" ht="13.35" customHeight="1" s="162">
      <c r="B911" s="307" t="n"/>
      <c r="C911" s="307" t="n"/>
      <c r="E911" s="307" t="n"/>
      <c r="F911" s="32" t="n"/>
      <c r="G911" s="33">
        <f>IF(F911="", "", IF(OR(ISTEXT(H911),ISTEXT(F911)),"",H911/F911))</f>
        <v/>
      </c>
      <c r="H911" s="33" t="n"/>
      <c r="I911" s="33" t="n"/>
      <c r="J911" s="33">
        <f>IF(I911="", "", IF(OR(ISTEXT(I911),ISTEXT($F911)),"",I911*$F911))</f>
        <v/>
      </c>
      <c r="K911" s="33" t="n"/>
      <c r="L911" s="33">
        <f>IF(K911="", "", IF(OR(ISTEXT(K911),ISTEXT($F911)),"",K911*$F911))</f>
        <v/>
      </c>
      <c r="M911" s="30">
        <f>IF(OR(H911="",H911=0),"",IF(K911="",IF(J911="","",IF(OR(ISTEXT(J911),ISTEXT(H911)),"",J911/H911)),IF(OR(ISTEXT(L911),ISTEXT(H911)),"",L911/H911)))</f>
        <v/>
      </c>
    </row>
    <row r="912" ht="13.35" customHeight="1" s="162">
      <c r="B912" s="307" t="n"/>
      <c r="C912" s="307" t="n"/>
      <c r="E912" s="307" t="n"/>
      <c r="F912" s="32" t="n"/>
      <c r="G912" s="33">
        <f>IF(F912="", "", IF(OR(ISTEXT(H912),ISTEXT(F912)),"",H912/F912))</f>
        <v/>
      </c>
      <c r="H912" s="33" t="n"/>
      <c r="I912" s="33" t="n"/>
      <c r="J912" s="33">
        <f>IF(I912="", "", IF(OR(ISTEXT(I912),ISTEXT($F912)),"",I912*$F912))</f>
        <v/>
      </c>
      <c r="K912" s="33" t="n"/>
      <c r="L912" s="33">
        <f>IF(K912="", "", IF(OR(ISTEXT(K912),ISTEXT($F912)),"",K912*$F912))</f>
        <v/>
      </c>
      <c r="M912" s="30">
        <f>IF(OR(H912="",H912=0),"",IF(K912="",IF(J912="","",IF(OR(ISTEXT(J912),ISTEXT(H912)),"",J912/H912)),IF(OR(ISTEXT(L912),ISTEXT(H912)),"",L912/H912)))</f>
        <v/>
      </c>
    </row>
    <row r="913" ht="13.35" customHeight="1" s="162">
      <c r="B913" s="307" t="n"/>
      <c r="C913" s="307" t="n"/>
      <c r="E913" s="307" t="n"/>
      <c r="F913" s="32" t="n"/>
      <c r="G913" s="33">
        <f>IF(F913="", "", IF(OR(ISTEXT(H913),ISTEXT(F913)),"",H913/F913))</f>
        <v/>
      </c>
      <c r="H913" s="33" t="n"/>
      <c r="I913" s="33" t="n"/>
      <c r="J913" s="33">
        <f>IF(I913="", "", IF(OR(ISTEXT(I913),ISTEXT($F913)),"",I913*$F913))</f>
        <v/>
      </c>
      <c r="K913" s="33" t="n"/>
      <c r="L913" s="33">
        <f>IF(K913="", "", IF(OR(ISTEXT(K913),ISTEXT($F913)),"",K913*$F913))</f>
        <v/>
      </c>
      <c r="M913" s="30">
        <f>IF(OR(H913="",H913=0),"",IF(K913="",IF(J913="","",IF(OR(ISTEXT(J913),ISTEXT(H913)),"",J913/H913)),IF(OR(ISTEXT(L913),ISTEXT(H913)),"",L913/H913)))</f>
        <v/>
      </c>
    </row>
    <row r="914" ht="13.35" customHeight="1" s="162">
      <c r="B914" s="307" t="n"/>
      <c r="C914" s="307" t="n"/>
      <c r="E914" s="307" t="n"/>
      <c r="F914" s="32" t="n"/>
      <c r="G914" s="33">
        <f>IF(F914="", "", IF(OR(ISTEXT(H914),ISTEXT(F914)),"",H914/F914))</f>
        <v/>
      </c>
      <c r="H914" s="33" t="n"/>
      <c r="I914" s="33" t="n"/>
      <c r="J914" s="33">
        <f>IF(I914="", "", IF(OR(ISTEXT(I914),ISTEXT($F914)),"",I914*$F914))</f>
        <v/>
      </c>
      <c r="K914" s="33" t="n"/>
      <c r="L914" s="33">
        <f>IF(K914="", "", IF(OR(ISTEXT(K914),ISTEXT($F914)),"",K914*$F914))</f>
        <v/>
      </c>
      <c r="M914" s="30">
        <f>IF(OR(H914="",H914=0),"",IF(K914="",IF(J914="","",IF(OR(ISTEXT(J914),ISTEXT(H914)),"",J914/H914)),IF(OR(ISTEXT(L914),ISTEXT(H914)),"",L914/H914)))</f>
        <v/>
      </c>
    </row>
    <row r="915" ht="13.35" customHeight="1" s="162">
      <c r="B915" s="307" t="n"/>
      <c r="C915" s="307" t="n"/>
      <c r="E915" s="307" t="n"/>
      <c r="F915" s="32" t="n"/>
      <c r="G915" s="33">
        <f>IF(F915="", "", IF(OR(ISTEXT(H915),ISTEXT(F915)),"",H915/F915))</f>
        <v/>
      </c>
      <c r="H915" s="33" t="n"/>
      <c r="I915" s="33" t="n"/>
      <c r="J915" s="33">
        <f>IF(I915="", "", IF(OR(ISTEXT(I915),ISTEXT($F915)),"",I915*$F915))</f>
        <v/>
      </c>
      <c r="K915" s="33" t="n"/>
      <c r="L915" s="33">
        <f>IF(K915="", "", IF(OR(ISTEXT(K915),ISTEXT($F915)),"",K915*$F915))</f>
        <v/>
      </c>
      <c r="M915" s="30">
        <f>IF(OR(H915="",H915=0),"",IF(K915="",IF(J915="","",IF(OR(ISTEXT(J915),ISTEXT(H915)),"",J915/H915)),IF(OR(ISTEXT(L915),ISTEXT(H915)),"",L915/H915)))</f>
        <v/>
      </c>
    </row>
    <row r="916" ht="13.35" customHeight="1" s="162">
      <c r="B916" s="307" t="n"/>
      <c r="C916" s="307" t="n"/>
      <c r="E916" s="307" t="n"/>
      <c r="F916" s="32" t="n"/>
      <c r="G916" s="33">
        <f>IF(F916="", "", IF(OR(ISTEXT(H916),ISTEXT(F916)),"",H916/F916))</f>
        <v/>
      </c>
      <c r="H916" s="33" t="n"/>
      <c r="I916" s="33" t="n"/>
      <c r="J916" s="33">
        <f>IF(I916="", "", IF(OR(ISTEXT(I916),ISTEXT($F916)),"",I916*$F916))</f>
        <v/>
      </c>
      <c r="K916" s="33" t="n"/>
      <c r="L916" s="33">
        <f>IF(K916="", "", IF(OR(ISTEXT(K916),ISTEXT($F916)),"",K916*$F916))</f>
        <v/>
      </c>
      <c r="M916" s="30">
        <f>IF(OR(H916="",H916=0),"",IF(K916="",IF(J916="","",IF(OR(ISTEXT(J916),ISTEXT(H916)),"",J916/H916)),IF(OR(ISTEXT(L916),ISTEXT(H916)),"",L916/H916)))</f>
        <v/>
      </c>
    </row>
    <row r="917" ht="13.35" customHeight="1" s="162">
      <c r="B917" s="307" t="n"/>
      <c r="C917" s="307" t="n"/>
      <c r="E917" s="307" t="n"/>
      <c r="F917" s="32" t="n"/>
      <c r="G917" s="33">
        <f>IF(F917="", "", IF(OR(ISTEXT(H917),ISTEXT(F917)),"",H917/F917))</f>
        <v/>
      </c>
      <c r="H917" s="33" t="n"/>
      <c r="I917" s="33" t="n"/>
      <c r="J917" s="33">
        <f>IF(I917="", "", IF(OR(ISTEXT(I917),ISTEXT($F917)),"",I917*$F917))</f>
        <v/>
      </c>
      <c r="K917" s="33" t="n"/>
      <c r="L917" s="33">
        <f>IF(K917="", "", IF(OR(ISTEXT(K917),ISTEXT($F917)),"",K917*$F917))</f>
        <v/>
      </c>
      <c r="M917" s="30">
        <f>IF(OR(H917="",H917=0),"",IF(K917="",IF(J917="","",IF(OR(ISTEXT(J917),ISTEXT(H917)),"",J917/H917)),IF(OR(ISTEXT(L917),ISTEXT(H917)),"",L917/H917)))</f>
        <v/>
      </c>
    </row>
    <row r="918" ht="13.35" customHeight="1" s="162">
      <c r="B918" s="307" t="n"/>
      <c r="C918" s="307" t="n"/>
      <c r="E918" s="307" t="n"/>
      <c r="F918" s="32" t="n"/>
      <c r="G918" s="33">
        <f>IF(F918="", "", IF(OR(ISTEXT(H918),ISTEXT(F918)),"",H918/F918))</f>
        <v/>
      </c>
      <c r="H918" s="33" t="n"/>
      <c r="I918" s="33" t="n"/>
      <c r="J918" s="33">
        <f>IF(I918="", "", IF(OR(ISTEXT(I918),ISTEXT($F918)),"",I918*$F918))</f>
        <v/>
      </c>
      <c r="K918" s="33" t="n"/>
      <c r="L918" s="33">
        <f>IF(K918="", "", IF(OR(ISTEXT(K918),ISTEXT($F918)),"",K918*$F918))</f>
        <v/>
      </c>
      <c r="M918" s="30">
        <f>IF(OR(H918="",H918=0),"",IF(K918="",IF(J918="","",IF(OR(ISTEXT(J918),ISTEXT(H918)),"",J918/H918)),IF(OR(ISTEXT(L918),ISTEXT(H918)),"",L918/H918)))</f>
        <v/>
      </c>
    </row>
    <row r="919" ht="13.35" customHeight="1" s="162">
      <c r="B919" s="307" t="n"/>
      <c r="C919" s="307" t="n"/>
      <c r="E919" s="307" t="n"/>
      <c r="F919" s="32" t="n"/>
      <c r="G919" s="33">
        <f>IF(F919="", "", IF(OR(ISTEXT(H919),ISTEXT(F919)),"",H919/F919))</f>
        <v/>
      </c>
      <c r="H919" s="33" t="n"/>
      <c r="I919" s="33" t="n"/>
      <c r="J919" s="33">
        <f>IF(I919="", "", IF(OR(ISTEXT(I919),ISTEXT($F919)),"",I919*$F919))</f>
        <v/>
      </c>
      <c r="K919" s="33" t="n"/>
      <c r="L919" s="33">
        <f>IF(K919="", "", IF(OR(ISTEXT(K919),ISTEXT($F919)),"",K919*$F919))</f>
        <v/>
      </c>
      <c r="M919" s="30">
        <f>IF(OR(H919="",H919=0),"",IF(K919="",IF(J919="","",IF(OR(ISTEXT(J919),ISTEXT(H919)),"",J919/H919)),IF(OR(ISTEXT(L919),ISTEXT(H919)),"",L919/H919)))</f>
        <v/>
      </c>
    </row>
    <row r="920" ht="13.35" customHeight="1" s="162">
      <c r="B920" s="307" t="n"/>
      <c r="C920" s="307" t="n"/>
      <c r="E920" s="307" t="n"/>
      <c r="F920" s="32" t="n"/>
      <c r="G920" s="33">
        <f>IF(F920="", "", IF(OR(ISTEXT(H920),ISTEXT(F920)),"",H920/F920))</f>
        <v/>
      </c>
      <c r="H920" s="33" t="n"/>
      <c r="I920" s="33" t="n"/>
      <c r="J920" s="33">
        <f>IF(I920="", "", IF(OR(ISTEXT(I920),ISTEXT($F920)),"",I920*$F920))</f>
        <v/>
      </c>
      <c r="K920" s="33" t="n"/>
      <c r="L920" s="33">
        <f>IF(K920="", "", IF(OR(ISTEXT(K920),ISTEXT($F920)),"",K920*$F920))</f>
        <v/>
      </c>
      <c r="M920" s="30">
        <f>IF(OR(H920="",H920=0),"",IF(K920="",IF(J920="","",IF(OR(ISTEXT(J920),ISTEXT(H920)),"",J920/H920)),IF(OR(ISTEXT(L920),ISTEXT(H920)),"",L920/H920)))</f>
        <v/>
      </c>
    </row>
    <row r="921" ht="13.35" customHeight="1" s="162">
      <c r="B921" s="307" t="n"/>
      <c r="C921" s="307" t="n"/>
      <c r="E921" s="307" t="n"/>
      <c r="F921" s="32" t="n"/>
      <c r="G921" s="33">
        <f>IF(F921="", "", IF(OR(ISTEXT(H921),ISTEXT(F921)),"",H921/F921))</f>
        <v/>
      </c>
      <c r="H921" s="33" t="n"/>
      <c r="I921" s="33" t="n"/>
      <c r="J921" s="33">
        <f>IF(I921="", "", IF(OR(ISTEXT(I921),ISTEXT($F921)),"",I921*$F921))</f>
        <v/>
      </c>
      <c r="K921" s="33" t="n"/>
      <c r="L921" s="33">
        <f>IF(K921="", "", IF(OR(ISTEXT(K921),ISTEXT($F921)),"",K921*$F921))</f>
        <v/>
      </c>
      <c r="M921" s="30">
        <f>IF(OR(H921="",H921=0),"",IF(K921="",IF(J921="","",IF(OR(ISTEXT(J921),ISTEXT(H921)),"",J921/H921)),IF(OR(ISTEXT(L921),ISTEXT(H921)),"",L921/H921)))</f>
        <v/>
      </c>
    </row>
    <row r="922" ht="13.35" customHeight="1" s="162">
      <c r="B922" s="307" t="n"/>
      <c r="C922" s="307" t="n"/>
      <c r="E922" s="307" t="n"/>
      <c r="F922" s="32" t="n"/>
      <c r="G922" s="33">
        <f>IF(F922="", "", IF(OR(ISTEXT(H922),ISTEXT(F922)),"",H922/F922))</f>
        <v/>
      </c>
      <c r="H922" s="33" t="n"/>
      <c r="I922" s="33" t="n"/>
      <c r="J922" s="33">
        <f>IF(I922="", "", IF(OR(ISTEXT(I922),ISTEXT($F922)),"",I922*$F922))</f>
        <v/>
      </c>
      <c r="K922" s="33" t="n"/>
      <c r="L922" s="33">
        <f>IF(K922="", "", IF(OR(ISTEXT(K922),ISTEXT($F922)),"",K922*$F922))</f>
        <v/>
      </c>
      <c r="M922" s="30">
        <f>IF(OR(H922="",H922=0),"",IF(K922="",IF(J922="","",IF(OR(ISTEXT(J922),ISTEXT(H922)),"",J922/H922)),IF(OR(ISTEXT(L922),ISTEXT(H922)),"",L922/H922)))</f>
        <v/>
      </c>
    </row>
    <row r="923" ht="13.35" customHeight="1" s="162">
      <c r="B923" s="307" t="n"/>
      <c r="C923" s="307" t="n"/>
      <c r="E923" s="307" t="n"/>
      <c r="F923" s="32" t="n"/>
      <c r="G923" s="33">
        <f>IF(F923="", "", IF(OR(ISTEXT(H923),ISTEXT(F923)),"",H923/F923))</f>
        <v/>
      </c>
      <c r="H923" s="33" t="n"/>
      <c r="I923" s="33" t="n"/>
      <c r="J923" s="33">
        <f>IF(I923="", "", IF(OR(ISTEXT(I923),ISTEXT($F923)),"",I923*$F923))</f>
        <v/>
      </c>
      <c r="K923" s="33" t="n"/>
      <c r="L923" s="33">
        <f>IF(K923="", "", IF(OR(ISTEXT(K923),ISTEXT($F923)),"",K923*$F923))</f>
        <v/>
      </c>
      <c r="M923" s="30">
        <f>IF(OR(H923="",H923=0),"",IF(K923="",IF(J923="","",IF(OR(ISTEXT(J923),ISTEXT(H923)),"",J923/H923)),IF(OR(ISTEXT(L923),ISTEXT(H923)),"",L923/H923)))</f>
        <v/>
      </c>
    </row>
    <row r="924" ht="13.35" customHeight="1" s="162">
      <c r="B924" s="307" t="n"/>
      <c r="C924" s="307" t="n"/>
      <c r="E924" s="307" t="n"/>
      <c r="F924" s="32" t="n"/>
      <c r="G924" s="33">
        <f>IF(F924="", "", IF(OR(ISTEXT(H924),ISTEXT(F924)),"",H924/F924))</f>
        <v/>
      </c>
      <c r="H924" s="33" t="n"/>
      <c r="I924" s="33" t="n"/>
      <c r="J924" s="33">
        <f>IF(I924="", "", IF(OR(ISTEXT(I924),ISTEXT($F924)),"",I924*$F924))</f>
        <v/>
      </c>
      <c r="K924" s="33" t="n"/>
      <c r="L924" s="33">
        <f>IF(K924="", "", IF(OR(ISTEXT(K924),ISTEXT($F924)),"",K924*$F924))</f>
        <v/>
      </c>
      <c r="M924" s="30">
        <f>IF(OR(H924="",H924=0),"",IF(K924="",IF(J924="","",IF(OR(ISTEXT(J924),ISTEXT(H924)),"",J924/H924)),IF(OR(ISTEXT(L924),ISTEXT(H924)),"",L924/H924)))</f>
        <v/>
      </c>
    </row>
    <row r="925" ht="13.35" customHeight="1" s="162">
      <c r="B925" s="307" t="n"/>
      <c r="C925" s="307" t="n"/>
      <c r="E925" s="307" t="n"/>
      <c r="F925" s="32" t="n"/>
      <c r="G925" s="33">
        <f>IF(F925="", "", IF(OR(ISTEXT(H925),ISTEXT(F925)),"",H925/F925))</f>
        <v/>
      </c>
      <c r="H925" s="33" t="n"/>
      <c r="I925" s="33" t="n"/>
      <c r="J925" s="33">
        <f>IF(I925="", "", IF(OR(ISTEXT(I925),ISTEXT($F925)),"",I925*$F925))</f>
        <v/>
      </c>
      <c r="K925" s="33" t="n"/>
      <c r="L925" s="33">
        <f>IF(K925="", "", IF(OR(ISTEXT(K925),ISTEXT($F925)),"",K925*$F925))</f>
        <v/>
      </c>
      <c r="M925" s="30">
        <f>IF(OR(H925="",H925=0),"",IF(K925="",IF(J925="","",IF(OR(ISTEXT(J925),ISTEXT(H925)),"",J925/H925)),IF(OR(ISTEXT(L925),ISTEXT(H925)),"",L925/H925)))</f>
        <v/>
      </c>
    </row>
    <row r="926" ht="13.35" customHeight="1" s="162">
      <c r="B926" s="307" t="n"/>
      <c r="C926" s="307" t="n"/>
      <c r="E926" s="307" t="n"/>
      <c r="F926" s="32" t="n"/>
      <c r="G926" s="33">
        <f>IF(F926="", "", IF(OR(ISTEXT(H926),ISTEXT(F926)),"",H926/F926))</f>
        <v/>
      </c>
      <c r="H926" s="33" t="n"/>
      <c r="I926" s="33" t="n"/>
      <c r="J926" s="33">
        <f>IF(I926="", "", IF(OR(ISTEXT(I926),ISTEXT($F926)),"",I926*$F926))</f>
        <v/>
      </c>
      <c r="K926" s="33" t="n"/>
      <c r="L926" s="33">
        <f>IF(K926="", "", IF(OR(ISTEXT(K926),ISTEXT($F926)),"",K926*$F926))</f>
        <v/>
      </c>
      <c r="M926" s="30">
        <f>IF(OR(H926="",H926=0),"",IF(K926="",IF(J926="","",IF(OR(ISTEXT(J926),ISTEXT(H926)),"",J926/H926)),IF(OR(ISTEXT(L926),ISTEXT(H926)),"",L926/H926)))</f>
        <v/>
      </c>
    </row>
    <row r="927" ht="13.35" customHeight="1" s="162">
      <c r="B927" s="307" t="n"/>
      <c r="C927" s="307" t="n"/>
      <c r="E927" s="307" t="n"/>
      <c r="F927" s="32" t="n"/>
      <c r="G927" s="33">
        <f>IF(F927="", "", IF(OR(ISTEXT(H927),ISTEXT(F927)),"",H927/F927))</f>
        <v/>
      </c>
      <c r="H927" s="33" t="n"/>
      <c r="I927" s="33" t="n"/>
      <c r="J927" s="33">
        <f>IF(I927="", "", IF(OR(ISTEXT(I927),ISTEXT($F927)),"",I927*$F927))</f>
        <v/>
      </c>
      <c r="K927" s="33" t="n"/>
      <c r="L927" s="33">
        <f>IF(K927="", "", IF(OR(ISTEXT(K927),ISTEXT($F927)),"",K927*$F927))</f>
        <v/>
      </c>
      <c r="M927" s="30">
        <f>IF(OR(H927="",H927=0),"",IF(K927="",IF(J927="","",IF(OR(ISTEXT(J927),ISTEXT(H927)),"",J927/H927)),IF(OR(ISTEXT(L927),ISTEXT(H927)),"",L927/H927)))</f>
        <v/>
      </c>
    </row>
    <row r="928" ht="13.35" customHeight="1" s="162">
      <c r="B928" s="307" t="n"/>
      <c r="C928" s="307" t="n"/>
      <c r="E928" s="307" t="n"/>
      <c r="F928" s="32" t="n"/>
      <c r="G928" s="33">
        <f>IF(F928="", "", IF(OR(ISTEXT(H928),ISTEXT(F928)),"",H928/F928))</f>
        <v/>
      </c>
      <c r="H928" s="33" t="n"/>
      <c r="I928" s="33" t="n"/>
      <c r="J928" s="33">
        <f>IF(I928="", "", IF(OR(ISTEXT(I928),ISTEXT($F928)),"",I928*$F928))</f>
        <v/>
      </c>
      <c r="K928" s="33" t="n"/>
      <c r="L928" s="33">
        <f>IF(K928="", "", IF(OR(ISTEXT(K928),ISTEXT($F928)),"",K928*$F928))</f>
        <v/>
      </c>
      <c r="M928" s="30">
        <f>IF(OR(H928="",H928=0),"",IF(K928="",IF(J928="","",IF(OR(ISTEXT(J928),ISTEXT(H928)),"",J928/H928)),IF(OR(ISTEXT(L928),ISTEXT(H928)),"",L928/H928)))</f>
        <v/>
      </c>
    </row>
    <row r="929" ht="13.35" customHeight="1" s="162">
      <c r="B929" s="307" t="n"/>
      <c r="C929" s="307" t="n"/>
      <c r="E929" s="307" t="n"/>
      <c r="F929" s="32" t="n"/>
      <c r="G929" s="33">
        <f>IF(F929="", "", IF(OR(ISTEXT(H929),ISTEXT(F929)),"",H929/F929))</f>
        <v/>
      </c>
      <c r="H929" s="33" t="n"/>
      <c r="I929" s="33" t="n"/>
      <c r="J929" s="33">
        <f>IF(I929="", "", IF(OR(ISTEXT(I929),ISTEXT($F929)),"",I929*$F929))</f>
        <v/>
      </c>
      <c r="K929" s="33" t="n"/>
      <c r="L929" s="33">
        <f>IF(K929="", "", IF(OR(ISTEXT(K929),ISTEXT($F929)),"",K929*$F929))</f>
        <v/>
      </c>
      <c r="M929" s="30">
        <f>IF(OR(H929="",H929=0),"",IF(K929="",IF(J929="","",IF(OR(ISTEXT(J929),ISTEXT(H929)),"",J929/H929)),IF(OR(ISTEXT(L929),ISTEXT(H929)),"",L929/H929)))</f>
        <v/>
      </c>
    </row>
    <row r="930" ht="13.35" customHeight="1" s="162">
      <c r="B930" s="307" t="n"/>
      <c r="C930" s="307" t="n"/>
      <c r="E930" s="307" t="n"/>
      <c r="F930" s="32" t="n"/>
      <c r="G930" s="33">
        <f>IF(F930="", "", IF(OR(ISTEXT(H930),ISTEXT(F930)),"",H930/F930))</f>
        <v/>
      </c>
      <c r="H930" s="33" t="n"/>
      <c r="I930" s="33" t="n"/>
      <c r="J930" s="33">
        <f>IF(I930="", "", IF(OR(ISTEXT(I930),ISTEXT($F930)),"",I930*$F930))</f>
        <v/>
      </c>
      <c r="K930" s="33" t="n"/>
      <c r="L930" s="33">
        <f>IF(K930="", "", IF(OR(ISTEXT(K930),ISTEXT($F930)),"",K930*$F930))</f>
        <v/>
      </c>
      <c r="M930" s="30">
        <f>IF(OR(H930="",H930=0),"",IF(K930="",IF(J930="","",IF(OR(ISTEXT(J930),ISTEXT(H930)),"",J930/H930)),IF(OR(ISTEXT(L930),ISTEXT(H930)),"",L930/H930)))</f>
        <v/>
      </c>
    </row>
    <row r="931" ht="13.35" customHeight="1" s="162">
      <c r="B931" s="307" t="n"/>
      <c r="C931" s="307" t="n"/>
      <c r="E931" s="307" t="n"/>
      <c r="F931" s="32" t="n"/>
      <c r="G931" s="33">
        <f>IF(F931="", "", IF(OR(ISTEXT(H931),ISTEXT(F931)),"",H931/F931))</f>
        <v/>
      </c>
      <c r="H931" s="33" t="n"/>
      <c r="I931" s="33" t="n"/>
      <c r="J931" s="33">
        <f>IF(I931="", "", IF(OR(ISTEXT(I931),ISTEXT($F931)),"",I931*$F931))</f>
        <v/>
      </c>
      <c r="K931" s="33" t="n"/>
      <c r="L931" s="33">
        <f>IF(K931="", "", IF(OR(ISTEXT(K931),ISTEXT($F931)),"",K931*$F931))</f>
        <v/>
      </c>
      <c r="M931" s="30">
        <f>IF(OR(H931="",H931=0),"",IF(K931="",IF(J931="","",IF(OR(ISTEXT(J931),ISTEXT(H931)),"",J931/H931)),IF(OR(ISTEXT(L931),ISTEXT(H931)),"",L931/H931)))</f>
        <v/>
      </c>
    </row>
    <row r="932" ht="13.35" customHeight="1" s="162">
      <c r="B932" s="42" t="n"/>
      <c r="C932" s="231" t="inlineStr">
        <is>
          <t>Subtotal (this page)</t>
        </is>
      </c>
      <c r="D932" s="159" t="n"/>
      <c r="E932" s="42" t="n"/>
      <c r="F932" s="42" t="n"/>
      <c r="G932" s="43" t="n"/>
      <c r="H932" s="43">
        <f>IF(SUM(H892:H931)=0,"",SUM(H892:H931))</f>
        <v/>
      </c>
      <c r="I932" s="43" t="n"/>
      <c r="J932" s="43">
        <f>IF(SUM(J892:J931)=0,"",SUM(J892:J931))</f>
        <v/>
      </c>
      <c r="K932" s="43" t="n"/>
      <c r="L932" s="43">
        <f>IF(SUM(L892:L931)=0,"",SUM(L892:L931))</f>
        <v/>
      </c>
      <c r="M932" s="35">
        <f>IF(OR(H932="",H932=0),"",IF(L932="",IF(J932="","",IF(OR(ISTEXT(J932),ISTEXT(H932)),"",J932/H932)),IF(OR(ISTEXT(L932),ISTEXT(H932)),"",L932/H932)))</f>
        <v/>
      </c>
    </row>
    <row r="933" ht="13.35" customHeight="1" s="162"/>
    <row r="934" ht="13.35" customHeight="1" s="162">
      <c r="B934" s="188" t="inlineStr">
        <is>
          <t>Remarks (cont.)</t>
        </is>
      </c>
      <c r="C934" s="173" t="n"/>
      <c r="D934" s="154" t="n"/>
      <c r="E934" s="174" t="n"/>
      <c r="F934" s="174" t="n"/>
      <c r="G934" s="174" t="n"/>
      <c r="H934" s="174" t="n"/>
      <c r="I934" s="174" t="n"/>
      <c r="J934" s="174" t="n"/>
      <c r="K934" s="174" t="n"/>
      <c r="L934" s="174" t="n"/>
      <c r="M934" s="173" t="n"/>
    </row>
    <row r="935" ht="13.35" customHeight="1" s="162">
      <c r="B935" s="154" t="n"/>
      <c r="C935" s="174" t="n"/>
      <c r="D935" s="174" t="n"/>
      <c r="E935" s="174" t="n"/>
      <c r="F935" s="174" t="n"/>
      <c r="G935" s="174" t="n"/>
      <c r="H935" s="174" t="n"/>
      <c r="I935" s="174" t="n"/>
      <c r="J935" s="174" t="n"/>
      <c r="K935" s="174" t="n"/>
      <c r="L935" s="174" t="n"/>
      <c r="M935" s="173" t="n"/>
    </row>
    <row r="936" ht="13.35" customHeight="1" s="162">
      <c r="B936" s="154" t="n"/>
      <c r="C936" s="174" t="n"/>
      <c r="D936" s="174" t="n"/>
      <c r="E936" s="174" t="n"/>
      <c r="F936" s="174" t="n"/>
      <c r="G936" s="174" t="n"/>
      <c r="H936" s="174" t="n"/>
      <c r="I936" s="174" t="n"/>
      <c r="J936" s="174" t="n"/>
      <c r="K936" s="174" t="n"/>
      <c r="L936" s="174" t="n"/>
      <c r="M936" s="173" t="n"/>
    </row>
    <row r="937" ht="13.35" customHeight="1" s="162">
      <c r="B937" s="154" t="n"/>
      <c r="C937" s="174" t="n"/>
      <c r="D937" s="174" t="n"/>
      <c r="E937" s="174" t="n"/>
      <c r="F937" s="174" t="n"/>
      <c r="G937" s="174" t="n"/>
      <c r="H937" s="174" t="n"/>
      <c r="I937" s="174" t="n"/>
      <c r="J937" s="174" t="n"/>
      <c r="K937" s="174" t="n"/>
      <c r="L937" s="174" t="n"/>
      <c r="M937" s="173" t="n"/>
    </row>
    <row r="938" ht="13.35" customHeight="1" s="162"/>
    <row r="939" ht="13.35" customHeight="1" s="162"/>
    <row r="940" ht="13.35" customHeight="1" s="162">
      <c r="B940" s="200" t="inlineStr">
        <is>
          <t>System</t>
        </is>
      </c>
      <c r="C940" s="403" t="n"/>
      <c r="D940" s="209">
        <f>IF('{Equipment Data Entry}'!B90="","",'{Equipment Data Entry}'!B90)</f>
        <v/>
      </c>
      <c r="E940" s="418" t="n"/>
      <c r="F940" s="403" t="n"/>
      <c r="G940" s="200" t="inlineStr">
        <is>
          <t>Service</t>
        </is>
      </c>
      <c r="H940" s="403" t="n"/>
      <c r="I940" s="210">
        <f>IF('{Equipment Data Entry}'!C90="","",'{Equipment Data Entry}'!C90)</f>
        <v/>
      </c>
      <c r="J940" s="418" t="n"/>
      <c r="K940" s="418" t="n"/>
      <c r="L940" s="418" t="n"/>
      <c r="M940" s="403" t="n"/>
    </row>
    <row r="941" ht="13.35" customHeight="1" s="162">
      <c r="B941" s="422" t="n"/>
      <c r="C941" s="423" t="n"/>
      <c r="D941" s="422" t="n"/>
      <c r="E941" s="424" t="n"/>
      <c r="F941" s="423" t="n"/>
      <c r="G941" s="422" t="n"/>
      <c r="H941" s="423" t="n"/>
      <c r="I941" s="422" t="n"/>
      <c r="J941" s="424" t="n"/>
      <c r="K941" s="424" t="n"/>
      <c r="L941" s="424" t="n"/>
      <c r="M941" s="423" t="n"/>
    </row>
    <row r="942" ht="13.35" customHeight="1" s="162">
      <c r="B942" s="437" t="inlineStr">
        <is>
          <t>Drive Type:</t>
        </is>
      </c>
      <c r="C942" s="13" t="n"/>
      <c r="D942" s="438" t="n"/>
      <c r="E942" s="437" t="inlineStr">
        <is>
          <t>Rotation – Design:</t>
        </is>
      </c>
      <c r="F942" s="13" t="n"/>
      <c r="G942" s="438" t="n"/>
      <c r="H942" s="13" t="n"/>
      <c r="I942" s="437" t="inlineStr">
        <is>
          <t>Actual:</t>
        </is>
      </c>
      <c r="J942" s="438" t="n"/>
    </row>
    <row r="943" ht="13.35" customHeight="1" s="162">
      <c r="B943" s="200" t="inlineStr">
        <is>
          <t>Unit Data</t>
        </is>
      </c>
      <c r="C943" s="400" t="n"/>
      <c r="D943" s="400" t="n"/>
      <c r="E943" s="400" t="n"/>
      <c r="F943" s="400" t="n"/>
      <c r="G943" s="401" t="n"/>
      <c r="H943" s="13" t="n"/>
      <c r="I943" s="200" t="inlineStr">
        <is>
          <t>Design and Performance Data</t>
        </is>
      </c>
      <c r="J943" s="400" t="n"/>
      <c r="K943" s="400" t="n"/>
      <c r="L943" s="401" t="n"/>
      <c r="M943" s="283" t="n"/>
    </row>
    <row r="944" ht="13.35" customHeight="1" s="162">
      <c r="B944" s="199" t="inlineStr">
        <is>
          <t>Manufacturer</t>
        </is>
      </c>
      <c r="C944" s="401" t="n"/>
      <c r="D944" s="204">
        <f>IF('{Equipment Data Entry}'!E90="","",'{Equipment Data Entry}'!E90)</f>
        <v/>
      </c>
      <c r="E944" s="400" t="n"/>
      <c r="F944" s="400" t="n"/>
      <c r="G944" s="401" t="n"/>
      <c r="H944" s="13" t="n"/>
      <c r="I944" s="199" t="inlineStr">
        <is>
          <t>Design Criteria</t>
        </is>
      </c>
      <c r="J944" s="401" t="n"/>
      <c r="K944" s="199" t="inlineStr">
        <is>
          <t>Design</t>
        </is>
      </c>
      <c r="L944" s="199" t="inlineStr">
        <is>
          <t>Actual</t>
        </is>
      </c>
      <c r="M944" s="13" t="n"/>
    </row>
    <row r="945" ht="13.35" customHeight="1" s="162">
      <c r="B945" s="199" t="inlineStr">
        <is>
          <t>Model Number</t>
        </is>
      </c>
      <c r="C945" s="401" t="n"/>
      <c r="D945" s="204">
        <f>IF('{Equipment Data Entry}'!F90="","",'{Equipment Data Entry}'!F90)</f>
        <v/>
      </c>
      <c r="E945" s="400" t="n"/>
      <c r="F945" s="400" t="n"/>
      <c r="G945" s="401" t="n"/>
      <c r="H945" s="13" t="n"/>
      <c r="I945" s="199" t="inlineStr">
        <is>
          <t>Total Airflow</t>
        </is>
      </c>
      <c r="J945" s="401" t="n"/>
      <c r="K945" s="24">
        <f>H985</f>
        <v/>
      </c>
      <c r="L945" s="24">
        <f>L985</f>
        <v/>
      </c>
      <c r="M945" s="22">
        <f>IF(OR(L945="",K945="",K945=0),"",IF(OR(ISTEXT(L945),ISTEXT(K945)),"",L945/K945))</f>
        <v/>
      </c>
    </row>
    <row r="946" ht="13.35" customHeight="1" s="162">
      <c r="B946" s="199" t="inlineStr">
        <is>
          <t>Serial Number</t>
        </is>
      </c>
      <c r="C946" s="401" t="n"/>
      <c r="D946" s="204" t="n"/>
      <c r="E946" s="400" t="n"/>
      <c r="F946" s="400" t="n"/>
      <c r="G946" s="401" t="n"/>
      <c r="H946" s="13" t="n"/>
      <c r="I946" s="199" t="inlineStr">
        <is>
          <t>Unit ESP</t>
        </is>
      </c>
      <c r="J946" s="401" t="n"/>
      <c r="K946" s="71">
        <f>IF('{Equipment Data Entry}'!H90="","",'{Equipment Data Entry}'!H90)</f>
        <v/>
      </c>
      <c r="L946" s="64">
        <f>I965</f>
        <v/>
      </c>
      <c r="M946" s="22" t="n"/>
    </row>
    <row r="947" ht="13.35" customHeight="1" s="162">
      <c r="B947" s="199" t="inlineStr">
        <is>
          <t>Area Served</t>
        </is>
      </c>
      <c r="C947" s="401" t="n"/>
      <c r="D947" s="204">
        <f>I940</f>
        <v/>
      </c>
      <c r="E947" s="400" t="n"/>
      <c r="F947" s="400" t="n"/>
      <c r="G947" s="401" t="n"/>
      <c r="H947" s="13" t="n"/>
      <c r="I947" s="199" t="inlineStr">
        <is>
          <t>Fan RPMs</t>
        </is>
      </c>
      <c r="J947" s="401" t="n"/>
      <c r="K947" s="24">
        <f>IF('{Equipment Data Entry}'!I90="","",'{Equipment Data Entry}'!I90)</f>
        <v/>
      </c>
      <c r="L947" s="24">
        <f>IF(L958="","",L958)</f>
        <v/>
      </c>
      <c r="M947" s="13" t="n"/>
    </row>
    <row r="948" ht="13.35" customHeight="1" s="162">
      <c r="B948" s="199" t="inlineStr">
        <is>
          <t>Location</t>
        </is>
      </c>
      <c r="C948" s="401" t="n"/>
      <c r="D948" s="204">
        <f>IF('{Equipment Data Entry}'!D90="","",'{Equipment Data Entry}'!D90)</f>
        <v/>
      </c>
      <c r="E948" s="400" t="n"/>
      <c r="F948" s="400" t="n"/>
      <c r="G948" s="401" t="n"/>
      <c r="H948" s="13" t="n"/>
      <c r="I948" s="283" t="n"/>
      <c r="J948" s="283" t="n"/>
      <c r="K948" s="36" t="n"/>
      <c r="L948" s="36" t="n"/>
      <c r="M948" s="13" t="n"/>
    </row>
    <row r="949" ht="13.35" customHeight="1" s="162">
      <c r="B949" s="13" t="n"/>
      <c r="C949" s="13" t="n"/>
      <c r="D949" s="13" t="n"/>
      <c r="E949" s="13" t="n"/>
      <c r="F949" s="13" t="n"/>
      <c r="G949" s="13" t="n"/>
      <c r="H949" s="13" t="n"/>
      <c r="I949" s="283" t="n"/>
      <c r="J949" s="283" t="n"/>
      <c r="K949" s="37" t="n"/>
      <c r="L949" s="37" t="n"/>
      <c r="M949" s="13" t="n"/>
    </row>
    <row r="950" ht="13.35" customHeight="1" s="162">
      <c r="B950" s="200" t="inlineStr">
        <is>
          <t>Motor Data</t>
        </is>
      </c>
      <c r="C950" s="400" t="n"/>
      <c r="D950" s="400" t="n"/>
      <c r="E950" s="400" t="n"/>
      <c r="F950" s="400" t="n"/>
      <c r="G950" s="401" t="n"/>
      <c r="H950" s="13" t="n"/>
      <c r="I950" s="283" t="inlineStr">
        <is>
          <t>Filter Type/Size/Qty</t>
        </is>
      </c>
      <c r="J950" s="404" t="n"/>
      <c r="K950" s="404" t="n"/>
      <c r="L950" s="37" t="n"/>
      <c r="M950" s="404" t="n"/>
    </row>
    <row r="951" ht="13.35" customHeight="1" s="162">
      <c r="B951" s="199" t="inlineStr">
        <is>
          <t>Manufacturer</t>
        </is>
      </c>
      <c r="C951" s="401" t="n"/>
      <c r="D951" s="203" t="n"/>
      <c r="E951" s="400" t="n"/>
      <c r="F951" s="400" t="n"/>
      <c r="G951" s="401" t="n"/>
      <c r="H951" s="13" t="n"/>
      <c r="I951" s="200" t="inlineStr">
        <is>
          <t>Drive Data</t>
        </is>
      </c>
      <c r="J951" s="400" t="n"/>
      <c r="K951" s="400" t="n"/>
      <c r="L951" s="401" t="n"/>
      <c r="M951" s="13" t="n"/>
    </row>
    <row r="952" ht="13.35" customHeight="1" s="162">
      <c r="B952" s="199" t="inlineStr">
        <is>
          <t>Horsepower</t>
        </is>
      </c>
      <c r="C952" s="401" t="n"/>
      <c r="D952" s="28">
        <f>IF('{Equipment Data Entry}'!G90="","",'{Equipment Data Entry}'!G90)</f>
        <v/>
      </c>
      <c r="E952" s="21" t="inlineStr">
        <is>
          <t>RPM</t>
        </is>
      </c>
      <c r="F952" s="24" t="n"/>
      <c r="G952" s="199" t="inlineStr">
        <is>
          <t>SF</t>
        </is>
      </c>
      <c r="H952" s="13" t="n"/>
      <c r="I952" s="199" t="inlineStr">
        <is>
          <t>Motor sheave</t>
        </is>
      </c>
      <c r="J952" s="400" t="n"/>
      <c r="K952" s="24">
        <f>IF('{Equipment Data Entry}'!J90="","",'{Equipment Data Entry}'!J90)</f>
        <v/>
      </c>
      <c r="L952" s="21" t="inlineStr">
        <is>
          <t>Bore</t>
        </is>
      </c>
      <c r="M952" s="208"/>
    </row>
    <row r="953" ht="13.35" customHeight="1" s="162">
      <c r="B953" s="198">
        <f>IF('{Equipment Data Entry}'!N90="","",'{Equipment Data Entry}'!N90)</f>
        <v/>
      </c>
      <c r="C953" s="198">
        <f>IF('{Equipment Data Entry}'!O90="","",'{Equipment Data Entry}'!O90)</f>
        <v/>
      </c>
      <c r="D953" s="21" t="inlineStr">
        <is>
          <t>FLA</t>
        </is>
      </c>
      <c r="E953" s="67" t="n"/>
      <c r="F953" s="21" t="inlineStr">
        <is>
          <t>Frame</t>
        </is>
      </c>
      <c r="G953" s="208" t="n"/>
      <c r="H953" s="13" t="n"/>
      <c r="I953" s="199" t="inlineStr">
        <is>
          <t>Fan pulley</t>
        </is>
      </c>
      <c r="J953" s="400" t="n"/>
      <c r="K953" s="24">
        <f>IF('{Equipment Data Entry}'!K90="","",'{Equipment Data Entry}'!K90)</f>
        <v/>
      </c>
      <c r="L953" s="21" t="inlineStr">
        <is>
          <t>Bore</t>
        </is>
      </c>
      <c r="M953" s="208"/>
    </row>
    <row r="954" ht="13.35" customHeight="1" s="162">
      <c r="B954" s="199" t="inlineStr">
        <is>
          <t>Corrected FLA</t>
        </is>
      </c>
      <c r="C954" s="401" t="n"/>
      <c r="D954" s="27">
        <f>IF(OR(E955="",E953="",B953=""),"",IF(OR(ISTEXT(B953),COUNT(E955:G955)=0,ISTEXT(E953)),"",B953/AVERAGE(E955:G955)*E953))</f>
        <v/>
      </c>
      <c r="E954" s="199" t="inlineStr">
        <is>
          <t>Estimated BHP</t>
        </is>
      </c>
      <c r="F954" s="401" t="n"/>
      <c r="G954" s="27">
        <f>IF(OR(COUNT(E956:G956)=0,IF(N(E957)&gt;0,E957,N(D952))=0,IF(N(D954)&gt;0,D954,N(E953))=0),"",IF(N(E957)&gt;0,E957,N(D952))*AVERAGE(E956:G956)/IF(N(D954)&gt;0,D954,N(E953)))</f>
        <v/>
      </c>
      <c r="H954" s="13" t="n"/>
      <c r="I954" s="199" t="inlineStr">
        <is>
          <t>Belt(s)</t>
        </is>
      </c>
      <c r="J954" s="208">
        <f>IF('{Equipment Data Entry}'!L90="","",'{Equipment Data Entry}'!L90)</f>
        <v/>
      </c>
      <c r="K954" s="199" t="inlineStr">
        <is>
          <t>C to C</t>
        </is>
      </c>
      <c r="L954" s="64">
        <f>IF('{Equipment Data Entry}'!M90="","",'{Equipment Data Entry}'!M90)</f>
        <v/>
      </c>
      <c r="M954" s="13" t="n"/>
    </row>
    <row r="955" ht="13.35" customHeight="1" s="162">
      <c r="B955" s="199" t="inlineStr">
        <is>
          <t>Measured Voltage</t>
        </is>
      </c>
      <c r="C955" s="400" t="n"/>
      <c r="D955" s="401" t="n"/>
      <c r="E955" s="24" t="n"/>
      <c r="F955" s="24" t="n"/>
      <c r="G955" s="24" t="n"/>
      <c r="H955" s="13" t="n"/>
      <c r="I955" s="283" t="inlineStr">
        <is>
          <t>Final Settings</t>
        </is>
      </c>
      <c r="J955" s="404" t="n"/>
      <c r="K955" s="404" t="n"/>
      <c r="L955" s="37" t="n"/>
      <c r="M955" s="404" t="n"/>
    </row>
    <row r="956" ht="13.35" customHeight="1" s="162">
      <c r="B956" s="199" t="inlineStr">
        <is>
          <t>Measured Amperage</t>
        </is>
      </c>
      <c r="C956" s="400" t="n"/>
      <c r="D956" s="401" t="n"/>
      <c r="E956" s="67" t="n"/>
      <c r="F956" s="67" t="n"/>
      <c r="G956" s="67" t="n"/>
      <c r="H956" s="13" t="n"/>
      <c r="I956" s="205" t="inlineStr">
        <is>
          <t>RPM Data</t>
        </is>
      </c>
      <c r="J956" s="401" t="n"/>
      <c r="K956" s="205" t="inlineStr">
        <is>
          <t>Initial</t>
        </is>
      </c>
      <c r="L956" s="205" t="inlineStr">
        <is>
          <t>Final</t>
        </is>
      </c>
      <c r="M956" s="13" t="n"/>
    </row>
    <row r="957" ht="13.35" customHeight="1" s="162">
      <c r="B957" s="199" t="inlineStr">
        <is>
          <t>Motor HP (nameplate)</t>
        </is>
      </c>
      <c r="C957" s="400"/>
      <c r="D957" s="401"/>
      <c r="E957" s="24"/>
      <c r="F957" s="24"/>
      <c r="G957" s="24"/>
      <c r="H957" s="13" t="n"/>
      <c r="I957" s="199" t="inlineStr">
        <is>
          <t>Motor RPM</t>
        </is>
      </c>
      <c r="J957" s="401" t="n"/>
      <c r="K957" s="24" t="n"/>
      <c r="L957" s="24" t="n"/>
      <c r="M957" s="13" t="n"/>
    </row>
    <row r="958" ht="13.35" customHeight="1" s="162">
      <c r="B958" s="200" t="inlineStr">
        <is>
          <t>Static Pressure Profile (in. w.g.)</t>
        </is>
      </c>
      <c r="C958" s="400" t="n"/>
      <c r="D958" s="400" t="n"/>
      <c r="E958" s="400" t="n"/>
      <c r="F958" s="400" t="n"/>
      <c r="G958" s="401" t="n"/>
      <c r="H958" s="13" t="n"/>
      <c r="I958" s="199" t="inlineStr">
        <is>
          <t>Fan RPM</t>
        </is>
      </c>
      <c r="J958" s="401" t="n"/>
      <c r="K958" s="24" t="n"/>
      <c r="L958" s="24" t="n"/>
      <c r="M958" s="13" t="n"/>
    </row>
    <row r="959" ht="13.35" customHeight="1" s="162">
      <c r="B959" s="490">
        <f>IFERROR(INDEX('{Dropdowns}'!$AI$2:$AO$7,MATCH($D$962,'{Dropdowns}'!$AH$2:$AH$7,0),1),"")</f>
        <v/>
      </c>
      <c r="C959" s="490">
        <f>IFERROR(INDEX('{Dropdowns}'!$AI$2:$AO$7,MATCH($D$962,'{Dropdowns}'!$AH$2:$AH$7,0),2),"")</f>
        <v/>
      </c>
      <c r="D959" s="490">
        <f>IFERROR(INDEX('{Dropdowns}'!$AI$2:$AO$7,MATCH($D$962,'{Dropdowns}'!$AH$2:$AH$7,0),3),"")</f>
        <v/>
      </c>
      <c r="E959" s="490">
        <f>IFERROR(INDEX('{Dropdowns}'!$AI$2:$AO$7,MATCH($D$962,'{Dropdowns}'!$AH$2:$AH$7,0),4),"")</f>
        <v/>
      </c>
      <c r="F959" s="490">
        <f>IFERROR(INDEX('{Dropdowns}'!$AI$2:$AO$7,MATCH($D$962,'{Dropdowns}'!$AH$2:$AH$7,0),5),"")</f>
        <v/>
      </c>
      <c r="G959" s="490">
        <f>IFERROR(INDEX('{Dropdowns}'!$AI$2:$AO$7,MATCH($D$962,'{Dropdowns}'!$AH$2:$AH$7,0),6),"")</f>
        <v/>
      </c>
      <c r="H959" s="490">
        <f>IFERROR(INDEX('{Dropdowns}'!$AI$2:$AO$7,MATCH($D$962,'{Dropdowns}'!$AH$2:$AH$7,0),7),"")</f>
        <v/>
      </c>
      <c r="I959" s="246" t="inlineStr">
        <is>
          <t>VSD Frequency</t>
        </is>
      </c>
      <c r="J959" s="403" t="n"/>
      <c r="K959" s="65" t="n"/>
      <c r="L959" s="65" t="n"/>
      <c r="M959" s="13" t="n"/>
    </row>
    <row r="960" ht="13.35" customHeight="1" s="162">
      <c r="B960" s="492"/>
      <c r="C960" s="492"/>
      <c r="D960" s="492"/>
      <c r="E960" s="492"/>
      <c r="F960" s="492"/>
      <c r="G960" s="492"/>
      <c r="H960" s="492"/>
      <c r="I960" s="14" t="n"/>
      <c r="J960" s="14" t="n"/>
      <c r="K960" s="14" t="n"/>
      <c r="L960" s="38" t="n"/>
      <c r="M960" s="13" t="n"/>
      <c r="Q960">
        <f>IF(B960="","",B960)</f>
        <v/>
      </c>
      <c r="R960">
        <f>IF(C959="—",Q960,IF(C960="","",C960))</f>
        <v/>
      </c>
      <c r="S960">
        <f>IF(D959="—",R960,IF(D960="","",D960))</f>
        <v/>
      </c>
      <c r="T960">
        <f>IF(E959="—",S960,IF(E960="","",E960))</f>
        <v/>
      </c>
      <c r="U960">
        <f>IF(F959="—",T960,IF(F960="","",F960))</f>
        <v/>
      </c>
      <c r="V960">
        <f>IF(G959="—",U960,IF(G960="","",G960))</f>
        <v/>
      </c>
      <c r="W960">
        <f>IFERROR(MATCH("Fan",$C$959:$H$959,0),"")</f>
        <v/>
      </c>
      <c r="X960">
        <f>IF(W960="","",INDEX(P962:U962,W960))</f>
        <v/>
      </c>
      <c r="Y960">
        <f>IF(W960="","",INDEX(Q961:V961,W960))</f>
        <v/>
      </c>
    </row>
    <row r="961" ht="13.35" customHeight="1" s="162">
      <c r="B961" s="491" t="inlineStr">
        <is>
          <t>Δ</t>
        </is>
      </c>
      <c r="C961" s="498">
        <f>IF(OR(C959="—",C960="",Q960=""),"",IF(OR(ISTEXT(C960),ISTEXT(Q960)),"","Δ "&amp;TEXT(C960-Q960,"0.00")))</f>
        <v/>
      </c>
      <c r="D961" s="498">
        <f>IF(OR(D959="—",D960="",R960=""),"",IF(OR(ISTEXT(D960),ISTEXT(R960)),"","Δ "&amp;TEXT(D960-R960,"0.00")))</f>
        <v/>
      </c>
      <c r="E961" s="498">
        <f>IF(OR(E959="—",E960="",S960=""),"",IF(OR(ISTEXT(E960),ISTEXT(S960)),"","Δ "&amp;TEXT(E960-S960,"0.00")))</f>
        <v/>
      </c>
      <c r="F961" s="498">
        <f>IF(OR(F959="—",F960="",T960=""),"",IF(OR(ISTEXT(F960),ISTEXT(T960)),"","Δ "&amp;TEXT(F960-T960,"0.00")))</f>
        <v/>
      </c>
      <c r="G961" s="498">
        <f>IF(OR(G959="—",G960="",U960=""),"",IF(OR(ISTEXT(G960),ISTEXT(U960)),"","Δ "&amp;TEXT(G960-U960,"0.00")))</f>
        <v/>
      </c>
      <c r="H961" s="498">
        <f>IF(OR(H959="—",H960="",V960=""),"",IF(OR(ISTEXT(H960),ISTEXT(V960)),"","Δ "&amp;TEXT(H960-V960,"0.00")))</f>
        <v/>
      </c>
      <c r="I961" s="13" t="n"/>
      <c r="J961" s="13" t="n"/>
      <c r="K961" s="13" t="n"/>
      <c r="L961" s="13" t="n"/>
      <c r="M961" s="13" t="n"/>
      <c r="Q961">
        <f>IF(OR(C960="",ISTEXT(C960)),R961,C960)</f>
        <v/>
      </c>
      <c r="R961">
        <f>IF(OR(D960="",ISTEXT(D960)),S961,D960)</f>
        <v/>
      </c>
      <c r="S961">
        <f>IF(OR(E960="",ISTEXT(E960)),T961,E960)</f>
        <v/>
      </c>
      <c r="T961">
        <f>IF(OR(F960="",ISTEXT(F960)),U961,F960)</f>
        <v/>
      </c>
      <c r="U961">
        <f>IF(OR(G960="",ISTEXT(G960)),V961,G960)</f>
        <v/>
      </c>
      <c r="V961">
        <f>IF(OR(H960="",ISTEXT(H960)),"",H960)</f>
        <v/>
      </c>
    </row>
    <row r="962" ht="13.35" customHeight="1" s="162">
      <c r="B962" s="425" t="inlineStr">
        <is>
          <t>Unit type:</t>
        </is>
      </c>
      <c r="D962" s="522" t="inlineStr">
        <is>
          <t>EF</t>
        </is>
      </c>
      <c r="E962" s="414" t="n"/>
      <c r="F962" s="494" t="inlineStr">
        <is>
          <t>Airflow left to right. Δ = this reading minus the one before it; in. w.g.</t>
        </is>
      </c>
      <c r="P962">
        <f>IF(B960="","",B960)</f>
        <v/>
      </c>
      <c r="Q962">
        <f>IF(C960="",P962,C960)</f>
        <v/>
      </c>
      <c r="R962">
        <f>IF(D960="",Q962,D960)</f>
        <v/>
      </c>
      <c r="S962">
        <f>IF(E960="",R962,E960)</f>
        <v/>
      </c>
      <c r="T962">
        <f>IF(F960="",S962,F960)</f>
        <v/>
      </c>
      <c r="U962">
        <f>IF(G960="",T962,G960)</f>
        <v/>
      </c>
      <c r="V962">
        <f>IF(H960="",U962,H960)</f>
        <v/>
      </c>
    </row>
    <row r="963" ht="13.35" customHeight="1" s="162">
      <c r="B963" s="500" t="inlineStr">
        <is>
          <t>Fan inlet</t>
        </is>
      </c>
      <c r="D963" s="501">
        <f>IF(X960="","",X960)</f>
        <v/>
      </c>
      <c r="F963" s="500" t="inlineStr">
        <is>
          <t>Discharge</t>
        </is>
      </c>
      <c r="I963" s="501">
        <f>IF(V962="","",V962)</f>
        <v/>
      </c>
    </row>
    <row r="964" ht="13.35" customHeight="1" s="162"/>
    <row r="965" ht="13.35" customHeight="1" s="162">
      <c r="B965" s="500" t="inlineStr">
        <is>
          <t>Fan TSP</t>
        </is>
      </c>
      <c r="E965" s="501">
        <f>IF(OR(X960="",Y960=""),"",IF(OR(ISTEXT(X960),ISTEXT(Y960)),"",Y960-X960))</f>
        <v/>
      </c>
      <c r="F965" s="500" t="inlineStr">
        <is>
          <t>ESP</t>
        </is>
      </c>
      <c r="I965" s="501">
        <f>IF(OR(B960="",V962=""),"",IF(OR(ISTEXT(B960),ISTEXT(V962)),"",V962-B960))</f>
        <v/>
      </c>
      <c r="J965" s="500" t="inlineStr">
        <is>
          <t>Unit ΔP (inlet → fan)</t>
        </is>
      </c>
      <c r="M965" s="501">
        <f>IF(OR(B960="",X960=""),"",IF(OR(ISTEXT(B960),ISTEXT(X960)),"",X960-B960))</f>
        <v/>
      </c>
    </row>
    <row r="966" ht="13.35" customHeight="1" s="162">
      <c r="B966" s="453" t="inlineStr">
        <is>
          <t>Instrument:</t>
        </is>
      </c>
      <c r="C966" s="5" t="n"/>
      <c r="D966" s="505" t="n"/>
      <c r="E966" s="414" t="n"/>
      <c r="F966" s="414" t="n"/>
      <c r="G966" s="425" t="inlineStr">
        <is>
          <t>Ak basis / notes:</t>
        </is>
      </c>
      <c r="I966" s="506" t="n"/>
      <c r="J966" s="414" t="n"/>
      <c r="K966" s="414" t="n"/>
      <c r="L966" s="414" t="n"/>
      <c r="M966" s="414" t="n"/>
    </row>
    <row r="967" ht="13.35" customHeight="1" s="162">
      <c r="B967" s="188" t="inlineStr">
        <is>
          <t>Register / Grille / Diffuser Airflow</t>
        </is>
      </c>
      <c r="C967" s="174" t="n"/>
      <c r="D967" s="174" t="n"/>
      <c r="E967" s="174" t="n"/>
      <c r="F967" s="173" t="n"/>
      <c r="G967" s="233" t="inlineStr">
        <is>
          <t>Design VEL</t>
        </is>
      </c>
      <c r="H967" s="194" t="inlineStr">
        <is>
          <t>Design CFM</t>
        </is>
      </c>
      <c r="I967" s="188" t="inlineStr">
        <is>
          <t>Initial</t>
        </is>
      </c>
      <c r="J967" s="173" t="n"/>
      <c r="K967" s="188" t="inlineStr">
        <is>
          <t>Final</t>
        </is>
      </c>
      <c r="L967" s="173" t="n"/>
      <c r="M967" s="188" t="inlineStr">
        <is>
          <t>%</t>
        </is>
      </c>
    </row>
    <row r="968" ht="13.35" customHeight="1" s="162">
      <c r="B968" s="153" t="inlineStr">
        <is>
          <t>No.</t>
        </is>
      </c>
      <c r="C968" s="188" t="inlineStr">
        <is>
          <t>Area Served</t>
        </is>
      </c>
      <c r="D968" s="188" t="inlineStr">
        <is>
          <t>Type</t>
        </is>
      </c>
      <c r="E968" s="188" t="inlineStr">
        <is>
          <t>Size</t>
        </is>
      </c>
      <c r="F968" s="188" t="inlineStr">
        <is>
          <t>Ak</t>
        </is>
      </c>
      <c r="G968" s="440" t="n"/>
      <c r="H968" s="440" t="n"/>
      <c r="I968" s="188" t="inlineStr">
        <is>
          <t>VEL</t>
        </is>
      </c>
      <c r="J968" s="188" t="inlineStr">
        <is>
          <t>CFM</t>
        </is>
      </c>
      <c r="K968" s="188" t="inlineStr">
        <is>
          <t>VEL</t>
        </is>
      </c>
      <c r="L968" s="188" t="inlineStr">
        <is>
          <t>CFM</t>
        </is>
      </c>
      <c r="M968" s="440" t="n"/>
    </row>
    <row r="969" ht="13.35" customHeight="1" s="162">
      <c r="B969" s="307" t="n"/>
      <c r="C969" s="307" t="n"/>
      <c r="E969" s="307" t="n"/>
      <c r="F969" s="32" t="n"/>
      <c r="G969" s="33">
        <f>IF(F969="", "", IF(OR(ISTEXT(H969),ISTEXT(F969)),"",H969/F969))</f>
        <v/>
      </c>
      <c r="H969" s="33" t="n"/>
      <c r="I969" s="33" t="n"/>
      <c r="J969" s="33">
        <f>IF(I969="", "", IF(OR(ISTEXT(I969),ISTEXT($F969)),"",I969*$F969))</f>
        <v/>
      </c>
      <c r="K969" s="33" t="n"/>
      <c r="L969" s="33">
        <f>IF(K969="", "", IF(OR(ISTEXT(K969),ISTEXT($F969)),"",K969*$F969))</f>
        <v/>
      </c>
      <c r="M969" s="30">
        <f>IF(OR(H969="",H969=0),"",IF(K969="",IF(J969="","",IF(OR(ISTEXT(J969),ISTEXT(H969)),"",J969/H969)),IF(OR(ISTEXT(L969),ISTEXT(H969)),"",L969/H969)))</f>
        <v/>
      </c>
    </row>
    <row r="970" ht="13.35" customHeight="1" s="162">
      <c r="B970" s="307" t="n"/>
      <c r="C970" s="307" t="n"/>
      <c r="E970" s="307" t="n"/>
      <c r="F970" s="32" t="n"/>
      <c r="G970" s="33">
        <f>IF(F970="", "", IF(OR(ISTEXT(H970),ISTEXT(F970)),"",H970/F970))</f>
        <v/>
      </c>
      <c r="H970" s="33" t="n"/>
      <c r="I970" s="33" t="n"/>
      <c r="J970" s="33">
        <f>IF(I970="", "", IF(OR(ISTEXT(I970),ISTEXT($F970)),"",I970*$F970))</f>
        <v/>
      </c>
      <c r="K970" s="33" t="n"/>
      <c r="L970" s="33">
        <f>IF(K970="", "", IF(OR(ISTEXT(K970),ISTEXT($F970)),"",K970*$F970))</f>
        <v/>
      </c>
      <c r="M970" s="30">
        <f>IF(OR(H970="",H970=0),"",IF(K970="",IF(J970="","",IF(OR(ISTEXT(J970),ISTEXT(H970)),"",J970/H970)),IF(OR(ISTEXT(L970),ISTEXT(H970)),"",L970/H970)))</f>
        <v/>
      </c>
    </row>
    <row r="971" ht="13.35" customHeight="1" s="162">
      <c r="B971" s="307" t="n"/>
      <c r="C971" s="307" t="n"/>
      <c r="E971" s="307" t="n"/>
      <c r="F971" s="32" t="n"/>
      <c r="G971" s="33">
        <f>IF(F971="", "", IF(OR(ISTEXT(H971),ISTEXT(F971)),"",H971/F971))</f>
        <v/>
      </c>
      <c r="H971" s="33" t="n"/>
      <c r="I971" s="33" t="n"/>
      <c r="J971" s="33">
        <f>IF(I971="", "", IF(OR(ISTEXT(I971),ISTEXT($F971)),"",I971*$F971))</f>
        <v/>
      </c>
      <c r="K971" s="33" t="n"/>
      <c r="L971" s="33">
        <f>IF(K971="", "", IF(OR(ISTEXT(K971),ISTEXT($F971)),"",K971*$F971))</f>
        <v/>
      </c>
      <c r="M971" s="30">
        <f>IF(OR(H971="",H971=0),"",IF(K971="",IF(J971="","",IF(OR(ISTEXT(J971),ISTEXT(H971)),"",J971/H971)),IF(OR(ISTEXT(L971),ISTEXT(H971)),"",L971/H971)))</f>
        <v/>
      </c>
    </row>
    <row r="972" ht="13.35" customHeight="1" s="162">
      <c r="B972" s="307" t="n"/>
      <c r="C972" s="307" t="n"/>
      <c r="E972" s="307" t="n"/>
      <c r="F972" s="32" t="n"/>
      <c r="G972" s="33">
        <f>IF(F972="", "", IF(OR(ISTEXT(H972),ISTEXT(F972)),"",H972/F972))</f>
        <v/>
      </c>
      <c r="H972" s="33" t="n"/>
      <c r="I972" s="33" t="n"/>
      <c r="J972" s="33">
        <f>IF(I972="", "", IF(OR(ISTEXT(I972),ISTEXT($F972)),"",I972*$F972))</f>
        <v/>
      </c>
      <c r="K972" s="33" t="n"/>
      <c r="L972" s="33">
        <f>IF(K972="", "", IF(OR(ISTEXT(K972),ISTEXT($F972)),"",K972*$F972))</f>
        <v/>
      </c>
      <c r="M972" s="30">
        <f>IF(OR(H972="",H972=0),"",IF(K972="",IF(J972="","",IF(OR(ISTEXT(J972),ISTEXT(H972)),"",J972/H972)),IF(OR(ISTEXT(L972),ISTEXT(H972)),"",L972/H972)))</f>
        <v/>
      </c>
    </row>
    <row r="973" ht="13.35" customHeight="1" s="162">
      <c r="B973" s="307" t="n"/>
      <c r="C973" s="307" t="n"/>
      <c r="E973" s="307" t="n"/>
      <c r="F973" s="32" t="n"/>
      <c r="G973" s="33">
        <f>IF(F973="", "", IF(OR(ISTEXT(H973),ISTEXT(F973)),"",H973/F973))</f>
        <v/>
      </c>
      <c r="H973" s="33" t="n"/>
      <c r="I973" s="33" t="n"/>
      <c r="J973" s="33">
        <f>IF(I973="", "", IF(OR(ISTEXT(I973),ISTEXT($F973)),"",I973*$F973))</f>
        <v/>
      </c>
      <c r="K973" s="33" t="n"/>
      <c r="L973" s="33">
        <f>IF(K973="", "", IF(OR(ISTEXT(K973),ISTEXT($F973)),"",K973*$F973))</f>
        <v/>
      </c>
      <c r="M973" s="30">
        <f>IF(OR(H973="",H973=0),"",IF(K973="",IF(J973="","",IF(OR(ISTEXT(J973),ISTEXT(H973)),"",J973/H973)),IF(OR(ISTEXT(L973),ISTEXT(H973)),"",L973/H973)))</f>
        <v/>
      </c>
    </row>
    <row r="974" ht="13.35" customHeight="1" s="162">
      <c r="B974" s="307" t="n"/>
      <c r="C974" s="307" t="n"/>
      <c r="E974" s="307" t="n"/>
      <c r="F974" s="32" t="n"/>
      <c r="G974" s="33">
        <f>IF(F974="", "", IF(OR(ISTEXT(H974),ISTEXT(F974)),"",H974/F974))</f>
        <v/>
      </c>
      <c r="H974" s="33" t="n"/>
      <c r="I974" s="33" t="n"/>
      <c r="J974" s="33">
        <f>IF(I974="", "", IF(OR(ISTEXT(I974),ISTEXT($F974)),"",I974*$F974))</f>
        <v/>
      </c>
      <c r="K974" s="33" t="n"/>
      <c r="L974" s="33">
        <f>IF(K974="", "", IF(OR(ISTEXT(K974),ISTEXT($F974)),"",K974*$F974))</f>
        <v/>
      </c>
      <c r="M974" s="30">
        <f>IF(OR(H974="",H974=0),"",IF(K974="",IF(J974="","",IF(OR(ISTEXT(J974),ISTEXT(H974)),"",J974/H974)),IF(OR(ISTEXT(L974),ISTEXT(H974)),"",L974/H974)))</f>
        <v/>
      </c>
    </row>
    <row r="975" ht="13.35" customHeight="1" s="162">
      <c r="B975" s="307" t="n"/>
      <c r="C975" s="307" t="n"/>
      <c r="E975" s="307" t="n"/>
      <c r="F975" s="32" t="n"/>
      <c r="G975" s="33">
        <f>IF(F975="", "", IF(OR(ISTEXT(H975),ISTEXT(F975)),"",H975/F975))</f>
        <v/>
      </c>
      <c r="H975" s="33" t="n"/>
      <c r="I975" s="33" t="n"/>
      <c r="J975" s="33">
        <f>IF(I975="", "", IF(OR(ISTEXT(I975),ISTEXT($F975)),"",I975*$F975))</f>
        <v/>
      </c>
      <c r="K975" s="33" t="n"/>
      <c r="L975" s="33">
        <f>IF(K975="", "", IF(OR(ISTEXT(K975),ISTEXT($F975)),"",K975*$F975))</f>
        <v/>
      </c>
      <c r="M975" s="30">
        <f>IF(OR(H975="",H975=0),"",IF(K975="",IF(J975="","",IF(OR(ISTEXT(J975),ISTEXT(H975)),"",J975/H975)),IF(OR(ISTEXT(L975),ISTEXT(H975)),"",L975/H975)))</f>
        <v/>
      </c>
    </row>
    <row r="976" ht="13.35" customHeight="1" s="162">
      <c r="B976" s="307" t="n"/>
      <c r="C976" s="307" t="n"/>
      <c r="E976" s="307" t="n"/>
      <c r="F976" s="32" t="n"/>
      <c r="G976" s="33">
        <f>IF(F976="", "", IF(OR(ISTEXT(H976),ISTEXT(F976)),"",H976/F976))</f>
        <v/>
      </c>
      <c r="H976" s="33" t="n"/>
      <c r="I976" s="33" t="n"/>
      <c r="J976" s="33">
        <f>IF(I976="", "", IF(OR(ISTEXT(I976),ISTEXT($F976)),"",I976*$F976))</f>
        <v/>
      </c>
      <c r="K976" s="33" t="n"/>
      <c r="L976" s="33">
        <f>IF(K976="", "", IF(OR(ISTEXT(K976),ISTEXT($F976)),"",K976*$F976))</f>
        <v/>
      </c>
      <c r="M976" s="30">
        <f>IF(OR(H976="",H976=0),"",IF(K976="",IF(J976="","",IF(OR(ISTEXT(J976),ISTEXT(H976)),"",J976/H976)),IF(OR(ISTEXT(L976),ISTEXT(H976)),"",L976/H976)))</f>
        <v/>
      </c>
    </row>
    <row r="977" ht="13.35" customHeight="1" s="162">
      <c r="B977" s="307" t="n"/>
      <c r="C977" s="307" t="n"/>
      <c r="E977" s="307" t="n"/>
      <c r="F977" s="32" t="n"/>
      <c r="G977" s="33">
        <f>IF(F977="", "", IF(OR(ISTEXT(H977),ISTEXT(F977)),"",H977/F977))</f>
        <v/>
      </c>
      <c r="H977" s="33" t="n"/>
      <c r="I977" s="33" t="n"/>
      <c r="J977" s="33">
        <f>IF(I977="", "", IF(OR(ISTEXT(I977),ISTEXT($F977)),"",I977*$F977))</f>
        <v/>
      </c>
      <c r="K977" s="33" t="n"/>
      <c r="L977" s="33">
        <f>IF(K977="", "", IF(OR(ISTEXT(K977),ISTEXT($F977)),"",K977*$F977))</f>
        <v/>
      </c>
      <c r="M977" s="30">
        <f>IF(OR(H977="",H977=0),"",IF(K977="",IF(J977="","",IF(OR(ISTEXT(J977),ISTEXT(H977)),"",J977/H977)),IF(OR(ISTEXT(L977),ISTEXT(H977)),"",L977/H977)))</f>
        <v/>
      </c>
    </row>
    <row r="978" ht="13.35" customHeight="1" s="162">
      <c r="B978" s="307" t="n"/>
      <c r="C978" s="307" t="n"/>
      <c r="E978" s="307" t="n"/>
      <c r="F978" s="32" t="n"/>
      <c r="G978" s="33">
        <f>IF(F978="", "", IF(OR(ISTEXT(H978),ISTEXT(F978)),"",H978/F978))</f>
        <v/>
      </c>
      <c r="H978" s="33" t="n"/>
      <c r="I978" s="33" t="n"/>
      <c r="J978" s="33">
        <f>IF(I978="", "", IF(OR(ISTEXT(I978),ISTEXT($F978)),"",I978*$F978))</f>
        <v/>
      </c>
      <c r="K978" s="33" t="n"/>
      <c r="L978" s="33">
        <f>IF(K978="", "", IF(OR(ISTEXT(K978),ISTEXT($F978)),"",K978*$F978))</f>
        <v/>
      </c>
      <c r="M978" s="30">
        <f>IF(OR(H978="",H978=0),"",IF(K978="",IF(J978="","",IF(OR(ISTEXT(J978),ISTEXT(H978)),"",J978/H978)),IF(OR(ISTEXT(L978),ISTEXT(H978)),"",L978/H978)))</f>
        <v/>
      </c>
    </row>
    <row r="979" ht="13.35" customHeight="1" s="162">
      <c r="B979" s="307" t="n"/>
      <c r="C979" s="307" t="n"/>
      <c r="E979" s="307" t="n"/>
      <c r="F979" s="32" t="n"/>
      <c r="G979" s="33">
        <f>IF(F979="", "", IF(OR(ISTEXT(H979),ISTEXT(F979)),"",H979/F979))</f>
        <v/>
      </c>
      <c r="H979" s="33" t="n"/>
      <c r="I979" s="33" t="n"/>
      <c r="J979" s="33">
        <f>IF(I979="", "", IF(OR(ISTEXT(I979),ISTEXT($F979)),"",I979*$F979))</f>
        <v/>
      </c>
      <c r="K979" s="33" t="n"/>
      <c r="L979" s="33">
        <f>IF(K979="", "", IF(OR(ISTEXT(K979),ISTEXT($F979)),"",K979*$F979))</f>
        <v/>
      </c>
      <c r="M979" s="30">
        <f>IF(OR(H979="",H979=0),"",IF(K979="",IF(J979="","",IF(OR(ISTEXT(J979),ISTEXT(H979)),"",J979/H979)),IF(OR(ISTEXT(L979),ISTEXT(H979)),"",L979/H979)))</f>
        <v/>
      </c>
    </row>
    <row r="980" ht="13.35" customHeight="1" s="162">
      <c r="B980" s="307" t="n"/>
      <c r="C980" s="307" t="n"/>
      <c r="E980" s="307" t="n"/>
      <c r="F980" s="32" t="n"/>
      <c r="G980" s="33">
        <f>IF(F980="", "", IF(OR(ISTEXT(H980),ISTEXT(F980)),"",H980/F980))</f>
        <v/>
      </c>
      <c r="H980" s="33" t="n"/>
      <c r="I980" s="33" t="n"/>
      <c r="J980" s="33">
        <f>IF(I980="", "", IF(OR(ISTEXT(I980),ISTEXT($F980)),"",I980*$F980))</f>
        <v/>
      </c>
      <c r="K980" s="33" t="n"/>
      <c r="L980" s="33">
        <f>IF(K980="", "", IF(OR(ISTEXT(K980),ISTEXT($F980)),"",K980*$F980))</f>
        <v/>
      </c>
      <c r="M980" s="30">
        <f>IF(OR(H980="",H980=0),"",IF(K980="",IF(J980="","",IF(OR(ISTEXT(J980),ISTEXT(H980)),"",J980/H980)),IF(OR(ISTEXT(L980),ISTEXT(H980)),"",L980/H980)))</f>
        <v/>
      </c>
    </row>
    <row r="981" ht="13.35" customHeight="1" s="162">
      <c r="B981" s="307" t="n"/>
      <c r="C981" s="307" t="n"/>
      <c r="E981" s="307" t="n"/>
      <c r="F981" s="32" t="n"/>
      <c r="G981" s="33">
        <f>IF(F981="", "", IF(OR(ISTEXT(H981),ISTEXT(F981)),"",H981/F981))</f>
        <v/>
      </c>
      <c r="H981" s="33" t="n"/>
      <c r="I981" s="33" t="n"/>
      <c r="J981" s="33">
        <f>IF(I981="", "", IF(OR(ISTEXT(I981),ISTEXT($F981)),"",I981*$F981))</f>
        <v/>
      </c>
      <c r="K981" s="33" t="n"/>
      <c r="L981" s="33">
        <f>IF(K981="", "", IF(OR(ISTEXT(K981),ISTEXT($F981)),"",K981*$F981))</f>
        <v/>
      </c>
      <c r="M981" s="30">
        <f>IF(OR(H981="",H981=0),"",IF(K981="",IF(J981="","",IF(OR(ISTEXT(J981),ISTEXT(H981)),"",J981/H981)),IF(OR(ISTEXT(L981),ISTEXT(H981)),"",L981/H981)))</f>
        <v/>
      </c>
    </row>
    <row r="982" ht="13.35" customHeight="1" s="162">
      <c r="B982" s="307" t="n"/>
      <c r="C982" s="307" t="n"/>
      <c r="E982" s="307" t="n"/>
      <c r="F982" s="32" t="n"/>
      <c r="G982" s="33">
        <f>IF(F982="", "", IF(OR(ISTEXT(H982),ISTEXT(F982)),"",H982/F982))</f>
        <v/>
      </c>
      <c r="H982" s="33" t="n"/>
      <c r="I982" s="33" t="n"/>
      <c r="J982" s="33">
        <f>IF(I982="", "", IF(OR(ISTEXT(I982),ISTEXT($F982)),"",I982*$F982))</f>
        <v/>
      </c>
      <c r="K982" s="33" t="n"/>
      <c r="L982" s="33">
        <f>IF(K982="", "", IF(OR(ISTEXT(K982),ISTEXT($F982)),"",K982*$F982))</f>
        <v/>
      </c>
      <c r="M982" s="30">
        <f>IF(OR(H982="",H982=0),"",IF(K982="",IF(J982="","",IF(OR(ISTEXT(J982),ISTEXT(H982)),"",J982/H982)),IF(OR(ISTEXT(L982),ISTEXT(H982)),"",L982/H982)))</f>
        <v/>
      </c>
    </row>
    <row r="983" ht="13.35" customHeight="1" s="162">
      <c r="B983" s="307" t="n"/>
      <c r="C983" s="307" t="n"/>
      <c r="E983" s="307" t="n"/>
      <c r="F983" s="32" t="n"/>
      <c r="G983" s="33">
        <f>IF(F983="", "", IF(OR(ISTEXT(H983),ISTEXT(F983)),"",H983/F983))</f>
        <v/>
      </c>
      <c r="H983" s="33" t="n"/>
      <c r="I983" s="33" t="n"/>
      <c r="J983" s="33">
        <f>IF(I983="", "", IF(OR(ISTEXT(I983),ISTEXT($F983)),"",I983*$F983))</f>
        <v/>
      </c>
      <c r="K983" s="33" t="n"/>
      <c r="L983" s="33">
        <f>IF(K983="", "", IF(OR(ISTEXT(K983),ISTEXT($F983)),"",K983*$F983))</f>
        <v/>
      </c>
      <c r="M983" s="30">
        <f>IF(OR(H983="",H983=0),"",IF(K983="",IF(J983="","",IF(OR(ISTEXT(J983),ISTEXT(H983)),"",J983/H983)),IF(OR(ISTEXT(L983),ISTEXT(H983)),"",L983/H983)))</f>
        <v/>
      </c>
    </row>
    <row r="984" ht="13.35" customHeight="1" s="162">
      <c r="B984" s="307" t="n"/>
      <c r="C984" s="307" t="n"/>
      <c r="D984" s="307"/>
      <c r="E984" s="307"/>
      <c r="F984" s="307"/>
      <c r="G984" s="307"/>
      <c r="H984" s="33" t="n"/>
      <c r="I984" s="33" t="n"/>
      <c r="J984" s="33"/>
      <c r="K984" s="33" t="n"/>
      <c r="L984" s="33"/>
      <c r="M984" s="30">
        <f>IF(OR(H984="",H984=0),"",IF(L984="",IF(J984="","",IF(OR(ISTEXT(J984),ISTEXT(H984)),"",J984/H984)),IF(OR(ISTEXT(L984),ISTEXT(H984)),"",L984/H984)))</f>
        <v/>
      </c>
    </row>
    <row r="985" ht="13.35" customHeight="1" s="162">
      <c r="B985" s="42" t="n"/>
      <c r="C985" s="231" t="inlineStr">
        <is>
          <t>Total</t>
        </is>
      </c>
      <c r="D985" s="159" t="n"/>
      <c r="E985" s="42" t="n"/>
      <c r="F985" s="42" t="n"/>
      <c r="G985" s="43" t="n"/>
      <c r="H985" s="43">
        <f>IF(SUM(H969:H984)+SUM(H996:H1035)=0,"",SUM(H969:H984)+SUM(H996:H1035))</f>
        <v/>
      </c>
      <c r="I985" s="43" t="n"/>
      <c r="J985" s="43">
        <f>IF(SUM(J969:J984)+SUM(J996:J1035)=0,"",SUM(J969:J984)+SUM(J996:J1035))</f>
        <v/>
      </c>
      <c r="K985" s="43" t="n"/>
      <c r="L985" s="43">
        <f>IF(SUM(L969:L984)+SUM(L996:L1035)=0,"",SUM(L969:L984)+SUM(L996:L1035))</f>
        <v/>
      </c>
      <c r="M985" s="35">
        <f>IF(OR(H985="",H985=0),"",IF(L985="",IF(J985="","",IF(OR(ISTEXT(J985),ISTEXT(H985)),"",J985/H985)),IF(OR(ISTEXT(L985),ISTEXT(H985)),"",L985/H985)))</f>
        <v/>
      </c>
    </row>
    <row r="986" ht="13.35" customHeight="1" s="162"/>
    <row r="987" ht="13.35" customHeight="1" s="162">
      <c r="B987" s="188" t="inlineStr">
        <is>
          <t>Remarks</t>
        </is>
      </c>
      <c r="C987" s="173" t="n"/>
      <c r="D987" s="154" t="n"/>
      <c r="E987" s="174" t="n"/>
      <c r="F987" s="174" t="n"/>
      <c r="G987" s="174" t="n"/>
      <c r="H987" s="174" t="n"/>
      <c r="I987" s="174" t="n"/>
      <c r="J987" s="174" t="n"/>
      <c r="K987" s="174" t="n"/>
      <c r="L987" s="174" t="n"/>
      <c r="M987" s="173" t="n"/>
    </row>
    <row r="988" ht="13.35" customHeight="1" s="162">
      <c r="B988" s="154" t="n"/>
      <c r="C988" s="174" t="n"/>
      <c r="D988" s="174" t="n"/>
      <c r="E988" s="174" t="n"/>
      <c r="F988" s="174" t="n"/>
      <c r="G988" s="174" t="n"/>
      <c r="H988" s="174" t="n"/>
      <c r="I988" s="174" t="n"/>
      <c r="J988" s="174" t="n"/>
      <c r="K988" s="174" t="n"/>
      <c r="L988" s="174" t="n"/>
      <c r="M988" s="173" t="n"/>
    </row>
    <row r="989" ht="13.35" customHeight="1" s="162">
      <c r="B989" s="154" t="n"/>
      <c r="C989" s="174" t="n"/>
      <c r="D989" s="174" t="n"/>
      <c r="E989" s="174" t="n"/>
      <c r="F989" s="174" t="n"/>
      <c r="G989" s="174" t="n"/>
      <c r="H989" s="174" t="n"/>
      <c r="I989" s="174" t="n"/>
      <c r="J989" s="174" t="n"/>
      <c r="K989" s="174" t="n"/>
      <c r="L989" s="174" t="n"/>
      <c r="M989" s="173" t="n"/>
    </row>
    <row r="990" ht="13.35" customHeight="1" s="162">
      <c r="B990" s="154" t="n"/>
      <c r="C990" s="174" t="n"/>
      <c r="D990" s="174" t="n"/>
      <c r="E990" s="174" t="n"/>
      <c r="F990" s="174" t="n"/>
      <c r="G990" s="174" t="n"/>
      <c r="H990" s="174" t="n"/>
      <c r="I990" s="174" t="n"/>
      <c r="J990" s="174" t="n"/>
      <c r="K990" s="174" t="n"/>
      <c r="L990" s="174" t="n"/>
      <c r="M990" s="173" t="n"/>
    </row>
    <row r="991" ht="13.35" customHeight="1" s="162"/>
    <row r="992" ht="13.35" customHeight="1" s="162">
      <c r="B992" s="200" t="inlineStr">
        <is>
          <t>System (cont.)</t>
        </is>
      </c>
      <c r="C992" s="403" t="n"/>
      <c r="D992" s="209">
        <f>IF('{Equipment Data Entry}'!B90="","",'{Equipment Data Entry}'!B90)</f>
        <v/>
      </c>
      <c r="E992" s="418" t="n"/>
      <c r="F992" s="403" t="n"/>
      <c r="G992" s="200" t="inlineStr">
        <is>
          <t>Service</t>
        </is>
      </c>
      <c r="H992" s="403" t="n"/>
      <c r="I992" s="210">
        <f>IF('{Equipment Data Entry}'!C90="","",'{Equipment Data Entry}'!C90)</f>
        <v/>
      </c>
      <c r="J992" s="418" t="n"/>
      <c r="K992" s="418" t="n"/>
      <c r="L992" s="418" t="n"/>
      <c r="M992" s="403" t="n"/>
    </row>
    <row r="993" ht="13.35" customHeight="1" s="162">
      <c r="B993" s="422" t="n"/>
      <c r="C993" s="423" t="n"/>
      <c r="D993" s="422" t="n"/>
      <c r="E993" s="424" t="n"/>
      <c r="F993" s="423" t="n"/>
      <c r="G993" s="422" t="n"/>
      <c r="H993" s="423" t="n"/>
      <c r="I993" s="422" t="n"/>
      <c r="J993" s="424" t="n"/>
      <c r="K993" s="424" t="n"/>
      <c r="L993" s="424" t="n"/>
      <c r="M993" s="423" t="n"/>
    </row>
    <row r="994" ht="13.35" customHeight="1" s="162">
      <c r="B994" s="188" t="inlineStr">
        <is>
          <t>Registers / Grilles (cont.)</t>
        </is>
      </c>
      <c r="C994" s="174" t="n"/>
      <c r="D994" s="174" t="n"/>
      <c r="E994" s="174" t="n"/>
      <c r="F994" s="173" t="n"/>
      <c r="G994" s="233" t="inlineStr">
        <is>
          <t>Design VEL</t>
        </is>
      </c>
      <c r="H994" s="194" t="inlineStr">
        <is>
          <t>Design CFM</t>
        </is>
      </c>
      <c r="I994" s="188" t="inlineStr">
        <is>
          <t>Initial</t>
        </is>
      </c>
      <c r="J994" s="173" t="n"/>
      <c r="K994" s="188" t="inlineStr">
        <is>
          <t>Final</t>
        </is>
      </c>
      <c r="L994" s="173" t="n"/>
      <c r="M994" s="188" t="inlineStr">
        <is>
          <t>%</t>
        </is>
      </c>
    </row>
    <row r="995" ht="13.35" customHeight="1" s="162">
      <c r="B995" s="153" t="inlineStr">
        <is>
          <t>No.</t>
        </is>
      </c>
      <c r="C995" s="188" t="inlineStr">
        <is>
          <t>Area Served</t>
        </is>
      </c>
      <c r="D995" s="188" t="inlineStr">
        <is>
          <t>Type</t>
        </is>
      </c>
      <c r="E995" s="188" t="inlineStr">
        <is>
          <t>Size</t>
        </is>
      </c>
      <c r="F995" s="188" t="inlineStr">
        <is>
          <t>Ak</t>
        </is>
      </c>
      <c r="G995" s="440" t="n"/>
      <c r="H995" s="440" t="n"/>
      <c r="I995" s="188" t="inlineStr">
        <is>
          <t>VEL</t>
        </is>
      </c>
      <c r="J995" s="188" t="inlineStr">
        <is>
          <t>CFM</t>
        </is>
      </c>
      <c r="K995" s="188" t="inlineStr">
        <is>
          <t>VEL</t>
        </is>
      </c>
      <c r="L995" s="188" t="inlineStr">
        <is>
          <t>CFM</t>
        </is>
      </c>
      <c r="M995" s="440" t="n"/>
    </row>
    <row r="996" ht="13.35" customHeight="1" s="162">
      <c r="B996" s="307" t="n"/>
      <c r="C996" s="307" t="n"/>
      <c r="E996" s="307" t="n"/>
      <c r="F996" s="32" t="n"/>
      <c r="G996" s="33">
        <f>IF(F996="", "", IF(OR(ISTEXT(H996),ISTEXT(F996)),"",H996/F996))</f>
        <v/>
      </c>
      <c r="H996" s="33" t="n"/>
      <c r="I996" s="33" t="n"/>
      <c r="J996" s="33">
        <f>IF(I996="", "", IF(OR(ISTEXT(I996),ISTEXT($F996)),"",I996*$F996))</f>
        <v/>
      </c>
      <c r="K996" s="33" t="n"/>
      <c r="L996" s="33">
        <f>IF(K996="", "", IF(OR(ISTEXT(K996),ISTEXT($F996)),"",K996*$F996))</f>
        <v/>
      </c>
      <c r="M996" s="30">
        <f>IF(OR(H996="",H996=0),"",IF(K996="",IF(J996="","",IF(OR(ISTEXT(J996),ISTEXT(H996)),"",J996/H996)),IF(OR(ISTEXT(L996),ISTEXT(H996)),"",L996/H996)))</f>
        <v/>
      </c>
    </row>
    <row r="997" ht="13.35" customHeight="1" s="162">
      <c r="B997" s="307" t="n"/>
      <c r="C997" s="307" t="n"/>
      <c r="E997" s="307" t="n"/>
      <c r="F997" s="32" t="n"/>
      <c r="G997" s="33">
        <f>IF(F997="", "", IF(OR(ISTEXT(H997),ISTEXT(F997)),"",H997/F997))</f>
        <v/>
      </c>
      <c r="H997" s="33" t="n"/>
      <c r="I997" s="33" t="n"/>
      <c r="J997" s="33">
        <f>IF(I997="", "", IF(OR(ISTEXT(I997),ISTEXT($F997)),"",I997*$F997))</f>
        <v/>
      </c>
      <c r="K997" s="33" t="n"/>
      <c r="L997" s="33">
        <f>IF(K997="", "", IF(OR(ISTEXT(K997),ISTEXT($F997)),"",K997*$F997))</f>
        <v/>
      </c>
      <c r="M997" s="30">
        <f>IF(OR(H997="",H997=0),"",IF(K997="",IF(J997="","",IF(OR(ISTEXT(J997),ISTEXT(H997)),"",J997/H997)),IF(OR(ISTEXT(L997),ISTEXT(H997)),"",L997/H997)))</f>
        <v/>
      </c>
    </row>
    <row r="998" ht="13.35" customHeight="1" s="162">
      <c r="B998" s="307" t="n"/>
      <c r="C998" s="307" t="n"/>
      <c r="E998" s="307" t="n"/>
      <c r="F998" s="32" t="n"/>
      <c r="G998" s="33">
        <f>IF(F998="", "", IF(OR(ISTEXT(H998),ISTEXT(F998)),"",H998/F998))</f>
        <v/>
      </c>
      <c r="H998" s="33" t="n"/>
      <c r="I998" s="33" t="n"/>
      <c r="J998" s="33">
        <f>IF(I998="", "", IF(OR(ISTEXT(I998),ISTEXT($F998)),"",I998*$F998))</f>
        <v/>
      </c>
      <c r="K998" s="33" t="n"/>
      <c r="L998" s="33">
        <f>IF(K998="", "", IF(OR(ISTEXT(K998),ISTEXT($F998)),"",K998*$F998))</f>
        <v/>
      </c>
      <c r="M998" s="30">
        <f>IF(OR(H998="",H998=0),"",IF(K998="",IF(J998="","",IF(OR(ISTEXT(J998),ISTEXT(H998)),"",J998/H998)),IF(OR(ISTEXT(L998),ISTEXT(H998)),"",L998/H998)))</f>
        <v/>
      </c>
    </row>
    <row r="999" ht="13.35" customHeight="1" s="162">
      <c r="B999" s="307" t="n"/>
      <c r="C999" s="307" t="n"/>
      <c r="E999" s="307" t="n"/>
      <c r="F999" s="32" t="n"/>
      <c r="G999" s="33">
        <f>IF(F999="", "", IF(OR(ISTEXT(H999),ISTEXT(F999)),"",H999/F999))</f>
        <v/>
      </c>
      <c r="H999" s="33" t="n"/>
      <c r="I999" s="33" t="n"/>
      <c r="J999" s="33">
        <f>IF(I999="", "", IF(OR(ISTEXT(I999),ISTEXT($F999)),"",I999*$F999))</f>
        <v/>
      </c>
      <c r="K999" s="33" t="n"/>
      <c r="L999" s="33">
        <f>IF(K999="", "", IF(OR(ISTEXT(K999),ISTEXT($F999)),"",K999*$F999))</f>
        <v/>
      </c>
      <c r="M999" s="30">
        <f>IF(OR(H999="",H999=0),"",IF(K999="",IF(J999="","",IF(OR(ISTEXT(J999),ISTEXT(H999)),"",J999/H999)),IF(OR(ISTEXT(L999),ISTEXT(H999)),"",L999/H999)))</f>
        <v/>
      </c>
    </row>
    <row r="1000" ht="13.35" customHeight="1" s="162">
      <c r="B1000" s="307" t="n"/>
      <c r="C1000" s="307" t="n"/>
      <c r="E1000" s="307" t="n"/>
      <c r="F1000" s="32" t="n"/>
      <c r="G1000" s="33">
        <f>IF(F1000="", "", IF(OR(ISTEXT(H1000),ISTEXT(F1000)),"",H1000/F1000))</f>
        <v/>
      </c>
      <c r="H1000" s="33" t="n"/>
      <c r="I1000" s="33" t="n"/>
      <c r="J1000" s="33">
        <f>IF(I1000="", "", IF(OR(ISTEXT(I1000),ISTEXT($F1000)),"",I1000*$F1000))</f>
        <v/>
      </c>
      <c r="K1000" s="33" t="n"/>
      <c r="L1000" s="33">
        <f>IF(K1000="", "", IF(OR(ISTEXT(K1000),ISTEXT($F1000)),"",K1000*$F1000))</f>
        <v/>
      </c>
      <c r="M1000" s="30">
        <f>IF(OR(H1000="",H1000=0),"",IF(K1000="",IF(J1000="","",IF(OR(ISTEXT(J1000),ISTEXT(H1000)),"",J1000/H1000)),IF(OR(ISTEXT(L1000),ISTEXT(H1000)),"",L1000/H1000)))</f>
        <v/>
      </c>
    </row>
    <row r="1001" ht="13.35" customHeight="1" s="162">
      <c r="B1001" s="307" t="n"/>
      <c r="C1001" s="307" t="n"/>
      <c r="E1001" s="307" t="n"/>
      <c r="F1001" s="32" t="n"/>
      <c r="G1001" s="33">
        <f>IF(F1001="", "", IF(OR(ISTEXT(H1001),ISTEXT(F1001)),"",H1001/F1001))</f>
        <v/>
      </c>
      <c r="H1001" s="33" t="n"/>
      <c r="I1001" s="33" t="n"/>
      <c r="J1001" s="33">
        <f>IF(I1001="", "", IF(OR(ISTEXT(I1001),ISTEXT($F1001)),"",I1001*$F1001))</f>
        <v/>
      </c>
      <c r="K1001" s="33" t="n"/>
      <c r="L1001" s="33">
        <f>IF(K1001="", "", IF(OR(ISTEXT(K1001),ISTEXT($F1001)),"",K1001*$F1001))</f>
        <v/>
      </c>
      <c r="M1001" s="30">
        <f>IF(OR(H1001="",H1001=0),"",IF(K1001="",IF(J1001="","",IF(OR(ISTEXT(J1001),ISTEXT(H1001)),"",J1001/H1001)),IF(OR(ISTEXT(L1001),ISTEXT(H1001)),"",L1001/H1001)))</f>
        <v/>
      </c>
    </row>
    <row r="1002" ht="13.35" customHeight="1" s="162">
      <c r="B1002" s="307" t="n"/>
      <c r="C1002" s="307" t="n"/>
      <c r="E1002" s="307" t="n"/>
      <c r="F1002" s="32" t="n"/>
      <c r="G1002" s="33">
        <f>IF(F1002="", "", IF(OR(ISTEXT(H1002),ISTEXT(F1002)),"",H1002/F1002))</f>
        <v/>
      </c>
      <c r="H1002" s="33" t="n"/>
      <c r="I1002" s="33" t="n"/>
      <c r="J1002" s="33">
        <f>IF(I1002="", "", IF(OR(ISTEXT(I1002),ISTEXT($F1002)),"",I1002*$F1002))</f>
        <v/>
      </c>
      <c r="K1002" s="33" t="n"/>
      <c r="L1002" s="33">
        <f>IF(K1002="", "", IF(OR(ISTEXT(K1002),ISTEXT($F1002)),"",K1002*$F1002))</f>
        <v/>
      </c>
      <c r="M1002" s="30">
        <f>IF(OR(H1002="",H1002=0),"",IF(K1002="",IF(J1002="","",IF(OR(ISTEXT(J1002),ISTEXT(H1002)),"",J1002/H1002)),IF(OR(ISTEXT(L1002),ISTEXT(H1002)),"",L1002/H1002)))</f>
        <v/>
      </c>
    </row>
    <row r="1003" ht="13.35" customHeight="1" s="162">
      <c r="B1003" s="307" t="n"/>
      <c r="C1003" s="307" t="n"/>
      <c r="E1003" s="307" t="n"/>
      <c r="F1003" s="32" t="n"/>
      <c r="G1003" s="33">
        <f>IF(F1003="", "", IF(OR(ISTEXT(H1003),ISTEXT(F1003)),"",H1003/F1003))</f>
        <v/>
      </c>
      <c r="H1003" s="33" t="n"/>
      <c r="I1003" s="33" t="n"/>
      <c r="J1003" s="33">
        <f>IF(I1003="", "", IF(OR(ISTEXT(I1003),ISTEXT($F1003)),"",I1003*$F1003))</f>
        <v/>
      </c>
      <c r="K1003" s="33" t="n"/>
      <c r="L1003" s="33">
        <f>IF(K1003="", "", IF(OR(ISTEXT(K1003),ISTEXT($F1003)),"",K1003*$F1003))</f>
        <v/>
      </c>
      <c r="M1003" s="30">
        <f>IF(OR(H1003="",H1003=0),"",IF(K1003="",IF(J1003="","",IF(OR(ISTEXT(J1003),ISTEXT(H1003)),"",J1003/H1003)),IF(OR(ISTEXT(L1003),ISTEXT(H1003)),"",L1003/H1003)))</f>
        <v/>
      </c>
    </row>
    <row r="1004" ht="13.35" customHeight="1" s="162">
      <c r="B1004" s="307" t="n"/>
      <c r="C1004" s="307" t="n"/>
      <c r="E1004" s="307" t="n"/>
      <c r="F1004" s="32" t="n"/>
      <c r="G1004" s="33">
        <f>IF(F1004="", "", IF(OR(ISTEXT(H1004),ISTEXT(F1004)),"",H1004/F1004))</f>
        <v/>
      </c>
      <c r="H1004" s="33" t="n"/>
      <c r="I1004" s="33" t="n"/>
      <c r="J1004" s="33">
        <f>IF(I1004="", "", IF(OR(ISTEXT(I1004),ISTEXT($F1004)),"",I1004*$F1004))</f>
        <v/>
      </c>
      <c r="K1004" s="33" t="n"/>
      <c r="L1004" s="33">
        <f>IF(K1004="", "", IF(OR(ISTEXT(K1004),ISTEXT($F1004)),"",K1004*$F1004))</f>
        <v/>
      </c>
      <c r="M1004" s="30">
        <f>IF(OR(H1004="",H1004=0),"",IF(K1004="",IF(J1004="","",IF(OR(ISTEXT(J1004),ISTEXT(H1004)),"",J1004/H1004)),IF(OR(ISTEXT(L1004),ISTEXT(H1004)),"",L1004/H1004)))</f>
        <v/>
      </c>
    </row>
    <row r="1005" ht="13.35" customHeight="1" s="162">
      <c r="B1005" s="307" t="n"/>
      <c r="C1005" s="307" t="n"/>
      <c r="E1005" s="307" t="n"/>
      <c r="F1005" s="32" t="n"/>
      <c r="G1005" s="33">
        <f>IF(F1005="", "", IF(OR(ISTEXT(H1005),ISTEXT(F1005)),"",H1005/F1005))</f>
        <v/>
      </c>
      <c r="H1005" s="33" t="n"/>
      <c r="I1005" s="33" t="n"/>
      <c r="J1005" s="33">
        <f>IF(I1005="", "", IF(OR(ISTEXT(I1005),ISTEXT($F1005)),"",I1005*$F1005))</f>
        <v/>
      </c>
      <c r="K1005" s="33" t="n"/>
      <c r="L1005" s="33">
        <f>IF(K1005="", "", IF(OR(ISTEXT(K1005),ISTEXT($F1005)),"",K1005*$F1005))</f>
        <v/>
      </c>
      <c r="M1005" s="30">
        <f>IF(OR(H1005="",H1005=0),"",IF(K1005="",IF(J1005="","",IF(OR(ISTEXT(J1005),ISTEXT(H1005)),"",J1005/H1005)),IF(OR(ISTEXT(L1005),ISTEXT(H1005)),"",L1005/H1005)))</f>
        <v/>
      </c>
    </row>
    <row r="1006" ht="13.35" customHeight="1" s="162">
      <c r="B1006" s="307" t="n"/>
      <c r="C1006" s="307" t="n"/>
      <c r="E1006" s="307" t="n"/>
      <c r="F1006" s="32" t="n"/>
      <c r="G1006" s="33">
        <f>IF(F1006="", "", IF(OR(ISTEXT(H1006),ISTEXT(F1006)),"",H1006/F1006))</f>
        <v/>
      </c>
      <c r="H1006" s="33" t="n"/>
      <c r="I1006" s="33" t="n"/>
      <c r="J1006" s="33">
        <f>IF(I1006="", "", IF(OR(ISTEXT(I1006),ISTEXT($F1006)),"",I1006*$F1006))</f>
        <v/>
      </c>
      <c r="K1006" s="33" t="n"/>
      <c r="L1006" s="33">
        <f>IF(K1006="", "", IF(OR(ISTEXT(K1006),ISTEXT($F1006)),"",K1006*$F1006))</f>
        <v/>
      </c>
      <c r="M1006" s="30">
        <f>IF(OR(H1006="",H1006=0),"",IF(K1006="",IF(J1006="","",IF(OR(ISTEXT(J1006),ISTEXT(H1006)),"",J1006/H1006)),IF(OR(ISTEXT(L1006),ISTEXT(H1006)),"",L1006/H1006)))</f>
        <v/>
      </c>
    </row>
    <row r="1007" ht="13.35" customHeight="1" s="162">
      <c r="B1007" s="307" t="n"/>
      <c r="C1007" s="307" t="n"/>
      <c r="E1007" s="307" t="n"/>
      <c r="F1007" s="32" t="n"/>
      <c r="G1007" s="33">
        <f>IF(F1007="", "", IF(OR(ISTEXT(H1007),ISTEXT(F1007)),"",H1007/F1007))</f>
        <v/>
      </c>
      <c r="H1007" s="33" t="n"/>
      <c r="I1007" s="33" t="n"/>
      <c r="J1007" s="33">
        <f>IF(I1007="", "", IF(OR(ISTEXT(I1007),ISTEXT($F1007)),"",I1007*$F1007))</f>
        <v/>
      </c>
      <c r="K1007" s="33" t="n"/>
      <c r="L1007" s="33">
        <f>IF(K1007="", "", IF(OR(ISTEXT(K1007),ISTEXT($F1007)),"",K1007*$F1007))</f>
        <v/>
      </c>
      <c r="M1007" s="30">
        <f>IF(OR(H1007="",H1007=0),"",IF(K1007="",IF(J1007="","",IF(OR(ISTEXT(J1007),ISTEXT(H1007)),"",J1007/H1007)),IF(OR(ISTEXT(L1007),ISTEXT(H1007)),"",L1007/H1007)))</f>
        <v/>
      </c>
    </row>
    <row r="1008" ht="13.35" customHeight="1" s="162">
      <c r="B1008" s="307" t="n"/>
      <c r="C1008" s="307" t="n"/>
      <c r="E1008" s="307" t="n"/>
      <c r="F1008" s="32" t="n"/>
      <c r="G1008" s="33">
        <f>IF(F1008="", "", IF(OR(ISTEXT(H1008),ISTEXT(F1008)),"",H1008/F1008))</f>
        <v/>
      </c>
      <c r="H1008" s="33" t="n"/>
      <c r="I1008" s="33" t="n"/>
      <c r="J1008" s="33">
        <f>IF(I1008="", "", IF(OR(ISTEXT(I1008),ISTEXT($F1008)),"",I1008*$F1008))</f>
        <v/>
      </c>
      <c r="K1008" s="33" t="n"/>
      <c r="L1008" s="33">
        <f>IF(K1008="", "", IF(OR(ISTEXT(K1008),ISTEXT($F1008)),"",K1008*$F1008))</f>
        <v/>
      </c>
      <c r="M1008" s="30">
        <f>IF(OR(H1008="",H1008=0),"",IF(K1008="",IF(J1008="","",IF(OR(ISTEXT(J1008),ISTEXT(H1008)),"",J1008/H1008)),IF(OR(ISTEXT(L1008),ISTEXT(H1008)),"",L1008/H1008)))</f>
        <v/>
      </c>
    </row>
    <row r="1009" ht="13.35" customHeight="1" s="162">
      <c r="B1009" s="307" t="n"/>
      <c r="C1009" s="307" t="n"/>
      <c r="E1009" s="307" t="n"/>
      <c r="F1009" s="32" t="n"/>
      <c r="G1009" s="33">
        <f>IF(F1009="", "", IF(OR(ISTEXT(H1009),ISTEXT(F1009)),"",H1009/F1009))</f>
        <v/>
      </c>
      <c r="H1009" s="33" t="n"/>
      <c r="I1009" s="33" t="n"/>
      <c r="J1009" s="33">
        <f>IF(I1009="", "", IF(OR(ISTEXT(I1009),ISTEXT($F1009)),"",I1009*$F1009))</f>
        <v/>
      </c>
      <c r="K1009" s="33" t="n"/>
      <c r="L1009" s="33">
        <f>IF(K1009="", "", IF(OR(ISTEXT(K1009),ISTEXT($F1009)),"",K1009*$F1009))</f>
        <v/>
      </c>
      <c r="M1009" s="30">
        <f>IF(OR(H1009="",H1009=0),"",IF(K1009="",IF(J1009="","",IF(OR(ISTEXT(J1009),ISTEXT(H1009)),"",J1009/H1009)),IF(OR(ISTEXT(L1009),ISTEXT(H1009)),"",L1009/H1009)))</f>
        <v/>
      </c>
    </row>
    <row r="1010" ht="13.35" customHeight="1" s="162">
      <c r="B1010" s="307" t="n"/>
      <c r="C1010" s="307" t="n"/>
      <c r="E1010" s="307" t="n"/>
      <c r="F1010" s="32" t="n"/>
      <c r="G1010" s="33">
        <f>IF(F1010="", "", IF(OR(ISTEXT(H1010),ISTEXT(F1010)),"",H1010/F1010))</f>
        <v/>
      </c>
      <c r="H1010" s="33" t="n"/>
      <c r="I1010" s="33" t="n"/>
      <c r="J1010" s="33">
        <f>IF(I1010="", "", IF(OR(ISTEXT(I1010),ISTEXT($F1010)),"",I1010*$F1010))</f>
        <v/>
      </c>
      <c r="K1010" s="33" t="n"/>
      <c r="L1010" s="33">
        <f>IF(K1010="", "", IF(OR(ISTEXT(K1010),ISTEXT($F1010)),"",K1010*$F1010))</f>
        <v/>
      </c>
      <c r="M1010" s="30">
        <f>IF(OR(H1010="",H1010=0),"",IF(K1010="",IF(J1010="","",IF(OR(ISTEXT(J1010),ISTEXT(H1010)),"",J1010/H1010)),IF(OR(ISTEXT(L1010),ISTEXT(H1010)),"",L1010/H1010)))</f>
        <v/>
      </c>
    </row>
    <row r="1011" ht="13.35" customHeight="1" s="162">
      <c r="B1011" s="307" t="n"/>
      <c r="C1011" s="307" t="n"/>
      <c r="E1011" s="307" t="n"/>
      <c r="F1011" s="32" t="n"/>
      <c r="G1011" s="33">
        <f>IF(F1011="", "", IF(OR(ISTEXT(H1011),ISTEXT(F1011)),"",H1011/F1011))</f>
        <v/>
      </c>
      <c r="H1011" s="33" t="n"/>
      <c r="I1011" s="33" t="n"/>
      <c r="J1011" s="33">
        <f>IF(I1011="", "", IF(OR(ISTEXT(I1011),ISTEXT($F1011)),"",I1011*$F1011))</f>
        <v/>
      </c>
      <c r="K1011" s="33" t="n"/>
      <c r="L1011" s="33">
        <f>IF(K1011="", "", IF(OR(ISTEXT(K1011),ISTEXT($F1011)),"",K1011*$F1011))</f>
        <v/>
      </c>
      <c r="M1011" s="30">
        <f>IF(OR(H1011="",H1011=0),"",IF(K1011="",IF(J1011="","",IF(OR(ISTEXT(J1011),ISTEXT(H1011)),"",J1011/H1011)),IF(OR(ISTEXT(L1011),ISTEXT(H1011)),"",L1011/H1011)))</f>
        <v/>
      </c>
    </row>
    <row r="1012" ht="13.35" customHeight="1" s="162">
      <c r="B1012" s="307" t="n"/>
      <c r="C1012" s="307" t="n"/>
      <c r="E1012" s="307" t="n"/>
      <c r="F1012" s="32" t="n"/>
      <c r="G1012" s="33">
        <f>IF(F1012="", "", IF(OR(ISTEXT(H1012),ISTEXT(F1012)),"",H1012/F1012))</f>
        <v/>
      </c>
      <c r="H1012" s="33" t="n"/>
      <c r="I1012" s="33" t="n"/>
      <c r="J1012" s="33">
        <f>IF(I1012="", "", IF(OR(ISTEXT(I1012),ISTEXT($F1012)),"",I1012*$F1012))</f>
        <v/>
      </c>
      <c r="K1012" s="33" t="n"/>
      <c r="L1012" s="33">
        <f>IF(K1012="", "", IF(OR(ISTEXT(K1012),ISTEXT($F1012)),"",K1012*$F1012))</f>
        <v/>
      </c>
      <c r="M1012" s="30">
        <f>IF(OR(H1012="",H1012=0),"",IF(K1012="",IF(J1012="","",IF(OR(ISTEXT(J1012),ISTEXT(H1012)),"",J1012/H1012)),IF(OR(ISTEXT(L1012),ISTEXT(H1012)),"",L1012/H1012)))</f>
        <v/>
      </c>
    </row>
    <row r="1013" ht="13.35" customHeight="1" s="162">
      <c r="B1013" s="307" t="n"/>
      <c r="C1013" s="307" t="n"/>
      <c r="E1013" s="307" t="n"/>
      <c r="F1013" s="32" t="n"/>
      <c r="G1013" s="33">
        <f>IF(F1013="", "", IF(OR(ISTEXT(H1013),ISTEXT(F1013)),"",H1013/F1013))</f>
        <v/>
      </c>
      <c r="H1013" s="33" t="n"/>
      <c r="I1013" s="33" t="n"/>
      <c r="J1013" s="33">
        <f>IF(I1013="", "", IF(OR(ISTEXT(I1013),ISTEXT($F1013)),"",I1013*$F1013))</f>
        <v/>
      </c>
      <c r="K1013" s="33" t="n"/>
      <c r="L1013" s="33">
        <f>IF(K1013="", "", IF(OR(ISTEXT(K1013),ISTEXT($F1013)),"",K1013*$F1013))</f>
        <v/>
      </c>
      <c r="M1013" s="30">
        <f>IF(OR(H1013="",H1013=0),"",IF(K1013="",IF(J1013="","",IF(OR(ISTEXT(J1013),ISTEXT(H1013)),"",J1013/H1013)),IF(OR(ISTEXT(L1013),ISTEXT(H1013)),"",L1013/H1013)))</f>
        <v/>
      </c>
    </row>
    <row r="1014" ht="13.35" customHeight="1" s="162">
      <c r="B1014" s="307" t="n"/>
      <c r="C1014" s="307" t="n"/>
      <c r="E1014" s="307" t="n"/>
      <c r="F1014" s="32" t="n"/>
      <c r="G1014" s="33">
        <f>IF(F1014="", "", IF(OR(ISTEXT(H1014),ISTEXT(F1014)),"",H1014/F1014))</f>
        <v/>
      </c>
      <c r="H1014" s="33" t="n"/>
      <c r="I1014" s="33" t="n"/>
      <c r="J1014" s="33">
        <f>IF(I1014="", "", IF(OR(ISTEXT(I1014),ISTEXT($F1014)),"",I1014*$F1014))</f>
        <v/>
      </c>
      <c r="K1014" s="33" t="n"/>
      <c r="L1014" s="33">
        <f>IF(K1014="", "", IF(OR(ISTEXT(K1014),ISTEXT($F1014)),"",K1014*$F1014))</f>
        <v/>
      </c>
      <c r="M1014" s="30">
        <f>IF(OR(H1014="",H1014=0),"",IF(K1014="",IF(J1014="","",IF(OR(ISTEXT(J1014),ISTEXT(H1014)),"",J1014/H1014)),IF(OR(ISTEXT(L1014),ISTEXT(H1014)),"",L1014/H1014)))</f>
        <v/>
      </c>
    </row>
    <row r="1015" ht="13.35" customHeight="1" s="162">
      <c r="B1015" s="307" t="n"/>
      <c r="C1015" s="307" t="n"/>
      <c r="E1015" s="307" t="n"/>
      <c r="F1015" s="32" t="n"/>
      <c r="G1015" s="33">
        <f>IF(F1015="", "", IF(OR(ISTEXT(H1015),ISTEXT(F1015)),"",H1015/F1015))</f>
        <v/>
      </c>
      <c r="H1015" s="33" t="n"/>
      <c r="I1015" s="33" t="n"/>
      <c r="J1015" s="33">
        <f>IF(I1015="", "", IF(OR(ISTEXT(I1015),ISTEXT($F1015)),"",I1015*$F1015))</f>
        <v/>
      </c>
      <c r="K1015" s="33" t="n"/>
      <c r="L1015" s="33">
        <f>IF(K1015="", "", IF(OR(ISTEXT(K1015),ISTEXT($F1015)),"",K1015*$F1015))</f>
        <v/>
      </c>
      <c r="M1015" s="30">
        <f>IF(OR(H1015="",H1015=0),"",IF(K1015="",IF(J1015="","",IF(OR(ISTEXT(J1015),ISTEXT(H1015)),"",J1015/H1015)),IF(OR(ISTEXT(L1015),ISTEXT(H1015)),"",L1015/H1015)))</f>
        <v/>
      </c>
    </row>
    <row r="1016" ht="13.35" customHeight="1" s="162">
      <c r="B1016" s="307" t="n"/>
      <c r="C1016" s="307" t="n"/>
      <c r="E1016" s="307" t="n"/>
      <c r="F1016" s="32" t="n"/>
      <c r="G1016" s="33">
        <f>IF(F1016="", "", IF(OR(ISTEXT(H1016),ISTEXT(F1016)),"",H1016/F1016))</f>
        <v/>
      </c>
      <c r="H1016" s="33" t="n"/>
      <c r="I1016" s="33" t="n"/>
      <c r="J1016" s="33">
        <f>IF(I1016="", "", IF(OR(ISTEXT(I1016),ISTEXT($F1016)),"",I1016*$F1016))</f>
        <v/>
      </c>
      <c r="K1016" s="33" t="n"/>
      <c r="L1016" s="33">
        <f>IF(K1016="", "", IF(OR(ISTEXT(K1016),ISTEXT($F1016)),"",K1016*$F1016))</f>
        <v/>
      </c>
      <c r="M1016" s="30">
        <f>IF(OR(H1016="",H1016=0),"",IF(K1016="",IF(J1016="","",IF(OR(ISTEXT(J1016),ISTEXT(H1016)),"",J1016/H1016)),IF(OR(ISTEXT(L1016),ISTEXT(H1016)),"",L1016/H1016)))</f>
        <v/>
      </c>
    </row>
    <row r="1017" ht="13.35" customHeight="1" s="162">
      <c r="B1017" s="307" t="n"/>
      <c r="C1017" s="307" t="n"/>
      <c r="E1017" s="307" t="n"/>
      <c r="F1017" s="32" t="n"/>
      <c r="G1017" s="33">
        <f>IF(F1017="", "", IF(OR(ISTEXT(H1017),ISTEXT(F1017)),"",H1017/F1017))</f>
        <v/>
      </c>
      <c r="H1017" s="33" t="n"/>
      <c r="I1017" s="33" t="n"/>
      <c r="J1017" s="33">
        <f>IF(I1017="", "", IF(OR(ISTEXT(I1017),ISTEXT($F1017)),"",I1017*$F1017))</f>
        <v/>
      </c>
      <c r="K1017" s="33" t="n"/>
      <c r="L1017" s="33">
        <f>IF(K1017="", "", IF(OR(ISTEXT(K1017),ISTEXT($F1017)),"",K1017*$F1017))</f>
        <v/>
      </c>
      <c r="M1017" s="30">
        <f>IF(OR(H1017="",H1017=0),"",IF(K1017="",IF(J1017="","",IF(OR(ISTEXT(J1017),ISTEXT(H1017)),"",J1017/H1017)),IF(OR(ISTEXT(L1017),ISTEXT(H1017)),"",L1017/H1017)))</f>
        <v/>
      </c>
    </row>
    <row r="1018" ht="13.35" customHeight="1" s="162">
      <c r="B1018" s="307" t="n"/>
      <c r="C1018" s="307" t="n"/>
      <c r="E1018" s="307" t="n"/>
      <c r="F1018" s="32" t="n"/>
      <c r="G1018" s="33">
        <f>IF(F1018="", "", IF(OR(ISTEXT(H1018),ISTEXT(F1018)),"",H1018/F1018))</f>
        <v/>
      </c>
      <c r="H1018" s="33" t="n"/>
      <c r="I1018" s="33" t="n"/>
      <c r="J1018" s="33">
        <f>IF(I1018="", "", IF(OR(ISTEXT(I1018),ISTEXT($F1018)),"",I1018*$F1018))</f>
        <v/>
      </c>
      <c r="K1018" s="33" t="n"/>
      <c r="L1018" s="33">
        <f>IF(K1018="", "", IF(OR(ISTEXT(K1018),ISTEXT($F1018)),"",K1018*$F1018))</f>
        <v/>
      </c>
      <c r="M1018" s="30">
        <f>IF(OR(H1018="",H1018=0),"",IF(K1018="",IF(J1018="","",IF(OR(ISTEXT(J1018),ISTEXT(H1018)),"",J1018/H1018)),IF(OR(ISTEXT(L1018),ISTEXT(H1018)),"",L1018/H1018)))</f>
        <v/>
      </c>
    </row>
    <row r="1019" ht="13.35" customHeight="1" s="162">
      <c r="B1019" s="307" t="n"/>
      <c r="C1019" s="307" t="n"/>
      <c r="E1019" s="307" t="n"/>
      <c r="F1019" s="32" t="n"/>
      <c r="G1019" s="33">
        <f>IF(F1019="", "", IF(OR(ISTEXT(H1019),ISTEXT(F1019)),"",H1019/F1019))</f>
        <v/>
      </c>
      <c r="H1019" s="33" t="n"/>
      <c r="I1019" s="33" t="n"/>
      <c r="J1019" s="33">
        <f>IF(I1019="", "", IF(OR(ISTEXT(I1019),ISTEXT($F1019)),"",I1019*$F1019))</f>
        <v/>
      </c>
      <c r="K1019" s="33" t="n"/>
      <c r="L1019" s="33">
        <f>IF(K1019="", "", IF(OR(ISTEXT(K1019),ISTEXT($F1019)),"",K1019*$F1019))</f>
        <v/>
      </c>
      <c r="M1019" s="30">
        <f>IF(OR(H1019="",H1019=0),"",IF(K1019="",IF(J1019="","",IF(OR(ISTEXT(J1019),ISTEXT(H1019)),"",J1019/H1019)),IF(OR(ISTEXT(L1019),ISTEXT(H1019)),"",L1019/H1019)))</f>
        <v/>
      </c>
    </row>
    <row r="1020" ht="13.35" customHeight="1" s="162">
      <c r="B1020" s="307" t="n"/>
      <c r="C1020" s="307" t="n"/>
      <c r="E1020" s="307" t="n"/>
      <c r="F1020" s="32" t="n"/>
      <c r="G1020" s="33">
        <f>IF(F1020="", "", IF(OR(ISTEXT(H1020),ISTEXT(F1020)),"",H1020/F1020))</f>
        <v/>
      </c>
      <c r="H1020" s="33" t="n"/>
      <c r="I1020" s="33" t="n"/>
      <c r="J1020" s="33">
        <f>IF(I1020="", "", IF(OR(ISTEXT(I1020),ISTEXT($F1020)),"",I1020*$F1020))</f>
        <v/>
      </c>
      <c r="K1020" s="33" t="n"/>
      <c r="L1020" s="33">
        <f>IF(K1020="", "", IF(OR(ISTEXT(K1020),ISTEXT($F1020)),"",K1020*$F1020))</f>
        <v/>
      </c>
      <c r="M1020" s="30">
        <f>IF(OR(H1020="",H1020=0),"",IF(K1020="",IF(J1020="","",IF(OR(ISTEXT(J1020),ISTEXT(H1020)),"",J1020/H1020)),IF(OR(ISTEXT(L1020),ISTEXT(H1020)),"",L1020/H1020)))</f>
        <v/>
      </c>
    </row>
    <row r="1021" ht="13.35" customHeight="1" s="162">
      <c r="B1021" s="307" t="n"/>
      <c r="C1021" s="307" t="n"/>
      <c r="E1021" s="307" t="n"/>
      <c r="F1021" s="32" t="n"/>
      <c r="G1021" s="33">
        <f>IF(F1021="", "", IF(OR(ISTEXT(H1021),ISTEXT(F1021)),"",H1021/F1021))</f>
        <v/>
      </c>
      <c r="H1021" s="33" t="n"/>
      <c r="I1021" s="33" t="n"/>
      <c r="J1021" s="33">
        <f>IF(I1021="", "", IF(OR(ISTEXT(I1021),ISTEXT($F1021)),"",I1021*$F1021))</f>
        <v/>
      </c>
      <c r="K1021" s="33" t="n"/>
      <c r="L1021" s="33">
        <f>IF(K1021="", "", IF(OR(ISTEXT(K1021),ISTEXT($F1021)),"",K1021*$F1021))</f>
        <v/>
      </c>
      <c r="M1021" s="30">
        <f>IF(OR(H1021="",H1021=0),"",IF(K1021="",IF(J1021="","",IF(OR(ISTEXT(J1021),ISTEXT(H1021)),"",J1021/H1021)),IF(OR(ISTEXT(L1021),ISTEXT(H1021)),"",L1021/H1021)))</f>
        <v/>
      </c>
    </row>
    <row r="1022" ht="13.35" customHeight="1" s="162">
      <c r="B1022" s="307" t="n"/>
      <c r="C1022" s="307" t="n"/>
      <c r="E1022" s="307" t="n"/>
      <c r="F1022" s="32" t="n"/>
      <c r="G1022" s="33">
        <f>IF(F1022="", "", IF(OR(ISTEXT(H1022),ISTEXT(F1022)),"",H1022/F1022))</f>
        <v/>
      </c>
      <c r="H1022" s="33" t="n"/>
      <c r="I1022" s="33" t="n"/>
      <c r="J1022" s="33">
        <f>IF(I1022="", "", IF(OR(ISTEXT(I1022),ISTEXT($F1022)),"",I1022*$F1022))</f>
        <v/>
      </c>
      <c r="K1022" s="33" t="n"/>
      <c r="L1022" s="33">
        <f>IF(K1022="", "", IF(OR(ISTEXT(K1022),ISTEXT($F1022)),"",K1022*$F1022))</f>
        <v/>
      </c>
      <c r="M1022" s="30">
        <f>IF(OR(H1022="",H1022=0),"",IF(K1022="",IF(J1022="","",IF(OR(ISTEXT(J1022),ISTEXT(H1022)),"",J1022/H1022)),IF(OR(ISTEXT(L1022),ISTEXT(H1022)),"",L1022/H1022)))</f>
        <v/>
      </c>
    </row>
    <row r="1023" ht="13.35" customHeight="1" s="162">
      <c r="B1023" s="307" t="n"/>
      <c r="C1023" s="307" t="n"/>
      <c r="E1023" s="307" t="n"/>
      <c r="F1023" s="32" t="n"/>
      <c r="G1023" s="33">
        <f>IF(F1023="", "", IF(OR(ISTEXT(H1023),ISTEXT(F1023)),"",H1023/F1023))</f>
        <v/>
      </c>
      <c r="H1023" s="33" t="n"/>
      <c r="I1023" s="33" t="n"/>
      <c r="J1023" s="33">
        <f>IF(I1023="", "", IF(OR(ISTEXT(I1023),ISTEXT($F1023)),"",I1023*$F1023))</f>
        <v/>
      </c>
      <c r="K1023" s="33" t="n"/>
      <c r="L1023" s="33">
        <f>IF(K1023="", "", IF(OR(ISTEXT(K1023),ISTEXT($F1023)),"",K1023*$F1023))</f>
        <v/>
      </c>
      <c r="M1023" s="30">
        <f>IF(OR(H1023="",H1023=0),"",IF(K1023="",IF(J1023="","",IF(OR(ISTEXT(J1023),ISTEXT(H1023)),"",J1023/H1023)),IF(OR(ISTEXT(L1023),ISTEXT(H1023)),"",L1023/H1023)))</f>
        <v/>
      </c>
    </row>
    <row r="1024" ht="13.35" customHeight="1" s="162">
      <c r="B1024" s="307" t="n"/>
      <c r="C1024" s="307" t="n"/>
      <c r="E1024" s="307" t="n"/>
      <c r="F1024" s="32" t="n"/>
      <c r="G1024" s="33">
        <f>IF(F1024="", "", IF(OR(ISTEXT(H1024),ISTEXT(F1024)),"",H1024/F1024))</f>
        <v/>
      </c>
      <c r="H1024" s="33" t="n"/>
      <c r="I1024" s="33" t="n"/>
      <c r="J1024" s="33">
        <f>IF(I1024="", "", IF(OR(ISTEXT(I1024),ISTEXT($F1024)),"",I1024*$F1024))</f>
        <v/>
      </c>
      <c r="K1024" s="33" t="n"/>
      <c r="L1024" s="33">
        <f>IF(K1024="", "", IF(OR(ISTEXT(K1024),ISTEXT($F1024)),"",K1024*$F1024))</f>
        <v/>
      </c>
      <c r="M1024" s="30">
        <f>IF(OR(H1024="",H1024=0),"",IF(K1024="",IF(J1024="","",IF(OR(ISTEXT(J1024),ISTEXT(H1024)),"",J1024/H1024)),IF(OR(ISTEXT(L1024),ISTEXT(H1024)),"",L1024/H1024)))</f>
        <v/>
      </c>
    </row>
    <row r="1025" ht="13.35" customHeight="1" s="162">
      <c r="B1025" s="307" t="n"/>
      <c r="C1025" s="307" t="n"/>
      <c r="E1025" s="307" t="n"/>
      <c r="F1025" s="32" t="n"/>
      <c r="G1025" s="33">
        <f>IF(F1025="", "", IF(OR(ISTEXT(H1025),ISTEXT(F1025)),"",H1025/F1025))</f>
        <v/>
      </c>
      <c r="H1025" s="33" t="n"/>
      <c r="I1025" s="33" t="n"/>
      <c r="J1025" s="33">
        <f>IF(I1025="", "", IF(OR(ISTEXT(I1025),ISTEXT($F1025)),"",I1025*$F1025))</f>
        <v/>
      </c>
      <c r="K1025" s="33" t="n"/>
      <c r="L1025" s="33">
        <f>IF(K1025="", "", IF(OR(ISTEXT(K1025),ISTEXT($F1025)),"",K1025*$F1025))</f>
        <v/>
      </c>
      <c r="M1025" s="30">
        <f>IF(OR(H1025="",H1025=0),"",IF(K1025="",IF(J1025="","",IF(OR(ISTEXT(J1025),ISTEXT(H1025)),"",J1025/H1025)),IF(OR(ISTEXT(L1025),ISTEXT(H1025)),"",L1025/H1025)))</f>
        <v/>
      </c>
    </row>
    <row r="1026" ht="13.35" customHeight="1" s="162">
      <c r="B1026" s="307" t="n"/>
      <c r="C1026" s="307" t="n"/>
      <c r="E1026" s="307" t="n"/>
      <c r="F1026" s="32" t="n"/>
      <c r="G1026" s="33">
        <f>IF(F1026="", "", IF(OR(ISTEXT(H1026),ISTEXT(F1026)),"",H1026/F1026))</f>
        <v/>
      </c>
      <c r="H1026" s="33" t="n"/>
      <c r="I1026" s="33" t="n"/>
      <c r="J1026" s="33">
        <f>IF(I1026="", "", IF(OR(ISTEXT(I1026),ISTEXT($F1026)),"",I1026*$F1026))</f>
        <v/>
      </c>
      <c r="K1026" s="33" t="n"/>
      <c r="L1026" s="33">
        <f>IF(K1026="", "", IF(OR(ISTEXT(K1026),ISTEXT($F1026)),"",K1026*$F1026))</f>
        <v/>
      </c>
      <c r="M1026" s="30">
        <f>IF(OR(H1026="",H1026=0),"",IF(K1026="",IF(J1026="","",IF(OR(ISTEXT(J1026),ISTEXT(H1026)),"",J1026/H1026)),IF(OR(ISTEXT(L1026),ISTEXT(H1026)),"",L1026/H1026)))</f>
        <v/>
      </c>
    </row>
    <row r="1027" ht="13.35" customHeight="1" s="162">
      <c r="B1027" s="307" t="n"/>
      <c r="C1027" s="307" t="n"/>
      <c r="E1027" s="307" t="n"/>
      <c r="F1027" s="32" t="n"/>
      <c r="G1027" s="33">
        <f>IF(F1027="", "", IF(OR(ISTEXT(H1027),ISTEXT(F1027)),"",H1027/F1027))</f>
        <v/>
      </c>
      <c r="H1027" s="33" t="n"/>
      <c r="I1027" s="33" t="n"/>
      <c r="J1027" s="33">
        <f>IF(I1027="", "", IF(OR(ISTEXT(I1027),ISTEXT($F1027)),"",I1027*$F1027))</f>
        <v/>
      </c>
      <c r="K1027" s="33" t="n"/>
      <c r="L1027" s="33">
        <f>IF(K1027="", "", IF(OR(ISTEXT(K1027),ISTEXT($F1027)),"",K1027*$F1027))</f>
        <v/>
      </c>
      <c r="M1027" s="30">
        <f>IF(OR(H1027="",H1027=0),"",IF(K1027="",IF(J1027="","",IF(OR(ISTEXT(J1027),ISTEXT(H1027)),"",J1027/H1027)),IF(OR(ISTEXT(L1027),ISTEXT(H1027)),"",L1027/H1027)))</f>
        <v/>
      </c>
    </row>
    <row r="1028" ht="13.35" customHeight="1" s="162">
      <c r="B1028" s="307" t="n"/>
      <c r="C1028" s="307" t="n"/>
      <c r="E1028" s="307" t="n"/>
      <c r="F1028" s="32" t="n"/>
      <c r="G1028" s="33">
        <f>IF(F1028="", "", IF(OR(ISTEXT(H1028),ISTEXT(F1028)),"",H1028/F1028))</f>
        <v/>
      </c>
      <c r="H1028" s="33" t="n"/>
      <c r="I1028" s="33" t="n"/>
      <c r="J1028" s="33">
        <f>IF(I1028="", "", IF(OR(ISTEXT(I1028),ISTEXT($F1028)),"",I1028*$F1028))</f>
        <v/>
      </c>
      <c r="K1028" s="33" t="n"/>
      <c r="L1028" s="33">
        <f>IF(K1028="", "", IF(OR(ISTEXT(K1028),ISTEXT($F1028)),"",K1028*$F1028))</f>
        <v/>
      </c>
      <c r="M1028" s="30">
        <f>IF(OR(H1028="",H1028=0),"",IF(K1028="",IF(J1028="","",IF(OR(ISTEXT(J1028),ISTEXT(H1028)),"",J1028/H1028)),IF(OR(ISTEXT(L1028),ISTEXT(H1028)),"",L1028/H1028)))</f>
        <v/>
      </c>
    </row>
    <row r="1029" ht="13.35" customHeight="1" s="162">
      <c r="B1029" s="307" t="n"/>
      <c r="C1029" s="307" t="n"/>
      <c r="E1029" s="307" t="n"/>
      <c r="F1029" s="32" t="n"/>
      <c r="G1029" s="33">
        <f>IF(F1029="", "", IF(OR(ISTEXT(H1029),ISTEXT(F1029)),"",H1029/F1029))</f>
        <v/>
      </c>
      <c r="H1029" s="33" t="n"/>
      <c r="I1029" s="33" t="n"/>
      <c r="J1029" s="33">
        <f>IF(I1029="", "", IF(OR(ISTEXT(I1029),ISTEXT($F1029)),"",I1029*$F1029))</f>
        <v/>
      </c>
      <c r="K1029" s="33" t="n"/>
      <c r="L1029" s="33">
        <f>IF(K1029="", "", IF(OR(ISTEXT(K1029),ISTEXT($F1029)),"",K1029*$F1029))</f>
        <v/>
      </c>
      <c r="M1029" s="30">
        <f>IF(OR(H1029="",H1029=0),"",IF(K1029="",IF(J1029="","",IF(OR(ISTEXT(J1029),ISTEXT(H1029)),"",J1029/H1029)),IF(OR(ISTEXT(L1029),ISTEXT(H1029)),"",L1029/H1029)))</f>
        <v/>
      </c>
    </row>
    <row r="1030" ht="13.35" customHeight="1" s="162">
      <c r="B1030" s="307" t="n"/>
      <c r="C1030" s="307" t="n"/>
      <c r="E1030" s="307" t="n"/>
      <c r="F1030" s="32" t="n"/>
      <c r="G1030" s="33">
        <f>IF(F1030="", "", IF(OR(ISTEXT(H1030),ISTEXT(F1030)),"",H1030/F1030))</f>
        <v/>
      </c>
      <c r="H1030" s="33" t="n"/>
      <c r="I1030" s="33" t="n"/>
      <c r="J1030" s="33">
        <f>IF(I1030="", "", IF(OR(ISTEXT(I1030),ISTEXT($F1030)),"",I1030*$F1030))</f>
        <v/>
      </c>
      <c r="K1030" s="33" t="n"/>
      <c r="L1030" s="33">
        <f>IF(K1030="", "", IF(OR(ISTEXT(K1030),ISTEXT($F1030)),"",K1030*$F1030))</f>
        <v/>
      </c>
      <c r="M1030" s="30">
        <f>IF(OR(H1030="",H1030=0),"",IF(K1030="",IF(J1030="","",IF(OR(ISTEXT(J1030),ISTEXT(H1030)),"",J1030/H1030)),IF(OR(ISTEXT(L1030),ISTEXT(H1030)),"",L1030/H1030)))</f>
        <v/>
      </c>
    </row>
    <row r="1031" ht="13.35" customHeight="1" s="162">
      <c r="B1031" s="307" t="n"/>
      <c r="C1031" s="307" t="n"/>
      <c r="E1031" s="307" t="n"/>
      <c r="F1031" s="32" t="n"/>
      <c r="G1031" s="33">
        <f>IF(F1031="", "", IF(OR(ISTEXT(H1031),ISTEXT(F1031)),"",H1031/F1031))</f>
        <v/>
      </c>
      <c r="H1031" s="33" t="n"/>
      <c r="I1031" s="33" t="n"/>
      <c r="J1031" s="33">
        <f>IF(I1031="", "", IF(OR(ISTEXT(I1031),ISTEXT($F1031)),"",I1031*$F1031))</f>
        <v/>
      </c>
      <c r="K1031" s="33" t="n"/>
      <c r="L1031" s="33">
        <f>IF(K1031="", "", IF(OR(ISTEXT(K1031),ISTEXT($F1031)),"",K1031*$F1031))</f>
        <v/>
      </c>
      <c r="M1031" s="30">
        <f>IF(OR(H1031="",H1031=0),"",IF(K1031="",IF(J1031="","",IF(OR(ISTEXT(J1031),ISTEXT(H1031)),"",J1031/H1031)),IF(OR(ISTEXT(L1031),ISTEXT(H1031)),"",L1031/H1031)))</f>
        <v/>
      </c>
    </row>
    <row r="1032" ht="13.35" customHeight="1" s="162">
      <c r="B1032" s="307" t="n"/>
      <c r="C1032" s="307" t="n"/>
      <c r="E1032" s="307" t="n"/>
      <c r="F1032" s="32" t="n"/>
      <c r="G1032" s="33">
        <f>IF(F1032="", "", IF(OR(ISTEXT(H1032),ISTEXT(F1032)),"",H1032/F1032))</f>
        <v/>
      </c>
      <c r="H1032" s="33" t="n"/>
      <c r="I1032" s="33" t="n"/>
      <c r="J1032" s="33">
        <f>IF(I1032="", "", IF(OR(ISTEXT(I1032),ISTEXT($F1032)),"",I1032*$F1032))</f>
        <v/>
      </c>
      <c r="K1032" s="33" t="n"/>
      <c r="L1032" s="33">
        <f>IF(K1032="", "", IF(OR(ISTEXT(K1032),ISTEXT($F1032)),"",K1032*$F1032))</f>
        <v/>
      </c>
      <c r="M1032" s="30">
        <f>IF(OR(H1032="",H1032=0),"",IF(K1032="",IF(J1032="","",IF(OR(ISTEXT(J1032),ISTEXT(H1032)),"",J1032/H1032)),IF(OR(ISTEXT(L1032),ISTEXT(H1032)),"",L1032/H1032)))</f>
        <v/>
      </c>
    </row>
    <row r="1033" ht="13.35" customHeight="1" s="162">
      <c r="B1033" s="307" t="n"/>
      <c r="C1033" s="307" t="n"/>
      <c r="E1033" s="307" t="n"/>
      <c r="F1033" s="32" t="n"/>
      <c r="G1033" s="33">
        <f>IF(F1033="", "", IF(OR(ISTEXT(H1033),ISTEXT(F1033)),"",H1033/F1033))</f>
        <v/>
      </c>
      <c r="H1033" s="33" t="n"/>
      <c r="I1033" s="33" t="n"/>
      <c r="J1033" s="33">
        <f>IF(I1033="", "", IF(OR(ISTEXT(I1033),ISTEXT($F1033)),"",I1033*$F1033))</f>
        <v/>
      </c>
      <c r="K1033" s="33" t="n"/>
      <c r="L1033" s="33">
        <f>IF(K1033="", "", IF(OR(ISTEXT(K1033),ISTEXT($F1033)),"",K1033*$F1033))</f>
        <v/>
      </c>
      <c r="M1033" s="30">
        <f>IF(OR(H1033="",H1033=0),"",IF(K1033="",IF(J1033="","",IF(OR(ISTEXT(J1033),ISTEXT(H1033)),"",J1033/H1033)),IF(OR(ISTEXT(L1033),ISTEXT(H1033)),"",L1033/H1033)))</f>
        <v/>
      </c>
    </row>
    <row r="1034" ht="13.35" customHeight="1" s="162">
      <c r="B1034" s="307" t="n"/>
      <c r="C1034" s="307" t="n"/>
      <c r="E1034" s="307" t="n"/>
      <c r="F1034" s="32" t="n"/>
      <c r="G1034" s="33">
        <f>IF(F1034="", "", IF(OR(ISTEXT(H1034),ISTEXT(F1034)),"",H1034/F1034))</f>
        <v/>
      </c>
      <c r="H1034" s="33" t="n"/>
      <c r="I1034" s="33" t="n"/>
      <c r="J1034" s="33">
        <f>IF(I1034="", "", IF(OR(ISTEXT(I1034),ISTEXT($F1034)),"",I1034*$F1034))</f>
        <v/>
      </c>
      <c r="K1034" s="33" t="n"/>
      <c r="L1034" s="33">
        <f>IF(K1034="", "", IF(OR(ISTEXT(K1034),ISTEXT($F1034)),"",K1034*$F1034))</f>
        <v/>
      </c>
      <c r="M1034" s="30">
        <f>IF(OR(H1034="",H1034=0),"",IF(K1034="",IF(J1034="","",IF(OR(ISTEXT(J1034),ISTEXT(H1034)),"",J1034/H1034)),IF(OR(ISTEXT(L1034),ISTEXT(H1034)),"",L1034/H1034)))</f>
        <v/>
      </c>
    </row>
    <row r="1035" ht="13.35" customHeight="1" s="162">
      <c r="B1035" s="307" t="n"/>
      <c r="C1035" s="307" t="n"/>
      <c r="E1035" s="307" t="n"/>
      <c r="F1035" s="32" t="n"/>
      <c r="G1035" s="33">
        <f>IF(F1035="", "", IF(OR(ISTEXT(H1035),ISTEXT(F1035)),"",H1035/F1035))</f>
        <v/>
      </c>
      <c r="H1035" s="33" t="n"/>
      <c r="I1035" s="33" t="n"/>
      <c r="J1035" s="33">
        <f>IF(I1035="", "", IF(OR(ISTEXT(I1035),ISTEXT($F1035)),"",I1035*$F1035))</f>
        <v/>
      </c>
      <c r="K1035" s="33" t="n"/>
      <c r="L1035" s="33">
        <f>IF(K1035="", "", IF(OR(ISTEXT(K1035),ISTEXT($F1035)),"",K1035*$F1035))</f>
        <v/>
      </c>
      <c r="M1035" s="30">
        <f>IF(OR(H1035="",H1035=0),"",IF(K1035="",IF(J1035="","",IF(OR(ISTEXT(J1035),ISTEXT(H1035)),"",J1035/H1035)),IF(OR(ISTEXT(L1035),ISTEXT(H1035)),"",L1035/H1035)))</f>
        <v/>
      </c>
    </row>
    <row r="1036" ht="13.35" customHeight="1" s="162">
      <c r="B1036" s="42" t="n"/>
      <c r="C1036" s="231" t="inlineStr">
        <is>
          <t>Subtotal (this page)</t>
        </is>
      </c>
      <c r="D1036" s="159" t="n"/>
      <c r="E1036" s="42" t="n"/>
      <c r="F1036" s="42" t="n"/>
      <c r="G1036" s="43" t="n"/>
      <c r="H1036" s="43">
        <f>IF(SUM(H996:H1035)=0,"",SUM(H996:H1035))</f>
        <v/>
      </c>
      <c r="I1036" s="43" t="n"/>
      <c r="J1036" s="43">
        <f>IF(SUM(J996:J1035)=0,"",SUM(J996:J1035))</f>
        <v/>
      </c>
      <c r="K1036" s="43" t="n"/>
      <c r="L1036" s="43">
        <f>IF(SUM(L996:L1035)=0,"",SUM(L996:L1035))</f>
        <v/>
      </c>
      <c r="M1036" s="35">
        <f>IF(OR(H1036="",H1036=0),"",IF(L1036="",IF(J1036="","",IF(OR(ISTEXT(J1036),ISTEXT(H1036)),"",J1036/H1036)),IF(OR(ISTEXT(L1036),ISTEXT(H1036)),"",L1036/H1036)))</f>
        <v/>
      </c>
    </row>
    <row r="1037" ht="13.35" customHeight="1" s="162"/>
    <row r="1038" ht="13.35" customHeight="1" s="162">
      <c r="B1038" s="188" t="inlineStr">
        <is>
          <t>Remarks (cont.)</t>
        </is>
      </c>
      <c r="C1038" s="173" t="n"/>
      <c r="D1038" s="154" t="n"/>
      <c r="E1038" s="174" t="n"/>
      <c r="F1038" s="174" t="n"/>
      <c r="G1038" s="174" t="n"/>
      <c r="H1038" s="174" t="n"/>
      <c r="I1038" s="174" t="n"/>
      <c r="J1038" s="174" t="n"/>
      <c r="K1038" s="174" t="n"/>
      <c r="L1038" s="174" t="n"/>
      <c r="M1038" s="173" t="n"/>
    </row>
    <row r="1039" ht="13.35" customHeight="1" s="162">
      <c r="B1039" s="154" t="n"/>
      <c r="C1039" s="174" t="n"/>
      <c r="D1039" s="174" t="n"/>
      <c r="E1039" s="174" t="n"/>
      <c r="F1039" s="174" t="n"/>
      <c r="G1039" s="174" t="n"/>
      <c r="H1039" s="174" t="n"/>
      <c r="I1039" s="174" t="n"/>
      <c r="J1039" s="174" t="n"/>
      <c r="K1039" s="174" t="n"/>
      <c r="L1039" s="174" t="n"/>
      <c r="M1039" s="173" t="n"/>
    </row>
    <row r="1040" ht="13.35" customHeight="1" s="162">
      <c r="B1040" s="154" t="n"/>
      <c r="C1040" s="174" t="n"/>
      <c r="D1040" s="174" t="n"/>
      <c r="E1040" s="174" t="n"/>
      <c r="F1040" s="174" t="n"/>
      <c r="G1040" s="174" t="n"/>
      <c r="H1040" s="174" t="n"/>
      <c r="I1040" s="174" t="n"/>
      <c r="J1040" s="174" t="n"/>
      <c r="K1040" s="174" t="n"/>
      <c r="L1040" s="174" t="n"/>
      <c r="M1040" s="173" t="n"/>
    </row>
    <row r="1041" ht="13.35" customHeight="1" s="162">
      <c r="B1041" s="154" t="n"/>
      <c r="C1041" s="174" t="n"/>
      <c r="D1041" s="174" t="n"/>
      <c r="E1041" s="174" t="n"/>
      <c r="F1041" s="174" t="n"/>
      <c r="G1041" s="174" t="n"/>
      <c r="H1041" s="174" t="n"/>
      <c r="I1041" s="174" t="n"/>
      <c r="J1041" s="174" t="n"/>
      <c r="K1041" s="174" t="n"/>
      <c r="L1041" s="174" t="n"/>
      <c r="M1041" s="173" t="n"/>
    </row>
    <row r="1042" ht="13.35" customHeight="1" s="162"/>
    <row r="1043" ht="13.35" customHeight="1" s="162"/>
    <row r="1044" ht="13.35" customHeight="1" s="162">
      <c r="B1044" s="200" t="inlineStr">
        <is>
          <t>System</t>
        </is>
      </c>
      <c r="C1044" s="403" t="n"/>
      <c r="D1044" s="209">
        <f>IF('{Equipment Data Entry}'!B91="","",'{Equipment Data Entry}'!B91)</f>
        <v/>
      </c>
      <c r="E1044" s="418" t="n"/>
      <c r="F1044" s="403" t="n"/>
      <c r="G1044" s="200" t="inlineStr">
        <is>
          <t>Service</t>
        </is>
      </c>
      <c r="H1044" s="403" t="n"/>
      <c r="I1044" s="210">
        <f>IF('{Equipment Data Entry}'!C91="","",'{Equipment Data Entry}'!C91)</f>
        <v/>
      </c>
      <c r="J1044" s="418" t="n"/>
      <c r="K1044" s="418" t="n"/>
      <c r="L1044" s="418" t="n"/>
      <c r="M1044" s="403" t="n"/>
    </row>
    <row r="1045" ht="13.35" customHeight="1" s="162">
      <c r="B1045" s="422" t="n"/>
      <c r="C1045" s="423" t="n"/>
      <c r="D1045" s="422" t="n"/>
      <c r="E1045" s="424" t="n"/>
      <c r="F1045" s="423" t="n"/>
      <c r="G1045" s="422" t="n"/>
      <c r="H1045" s="423" t="n"/>
      <c r="I1045" s="422" t="n"/>
      <c r="J1045" s="424" t="n"/>
      <c r="K1045" s="424" t="n"/>
      <c r="L1045" s="424" t="n"/>
      <c r="M1045" s="423" t="n"/>
    </row>
    <row r="1046" ht="13.35" customHeight="1" s="162">
      <c r="B1046" s="437" t="inlineStr">
        <is>
          <t>Drive Type:</t>
        </is>
      </c>
      <c r="C1046" s="13" t="n"/>
      <c r="D1046" s="438" t="n"/>
      <c r="E1046" s="437" t="inlineStr">
        <is>
          <t>Rotation – Design:</t>
        </is>
      </c>
      <c r="F1046" s="13" t="n"/>
      <c r="G1046" s="438" t="n"/>
      <c r="H1046" s="13" t="n"/>
      <c r="I1046" s="437" t="inlineStr">
        <is>
          <t>Actual:</t>
        </is>
      </c>
      <c r="J1046" s="438" t="n"/>
    </row>
    <row r="1047" ht="13.35" customHeight="1" s="162">
      <c r="B1047" s="200" t="inlineStr">
        <is>
          <t>Unit Data</t>
        </is>
      </c>
      <c r="C1047" s="400" t="n"/>
      <c r="D1047" s="400" t="n"/>
      <c r="E1047" s="400" t="n"/>
      <c r="F1047" s="400" t="n"/>
      <c r="G1047" s="401" t="n"/>
      <c r="H1047" s="13" t="n"/>
      <c r="I1047" s="200" t="inlineStr">
        <is>
          <t>Design and Performance Data</t>
        </is>
      </c>
      <c r="J1047" s="400" t="n"/>
      <c r="K1047" s="400" t="n"/>
      <c r="L1047" s="401" t="n"/>
      <c r="M1047" s="283" t="n"/>
    </row>
    <row r="1048" ht="13.35" customHeight="1" s="162">
      <c r="B1048" s="199" t="inlineStr">
        <is>
          <t>Manufacturer</t>
        </is>
      </c>
      <c r="C1048" s="401" t="n"/>
      <c r="D1048" s="204">
        <f>IF('{Equipment Data Entry}'!E91="","",'{Equipment Data Entry}'!E91)</f>
        <v/>
      </c>
      <c r="E1048" s="400" t="n"/>
      <c r="F1048" s="400" t="n"/>
      <c r="G1048" s="401" t="n"/>
      <c r="H1048" s="13" t="n"/>
      <c r="I1048" s="199" t="inlineStr">
        <is>
          <t>Design Criteria</t>
        </is>
      </c>
      <c r="J1048" s="401" t="n"/>
      <c r="K1048" s="199" t="inlineStr">
        <is>
          <t>Design</t>
        </is>
      </c>
      <c r="L1048" s="199" t="inlineStr">
        <is>
          <t>Actual</t>
        </is>
      </c>
      <c r="M1048" s="13" t="n"/>
    </row>
    <row r="1049" ht="13.35" customHeight="1" s="162">
      <c r="B1049" s="199" t="inlineStr">
        <is>
          <t>Model Number</t>
        </is>
      </c>
      <c r="C1049" s="401" t="n"/>
      <c r="D1049" s="204">
        <f>IF('{Equipment Data Entry}'!F91="","",'{Equipment Data Entry}'!F91)</f>
        <v/>
      </c>
      <c r="E1049" s="400" t="n"/>
      <c r="F1049" s="400" t="n"/>
      <c r="G1049" s="401" t="n"/>
      <c r="H1049" s="13" t="n"/>
      <c r="I1049" s="199" t="inlineStr">
        <is>
          <t>Total Airflow</t>
        </is>
      </c>
      <c r="J1049" s="401" t="n"/>
      <c r="K1049" s="24">
        <f>H1089</f>
        <v/>
      </c>
      <c r="L1049" s="24">
        <f>L1089</f>
        <v/>
      </c>
      <c r="M1049" s="22">
        <f>IF(OR(L1049="",K1049="",K1049=0),"",IF(OR(ISTEXT(L1049),ISTEXT(K1049)),"",L1049/K1049))</f>
        <v/>
      </c>
    </row>
    <row r="1050" ht="13.35" customHeight="1" s="162">
      <c r="B1050" s="199" t="inlineStr">
        <is>
          <t>Serial Number</t>
        </is>
      </c>
      <c r="C1050" s="401" t="n"/>
      <c r="D1050" s="204" t="n"/>
      <c r="E1050" s="400" t="n"/>
      <c r="F1050" s="400" t="n"/>
      <c r="G1050" s="401" t="n"/>
      <c r="H1050" s="13" t="n"/>
      <c r="I1050" s="199" t="inlineStr">
        <is>
          <t>Unit ESP</t>
        </is>
      </c>
      <c r="J1050" s="401" t="n"/>
      <c r="K1050" s="71">
        <f>IF('{Equipment Data Entry}'!H91="","",'{Equipment Data Entry}'!H91)</f>
        <v/>
      </c>
      <c r="L1050" s="64">
        <f>I1069</f>
        <v/>
      </c>
      <c r="M1050" s="22" t="n"/>
    </row>
    <row r="1051" ht="13.35" customHeight="1" s="162">
      <c r="B1051" s="199" t="inlineStr">
        <is>
          <t>Area Served</t>
        </is>
      </c>
      <c r="C1051" s="401" t="n"/>
      <c r="D1051" s="204">
        <f>I1044</f>
        <v/>
      </c>
      <c r="E1051" s="400" t="n"/>
      <c r="F1051" s="400" t="n"/>
      <c r="G1051" s="401" t="n"/>
      <c r="H1051" s="13" t="n"/>
      <c r="I1051" s="199" t="inlineStr">
        <is>
          <t>Fan RPMs</t>
        </is>
      </c>
      <c r="J1051" s="401" t="n"/>
      <c r="K1051" s="24">
        <f>IF('{Equipment Data Entry}'!I91="","",'{Equipment Data Entry}'!I91)</f>
        <v/>
      </c>
      <c r="L1051" s="24">
        <f>IF(L1062="","",L1062)</f>
        <v/>
      </c>
      <c r="M1051" s="13" t="n"/>
    </row>
    <row r="1052" ht="13.35" customHeight="1" s="162">
      <c r="B1052" s="199" t="inlineStr">
        <is>
          <t>Location</t>
        </is>
      </c>
      <c r="C1052" s="401" t="n"/>
      <c r="D1052" s="204">
        <f>IF('{Equipment Data Entry}'!D91="","",'{Equipment Data Entry}'!D91)</f>
        <v/>
      </c>
      <c r="E1052" s="400" t="n"/>
      <c r="F1052" s="400" t="n"/>
      <c r="G1052" s="401" t="n"/>
      <c r="H1052" s="13" t="n"/>
      <c r="I1052" s="283" t="n"/>
      <c r="J1052" s="283" t="n"/>
      <c r="K1052" s="36" t="n"/>
      <c r="L1052" s="36" t="n"/>
      <c r="M1052" s="13" t="n"/>
    </row>
    <row r="1053" ht="13.35" customHeight="1" s="162">
      <c r="B1053" s="13" t="n"/>
      <c r="C1053" s="13" t="n"/>
      <c r="D1053" s="13" t="n"/>
      <c r="E1053" s="13" t="n"/>
      <c r="F1053" s="13" t="n"/>
      <c r="G1053" s="13" t="n"/>
      <c r="H1053" s="13" t="n"/>
      <c r="I1053" s="283" t="n"/>
      <c r="J1053" s="283" t="n"/>
      <c r="K1053" s="37" t="n"/>
      <c r="L1053" s="37" t="n"/>
      <c r="M1053" s="13" t="n"/>
    </row>
    <row r="1054" ht="13.35" customHeight="1" s="162">
      <c r="B1054" s="200" t="inlineStr">
        <is>
          <t>Motor Data</t>
        </is>
      </c>
      <c r="C1054" s="400" t="n"/>
      <c r="D1054" s="400" t="n"/>
      <c r="E1054" s="400" t="n"/>
      <c r="F1054" s="400" t="n"/>
      <c r="G1054" s="401" t="n"/>
      <c r="H1054" s="13" t="n"/>
      <c r="I1054" s="283" t="inlineStr">
        <is>
          <t>Filter Type/Size/Qty</t>
        </is>
      </c>
      <c r="J1054" s="404" t="n"/>
      <c r="K1054" s="404" t="n"/>
      <c r="L1054" s="37" t="n"/>
      <c r="M1054" s="404" t="n"/>
    </row>
    <row r="1055" ht="13.35" customHeight="1" s="162">
      <c r="B1055" s="199" t="inlineStr">
        <is>
          <t>Manufacturer</t>
        </is>
      </c>
      <c r="C1055" s="401" t="n"/>
      <c r="D1055" s="203" t="n"/>
      <c r="E1055" s="400" t="n"/>
      <c r="F1055" s="400" t="n"/>
      <c r="G1055" s="401" t="n"/>
      <c r="H1055" s="13" t="n"/>
      <c r="I1055" s="200" t="inlineStr">
        <is>
          <t>Drive Data</t>
        </is>
      </c>
      <c r="J1055" s="400" t="n"/>
      <c r="K1055" s="400" t="n"/>
      <c r="L1055" s="401" t="n"/>
      <c r="M1055" s="13" t="n"/>
    </row>
    <row r="1056" ht="13.35" customHeight="1" s="162">
      <c r="B1056" s="199" t="inlineStr">
        <is>
          <t>Horsepower</t>
        </is>
      </c>
      <c r="C1056" s="401" t="n"/>
      <c r="D1056" s="28">
        <f>IF('{Equipment Data Entry}'!G91="","",'{Equipment Data Entry}'!G91)</f>
        <v/>
      </c>
      <c r="E1056" s="21" t="inlineStr">
        <is>
          <t>RPM</t>
        </is>
      </c>
      <c r="F1056" s="24" t="n"/>
      <c r="G1056" s="199" t="inlineStr">
        <is>
          <t>SF</t>
        </is>
      </c>
      <c r="H1056" s="13" t="n"/>
      <c r="I1056" s="199" t="inlineStr">
        <is>
          <t>Motor sheave</t>
        </is>
      </c>
      <c r="J1056" s="400" t="n"/>
      <c r="K1056" s="24">
        <f>IF('{Equipment Data Entry}'!J91="","",'{Equipment Data Entry}'!J91)</f>
        <v/>
      </c>
      <c r="L1056" s="21" t="inlineStr">
        <is>
          <t>Bore</t>
        </is>
      </c>
      <c r="M1056" s="208"/>
    </row>
    <row r="1057" ht="13.35" customHeight="1" s="162">
      <c r="B1057" s="198">
        <f>IF('{Equipment Data Entry}'!N91="","",'{Equipment Data Entry}'!N91)</f>
        <v/>
      </c>
      <c r="C1057" s="198">
        <f>IF('{Equipment Data Entry}'!O91="","",'{Equipment Data Entry}'!O91)</f>
        <v/>
      </c>
      <c r="D1057" s="21" t="inlineStr">
        <is>
          <t>FLA</t>
        </is>
      </c>
      <c r="E1057" s="67" t="n"/>
      <c r="F1057" s="21" t="inlineStr">
        <is>
          <t>Frame</t>
        </is>
      </c>
      <c r="G1057" s="208" t="n"/>
      <c r="H1057" s="13" t="n"/>
      <c r="I1057" s="199" t="inlineStr">
        <is>
          <t>Fan pulley</t>
        </is>
      </c>
      <c r="J1057" s="400" t="n"/>
      <c r="K1057" s="24">
        <f>IF('{Equipment Data Entry}'!K91="","",'{Equipment Data Entry}'!K91)</f>
        <v/>
      </c>
      <c r="L1057" s="21" t="inlineStr">
        <is>
          <t>Bore</t>
        </is>
      </c>
      <c r="M1057" s="208"/>
    </row>
    <row r="1058" ht="13.35" customHeight="1" s="162">
      <c r="B1058" s="199" t="inlineStr">
        <is>
          <t>Corrected FLA</t>
        </is>
      </c>
      <c r="C1058" s="401" t="n"/>
      <c r="D1058" s="27">
        <f>IF(OR(E1059="",E1057="",B1057=""),"",IF(OR(ISTEXT(B1057),COUNT(E1059:G1059)=0,ISTEXT(E1057)),"",B1057/AVERAGE(E1059:G1059)*E1057))</f>
        <v/>
      </c>
      <c r="E1058" s="199" t="inlineStr">
        <is>
          <t>Estimated BHP</t>
        </is>
      </c>
      <c r="F1058" s="401" t="n"/>
      <c r="G1058" s="27">
        <f>IF(OR(COUNT(E1060:G1060)=0,IF(N(E1061)&gt;0,E1061,N(D1056))=0,IF(N(D1058)&gt;0,D1058,N(E1057))=0),"",IF(N(E1061)&gt;0,E1061,N(D1056))*AVERAGE(E1060:G1060)/IF(N(D1058)&gt;0,D1058,N(E1057)))</f>
        <v/>
      </c>
      <c r="H1058" s="13" t="n"/>
      <c r="I1058" s="199" t="inlineStr">
        <is>
          <t>Belt(s)</t>
        </is>
      </c>
      <c r="J1058" s="208">
        <f>IF('{Equipment Data Entry}'!L91="","",'{Equipment Data Entry}'!L91)</f>
        <v/>
      </c>
      <c r="K1058" s="199" t="inlineStr">
        <is>
          <t>C to C</t>
        </is>
      </c>
      <c r="L1058" s="64">
        <f>IF('{Equipment Data Entry}'!M91="","",'{Equipment Data Entry}'!M91)</f>
        <v/>
      </c>
      <c r="M1058" s="13" t="n"/>
    </row>
    <row r="1059" ht="13.35" customHeight="1" s="162">
      <c r="B1059" s="199" t="inlineStr">
        <is>
          <t>Measured Voltage</t>
        </is>
      </c>
      <c r="C1059" s="400" t="n"/>
      <c r="D1059" s="401" t="n"/>
      <c r="E1059" s="24" t="n"/>
      <c r="F1059" s="24" t="n"/>
      <c r="G1059" s="24" t="n"/>
      <c r="H1059" s="13" t="n"/>
      <c r="I1059" s="283" t="inlineStr">
        <is>
          <t>Final Settings</t>
        </is>
      </c>
      <c r="J1059" s="404" t="n"/>
      <c r="K1059" s="404" t="n"/>
      <c r="L1059" s="37" t="n"/>
      <c r="M1059" s="404" t="n"/>
    </row>
    <row r="1060" ht="13.35" customHeight="1" s="162">
      <c r="B1060" s="199" t="inlineStr">
        <is>
          <t>Measured Amperage</t>
        </is>
      </c>
      <c r="C1060" s="400" t="n"/>
      <c r="D1060" s="401" t="n"/>
      <c r="E1060" s="67" t="n"/>
      <c r="F1060" s="67" t="n"/>
      <c r="G1060" s="67" t="n"/>
      <c r="H1060" s="13" t="n"/>
      <c r="I1060" s="205" t="inlineStr">
        <is>
          <t>RPM Data</t>
        </is>
      </c>
      <c r="J1060" s="401" t="n"/>
      <c r="K1060" s="205" t="inlineStr">
        <is>
          <t>Initial</t>
        </is>
      </c>
      <c r="L1060" s="205" t="inlineStr">
        <is>
          <t>Final</t>
        </is>
      </c>
      <c r="M1060" s="13" t="n"/>
    </row>
    <row r="1061" ht="13.35" customHeight="1" s="162">
      <c r="B1061" s="199" t="inlineStr">
        <is>
          <t>Motor HP (nameplate)</t>
        </is>
      </c>
      <c r="C1061" s="400"/>
      <c r="D1061" s="401"/>
      <c r="E1061" s="24"/>
      <c r="F1061" s="24"/>
      <c r="G1061" s="24"/>
      <c r="H1061" s="13" t="n"/>
      <c r="I1061" s="199" t="inlineStr">
        <is>
          <t>Motor RPM</t>
        </is>
      </c>
      <c r="J1061" s="401" t="n"/>
      <c r="K1061" s="24" t="n"/>
      <c r="L1061" s="24" t="n"/>
      <c r="M1061" s="13" t="n"/>
    </row>
    <row r="1062" ht="13.35" customHeight="1" s="162">
      <c r="B1062" s="200" t="inlineStr">
        <is>
          <t>Static Pressure Profile (in. w.g.)</t>
        </is>
      </c>
      <c r="C1062" s="400" t="n"/>
      <c r="D1062" s="400" t="n"/>
      <c r="E1062" s="400" t="n"/>
      <c r="F1062" s="400" t="n"/>
      <c r="G1062" s="401" t="n"/>
      <c r="H1062" s="13" t="n"/>
      <c r="I1062" s="199" t="inlineStr">
        <is>
          <t>Fan RPM</t>
        </is>
      </c>
      <c r="J1062" s="401" t="n"/>
      <c r="K1062" s="24" t="n"/>
      <c r="L1062" s="24" t="n"/>
      <c r="M1062" s="13" t="n"/>
    </row>
    <row r="1063" ht="13.35" customHeight="1" s="162">
      <c r="B1063" s="490">
        <f>IFERROR(INDEX('{Dropdowns}'!$AI$2:$AO$7,MATCH($D$1066,'{Dropdowns}'!$AH$2:$AH$7,0),1),"")</f>
        <v/>
      </c>
      <c r="C1063" s="490">
        <f>IFERROR(INDEX('{Dropdowns}'!$AI$2:$AO$7,MATCH($D$1066,'{Dropdowns}'!$AH$2:$AH$7,0),2),"")</f>
        <v/>
      </c>
      <c r="D1063" s="490">
        <f>IFERROR(INDEX('{Dropdowns}'!$AI$2:$AO$7,MATCH($D$1066,'{Dropdowns}'!$AH$2:$AH$7,0),3),"")</f>
        <v/>
      </c>
      <c r="E1063" s="490">
        <f>IFERROR(INDEX('{Dropdowns}'!$AI$2:$AO$7,MATCH($D$1066,'{Dropdowns}'!$AH$2:$AH$7,0),4),"")</f>
        <v/>
      </c>
      <c r="F1063" s="490">
        <f>IFERROR(INDEX('{Dropdowns}'!$AI$2:$AO$7,MATCH($D$1066,'{Dropdowns}'!$AH$2:$AH$7,0),5),"")</f>
        <v/>
      </c>
      <c r="G1063" s="490">
        <f>IFERROR(INDEX('{Dropdowns}'!$AI$2:$AO$7,MATCH($D$1066,'{Dropdowns}'!$AH$2:$AH$7,0),6),"")</f>
        <v/>
      </c>
      <c r="H1063" s="490">
        <f>IFERROR(INDEX('{Dropdowns}'!$AI$2:$AO$7,MATCH($D$1066,'{Dropdowns}'!$AH$2:$AH$7,0),7),"")</f>
        <v/>
      </c>
      <c r="I1063" s="246" t="inlineStr">
        <is>
          <t>VSD Frequency</t>
        </is>
      </c>
      <c r="J1063" s="403" t="n"/>
      <c r="K1063" s="65" t="n"/>
      <c r="L1063" s="65" t="n"/>
      <c r="M1063" s="13" t="n"/>
    </row>
    <row r="1064" ht="13.35" customHeight="1" s="162">
      <c r="B1064" s="492"/>
      <c r="C1064" s="492"/>
      <c r="D1064" s="492"/>
      <c r="E1064" s="492"/>
      <c r="F1064" s="492"/>
      <c r="G1064" s="492"/>
      <c r="H1064" s="492"/>
      <c r="I1064" s="14" t="n"/>
      <c r="J1064" s="14" t="n"/>
      <c r="K1064" s="14" t="n"/>
      <c r="L1064" s="38" t="n"/>
      <c r="M1064" s="13" t="n"/>
      <c r="Q1064">
        <f>IF(B1064="","",B1064)</f>
        <v/>
      </c>
      <c r="R1064">
        <f>IF(C1063="—",Q1064,IF(C1064="","",C1064))</f>
        <v/>
      </c>
      <c r="S1064">
        <f>IF(D1063="—",R1064,IF(D1064="","",D1064))</f>
        <v/>
      </c>
      <c r="T1064">
        <f>IF(E1063="—",S1064,IF(E1064="","",E1064))</f>
        <v/>
      </c>
      <c r="U1064">
        <f>IF(F1063="—",T1064,IF(F1064="","",F1064))</f>
        <v/>
      </c>
      <c r="V1064">
        <f>IF(G1063="—",U1064,IF(G1064="","",G1064))</f>
        <v/>
      </c>
      <c r="W1064">
        <f>IFERROR(MATCH("Fan",$C$1063:$H$1063,0),"")</f>
        <v/>
      </c>
      <c r="X1064">
        <f>IF(W1064="","",INDEX(P1066:U1066,W1064))</f>
        <v/>
      </c>
      <c r="Y1064">
        <f>IF(W1064="","",INDEX(Q1065:V1065,W1064))</f>
        <v/>
      </c>
    </row>
    <row r="1065" ht="13.35" customHeight="1" s="162">
      <c r="B1065" s="491" t="inlineStr">
        <is>
          <t>Δ</t>
        </is>
      </c>
      <c r="C1065" s="498">
        <f>IF(OR(C1063="—",C1064="",Q1064=""),"",IF(OR(ISTEXT(C1064),ISTEXT(Q1064)),"","Δ "&amp;TEXT(C1064-Q1064,"0.00")))</f>
        <v/>
      </c>
      <c r="D1065" s="498">
        <f>IF(OR(D1063="—",D1064="",R1064=""),"",IF(OR(ISTEXT(D1064),ISTEXT(R1064)),"","Δ "&amp;TEXT(D1064-R1064,"0.00")))</f>
        <v/>
      </c>
      <c r="E1065" s="498">
        <f>IF(OR(E1063="—",E1064="",S1064=""),"",IF(OR(ISTEXT(E1064),ISTEXT(S1064)),"","Δ "&amp;TEXT(E1064-S1064,"0.00")))</f>
        <v/>
      </c>
      <c r="F1065" s="498">
        <f>IF(OR(F1063="—",F1064="",T1064=""),"",IF(OR(ISTEXT(F1064),ISTEXT(T1064)),"","Δ "&amp;TEXT(F1064-T1064,"0.00")))</f>
        <v/>
      </c>
      <c r="G1065" s="498">
        <f>IF(OR(G1063="—",G1064="",U1064=""),"",IF(OR(ISTEXT(G1064),ISTEXT(U1064)),"","Δ "&amp;TEXT(G1064-U1064,"0.00")))</f>
        <v/>
      </c>
      <c r="H1065" s="498">
        <f>IF(OR(H1063="—",H1064="",V1064=""),"",IF(OR(ISTEXT(H1064),ISTEXT(V1064)),"","Δ "&amp;TEXT(H1064-V1064,"0.00")))</f>
        <v/>
      </c>
      <c r="I1065" s="13" t="n"/>
      <c r="J1065" s="13" t="n"/>
      <c r="K1065" s="13" t="n"/>
      <c r="L1065" s="13" t="n"/>
      <c r="M1065" s="13" t="n"/>
      <c r="Q1065">
        <f>IF(OR(C1064="",ISTEXT(C1064)),R1065,C1064)</f>
        <v/>
      </c>
      <c r="R1065">
        <f>IF(OR(D1064="",ISTEXT(D1064)),S1065,D1064)</f>
        <v/>
      </c>
      <c r="S1065">
        <f>IF(OR(E1064="",ISTEXT(E1064)),T1065,E1064)</f>
        <v/>
      </c>
      <c r="T1065">
        <f>IF(OR(F1064="",ISTEXT(F1064)),U1065,F1064)</f>
        <v/>
      </c>
      <c r="U1065">
        <f>IF(OR(G1064="",ISTEXT(G1064)),V1065,G1064)</f>
        <v/>
      </c>
      <c r="V1065">
        <f>IF(OR(H1064="",ISTEXT(H1064)),"",H1064)</f>
        <v/>
      </c>
    </row>
    <row r="1066" ht="13.35" customHeight="1" s="162">
      <c r="B1066" s="425" t="inlineStr">
        <is>
          <t>Unit type:</t>
        </is>
      </c>
      <c r="D1066" s="522" t="inlineStr">
        <is>
          <t>EF</t>
        </is>
      </c>
      <c r="E1066" s="414" t="n"/>
      <c r="F1066" s="494" t="inlineStr">
        <is>
          <t>Airflow left to right. Δ = this reading minus the one before it; in. w.g.</t>
        </is>
      </c>
      <c r="P1066">
        <f>IF(B1064="","",B1064)</f>
        <v/>
      </c>
      <c r="Q1066">
        <f>IF(C1064="",P1066,C1064)</f>
        <v/>
      </c>
      <c r="R1066">
        <f>IF(D1064="",Q1066,D1064)</f>
        <v/>
      </c>
      <c r="S1066">
        <f>IF(E1064="",R1066,E1064)</f>
        <v/>
      </c>
      <c r="T1066">
        <f>IF(F1064="",S1066,F1064)</f>
        <v/>
      </c>
      <c r="U1066">
        <f>IF(G1064="",T1066,G1064)</f>
        <v/>
      </c>
      <c r="V1066">
        <f>IF(H1064="",U1066,H1064)</f>
        <v/>
      </c>
    </row>
    <row r="1067" ht="13.35" customHeight="1" s="162">
      <c r="B1067" s="500" t="inlineStr">
        <is>
          <t>Fan inlet</t>
        </is>
      </c>
      <c r="D1067" s="501">
        <f>IF(X1064="","",X1064)</f>
        <v/>
      </c>
      <c r="F1067" s="500" t="inlineStr">
        <is>
          <t>Discharge</t>
        </is>
      </c>
      <c r="I1067" s="501">
        <f>IF(V1066="","",V1066)</f>
        <v/>
      </c>
    </row>
    <row r="1068" ht="13.35" customHeight="1" s="162"/>
    <row r="1069" ht="13.35" customHeight="1" s="162">
      <c r="B1069" s="500" t="inlineStr">
        <is>
          <t>Fan TSP</t>
        </is>
      </c>
      <c r="E1069" s="501">
        <f>IF(OR(X1064="",Y1064=""),"",IF(OR(ISTEXT(X1064),ISTEXT(Y1064)),"",Y1064-X1064))</f>
        <v/>
      </c>
      <c r="F1069" s="500" t="inlineStr">
        <is>
          <t>ESP</t>
        </is>
      </c>
      <c r="I1069" s="501">
        <f>IF(OR(B1064="",V1066=""),"",IF(OR(ISTEXT(B1064),ISTEXT(V1066)),"",V1066-B1064))</f>
        <v/>
      </c>
      <c r="J1069" s="500" t="inlineStr">
        <is>
          <t>Unit ΔP (inlet → fan)</t>
        </is>
      </c>
      <c r="M1069" s="501">
        <f>IF(OR(B1064="",X1064=""),"",IF(OR(ISTEXT(B1064),ISTEXT(X1064)),"",X1064-B1064))</f>
        <v/>
      </c>
    </row>
    <row r="1070" ht="13.35" customHeight="1" s="162">
      <c r="B1070" s="453" t="inlineStr">
        <is>
          <t>Instrument:</t>
        </is>
      </c>
      <c r="C1070" s="5" t="n"/>
      <c r="D1070" s="505" t="n"/>
      <c r="E1070" s="414" t="n"/>
      <c r="F1070" s="414" t="n"/>
      <c r="G1070" s="425" t="inlineStr">
        <is>
          <t>Ak basis / notes:</t>
        </is>
      </c>
      <c r="I1070" s="506" t="n"/>
      <c r="J1070" s="414" t="n"/>
      <c r="K1070" s="414" t="n"/>
      <c r="L1070" s="414" t="n"/>
      <c r="M1070" s="414" t="n"/>
    </row>
    <row r="1071" ht="13.35" customHeight="1" s="162">
      <c r="B1071" s="188" t="inlineStr">
        <is>
          <t>Register / Grille / Diffuser Airflow</t>
        </is>
      </c>
      <c r="C1071" s="174" t="n"/>
      <c r="D1071" s="174" t="n"/>
      <c r="E1071" s="174" t="n"/>
      <c r="F1071" s="173" t="n"/>
      <c r="G1071" s="233" t="inlineStr">
        <is>
          <t>Design VEL</t>
        </is>
      </c>
      <c r="H1071" s="194" t="inlineStr">
        <is>
          <t>Design CFM</t>
        </is>
      </c>
      <c r="I1071" s="188" t="inlineStr">
        <is>
          <t>Initial</t>
        </is>
      </c>
      <c r="J1071" s="173" t="n"/>
      <c r="K1071" s="188" t="inlineStr">
        <is>
          <t>Final</t>
        </is>
      </c>
      <c r="L1071" s="173" t="n"/>
      <c r="M1071" s="188" t="inlineStr">
        <is>
          <t>%</t>
        </is>
      </c>
    </row>
    <row r="1072" ht="13.35" customHeight="1" s="162">
      <c r="B1072" s="153" t="inlineStr">
        <is>
          <t>No.</t>
        </is>
      </c>
      <c r="C1072" s="188" t="inlineStr">
        <is>
          <t>Area Served</t>
        </is>
      </c>
      <c r="D1072" s="188" t="inlineStr">
        <is>
          <t>Type</t>
        </is>
      </c>
      <c r="E1072" s="188" t="inlineStr">
        <is>
          <t>Size</t>
        </is>
      </c>
      <c r="F1072" s="188" t="inlineStr">
        <is>
          <t>Ak</t>
        </is>
      </c>
      <c r="G1072" s="440" t="n"/>
      <c r="H1072" s="440" t="n"/>
      <c r="I1072" s="188" t="inlineStr">
        <is>
          <t>VEL</t>
        </is>
      </c>
      <c r="J1072" s="188" t="inlineStr">
        <is>
          <t>CFM</t>
        </is>
      </c>
      <c r="K1072" s="188" t="inlineStr">
        <is>
          <t>VEL</t>
        </is>
      </c>
      <c r="L1072" s="188" t="inlineStr">
        <is>
          <t>CFM</t>
        </is>
      </c>
      <c r="M1072" s="440" t="n"/>
    </row>
    <row r="1073" ht="13.35" customHeight="1" s="162">
      <c r="B1073" s="307" t="n"/>
      <c r="C1073" s="307" t="n"/>
      <c r="E1073" s="307" t="n"/>
      <c r="F1073" s="32" t="n"/>
      <c r="G1073" s="33">
        <f>IF(F1073="", "", IF(OR(ISTEXT(H1073),ISTEXT(F1073)),"",H1073/F1073))</f>
        <v/>
      </c>
      <c r="H1073" s="33" t="n"/>
      <c r="I1073" s="33" t="n"/>
      <c r="J1073" s="33">
        <f>IF(I1073="", "", IF(OR(ISTEXT(I1073),ISTEXT($F1073)),"",I1073*$F1073))</f>
        <v/>
      </c>
      <c r="K1073" s="33" t="n"/>
      <c r="L1073" s="33">
        <f>IF(K1073="", "", IF(OR(ISTEXT(K1073),ISTEXT($F1073)),"",K1073*$F1073))</f>
        <v/>
      </c>
      <c r="M1073" s="30">
        <f>IF(OR(H1073="",H1073=0),"",IF(K1073="",IF(J1073="","",IF(OR(ISTEXT(J1073),ISTEXT(H1073)),"",J1073/H1073)),IF(OR(ISTEXT(L1073),ISTEXT(H1073)),"",L1073/H1073)))</f>
        <v/>
      </c>
    </row>
    <row r="1074" ht="13.35" customHeight="1" s="162">
      <c r="B1074" s="307" t="n"/>
      <c r="C1074" s="307" t="n"/>
      <c r="E1074" s="307" t="n"/>
      <c r="F1074" s="32" t="n"/>
      <c r="G1074" s="33">
        <f>IF(F1074="", "", IF(OR(ISTEXT(H1074),ISTEXT(F1074)),"",H1074/F1074))</f>
        <v/>
      </c>
      <c r="H1074" s="33" t="n"/>
      <c r="I1074" s="33" t="n"/>
      <c r="J1074" s="33">
        <f>IF(I1074="", "", IF(OR(ISTEXT(I1074),ISTEXT($F1074)),"",I1074*$F1074))</f>
        <v/>
      </c>
      <c r="K1074" s="33" t="n"/>
      <c r="L1074" s="33">
        <f>IF(K1074="", "", IF(OR(ISTEXT(K1074),ISTEXT($F1074)),"",K1074*$F1074))</f>
        <v/>
      </c>
      <c r="M1074" s="30">
        <f>IF(OR(H1074="",H1074=0),"",IF(K1074="",IF(J1074="","",IF(OR(ISTEXT(J1074),ISTEXT(H1074)),"",J1074/H1074)),IF(OR(ISTEXT(L1074),ISTEXT(H1074)),"",L1074/H1074)))</f>
        <v/>
      </c>
    </row>
    <row r="1075" ht="13.35" customHeight="1" s="162">
      <c r="B1075" s="307" t="n"/>
      <c r="C1075" s="307" t="n"/>
      <c r="E1075" s="307" t="n"/>
      <c r="F1075" s="32" t="n"/>
      <c r="G1075" s="33">
        <f>IF(F1075="", "", IF(OR(ISTEXT(H1075),ISTEXT(F1075)),"",H1075/F1075))</f>
        <v/>
      </c>
      <c r="H1075" s="33" t="n"/>
      <c r="I1075" s="33" t="n"/>
      <c r="J1075" s="33">
        <f>IF(I1075="", "", IF(OR(ISTEXT(I1075),ISTEXT($F1075)),"",I1075*$F1075))</f>
        <v/>
      </c>
      <c r="K1075" s="33" t="n"/>
      <c r="L1075" s="33">
        <f>IF(K1075="", "", IF(OR(ISTEXT(K1075),ISTEXT($F1075)),"",K1075*$F1075))</f>
        <v/>
      </c>
      <c r="M1075" s="30">
        <f>IF(OR(H1075="",H1075=0),"",IF(K1075="",IF(J1075="","",IF(OR(ISTEXT(J1075),ISTEXT(H1075)),"",J1075/H1075)),IF(OR(ISTEXT(L1075),ISTEXT(H1075)),"",L1075/H1075)))</f>
        <v/>
      </c>
    </row>
    <row r="1076" ht="13.35" customHeight="1" s="162">
      <c r="B1076" s="307" t="n"/>
      <c r="C1076" s="307" t="n"/>
      <c r="E1076" s="307" t="n"/>
      <c r="F1076" s="32" t="n"/>
      <c r="G1076" s="33">
        <f>IF(F1076="", "", IF(OR(ISTEXT(H1076),ISTEXT(F1076)),"",H1076/F1076))</f>
        <v/>
      </c>
      <c r="H1076" s="33" t="n"/>
      <c r="I1076" s="33" t="n"/>
      <c r="J1076" s="33">
        <f>IF(I1076="", "", IF(OR(ISTEXT(I1076),ISTEXT($F1076)),"",I1076*$F1076))</f>
        <v/>
      </c>
      <c r="K1076" s="33" t="n"/>
      <c r="L1076" s="33">
        <f>IF(K1076="", "", IF(OR(ISTEXT(K1076),ISTEXT($F1076)),"",K1076*$F1076))</f>
        <v/>
      </c>
      <c r="M1076" s="30">
        <f>IF(OR(H1076="",H1076=0),"",IF(K1076="",IF(J1076="","",IF(OR(ISTEXT(J1076),ISTEXT(H1076)),"",J1076/H1076)),IF(OR(ISTEXT(L1076),ISTEXT(H1076)),"",L1076/H1076)))</f>
        <v/>
      </c>
    </row>
    <row r="1077" ht="13.35" customHeight="1" s="162">
      <c r="B1077" s="307" t="n"/>
      <c r="C1077" s="307" t="n"/>
      <c r="E1077" s="307" t="n"/>
      <c r="F1077" s="32" t="n"/>
      <c r="G1077" s="33">
        <f>IF(F1077="", "", IF(OR(ISTEXT(H1077),ISTEXT(F1077)),"",H1077/F1077))</f>
        <v/>
      </c>
      <c r="H1077" s="33" t="n"/>
      <c r="I1077" s="33" t="n"/>
      <c r="J1077" s="33">
        <f>IF(I1077="", "", IF(OR(ISTEXT(I1077),ISTEXT($F1077)),"",I1077*$F1077))</f>
        <v/>
      </c>
      <c r="K1077" s="33" t="n"/>
      <c r="L1077" s="33">
        <f>IF(K1077="", "", IF(OR(ISTEXT(K1077),ISTEXT($F1077)),"",K1077*$F1077))</f>
        <v/>
      </c>
      <c r="M1077" s="30">
        <f>IF(OR(H1077="",H1077=0),"",IF(K1077="",IF(J1077="","",IF(OR(ISTEXT(J1077),ISTEXT(H1077)),"",J1077/H1077)),IF(OR(ISTEXT(L1077),ISTEXT(H1077)),"",L1077/H1077)))</f>
        <v/>
      </c>
    </row>
    <row r="1078" ht="13.35" customHeight="1" s="162">
      <c r="B1078" s="307" t="n"/>
      <c r="C1078" s="307" t="n"/>
      <c r="E1078" s="307" t="n"/>
      <c r="F1078" s="32" t="n"/>
      <c r="G1078" s="33">
        <f>IF(F1078="", "", IF(OR(ISTEXT(H1078),ISTEXT(F1078)),"",H1078/F1078))</f>
        <v/>
      </c>
      <c r="H1078" s="33" t="n"/>
      <c r="I1078" s="33" t="n"/>
      <c r="J1078" s="33">
        <f>IF(I1078="", "", IF(OR(ISTEXT(I1078),ISTEXT($F1078)),"",I1078*$F1078))</f>
        <v/>
      </c>
      <c r="K1078" s="33" t="n"/>
      <c r="L1078" s="33">
        <f>IF(K1078="", "", IF(OR(ISTEXT(K1078),ISTEXT($F1078)),"",K1078*$F1078))</f>
        <v/>
      </c>
      <c r="M1078" s="30">
        <f>IF(OR(H1078="",H1078=0),"",IF(K1078="",IF(J1078="","",IF(OR(ISTEXT(J1078),ISTEXT(H1078)),"",J1078/H1078)),IF(OR(ISTEXT(L1078),ISTEXT(H1078)),"",L1078/H1078)))</f>
        <v/>
      </c>
    </row>
    <row r="1079" ht="13.35" customHeight="1" s="162">
      <c r="B1079" s="307" t="n"/>
      <c r="C1079" s="307" t="n"/>
      <c r="E1079" s="307" t="n"/>
      <c r="F1079" s="32" t="n"/>
      <c r="G1079" s="33">
        <f>IF(F1079="", "", IF(OR(ISTEXT(H1079),ISTEXT(F1079)),"",H1079/F1079))</f>
        <v/>
      </c>
      <c r="H1079" s="33" t="n"/>
      <c r="I1079" s="33" t="n"/>
      <c r="J1079" s="33">
        <f>IF(I1079="", "", IF(OR(ISTEXT(I1079),ISTEXT($F1079)),"",I1079*$F1079))</f>
        <v/>
      </c>
      <c r="K1079" s="33" t="n"/>
      <c r="L1079" s="33">
        <f>IF(K1079="", "", IF(OR(ISTEXT(K1079),ISTEXT($F1079)),"",K1079*$F1079))</f>
        <v/>
      </c>
      <c r="M1079" s="30">
        <f>IF(OR(H1079="",H1079=0),"",IF(K1079="",IF(J1079="","",IF(OR(ISTEXT(J1079),ISTEXT(H1079)),"",J1079/H1079)),IF(OR(ISTEXT(L1079),ISTEXT(H1079)),"",L1079/H1079)))</f>
        <v/>
      </c>
    </row>
    <row r="1080" ht="13.35" customHeight="1" s="162">
      <c r="B1080" s="307" t="n"/>
      <c r="C1080" s="307" t="n"/>
      <c r="E1080" s="307" t="n"/>
      <c r="F1080" s="32" t="n"/>
      <c r="G1080" s="33">
        <f>IF(F1080="", "", IF(OR(ISTEXT(H1080),ISTEXT(F1080)),"",H1080/F1080))</f>
        <v/>
      </c>
      <c r="H1080" s="33" t="n"/>
      <c r="I1080" s="33" t="n"/>
      <c r="J1080" s="33">
        <f>IF(I1080="", "", IF(OR(ISTEXT(I1080),ISTEXT($F1080)),"",I1080*$F1080))</f>
        <v/>
      </c>
      <c r="K1080" s="33" t="n"/>
      <c r="L1080" s="33">
        <f>IF(K1080="", "", IF(OR(ISTEXT(K1080),ISTEXT($F1080)),"",K1080*$F1080))</f>
        <v/>
      </c>
      <c r="M1080" s="30">
        <f>IF(OR(H1080="",H1080=0),"",IF(K1080="",IF(J1080="","",IF(OR(ISTEXT(J1080),ISTEXT(H1080)),"",J1080/H1080)),IF(OR(ISTEXT(L1080),ISTEXT(H1080)),"",L1080/H1080)))</f>
        <v/>
      </c>
    </row>
    <row r="1081" ht="13.35" customHeight="1" s="162">
      <c r="B1081" s="307" t="n"/>
      <c r="C1081" s="307" t="n"/>
      <c r="E1081" s="307" t="n"/>
      <c r="F1081" s="32" t="n"/>
      <c r="G1081" s="33">
        <f>IF(F1081="", "", IF(OR(ISTEXT(H1081),ISTEXT(F1081)),"",H1081/F1081))</f>
        <v/>
      </c>
      <c r="H1081" s="33" t="n"/>
      <c r="I1081" s="33" t="n"/>
      <c r="J1081" s="33">
        <f>IF(I1081="", "", IF(OR(ISTEXT(I1081),ISTEXT($F1081)),"",I1081*$F1081))</f>
        <v/>
      </c>
      <c r="K1081" s="33" t="n"/>
      <c r="L1081" s="33">
        <f>IF(K1081="", "", IF(OR(ISTEXT(K1081),ISTEXT($F1081)),"",K1081*$F1081))</f>
        <v/>
      </c>
      <c r="M1081" s="30">
        <f>IF(OR(H1081="",H1081=0),"",IF(K1081="",IF(J1081="","",IF(OR(ISTEXT(J1081),ISTEXT(H1081)),"",J1081/H1081)),IF(OR(ISTEXT(L1081),ISTEXT(H1081)),"",L1081/H1081)))</f>
        <v/>
      </c>
    </row>
    <row r="1082" ht="13.35" customHeight="1" s="162">
      <c r="B1082" s="307" t="n"/>
      <c r="C1082" s="307" t="n"/>
      <c r="E1082" s="307" t="n"/>
      <c r="F1082" s="32" t="n"/>
      <c r="G1082" s="33">
        <f>IF(F1082="", "", IF(OR(ISTEXT(H1082),ISTEXT(F1082)),"",H1082/F1082))</f>
        <v/>
      </c>
      <c r="H1082" s="33" t="n"/>
      <c r="I1082" s="33" t="n"/>
      <c r="J1082" s="33">
        <f>IF(I1082="", "", IF(OR(ISTEXT(I1082),ISTEXT($F1082)),"",I1082*$F1082))</f>
        <v/>
      </c>
      <c r="K1082" s="33" t="n"/>
      <c r="L1082" s="33">
        <f>IF(K1082="", "", IF(OR(ISTEXT(K1082),ISTEXT($F1082)),"",K1082*$F1082))</f>
        <v/>
      </c>
      <c r="M1082" s="30">
        <f>IF(OR(H1082="",H1082=0),"",IF(K1082="",IF(J1082="","",IF(OR(ISTEXT(J1082),ISTEXT(H1082)),"",J1082/H1082)),IF(OR(ISTEXT(L1082),ISTEXT(H1082)),"",L1082/H1082)))</f>
        <v/>
      </c>
    </row>
    <row r="1083" ht="13.35" customHeight="1" s="162">
      <c r="B1083" s="307" t="n"/>
      <c r="C1083" s="307" t="n"/>
      <c r="E1083" s="307" t="n"/>
      <c r="F1083" s="32" t="n"/>
      <c r="G1083" s="33">
        <f>IF(F1083="", "", IF(OR(ISTEXT(H1083),ISTEXT(F1083)),"",H1083/F1083))</f>
        <v/>
      </c>
      <c r="H1083" s="33" t="n"/>
      <c r="I1083" s="33" t="n"/>
      <c r="J1083" s="33">
        <f>IF(I1083="", "", IF(OR(ISTEXT(I1083),ISTEXT($F1083)),"",I1083*$F1083))</f>
        <v/>
      </c>
      <c r="K1083" s="33" t="n"/>
      <c r="L1083" s="33">
        <f>IF(K1083="", "", IF(OR(ISTEXT(K1083),ISTEXT($F1083)),"",K1083*$F1083))</f>
        <v/>
      </c>
      <c r="M1083" s="30">
        <f>IF(OR(H1083="",H1083=0),"",IF(K1083="",IF(J1083="","",IF(OR(ISTEXT(J1083),ISTEXT(H1083)),"",J1083/H1083)),IF(OR(ISTEXT(L1083),ISTEXT(H1083)),"",L1083/H1083)))</f>
        <v/>
      </c>
    </row>
    <row r="1084" ht="13.35" customHeight="1" s="162">
      <c r="B1084" s="307" t="n"/>
      <c r="C1084" s="307" t="n"/>
      <c r="E1084" s="307" t="n"/>
      <c r="F1084" s="32" t="n"/>
      <c r="G1084" s="33">
        <f>IF(F1084="", "", IF(OR(ISTEXT(H1084),ISTEXT(F1084)),"",H1084/F1084))</f>
        <v/>
      </c>
      <c r="H1084" s="33" t="n"/>
      <c r="I1084" s="33" t="n"/>
      <c r="J1084" s="33">
        <f>IF(I1084="", "", IF(OR(ISTEXT(I1084),ISTEXT($F1084)),"",I1084*$F1084))</f>
        <v/>
      </c>
      <c r="K1084" s="33" t="n"/>
      <c r="L1084" s="33">
        <f>IF(K1084="", "", IF(OR(ISTEXT(K1084),ISTEXT($F1084)),"",K1084*$F1084))</f>
        <v/>
      </c>
      <c r="M1084" s="30">
        <f>IF(OR(H1084="",H1084=0),"",IF(K1084="",IF(J1084="","",IF(OR(ISTEXT(J1084),ISTEXT(H1084)),"",J1084/H1084)),IF(OR(ISTEXT(L1084),ISTEXT(H1084)),"",L1084/H1084)))</f>
        <v/>
      </c>
    </row>
    <row r="1085" ht="13.35" customHeight="1" s="162">
      <c r="B1085" s="307" t="n"/>
      <c r="C1085" s="307" t="n"/>
      <c r="E1085" s="307" t="n"/>
      <c r="F1085" s="32" t="n"/>
      <c r="G1085" s="33">
        <f>IF(F1085="", "", IF(OR(ISTEXT(H1085),ISTEXT(F1085)),"",H1085/F1085))</f>
        <v/>
      </c>
      <c r="H1085" s="33" t="n"/>
      <c r="I1085" s="33" t="n"/>
      <c r="J1085" s="33">
        <f>IF(I1085="", "", IF(OR(ISTEXT(I1085),ISTEXT($F1085)),"",I1085*$F1085))</f>
        <v/>
      </c>
      <c r="K1085" s="33" t="n"/>
      <c r="L1085" s="33">
        <f>IF(K1085="", "", IF(OR(ISTEXT(K1085),ISTEXT($F1085)),"",K1085*$F1085))</f>
        <v/>
      </c>
      <c r="M1085" s="30">
        <f>IF(OR(H1085="",H1085=0),"",IF(K1085="",IF(J1085="","",IF(OR(ISTEXT(J1085),ISTEXT(H1085)),"",J1085/H1085)),IF(OR(ISTEXT(L1085),ISTEXT(H1085)),"",L1085/H1085)))</f>
        <v/>
      </c>
    </row>
    <row r="1086" ht="13.35" customHeight="1" s="162">
      <c r="B1086" s="307" t="n"/>
      <c r="C1086" s="307" t="n"/>
      <c r="E1086" s="307" t="n"/>
      <c r="F1086" s="32" t="n"/>
      <c r="G1086" s="33">
        <f>IF(F1086="", "", IF(OR(ISTEXT(H1086),ISTEXT(F1086)),"",H1086/F1086))</f>
        <v/>
      </c>
      <c r="H1086" s="33" t="n"/>
      <c r="I1086" s="33" t="n"/>
      <c r="J1086" s="33">
        <f>IF(I1086="", "", IF(OR(ISTEXT(I1086),ISTEXT($F1086)),"",I1086*$F1086))</f>
        <v/>
      </c>
      <c r="K1086" s="33" t="n"/>
      <c r="L1086" s="33">
        <f>IF(K1086="", "", IF(OR(ISTEXT(K1086),ISTEXT($F1086)),"",K1086*$F1086))</f>
        <v/>
      </c>
      <c r="M1086" s="30">
        <f>IF(OR(H1086="",H1086=0),"",IF(K1086="",IF(J1086="","",IF(OR(ISTEXT(J1086),ISTEXT(H1086)),"",J1086/H1086)),IF(OR(ISTEXT(L1086),ISTEXT(H1086)),"",L1086/H1086)))</f>
        <v/>
      </c>
    </row>
    <row r="1087" ht="13.35" customHeight="1" s="162">
      <c r="B1087" s="307" t="n"/>
      <c r="C1087" s="307" t="n"/>
      <c r="E1087" s="307" t="n"/>
      <c r="F1087" s="32" t="n"/>
      <c r="G1087" s="33">
        <f>IF(F1087="", "", IF(OR(ISTEXT(H1087),ISTEXT(F1087)),"",H1087/F1087))</f>
        <v/>
      </c>
      <c r="H1087" s="33" t="n"/>
      <c r="I1087" s="33" t="n"/>
      <c r="J1087" s="33">
        <f>IF(I1087="", "", IF(OR(ISTEXT(I1087),ISTEXT($F1087)),"",I1087*$F1087))</f>
        <v/>
      </c>
      <c r="K1087" s="33" t="n"/>
      <c r="L1087" s="33">
        <f>IF(K1087="", "", IF(OR(ISTEXT(K1087),ISTEXT($F1087)),"",K1087*$F1087))</f>
        <v/>
      </c>
      <c r="M1087" s="30">
        <f>IF(OR(H1087="",H1087=0),"",IF(K1087="",IF(J1087="","",IF(OR(ISTEXT(J1087),ISTEXT(H1087)),"",J1087/H1087)),IF(OR(ISTEXT(L1087),ISTEXT(H1087)),"",L1087/H1087)))</f>
        <v/>
      </c>
    </row>
    <row r="1088" ht="13.35" customHeight="1" s="162">
      <c r="B1088" s="307" t="n"/>
      <c r="C1088" s="307" t="n"/>
      <c r="D1088" s="307"/>
      <c r="E1088" s="307"/>
      <c r="F1088" s="307"/>
      <c r="G1088" s="307"/>
      <c r="H1088" s="33" t="n"/>
      <c r="I1088" s="33" t="n"/>
      <c r="J1088" s="33"/>
      <c r="K1088" s="33" t="n"/>
      <c r="L1088" s="33"/>
      <c r="M1088" s="30">
        <f>IF(OR(H1088="",H1088=0),"",IF(L1088="",IF(J1088="","",IF(OR(ISTEXT(J1088),ISTEXT(H1088)),"",J1088/H1088)),IF(OR(ISTEXT(L1088),ISTEXT(H1088)),"",L1088/H1088)))</f>
        <v/>
      </c>
    </row>
    <row r="1089" ht="13.35" customHeight="1" s="162">
      <c r="B1089" s="42" t="n"/>
      <c r="C1089" s="231" t="inlineStr">
        <is>
          <t>Total</t>
        </is>
      </c>
      <c r="D1089" s="159" t="n"/>
      <c r="E1089" s="42" t="n"/>
      <c r="F1089" s="42" t="n"/>
      <c r="G1089" s="43" t="n"/>
      <c r="H1089" s="43">
        <f>IF(SUM(H1073:H1088)+SUM(H1100:H1139)=0,"",SUM(H1073:H1088)+SUM(H1100:H1139))</f>
        <v/>
      </c>
      <c r="I1089" s="43" t="n"/>
      <c r="J1089" s="43">
        <f>IF(SUM(J1073:J1088)+SUM(J1100:J1139)=0,"",SUM(J1073:J1088)+SUM(J1100:J1139))</f>
        <v/>
      </c>
      <c r="K1089" s="43" t="n"/>
      <c r="L1089" s="43">
        <f>IF(SUM(L1073:L1088)+SUM(L1100:L1139)=0,"",SUM(L1073:L1088)+SUM(L1100:L1139))</f>
        <v/>
      </c>
      <c r="M1089" s="35">
        <f>IF(OR(H1089="",H1089=0),"",IF(L1089="",IF(J1089="","",IF(OR(ISTEXT(J1089),ISTEXT(H1089)),"",J1089/H1089)),IF(OR(ISTEXT(L1089),ISTEXT(H1089)),"",L1089/H1089)))</f>
        <v/>
      </c>
    </row>
    <row r="1090" ht="13.35" customHeight="1" s="162"/>
    <row r="1091" ht="13.35" customHeight="1" s="162">
      <c r="B1091" s="188" t="inlineStr">
        <is>
          <t>Remarks</t>
        </is>
      </c>
      <c r="C1091" s="173" t="n"/>
      <c r="D1091" s="154" t="n"/>
      <c r="E1091" s="174" t="n"/>
      <c r="F1091" s="174" t="n"/>
      <c r="G1091" s="174" t="n"/>
      <c r="H1091" s="174" t="n"/>
      <c r="I1091" s="174" t="n"/>
      <c r="J1091" s="174" t="n"/>
      <c r="K1091" s="174" t="n"/>
      <c r="L1091" s="174" t="n"/>
      <c r="M1091" s="173" t="n"/>
    </row>
    <row r="1092" ht="13.35" customHeight="1" s="162">
      <c r="B1092" s="154" t="n"/>
      <c r="C1092" s="174" t="n"/>
      <c r="D1092" s="174" t="n"/>
      <c r="E1092" s="174" t="n"/>
      <c r="F1092" s="174" t="n"/>
      <c r="G1092" s="174" t="n"/>
      <c r="H1092" s="174" t="n"/>
      <c r="I1092" s="174" t="n"/>
      <c r="J1092" s="174" t="n"/>
      <c r="K1092" s="174" t="n"/>
      <c r="L1092" s="174" t="n"/>
      <c r="M1092" s="173" t="n"/>
    </row>
    <row r="1093" ht="13.35" customHeight="1" s="162">
      <c r="B1093" s="154" t="n"/>
      <c r="C1093" s="174" t="n"/>
      <c r="D1093" s="174" t="n"/>
      <c r="E1093" s="174" t="n"/>
      <c r="F1093" s="174" t="n"/>
      <c r="G1093" s="174" t="n"/>
      <c r="H1093" s="174" t="n"/>
      <c r="I1093" s="174" t="n"/>
      <c r="J1093" s="174" t="n"/>
      <c r="K1093" s="174" t="n"/>
      <c r="L1093" s="174" t="n"/>
      <c r="M1093" s="173" t="n"/>
    </row>
    <row r="1094" ht="13.35" customHeight="1" s="162">
      <c r="B1094" s="154" t="n"/>
      <c r="C1094" s="174" t="n"/>
      <c r="D1094" s="174" t="n"/>
      <c r="E1094" s="174" t="n"/>
      <c r="F1094" s="174" t="n"/>
      <c r="G1094" s="174" t="n"/>
      <c r="H1094" s="174" t="n"/>
      <c r="I1094" s="174" t="n"/>
      <c r="J1094" s="174" t="n"/>
      <c r="K1094" s="174" t="n"/>
      <c r="L1094" s="174" t="n"/>
      <c r="M1094" s="173" t="n"/>
    </row>
    <row r="1095" ht="13.35" customHeight="1" s="162"/>
    <row r="1096" ht="13.35" customHeight="1" s="162">
      <c r="B1096" s="200" t="inlineStr">
        <is>
          <t>System (cont.)</t>
        </is>
      </c>
      <c r="C1096" s="403" t="n"/>
      <c r="D1096" s="209">
        <f>IF('{Equipment Data Entry}'!B91="","",'{Equipment Data Entry}'!B91)</f>
        <v/>
      </c>
      <c r="E1096" s="418" t="n"/>
      <c r="F1096" s="403" t="n"/>
      <c r="G1096" s="200" t="inlineStr">
        <is>
          <t>Service</t>
        </is>
      </c>
      <c r="H1096" s="403" t="n"/>
      <c r="I1096" s="210">
        <f>IF('{Equipment Data Entry}'!C91="","",'{Equipment Data Entry}'!C91)</f>
        <v/>
      </c>
      <c r="J1096" s="418" t="n"/>
      <c r="K1096" s="418" t="n"/>
      <c r="L1096" s="418" t="n"/>
      <c r="M1096" s="403" t="n"/>
    </row>
    <row r="1097" ht="13.35" customHeight="1" s="162">
      <c r="B1097" s="422" t="n"/>
      <c r="C1097" s="423" t="n"/>
      <c r="D1097" s="422" t="n"/>
      <c r="E1097" s="424" t="n"/>
      <c r="F1097" s="423" t="n"/>
      <c r="G1097" s="422" t="n"/>
      <c r="H1097" s="423" t="n"/>
      <c r="I1097" s="422" t="n"/>
      <c r="J1097" s="424" t="n"/>
      <c r="K1097" s="424" t="n"/>
      <c r="L1097" s="424" t="n"/>
      <c r="M1097" s="423" t="n"/>
    </row>
    <row r="1098" ht="13.35" customHeight="1" s="162">
      <c r="B1098" s="188" t="inlineStr">
        <is>
          <t>Registers / Grilles (cont.)</t>
        </is>
      </c>
      <c r="C1098" s="174" t="n"/>
      <c r="D1098" s="174" t="n"/>
      <c r="E1098" s="174" t="n"/>
      <c r="F1098" s="173" t="n"/>
      <c r="G1098" s="233" t="inlineStr">
        <is>
          <t>Design VEL</t>
        </is>
      </c>
      <c r="H1098" s="194" t="inlineStr">
        <is>
          <t>Design CFM</t>
        </is>
      </c>
      <c r="I1098" s="188" t="inlineStr">
        <is>
          <t>Initial</t>
        </is>
      </c>
      <c r="J1098" s="173" t="n"/>
      <c r="K1098" s="188" t="inlineStr">
        <is>
          <t>Final</t>
        </is>
      </c>
      <c r="L1098" s="173" t="n"/>
      <c r="M1098" s="188" t="inlineStr">
        <is>
          <t>%</t>
        </is>
      </c>
    </row>
    <row r="1099" ht="13.35" customHeight="1" s="162">
      <c r="B1099" s="153" t="inlineStr">
        <is>
          <t>No.</t>
        </is>
      </c>
      <c r="C1099" s="188" t="inlineStr">
        <is>
          <t>Area Served</t>
        </is>
      </c>
      <c r="D1099" s="188" t="inlineStr">
        <is>
          <t>Type</t>
        </is>
      </c>
      <c r="E1099" s="188" t="inlineStr">
        <is>
          <t>Size</t>
        </is>
      </c>
      <c r="F1099" s="188" t="inlineStr">
        <is>
          <t>Ak</t>
        </is>
      </c>
      <c r="G1099" s="440" t="n"/>
      <c r="H1099" s="440" t="n"/>
      <c r="I1099" s="188" t="inlineStr">
        <is>
          <t>VEL</t>
        </is>
      </c>
      <c r="J1099" s="188" t="inlineStr">
        <is>
          <t>CFM</t>
        </is>
      </c>
      <c r="K1099" s="188" t="inlineStr">
        <is>
          <t>VEL</t>
        </is>
      </c>
      <c r="L1099" s="188" t="inlineStr">
        <is>
          <t>CFM</t>
        </is>
      </c>
      <c r="M1099" s="440" t="n"/>
    </row>
    <row r="1100" ht="13.35" customHeight="1" s="162">
      <c r="B1100" s="307" t="n"/>
      <c r="C1100" s="307" t="n"/>
      <c r="E1100" s="307" t="n"/>
      <c r="F1100" s="32" t="n"/>
      <c r="G1100" s="33">
        <f>IF(F1100="", "", IF(OR(ISTEXT(H1100),ISTEXT(F1100)),"",H1100/F1100))</f>
        <v/>
      </c>
      <c r="H1100" s="33" t="n"/>
      <c r="I1100" s="33" t="n"/>
      <c r="J1100" s="33">
        <f>IF(I1100="", "", IF(OR(ISTEXT(I1100),ISTEXT($F1100)),"",I1100*$F1100))</f>
        <v/>
      </c>
      <c r="K1100" s="33" t="n"/>
      <c r="L1100" s="33">
        <f>IF(K1100="", "", IF(OR(ISTEXT(K1100),ISTEXT($F1100)),"",K1100*$F1100))</f>
        <v/>
      </c>
      <c r="M1100" s="30">
        <f>IF(OR(H1100="",H1100=0),"",IF(K1100="",IF(J1100="","",IF(OR(ISTEXT(J1100),ISTEXT(H1100)),"",J1100/H1100)),IF(OR(ISTEXT(L1100),ISTEXT(H1100)),"",L1100/H1100)))</f>
        <v/>
      </c>
    </row>
    <row r="1101" ht="13.35" customHeight="1" s="162">
      <c r="B1101" s="307" t="n"/>
      <c r="C1101" s="307" t="n"/>
      <c r="E1101" s="307" t="n"/>
      <c r="F1101" s="32" t="n"/>
      <c r="G1101" s="33">
        <f>IF(F1101="", "", IF(OR(ISTEXT(H1101),ISTEXT(F1101)),"",H1101/F1101))</f>
        <v/>
      </c>
      <c r="H1101" s="33" t="n"/>
      <c r="I1101" s="33" t="n"/>
      <c r="J1101" s="33">
        <f>IF(I1101="", "", IF(OR(ISTEXT(I1101),ISTEXT($F1101)),"",I1101*$F1101))</f>
        <v/>
      </c>
      <c r="K1101" s="33" t="n"/>
      <c r="L1101" s="33">
        <f>IF(K1101="", "", IF(OR(ISTEXT(K1101),ISTEXT($F1101)),"",K1101*$F1101))</f>
        <v/>
      </c>
      <c r="M1101" s="30">
        <f>IF(OR(H1101="",H1101=0),"",IF(K1101="",IF(J1101="","",IF(OR(ISTEXT(J1101),ISTEXT(H1101)),"",J1101/H1101)),IF(OR(ISTEXT(L1101),ISTEXT(H1101)),"",L1101/H1101)))</f>
        <v/>
      </c>
    </row>
    <row r="1102" ht="13.35" customHeight="1" s="162">
      <c r="B1102" s="307" t="n"/>
      <c r="C1102" s="307" t="n"/>
      <c r="E1102" s="307" t="n"/>
      <c r="F1102" s="32" t="n"/>
      <c r="G1102" s="33">
        <f>IF(F1102="", "", IF(OR(ISTEXT(H1102),ISTEXT(F1102)),"",H1102/F1102))</f>
        <v/>
      </c>
      <c r="H1102" s="33" t="n"/>
      <c r="I1102" s="33" t="n"/>
      <c r="J1102" s="33">
        <f>IF(I1102="", "", IF(OR(ISTEXT(I1102),ISTEXT($F1102)),"",I1102*$F1102))</f>
        <v/>
      </c>
      <c r="K1102" s="33" t="n"/>
      <c r="L1102" s="33">
        <f>IF(K1102="", "", IF(OR(ISTEXT(K1102),ISTEXT($F1102)),"",K1102*$F1102))</f>
        <v/>
      </c>
      <c r="M1102" s="30">
        <f>IF(OR(H1102="",H1102=0),"",IF(K1102="",IF(J1102="","",IF(OR(ISTEXT(J1102),ISTEXT(H1102)),"",J1102/H1102)),IF(OR(ISTEXT(L1102),ISTEXT(H1102)),"",L1102/H1102)))</f>
        <v/>
      </c>
    </row>
    <row r="1103" ht="13.35" customHeight="1" s="162">
      <c r="B1103" s="307" t="n"/>
      <c r="C1103" s="307" t="n"/>
      <c r="E1103" s="307" t="n"/>
      <c r="F1103" s="32" t="n"/>
      <c r="G1103" s="33">
        <f>IF(F1103="", "", IF(OR(ISTEXT(H1103),ISTEXT(F1103)),"",H1103/F1103))</f>
        <v/>
      </c>
      <c r="H1103" s="33" t="n"/>
      <c r="I1103" s="33" t="n"/>
      <c r="J1103" s="33">
        <f>IF(I1103="", "", IF(OR(ISTEXT(I1103),ISTEXT($F1103)),"",I1103*$F1103))</f>
        <v/>
      </c>
      <c r="K1103" s="33" t="n"/>
      <c r="L1103" s="33">
        <f>IF(K1103="", "", IF(OR(ISTEXT(K1103),ISTEXT($F1103)),"",K1103*$F1103))</f>
        <v/>
      </c>
      <c r="M1103" s="30">
        <f>IF(OR(H1103="",H1103=0),"",IF(K1103="",IF(J1103="","",IF(OR(ISTEXT(J1103),ISTEXT(H1103)),"",J1103/H1103)),IF(OR(ISTEXT(L1103),ISTEXT(H1103)),"",L1103/H1103)))</f>
        <v/>
      </c>
    </row>
    <row r="1104" ht="13.35" customHeight="1" s="162">
      <c r="B1104" s="307" t="n"/>
      <c r="C1104" s="307" t="n"/>
      <c r="E1104" s="307" t="n"/>
      <c r="F1104" s="32" t="n"/>
      <c r="G1104" s="33">
        <f>IF(F1104="", "", IF(OR(ISTEXT(H1104),ISTEXT(F1104)),"",H1104/F1104))</f>
        <v/>
      </c>
      <c r="H1104" s="33" t="n"/>
      <c r="I1104" s="33" t="n"/>
      <c r="J1104" s="33">
        <f>IF(I1104="", "", IF(OR(ISTEXT(I1104),ISTEXT($F1104)),"",I1104*$F1104))</f>
        <v/>
      </c>
      <c r="K1104" s="33" t="n"/>
      <c r="L1104" s="33">
        <f>IF(K1104="", "", IF(OR(ISTEXT(K1104),ISTEXT($F1104)),"",K1104*$F1104))</f>
        <v/>
      </c>
      <c r="M1104" s="30">
        <f>IF(OR(H1104="",H1104=0),"",IF(K1104="",IF(J1104="","",IF(OR(ISTEXT(J1104),ISTEXT(H1104)),"",J1104/H1104)),IF(OR(ISTEXT(L1104),ISTEXT(H1104)),"",L1104/H1104)))</f>
        <v/>
      </c>
    </row>
    <row r="1105" ht="13.35" customHeight="1" s="162">
      <c r="B1105" s="307" t="n"/>
      <c r="C1105" s="307" t="n"/>
      <c r="E1105" s="307" t="n"/>
      <c r="F1105" s="32" t="n"/>
      <c r="G1105" s="33">
        <f>IF(F1105="", "", IF(OR(ISTEXT(H1105),ISTEXT(F1105)),"",H1105/F1105))</f>
        <v/>
      </c>
      <c r="H1105" s="33" t="n"/>
      <c r="I1105" s="33" t="n"/>
      <c r="J1105" s="33">
        <f>IF(I1105="", "", IF(OR(ISTEXT(I1105),ISTEXT($F1105)),"",I1105*$F1105))</f>
        <v/>
      </c>
      <c r="K1105" s="33" t="n"/>
      <c r="L1105" s="33">
        <f>IF(K1105="", "", IF(OR(ISTEXT(K1105),ISTEXT($F1105)),"",K1105*$F1105))</f>
        <v/>
      </c>
      <c r="M1105" s="30">
        <f>IF(OR(H1105="",H1105=0),"",IF(K1105="",IF(J1105="","",IF(OR(ISTEXT(J1105),ISTEXT(H1105)),"",J1105/H1105)),IF(OR(ISTEXT(L1105),ISTEXT(H1105)),"",L1105/H1105)))</f>
        <v/>
      </c>
    </row>
    <row r="1106" ht="13.35" customHeight="1" s="162">
      <c r="B1106" s="307" t="n"/>
      <c r="C1106" s="307" t="n"/>
      <c r="E1106" s="307" t="n"/>
      <c r="F1106" s="32" t="n"/>
      <c r="G1106" s="33">
        <f>IF(F1106="", "", IF(OR(ISTEXT(H1106),ISTEXT(F1106)),"",H1106/F1106))</f>
        <v/>
      </c>
      <c r="H1106" s="33" t="n"/>
      <c r="I1106" s="33" t="n"/>
      <c r="J1106" s="33">
        <f>IF(I1106="", "", IF(OR(ISTEXT(I1106),ISTEXT($F1106)),"",I1106*$F1106))</f>
        <v/>
      </c>
      <c r="K1106" s="33" t="n"/>
      <c r="L1106" s="33">
        <f>IF(K1106="", "", IF(OR(ISTEXT(K1106),ISTEXT($F1106)),"",K1106*$F1106))</f>
        <v/>
      </c>
      <c r="M1106" s="30">
        <f>IF(OR(H1106="",H1106=0),"",IF(K1106="",IF(J1106="","",IF(OR(ISTEXT(J1106),ISTEXT(H1106)),"",J1106/H1106)),IF(OR(ISTEXT(L1106),ISTEXT(H1106)),"",L1106/H1106)))</f>
        <v/>
      </c>
    </row>
    <row r="1107" ht="13.35" customHeight="1" s="162">
      <c r="B1107" s="307" t="n"/>
      <c r="C1107" s="307" t="n"/>
      <c r="E1107" s="307" t="n"/>
      <c r="F1107" s="32" t="n"/>
      <c r="G1107" s="33">
        <f>IF(F1107="", "", IF(OR(ISTEXT(H1107),ISTEXT(F1107)),"",H1107/F1107))</f>
        <v/>
      </c>
      <c r="H1107" s="33" t="n"/>
      <c r="I1107" s="33" t="n"/>
      <c r="J1107" s="33">
        <f>IF(I1107="", "", IF(OR(ISTEXT(I1107),ISTEXT($F1107)),"",I1107*$F1107))</f>
        <v/>
      </c>
      <c r="K1107" s="33" t="n"/>
      <c r="L1107" s="33">
        <f>IF(K1107="", "", IF(OR(ISTEXT(K1107),ISTEXT($F1107)),"",K1107*$F1107))</f>
        <v/>
      </c>
      <c r="M1107" s="30">
        <f>IF(OR(H1107="",H1107=0),"",IF(K1107="",IF(J1107="","",IF(OR(ISTEXT(J1107),ISTEXT(H1107)),"",J1107/H1107)),IF(OR(ISTEXT(L1107),ISTEXT(H1107)),"",L1107/H1107)))</f>
        <v/>
      </c>
    </row>
    <row r="1108" ht="13.35" customHeight="1" s="162">
      <c r="B1108" s="307" t="n"/>
      <c r="C1108" s="307" t="n"/>
      <c r="E1108" s="307" t="n"/>
      <c r="F1108" s="32" t="n"/>
      <c r="G1108" s="33">
        <f>IF(F1108="", "", IF(OR(ISTEXT(H1108),ISTEXT(F1108)),"",H1108/F1108))</f>
        <v/>
      </c>
      <c r="H1108" s="33" t="n"/>
      <c r="I1108" s="33" t="n"/>
      <c r="J1108" s="33">
        <f>IF(I1108="", "", IF(OR(ISTEXT(I1108),ISTEXT($F1108)),"",I1108*$F1108))</f>
        <v/>
      </c>
      <c r="K1108" s="33" t="n"/>
      <c r="L1108" s="33">
        <f>IF(K1108="", "", IF(OR(ISTEXT(K1108),ISTEXT($F1108)),"",K1108*$F1108))</f>
        <v/>
      </c>
      <c r="M1108" s="30">
        <f>IF(OR(H1108="",H1108=0),"",IF(K1108="",IF(J1108="","",IF(OR(ISTEXT(J1108),ISTEXT(H1108)),"",J1108/H1108)),IF(OR(ISTEXT(L1108),ISTEXT(H1108)),"",L1108/H1108)))</f>
        <v/>
      </c>
    </row>
    <row r="1109" ht="13.35" customHeight="1" s="162">
      <c r="B1109" s="307" t="n"/>
      <c r="C1109" s="307" t="n"/>
      <c r="E1109" s="307" t="n"/>
      <c r="F1109" s="32" t="n"/>
      <c r="G1109" s="33">
        <f>IF(F1109="", "", IF(OR(ISTEXT(H1109),ISTEXT(F1109)),"",H1109/F1109))</f>
        <v/>
      </c>
      <c r="H1109" s="33" t="n"/>
      <c r="I1109" s="33" t="n"/>
      <c r="J1109" s="33">
        <f>IF(I1109="", "", IF(OR(ISTEXT(I1109),ISTEXT($F1109)),"",I1109*$F1109))</f>
        <v/>
      </c>
      <c r="K1109" s="33" t="n"/>
      <c r="L1109" s="33">
        <f>IF(K1109="", "", IF(OR(ISTEXT(K1109),ISTEXT($F1109)),"",K1109*$F1109))</f>
        <v/>
      </c>
      <c r="M1109" s="30">
        <f>IF(OR(H1109="",H1109=0),"",IF(K1109="",IF(J1109="","",IF(OR(ISTEXT(J1109),ISTEXT(H1109)),"",J1109/H1109)),IF(OR(ISTEXT(L1109),ISTEXT(H1109)),"",L1109/H1109)))</f>
        <v/>
      </c>
    </row>
    <row r="1110" ht="13.35" customHeight="1" s="162">
      <c r="B1110" s="307" t="n"/>
      <c r="C1110" s="307" t="n"/>
      <c r="E1110" s="307" t="n"/>
      <c r="F1110" s="32" t="n"/>
      <c r="G1110" s="33">
        <f>IF(F1110="", "", IF(OR(ISTEXT(H1110),ISTEXT(F1110)),"",H1110/F1110))</f>
        <v/>
      </c>
      <c r="H1110" s="33" t="n"/>
      <c r="I1110" s="33" t="n"/>
      <c r="J1110" s="33">
        <f>IF(I1110="", "", IF(OR(ISTEXT(I1110),ISTEXT($F1110)),"",I1110*$F1110))</f>
        <v/>
      </c>
      <c r="K1110" s="33" t="n"/>
      <c r="L1110" s="33">
        <f>IF(K1110="", "", IF(OR(ISTEXT(K1110),ISTEXT($F1110)),"",K1110*$F1110))</f>
        <v/>
      </c>
      <c r="M1110" s="30">
        <f>IF(OR(H1110="",H1110=0),"",IF(K1110="",IF(J1110="","",IF(OR(ISTEXT(J1110),ISTEXT(H1110)),"",J1110/H1110)),IF(OR(ISTEXT(L1110),ISTEXT(H1110)),"",L1110/H1110)))</f>
        <v/>
      </c>
    </row>
    <row r="1111" ht="13.35" customHeight="1" s="162">
      <c r="B1111" s="307" t="n"/>
      <c r="C1111" s="307" t="n"/>
      <c r="E1111" s="307" t="n"/>
      <c r="F1111" s="32" t="n"/>
      <c r="G1111" s="33">
        <f>IF(F1111="", "", IF(OR(ISTEXT(H1111),ISTEXT(F1111)),"",H1111/F1111))</f>
        <v/>
      </c>
      <c r="H1111" s="33" t="n"/>
      <c r="I1111" s="33" t="n"/>
      <c r="J1111" s="33">
        <f>IF(I1111="", "", IF(OR(ISTEXT(I1111),ISTEXT($F1111)),"",I1111*$F1111))</f>
        <v/>
      </c>
      <c r="K1111" s="33" t="n"/>
      <c r="L1111" s="33">
        <f>IF(K1111="", "", IF(OR(ISTEXT(K1111),ISTEXT($F1111)),"",K1111*$F1111))</f>
        <v/>
      </c>
      <c r="M1111" s="30">
        <f>IF(OR(H1111="",H1111=0),"",IF(K1111="",IF(J1111="","",IF(OR(ISTEXT(J1111),ISTEXT(H1111)),"",J1111/H1111)),IF(OR(ISTEXT(L1111),ISTEXT(H1111)),"",L1111/H1111)))</f>
        <v/>
      </c>
    </row>
    <row r="1112" ht="13.35" customHeight="1" s="162">
      <c r="B1112" s="307" t="n"/>
      <c r="C1112" s="307" t="n"/>
      <c r="E1112" s="307" t="n"/>
      <c r="F1112" s="32" t="n"/>
      <c r="G1112" s="33">
        <f>IF(F1112="", "", IF(OR(ISTEXT(H1112),ISTEXT(F1112)),"",H1112/F1112))</f>
        <v/>
      </c>
      <c r="H1112" s="33" t="n"/>
      <c r="I1112" s="33" t="n"/>
      <c r="J1112" s="33">
        <f>IF(I1112="", "", IF(OR(ISTEXT(I1112),ISTEXT($F1112)),"",I1112*$F1112))</f>
        <v/>
      </c>
      <c r="K1112" s="33" t="n"/>
      <c r="L1112" s="33">
        <f>IF(K1112="", "", IF(OR(ISTEXT(K1112),ISTEXT($F1112)),"",K1112*$F1112))</f>
        <v/>
      </c>
      <c r="M1112" s="30">
        <f>IF(OR(H1112="",H1112=0),"",IF(K1112="",IF(J1112="","",IF(OR(ISTEXT(J1112),ISTEXT(H1112)),"",J1112/H1112)),IF(OR(ISTEXT(L1112),ISTEXT(H1112)),"",L1112/H1112)))</f>
        <v/>
      </c>
    </row>
    <row r="1113" ht="13.35" customHeight="1" s="162">
      <c r="B1113" s="307" t="n"/>
      <c r="C1113" s="307" t="n"/>
      <c r="E1113" s="307" t="n"/>
      <c r="F1113" s="32" t="n"/>
      <c r="G1113" s="33">
        <f>IF(F1113="", "", IF(OR(ISTEXT(H1113),ISTEXT(F1113)),"",H1113/F1113))</f>
        <v/>
      </c>
      <c r="H1113" s="33" t="n"/>
      <c r="I1113" s="33" t="n"/>
      <c r="J1113" s="33">
        <f>IF(I1113="", "", IF(OR(ISTEXT(I1113),ISTEXT($F1113)),"",I1113*$F1113))</f>
        <v/>
      </c>
      <c r="K1113" s="33" t="n"/>
      <c r="L1113" s="33">
        <f>IF(K1113="", "", IF(OR(ISTEXT(K1113),ISTEXT($F1113)),"",K1113*$F1113))</f>
        <v/>
      </c>
      <c r="M1113" s="30">
        <f>IF(OR(H1113="",H1113=0),"",IF(K1113="",IF(J1113="","",IF(OR(ISTEXT(J1113),ISTEXT(H1113)),"",J1113/H1113)),IF(OR(ISTEXT(L1113),ISTEXT(H1113)),"",L1113/H1113)))</f>
        <v/>
      </c>
    </row>
    <row r="1114" ht="13.35" customHeight="1" s="162">
      <c r="B1114" s="307" t="n"/>
      <c r="C1114" s="307" t="n"/>
      <c r="E1114" s="307" t="n"/>
      <c r="F1114" s="32" t="n"/>
      <c r="G1114" s="33">
        <f>IF(F1114="", "", IF(OR(ISTEXT(H1114),ISTEXT(F1114)),"",H1114/F1114))</f>
        <v/>
      </c>
      <c r="H1114" s="33" t="n"/>
      <c r="I1114" s="33" t="n"/>
      <c r="J1114" s="33">
        <f>IF(I1114="", "", IF(OR(ISTEXT(I1114),ISTEXT($F1114)),"",I1114*$F1114))</f>
        <v/>
      </c>
      <c r="K1114" s="33" t="n"/>
      <c r="L1114" s="33">
        <f>IF(K1114="", "", IF(OR(ISTEXT(K1114),ISTEXT($F1114)),"",K1114*$F1114))</f>
        <v/>
      </c>
      <c r="M1114" s="30">
        <f>IF(OR(H1114="",H1114=0),"",IF(K1114="",IF(J1114="","",IF(OR(ISTEXT(J1114),ISTEXT(H1114)),"",J1114/H1114)),IF(OR(ISTEXT(L1114),ISTEXT(H1114)),"",L1114/H1114)))</f>
        <v/>
      </c>
    </row>
    <row r="1115" ht="13.35" customHeight="1" s="162">
      <c r="B1115" s="307" t="n"/>
      <c r="C1115" s="307" t="n"/>
      <c r="E1115" s="307" t="n"/>
      <c r="F1115" s="32" t="n"/>
      <c r="G1115" s="33">
        <f>IF(F1115="", "", IF(OR(ISTEXT(H1115),ISTEXT(F1115)),"",H1115/F1115))</f>
        <v/>
      </c>
      <c r="H1115" s="33" t="n"/>
      <c r="I1115" s="33" t="n"/>
      <c r="J1115" s="33">
        <f>IF(I1115="", "", IF(OR(ISTEXT(I1115),ISTEXT($F1115)),"",I1115*$F1115))</f>
        <v/>
      </c>
      <c r="K1115" s="33" t="n"/>
      <c r="L1115" s="33">
        <f>IF(K1115="", "", IF(OR(ISTEXT(K1115),ISTEXT($F1115)),"",K1115*$F1115))</f>
        <v/>
      </c>
      <c r="M1115" s="30">
        <f>IF(OR(H1115="",H1115=0),"",IF(K1115="",IF(J1115="","",IF(OR(ISTEXT(J1115),ISTEXT(H1115)),"",J1115/H1115)),IF(OR(ISTEXT(L1115),ISTEXT(H1115)),"",L1115/H1115)))</f>
        <v/>
      </c>
    </row>
    <row r="1116" ht="13.35" customHeight="1" s="162">
      <c r="B1116" s="307" t="n"/>
      <c r="C1116" s="307" t="n"/>
      <c r="E1116" s="307" t="n"/>
      <c r="F1116" s="32" t="n"/>
      <c r="G1116" s="33">
        <f>IF(F1116="", "", IF(OR(ISTEXT(H1116),ISTEXT(F1116)),"",H1116/F1116))</f>
        <v/>
      </c>
      <c r="H1116" s="33" t="n"/>
      <c r="I1116" s="33" t="n"/>
      <c r="J1116" s="33">
        <f>IF(I1116="", "", IF(OR(ISTEXT(I1116),ISTEXT($F1116)),"",I1116*$F1116))</f>
        <v/>
      </c>
      <c r="K1116" s="33" t="n"/>
      <c r="L1116" s="33">
        <f>IF(K1116="", "", IF(OR(ISTEXT(K1116),ISTEXT($F1116)),"",K1116*$F1116))</f>
        <v/>
      </c>
      <c r="M1116" s="30">
        <f>IF(OR(H1116="",H1116=0),"",IF(K1116="",IF(J1116="","",IF(OR(ISTEXT(J1116),ISTEXT(H1116)),"",J1116/H1116)),IF(OR(ISTEXT(L1116),ISTEXT(H1116)),"",L1116/H1116)))</f>
        <v/>
      </c>
    </row>
    <row r="1117" ht="13.35" customHeight="1" s="162">
      <c r="B1117" s="307" t="n"/>
      <c r="C1117" s="307" t="n"/>
      <c r="E1117" s="307" t="n"/>
      <c r="F1117" s="32" t="n"/>
      <c r="G1117" s="33">
        <f>IF(F1117="", "", IF(OR(ISTEXT(H1117),ISTEXT(F1117)),"",H1117/F1117))</f>
        <v/>
      </c>
      <c r="H1117" s="33" t="n"/>
      <c r="I1117" s="33" t="n"/>
      <c r="J1117" s="33">
        <f>IF(I1117="", "", IF(OR(ISTEXT(I1117),ISTEXT($F1117)),"",I1117*$F1117))</f>
        <v/>
      </c>
      <c r="K1117" s="33" t="n"/>
      <c r="L1117" s="33">
        <f>IF(K1117="", "", IF(OR(ISTEXT(K1117),ISTEXT($F1117)),"",K1117*$F1117))</f>
        <v/>
      </c>
      <c r="M1117" s="30">
        <f>IF(OR(H1117="",H1117=0),"",IF(K1117="",IF(J1117="","",IF(OR(ISTEXT(J1117),ISTEXT(H1117)),"",J1117/H1117)),IF(OR(ISTEXT(L1117),ISTEXT(H1117)),"",L1117/H1117)))</f>
        <v/>
      </c>
    </row>
    <row r="1118" ht="13.35" customHeight="1" s="162">
      <c r="B1118" s="307" t="n"/>
      <c r="C1118" s="307" t="n"/>
      <c r="E1118" s="307" t="n"/>
      <c r="F1118" s="32" t="n"/>
      <c r="G1118" s="33">
        <f>IF(F1118="", "", IF(OR(ISTEXT(H1118),ISTEXT(F1118)),"",H1118/F1118))</f>
        <v/>
      </c>
      <c r="H1118" s="33" t="n"/>
      <c r="I1118" s="33" t="n"/>
      <c r="J1118" s="33">
        <f>IF(I1118="", "", IF(OR(ISTEXT(I1118),ISTEXT($F1118)),"",I1118*$F1118))</f>
        <v/>
      </c>
      <c r="K1118" s="33" t="n"/>
      <c r="L1118" s="33">
        <f>IF(K1118="", "", IF(OR(ISTEXT(K1118),ISTEXT($F1118)),"",K1118*$F1118))</f>
        <v/>
      </c>
      <c r="M1118" s="30">
        <f>IF(OR(H1118="",H1118=0),"",IF(K1118="",IF(J1118="","",IF(OR(ISTEXT(J1118),ISTEXT(H1118)),"",J1118/H1118)),IF(OR(ISTEXT(L1118),ISTEXT(H1118)),"",L1118/H1118)))</f>
        <v/>
      </c>
    </row>
    <row r="1119" ht="13.35" customHeight="1" s="162">
      <c r="B1119" s="307" t="n"/>
      <c r="C1119" s="307" t="n"/>
      <c r="E1119" s="307" t="n"/>
      <c r="F1119" s="32" t="n"/>
      <c r="G1119" s="33">
        <f>IF(F1119="", "", IF(OR(ISTEXT(H1119),ISTEXT(F1119)),"",H1119/F1119))</f>
        <v/>
      </c>
      <c r="H1119" s="33" t="n"/>
      <c r="I1119" s="33" t="n"/>
      <c r="J1119" s="33">
        <f>IF(I1119="", "", IF(OR(ISTEXT(I1119),ISTEXT($F1119)),"",I1119*$F1119))</f>
        <v/>
      </c>
      <c r="K1119" s="33" t="n"/>
      <c r="L1119" s="33">
        <f>IF(K1119="", "", IF(OR(ISTEXT(K1119),ISTEXT($F1119)),"",K1119*$F1119))</f>
        <v/>
      </c>
      <c r="M1119" s="30">
        <f>IF(OR(H1119="",H1119=0),"",IF(K1119="",IF(J1119="","",IF(OR(ISTEXT(J1119),ISTEXT(H1119)),"",J1119/H1119)),IF(OR(ISTEXT(L1119),ISTEXT(H1119)),"",L1119/H1119)))</f>
        <v/>
      </c>
    </row>
    <row r="1120" ht="13.35" customHeight="1" s="162">
      <c r="B1120" s="307" t="n"/>
      <c r="C1120" s="307" t="n"/>
      <c r="E1120" s="307" t="n"/>
      <c r="F1120" s="32" t="n"/>
      <c r="G1120" s="33">
        <f>IF(F1120="", "", IF(OR(ISTEXT(H1120),ISTEXT(F1120)),"",H1120/F1120))</f>
        <v/>
      </c>
      <c r="H1120" s="33" t="n"/>
      <c r="I1120" s="33" t="n"/>
      <c r="J1120" s="33">
        <f>IF(I1120="", "", IF(OR(ISTEXT(I1120),ISTEXT($F1120)),"",I1120*$F1120))</f>
        <v/>
      </c>
      <c r="K1120" s="33" t="n"/>
      <c r="L1120" s="33">
        <f>IF(K1120="", "", IF(OR(ISTEXT(K1120),ISTEXT($F1120)),"",K1120*$F1120))</f>
        <v/>
      </c>
      <c r="M1120" s="30">
        <f>IF(OR(H1120="",H1120=0),"",IF(K1120="",IF(J1120="","",IF(OR(ISTEXT(J1120),ISTEXT(H1120)),"",J1120/H1120)),IF(OR(ISTEXT(L1120),ISTEXT(H1120)),"",L1120/H1120)))</f>
        <v/>
      </c>
    </row>
    <row r="1121" ht="13.35" customHeight="1" s="162">
      <c r="B1121" s="307" t="n"/>
      <c r="C1121" s="307" t="n"/>
      <c r="E1121" s="307" t="n"/>
      <c r="F1121" s="32" t="n"/>
      <c r="G1121" s="33">
        <f>IF(F1121="", "", IF(OR(ISTEXT(H1121),ISTEXT(F1121)),"",H1121/F1121))</f>
        <v/>
      </c>
      <c r="H1121" s="33" t="n"/>
      <c r="I1121" s="33" t="n"/>
      <c r="J1121" s="33">
        <f>IF(I1121="", "", IF(OR(ISTEXT(I1121),ISTEXT($F1121)),"",I1121*$F1121))</f>
        <v/>
      </c>
      <c r="K1121" s="33" t="n"/>
      <c r="L1121" s="33">
        <f>IF(K1121="", "", IF(OR(ISTEXT(K1121),ISTEXT($F1121)),"",K1121*$F1121))</f>
        <v/>
      </c>
      <c r="M1121" s="30">
        <f>IF(OR(H1121="",H1121=0),"",IF(K1121="",IF(J1121="","",IF(OR(ISTEXT(J1121),ISTEXT(H1121)),"",J1121/H1121)),IF(OR(ISTEXT(L1121),ISTEXT(H1121)),"",L1121/H1121)))</f>
        <v/>
      </c>
    </row>
    <row r="1122" ht="13.35" customHeight="1" s="162">
      <c r="B1122" s="307" t="n"/>
      <c r="C1122" s="307" t="n"/>
      <c r="E1122" s="307" t="n"/>
      <c r="F1122" s="32" t="n"/>
      <c r="G1122" s="33">
        <f>IF(F1122="", "", IF(OR(ISTEXT(H1122),ISTEXT(F1122)),"",H1122/F1122))</f>
        <v/>
      </c>
      <c r="H1122" s="33" t="n"/>
      <c r="I1122" s="33" t="n"/>
      <c r="J1122" s="33">
        <f>IF(I1122="", "", IF(OR(ISTEXT(I1122),ISTEXT($F1122)),"",I1122*$F1122))</f>
        <v/>
      </c>
      <c r="K1122" s="33" t="n"/>
      <c r="L1122" s="33">
        <f>IF(K1122="", "", IF(OR(ISTEXT(K1122),ISTEXT($F1122)),"",K1122*$F1122))</f>
        <v/>
      </c>
      <c r="M1122" s="30">
        <f>IF(OR(H1122="",H1122=0),"",IF(K1122="",IF(J1122="","",IF(OR(ISTEXT(J1122),ISTEXT(H1122)),"",J1122/H1122)),IF(OR(ISTEXT(L1122),ISTEXT(H1122)),"",L1122/H1122)))</f>
        <v/>
      </c>
    </row>
    <row r="1123" ht="13.35" customHeight="1" s="162">
      <c r="B1123" s="307" t="n"/>
      <c r="C1123" s="307" t="n"/>
      <c r="E1123" s="307" t="n"/>
      <c r="F1123" s="32" t="n"/>
      <c r="G1123" s="33">
        <f>IF(F1123="", "", IF(OR(ISTEXT(H1123),ISTEXT(F1123)),"",H1123/F1123))</f>
        <v/>
      </c>
      <c r="H1123" s="33" t="n"/>
      <c r="I1123" s="33" t="n"/>
      <c r="J1123" s="33">
        <f>IF(I1123="", "", IF(OR(ISTEXT(I1123),ISTEXT($F1123)),"",I1123*$F1123))</f>
        <v/>
      </c>
      <c r="K1123" s="33" t="n"/>
      <c r="L1123" s="33">
        <f>IF(K1123="", "", IF(OR(ISTEXT(K1123),ISTEXT($F1123)),"",K1123*$F1123))</f>
        <v/>
      </c>
      <c r="M1123" s="30">
        <f>IF(OR(H1123="",H1123=0),"",IF(K1123="",IF(J1123="","",IF(OR(ISTEXT(J1123),ISTEXT(H1123)),"",J1123/H1123)),IF(OR(ISTEXT(L1123),ISTEXT(H1123)),"",L1123/H1123)))</f>
        <v/>
      </c>
    </row>
    <row r="1124" ht="13.35" customHeight="1" s="162">
      <c r="B1124" s="307" t="n"/>
      <c r="C1124" s="307" t="n"/>
      <c r="E1124" s="307" t="n"/>
      <c r="F1124" s="32" t="n"/>
      <c r="G1124" s="33">
        <f>IF(F1124="", "", IF(OR(ISTEXT(H1124),ISTEXT(F1124)),"",H1124/F1124))</f>
        <v/>
      </c>
      <c r="H1124" s="33" t="n"/>
      <c r="I1124" s="33" t="n"/>
      <c r="J1124" s="33">
        <f>IF(I1124="", "", IF(OR(ISTEXT(I1124),ISTEXT($F1124)),"",I1124*$F1124))</f>
        <v/>
      </c>
      <c r="K1124" s="33" t="n"/>
      <c r="L1124" s="33">
        <f>IF(K1124="", "", IF(OR(ISTEXT(K1124),ISTEXT($F1124)),"",K1124*$F1124))</f>
        <v/>
      </c>
      <c r="M1124" s="30">
        <f>IF(OR(H1124="",H1124=0),"",IF(K1124="",IF(J1124="","",IF(OR(ISTEXT(J1124),ISTEXT(H1124)),"",J1124/H1124)),IF(OR(ISTEXT(L1124),ISTEXT(H1124)),"",L1124/H1124)))</f>
        <v/>
      </c>
    </row>
    <row r="1125" ht="13.35" customHeight="1" s="162">
      <c r="B1125" s="307" t="n"/>
      <c r="C1125" s="307" t="n"/>
      <c r="E1125" s="307" t="n"/>
      <c r="F1125" s="32" t="n"/>
      <c r="G1125" s="33">
        <f>IF(F1125="", "", IF(OR(ISTEXT(H1125),ISTEXT(F1125)),"",H1125/F1125))</f>
        <v/>
      </c>
      <c r="H1125" s="33" t="n"/>
      <c r="I1125" s="33" t="n"/>
      <c r="J1125" s="33">
        <f>IF(I1125="", "", IF(OR(ISTEXT(I1125),ISTEXT($F1125)),"",I1125*$F1125))</f>
        <v/>
      </c>
      <c r="K1125" s="33" t="n"/>
      <c r="L1125" s="33">
        <f>IF(K1125="", "", IF(OR(ISTEXT(K1125),ISTEXT($F1125)),"",K1125*$F1125))</f>
        <v/>
      </c>
      <c r="M1125" s="30">
        <f>IF(OR(H1125="",H1125=0),"",IF(K1125="",IF(J1125="","",IF(OR(ISTEXT(J1125),ISTEXT(H1125)),"",J1125/H1125)),IF(OR(ISTEXT(L1125),ISTEXT(H1125)),"",L1125/H1125)))</f>
        <v/>
      </c>
    </row>
    <row r="1126" ht="13.35" customHeight="1" s="162">
      <c r="B1126" s="307" t="n"/>
      <c r="C1126" s="307" t="n"/>
      <c r="E1126" s="307" t="n"/>
      <c r="F1126" s="32" t="n"/>
      <c r="G1126" s="33">
        <f>IF(F1126="", "", IF(OR(ISTEXT(H1126),ISTEXT(F1126)),"",H1126/F1126))</f>
        <v/>
      </c>
      <c r="H1126" s="33" t="n"/>
      <c r="I1126" s="33" t="n"/>
      <c r="J1126" s="33">
        <f>IF(I1126="", "", IF(OR(ISTEXT(I1126),ISTEXT($F1126)),"",I1126*$F1126))</f>
        <v/>
      </c>
      <c r="K1126" s="33" t="n"/>
      <c r="L1126" s="33">
        <f>IF(K1126="", "", IF(OR(ISTEXT(K1126),ISTEXT($F1126)),"",K1126*$F1126))</f>
        <v/>
      </c>
      <c r="M1126" s="30">
        <f>IF(OR(H1126="",H1126=0),"",IF(K1126="",IF(J1126="","",IF(OR(ISTEXT(J1126),ISTEXT(H1126)),"",J1126/H1126)),IF(OR(ISTEXT(L1126),ISTEXT(H1126)),"",L1126/H1126)))</f>
        <v/>
      </c>
    </row>
    <row r="1127" ht="13.35" customHeight="1" s="162">
      <c r="B1127" s="307" t="n"/>
      <c r="C1127" s="307" t="n"/>
      <c r="E1127" s="307" t="n"/>
      <c r="F1127" s="32" t="n"/>
      <c r="G1127" s="33">
        <f>IF(F1127="", "", IF(OR(ISTEXT(H1127),ISTEXT(F1127)),"",H1127/F1127))</f>
        <v/>
      </c>
      <c r="H1127" s="33" t="n"/>
      <c r="I1127" s="33" t="n"/>
      <c r="J1127" s="33">
        <f>IF(I1127="", "", IF(OR(ISTEXT(I1127),ISTEXT($F1127)),"",I1127*$F1127))</f>
        <v/>
      </c>
      <c r="K1127" s="33" t="n"/>
      <c r="L1127" s="33">
        <f>IF(K1127="", "", IF(OR(ISTEXT(K1127),ISTEXT($F1127)),"",K1127*$F1127))</f>
        <v/>
      </c>
      <c r="M1127" s="30">
        <f>IF(OR(H1127="",H1127=0),"",IF(K1127="",IF(J1127="","",IF(OR(ISTEXT(J1127),ISTEXT(H1127)),"",J1127/H1127)),IF(OR(ISTEXT(L1127),ISTEXT(H1127)),"",L1127/H1127)))</f>
        <v/>
      </c>
    </row>
    <row r="1128" ht="13.35" customHeight="1" s="162">
      <c r="B1128" s="307" t="n"/>
      <c r="C1128" s="307" t="n"/>
      <c r="E1128" s="307" t="n"/>
      <c r="F1128" s="32" t="n"/>
      <c r="G1128" s="33">
        <f>IF(F1128="", "", IF(OR(ISTEXT(H1128),ISTEXT(F1128)),"",H1128/F1128))</f>
        <v/>
      </c>
      <c r="H1128" s="33" t="n"/>
      <c r="I1128" s="33" t="n"/>
      <c r="J1128" s="33">
        <f>IF(I1128="", "", IF(OR(ISTEXT(I1128),ISTEXT($F1128)),"",I1128*$F1128))</f>
        <v/>
      </c>
      <c r="K1128" s="33" t="n"/>
      <c r="L1128" s="33">
        <f>IF(K1128="", "", IF(OR(ISTEXT(K1128),ISTEXT($F1128)),"",K1128*$F1128))</f>
        <v/>
      </c>
      <c r="M1128" s="30">
        <f>IF(OR(H1128="",H1128=0),"",IF(K1128="",IF(J1128="","",IF(OR(ISTEXT(J1128),ISTEXT(H1128)),"",J1128/H1128)),IF(OR(ISTEXT(L1128),ISTEXT(H1128)),"",L1128/H1128)))</f>
        <v/>
      </c>
    </row>
    <row r="1129" ht="13.35" customHeight="1" s="162">
      <c r="B1129" s="307" t="n"/>
      <c r="C1129" s="307" t="n"/>
      <c r="E1129" s="307" t="n"/>
      <c r="F1129" s="32" t="n"/>
      <c r="G1129" s="33">
        <f>IF(F1129="", "", IF(OR(ISTEXT(H1129),ISTEXT(F1129)),"",H1129/F1129))</f>
        <v/>
      </c>
      <c r="H1129" s="33" t="n"/>
      <c r="I1129" s="33" t="n"/>
      <c r="J1129" s="33">
        <f>IF(I1129="", "", IF(OR(ISTEXT(I1129),ISTEXT($F1129)),"",I1129*$F1129))</f>
        <v/>
      </c>
      <c r="K1129" s="33" t="n"/>
      <c r="L1129" s="33">
        <f>IF(K1129="", "", IF(OR(ISTEXT(K1129),ISTEXT($F1129)),"",K1129*$F1129))</f>
        <v/>
      </c>
      <c r="M1129" s="30">
        <f>IF(OR(H1129="",H1129=0),"",IF(K1129="",IF(J1129="","",IF(OR(ISTEXT(J1129),ISTEXT(H1129)),"",J1129/H1129)),IF(OR(ISTEXT(L1129),ISTEXT(H1129)),"",L1129/H1129)))</f>
        <v/>
      </c>
    </row>
    <row r="1130" ht="13.35" customHeight="1" s="162">
      <c r="B1130" s="307" t="n"/>
      <c r="C1130" s="307" t="n"/>
      <c r="E1130" s="307" t="n"/>
      <c r="F1130" s="32" t="n"/>
      <c r="G1130" s="33">
        <f>IF(F1130="", "", IF(OR(ISTEXT(H1130),ISTEXT(F1130)),"",H1130/F1130))</f>
        <v/>
      </c>
      <c r="H1130" s="33" t="n"/>
      <c r="I1130" s="33" t="n"/>
      <c r="J1130" s="33">
        <f>IF(I1130="", "", IF(OR(ISTEXT(I1130),ISTEXT($F1130)),"",I1130*$F1130))</f>
        <v/>
      </c>
      <c r="K1130" s="33" t="n"/>
      <c r="L1130" s="33">
        <f>IF(K1130="", "", IF(OR(ISTEXT(K1130),ISTEXT($F1130)),"",K1130*$F1130))</f>
        <v/>
      </c>
      <c r="M1130" s="30">
        <f>IF(OR(H1130="",H1130=0),"",IF(K1130="",IF(J1130="","",IF(OR(ISTEXT(J1130),ISTEXT(H1130)),"",J1130/H1130)),IF(OR(ISTEXT(L1130),ISTEXT(H1130)),"",L1130/H1130)))</f>
        <v/>
      </c>
    </row>
    <row r="1131" ht="13.35" customHeight="1" s="162">
      <c r="B1131" s="307" t="n"/>
      <c r="C1131" s="307" t="n"/>
      <c r="E1131" s="307" t="n"/>
      <c r="F1131" s="32" t="n"/>
      <c r="G1131" s="33">
        <f>IF(F1131="", "", IF(OR(ISTEXT(H1131),ISTEXT(F1131)),"",H1131/F1131))</f>
        <v/>
      </c>
      <c r="H1131" s="33" t="n"/>
      <c r="I1131" s="33" t="n"/>
      <c r="J1131" s="33">
        <f>IF(I1131="", "", IF(OR(ISTEXT(I1131),ISTEXT($F1131)),"",I1131*$F1131))</f>
        <v/>
      </c>
      <c r="K1131" s="33" t="n"/>
      <c r="L1131" s="33">
        <f>IF(K1131="", "", IF(OR(ISTEXT(K1131),ISTEXT($F1131)),"",K1131*$F1131))</f>
        <v/>
      </c>
      <c r="M1131" s="30">
        <f>IF(OR(H1131="",H1131=0),"",IF(K1131="",IF(J1131="","",IF(OR(ISTEXT(J1131),ISTEXT(H1131)),"",J1131/H1131)),IF(OR(ISTEXT(L1131),ISTEXT(H1131)),"",L1131/H1131)))</f>
        <v/>
      </c>
    </row>
    <row r="1132" ht="13.35" customHeight="1" s="162">
      <c r="B1132" s="307" t="n"/>
      <c r="C1132" s="307" t="n"/>
      <c r="E1132" s="307" t="n"/>
      <c r="F1132" s="32" t="n"/>
      <c r="G1132" s="33">
        <f>IF(F1132="", "", IF(OR(ISTEXT(H1132),ISTEXT(F1132)),"",H1132/F1132))</f>
        <v/>
      </c>
      <c r="H1132" s="33" t="n"/>
      <c r="I1132" s="33" t="n"/>
      <c r="J1132" s="33">
        <f>IF(I1132="", "", IF(OR(ISTEXT(I1132),ISTEXT($F1132)),"",I1132*$F1132))</f>
        <v/>
      </c>
      <c r="K1132" s="33" t="n"/>
      <c r="L1132" s="33">
        <f>IF(K1132="", "", IF(OR(ISTEXT(K1132),ISTEXT($F1132)),"",K1132*$F1132))</f>
        <v/>
      </c>
      <c r="M1132" s="30">
        <f>IF(OR(H1132="",H1132=0),"",IF(K1132="",IF(J1132="","",IF(OR(ISTEXT(J1132),ISTEXT(H1132)),"",J1132/H1132)),IF(OR(ISTEXT(L1132),ISTEXT(H1132)),"",L1132/H1132)))</f>
        <v/>
      </c>
    </row>
    <row r="1133" ht="13.35" customHeight="1" s="162">
      <c r="B1133" s="307" t="n"/>
      <c r="C1133" s="307" t="n"/>
      <c r="E1133" s="307" t="n"/>
      <c r="F1133" s="32" t="n"/>
      <c r="G1133" s="33">
        <f>IF(F1133="", "", IF(OR(ISTEXT(H1133),ISTEXT(F1133)),"",H1133/F1133))</f>
        <v/>
      </c>
      <c r="H1133" s="33" t="n"/>
      <c r="I1133" s="33" t="n"/>
      <c r="J1133" s="33">
        <f>IF(I1133="", "", IF(OR(ISTEXT(I1133),ISTEXT($F1133)),"",I1133*$F1133))</f>
        <v/>
      </c>
      <c r="K1133" s="33" t="n"/>
      <c r="L1133" s="33">
        <f>IF(K1133="", "", IF(OR(ISTEXT(K1133),ISTEXT($F1133)),"",K1133*$F1133))</f>
        <v/>
      </c>
      <c r="M1133" s="30">
        <f>IF(OR(H1133="",H1133=0),"",IF(K1133="",IF(J1133="","",IF(OR(ISTEXT(J1133),ISTEXT(H1133)),"",J1133/H1133)),IF(OR(ISTEXT(L1133),ISTEXT(H1133)),"",L1133/H1133)))</f>
        <v/>
      </c>
    </row>
    <row r="1134" ht="13.35" customHeight="1" s="162">
      <c r="B1134" s="307" t="n"/>
      <c r="C1134" s="307" t="n"/>
      <c r="E1134" s="307" t="n"/>
      <c r="F1134" s="32" t="n"/>
      <c r="G1134" s="33">
        <f>IF(F1134="", "", IF(OR(ISTEXT(H1134),ISTEXT(F1134)),"",H1134/F1134))</f>
        <v/>
      </c>
      <c r="H1134" s="33" t="n"/>
      <c r="I1134" s="33" t="n"/>
      <c r="J1134" s="33">
        <f>IF(I1134="", "", IF(OR(ISTEXT(I1134),ISTEXT($F1134)),"",I1134*$F1134))</f>
        <v/>
      </c>
      <c r="K1134" s="33" t="n"/>
      <c r="L1134" s="33">
        <f>IF(K1134="", "", IF(OR(ISTEXT(K1134),ISTEXT($F1134)),"",K1134*$F1134))</f>
        <v/>
      </c>
      <c r="M1134" s="30">
        <f>IF(OR(H1134="",H1134=0),"",IF(K1134="",IF(J1134="","",IF(OR(ISTEXT(J1134),ISTEXT(H1134)),"",J1134/H1134)),IF(OR(ISTEXT(L1134),ISTEXT(H1134)),"",L1134/H1134)))</f>
        <v/>
      </c>
    </row>
    <row r="1135" ht="13.35" customHeight="1" s="162">
      <c r="B1135" s="307" t="n"/>
      <c r="C1135" s="307" t="n"/>
      <c r="E1135" s="307" t="n"/>
      <c r="F1135" s="32" t="n"/>
      <c r="G1135" s="33">
        <f>IF(F1135="", "", IF(OR(ISTEXT(H1135),ISTEXT(F1135)),"",H1135/F1135))</f>
        <v/>
      </c>
      <c r="H1135" s="33" t="n"/>
      <c r="I1135" s="33" t="n"/>
      <c r="J1135" s="33">
        <f>IF(I1135="", "", IF(OR(ISTEXT(I1135),ISTEXT($F1135)),"",I1135*$F1135))</f>
        <v/>
      </c>
      <c r="K1135" s="33" t="n"/>
      <c r="L1135" s="33">
        <f>IF(K1135="", "", IF(OR(ISTEXT(K1135),ISTEXT($F1135)),"",K1135*$F1135))</f>
        <v/>
      </c>
      <c r="M1135" s="30">
        <f>IF(OR(H1135="",H1135=0),"",IF(K1135="",IF(J1135="","",IF(OR(ISTEXT(J1135),ISTEXT(H1135)),"",J1135/H1135)),IF(OR(ISTEXT(L1135),ISTEXT(H1135)),"",L1135/H1135)))</f>
        <v/>
      </c>
    </row>
    <row r="1136" ht="13.35" customHeight="1" s="162">
      <c r="B1136" s="307" t="n"/>
      <c r="C1136" s="307" t="n"/>
      <c r="E1136" s="307" t="n"/>
      <c r="F1136" s="32" t="n"/>
      <c r="G1136" s="33">
        <f>IF(F1136="", "", IF(OR(ISTEXT(H1136),ISTEXT(F1136)),"",H1136/F1136))</f>
        <v/>
      </c>
      <c r="H1136" s="33" t="n"/>
      <c r="I1136" s="33" t="n"/>
      <c r="J1136" s="33">
        <f>IF(I1136="", "", IF(OR(ISTEXT(I1136),ISTEXT($F1136)),"",I1136*$F1136))</f>
        <v/>
      </c>
      <c r="K1136" s="33" t="n"/>
      <c r="L1136" s="33">
        <f>IF(K1136="", "", IF(OR(ISTEXT(K1136),ISTEXT($F1136)),"",K1136*$F1136))</f>
        <v/>
      </c>
      <c r="M1136" s="30">
        <f>IF(OR(H1136="",H1136=0),"",IF(K1136="",IF(J1136="","",IF(OR(ISTEXT(J1136),ISTEXT(H1136)),"",J1136/H1136)),IF(OR(ISTEXT(L1136),ISTEXT(H1136)),"",L1136/H1136)))</f>
        <v/>
      </c>
    </row>
    <row r="1137" ht="13.35" customHeight="1" s="162">
      <c r="B1137" s="307" t="n"/>
      <c r="C1137" s="307" t="n"/>
      <c r="E1137" s="307" t="n"/>
      <c r="F1137" s="32" t="n"/>
      <c r="G1137" s="33">
        <f>IF(F1137="", "", IF(OR(ISTEXT(H1137),ISTEXT(F1137)),"",H1137/F1137))</f>
        <v/>
      </c>
      <c r="H1137" s="33" t="n"/>
      <c r="I1137" s="33" t="n"/>
      <c r="J1137" s="33">
        <f>IF(I1137="", "", IF(OR(ISTEXT(I1137),ISTEXT($F1137)),"",I1137*$F1137))</f>
        <v/>
      </c>
      <c r="K1137" s="33" t="n"/>
      <c r="L1137" s="33">
        <f>IF(K1137="", "", IF(OR(ISTEXT(K1137),ISTEXT($F1137)),"",K1137*$F1137))</f>
        <v/>
      </c>
      <c r="M1137" s="30">
        <f>IF(OR(H1137="",H1137=0),"",IF(K1137="",IF(J1137="","",IF(OR(ISTEXT(J1137),ISTEXT(H1137)),"",J1137/H1137)),IF(OR(ISTEXT(L1137),ISTEXT(H1137)),"",L1137/H1137)))</f>
        <v/>
      </c>
    </row>
    <row r="1138" ht="13.35" customHeight="1" s="162">
      <c r="B1138" s="307" t="n"/>
      <c r="C1138" s="307" t="n"/>
      <c r="E1138" s="307" t="n"/>
      <c r="F1138" s="32" t="n"/>
      <c r="G1138" s="33">
        <f>IF(F1138="", "", IF(OR(ISTEXT(H1138),ISTEXT(F1138)),"",H1138/F1138))</f>
        <v/>
      </c>
      <c r="H1138" s="33" t="n"/>
      <c r="I1138" s="33" t="n"/>
      <c r="J1138" s="33">
        <f>IF(I1138="", "", IF(OR(ISTEXT(I1138),ISTEXT($F1138)),"",I1138*$F1138))</f>
        <v/>
      </c>
      <c r="K1138" s="33" t="n"/>
      <c r="L1138" s="33">
        <f>IF(K1138="", "", IF(OR(ISTEXT(K1138),ISTEXT($F1138)),"",K1138*$F1138))</f>
        <v/>
      </c>
      <c r="M1138" s="30">
        <f>IF(OR(H1138="",H1138=0),"",IF(K1138="",IF(J1138="","",IF(OR(ISTEXT(J1138),ISTEXT(H1138)),"",J1138/H1138)),IF(OR(ISTEXT(L1138),ISTEXT(H1138)),"",L1138/H1138)))</f>
        <v/>
      </c>
    </row>
    <row r="1139" ht="13.35" customHeight="1" s="162">
      <c r="B1139" s="307" t="n"/>
      <c r="C1139" s="307" t="n"/>
      <c r="E1139" s="307" t="n"/>
      <c r="F1139" s="32" t="n"/>
      <c r="G1139" s="33">
        <f>IF(F1139="", "", IF(OR(ISTEXT(H1139),ISTEXT(F1139)),"",H1139/F1139))</f>
        <v/>
      </c>
      <c r="H1139" s="33" t="n"/>
      <c r="I1139" s="33" t="n"/>
      <c r="J1139" s="33">
        <f>IF(I1139="", "", IF(OR(ISTEXT(I1139),ISTEXT($F1139)),"",I1139*$F1139))</f>
        <v/>
      </c>
      <c r="K1139" s="33" t="n"/>
      <c r="L1139" s="33">
        <f>IF(K1139="", "", IF(OR(ISTEXT(K1139),ISTEXT($F1139)),"",K1139*$F1139))</f>
        <v/>
      </c>
      <c r="M1139" s="30">
        <f>IF(OR(H1139="",H1139=0),"",IF(K1139="",IF(J1139="","",IF(OR(ISTEXT(J1139),ISTEXT(H1139)),"",J1139/H1139)),IF(OR(ISTEXT(L1139),ISTEXT(H1139)),"",L1139/H1139)))</f>
        <v/>
      </c>
    </row>
    <row r="1140" ht="13.35" customHeight="1" s="162">
      <c r="B1140" s="42" t="n"/>
      <c r="C1140" s="231" t="inlineStr">
        <is>
          <t>Subtotal (this page)</t>
        </is>
      </c>
      <c r="D1140" s="159" t="n"/>
      <c r="E1140" s="42" t="n"/>
      <c r="F1140" s="42" t="n"/>
      <c r="G1140" s="43" t="n"/>
      <c r="H1140" s="43">
        <f>IF(SUM(H1100:H1139)=0,"",SUM(H1100:H1139))</f>
        <v/>
      </c>
      <c r="I1140" s="43" t="n"/>
      <c r="J1140" s="43">
        <f>IF(SUM(J1100:J1139)=0,"",SUM(J1100:J1139))</f>
        <v/>
      </c>
      <c r="K1140" s="43" t="n"/>
      <c r="L1140" s="43">
        <f>IF(SUM(L1100:L1139)=0,"",SUM(L1100:L1139))</f>
        <v/>
      </c>
      <c r="M1140" s="35">
        <f>IF(OR(H1140="",H1140=0),"",IF(L1140="",IF(J1140="","",IF(OR(ISTEXT(J1140),ISTEXT(H1140)),"",J1140/H1140)),IF(OR(ISTEXT(L1140),ISTEXT(H1140)),"",L1140/H1140)))</f>
        <v/>
      </c>
    </row>
    <row r="1141" ht="13.35" customHeight="1" s="162"/>
    <row r="1142" ht="13.35" customHeight="1" s="162">
      <c r="B1142" s="188" t="inlineStr">
        <is>
          <t>Remarks (cont.)</t>
        </is>
      </c>
      <c r="C1142" s="173" t="n"/>
      <c r="D1142" s="154" t="n"/>
      <c r="E1142" s="174" t="n"/>
      <c r="F1142" s="174" t="n"/>
      <c r="G1142" s="174" t="n"/>
      <c r="H1142" s="174" t="n"/>
      <c r="I1142" s="174" t="n"/>
      <c r="J1142" s="174" t="n"/>
      <c r="K1142" s="174" t="n"/>
      <c r="L1142" s="174" t="n"/>
      <c r="M1142" s="173" t="n"/>
    </row>
    <row r="1143" ht="13.35" customHeight="1" s="162">
      <c r="B1143" s="154" t="n"/>
      <c r="C1143" s="174" t="n"/>
      <c r="D1143" s="174" t="n"/>
      <c r="E1143" s="174" t="n"/>
      <c r="F1143" s="174" t="n"/>
      <c r="G1143" s="174" t="n"/>
      <c r="H1143" s="174" t="n"/>
      <c r="I1143" s="174" t="n"/>
      <c r="J1143" s="174" t="n"/>
      <c r="K1143" s="174" t="n"/>
      <c r="L1143" s="174" t="n"/>
      <c r="M1143" s="173" t="n"/>
    </row>
    <row r="1144" ht="13.35" customHeight="1" s="162">
      <c r="B1144" s="154" t="n"/>
      <c r="C1144" s="174" t="n"/>
      <c r="D1144" s="174" t="n"/>
      <c r="E1144" s="174" t="n"/>
      <c r="F1144" s="174" t="n"/>
      <c r="G1144" s="174" t="n"/>
      <c r="H1144" s="174" t="n"/>
      <c r="I1144" s="174" t="n"/>
      <c r="J1144" s="174" t="n"/>
      <c r="K1144" s="174" t="n"/>
      <c r="L1144" s="174" t="n"/>
      <c r="M1144" s="173" t="n"/>
    </row>
    <row r="1145" ht="13.35" customHeight="1" s="162">
      <c r="B1145" s="154" t="n"/>
      <c r="C1145" s="174" t="n"/>
      <c r="D1145" s="174" t="n"/>
      <c r="E1145" s="174" t="n"/>
      <c r="F1145" s="174" t="n"/>
      <c r="G1145" s="174" t="n"/>
      <c r="H1145" s="174" t="n"/>
      <c r="I1145" s="174" t="n"/>
      <c r="J1145" s="174" t="n"/>
      <c r="K1145" s="174" t="n"/>
      <c r="L1145" s="174" t="n"/>
      <c r="M1145" s="173" t="n"/>
    </row>
    <row r="1146" ht="13.35" customHeight="1" s="162"/>
    <row r="1147" ht="13.35" customHeight="1" s="162"/>
    <row r="1148" ht="13.35" customHeight="1" s="162">
      <c r="B1148" s="200" t="inlineStr">
        <is>
          <t>System</t>
        </is>
      </c>
      <c r="C1148" s="403" t="n"/>
      <c r="D1148" s="209">
        <f>IF('{Equipment Data Entry}'!B92="","",'{Equipment Data Entry}'!B92)</f>
        <v/>
      </c>
      <c r="E1148" s="418" t="n"/>
      <c r="F1148" s="403" t="n"/>
      <c r="G1148" s="200" t="inlineStr">
        <is>
          <t>Service</t>
        </is>
      </c>
      <c r="H1148" s="403" t="n"/>
      <c r="I1148" s="210">
        <f>IF('{Equipment Data Entry}'!C92="","",'{Equipment Data Entry}'!C92)</f>
        <v/>
      </c>
      <c r="J1148" s="418" t="n"/>
      <c r="K1148" s="418" t="n"/>
      <c r="L1148" s="418" t="n"/>
      <c r="M1148" s="403" t="n"/>
    </row>
    <row r="1149" ht="13.35" customHeight="1" s="162">
      <c r="B1149" s="422" t="n"/>
      <c r="C1149" s="423" t="n"/>
      <c r="D1149" s="422" t="n"/>
      <c r="E1149" s="424" t="n"/>
      <c r="F1149" s="423" t="n"/>
      <c r="G1149" s="422" t="n"/>
      <c r="H1149" s="423" t="n"/>
      <c r="I1149" s="422" t="n"/>
      <c r="J1149" s="424" t="n"/>
      <c r="K1149" s="424" t="n"/>
      <c r="L1149" s="424" t="n"/>
      <c r="M1149" s="423" t="n"/>
    </row>
    <row r="1150" ht="13.35" customHeight="1" s="162">
      <c r="B1150" s="437" t="inlineStr">
        <is>
          <t>Drive Type:</t>
        </is>
      </c>
      <c r="C1150" s="13" t="n"/>
      <c r="D1150" s="438" t="n"/>
      <c r="E1150" s="437" t="inlineStr">
        <is>
          <t>Rotation – Design:</t>
        </is>
      </c>
      <c r="F1150" s="13" t="n"/>
      <c r="G1150" s="438" t="n"/>
      <c r="H1150" s="13" t="n"/>
      <c r="I1150" s="437" t="inlineStr">
        <is>
          <t>Actual:</t>
        </is>
      </c>
      <c r="J1150" s="438" t="n"/>
    </row>
    <row r="1151" ht="13.35" customHeight="1" s="162">
      <c r="B1151" s="200" t="inlineStr">
        <is>
          <t>Unit Data</t>
        </is>
      </c>
      <c r="C1151" s="400" t="n"/>
      <c r="D1151" s="400" t="n"/>
      <c r="E1151" s="400" t="n"/>
      <c r="F1151" s="400" t="n"/>
      <c r="G1151" s="401" t="n"/>
      <c r="H1151" s="13" t="n"/>
      <c r="I1151" s="200" t="inlineStr">
        <is>
          <t>Design and Performance Data</t>
        </is>
      </c>
      <c r="J1151" s="400" t="n"/>
      <c r="K1151" s="400" t="n"/>
      <c r="L1151" s="401" t="n"/>
      <c r="M1151" s="283" t="n"/>
    </row>
    <row r="1152" ht="13.35" customHeight="1" s="162">
      <c r="B1152" s="199" t="inlineStr">
        <is>
          <t>Manufacturer</t>
        </is>
      </c>
      <c r="C1152" s="401" t="n"/>
      <c r="D1152" s="204">
        <f>IF('{Equipment Data Entry}'!E92="","",'{Equipment Data Entry}'!E92)</f>
        <v/>
      </c>
      <c r="E1152" s="400" t="n"/>
      <c r="F1152" s="400" t="n"/>
      <c r="G1152" s="401" t="n"/>
      <c r="H1152" s="13" t="n"/>
      <c r="I1152" s="199" t="inlineStr">
        <is>
          <t>Design Criteria</t>
        </is>
      </c>
      <c r="J1152" s="401" t="n"/>
      <c r="K1152" s="199" t="inlineStr">
        <is>
          <t>Design</t>
        </is>
      </c>
      <c r="L1152" s="199" t="inlineStr">
        <is>
          <t>Actual</t>
        </is>
      </c>
      <c r="M1152" s="13" t="n"/>
    </row>
    <row r="1153" ht="13.35" customHeight="1" s="162">
      <c r="B1153" s="199" t="inlineStr">
        <is>
          <t>Model Number</t>
        </is>
      </c>
      <c r="C1153" s="401" t="n"/>
      <c r="D1153" s="204">
        <f>IF('{Equipment Data Entry}'!F92="","",'{Equipment Data Entry}'!F92)</f>
        <v/>
      </c>
      <c r="E1153" s="400" t="n"/>
      <c r="F1153" s="400" t="n"/>
      <c r="G1153" s="401" t="n"/>
      <c r="H1153" s="13" t="n"/>
      <c r="I1153" s="199" t="inlineStr">
        <is>
          <t>Total Airflow</t>
        </is>
      </c>
      <c r="J1153" s="401" t="n"/>
      <c r="K1153" s="24">
        <f>H1193</f>
        <v/>
      </c>
      <c r="L1153" s="24">
        <f>L1193</f>
        <v/>
      </c>
      <c r="M1153" s="22">
        <f>IF(OR(L1153="",K1153="",K1153=0),"",IF(OR(ISTEXT(L1153),ISTEXT(K1153)),"",L1153/K1153))</f>
        <v/>
      </c>
    </row>
    <row r="1154" ht="13.35" customHeight="1" s="162">
      <c r="B1154" s="199" t="inlineStr">
        <is>
          <t>Serial Number</t>
        </is>
      </c>
      <c r="C1154" s="401" t="n"/>
      <c r="D1154" s="204" t="n"/>
      <c r="E1154" s="400" t="n"/>
      <c r="F1154" s="400" t="n"/>
      <c r="G1154" s="401" t="n"/>
      <c r="H1154" s="13" t="n"/>
      <c r="I1154" s="199" t="inlineStr">
        <is>
          <t>Unit ESP</t>
        </is>
      </c>
      <c r="J1154" s="401" t="n"/>
      <c r="K1154" s="71">
        <f>IF('{Equipment Data Entry}'!H92="","",'{Equipment Data Entry}'!H92)</f>
        <v/>
      </c>
      <c r="L1154" s="64">
        <f>I1173</f>
        <v/>
      </c>
      <c r="M1154" s="22" t="n"/>
    </row>
    <row r="1155" ht="13.35" customHeight="1" s="162">
      <c r="B1155" s="199" t="inlineStr">
        <is>
          <t>Area Served</t>
        </is>
      </c>
      <c r="C1155" s="401" t="n"/>
      <c r="D1155" s="204">
        <f>I1148</f>
        <v/>
      </c>
      <c r="E1155" s="400" t="n"/>
      <c r="F1155" s="400" t="n"/>
      <c r="G1155" s="401" t="n"/>
      <c r="H1155" s="13" t="n"/>
      <c r="I1155" s="199" t="inlineStr">
        <is>
          <t>Fan RPMs</t>
        </is>
      </c>
      <c r="J1155" s="401" t="n"/>
      <c r="K1155" s="24">
        <f>IF('{Equipment Data Entry}'!I92="","",'{Equipment Data Entry}'!I92)</f>
        <v/>
      </c>
      <c r="L1155" s="24">
        <f>IF(L1166="","",L1166)</f>
        <v/>
      </c>
      <c r="M1155" s="13" t="n"/>
    </row>
    <row r="1156" ht="13.35" customHeight="1" s="162">
      <c r="B1156" s="199" t="inlineStr">
        <is>
          <t>Location</t>
        </is>
      </c>
      <c r="C1156" s="401" t="n"/>
      <c r="D1156" s="204">
        <f>IF('{Equipment Data Entry}'!D92="","",'{Equipment Data Entry}'!D92)</f>
        <v/>
      </c>
      <c r="E1156" s="400" t="n"/>
      <c r="F1156" s="400" t="n"/>
      <c r="G1156" s="401" t="n"/>
      <c r="H1156" s="13" t="n"/>
      <c r="I1156" s="283" t="n"/>
      <c r="J1156" s="283" t="n"/>
      <c r="K1156" s="36" t="n"/>
      <c r="L1156" s="36" t="n"/>
      <c r="M1156" s="13" t="n"/>
    </row>
    <row r="1157" ht="13.35" customHeight="1" s="162">
      <c r="B1157" s="13" t="n"/>
      <c r="C1157" s="13" t="n"/>
      <c r="D1157" s="13" t="n"/>
      <c r="E1157" s="13" t="n"/>
      <c r="F1157" s="13" t="n"/>
      <c r="G1157" s="13" t="n"/>
      <c r="H1157" s="13" t="n"/>
      <c r="I1157" s="283" t="n"/>
      <c r="J1157" s="283" t="n"/>
      <c r="K1157" s="37" t="n"/>
      <c r="L1157" s="37" t="n"/>
      <c r="M1157" s="13" t="n"/>
    </row>
    <row r="1158" ht="13.35" customHeight="1" s="162">
      <c r="B1158" s="200" t="inlineStr">
        <is>
          <t>Motor Data</t>
        </is>
      </c>
      <c r="C1158" s="400" t="n"/>
      <c r="D1158" s="400" t="n"/>
      <c r="E1158" s="400" t="n"/>
      <c r="F1158" s="400" t="n"/>
      <c r="G1158" s="401" t="n"/>
      <c r="H1158" s="13" t="n"/>
      <c r="I1158" s="283" t="inlineStr">
        <is>
          <t>Filter Type/Size/Qty</t>
        </is>
      </c>
      <c r="J1158" s="404" t="n"/>
      <c r="K1158" s="404" t="n"/>
      <c r="L1158" s="37" t="n"/>
      <c r="M1158" s="404" t="n"/>
    </row>
    <row r="1159" ht="13.35" customHeight="1" s="162">
      <c r="B1159" s="199" t="inlineStr">
        <is>
          <t>Manufacturer</t>
        </is>
      </c>
      <c r="C1159" s="401" t="n"/>
      <c r="D1159" s="203" t="n"/>
      <c r="E1159" s="400" t="n"/>
      <c r="F1159" s="400" t="n"/>
      <c r="G1159" s="401" t="n"/>
      <c r="H1159" s="13" t="n"/>
      <c r="I1159" s="200" t="inlineStr">
        <is>
          <t>Drive Data</t>
        </is>
      </c>
      <c r="J1159" s="400" t="n"/>
      <c r="K1159" s="400" t="n"/>
      <c r="L1159" s="401" t="n"/>
      <c r="M1159" s="13" t="n"/>
    </row>
    <row r="1160" ht="13.35" customHeight="1" s="162">
      <c r="B1160" s="199" t="inlineStr">
        <is>
          <t>Horsepower</t>
        </is>
      </c>
      <c r="C1160" s="401" t="n"/>
      <c r="D1160" s="28">
        <f>IF('{Equipment Data Entry}'!G92="","",'{Equipment Data Entry}'!G92)</f>
        <v/>
      </c>
      <c r="E1160" s="21" t="inlineStr">
        <is>
          <t>RPM</t>
        </is>
      </c>
      <c r="F1160" s="24" t="n"/>
      <c r="G1160" s="199" t="inlineStr">
        <is>
          <t>SF</t>
        </is>
      </c>
      <c r="H1160" s="13" t="n"/>
      <c r="I1160" s="199" t="inlineStr">
        <is>
          <t>Motor sheave</t>
        </is>
      </c>
      <c r="J1160" s="400" t="n"/>
      <c r="K1160" s="24">
        <f>IF('{Equipment Data Entry}'!J92="","",'{Equipment Data Entry}'!J92)</f>
        <v/>
      </c>
      <c r="L1160" s="21" t="inlineStr">
        <is>
          <t>Bore</t>
        </is>
      </c>
      <c r="M1160" s="208"/>
    </row>
    <row r="1161" ht="13.35" customHeight="1" s="162">
      <c r="B1161" s="198">
        <f>IF('{Equipment Data Entry}'!N92="","",'{Equipment Data Entry}'!N92)</f>
        <v/>
      </c>
      <c r="C1161" s="198">
        <f>IF('{Equipment Data Entry}'!O92="","",'{Equipment Data Entry}'!O92)</f>
        <v/>
      </c>
      <c r="D1161" s="21" t="inlineStr">
        <is>
          <t>FLA</t>
        </is>
      </c>
      <c r="E1161" s="67" t="n"/>
      <c r="F1161" s="21" t="inlineStr">
        <is>
          <t>Frame</t>
        </is>
      </c>
      <c r="G1161" s="208" t="n"/>
      <c r="H1161" s="13" t="n"/>
      <c r="I1161" s="199" t="inlineStr">
        <is>
          <t>Fan pulley</t>
        </is>
      </c>
      <c r="J1161" s="400" t="n"/>
      <c r="K1161" s="24">
        <f>IF('{Equipment Data Entry}'!K92="","",'{Equipment Data Entry}'!K92)</f>
        <v/>
      </c>
      <c r="L1161" s="21" t="inlineStr">
        <is>
          <t>Bore</t>
        </is>
      </c>
      <c r="M1161" s="208"/>
    </row>
    <row r="1162" ht="13.35" customHeight="1" s="162">
      <c r="B1162" s="199" t="inlineStr">
        <is>
          <t>Corrected FLA</t>
        </is>
      </c>
      <c r="C1162" s="401" t="n"/>
      <c r="D1162" s="27">
        <f>IF(OR(E1163="",E1161="",B1161=""),"",IF(OR(ISTEXT(B1161),COUNT(E1163:G1163)=0,ISTEXT(E1161)),"",B1161/AVERAGE(E1163:G1163)*E1161))</f>
        <v/>
      </c>
      <c r="E1162" s="199" t="inlineStr">
        <is>
          <t>Estimated BHP</t>
        </is>
      </c>
      <c r="F1162" s="401" t="n"/>
      <c r="G1162" s="27">
        <f>IF(OR(COUNT(E1164:G1164)=0,IF(N(E1165)&gt;0,E1165,N(D1160))=0,IF(N(D1162)&gt;0,D1162,N(E1161))=0),"",IF(N(E1165)&gt;0,E1165,N(D1160))*AVERAGE(E1164:G1164)/IF(N(D1162)&gt;0,D1162,N(E1161)))</f>
        <v/>
      </c>
      <c r="H1162" s="13" t="n"/>
      <c r="I1162" s="199" t="inlineStr">
        <is>
          <t>Belt(s)</t>
        </is>
      </c>
      <c r="J1162" s="208">
        <f>IF('{Equipment Data Entry}'!L92="","",'{Equipment Data Entry}'!L92)</f>
        <v/>
      </c>
      <c r="K1162" s="199" t="inlineStr">
        <is>
          <t>C to C</t>
        </is>
      </c>
      <c r="L1162" s="64">
        <f>IF('{Equipment Data Entry}'!M92="","",'{Equipment Data Entry}'!M92)</f>
        <v/>
      </c>
      <c r="M1162" s="13" t="n"/>
    </row>
    <row r="1163" ht="13.35" customHeight="1" s="162">
      <c r="B1163" s="199" t="inlineStr">
        <is>
          <t>Measured Voltage</t>
        </is>
      </c>
      <c r="C1163" s="400" t="n"/>
      <c r="D1163" s="401" t="n"/>
      <c r="E1163" s="24" t="n"/>
      <c r="F1163" s="24" t="n"/>
      <c r="G1163" s="24" t="n"/>
      <c r="H1163" s="13" t="n"/>
      <c r="I1163" s="283" t="inlineStr">
        <is>
          <t>Final Settings</t>
        </is>
      </c>
      <c r="J1163" s="404" t="n"/>
      <c r="K1163" s="404" t="n"/>
      <c r="L1163" s="37" t="n"/>
      <c r="M1163" s="404" t="n"/>
    </row>
    <row r="1164" ht="13.35" customHeight="1" s="162">
      <c r="B1164" s="199" t="inlineStr">
        <is>
          <t>Measured Amperage</t>
        </is>
      </c>
      <c r="C1164" s="400" t="n"/>
      <c r="D1164" s="401" t="n"/>
      <c r="E1164" s="67" t="n"/>
      <c r="F1164" s="67" t="n"/>
      <c r="G1164" s="67" t="n"/>
      <c r="H1164" s="13" t="n"/>
      <c r="I1164" s="205" t="inlineStr">
        <is>
          <t>RPM Data</t>
        </is>
      </c>
      <c r="J1164" s="401" t="n"/>
      <c r="K1164" s="205" t="inlineStr">
        <is>
          <t>Initial</t>
        </is>
      </c>
      <c r="L1164" s="205" t="inlineStr">
        <is>
          <t>Final</t>
        </is>
      </c>
      <c r="M1164" s="13" t="n"/>
    </row>
    <row r="1165" ht="13.35" customHeight="1" s="162">
      <c r="B1165" s="199" t="inlineStr">
        <is>
          <t>Motor HP (nameplate)</t>
        </is>
      </c>
      <c r="C1165" s="400"/>
      <c r="D1165" s="401"/>
      <c r="E1165" s="24"/>
      <c r="F1165" s="24"/>
      <c r="G1165" s="24"/>
      <c r="H1165" s="13" t="n"/>
      <c r="I1165" s="199" t="inlineStr">
        <is>
          <t>Motor RPM</t>
        </is>
      </c>
      <c r="J1165" s="401" t="n"/>
      <c r="K1165" s="24" t="n"/>
      <c r="L1165" s="24" t="n"/>
      <c r="M1165" s="13" t="n"/>
    </row>
    <row r="1166" ht="13.35" customHeight="1" s="162">
      <c r="B1166" s="200" t="inlineStr">
        <is>
          <t>Static Pressure Profile (in. w.g.)</t>
        </is>
      </c>
      <c r="C1166" s="400" t="n"/>
      <c r="D1166" s="400" t="n"/>
      <c r="E1166" s="400" t="n"/>
      <c r="F1166" s="400" t="n"/>
      <c r="G1166" s="401" t="n"/>
      <c r="H1166" s="13" t="n"/>
      <c r="I1166" s="199" t="inlineStr">
        <is>
          <t>Fan RPM</t>
        </is>
      </c>
      <c r="J1166" s="401" t="n"/>
      <c r="K1166" s="24" t="n"/>
      <c r="L1166" s="24" t="n"/>
      <c r="M1166" s="13" t="n"/>
    </row>
    <row r="1167" ht="13.35" customHeight="1" s="162">
      <c r="B1167" s="490">
        <f>IFERROR(INDEX('{Dropdowns}'!$AI$2:$AO$7,MATCH($D$1170,'{Dropdowns}'!$AH$2:$AH$7,0),1),"")</f>
        <v/>
      </c>
      <c r="C1167" s="490">
        <f>IFERROR(INDEX('{Dropdowns}'!$AI$2:$AO$7,MATCH($D$1170,'{Dropdowns}'!$AH$2:$AH$7,0),2),"")</f>
        <v/>
      </c>
      <c r="D1167" s="490">
        <f>IFERROR(INDEX('{Dropdowns}'!$AI$2:$AO$7,MATCH($D$1170,'{Dropdowns}'!$AH$2:$AH$7,0),3),"")</f>
        <v/>
      </c>
      <c r="E1167" s="490">
        <f>IFERROR(INDEX('{Dropdowns}'!$AI$2:$AO$7,MATCH($D$1170,'{Dropdowns}'!$AH$2:$AH$7,0),4),"")</f>
        <v/>
      </c>
      <c r="F1167" s="490">
        <f>IFERROR(INDEX('{Dropdowns}'!$AI$2:$AO$7,MATCH($D$1170,'{Dropdowns}'!$AH$2:$AH$7,0),5),"")</f>
        <v/>
      </c>
      <c r="G1167" s="490">
        <f>IFERROR(INDEX('{Dropdowns}'!$AI$2:$AO$7,MATCH($D$1170,'{Dropdowns}'!$AH$2:$AH$7,0),6),"")</f>
        <v/>
      </c>
      <c r="H1167" s="490">
        <f>IFERROR(INDEX('{Dropdowns}'!$AI$2:$AO$7,MATCH($D$1170,'{Dropdowns}'!$AH$2:$AH$7,0),7),"")</f>
        <v/>
      </c>
      <c r="I1167" s="246" t="inlineStr">
        <is>
          <t>VSD Frequency</t>
        </is>
      </c>
      <c r="J1167" s="403" t="n"/>
      <c r="K1167" s="65" t="n"/>
      <c r="L1167" s="65" t="n"/>
      <c r="M1167" s="13" t="n"/>
    </row>
    <row r="1168" ht="13.35" customHeight="1" s="162">
      <c r="B1168" s="492"/>
      <c r="C1168" s="492"/>
      <c r="D1168" s="492"/>
      <c r="E1168" s="492"/>
      <c r="F1168" s="492"/>
      <c r="G1168" s="492"/>
      <c r="H1168" s="492"/>
      <c r="I1168" s="14" t="n"/>
      <c r="J1168" s="14" t="n"/>
      <c r="K1168" s="14" t="n"/>
      <c r="L1168" s="38" t="n"/>
      <c r="M1168" s="13" t="n"/>
      <c r="Q1168">
        <f>IF(B1168="","",B1168)</f>
        <v/>
      </c>
      <c r="R1168">
        <f>IF(C1167="—",Q1168,IF(C1168="","",C1168))</f>
        <v/>
      </c>
      <c r="S1168">
        <f>IF(D1167="—",R1168,IF(D1168="","",D1168))</f>
        <v/>
      </c>
      <c r="T1168">
        <f>IF(E1167="—",S1168,IF(E1168="","",E1168))</f>
        <v/>
      </c>
      <c r="U1168">
        <f>IF(F1167="—",T1168,IF(F1168="","",F1168))</f>
        <v/>
      </c>
      <c r="V1168">
        <f>IF(G1167="—",U1168,IF(G1168="","",G1168))</f>
        <v/>
      </c>
      <c r="W1168">
        <f>IFERROR(MATCH("Fan",$C$1167:$H$1167,0),"")</f>
        <v/>
      </c>
      <c r="X1168">
        <f>IF(W1168="","",INDEX(P1170:U1170,W1168))</f>
        <v/>
      </c>
      <c r="Y1168">
        <f>IF(W1168="","",INDEX(Q1169:V1169,W1168))</f>
        <v/>
      </c>
    </row>
    <row r="1169" ht="13.35" customHeight="1" s="162">
      <c r="B1169" s="491" t="inlineStr">
        <is>
          <t>Δ</t>
        </is>
      </c>
      <c r="C1169" s="498">
        <f>IF(OR(C1167="—",C1168="",Q1168=""),"",IF(OR(ISTEXT(C1168),ISTEXT(Q1168)),"","Δ "&amp;TEXT(C1168-Q1168,"0.00")))</f>
        <v/>
      </c>
      <c r="D1169" s="498">
        <f>IF(OR(D1167="—",D1168="",R1168=""),"",IF(OR(ISTEXT(D1168),ISTEXT(R1168)),"","Δ "&amp;TEXT(D1168-R1168,"0.00")))</f>
        <v/>
      </c>
      <c r="E1169" s="498">
        <f>IF(OR(E1167="—",E1168="",S1168=""),"",IF(OR(ISTEXT(E1168),ISTEXT(S1168)),"","Δ "&amp;TEXT(E1168-S1168,"0.00")))</f>
        <v/>
      </c>
      <c r="F1169" s="498">
        <f>IF(OR(F1167="—",F1168="",T1168=""),"",IF(OR(ISTEXT(F1168),ISTEXT(T1168)),"","Δ "&amp;TEXT(F1168-T1168,"0.00")))</f>
        <v/>
      </c>
      <c r="G1169" s="498">
        <f>IF(OR(G1167="—",G1168="",U1168=""),"",IF(OR(ISTEXT(G1168),ISTEXT(U1168)),"","Δ "&amp;TEXT(G1168-U1168,"0.00")))</f>
        <v/>
      </c>
      <c r="H1169" s="498">
        <f>IF(OR(H1167="—",H1168="",V1168=""),"",IF(OR(ISTEXT(H1168),ISTEXT(V1168)),"","Δ "&amp;TEXT(H1168-V1168,"0.00")))</f>
        <v/>
      </c>
      <c r="I1169" s="13" t="n"/>
      <c r="J1169" s="13" t="n"/>
      <c r="K1169" s="13" t="n"/>
      <c r="L1169" s="13" t="n"/>
      <c r="M1169" s="13" t="n"/>
      <c r="Q1169">
        <f>IF(OR(C1168="",ISTEXT(C1168)),R1169,C1168)</f>
        <v/>
      </c>
      <c r="R1169">
        <f>IF(OR(D1168="",ISTEXT(D1168)),S1169,D1168)</f>
        <v/>
      </c>
      <c r="S1169">
        <f>IF(OR(E1168="",ISTEXT(E1168)),T1169,E1168)</f>
        <v/>
      </c>
      <c r="T1169">
        <f>IF(OR(F1168="",ISTEXT(F1168)),U1169,F1168)</f>
        <v/>
      </c>
      <c r="U1169">
        <f>IF(OR(G1168="",ISTEXT(G1168)),V1169,G1168)</f>
        <v/>
      </c>
      <c r="V1169">
        <f>IF(OR(H1168="",ISTEXT(H1168)),"",H1168)</f>
        <v/>
      </c>
    </row>
    <row r="1170" ht="13.35" customHeight="1" s="162">
      <c r="B1170" s="425" t="inlineStr">
        <is>
          <t>Unit type:</t>
        </is>
      </c>
      <c r="D1170" s="522" t="inlineStr">
        <is>
          <t>EF</t>
        </is>
      </c>
      <c r="E1170" s="414" t="n"/>
      <c r="F1170" s="494" t="inlineStr">
        <is>
          <t>Airflow left to right. Δ = this reading minus the one before it; in. w.g.</t>
        </is>
      </c>
      <c r="P1170">
        <f>IF(B1168="","",B1168)</f>
        <v/>
      </c>
      <c r="Q1170">
        <f>IF(C1168="",P1170,C1168)</f>
        <v/>
      </c>
      <c r="R1170">
        <f>IF(D1168="",Q1170,D1168)</f>
        <v/>
      </c>
      <c r="S1170">
        <f>IF(E1168="",R1170,E1168)</f>
        <v/>
      </c>
      <c r="T1170">
        <f>IF(F1168="",S1170,F1168)</f>
        <v/>
      </c>
      <c r="U1170">
        <f>IF(G1168="",T1170,G1168)</f>
        <v/>
      </c>
      <c r="V1170">
        <f>IF(H1168="",U1170,H1168)</f>
        <v/>
      </c>
    </row>
    <row r="1171" ht="13.35" customHeight="1" s="162">
      <c r="B1171" s="500" t="inlineStr">
        <is>
          <t>Fan inlet</t>
        </is>
      </c>
      <c r="D1171" s="501">
        <f>IF(X1168="","",X1168)</f>
        <v/>
      </c>
      <c r="F1171" s="500" t="inlineStr">
        <is>
          <t>Discharge</t>
        </is>
      </c>
      <c r="I1171" s="501">
        <f>IF(V1170="","",V1170)</f>
        <v/>
      </c>
    </row>
    <row r="1172" ht="13.35" customHeight="1" s="162"/>
    <row r="1173" ht="13.35" customHeight="1" s="162">
      <c r="B1173" s="500" t="inlineStr">
        <is>
          <t>Fan TSP</t>
        </is>
      </c>
      <c r="E1173" s="501">
        <f>IF(OR(X1168="",Y1168=""),"",IF(OR(ISTEXT(X1168),ISTEXT(Y1168)),"",Y1168-X1168))</f>
        <v/>
      </c>
      <c r="F1173" s="500" t="inlineStr">
        <is>
          <t>ESP</t>
        </is>
      </c>
      <c r="I1173" s="501">
        <f>IF(OR(B1168="",V1170=""),"",IF(OR(ISTEXT(B1168),ISTEXT(V1170)),"",V1170-B1168))</f>
        <v/>
      </c>
      <c r="J1173" s="500" t="inlineStr">
        <is>
          <t>Unit ΔP (inlet → fan)</t>
        </is>
      </c>
      <c r="M1173" s="501">
        <f>IF(OR(B1168="",X1168=""),"",IF(OR(ISTEXT(B1168),ISTEXT(X1168)),"",X1168-B1168))</f>
        <v/>
      </c>
    </row>
    <row r="1174" ht="13.35" customHeight="1" s="162">
      <c r="B1174" s="453" t="inlineStr">
        <is>
          <t>Instrument:</t>
        </is>
      </c>
      <c r="C1174" s="5" t="n"/>
      <c r="D1174" s="505" t="n"/>
      <c r="E1174" s="414" t="n"/>
      <c r="F1174" s="414" t="n"/>
      <c r="G1174" s="425" t="inlineStr">
        <is>
          <t>Ak basis / notes:</t>
        </is>
      </c>
      <c r="I1174" s="506" t="n"/>
      <c r="J1174" s="414" t="n"/>
      <c r="K1174" s="414" t="n"/>
      <c r="L1174" s="414" t="n"/>
      <c r="M1174" s="414" t="n"/>
    </row>
    <row r="1175" ht="13.35" customHeight="1" s="162">
      <c r="B1175" s="188" t="inlineStr">
        <is>
          <t>Register / Grille / Diffuser Airflow</t>
        </is>
      </c>
      <c r="C1175" s="174" t="n"/>
      <c r="D1175" s="174" t="n"/>
      <c r="E1175" s="174" t="n"/>
      <c r="F1175" s="173" t="n"/>
      <c r="G1175" s="233" t="inlineStr">
        <is>
          <t>Design VEL</t>
        </is>
      </c>
      <c r="H1175" s="194" t="inlineStr">
        <is>
          <t>Design CFM</t>
        </is>
      </c>
      <c r="I1175" s="188" t="inlineStr">
        <is>
          <t>Initial</t>
        </is>
      </c>
      <c r="J1175" s="173" t="n"/>
      <c r="K1175" s="188" t="inlineStr">
        <is>
          <t>Final</t>
        </is>
      </c>
      <c r="L1175" s="173" t="n"/>
      <c r="M1175" s="188" t="inlineStr">
        <is>
          <t>%</t>
        </is>
      </c>
    </row>
    <row r="1176" ht="13.35" customHeight="1" s="162">
      <c r="B1176" s="153" t="inlineStr">
        <is>
          <t>No.</t>
        </is>
      </c>
      <c r="C1176" s="188" t="inlineStr">
        <is>
          <t>Area Served</t>
        </is>
      </c>
      <c r="D1176" s="188" t="inlineStr">
        <is>
          <t>Type</t>
        </is>
      </c>
      <c r="E1176" s="188" t="inlineStr">
        <is>
          <t>Size</t>
        </is>
      </c>
      <c r="F1176" s="188" t="inlineStr">
        <is>
          <t>Ak</t>
        </is>
      </c>
      <c r="G1176" s="440" t="n"/>
      <c r="H1176" s="440" t="n"/>
      <c r="I1176" s="188" t="inlineStr">
        <is>
          <t>VEL</t>
        </is>
      </c>
      <c r="J1176" s="188" t="inlineStr">
        <is>
          <t>CFM</t>
        </is>
      </c>
      <c r="K1176" s="188" t="inlineStr">
        <is>
          <t>VEL</t>
        </is>
      </c>
      <c r="L1176" s="188" t="inlineStr">
        <is>
          <t>CFM</t>
        </is>
      </c>
      <c r="M1176" s="440" t="n"/>
    </row>
    <row r="1177" ht="13.35" customHeight="1" s="162">
      <c r="B1177" s="307" t="n"/>
      <c r="C1177" s="307" t="n"/>
      <c r="E1177" s="307" t="n"/>
      <c r="F1177" s="32" t="n"/>
      <c r="G1177" s="33">
        <f>IF(F1177="", "", IF(OR(ISTEXT(H1177),ISTEXT(F1177)),"",H1177/F1177))</f>
        <v/>
      </c>
      <c r="H1177" s="33" t="n"/>
      <c r="I1177" s="33" t="n"/>
      <c r="J1177" s="33">
        <f>IF(I1177="", "", IF(OR(ISTEXT(I1177),ISTEXT($F1177)),"",I1177*$F1177))</f>
        <v/>
      </c>
      <c r="K1177" s="33" t="n"/>
      <c r="L1177" s="33">
        <f>IF(K1177="", "", IF(OR(ISTEXT(K1177),ISTEXT($F1177)),"",K1177*$F1177))</f>
        <v/>
      </c>
      <c r="M1177" s="30">
        <f>IF(OR(H1177="",H1177=0),"",IF(K1177="",IF(J1177="","",IF(OR(ISTEXT(J1177),ISTEXT(H1177)),"",J1177/H1177)),IF(OR(ISTEXT(L1177),ISTEXT(H1177)),"",L1177/H1177)))</f>
        <v/>
      </c>
    </row>
    <row r="1178" ht="13.35" customHeight="1" s="162">
      <c r="B1178" s="307" t="n"/>
      <c r="C1178" s="307" t="n"/>
      <c r="E1178" s="307" t="n"/>
      <c r="F1178" s="32" t="n"/>
      <c r="G1178" s="33">
        <f>IF(F1178="", "", IF(OR(ISTEXT(H1178),ISTEXT(F1178)),"",H1178/F1178))</f>
        <v/>
      </c>
      <c r="H1178" s="33" t="n"/>
      <c r="I1178" s="33" t="n"/>
      <c r="J1178" s="33">
        <f>IF(I1178="", "", IF(OR(ISTEXT(I1178),ISTEXT($F1178)),"",I1178*$F1178))</f>
        <v/>
      </c>
      <c r="K1178" s="33" t="n"/>
      <c r="L1178" s="33">
        <f>IF(K1178="", "", IF(OR(ISTEXT(K1178),ISTEXT($F1178)),"",K1178*$F1178))</f>
        <v/>
      </c>
      <c r="M1178" s="30">
        <f>IF(OR(H1178="",H1178=0),"",IF(K1178="",IF(J1178="","",IF(OR(ISTEXT(J1178),ISTEXT(H1178)),"",J1178/H1178)),IF(OR(ISTEXT(L1178),ISTEXT(H1178)),"",L1178/H1178)))</f>
        <v/>
      </c>
    </row>
    <row r="1179" ht="13.35" customHeight="1" s="162">
      <c r="B1179" s="307" t="n"/>
      <c r="C1179" s="307" t="n"/>
      <c r="E1179" s="307" t="n"/>
      <c r="F1179" s="32" t="n"/>
      <c r="G1179" s="33">
        <f>IF(F1179="", "", IF(OR(ISTEXT(H1179),ISTEXT(F1179)),"",H1179/F1179))</f>
        <v/>
      </c>
      <c r="H1179" s="33" t="n"/>
      <c r="I1179" s="33" t="n"/>
      <c r="J1179" s="33">
        <f>IF(I1179="", "", IF(OR(ISTEXT(I1179),ISTEXT($F1179)),"",I1179*$F1179))</f>
        <v/>
      </c>
      <c r="K1179" s="33" t="n"/>
      <c r="L1179" s="33">
        <f>IF(K1179="", "", IF(OR(ISTEXT(K1179),ISTEXT($F1179)),"",K1179*$F1179))</f>
        <v/>
      </c>
      <c r="M1179" s="30">
        <f>IF(OR(H1179="",H1179=0),"",IF(K1179="",IF(J1179="","",IF(OR(ISTEXT(J1179),ISTEXT(H1179)),"",J1179/H1179)),IF(OR(ISTEXT(L1179),ISTEXT(H1179)),"",L1179/H1179)))</f>
        <v/>
      </c>
    </row>
    <row r="1180" ht="13.35" customHeight="1" s="162">
      <c r="B1180" s="307" t="n"/>
      <c r="C1180" s="307" t="n"/>
      <c r="E1180" s="307" t="n"/>
      <c r="F1180" s="32" t="n"/>
      <c r="G1180" s="33">
        <f>IF(F1180="", "", IF(OR(ISTEXT(H1180),ISTEXT(F1180)),"",H1180/F1180))</f>
        <v/>
      </c>
      <c r="H1180" s="33" t="n"/>
      <c r="I1180" s="33" t="n"/>
      <c r="J1180" s="33">
        <f>IF(I1180="", "", IF(OR(ISTEXT(I1180),ISTEXT($F1180)),"",I1180*$F1180))</f>
        <v/>
      </c>
      <c r="K1180" s="33" t="n"/>
      <c r="L1180" s="33">
        <f>IF(K1180="", "", IF(OR(ISTEXT(K1180),ISTEXT($F1180)),"",K1180*$F1180))</f>
        <v/>
      </c>
      <c r="M1180" s="30">
        <f>IF(OR(H1180="",H1180=0),"",IF(K1180="",IF(J1180="","",IF(OR(ISTEXT(J1180),ISTEXT(H1180)),"",J1180/H1180)),IF(OR(ISTEXT(L1180),ISTEXT(H1180)),"",L1180/H1180)))</f>
        <v/>
      </c>
    </row>
    <row r="1181" ht="13.35" customHeight="1" s="162">
      <c r="B1181" s="307" t="n"/>
      <c r="C1181" s="307" t="n"/>
      <c r="E1181" s="307" t="n"/>
      <c r="F1181" s="32" t="n"/>
      <c r="G1181" s="33">
        <f>IF(F1181="", "", IF(OR(ISTEXT(H1181),ISTEXT(F1181)),"",H1181/F1181))</f>
        <v/>
      </c>
      <c r="H1181" s="33" t="n"/>
      <c r="I1181" s="33" t="n"/>
      <c r="J1181" s="33">
        <f>IF(I1181="", "", IF(OR(ISTEXT(I1181),ISTEXT($F1181)),"",I1181*$F1181))</f>
        <v/>
      </c>
      <c r="K1181" s="33" t="n"/>
      <c r="L1181" s="33">
        <f>IF(K1181="", "", IF(OR(ISTEXT(K1181),ISTEXT($F1181)),"",K1181*$F1181))</f>
        <v/>
      </c>
      <c r="M1181" s="30">
        <f>IF(OR(H1181="",H1181=0),"",IF(K1181="",IF(J1181="","",IF(OR(ISTEXT(J1181),ISTEXT(H1181)),"",J1181/H1181)),IF(OR(ISTEXT(L1181),ISTEXT(H1181)),"",L1181/H1181)))</f>
        <v/>
      </c>
    </row>
    <row r="1182" ht="13.35" customHeight="1" s="162">
      <c r="B1182" s="307" t="n"/>
      <c r="C1182" s="307" t="n"/>
      <c r="E1182" s="307" t="n"/>
      <c r="F1182" s="32" t="n"/>
      <c r="G1182" s="33">
        <f>IF(F1182="", "", IF(OR(ISTEXT(H1182),ISTEXT(F1182)),"",H1182/F1182))</f>
        <v/>
      </c>
      <c r="H1182" s="33" t="n"/>
      <c r="I1182" s="33" t="n"/>
      <c r="J1182" s="33">
        <f>IF(I1182="", "", IF(OR(ISTEXT(I1182),ISTEXT($F1182)),"",I1182*$F1182))</f>
        <v/>
      </c>
      <c r="K1182" s="33" t="n"/>
      <c r="L1182" s="33">
        <f>IF(K1182="", "", IF(OR(ISTEXT(K1182),ISTEXT($F1182)),"",K1182*$F1182))</f>
        <v/>
      </c>
      <c r="M1182" s="30">
        <f>IF(OR(H1182="",H1182=0),"",IF(K1182="",IF(J1182="","",IF(OR(ISTEXT(J1182),ISTEXT(H1182)),"",J1182/H1182)),IF(OR(ISTEXT(L1182),ISTEXT(H1182)),"",L1182/H1182)))</f>
        <v/>
      </c>
    </row>
    <row r="1183" ht="13.35" customHeight="1" s="162">
      <c r="B1183" s="307" t="n"/>
      <c r="C1183" s="307" t="n"/>
      <c r="E1183" s="307" t="n"/>
      <c r="F1183" s="32" t="n"/>
      <c r="G1183" s="33">
        <f>IF(F1183="", "", IF(OR(ISTEXT(H1183),ISTEXT(F1183)),"",H1183/F1183))</f>
        <v/>
      </c>
      <c r="H1183" s="33" t="n"/>
      <c r="I1183" s="33" t="n"/>
      <c r="J1183" s="33">
        <f>IF(I1183="", "", IF(OR(ISTEXT(I1183),ISTEXT($F1183)),"",I1183*$F1183))</f>
        <v/>
      </c>
      <c r="K1183" s="33" t="n"/>
      <c r="L1183" s="33">
        <f>IF(K1183="", "", IF(OR(ISTEXT(K1183),ISTEXT($F1183)),"",K1183*$F1183))</f>
        <v/>
      </c>
      <c r="M1183" s="30">
        <f>IF(OR(H1183="",H1183=0),"",IF(K1183="",IF(J1183="","",IF(OR(ISTEXT(J1183),ISTEXT(H1183)),"",J1183/H1183)),IF(OR(ISTEXT(L1183),ISTEXT(H1183)),"",L1183/H1183)))</f>
        <v/>
      </c>
    </row>
    <row r="1184" ht="13.35" customHeight="1" s="162">
      <c r="B1184" s="307" t="n"/>
      <c r="C1184" s="307" t="n"/>
      <c r="E1184" s="307" t="n"/>
      <c r="F1184" s="32" t="n"/>
      <c r="G1184" s="33">
        <f>IF(F1184="", "", IF(OR(ISTEXT(H1184),ISTEXT(F1184)),"",H1184/F1184))</f>
        <v/>
      </c>
      <c r="H1184" s="33" t="n"/>
      <c r="I1184" s="33" t="n"/>
      <c r="J1184" s="33">
        <f>IF(I1184="", "", IF(OR(ISTEXT(I1184),ISTEXT($F1184)),"",I1184*$F1184))</f>
        <v/>
      </c>
      <c r="K1184" s="33" t="n"/>
      <c r="L1184" s="33">
        <f>IF(K1184="", "", IF(OR(ISTEXT(K1184),ISTEXT($F1184)),"",K1184*$F1184))</f>
        <v/>
      </c>
      <c r="M1184" s="30">
        <f>IF(OR(H1184="",H1184=0),"",IF(K1184="",IF(J1184="","",IF(OR(ISTEXT(J1184),ISTEXT(H1184)),"",J1184/H1184)),IF(OR(ISTEXT(L1184),ISTEXT(H1184)),"",L1184/H1184)))</f>
        <v/>
      </c>
    </row>
    <row r="1185" ht="13.35" customHeight="1" s="162">
      <c r="B1185" s="307" t="n"/>
      <c r="C1185" s="307" t="n"/>
      <c r="E1185" s="307" t="n"/>
      <c r="F1185" s="32" t="n"/>
      <c r="G1185" s="33">
        <f>IF(F1185="", "", IF(OR(ISTEXT(H1185),ISTEXT(F1185)),"",H1185/F1185))</f>
        <v/>
      </c>
      <c r="H1185" s="33" t="n"/>
      <c r="I1185" s="33" t="n"/>
      <c r="J1185" s="33">
        <f>IF(I1185="", "", IF(OR(ISTEXT(I1185),ISTEXT($F1185)),"",I1185*$F1185))</f>
        <v/>
      </c>
      <c r="K1185" s="33" t="n"/>
      <c r="L1185" s="33">
        <f>IF(K1185="", "", IF(OR(ISTEXT(K1185),ISTEXT($F1185)),"",K1185*$F1185))</f>
        <v/>
      </c>
      <c r="M1185" s="30">
        <f>IF(OR(H1185="",H1185=0),"",IF(K1185="",IF(J1185="","",IF(OR(ISTEXT(J1185),ISTEXT(H1185)),"",J1185/H1185)),IF(OR(ISTEXT(L1185),ISTEXT(H1185)),"",L1185/H1185)))</f>
        <v/>
      </c>
    </row>
    <row r="1186" ht="13.35" customHeight="1" s="162">
      <c r="B1186" s="307" t="n"/>
      <c r="C1186" s="307" t="n"/>
      <c r="E1186" s="307" t="n"/>
      <c r="F1186" s="32" t="n"/>
      <c r="G1186" s="33">
        <f>IF(F1186="", "", IF(OR(ISTEXT(H1186),ISTEXT(F1186)),"",H1186/F1186))</f>
        <v/>
      </c>
      <c r="H1186" s="33" t="n"/>
      <c r="I1186" s="33" t="n"/>
      <c r="J1186" s="33">
        <f>IF(I1186="", "", IF(OR(ISTEXT(I1186),ISTEXT($F1186)),"",I1186*$F1186))</f>
        <v/>
      </c>
      <c r="K1186" s="33" t="n"/>
      <c r="L1186" s="33">
        <f>IF(K1186="", "", IF(OR(ISTEXT(K1186),ISTEXT($F1186)),"",K1186*$F1186))</f>
        <v/>
      </c>
      <c r="M1186" s="30">
        <f>IF(OR(H1186="",H1186=0),"",IF(K1186="",IF(J1186="","",IF(OR(ISTEXT(J1186),ISTEXT(H1186)),"",J1186/H1186)),IF(OR(ISTEXT(L1186),ISTEXT(H1186)),"",L1186/H1186)))</f>
        <v/>
      </c>
    </row>
    <row r="1187" ht="13.35" customHeight="1" s="162">
      <c r="B1187" s="307" t="n"/>
      <c r="C1187" s="307" t="n"/>
      <c r="E1187" s="307" t="n"/>
      <c r="F1187" s="32" t="n"/>
      <c r="G1187" s="33">
        <f>IF(F1187="", "", IF(OR(ISTEXT(H1187),ISTEXT(F1187)),"",H1187/F1187))</f>
        <v/>
      </c>
      <c r="H1187" s="33" t="n"/>
      <c r="I1187" s="33" t="n"/>
      <c r="J1187" s="33">
        <f>IF(I1187="", "", IF(OR(ISTEXT(I1187),ISTEXT($F1187)),"",I1187*$F1187))</f>
        <v/>
      </c>
      <c r="K1187" s="33" t="n"/>
      <c r="L1187" s="33">
        <f>IF(K1187="", "", IF(OR(ISTEXT(K1187),ISTEXT($F1187)),"",K1187*$F1187))</f>
        <v/>
      </c>
      <c r="M1187" s="30">
        <f>IF(OR(H1187="",H1187=0),"",IF(K1187="",IF(J1187="","",IF(OR(ISTEXT(J1187),ISTEXT(H1187)),"",J1187/H1187)),IF(OR(ISTEXT(L1187),ISTEXT(H1187)),"",L1187/H1187)))</f>
        <v/>
      </c>
    </row>
    <row r="1188" ht="13.35" customHeight="1" s="162">
      <c r="B1188" s="307" t="n"/>
      <c r="C1188" s="307" t="n"/>
      <c r="E1188" s="307" t="n"/>
      <c r="F1188" s="32" t="n"/>
      <c r="G1188" s="33">
        <f>IF(F1188="", "", IF(OR(ISTEXT(H1188),ISTEXT(F1188)),"",H1188/F1188))</f>
        <v/>
      </c>
      <c r="H1188" s="33" t="n"/>
      <c r="I1188" s="33" t="n"/>
      <c r="J1188" s="33">
        <f>IF(I1188="", "", IF(OR(ISTEXT(I1188),ISTEXT($F1188)),"",I1188*$F1188))</f>
        <v/>
      </c>
      <c r="K1188" s="33" t="n"/>
      <c r="L1188" s="33">
        <f>IF(K1188="", "", IF(OR(ISTEXT(K1188),ISTEXT($F1188)),"",K1188*$F1188))</f>
        <v/>
      </c>
      <c r="M1188" s="30">
        <f>IF(OR(H1188="",H1188=0),"",IF(K1188="",IF(J1188="","",IF(OR(ISTEXT(J1188),ISTEXT(H1188)),"",J1188/H1188)),IF(OR(ISTEXT(L1188),ISTEXT(H1188)),"",L1188/H1188)))</f>
        <v/>
      </c>
    </row>
    <row r="1189" ht="13.35" customHeight="1" s="162">
      <c r="B1189" s="307" t="n"/>
      <c r="C1189" s="307" t="n"/>
      <c r="E1189" s="307" t="n"/>
      <c r="F1189" s="32" t="n"/>
      <c r="G1189" s="33">
        <f>IF(F1189="", "", IF(OR(ISTEXT(H1189),ISTEXT(F1189)),"",H1189/F1189))</f>
        <v/>
      </c>
      <c r="H1189" s="33" t="n"/>
      <c r="I1189" s="33" t="n"/>
      <c r="J1189" s="33">
        <f>IF(I1189="", "", IF(OR(ISTEXT(I1189),ISTEXT($F1189)),"",I1189*$F1189))</f>
        <v/>
      </c>
      <c r="K1189" s="33" t="n"/>
      <c r="L1189" s="33">
        <f>IF(K1189="", "", IF(OR(ISTEXT(K1189),ISTEXT($F1189)),"",K1189*$F1189))</f>
        <v/>
      </c>
      <c r="M1189" s="30">
        <f>IF(OR(H1189="",H1189=0),"",IF(K1189="",IF(J1189="","",IF(OR(ISTEXT(J1189),ISTEXT(H1189)),"",J1189/H1189)),IF(OR(ISTEXT(L1189),ISTEXT(H1189)),"",L1189/H1189)))</f>
        <v/>
      </c>
    </row>
    <row r="1190" ht="13.35" customHeight="1" s="162">
      <c r="B1190" s="307" t="n"/>
      <c r="C1190" s="307" t="n"/>
      <c r="E1190" s="307" t="n"/>
      <c r="F1190" s="32" t="n"/>
      <c r="G1190" s="33">
        <f>IF(F1190="", "", IF(OR(ISTEXT(H1190),ISTEXT(F1190)),"",H1190/F1190))</f>
        <v/>
      </c>
      <c r="H1190" s="33" t="n"/>
      <c r="I1190" s="33" t="n"/>
      <c r="J1190" s="33">
        <f>IF(I1190="", "", IF(OR(ISTEXT(I1190),ISTEXT($F1190)),"",I1190*$F1190))</f>
        <v/>
      </c>
      <c r="K1190" s="33" t="n"/>
      <c r="L1190" s="33">
        <f>IF(K1190="", "", IF(OR(ISTEXT(K1190),ISTEXT($F1190)),"",K1190*$F1190))</f>
        <v/>
      </c>
      <c r="M1190" s="30">
        <f>IF(OR(H1190="",H1190=0),"",IF(K1190="",IF(J1190="","",IF(OR(ISTEXT(J1190),ISTEXT(H1190)),"",J1190/H1190)),IF(OR(ISTEXT(L1190),ISTEXT(H1190)),"",L1190/H1190)))</f>
        <v/>
      </c>
    </row>
    <row r="1191" ht="13.35" customHeight="1" s="162">
      <c r="B1191" s="307" t="n"/>
      <c r="C1191" s="307" t="n"/>
      <c r="E1191" s="307" t="n"/>
      <c r="F1191" s="32" t="n"/>
      <c r="G1191" s="33">
        <f>IF(F1191="", "", IF(OR(ISTEXT(H1191),ISTEXT(F1191)),"",H1191/F1191))</f>
        <v/>
      </c>
      <c r="H1191" s="33" t="n"/>
      <c r="I1191" s="33" t="n"/>
      <c r="J1191" s="33">
        <f>IF(I1191="", "", IF(OR(ISTEXT(I1191),ISTEXT($F1191)),"",I1191*$F1191))</f>
        <v/>
      </c>
      <c r="K1191" s="33" t="n"/>
      <c r="L1191" s="33">
        <f>IF(K1191="", "", IF(OR(ISTEXT(K1191),ISTEXT($F1191)),"",K1191*$F1191))</f>
        <v/>
      </c>
      <c r="M1191" s="30">
        <f>IF(OR(H1191="",H1191=0),"",IF(K1191="",IF(J1191="","",IF(OR(ISTEXT(J1191),ISTEXT(H1191)),"",J1191/H1191)),IF(OR(ISTEXT(L1191),ISTEXT(H1191)),"",L1191/H1191)))</f>
        <v/>
      </c>
    </row>
    <row r="1192" ht="13.35" customHeight="1" s="162">
      <c r="B1192" s="307" t="n"/>
      <c r="C1192" s="307" t="n"/>
      <c r="D1192" s="307"/>
      <c r="E1192" s="307"/>
      <c r="F1192" s="307"/>
      <c r="G1192" s="307"/>
      <c r="H1192" s="33" t="n"/>
      <c r="I1192" s="33" t="n"/>
      <c r="J1192" s="33"/>
      <c r="K1192" s="33" t="n"/>
      <c r="L1192" s="33"/>
      <c r="M1192" s="30">
        <f>IF(OR(H1192="",H1192=0),"",IF(L1192="",IF(J1192="","",IF(OR(ISTEXT(J1192),ISTEXT(H1192)),"",J1192/H1192)),IF(OR(ISTEXT(L1192),ISTEXT(H1192)),"",L1192/H1192)))</f>
        <v/>
      </c>
    </row>
    <row r="1193" ht="13.35" customHeight="1" s="162">
      <c r="B1193" s="42" t="n"/>
      <c r="C1193" s="231" t="inlineStr">
        <is>
          <t>Total</t>
        </is>
      </c>
      <c r="D1193" s="159" t="n"/>
      <c r="E1193" s="42" t="n"/>
      <c r="F1193" s="42" t="n"/>
      <c r="G1193" s="43" t="n"/>
      <c r="H1193" s="43">
        <f>IF(SUM(H1177:H1192)+SUM(H1204:H1243)=0,"",SUM(H1177:H1192)+SUM(H1204:H1243))</f>
        <v/>
      </c>
      <c r="I1193" s="43" t="n"/>
      <c r="J1193" s="43">
        <f>IF(SUM(J1177:J1192)+SUM(J1204:J1243)=0,"",SUM(J1177:J1192)+SUM(J1204:J1243))</f>
        <v/>
      </c>
      <c r="K1193" s="43" t="n"/>
      <c r="L1193" s="43">
        <f>IF(SUM(L1177:L1192)+SUM(L1204:L1243)=0,"",SUM(L1177:L1192)+SUM(L1204:L1243))</f>
        <v/>
      </c>
      <c r="M1193" s="35">
        <f>IF(OR(H1193="",H1193=0),"",IF(L1193="",IF(J1193="","",IF(OR(ISTEXT(J1193),ISTEXT(H1193)),"",J1193/H1193)),IF(OR(ISTEXT(L1193),ISTEXT(H1193)),"",L1193/H1193)))</f>
        <v/>
      </c>
    </row>
    <row r="1194" ht="13.35" customHeight="1" s="162"/>
    <row r="1195" ht="13.35" customHeight="1" s="162">
      <c r="B1195" s="188" t="inlineStr">
        <is>
          <t>Remarks</t>
        </is>
      </c>
      <c r="C1195" s="173" t="n"/>
      <c r="D1195" s="154" t="n"/>
      <c r="E1195" s="174" t="n"/>
      <c r="F1195" s="174" t="n"/>
      <c r="G1195" s="174" t="n"/>
      <c r="H1195" s="174" t="n"/>
      <c r="I1195" s="174" t="n"/>
      <c r="J1195" s="174" t="n"/>
      <c r="K1195" s="174" t="n"/>
      <c r="L1195" s="174" t="n"/>
      <c r="M1195" s="173" t="n"/>
    </row>
    <row r="1196" ht="13.35" customHeight="1" s="162">
      <c r="B1196" s="154" t="n"/>
      <c r="C1196" s="174" t="n"/>
      <c r="D1196" s="174" t="n"/>
      <c r="E1196" s="174" t="n"/>
      <c r="F1196" s="174" t="n"/>
      <c r="G1196" s="174" t="n"/>
      <c r="H1196" s="174" t="n"/>
      <c r="I1196" s="174" t="n"/>
      <c r="J1196" s="174" t="n"/>
      <c r="K1196" s="174" t="n"/>
      <c r="L1196" s="174" t="n"/>
      <c r="M1196" s="173" t="n"/>
    </row>
    <row r="1197" ht="13.35" customHeight="1" s="162">
      <c r="B1197" s="154" t="n"/>
      <c r="C1197" s="174" t="n"/>
      <c r="D1197" s="174" t="n"/>
      <c r="E1197" s="174" t="n"/>
      <c r="F1197" s="174" t="n"/>
      <c r="G1197" s="174" t="n"/>
      <c r="H1197" s="174" t="n"/>
      <c r="I1197" s="174" t="n"/>
      <c r="J1197" s="174" t="n"/>
      <c r="K1197" s="174" t="n"/>
      <c r="L1197" s="174" t="n"/>
      <c r="M1197" s="173" t="n"/>
    </row>
    <row r="1198" ht="13.35" customHeight="1" s="162">
      <c r="B1198" s="154" t="n"/>
      <c r="C1198" s="174" t="n"/>
      <c r="D1198" s="174" t="n"/>
      <c r="E1198" s="174" t="n"/>
      <c r="F1198" s="174" t="n"/>
      <c r="G1198" s="174" t="n"/>
      <c r="H1198" s="174" t="n"/>
      <c r="I1198" s="174" t="n"/>
      <c r="J1198" s="174" t="n"/>
      <c r="K1198" s="174" t="n"/>
      <c r="L1198" s="174" t="n"/>
      <c r="M1198" s="173" t="n"/>
    </row>
    <row r="1199" ht="13.35" customHeight="1" s="162"/>
    <row r="1200" ht="13.35" customHeight="1" s="162">
      <c r="B1200" s="200" t="inlineStr">
        <is>
          <t>System (cont.)</t>
        </is>
      </c>
      <c r="C1200" s="403" t="n"/>
      <c r="D1200" s="209">
        <f>IF('{Equipment Data Entry}'!B92="","",'{Equipment Data Entry}'!B92)</f>
        <v/>
      </c>
      <c r="E1200" s="418" t="n"/>
      <c r="F1200" s="403" t="n"/>
      <c r="G1200" s="200" t="inlineStr">
        <is>
          <t>Service</t>
        </is>
      </c>
      <c r="H1200" s="403" t="n"/>
      <c r="I1200" s="210">
        <f>IF('{Equipment Data Entry}'!C92="","",'{Equipment Data Entry}'!C92)</f>
        <v/>
      </c>
      <c r="J1200" s="418" t="n"/>
      <c r="K1200" s="418" t="n"/>
      <c r="L1200" s="418" t="n"/>
      <c r="M1200" s="403" t="n"/>
    </row>
    <row r="1201" ht="13.35" customHeight="1" s="162">
      <c r="B1201" s="422" t="n"/>
      <c r="C1201" s="423" t="n"/>
      <c r="D1201" s="422" t="n"/>
      <c r="E1201" s="424" t="n"/>
      <c r="F1201" s="423" t="n"/>
      <c r="G1201" s="422" t="n"/>
      <c r="H1201" s="423" t="n"/>
      <c r="I1201" s="422" t="n"/>
      <c r="J1201" s="424" t="n"/>
      <c r="K1201" s="424" t="n"/>
      <c r="L1201" s="424" t="n"/>
      <c r="M1201" s="423" t="n"/>
    </row>
    <row r="1202" ht="13.35" customHeight="1" s="162">
      <c r="B1202" s="188" t="inlineStr">
        <is>
          <t>Registers / Grilles (cont.)</t>
        </is>
      </c>
      <c r="C1202" s="174" t="n"/>
      <c r="D1202" s="174" t="n"/>
      <c r="E1202" s="174" t="n"/>
      <c r="F1202" s="173" t="n"/>
      <c r="G1202" s="233" t="inlineStr">
        <is>
          <t>Design VEL</t>
        </is>
      </c>
      <c r="H1202" s="194" t="inlineStr">
        <is>
          <t>Design CFM</t>
        </is>
      </c>
      <c r="I1202" s="188" t="inlineStr">
        <is>
          <t>Initial</t>
        </is>
      </c>
      <c r="J1202" s="173" t="n"/>
      <c r="K1202" s="188" t="inlineStr">
        <is>
          <t>Final</t>
        </is>
      </c>
      <c r="L1202" s="173" t="n"/>
      <c r="M1202" s="188" t="inlineStr">
        <is>
          <t>%</t>
        </is>
      </c>
    </row>
    <row r="1203" ht="13.35" customHeight="1" s="162">
      <c r="B1203" s="153" t="inlineStr">
        <is>
          <t>No.</t>
        </is>
      </c>
      <c r="C1203" s="188" t="inlineStr">
        <is>
          <t>Area Served</t>
        </is>
      </c>
      <c r="D1203" s="188" t="inlineStr">
        <is>
          <t>Type</t>
        </is>
      </c>
      <c r="E1203" s="188" t="inlineStr">
        <is>
          <t>Size</t>
        </is>
      </c>
      <c r="F1203" s="188" t="inlineStr">
        <is>
          <t>Ak</t>
        </is>
      </c>
      <c r="G1203" s="440" t="n"/>
      <c r="H1203" s="440" t="n"/>
      <c r="I1203" s="188" t="inlineStr">
        <is>
          <t>VEL</t>
        </is>
      </c>
      <c r="J1203" s="188" t="inlineStr">
        <is>
          <t>CFM</t>
        </is>
      </c>
      <c r="K1203" s="188" t="inlineStr">
        <is>
          <t>VEL</t>
        </is>
      </c>
      <c r="L1203" s="188" t="inlineStr">
        <is>
          <t>CFM</t>
        </is>
      </c>
      <c r="M1203" s="440" t="n"/>
    </row>
    <row r="1204" ht="13.35" customHeight="1" s="162">
      <c r="B1204" s="307" t="n"/>
      <c r="C1204" s="307" t="n"/>
      <c r="E1204" s="307" t="n"/>
      <c r="F1204" s="32" t="n"/>
      <c r="G1204" s="33">
        <f>IF(F1204="", "", IF(OR(ISTEXT(H1204),ISTEXT(F1204)),"",H1204/F1204))</f>
        <v/>
      </c>
      <c r="H1204" s="33" t="n"/>
      <c r="I1204" s="33" t="n"/>
      <c r="J1204" s="33">
        <f>IF(I1204="", "", IF(OR(ISTEXT(I1204),ISTEXT($F1204)),"",I1204*$F1204))</f>
        <v/>
      </c>
      <c r="K1204" s="33" t="n"/>
      <c r="L1204" s="33">
        <f>IF(K1204="", "", IF(OR(ISTEXT(K1204),ISTEXT($F1204)),"",K1204*$F1204))</f>
        <v/>
      </c>
      <c r="M1204" s="30">
        <f>IF(OR(H1204="",H1204=0),"",IF(K1204="",IF(J1204="","",IF(OR(ISTEXT(J1204),ISTEXT(H1204)),"",J1204/H1204)),IF(OR(ISTEXT(L1204),ISTEXT(H1204)),"",L1204/H1204)))</f>
        <v/>
      </c>
    </row>
    <row r="1205" ht="13.35" customHeight="1" s="162">
      <c r="B1205" s="307" t="n"/>
      <c r="C1205" s="307" t="n"/>
      <c r="E1205" s="307" t="n"/>
      <c r="F1205" s="32" t="n"/>
      <c r="G1205" s="33">
        <f>IF(F1205="", "", IF(OR(ISTEXT(H1205),ISTEXT(F1205)),"",H1205/F1205))</f>
        <v/>
      </c>
      <c r="H1205" s="33" t="n"/>
      <c r="I1205" s="33" t="n"/>
      <c r="J1205" s="33">
        <f>IF(I1205="", "", IF(OR(ISTEXT(I1205),ISTEXT($F1205)),"",I1205*$F1205))</f>
        <v/>
      </c>
      <c r="K1205" s="33" t="n"/>
      <c r="L1205" s="33">
        <f>IF(K1205="", "", IF(OR(ISTEXT(K1205),ISTEXT($F1205)),"",K1205*$F1205))</f>
        <v/>
      </c>
      <c r="M1205" s="30">
        <f>IF(OR(H1205="",H1205=0),"",IF(K1205="",IF(J1205="","",IF(OR(ISTEXT(J1205),ISTEXT(H1205)),"",J1205/H1205)),IF(OR(ISTEXT(L1205),ISTEXT(H1205)),"",L1205/H1205)))</f>
        <v/>
      </c>
    </row>
    <row r="1206" ht="13.35" customHeight="1" s="162">
      <c r="B1206" s="307" t="n"/>
      <c r="C1206" s="307" t="n"/>
      <c r="E1206" s="307" t="n"/>
      <c r="F1206" s="32" t="n"/>
      <c r="G1206" s="33">
        <f>IF(F1206="", "", IF(OR(ISTEXT(H1206),ISTEXT(F1206)),"",H1206/F1206))</f>
        <v/>
      </c>
      <c r="H1206" s="33" t="n"/>
      <c r="I1206" s="33" t="n"/>
      <c r="J1206" s="33">
        <f>IF(I1206="", "", IF(OR(ISTEXT(I1206),ISTEXT($F1206)),"",I1206*$F1206))</f>
        <v/>
      </c>
      <c r="K1206" s="33" t="n"/>
      <c r="L1206" s="33">
        <f>IF(K1206="", "", IF(OR(ISTEXT(K1206),ISTEXT($F1206)),"",K1206*$F1206))</f>
        <v/>
      </c>
      <c r="M1206" s="30">
        <f>IF(OR(H1206="",H1206=0),"",IF(K1206="",IF(J1206="","",IF(OR(ISTEXT(J1206),ISTEXT(H1206)),"",J1206/H1206)),IF(OR(ISTEXT(L1206),ISTEXT(H1206)),"",L1206/H1206)))</f>
        <v/>
      </c>
    </row>
    <row r="1207" ht="13.35" customHeight="1" s="162">
      <c r="B1207" s="307" t="n"/>
      <c r="C1207" s="307" t="n"/>
      <c r="E1207" s="307" t="n"/>
      <c r="F1207" s="32" t="n"/>
      <c r="G1207" s="33">
        <f>IF(F1207="", "", IF(OR(ISTEXT(H1207),ISTEXT(F1207)),"",H1207/F1207))</f>
        <v/>
      </c>
      <c r="H1207" s="33" t="n"/>
      <c r="I1207" s="33" t="n"/>
      <c r="J1207" s="33">
        <f>IF(I1207="", "", IF(OR(ISTEXT(I1207),ISTEXT($F1207)),"",I1207*$F1207))</f>
        <v/>
      </c>
      <c r="K1207" s="33" t="n"/>
      <c r="L1207" s="33">
        <f>IF(K1207="", "", IF(OR(ISTEXT(K1207),ISTEXT($F1207)),"",K1207*$F1207))</f>
        <v/>
      </c>
      <c r="M1207" s="30">
        <f>IF(OR(H1207="",H1207=0),"",IF(K1207="",IF(J1207="","",IF(OR(ISTEXT(J1207),ISTEXT(H1207)),"",J1207/H1207)),IF(OR(ISTEXT(L1207),ISTEXT(H1207)),"",L1207/H1207)))</f>
        <v/>
      </c>
    </row>
    <row r="1208" ht="13.35" customHeight="1" s="162">
      <c r="B1208" s="307" t="n"/>
      <c r="C1208" s="307" t="n"/>
      <c r="E1208" s="307" t="n"/>
      <c r="F1208" s="32" t="n"/>
      <c r="G1208" s="33">
        <f>IF(F1208="", "", IF(OR(ISTEXT(H1208),ISTEXT(F1208)),"",H1208/F1208))</f>
        <v/>
      </c>
      <c r="H1208" s="33" t="n"/>
      <c r="I1208" s="33" t="n"/>
      <c r="J1208" s="33">
        <f>IF(I1208="", "", IF(OR(ISTEXT(I1208),ISTEXT($F1208)),"",I1208*$F1208))</f>
        <v/>
      </c>
      <c r="K1208" s="33" t="n"/>
      <c r="L1208" s="33">
        <f>IF(K1208="", "", IF(OR(ISTEXT(K1208),ISTEXT($F1208)),"",K1208*$F1208))</f>
        <v/>
      </c>
      <c r="M1208" s="30">
        <f>IF(OR(H1208="",H1208=0),"",IF(K1208="",IF(J1208="","",IF(OR(ISTEXT(J1208),ISTEXT(H1208)),"",J1208/H1208)),IF(OR(ISTEXT(L1208),ISTEXT(H1208)),"",L1208/H1208)))</f>
        <v/>
      </c>
    </row>
    <row r="1209" ht="13.35" customHeight="1" s="162">
      <c r="B1209" s="307" t="n"/>
      <c r="C1209" s="307" t="n"/>
      <c r="E1209" s="307" t="n"/>
      <c r="F1209" s="32" t="n"/>
      <c r="G1209" s="33">
        <f>IF(F1209="", "", IF(OR(ISTEXT(H1209),ISTEXT(F1209)),"",H1209/F1209))</f>
        <v/>
      </c>
      <c r="H1209" s="33" t="n"/>
      <c r="I1209" s="33" t="n"/>
      <c r="J1209" s="33">
        <f>IF(I1209="", "", IF(OR(ISTEXT(I1209),ISTEXT($F1209)),"",I1209*$F1209))</f>
        <v/>
      </c>
      <c r="K1209" s="33" t="n"/>
      <c r="L1209" s="33">
        <f>IF(K1209="", "", IF(OR(ISTEXT(K1209),ISTEXT($F1209)),"",K1209*$F1209))</f>
        <v/>
      </c>
      <c r="M1209" s="30">
        <f>IF(OR(H1209="",H1209=0),"",IF(K1209="",IF(J1209="","",IF(OR(ISTEXT(J1209),ISTEXT(H1209)),"",J1209/H1209)),IF(OR(ISTEXT(L1209),ISTEXT(H1209)),"",L1209/H1209)))</f>
        <v/>
      </c>
    </row>
    <row r="1210" ht="13.35" customHeight="1" s="162">
      <c r="B1210" s="307" t="n"/>
      <c r="C1210" s="307" t="n"/>
      <c r="E1210" s="307" t="n"/>
      <c r="F1210" s="32" t="n"/>
      <c r="G1210" s="33">
        <f>IF(F1210="", "", IF(OR(ISTEXT(H1210),ISTEXT(F1210)),"",H1210/F1210))</f>
        <v/>
      </c>
      <c r="H1210" s="33" t="n"/>
      <c r="I1210" s="33" t="n"/>
      <c r="J1210" s="33">
        <f>IF(I1210="", "", IF(OR(ISTEXT(I1210),ISTEXT($F1210)),"",I1210*$F1210))</f>
        <v/>
      </c>
      <c r="K1210" s="33" t="n"/>
      <c r="L1210" s="33">
        <f>IF(K1210="", "", IF(OR(ISTEXT(K1210),ISTEXT($F1210)),"",K1210*$F1210))</f>
        <v/>
      </c>
      <c r="M1210" s="30">
        <f>IF(OR(H1210="",H1210=0),"",IF(K1210="",IF(J1210="","",IF(OR(ISTEXT(J1210),ISTEXT(H1210)),"",J1210/H1210)),IF(OR(ISTEXT(L1210),ISTEXT(H1210)),"",L1210/H1210)))</f>
        <v/>
      </c>
    </row>
    <row r="1211" ht="13.35" customHeight="1" s="162">
      <c r="B1211" s="307" t="n"/>
      <c r="C1211" s="307" t="n"/>
      <c r="E1211" s="307" t="n"/>
      <c r="F1211" s="32" t="n"/>
      <c r="G1211" s="33">
        <f>IF(F1211="", "", IF(OR(ISTEXT(H1211),ISTEXT(F1211)),"",H1211/F1211))</f>
        <v/>
      </c>
      <c r="H1211" s="33" t="n"/>
      <c r="I1211" s="33" t="n"/>
      <c r="J1211" s="33">
        <f>IF(I1211="", "", IF(OR(ISTEXT(I1211),ISTEXT($F1211)),"",I1211*$F1211))</f>
        <v/>
      </c>
      <c r="K1211" s="33" t="n"/>
      <c r="L1211" s="33">
        <f>IF(K1211="", "", IF(OR(ISTEXT(K1211),ISTEXT($F1211)),"",K1211*$F1211))</f>
        <v/>
      </c>
      <c r="M1211" s="30">
        <f>IF(OR(H1211="",H1211=0),"",IF(K1211="",IF(J1211="","",IF(OR(ISTEXT(J1211),ISTEXT(H1211)),"",J1211/H1211)),IF(OR(ISTEXT(L1211),ISTEXT(H1211)),"",L1211/H1211)))</f>
        <v/>
      </c>
    </row>
    <row r="1212" ht="13.35" customHeight="1" s="162">
      <c r="B1212" s="307" t="n"/>
      <c r="C1212" s="307" t="n"/>
      <c r="E1212" s="307" t="n"/>
      <c r="F1212" s="32" t="n"/>
      <c r="G1212" s="33">
        <f>IF(F1212="", "", IF(OR(ISTEXT(H1212),ISTEXT(F1212)),"",H1212/F1212))</f>
        <v/>
      </c>
      <c r="H1212" s="33" t="n"/>
      <c r="I1212" s="33" t="n"/>
      <c r="J1212" s="33">
        <f>IF(I1212="", "", IF(OR(ISTEXT(I1212),ISTEXT($F1212)),"",I1212*$F1212))</f>
        <v/>
      </c>
      <c r="K1212" s="33" t="n"/>
      <c r="L1212" s="33">
        <f>IF(K1212="", "", IF(OR(ISTEXT(K1212),ISTEXT($F1212)),"",K1212*$F1212))</f>
        <v/>
      </c>
      <c r="M1212" s="30">
        <f>IF(OR(H1212="",H1212=0),"",IF(K1212="",IF(J1212="","",IF(OR(ISTEXT(J1212),ISTEXT(H1212)),"",J1212/H1212)),IF(OR(ISTEXT(L1212),ISTEXT(H1212)),"",L1212/H1212)))</f>
        <v/>
      </c>
    </row>
    <row r="1213" ht="13.35" customHeight="1" s="162">
      <c r="B1213" s="307" t="n"/>
      <c r="C1213" s="307" t="n"/>
      <c r="E1213" s="307" t="n"/>
      <c r="F1213" s="32" t="n"/>
      <c r="G1213" s="33">
        <f>IF(F1213="", "", IF(OR(ISTEXT(H1213),ISTEXT(F1213)),"",H1213/F1213))</f>
        <v/>
      </c>
      <c r="H1213" s="33" t="n"/>
      <c r="I1213" s="33" t="n"/>
      <c r="J1213" s="33">
        <f>IF(I1213="", "", IF(OR(ISTEXT(I1213),ISTEXT($F1213)),"",I1213*$F1213))</f>
        <v/>
      </c>
      <c r="K1213" s="33" t="n"/>
      <c r="L1213" s="33">
        <f>IF(K1213="", "", IF(OR(ISTEXT(K1213),ISTEXT($F1213)),"",K1213*$F1213))</f>
        <v/>
      </c>
      <c r="M1213" s="30">
        <f>IF(OR(H1213="",H1213=0),"",IF(K1213="",IF(J1213="","",IF(OR(ISTEXT(J1213),ISTEXT(H1213)),"",J1213/H1213)),IF(OR(ISTEXT(L1213),ISTEXT(H1213)),"",L1213/H1213)))</f>
        <v/>
      </c>
    </row>
    <row r="1214" ht="13.35" customHeight="1" s="162">
      <c r="B1214" s="307" t="n"/>
      <c r="C1214" s="307" t="n"/>
      <c r="E1214" s="307" t="n"/>
      <c r="F1214" s="32" t="n"/>
      <c r="G1214" s="33">
        <f>IF(F1214="", "", IF(OR(ISTEXT(H1214),ISTEXT(F1214)),"",H1214/F1214))</f>
        <v/>
      </c>
      <c r="H1214" s="33" t="n"/>
      <c r="I1214" s="33" t="n"/>
      <c r="J1214" s="33">
        <f>IF(I1214="", "", IF(OR(ISTEXT(I1214),ISTEXT($F1214)),"",I1214*$F1214))</f>
        <v/>
      </c>
      <c r="K1214" s="33" t="n"/>
      <c r="L1214" s="33">
        <f>IF(K1214="", "", IF(OR(ISTEXT(K1214),ISTEXT($F1214)),"",K1214*$F1214))</f>
        <v/>
      </c>
      <c r="M1214" s="30">
        <f>IF(OR(H1214="",H1214=0),"",IF(K1214="",IF(J1214="","",IF(OR(ISTEXT(J1214),ISTEXT(H1214)),"",J1214/H1214)),IF(OR(ISTEXT(L1214),ISTEXT(H1214)),"",L1214/H1214)))</f>
        <v/>
      </c>
    </row>
    <row r="1215" ht="13.35" customHeight="1" s="162">
      <c r="B1215" s="307" t="n"/>
      <c r="C1215" s="307" t="n"/>
      <c r="E1215" s="307" t="n"/>
      <c r="F1215" s="32" t="n"/>
      <c r="G1215" s="33">
        <f>IF(F1215="", "", IF(OR(ISTEXT(H1215),ISTEXT(F1215)),"",H1215/F1215))</f>
        <v/>
      </c>
      <c r="H1215" s="33" t="n"/>
      <c r="I1215" s="33" t="n"/>
      <c r="J1215" s="33">
        <f>IF(I1215="", "", IF(OR(ISTEXT(I1215),ISTEXT($F1215)),"",I1215*$F1215))</f>
        <v/>
      </c>
      <c r="K1215" s="33" t="n"/>
      <c r="L1215" s="33">
        <f>IF(K1215="", "", IF(OR(ISTEXT(K1215),ISTEXT($F1215)),"",K1215*$F1215))</f>
        <v/>
      </c>
      <c r="M1215" s="30">
        <f>IF(OR(H1215="",H1215=0),"",IF(K1215="",IF(J1215="","",IF(OR(ISTEXT(J1215),ISTEXT(H1215)),"",J1215/H1215)),IF(OR(ISTEXT(L1215),ISTEXT(H1215)),"",L1215/H1215)))</f>
        <v/>
      </c>
    </row>
    <row r="1216" ht="13.35" customHeight="1" s="162">
      <c r="B1216" s="307" t="n"/>
      <c r="C1216" s="307" t="n"/>
      <c r="E1216" s="307" t="n"/>
      <c r="F1216" s="32" t="n"/>
      <c r="G1216" s="33">
        <f>IF(F1216="", "", IF(OR(ISTEXT(H1216),ISTEXT(F1216)),"",H1216/F1216))</f>
        <v/>
      </c>
      <c r="H1216" s="33" t="n"/>
      <c r="I1216" s="33" t="n"/>
      <c r="J1216" s="33">
        <f>IF(I1216="", "", IF(OR(ISTEXT(I1216),ISTEXT($F1216)),"",I1216*$F1216))</f>
        <v/>
      </c>
      <c r="K1216" s="33" t="n"/>
      <c r="L1216" s="33">
        <f>IF(K1216="", "", IF(OR(ISTEXT(K1216),ISTEXT($F1216)),"",K1216*$F1216))</f>
        <v/>
      </c>
      <c r="M1216" s="30">
        <f>IF(OR(H1216="",H1216=0),"",IF(K1216="",IF(J1216="","",IF(OR(ISTEXT(J1216),ISTEXT(H1216)),"",J1216/H1216)),IF(OR(ISTEXT(L1216),ISTEXT(H1216)),"",L1216/H1216)))</f>
        <v/>
      </c>
    </row>
    <row r="1217" ht="13.35" customHeight="1" s="162">
      <c r="B1217" s="307" t="n"/>
      <c r="C1217" s="307" t="n"/>
      <c r="E1217" s="307" t="n"/>
      <c r="F1217" s="32" t="n"/>
      <c r="G1217" s="33">
        <f>IF(F1217="", "", IF(OR(ISTEXT(H1217),ISTEXT(F1217)),"",H1217/F1217))</f>
        <v/>
      </c>
      <c r="H1217" s="33" t="n"/>
      <c r="I1217" s="33" t="n"/>
      <c r="J1217" s="33">
        <f>IF(I1217="", "", IF(OR(ISTEXT(I1217),ISTEXT($F1217)),"",I1217*$F1217))</f>
        <v/>
      </c>
      <c r="K1217" s="33" t="n"/>
      <c r="L1217" s="33">
        <f>IF(K1217="", "", IF(OR(ISTEXT(K1217),ISTEXT($F1217)),"",K1217*$F1217))</f>
        <v/>
      </c>
      <c r="M1217" s="30">
        <f>IF(OR(H1217="",H1217=0),"",IF(K1217="",IF(J1217="","",IF(OR(ISTEXT(J1217),ISTEXT(H1217)),"",J1217/H1217)),IF(OR(ISTEXT(L1217),ISTEXT(H1217)),"",L1217/H1217)))</f>
        <v/>
      </c>
    </row>
    <row r="1218" ht="13.35" customHeight="1" s="162">
      <c r="B1218" s="307" t="n"/>
      <c r="C1218" s="307" t="n"/>
      <c r="E1218" s="307" t="n"/>
      <c r="F1218" s="32" t="n"/>
      <c r="G1218" s="33">
        <f>IF(F1218="", "", IF(OR(ISTEXT(H1218),ISTEXT(F1218)),"",H1218/F1218))</f>
        <v/>
      </c>
      <c r="H1218" s="33" t="n"/>
      <c r="I1218" s="33" t="n"/>
      <c r="J1218" s="33">
        <f>IF(I1218="", "", IF(OR(ISTEXT(I1218),ISTEXT($F1218)),"",I1218*$F1218))</f>
        <v/>
      </c>
      <c r="K1218" s="33" t="n"/>
      <c r="L1218" s="33">
        <f>IF(K1218="", "", IF(OR(ISTEXT(K1218),ISTEXT($F1218)),"",K1218*$F1218))</f>
        <v/>
      </c>
      <c r="M1218" s="30">
        <f>IF(OR(H1218="",H1218=0),"",IF(K1218="",IF(J1218="","",IF(OR(ISTEXT(J1218),ISTEXT(H1218)),"",J1218/H1218)),IF(OR(ISTEXT(L1218),ISTEXT(H1218)),"",L1218/H1218)))</f>
        <v/>
      </c>
    </row>
    <row r="1219" ht="13.35" customHeight="1" s="162">
      <c r="B1219" s="307" t="n"/>
      <c r="C1219" s="307" t="n"/>
      <c r="E1219" s="307" t="n"/>
      <c r="F1219" s="32" t="n"/>
      <c r="G1219" s="33">
        <f>IF(F1219="", "", IF(OR(ISTEXT(H1219),ISTEXT(F1219)),"",H1219/F1219))</f>
        <v/>
      </c>
      <c r="H1219" s="33" t="n"/>
      <c r="I1219" s="33" t="n"/>
      <c r="J1219" s="33">
        <f>IF(I1219="", "", IF(OR(ISTEXT(I1219),ISTEXT($F1219)),"",I1219*$F1219))</f>
        <v/>
      </c>
      <c r="K1219" s="33" t="n"/>
      <c r="L1219" s="33">
        <f>IF(K1219="", "", IF(OR(ISTEXT(K1219),ISTEXT($F1219)),"",K1219*$F1219))</f>
        <v/>
      </c>
      <c r="M1219" s="30">
        <f>IF(OR(H1219="",H1219=0),"",IF(K1219="",IF(J1219="","",IF(OR(ISTEXT(J1219),ISTEXT(H1219)),"",J1219/H1219)),IF(OR(ISTEXT(L1219),ISTEXT(H1219)),"",L1219/H1219)))</f>
        <v/>
      </c>
    </row>
    <row r="1220" ht="13.35" customHeight="1" s="162">
      <c r="B1220" s="307" t="n"/>
      <c r="C1220" s="307" t="n"/>
      <c r="E1220" s="307" t="n"/>
      <c r="F1220" s="32" t="n"/>
      <c r="G1220" s="33">
        <f>IF(F1220="", "", IF(OR(ISTEXT(H1220),ISTEXT(F1220)),"",H1220/F1220))</f>
        <v/>
      </c>
      <c r="H1220" s="33" t="n"/>
      <c r="I1220" s="33" t="n"/>
      <c r="J1220" s="33">
        <f>IF(I1220="", "", IF(OR(ISTEXT(I1220),ISTEXT($F1220)),"",I1220*$F1220))</f>
        <v/>
      </c>
      <c r="K1220" s="33" t="n"/>
      <c r="L1220" s="33">
        <f>IF(K1220="", "", IF(OR(ISTEXT(K1220),ISTEXT($F1220)),"",K1220*$F1220))</f>
        <v/>
      </c>
      <c r="M1220" s="30">
        <f>IF(OR(H1220="",H1220=0),"",IF(K1220="",IF(J1220="","",IF(OR(ISTEXT(J1220),ISTEXT(H1220)),"",J1220/H1220)),IF(OR(ISTEXT(L1220),ISTEXT(H1220)),"",L1220/H1220)))</f>
        <v/>
      </c>
    </row>
    <row r="1221" ht="13.35" customHeight="1" s="162">
      <c r="B1221" s="307" t="n"/>
      <c r="C1221" s="307" t="n"/>
      <c r="E1221" s="307" t="n"/>
      <c r="F1221" s="32" t="n"/>
      <c r="G1221" s="33">
        <f>IF(F1221="", "", IF(OR(ISTEXT(H1221),ISTEXT(F1221)),"",H1221/F1221))</f>
        <v/>
      </c>
      <c r="H1221" s="33" t="n"/>
      <c r="I1221" s="33" t="n"/>
      <c r="J1221" s="33">
        <f>IF(I1221="", "", IF(OR(ISTEXT(I1221),ISTEXT($F1221)),"",I1221*$F1221))</f>
        <v/>
      </c>
      <c r="K1221" s="33" t="n"/>
      <c r="L1221" s="33">
        <f>IF(K1221="", "", IF(OR(ISTEXT(K1221),ISTEXT($F1221)),"",K1221*$F1221))</f>
        <v/>
      </c>
      <c r="M1221" s="30">
        <f>IF(OR(H1221="",H1221=0),"",IF(K1221="",IF(J1221="","",IF(OR(ISTEXT(J1221),ISTEXT(H1221)),"",J1221/H1221)),IF(OR(ISTEXT(L1221),ISTEXT(H1221)),"",L1221/H1221)))</f>
        <v/>
      </c>
    </row>
    <row r="1222" ht="13.35" customHeight="1" s="162">
      <c r="B1222" s="307" t="n"/>
      <c r="C1222" s="307" t="n"/>
      <c r="E1222" s="307" t="n"/>
      <c r="F1222" s="32" t="n"/>
      <c r="G1222" s="33">
        <f>IF(F1222="", "", IF(OR(ISTEXT(H1222),ISTEXT(F1222)),"",H1222/F1222))</f>
        <v/>
      </c>
      <c r="H1222" s="33" t="n"/>
      <c r="I1222" s="33" t="n"/>
      <c r="J1222" s="33">
        <f>IF(I1222="", "", IF(OR(ISTEXT(I1222),ISTEXT($F1222)),"",I1222*$F1222))</f>
        <v/>
      </c>
      <c r="K1222" s="33" t="n"/>
      <c r="L1222" s="33">
        <f>IF(K1222="", "", IF(OR(ISTEXT(K1222),ISTEXT($F1222)),"",K1222*$F1222))</f>
        <v/>
      </c>
      <c r="M1222" s="30">
        <f>IF(OR(H1222="",H1222=0),"",IF(K1222="",IF(J1222="","",IF(OR(ISTEXT(J1222),ISTEXT(H1222)),"",J1222/H1222)),IF(OR(ISTEXT(L1222),ISTEXT(H1222)),"",L1222/H1222)))</f>
        <v/>
      </c>
    </row>
    <row r="1223" ht="13.35" customHeight="1" s="162">
      <c r="B1223" s="307" t="n"/>
      <c r="C1223" s="307" t="n"/>
      <c r="E1223" s="307" t="n"/>
      <c r="F1223" s="32" t="n"/>
      <c r="G1223" s="33">
        <f>IF(F1223="", "", IF(OR(ISTEXT(H1223),ISTEXT(F1223)),"",H1223/F1223))</f>
        <v/>
      </c>
      <c r="H1223" s="33" t="n"/>
      <c r="I1223" s="33" t="n"/>
      <c r="J1223" s="33">
        <f>IF(I1223="", "", IF(OR(ISTEXT(I1223),ISTEXT($F1223)),"",I1223*$F1223))</f>
        <v/>
      </c>
      <c r="K1223" s="33" t="n"/>
      <c r="L1223" s="33">
        <f>IF(K1223="", "", IF(OR(ISTEXT(K1223),ISTEXT($F1223)),"",K1223*$F1223))</f>
        <v/>
      </c>
      <c r="M1223" s="30">
        <f>IF(OR(H1223="",H1223=0),"",IF(K1223="",IF(J1223="","",IF(OR(ISTEXT(J1223),ISTEXT(H1223)),"",J1223/H1223)),IF(OR(ISTEXT(L1223),ISTEXT(H1223)),"",L1223/H1223)))</f>
        <v/>
      </c>
    </row>
    <row r="1224" ht="13.35" customHeight="1" s="162">
      <c r="B1224" s="307" t="n"/>
      <c r="C1224" s="307" t="n"/>
      <c r="E1224" s="307" t="n"/>
      <c r="F1224" s="32" t="n"/>
      <c r="G1224" s="33">
        <f>IF(F1224="", "", IF(OR(ISTEXT(H1224),ISTEXT(F1224)),"",H1224/F1224))</f>
        <v/>
      </c>
      <c r="H1224" s="33" t="n"/>
      <c r="I1224" s="33" t="n"/>
      <c r="J1224" s="33">
        <f>IF(I1224="", "", IF(OR(ISTEXT(I1224),ISTEXT($F1224)),"",I1224*$F1224))</f>
        <v/>
      </c>
      <c r="K1224" s="33" t="n"/>
      <c r="L1224" s="33">
        <f>IF(K1224="", "", IF(OR(ISTEXT(K1224),ISTEXT($F1224)),"",K1224*$F1224))</f>
        <v/>
      </c>
      <c r="M1224" s="30">
        <f>IF(OR(H1224="",H1224=0),"",IF(K1224="",IF(J1224="","",IF(OR(ISTEXT(J1224),ISTEXT(H1224)),"",J1224/H1224)),IF(OR(ISTEXT(L1224),ISTEXT(H1224)),"",L1224/H1224)))</f>
        <v/>
      </c>
    </row>
    <row r="1225" ht="13.35" customHeight="1" s="162">
      <c r="B1225" s="307" t="n"/>
      <c r="C1225" s="307" t="n"/>
      <c r="E1225" s="307" t="n"/>
      <c r="F1225" s="32" t="n"/>
      <c r="G1225" s="33">
        <f>IF(F1225="", "", IF(OR(ISTEXT(H1225),ISTEXT(F1225)),"",H1225/F1225))</f>
        <v/>
      </c>
      <c r="H1225" s="33" t="n"/>
      <c r="I1225" s="33" t="n"/>
      <c r="J1225" s="33">
        <f>IF(I1225="", "", IF(OR(ISTEXT(I1225),ISTEXT($F1225)),"",I1225*$F1225))</f>
        <v/>
      </c>
      <c r="K1225" s="33" t="n"/>
      <c r="L1225" s="33">
        <f>IF(K1225="", "", IF(OR(ISTEXT(K1225),ISTEXT($F1225)),"",K1225*$F1225))</f>
        <v/>
      </c>
      <c r="M1225" s="30">
        <f>IF(OR(H1225="",H1225=0),"",IF(K1225="",IF(J1225="","",IF(OR(ISTEXT(J1225),ISTEXT(H1225)),"",J1225/H1225)),IF(OR(ISTEXT(L1225),ISTEXT(H1225)),"",L1225/H1225)))</f>
        <v/>
      </c>
    </row>
    <row r="1226" ht="13.35" customHeight="1" s="162">
      <c r="B1226" s="307" t="n"/>
      <c r="C1226" s="307" t="n"/>
      <c r="E1226" s="307" t="n"/>
      <c r="F1226" s="32" t="n"/>
      <c r="G1226" s="33">
        <f>IF(F1226="", "", IF(OR(ISTEXT(H1226),ISTEXT(F1226)),"",H1226/F1226))</f>
        <v/>
      </c>
      <c r="H1226" s="33" t="n"/>
      <c r="I1226" s="33" t="n"/>
      <c r="J1226" s="33">
        <f>IF(I1226="", "", IF(OR(ISTEXT(I1226),ISTEXT($F1226)),"",I1226*$F1226))</f>
        <v/>
      </c>
      <c r="K1226" s="33" t="n"/>
      <c r="L1226" s="33">
        <f>IF(K1226="", "", IF(OR(ISTEXT(K1226),ISTEXT($F1226)),"",K1226*$F1226))</f>
        <v/>
      </c>
      <c r="M1226" s="30">
        <f>IF(OR(H1226="",H1226=0),"",IF(K1226="",IF(J1226="","",IF(OR(ISTEXT(J1226),ISTEXT(H1226)),"",J1226/H1226)),IF(OR(ISTEXT(L1226),ISTEXT(H1226)),"",L1226/H1226)))</f>
        <v/>
      </c>
    </row>
    <row r="1227" ht="13.35" customHeight="1" s="162">
      <c r="B1227" s="307" t="n"/>
      <c r="C1227" s="307" t="n"/>
      <c r="E1227" s="307" t="n"/>
      <c r="F1227" s="32" t="n"/>
      <c r="G1227" s="33">
        <f>IF(F1227="", "", IF(OR(ISTEXT(H1227),ISTEXT(F1227)),"",H1227/F1227))</f>
        <v/>
      </c>
      <c r="H1227" s="33" t="n"/>
      <c r="I1227" s="33" t="n"/>
      <c r="J1227" s="33">
        <f>IF(I1227="", "", IF(OR(ISTEXT(I1227),ISTEXT($F1227)),"",I1227*$F1227))</f>
        <v/>
      </c>
      <c r="K1227" s="33" t="n"/>
      <c r="L1227" s="33">
        <f>IF(K1227="", "", IF(OR(ISTEXT(K1227),ISTEXT($F1227)),"",K1227*$F1227))</f>
        <v/>
      </c>
      <c r="M1227" s="30">
        <f>IF(OR(H1227="",H1227=0),"",IF(K1227="",IF(J1227="","",IF(OR(ISTEXT(J1227),ISTEXT(H1227)),"",J1227/H1227)),IF(OR(ISTEXT(L1227),ISTEXT(H1227)),"",L1227/H1227)))</f>
        <v/>
      </c>
    </row>
    <row r="1228" ht="13.35" customHeight="1" s="162">
      <c r="B1228" s="307" t="n"/>
      <c r="C1228" s="307" t="n"/>
      <c r="E1228" s="307" t="n"/>
      <c r="F1228" s="32" t="n"/>
      <c r="G1228" s="33">
        <f>IF(F1228="", "", IF(OR(ISTEXT(H1228),ISTEXT(F1228)),"",H1228/F1228))</f>
        <v/>
      </c>
      <c r="H1228" s="33" t="n"/>
      <c r="I1228" s="33" t="n"/>
      <c r="J1228" s="33">
        <f>IF(I1228="", "", IF(OR(ISTEXT(I1228),ISTEXT($F1228)),"",I1228*$F1228))</f>
        <v/>
      </c>
      <c r="K1228" s="33" t="n"/>
      <c r="L1228" s="33">
        <f>IF(K1228="", "", IF(OR(ISTEXT(K1228),ISTEXT($F1228)),"",K1228*$F1228))</f>
        <v/>
      </c>
      <c r="M1228" s="30">
        <f>IF(OR(H1228="",H1228=0),"",IF(K1228="",IF(J1228="","",IF(OR(ISTEXT(J1228),ISTEXT(H1228)),"",J1228/H1228)),IF(OR(ISTEXT(L1228),ISTEXT(H1228)),"",L1228/H1228)))</f>
        <v/>
      </c>
    </row>
    <row r="1229" ht="13.35" customHeight="1" s="162">
      <c r="B1229" s="307" t="n"/>
      <c r="C1229" s="307" t="n"/>
      <c r="E1229" s="307" t="n"/>
      <c r="F1229" s="32" t="n"/>
      <c r="G1229" s="33">
        <f>IF(F1229="", "", IF(OR(ISTEXT(H1229),ISTEXT(F1229)),"",H1229/F1229))</f>
        <v/>
      </c>
      <c r="H1229" s="33" t="n"/>
      <c r="I1229" s="33" t="n"/>
      <c r="J1229" s="33">
        <f>IF(I1229="", "", IF(OR(ISTEXT(I1229),ISTEXT($F1229)),"",I1229*$F1229))</f>
        <v/>
      </c>
      <c r="K1229" s="33" t="n"/>
      <c r="L1229" s="33">
        <f>IF(K1229="", "", IF(OR(ISTEXT(K1229),ISTEXT($F1229)),"",K1229*$F1229))</f>
        <v/>
      </c>
      <c r="M1229" s="30">
        <f>IF(OR(H1229="",H1229=0),"",IF(K1229="",IF(J1229="","",IF(OR(ISTEXT(J1229),ISTEXT(H1229)),"",J1229/H1229)),IF(OR(ISTEXT(L1229),ISTEXT(H1229)),"",L1229/H1229)))</f>
        <v/>
      </c>
    </row>
    <row r="1230" ht="13.35" customHeight="1" s="162">
      <c r="B1230" s="307" t="n"/>
      <c r="C1230" s="307" t="n"/>
      <c r="E1230" s="307" t="n"/>
      <c r="F1230" s="32" t="n"/>
      <c r="G1230" s="33">
        <f>IF(F1230="", "", IF(OR(ISTEXT(H1230),ISTEXT(F1230)),"",H1230/F1230))</f>
        <v/>
      </c>
      <c r="H1230" s="33" t="n"/>
      <c r="I1230" s="33" t="n"/>
      <c r="J1230" s="33">
        <f>IF(I1230="", "", IF(OR(ISTEXT(I1230),ISTEXT($F1230)),"",I1230*$F1230))</f>
        <v/>
      </c>
      <c r="K1230" s="33" t="n"/>
      <c r="L1230" s="33">
        <f>IF(K1230="", "", IF(OR(ISTEXT(K1230),ISTEXT($F1230)),"",K1230*$F1230))</f>
        <v/>
      </c>
      <c r="M1230" s="30">
        <f>IF(OR(H1230="",H1230=0),"",IF(K1230="",IF(J1230="","",IF(OR(ISTEXT(J1230),ISTEXT(H1230)),"",J1230/H1230)),IF(OR(ISTEXT(L1230),ISTEXT(H1230)),"",L1230/H1230)))</f>
        <v/>
      </c>
    </row>
    <row r="1231" ht="13.35" customHeight="1" s="162">
      <c r="B1231" s="307" t="n"/>
      <c r="C1231" s="307" t="n"/>
      <c r="E1231" s="307" t="n"/>
      <c r="F1231" s="32" t="n"/>
      <c r="G1231" s="33">
        <f>IF(F1231="", "", IF(OR(ISTEXT(H1231),ISTEXT(F1231)),"",H1231/F1231))</f>
        <v/>
      </c>
      <c r="H1231" s="33" t="n"/>
      <c r="I1231" s="33" t="n"/>
      <c r="J1231" s="33">
        <f>IF(I1231="", "", IF(OR(ISTEXT(I1231),ISTEXT($F1231)),"",I1231*$F1231))</f>
        <v/>
      </c>
      <c r="K1231" s="33" t="n"/>
      <c r="L1231" s="33">
        <f>IF(K1231="", "", IF(OR(ISTEXT(K1231),ISTEXT($F1231)),"",K1231*$F1231))</f>
        <v/>
      </c>
      <c r="M1231" s="30">
        <f>IF(OR(H1231="",H1231=0),"",IF(K1231="",IF(J1231="","",IF(OR(ISTEXT(J1231),ISTEXT(H1231)),"",J1231/H1231)),IF(OR(ISTEXT(L1231),ISTEXT(H1231)),"",L1231/H1231)))</f>
        <v/>
      </c>
    </row>
    <row r="1232" ht="13.35" customHeight="1" s="162">
      <c r="B1232" s="307" t="n"/>
      <c r="C1232" s="307" t="n"/>
      <c r="E1232" s="307" t="n"/>
      <c r="F1232" s="32" t="n"/>
      <c r="G1232" s="33">
        <f>IF(F1232="", "", IF(OR(ISTEXT(H1232),ISTEXT(F1232)),"",H1232/F1232))</f>
        <v/>
      </c>
      <c r="H1232" s="33" t="n"/>
      <c r="I1232" s="33" t="n"/>
      <c r="J1232" s="33">
        <f>IF(I1232="", "", IF(OR(ISTEXT(I1232),ISTEXT($F1232)),"",I1232*$F1232))</f>
        <v/>
      </c>
      <c r="K1232" s="33" t="n"/>
      <c r="L1232" s="33">
        <f>IF(K1232="", "", IF(OR(ISTEXT(K1232),ISTEXT($F1232)),"",K1232*$F1232))</f>
        <v/>
      </c>
      <c r="M1232" s="30">
        <f>IF(OR(H1232="",H1232=0),"",IF(K1232="",IF(J1232="","",IF(OR(ISTEXT(J1232),ISTEXT(H1232)),"",J1232/H1232)),IF(OR(ISTEXT(L1232),ISTEXT(H1232)),"",L1232/H1232)))</f>
        <v/>
      </c>
    </row>
    <row r="1233" ht="13.35" customHeight="1" s="162">
      <c r="B1233" s="307" t="n"/>
      <c r="C1233" s="307" t="n"/>
      <c r="E1233" s="307" t="n"/>
      <c r="F1233" s="32" t="n"/>
      <c r="G1233" s="33">
        <f>IF(F1233="", "", IF(OR(ISTEXT(H1233),ISTEXT(F1233)),"",H1233/F1233))</f>
        <v/>
      </c>
      <c r="H1233" s="33" t="n"/>
      <c r="I1233" s="33" t="n"/>
      <c r="J1233" s="33">
        <f>IF(I1233="", "", IF(OR(ISTEXT(I1233),ISTEXT($F1233)),"",I1233*$F1233))</f>
        <v/>
      </c>
      <c r="K1233" s="33" t="n"/>
      <c r="L1233" s="33">
        <f>IF(K1233="", "", IF(OR(ISTEXT(K1233),ISTEXT($F1233)),"",K1233*$F1233))</f>
        <v/>
      </c>
      <c r="M1233" s="30">
        <f>IF(OR(H1233="",H1233=0),"",IF(K1233="",IF(J1233="","",IF(OR(ISTEXT(J1233),ISTEXT(H1233)),"",J1233/H1233)),IF(OR(ISTEXT(L1233),ISTEXT(H1233)),"",L1233/H1233)))</f>
        <v/>
      </c>
    </row>
    <row r="1234" ht="13.35" customHeight="1" s="162">
      <c r="B1234" s="307" t="n"/>
      <c r="C1234" s="307" t="n"/>
      <c r="E1234" s="307" t="n"/>
      <c r="F1234" s="32" t="n"/>
      <c r="G1234" s="33">
        <f>IF(F1234="", "", IF(OR(ISTEXT(H1234),ISTEXT(F1234)),"",H1234/F1234))</f>
        <v/>
      </c>
      <c r="H1234" s="33" t="n"/>
      <c r="I1234" s="33" t="n"/>
      <c r="J1234" s="33">
        <f>IF(I1234="", "", IF(OR(ISTEXT(I1234),ISTEXT($F1234)),"",I1234*$F1234))</f>
        <v/>
      </c>
      <c r="K1234" s="33" t="n"/>
      <c r="L1234" s="33">
        <f>IF(K1234="", "", IF(OR(ISTEXT(K1234),ISTEXT($F1234)),"",K1234*$F1234))</f>
        <v/>
      </c>
      <c r="M1234" s="30">
        <f>IF(OR(H1234="",H1234=0),"",IF(K1234="",IF(J1234="","",IF(OR(ISTEXT(J1234),ISTEXT(H1234)),"",J1234/H1234)),IF(OR(ISTEXT(L1234),ISTEXT(H1234)),"",L1234/H1234)))</f>
        <v/>
      </c>
    </row>
    <row r="1235" ht="13.35" customHeight="1" s="162">
      <c r="B1235" s="307" t="n"/>
      <c r="C1235" s="307" t="n"/>
      <c r="E1235" s="307" t="n"/>
      <c r="F1235" s="32" t="n"/>
      <c r="G1235" s="33">
        <f>IF(F1235="", "", IF(OR(ISTEXT(H1235),ISTEXT(F1235)),"",H1235/F1235))</f>
        <v/>
      </c>
      <c r="H1235" s="33" t="n"/>
      <c r="I1235" s="33" t="n"/>
      <c r="J1235" s="33">
        <f>IF(I1235="", "", IF(OR(ISTEXT(I1235),ISTEXT($F1235)),"",I1235*$F1235))</f>
        <v/>
      </c>
      <c r="K1235" s="33" t="n"/>
      <c r="L1235" s="33">
        <f>IF(K1235="", "", IF(OR(ISTEXT(K1235),ISTEXT($F1235)),"",K1235*$F1235))</f>
        <v/>
      </c>
      <c r="M1235" s="30">
        <f>IF(OR(H1235="",H1235=0),"",IF(K1235="",IF(J1235="","",IF(OR(ISTEXT(J1235),ISTEXT(H1235)),"",J1235/H1235)),IF(OR(ISTEXT(L1235),ISTEXT(H1235)),"",L1235/H1235)))</f>
        <v/>
      </c>
    </row>
    <row r="1236" ht="13.35" customHeight="1" s="162">
      <c r="B1236" s="307" t="n"/>
      <c r="C1236" s="307" t="n"/>
      <c r="E1236" s="307" t="n"/>
      <c r="F1236" s="32" t="n"/>
      <c r="G1236" s="33">
        <f>IF(F1236="", "", IF(OR(ISTEXT(H1236),ISTEXT(F1236)),"",H1236/F1236))</f>
        <v/>
      </c>
      <c r="H1236" s="33" t="n"/>
      <c r="I1236" s="33" t="n"/>
      <c r="J1236" s="33">
        <f>IF(I1236="", "", IF(OR(ISTEXT(I1236),ISTEXT($F1236)),"",I1236*$F1236))</f>
        <v/>
      </c>
      <c r="K1236" s="33" t="n"/>
      <c r="L1236" s="33">
        <f>IF(K1236="", "", IF(OR(ISTEXT(K1236),ISTEXT($F1236)),"",K1236*$F1236))</f>
        <v/>
      </c>
      <c r="M1236" s="30">
        <f>IF(OR(H1236="",H1236=0),"",IF(K1236="",IF(J1236="","",IF(OR(ISTEXT(J1236),ISTEXT(H1236)),"",J1236/H1236)),IF(OR(ISTEXT(L1236),ISTEXT(H1236)),"",L1236/H1236)))</f>
        <v/>
      </c>
    </row>
    <row r="1237" ht="13.35" customHeight="1" s="162">
      <c r="B1237" s="307" t="n"/>
      <c r="C1237" s="307" t="n"/>
      <c r="E1237" s="307" t="n"/>
      <c r="F1237" s="32" t="n"/>
      <c r="G1237" s="33">
        <f>IF(F1237="", "", IF(OR(ISTEXT(H1237),ISTEXT(F1237)),"",H1237/F1237))</f>
        <v/>
      </c>
      <c r="H1237" s="33" t="n"/>
      <c r="I1237" s="33" t="n"/>
      <c r="J1237" s="33">
        <f>IF(I1237="", "", IF(OR(ISTEXT(I1237),ISTEXT($F1237)),"",I1237*$F1237))</f>
        <v/>
      </c>
      <c r="K1237" s="33" t="n"/>
      <c r="L1237" s="33">
        <f>IF(K1237="", "", IF(OR(ISTEXT(K1237),ISTEXT($F1237)),"",K1237*$F1237))</f>
        <v/>
      </c>
      <c r="M1237" s="30">
        <f>IF(OR(H1237="",H1237=0),"",IF(K1237="",IF(J1237="","",IF(OR(ISTEXT(J1237),ISTEXT(H1237)),"",J1237/H1237)),IF(OR(ISTEXT(L1237),ISTEXT(H1237)),"",L1237/H1237)))</f>
        <v/>
      </c>
    </row>
    <row r="1238" ht="13.35" customHeight="1" s="162">
      <c r="B1238" s="307" t="n"/>
      <c r="C1238" s="307" t="n"/>
      <c r="E1238" s="307" t="n"/>
      <c r="F1238" s="32" t="n"/>
      <c r="G1238" s="33">
        <f>IF(F1238="", "", IF(OR(ISTEXT(H1238),ISTEXT(F1238)),"",H1238/F1238))</f>
        <v/>
      </c>
      <c r="H1238" s="33" t="n"/>
      <c r="I1238" s="33" t="n"/>
      <c r="J1238" s="33">
        <f>IF(I1238="", "", IF(OR(ISTEXT(I1238),ISTEXT($F1238)),"",I1238*$F1238))</f>
        <v/>
      </c>
      <c r="K1238" s="33" t="n"/>
      <c r="L1238" s="33">
        <f>IF(K1238="", "", IF(OR(ISTEXT(K1238),ISTEXT($F1238)),"",K1238*$F1238))</f>
        <v/>
      </c>
      <c r="M1238" s="30">
        <f>IF(OR(H1238="",H1238=0),"",IF(K1238="",IF(J1238="","",IF(OR(ISTEXT(J1238),ISTEXT(H1238)),"",J1238/H1238)),IF(OR(ISTEXT(L1238),ISTEXT(H1238)),"",L1238/H1238)))</f>
        <v/>
      </c>
    </row>
    <row r="1239" ht="13.35" customHeight="1" s="162">
      <c r="B1239" s="307" t="n"/>
      <c r="C1239" s="307" t="n"/>
      <c r="E1239" s="307" t="n"/>
      <c r="F1239" s="32" t="n"/>
      <c r="G1239" s="33">
        <f>IF(F1239="", "", IF(OR(ISTEXT(H1239),ISTEXT(F1239)),"",H1239/F1239))</f>
        <v/>
      </c>
      <c r="H1239" s="33" t="n"/>
      <c r="I1239" s="33" t="n"/>
      <c r="J1239" s="33">
        <f>IF(I1239="", "", IF(OR(ISTEXT(I1239),ISTEXT($F1239)),"",I1239*$F1239))</f>
        <v/>
      </c>
      <c r="K1239" s="33" t="n"/>
      <c r="L1239" s="33">
        <f>IF(K1239="", "", IF(OR(ISTEXT(K1239),ISTEXT($F1239)),"",K1239*$F1239))</f>
        <v/>
      </c>
      <c r="M1239" s="30">
        <f>IF(OR(H1239="",H1239=0),"",IF(K1239="",IF(J1239="","",IF(OR(ISTEXT(J1239),ISTEXT(H1239)),"",J1239/H1239)),IF(OR(ISTEXT(L1239),ISTEXT(H1239)),"",L1239/H1239)))</f>
        <v/>
      </c>
    </row>
    <row r="1240" ht="13.35" customHeight="1" s="162">
      <c r="B1240" s="307" t="n"/>
      <c r="C1240" s="307" t="n"/>
      <c r="E1240" s="307" t="n"/>
      <c r="F1240" s="32" t="n"/>
      <c r="G1240" s="33">
        <f>IF(F1240="", "", IF(OR(ISTEXT(H1240),ISTEXT(F1240)),"",H1240/F1240))</f>
        <v/>
      </c>
      <c r="H1240" s="33" t="n"/>
      <c r="I1240" s="33" t="n"/>
      <c r="J1240" s="33">
        <f>IF(I1240="", "", IF(OR(ISTEXT(I1240),ISTEXT($F1240)),"",I1240*$F1240))</f>
        <v/>
      </c>
      <c r="K1240" s="33" t="n"/>
      <c r="L1240" s="33">
        <f>IF(K1240="", "", IF(OR(ISTEXT(K1240),ISTEXT($F1240)),"",K1240*$F1240))</f>
        <v/>
      </c>
      <c r="M1240" s="30">
        <f>IF(OR(H1240="",H1240=0),"",IF(K1240="",IF(J1240="","",IF(OR(ISTEXT(J1240),ISTEXT(H1240)),"",J1240/H1240)),IF(OR(ISTEXT(L1240),ISTEXT(H1240)),"",L1240/H1240)))</f>
        <v/>
      </c>
    </row>
    <row r="1241" ht="13.35" customHeight="1" s="162">
      <c r="B1241" s="307" t="n"/>
      <c r="C1241" s="307" t="n"/>
      <c r="E1241" s="307" t="n"/>
      <c r="F1241" s="32" t="n"/>
      <c r="G1241" s="33">
        <f>IF(F1241="", "", IF(OR(ISTEXT(H1241),ISTEXT(F1241)),"",H1241/F1241))</f>
        <v/>
      </c>
      <c r="H1241" s="33" t="n"/>
      <c r="I1241" s="33" t="n"/>
      <c r="J1241" s="33">
        <f>IF(I1241="", "", IF(OR(ISTEXT(I1241),ISTEXT($F1241)),"",I1241*$F1241))</f>
        <v/>
      </c>
      <c r="K1241" s="33" t="n"/>
      <c r="L1241" s="33">
        <f>IF(K1241="", "", IF(OR(ISTEXT(K1241),ISTEXT($F1241)),"",K1241*$F1241))</f>
        <v/>
      </c>
      <c r="M1241" s="30">
        <f>IF(OR(H1241="",H1241=0),"",IF(K1241="",IF(J1241="","",IF(OR(ISTEXT(J1241),ISTEXT(H1241)),"",J1241/H1241)),IF(OR(ISTEXT(L1241),ISTEXT(H1241)),"",L1241/H1241)))</f>
        <v/>
      </c>
    </row>
    <row r="1242" ht="13.35" customHeight="1" s="162">
      <c r="B1242" s="307" t="n"/>
      <c r="C1242" s="307" t="n"/>
      <c r="E1242" s="307" t="n"/>
      <c r="F1242" s="32" t="n"/>
      <c r="G1242" s="33">
        <f>IF(F1242="", "", IF(OR(ISTEXT(H1242),ISTEXT(F1242)),"",H1242/F1242))</f>
        <v/>
      </c>
      <c r="H1242" s="33" t="n"/>
      <c r="I1242" s="33" t="n"/>
      <c r="J1242" s="33">
        <f>IF(I1242="", "", IF(OR(ISTEXT(I1242),ISTEXT($F1242)),"",I1242*$F1242))</f>
        <v/>
      </c>
      <c r="K1242" s="33" t="n"/>
      <c r="L1242" s="33">
        <f>IF(K1242="", "", IF(OR(ISTEXT(K1242),ISTEXT($F1242)),"",K1242*$F1242))</f>
        <v/>
      </c>
      <c r="M1242" s="30">
        <f>IF(OR(H1242="",H1242=0),"",IF(K1242="",IF(J1242="","",IF(OR(ISTEXT(J1242),ISTEXT(H1242)),"",J1242/H1242)),IF(OR(ISTEXT(L1242),ISTEXT(H1242)),"",L1242/H1242)))</f>
        <v/>
      </c>
    </row>
    <row r="1243" ht="13.35" customHeight="1" s="162">
      <c r="B1243" s="307" t="n"/>
      <c r="C1243" s="307" t="n"/>
      <c r="E1243" s="307" t="n"/>
      <c r="F1243" s="32" t="n"/>
      <c r="G1243" s="33">
        <f>IF(F1243="", "", IF(OR(ISTEXT(H1243),ISTEXT(F1243)),"",H1243/F1243))</f>
        <v/>
      </c>
      <c r="H1243" s="33" t="n"/>
      <c r="I1243" s="33" t="n"/>
      <c r="J1243" s="33">
        <f>IF(I1243="", "", IF(OR(ISTEXT(I1243),ISTEXT($F1243)),"",I1243*$F1243))</f>
        <v/>
      </c>
      <c r="K1243" s="33" t="n"/>
      <c r="L1243" s="33">
        <f>IF(K1243="", "", IF(OR(ISTEXT(K1243),ISTEXT($F1243)),"",K1243*$F1243))</f>
        <v/>
      </c>
      <c r="M1243" s="30">
        <f>IF(OR(H1243="",H1243=0),"",IF(K1243="",IF(J1243="","",IF(OR(ISTEXT(J1243),ISTEXT(H1243)),"",J1243/H1243)),IF(OR(ISTEXT(L1243),ISTEXT(H1243)),"",L1243/H1243)))</f>
        <v/>
      </c>
    </row>
    <row r="1244" ht="13.35" customHeight="1" s="162">
      <c r="B1244" s="42" t="n"/>
      <c r="C1244" s="231" t="inlineStr">
        <is>
          <t>Subtotal (this page)</t>
        </is>
      </c>
      <c r="D1244" s="159" t="n"/>
      <c r="E1244" s="42" t="n"/>
      <c r="F1244" s="42" t="n"/>
      <c r="G1244" s="43" t="n"/>
      <c r="H1244" s="43">
        <f>IF(SUM(H1204:H1243)=0,"",SUM(H1204:H1243))</f>
        <v/>
      </c>
      <c r="I1244" s="43" t="n"/>
      <c r="J1244" s="43">
        <f>IF(SUM(J1204:J1243)=0,"",SUM(J1204:J1243))</f>
        <v/>
      </c>
      <c r="K1244" s="43" t="n"/>
      <c r="L1244" s="43">
        <f>IF(SUM(L1204:L1243)=0,"",SUM(L1204:L1243))</f>
        <v/>
      </c>
      <c r="M1244" s="35">
        <f>IF(OR(H1244="",H1244=0),"",IF(L1244="",IF(J1244="","",IF(OR(ISTEXT(J1244),ISTEXT(H1244)),"",J1244/H1244)),IF(OR(ISTEXT(L1244),ISTEXT(H1244)),"",L1244/H1244)))</f>
        <v/>
      </c>
    </row>
    <row r="1245" ht="13.35" customHeight="1" s="162"/>
    <row r="1246" ht="13.35" customHeight="1" s="162">
      <c r="B1246" s="188" t="inlineStr">
        <is>
          <t>Remarks (cont.)</t>
        </is>
      </c>
      <c r="C1246" s="173" t="n"/>
      <c r="D1246" s="154" t="n"/>
      <c r="E1246" s="174" t="n"/>
      <c r="F1246" s="174" t="n"/>
      <c r="G1246" s="174" t="n"/>
      <c r="H1246" s="174" t="n"/>
      <c r="I1246" s="174" t="n"/>
      <c r="J1246" s="174" t="n"/>
      <c r="K1246" s="174" t="n"/>
      <c r="L1246" s="174" t="n"/>
      <c r="M1246" s="173" t="n"/>
    </row>
    <row r="1247" ht="13.35" customHeight="1" s="162">
      <c r="B1247" s="154" t="n"/>
      <c r="C1247" s="174" t="n"/>
      <c r="D1247" s="174" t="n"/>
      <c r="E1247" s="174" t="n"/>
      <c r="F1247" s="174" t="n"/>
      <c r="G1247" s="174" t="n"/>
      <c r="H1247" s="174" t="n"/>
      <c r="I1247" s="174" t="n"/>
      <c r="J1247" s="174" t="n"/>
      <c r="K1247" s="174" t="n"/>
      <c r="L1247" s="174" t="n"/>
      <c r="M1247" s="173" t="n"/>
    </row>
    <row r="1248" ht="13.35" customHeight="1" s="162">
      <c r="B1248" s="154" t="n"/>
      <c r="C1248" s="174" t="n"/>
      <c r="D1248" s="174" t="n"/>
      <c r="E1248" s="174" t="n"/>
      <c r="F1248" s="174" t="n"/>
      <c r="G1248" s="174" t="n"/>
      <c r="H1248" s="174" t="n"/>
      <c r="I1248" s="174" t="n"/>
      <c r="J1248" s="174" t="n"/>
      <c r="K1248" s="174" t="n"/>
      <c r="L1248" s="174" t="n"/>
      <c r="M1248" s="173" t="n"/>
    </row>
    <row r="1249" ht="13.35" customHeight="1" s="162">
      <c r="B1249" s="154" t="n"/>
      <c r="C1249" s="174" t="n"/>
      <c r="D1249" s="174" t="n"/>
      <c r="E1249" s="174" t="n"/>
      <c r="F1249" s="174" t="n"/>
      <c r="G1249" s="174" t="n"/>
      <c r="H1249" s="174" t="n"/>
      <c r="I1249" s="174" t="n"/>
      <c r="J1249" s="174" t="n"/>
      <c r="K1249" s="174" t="n"/>
      <c r="L1249" s="174" t="n"/>
      <c r="M1249" s="173" t="n"/>
    </row>
    <row r="1250" ht="13.35" customHeight="1" s="162"/>
    <row r="1251" ht="13.35" customHeight="1" s="162"/>
    <row r="1252" ht="13.35" customHeight="1" s="162">
      <c r="B1252" s="200" t="inlineStr">
        <is>
          <t>System</t>
        </is>
      </c>
      <c r="C1252" s="403" t="n"/>
      <c r="D1252" s="209">
        <f>IF('{Equipment Data Entry}'!B93="","",'{Equipment Data Entry}'!B93)</f>
        <v/>
      </c>
      <c r="E1252" s="418" t="n"/>
      <c r="F1252" s="403" t="n"/>
      <c r="G1252" s="200" t="inlineStr">
        <is>
          <t>Service</t>
        </is>
      </c>
      <c r="H1252" s="403" t="n"/>
      <c r="I1252" s="210">
        <f>IF('{Equipment Data Entry}'!C93="","",'{Equipment Data Entry}'!C93)</f>
        <v/>
      </c>
      <c r="J1252" s="418" t="n"/>
      <c r="K1252" s="418" t="n"/>
      <c r="L1252" s="418" t="n"/>
      <c r="M1252" s="403" t="n"/>
    </row>
    <row r="1253" ht="13.35" customHeight="1" s="162">
      <c r="B1253" s="422" t="n"/>
      <c r="C1253" s="423" t="n"/>
      <c r="D1253" s="422" t="n"/>
      <c r="E1253" s="424" t="n"/>
      <c r="F1253" s="423" t="n"/>
      <c r="G1253" s="422" t="n"/>
      <c r="H1253" s="423" t="n"/>
      <c r="I1253" s="422" t="n"/>
      <c r="J1253" s="424" t="n"/>
      <c r="K1253" s="424" t="n"/>
      <c r="L1253" s="424" t="n"/>
      <c r="M1253" s="423" t="n"/>
    </row>
    <row r="1254" ht="13.35" customHeight="1" s="162">
      <c r="B1254" s="437" t="inlineStr">
        <is>
          <t>Drive Type:</t>
        </is>
      </c>
      <c r="C1254" s="13" t="n"/>
      <c r="D1254" s="438" t="n"/>
      <c r="E1254" s="437" t="inlineStr">
        <is>
          <t>Rotation – Design:</t>
        </is>
      </c>
      <c r="F1254" s="13" t="n"/>
      <c r="G1254" s="438" t="n"/>
      <c r="H1254" s="13" t="n"/>
      <c r="I1254" s="437" t="inlineStr">
        <is>
          <t>Actual:</t>
        </is>
      </c>
      <c r="J1254" s="438" t="n"/>
    </row>
    <row r="1255" ht="13.35" customHeight="1" s="162">
      <c r="B1255" s="200" t="inlineStr">
        <is>
          <t>Unit Data</t>
        </is>
      </c>
      <c r="C1255" s="400" t="n"/>
      <c r="D1255" s="400" t="n"/>
      <c r="E1255" s="400" t="n"/>
      <c r="F1255" s="400" t="n"/>
      <c r="G1255" s="401" t="n"/>
      <c r="H1255" s="13" t="n"/>
      <c r="I1255" s="200" t="inlineStr">
        <is>
          <t>Design and Performance Data</t>
        </is>
      </c>
      <c r="J1255" s="400" t="n"/>
      <c r="K1255" s="400" t="n"/>
      <c r="L1255" s="401" t="n"/>
      <c r="M1255" s="283" t="n"/>
    </row>
    <row r="1256" ht="13.35" customHeight="1" s="162">
      <c r="B1256" s="199" t="inlineStr">
        <is>
          <t>Manufacturer</t>
        </is>
      </c>
      <c r="C1256" s="401" t="n"/>
      <c r="D1256" s="204">
        <f>IF('{Equipment Data Entry}'!E93="","",'{Equipment Data Entry}'!E93)</f>
        <v/>
      </c>
      <c r="E1256" s="400" t="n"/>
      <c r="F1256" s="400" t="n"/>
      <c r="G1256" s="401" t="n"/>
      <c r="H1256" s="13" t="n"/>
      <c r="I1256" s="199" t="inlineStr">
        <is>
          <t>Design Criteria</t>
        </is>
      </c>
      <c r="J1256" s="401" t="n"/>
      <c r="K1256" s="199" t="inlineStr">
        <is>
          <t>Design</t>
        </is>
      </c>
      <c r="L1256" s="199" t="inlineStr">
        <is>
          <t>Actual</t>
        </is>
      </c>
      <c r="M1256" s="13" t="n"/>
    </row>
    <row r="1257" ht="13.35" customHeight="1" s="162">
      <c r="B1257" s="199" t="inlineStr">
        <is>
          <t>Model Number</t>
        </is>
      </c>
      <c r="C1257" s="401" t="n"/>
      <c r="D1257" s="204">
        <f>IF('{Equipment Data Entry}'!F93="","",'{Equipment Data Entry}'!F93)</f>
        <v/>
      </c>
      <c r="E1257" s="400" t="n"/>
      <c r="F1257" s="400" t="n"/>
      <c r="G1257" s="401" t="n"/>
      <c r="H1257" s="13" t="n"/>
      <c r="I1257" s="199" t="inlineStr">
        <is>
          <t>Total Airflow</t>
        </is>
      </c>
      <c r="J1257" s="401" t="n"/>
      <c r="K1257" s="24">
        <f>H1297</f>
        <v/>
      </c>
      <c r="L1257" s="24">
        <f>L1297</f>
        <v/>
      </c>
      <c r="M1257" s="22">
        <f>IF(OR(L1257="",K1257="",K1257=0),"",IF(OR(ISTEXT(L1257),ISTEXT(K1257)),"",L1257/K1257))</f>
        <v/>
      </c>
    </row>
    <row r="1258" ht="13.35" customHeight="1" s="162">
      <c r="B1258" s="199" t="inlineStr">
        <is>
          <t>Serial Number</t>
        </is>
      </c>
      <c r="C1258" s="401" t="n"/>
      <c r="D1258" s="204" t="n"/>
      <c r="E1258" s="400" t="n"/>
      <c r="F1258" s="400" t="n"/>
      <c r="G1258" s="401" t="n"/>
      <c r="H1258" s="13" t="n"/>
      <c r="I1258" s="199" t="inlineStr">
        <is>
          <t>Unit ESP</t>
        </is>
      </c>
      <c r="J1258" s="401" t="n"/>
      <c r="K1258" s="71">
        <f>IF('{Equipment Data Entry}'!H93="","",'{Equipment Data Entry}'!H93)</f>
        <v/>
      </c>
      <c r="L1258" s="64">
        <f>I1277</f>
        <v/>
      </c>
      <c r="M1258" s="22" t="n"/>
    </row>
    <row r="1259" ht="13.35" customHeight="1" s="162">
      <c r="B1259" s="199" t="inlineStr">
        <is>
          <t>Area Served</t>
        </is>
      </c>
      <c r="C1259" s="401" t="n"/>
      <c r="D1259" s="204">
        <f>I1252</f>
        <v/>
      </c>
      <c r="E1259" s="400" t="n"/>
      <c r="F1259" s="400" t="n"/>
      <c r="G1259" s="401" t="n"/>
      <c r="H1259" s="13" t="n"/>
      <c r="I1259" s="199" t="inlineStr">
        <is>
          <t>Fan RPMs</t>
        </is>
      </c>
      <c r="J1259" s="401" t="n"/>
      <c r="K1259" s="24">
        <f>IF('{Equipment Data Entry}'!I93="","",'{Equipment Data Entry}'!I93)</f>
        <v/>
      </c>
      <c r="L1259" s="24">
        <f>IF(L1270="","",L1270)</f>
        <v/>
      </c>
      <c r="M1259" s="13" t="n"/>
    </row>
    <row r="1260" ht="13.35" customHeight="1" s="162">
      <c r="B1260" s="199" t="inlineStr">
        <is>
          <t>Location</t>
        </is>
      </c>
      <c r="C1260" s="401" t="n"/>
      <c r="D1260" s="204">
        <f>IF('{Equipment Data Entry}'!D93="","",'{Equipment Data Entry}'!D93)</f>
        <v/>
      </c>
      <c r="E1260" s="400" t="n"/>
      <c r="F1260" s="400" t="n"/>
      <c r="G1260" s="401" t="n"/>
      <c r="H1260" s="13" t="n"/>
      <c r="I1260" s="283" t="n"/>
      <c r="J1260" s="283" t="n"/>
      <c r="K1260" s="36" t="n"/>
      <c r="L1260" s="36" t="n"/>
      <c r="M1260" s="13" t="n"/>
    </row>
    <row r="1261" ht="13.35" customHeight="1" s="162">
      <c r="B1261" s="13" t="n"/>
      <c r="C1261" s="13" t="n"/>
      <c r="D1261" s="13" t="n"/>
      <c r="E1261" s="13" t="n"/>
      <c r="F1261" s="13" t="n"/>
      <c r="G1261" s="13" t="n"/>
      <c r="H1261" s="13" t="n"/>
      <c r="I1261" s="283" t="n"/>
      <c r="J1261" s="283" t="n"/>
      <c r="K1261" s="37" t="n"/>
      <c r="L1261" s="37" t="n"/>
      <c r="M1261" s="13" t="n"/>
    </row>
    <row r="1262" ht="13.35" customHeight="1" s="162">
      <c r="B1262" s="200" t="inlineStr">
        <is>
          <t>Motor Data</t>
        </is>
      </c>
      <c r="C1262" s="400" t="n"/>
      <c r="D1262" s="400" t="n"/>
      <c r="E1262" s="400" t="n"/>
      <c r="F1262" s="400" t="n"/>
      <c r="G1262" s="401" t="n"/>
      <c r="H1262" s="13" t="n"/>
      <c r="I1262" s="283" t="inlineStr">
        <is>
          <t>Filter Type/Size/Qty</t>
        </is>
      </c>
      <c r="J1262" s="404" t="n"/>
      <c r="K1262" s="404" t="n"/>
      <c r="L1262" s="37" t="n"/>
      <c r="M1262" s="404" t="n"/>
    </row>
    <row r="1263" ht="13.35" customHeight="1" s="162">
      <c r="B1263" s="199" t="inlineStr">
        <is>
          <t>Manufacturer</t>
        </is>
      </c>
      <c r="C1263" s="401" t="n"/>
      <c r="D1263" s="203" t="n"/>
      <c r="E1263" s="400" t="n"/>
      <c r="F1263" s="400" t="n"/>
      <c r="G1263" s="401" t="n"/>
      <c r="H1263" s="13" t="n"/>
      <c r="I1263" s="200" t="inlineStr">
        <is>
          <t>Drive Data</t>
        </is>
      </c>
      <c r="J1263" s="400" t="n"/>
      <c r="K1263" s="400" t="n"/>
      <c r="L1263" s="401" t="n"/>
      <c r="M1263" s="13" t="n"/>
    </row>
    <row r="1264" ht="13.35" customHeight="1" s="162">
      <c r="B1264" s="199" t="inlineStr">
        <is>
          <t>Horsepower</t>
        </is>
      </c>
      <c r="C1264" s="401" t="n"/>
      <c r="D1264" s="28">
        <f>IF('{Equipment Data Entry}'!G93="","",'{Equipment Data Entry}'!G93)</f>
        <v/>
      </c>
      <c r="E1264" s="21" t="inlineStr">
        <is>
          <t>RPM</t>
        </is>
      </c>
      <c r="F1264" s="24" t="n"/>
      <c r="G1264" s="199" t="inlineStr">
        <is>
          <t>SF</t>
        </is>
      </c>
      <c r="H1264" s="13" t="n"/>
      <c r="I1264" s="199" t="inlineStr">
        <is>
          <t>Motor sheave</t>
        </is>
      </c>
      <c r="J1264" s="400" t="n"/>
      <c r="K1264" s="24">
        <f>IF('{Equipment Data Entry}'!J93="","",'{Equipment Data Entry}'!J93)</f>
        <v/>
      </c>
      <c r="L1264" s="21" t="inlineStr">
        <is>
          <t>Bore</t>
        </is>
      </c>
      <c r="M1264" s="208"/>
    </row>
    <row r="1265" ht="13.35" customHeight="1" s="162">
      <c r="B1265" s="198">
        <f>IF('{Equipment Data Entry}'!N93="","",'{Equipment Data Entry}'!N93)</f>
        <v/>
      </c>
      <c r="C1265" s="198">
        <f>IF('{Equipment Data Entry}'!O93="","",'{Equipment Data Entry}'!O93)</f>
        <v/>
      </c>
      <c r="D1265" s="21" t="inlineStr">
        <is>
          <t>FLA</t>
        </is>
      </c>
      <c r="E1265" s="67" t="n"/>
      <c r="F1265" s="21" t="inlineStr">
        <is>
          <t>Frame</t>
        </is>
      </c>
      <c r="G1265" s="208" t="n"/>
      <c r="H1265" s="13" t="n"/>
      <c r="I1265" s="199" t="inlineStr">
        <is>
          <t>Fan pulley</t>
        </is>
      </c>
      <c r="J1265" s="400" t="n"/>
      <c r="K1265" s="24">
        <f>IF('{Equipment Data Entry}'!K93="","",'{Equipment Data Entry}'!K93)</f>
        <v/>
      </c>
      <c r="L1265" s="21" t="inlineStr">
        <is>
          <t>Bore</t>
        </is>
      </c>
      <c r="M1265" s="208"/>
    </row>
    <row r="1266" ht="13.35" customHeight="1" s="162">
      <c r="B1266" s="199" t="inlineStr">
        <is>
          <t>Corrected FLA</t>
        </is>
      </c>
      <c r="C1266" s="401" t="n"/>
      <c r="D1266" s="27">
        <f>IF(OR(E1267="",E1265="",B1265=""),"",IF(OR(ISTEXT(B1265),COUNT(E1267:G1267)=0,ISTEXT(E1265)),"",B1265/AVERAGE(E1267:G1267)*E1265))</f>
        <v/>
      </c>
      <c r="E1266" s="199" t="inlineStr">
        <is>
          <t>Estimated BHP</t>
        </is>
      </c>
      <c r="F1266" s="401" t="n"/>
      <c r="G1266" s="27">
        <f>IF(OR(COUNT(E1268:G1268)=0,IF(N(E1269)&gt;0,E1269,N(D1264))=0,IF(N(D1266)&gt;0,D1266,N(E1265))=0),"",IF(N(E1269)&gt;0,E1269,N(D1264))*AVERAGE(E1268:G1268)/IF(N(D1266)&gt;0,D1266,N(E1265)))</f>
        <v/>
      </c>
      <c r="H1266" s="13" t="n"/>
      <c r="I1266" s="199" t="inlineStr">
        <is>
          <t>Belt(s)</t>
        </is>
      </c>
      <c r="J1266" s="208">
        <f>IF('{Equipment Data Entry}'!L93="","",'{Equipment Data Entry}'!L93)</f>
        <v/>
      </c>
      <c r="K1266" s="199" t="inlineStr">
        <is>
          <t>C to C</t>
        </is>
      </c>
      <c r="L1266" s="64">
        <f>IF('{Equipment Data Entry}'!M93="","",'{Equipment Data Entry}'!M93)</f>
        <v/>
      </c>
      <c r="M1266" s="13" t="n"/>
    </row>
    <row r="1267" ht="13.35" customHeight="1" s="162">
      <c r="B1267" s="199" t="inlineStr">
        <is>
          <t>Measured Voltage</t>
        </is>
      </c>
      <c r="C1267" s="400" t="n"/>
      <c r="D1267" s="401" t="n"/>
      <c r="E1267" s="24" t="n"/>
      <c r="F1267" s="24" t="n"/>
      <c r="G1267" s="24" t="n"/>
      <c r="H1267" s="13" t="n"/>
      <c r="I1267" s="283" t="inlineStr">
        <is>
          <t>Final Settings</t>
        </is>
      </c>
      <c r="J1267" s="404" t="n"/>
      <c r="K1267" s="404" t="n"/>
      <c r="L1267" s="37" t="n"/>
      <c r="M1267" s="404" t="n"/>
    </row>
    <row r="1268" ht="13.35" customHeight="1" s="162">
      <c r="B1268" s="199" t="inlineStr">
        <is>
          <t>Measured Amperage</t>
        </is>
      </c>
      <c r="C1268" s="400" t="n"/>
      <c r="D1268" s="401" t="n"/>
      <c r="E1268" s="67" t="n"/>
      <c r="F1268" s="67" t="n"/>
      <c r="G1268" s="67" t="n"/>
      <c r="H1268" s="13" t="n"/>
      <c r="I1268" s="205" t="inlineStr">
        <is>
          <t>RPM Data</t>
        </is>
      </c>
      <c r="J1268" s="401" t="n"/>
      <c r="K1268" s="205" t="inlineStr">
        <is>
          <t>Initial</t>
        </is>
      </c>
      <c r="L1268" s="205" t="inlineStr">
        <is>
          <t>Final</t>
        </is>
      </c>
      <c r="M1268" s="13" t="n"/>
    </row>
    <row r="1269" ht="13.35" customHeight="1" s="162">
      <c r="B1269" s="199" t="inlineStr">
        <is>
          <t>Motor HP (nameplate)</t>
        </is>
      </c>
      <c r="C1269" s="400"/>
      <c r="D1269" s="401"/>
      <c r="E1269" s="24"/>
      <c r="F1269" s="24"/>
      <c r="G1269" s="24"/>
      <c r="H1269" s="13" t="n"/>
      <c r="I1269" s="199" t="inlineStr">
        <is>
          <t>Motor RPM</t>
        </is>
      </c>
      <c r="J1269" s="401" t="n"/>
      <c r="K1269" s="24" t="n"/>
      <c r="L1269" s="24" t="n"/>
      <c r="M1269" s="13" t="n"/>
    </row>
    <row r="1270" ht="13.35" customHeight="1" s="162">
      <c r="B1270" s="200" t="inlineStr">
        <is>
          <t>Static Pressure Profile (in. w.g.)</t>
        </is>
      </c>
      <c r="C1270" s="400" t="n"/>
      <c r="D1270" s="400" t="n"/>
      <c r="E1270" s="400" t="n"/>
      <c r="F1270" s="400" t="n"/>
      <c r="G1270" s="401" t="n"/>
      <c r="H1270" s="13" t="n"/>
      <c r="I1270" s="199" t="inlineStr">
        <is>
          <t>Fan RPM</t>
        </is>
      </c>
      <c r="J1270" s="401" t="n"/>
      <c r="K1270" s="24" t="n"/>
      <c r="L1270" s="24" t="n"/>
      <c r="M1270" s="13" t="n"/>
    </row>
    <row r="1271" ht="13.35" customHeight="1" s="162">
      <c r="B1271" s="490">
        <f>IFERROR(INDEX('{Dropdowns}'!$AI$2:$AO$7,MATCH($D$1274,'{Dropdowns}'!$AH$2:$AH$7,0),1),"")</f>
        <v/>
      </c>
      <c r="C1271" s="490">
        <f>IFERROR(INDEX('{Dropdowns}'!$AI$2:$AO$7,MATCH($D$1274,'{Dropdowns}'!$AH$2:$AH$7,0),2),"")</f>
        <v/>
      </c>
      <c r="D1271" s="490">
        <f>IFERROR(INDEX('{Dropdowns}'!$AI$2:$AO$7,MATCH($D$1274,'{Dropdowns}'!$AH$2:$AH$7,0),3),"")</f>
        <v/>
      </c>
      <c r="E1271" s="490">
        <f>IFERROR(INDEX('{Dropdowns}'!$AI$2:$AO$7,MATCH($D$1274,'{Dropdowns}'!$AH$2:$AH$7,0),4),"")</f>
        <v/>
      </c>
      <c r="F1271" s="490">
        <f>IFERROR(INDEX('{Dropdowns}'!$AI$2:$AO$7,MATCH($D$1274,'{Dropdowns}'!$AH$2:$AH$7,0),5),"")</f>
        <v/>
      </c>
      <c r="G1271" s="490">
        <f>IFERROR(INDEX('{Dropdowns}'!$AI$2:$AO$7,MATCH($D$1274,'{Dropdowns}'!$AH$2:$AH$7,0),6),"")</f>
        <v/>
      </c>
      <c r="H1271" s="490">
        <f>IFERROR(INDEX('{Dropdowns}'!$AI$2:$AO$7,MATCH($D$1274,'{Dropdowns}'!$AH$2:$AH$7,0),7),"")</f>
        <v/>
      </c>
      <c r="I1271" s="246" t="inlineStr">
        <is>
          <t>VSD Frequency</t>
        </is>
      </c>
      <c r="J1271" s="403" t="n"/>
      <c r="K1271" s="65" t="n"/>
      <c r="L1271" s="65" t="n"/>
      <c r="M1271" s="13" t="n"/>
    </row>
    <row r="1272" ht="13.35" customHeight="1" s="162">
      <c r="B1272" s="492"/>
      <c r="C1272" s="492"/>
      <c r="D1272" s="492"/>
      <c r="E1272" s="492"/>
      <c r="F1272" s="492"/>
      <c r="G1272" s="492"/>
      <c r="H1272" s="492"/>
      <c r="I1272" s="14" t="n"/>
      <c r="J1272" s="14" t="n"/>
      <c r="K1272" s="14" t="n"/>
      <c r="L1272" s="38" t="n"/>
      <c r="M1272" s="13" t="n"/>
      <c r="Q1272">
        <f>IF(B1272="","",B1272)</f>
        <v/>
      </c>
      <c r="R1272">
        <f>IF(C1271="—",Q1272,IF(C1272="","",C1272))</f>
        <v/>
      </c>
      <c r="S1272">
        <f>IF(D1271="—",R1272,IF(D1272="","",D1272))</f>
        <v/>
      </c>
      <c r="T1272">
        <f>IF(E1271="—",S1272,IF(E1272="","",E1272))</f>
        <v/>
      </c>
      <c r="U1272">
        <f>IF(F1271="—",T1272,IF(F1272="","",F1272))</f>
        <v/>
      </c>
      <c r="V1272">
        <f>IF(G1271="—",U1272,IF(G1272="","",G1272))</f>
        <v/>
      </c>
      <c r="W1272">
        <f>IFERROR(MATCH("Fan",$C$1271:$H$1271,0),"")</f>
        <v/>
      </c>
      <c r="X1272">
        <f>IF(W1272="","",INDEX(P1274:U1274,W1272))</f>
        <v/>
      </c>
      <c r="Y1272">
        <f>IF(W1272="","",INDEX(Q1273:V1273,W1272))</f>
        <v/>
      </c>
    </row>
    <row r="1273" ht="13.35" customHeight="1" s="162">
      <c r="B1273" s="491" t="inlineStr">
        <is>
          <t>Δ</t>
        </is>
      </c>
      <c r="C1273" s="498">
        <f>IF(OR(C1271="—",C1272="",Q1272=""),"",IF(OR(ISTEXT(C1272),ISTEXT(Q1272)),"","Δ "&amp;TEXT(C1272-Q1272,"0.00")))</f>
        <v/>
      </c>
      <c r="D1273" s="498">
        <f>IF(OR(D1271="—",D1272="",R1272=""),"",IF(OR(ISTEXT(D1272),ISTEXT(R1272)),"","Δ "&amp;TEXT(D1272-R1272,"0.00")))</f>
        <v/>
      </c>
      <c r="E1273" s="498">
        <f>IF(OR(E1271="—",E1272="",S1272=""),"",IF(OR(ISTEXT(E1272),ISTEXT(S1272)),"","Δ "&amp;TEXT(E1272-S1272,"0.00")))</f>
        <v/>
      </c>
      <c r="F1273" s="498">
        <f>IF(OR(F1271="—",F1272="",T1272=""),"",IF(OR(ISTEXT(F1272),ISTEXT(T1272)),"","Δ "&amp;TEXT(F1272-T1272,"0.00")))</f>
        <v/>
      </c>
      <c r="G1273" s="498">
        <f>IF(OR(G1271="—",G1272="",U1272=""),"",IF(OR(ISTEXT(G1272),ISTEXT(U1272)),"","Δ "&amp;TEXT(G1272-U1272,"0.00")))</f>
        <v/>
      </c>
      <c r="H1273" s="498">
        <f>IF(OR(H1271="—",H1272="",V1272=""),"",IF(OR(ISTEXT(H1272),ISTEXT(V1272)),"","Δ "&amp;TEXT(H1272-V1272,"0.00")))</f>
        <v/>
      </c>
      <c r="I1273" s="13" t="n"/>
      <c r="J1273" s="13" t="n"/>
      <c r="K1273" s="13" t="n"/>
      <c r="L1273" s="13" t="n"/>
      <c r="M1273" s="13" t="n"/>
      <c r="Q1273">
        <f>IF(OR(C1272="",ISTEXT(C1272)),R1273,C1272)</f>
        <v/>
      </c>
      <c r="R1273">
        <f>IF(OR(D1272="",ISTEXT(D1272)),S1273,D1272)</f>
        <v/>
      </c>
      <c r="S1273">
        <f>IF(OR(E1272="",ISTEXT(E1272)),T1273,E1272)</f>
        <v/>
      </c>
      <c r="T1273">
        <f>IF(OR(F1272="",ISTEXT(F1272)),U1273,F1272)</f>
        <v/>
      </c>
      <c r="U1273">
        <f>IF(OR(G1272="",ISTEXT(G1272)),V1273,G1272)</f>
        <v/>
      </c>
      <c r="V1273">
        <f>IF(OR(H1272="",ISTEXT(H1272)),"",H1272)</f>
        <v/>
      </c>
    </row>
    <row r="1274" ht="13.35" customHeight="1" s="162">
      <c r="B1274" s="425" t="inlineStr">
        <is>
          <t>Unit type:</t>
        </is>
      </c>
      <c r="D1274" s="522" t="inlineStr">
        <is>
          <t>EF</t>
        </is>
      </c>
      <c r="E1274" s="414" t="n"/>
      <c r="F1274" s="494" t="inlineStr">
        <is>
          <t>Airflow left to right. Δ = this reading minus the one before it; in. w.g.</t>
        </is>
      </c>
      <c r="P1274">
        <f>IF(B1272="","",B1272)</f>
        <v/>
      </c>
      <c r="Q1274">
        <f>IF(C1272="",P1274,C1272)</f>
        <v/>
      </c>
      <c r="R1274">
        <f>IF(D1272="",Q1274,D1272)</f>
        <v/>
      </c>
      <c r="S1274">
        <f>IF(E1272="",R1274,E1272)</f>
        <v/>
      </c>
      <c r="T1274">
        <f>IF(F1272="",S1274,F1272)</f>
        <v/>
      </c>
      <c r="U1274">
        <f>IF(G1272="",T1274,G1272)</f>
        <v/>
      </c>
      <c r="V1274">
        <f>IF(H1272="",U1274,H1272)</f>
        <v/>
      </c>
    </row>
    <row r="1275" ht="13.35" customHeight="1" s="162">
      <c r="B1275" s="500" t="inlineStr">
        <is>
          <t>Fan inlet</t>
        </is>
      </c>
      <c r="D1275" s="501">
        <f>IF(X1272="","",X1272)</f>
        <v/>
      </c>
      <c r="F1275" s="500" t="inlineStr">
        <is>
          <t>Discharge</t>
        </is>
      </c>
      <c r="I1275" s="501">
        <f>IF(V1274="","",V1274)</f>
        <v/>
      </c>
    </row>
    <row r="1276" ht="13.35" customHeight="1" s="162"/>
    <row r="1277" ht="13.35" customHeight="1" s="162">
      <c r="B1277" s="500" t="inlineStr">
        <is>
          <t>Fan TSP</t>
        </is>
      </c>
      <c r="E1277" s="501">
        <f>IF(OR(X1272="",Y1272=""),"",IF(OR(ISTEXT(X1272),ISTEXT(Y1272)),"",Y1272-X1272))</f>
        <v/>
      </c>
      <c r="F1277" s="500" t="inlineStr">
        <is>
          <t>ESP</t>
        </is>
      </c>
      <c r="I1277" s="501">
        <f>IF(OR(B1272="",V1274=""),"",IF(OR(ISTEXT(B1272),ISTEXT(V1274)),"",V1274-B1272))</f>
        <v/>
      </c>
      <c r="J1277" s="500" t="inlineStr">
        <is>
          <t>Unit ΔP (inlet → fan)</t>
        </is>
      </c>
      <c r="M1277" s="501">
        <f>IF(OR(B1272="",X1272=""),"",IF(OR(ISTEXT(B1272),ISTEXT(X1272)),"",X1272-B1272))</f>
        <v/>
      </c>
    </row>
    <row r="1278" ht="13.35" customHeight="1" s="162">
      <c r="B1278" s="453" t="inlineStr">
        <is>
          <t>Instrument:</t>
        </is>
      </c>
      <c r="C1278" s="5" t="n"/>
      <c r="D1278" s="505" t="n"/>
      <c r="E1278" s="414" t="n"/>
      <c r="F1278" s="414" t="n"/>
      <c r="G1278" s="425" t="inlineStr">
        <is>
          <t>Ak basis / notes:</t>
        </is>
      </c>
      <c r="I1278" s="506" t="n"/>
      <c r="J1278" s="414" t="n"/>
      <c r="K1278" s="414" t="n"/>
      <c r="L1278" s="414" t="n"/>
      <c r="M1278" s="414" t="n"/>
    </row>
    <row r="1279" ht="13.35" customHeight="1" s="162">
      <c r="B1279" s="188" t="inlineStr">
        <is>
          <t>Register / Grille / Diffuser Airflow</t>
        </is>
      </c>
      <c r="C1279" s="174" t="n"/>
      <c r="D1279" s="174" t="n"/>
      <c r="E1279" s="174" t="n"/>
      <c r="F1279" s="173" t="n"/>
      <c r="G1279" s="233" t="inlineStr">
        <is>
          <t>Design VEL</t>
        </is>
      </c>
      <c r="H1279" s="194" t="inlineStr">
        <is>
          <t>Design CFM</t>
        </is>
      </c>
      <c r="I1279" s="188" t="inlineStr">
        <is>
          <t>Initial</t>
        </is>
      </c>
      <c r="J1279" s="173" t="n"/>
      <c r="K1279" s="188" t="inlineStr">
        <is>
          <t>Final</t>
        </is>
      </c>
      <c r="L1279" s="173" t="n"/>
      <c r="M1279" s="188" t="inlineStr">
        <is>
          <t>%</t>
        </is>
      </c>
    </row>
    <row r="1280" ht="13.35" customHeight="1" s="162">
      <c r="B1280" s="153" t="inlineStr">
        <is>
          <t>No.</t>
        </is>
      </c>
      <c r="C1280" s="188" t="inlineStr">
        <is>
          <t>Area Served</t>
        </is>
      </c>
      <c r="D1280" s="188" t="inlineStr">
        <is>
          <t>Type</t>
        </is>
      </c>
      <c r="E1280" s="188" t="inlineStr">
        <is>
          <t>Size</t>
        </is>
      </c>
      <c r="F1280" s="188" t="inlineStr">
        <is>
          <t>Ak</t>
        </is>
      </c>
      <c r="G1280" s="440" t="n"/>
      <c r="H1280" s="440" t="n"/>
      <c r="I1280" s="188" t="inlineStr">
        <is>
          <t>VEL</t>
        </is>
      </c>
      <c r="J1280" s="188" t="inlineStr">
        <is>
          <t>CFM</t>
        </is>
      </c>
      <c r="K1280" s="188" t="inlineStr">
        <is>
          <t>VEL</t>
        </is>
      </c>
      <c r="L1280" s="188" t="inlineStr">
        <is>
          <t>CFM</t>
        </is>
      </c>
      <c r="M1280" s="440" t="n"/>
    </row>
    <row r="1281" ht="13.35" customHeight="1" s="162">
      <c r="B1281" s="307" t="n"/>
      <c r="C1281" s="307" t="n"/>
      <c r="E1281" s="307" t="n"/>
      <c r="F1281" s="32" t="n"/>
      <c r="G1281" s="33">
        <f>IF(F1281="", "", IF(OR(ISTEXT(H1281),ISTEXT(F1281)),"",H1281/F1281))</f>
        <v/>
      </c>
      <c r="H1281" s="33" t="n"/>
      <c r="I1281" s="33" t="n"/>
      <c r="J1281" s="33">
        <f>IF(I1281="", "", IF(OR(ISTEXT(I1281),ISTEXT($F1281)),"",I1281*$F1281))</f>
        <v/>
      </c>
      <c r="K1281" s="33" t="n"/>
      <c r="L1281" s="33">
        <f>IF(K1281="", "", IF(OR(ISTEXT(K1281),ISTEXT($F1281)),"",K1281*$F1281))</f>
        <v/>
      </c>
      <c r="M1281" s="30">
        <f>IF(OR(H1281="",H1281=0),"",IF(K1281="",IF(J1281="","",IF(OR(ISTEXT(J1281),ISTEXT(H1281)),"",J1281/H1281)),IF(OR(ISTEXT(L1281),ISTEXT(H1281)),"",L1281/H1281)))</f>
        <v/>
      </c>
    </row>
    <row r="1282" ht="13.35" customHeight="1" s="162">
      <c r="B1282" s="307" t="n"/>
      <c r="C1282" s="307" t="n"/>
      <c r="E1282" s="307" t="n"/>
      <c r="F1282" s="32" t="n"/>
      <c r="G1282" s="33">
        <f>IF(F1282="", "", IF(OR(ISTEXT(H1282),ISTEXT(F1282)),"",H1282/F1282))</f>
        <v/>
      </c>
      <c r="H1282" s="33" t="n"/>
      <c r="I1282" s="33" t="n"/>
      <c r="J1282" s="33">
        <f>IF(I1282="", "", IF(OR(ISTEXT(I1282),ISTEXT($F1282)),"",I1282*$F1282))</f>
        <v/>
      </c>
      <c r="K1282" s="33" t="n"/>
      <c r="L1282" s="33">
        <f>IF(K1282="", "", IF(OR(ISTEXT(K1282),ISTEXT($F1282)),"",K1282*$F1282))</f>
        <v/>
      </c>
      <c r="M1282" s="30">
        <f>IF(OR(H1282="",H1282=0),"",IF(K1282="",IF(J1282="","",IF(OR(ISTEXT(J1282),ISTEXT(H1282)),"",J1282/H1282)),IF(OR(ISTEXT(L1282),ISTEXT(H1282)),"",L1282/H1282)))</f>
        <v/>
      </c>
    </row>
    <row r="1283" ht="13.35" customHeight="1" s="162">
      <c r="B1283" s="307" t="n"/>
      <c r="C1283" s="307" t="n"/>
      <c r="E1283" s="307" t="n"/>
      <c r="F1283" s="32" t="n"/>
      <c r="G1283" s="33">
        <f>IF(F1283="", "", IF(OR(ISTEXT(H1283),ISTEXT(F1283)),"",H1283/F1283))</f>
        <v/>
      </c>
      <c r="H1283" s="33" t="n"/>
      <c r="I1283" s="33" t="n"/>
      <c r="J1283" s="33">
        <f>IF(I1283="", "", IF(OR(ISTEXT(I1283),ISTEXT($F1283)),"",I1283*$F1283))</f>
        <v/>
      </c>
      <c r="K1283" s="33" t="n"/>
      <c r="L1283" s="33">
        <f>IF(K1283="", "", IF(OR(ISTEXT(K1283),ISTEXT($F1283)),"",K1283*$F1283))</f>
        <v/>
      </c>
      <c r="M1283" s="30">
        <f>IF(OR(H1283="",H1283=0),"",IF(K1283="",IF(J1283="","",IF(OR(ISTEXT(J1283),ISTEXT(H1283)),"",J1283/H1283)),IF(OR(ISTEXT(L1283),ISTEXT(H1283)),"",L1283/H1283)))</f>
        <v/>
      </c>
    </row>
    <row r="1284" ht="13.35" customHeight="1" s="162">
      <c r="B1284" s="307" t="n"/>
      <c r="C1284" s="307" t="n"/>
      <c r="E1284" s="307" t="n"/>
      <c r="F1284" s="32" t="n"/>
      <c r="G1284" s="33">
        <f>IF(F1284="", "", IF(OR(ISTEXT(H1284),ISTEXT(F1284)),"",H1284/F1284))</f>
        <v/>
      </c>
      <c r="H1284" s="33" t="n"/>
      <c r="I1284" s="33" t="n"/>
      <c r="J1284" s="33">
        <f>IF(I1284="", "", IF(OR(ISTEXT(I1284),ISTEXT($F1284)),"",I1284*$F1284))</f>
        <v/>
      </c>
      <c r="K1284" s="33" t="n"/>
      <c r="L1284" s="33">
        <f>IF(K1284="", "", IF(OR(ISTEXT(K1284),ISTEXT($F1284)),"",K1284*$F1284))</f>
        <v/>
      </c>
      <c r="M1284" s="30">
        <f>IF(OR(H1284="",H1284=0),"",IF(K1284="",IF(J1284="","",IF(OR(ISTEXT(J1284),ISTEXT(H1284)),"",J1284/H1284)),IF(OR(ISTEXT(L1284),ISTEXT(H1284)),"",L1284/H1284)))</f>
        <v/>
      </c>
    </row>
    <row r="1285" ht="13.35" customHeight="1" s="162">
      <c r="B1285" s="307" t="n"/>
      <c r="C1285" s="307" t="n"/>
      <c r="E1285" s="307" t="n"/>
      <c r="F1285" s="32" t="n"/>
      <c r="G1285" s="33">
        <f>IF(F1285="", "", IF(OR(ISTEXT(H1285),ISTEXT(F1285)),"",H1285/F1285))</f>
        <v/>
      </c>
      <c r="H1285" s="33" t="n"/>
      <c r="I1285" s="33" t="n"/>
      <c r="J1285" s="33">
        <f>IF(I1285="", "", IF(OR(ISTEXT(I1285),ISTEXT($F1285)),"",I1285*$F1285))</f>
        <v/>
      </c>
      <c r="K1285" s="33" t="n"/>
      <c r="L1285" s="33">
        <f>IF(K1285="", "", IF(OR(ISTEXT(K1285),ISTEXT($F1285)),"",K1285*$F1285))</f>
        <v/>
      </c>
      <c r="M1285" s="30">
        <f>IF(OR(H1285="",H1285=0),"",IF(K1285="",IF(J1285="","",IF(OR(ISTEXT(J1285),ISTEXT(H1285)),"",J1285/H1285)),IF(OR(ISTEXT(L1285),ISTEXT(H1285)),"",L1285/H1285)))</f>
        <v/>
      </c>
    </row>
    <row r="1286" ht="13.35" customHeight="1" s="162">
      <c r="B1286" s="307" t="n"/>
      <c r="C1286" s="307" t="n"/>
      <c r="E1286" s="307" t="n"/>
      <c r="F1286" s="32" t="n"/>
      <c r="G1286" s="33">
        <f>IF(F1286="", "", IF(OR(ISTEXT(H1286),ISTEXT(F1286)),"",H1286/F1286))</f>
        <v/>
      </c>
      <c r="H1286" s="33" t="n"/>
      <c r="I1286" s="33" t="n"/>
      <c r="J1286" s="33">
        <f>IF(I1286="", "", IF(OR(ISTEXT(I1286),ISTEXT($F1286)),"",I1286*$F1286))</f>
        <v/>
      </c>
      <c r="K1286" s="33" t="n"/>
      <c r="L1286" s="33">
        <f>IF(K1286="", "", IF(OR(ISTEXT(K1286),ISTEXT($F1286)),"",K1286*$F1286))</f>
        <v/>
      </c>
      <c r="M1286" s="30">
        <f>IF(OR(H1286="",H1286=0),"",IF(K1286="",IF(J1286="","",IF(OR(ISTEXT(J1286),ISTEXT(H1286)),"",J1286/H1286)),IF(OR(ISTEXT(L1286),ISTEXT(H1286)),"",L1286/H1286)))</f>
        <v/>
      </c>
    </row>
    <row r="1287" ht="13.35" customHeight="1" s="162">
      <c r="B1287" s="307" t="n"/>
      <c r="C1287" s="307" t="n"/>
      <c r="E1287" s="307" t="n"/>
      <c r="F1287" s="32" t="n"/>
      <c r="G1287" s="33">
        <f>IF(F1287="", "", IF(OR(ISTEXT(H1287),ISTEXT(F1287)),"",H1287/F1287))</f>
        <v/>
      </c>
      <c r="H1287" s="33" t="n"/>
      <c r="I1287" s="33" t="n"/>
      <c r="J1287" s="33">
        <f>IF(I1287="", "", IF(OR(ISTEXT(I1287),ISTEXT($F1287)),"",I1287*$F1287))</f>
        <v/>
      </c>
      <c r="K1287" s="33" t="n"/>
      <c r="L1287" s="33">
        <f>IF(K1287="", "", IF(OR(ISTEXT(K1287),ISTEXT($F1287)),"",K1287*$F1287))</f>
        <v/>
      </c>
      <c r="M1287" s="30">
        <f>IF(OR(H1287="",H1287=0),"",IF(K1287="",IF(J1287="","",IF(OR(ISTEXT(J1287),ISTEXT(H1287)),"",J1287/H1287)),IF(OR(ISTEXT(L1287),ISTEXT(H1287)),"",L1287/H1287)))</f>
        <v/>
      </c>
    </row>
    <row r="1288" ht="13.35" customHeight="1" s="162">
      <c r="B1288" s="307" t="n"/>
      <c r="C1288" s="307" t="n"/>
      <c r="E1288" s="307" t="n"/>
      <c r="F1288" s="32" t="n"/>
      <c r="G1288" s="33">
        <f>IF(F1288="", "", IF(OR(ISTEXT(H1288),ISTEXT(F1288)),"",H1288/F1288))</f>
        <v/>
      </c>
      <c r="H1288" s="33" t="n"/>
      <c r="I1288" s="33" t="n"/>
      <c r="J1288" s="33">
        <f>IF(I1288="", "", IF(OR(ISTEXT(I1288),ISTEXT($F1288)),"",I1288*$F1288))</f>
        <v/>
      </c>
      <c r="K1288" s="33" t="n"/>
      <c r="L1288" s="33">
        <f>IF(K1288="", "", IF(OR(ISTEXT(K1288),ISTEXT($F1288)),"",K1288*$F1288))</f>
        <v/>
      </c>
      <c r="M1288" s="30">
        <f>IF(OR(H1288="",H1288=0),"",IF(K1288="",IF(J1288="","",IF(OR(ISTEXT(J1288),ISTEXT(H1288)),"",J1288/H1288)),IF(OR(ISTEXT(L1288),ISTEXT(H1288)),"",L1288/H1288)))</f>
        <v/>
      </c>
    </row>
    <row r="1289" ht="13.35" customHeight="1" s="162">
      <c r="B1289" s="307" t="n"/>
      <c r="C1289" s="307" t="n"/>
      <c r="E1289" s="307" t="n"/>
      <c r="F1289" s="32" t="n"/>
      <c r="G1289" s="33">
        <f>IF(F1289="", "", IF(OR(ISTEXT(H1289),ISTEXT(F1289)),"",H1289/F1289))</f>
        <v/>
      </c>
      <c r="H1289" s="33" t="n"/>
      <c r="I1289" s="33" t="n"/>
      <c r="J1289" s="33">
        <f>IF(I1289="", "", IF(OR(ISTEXT(I1289),ISTEXT($F1289)),"",I1289*$F1289))</f>
        <v/>
      </c>
      <c r="K1289" s="33" t="n"/>
      <c r="L1289" s="33">
        <f>IF(K1289="", "", IF(OR(ISTEXT(K1289),ISTEXT($F1289)),"",K1289*$F1289))</f>
        <v/>
      </c>
      <c r="M1289" s="30">
        <f>IF(OR(H1289="",H1289=0),"",IF(K1289="",IF(J1289="","",IF(OR(ISTEXT(J1289),ISTEXT(H1289)),"",J1289/H1289)),IF(OR(ISTEXT(L1289),ISTEXT(H1289)),"",L1289/H1289)))</f>
        <v/>
      </c>
    </row>
    <row r="1290" ht="13.35" customHeight="1" s="162">
      <c r="B1290" s="307" t="n"/>
      <c r="C1290" s="307" t="n"/>
      <c r="E1290" s="307" t="n"/>
      <c r="F1290" s="32" t="n"/>
      <c r="G1290" s="33">
        <f>IF(F1290="", "", IF(OR(ISTEXT(H1290),ISTEXT(F1290)),"",H1290/F1290))</f>
        <v/>
      </c>
      <c r="H1290" s="33" t="n"/>
      <c r="I1290" s="33" t="n"/>
      <c r="J1290" s="33">
        <f>IF(I1290="", "", IF(OR(ISTEXT(I1290),ISTEXT($F1290)),"",I1290*$F1290))</f>
        <v/>
      </c>
      <c r="K1290" s="33" t="n"/>
      <c r="L1290" s="33">
        <f>IF(K1290="", "", IF(OR(ISTEXT(K1290),ISTEXT($F1290)),"",K1290*$F1290))</f>
        <v/>
      </c>
      <c r="M1290" s="30">
        <f>IF(OR(H1290="",H1290=0),"",IF(K1290="",IF(J1290="","",IF(OR(ISTEXT(J1290),ISTEXT(H1290)),"",J1290/H1290)),IF(OR(ISTEXT(L1290),ISTEXT(H1290)),"",L1290/H1290)))</f>
        <v/>
      </c>
    </row>
    <row r="1291" ht="13.35" customHeight="1" s="162">
      <c r="B1291" s="307" t="n"/>
      <c r="C1291" s="307" t="n"/>
      <c r="E1291" s="307" t="n"/>
      <c r="F1291" s="32" t="n"/>
      <c r="G1291" s="33">
        <f>IF(F1291="", "", IF(OR(ISTEXT(H1291),ISTEXT(F1291)),"",H1291/F1291))</f>
        <v/>
      </c>
      <c r="H1291" s="33" t="n"/>
      <c r="I1291" s="33" t="n"/>
      <c r="J1291" s="33">
        <f>IF(I1291="", "", IF(OR(ISTEXT(I1291),ISTEXT($F1291)),"",I1291*$F1291))</f>
        <v/>
      </c>
      <c r="K1291" s="33" t="n"/>
      <c r="L1291" s="33">
        <f>IF(K1291="", "", IF(OR(ISTEXT(K1291),ISTEXT($F1291)),"",K1291*$F1291))</f>
        <v/>
      </c>
      <c r="M1291" s="30">
        <f>IF(OR(H1291="",H1291=0),"",IF(K1291="",IF(J1291="","",IF(OR(ISTEXT(J1291),ISTEXT(H1291)),"",J1291/H1291)),IF(OR(ISTEXT(L1291),ISTEXT(H1291)),"",L1291/H1291)))</f>
        <v/>
      </c>
    </row>
    <row r="1292" ht="13.35" customHeight="1" s="162">
      <c r="B1292" s="307" t="n"/>
      <c r="C1292" s="307" t="n"/>
      <c r="E1292" s="307" t="n"/>
      <c r="F1292" s="32" t="n"/>
      <c r="G1292" s="33">
        <f>IF(F1292="", "", IF(OR(ISTEXT(H1292),ISTEXT(F1292)),"",H1292/F1292))</f>
        <v/>
      </c>
      <c r="H1292" s="33" t="n"/>
      <c r="I1292" s="33" t="n"/>
      <c r="J1292" s="33">
        <f>IF(I1292="", "", IF(OR(ISTEXT(I1292),ISTEXT($F1292)),"",I1292*$F1292))</f>
        <v/>
      </c>
      <c r="K1292" s="33" t="n"/>
      <c r="L1292" s="33">
        <f>IF(K1292="", "", IF(OR(ISTEXT(K1292),ISTEXT($F1292)),"",K1292*$F1292))</f>
        <v/>
      </c>
      <c r="M1292" s="30">
        <f>IF(OR(H1292="",H1292=0),"",IF(K1292="",IF(J1292="","",IF(OR(ISTEXT(J1292),ISTEXT(H1292)),"",J1292/H1292)),IF(OR(ISTEXT(L1292),ISTEXT(H1292)),"",L1292/H1292)))</f>
        <v/>
      </c>
    </row>
    <row r="1293" ht="13.35" customHeight="1" s="162">
      <c r="B1293" s="307" t="n"/>
      <c r="C1293" s="307" t="n"/>
      <c r="E1293" s="307" t="n"/>
      <c r="F1293" s="32" t="n"/>
      <c r="G1293" s="33">
        <f>IF(F1293="", "", IF(OR(ISTEXT(H1293),ISTEXT(F1293)),"",H1293/F1293))</f>
        <v/>
      </c>
      <c r="H1293" s="33" t="n"/>
      <c r="I1293" s="33" t="n"/>
      <c r="J1293" s="33">
        <f>IF(I1293="", "", IF(OR(ISTEXT(I1293),ISTEXT($F1293)),"",I1293*$F1293))</f>
        <v/>
      </c>
      <c r="K1293" s="33" t="n"/>
      <c r="L1293" s="33">
        <f>IF(K1293="", "", IF(OR(ISTEXT(K1293),ISTEXT($F1293)),"",K1293*$F1293))</f>
        <v/>
      </c>
      <c r="M1293" s="30">
        <f>IF(OR(H1293="",H1293=0),"",IF(K1293="",IF(J1293="","",IF(OR(ISTEXT(J1293),ISTEXT(H1293)),"",J1293/H1293)),IF(OR(ISTEXT(L1293),ISTEXT(H1293)),"",L1293/H1293)))</f>
        <v/>
      </c>
    </row>
    <row r="1294" ht="13.35" customHeight="1" s="162">
      <c r="B1294" s="307" t="n"/>
      <c r="C1294" s="307" t="n"/>
      <c r="E1294" s="307" t="n"/>
      <c r="F1294" s="32" t="n"/>
      <c r="G1294" s="33">
        <f>IF(F1294="", "", IF(OR(ISTEXT(H1294),ISTEXT(F1294)),"",H1294/F1294))</f>
        <v/>
      </c>
      <c r="H1294" s="33" t="n"/>
      <c r="I1294" s="33" t="n"/>
      <c r="J1294" s="33">
        <f>IF(I1294="", "", IF(OR(ISTEXT(I1294),ISTEXT($F1294)),"",I1294*$F1294))</f>
        <v/>
      </c>
      <c r="K1294" s="33" t="n"/>
      <c r="L1294" s="33">
        <f>IF(K1294="", "", IF(OR(ISTEXT(K1294),ISTEXT($F1294)),"",K1294*$F1294))</f>
        <v/>
      </c>
      <c r="M1294" s="30">
        <f>IF(OR(H1294="",H1294=0),"",IF(K1294="",IF(J1294="","",IF(OR(ISTEXT(J1294),ISTEXT(H1294)),"",J1294/H1294)),IF(OR(ISTEXT(L1294),ISTEXT(H1294)),"",L1294/H1294)))</f>
        <v/>
      </c>
    </row>
    <row r="1295" ht="13.35" customHeight="1" s="162">
      <c r="B1295" s="307" t="n"/>
      <c r="C1295" s="307" t="n"/>
      <c r="E1295" s="307" t="n"/>
      <c r="F1295" s="32" t="n"/>
      <c r="G1295" s="33">
        <f>IF(F1295="", "", IF(OR(ISTEXT(H1295),ISTEXT(F1295)),"",H1295/F1295))</f>
        <v/>
      </c>
      <c r="H1295" s="33" t="n"/>
      <c r="I1295" s="33" t="n"/>
      <c r="J1295" s="33">
        <f>IF(I1295="", "", IF(OR(ISTEXT(I1295),ISTEXT($F1295)),"",I1295*$F1295))</f>
        <v/>
      </c>
      <c r="K1295" s="33" t="n"/>
      <c r="L1295" s="33">
        <f>IF(K1295="", "", IF(OR(ISTEXT(K1295),ISTEXT($F1295)),"",K1295*$F1295))</f>
        <v/>
      </c>
      <c r="M1295" s="30">
        <f>IF(OR(H1295="",H1295=0),"",IF(K1295="",IF(J1295="","",IF(OR(ISTEXT(J1295),ISTEXT(H1295)),"",J1295/H1295)),IF(OR(ISTEXT(L1295),ISTEXT(H1295)),"",L1295/H1295)))</f>
        <v/>
      </c>
    </row>
    <row r="1296" ht="13.35" customHeight="1" s="162">
      <c r="B1296" s="307" t="n"/>
      <c r="C1296" s="307" t="n"/>
      <c r="D1296" s="307"/>
      <c r="E1296" s="307"/>
      <c r="F1296" s="307"/>
      <c r="G1296" s="307"/>
      <c r="H1296" s="33" t="n"/>
      <c r="I1296" s="33" t="n"/>
      <c r="J1296" s="33"/>
      <c r="K1296" s="33" t="n"/>
      <c r="L1296" s="33"/>
      <c r="M1296" s="30">
        <f>IF(OR(H1296="",H1296=0),"",IF(L1296="",IF(J1296="","",IF(OR(ISTEXT(J1296),ISTEXT(H1296)),"",J1296/H1296)),IF(OR(ISTEXT(L1296),ISTEXT(H1296)),"",L1296/H1296)))</f>
        <v/>
      </c>
    </row>
    <row r="1297" ht="13.35" customHeight="1" s="162">
      <c r="B1297" s="42" t="n"/>
      <c r="C1297" s="231" t="inlineStr">
        <is>
          <t>Total</t>
        </is>
      </c>
      <c r="D1297" s="159" t="n"/>
      <c r="E1297" s="42" t="n"/>
      <c r="F1297" s="42" t="n"/>
      <c r="G1297" s="43" t="n"/>
      <c r="H1297" s="43">
        <f>IF(SUM(H1281:H1296)+SUM(H1308:H1347)=0,"",SUM(H1281:H1296)+SUM(H1308:H1347))</f>
        <v/>
      </c>
      <c r="I1297" s="43" t="n"/>
      <c r="J1297" s="43">
        <f>IF(SUM(J1281:J1296)+SUM(J1308:J1347)=0,"",SUM(J1281:J1296)+SUM(J1308:J1347))</f>
        <v/>
      </c>
      <c r="K1297" s="43" t="n"/>
      <c r="L1297" s="43">
        <f>IF(SUM(L1281:L1296)+SUM(L1308:L1347)=0,"",SUM(L1281:L1296)+SUM(L1308:L1347))</f>
        <v/>
      </c>
      <c r="M1297" s="35">
        <f>IF(OR(H1297="",H1297=0),"",IF(L1297="",IF(J1297="","",IF(OR(ISTEXT(J1297),ISTEXT(H1297)),"",J1297/H1297)),IF(OR(ISTEXT(L1297),ISTEXT(H1297)),"",L1297/H1297)))</f>
        <v/>
      </c>
    </row>
    <row r="1298" ht="13.35" customHeight="1" s="162"/>
    <row r="1299" ht="13.35" customHeight="1" s="162">
      <c r="B1299" s="188" t="inlineStr">
        <is>
          <t>Remarks</t>
        </is>
      </c>
      <c r="C1299" s="173" t="n"/>
      <c r="D1299" s="154" t="n"/>
      <c r="E1299" s="174" t="n"/>
      <c r="F1299" s="174" t="n"/>
      <c r="G1299" s="174" t="n"/>
      <c r="H1299" s="174" t="n"/>
      <c r="I1299" s="174" t="n"/>
      <c r="J1299" s="174" t="n"/>
      <c r="K1299" s="174" t="n"/>
      <c r="L1299" s="174" t="n"/>
      <c r="M1299" s="173" t="n"/>
    </row>
    <row r="1300" ht="13.35" customHeight="1" s="162">
      <c r="B1300" s="154" t="n"/>
      <c r="C1300" s="174" t="n"/>
      <c r="D1300" s="174" t="n"/>
      <c r="E1300" s="174" t="n"/>
      <c r="F1300" s="174" t="n"/>
      <c r="G1300" s="174" t="n"/>
      <c r="H1300" s="174" t="n"/>
      <c r="I1300" s="174" t="n"/>
      <c r="J1300" s="174" t="n"/>
      <c r="K1300" s="174" t="n"/>
      <c r="L1300" s="174" t="n"/>
      <c r="M1300" s="173" t="n"/>
    </row>
    <row r="1301" ht="13.35" customHeight="1" s="162">
      <c r="B1301" s="154" t="n"/>
      <c r="C1301" s="174" t="n"/>
      <c r="D1301" s="174" t="n"/>
      <c r="E1301" s="174" t="n"/>
      <c r="F1301" s="174" t="n"/>
      <c r="G1301" s="174" t="n"/>
      <c r="H1301" s="174" t="n"/>
      <c r="I1301" s="174" t="n"/>
      <c r="J1301" s="174" t="n"/>
      <c r="K1301" s="174" t="n"/>
      <c r="L1301" s="174" t="n"/>
      <c r="M1301" s="173" t="n"/>
    </row>
    <row r="1302" ht="13.35" customHeight="1" s="162">
      <c r="B1302" s="154" t="n"/>
      <c r="C1302" s="174" t="n"/>
      <c r="D1302" s="174" t="n"/>
      <c r="E1302" s="174" t="n"/>
      <c r="F1302" s="174" t="n"/>
      <c r="G1302" s="174" t="n"/>
      <c r="H1302" s="174" t="n"/>
      <c r="I1302" s="174" t="n"/>
      <c r="J1302" s="174" t="n"/>
      <c r="K1302" s="174" t="n"/>
      <c r="L1302" s="174" t="n"/>
      <c r="M1302" s="173" t="n"/>
    </row>
    <row r="1303" ht="13.35" customHeight="1" s="162"/>
    <row r="1304" ht="13.35" customHeight="1" s="162">
      <c r="B1304" s="200" t="inlineStr">
        <is>
          <t>System (cont.)</t>
        </is>
      </c>
      <c r="C1304" s="403" t="n"/>
      <c r="D1304" s="209">
        <f>IF('{Equipment Data Entry}'!B93="","",'{Equipment Data Entry}'!B93)</f>
        <v/>
      </c>
      <c r="E1304" s="418" t="n"/>
      <c r="F1304" s="403" t="n"/>
      <c r="G1304" s="200" t="inlineStr">
        <is>
          <t>Service</t>
        </is>
      </c>
      <c r="H1304" s="403" t="n"/>
      <c r="I1304" s="210">
        <f>IF('{Equipment Data Entry}'!C93="","",'{Equipment Data Entry}'!C93)</f>
        <v/>
      </c>
      <c r="J1304" s="418" t="n"/>
      <c r="K1304" s="418" t="n"/>
      <c r="L1304" s="418" t="n"/>
      <c r="M1304" s="403" t="n"/>
    </row>
    <row r="1305" ht="13.35" customHeight="1" s="162">
      <c r="B1305" s="422" t="n"/>
      <c r="C1305" s="423" t="n"/>
      <c r="D1305" s="422" t="n"/>
      <c r="E1305" s="424" t="n"/>
      <c r="F1305" s="423" t="n"/>
      <c r="G1305" s="422" t="n"/>
      <c r="H1305" s="423" t="n"/>
      <c r="I1305" s="422" t="n"/>
      <c r="J1305" s="424" t="n"/>
      <c r="K1305" s="424" t="n"/>
      <c r="L1305" s="424" t="n"/>
      <c r="M1305" s="423" t="n"/>
    </row>
    <row r="1306" ht="13.35" customHeight="1" s="162">
      <c r="B1306" s="188" t="inlineStr">
        <is>
          <t>Registers / Grilles (cont.)</t>
        </is>
      </c>
      <c r="C1306" s="174" t="n"/>
      <c r="D1306" s="174" t="n"/>
      <c r="E1306" s="174" t="n"/>
      <c r="F1306" s="173" t="n"/>
      <c r="G1306" s="233" t="inlineStr">
        <is>
          <t>Design VEL</t>
        </is>
      </c>
      <c r="H1306" s="194" t="inlineStr">
        <is>
          <t>Design CFM</t>
        </is>
      </c>
      <c r="I1306" s="188" t="inlineStr">
        <is>
          <t>Initial</t>
        </is>
      </c>
      <c r="J1306" s="173" t="n"/>
      <c r="K1306" s="188" t="inlineStr">
        <is>
          <t>Final</t>
        </is>
      </c>
      <c r="L1306" s="173" t="n"/>
      <c r="M1306" s="188" t="inlineStr">
        <is>
          <t>%</t>
        </is>
      </c>
    </row>
    <row r="1307" ht="13.35" customHeight="1" s="162">
      <c r="B1307" s="153" t="inlineStr">
        <is>
          <t>No.</t>
        </is>
      </c>
      <c r="C1307" s="188" t="inlineStr">
        <is>
          <t>Area Served</t>
        </is>
      </c>
      <c r="D1307" s="188" t="inlineStr">
        <is>
          <t>Type</t>
        </is>
      </c>
      <c r="E1307" s="188" t="inlineStr">
        <is>
          <t>Size</t>
        </is>
      </c>
      <c r="F1307" s="188" t="inlineStr">
        <is>
          <t>Ak</t>
        </is>
      </c>
      <c r="G1307" s="440" t="n"/>
      <c r="H1307" s="440" t="n"/>
      <c r="I1307" s="188" t="inlineStr">
        <is>
          <t>VEL</t>
        </is>
      </c>
      <c r="J1307" s="188" t="inlineStr">
        <is>
          <t>CFM</t>
        </is>
      </c>
      <c r="K1307" s="188" t="inlineStr">
        <is>
          <t>VEL</t>
        </is>
      </c>
      <c r="L1307" s="188" t="inlineStr">
        <is>
          <t>CFM</t>
        </is>
      </c>
      <c r="M1307" s="440" t="n"/>
    </row>
    <row r="1308" ht="13.35" customHeight="1" s="162">
      <c r="B1308" s="307" t="n"/>
      <c r="C1308" s="307" t="n"/>
      <c r="E1308" s="307" t="n"/>
      <c r="F1308" s="32" t="n"/>
      <c r="G1308" s="33">
        <f>IF(F1308="", "", IF(OR(ISTEXT(H1308),ISTEXT(F1308)),"",H1308/F1308))</f>
        <v/>
      </c>
      <c r="H1308" s="33" t="n"/>
      <c r="I1308" s="33" t="n"/>
      <c r="J1308" s="33">
        <f>IF(I1308="", "", IF(OR(ISTEXT(I1308),ISTEXT($F1308)),"",I1308*$F1308))</f>
        <v/>
      </c>
      <c r="K1308" s="33" t="n"/>
      <c r="L1308" s="33">
        <f>IF(K1308="", "", IF(OR(ISTEXT(K1308),ISTEXT($F1308)),"",K1308*$F1308))</f>
        <v/>
      </c>
      <c r="M1308" s="30">
        <f>IF(OR(H1308="",H1308=0),"",IF(K1308="",IF(J1308="","",IF(OR(ISTEXT(J1308),ISTEXT(H1308)),"",J1308/H1308)),IF(OR(ISTEXT(L1308),ISTEXT(H1308)),"",L1308/H1308)))</f>
        <v/>
      </c>
    </row>
    <row r="1309" ht="13.35" customHeight="1" s="162">
      <c r="B1309" s="307" t="n"/>
      <c r="C1309" s="307" t="n"/>
      <c r="E1309" s="307" t="n"/>
      <c r="F1309" s="32" t="n"/>
      <c r="G1309" s="33">
        <f>IF(F1309="", "", IF(OR(ISTEXT(H1309),ISTEXT(F1309)),"",H1309/F1309))</f>
        <v/>
      </c>
      <c r="H1309" s="33" t="n"/>
      <c r="I1309" s="33" t="n"/>
      <c r="J1309" s="33">
        <f>IF(I1309="", "", IF(OR(ISTEXT(I1309),ISTEXT($F1309)),"",I1309*$F1309))</f>
        <v/>
      </c>
      <c r="K1309" s="33" t="n"/>
      <c r="L1309" s="33">
        <f>IF(K1309="", "", IF(OR(ISTEXT(K1309),ISTEXT($F1309)),"",K1309*$F1309))</f>
        <v/>
      </c>
      <c r="M1309" s="30">
        <f>IF(OR(H1309="",H1309=0),"",IF(K1309="",IF(J1309="","",IF(OR(ISTEXT(J1309),ISTEXT(H1309)),"",J1309/H1309)),IF(OR(ISTEXT(L1309),ISTEXT(H1309)),"",L1309/H1309)))</f>
        <v/>
      </c>
    </row>
    <row r="1310" ht="13.35" customHeight="1" s="162">
      <c r="B1310" s="307" t="n"/>
      <c r="C1310" s="307" t="n"/>
      <c r="E1310" s="307" t="n"/>
      <c r="F1310" s="32" t="n"/>
      <c r="G1310" s="33">
        <f>IF(F1310="", "", IF(OR(ISTEXT(H1310),ISTEXT(F1310)),"",H1310/F1310))</f>
        <v/>
      </c>
      <c r="H1310" s="33" t="n"/>
      <c r="I1310" s="33" t="n"/>
      <c r="J1310" s="33">
        <f>IF(I1310="", "", IF(OR(ISTEXT(I1310),ISTEXT($F1310)),"",I1310*$F1310))</f>
        <v/>
      </c>
      <c r="K1310" s="33" t="n"/>
      <c r="L1310" s="33">
        <f>IF(K1310="", "", IF(OR(ISTEXT(K1310),ISTEXT($F1310)),"",K1310*$F1310))</f>
        <v/>
      </c>
      <c r="M1310" s="30">
        <f>IF(OR(H1310="",H1310=0),"",IF(K1310="",IF(J1310="","",IF(OR(ISTEXT(J1310),ISTEXT(H1310)),"",J1310/H1310)),IF(OR(ISTEXT(L1310),ISTEXT(H1310)),"",L1310/H1310)))</f>
        <v/>
      </c>
    </row>
    <row r="1311" ht="13.35" customHeight="1" s="162">
      <c r="B1311" s="307" t="n"/>
      <c r="C1311" s="307" t="n"/>
      <c r="E1311" s="307" t="n"/>
      <c r="F1311" s="32" t="n"/>
      <c r="G1311" s="33">
        <f>IF(F1311="", "", IF(OR(ISTEXT(H1311),ISTEXT(F1311)),"",H1311/F1311))</f>
        <v/>
      </c>
      <c r="H1311" s="33" t="n"/>
      <c r="I1311" s="33" t="n"/>
      <c r="J1311" s="33">
        <f>IF(I1311="", "", IF(OR(ISTEXT(I1311),ISTEXT($F1311)),"",I1311*$F1311))</f>
        <v/>
      </c>
      <c r="K1311" s="33" t="n"/>
      <c r="L1311" s="33">
        <f>IF(K1311="", "", IF(OR(ISTEXT(K1311),ISTEXT($F1311)),"",K1311*$F1311))</f>
        <v/>
      </c>
      <c r="M1311" s="30">
        <f>IF(OR(H1311="",H1311=0),"",IF(K1311="",IF(J1311="","",IF(OR(ISTEXT(J1311),ISTEXT(H1311)),"",J1311/H1311)),IF(OR(ISTEXT(L1311),ISTEXT(H1311)),"",L1311/H1311)))</f>
        <v/>
      </c>
    </row>
    <row r="1312" ht="13.35" customHeight="1" s="162">
      <c r="B1312" s="307" t="n"/>
      <c r="C1312" s="307" t="n"/>
      <c r="E1312" s="307" t="n"/>
      <c r="F1312" s="32" t="n"/>
      <c r="G1312" s="33">
        <f>IF(F1312="", "", IF(OR(ISTEXT(H1312),ISTEXT(F1312)),"",H1312/F1312))</f>
        <v/>
      </c>
      <c r="H1312" s="33" t="n"/>
      <c r="I1312" s="33" t="n"/>
      <c r="J1312" s="33">
        <f>IF(I1312="", "", IF(OR(ISTEXT(I1312),ISTEXT($F1312)),"",I1312*$F1312))</f>
        <v/>
      </c>
      <c r="K1312" s="33" t="n"/>
      <c r="L1312" s="33">
        <f>IF(K1312="", "", IF(OR(ISTEXT(K1312),ISTEXT($F1312)),"",K1312*$F1312))</f>
        <v/>
      </c>
      <c r="M1312" s="30">
        <f>IF(OR(H1312="",H1312=0),"",IF(K1312="",IF(J1312="","",IF(OR(ISTEXT(J1312),ISTEXT(H1312)),"",J1312/H1312)),IF(OR(ISTEXT(L1312),ISTEXT(H1312)),"",L1312/H1312)))</f>
        <v/>
      </c>
    </row>
    <row r="1313" ht="13.35" customHeight="1" s="162">
      <c r="B1313" s="307" t="n"/>
      <c r="C1313" s="307" t="n"/>
      <c r="E1313" s="307" t="n"/>
      <c r="F1313" s="32" t="n"/>
      <c r="G1313" s="33">
        <f>IF(F1313="", "", IF(OR(ISTEXT(H1313),ISTEXT(F1313)),"",H1313/F1313))</f>
        <v/>
      </c>
      <c r="H1313" s="33" t="n"/>
      <c r="I1313" s="33" t="n"/>
      <c r="J1313" s="33">
        <f>IF(I1313="", "", IF(OR(ISTEXT(I1313),ISTEXT($F1313)),"",I1313*$F1313))</f>
        <v/>
      </c>
      <c r="K1313" s="33" t="n"/>
      <c r="L1313" s="33">
        <f>IF(K1313="", "", IF(OR(ISTEXT(K1313),ISTEXT($F1313)),"",K1313*$F1313))</f>
        <v/>
      </c>
      <c r="M1313" s="30">
        <f>IF(OR(H1313="",H1313=0),"",IF(K1313="",IF(J1313="","",IF(OR(ISTEXT(J1313),ISTEXT(H1313)),"",J1313/H1313)),IF(OR(ISTEXT(L1313),ISTEXT(H1313)),"",L1313/H1313)))</f>
        <v/>
      </c>
    </row>
    <row r="1314" ht="13.35" customHeight="1" s="162">
      <c r="B1314" s="307" t="n"/>
      <c r="C1314" s="307" t="n"/>
      <c r="E1314" s="307" t="n"/>
      <c r="F1314" s="32" t="n"/>
      <c r="G1314" s="33">
        <f>IF(F1314="", "", IF(OR(ISTEXT(H1314),ISTEXT(F1314)),"",H1314/F1314))</f>
        <v/>
      </c>
      <c r="H1314" s="33" t="n"/>
      <c r="I1314" s="33" t="n"/>
      <c r="J1314" s="33">
        <f>IF(I1314="", "", IF(OR(ISTEXT(I1314),ISTEXT($F1314)),"",I1314*$F1314))</f>
        <v/>
      </c>
      <c r="K1314" s="33" t="n"/>
      <c r="L1314" s="33">
        <f>IF(K1314="", "", IF(OR(ISTEXT(K1314),ISTEXT($F1314)),"",K1314*$F1314))</f>
        <v/>
      </c>
      <c r="M1314" s="30">
        <f>IF(OR(H1314="",H1314=0),"",IF(K1314="",IF(J1314="","",IF(OR(ISTEXT(J1314),ISTEXT(H1314)),"",J1314/H1314)),IF(OR(ISTEXT(L1314),ISTEXT(H1314)),"",L1314/H1314)))</f>
        <v/>
      </c>
    </row>
    <row r="1315" ht="13.35" customHeight="1" s="162">
      <c r="B1315" s="307" t="n"/>
      <c r="C1315" s="307" t="n"/>
      <c r="E1315" s="307" t="n"/>
      <c r="F1315" s="32" t="n"/>
      <c r="G1315" s="33">
        <f>IF(F1315="", "", IF(OR(ISTEXT(H1315),ISTEXT(F1315)),"",H1315/F1315))</f>
        <v/>
      </c>
      <c r="H1315" s="33" t="n"/>
      <c r="I1315" s="33" t="n"/>
      <c r="J1315" s="33">
        <f>IF(I1315="", "", IF(OR(ISTEXT(I1315),ISTEXT($F1315)),"",I1315*$F1315))</f>
        <v/>
      </c>
      <c r="K1315" s="33" t="n"/>
      <c r="L1315" s="33">
        <f>IF(K1315="", "", IF(OR(ISTEXT(K1315),ISTEXT($F1315)),"",K1315*$F1315))</f>
        <v/>
      </c>
      <c r="M1315" s="30">
        <f>IF(OR(H1315="",H1315=0),"",IF(K1315="",IF(J1315="","",IF(OR(ISTEXT(J1315),ISTEXT(H1315)),"",J1315/H1315)),IF(OR(ISTEXT(L1315),ISTEXT(H1315)),"",L1315/H1315)))</f>
        <v/>
      </c>
    </row>
    <row r="1316" ht="13.35" customHeight="1" s="162">
      <c r="B1316" s="307" t="n"/>
      <c r="C1316" s="307" t="n"/>
      <c r="E1316" s="307" t="n"/>
      <c r="F1316" s="32" t="n"/>
      <c r="G1316" s="33">
        <f>IF(F1316="", "", IF(OR(ISTEXT(H1316),ISTEXT(F1316)),"",H1316/F1316))</f>
        <v/>
      </c>
      <c r="H1316" s="33" t="n"/>
      <c r="I1316" s="33" t="n"/>
      <c r="J1316" s="33">
        <f>IF(I1316="", "", IF(OR(ISTEXT(I1316),ISTEXT($F1316)),"",I1316*$F1316))</f>
        <v/>
      </c>
      <c r="K1316" s="33" t="n"/>
      <c r="L1316" s="33">
        <f>IF(K1316="", "", IF(OR(ISTEXT(K1316),ISTEXT($F1316)),"",K1316*$F1316))</f>
        <v/>
      </c>
      <c r="M1316" s="30">
        <f>IF(OR(H1316="",H1316=0),"",IF(K1316="",IF(J1316="","",IF(OR(ISTEXT(J1316),ISTEXT(H1316)),"",J1316/H1316)),IF(OR(ISTEXT(L1316),ISTEXT(H1316)),"",L1316/H1316)))</f>
        <v/>
      </c>
    </row>
    <row r="1317" ht="13.35" customHeight="1" s="162">
      <c r="B1317" s="307" t="n"/>
      <c r="C1317" s="307" t="n"/>
      <c r="E1317" s="307" t="n"/>
      <c r="F1317" s="32" t="n"/>
      <c r="G1317" s="33">
        <f>IF(F1317="", "", IF(OR(ISTEXT(H1317),ISTEXT(F1317)),"",H1317/F1317))</f>
        <v/>
      </c>
      <c r="H1317" s="33" t="n"/>
      <c r="I1317" s="33" t="n"/>
      <c r="J1317" s="33">
        <f>IF(I1317="", "", IF(OR(ISTEXT(I1317),ISTEXT($F1317)),"",I1317*$F1317))</f>
        <v/>
      </c>
      <c r="K1317" s="33" t="n"/>
      <c r="L1317" s="33">
        <f>IF(K1317="", "", IF(OR(ISTEXT(K1317),ISTEXT($F1317)),"",K1317*$F1317))</f>
        <v/>
      </c>
      <c r="M1317" s="30">
        <f>IF(OR(H1317="",H1317=0),"",IF(K1317="",IF(J1317="","",IF(OR(ISTEXT(J1317),ISTEXT(H1317)),"",J1317/H1317)),IF(OR(ISTEXT(L1317),ISTEXT(H1317)),"",L1317/H1317)))</f>
        <v/>
      </c>
    </row>
    <row r="1318" ht="13.35" customHeight="1" s="162">
      <c r="B1318" s="307" t="n"/>
      <c r="C1318" s="307" t="n"/>
      <c r="E1318" s="307" t="n"/>
      <c r="F1318" s="32" t="n"/>
      <c r="G1318" s="33">
        <f>IF(F1318="", "", IF(OR(ISTEXT(H1318),ISTEXT(F1318)),"",H1318/F1318))</f>
        <v/>
      </c>
      <c r="H1318" s="33" t="n"/>
      <c r="I1318" s="33" t="n"/>
      <c r="J1318" s="33">
        <f>IF(I1318="", "", IF(OR(ISTEXT(I1318),ISTEXT($F1318)),"",I1318*$F1318))</f>
        <v/>
      </c>
      <c r="K1318" s="33" t="n"/>
      <c r="L1318" s="33">
        <f>IF(K1318="", "", IF(OR(ISTEXT(K1318),ISTEXT($F1318)),"",K1318*$F1318))</f>
        <v/>
      </c>
      <c r="M1318" s="30">
        <f>IF(OR(H1318="",H1318=0),"",IF(K1318="",IF(J1318="","",IF(OR(ISTEXT(J1318),ISTEXT(H1318)),"",J1318/H1318)),IF(OR(ISTEXT(L1318),ISTEXT(H1318)),"",L1318/H1318)))</f>
        <v/>
      </c>
    </row>
    <row r="1319" ht="13.35" customHeight="1" s="162">
      <c r="B1319" s="307" t="n"/>
      <c r="C1319" s="307" t="n"/>
      <c r="E1319" s="307" t="n"/>
      <c r="F1319" s="32" t="n"/>
      <c r="G1319" s="33">
        <f>IF(F1319="", "", IF(OR(ISTEXT(H1319),ISTEXT(F1319)),"",H1319/F1319))</f>
        <v/>
      </c>
      <c r="H1319" s="33" t="n"/>
      <c r="I1319" s="33" t="n"/>
      <c r="J1319" s="33">
        <f>IF(I1319="", "", IF(OR(ISTEXT(I1319),ISTEXT($F1319)),"",I1319*$F1319))</f>
        <v/>
      </c>
      <c r="K1319" s="33" t="n"/>
      <c r="L1319" s="33">
        <f>IF(K1319="", "", IF(OR(ISTEXT(K1319),ISTEXT($F1319)),"",K1319*$F1319))</f>
        <v/>
      </c>
      <c r="M1319" s="30">
        <f>IF(OR(H1319="",H1319=0),"",IF(K1319="",IF(J1319="","",IF(OR(ISTEXT(J1319),ISTEXT(H1319)),"",J1319/H1319)),IF(OR(ISTEXT(L1319),ISTEXT(H1319)),"",L1319/H1319)))</f>
        <v/>
      </c>
    </row>
    <row r="1320" ht="13.35" customHeight="1" s="162">
      <c r="B1320" s="307" t="n"/>
      <c r="C1320" s="307" t="n"/>
      <c r="E1320" s="307" t="n"/>
      <c r="F1320" s="32" t="n"/>
      <c r="G1320" s="33">
        <f>IF(F1320="", "", IF(OR(ISTEXT(H1320),ISTEXT(F1320)),"",H1320/F1320))</f>
        <v/>
      </c>
      <c r="H1320" s="33" t="n"/>
      <c r="I1320" s="33" t="n"/>
      <c r="J1320" s="33">
        <f>IF(I1320="", "", IF(OR(ISTEXT(I1320),ISTEXT($F1320)),"",I1320*$F1320))</f>
        <v/>
      </c>
      <c r="K1320" s="33" t="n"/>
      <c r="L1320" s="33">
        <f>IF(K1320="", "", IF(OR(ISTEXT(K1320),ISTEXT($F1320)),"",K1320*$F1320))</f>
        <v/>
      </c>
      <c r="M1320" s="30">
        <f>IF(OR(H1320="",H1320=0),"",IF(K1320="",IF(J1320="","",IF(OR(ISTEXT(J1320),ISTEXT(H1320)),"",J1320/H1320)),IF(OR(ISTEXT(L1320),ISTEXT(H1320)),"",L1320/H1320)))</f>
        <v/>
      </c>
    </row>
    <row r="1321" ht="13.35" customHeight="1" s="162">
      <c r="B1321" s="307" t="n"/>
      <c r="C1321" s="307" t="n"/>
      <c r="E1321" s="307" t="n"/>
      <c r="F1321" s="32" t="n"/>
      <c r="G1321" s="33">
        <f>IF(F1321="", "", IF(OR(ISTEXT(H1321),ISTEXT(F1321)),"",H1321/F1321))</f>
        <v/>
      </c>
      <c r="H1321" s="33" t="n"/>
      <c r="I1321" s="33" t="n"/>
      <c r="J1321" s="33">
        <f>IF(I1321="", "", IF(OR(ISTEXT(I1321),ISTEXT($F1321)),"",I1321*$F1321))</f>
        <v/>
      </c>
      <c r="K1321" s="33" t="n"/>
      <c r="L1321" s="33">
        <f>IF(K1321="", "", IF(OR(ISTEXT(K1321),ISTEXT($F1321)),"",K1321*$F1321))</f>
        <v/>
      </c>
      <c r="M1321" s="30">
        <f>IF(OR(H1321="",H1321=0),"",IF(K1321="",IF(J1321="","",IF(OR(ISTEXT(J1321),ISTEXT(H1321)),"",J1321/H1321)),IF(OR(ISTEXT(L1321),ISTEXT(H1321)),"",L1321/H1321)))</f>
        <v/>
      </c>
    </row>
    <row r="1322" ht="13.35" customHeight="1" s="162">
      <c r="B1322" s="307" t="n"/>
      <c r="C1322" s="307" t="n"/>
      <c r="E1322" s="307" t="n"/>
      <c r="F1322" s="32" t="n"/>
      <c r="G1322" s="33">
        <f>IF(F1322="", "", IF(OR(ISTEXT(H1322),ISTEXT(F1322)),"",H1322/F1322))</f>
        <v/>
      </c>
      <c r="H1322" s="33" t="n"/>
      <c r="I1322" s="33" t="n"/>
      <c r="J1322" s="33">
        <f>IF(I1322="", "", IF(OR(ISTEXT(I1322),ISTEXT($F1322)),"",I1322*$F1322))</f>
        <v/>
      </c>
      <c r="K1322" s="33" t="n"/>
      <c r="L1322" s="33">
        <f>IF(K1322="", "", IF(OR(ISTEXT(K1322),ISTEXT($F1322)),"",K1322*$F1322))</f>
        <v/>
      </c>
      <c r="M1322" s="30">
        <f>IF(OR(H1322="",H1322=0),"",IF(K1322="",IF(J1322="","",IF(OR(ISTEXT(J1322),ISTEXT(H1322)),"",J1322/H1322)),IF(OR(ISTEXT(L1322),ISTEXT(H1322)),"",L1322/H1322)))</f>
        <v/>
      </c>
    </row>
    <row r="1323" ht="13.35" customHeight="1" s="162">
      <c r="B1323" s="307" t="n"/>
      <c r="C1323" s="307" t="n"/>
      <c r="E1323" s="307" t="n"/>
      <c r="F1323" s="32" t="n"/>
      <c r="G1323" s="33">
        <f>IF(F1323="", "", IF(OR(ISTEXT(H1323),ISTEXT(F1323)),"",H1323/F1323))</f>
        <v/>
      </c>
      <c r="H1323" s="33" t="n"/>
      <c r="I1323" s="33" t="n"/>
      <c r="J1323" s="33">
        <f>IF(I1323="", "", IF(OR(ISTEXT(I1323),ISTEXT($F1323)),"",I1323*$F1323))</f>
        <v/>
      </c>
      <c r="K1323" s="33" t="n"/>
      <c r="L1323" s="33">
        <f>IF(K1323="", "", IF(OR(ISTEXT(K1323),ISTEXT($F1323)),"",K1323*$F1323))</f>
        <v/>
      </c>
      <c r="M1323" s="30">
        <f>IF(OR(H1323="",H1323=0),"",IF(K1323="",IF(J1323="","",IF(OR(ISTEXT(J1323),ISTEXT(H1323)),"",J1323/H1323)),IF(OR(ISTEXT(L1323),ISTEXT(H1323)),"",L1323/H1323)))</f>
        <v/>
      </c>
    </row>
    <row r="1324" ht="13.35" customHeight="1" s="162">
      <c r="B1324" s="307" t="n"/>
      <c r="C1324" s="307" t="n"/>
      <c r="E1324" s="307" t="n"/>
      <c r="F1324" s="32" t="n"/>
      <c r="G1324" s="33">
        <f>IF(F1324="", "", IF(OR(ISTEXT(H1324),ISTEXT(F1324)),"",H1324/F1324))</f>
        <v/>
      </c>
      <c r="H1324" s="33" t="n"/>
      <c r="I1324" s="33" t="n"/>
      <c r="J1324" s="33">
        <f>IF(I1324="", "", IF(OR(ISTEXT(I1324),ISTEXT($F1324)),"",I1324*$F1324))</f>
        <v/>
      </c>
      <c r="K1324" s="33" t="n"/>
      <c r="L1324" s="33">
        <f>IF(K1324="", "", IF(OR(ISTEXT(K1324),ISTEXT($F1324)),"",K1324*$F1324))</f>
        <v/>
      </c>
      <c r="M1324" s="30">
        <f>IF(OR(H1324="",H1324=0),"",IF(K1324="",IF(J1324="","",IF(OR(ISTEXT(J1324),ISTEXT(H1324)),"",J1324/H1324)),IF(OR(ISTEXT(L1324),ISTEXT(H1324)),"",L1324/H1324)))</f>
        <v/>
      </c>
    </row>
    <row r="1325" ht="13.35" customHeight="1" s="162">
      <c r="B1325" s="307" t="n"/>
      <c r="C1325" s="307" t="n"/>
      <c r="E1325" s="307" t="n"/>
      <c r="F1325" s="32" t="n"/>
      <c r="G1325" s="33">
        <f>IF(F1325="", "", IF(OR(ISTEXT(H1325),ISTEXT(F1325)),"",H1325/F1325))</f>
        <v/>
      </c>
      <c r="H1325" s="33" t="n"/>
      <c r="I1325" s="33" t="n"/>
      <c r="J1325" s="33">
        <f>IF(I1325="", "", IF(OR(ISTEXT(I1325),ISTEXT($F1325)),"",I1325*$F1325))</f>
        <v/>
      </c>
      <c r="K1325" s="33" t="n"/>
      <c r="L1325" s="33">
        <f>IF(K1325="", "", IF(OR(ISTEXT(K1325),ISTEXT($F1325)),"",K1325*$F1325))</f>
        <v/>
      </c>
      <c r="M1325" s="30">
        <f>IF(OR(H1325="",H1325=0),"",IF(K1325="",IF(J1325="","",IF(OR(ISTEXT(J1325),ISTEXT(H1325)),"",J1325/H1325)),IF(OR(ISTEXT(L1325),ISTEXT(H1325)),"",L1325/H1325)))</f>
        <v/>
      </c>
    </row>
    <row r="1326" ht="13.35" customHeight="1" s="162">
      <c r="B1326" s="307" t="n"/>
      <c r="C1326" s="307" t="n"/>
      <c r="E1326" s="307" t="n"/>
      <c r="F1326" s="32" t="n"/>
      <c r="G1326" s="33">
        <f>IF(F1326="", "", IF(OR(ISTEXT(H1326),ISTEXT(F1326)),"",H1326/F1326))</f>
        <v/>
      </c>
      <c r="H1326" s="33" t="n"/>
      <c r="I1326" s="33" t="n"/>
      <c r="J1326" s="33">
        <f>IF(I1326="", "", IF(OR(ISTEXT(I1326),ISTEXT($F1326)),"",I1326*$F1326))</f>
        <v/>
      </c>
      <c r="K1326" s="33" t="n"/>
      <c r="L1326" s="33">
        <f>IF(K1326="", "", IF(OR(ISTEXT(K1326),ISTEXT($F1326)),"",K1326*$F1326))</f>
        <v/>
      </c>
      <c r="M1326" s="30">
        <f>IF(OR(H1326="",H1326=0),"",IF(K1326="",IF(J1326="","",IF(OR(ISTEXT(J1326),ISTEXT(H1326)),"",J1326/H1326)),IF(OR(ISTEXT(L1326),ISTEXT(H1326)),"",L1326/H1326)))</f>
        <v/>
      </c>
    </row>
    <row r="1327" ht="13.35" customHeight="1" s="162">
      <c r="B1327" s="307" t="n"/>
      <c r="C1327" s="307" t="n"/>
      <c r="E1327" s="307" t="n"/>
      <c r="F1327" s="32" t="n"/>
      <c r="G1327" s="33">
        <f>IF(F1327="", "", IF(OR(ISTEXT(H1327),ISTEXT(F1327)),"",H1327/F1327))</f>
        <v/>
      </c>
      <c r="H1327" s="33" t="n"/>
      <c r="I1327" s="33" t="n"/>
      <c r="J1327" s="33">
        <f>IF(I1327="", "", IF(OR(ISTEXT(I1327),ISTEXT($F1327)),"",I1327*$F1327))</f>
        <v/>
      </c>
      <c r="K1327" s="33" t="n"/>
      <c r="L1327" s="33">
        <f>IF(K1327="", "", IF(OR(ISTEXT(K1327),ISTEXT($F1327)),"",K1327*$F1327))</f>
        <v/>
      </c>
      <c r="M1327" s="30">
        <f>IF(OR(H1327="",H1327=0),"",IF(K1327="",IF(J1327="","",IF(OR(ISTEXT(J1327),ISTEXT(H1327)),"",J1327/H1327)),IF(OR(ISTEXT(L1327),ISTEXT(H1327)),"",L1327/H1327)))</f>
        <v/>
      </c>
    </row>
    <row r="1328" ht="13.35" customHeight="1" s="162">
      <c r="B1328" s="307" t="n"/>
      <c r="C1328" s="307" t="n"/>
      <c r="E1328" s="307" t="n"/>
      <c r="F1328" s="32" t="n"/>
      <c r="G1328" s="33">
        <f>IF(F1328="", "", IF(OR(ISTEXT(H1328),ISTEXT(F1328)),"",H1328/F1328))</f>
        <v/>
      </c>
      <c r="H1328" s="33" t="n"/>
      <c r="I1328" s="33" t="n"/>
      <c r="J1328" s="33">
        <f>IF(I1328="", "", IF(OR(ISTEXT(I1328),ISTEXT($F1328)),"",I1328*$F1328))</f>
        <v/>
      </c>
      <c r="K1328" s="33" t="n"/>
      <c r="L1328" s="33">
        <f>IF(K1328="", "", IF(OR(ISTEXT(K1328),ISTEXT($F1328)),"",K1328*$F1328))</f>
        <v/>
      </c>
      <c r="M1328" s="30">
        <f>IF(OR(H1328="",H1328=0),"",IF(K1328="",IF(J1328="","",IF(OR(ISTEXT(J1328),ISTEXT(H1328)),"",J1328/H1328)),IF(OR(ISTEXT(L1328),ISTEXT(H1328)),"",L1328/H1328)))</f>
        <v/>
      </c>
    </row>
    <row r="1329" ht="13.35" customHeight="1" s="162">
      <c r="B1329" s="307" t="n"/>
      <c r="C1329" s="307" t="n"/>
      <c r="E1329" s="307" t="n"/>
      <c r="F1329" s="32" t="n"/>
      <c r="G1329" s="33">
        <f>IF(F1329="", "", IF(OR(ISTEXT(H1329),ISTEXT(F1329)),"",H1329/F1329))</f>
        <v/>
      </c>
      <c r="H1329" s="33" t="n"/>
      <c r="I1329" s="33" t="n"/>
      <c r="J1329" s="33">
        <f>IF(I1329="", "", IF(OR(ISTEXT(I1329),ISTEXT($F1329)),"",I1329*$F1329))</f>
        <v/>
      </c>
      <c r="K1329" s="33" t="n"/>
      <c r="L1329" s="33">
        <f>IF(K1329="", "", IF(OR(ISTEXT(K1329),ISTEXT($F1329)),"",K1329*$F1329))</f>
        <v/>
      </c>
      <c r="M1329" s="30">
        <f>IF(OR(H1329="",H1329=0),"",IF(K1329="",IF(J1329="","",IF(OR(ISTEXT(J1329),ISTEXT(H1329)),"",J1329/H1329)),IF(OR(ISTEXT(L1329),ISTEXT(H1329)),"",L1329/H1329)))</f>
        <v/>
      </c>
    </row>
    <row r="1330" ht="13.35" customHeight="1" s="162">
      <c r="B1330" s="307" t="n"/>
      <c r="C1330" s="307" t="n"/>
      <c r="E1330" s="307" t="n"/>
      <c r="F1330" s="32" t="n"/>
      <c r="G1330" s="33">
        <f>IF(F1330="", "", IF(OR(ISTEXT(H1330),ISTEXT(F1330)),"",H1330/F1330))</f>
        <v/>
      </c>
      <c r="H1330" s="33" t="n"/>
      <c r="I1330" s="33" t="n"/>
      <c r="J1330" s="33">
        <f>IF(I1330="", "", IF(OR(ISTEXT(I1330),ISTEXT($F1330)),"",I1330*$F1330))</f>
        <v/>
      </c>
      <c r="K1330" s="33" t="n"/>
      <c r="L1330" s="33">
        <f>IF(K1330="", "", IF(OR(ISTEXT(K1330),ISTEXT($F1330)),"",K1330*$F1330))</f>
        <v/>
      </c>
      <c r="M1330" s="30">
        <f>IF(OR(H1330="",H1330=0),"",IF(K1330="",IF(J1330="","",IF(OR(ISTEXT(J1330),ISTEXT(H1330)),"",J1330/H1330)),IF(OR(ISTEXT(L1330),ISTEXT(H1330)),"",L1330/H1330)))</f>
        <v/>
      </c>
    </row>
    <row r="1331" ht="13.35" customHeight="1" s="162">
      <c r="B1331" s="307" t="n"/>
      <c r="C1331" s="307" t="n"/>
      <c r="E1331" s="307" t="n"/>
      <c r="F1331" s="32" t="n"/>
      <c r="G1331" s="33">
        <f>IF(F1331="", "", IF(OR(ISTEXT(H1331),ISTEXT(F1331)),"",H1331/F1331))</f>
        <v/>
      </c>
      <c r="H1331" s="33" t="n"/>
      <c r="I1331" s="33" t="n"/>
      <c r="J1331" s="33">
        <f>IF(I1331="", "", IF(OR(ISTEXT(I1331),ISTEXT($F1331)),"",I1331*$F1331))</f>
        <v/>
      </c>
      <c r="K1331" s="33" t="n"/>
      <c r="L1331" s="33">
        <f>IF(K1331="", "", IF(OR(ISTEXT(K1331),ISTEXT($F1331)),"",K1331*$F1331))</f>
        <v/>
      </c>
      <c r="M1331" s="30">
        <f>IF(OR(H1331="",H1331=0),"",IF(K1331="",IF(J1331="","",IF(OR(ISTEXT(J1331),ISTEXT(H1331)),"",J1331/H1331)),IF(OR(ISTEXT(L1331),ISTEXT(H1331)),"",L1331/H1331)))</f>
        <v/>
      </c>
    </row>
    <row r="1332" ht="13.35" customHeight="1" s="162">
      <c r="B1332" s="307" t="n"/>
      <c r="C1332" s="307" t="n"/>
      <c r="E1332" s="307" t="n"/>
      <c r="F1332" s="32" t="n"/>
      <c r="G1332" s="33">
        <f>IF(F1332="", "", IF(OR(ISTEXT(H1332),ISTEXT(F1332)),"",H1332/F1332))</f>
        <v/>
      </c>
      <c r="H1332" s="33" t="n"/>
      <c r="I1332" s="33" t="n"/>
      <c r="J1332" s="33">
        <f>IF(I1332="", "", IF(OR(ISTEXT(I1332),ISTEXT($F1332)),"",I1332*$F1332))</f>
        <v/>
      </c>
      <c r="K1332" s="33" t="n"/>
      <c r="L1332" s="33">
        <f>IF(K1332="", "", IF(OR(ISTEXT(K1332),ISTEXT($F1332)),"",K1332*$F1332))</f>
        <v/>
      </c>
      <c r="M1332" s="30">
        <f>IF(OR(H1332="",H1332=0),"",IF(K1332="",IF(J1332="","",IF(OR(ISTEXT(J1332),ISTEXT(H1332)),"",J1332/H1332)),IF(OR(ISTEXT(L1332),ISTEXT(H1332)),"",L1332/H1332)))</f>
        <v/>
      </c>
    </row>
    <row r="1333" ht="13.35" customHeight="1" s="162">
      <c r="B1333" s="307" t="n"/>
      <c r="C1333" s="307" t="n"/>
      <c r="E1333" s="307" t="n"/>
      <c r="F1333" s="32" t="n"/>
      <c r="G1333" s="33">
        <f>IF(F1333="", "", IF(OR(ISTEXT(H1333),ISTEXT(F1333)),"",H1333/F1333))</f>
        <v/>
      </c>
      <c r="H1333" s="33" t="n"/>
      <c r="I1333" s="33" t="n"/>
      <c r="J1333" s="33">
        <f>IF(I1333="", "", IF(OR(ISTEXT(I1333),ISTEXT($F1333)),"",I1333*$F1333))</f>
        <v/>
      </c>
      <c r="K1333" s="33" t="n"/>
      <c r="L1333" s="33">
        <f>IF(K1333="", "", IF(OR(ISTEXT(K1333),ISTEXT($F1333)),"",K1333*$F1333))</f>
        <v/>
      </c>
      <c r="M1333" s="30">
        <f>IF(OR(H1333="",H1333=0),"",IF(K1333="",IF(J1333="","",IF(OR(ISTEXT(J1333),ISTEXT(H1333)),"",J1333/H1333)),IF(OR(ISTEXT(L1333),ISTEXT(H1333)),"",L1333/H1333)))</f>
        <v/>
      </c>
    </row>
    <row r="1334" ht="13.35" customHeight="1" s="162">
      <c r="B1334" s="307" t="n"/>
      <c r="C1334" s="307" t="n"/>
      <c r="E1334" s="307" t="n"/>
      <c r="F1334" s="32" t="n"/>
      <c r="G1334" s="33">
        <f>IF(F1334="", "", IF(OR(ISTEXT(H1334),ISTEXT(F1334)),"",H1334/F1334))</f>
        <v/>
      </c>
      <c r="H1334" s="33" t="n"/>
      <c r="I1334" s="33" t="n"/>
      <c r="J1334" s="33">
        <f>IF(I1334="", "", IF(OR(ISTEXT(I1334),ISTEXT($F1334)),"",I1334*$F1334))</f>
        <v/>
      </c>
      <c r="K1334" s="33" t="n"/>
      <c r="L1334" s="33">
        <f>IF(K1334="", "", IF(OR(ISTEXT(K1334),ISTEXT($F1334)),"",K1334*$F1334))</f>
        <v/>
      </c>
      <c r="M1334" s="30">
        <f>IF(OR(H1334="",H1334=0),"",IF(K1334="",IF(J1334="","",IF(OR(ISTEXT(J1334),ISTEXT(H1334)),"",J1334/H1334)),IF(OR(ISTEXT(L1334),ISTEXT(H1334)),"",L1334/H1334)))</f>
        <v/>
      </c>
    </row>
    <row r="1335" ht="13.35" customHeight="1" s="162">
      <c r="B1335" s="307" t="n"/>
      <c r="C1335" s="307" t="n"/>
      <c r="E1335" s="307" t="n"/>
      <c r="F1335" s="32" t="n"/>
      <c r="G1335" s="33">
        <f>IF(F1335="", "", IF(OR(ISTEXT(H1335),ISTEXT(F1335)),"",H1335/F1335))</f>
        <v/>
      </c>
      <c r="H1335" s="33" t="n"/>
      <c r="I1335" s="33" t="n"/>
      <c r="J1335" s="33">
        <f>IF(I1335="", "", IF(OR(ISTEXT(I1335),ISTEXT($F1335)),"",I1335*$F1335))</f>
        <v/>
      </c>
      <c r="K1335" s="33" t="n"/>
      <c r="L1335" s="33">
        <f>IF(K1335="", "", IF(OR(ISTEXT(K1335),ISTEXT($F1335)),"",K1335*$F1335))</f>
        <v/>
      </c>
      <c r="M1335" s="30">
        <f>IF(OR(H1335="",H1335=0),"",IF(K1335="",IF(J1335="","",IF(OR(ISTEXT(J1335),ISTEXT(H1335)),"",J1335/H1335)),IF(OR(ISTEXT(L1335),ISTEXT(H1335)),"",L1335/H1335)))</f>
        <v/>
      </c>
    </row>
    <row r="1336" ht="13.35" customHeight="1" s="162">
      <c r="B1336" s="307" t="n"/>
      <c r="C1336" s="307" t="n"/>
      <c r="E1336" s="307" t="n"/>
      <c r="F1336" s="32" t="n"/>
      <c r="G1336" s="33">
        <f>IF(F1336="", "", IF(OR(ISTEXT(H1336),ISTEXT(F1336)),"",H1336/F1336))</f>
        <v/>
      </c>
      <c r="H1336" s="33" t="n"/>
      <c r="I1336" s="33" t="n"/>
      <c r="J1336" s="33">
        <f>IF(I1336="", "", IF(OR(ISTEXT(I1336),ISTEXT($F1336)),"",I1336*$F1336))</f>
        <v/>
      </c>
      <c r="K1336" s="33" t="n"/>
      <c r="L1336" s="33">
        <f>IF(K1336="", "", IF(OR(ISTEXT(K1336),ISTEXT($F1336)),"",K1336*$F1336))</f>
        <v/>
      </c>
      <c r="M1336" s="30">
        <f>IF(OR(H1336="",H1336=0),"",IF(K1336="",IF(J1336="","",IF(OR(ISTEXT(J1336),ISTEXT(H1336)),"",J1336/H1336)),IF(OR(ISTEXT(L1336),ISTEXT(H1336)),"",L1336/H1336)))</f>
        <v/>
      </c>
    </row>
    <row r="1337" ht="13.35" customHeight="1" s="162">
      <c r="B1337" s="307" t="n"/>
      <c r="C1337" s="307" t="n"/>
      <c r="E1337" s="307" t="n"/>
      <c r="F1337" s="32" t="n"/>
      <c r="G1337" s="33">
        <f>IF(F1337="", "", IF(OR(ISTEXT(H1337),ISTEXT(F1337)),"",H1337/F1337))</f>
        <v/>
      </c>
      <c r="H1337" s="33" t="n"/>
      <c r="I1337" s="33" t="n"/>
      <c r="J1337" s="33">
        <f>IF(I1337="", "", IF(OR(ISTEXT(I1337),ISTEXT($F1337)),"",I1337*$F1337))</f>
        <v/>
      </c>
      <c r="K1337" s="33" t="n"/>
      <c r="L1337" s="33">
        <f>IF(K1337="", "", IF(OR(ISTEXT(K1337),ISTEXT($F1337)),"",K1337*$F1337))</f>
        <v/>
      </c>
      <c r="M1337" s="30">
        <f>IF(OR(H1337="",H1337=0),"",IF(K1337="",IF(J1337="","",IF(OR(ISTEXT(J1337),ISTEXT(H1337)),"",J1337/H1337)),IF(OR(ISTEXT(L1337),ISTEXT(H1337)),"",L1337/H1337)))</f>
        <v/>
      </c>
    </row>
    <row r="1338" ht="13.35" customHeight="1" s="162">
      <c r="B1338" s="307" t="n"/>
      <c r="C1338" s="307" t="n"/>
      <c r="E1338" s="307" t="n"/>
      <c r="F1338" s="32" t="n"/>
      <c r="G1338" s="33">
        <f>IF(F1338="", "", IF(OR(ISTEXT(H1338),ISTEXT(F1338)),"",H1338/F1338))</f>
        <v/>
      </c>
      <c r="H1338" s="33" t="n"/>
      <c r="I1338" s="33" t="n"/>
      <c r="J1338" s="33">
        <f>IF(I1338="", "", IF(OR(ISTEXT(I1338),ISTEXT($F1338)),"",I1338*$F1338))</f>
        <v/>
      </c>
      <c r="K1338" s="33" t="n"/>
      <c r="L1338" s="33">
        <f>IF(K1338="", "", IF(OR(ISTEXT(K1338),ISTEXT($F1338)),"",K1338*$F1338))</f>
        <v/>
      </c>
      <c r="M1338" s="30">
        <f>IF(OR(H1338="",H1338=0),"",IF(K1338="",IF(J1338="","",IF(OR(ISTEXT(J1338),ISTEXT(H1338)),"",J1338/H1338)),IF(OR(ISTEXT(L1338),ISTEXT(H1338)),"",L1338/H1338)))</f>
        <v/>
      </c>
    </row>
    <row r="1339" ht="13.35" customHeight="1" s="162">
      <c r="B1339" s="307" t="n"/>
      <c r="C1339" s="307" t="n"/>
      <c r="E1339" s="307" t="n"/>
      <c r="F1339" s="32" t="n"/>
      <c r="G1339" s="33">
        <f>IF(F1339="", "", IF(OR(ISTEXT(H1339),ISTEXT(F1339)),"",H1339/F1339))</f>
        <v/>
      </c>
      <c r="H1339" s="33" t="n"/>
      <c r="I1339" s="33" t="n"/>
      <c r="J1339" s="33">
        <f>IF(I1339="", "", IF(OR(ISTEXT(I1339),ISTEXT($F1339)),"",I1339*$F1339))</f>
        <v/>
      </c>
      <c r="K1339" s="33" t="n"/>
      <c r="L1339" s="33">
        <f>IF(K1339="", "", IF(OR(ISTEXT(K1339),ISTEXT($F1339)),"",K1339*$F1339))</f>
        <v/>
      </c>
      <c r="M1339" s="30">
        <f>IF(OR(H1339="",H1339=0),"",IF(K1339="",IF(J1339="","",IF(OR(ISTEXT(J1339),ISTEXT(H1339)),"",J1339/H1339)),IF(OR(ISTEXT(L1339),ISTEXT(H1339)),"",L1339/H1339)))</f>
        <v/>
      </c>
    </row>
    <row r="1340" ht="13.35" customHeight="1" s="162">
      <c r="B1340" s="307" t="n"/>
      <c r="C1340" s="307" t="n"/>
      <c r="E1340" s="307" t="n"/>
      <c r="F1340" s="32" t="n"/>
      <c r="G1340" s="33">
        <f>IF(F1340="", "", IF(OR(ISTEXT(H1340),ISTEXT(F1340)),"",H1340/F1340))</f>
        <v/>
      </c>
      <c r="H1340" s="33" t="n"/>
      <c r="I1340" s="33" t="n"/>
      <c r="J1340" s="33">
        <f>IF(I1340="", "", IF(OR(ISTEXT(I1340),ISTEXT($F1340)),"",I1340*$F1340))</f>
        <v/>
      </c>
      <c r="K1340" s="33" t="n"/>
      <c r="L1340" s="33">
        <f>IF(K1340="", "", IF(OR(ISTEXT(K1340),ISTEXT($F1340)),"",K1340*$F1340))</f>
        <v/>
      </c>
      <c r="M1340" s="30">
        <f>IF(OR(H1340="",H1340=0),"",IF(K1340="",IF(J1340="","",IF(OR(ISTEXT(J1340),ISTEXT(H1340)),"",J1340/H1340)),IF(OR(ISTEXT(L1340),ISTEXT(H1340)),"",L1340/H1340)))</f>
        <v/>
      </c>
    </row>
    <row r="1341" ht="13.35" customHeight="1" s="162">
      <c r="B1341" s="307" t="n"/>
      <c r="C1341" s="307" t="n"/>
      <c r="E1341" s="307" t="n"/>
      <c r="F1341" s="32" t="n"/>
      <c r="G1341" s="33">
        <f>IF(F1341="", "", IF(OR(ISTEXT(H1341),ISTEXT(F1341)),"",H1341/F1341))</f>
        <v/>
      </c>
      <c r="H1341" s="33" t="n"/>
      <c r="I1341" s="33" t="n"/>
      <c r="J1341" s="33">
        <f>IF(I1341="", "", IF(OR(ISTEXT(I1341),ISTEXT($F1341)),"",I1341*$F1341))</f>
        <v/>
      </c>
      <c r="K1341" s="33" t="n"/>
      <c r="L1341" s="33">
        <f>IF(K1341="", "", IF(OR(ISTEXT(K1341),ISTEXT($F1341)),"",K1341*$F1341))</f>
        <v/>
      </c>
      <c r="M1341" s="30">
        <f>IF(OR(H1341="",H1341=0),"",IF(K1341="",IF(J1341="","",IF(OR(ISTEXT(J1341),ISTEXT(H1341)),"",J1341/H1341)),IF(OR(ISTEXT(L1341),ISTEXT(H1341)),"",L1341/H1341)))</f>
        <v/>
      </c>
    </row>
    <row r="1342" ht="13.35" customHeight="1" s="162">
      <c r="B1342" s="307" t="n"/>
      <c r="C1342" s="307" t="n"/>
      <c r="E1342" s="307" t="n"/>
      <c r="F1342" s="32" t="n"/>
      <c r="G1342" s="33">
        <f>IF(F1342="", "", IF(OR(ISTEXT(H1342),ISTEXT(F1342)),"",H1342/F1342))</f>
        <v/>
      </c>
      <c r="H1342" s="33" t="n"/>
      <c r="I1342" s="33" t="n"/>
      <c r="J1342" s="33">
        <f>IF(I1342="", "", IF(OR(ISTEXT(I1342),ISTEXT($F1342)),"",I1342*$F1342))</f>
        <v/>
      </c>
      <c r="K1342" s="33" t="n"/>
      <c r="L1342" s="33">
        <f>IF(K1342="", "", IF(OR(ISTEXT(K1342),ISTEXT($F1342)),"",K1342*$F1342))</f>
        <v/>
      </c>
      <c r="M1342" s="30">
        <f>IF(OR(H1342="",H1342=0),"",IF(K1342="",IF(J1342="","",IF(OR(ISTEXT(J1342),ISTEXT(H1342)),"",J1342/H1342)),IF(OR(ISTEXT(L1342),ISTEXT(H1342)),"",L1342/H1342)))</f>
        <v/>
      </c>
    </row>
    <row r="1343" ht="13.35" customHeight="1" s="162">
      <c r="B1343" s="307" t="n"/>
      <c r="C1343" s="307" t="n"/>
      <c r="E1343" s="307" t="n"/>
      <c r="F1343" s="32" t="n"/>
      <c r="G1343" s="33">
        <f>IF(F1343="", "", IF(OR(ISTEXT(H1343),ISTEXT(F1343)),"",H1343/F1343))</f>
        <v/>
      </c>
      <c r="H1343" s="33" t="n"/>
      <c r="I1343" s="33" t="n"/>
      <c r="J1343" s="33">
        <f>IF(I1343="", "", IF(OR(ISTEXT(I1343),ISTEXT($F1343)),"",I1343*$F1343))</f>
        <v/>
      </c>
      <c r="K1343" s="33" t="n"/>
      <c r="L1343" s="33">
        <f>IF(K1343="", "", IF(OR(ISTEXT(K1343),ISTEXT($F1343)),"",K1343*$F1343))</f>
        <v/>
      </c>
      <c r="M1343" s="30">
        <f>IF(OR(H1343="",H1343=0),"",IF(K1343="",IF(J1343="","",IF(OR(ISTEXT(J1343),ISTEXT(H1343)),"",J1343/H1343)),IF(OR(ISTEXT(L1343),ISTEXT(H1343)),"",L1343/H1343)))</f>
        <v/>
      </c>
    </row>
    <row r="1344" ht="13.35" customHeight="1" s="162">
      <c r="B1344" s="307" t="n"/>
      <c r="C1344" s="307" t="n"/>
      <c r="E1344" s="307" t="n"/>
      <c r="F1344" s="32" t="n"/>
      <c r="G1344" s="33">
        <f>IF(F1344="", "", IF(OR(ISTEXT(H1344),ISTEXT(F1344)),"",H1344/F1344))</f>
        <v/>
      </c>
      <c r="H1344" s="33" t="n"/>
      <c r="I1344" s="33" t="n"/>
      <c r="J1344" s="33">
        <f>IF(I1344="", "", IF(OR(ISTEXT(I1344),ISTEXT($F1344)),"",I1344*$F1344))</f>
        <v/>
      </c>
      <c r="K1344" s="33" t="n"/>
      <c r="L1344" s="33">
        <f>IF(K1344="", "", IF(OR(ISTEXT(K1344),ISTEXT($F1344)),"",K1344*$F1344))</f>
        <v/>
      </c>
      <c r="M1344" s="30">
        <f>IF(OR(H1344="",H1344=0),"",IF(K1344="",IF(J1344="","",IF(OR(ISTEXT(J1344),ISTEXT(H1344)),"",J1344/H1344)),IF(OR(ISTEXT(L1344),ISTEXT(H1344)),"",L1344/H1344)))</f>
        <v/>
      </c>
    </row>
    <row r="1345" ht="13.35" customHeight="1" s="162">
      <c r="B1345" s="307" t="n"/>
      <c r="C1345" s="307" t="n"/>
      <c r="E1345" s="307" t="n"/>
      <c r="F1345" s="32" t="n"/>
      <c r="G1345" s="33">
        <f>IF(F1345="", "", IF(OR(ISTEXT(H1345),ISTEXT(F1345)),"",H1345/F1345))</f>
        <v/>
      </c>
      <c r="H1345" s="33" t="n"/>
      <c r="I1345" s="33" t="n"/>
      <c r="J1345" s="33">
        <f>IF(I1345="", "", IF(OR(ISTEXT(I1345),ISTEXT($F1345)),"",I1345*$F1345))</f>
        <v/>
      </c>
      <c r="K1345" s="33" t="n"/>
      <c r="L1345" s="33">
        <f>IF(K1345="", "", IF(OR(ISTEXT(K1345),ISTEXT($F1345)),"",K1345*$F1345))</f>
        <v/>
      </c>
      <c r="M1345" s="30">
        <f>IF(OR(H1345="",H1345=0),"",IF(K1345="",IF(J1345="","",IF(OR(ISTEXT(J1345),ISTEXT(H1345)),"",J1345/H1345)),IF(OR(ISTEXT(L1345),ISTEXT(H1345)),"",L1345/H1345)))</f>
        <v/>
      </c>
    </row>
    <row r="1346" ht="13.35" customHeight="1" s="162">
      <c r="B1346" s="307" t="n"/>
      <c r="C1346" s="307" t="n"/>
      <c r="E1346" s="307" t="n"/>
      <c r="F1346" s="32" t="n"/>
      <c r="G1346" s="33">
        <f>IF(F1346="", "", IF(OR(ISTEXT(H1346),ISTEXT(F1346)),"",H1346/F1346))</f>
        <v/>
      </c>
      <c r="H1346" s="33" t="n"/>
      <c r="I1346" s="33" t="n"/>
      <c r="J1346" s="33">
        <f>IF(I1346="", "", IF(OR(ISTEXT(I1346),ISTEXT($F1346)),"",I1346*$F1346))</f>
        <v/>
      </c>
      <c r="K1346" s="33" t="n"/>
      <c r="L1346" s="33">
        <f>IF(K1346="", "", IF(OR(ISTEXT(K1346),ISTEXT($F1346)),"",K1346*$F1346))</f>
        <v/>
      </c>
      <c r="M1346" s="30">
        <f>IF(OR(H1346="",H1346=0),"",IF(K1346="",IF(J1346="","",IF(OR(ISTEXT(J1346),ISTEXT(H1346)),"",J1346/H1346)),IF(OR(ISTEXT(L1346),ISTEXT(H1346)),"",L1346/H1346)))</f>
        <v/>
      </c>
    </row>
    <row r="1347" ht="13.35" customHeight="1" s="162">
      <c r="B1347" s="307" t="n"/>
      <c r="C1347" s="307" t="n"/>
      <c r="E1347" s="307" t="n"/>
      <c r="F1347" s="32" t="n"/>
      <c r="G1347" s="33">
        <f>IF(F1347="", "", IF(OR(ISTEXT(H1347),ISTEXT(F1347)),"",H1347/F1347))</f>
        <v/>
      </c>
      <c r="H1347" s="33" t="n"/>
      <c r="I1347" s="33" t="n"/>
      <c r="J1347" s="33">
        <f>IF(I1347="", "", IF(OR(ISTEXT(I1347),ISTEXT($F1347)),"",I1347*$F1347))</f>
        <v/>
      </c>
      <c r="K1347" s="33" t="n"/>
      <c r="L1347" s="33">
        <f>IF(K1347="", "", IF(OR(ISTEXT(K1347),ISTEXT($F1347)),"",K1347*$F1347))</f>
        <v/>
      </c>
      <c r="M1347" s="30">
        <f>IF(OR(H1347="",H1347=0),"",IF(K1347="",IF(J1347="","",IF(OR(ISTEXT(J1347),ISTEXT(H1347)),"",J1347/H1347)),IF(OR(ISTEXT(L1347),ISTEXT(H1347)),"",L1347/H1347)))</f>
        <v/>
      </c>
    </row>
    <row r="1348" ht="13.35" customHeight="1" s="162">
      <c r="B1348" s="42" t="n"/>
      <c r="C1348" s="231" t="inlineStr">
        <is>
          <t>Subtotal (this page)</t>
        </is>
      </c>
      <c r="D1348" s="159" t="n"/>
      <c r="E1348" s="42" t="n"/>
      <c r="F1348" s="42" t="n"/>
      <c r="G1348" s="43" t="n"/>
      <c r="H1348" s="43">
        <f>IF(SUM(H1308:H1347)=0,"",SUM(H1308:H1347))</f>
        <v/>
      </c>
      <c r="I1348" s="43" t="n"/>
      <c r="J1348" s="43">
        <f>IF(SUM(J1308:J1347)=0,"",SUM(J1308:J1347))</f>
        <v/>
      </c>
      <c r="K1348" s="43" t="n"/>
      <c r="L1348" s="43">
        <f>IF(SUM(L1308:L1347)=0,"",SUM(L1308:L1347))</f>
        <v/>
      </c>
      <c r="M1348" s="35">
        <f>IF(OR(H1348="",H1348=0),"",IF(L1348="",IF(J1348="","",IF(OR(ISTEXT(J1348),ISTEXT(H1348)),"",J1348/H1348)),IF(OR(ISTEXT(L1348),ISTEXT(H1348)),"",L1348/H1348)))</f>
        <v/>
      </c>
    </row>
    <row r="1349" ht="13.35" customHeight="1" s="162"/>
    <row r="1350" ht="13.35" customHeight="1" s="162">
      <c r="B1350" s="188" t="inlineStr">
        <is>
          <t>Remarks (cont.)</t>
        </is>
      </c>
      <c r="C1350" s="173" t="n"/>
      <c r="D1350" s="154" t="n"/>
      <c r="E1350" s="174" t="n"/>
      <c r="F1350" s="174" t="n"/>
      <c r="G1350" s="174" t="n"/>
      <c r="H1350" s="174" t="n"/>
      <c r="I1350" s="174" t="n"/>
      <c r="J1350" s="174" t="n"/>
      <c r="K1350" s="174" t="n"/>
      <c r="L1350" s="174" t="n"/>
      <c r="M1350" s="173" t="n"/>
    </row>
    <row r="1351" ht="13.35" customHeight="1" s="162">
      <c r="B1351" s="154" t="n"/>
      <c r="C1351" s="174" t="n"/>
      <c r="D1351" s="174" t="n"/>
      <c r="E1351" s="174" t="n"/>
      <c r="F1351" s="174" t="n"/>
      <c r="G1351" s="174" t="n"/>
      <c r="H1351" s="174" t="n"/>
      <c r="I1351" s="174" t="n"/>
      <c r="J1351" s="174" t="n"/>
      <c r="K1351" s="174" t="n"/>
      <c r="L1351" s="174" t="n"/>
      <c r="M1351" s="173" t="n"/>
    </row>
    <row r="1352" ht="13.35" customHeight="1" s="162">
      <c r="B1352" s="154" t="n"/>
      <c r="C1352" s="174" t="n"/>
      <c r="D1352" s="174" t="n"/>
      <c r="E1352" s="174" t="n"/>
      <c r="F1352" s="174" t="n"/>
      <c r="G1352" s="174" t="n"/>
      <c r="H1352" s="174" t="n"/>
      <c r="I1352" s="174" t="n"/>
      <c r="J1352" s="174" t="n"/>
      <c r="K1352" s="174" t="n"/>
      <c r="L1352" s="174" t="n"/>
      <c r="M1352" s="173" t="n"/>
    </row>
    <row r="1353" ht="13.35" customHeight="1" s="162">
      <c r="B1353" s="154" t="n"/>
      <c r="C1353" s="174" t="n"/>
      <c r="D1353" s="174" t="n"/>
      <c r="E1353" s="174" t="n"/>
      <c r="F1353" s="174" t="n"/>
      <c r="G1353" s="174" t="n"/>
      <c r="H1353" s="174" t="n"/>
      <c r="I1353" s="174" t="n"/>
      <c r="J1353" s="174" t="n"/>
      <c r="K1353" s="174" t="n"/>
      <c r="L1353" s="174" t="n"/>
      <c r="M1353" s="173" t="n"/>
    </row>
    <row r="1354" ht="13.35" customHeight="1" s="162"/>
    <row r="1355" ht="13.35" customHeight="1" s="162"/>
    <row r="1356" ht="13.35" customHeight="1" s="162">
      <c r="B1356" s="200" t="inlineStr">
        <is>
          <t>System</t>
        </is>
      </c>
      <c r="C1356" s="403" t="n"/>
      <c r="D1356" s="209">
        <f>IF('{Equipment Data Entry}'!B94="","",'{Equipment Data Entry}'!B94)</f>
        <v/>
      </c>
      <c r="E1356" s="418" t="n"/>
      <c r="F1356" s="403" t="n"/>
      <c r="G1356" s="200" t="inlineStr">
        <is>
          <t>Service</t>
        </is>
      </c>
      <c r="H1356" s="403" t="n"/>
      <c r="I1356" s="210">
        <f>IF('{Equipment Data Entry}'!C94="","",'{Equipment Data Entry}'!C94)</f>
        <v/>
      </c>
      <c r="J1356" s="418" t="n"/>
      <c r="K1356" s="418" t="n"/>
      <c r="L1356" s="418" t="n"/>
      <c r="M1356" s="403" t="n"/>
    </row>
    <row r="1357" ht="13.35" customHeight="1" s="162">
      <c r="B1357" s="422" t="n"/>
      <c r="C1357" s="423" t="n"/>
      <c r="D1357" s="422" t="n"/>
      <c r="E1357" s="424" t="n"/>
      <c r="F1357" s="423" t="n"/>
      <c r="G1357" s="422" t="n"/>
      <c r="H1357" s="423" t="n"/>
      <c r="I1357" s="422" t="n"/>
      <c r="J1357" s="424" t="n"/>
      <c r="K1357" s="424" t="n"/>
      <c r="L1357" s="424" t="n"/>
      <c r="M1357" s="423" t="n"/>
    </row>
    <row r="1358" ht="13.35" customHeight="1" s="162">
      <c r="B1358" s="437" t="inlineStr">
        <is>
          <t>Drive Type:</t>
        </is>
      </c>
      <c r="C1358" s="13" t="n"/>
      <c r="D1358" s="438" t="n"/>
      <c r="E1358" s="437" t="inlineStr">
        <is>
          <t>Rotation – Design:</t>
        </is>
      </c>
      <c r="F1358" s="13" t="n"/>
      <c r="G1358" s="438" t="n"/>
      <c r="H1358" s="13" t="n"/>
      <c r="I1358" s="437" t="inlineStr">
        <is>
          <t>Actual:</t>
        </is>
      </c>
      <c r="J1358" s="438" t="n"/>
    </row>
    <row r="1359" ht="13.35" customHeight="1" s="162">
      <c r="B1359" s="200" t="inlineStr">
        <is>
          <t>Unit Data</t>
        </is>
      </c>
      <c r="C1359" s="400" t="n"/>
      <c r="D1359" s="400" t="n"/>
      <c r="E1359" s="400" t="n"/>
      <c r="F1359" s="400" t="n"/>
      <c r="G1359" s="401" t="n"/>
      <c r="H1359" s="13" t="n"/>
      <c r="I1359" s="200" t="inlineStr">
        <is>
          <t>Design and Performance Data</t>
        </is>
      </c>
      <c r="J1359" s="400" t="n"/>
      <c r="K1359" s="400" t="n"/>
      <c r="L1359" s="401" t="n"/>
      <c r="M1359" s="283" t="n"/>
    </row>
    <row r="1360" ht="13.35" customHeight="1" s="162">
      <c r="B1360" s="199" t="inlineStr">
        <is>
          <t>Manufacturer</t>
        </is>
      </c>
      <c r="C1360" s="401" t="n"/>
      <c r="D1360" s="204">
        <f>IF('{Equipment Data Entry}'!E94="","",'{Equipment Data Entry}'!E94)</f>
        <v/>
      </c>
      <c r="E1360" s="400" t="n"/>
      <c r="F1360" s="400" t="n"/>
      <c r="G1360" s="401" t="n"/>
      <c r="H1360" s="13" t="n"/>
      <c r="I1360" s="199" t="inlineStr">
        <is>
          <t>Design Criteria</t>
        </is>
      </c>
      <c r="J1360" s="401" t="n"/>
      <c r="K1360" s="199" t="inlineStr">
        <is>
          <t>Design</t>
        </is>
      </c>
      <c r="L1360" s="199" t="inlineStr">
        <is>
          <t>Actual</t>
        </is>
      </c>
      <c r="M1360" s="13" t="n"/>
    </row>
    <row r="1361" ht="13.35" customHeight="1" s="162">
      <c r="B1361" s="199" t="inlineStr">
        <is>
          <t>Model Number</t>
        </is>
      </c>
      <c r="C1361" s="401" t="n"/>
      <c r="D1361" s="204">
        <f>IF('{Equipment Data Entry}'!F94="","",'{Equipment Data Entry}'!F94)</f>
        <v/>
      </c>
      <c r="E1361" s="400" t="n"/>
      <c r="F1361" s="400" t="n"/>
      <c r="G1361" s="401" t="n"/>
      <c r="H1361" s="13" t="n"/>
      <c r="I1361" s="199" t="inlineStr">
        <is>
          <t>Total Airflow</t>
        </is>
      </c>
      <c r="J1361" s="401" t="n"/>
      <c r="K1361" s="24">
        <f>H1401</f>
        <v/>
      </c>
      <c r="L1361" s="24">
        <f>L1401</f>
        <v/>
      </c>
      <c r="M1361" s="22">
        <f>IF(OR(L1361="",K1361="",K1361=0),"",IF(OR(ISTEXT(L1361),ISTEXT(K1361)),"",L1361/K1361))</f>
        <v/>
      </c>
    </row>
    <row r="1362" ht="13.35" customHeight="1" s="162">
      <c r="B1362" s="199" t="inlineStr">
        <is>
          <t>Serial Number</t>
        </is>
      </c>
      <c r="C1362" s="401" t="n"/>
      <c r="D1362" s="204" t="n"/>
      <c r="E1362" s="400" t="n"/>
      <c r="F1362" s="400" t="n"/>
      <c r="G1362" s="401" t="n"/>
      <c r="H1362" s="13" t="n"/>
      <c r="I1362" s="199" t="inlineStr">
        <is>
          <t>Unit ESP</t>
        </is>
      </c>
      <c r="J1362" s="401" t="n"/>
      <c r="K1362" s="71">
        <f>IF('{Equipment Data Entry}'!H94="","",'{Equipment Data Entry}'!H94)</f>
        <v/>
      </c>
      <c r="L1362" s="64">
        <f>I1381</f>
        <v/>
      </c>
      <c r="M1362" s="22" t="n"/>
    </row>
    <row r="1363" ht="13.35" customHeight="1" s="162">
      <c r="B1363" s="199" t="inlineStr">
        <is>
          <t>Area Served</t>
        </is>
      </c>
      <c r="C1363" s="401" t="n"/>
      <c r="D1363" s="204">
        <f>I1356</f>
        <v/>
      </c>
      <c r="E1363" s="400" t="n"/>
      <c r="F1363" s="400" t="n"/>
      <c r="G1363" s="401" t="n"/>
      <c r="H1363" s="13" t="n"/>
      <c r="I1363" s="199" t="inlineStr">
        <is>
          <t>Fan RPMs</t>
        </is>
      </c>
      <c r="J1363" s="401" t="n"/>
      <c r="K1363" s="24">
        <f>IF('{Equipment Data Entry}'!I94="","",'{Equipment Data Entry}'!I94)</f>
        <v/>
      </c>
      <c r="L1363" s="24">
        <f>IF(L1374="","",L1374)</f>
        <v/>
      </c>
      <c r="M1363" s="13" t="n"/>
    </row>
    <row r="1364" ht="13.35" customHeight="1" s="162">
      <c r="B1364" s="199" t="inlineStr">
        <is>
          <t>Location</t>
        </is>
      </c>
      <c r="C1364" s="401" t="n"/>
      <c r="D1364" s="204">
        <f>IF('{Equipment Data Entry}'!D94="","",'{Equipment Data Entry}'!D94)</f>
        <v/>
      </c>
      <c r="E1364" s="400" t="n"/>
      <c r="F1364" s="400" t="n"/>
      <c r="G1364" s="401" t="n"/>
      <c r="H1364" s="13" t="n"/>
      <c r="I1364" s="283" t="n"/>
      <c r="J1364" s="283" t="n"/>
      <c r="K1364" s="36" t="n"/>
      <c r="L1364" s="36" t="n"/>
      <c r="M1364" s="13" t="n"/>
    </row>
    <row r="1365" ht="13.35" customHeight="1" s="162">
      <c r="B1365" s="13" t="n"/>
      <c r="C1365" s="13" t="n"/>
      <c r="D1365" s="13" t="n"/>
      <c r="E1365" s="13" t="n"/>
      <c r="F1365" s="13" t="n"/>
      <c r="G1365" s="13" t="n"/>
      <c r="H1365" s="13" t="n"/>
      <c r="I1365" s="283" t="n"/>
      <c r="J1365" s="283" t="n"/>
      <c r="K1365" s="37" t="n"/>
      <c r="L1365" s="37" t="n"/>
      <c r="M1365" s="13" t="n"/>
    </row>
    <row r="1366" ht="13.35" customHeight="1" s="162">
      <c r="B1366" s="200" t="inlineStr">
        <is>
          <t>Motor Data</t>
        </is>
      </c>
      <c r="C1366" s="400" t="n"/>
      <c r="D1366" s="400" t="n"/>
      <c r="E1366" s="400" t="n"/>
      <c r="F1366" s="400" t="n"/>
      <c r="G1366" s="401" t="n"/>
      <c r="H1366" s="13" t="n"/>
      <c r="I1366" s="283" t="inlineStr">
        <is>
          <t>Filter Type/Size/Qty</t>
        </is>
      </c>
      <c r="J1366" s="404" t="n"/>
      <c r="K1366" s="404" t="n"/>
      <c r="L1366" s="37" t="n"/>
      <c r="M1366" s="404" t="n"/>
    </row>
    <row r="1367" ht="13.35" customHeight="1" s="162">
      <c r="B1367" s="199" t="inlineStr">
        <is>
          <t>Manufacturer</t>
        </is>
      </c>
      <c r="C1367" s="401" t="n"/>
      <c r="D1367" s="203" t="n"/>
      <c r="E1367" s="400" t="n"/>
      <c r="F1367" s="400" t="n"/>
      <c r="G1367" s="401" t="n"/>
      <c r="H1367" s="13" t="n"/>
      <c r="I1367" s="200" t="inlineStr">
        <is>
          <t>Drive Data</t>
        </is>
      </c>
      <c r="J1367" s="400" t="n"/>
      <c r="K1367" s="400" t="n"/>
      <c r="L1367" s="401" t="n"/>
      <c r="M1367" s="13" t="n"/>
    </row>
    <row r="1368" ht="13.35" customHeight="1" s="162">
      <c r="B1368" s="199" t="inlineStr">
        <is>
          <t>Horsepower</t>
        </is>
      </c>
      <c r="C1368" s="401" t="n"/>
      <c r="D1368" s="28">
        <f>IF('{Equipment Data Entry}'!G94="","",'{Equipment Data Entry}'!G94)</f>
        <v/>
      </c>
      <c r="E1368" s="21" t="inlineStr">
        <is>
          <t>RPM</t>
        </is>
      </c>
      <c r="F1368" s="24" t="n"/>
      <c r="G1368" s="199" t="inlineStr">
        <is>
          <t>SF</t>
        </is>
      </c>
      <c r="H1368" s="13" t="n"/>
      <c r="I1368" s="199" t="inlineStr">
        <is>
          <t>Motor sheave</t>
        </is>
      </c>
      <c r="J1368" s="400" t="n"/>
      <c r="K1368" s="24">
        <f>IF('{Equipment Data Entry}'!J94="","",'{Equipment Data Entry}'!J94)</f>
        <v/>
      </c>
      <c r="L1368" s="21" t="inlineStr">
        <is>
          <t>Bore</t>
        </is>
      </c>
      <c r="M1368" s="208"/>
    </row>
    <row r="1369" ht="13.35" customHeight="1" s="162">
      <c r="B1369" s="198">
        <f>IF('{Equipment Data Entry}'!N94="","",'{Equipment Data Entry}'!N94)</f>
        <v/>
      </c>
      <c r="C1369" s="198">
        <f>IF('{Equipment Data Entry}'!O94="","",'{Equipment Data Entry}'!O94)</f>
        <v/>
      </c>
      <c r="D1369" s="21" t="inlineStr">
        <is>
          <t>FLA</t>
        </is>
      </c>
      <c r="E1369" s="67" t="n"/>
      <c r="F1369" s="21" t="inlineStr">
        <is>
          <t>Frame</t>
        </is>
      </c>
      <c r="G1369" s="208" t="n"/>
      <c r="H1369" s="13" t="n"/>
      <c r="I1369" s="199" t="inlineStr">
        <is>
          <t>Fan pulley</t>
        </is>
      </c>
      <c r="J1369" s="400" t="n"/>
      <c r="K1369" s="24">
        <f>IF('{Equipment Data Entry}'!K94="","",'{Equipment Data Entry}'!K94)</f>
        <v/>
      </c>
      <c r="L1369" s="21" t="inlineStr">
        <is>
          <t>Bore</t>
        </is>
      </c>
      <c r="M1369" s="208"/>
    </row>
    <row r="1370" ht="13.35" customHeight="1" s="162">
      <c r="B1370" s="199" t="inlineStr">
        <is>
          <t>Corrected FLA</t>
        </is>
      </c>
      <c r="C1370" s="401" t="n"/>
      <c r="D1370" s="27">
        <f>IF(OR(E1371="",E1369="",B1369=""),"",IF(OR(ISTEXT(B1369),COUNT(E1371:G1371)=0,ISTEXT(E1369)),"",B1369/AVERAGE(E1371:G1371)*E1369))</f>
        <v/>
      </c>
      <c r="E1370" s="199" t="inlineStr">
        <is>
          <t>Estimated BHP</t>
        </is>
      </c>
      <c r="F1370" s="401" t="n"/>
      <c r="G1370" s="27">
        <f>IF(OR(COUNT(E1372:G1372)=0,IF(N(E1373)&gt;0,E1373,N(D1368))=0,IF(N(D1370)&gt;0,D1370,N(E1369))=0),"",IF(N(E1373)&gt;0,E1373,N(D1368))*AVERAGE(E1372:G1372)/IF(N(D1370)&gt;0,D1370,N(E1369)))</f>
        <v/>
      </c>
      <c r="H1370" s="13" t="n"/>
      <c r="I1370" s="199" t="inlineStr">
        <is>
          <t>Belt(s)</t>
        </is>
      </c>
      <c r="J1370" s="208">
        <f>IF('{Equipment Data Entry}'!L94="","",'{Equipment Data Entry}'!L94)</f>
        <v/>
      </c>
      <c r="K1370" s="199" t="inlineStr">
        <is>
          <t>C to C</t>
        </is>
      </c>
      <c r="L1370" s="64">
        <f>IF('{Equipment Data Entry}'!M94="","",'{Equipment Data Entry}'!M94)</f>
        <v/>
      </c>
      <c r="M1370" s="13" t="n"/>
    </row>
    <row r="1371" ht="13.35" customHeight="1" s="162">
      <c r="B1371" s="199" t="inlineStr">
        <is>
          <t>Measured Voltage</t>
        </is>
      </c>
      <c r="C1371" s="400" t="n"/>
      <c r="D1371" s="401" t="n"/>
      <c r="E1371" s="24" t="n"/>
      <c r="F1371" s="24" t="n"/>
      <c r="G1371" s="24" t="n"/>
      <c r="H1371" s="13" t="n"/>
      <c r="I1371" s="283" t="inlineStr">
        <is>
          <t>Final Settings</t>
        </is>
      </c>
      <c r="J1371" s="404" t="n"/>
      <c r="K1371" s="404" t="n"/>
      <c r="L1371" s="37" t="n"/>
      <c r="M1371" s="404" t="n"/>
    </row>
    <row r="1372" ht="13.35" customHeight="1" s="162">
      <c r="B1372" s="199" t="inlineStr">
        <is>
          <t>Measured Amperage</t>
        </is>
      </c>
      <c r="C1372" s="400" t="n"/>
      <c r="D1372" s="401" t="n"/>
      <c r="E1372" s="67" t="n"/>
      <c r="F1372" s="67" t="n"/>
      <c r="G1372" s="67" t="n"/>
      <c r="H1372" s="13" t="n"/>
      <c r="I1372" s="205" t="inlineStr">
        <is>
          <t>RPM Data</t>
        </is>
      </c>
      <c r="J1372" s="401" t="n"/>
      <c r="K1372" s="205" t="inlineStr">
        <is>
          <t>Initial</t>
        </is>
      </c>
      <c r="L1372" s="205" t="inlineStr">
        <is>
          <t>Final</t>
        </is>
      </c>
      <c r="M1372" s="13" t="n"/>
    </row>
    <row r="1373" ht="13.35" customHeight="1" s="162">
      <c r="B1373" s="199" t="inlineStr">
        <is>
          <t>Motor HP (nameplate)</t>
        </is>
      </c>
      <c r="C1373" s="400"/>
      <c r="D1373" s="401"/>
      <c r="E1373" s="24"/>
      <c r="F1373" s="24"/>
      <c r="G1373" s="24"/>
      <c r="H1373" s="13" t="n"/>
      <c r="I1373" s="199" t="inlineStr">
        <is>
          <t>Motor RPM</t>
        </is>
      </c>
      <c r="J1373" s="401" t="n"/>
      <c r="K1373" s="24" t="n"/>
      <c r="L1373" s="24" t="n"/>
      <c r="M1373" s="13" t="n"/>
    </row>
    <row r="1374" ht="13.35" customHeight="1" s="162">
      <c r="B1374" s="200" t="inlineStr">
        <is>
          <t>Static Pressure Profile (in. w.g.)</t>
        </is>
      </c>
      <c r="C1374" s="400" t="n"/>
      <c r="D1374" s="400" t="n"/>
      <c r="E1374" s="400" t="n"/>
      <c r="F1374" s="400" t="n"/>
      <c r="G1374" s="401" t="n"/>
      <c r="H1374" s="13" t="n"/>
      <c r="I1374" s="199" t="inlineStr">
        <is>
          <t>Fan RPM</t>
        </is>
      </c>
      <c r="J1374" s="401" t="n"/>
      <c r="K1374" s="24" t="n"/>
      <c r="L1374" s="24" t="n"/>
      <c r="M1374" s="13" t="n"/>
    </row>
    <row r="1375" ht="13.35" customHeight="1" s="162">
      <c r="B1375" s="490">
        <f>IFERROR(INDEX('{Dropdowns}'!$AI$2:$AO$7,MATCH($D$1378,'{Dropdowns}'!$AH$2:$AH$7,0),1),"")</f>
        <v/>
      </c>
      <c r="C1375" s="490">
        <f>IFERROR(INDEX('{Dropdowns}'!$AI$2:$AO$7,MATCH($D$1378,'{Dropdowns}'!$AH$2:$AH$7,0),2),"")</f>
        <v/>
      </c>
      <c r="D1375" s="490">
        <f>IFERROR(INDEX('{Dropdowns}'!$AI$2:$AO$7,MATCH($D$1378,'{Dropdowns}'!$AH$2:$AH$7,0),3),"")</f>
        <v/>
      </c>
      <c r="E1375" s="490">
        <f>IFERROR(INDEX('{Dropdowns}'!$AI$2:$AO$7,MATCH($D$1378,'{Dropdowns}'!$AH$2:$AH$7,0),4),"")</f>
        <v/>
      </c>
      <c r="F1375" s="490">
        <f>IFERROR(INDEX('{Dropdowns}'!$AI$2:$AO$7,MATCH($D$1378,'{Dropdowns}'!$AH$2:$AH$7,0),5),"")</f>
        <v/>
      </c>
      <c r="G1375" s="490">
        <f>IFERROR(INDEX('{Dropdowns}'!$AI$2:$AO$7,MATCH($D$1378,'{Dropdowns}'!$AH$2:$AH$7,0),6),"")</f>
        <v/>
      </c>
      <c r="H1375" s="490">
        <f>IFERROR(INDEX('{Dropdowns}'!$AI$2:$AO$7,MATCH($D$1378,'{Dropdowns}'!$AH$2:$AH$7,0),7),"")</f>
        <v/>
      </c>
      <c r="I1375" s="246" t="inlineStr">
        <is>
          <t>VSD Frequency</t>
        </is>
      </c>
      <c r="J1375" s="403" t="n"/>
      <c r="K1375" s="65" t="n"/>
      <c r="L1375" s="65" t="n"/>
      <c r="M1375" s="13" t="n"/>
    </row>
    <row r="1376" ht="13.35" customHeight="1" s="162">
      <c r="B1376" s="492"/>
      <c r="C1376" s="492"/>
      <c r="D1376" s="492"/>
      <c r="E1376" s="492"/>
      <c r="F1376" s="492"/>
      <c r="G1376" s="492"/>
      <c r="H1376" s="492"/>
      <c r="I1376" s="14" t="n"/>
      <c r="J1376" s="14" t="n"/>
      <c r="K1376" s="14" t="n"/>
      <c r="L1376" s="38" t="n"/>
      <c r="M1376" s="13" t="n"/>
      <c r="Q1376">
        <f>IF(B1376="","",B1376)</f>
        <v/>
      </c>
      <c r="R1376">
        <f>IF(C1375="—",Q1376,IF(C1376="","",C1376))</f>
        <v/>
      </c>
      <c r="S1376">
        <f>IF(D1375="—",R1376,IF(D1376="","",D1376))</f>
        <v/>
      </c>
      <c r="T1376">
        <f>IF(E1375="—",S1376,IF(E1376="","",E1376))</f>
        <v/>
      </c>
      <c r="U1376">
        <f>IF(F1375="—",T1376,IF(F1376="","",F1376))</f>
        <v/>
      </c>
      <c r="V1376">
        <f>IF(G1375="—",U1376,IF(G1376="","",G1376))</f>
        <v/>
      </c>
      <c r="W1376">
        <f>IFERROR(MATCH("Fan",$C$1375:$H$1375,0),"")</f>
        <v/>
      </c>
      <c r="X1376">
        <f>IF(W1376="","",INDEX(P1378:U1378,W1376))</f>
        <v/>
      </c>
      <c r="Y1376">
        <f>IF(W1376="","",INDEX(Q1377:V1377,W1376))</f>
        <v/>
      </c>
    </row>
    <row r="1377" ht="13.35" customHeight="1" s="162">
      <c r="B1377" s="491" t="inlineStr">
        <is>
          <t>Δ</t>
        </is>
      </c>
      <c r="C1377" s="498">
        <f>IF(OR(C1375="—",C1376="",Q1376=""),"",IF(OR(ISTEXT(C1376),ISTEXT(Q1376)),"","Δ "&amp;TEXT(C1376-Q1376,"0.00")))</f>
        <v/>
      </c>
      <c r="D1377" s="498">
        <f>IF(OR(D1375="—",D1376="",R1376=""),"",IF(OR(ISTEXT(D1376),ISTEXT(R1376)),"","Δ "&amp;TEXT(D1376-R1376,"0.00")))</f>
        <v/>
      </c>
      <c r="E1377" s="498">
        <f>IF(OR(E1375="—",E1376="",S1376=""),"",IF(OR(ISTEXT(E1376),ISTEXT(S1376)),"","Δ "&amp;TEXT(E1376-S1376,"0.00")))</f>
        <v/>
      </c>
      <c r="F1377" s="498">
        <f>IF(OR(F1375="—",F1376="",T1376=""),"",IF(OR(ISTEXT(F1376),ISTEXT(T1376)),"","Δ "&amp;TEXT(F1376-T1376,"0.00")))</f>
        <v/>
      </c>
      <c r="G1377" s="498">
        <f>IF(OR(G1375="—",G1376="",U1376=""),"",IF(OR(ISTEXT(G1376),ISTEXT(U1376)),"","Δ "&amp;TEXT(G1376-U1376,"0.00")))</f>
        <v/>
      </c>
      <c r="H1377" s="498">
        <f>IF(OR(H1375="—",H1376="",V1376=""),"",IF(OR(ISTEXT(H1376),ISTEXT(V1376)),"","Δ "&amp;TEXT(H1376-V1376,"0.00")))</f>
        <v/>
      </c>
      <c r="I1377" s="13" t="n"/>
      <c r="J1377" s="13" t="n"/>
      <c r="K1377" s="13" t="n"/>
      <c r="L1377" s="13" t="n"/>
      <c r="M1377" s="13" t="n"/>
      <c r="Q1377">
        <f>IF(OR(C1376="",ISTEXT(C1376)),R1377,C1376)</f>
        <v/>
      </c>
      <c r="R1377">
        <f>IF(OR(D1376="",ISTEXT(D1376)),S1377,D1376)</f>
        <v/>
      </c>
      <c r="S1377">
        <f>IF(OR(E1376="",ISTEXT(E1376)),T1377,E1376)</f>
        <v/>
      </c>
      <c r="T1377">
        <f>IF(OR(F1376="",ISTEXT(F1376)),U1377,F1376)</f>
        <v/>
      </c>
      <c r="U1377">
        <f>IF(OR(G1376="",ISTEXT(G1376)),V1377,G1376)</f>
        <v/>
      </c>
      <c r="V1377">
        <f>IF(OR(H1376="",ISTEXT(H1376)),"",H1376)</f>
        <v/>
      </c>
    </row>
    <row r="1378" ht="13.35" customHeight="1" s="162">
      <c r="B1378" s="425" t="inlineStr">
        <is>
          <t>Unit type:</t>
        </is>
      </c>
      <c r="D1378" s="522" t="inlineStr">
        <is>
          <t>EF</t>
        </is>
      </c>
      <c r="E1378" s="414" t="n"/>
      <c r="F1378" s="494" t="inlineStr">
        <is>
          <t>Airflow left to right. Δ = this reading minus the one before it; in. w.g.</t>
        </is>
      </c>
      <c r="P1378">
        <f>IF(B1376="","",B1376)</f>
        <v/>
      </c>
      <c r="Q1378">
        <f>IF(C1376="",P1378,C1376)</f>
        <v/>
      </c>
      <c r="R1378">
        <f>IF(D1376="",Q1378,D1376)</f>
        <v/>
      </c>
      <c r="S1378">
        <f>IF(E1376="",R1378,E1376)</f>
        <v/>
      </c>
      <c r="T1378">
        <f>IF(F1376="",S1378,F1376)</f>
        <v/>
      </c>
      <c r="U1378">
        <f>IF(G1376="",T1378,G1376)</f>
        <v/>
      </c>
      <c r="V1378">
        <f>IF(H1376="",U1378,H1376)</f>
        <v/>
      </c>
    </row>
    <row r="1379" ht="13.35" customHeight="1" s="162">
      <c r="B1379" s="500" t="inlineStr">
        <is>
          <t>Fan inlet</t>
        </is>
      </c>
      <c r="D1379" s="501">
        <f>IF(X1376="","",X1376)</f>
        <v/>
      </c>
      <c r="F1379" s="500" t="inlineStr">
        <is>
          <t>Discharge</t>
        </is>
      </c>
      <c r="I1379" s="501">
        <f>IF(V1378="","",V1378)</f>
        <v/>
      </c>
    </row>
    <row r="1380" ht="13.35" customHeight="1" s="162"/>
    <row r="1381" ht="13.35" customHeight="1" s="162">
      <c r="B1381" s="500" t="inlineStr">
        <is>
          <t>Fan TSP</t>
        </is>
      </c>
      <c r="E1381" s="501">
        <f>IF(OR(X1376="",Y1376=""),"",IF(OR(ISTEXT(X1376),ISTEXT(Y1376)),"",Y1376-X1376))</f>
        <v/>
      </c>
      <c r="F1381" s="500" t="inlineStr">
        <is>
          <t>ESP</t>
        </is>
      </c>
      <c r="I1381" s="501">
        <f>IF(OR(B1376="",V1378=""),"",IF(OR(ISTEXT(B1376),ISTEXT(V1378)),"",V1378-B1376))</f>
        <v/>
      </c>
      <c r="J1381" s="500" t="inlineStr">
        <is>
          <t>Unit ΔP (inlet → fan)</t>
        </is>
      </c>
      <c r="M1381" s="501">
        <f>IF(OR(B1376="",X1376=""),"",IF(OR(ISTEXT(B1376),ISTEXT(X1376)),"",X1376-B1376))</f>
        <v/>
      </c>
    </row>
    <row r="1382" ht="13.35" customHeight="1" s="162">
      <c r="B1382" s="453" t="inlineStr">
        <is>
          <t>Instrument:</t>
        </is>
      </c>
      <c r="C1382" s="5" t="n"/>
      <c r="D1382" s="505" t="n"/>
      <c r="E1382" s="414" t="n"/>
      <c r="F1382" s="414" t="n"/>
      <c r="G1382" s="425" t="inlineStr">
        <is>
          <t>Ak basis / notes:</t>
        </is>
      </c>
      <c r="I1382" s="506" t="n"/>
      <c r="J1382" s="414" t="n"/>
      <c r="K1382" s="414" t="n"/>
      <c r="L1382" s="414" t="n"/>
      <c r="M1382" s="414" t="n"/>
    </row>
    <row r="1383" ht="13.35" customHeight="1" s="162">
      <c r="B1383" s="188" t="inlineStr">
        <is>
          <t>Register / Grille / Diffuser Airflow</t>
        </is>
      </c>
      <c r="C1383" s="174" t="n"/>
      <c r="D1383" s="174" t="n"/>
      <c r="E1383" s="174" t="n"/>
      <c r="F1383" s="173" t="n"/>
      <c r="G1383" s="233" t="inlineStr">
        <is>
          <t>Design VEL</t>
        </is>
      </c>
      <c r="H1383" s="194" t="inlineStr">
        <is>
          <t>Design CFM</t>
        </is>
      </c>
      <c r="I1383" s="188" t="inlineStr">
        <is>
          <t>Initial</t>
        </is>
      </c>
      <c r="J1383" s="173" t="n"/>
      <c r="K1383" s="188" t="inlineStr">
        <is>
          <t>Final</t>
        </is>
      </c>
      <c r="L1383" s="173" t="n"/>
      <c r="M1383" s="188" t="inlineStr">
        <is>
          <t>%</t>
        </is>
      </c>
    </row>
    <row r="1384" ht="13.35" customHeight="1" s="162">
      <c r="B1384" s="153" t="inlineStr">
        <is>
          <t>No.</t>
        </is>
      </c>
      <c r="C1384" s="188" t="inlineStr">
        <is>
          <t>Area Served</t>
        </is>
      </c>
      <c r="D1384" s="188" t="inlineStr">
        <is>
          <t>Type</t>
        </is>
      </c>
      <c r="E1384" s="188" t="inlineStr">
        <is>
          <t>Size</t>
        </is>
      </c>
      <c r="F1384" s="188" t="inlineStr">
        <is>
          <t>Ak</t>
        </is>
      </c>
      <c r="G1384" s="440" t="n"/>
      <c r="H1384" s="440" t="n"/>
      <c r="I1384" s="188" t="inlineStr">
        <is>
          <t>VEL</t>
        </is>
      </c>
      <c r="J1384" s="188" t="inlineStr">
        <is>
          <t>CFM</t>
        </is>
      </c>
      <c r="K1384" s="188" t="inlineStr">
        <is>
          <t>VEL</t>
        </is>
      </c>
      <c r="L1384" s="188" t="inlineStr">
        <is>
          <t>CFM</t>
        </is>
      </c>
      <c r="M1384" s="440" t="n"/>
    </row>
    <row r="1385" ht="13.35" customHeight="1" s="162">
      <c r="B1385" s="307" t="n"/>
      <c r="C1385" s="307" t="n"/>
      <c r="E1385" s="307" t="n"/>
      <c r="F1385" s="32" t="n"/>
      <c r="G1385" s="33">
        <f>IF(F1385="", "", IF(OR(ISTEXT(H1385),ISTEXT(F1385)),"",H1385/F1385))</f>
        <v/>
      </c>
      <c r="H1385" s="33" t="n"/>
      <c r="I1385" s="33" t="n"/>
      <c r="J1385" s="33">
        <f>IF(I1385="", "", IF(OR(ISTEXT(I1385),ISTEXT($F1385)),"",I1385*$F1385))</f>
        <v/>
      </c>
      <c r="K1385" s="33" t="n"/>
      <c r="L1385" s="33">
        <f>IF(K1385="", "", IF(OR(ISTEXT(K1385),ISTEXT($F1385)),"",K1385*$F1385))</f>
        <v/>
      </c>
      <c r="M1385" s="30">
        <f>IF(OR(H1385="",H1385=0),"",IF(K1385="",IF(J1385="","",IF(OR(ISTEXT(J1385),ISTEXT(H1385)),"",J1385/H1385)),IF(OR(ISTEXT(L1385),ISTEXT(H1385)),"",L1385/H1385)))</f>
        <v/>
      </c>
    </row>
    <row r="1386" ht="13.35" customHeight="1" s="162">
      <c r="B1386" s="307" t="n"/>
      <c r="C1386" s="307" t="n"/>
      <c r="E1386" s="307" t="n"/>
      <c r="F1386" s="32" t="n"/>
      <c r="G1386" s="33">
        <f>IF(F1386="", "", IF(OR(ISTEXT(H1386),ISTEXT(F1386)),"",H1386/F1386))</f>
        <v/>
      </c>
      <c r="H1386" s="33" t="n"/>
      <c r="I1386" s="33" t="n"/>
      <c r="J1386" s="33">
        <f>IF(I1386="", "", IF(OR(ISTEXT(I1386),ISTEXT($F1386)),"",I1386*$F1386))</f>
        <v/>
      </c>
      <c r="K1386" s="33" t="n"/>
      <c r="L1386" s="33">
        <f>IF(K1386="", "", IF(OR(ISTEXT(K1386),ISTEXT($F1386)),"",K1386*$F1386))</f>
        <v/>
      </c>
      <c r="M1386" s="30">
        <f>IF(OR(H1386="",H1386=0),"",IF(K1386="",IF(J1386="","",IF(OR(ISTEXT(J1386),ISTEXT(H1386)),"",J1386/H1386)),IF(OR(ISTEXT(L1386),ISTEXT(H1386)),"",L1386/H1386)))</f>
        <v/>
      </c>
    </row>
    <row r="1387" ht="13.35" customHeight="1" s="162">
      <c r="B1387" s="307" t="n"/>
      <c r="C1387" s="307" t="n"/>
      <c r="E1387" s="307" t="n"/>
      <c r="F1387" s="32" t="n"/>
      <c r="G1387" s="33">
        <f>IF(F1387="", "", IF(OR(ISTEXT(H1387),ISTEXT(F1387)),"",H1387/F1387))</f>
        <v/>
      </c>
      <c r="H1387" s="33" t="n"/>
      <c r="I1387" s="33" t="n"/>
      <c r="J1387" s="33">
        <f>IF(I1387="", "", IF(OR(ISTEXT(I1387),ISTEXT($F1387)),"",I1387*$F1387))</f>
        <v/>
      </c>
      <c r="K1387" s="33" t="n"/>
      <c r="L1387" s="33">
        <f>IF(K1387="", "", IF(OR(ISTEXT(K1387),ISTEXT($F1387)),"",K1387*$F1387))</f>
        <v/>
      </c>
      <c r="M1387" s="30">
        <f>IF(OR(H1387="",H1387=0),"",IF(K1387="",IF(J1387="","",IF(OR(ISTEXT(J1387),ISTEXT(H1387)),"",J1387/H1387)),IF(OR(ISTEXT(L1387),ISTEXT(H1387)),"",L1387/H1387)))</f>
        <v/>
      </c>
    </row>
    <row r="1388" ht="13.35" customHeight="1" s="162">
      <c r="B1388" s="307" t="n"/>
      <c r="C1388" s="307" t="n"/>
      <c r="E1388" s="307" t="n"/>
      <c r="F1388" s="32" t="n"/>
      <c r="G1388" s="33">
        <f>IF(F1388="", "", IF(OR(ISTEXT(H1388),ISTEXT(F1388)),"",H1388/F1388))</f>
        <v/>
      </c>
      <c r="H1388" s="33" t="n"/>
      <c r="I1388" s="33" t="n"/>
      <c r="J1388" s="33">
        <f>IF(I1388="", "", IF(OR(ISTEXT(I1388),ISTEXT($F1388)),"",I1388*$F1388))</f>
        <v/>
      </c>
      <c r="K1388" s="33" t="n"/>
      <c r="L1388" s="33">
        <f>IF(K1388="", "", IF(OR(ISTEXT(K1388),ISTEXT($F1388)),"",K1388*$F1388))</f>
        <v/>
      </c>
      <c r="M1388" s="30">
        <f>IF(OR(H1388="",H1388=0),"",IF(K1388="",IF(J1388="","",IF(OR(ISTEXT(J1388),ISTEXT(H1388)),"",J1388/H1388)),IF(OR(ISTEXT(L1388),ISTEXT(H1388)),"",L1388/H1388)))</f>
        <v/>
      </c>
    </row>
    <row r="1389" ht="13.35" customHeight="1" s="162">
      <c r="B1389" s="307" t="n"/>
      <c r="C1389" s="307" t="n"/>
      <c r="E1389" s="307" t="n"/>
      <c r="F1389" s="32" t="n"/>
      <c r="G1389" s="33">
        <f>IF(F1389="", "", IF(OR(ISTEXT(H1389),ISTEXT(F1389)),"",H1389/F1389))</f>
        <v/>
      </c>
      <c r="H1389" s="33" t="n"/>
      <c r="I1389" s="33" t="n"/>
      <c r="J1389" s="33">
        <f>IF(I1389="", "", IF(OR(ISTEXT(I1389),ISTEXT($F1389)),"",I1389*$F1389))</f>
        <v/>
      </c>
      <c r="K1389" s="33" t="n"/>
      <c r="L1389" s="33">
        <f>IF(K1389="", "", IF(OR(ISTEXT(K1389),ISTEXT($F1389)),"",K1389*$F1389))</f>
        <v/>
      </c>
      <c r="M1389" s="30">
        <f>IF(OR(H1389="",H1389=0),"",IF(K1389="",IF(J1389="","",IF(OR(ISTEXT(J1389),ISTEXT(H1389)),"",J1389/H1389)),IF(OR(ISTEXT(L1389),ISTEXT(H1389)),"",L1389/H1389)))</f>
        <v/>
      </c>
    </row>
    <row r="1390" ht="13.35" customHeight="1" s="162">
      <c r="B1390" s="307" t="n"/>
      <c r="C1390" s="307" t="n"/>
      <c r="E1390" s="307" t="n"/>
      <c r="F1390" s="32" t="n"/>
      <c r="G1390" s="33">
        <f>IF(F1390="", "", IF(OR(ISTEXT(H1390),ISTEXT(F1390)),"",H1390/F1390))</f>
        <v/>
      </c>
      <c r="H1390" s="33" t="n"/>
      <c r="I1390" s="33" t="n"/>
      <c r="J1390" s="33">
        <f>IF(I1390="", "", IF(OR(ISTEXT(I1390),ISTEXT($F1390)),"",I1390*$F1390))</f>
        <v/>
      </c>
      <c r="K1390" s="33" t="n"/>
      <c r="L1390" s="33">
        <f>IF(K1390="", "", IF(OR(ISTEXT(K1390),ISTEXT($F1390)),"",K1390*$F1390))</f>
        <v/>
      </c>
      <c r="M1390" s="30">
        <f>IF(OR(H1390="",H1390=0),"",IF(K1390="",IF(J1390="","",IF(OR(ISTEXT(J1390),ISTEXT(H1390)),"",J1390/H1390)),IF(OR(ISTEXT(L1390),ISTEXT(H1390)),"",L1390/H1390)))</f>
        <v/>
      </c>
    </row>
    <row r="1391" ht="13.35" customHeight="1" s="162">
      <c r="B1391" s="307" t="n"/>
      <c r="C1391" s="307" t="n"/>
      <c r="E1391" s="307" t="n"/>
      <c r="F1391" s="32" t="n"/>
      <c r="G1391" s="33">
        <f>IF(F1391="", "", IF(OR(ISTEXT(H1391),ISTEXT(F1391)),"",H1391/F1391))</f>
        <v/>
      </c>
      <c r="H1391" s="33" t="n"/>
      <c r="I1391" s="33" t="n"/>
      <c r="J1391" s="33">
        <f>IF(I1391="", "", IF(OR(ISTEXT(I1391),ISTEXT($F1391)),"",I1391*$F1391))</f>
        <v/>
      </c>
      <c r="K1391" s="33" t="n"/>
      <c r="L1391" s="33">
        <f>IF(K1391="", "", IF(OR(ISTEXT(K1391),ISTEXT($F1391)),"",K1391*$F1391))</f>
        <v/>
      </c>
      <c r="M1391" s="30">
        <f>IF(OR(H1391="",H1391=0),"",IF(K1391="",IF(J1391="","",IF(OR(ISTEXT(J1391),ISTEXT(H1391)),"",J1391/H1391)),IF(OR(ISTEXT(L1391),ISTEXT(H1391)),"",L1391/H1391)))</f>
        <v/>
      </c>
    </row>
    <row r="1392" ht="13.35" customHeight="1" s="162">
      <c r="B1392" s="307" t="n"/>
      <c r="C1392" s="307" t="n"/>
      <c r="E1392" s="307" t="n"/>
      <c r="F1392" s="32" t="n"/>
      <c r="G1392" s="33">
        <f>IF(F1392="", "", IF(OR(ISTEXT(H1392),ISTEXT(F1392)),"",H1392/F1392))</f>
        <v/>
      </c>
      <c r="H1392" s="33" t="n"/>
      <c r="I1392" s="33" t="n"/>
      <c r="J1392" s="33">
        <f>IF(I1392="", "", IF(OR(ISTEXT(I1392),ISTEXT($F1392)),"",I1392*$F1392))</f>
        <v/>
      </c>
      <c r="K1392" s="33" t="n"/>
      <c r="L1392" s="33">
        <f>IF(K1392="", "", IF(OR(ISTEXT(K1392),ISTEXT($F1392)),"",K1392*$F1392))</f>
        <v/>
      </c>
      <c r="M1392" s="30">
        <f>IF(OR(H1392="",H1392=0),"",IF(K1392="",IF(J1392="","",IF(OR(ISTEXT(J1392),ISTEXT(H1392)),"",J1392/H1392)),IF(OR(ISTEXT(L1392),ISTEXT(H1392)),"",L1392/H1392)))</f>
        <v/>
      </c>
    </row>
    <row r="1393" ht="13.35" customHeight="1" s="162">
      <c r="B1393" s="307" t="n"/>
      <c r="C1393" s="307" t="n"/>
      <c r="E1393" s="307" t="n"/>
      <c r="F1393" s="32" t="n"/>
      <c r="G1393" s="33">
        <f>IF(F1393="", "", IF(OR(ISTEXT(H1393),ISTEXT(F1393)),"",H1393/F1393))</f>
        <v/>
      </c>
      <c r="H1393" s="33" t="n"/>
      <c r="I1393" s="33" t="n"/>
      <c r="J1393" s="33">
        <f>IF(I1393="", "", IF(OR(ISTEXT(I1393),ISTEXT($F1393)),"",I1393*$F1393))</f>
        <v/>
      </c>
      <c r="K1393" s="33" t="n"/>
      <c r="L1393" s="33">
        <f>IF(K1393="", "", IF(OR(ISTEXT(K1393),ISTEXT($F1393)),"",K1393*$F1393))</f>
        <v/>
      </c>
      <c r="M1393" s="30">
        <f>IF(OR(H1393="",H1393=0),"",IF(K1393="",IF(J1393="","",IF(OR(ISTEXT(J1393),ISTEXT(H1393)),"",J1393/H1393)),IF(OR(ISTEXT(L1393),ISTEXT(H1393)),"",L1393/H1393)))</f>
        <v/>
      </c>
    </row>
    <row r="1394" ht="13.35" customHeight="1" s="162">
      <c r="B1394" s="307" t="n"/>
      <c r="C1394" s="307" t="n"/>
      <c r="E1394" s="307" t="n"/>
      <c r="F1394" s="32" t="n"/>
      <c r="G1394" s="33">
        <f>IF(F1394="", "", IF(OR(ISTEXT(H1394),ISTEXT(F1394)),"",H1394/F1394))</f>
        <v/>
      </c>
      <c r="H1394" s="33" t="n"/>
      <c r="I1394" s="33" t="n"/>
      <c r="J1394" s="33">
        <f>IF(I1394="", "", IF(OR(ISTEXT(I1394),ISTEXT($F1394)),"",I1394*$F1394))</f>
        <v/>
      </c>
      <c r="K1394" s="33" t="n"/>
      <c r="L1394" s="33">
        <f>IF(K1394="", "", IF(OR(ISTEXT(K1394),ISTEXT($F1394)),"",K1394*$F1394))</f>
        <v/>
      </c>
      <c r="M1394" s="30">
        <f>IF(OR(H1394="",H1394=0),"",IF(K1394="",IF(J1394="","",IF(OR(ISTEXT(J1394),ISTEXT(H1394)),"",J1394/H1394)),IF(OR(ISTEXT(L1394),ISTEXT(H1394)),"",L1394/H1394)))</f>
        <v/>
      </c>
    </row>
    <row r="1395" ht="13.35" customHeight="1" s="162">
      <c r="B1395" s="307" t="n"/>
      <c r="C1395" s="307" t="n"/>
      <c r="E1395" s="307" t="n"/>
      <c r="F1395" s="32" t="n"/>
      <c r="G1395" s="33">
        <f>IF(F1395="", "", IF(OR(ISTEXT(H1395),ISTEXT(F1395)),"",H1395/F1395))</f>
        <v/>
      </c>
      <c r="H1395" s="33" t="n"/>
      <c r="I1395" s="33" t="n"/>
      <c r="J1395" s="33">
        <f>IF(I1395="", "", IF(OR(ISTEXT(I1395),ISTEXT($F1395)),"",I1395*$F1395))</f>
        <v/>
      </c>
      <c r="K1395" s="33" t="n"/>
      <c r="L1395" s="33">
        <f>IF(K1395="", "", IF(OR(ISTEXT(K1395),ISTEXT($F1395)),"",K1395*$F1395))</f>
        <v/>
      </c>
      <c r="M1395" s="30">
        <f>IF(OR(H1395="",H1395=0),"",IF(K1395="",IF(J1395="","",IF(OR(ISTEXT(J1395),ISTEXT(H1395)),"",J1395/H1395)),IF(OR(ISTEXT(L1395),ISTEXT(H1395)),"",L1395/H1395)))</f>
        <v/>
      </c>
    </row>
    <row r="1396" ht="13.35" customHeight="1" s="162">
      <c r="B1396" s="307" t="n"/>
      <c r="C1396" s="307" t="n"/>
      <c r="E1396" s="307" t="n"/>
      <c r="F1396" s="32" t="n"/>
      <c r="G1396" s="33">
        <f>IF(F1396="", "", IF(OR(ISTEXT(H1396),ISTEXT(F1396)),"",H1396/F1396))</f>
        <v/>
      </c>
      <c r="H1396" s="33" t="n"/>
      <c r="I1396" s="33" t="n"/>
      <c r="J1396" s="33">
        <f>IF(I1396="", "", IF(OR(ISTEXT(I1396),ISTEXT($F1396)),"",I1396*$F1396))</f>
        <v/>
      </c>
      <c r="K1396" s="33" t="n"/>
      <c r="L1396" s="33">
        <f>IF(K1396="", "", IF(OR(ISTEXT(K1396),ISTEXT($F1396)),"",K1396*$F1396))</f>
        <v/>
      </c>
      <c r="M1396" s="30">
        <f>IF(OR(H1396="",H1396=0),"",IF(K1396="",IF(J1396="","",IF(OR(ISTEXT(J1396),ISTEXT(H1396)),"",J1396/H1396)),IF(OR(ISTEXT(L1396),ISTEXT(H1396)),"",L1396/H1396)))</f>
        <v/>
      </c>
    </row>
    <row r="1397" ht="13.35" customHeight="1" s="162">
      <c r="B1397" s="307" t="n"/>
      <c r="C1397" s="307" t="n"/>
      <c r="E1397" s="307" t="n"/>
      <c r="F1397" s="32" t="n"/>
      <c r="G1397" s="33">
        <f>IF(F1397="", "", IF(OR(ISTEXT(H1397),ISTEXT(F1397)),"",H1397/F1397))</f>
        <v/>
      </c>
      <c r="H1397" s="33" t="n"/>
      <c r="I1397" s="33" t="n"/>
      <c r="J1397" s="33">
        <f>IF(I1397="", "", IF(OR(ISTEXT(I1397),ISTEXT($F1397)),"",I1397*$F1397))</f>
        <v/>
      </c>
      <c r="K1397" s="33" t="n"/>
      <c r="L1397" s="33">
        <f>IF(K1397="", "", IF(OR(ISTEXT(K1397),ISTEXT($F1397)),"",K1397*$F1397))</f>
        <v/>
      </c>
      <c r="M1397" s="30">
        <f>IF(OR(H1397="",H1397=0),"",IF(K1397="",IF(J1397="","",IF(OR(ISTEXT(J1397),ISTEXT(H1397)),"",J1397/H1397)),IF(OR(ISTEXT(L1397),ISTEXT(H1397)),"",L1397/H1397)))</f>
        <v/>
      </c>
    </row>
    <row r="1398" ht="13.35" customHeight="1" s="162">
      <c r="B1398" s="307" t="n"/>
      <c r="C1398" s="307" t="n"/>
      <c r="E1398" s="307" t="n"/>
      <c r="F1398" s="32" t="n"/>
      <c r="G1398" s="33">
        <f>IF(F1398="", "", IF(OR(ISTEXT(H1398),ISTEXT(F1398)),"",H1398/F1398))</f>
        <v/>
      </c>
      <c r="H1398" s="33" t="n"/>
      <c r="I1398" s="33" t="n"/>
      <c r="J1398" s="33">
        <f>IF(I1398="", "", IF(OR(ISTEXT(I1398),ISTEXT($F1398)),"",I1398*$F1398))</f>
        <v/>
      </c>
      <c r="K1398" s="33" t="n"/>
      <c r="L1398" s="33">
        <f>IF(K1398="", "", IF(OR(ISTEXT(K1398),ISTEXT($F1398)),"",K1398*$F1398))</f>
        <v/>
      </c>
      <c r="M1398" s="30">
        <f>IF(OR(H1398="",H1398=0),"",IF(K1398="",IF(J1398="","",IF(OR(ISTEXT(J1398),ISTEXT(H1398)),"",J1398/H1398)),IF(OR(ISTEXT(L1398),ISTEXT(H1398)),"",L1398/H1398)))</f>
        <v/>
      </c>
    </row>
    <row r="1399" ht="13.35" customHeight="1" s="162">
      <c r="B1399" s="307" t="n"/>
      <c r="C1399" s="307" t="n"/>
      <c r="E1399" s="307" t="n"/>
      <c r="F1399" s="32" t="n"/>
      <c r="G1399" s="33">
        <f>IF(F1399="", "", IF(OR(ISTEXT(H1399),ISTEXT(F1399)),"",H1399/F1399))</f>
        <v/>
      </c>
      <c r="H1399" s="33" t="n"/>
      <c r="I1399" s="33" t="n"/>
      <c r="J1399" s="33">
        <f>IF(I1399="", "", IF(OR(ISTEXT(I1399),ISTEXT($F1399)),"",I1399*$F1399))</f>
        <v/>
      </c>
      <c r="K1399" s="33" t="n"/>
      <c r="L1399" s="33">
        <f>IF(K1399="", "", IF(OR(ISTEXT(K1399),ISTEXT($F1399)),"",K1399*$F1399))</f>
        <v/>
      </c>
      <c r="M1399" s="30">
        <f>IF(OR(H1399="",H1399=0),"",IF(K1399="",IF(J1399="","",IF(OR(ISTEXT(J1399),ISTEXT(H1399)),"",J1399/H1399)),IF(OR(ISTEXT(L1399),ISTEXT(H1399)),"",L1399/H1399)))</f>
        <v/>
      </c>
    </row>
    <row r="1400" ht="13.35" customHeight="1" s="162">
      <c r="B1400" s="307" t="n"/>
      <c r="C1400" s="307" t="n"/>
      <c r="D1400" s="307"/>
      <c r="E1400" s="307"/>
      <c r="F1400" s="307"/>
      <c r="G1400" s="307"/>
      <c r="H1400" s="33" t="n"/>
      <c r="I1400" s="33" t="n"/>
      <c r="J1400" s="33"/>
      <c r="K1400" s="33" t="n"/>
      <c r="L1400" s="33"/>
      <c r="M1400" s="30">
        <f>IF(OR(H1400="",H1400=0),"",IF(L1400="",IF(J1400="","",IF(OR(ISTEXT(J1400),ISTEXT(H1400)),"",J1400/H1400)),IF(OR(ISTEXT(L1400),ISTEXT(H1400)),"",L1400/H1400)))</f>
        <v/>
      </c>
    </row>
    <row r="1401" ht="13.35" customHeight="1" s="162">
      <c r="B1401" s="42" t="n"/>
      <c r="C1401" s="231" t="inlineStr">
        <is>
          <t>Total</t>
        </is>
      </c>
      <c r="D1401" s="159" t="n"/>
      <c r="E1401" s="42" t="n"/>
      <c r="F1401" s="42" t="n"/>
      <c r="G1401" s="43" t="n"/>
      <c r="H1401" s="43">
        <f>IF(SUM(H1385:H1400)+SUM(H1412:H1451)=0,"",SUM(H1385:H1400)+SUM(H1412:H1451))</f>
        <v/>
      </c>
      <c r="I1401" s="43" t="n"/>
      <c r="J1401" s="43">
        <f>IF(SUM(J1385:J1400)+SUM(J1412:J1451)=0,"",SUM(J1385:J1400)+SUM(J1412:J1451))</f>
        <v/>
      </c>
      <c r="K1401" s="43" t="n"/>
      <c r="L1401" s="43">
        <f>IF(SUM(L1385:L1400)+SUM(L1412:L1451)=0,"",SUM(L1385:L1400)+SUM(L1412:L1451))</f>
        <v/>
      </c>
      <c r="M1401" s="35">
        <f>IF(OR(H1401="",H1401=0),"",IF(L1401="",IF(J1401="","",IF(OR(ISTEXT(J1401),ISTEXT(H1401)),"",J1401/H1401)),IF(OR(ISTEXT(L1401),ISTEXT(H1401)),"",L1401/H1401)))</f>
        <v/>
      </c>
    </row>
    <row r="1402" ht="13.35" customHeight="1" s="162"/>
    <row r="1403" ht="13.35" customHeight="1" s="162">
      <c r="B1403" s="188" t="inlineStr">
        <is>
          <t>Remarks</t>
        </is>
      </c>
      <c r="C1403" s="173" t="n"/>
      <c r="D1403" s="154" t="n"/>
      <c r="E1403" s="174" t="n"/>
      <c r="F1403" s="174" t="n"/>
      <c r="G1403" s="174" t="n"/>
      <c r="H1403" s="174" t="n"/>
      <c r="I1403" s="174" t="n"/>
      <c r="J1403" s="174" t="n"/>
      <c r="K1403" s="174" t="n"/>
      <c r="L1403" s="174" t="n"/>
      <c r="M1403" s="173" t="n"/>
    </row>
    <row r="1404" ht="13.35" customHeight="1" s="162">
      <c r="B1404" s="154" t="n"/>
      <c r="C1404" s="174" t="n"/>
      <c r="D1404" s="174" t="n"/>
      <c r="E1404" s="174" t="n"/>
      <c r="F1404" s="174" t="n"/>
      <c r="G1404" s="174" t="n"/>
      <c r="H1404" s="174" t="n"/>
      <c r="I1404" s="174" t="n"/>
      <c r="J1404" s="174" t="n"/>
      <c r="K1404" s="174" t="n"/>
      <c r="L1404" s="174" t="n"/>
      <c r="M1404" s="173" t="n"/>
    </row>
    <row r="1405" ht="13.35" customHeight="1" s="162">
      <c r="B1405" s="154" t="n"/>
      <c r="C1405" s="174" t="n"/>
      <c r="D1405" s="174" t="n"/>
      <c r="E1405" s="174" t="n"/>
      <c r="F1405" s="174" t="n"/>
      <c r="G1405" s="174" t="n"/>
      <c r="H1405" s="174" t="n"/>
      <c r="I1405" s="174" t="n"/>
      <c r="J1405" s="174" t="n"/>
      <c r="K1405" s="174" t="n"/>
      <c r="L1405" s="174" t="n"/>
      <c r="M1405" s="173" t="n"/>
    </row>
    <row r="1406" ht="13.35" customHeight="1" s="162">
      <c r="B1406" s="154" t="n"/>
      <c r="C1406" s="174" t="n"/>
      <c r="D1406" s="174" t="n"/>
      <c r="E1406" s="174" t="n"/>
      <c r="F1406" s="174" t="n"/>
      <c r="G1406" s="174" t="n"/>
      <c r="H1406" s="174" t="n"/>
      <c r="I1406" s="174" t="n"/>
      <c r="J1406" s="174" t="n"/>
      <c r="K1406" s="174" t="n"/>
      <c r="L1406" s="174" t="n"/>
      <c r="M1406" s="173" t="n"/>
    </row>
    <row r="1407" ht="13.35" customHeight="1" s="162"/>
    <row r="1408" ht="13.35" customHeight="1" s="162">
      <c r="B1408" s="200" t="inlineStr">
        <is>
          <t>System (cont.)</t>
        </is>
      </c>
      <c r="C1408" s="403" t="n"/>
      <c r="D1408" s="209">
        <f>IF('{Equipment Data Entry}'!B94="","",'{Equipment Data Entry}'!B94)</f>
        <v/>
      </c>
      <c r="E1408" s="418" t="n"/>
      <c r="F1408" s="403" t="n"/>
      <c r="G1408" s="200" t="inlineStr">
        <is>
          <t>Service</t>
        </is>
      </c>
      <c r="H1408" s="403" t="n"/>
      <c r="I1408" s="210">
        <f>IF('{Equipment Data Entry}'!C94="","",'{Equipment Data Entry}'!C94)</f>
        <v/>
      </c>
      <c r="J1408" s="418" t="n"/>
      <c r="K1408" s="418" t="n"/>
      <c r="L1408" s="418" t="n"/>
      <c r="M1408" s="403" t="n"/>
    </row>
    <row r="1409" ht="13.35" customHeight="1" s="162">
      <c r="B1409" s="422" t="n"/>
      <c r="C1409" s="423" t="n"/>
      <c r="D1409" s="422" t="n"/>
      <c r="E1409" s="424" t="n"/>
      <c r="F1409" s="423" t="n"/>
      <c r="G1409" s="422" t="n"/>
      <c r="H1409" s="423" t="n"/>
      <c r="I1409" s="422" t="n"/>
      <c r="J1409" s="424" t="n"/>
      <c r="K1409" s="424" t="n"/>
      <c r="L1409" s="424" t="n"/>
      <c r="M1409" s="423" t="n"/>
    </row>
    <row r="1410" ht="13.35" customHeight="1" s="162">
      <c r="B1410" s="188" t="inlineStr">
        <is>
          <t>Registers / Grilles (cont.)</t>
        </is>
      </c>
      <c r="C1410" s="174" t="n"/>
      <c r="D1410" s="174" t="n"/>
      <c r="E1410" s="174" t="n"/>
      <c r="F1410" s="173" t="n"/>
      <c r="G1410" s="233" t="inlineStr">
        <is>
          <t>Design VEL</t>
        </is>
      </c>
      <c r="H1410" s="194" t="inlineStr">
        <is>
          <t>Design CFM</t>
        </is>
      </c>
      <c r="I1410" s="188" t="inlineStr">
        <is>
          <t>Initial</t>
        </is>
      </c>
      <c r="J1410" s="173" t="n"/>
      <c r="K1410" s="188" t="inlineStr">
        <is>
          <t>Final</t>
        </is>
      </c>
      <c r="L1410" s="173" t="n"/>
      <c r="M1410" s="188" t="inlineStr">
        <is>
          <t>%</t>
        </is>
      </c>
    </row>
    <row r="1411" ht="13.35" customHeight="1" s="162">
      <c r="B1411" s="153" t="inlineStr">
        <is>
          <t>No.</t>
        </is>
      </c>
      <c r="C1411" s="188" t="inlineStr">
        <is>
          <t>Area Served</t>
        </is>
      </c>
      <c r="D1411" s="188" t="inlineStr">
        <is>
          <t>Type</t>
        </is>
      </c>
      <c r="E1411" s="188" t="inlineStr">
        <is>
          <t>Size</t>
        </is>
      </c>
      <c r="F1411" s="188" t="inlineStr">
        <is>
          <t>Ak</t>
        </is>
      </c>
      <c r="G1411" s="440" t="n"/>
      <c r="H1411" s="440" t="n"/>
      <c r="I1411" s="188" t="inlineStr">
        <is>
          <t>VEL</t>
        </is>
      </c>
      <c r="J1411" s="188" t="inlineStr">
        <is>
          <t>CFM</t>
        </is>
      </c>
      <c r="K1411" s="188" t="inlineStr">
        <is>
          <t>VEL</t>
        </is>
      </c>
      <c r="L1411" s="188" t="inlineStr">
        <is>
          <t>CFM</t>
        </is>
      </c>
      <c r="M1411" s="440" t="n"/>
    </row>
    <row r="1412" ht="13.35" customHeight="1" s="162">
      <c r="B1412" s="307" t="n"/>
      <c r="C1412" s="307" t="n"/>
      <c r="E1412" s="307" t="n"/>
      <c r="F1412" s="32" t="n"/>
      <c r="G1412" s="33">
        <f>IF(F1412="", "", IF(OR(ISTEXT(H1412),ISTEXT(F1412)),"",H1412/F1412))</f>
        <v/>
      </c>
      <c r="H1412" s="33" t="n"/>
      <c r="I1412" s="33" t="n"/>
      <c r="J1412" s="33">
        <f>IF(I1412="", "", IF(OR(ISTEXT(I1412),ISTEXT($F1412)),"",I1412*$F1412))</f>
        <v/>
      </c>
      <c r="K1412" s="33" t="n"/>
      <c r="L1412" s="33">
        <f>IF(K1412="", "", IF(OR(ISTEXT(K1412),ISTEXT($F1412)),"",K1412*$F1412))</f>
        <v/>
      </c>
      <c r="M1412" s="30">
        <f>IF(OR(H1412="",H1412=0),"",IF(K1412="",IF(J1412="","",IF(OR(ISTEXT(J1412),ISTEXT(H1412)),"",J1412/H1412)),IF(OR(ISTEXT(L1412),ISTEXT(H1412)),"",L1412/H1412)))</f>
        <v/>
      </c>
    </row>
    <row r="1413" ht="13.35" customHeight="1" s="162">
      <c r="B1413" s="307" t="n"/>
      <c r="C1413" s="307" t="n"/>
      <c r="E1413" s="307" t="n"/>
      <c r="F1413" s="32" t="n"/>
      <c r="G1413" s="33">
        <f>IF(F1413="", "", IF(OR(ISTEXT(H1413),ISTEXT(F1413)),"",H1413/F1413))</f>
        <v/>
      </c>
      <c r="H1413" s="33" t="n"/>
      <c r="I1413" s="33" t="n"/>
      <c r="J1413" s="33">
        <f>IF(I1413="", "", IF(OR(ISTEXT(I1413),ISTEXT($F1413)),"",I1413*$F1413))</f>
        <v/>
      </c>
      <c r="K1413" s="33" t="n"/>
      <c r="L1413" s="33">
        <f>IF(K1413="", "", IF(OR(ISTEXT(K1413),ISTEXT($F1413)),"",K1413*$F1413))</f>
        <v/>
      </c>
      <c r="M1413" s="30">
        <f>IF(OR(H1413="",H1413=0),"",IF(K1413="",IF(J1413="","",IF(OR(ISTEXT(J1413),ISTEXT(H1413)),"",J1413/H1413)),IF(OR(ISTEXT(L1413),ISTEXT(H1413)),"",L1413/H1413)))</f>
        <v/>
      </c>
    </row>
    <row r="1414" ht="13.35" customHeight="1" s="162">
      <c r="B1414" s="307" t="n"/>
      <c r="C1414" s="307" t="n"/>
      <c r="E1414" s="307" t="n"/>
      <c r="F1414" s="32" t="n"/>
      <c r="G1414" s="33">
        <f>IF(F1414="", "", IF(OR(ISTEXT(H1414),ISTEXT(F1414)),"",H1414/F1414))</f>
        <v/>
      </c>
      <c r="H1414" s="33" t="n"/>
      <c r="I1414" s="33" t="n"/>
      <c r="J1414" s="33">
        <f>IF(I1414="", "", IF(OR(ISTEXT(I1414),ISTEXT($F1414)),"",I1414*$F1414))</f>
        <v/>
      </c>
      <c r="K1414" s="33" t="n"/>
      <c r="L1414" s="33">
        <f>IF(K1414="", "", IF(OR(ISTEXT(K1414),ISTEXT($F1414)),"",K1414*$F1414))</f>
        <v/>
      </c>
      <c r="M1414" s="30">
        <f>IF(OR(H1414="",H1414=0),"",IF(K1414="",IF(J1414="","",IF(OR(ISTEXT(J1414),ISTEXT(H1414)),"",J1414/H1414)),IF(OR(ISTEXT(L1414),ISTEXT(H1414)),"",L1414/H1414)))</f>
        <v/>
      </c>
    </row>
    <row r="1415" ht="13.35" customHeight="1" s="162">
      <c r="B1415" s="307" t="n"/>
      <c r="C1415" s="307" t="n"/>
      <c r="E1415" s="307" t="n"/>
      <c r="F1415" s="32" t="n"/>
      <c r="G1415" s="33">
        <f>IF(F1415="", "", IF(OR(ISTEXT(H1415),ISTEXT(F1415)),"",H1415/F1415))</f>
        <v/>
      </c>
      <c r="H1415" s="33" t="n"/>
      <c r="I1415" s="33" t="n"/>
      <c r="J1415" s="33">
        <f>IF(I1415="", "", IF(OR(ISTEXT(I1415),ISTEXT($F1415)),"",I1415*$F1415))</f>
        <v/>
      </c>
      <c r="K1415" s="33" t="n"/>
      <c r="L1415" s="33">
        <f>IF(K1415="", "", IF(OR(ISTEXT(K1415),ISTEXT($F1415)),"",K1415*$F1415))</f>
        <v/>
      </c>
      <c r="M1415" s="30">
        <f>IF(OR(H1415="",H1415=0),"",IF(K1415="",IF(J1415="","",IF(OR(ISTEXT(J1415),ISTEXT(H1415)),"",J1415/H1415)),IF(OR(ISTEXT(L1415),ISTEXT(H1415)),"",L1415/H1415)))</f>
        <v/>
      </c>
    </row>
    <row r="1416" ht="13.35" customHeight="1" s="162">
      <c r="B1416" s="307" t="n"/>
      <c r="C1416" s="307" t="n"/>
      <c r="E1416" s="307" t="n"/>
      <c r="F1416" s="32" t="n"/>
      <c r="G1416" s="33">
        <f>IF(F1416="", "", IF(OR(ISTEXT(H1416),ISTEXT(F1416)),"",H1416/F1416))</f>
        <v/>
      </c>
      <c r="H1416" s="33" t="n"/>
      <c r="I1416" s="33" t="n"/>
      <c r="J1416" s="33">
        <f>IF(I1416="", "", IF(OR(ISTEXT(I1416),ISTEXT($F1416)),"",I1416*$F1416))</f>
        <v/>
      </c>
      <c r="K1416" s="33" t="n"/>
      <c r="L1416" s="33">
        <f>IF(K1416="", "", IF(OR(ISTEXT(K1416),ISTEXT($F1416)),"",K1416*$F1416))</f>
        <v/>
      </c>
      <c r="M1416" s="30">
        <f>IF(OR(H1416="",H1416=0),"",IF(K1416="",IF(J1416="","",IF(OR(ISTEXT(J1416),ISTEXT(H1416)),"",J1416/H1416)),IF(OR(ISTEXT(L1416),ISTEXT(H1416)),"",L1416/H1416)))</f>
        <v/>
      </c>
    </row>
    <row r="1417" ht="13.35" customHeight="1" s="162">
      <c r="B1417" s="307" t="n"/>
      <c r="C1417" s="307" t="n"/>
      <c r="E1417" s="307" t="n"/>
      <c r="F1417" s="32" t="n"/>
      <c r="G1417" s="33">
        <f>IF(F1417="", "", IF(OR(ISTEXT(H1417),ISTEXT(F1417)),"",H1417/F1417))</f>
        <v/>
      </c>
      <c r="H1417" s="33" t="n"/>
      <c r="I1417" s="33" t="n"/>
      <c r="J1417" s="33">
        <f>IF(I1417="", "", IF(OR(ISTEXT(I1417),ISTEXT($F1417)),"",I1417*$F1417))</f>
        <v/>
      </c>
      <c r="K1417" s="33" t="n"/>
      <c r="L1417" s="33">
        <f>IF(K1417="", "", IF(OR(ISTEXT(K1417),ISTEXT($F1417)),"",K1417*$F1417))</f>
        <v/>
      </c>
      <c r="M1417" s="30">
        <f>IF(OR(H1417="",H1417=0),"",IF(K1417="",IF(J1417="","",IF(OR(ISTEXT(J1417),ISTEXT(H1417)),"",J1417/H1417)),IF(OR(ISTEXT(L1417),ISTEXT(H1417)),"",L1417/H1417)))</f>
        <v/>
      </c>
    </row>
    <row r="1418" ht="13.35" customHeight="1" s="162">
      <c r="B1418" s="307" t="n"/>
      <c r="C1418" s="307" t="n"/>
      <c r="E1418" s="307" t="n"/>
      <c r="F1418" s="32" t="n"/>
      <c r="G1418" s="33">
        <f>IF(F1418="", "", IF(OR(ISTEXT(H1418),ISTEXT(F1418)),"",H1418/F1418))</f>
        <v/>
      </c>
      <c r="H1418" s="33" t="n"/>
      <c r="I1418" s="33" t="n"/>
      <c r="J1418" s="33">
        <f>IF(I1418="", "", IF(OR(ISTEXT(I1418),ISTEXT($F1418)),"",I1418*$F1418))</f>
        <v/>
      </c>
      <c r="K1418" s="33" t="n"/>
      <c r="L1418" s="33">
        <f>IF(K1418="", "", IF(OR(ISTEXT(K1418),ISTEXT($F1418)),"",K1418*$F1418))</f>
        <v/>
      </c>
      <c r="M1418" s="30">
        <f>IF(OR(H1418="",H1418=0),"",IF(K1418="",IF(J1418="","",IF(OR(ISTEXT(J1418),ISTEXT(H1418)),"",J1418/H1418)),IF(OR(ISTEXT(L1418),ISTEXT(H1418)),"",L1418/H1418)))</f>
        <v/>
      </c>
    </row>
    <row r="1419" ht="13.35" customHeight="1" s="162">
      <c r="B1419" s="307" t="n"/>
      <c r="C1419" s="307" t="n"/>
      <c r="E1419" s="307" t="n"/>
      <c r="F1419" s="32" t="n"/>
      <c r="G1419" s="33">
        <f>IF(F1419="", "", IF(OR(ISTEXT(H1419),ISTEXT(F1419)),"",H1419/F1419))</f>
        <v/>
      </c>
      <c r="H1419" s="33" t="n"/>
      <c r="I1419" s="33" t="n"/>
      <c r="J1419" s="33">
        <f>IF(I1419="", "", IF(OR(ISTEXT(I1419),ISTEXT($F1419)),"",I1419*$F1419))</f>
        <v/>
      </c>
      <c r="K1419" s="33" t="n"/>
      <c r="L1419" s="33">
        <f>IF(K1419="", "", IF(OR(ISTEXT(K1419),ISTEXT($F1419)),"",K1419*$F1419))</f>
        <v/>
      </c>
      <c r="M1419" s="30">
        <f>IF(OR(H1419="",H1419=0),"",IF(K1419="",IF(J1419="","",IF(OR(ISTEXT(J1419),ISTEXT(H1419)),"",J1419/H1419)),IF(OR(ISTEXT(L1419),ISTEXT(H1419)),"",L1419/H1419)))</f>
        <v/>
      </c>
    </row>
    <row r="1420" ht="13.35" customHeight="1" s="162">
      <c r="B1420" s="307" t="n"/>
      <c r="C1420" s="307" t="n"/>
      <c r="E1420" s="307" t="n"/>
      <c r="F1420" s="32" t="n"/>
      <c r="G1420" s="33">
        <f>IF(F1420="", "", IF(OR(ISTEXT(H1420),ISTEXT(F1420)),"",H1420/F1420))</f>
        <v/>
      </c>
      <c r="H1420" s="33" t="n"/>
      <c r="I1420" s="33" t="n"/>
      <c r="J1420" s="33">
        <f>IF(I1420="", "", IF(OR(ISTEXT(I1420),ISTEXT($F1420)),"",I1420*$F1420))</f>
        <v/>
      </c>
      <c r="K1420" s="33" t="n"/>
      <c r="L1420" s="33">
        <f>IF(K1420="", "", IF(OR(ISTEXT(K1420),ISTEXT($F1420)),"",K1420*$F1420))</f>
        <v/>
      </c>
      <c r="M1420" s="30">
        <f>IF(OR(H1420="",H1420=0),"",IF(K1420="",IF(J1420="","",IF(OR(ISTEXT(J1420),ISTEXT(H1420)),"",J1420/H1420)),IF(OR(ISTEXT(L1420),ISTEXT(H1420)),"",L1420/H1420)))</f>
        <v/>
      </c>
    </row>
    <row r="1421" ht="13.35" customHeight="1" s="162">
      <c r="B1421" s="307" t="n"/>
      <c r="C1421" s="307" t="n"/>
      <c r="E1421" s="307" t="n"/>
      <c r="F1421" s="32" t="n"/>
      <c r="G1421" s="33">
        <f>IF(F1421="", "", IF(OR(ISTEXT(H1421),ISTEXT(F1421)),"",H1421/F1421))</f>
        <v/>
      </c>
      <c r="H1421" s="33" t="n"/>
      <c r="I1421" s="33" t="n"/>
      <c r="J1421" s="33">
        <f>IF(I1421="", "", IF(OR(ISTEXT(I1421),ISTEXT($F1421)),"",I1421*$F1421))</f>
        <v/>
      </c>
      <c r="K1421" s="33" t="n"/>
      <c r="L1421" s="33">
        <f>IF(K1421="", "", IF(OR(ISTEXT(K1421),ISTEXT($F1421)),"",K1421*$F1421))</f>
        <v/>
      </c>
      <c r="M1421" s="30">
        <f>IF(OR(H1421="",H1421=0),"",IF(K1421="",IF(J1421="","",IF(OR(ISTEXT(J1421),ISTEXT(H1421)),"",J1421/H1421)),IF(OR(ISTEXT(L1421),ISTEXT(H1421)),"",L1421/H1421)))</f>
        <v/>
      </c>
    </row>
    <row r="1422" ht="13.35" customHeight="1" s="162">
      <c r="B1422" s="307" t="n"/>
      <c r="C1422" s="307" t="n"/>
      <c r="E1422" s="307" t="n"/>
      <c r="F1422" s="32" t="n"/>
      <c r="G1422" s="33">
        <f>IF(F1422="", "", IF(OR(ISTEXT(H1422),ISTEXT(F1422)),"",H1422/F1422))</f>
        <v/>
      </c>
      <c r="H1422" s="33" t="n"/>
      <c r="I1422" s="33" t="n"/>
      <c r="J1422" s="33">
        <f>IF(I1422="", "", IF(OR(ISTEXT(I1422),ISTEXT($F1422)),"",I1422*$F1422))</f>
        <v/>
      </c>
      <c r="K1422" s="33" t="n"/>
      <c r="L1422" s="33">
        <f>IF(K1422="", "", IF(OR(ISTEXT(K1422),ISTEXT($F1422)),"",K1422*$F1422))</f>
        <v/>
      </c>
      <c r="M1422" s="30">
        <f>IF(OR(H1422="",H1422=0),"",IF(K1422="",IF(J1422="","",IF(OR(ISTEXT(J1422),ISTEXT(H1422)),"",J1422/H1422)),IF(OR(ISTEXT(L1422),ISTEXT(H1422)),"",L1422/H1422)))</f>
        <v/>
      </c>
    </row>
    <row r="1423" ht="13.35" customHeight="1" s="162">
      <c r="B1423" s="307" t="n"/>
      <c r="C1423" s="307" t="n"/>
      <c r="E1423" s="307" t="n"/>
      <c r="F1423" s="32" t="n"/>
      <c r="G1423" s="33">
        <f>IF(F1423="", "", IF(OR(ISTEXT(H1423),ISTEXT(F1423)),"",H1423/F1423))</f>
        <v/>
      </c>
      <c r="H1423" s="33" t="n"/>
      <c r="I1423" s="33" t="n"/>
      <c r="J1423" s="33">
        <f>IF(I1423="", "", IF(OR(ISTEXT(I1423),ISTEXT($F1423)),"",I1423*$F1423))</f>
        <v/>
      </c>
      <c r="K1423" s="33" t="n"/>
      <c r="L1423" s="33">
        <f>IF(K1423="", "", IF(OR(ISTEXT(K1423),ISTEXT($F1423)),"",K1423*$F1423))</f>
        <v/>
      </c>
      <c r="M1423" s="30">
        <f>IF(OR(H1423="",H1423=0),"",IF(K1423="",IF(J1423="","",IF(OR(ISTEXT(J1423),ISTEXT(H1423)),"",J1423/H1423)),IF(OR(ISTEXT(L1423),ISTEXT(H1423)),"",L1423/H1423)))</f>
        <v/>
      </c>
    </row>
    <row r="1424" ht="13.35" customHeight="1" s="162">
      <c r="B1424" s="307" t="n"/>
      <c r="C1424" s="307" t="n"/>
      <c r="E1424" s="307" t="n"/>
      <c r="F1424" s="32" t="n"/>
      <c r="G1424" s="33">
        <f>IF(F1424="", "", IF(OR(ISTEXT(H1424),ISTEXT(F1424)),"",H1424/F1424))</f>
        <v/>
      </c>
      <c r="H1424" s="33" t="n"/>
      <c r="I1424" s="33" t="n"/>
      <c r="J1424" s="33">
        <f>IF(I1424="", "", IF(OR(ISTEXT(I1424),ISTEXT($F1424)),"",I1424*$F1424))</f>
        <v/>
      </c>
      <c r="K1424" s="33" t="n"/>
      <c r="L1424" s="33">
        <f>IF(K1424="", "", IF(OR(ISTEXT(K1424),ISTEXT($F1424)),"",K1424*$F1424))</f>
        <v/>
      </c>
      <c r="M1424" s="30">
        <f>IF(OR(H1424="",H1424=0),"",IF(K1424="",IF(J1424="","",IF(OR(ISTEXT(J1424),ISTEXT(H1424)),"",J1424/H1424)),IF(OR(ISTEXT(L1424),ISTEXT(H1424)),"",L1424/H1424)))</f>
        <v/>
      </c>
    </row>
    <row r="1425" ht="13.35" customHeight="1" s="162">
      <c r="B1425" s="307" t="n"/>
      <c r="C1425" s="307" t="n"/>
      <c r="E1425" s="307" t="n"/>
      <c r="F1425" s="32" t="n"/>
      <c r="G1425" s="33">
        <f>IF(F1425="", "", IF(OR(ISTEXT(H1425),ISTEXT(F1425)),"",H1425/F1425))</f>
        <v/>
      </c>
      <c r="H1425" s="33" t="n"/>
      <c r="I1425" s="33" t="n"/>
      <c r="J1425" s="33">
        <f>IF(I1425="", "", IF(OR(ISTEXT(I1425),ISTEXT($F1425)),"",I1425*$F1425))</f>
        <v/>
      </c>
      <c r="K1425" s="33" t="n"/>
      <c r="L1425" s="33">
        <f>IF(K1425="", "", IF(OR(ISTEXT(K1425),ISTEXT($F1425)),"",K1425*$F1425))</f>
        <v/>
      </c>
      <c r="M1425" s="30">
        <f>IF(OR(H1425="",H1425=0),"",IF(K1425="",IF(J1425="","",IF(OR(ISTEXT(J1425),ISTEXT(H1425)),"",J1425/H1425)),IF(OR(ISTEXT(L1425),ISTEXT(H1425)),"",L1425/H1425)))</f>
        <v/>
      </c>
    </row>
    <row r="1426" ht="13.35" customHeight="1" s="162">
      <c r="B1426" s="307" t="n"/>
      <c r="C1426" s="307" t="n"/>
      <c r="E1426" s="307" t="n"/>
      <c r="F1426" s="32" t="n"/>
      <c r="G1426" s="33">
        <f>IF(F1426="", "", IF(OR(ISTEXT(H1426),ISTEXT(F1426)),"",H1426/F1426))</f>
        <v/>
      </c>
      <c r="H1426" s="33" t="n"/>
      <c r="I1426" s="33" t="n"/>
      <c r="J1426" s="33">
        <f>IF(I1426="", "", IF(OR(ISTEXT(I1426),ISTEXT($F1426)),"",I1426*$F1426))</f>
        <v/>
      </c>
      <c r="K1426" s="33" t="n"/>
      <c r="L1426" s="33">
        <f>IF(K1426="", "", IF(OR(ISTEXT(K1426),ISTEXT($F1426)),"",K1426*$F1426))</f>
        <v/>
      </c>
      <c r="M1426" s="30">
        <f>IF(OR(H1426="",H1426=0),"",IF(K1426="",IF(J1426="","",IF(OR(ISTEXT(J1426),ISTEXT(H1426)),"",J1426/H1426)),IF(OR(ISTEXT(L1426),ISTEXT(H1426)),"",L1426/H1426)))</f>
        <v/>
      </c>
    </row>
    <row r="1427" ht="13.35" customHeight="1" s="162">
      <c r="B1427" s="307" t="n"/>
      <c r="C1427" s="307" t="n"/>
      <c r="E1427" s="307" t="n"/>
      <c r="F1427" s="32" t="n"/>
      <c r="G1427" s="33">
        <f>IF(F1427="", "", IF(OR(ISTEXT(H1427),ISTEXT(F1427)),"",H1427/F1427))</f>
        <v/>
      </c>
      <c r="H1427" s="33" t="n"/>
      <c r="I1427" s="33" t="n"/>
      <c r="J1427" s="33">
        <f>IF(I1427="", "", IF(OR(ISTEXT(I1427),ISTEXT($F1427)),"",I1427*$F1427))</f>
        <v/>
      </c>
      <c r="K1427" s="33" t="n"/>
      <c r="L1427" s="33">
        <f>IF(K1427="", "", IF(OR(ISTEXT(K1427),ISTEXT($F1427)),"",K1427*$F1427))</f>
        <v/>
      </c>
      <c r="M1427" s="30">
        <f>IF(OR(H1427="",H1427=0),"",IF(K1427="",IF(J1427="","",IF(OR(ISTEXT(J1427),ISTEXT(H1427)),"",J1427/H1427)),IF(OR(ISTEXT(L1427),ISTEXT(H1427)),"",L1427/H1427)))</f>
        <v/>
      </c>
    </row>
    <row r="1428" ht="13.35" customHeight="1" s="162">
      <c r="B1428" s="307" t="n"/>
      <c r="C1428" s="307" t="n"/>
      <c r="E1428" s="307" t="n"/>
      <c r="F1428" s="32" t="n"/>
      <c r="G1428" s="33">
        <f>IF(F1428="", "", IF(OR(ISTEXT(H1428),ISTEXT(F1428)),"",H1428/F1428))</f>
        <v/>
      </c>
      <c r="H1428" s="33" t="n"/>
      <c r="I1428" s="33" t="n"/>
      <c r="J1428" s="33">
        <f>IF(I1428="", "", IF(OR(ISTEXT(I1428),ISTEXT($F1428)),"",I1428*$F1428))</f>
        <v/>
      </c>
      <c r="K1428" s="33" t="n"/>
      <c r="L1428" s="33">
        <f>IF(K1428="", "", IF(OR(ISTEXT(K1428),ISTEXT($F1428)),"",K1428*$F1428))</f>
        <v/>
      </c>
      <c r="M1428" s="30">
        <f>IF(OR(H1428="",H1428=0),"",IF(K1428="",IF(J1428="","",IF(OR(ISTEXT(J1428),ISTEXT(H1428)),"",J1428/H1428)),IF(OR(ISTEXT(L1428),ISTEXT(H1428)),"",L1428/H1428)))</f>
        <v/>
      </c>
    </row>
    <row r="1429" ht="13.35" customHeight="1" s="162">
      <c r="B1429" s="307" t="n"/>
      <c r="C1429" s="307" t="n"/>
      <c r="E1429" s="307" t="n"/>
      <c r="F1429" s="32" t="n"/>
      <c r="G1429" s="33">
        <f>IF(F1429="", "", IF(OR(ISTEXT(H1429),ISTEXT(F1429)),"",H1429/F1429))</f>
        <v/>
      </c>
      <c r="H1429" s="33" t="n"/>
      <c r="I1429" s="33" t="n"/>
      <c r="J1429" s="33">
        <f>IF(I1429="", "", IF(OR(ISTEXT(I1429),ISTEXT($F1429)),"",I1429*$F1429))</f>
        <v/>
      </c>
      <c r="K1429" s="33" t="n"/>
      <c r="L1429" s="33">
        <f>IF(K1429="", "", IF(OR(ISTEXT(K1429),ISTEXT($F1429)),"",K1429*$F1429))</f>
        <v/>
      </c>
      <c r="M1429" s="30">
        <f>IF(OR(H1429="",H1429=0),"",IF(K1429="",IF(J1429="","",IF(OR(ISTEXT(J1429),ISTEXT(H1429)),"",J1429/H1429)),IF(OR(ISTEXT(L1429),ISTEXT(H1429)),"",L1429/H1429)))</f>
        <v/>
      </c>
    </row>
    <row r="1430" ht="13.35" customHeight="1" s="162">
      <c r="B1430" s="307" t="n"/>
      <c r="C1430" s="307" t="n"/>
      <c r="E1430" s="307" t="n"/>
      <c r="F1430" s="32" t="n"/>
      <c r="G1430" s="33">
        <f>IF(F1430="", "", IF(OR(ISTEXT(H1430),ISTEXT(F1430)),"",H1430/F1430))</f>
        <v/>
      </c>
      <c r="H1430" s="33" t="n"/>
      <c r="I1430" s="33" t="n"/>
      <c r="J1430" s="33">
        <f>IF(I1430="", "", IF(OR(ISTEXT(I1430),ISTEXT($F1430)),"",I1430*$F1430))</f>
        <v/>
      </c>
      <c r="K1430" s="33" t="n"/>
      <c r="L1430" s="33">
        <f>IF(K1430="", "", IF(OR(ISTEXT(K1430),ISTEXT($F1430)),"",K1430*$F1430))</f>
        <v/>
      </c>
      <c r="M1430" s="30">
        <f>IF(OR(H1430="",H1430=0),"",IF(K1430="",IF(J1430="","",IF(OR(ISTEXT(J1430),ISTEXT(H1430)),"",J1430/H1430)),IF(OR(ISTEXT(L1430),ISTEXT(H1430)),"",L1430/H1430)))</f>
        <v/>
      </c>
    </row>
    <row r="1431" ht="13.35" customHeight="1" s="162">
      <c r="B1431" s="307" t="n"/>
      <c r="C1431" s="307" t="n"/>
      <c r="E1431" s="307" t="n"/>
      <c r="F1431" s="32" t="n"/>
      <c r="G1431" s="33">
        <f>IF(F1431="", "", IF(OR(ISTEXT(H1431),ISTEXT(F1431)),"",H1431/F1431))</f>
        <v/>
      </c>
      <c r="H1431" s="33" t="n"/>
      <c r="I1431" s="33" t="n"/>
      <c r="J1431" s="33">
        <f>IF(I1431="", "", IF(OR(ISTEXT(I1431),ISTEXT($F1431)),"",I1431*$F1431))</f>
        <v/>
      </c>
      <c r="K1431" s="33" t="n"/>
      <c r="L1431" s="33">
        <f>IF(K1431="", "", IF(OR(ISTEXT(K1431),ISTEXT($F1431)),"",K1431*$F1431))</f>
        <v/>
      </c>
      <c r="M1431" s="30">
        <f>IF(OR(H1431="",H1431=0),"",IF(K1431="",IF(J1431="","",IF(OR(ISTEXT(J1431),ISTEXT(H1431)),"",J1431/H1431)),IF(OR(ISTEXT(L1431),ISTEXT(H1431)),"",L1431/H1431)))</f>
        <v/>
      </c>
    </row>
    <row r="1432" ht="13.35" customHeight="1" s="162">
      <c r="B1432" s="307" t="n"/>
      <c r="C1432" s="307" t="n"/>
      <c r="E1432" s="307" t="n"/>
      <c r="F1432" s="32" t="n"/>
      <c r="G1432" s="33">
        <f>IF(F1432="", "", IF(OR(ISTEXT(H1432),ISTEXT(F1432)),"",H1432/F1432))</f>
        <v/>
      </c>
      <c r="H1432" s="33" t="n"/>
      <c r="I1432" s="33" t="n"/>
      <c r="J1432" s="33">
        <f>IF(I1432="", "", IF(OR(ISTEXT(I1432),ISTEXT($F1432)),"",I1432*$F1432))</f>
        <v/>
      </c>
      <c r="K1432" s="33" t="n"/>
      <c r="L1432" s="33">
        <f>IF(K1432="", "", IF(OR(ISTEXT(K1432),ISTEXT($F1432)),"",K1432*$F1432))</f>
        <v/>
      </c>
      <c r="M1432" s="30">
        <f>IF(OR(H1432="",H1432=0),"",IF(K1432="",IF(J1432="","",IF(OR(ISTEXT(J1432),ISTEXT(H1432)),"",J1432/H1432)),IF(OR(ISTEXT(L1432),ISTEXT(H1432)),"",L1432/H1432)))</f>
        <v/>
      </c>
    </row>
    <row r="1433" ht="13.35" customHeight="1" s="162">
      <c r="B1433" s="307" t="n"/>
      <c r="C1433" s="307" t="n"/>
      <c r="E1433" s="307" t="n"/>
      <c r="F1433" s="32" t="n"/>
      <c r="G1433" s="33">
        <f>IF(F1433="", "", IF(OR(ISTEXT(H1433),ISTEXT(F1433)),"",H1433/F1433))</f>
        <v/>
      </c>
      <c r="H1433" s="33" t="n"/>
      <c r="I1433" s="33" t="n"/>
      <c r="J1433" s="33">
        <f>IF(I1433="", "", IF(OR(ISTEXT(I1433),ISTEXT($F1433)),"",I1433*$F1433))</f>
        <v/>
      </c>
      <c r="K1433" s="33" t="n"/>
      <c r="L1433" s="33">
        <f>IF(K1433="", "", IF(OR(ISTEXT(K1433),ISTEXT($F1433)),"",K1433*$F1433))</f>
        <v/>
      </c>
      <c r="M1433" s="30">
        <f>IF(OR(H1433="",H1433=0),"",IF(K1433="",IF(J1433="","",IF(OR(ISTEXT(J1433),ISTEXT(H1433)),"",J1433/H1433)),IF(OR(ISTEXT(L1433),ISTEXT(H1433)),"",L1433/H1433)))</f>
        <v/>
      </c>
    </row>
    <row r="1434" ht="13.35" customHeight="1" s="162">
      <c r="B1434" s="307" t="n"/>
      <c r="C1434" s="307" t="n"/>
      <c r="E1434" s="307" t="n"/>
      <c r="F1434" s="32" t="n"/>
      <c r="G1434" s="33">
        <f>IF(F1434="", "", IF(OR(ISTEXT(H1434),ISTEXT(F1434)),"",H1434/F1434))</f>
        <v/>
      </c>
      <c r="H1434" s="33" t="n"/>
      <c r="I1434" s="33" t="n"/>
      <c r="J1434" s="33">
        <f>IF(I1434="", "", IF(OR(ISTEXT(I1434),ISTEXT($F1434)),"",I1434*$F1434))</f>
        <v/>
      </c>
      <c r="K1434" s="33" t="n"/>
      <c r="L1434" s="33">
        <f>IF(K1434="", "", IF(OR(ISTEXT(K1434),ISTEXT($F1434)),"",K1434*$F1434))</f>
        <v/>
      </c>
      <c r="M1434" s="30">
        <f>IF(OR(H1434="",H1434=0),"",IF(K1434="",IF(J1434="","",IF(OR(ISTEXT(J1434),ISTEXT(H1434)),"",J1434/H1434)),IF(OR(ISTEXT(L1434),ISTEXT(H1434)),"",L1434/H1434)))</f>
        <v/>
      </c>
    </row>
    <row r="1435" ht="13.35" customHeight="1" s="162">
      <c r="B1435" s="307" t="n"/>
      <c r="C1435" s="307" t="n"/>
      <c r="E1435" s="307" t="n"/>
      <c r="F1435" s="32" t="n"/>
      <c r="G1435" s="33">
        <f>IF(F1435="", "", IF(OR(ISTEXT(H1435),ISTEXT(F1435)),"",H1435/F1435))</f>
        <v/>
      </c>
      <c r="H1435" s="33" t="n"/>
      <c r="I1435" s="33" t="n"/>
      <c r="J1435" s="33">
        <f>IF(I1435="", "", IF(OR(ISTEXT(I1435),ISTEXT($F1435)),"",I1435*$F1435))</f>
        <v/>
      </c>
      <c r="K1435" s="33" t="n"/>
      <c r="L1435" s="33">
        <f>IF(K1435="", "", IF(OR(ISTEXT(K1435),ISTEXT($F1435)),"",K1435*$F1435))</f>
        <v/>
      </c>
      <c r="M1435" s="30">
        <f>IF(OR(H1435="",H1435=0),"",IF(K1435="",IF(J1435="","",IF(OR(ISTEXT(J1435),ISTEXT(H1435)),"",J1435/H1435)),IF(OR(ISTEXT(L1435),ISTEXT(H1435)),"",L1435/H1435)))</f>
        <v/>
      </c>
    </row>
    <row r="1436" ht="13.35" customHeight="1" s="162">
      <c r="B1436" s="307" t="n"/>
      <c r="C1436" s="307" t="n"/>
      <c r="E1436" s="307" t="n"/>
      <c r="F1436" s="32" t="n"/>
      <c r="G1436" s="33">
        <f>IF(F1436="", "", IF(OR(ISTEXT(H1436),ISTEXT(F1436)),"",H1436/F1436))</f>
        <v/>
      </c>
      <c r="H1436" s="33" t="n"/>
      <c r="I1436" s="33" t="n"/>
      <c r="J1436" s="33">
        <f>IF(I1436="", "", IF(OR(ISTEXT(I1436),ISTEXT($F1436)),"",I1436*$F1436))</f>
        <v/>
      </c>
      <c r="K1436" s="33" t="n"/>
      <c r="L1436" s="33">
        <f>IF(K1436="", "", IF(OR(ISTEXT(K1436),ISTEXT($F1436)),"",K1436*$F1436))</f>
        <v/>
      </c>
      <c r="M1436" s="30">
        <f>IF(OR(H1436="",H1436=0),"",IF(K1436="",IF(J1436="","",IF(OR(ISTEXT(J1436),ISTEXT(H1436)),"",J1436/H1436)),IF(OR(ISTEXT(L1436),ISTEXT(H1436)),"",L1436/H1436)))</f>
        <v/>
      </c>
    </row>
    <row r="1437" ht="13.35" customHeight="1" s="162">
      <c r="B1437" s="307" t="n"/>
      <c r="C1437" s="307" t="n"/>
      <c r="E1437" s="307" t="n"/>
      <c r="F1437" s="32" t="n"/>
      <c r="G1437" s="33">
        <f>IF(F1437="", "", IF(OR(ISTEXT(H1437),ISTEXT(F1437)),"",H1437/F1437))</f>
        <v/>
      </c>
      <c r="H1437" s="33" t="n"/>
      <c r="I1437" s="33" t="n"/>
      <c r="J1437" s="33">
        <f>IF(I1437="", "", IF(OR(ISTEXT(I1437),ISTEXT($F1437)),"",I1437*$F1437))</f>
        <v/>
      </c>
      <c r="K1437" s="33" t="n"/>
      <c r="L1437" s="33">
        <f>IF(K1437="", "", IF(OR(ISTEXT(K1437),ISTEXT($F1437)),"",K1437*$F1437))</f>
        <v/>
      </c>
      <c r="M1437" s="30">
        <f>IF(OR(H1437="",H1437=0),"",IF(K1437="",IF(J1437="","",IF(OR(ISTEXT(J1437),ISTEXT(H1437)),"",J1437/H1437)),IF(OR(ISTEXT(L1437),ISTEXT(H1437)),"",L1437/H1437)))</f>
        <v/>
      </c>
    </row>
    <row r="1438" ht="13.35" customHeight="1" s="162">
      <c r="B1438" s="307" t="n"/>
      <c r="C1438" s="307" t="n"/>
      <c r="E1438" s="307" t="n"/>
      <c r="F1438" s="32" t="n"/>
      <c r="G1438" s="33">
        <f>IF(F1438="", "", IF(OR(ISTEXT(H1438),ISTEXT(F1438)),"",H1438/F1438))</f>
        <v/>
      </c>
      <c r="H1438" s="33" t="n"/>
      <c r="I1438" s="33" t="n"/>
      <c r="J1438" s="33">
        <f>IF(I1438="", "", IF(OR(ISTEXT(I1438),ISTEXT($F1438)),"",I1438*$F1438))</f>
        <v/>
      </c>
      <c r="K1438" s="33" t="n"/>
      <c r="L1438" s="33">
        <f>IF(K1438="", "", IF(OR(ISTEXT(K1438),ISTEXT($F1438)),"",K1438*$F1438))</f>
        <v/>
      </c>
      <c r="M1438" s="30">
        <f>IF(OR(H1438="",H1438=0),"",IF(K1438="",IF(J1438="","",IF(OR(ISTEXT(J1438),ISTEXT(H1438)),"",J1438/H1438)),IF(OR(ISTEXT(L1438),ISTEXT(H1438)),"",L1438/H1438)))</f>
        <v/>
      </c>
    </row>
    <row r="1439" ht="13.35" customHeight="1" s="162">
      <c r="B1439" s="307" t="n"/>
      <c r="C1439" s="307" t="n"/>
      <c r="E1439" s="307" t="n"/>
      <c r="F1439" s="32" t="n"/>
      <c r="G1439" s="33">
        <f>IF(F1439="", "", IF(OR(ISTEXT(H1439),ISTEXT(F1439)),"",H1439/F1439))</f>
        <v/>
      </c>
      <c r="H1439" s="33" t="n"/>
      <c r="I1439" s="33" t="n"/>
      <c r="J1439" s="33">
        <f>IF(I1439="", "", IF(OR(ISTEXT(I1439),ISTEXT($F1439)),"",I1439*$F1439))</f>
        <v/>
      </c>
      <c r="K1439" s="33" t="n"/>
      <c r="L1439" s="33">
        <f>IF(K1439="", "", IF(OR(ISTEXT(K1439),ISTEXT($F1439)),"",K1439*$F1439))</f>
        <v/>
      </c>
      <c r="M1439" s="30">
        <f>IF(OR(H1439="",H1439=0),"",IF(K1439="",IF(J1439="","",IF(OR(ISTEXT(J1439),ISTEXT(H1439)),"",J1439/H1439)),IF(OR(ISTEXT(L1439),ISTEXT(H1439)),"",L1439/H1439)))</f>
        <v/>
      </c>
    </row>
    <row r="1440" ht="13.35" customHeight="1" s="162">
      <c r="B1440" s="307" t="n"/>
      <c r="C1440" s="307" t="n"/>
      <c r="E1440" s="307" t="n"/>
      <c r="F1440" s="32" t="n"/>
      <c r="G1440" s="33">
        <f>IF(F1440="", "", IF(OR(ISTEXT(H1440),ISTEXT(F1440)),"",H1440/F1440))</f>
        <v/>
      </c>
      <c r="H1440" s="33" t="n"/>
      <c r="I1440" s="33" t="n"/>
      <c r="J1440" s="33">
        <f>IF(I1440="", "", IF(OR(ISTEXT(I1440),ISTEXT($F1440)),"",I1440*$F1440))</f>
        <v/>
      </c>
      <c r="K1440" s="33" t="n"/>
      <c r="L1440" s="33">
        <f>IF(K1440="", "", IF(OR(ISTEXT(K1440),ISTEXT($F1440)),"",K1440*$F1440))</f>
        <v/>
      </c>
      <c r="M1440" s="30">
        <f>IF(OR(H1440="",H1440=0),"",IF(K1440="",IF(J1440="","",IF(OR(ISTEXT(J1440),ISTEXT(H1440)),"",J1440/H1440)),IF(OR(ISTEXT(L1440),ISTEXT(H1440)),"",L1440/H1440)))</f>
        <v/>
      </c>
    </row>
    <row r="1441" ht="13.35" customHeight="1" s="162">
      <c r="B1441" s="307" t="n"/>
      <c r="C1441" s="307" t="n"/>
      <c r="E1441" s="307" t="n"/>
      <c r="F1441" s="32" t="n"/>
      <c r="G1441" s="33">
        <f>IF(F1441="", "", IF(OR(ISTEXT(H1441),ISTEXT(F1441)),"",H1441/F1441))</f>
        <v/>
      </c>
      <c r="H1441" s="33" t="n"/>
      <c r="I1441" s="33" t="n"/>
      <c r="J1441" s="33">
        <f>IF(I1441="", "", IF(OR(ISTEXT(I1441),ISTEXT($F1441)),"",I1441*$F1441))</f>
        <v/>
      </c>
      <c r="K1441" s="33" t="n"/>
      <c r="L1441" s="33">
        <f>IF(K1441="", "", IF(OR(ISTEXT(K1441),ISTEXT($F1441)),"",K1441*$F1441))</f>
        <v/>
      </c>
      <c r="M1441" s="30">
        <f>IF(OR(H1441="",H1441=0),"",IF(K1441="",IF(J1441="","",IF(OR(ISTEXT(J1441),ISTEXT(H1441)),"",J1441/H1441)),IF(OR(ISTEXT(L1441),ISTEXT(H1441)),"",L1441/H1441)))</f>
        <v/>
      </c>
    </row>
    <row r="1442" ht="13.35" customHeight="1" s="162">
      <c r="B1442" s="307" t="n"/>
      <c r="C1442" s="307" t="n"/>
      <c r="E1442" s="307" t="n"/>
      <c r="F1442" s="32" t="n"/>
      <c r="G1442" s="33">
        <f>IF(F1442="", "", IF(OR(ISTEXT(H1442),ISTEXT(F1442)),"",H1442/F1442))</f>
        <v/>
      </c>
      <c r="H1442" s="33" t="n"/>
      <c r="I1442" s="33" t="n"/>
      <c r="J1442" s="33">
        <f>IF(I1442="", "", IF(OR(ISTEXT(I1442),ISTEXT($F1442)),"",I1442*$F1442))</f>
        <v/>
      </c>
      <c r="K1442" s="33" t="n"/>
      <c r="L1442" s="33">
        <f>IF(K1442="", "", IF(OR(ISTEXT(K1442),ISTEXT($F1442)),"",K1442*$F1442))</f>
        <v/>
      </c>
      <c r="M1442" s="30">
        <f>IF(OR(H1442="",H1442=0),"",IF(K1442="",IF(J1442="","",IF(OR(ISTEXT(J1442),ISTEXT(H1442)),"",J1442/H1442)),IF(OR(ISTEXT(L1442),ISTEXT(H1442)),"",L1442/H1442)))</f>
        <v/>
      </c>
    </row>
    <row r="1443" ht="13.35" customHeight="1" s="162">
      <c r="B1443" s="307" t="n"/>
      <c r="C1443" s="307" t="n"/>
      <c r="E1443" s="307" t="n"/>
      <c r="F1443" s="32" t="n"/>
      <c r="G1443" s="33">
        <f>IF(F1443="", "", IF(OR(ISTEXT(H1443),ISTEXT(F1443)),"",H1443/F1443))</f>
        <v/>
      </c>
      <c r="H1443" s="33" t="n"/>
      <c r="I1443" s="33" t="n"/>
      <c r="J1443" s="33">
        <f>IF(I1443="", "", IF(OR(ISTEXT(I1443),ISTEXT($F1443)),"",I1443*$F1443))</f>
        <v/>
      </c>
      <c r="K1443" s="33" t="n"/>
      <c r="L1443" s="33">
        <f>IF(K1443="", "", IF(OR(ISTEXT(K1443),ISTEXT($F1443)),"",K1443*$F1443))</f>
        <v/>
      </c>
      <c r="M1443" s="30">
        <f>IF(OR(H1443="",H1443=0),"",IF(K1443="",IF(J1443="","",IF(OR(ISTEXT(J1443),ISTEXT(H1443)),"",J1443/H1443)),IF(OR(ISTEXT(L1443),ISTEXT(H1443)),"",L1443/H1443)))</f>
        <v/>
      </c>
    </row>
    <row r="1444" ht="13.35" customHeight="1" s="162">
      <c r="B1444" s="307" t="n"/>
      <c r="C1444" s="307" t="n"/>
      <c r="E1444" s="307" t="n"/>
      <c r="F1444" s="32" t="n"/>
      <c r="G1444" s="33">
        <f>IF(F1444="", "", IF(OR(ISTEXT(H1444),ISTEXT(F1444)),"",H1444/F1444))</f>
        <v/>
      </c>
      <c r="H1444" s="33" t="n"/>
      <c r="I1444" s="33" t="n"/>
      <c r="J1444" s="33">
        <f>IF(I1444="", "", IF(OR(ISTEXT(I1444),ISTEXT($F1444)),"",I1444*$F1444))</f>
        <v/>
      </c>
      <c r="K1444" s="33" t="n"/>
      <c r="L1444" s="33">
        <f>IF(K1444="", "", IF(OR(ISTEXT(K1444),ISTEXT($F1444)),"",K1444*$F1444))</f>
        <v/>
      </c>
      <c r="M1444" s="30">
        <f>IF(OR(H1444="",H1444=0),"",IF(K1444="",IF(J1444="","",IF(OR(ISTEXT(J1444),ISTEXT(H1444)),"",J1444/H1444)),IF(OR(ISTEXT(L1444),ISTEXT(H1444)),"",L1444/H1444)))</f>
        <v/>
      </c>
    </row>
    <row r="1445" ht="13.35" customHeight="1" s="162">
      <c r="B1445" s="307" t="n"/>
      <c r="C1445" s="307" t="n"/>
      <c r="E1445" s="307" t="n"/>
      <c r="F1445" s="32" t="n"/>
      <c r="G1445" s="33">
        <f>IF(F1445="", "", IF(OR(ISTEXT(H1445),ISTEXT(F1445)),"",H1445/F1445))</f>
        <v/>
      </c>
      <c r="H1445" s="33" t="n"/>
      <c r="I1445" s="33" t="n"/>
      <c r="J1445" s="33">
        <f>IF(I1445="", "", IF(OR(ISTEXT(I1445),ISTEXT($F1445)),"",I1445*$F1445))</f>
        <v/>
      </c>
      <c r="K1445" s="33" t="n"/>
      <c r="L1445" s="33">
        <f>IF(K1445="", "", IF(OR(ISTEXT(K1445),ISTEXT($F1445)),"",K1445*$F1445))</f>
        <v/>
      </c>
      <c r="M1445" s="30">
        <f>IF(OR(H1445="",H1445=0),"",IF(K1445="",IF(J1445="","",IF(OR(ISTEXT(J1445),ISTEXT(H1445)),"",J1445/H1445)),IF(OR(ISTEXT(L1445),ISTEXT(H1445)),"",L1445/H1445)))</f>
        <v/>
      </c>
    </row>
    <row r="1446" ht="13.35" customHeight="1" s="162">
      <c r="B1446" s="307" t="n"/>
      <c r="C1446" s="307" t="n"/>
      <c r="E1446" s="307" t="n"/>
      <c r="F1446" s="32" t="n"/>
      <c r="G1446" s="33">
        <f>IF(F1446="", "", IF(OR(ISTEXT(H1446),ISTEXT(F1446)),"",H1446/F1446))</f>
        <v/>
      </c>
      <c r="H1446" s="33" t="n"/>
      <c r="I1446" s="33" t="n"/>
      <c r="J1446" s="33">
        <f>IF(I1446="", "", IF(OR(ISTEXT(I1446),ISTEXT($F1446)),"",I1446*$F1446))</f>
        <v/>
      </c>
      <c r="K1446" s="33" t="n"/>
      <c r="L1446" s="33">
        <f>IF(K1446="", "", IF(OR(ISTEXT(K1446),ISTEXT($F1446)),"",K1446*$F1446))</f>
        <v/>
      </c>
      <c r="M1446" s="30">
        <f>IF(OR(H1446="",H1446=0),"",IF(K1446="",IF(J1446="","",IF(OR(ISTEXT(J1446),ISTEXT(H1446)),"",J1446/H1446)),IF(OR(ISTEXT(L1446),ISTEXT(H1446)),"",L1446/H1446)))</f>
        <v/>
      </c>
    </row>
    <row r="1447" ht="13.35" customHeight="1" s="162">
      <c r="B1447" s="307" t="n"/>
      <c r="C1447" s="307" t="n"/>
      <c r="E1447" s="307" t="n"/>
      <c r="F1447" s="32" t="n"/>
      <c r="G1447" s="33">
        <f>IF(F1447="", "", IF(OR(ISTEXT(H1447),ISTEXT(F1447)),"",H1447/F1447))</f>
        <v/>
      </c>
      <c r="H1447" s="33" t="n"/>
      <c r="I1447" s="33" t="n"/>
      <c r="J1447" s="33">
        <f>IF(I1447="", "", IF(OR(ISTEXT(I1447),ISTEXT($F1447)),"",I1447*$F1447))</f>
        <v/>
      </c>
      <c r="K1447" s="33" t="n"/>
      <c r="L1447" s="33">
        <f>IF(K1447="", "", IF(OR(ISTEXT(K1447),ISTEXT($F1447)),"",K1447*$F1447))</f>
        <v/>
      </c>
      <c r="M1447" s="30">
        <f>IF(OR(H1447="",H1447=0),"",IF(K1447="",IF(J1447="","",IF(OR(ISTEXT(J1447),ISTEXT(H1447)),"",J1447/H1447)),IF(OR(ISTEXT(L1447),ISTEXT(H1447)),"",L1447/H1447)))</f>
        <v/>
      </c>
    </row>
    <row r="1448" ht="13.35" customHeight="1" s="162">
      <c r="B1448" s="307" t="n"/>
      <c r="C1448" s="307" t="n"/>
      <c r="E1448" s="307" t="n"/>
      <c r="F1448" s="32" t="n"/>
      <c r="G1448" s="33">
        <f>IF(F1448="", "", IF(OR(ISTEXT(H1448),ISTEXT(F1448)),"",H1448/F1448))</f>
        <v/>
      </c>
      <c r="H1448" s="33" t="n"/>
      <c r="I1448" s="33" t="n"/>
      <c r="J1448" s="33">
        <f>IF(I1448="", "", IF(OR(ISTEXT(I1448),ISTEXT($F1448)),"",I1448*$F1448))</f>
        <v/>
      </c>
      <c r="K1448" s="33" t="n"/>
      <c r="L1448" s="33">
        <f>IF(K1448="", "", IF(OR(ISTEXT(K1448),ISTEXT($F1448)),"",K1448*$F1448))</f>
        <v/>
      </c>
      <c r="M1448" s="30">
        <f>IF(OR(H1448="",H1448=0),"",IF(K1448="",IF(J1448="","",IF(OR(ISTEXT(J1448),ISTEXT(H1448)),"",J1448/H1448)),IF(OR(ISTEXT(L1448),ISTEXT(H1448)),"",L1448/H1448)))</f>
        <v/>
      </c>
    </row>
    <row r="1449" ht="13.35" customHeight="1" s="162">
      <c r="B1449" s="307" t="n"/>
      <c r="C1449" s="307" t="n"/>
      <c r="E1449" s="307" t="n"/>
      <c r="F1449" s="32" t="n"/>
      <c r="G1449" s="33">
        <f>IF(F1449="", "", IF(OR(ISTEXT(H1449),ISTEXT(F1449)),"",H1449/F1449))</f>
        <v/>
      </c>
      <c r="H1449" s="33" t="n"/>
      <c r="I1449" s="33" t="n"/>
      <c r="J1449" s="33">
        <f>IF(I1449="", "", IF(OR(ISTEXT(I1449),ISTEXT($F1449)),"",I1449*$F1449))</f>
        <v/>
      </c>
      <c r="K1449" s="33" t="n"/>
      <c r="L1449" s="33">
        <f>IF(K1449="", "", IF(OR(ISTEXT(K1449),ISTEXT($F1449)),"",K1449*$F1449))</f>
        <v/>
      </c>
      <c r="M1449" s="30">
        <f>IF(OR(H1449="",H1449=0),"",IF(K1449="",IF(J1449="","",IF(OR(ISTEXT(J1449),ISTEXT(H1449)),"",J1449/H1449)),IF(OR(ISTEXT(L1449),ISTEXT(H1449)),"",L1449/H1449)))</f>
        <v/>
      </c>
    </row>
    <row r="1450" ht="13.35" customHeight="1" s="162">
      <c r="B1450" s="307" t="n"/>
      <c r="C1450" s="307" t="n"/>
      <c r="E1450" s="307" t="n"/>
      <c r="F1450" s="32" t="n"/>
      <c r="G1450" s="33">
        <f>IF(F1450="", "", IF(OR(ISTEXT(H1450),ISTEXT(F1450)),"",H1450/F1450))</f>
        <v/>
      </c>
      <c r="H1450" s="33" t="n"/>
      <c r="I1450" s="33" t="n"/>
      <c r="J1450" s="33">
        <f>IF(I1450="", "", IF(OR(ISTEXT(I1450),ISTEXT($F1450)),"",I1450*$F1450))</f>
        <v/>
      </c>
      <c r="K1450" s="33" t="n"/>
      <c r="L1450" s="33">
        <f>IF(K1450="", "", IF(OR(ISTEXT(K1450),ISTEXT($F1450)),"",K1450*$F1450))</f>
        <v/>
      </c>
      <c r="M1450" s="30">
        <f>IF(OR(H1450="",H1450=0),"",IF(K1450="",IF(J1450="","",IF(OR(ISTEXT(J1450),ISTEXT(H1450)),"",J1450/H1450)),IF(OR(ISTEXT(L1450),ISTEXT(H1450)),"",L1450/H1450)))</f>
        <v/>
      </c>
    </row>
    <row r="1451" ht="13.35" customHeight="1" s="162">
      <c r="B1451" s="307" t="n"/>
      <c r="C1451" s="307" t="n"/>
      <c r="E1451" s="307" t="n"/>
      <c r="F1451" s="32" t="n"/>
      <c r="G1451" s="33">
        <f>IF(F1451="", "", IF(OR(ISTEXT(H1451),ISTEXT(F1451)),"",H1451/F1451))</f>
        <v/>
      </c>
      <c r="H1451" s="33" t="n"/>
      <c r="I1451" s="33" t="n"/>
      <c r="J1451" s="33">
        <f>IF(I1451="", "", IF(OR(ISTEXT(I1451),ISTEXT($F1451)),"",I1451*$F1451))</f>
        <v/>
      </c>
      <c r="K1451" s="33" t="n"/>
      <c r="L1451" s="33">
        <f>IF(K1451="", "", IF(OR(ISTEXT(K1451),ISTEXT($F1451)),"",K1451*$F1451))</f>
        <v/>
      </c>
      <c r="M1451" s="30">
        <f>IF(OR(H1451="",H1451=0),"",IF(K1451="",IF(J1451="","",IF(OR(ISTEXT(J1451),ISTEXT(H1451)),"",J1451/H1451)),IF(OR(ISTEXT(L1451),ISTEXT(H1451)),"",L1451/H1451)))</f>
        <v/>
      </c>
    </row>
    <row r="1452" ht="13.35" customHeight="1" s="162">
      <c r="B1452" s="42" t="n"/>
      <c r="C1452" s="231" t="inlineStr">
        <is>
          <t>Subtotal (this page)</t>
        </is>
      </c>
      <c r="D1452" s="159" t="n"/>
      <c r="E1452" s="42" t="n"/>
      <c r="F1452" s="42" t="n"/>
      <c r="G1452" s="43" t="n"/>
      <c r="H1452" s="43">
        <f>IF(SUM(H1412:H1451)=0,"",SUM(H1412:H1451))</f>
        <v/>
      </c>
      <c r="I1452" s="43" t="n"/>
      <c r="J1452" s="43">
        <f>IF(SUM(J1412:J1451)=0,"",SUM(J1412:J1451))</f>
        <v/>
      </c>
      <c r="K1452" s="43" t="n"/>
      <c r="L1452" s="43">
        <f>IF(SUM(L1412:L1451)=0,"",SUM(L1412:L1451))</f>
        <v/>
      </c>
      <c r="M1452" s="35">
        <f>IF(OR(H1452="",H1452=0),"",IF(L1452="",IF(J1452="","",IF(OR(ISTEXT(J1452),ISTEXT(H1452)),"",J1452/H1452)),IF(OR(ISTEXT(L1452),ISTEXT(H1452)),"",L1452/H1452)))</f>
        <v/>
      </c>
    </row>
    <row r="1453" ht="13.35" customHeight="1" s="162"/>
    <row r="1454" ht="13.35" customHeight="1" s="162">
      <c r="B1454" s="188" t="inlineStr">
        <is>
          <t>Remarks (cont.)</t>
        </is>
      </c>
      <c r="C1454" s="173" t="n"/>
      <c r="D1454" s="154" t="n"/>
      <c r="E1454" s="174" t="n"/>
      <c r="F1454" s="174" t="n"/>
      <c r="G1454" s="174" t="n"/>
      <c r="H1454" s="174" t="n"/>
      <c r="I1454" s="174" t="n"/>
      <c r="J1454" s="174" t="n"/>
      <c r="K1454" s="174" t="n"/>
      <c r="L1454" s="174" t="n"/>
      <c r="M1454" s="173" t="n"/>
    </row>
    <row r="1455" ht="13.35" customHeight="1" s="162">
      <c r="B1455" s="154" t="n"/>
      <c r="C1455" s="174" t="n"/>
      <c r="D1455" s="174" t="n"/>
      <c r="E1455" s="174" t="n"/>
      <c r="F1455" s="174" t="n"/>
      <c r="G1455" s="174" t="n"/>
      <c r="H1455" s="174" t="n"/>
      <c r="I1455" s="174" t="n"/>
      <c r="J1455" s="174" t="n"/>
      <c r="K1455" s="174" t="n"/>
      <c r="L1455" s="174" t="n"/>
      <c r="M1455" s="173" t="n"/>
    </row>
    <row r="1456" ht="13.35" customHeight="1" s="162">
      <c r="B1456" s="154" t="n"/>
      <c r="C1456" s="174" t="n"/>
      <c r="D1456" s="174" t="n"/>
      <c r="E1456" s="174" t="n"/>
      <c r="F1456" s="174" t="n"/>
      <c r="G1456" s="174" t="n"/>
      <c r="H1456" s="174" t="n"/>
      <c r="I1456" s="174" t="n"/>
      <c r="J1456" s="174" t="n"/>
      <c r="K1456" s="174" t="n"/>
      <c r="L1456" s="174" t="n"/>
      <c r="M1456" s="173" t="n"/>
    </row>
    <row r="1457" ht="13.35" customHeight="1" s="162">
      <c r="B1457" s="154" t="n"/>
      <c r="C1457" s="174" t="n"/>
      <c r="D1457" s="174" t="n"/>
      <c r="E1457" s="174" t="n"/>
      <c r="F1457" s="174" t="n"/>
      <c r="G1457" s="174" t="n"/>
      <c r="H1457" s="174" t="n"/>
      <c r="I1457" s="174" t="n"/>
      <c r="J1457" s="174" t="n"/>
      <c r="K1457" s="174" t="n"/>
      <c r="L1457" s="174" t="n"/>
      <c r="M1457" s="173" t="n"/>
    </row>
    <row r="1458" ht="13.35" customHeight="1" s="162"/>
    <row r="1459" ht="13.35" customHeight="1" s="162"/>
    <row r="1460" ht="13.35" customHeight="1" s="162">
      <c r="B1460" s="200" t="inlineStr">
        <is>
          <t>System</t>
        </is>
      </c>
      <c r="C1460" s="403" t="n"/>
      <c r="D1460" s="209">
        <f>IF('{Equipment Data Entry}'!B95="","",'{Equipment Data Entry}'!B95)</f>
        <v/>
      </c>
      <c r="E1460" s="418" t="n"/>
      <c r="F1460" s="403" t="n"/>
      <c r="G1460" s="200" t="inlineStr">
        <is>
          <t>Service</t>
        </is>
      </c>
      <c r="H1460" s="403" t="n"/>
      <c r="I1460" s="210">
        <f>IF('{Equipment Data Entry}'!C95="","",'{Equipment Data Entry}'!C95)</f>
        <v/>
      </c>
      <c r="J1460" s="418" t="n"/>
      <c r="K1460" s="418" t="n"/>
      <c r="L1460" s="418" t="n"/>
      <c r="M1460" s="403" t="n"/>
    </row>
    <row r="1461" ht="13.35" customHeight="1" s="162">
      <c r="B1461" s="422" t="n"/>
      <c r="C1461" s="423" t="n"/>
      <c r="D1461" s="422" t="n"/>
      <c r="E1461" s="424" t="n"/>
      <c r="F1461" s="423" t="n"/>
      <c r="G1461" s="422" t="n"/>
      <c r="H1461" s="423" t="n"/>
      <c r="I1461" s="422" t="n"/>
      <c r="J1461" s="424" t="n"/>
      <c r="K1461" s="424" t="n"/>
      <c r="L1461" s="424" t="n"/>
      <c r="M1461" s="423" t="n"/>
    </row>
    <row r="1462" ht="13.35" customHeight="1" s="162">
      <c r="B1462" s="437" t="inlineStr">
        <is>
          <t>Drive Type:</t>
        </is>
      </c>
      <c r="C1462" s="13" t="n"/>
      <c r="D1462" s="438" t="n"/>
      <c r="E1462" s="437" t="inlineStr">
        <is>
          <t>Rotation – Design:</t>
        </is>
      </c>
      <c r="F1462" s="13" t="n"/>
      <c r="G1462" s="438" t="n"/>
      <c r="H1462" s="13" t="n"/>
      <c r="I1462" s="437" t="inlineStr">
        <is>
          <t>Actual:</t>
        </is>
      </c>
      <c r="J1462" s="438" t="n"/>
    </row>
    <row r="1463" ht="13.35" customHeight="1" s="162">
      <c r="B1463" s="200" t="inlineStr">
        <is>
          <t>Unit Data</t>
        </is>
      </c>
      <c r="C1463" s="400" t="n"/>
      <c r="D1463" s="400" t="n"/>
      <c r="E1463" s="400" t="n"/>
      <c r="F1463" s="400" t="n"/>
      <c r="G1463" s="401" t="n"/>
      <c r="H1463" s="13" t="n"/>
      <c r="I1463" s="200" t="inlineStr">
        <is>
          <t>Design and Performance Data</t>
        </is>
      </c>
      <c r="J1463" s="400" t="n"/>
      <c r="K1463" s="400" t="n"/>
      <c r="L1463" s="401" t="n"/>
      <c r="M1463" s="283" t="n"/>
    </row>
    <row r="1464" ht="13.35" customHeight="1" s="162">
      <c r="B1464" s="199" t="inlineStr">
        <is>
          <t>Manufacturer</t>
        </is>
      </c>
      <c r="C1464" s="401" t="n"/>
      <c r="D1464" s="204">
        <f>IF('{Equipment Data Entry}'!E95="","",'{Equipment Data Entry}'!E95)</f>
        <v/>
      </c>
      <c r="E1464" s="400" t="n"/>
      <c r="F1464" s="400" t="n"/>
      <c r="G1464" s="401" t="n"/>
      <c r="H1464" s="13" t="n"/>
      <c r="I1464" s="199" t="inlineStr">
        <is>
          <t>Design Criteria</t>
        </is>
      </c>
      <c r="J1464" s="401" t="n"/>
      <c r="K1464" s="199" t="inlineStr">
        <is>
          <t>Design</t>
        </is>
      </c>
      <c r="L1464" s="199" t="inlineStr">
        <is>
          <t>Actual</t>
        </is>
      </c>
      <c r="M1464" s="13" t="n"/>
    </row>
    <row r="1465" ht="13.35" customHeight="1" s="162">
      <c r="B1465" s="199" t="inlineStr">
        <is>
          <t>Model Number</t>
        </is>
      </c>
      <c r="C1465" s="401" t="n"/>
      <c r="D1465" s="204">
        <f>IF('{Equipment Data Entry}'!F95="","",'{Equipment Data Entry}'!F95)</f>
        <v/>
      </c>
      <c r="E1465" s="400" t="n"/>
      <c r="F1465" s="400" t="n"/>
      <c r="G1465" s="401" t="n"/>
      <c r="H1465" s="13" t="n"/>
      <c r="I1465" s="199" t="inlineStr">
        <is>
          <t>Total Airflow</t>
        </is>
      </c>
      <c r="J1465" s="401" t="n"/>
      <c r="K1465" s="24">
        <f>H1505</f>
        <v/>
      </c>
      <c r="L1465" s="24">
        <f>L1505</f>
        <v/>
      </c>
      <c r="M1465" s="22">
        <f>IF(OR(L1465="",K1465="",K1465=0),"",IF(OR(ISTEXT(L1465),ISTEXT(K1465)),"",L1465/K1465))</f>
        <v/>
      </c>
    </row>
    <row r="1466" ht="13.35" customHeight="1" s="162">
      <c r="B1466" s="199" t="inlineStr">
        <is>
          <t>Serial Number</t>
        </is>
      </c>
      <c r="C1466" s="401" t="n"/>
      <c r="D1466" s="204" t="n"/>
      <c r="E1466" s="400" t="n"/>
      <c r="F1466" s="400" t="n"/>
      <c r="G1466" s="401" t="n"/>
      <c r="H1466" s="13" t="n"/>
      <c r="I1466" s="199" t="inlineStr">
        <is>
          <t>Unit ESP</t>
        </is>
      </c>
      <c r="J1466" s="401" t="n"/>
      <c r="K1466" s="71">
        <f>IF('{Equipment Data Entry}'!H95="","",'{Equipment Data Entry}'!H95)</f>
        <v/>
      </c>
      <c r="L1466" s="64">
        <f>I1485</f>
        <v/>
      </c>
      <c r="M1466" s="22" t="n"/>
    </row>
    <row r="1467" ht="13.35" customHeight="1" s="162">
      <c r="B1467" s="199" t="inlineStr">
        <is>
          <t>Area Served</t>
        </is>
      </c>
      <c r="C1467" s="401" t="n"/>
      <c r="D1467" s="204">
        <f>I1460</f>
        <v/>
      </c>
      <c r="E1467" s="400" t="n"/>
      <c r="F1467" s="400" t="n"/>
      <c r="G1467" s="401" t="n"/>
      <c r="H1467" s="13" t="n"/>
      <c r="I1467" s="199" t="inlineStr">
        <is>
          <t>Fan RPMs</t>
        </is>
      </c>
      <c r="J1467" s="401" t="n"/>
      <c r="K1467" s="24">
        <f>IF('{Equipment Data Entry}'!I95="","",'{Equipment Data Entry}'!I95)</f>
        <v/>
      </c>
      <c r="L1467" s="24">
        <f>IF(L1478="","",L1478)</f>
        <v/>
      </c>
      <c r="M1467" s="13" t="n"/>
    </row>
    <row r="1468" ht="13.35" customHeight="1" s="162">
      <c r="B1468" s="199" t="inlineStr">
        <is>
          <t>Location</t>
        </is>
      </c>
      <c r="C1468" s="401" t="n"/>
      <c r="D1468" s="204">
        <f>IF('{Equipment Data Entry}'!D95="","",'{Equipment Data Entry}'!D95)</f>
        <v/>
      </c>
      <c r="E1468" s="400" t="n"/>
      <c r="F1468" s="400" t="n"/>
      <c r="G1468" s="401" t="n"/>
      <c r="H1468" s="13" t="n"/>
      <c r="I1468" s="283" t="n"/>
      <c r="J1468" s="283" t="n"/>
      <c r="K1468" s="36" t="n"/>
      <c r="L1468" s="36" t="n"/>
      <c r="M1468" s="13" t="n"/>
    </row>
    <row r="1469" ht="13.35" customHeight="1" s="162">
      <c r="B1469" s="13" t="n"/>
      <c r="C1469" s="13" t="n"/>
      <c r="D1469" s="13" t="n"/>
      <c r="E1469" s="13" t="n"/>
      <c r="F1469" s="13" t="n"/>
      <c r="G1469" s="13" t="n"/>
      <c r="H1469" s="13" t="n"/>
      <c r="I1469" s="283" t="n"/>
      <c r="J1469" s="283" t="n"/>
      <c r="K1469" s="37" t="n"/>
      <c r="L1469" s="37" t="n"/>
      <c r="M1469" s="13" t="n"/>
    </row>
    <row r="1470" ht="13.35" customHeight="1" s="162">
      <c r="B1470" s="200" t="inlineStr">
        <is>
          <t>Motor Data</t>
        </is>
      </c>
      <c r="C1470" s="400" t="n"/>
      <c r="D1470" s="400" t="n"/>
      <c r="E1470" s="400" t="n"/>
      <c r="F1470" s="400" t="n"/>
      <c r="G1470" s="401" t="n"/>
      <c r="H1470" s="13" t="n"/>
      <c r="I1470" s="283" t="inlineStr">
        <is>
          <t>Filter Type/Size/Qty</t>
        </is>
      </c>
      <c r="J1470" s="404" t="n"/>
      <c r="K1470" s="404" t="n"/>
      <c r="L1470" s="37" t="n"/>
      <c r="M1470" s="404" t="n"/>
    </row>
    <row r="1471" ht="13.35" customHeight="1" s="162">
      <c r="B1471" s="199" t="inlineStr">
        <is>
          <t>Manufacturer</t>
        </is>
      </c>
      <c r="C1471" s="401" t="n"/>
      <c r="D1471" s="203" t="n"/>
      <c r="E1471" s="400" t="n"/>
      <c r="F1471" s="400" t="n"/>
      <c r="G1471" s="401" t="n"/>
      <c r="H1471" s="13" t="n"/>
      <c r="I1471" s="200" t="inlineStr">
        <is>
          <t>Drive Data</t>
        </is>
      </c>
      <c r="J1471" s="400" t="n"/>
      <c r="K1471" s="400" t="n"/>
      <c r="L1471" s="401" t="n"/>
      <c r="M1471" s="13" t="n"/>
    </row>
    <row r="1472" ht="13.35" customHeight="1" s="162">
      <c r="B1472" s="199" t="inlineStr">
        <is>
          <t>Horsepower</t>
        </is>
      </c>
      <c r="C1472" s="401" t="n"/>
      <c r="D1472" s="28">
        <f>IF('{Equipment Data Entry}'!G95="","",'{Equipment Data Entry}'!G95)</f>
        <v/>
      </c>
      <c r="E1472" s="21" t="inlineStr">
        <is>
          <t>RPM</t>
        </is>
      </c>
      <c r="F1472" s="24" t="n"/>
      <c r="G1472" s="199" t="inlineStr">
        <is>
          <t>SF</t>
        </is>
      </c>
      <c r="H1472" s="13" t="n"/>
      <c r="I1472" s="199" t="inlineStr">
        <is>
          <t>Motor sheave</t>
        </is>
      </c>
      <c r="J1472" s="400" t="n"/>
      <c r="K1472" s="24">
        <f>IF('{Equipment Data Entry}'!J95="","",'{Equipment Data Entry}'!J95)</f>
        <v/>
      </c>
      <c r="L1472" s="21" t="inlineStr">
        <is>
          <t>Bore</t>
        </is>
      </c>
      <c r="M1472" s="208"/>
    </row>
    <row r="1473" ht="13.35" customHeight="1" s="162">
      <c r="B1473" s="198">
        <f>IF('{Equipment Data Entry}'!N95="","",'{Equipment Data Entry}'!N95)</f>
        <v/>
      </c>
      <c r="C1473" s="198">
        <f>IF('{Equipment Data Entry}'!O95="","",'{Equipment Data Entry}'!O95)</f>
        <v/>
      </c>
      <c r="D1473" s="21" t="inlineStr">
        <is>
          <t>FLA</t>
        </is>
      </c>
      <c r="E1473" s="67" t="n"/>
      <c r="F1473" s="21" t="inlineStr">
        <is>
          <t>Frame</t>
        </is>
      </c>
      <c r="G1473" s="208" t="n"/>
      <c r="H1473" s="13" t="n"/>
      <c r="I1473" s="199" t="inlineStr">
        <is>
          <t>Fan pulley</t>
        </is>
      </c>
      <c r="J1473" s="400" t="n"/>
      <c r="K1473" s="24">
        <f>IF('{Equipment Data Entry}'!K95="","",'{Equipment Data Entry}'!K95)</f>
        <v/>
      </c>
      <c r="L1473" s="21" t="inlineStr">
        <is>
          <t>Bore</t>
        </is>
      </c>
      <c r="M1473" s="208"/>
    </row>
    <row r="1474" ht="13.35" customHeight="1" s="162">
      <c r="B1474" s="199" t="inlineStr">
        <is>
          <t>Corrected FLA</t>
        </is>
      </c>
      <c r="C1474" s="401" t="n"/>
      <c r="D1474" s="27">
        <f>IF(OR(E1475="",E1473="",B1473=""),"",IF(OR(ISTEXT(B1473),COUNT(E1475:G1475)=0,ISTEXT(E1473)),"",B1473/AVERAGE(E1475:G1475)*E1473))</f>
        <v/>
      </c>
      <c r="E1474" s="199" t="inlineStr">
        <is>
          <t>Estimated BHP</t>
        </is>
      </c>
      <c r="F1474" s="401" t="n"/>
      <c r="G1474" s="27">
        <f>IF(OR(COUNT(E1476:G1476)=0,IF(N(E1477)&gt;0,E1477,N(D1472))=0,IF(N(D1474)&gt;0,D1474,N(E1473))=0),"",IF(N(E1477)&gt;0,E1477,N(D1472))*AVERAGE(E1476:G1476)/IF(N(D1474)&gt;0,D1474,N(E1473)))</f>
        <v/>
      </c>
      <c r="H1474" s="13" t="n"/>
      <c r="I1474" s="199" t="inlineStr">
        <is>
          <t>Belt(s)</t>
        </is>
      </c>
      <c r="J1474" s="208">
        <f>IF('{Equipment Data Entry}'!L95="","",'{Equipment Data Entry}'!L95)</f>
        <v/>
      </c>
      <c r="K1474" s="199" t="inlineStr">
        <is>
          <t>C to C</t>
        </is>
      </c>
      <c r="L1474" s="64">
        <f>IF('{Equipment Data Entry}'!M95="","",'{Equipment Data Entry}'!M95)</f>
        <v/>
      </c>
      <c r="M1474" s="13" t="n"/>
    </row>
    <row r="1475" ht="13.35" customHeight="1" s="162">
      <c r="B1475" s="199" t="inlineStr">
        <is>
          <t>Measured Voltage</t>
        </is>
      </c>
      <c r="C1475" s="400" t="n"/>
      <c r="D1475" s="401" t="n"/>
      <c r="E1475" s="24" t="n"/>
      <c r="F1475" s="24" t="n"/>
      <c r="G1475" s="24" t="n"/>
      <c r="H1475" s="13" t="n"/>
      <c r="I1475" s="283" t="inlineStr">
        <is>
          <t>Final Settings</t>
        </is>
      </c>
      <c r="J1475" s="404" t="n"/>
      <c r="K1475" s="404" t="n"/>
      <c r="L1475" s="37" t="n"/>
      <c r="M1475" s="404" t="n"/>
    </row>
    <row r="1476" ht="13.35" customHeight="1" s="162">
      <c r="B1476" s="199" t="inlineStr">
        <is>
          <t>Measured Amperage</t>
        </is>
      </c>
      <c r="C1476" s="400" t="n"/>
      <c r="D1476" s="401" t="n"/>
      <c r="E1476" s="67" t="n"/>
      <c r="F1476" s="67" t="n"/>
      <c r="G1476" s="67" t="n"/>
      <c r="H1476" s="13" t="n"/>
      <c r="I1476" s="205" t="inlineStr">
        <is>
          <t>RPM Data</t>
        </is>
      </c>
      <c r="J1476" s="401" t="n"/>
      <c r="K1476" s="205" t="inlineStr">
        <is>
          <t>Initial</t>
        </is>
      </c>
      <c r="L1476" s="205" t="inlineStr">
        <is>
          <t>Final</t>
        </is>
      </c>
      <c r="M1476" s="13" t="n"/>
    </row>
    <row r="1477" ht="13.35" customHeight="1" s="162">
      <c r="B1477" s="199" t="inlineStr">
        <is>
          <t>Motor HP (nameplate)</t>
        </is>
      </c>
      <c r="C1477" s="400"/>
      <c r="D1477" s="401"/>
      <c r="E1477" s="24"/>
      <c r="F1477" s="24"/>
      <c r="G1477" s="24"/>
      <c r="H1477" s="13" t="n"/>
      <c r="I1477" s="199" t="inlineStr">
        <is>
          <t>Motor RPM</t>
        </is>
      </c>
      <c r="J1477" s="401" t="n"/>
      <c r="K1477" s="24" t="n"/>
      <c r="L1477" s="24" t="n"/>
      <c r="M1477" s="13" t="n"/>
    </row>
    <row r="1478" ht="13.35" customHeight="1" s="162">
      <c r="B1478" s="200" t="inlineStr">
        <is>
          <t>Static Pressure Profile (in. w.g.)</t>
        </is>
      </c>
      <c r="C1478" s="400" t="n"/>
      <c r="D1478" s="400" t="n"/>
      <c r="E1478" s="400" t="n"/>
      <c r="F1478" s="400" t="n"/>
      <c r="G1478" s="401" t="n"/>
      <c r="H1478" s="13" t="n"/>
      <c r="I1478" s="199" t="inlineStr">
        <is>
          <t>Fan RPM</t>
        </is>
      </c>
      <c r="J1478" s="401" t="n"/>
      <c r="K1478" s="24" t="n"/>
      <c r="L1478" s="24" t="n"/>
      <c r="M1478" s="13" t="n"/>
    </row>
    <row r="1479" ht="13.35" customHeight="1" s="162">
      <c r="B1479" s="490">
        <f>IFERROR(INDEX('{Dropdowns}'!$AI$2:$AO$7,MATCH($D$1482,'{Dropdowns}'!$AH$2:$AH$7,0),1),"")</f>
        <v/>
      </c>
      <c r="C1479" s="490">
        <f>IFERROR(INDEX('{Dropdowns}'!$AI$2:$AO$7,MATCH($D$1482,'{Dropdowns}'!$AH$2:$AH$7,0),2),"")</f>
        <v/>
      </c>
      <c r="D1479" s="490">
        <f>IFERROR(INDEX('{Dropdowns}'!$AI$2:$AO$7,MATCH($D$1482,'{Dropdowns}'!$AH$2:$AH$7,0),3),"")</f>
        <v/>
      </c>
      <c r="E1479" s="490">
        <f>IFERROR(INDEX('{Dropdowns}'!$AI$2:$AO$7,MATCH($D$1482,'{Dropdowns}'!$AH$2:$AH$7,0),4),"")</f>
        <v/>
      </c>
      <c r="F1479" s="490">
        <f>IFERROR(INDEX('{Dropdowns}'!$AI$2:$AO$7,MATCH($D$1482,'{Dropdowns}'!$AH$2:$AH$7,0),5),"")</f>
        <v/>
      </c>
      <c r="G1479" s="490">
        <f>IFERROR(INDEX('{Dropdowns}'!$AI$2:$AO$7,MATCH($D$1482,'{Dropdowns}'!$AH$2:$AH$7,0),6),"")</f>
        <v/>
      </c>
      <c r="H1479" s="490">
        <f>IFERROR(INDEX('{Dropdowns}'!$AI$2:$AO$7,MATCH($D$1482,'{Dropdowns}'!$AH$2:$AH$7,0),7),"")</f>
        <v/>
      </c>
      <c r="I1479" s="246" t="inlineStr">
        <is>
          <t>VSD Frequency</t>
        </is>
      </c>
      <c r="J1479" s="403" t="n"/>
      <c r="K1479" s="65" t="n"/>
      <c r="L1479" s="65" t="n"/>
      <c r="M1479" s="13" t="n"/>
    </row>
    <row r="1480" ht="13.35" customHeight="1" s="162">
      <c r="B1480" s="492"/>
      <c r="C1480" s="492"/>
      <c r="D1480" s="492"/>
      <c r="E1480" s="492"/>
      <c r="F1480" s="492"/>
      <c r="G1480" s="492"/>
      <c r="H1480" s="492"/>
      <c r="I1480" s="14" t="n"/>
      <c r="J1480" s="14" t="n"/>
      <c r="K1480" s="14" t="n"/>
      <c r="L1480" s="38" t="n"/>
      <c r="M1480" s="13" t="n"/>
      <c r="Q1480">
        <f>IF(B1480="","",B1480)</f>
        <v/>
      </c>
      <c r="R1480">
        <f>IF(C1479="—",Q1480,IF(C1480="","",C1480))</f>
        <v/>
      </c>
      <c r="S1480">
        <f>IF(D1479="—",R1480,IF(D1480="","",D1480))</f>
        <v/>
      </c>
      <c r="T1480">
        <f>IF(E1479="—",S1480,IF(E1480="","",E1480))</f>
        <v/>
      </c>
      <c r="U1480">
        <f>IF(F1479="—",T1480,IF(F1480="","",F1480))</f>
        <v/>
      </c>
      <c r="V1480">
        <f>IF(G1479="—",U1480,IF(G1480="","",G1480))</f>
        <v/>
      </c>
      <c r="W1480">
        <f>IFERROR(MATCH("Fan",$C$1479:$H$1479,0),"")</f>
        <v/>
      </c>
      <c r="X1480">
        <f>IF(W1480="","",INDEX(P1482:U1482,W1480))</f>
        <v/>
      </c>
      <c r="Y1480">
        <f>IF(W1480="","",INDEX(Q1481:V1481,W1480))</f>
        <v/>
      </c>
    </row>
    <row r="1481" ht="13.35" customHeight="1" s="162">
      <c r="B1481" s="491" t="inlineStr">
        <is>
          <t>Δ</t>
        </is>
      </c>
      <c r="C1481" s="498">
        <f>IF(OR(C1479="—",C1480="",Q1480=""),"",IF(OR(ISTEXT(C1480),ISTEXT(Q1480)),"","Δ "&amp;TEXT(C1480-Q1480,"0.00")))</f>
        <v/>
      </c>
      <c r="D1481" s="498">
        <f>IF(OR(D1479="—",D1480="",R1480=""),"",IF(OR(ISTEXT(D1480),ISTEXT(R1480)),"","Δ "&amp;TEXT(D1480-R1480,"0.00")))</f>
        <v/>
      </c>
      <c r="E1481" s="498">
        <f>IF(OR(E1479="—",E1480="",S1480=""),"",IF(OR(ISTEXT(E1480),ISTEXT(S1480)),"","Δ "&amp;TEXT(E1480-S1480,"0.00")))</f>
        <v/>
      </c>
      <c r="F1481" s="498">
        <f>IF(OR(F1479="—",F1480="",T1480=""),"",IF(OR(ISTEXT(F1480),ISTEXT(T1480)),"","Δ "&amp;TEXT(F1480-T1480,"0.00")))</f>
        <v/>
      </c>
      <c r="G1481" s="498">
        <f>IF(OR(G1479="—",G1480="",U1480=""),"",IF(OR(ISTEXT(G1480),ISTEXT(U1480)),"","Δ "&amp;TEXT(G1480-U1480,"0.00")))</f>
        <v/>
      </c>
      <c r="H1481" s="498">
        <f>IF(OR(H1479="—",H1480="",V1480=""),"",IF(OR(ISTEXT(H1480),ISTEXT(V1480)),"","Δ "&amp;TEXT(H1480-V1480,"0.00")))</f>
        <v/>
      </c>
      <c r="I1481" s="13" t="n"/>
      <c r="J1481" s="13" t="n"/>
      <c r="K1481" s="13" t="n"/>
      <c r="L1481" s="13" t="n"/>
      <c r="M1481" s="13" t="n"/>
      <c r="Q1481">
        <f>IF(OR(C1480="",ISTEXT(C1480)),R1481,C1480)</f>
        <v/>
      </c>
      <c r="R1481">
        <f>IF(OR(D1480="",ISTEXT(D1480)),S1481,D1480)</f>
        <v/>
      </c>
      <c r="S1481">
        <f>IF(OR(E1480="",ISTEXT(E1480)),T1481,E1480)</f>
        <v/>
      </c>
      <c r="T1481">
        <f>IF(OR(F1480="",ISTEXT(F1480)),U1481,F1480)</f>
        <v/>
      </c>
      <c r="U1481">
        <f>IF(OR(G1480="",ISTEXT(G1480)),V1481,G1480)</f>
        <v/>
      </c>
      <c r="V1481">
        <f>IF(OR(H1480="",ISTEXT(H1480)),"",H1480)</f>
        <v/>
      </c>
    </row>
    <row r="1482" ht="13.35" customHeight="1" s="162">
      <c r="B1482" s="425" t="inlineStr">
        <is>
          <t>Unit type:</t>
        </is>
      </c>
      <c r="D1482" s="522" t="inlineStr">
        <is>
          <t>EF</t>
        </is>
      </c>
      <c r="E1482" s="414" t="n"/>
      <c r="F1482" s="494" t="inlineStr">
        <is>
          <t>Airflow left to right. Δ = this reading minus the one before it; in. w.g.</t>
        </is>
      </c>
      <c r="P1482">
        <f>IF(B1480="","",B1480)</f>
        <v/>
      </c>
      <c r="Q1482">
        <f>IF(C1480="",P1482,C1480)</f>
        <v/>
      </c>
      <c r="R1482">
        <f>IF(D1480="",Q1482,D1480)</f>
        <v/>
      </c>
      <c r="S1482">
        <f>IF(E1480="",R1482,E1480)</f>
        <v/>
      </c>
      <c r="T1482">
        <f>IF(F1480="",S1482,F1480)</f>
        <v/>
      </c>
      <c r="U1482">
        <f>IF(G1480="",T1482,G1480)</f>
        <v/>
      </c>
      <c r="V1482">
        <f>IF(H1480="",U1482,H1480)</f>
        <v/>
      </c>
    </row>
    <row r="1483" ht="13.35" customHeight="1" s="162">
      <c r="B1483" s="500" t="inlineStr">
        <is>
          <t>Fan inlet</t>
        </is>
      </c>
      <c r="D1483" s="501">
        <f>IF(X1480="","",X1480)</f>
        <v/>
      </c>
      <c r="F1483" s="500" t="inlineStr">
        <is>
          <t>Discharge</t>
        </is>
      </c>
      <c r="I1483" s="501">
        <f>IF(V1482="","",V1482)</f>
        <v/>
      </c>
    </row>
    <row r="1484" ht="13.35" customHeight="1" s="162"/>
    <row r="1485" ht="13.35" customHeight="1" s="162">
      <c r="B1485" s="500" t="inlineStr">
        <is>
          <t>Fan TSP</t>
        </is>
      </c>
      <c r="E1485" s="501">
        <f>IF(OR(X1480="",Y1480=""),"",IF(OR(ISTEXT(X1480),ISTEXT(Y1480)),"",Y1480-X1480))</f>
        <v/>
      </c>
      <c r="F1485" s="500" t="inlineStr">
        <is>
          <t>ESP</t>
        </is>
      </c>
      <c r="I1485" s="501">
        <f>IF(OR(B1480="",V1482=""),"",IF(OR(ISTEXT(B1480),ISTEXT(V1482)),"",V1482-B1480))</f>
        <v/>
      </c>
      <c r="J1485" s="500" t="inlineStr">
        <is>
          <t>Unit ΔP (inlet → fan)</t>
        </is>
      </c>
      <c r="M1485" s="501">
        <f>IF(OR(B1480="",X1480=""),"",IF(OR(ISTEXT(B1480),ISTEXT(X1480)),"",X1480-B1480))</f>
        <v/>
      </c>
    </row>
    <row r="1486" ht="13.35" customHeight="1" s="162">
      <c r="B1486" s="453" t="inlineStr">
        <is>
          <t>Instrument:</t>
        </is>
      </c>
      <c r="C1486" s="5" t="n"/>
      <c r="D1486" s="505" t="n"/>
      <c r="E1486" s="414" t="n"/>
      <c r="F1486" s="414" t="n"/>
      <c r="G1486" s="425" t="inlineStr">
        <is>
          <t>Ak basis / notes:</t>
        </is>
      </c>
      <c r="I1486" s="506" t="n"/>
      <c r="J1486" s="414" t="n"/>
      <c r="K1486" s="414" t="n"/>
      <c r="L1486" s="414" t="n"/>
      <c r="M1486" s="414" t="n"/>
    </row>
    <row r="1487" ht="13.35" customHeight="1" s="162">
      <c r="B1487" s="188" t="inlineStr">
        <is>
          <t>Register / Grille / Diffuser Airflow</t>
        </is>
      </c>
      <c r="C1487" s="174" t="n"/>
      <c r="D1487" s="174" t="n"/>
      <c r="E1487" s="174" t="n"/>
      <c r="F1487" s="173" t="n"/>
      <c r="G1487" s="233" t="inlineStr">
        <is>
          <t>Design VEL</t>
        </is>
      </c>
      <c r="H1487" s="194" t="inlineStr">
        <is>
          <t>Design CFM</t>
        </is>
      </c>
      <c r="I1487" s="188" t="inlineStr">
        <is>
          <t>Initial</t>
        </is>
      </c>
      <c r="J1487" s="173" t="n"/>
      <c r="K1487" s="188" t="inlineStr">
        <is>
          <t>Final</t>
        </is>
      </c>
      <c r="L1487" s="173" t="n"/>
      <c r="M1487" s="188" t="inlineStr">
        <is>
          <t>%</t>
        </is>
      </c>
    </row>
    <row r="1488" ht="13.35" customHeight="1" s="162">
      <c r="B1488" s="153" t="inlineStr">
        <is>
          <t>No.</t>
        </is>
      </c>
      <c r="C1488" s="188" t="inlineStr">
        <is>
          <t>Area Served</t>
        </is>
      </c>
      <c r="D1488" s="188" t="inlineStr">
        <is>
          <t>Type</t>
        </is>
      </c>
      <c r="E1488" s="188" t="inlineStr">
        <is>
          <t>Size</t>
        </is>
      </c>
      <c r="F1488" s="188" t="inlineStr">
        <is>
          <t>Ak</t>
        </is>
      </c>
      <c r="G1488" s="440" t="n"/>
      <c r="H1488" s="440" t="n"/>
      <c r="I1488" s="188" t="inlineStr">
        <is>
          <t>VEL</t>
        </is>
      </c>
      <c r="J1488" s="188" t="inlineStr">
        <is>
          <t>CFM</t>
        </is>
      </c>
      <c r="K1488" s="188" t="inlineStr">
        <is>
          <t>VEL</t>
        </is>
      </c>
      <c r="L1488" s="188" t="inlineStr">
        <is>
          <t>CFM</t>
        </is>
      </c>
      <c r="M1488" s="440" t="n"/>
    </row>
    <row r="1489" ht="13.35" customHeight="1" s="162">
      <c r="B1489" s="307" t="n"/>
      <c r="C1489" s="307" t="n"/>
      <c r="E1489" s="307" t="n"/>
      <c r="F1489" s="32" t="n"/>
      <c r="G1489" s="33">
        <f>IF(F1489="", "", IF(OR(ISTEXT(H1489),ISTEXT(F1489)),"",H1489/F1489))</f>
        <v/>
      </c>
      <c r="H1489" s="33" t="n"/>
      <c r="I1489" s="33" t="n"/>
      <c r="J1489" s="33">
        <f>IF(I1489="", "", IF(OR(ISTEXT(I1489),ISTEXT($F1489)),"",I1489*$F1489))</f>
        <v/>
      </c>
      <c r="K1489" s="33" t="n"/>
      <c r="L1489" s="33">
        <f>IF(K1489="", "", IF(OR(ISTEXT(K1489),ISTEXT($F1489)),"",K1489*$F1489))</f>
        <v/>
      </c>
      <c r="M1489" s="30">
        <f>IF(OR(H1489="",H1489=0),"",IF(K1489="",IF(J1489="","",IF(OR(ISTEXT(J1489),ISTEXT(H1489)),"",J1489/H1489)),IF(OR(ISTEXT(L1489),ISTEXT(H1489)),"",L1489/H1489)))</f>
        <v/>
      </c>
    </row>
    <row r="1490" ht="13.35" customHeight="1" s="162">
      <c r="B1490" s="307" t="n"/>
      <c r="C1490" s="307" t="n"/>
      <c r="E1490" s="307" t="n"/>
      <c r="F1490" s="32" t="n"/>
      <c r="G1490" s="33">
        <f>IF(F1490="", "", IF(OR(ISTEXT(H1490),ISTEXT(F1490)),"",H1490/F1490))</f>
        <v/>
      </c>
      <c r="H1490" s="33" t="n"/>
      <c r="I1490" s="33" t="n"/>
      <c r="J1490" s="33">
        <f>IF(I1490="", "", IF(OR(ISTEXT(I1490),ISTEXT($F1490)),"",I1490*$F1490))</f>
        <v/>
      </c>
      <c r="K1490" s="33" t="n"/>
      <c r="L1490" s="33">
        <f>IF(K1490="", "", IF(OR(ISTEXT(K1490),ISTEXT($F1490)),"",K1490*$F1490))</f>
        <v/>
      </c>
      <c r="M1490" s="30">
        <f>IF(OR(H1490="",H1490=0),"",IF(K1490="",IF(J1490="","",IF(OR(ISTEXT(J1490),ISTEXT(H1490)),"",J1490/H1490)),IF(OR(ISTEXT(L1490),ISTEXT(H1490)),"",L1490/H1490)))</f>
        <v/>
      </c>
    </row>
    <row r="1491" ht="13.35" customHeight="1" s="162">
      <c r="B1491" s="307" t="n"/>
      <c r="C1491" s="307" t="n"/>
      <c r="E1491" s="307" t="n"/>
      <c r="F1491" s="32" t="n"/>
      <c r="G1491" s="33">
        <f>IF(F1491="", "", IF(OR(ISTEXT(H1491),ISTEXT(F1491)),"",H1491/F1491))</f>
        <v/>
      </c>
      <c r="H1491" s="33" t="n"/>
      <c r="I1491" s="33" t="n"/>
      <c r="J1491" s="33">
        <f>IF(I1491="", "", IF(OR(ISTEXT(I1491),ISTEXT($F1491)),"",I1491*$F1491))</f>
        <v/>
      </c>
      <c r="K1491" s="33" t="n"/>
      <c r="L1491" s="33">
        <f>IF(K1491="", "", IF(OR(ISTEXT(K1491),ISTEXT($F1491)),"",K1491*$F1491))</f>
        <v/>
      </c>
      <c r="M1491" s="30">
        <f>IF(OR(H1491="",H1491=0),"",IF(K1491="",IF(J1491="","",IF(OR(ISTEXT(J1491),ISTEXT(H1491)),"",J1491/H1491)),IF(OR(ISTEXT(L1491),ISTEXT(H1491)),"",L1491/H1491)))</f>
        <v/>
      </c>
    </row>
    <row r="1492" ht="13.35" customHeight="1" s="162">
      <c r="B1492" s="307" t="n"/>
      <c r="C1492" s="307" t="n"/>
      <c r="E1492" s="307" t="n"/>
      <c r="F1492" s="32" t="n"/>
      <c r="G1492" s="33">
        <f>IF(F1492="", "", IF(OR(ISTEXT(H1492),ISTEXT(F1492)),"",H1492/F1492))</f>
        <v/>
      </c>
      <c r="H1492" s="33" t="n"/>
      <c r="I1492" s="33" t="n"/>
      <c r="J1492" s="33">
        <f>IF(I1492="", "", IF(OR(ISTEXT(I1492),ISTEXT($F1492)),"",I1492*$F1492))</f>
        <v/>
      </c>
      <c r="K1492" s="33" t="n"/>
      <c r="L1492" s="33">
        <f>IF(K1492="", "", IF(OR(ISTEXT(K1492),ISTEXT($F1492)),"",K1492*$F1492))</f>
        <v/>
      </c>
      <c r="M1492" s="30">
        <f>IF(OR(H1492="",H1492=0),"",IF(K1492="",IF(J1492="","",IF(OR(ISTEXT(J1492),ISTEXT(H1492)),"",J1492/H1492)),IF(OR(ISTEXT(L1492),ISTEXT(H1492)),"",L1492/H1492)))</f>
        <v/>
      </c>
    </row>
    <row r="1493" ht="13.35" customHeight="1" s="162">
      <c r="B1493" s="307" t="n"/>
      <c r="C1493" s="307" t="n"/>
      <c r="E1493" s="307" t="n"/>
      <c r="F1493" s="32" t="n"/>
      <c r="G1493" s="33">
        <f>IF(F1493="", "", IF(OR(ISTEXT(H1493),ISTEXT(F1493)),"",H1493/F1493))</f>
        <v/>
      </c>
      <c r="H1493" s="33" t="n"/>
      <c r="I1493" s="33" t="n"/>
      <c r="J1493" s="33">
        <f>IF(I1493="", "", IF(OR(ISTEXT(I1493),ISTEXT($F1493)),"",I1493*$F1493))</f>
        <v/>
      </c>
      <c r="K1493" s="33" t="n"/>
      <c r="L1493" s="33">
        <f>IF(K1493="", "", IF(OR(ISTEXT(K1493),ISTEXT($F1493)),"",K1493*$F1493))</f>
        <v/>
      </c>
      <c r="M1493" s="30">
        <f>IF(OR(H1493="",H1493=0),"",IF(K1493="",IF(J1493="","",IF(OR(ISTEXT(J1493),ISTEXT(H1493)),"",J1493/H1493)),IF(OR(ISTEXT(L1493),ISTEXT(H1493)),"",L1493/H1493)))</f>
        <v/>
      </c>
    </row>
    <row r="1494" ht="13.35" customHeight="1" s="162">
      <c r="B1494" s="307" t="n"/>
      <c r="C1494" s="307" t="n"/>
      <c r="E1494" s="307" t="n"/>
      <c r="F1494" s="32" t="n"/>
      <c r="G1494" s="33">
        <f>IF(F1494="", "", IF(OR(ISTEXT(H1494),ISTEXT(F1494)),"",H1494/F1494))</f>
        <v/>
      </c>
      <c r="H1494" s="33" t="n"/>
      <c r="I1494" s="33" t="n"/>
      <c r="J1494" s="33">
        <f>IF(I1494="", "", IF(OR(ISTEXT(I1494),ISTEXT($F1494)),"",I1494*$F1494))</f>
        <v/>
      </c>
      <c r="K1494" s="33" t="n"/>
      <c r="L1494" s="33">
        <f>IF(K1494="", "", IF(OR(ISTEXT(K1494),ISTEXT($F1494)),"",K1494*$F1494))</f>
        <v/>
      </c>
      <c r="M1494" s="30">
        <f>IF(OR(H1494="",H1494=0),"",IF(K1494="",IF(J1494="","",IF(OR(ISTEXT(J1494),ISTEXT(H1494)),"",J1494/H1494)),IF(OR(ISTEXT(L1494),ISTEXT(H1494)),"",L1494/H1494)))</f>
        <v/>
      </c>
    </row>
    <row r="1495" ht="13.35" customHeight="1" s="162">
      <c r="B1495" s="307" t="n"/>
      <c r="C1495" s="307" t="n"/>
      <c r="E1495" s="307" t="n"/>
      <c r="F1495" s="32" t="n"/>
      <c r="G1495" s="33">
        <f>IF(F1495="", "", IF(OR(ISTEXT(H1495),ISTEXT(F1495)),"",H1495/F1495))</f>
        <v/>
      </c>
      <c r="H1495" s="33" t="n"/>
      <c r="I1495" s="33" t="n"/>
      <c r="J1495" s="33">
        <f>IF(I1495="", "", IF(OR(ISTEXT(I1495),ISTEXT($F1495)),"",I1495*$F1495))</f>
        <v/>
      </c>
      <c r="K1495" s="33" t="n"/>
      <c r="L1495" s="33">
        <f>IF(K1495="", "", IF(OR(ISTEXT(K1495),ISTEXT($F1495)),"",K1495*$F1495))</f>
        <v/>
      </c>
      <c r="M1495" s="30">
        <f>IF(OR(H1495="",H1495=0),"",IF(K1495="",IF(J1495="","",IF(OR(ISTEXT(J1495),ISTEXT(H1495)),"",J1495/H1495)),IF(OR(ISTEXT(L1495),ISTEXT(H1495)),"",L1495/H1495)))</f>
        <v/>
      </c>
    </row>
    <row r="1496" ht="13.35" customHeight="1" s="162">
      <c r="B1496" s="307" t="n"/>
      <c r="C1496" s="307" t="n"/>
      <c r="E1496" s="307" t="n"/>
      <c r="F1496" s="32" t="n"/>
      <c r="G1496" s="33">
        <f>IF(F1496="", "", IF(OR(ISTEXT(H1496),ISTEXT(F1496)),"",H1496/F1496))</f>
        <v/>
      </c>
      <c r="H1496" s="33" t="n"/>
      <c r="I1496" s="33" t="n"/>
      <c r="J1496" s="33">
        <f>IF(I1496="", "", IF(OR(ISTEXT(I1496),ISTEXT($F1496)),"",I1496*$F1496))</f>
        <v/>
      </c>
      <c r="K1496" s="33" t="n"/>
      <c r="L1496" s="33">
        <f>IF(K1496="", "", IF(OR(ISTEXT(K1496),ISTEXT($F1496)),"",K1496*$F1496))</f>
        <v/>
      </c>
      <c r="M1496" s="30">
        <f>IF(OR(H1496="",H1496=0),"",IF(K1496="",IF(J1496="","",IF(OR(ISTEXT(J1496),ISTEXT(H1496)),"",J1496/H1496)),IF(OR(ISTEXT(L1496),ISTEXT(H1496)),"",L1496/H1496)))</f>
        <v/>
      </c>
    </row>
    <row r="1497" ht="13.35" customHeight="1" s="162">
      <c r="B1497" s="307" t="n"/>
      <c r="C1497" s="307" t="n"/>
      <c r="E1497" s="307" t="n"/>
      <c r="F1497" s="32" t="n"/>
      <c r="G1497" s="33">
        <f>IF(F1497="", "", IF(OR(ISTEXT(H1497),ISTEXT(F1497)),"",H1497/F1497))</f>
        <v/>
      </c>
      <c r="H1497" s="33" t="n"/>
      <c r="I1497" s="33" t="n"/>
      <c r="J1497" s="33">
        <f>IF(I1497="", "", IF(OR(ISTEXT(I1497),ISTEXT($F1497)),"",I1497*$F1497))</f>
        <v/>
      </c>
      <c r="K1497" s="33" t="n"/>
      <c r="L1497" s="33">
        <f>IF(K1497="", "", IF(OR(ISTEXT(K1497),ISTEXT($F1497)),"",K1497*$F1497))</f>
        <v/>
      </c>
      <c r="M1497" s="30">
        <f>IF(OR(H1497="",H1497=0),"",IF(K1497="",IF(J1497="","",IF(OR(ISTEXT(J1497),ISTEXT(H1497)),"",J1497/H1497)),IF(OR(ISTEXT(L1497),ISTEXT(H1497)),"",L1497/H1497)))</f>
        <v/>
      </c>
    </row>
    <row r="1498" ht="13.35" customHeight="1" s="162">
      <c r="B1498" s="307" t="n"/>
      <c r="C1498" s="307" t="n"/>
      <c r="E1498" s="307" t="n"/>
      <c r="F1498" s="32" t="n"/>
      <c r="G1498" s="33">
        <f>IF(F1498="", "", IF(OR(ISTEXT(H1498),ISTEXT(F1498)),"",H1498/F1498))</f>
        <v/>
      </c>
      <c r="H1498" s="33" t="n"/>
      <c r="I1498" s="33" t="n"/>
      <c r="J1498" s="33">
        <f>IF(I1498="", "", IF(OR(ISTEXT(I1498),ISTEXT($F1498)),"",I1498*$F1498))</f>
        <v/>
      </c>
      <c r="K1498" s="33" t="n"/>
      <c r="L1498" s="33">
        <f>IF(K1498="", "", IF(OR(ISTEXT(K1498),ISTEXT($F1498)),"",K1498*$F1498))</f>
        <v/>
      </c>
      <c r="M1498" s="30">
        <f>IF(OR(H1498="",H1498=0),"",IF(K1498="",IF(J1498="","",IF(OR(ISTEXT(J1498),ISTEXT(H1498)),"",J1498/H1498)),IF(OR(ISTEXT(L1498),ISTEXT(H1498)),"",L1498/H1498)))</f>
        <v/>
      </c>
    </row>
    <row r="1499" ht="13.35" customHeight="1" s="162">
      <c r="B1499" s="307" t="n"/>
      <c r="C1499" s="307" t="n"/>
      <c r="E1499" s="307" t="n"/>
      <c r="F1499" s="32" t="n"/>
      <c r="G1499" s="33">
        <f>IF(F1499="", "", IF(OR(ISTEXT(H1499),ISTEXT(F1499)),"",H1499/F1499))</f>
        <v/>
      </c>
      <c r="H1499" s="33" t="n"/>
      <c r="I1499" s="33" t="n"/>
      <c r="J1499" s="33">
        <f>IF(I1499="", "", IF(OR(ISTEXT(I1499),ISTEXT($F1499)),"",I1499*$F1499))</f>
        <v/>
      </c>
      <c r="K1499" s="33" t="n"/>
      <c r="L1499" s="33">
        <f>IF(K1499="", "", IF(OR(ISTEXT(K1499),ISTEXT($F1499)),"",K1499*$F1499))</f>
        <v/>
      </c>
      <c r="M1499" s="30">
        <f>IF(OR(H1499="",H1499=0),"",IF(K1499="",IF(J1499="","",IF(OR(ISTEXT(J1499),ISTEXT(H1499)),"",J1499/H1499)),IF(OR(ISTEXT(L1499),ISTEXT(H1499)),"",L1499/H1499)))</f>
        <v/>
      </c>
    </row>
    <row r="1500" ht="13.35" customHeight="1" s="162">
      <c r="B1500" s="307" t="n"/>
      <c r="C1500" s="307" t="n"/>
      <c r="E1500" s="307" t="n"/>
      <c r="F1500" s="32" t="n"/>
      <c r="G1500" s="33">
        <f>IF(F1500="", "", IF(OR(ISTEXT(H1500),ISTEXT(F1500)),"",H1500/F1500))</f>
        <v/>
      </c>
      <c r="H1500" s="33" t="n"/>
      <c r="I1500" s="33" t="n"/>
      <c r="J1500" s="33">
        <f>IF(I1500="", "", IF(OR(ISTEXT(I1500),ISTEXT($F1500)),"",I1500*$F1500))</f>
        <v/>
      </c>
      <c r="K1500" s="33" t="n"/>
      <c r="L1500" s="33">
        <f>IF(K1500="", "", IF(OR(ISTEXT(K1500),ISTEXT($F1500)),"",K1500*$F1500))</f>
        <v/>
      </c>
      <c r="M1500" s="30">
        <f>IF(OR(H1500="",H1500=0),"",IF(K1500="",IF(J1500="","",IF(OR(ISTEXT(J1500),ISTEXT(H1500)),"",J1500/H1500)),IF(OR(ISTEXT(L1500),ISTEXT(H1500)),"",L1500/H1500)))</f>
        <v/>
      </c>
    </row>
    <row r="1501" ht="13.35" customHeight="1" s="162">
      <c r="B1501" s="307" t="n"/>
      <c r="C1501" s="307" t="n"/>
      <c r="E1501" s="307" t="n"/>
      <c r="F1501" s="32" t="n"/>
      <c r="G1501" s="33">
        <f>IF(F1501="", "", IF(OR(ISTEXT(H1501),ISTEXT(F1501)),"",H1501/F1501))</f>
        <v/>
      </c>
      <c r="H1501" s="33" t="n"/>
      <c r="I1501" s="33" t="n"/>
      <c r="J1501" s="33">
        <f>IF(I1501="", "", IF(OR(ISTEXT(I1501),ISTEXT($F1501)),"",I1501*$F1501))</f>
        <v/>
      </c>
      <c r="K1501" s="33" t="n"/>
      <c r="L1501" s="33">
        <f>IF(K1501="", "", IF(OR(ISTEXT(K1501),ISTEXT($F1501)),"",K1501*$F1501))</f>
        <v/>
      </c>
      <c r="M1501" s="30">
        <f>IF(OR(H1501="",H1501=0),"",IF(K1501="",IF(J1501="","",IF(OR(ISTEXT(J1501),ISTEXT(H1501)),"",J1501/H1501)),IF(OR(ISTEXT(L1501),ISTEXT(H1501)),"",L1501/H1501)))</f>
        <v/>
      </c>
    </row>
    <row r="1502" ht="13.35" customHeight="1" s="162">
      <c r="B1502" s="307" t="n"/>
      <c r="C1502" s="307" t="n"/>
      <c r="E1502" s="307" t="n"/>
      <c r="F1502" s="32" t="n"/>
      <c r="G1502" s="33">
        <f>IF(F1502="", "", IF(OR(ISTEXT(H1502),ISTEXT(F1502)),"",H1502/F1502))</f>
        <v/>
      </c>
      <c r="H1502" s="33" t="n"/>
      <c r="I1502" s="33" t="n"/>
      <c r="J1502" s="33">
        <f>IF(I1502="", "", IF(OR(ISTEXT(I1502),ISTEXT($F1502)),"",I1502*$F1502))</f>
        <v/>
      </c>
      <c r="K1502" s="33" t="n"/>
      <c r="L1502" s="33">
        <f>IF(K1502="", "", IF(OR(ISTEXT(K1502),ISTEXT($F1502)),"",K1502*$F1502))</f>
        <v/>
      </c>
      <c r="M1502" s="30">
        <f>IF(OR(H1502="",H1502=0),"",IF(K1502="",IF(J1502="","",IF(OR(ISTEXT(J1502),ISTEXT(H1502)),"",J1502/H1502)),IF(OR(ISTEXT(L1502),ISTEXT(H1502)),"",L1502/H1502)))</f>
        <v/>
      </c>
    </row>
    <row r="1503" ht="13.35" customHeight="1" s="162">
      <c r="B1503" s="307" t="n"/>
      <c r="C1503" s="307" t="n"/>
      <c r="E1503" s="307" t="n"/>
      <c r="F1503" s="32" t="n"/>
      <c r="G1503" s="33">
        <f>IF(F1503="", "", IF(OR(ISTEXT(H1503),ISTEXT(F1503)),"",H1503/F1503))</f>
        <v/>
      </c>
      <c r="H1503" s="33" t="n"/>
      <c r="I1503" s="33" t="n"/>
      <c r="J1503" s="33">
        <f>IF(I1503="", "", IF(OR(ISTEXT(I1503),ISTEXT($F1503)),"",I1503*$F1503))</f>
        <v/>
      </c>
      <c r="K1503" s="33" t="n"/>
      <c r="L1503" s="33">
        <f>IF(K1503="", "", IF(OR(ISTEXT(K1503),ISTEXT($F1503)),"",K1503*$F1503))</f>
        <v/>
      </c>
      <c r="M1503" s="30">
        <f>IF(OR(H1503="",H1503=0),"",IF(K1503="",IF(J1503="","",IF(OR(ISTEXT(J1503),ISTEXT(H1503)),"",J1503/H1503)),IF(OR(ISTEXT(L1503),ISTEXT(H1503)),"",L1503/H1503)))</f>
        <v/>
      </c>
    </row>
    <row r="1504" ht="13.35" customHeight="1" s="162">
      <c r="B1504" s="307" t="n"/>
      <c r="C1504" s="307" t="n"/>
      <c r="D1504" s="307"/>
      <c r="E1504" s="307"/>
      <c r="F1504" s="307"/>
      <c r="G1504" s="307"/>
      <c r="H1504" s="33" t="n"/>
      <c r="I1504" s="33" t="n"/>
      <c r="J1504" s="33"/>
      <c r="K1504" s="33" t="n"/>
      <c r="L1504" s="33"/>
      <c r="M1504" s="30">
        <f>IF(OR(H1504="",H1504=0),"",IF(L1504="",IF(J1504="","",IF(OR(ISTEXT(J1504),ISTEXT(H1504)),"",J1504/H1504)),IF(OR(ISTEXT(L1504),ISTEXT(H1504)),"",L1504/H1504)))</f>
        <v/>
      </c>
    </row>
    <row r="1505" ht="13.35" customHeight="1" s="162">
      <c r="B1505" s="42" t="n"/>
      <c r="C1505" s="231" t="inlineStr">
        <is>
          <t>Total</t>
        </is>
      </c>
      <c r="D1505" s="159" t="n"/>
      <c r="E1505" s="42" t="n"/>
      <c r="F1505" s="42" t="n"/>
      <c r="G1505" s="43" t="n"/>
      <c r="H1505" s="43">
        <f>IF(SUM(H1489:H1504)+SUM(H1516:H1555)=0,"",SUM(H1489:H1504)+SUM(H1516:H1555))</f>
        <v/>
      </c>
      <c r="I1505" s="43" t="n"/>
      <c r="J1505" s="43">
        <f>IF(SUM(J1489:J1504)+SUM(J1516:J1555)=0,"",SUM(J1489:J1504)+SUM(J1516:J1555))</f>
        <v/>
      </c>
      <c r="K1505" s="43" t="n"/>
      <c r="L1505" s="43">
        <f>IF(SUM(L1489:L1504)+SUM(L1516:L1555)=0,"",SUM(L1489:L1504)+SUM(L1516:L1555))</f>
        <v/>
      </c>
      <c r="M1505" s="35">
        <f>IF(OR(H1505="",H1505=0),"",IF(L1505="",IF(J1505="","",IF(OR(ISTEXT(J1505),ISTEXT(H1505)),"",J1505/H1505)),IF(OR(ISTEXT(L1505),ISTEXT(H1505)),"",L1505/H1505)))</f>
        <v/>
      </c>
    </row>
    <row r="1506" ht="13.35" customHeight="1" s="162"/>
    <row r="1507" ht="13.35" customHeight="1" s="162">
      <c r="B1507" s="188" t="inlineStr">
        <is>
          <t>Remarks</t>
        </is>
      </c>
      <c r="C1507" s="173" t="n"/>
      <c r="D1507" s="154" t="n"/>
      <c r="E1507" s="174" t="n"/>
      <c r="F1507" s="174" t="n"/>
      <c r="G1507" s="174" t="n"/>
      <c r="H1507" s="174" t="n"/>
      <c r="I1507" s="174" t="n"/>
      <c r="J1507" s="174" t="n"/>
      <c r="K1507" s="174" t="n"/>
      <c r="L1507" s="174" t="n"/>
      <c r="M1507" s="173" t="n"/>
    </row>
    <row r="1508" ht="13.35" customHeight="1" s="162">
      <c r="B1508" s="154" t="n"/>
      <c r="C1508" s="174" t="n"/>
      <c r="D1508" s="174" t="n"/>
      <c r="E1508" s="174" t="n"/>
      <c r="F1508" s="174" t="n"/>
      <c r="G1508" s="174" t="n"/>
      <c r="H1508" s="174" t="n"/>
      <c r="I1508" s="174" t="n"/>
      <c r="J1508" s="174" t="n"/>
      <c r="K1508" s="174" t="n"/>
      <c r="L1508" s="174" t="n"/>
      <c r="M1508" s="173" t="n"/>
    </row>
    <row r="1509" ht="13.35" customHeight="1" s="162">
      <c r="B1509" s="154" t="n"/>
      <c r="C1509" s="174" t="n"/>
      <c r="D1509" s="174" t="n"/>
      <c r="E1509" s="174" t="n"/>
      <c r="F1509" s="174" t="n"/>
      <c r="G1509" s="174" t="n"/>
      <c r="H1509" s="174" t="n"/>
      <c r="I1509" s="174" t="n"/>
      <c r="J1509" s="174" t="n"/>
      <c r="K1509" s="174" t="n"/>
      <c r="L1509" s="174" t="n"/>
      <c r="M1509" s="173" t="n"/>
    </row>
    <row r="1510" ht="13.35" customHeight="1" s="162">
      <c r="B1510" s="154" t="n"/>
      <c r="C1510" s="174" t="n"/>
      <c r="D1510" s="174" t="n"/>
      <c r="E1510" s="174" t="n"/>
      <c r="F1510" s="174" t="n"/>
      <c r="G1510" s="174" t="n"/>
      <c r="H1510" s="174" t="n"/>
      <c r="I1510" s="174" t="n"/>
      <c r="J1510" s="174" t="n"/>
      <c r="K1510" s="174" t="n"/>
      <c r="L1510" s="174" t="n"/>
      <c r="M1510" s="173" t="n"/>
    </row>
    <row r="1511" ht="13.35" customHeight="1" s="162"/>
    <row r="1512" ht="13.35" customHeight="1" s="162">
      <c r="B1512" s="200" t="inlineStr">
        <is>
          <t>System (cont.)</t>
        </is>
      </c>
      <c r="C1512" s="403" t="n"/>
      <c r="D1512" s="209">
        <f>IF('{Equipment Data Entry}'!B95="","",'{Equipment Data Entry}'!B95)</f>
        <v/>
      </c>
      <c r="E1512" s="418" t="n"/>
      <c r="F1512" s="403" t="n"/>
      <c r="G1512" s="200" t="inlineStr">
        <is>
          <t>Service</t>
        </is>
      </c>
      <c r="H1512" s="403" t="n"/>
      <c r="I1512" s="210">
        <f>IF('{Equipment Data Entry}'!C95="","",'{Equipment Data Entry}'!C95)</f>
        <v/>
      </c>
      <c r="J1512" s="418" t="n"/>
      <c r="K1512" s="418" t="n"/>
      <c r="L1512" s="418" t="n"/>
      <c r="M1512" s="403" t="n"/>
    </row>
    <row r="1513" ht="13.35" customHeight="1" s="162">
      <c r="B1513" s="422" t="n"/>
      <c r="C1513" s="423" t="n"/>
      <c r="D1513" s="422" t="n"/>
      <c r="E1513" s="424" t="n"/>
      <c r="F1513" s="423" t="n"/>
      <c r="G1513" s="422" t="n"/>
      <c r="H1513" s="423" t="n"/>
      <c r="I1513" s="422" t="n"/>
      <c r="J1513" s="424" t="n"/>
      <c r="K1513" s="424" t="n"/>
      <c r="L1513" s="424" t="n"/>
      <c r="M1513" s="423" t="n"/>
    </row>
    <row r="1514" ht="13.35" customHeight="1" s="162">
      <c r="B1514" s="188" t="inlineStr">
        <is>
          <t>Registers / Grilles (cont.)</t>
        </is>
      </c>
      <c r="C1514" s="174" t="n"/>
      <c r="D1514" s="174" t="n"/>
      <c r="E1514" s="174" t="n"/>
      <c r="F1514" s="173" t="n"/>
      <c r="G1514" s="233" t="inlineStr">
        <is>
          <t>Design VEL</t>
        </is>
      </c>
      <c r="H1514" s="194" t="inlineStr">
        <is>
          <t>Design CFM</t>
        </is>
      </c>
      <c r="I1514" s="188" t="inlineStr">
        <is>
          <t>Initial</t>
        </is>
      </c>
      <c r="J1514" s="173" t="n"/>
      <c r="K1514" s="188" t="inlineStr">
        <is>
          <t>Final</t>
        </is>
      </c>
      <c r="L1514" s="173" t="n"/>
      <c r="M1514" s="188" t="inlineStr">
        <is>
          <t>%</t>
        </is>
      </c>
    </row>
    <row r="1515" ht="13.35" customHeight="1" s="162">
      <c r="B1515" s="153" t="inlineStr">
        <is>
          <t>No.</t>
        </is>
      </c>
      <c r="C1515" s="188" t="inlineStr">
        <is>
          <t>Area Served</t>
        </is>
      </c>
      <c r="D1515" s="188" t="inlineStr">
        <is>
          <t>Type</t>
        </is>
      </c>
      <c r="E1515" s="188" t="inlineStr">
        <is>
          <t>Size</t>
        </is>
      </c>
      <c r="F1515" s="188" t="inlineStr">
        <is>
          <t>Ak</t>
        </is>
      </c>
      <c r="G1515" s="440" t="n"/>
      <c r="H1515" s="440" t="n"/>
      <c r="I1515" s="188" t="inlineStr">
        <is>
          <t>VEL</t>
        </is>
      </c>
      <c r="J1515" s="188" t="inlineStr">
        <is>
          <t>CFM</t>
        </is>
      </c>
      <c r="K1515" s="188" t="inlineStr">
        <is>
          <t>VEL</t>
        </is>
      </c>
      <c r="L1515" s="188" t="inlineStr">
        <is>
          <t>CFM</t>
        </is>
      </c>
      <c r="M1515" s="440" t="n"/>
    </row>
    <row r="1516" ht="13.35" customHeight="1" s="162">
      <c r="B1516" s="307" t="n"/>
      <c r="C1516" s="307" t="n"/>
      <c r="E1516" s="307" t="n"/>
      <c r="F1516" s="32" t="n"/>
      <c r="G1516" s="33">
        <f>IF(F1516="", "", IF(OR(ISTEXT(H1516),ISTEXT(F1516)),"",H1516/F1516))</f>
        <v/>
      </c>
      <c r="H1516" s="33" t="n"/>
      <c r="I1516" s="33" t="n"/>
      <c r="J1516" s="33">
        <f>IF(I1516="", "", IF(OR(ISTEXT(I1516),ISTEXT($F1516)),"",I1516*$F1516))</f>
        <v/>
      </c>
      <c r="K1516" s="33" t="n"/>
      <c r="L1516" s="33">
        <f>IF(K1516="", "", IF(OR(ISTEXT(K1516),ISTEXT($F1516)),"",K1516*$F1516))</f>
        <v/>
      </c>
      <c r="M1516" s="30">
        <f>IF(OR(H1516="",H1516=0),"",IF(K1516="",IF(J1516="","",IF(OR(ISTEXT(J1516),ISTEXT(H1516)),"",J1516/H1516)),IF(OR(ISTEXT(L1516),ISTEXT(H1516)),"",L1516/H1516)))</f>
        <v/>
      </c>
    </row>
    <row r="1517" ht="13.35" customHeight="1" s="162">
      <c r="B1517" s="307" t="n"/>
      <c r="C1517" s="307" t="n"/>
      <c r="E1517" s="307" t="n"/>
      <c r="F1517" s="32" t="n"/>
      <c r="G1517" s="33">
        <f>IF(F1517="", "", IF(OR(ISTEXT(H1517),ISTEXT(F1517)),"",H1517/F1517))</f>
        <v/>
      </c>
      <c r="H1517" s="33" t="n"/>
      <c r="I1517" s="33" t="n"/>
      <c r="J1517" s="33">
        <f>IF(I1517="", "", IF(OR(ISTEXT(I1517),ISTEXT($F1517)),"",I1517*$F1517))</f>
        <v/>
      </c>
      <c r="K1517" s="33" t="n"/>
      <c r="L1517" s="33">
        <f>IF(K1517="", "", IF(OR(ISTEXT(K1517),ISTEXT($F1517)),"",K1517*$F1517))</f>
        <v/>
      </c>
      <c r="M1517" s="30">
        <f>IF(OR(H1517="",H1517=0),"",IF(K1517="",IF(J1517="","",IF(OR(ISTEXT(J1517),ISTEXT(H1517)),"",J1517/H1517)),IF(OR(ISTEXT(L1517),ISTEXT(H1517)),"",L1517/H1517)))</f>
        <v/>
      </c>
    </row>
    <row r="1518" ht="13.35" customHeight="1" s="162">
      <c r="B1518" s="307" t="n"/>
      <c r="C1518" s="307" t="n"/>
      <c r="E1518" s="307" t="n"/>
      <c r="F1518" s="32" t="n"/>
      <c r="G1518" s="33">
        <f>IF(F1518="", "", IF(OR(ISTEXT(H1518),ISTEXT(F1518)),"",H1518/F1518))</f>
        <v/>
      </c>
      <c r="H1518" s="33" t="n"/>
      <c r="I1518" s="33" t="n"/>
      <c r="J1518" s="33">
        <f>IF(I1518="", "", IF(OR(ISTEXT(I1518),ISTEXT($F1518)),"",I1518*$F1518))</f>
        <v/>
      </c>
      <c r="K1518" s="33" t="n"/>
      <c r="L1518" s="33">
        <f>IF(K1518="", "", IF(OR(ISTEXT(K1518),ISTEXT($F1518)),"",K1518*$F1518))</f>
        <v/>
      </c>
      <c r="M1518" s="30">
        <f>IF(OR(H1518="",H1518=0),"",IF(K1518="",IF(J1518="","",IF(OR(ISTEXT(J1518),ISTEXT(H1518)),"",J1518/H1518)),IF(OR(ISTEXT(L1518),ISTEXT(H1518)),"",L1518/H1518)))</f>
        <v/>
      </c>
    </row>
    <row r="1519" ht="13.35" customHeight="1" s="162">
      <c r="B1519" s="307" t="n"/>
      <c r="C1519" s="307" t="n"/>
      <c r="E1519" s="307" t="n"/>
      <c r="F1519" s="32" t="n"/>
      <c r="G1519" s="33">
        <f>IF(F1519="", "", IF(OR(ISTEXT(H1519),ISTEXT(F1519)),"",H1519/F1519))</f>
        <v/>
      </c>
      <c r="H1519" s="33" t="n"/>
      <c r="I1519" s="33" t="n"/>
      <c r="J1519" s="33">
        <f>IF(I1519="", "", IF(OR(ISTEXT(I1519),ISTEXT($F1519)),"",I1519*$F1519))</f>
        <v/>
      </c>
      <c r="K1519" s="33" t="n"/>
      <c r="L1519" s="33">
        <f>IF(K1519="", "", IF(OR(ISTEXT(K1519),ISTEXT($F1519)),"",K1519*$F1519))</f>
        <v/>
      </c>
      <c r="M1519" s="30">
        <f>IF(OR(H1519="",H1519=0),"",IF(K1519="",IF(J1519="","",IF(OR(ISTEXT(J1519),ISTEXT(H1519)),"",J1519/H1519)),IF(OR(ISTEXT(L1519),ISTEXT(H1519)),"",L1519/H1519)))</f>
        <v/>
      </c>
    </row>
    <row r="1520" ht="13.35" customHeight="1" s="162">
      <c r="B1520" s="307" t="n"/>
      <c r="C1520" s="307" t="n"/>
      <c r="E1520" s="307" t="n"/>
      <c r="F1520" s="32" t="n"/>
      <c r="G1520" s="33">
        <f>IF(F1520="", "", IF(OR(ISTEXT(H1520),ISTEXT(F1520)),"",H1520/F1520))</f>
        <v/>
      </c>
      <c r="H1520" s="33" t="n"/>
      <c r="I1520" s="33" t="n"/>
      <c r="J1520" s="33">
        <f>IF(I1520="", "", IF(OR(ISTEXT(I1520),ISTEXT($F1520)),"",I1520*$F1520))</f>
        <v/>
      </c>
      <c r="K1520" s="33" t="n"/>
      <c r="L1520" s="33">
        <f>IF(K1520="", "", IF(OR(ISTEXT(K1520),ISTEXT($F1520)),"",K1520*$F1520))</f>
        <v/>
      </c>
      <c r="M1520" s="30">
        <f>IF(OR(H1520="",H1520=0),"",IF(K1520="",IF(J1520="","",IF(OR(ISTEXT(J1520),ISTEXT(H1520)),"",J1520/H1520)),IF(OR(ISTEXT(L1520),ISTEXT(H1520)),"",L1520/H1520)))</f>
        <v/>
      </c>
    </row>
    <row r="1521" ht="13.35" customHeight="1" s="162">
      <c r="B1521" s="307" t="n"/>
      <c r="C1521" s="307" t="n"/>
      <c r="E1521" s="307" t="n"/>
      <c r="F1521" s="32" t="n"/>
      <c r="G1521" s="33">
        <f>IF(F1521="", "", IF(OR(ISTEXT(H1521),ISTEXT(F1521)),"",H1521/F1521))</f>
        <v/>
      </c>
      <c r="H1521" s="33" t="n"/>
      <c r="I1521" s="33" t="n"/>
      <c r="J1521" s="33">
        <f>IF(I1521="", "", IF(OR(ISTEXT(I1521),ISTEXT($F1521)),"",I1521*$F1521))</f>
        <v/>
      </c>
      <c r="K1521" s="33" t="n"/>
      <c r="L1521" s="33">
        <f>IF(K1521="", "", IF(OR(ISTEXT(K1521),ISTEXT($F1521)),"",K1521*$F1521))</f>
        <v/>
      </c>
      <c r="M1521" s="30">
        <f>IF(OR(H1521="",H1521=0),"",IF(K1521="",IF(J1521="","",IF(OR(ISTEXT(J1521),ISTEXT(H1521)),"",J1521/H1521)),IF(OR(ISTEXT(L1521),ISTEXT(H1521)),"",L1521/H1521)))</f>
        <v/>
      </c>
    </row>
    <row r="1522" ht="13.35" customHeight="1" s="162">
      <c r="B1522" s="307" t="n"/>
      <c r="C1522" s="307" t="n"/>
      <c r="E1522" s="307" t="n"/>
      <c r="F1522" s="32" t="n"/>
      <c r="G1522" s="33">
        <f>IF(F1522="", "", IF(OR(ISTEXT(H1522),ISTEXT(F1522)),"",H1522/F1522))</f>
        <v/>
      </c>
      <c r="H1522" s="33" t="n"/>
      <c r="I1522" s="33" t="n"/>
      <c r="J1522" s="33">
        <f>IF(I1522="", "", IF(OR(ISTEXT(I1522),ISTEXT($F1522)),"",I1522*$F1522))</f>
        <v/>
      </c>
      <c r="K1522" s="33" t="n"/>
      <c r="L1522" s="33">
        <f>IF(K1522="", "", IF(OR(ISTEXT(K1522),ISTEXT($F1522)),"",K1522*$F1522))</f>
        <v/>
      </c>
      <c r="M1522" s="30">
        <f>IF(OR(H1522="",H1522=0),"",IF(K1522="",IF(J1522="","",IF(OR(ISTEXT(J1522),ISTEXT(H1522)),"",J1522/H1522)),IF(OR(ISTEXT(L1522),ISTEXT(H1522)),"",L1522/H1522)))</f>
        <v/>
      </c>
    </row>
    <row r="1523" ht="13.35" customHeight="1" s="162">
      <c r="B1523" s="307" t="n"/>
      <c r="C1523" s="307" t="n"/>
      <c r="E1523" s="307" t="n"/>
      <c r="F1523" s="32" t="n"/>
      <c r="G1523" s="33">
        <f>IF(F1523="", "", IF(OR(ISTEXT(H1523),ISTEXT(F1523)),"",H1523/F1523))</f>
        <v/>
      </c>
      <c r="H1523" s="33" t="n"/>
      <c r="I1523" s="33" t="n"/>
      <c r="J1523" s="33">
        <f>IF(I1523="", "", IF(OR(ISTEXT(I1523),ISTEXT($F1523)),"",I1523*$F1523))</f>
        <v/>
      </c>
      <c r="K1523" s="33" t="n"/>
      <c r="L1523" s="33">
        <f>IF(K1523="", "", IF(OR(ISTEXT(K1523),ISTEXT($F1523)),"",K1523*$F1523))</f>
        <v/>
      </c>
      <c r="M1523" s="30">
        <f>IF(OR(H1523="",H1523=0),"",IF(K1523="",IF(J1523="","",IF(OR(ISTEXT(J1523),ISTEXT(H1523)),"",J1523/H1523)),IF(OR(ISTEXT(L1523),ISTEXT(H1523)),"",L1523/H1523)))</f>
        <v/>
      </c>
    </row>
    <row r="1524" ht="13.35" customHeight="1" s="162">
      <c r="B1524" s="307" t="n"/>
      <c r="C1524" s="307" t="n"/>
      <c r="E1524" s="307" t="n"/>
      <c r="F1524" s="32" t="n"/>
      <c r="G1524" s="33">
        <f>IF(F1524="", "", IF(OR(ISTEXT(H1524),ISTEXT(F1524)),"",H1524/F1524))</f>
        <v/>
      </c>
      <c r="H1524" s="33" t="n"/>
      <c r="I1524" s="33" t="n"/>
      <c r="J1524" s="33">
        <f>IF(I1524="", "", IF(OR(ISTEXT(I1524),ISTEXT($F1524)),"",I1524*$F1524))</f>
        <v/>
      </c>
      <c r="K1524" s="33" t="n"/>
      <c r="L1524" s="33">
        <f>IF(K1524="", "", IF(OR(ISTEXT(K1524),ISTEXT($F1524)),"",K1524*$F1524))</f>
        <v/>
      </c>
      <c r="M1524" s="30">
        <f>IF(OR(H1524="",H1524=0),"",IF(K1524="",IF(J1524="","",IF(OR(ISTEXT(J1524),ISTEXT(H1524)),"",J1524/H1524)),IF(OR(ISTEXT(L1524),ISTEXT(H1524)),"",L1524/H1524)))</f>
        <v/>
      </c>
    </row>
    <row r="1525" ht="13.35" customHeight="1" s="162">
      <c r="B1525" s="307" t="n"/>
      <c r="C1525" s="307" t="n"/>
      <c r="E1525" s="307" t="n"/>
      <c r="F1525" s="32" t="n"/>
      <c r="G1525" s="33">
        <f>IF(F1525="", "", IF(OR(ISTEXT(H1525),ISTEXT(F1525)),"",H1525/F1525))</f>
        <v/>
      </c>
      <c r="H1525" s="33" t="n"/>
      <c r="I1525" s="33" t="n"/>
      <c r="J1525" s="33">
        <f>IF(I1525="", "", IF(OR(ISTEXT(I1525),ISTEXT($F1525)),"",I1525*$F1525))</f>
        <v/>
      </c>
      <c r="K1525" s="33" t="n"/>
      <c r="L1525" s="33">
        <f>IF(K1525="", "", IF(OR(ISTEXT(K1525),ISTEXT($F1525)),"",K1525*$F1525))</f>
        <v/>
      </c>
      <c r="M1525" s="30">
        <f>IF(OR(H1525="",H1525=0),"",IF(K1525="",IF(J1525="","",IF(OR(ISTEXT(J1525),ISTEXT(H1525)),"",J1525/H1525)),IF(OR(ISTEXT(L1525),ISTEXT(H1525)),"",L1525/H1525)))</f>
        <v/>
      </c>
    </row>
    <row r="1526" ht="13.35" customHeight="1" s="162">
      <c r="B1526" s="307" t="n"/>
      <c r="C1526" s="307" t="n"/>
      <c r="E1526" s="307" t="n"/>
      <c r="F1526" s="32" t="n"/>
      <c r="G1526" s="33">
        <f>IF(F1526="", "", IF(OR(ISTEXT(H1526),ISTEXT(F1526)),"",H1526/F1526))</f>
        <v/>
      </c>
      <c r="H1526" s="33" t="n"/>
      <c r="I1526" s="33" t="n"/>
      <c r="J1526" s="33">
        <f>IF(I1526="", "", IF(OR(ISTEXT(I1526),ISTEXT($F1526)),"",I1526*$F1526))</f>
        <v/>
      </c>
      <c r="K1526" s="33" t="n"/>
      <c r="L1526" s="33">
        <f>IF(K1526="", "", IF(OR(ISTEXT(K1526),ISTEXT($F1526)),"",K1526*$F1526))</f>
        <v/>
      </c>
      <c r="M1526" s="30">
        <f>IF(OR(H1526="",H1526=0),"",IF(K1526="",IF(J1526="","",IF(OR(ISTEXT(J1526),ISTEXT(H1526)),"",J1526/H1526)),IF(OR(ISTEXT(L1526),ISTEXT(H1526)),"",L1526/H1526)))</f>
        <v/>
      </c>
    </row>
    <row r="1527" ht="13.35" customHeight="1" s="162">
      <c r="B1527" s="307" t="n"/>
      <c r="C1527" s="307" t="n"/>
      <c r="E1527" s="307" t="n"/>
      <c r="F1527" s="32" t="n"/>
      <c r="G1527" s="33">
        <f>IF(F1527="", "", IF(OR(ISTEXT(H1527),ISTEXT(F1527)),"",H1527/F1527))</f>
        <v/>
      </c>
      <c r="H1527" s="33" t="n"/>
      <c r="I1527" s="33" t="n"/>
      <c r="J1527" s="33">
        <f>IF(I1527="", "", IF(OR(ISTEXT(I1527),ISTEXT($F1527)),"",I1527*$F1527))</f>
        <v/>
      </c>
      <c r="K1527" s="33" t="n"/>
      <c r="L1527" s="33">
        <f>IF(K1527="", "", IF(OR(ISTEXT(K1527),ISTEXT($F1527)),"",K1527*$F1527))</f>
        <v/>
      </c>
      <c r="M1527" s="30">
        <f>IF(OR(H1527="",H1527=0),"",IF(K1527="",IF(J1527="","",IF(OR(ISTEXT(J1527),ISTEXT(H1527)),"",J1527/H1527)),IF(OR(ISTEXT(L1527),ISTEXT(H1527)),"",L1527/H1527)))</f>
        <v/>
      </c>
    </row>
    <row r="1528" ht="13.35" customHeight="1" s="162">
      <c r="B1528" s="307" t="n"/>
      <c r="C1528" s="307" t="n"/>
      <c r="E1528" s="307" t="n"/>
      <c r="F1528" s="32" t="n"/>
      <c r="G1528" s="33">
        <f>IF(F1528="", "", IF(OR(ISTEXT(H1528),ISTEXT(F1528)),"",H1528/F1528))</f>
        <v/>
      </c>
      <c r="H1528" s="33" t="n"/>
      <c r="I1528" s="33" t="n"/>
      <c r="J1528" s="33">
        <f>IF(I1528="", "", IF(OR(ISTEXT(I1528),ISTEXT($F1528)),"",I1528*$F1528))</f>
        <v/>
      </c>
      <c r="K1528" s="33" t="n"/>
      <c r="L1528" s="33">
        <f>IF(K1528="", "", IF(OR(ISTEXT(K1528),ISTEXT($F1528)),"",K1528*$F1528))</f>
        <v/>
      </c>
      <c r="M1528" s="30">
        <f>IF(OR(H1528="",H1528=0),"",IF(K1528="",IF(J1528="","",IF(OR(ISTEXT(J1528),ISTEXT(H1528)),"",J1528/H1528)),IF(OR(ISTEXT(L1528),ISTEXT(H1528)),"",L1528/H1528)))</f>
        <v/>
      </c>
    </row>
    <row r="1529" ht="13.35" customHeight="1" s="162">
      <c r="B1529" s="307" t="n"/>
      <c r="C1529" s="307" t="n"/>
      <c r="E1529" s="307" t="n"/>
      <c r="F1529" s="32" t="n"/>
      <c r="G1529" s="33">
        <f>IF(F1529="", "", IF(OR(ISTEXT(H1529),ISTEXT(F1529)),"",H1529/F1529))</f>
        <v/>
      </c>
      <c r="H1529" s="33" t="n"/>
      <c r="I1529" s="33" t="n"/>
      <c r="J1529" s="33">
        <f>IF(I1529="", "", IF(OR(ISTEXT(I1529),ISTEXT($F1529)),"",I1529*$F1529))</f>
        <v/>
      </c>
      <c r="K1529" s="33" t="n"/>
      <c r="L1529" s="33">
        <f>IF(K1529="", "", IF(OR(ISTEXT(K1529),ISTEXT($F1529)),"",K1529*$F1529))</f>
        <v/>
      </c>
      <c r="M1529" s="30">
        <f>IF(OR(H1529="",H1529=0),"",IF(K1529="",IF(J1529="","",IF(OR(ISTEXT(J1529),ISTEXT(H1529)),"",J1529/H1529)),IF(OR(ISTEXT(L1529),ISTEXT(H1529)),"",L1529/H1529)))</f>
        <v/>
      </c>
    </row>
    <row r="1530" ht="13.35" customHeight="1" s="162">
      <c r="B1530" s="307" t="n"/>
      <c r="C1530" s="307" t="n"/>
      <c r="E1530" s="307" t="n"/>
      <c r="F1530" s="32" t="n"/>
      <c r="G1530" s="33">
        <f>IF(F1530="", "", IF(OR(ISTEXT(H1530),ISTEXT(F1530)),"",H1530/F1530))</f>
        <v/>
      </c>
      <c r="H1530" s="33" t="n"/>
      <c r="I1530" s="33" t="n"/>
      <c r="J1530" s="33">
        <f>IF(I1530="", "", IF(OR(ISTEXT(I1530),ISTEXT($F1530)),"",I1530*$F1530))</f>
        <v/>
      </c>
      <c r="K1530" s="33" t="n"/>
      <c r="L1530" s="33">
        <f>IF(K1530="", "", IF(OR(ISTEXT(K1530),ISTEXT($F1530)),"",K1530*$F1530))</f>
        <v/>
      </c>
      <c r="M1530" s="30">
        <f>IF(OR(H1530="",H1530=0),"",IF(K1530="",IF(J1530="","",IF(OR(ISTEXT(J1530),ISTEXT(H1530)),"",J1530/H1530)),IF(OR(ISTEXT(L1530),ISTEXT(H1530)),"",L1530/H1530)))</f>
        <v/>
      </c>
    </row>
    <row r="1531" ht="13.35" customHeight="1" s="162">
      <c r="B1531" s="307" t="n"/>
      <c r="C1531" s="307" t="n"/>
      <c r="E1531" s="307" t="n"/>
      <c r="F1531" s="32" t="n"/>
      <c r="G1531" s="33">
        <f>IF(F1531="", "", IF(OR(ISTEXT(H1531),ISTEXT(F1531)),"",H1531/F1531))</f>
        <v/>
      </c>
      <c r="H1531" s="33" t="n"/>
      <c r="I1531" s="33" t="n"/>
      <c r="J1531" s="33">
        <f>IF(I1531="", "", IF(OR(ISTEXT(I1531),ISTEXT($F1531)),"",I1531*$F1531))</f>
        <v/>
      </c>
      <c r="K1531" s="33" t="n"/>
      <c r="L1531" s="33">
        <f>IF(K1531="", "", IF(OR(ISTEXT(K1531),ISTEXT($F1531)),"",K1531*$F1531))</f>
        <v/>
      </c>
      <c r="M1531" s="30">
        <f>IF(OR(H1531="",H1531=0),"",IF(K1531="",IF(J1531="","",IF(OR(ISTEXT(J1531),ISTEXT(H1531)),"",J1531/H1531)),IF(OR(ISTEXT(L1531),ISTEXT(H1531)),"",L1531/H1531)))</f>
        <v/>
      </c>
    </row>
    <row r="1532" ht="13.35" customHeight="1" s="162">
      <c r="B1532" s="307" t="n"/>
      <c r="C1532" s="307" t="n"/>
      <c r="E1532" s="307" t="n"/>
      <c r="F1532" s="32" t="n"/>
      <c r="G1532" s="33">
        <f>IF(F1532="", "", IF(OR(ISTEXT(H1532),ISTEXT(F1532)),"",H1532/F1532))</f>
        <v/>
      </c>
      <c r="H1532" s="33" t="n"/>
      <c r="I1532" s="33" t="n"/>
      <c r="J1532" s="33">
        <f>IF(I1532="", "", IF(OR(ISTEXT(I1532),ISTEXT($F1532)),"",I1532*$F1532))</f>
        <v/>
      </c>
      <c r="K1532" s="33" t="n"/>
      <c r="L1532" s="33">
        <f>IF(K1532="", "", IF(OR(ISTEXT(K1532),ISTEXT($F1532)),"",K1532*$F1532))</f>
        <v/>
      </c>
      <c r="M1532" s="30">
        <f>IF(OR(H1532="",H1532=0),"",IF(K1532="",IF(J1532="","",IF(OR(ISTEXT(J1532),ISTEXT(H1532)),"",J1532/H1532)),IF(OR(ISTEXT(L1532),ISTEXT(H1532)),"",L1532/H1532)))</f>
        <v/>
      </c>
    </row>
    <row r="1533" ht="13.35" customHeight="1" s="162">
      <c r="B1533" s="307" t="n"/>
      <c r="C1533" s="307" t="n"/>
      <c r="E1533" s="307" t="n"/>
      <c r="F1533" s="32" t="n"/>
      <c r="G1533" s="33">
        <f>IF(F1533="", "", IF(OR(ISTEXT(H1533),ISTEXT(F1533)),"",H1533/F1533))</f>
        <v/>
      </c>
      <c r="H1533" s="33" t="n"/>
      <c r="I1533" s="33" t="n"/>
      <c r="J1533" s="33">
        <f>IF(I1533="", "", IF(OR(ISTEXT(I1533),ISTEXT($F1533)),"",I1533*$F1533))</f>
        <v/>
      </c>
      <c r="K1533" s="33" t="n"/>
      <c r="L1533" s="33">
        <f>IF(K1533="", "", IF(OR(ISTEXT(K1533),ISTEXT($F1533)),"",K1533*$F1533))</f>
        <v/>
      </c>
      <c r="M1533" s="30">
        <f>IF(OR(H1533="",H1533=0),"",IF(K1533="",IF(J1533="","",IF(OR(ISTEXT(J1533),ISTEXT(H1533)),"",J1533/H1533)),IF(OR(ISTEXT(L1533),ISTEXT(H1533)),"",L1533/H1533)))</f>
        <v/>
      </c>
    </row>
    <row r="1534" ht="13.35" customHeight="1" s="162">
      <c r="B1534" s="307" t="n"/>
      <c r="C1534" s="307" t="n"/>
      <c r="E1534" s="307" t="n"/>
      <c r="F1534" s="32" t="n"/>
      <c r="G1534" s="33">
        <f>IF(F1534="", "", IF(OR(ISTEXT(H1534),ISTEXT(F1534)),"",H1534/F1534))</f>
        <v/>
      </c>
      <c r="H1534" s="33" t="n"/>
      <c r="I1534" s="33" t="n"/>
      <c r="J1534" s="33">
        <f>IF(I1534="", "", IF(OR(ISTEXT(I1534),ISTEXT($F1534)),"",I1534*$F1534))</f>
        <v/>
      </c>
      <c r="K1534" s="33" t="n"/>
      <c r="L1534" s="33">
        <f>IF(K1534="", "", IF(OR(ISTEXT(K1534),ISTEXT($F1534)),"",K1534*$F1534))</f>
        <v/>
      </c>
      <c r="M1534" s="30">
        <f>IF(OR(H1534="",H1534=0),"",IF(K1534="",IF(J1534="","",IF(OR(ISTEXT(J1534),ISTEXT(H1534)),"",J1534/H1534)),IF(OR(ISTEXT(L1534),ISTEXT(H1534)),"",L1534/H1534)))</f>
        <v/>
      </c>
    </row>
    <row r="1535" ht="13.35" customHeight="1" s="162">
      <c r="B1535" s="307" t="n"/>
      <c r="C1535" s="307" t="n"/>
      <c r="E1535" s="307" t="n"/>
      <c r="F1535" s="32" t="n"/>
      <c r="G1535" s="33">
        <f>IF(F1535="", "", IF(OR(ISTEXT(H1535),ISTEXT(F1535)),"",H1535/F1535))</f>
        <v/>
      </c>
      <c r="H1535" s="33" t="n"/>
      <c r="I1535" s="33" t="n"/>
      <c r="J1535" s="33">
        <f>IF(I1535="", "", IF(OR(ISTEXT(I1535),ISTEXT($F1535)),"",I1535*$F1535))</f>
        <v/>
      </c>
      <c r="K1535" s="33" t="n"/>
      <c r="L1535" s="33">
        <f>IF(K1535="", "", IF(OR(ISTEXT(K1535),ISTEXT($F1535)),"",K1535*$F1535))</f>
        <v/>
      </c>
      <c r="M1535" s="30">
        <f>IF(OR(H1535="",H1535=0),"",IF(K1535="",IF(J1535="","",IF(OR(ISTEXT(J1535),ISTEXT(H1535)),"",J1535/H1535)),IF(OR(ISTEXT(L1535),ISTEXT(H1535)),"",L1535/H1535)))</f>
        <v/>
      </c>
    </row>
    <row r="1536" ht="13.35" customHeight="1" s="162">
      <c r="B1536" s="307" t="n"/>
      <c r="C1536" s="307" t="n"/>
      <c r="E1536" s="307" t="n"/>
      <c r="F1536" s="32" t="n"/>
      <c r="G1536" s="33">
        <f>IF(F1536="", "", IF(OR(ISTEXT(H1536),ISTEXT(F1536)),"",H1536/F1536))</f>
        <v/>
      </c>
      <c r="H1536" s="33" t="n"/>
      <c r="I1536" s="33" t="n"/>
      <c r="J1536" s="33">
        <f>IF(I1536="", "", IF(OR(ISTEXT(I1536),ISTEXT($F1536)),"",I1536*$F1536))</f>
        <v/>
      </c>
      <c r="K1536" s="33" t="n"/>
      <c r="L1536" s="33">
        <f>IF(K1536="", "", IF(OR(ISTEXT(K1536),ISTEXT($F1536)),"",K1536*$F1536))</f>
        <v/>
      </c>
      <c r="M1536" s="30">
        <f>IF(OR(H1536="",H1536=0),"",IF(K1536="",IF(J1536="","",IF(OR(ISTEXT(J1536),ISTEXT(H1536)),"",J1536/H1536)),IF(OR(ISTEXT(L1536),ISTEXT(H1536)),"",L1536/H1536)))</f>
        <v/>
      </c>
    </row>
    <row r="1537" ht="13.35" customHeight="1" s="162">
      <c r="B1537" s="307" t="n"/>
      <c r="C1537" s="307" t="n"/>
      <c r="E1537" s="307" t="n"/>
      <c r="F1537" s="32" t="n"/>
      <c r="G1537" s="33">
        <f>IF(F1537="", "", IF(OR(ISTEXT(H1537),ISTEXT(F1537)),"",H1537/F1537))</f>
        <v/>
      </c>
      <c r="H1537" s="33" t="n"/>
      <c r="I1537" s="33" t="n"/>
      <c r="J1537" s="33">
        <f>IF(I1537="", "", IF(OR(ISTEXT(I1537),ISTEXT($F1537)),"",I1537*$F1537))</f>
        <v/>
      </c>
      <c r="K1537" s="33" t="n"/>
      <c r="L1537" s="33">
        <f>IF(K1537="", "", IF(OR(ISTEXT(K1537),ISTEXT($F1537)),"",K1537*$F1537))</f>
        <v/>
      </c>
      <c r="M1537" s="30">
        <f>IF(OR(H1537="",H1537=0),"",IF(K1537="",IF(J1537="","",IF(OR(ISTEXT(J1537),ISTEXT(H1537)),"",J1537/H1537)),IF(OR(ISTEXT(L1537),ISTEXT(H1537)),"",L1537/H1537)))</f>
        <v/>
      </c>
    </row>
    <row r="1538" ht="13.35" customHeight="1" s="162">
      <c r="B1538" s="307" t="n"/>
      <c r="C1538" s="307" t="n"/>
      <c r="E1538" s="307" t="n"/>
      <c r="F1538" s="32" t="n"/>
      <c r="G1538" s="33">
        <f>IF(F1538="", "", IF(OR(ISTEXT(H1538),ISTEXT(F1538)),"",H1538/F1538))</f>
        <v/>
      </c>
      <c r="H1538" s="33" t="n"/>
      <c r="I1538" s="33" t="n"/>
      <c r="J1538" s="33">
        <f>IF(I1538="", "", IF(OR(ISTEXT(I1538),ISTEXT($F1538)),"",I1538*$F1538))</f>
        <v/>
      </c>
      <c r="K1538" s="33" t="n"/>
      <c r="L1538" s="33">
        <f>IF(K1538="", "", IF(OR(ISTEXT(K1538),ISTEXT($F1538)),"",K1538*$F1538))</f>
        <v/>
      </c>
      <c r="M1538" s="30">
        <f>IF(OR(H1538="",H1538=0),"",IF(K1538="",IF(J1538="","",IF(OR(ISTEXT(J1538),ISTEXT(H1538)),"",J1538/H1538)),IF(OR(ISTEXT(L1538),ISTEXT(H1538)),"",L1538/H1538)))</f>
        <v/>
      </c>
    </row>
    <row r="1539" ht="13.35" customHeight="1" s="162">
      <c r="B1539" s="307" t="n"/>
      <c r="C1539" s="307" t="n"/>
      <c r="E1539" s="307" t="n"/>
      <c r="F1539" s="32" t="n"/>
      <c r="G1539" s="33">
        <f>IF(F1539="", "", IF(OR(ISTEXT(H1539),ISTEXT(F1539)),"",H1539/F1539))</f>
        <v/>
      </c>
      <c r="H1539" s="33" t="n"/>
      <c r="I1539" s="33" t="n"/>
      <c r="J1539" s="33">
        <f>IF(I1539="", "", IF(OR(ISTEXT(I1539),ISTEXT($F1539)),"",I1539*$F1539))</f>
        <v/>
      </c>
      <c r="K1539" s="33" t="n"/>
      <c r="L1539" s="33">
        <f>IF(K1539="", "", IF(OR(ISTEXT(K1539),ISTEXT($F1539)),"",K1539*$F1539))</f>
        <v/>
      </c>
      <c r="M1539" s="30">
        <f>IF(OR(H1539="",H1539=0),"",IF(K1539="",IF(J1539="","",IF(OR(ISTEXT(J1539),ISTEXT(H1539)),"",J1539/H1539)),IF(OR(ISTEXT(L1539),ISTEXT(H1539)),"",L1539/H1539)))</f>
        <v/>
      </c>
    </row>
    <row r="1540" ht="13.35" customHeight="1" s="162">
      <c r="B1540" s="307" t="n"/>
      <c r="C1540" s="307" t="n"/>
      <c r="E1540" s="307" t="n"/>
      <c r="F1540" s="32" t="n"/>
      <c r="G1540" s="33">
        <f>IF(F1540="", "", IF(OR(ISTEXT(H1540),ISTEXT(F1540)),"",H1540/F1540))</f>
        <v/>
      </c>
      <c r="H1540" s="33" t="n"/>
      <c r="I1540" s="33" t="n"/>
      <c r="J1540" s="33">
        <f>IF(I1540="", "", IF(OR(ISTEXT(I1540),ISTEXT($F1540)),"",I1540*$F1540))</f>
        <v/>
      </c>
      <c r="K1540" s="33" t="n"/>
      <c r="L1540" s="33">
        <f>IF(K1540="", "", IF(OR(ISTEXT(K1540),ISTEXT($F1540)),"",K1540*$F1540))</f>
        <v/>
      </c>
      <c r="M1540" s="30">
        <f>IF(OR(H1540="",H1540=0),"",IF(K1540="",IF(J1540="","",IF(OR(ISTEXT(J1540),ISTEXT(H1540)),"",J1540/H1540)),IF(OR(ISTEXT(L1540),ISTEXT(H1540)),"",L1540/H1540)))</f>
        <v/>
      </c>
    </row>
    <row r="1541" ht="13.35" customHeight="1" s="162">
      <c r="B1541" s="307" t="n"/>
      <c r="C1541" s="307" t="n"/>
      <c r="E1541" s="307" t="n"/>
      <c r="F1541" s="32" t="n"/>
      <c r="G1541" s="33">
        <f>IF(F1541="", "", IF(OR(ISTEXT(H1541),ISTEXT(F1541)),"",H1541/F1541))</f>
        <v/>
      </c>
      <c r="H1541" s="33" t="n"/>
      <c r="I1541" s="33" t="n"/>
      <c r="J1541" s="33">
        <f>IF(I1541="", "", IF(OR(ISTEXT(I1541),ISTEXT($F1541)),"",I1541*$F1541))</f>
        <v/>
      </c>
      <c r="K1541" s="33" t="n"/>
      <c r="L1541" s="33">
        <f>IF(K1541="", "", IF(OR(ISTEXT(K1541),ISTEXT($F1541)),"",K1541*$F1541))</f>
        <v/>
      </c>
      <c r="M1541" s="30">
        <f>IF(OR(H1541="",H1541=0),"",IF(K1541="",IF(J1541="","",IF(OR(ISTEXT(J1541),ISTEXT(H1541)),"",J1541/H1541)),IF(OR(ISTEXT(L1541),ISTEXT(H1541)),"",L1541/H1541)))</f>
        <v/>
      </c>
    </row>
    <row r="1542" ht="13.35" customHeight="1" s="162">
      <c r="B1542" s="307" t="n"/>
      <c r="C1542" s="307" t="n"/>
      <c r="E1542" s="307" t="n"/>
      <c r="F1542" s="32" t="n"/>
      <c r="G1542" s="33">
        <f>IF(F1542="", "", IF(OR(ISTEXT(H1542),ISTEXT(F1542)),"",H1542/F1542))</f>
        <v/>
      </c>
      <c r="H1542" s="33" t="n"/>
      <c r="I1542" s="33" t="n"/>
      <c r="J1542" s="33">
        <f>IF(I1542="", "", IF(OR(ISTEXT(I1542),ISTEXT($F1542)),"",I1542*$F1542))</f>
        <v/>
      </c>
      <c r="K1542" s="33" t="n"/>
      <c r="L1542" s="33">
        <f>IF(K1542="", "", IF(OR(ISTEXT(K1542),ISTEXT($F1542)),"",K1542*$F1542))</f>
        <v/>
      </c>
      <c r="M1542" s="30">
        <f>IF(OR(H1542="",H1542=0),"",IF(K1542="",IF(J1542="","",IF(OR(ISTEXT(J1542),ISTEXT(H1542)),"",J1542/H1542)),IF(OR(ISTEXT(L1542),ISTEXT(H1542)),"",L1542/H1542)))</f>
        <v/>
      </c>
    </row>
    <row r="1543" ht="13.35" customHeight="1" s="162">
      <c r="B1543" s="307" t="n"/>
      <c r="C1543" s="307" t="n"/>
      <c r="E1543" s="307" t="n"/>
      <c r="F1543" s="32" t="n"/>
      <c r="G1543" s="33">
        <f>IF(F1543="", "", IF(OR(ISTEXT(H1543),ISTEXT(F1543)),"",H1543/F1543))</f>
        <v/>
      </c>
      <c r="H1543" s="33" t="n"/>
      <c r="I1543" s="33" t="n"/>
      <c r="J1543" s="33">
        <f>IF(I1543="", "", IF(OR(ISTEXT(I1543),ISTEXT($F1543)),"",I1543*$F1543))</f>
        <v/>
      </c>
      <c r="K1543" s="33" t="n"/>
      <c r="L1543" s="33">
        <f>IF(K1543="", "", IF(OR(ISTEXT(K1543),ISTEXT($F1543)),"",K1543*$F1543))</f>
        <v/>
      </c>
      <c r="M1543" s="30">
        <f>IF(OR(H1543="",H1543=0),"",IF(K1543="",IF(J1543="","",IF(OR(ISTEXT(J1543),ISTEXT(H1543)),"",J1543/H1543)),IF(OR(ISTEXT(L1543),ISTEXT(H1543)),"",L1543/H1543)))</f>
        <v/>
      </c>
    </row>
    <row r="1544" ht="13.35" customHeight="1" s="162">
      <c r="B1544" s="307" t="n"/>
      <c r="C1544" s="307" t="n"/>
      <c r="E1544" s="307" t="n"/>
      <c r="F1544" s="32" t="n"/>
      <c r="G1544" s="33">
        <f>IF(F1544="", "", IF(OR(ISTEXT(H1544),ISTEXT(F1544)),"",H1544/F1544))</f>
        <v/>
      </c>
      <c r="H1544" s="33" t="n"/>
      <c r="I1544" s="33" t="n"/>
      <c r="J1544" s="33">
        <f>IF(I1544="", "", IF(OR(ISTEXT(I1544),ISTEXT($F1544)),"",I1544*$F1544))</f>
        <v/>
      </c>
      <c r="K1544" s="33" t="n"/>
      <c r="L1544" s="33">
        <f>IF(K1544="", "", IF(OR(ISTEXT(K1544),ISTEXT($F1544)),"",K1544*$F1544))</f>
        <v/>
      </c>
      <c r="M1544" s="30">
        <f>IF(OR(H1544="",H1544=0),"",IF(K1544="",IF(J1544="","",IF(OR(ISTEXT(J1544),ISTEXT(H1544)),"",J1544/H1544)),IF(OR(ISTEXT(L1544),ISTEXT(H1544)),"",L1544/H1544)))</f>
        <v/>
      </c>
    </row>
    <row r="1545" ht="13.35" customHeight="1" s="162">
      <c r="B1545" s="307" t="n"/>
      <c r="C1545" s="307" t="n"/>
      <c r="E1545" s="307" t="n"/>
      <c r="F1545" s="32" t="n"/>
      <c r="G1545" s="33">
        <f>IF(F1545="", "", IF(OR(ISTEXT(H1545),ISTEXT(F1545)),"",H1545/F1545))</f>
        <v/>
      </c>
      <c r="H1545" s="33" t="n"/>
      <c r="I1545" s="33" t="n"/>
      <c r="J1545" s="33">
        <f>IF(I1545="", "", IF(OR(ISTEXT(I1545),ISTEXT($F1545)),"",I1545*$F1545))</f>
        <v/>
      </c>
      <c r="K1545" s="33" t="n"/>
      <c r="L1545" s="33">
        <f>IF(K1545="", "", IF(OR(ISTEXT(K1545),ISTEXT($F1545)),"",K1545*$F1545))</f>
        <v/>
      </c>
      <c r="M1545" s="30">
        <f>IF(OR(H1545="",H1545=0),"",IF(K1545="",IF(J1545="","",IF(OR(ISTEXT(J1545),ISTEXT(H1545)),"",J1545/H1545)),IF(OR(ISTEXT(L1545),ISTEXT(H1545)),"",L1545/H1545)))</f>
        <v/>
      </c>
    </row>
    <row r="1546" ht="13.35" customHeight="1" s="162">
      <c r="B1546" s="307" t="n"/>
      <c r="C1546" s="307" t="n"/>
      <c r="E1546" s="307" t="n"/>
      <c r="F1546" s="32" t="n"/>
      <c r="G1546" s="33">
        <f>IF(F1546="", "", IF(OR(ISTEXT(H1546),ISTEXT(F1546)),"",H1546/F1546))</f>
        <v/>
      </c>
      <c r="H1546" s="33" t="n"/>
      <c r="I1546" s="33" t="n"/>
      <c r="J1546" s="33">
        <f>IF(I1546="", "", IF(OR(ISTEXT(I1546),ISTEXT($F1546)),"",I1546*$F1546))</f>
        <v/>
      </c>
      <c r="K1546" s="33" t="n"/>
      <c r="L1546" s="33">
        <f>IF(K1546="", "", IF(OR(ISTEXT(K1546),ISTEXT($F1546)),"",K1546*$F1546))</f>
        <v/>
      </c>
      <c r="M1546" s="30">
        <f>IF(OR(H1546="",H1546=0),"",IF(K1546="",IF(J1546="","",IF(OR(ISTEXT(J1546),ISTEXT(H1546)),"",J1546/H1546)),IF(OR(ISTEXT(L1546),ISTEXT(H1546)),"",L1546/H1546)))</f>
        <v/>
      </c>
    </row>
    <row r="1547" ht="13.35" customHeight="1" s="162">
      <c r="B1547" s="307" t="n"/>
      <c r="C1547" s="307" t="n"/>
      <c r="E1547" s="307" t="n"/>
      <c r="F1547" s="32" t="n"/>
      <c r="G1547" s="33">
        <f>IF(F1547="", "", IF(OR(ISTEXT(H1547),ISTEXT(F1547)),"",H1547/F1547))</f>
        <v/>
      </c>
      <c r="H1547" s="33" t="n"/>
      <c r="I1547" s="33" t="n"/>
      <c r="J1547" s="33">
        <f>IF(I1547="", "", IF(OR(ISTEXT(I1547),ISTEXT($F1547)),"",I1547*$F1547))</f>
        <v/>
      </c>
      <c r="K1547" s="33" t="n"/>
      <c r="L1547" s="33">
        <f>IF(K1547="", "", IF(OR(ISTEXT(K1547),ISTEXT($F1547)),"",K1547*$F1547))</f>
        <v/>
      </c>
      <c r="M1547" s="30">
        <f>IF(OR(H1547="",H1547=0),"",IF(K1547="",IF(J1547="","",IF(OR(ISTEXT(J1547),ISTEXT(H1547)),"",J1547/H1547)),IF(OR(ISTEXT(L1547),ISTEXT(H1547)),"",L1547/H1547)))</f>
        <v/>
      </c>
    </row>
    <row r="1548" ht="13.35" customHeight="1" s="162">
      <c r="B1548" s="307" t="n"/>
      <c r="C1548" s="307" t="n"/>
      <c r="E1548" s="307" t="n"/>
      <c r="F1548" s="32" t="n"/>
      <c r="G1548" s="33">
        <f>IF(F1548="", "", IF(OR(ISTEXT(H1548),ISTEXT(F1548)),"",H1548/F1548))</f>
        <v/>
      </c>
      <c r="H1548" s="33" t="n"/>
      <c r="I1548" s="33" t="n"/>
      <c r="J1548" s="33">
        <f>IF(I1548="", "", IF(OR(ISTEXT(I1548),ISTEXT($F1548)),"",I1548*$F1548))</f>
        <v/>
      </c>
      <c r="K1548" s="33" t="n"/>
      <c r="L1548" s="33">
        <f>IF(K1548="", "", IF(OR(ISTEXT(K1548),ISTEXT($F1548)),"",K1548*$F1548))</f>
        <v/>
      </c>
      <c r="M1548" s="30">
        <f>IF(OR(H1548="",H1548=0),"",IF(K1548="",IF(J1548="","",IF(OR(ISTEXT(J1548),ISTEXT(H1548)),"",J1548/H1548)),IF(OR(ISTEXT(L1548),ISTEXT(H1548)),"",L1548/H1548)))</f>
        <v/>
      </c>
    </row>
    <row r="1549" ht="13.35" customHeight="1" s="162">
      <c r="B1549" s="307" t="n"/>
      <c r="C1549" s="307" t="n"/>
      <c r="E1549" s="307" t="n"/>
      <c r="F1549" s="32" t="n"/>
      <c r="G1549" s="33">
        <f>IF(F1549="", "", IF(OR(ISTEXT(H1549),ISTEXT(F1549)),"",H1549/F1549))</f>
        <v/>
      </c>
      <c r="H1549" s="33" t="n"/>
      <c r="I1549" s="33" t="n"/>
      <c r="J1549" s="33">
        <f>IF(I1549="", "", IF(OR(ISTEXT(I1549),ISTEXT($F1549)),"",I1549*$F1549))</f>
        <v/>
      </c>
      <c r="K1549" s="33" t="n"/>
      <c r="L1549" s="33">
        <f>IF(K1549="", "", IF(OR(ISTEXT(K1549),ISTEXT($F1549)),"",K1549*$F1549))</f>
        <v/>
      </c>
      <c r="M1549" s="30">
        <f>IF(OR(H1549="",H1549=0),"",IF(K1549="",IF(J1549="","",IF(OR(ISTEXT(J1549),ISTEXT(H1549)),"",J1549/H1549)),IF(OR(ISTEXT(L1549),ISTEXT(H1549)),"",L1549/H1549)))</f>
        <v/>
      </c>
    </row>
    <row r="1550" ht="13.35" customHeight="1" s="162">
      <c r="B1550" s="307" t="n"/>
      <c r="C1550" s="307" t="n"/>
      <c r="E1550" s="307" t="n"/>
      <c r="F1550" s="32" t="n"/>
      <c r="G1550" s="33">
        <f>IF(F1550="", "", IF(OR(ISTEXT(H1550),ISTEXT(F1550)),"",H1550/F1550))</f>
        <v/>
      </c>
      <c r="H1550" s="33" t="n"/>
      <c r="I1550" s="33" t="n"/>
      <c r="J1550" s="33">
        <f>IF(I1550="", "", IF(OR(ISTEXT(I1550),ISTEXT($F1550)),"",I1550*$F1550))</f>
        <v/>
      </c>
      <c r="K1550" s="33" t="n"/>
      <c r="L1550" s="33">
        <f>IF(K1550="", "", IF(OR(ISTEXT(K1550),ISTEXT($F1550)),"",K1550*$F1550))</f>
        <v/>
      </c>
      <c r="M1550" s="30">
        <f>IF(OR(H1550="",H1550=0),"",IF(K1550="",IF(J1550="","",IF(OR(ISTEXT(J1550),ISTEXT(H1550)),"",J1550/H1550)),IF(OR(ISTEXT(L1550),ISTEXT(H1550)),"",L1550/H1550)))</f>
        <v/>
      </c>
    </row>
    <row r="1551" ht="13.35" customHeight="1" s="162">
      <c r="B1551" s="307" t="n"/>
      <c r="C1551" s="307" t="n"/>
      <c r="E1551" s="307" t="n"/>
      <c r="F1551" s="32" t="n"/>
      <c r="G1551" s="33">
        <f>IF(F1551="", "", IF(OR(ISTEXT(H1551),ISTEXT(F1551)),"",H1551/F1551))</f>
        <v/>
      </c>
      <c r="H1551" s="33" t="n"/>
      <c r="I1551" s="33" t="n"/>
      <c r="J1551" s="33">
        <f>IF(I1551="", "", IF(OR(ISTEXT(I1551),ISTEXT($F1551)),"",I1551*$F1551))</f>
        <v/>
      </c>
      <c r="K1551" s="33" t="n"/>
      <c r="L1551" s="33">
        <f>IF(K1551="", "", IF(OR(ISTEXT(K1551),ISTEXT($F1551)),"",K1551*$F1551))</f>
        <v/>
      </c>
      <c r="M1551" s="30">
        <f>IF(OR(H1551="",H1551=0),"",IF(K1551="",IF(J1551="","",IF(OR(ISTEXT(J1551),ISTEXT(H1551)),"",J1551/H1551)),IF(OR(ISTEXT(L1551),ISTEXT(H1551)),"",L1551/H1551)))</f>
        <v/>
      </c>
    </row>
    <row r="1552" ht="13.35" customHeight="1" s="162">
      <c r="B1552" s="307" t="n"/>
      <c r="C1552" s="307" t="n"/>
      <c r="E1552" s="307" t="n"/>
      <c r="F1552" s="32" t="n"/>
      <c r="G1552" s="33">
        <f>IF(F1552="", "", IF(OR(ISTEXT(H1552),ISTEXT(F1552)),"",H1552/F1552))</f>
        <v/>
      </c>
      <c r="H1552" s="33" t="n"/>
      <c r="I1552" s="33" t="n"/>
      <c r="J1552" s="33">
        <f>IF(I1552="", "", IF(OR(ISTEXT(I1552),ISTEXT($F1552)),"",I1552*$F1552))</f>
        <v/>
      </c>
      <c r="K1552" s="33" t="n"/>
      <c r="L1552" s="33">
        <f>IF(K1552="", "", IF(OR(ISTEXT(K1552),ISTEXT($F1552)),"",K1552*$F1552))</f>
        <v/>
      </c>
      <c r="M1552" s="30">
        <f>IF(OR(H1552="",H1552=0),"",IF(K1552="",IF(J1552="","",IF(OR(ISTEXT(J1552),ISTEXT(H1552)),"",J1552/H1552)),IF(OR(ISTEXT(L1552),ISTEXT(H1552)),"",L1552/H1552)))</f>
        <v/>
      </c>
    </row>
    <row r="1553" ht="13.35" customHeight="1" s="162">
      <c r="B1553" s="307" t="n"/>
      <c r="C1553" s="307" t="n"/>
      <c r="E1553" s="307" t="n"/>
      <c r="F1553" s="32" t="n"/>
      <c r="G1553" s="33">
        <f>IF(F1553="", "", IF(OR(ISTEXT(H1553),ISTEXT(F1553)),"",H1553/F1553))</f>
        <v/>
      </c>
      <c r="H1553" s="33" t="n"/>
      <c r="I1553" s="33" t="n"/>
      <c r="J1553" s="33">
        <f>IF(I1553="", "", IF(OR(ISTEXT(I1553),ISTEXT($F1553)),"",I1553*$F1553))</f>
        <v/>
      </c>
      <c r="K1553" s="33" t="n"/>
      <c r="L1553" s="33">
        <f>IF(K1553="", "", IF(OR(ISTEXT(K1553),ISTEXT($F1553)),"",K1553*$F1553))</f>
        <v/>
      </c>
      <c r="M1553" s="30">
        <f>IF(OR(H1553="",H1553=0),"",IF(K1553="",IF(J1553="","",IF(OR(ISTEXT(J1553),ISTEXT(H1553)),"",J1553/H1553)),IF(OR(ISTEXT(L1553),ISTEXT(H1553)),"",L1553/H1553)))</f>
        <v/>
      </c>
    </row>
    <row r="1554" ht="13.35" customHeight="1" s="162">
      <c r="B1554" s="307" t="n"/>
      <c r="C1554" s="307" t="n"/>
      <c r="E1554" s="307" t="n"/>
      <c r="F1554" s="32" t="n"/>
      <c r="G1554" s="33">
        <f>IF(F1554="", "", IF(OR(ISTEXT(H1554),ISTEXT(F1554)),"",H1554/F1554))</f>
        <v/>
      </c>
      <c r="H1554" s="33" t="n"/>
      <c r="I1554" s="33" t="n"/>
      <c r="J1554" s="33">
        <f>IF(I1554="", "", IF(OR(ISTEXT(I1554),ISTEXT($F1554)),"",I1554*$F1554))</f>
        <v/>
      </c>
      <c r="K1554" s="33" t="n"/>
      <c r="L1554" s="33">
        <f>IF(K1554="", "", IF(OR(ISTEXT(K1554),ISTEXT($F1554)),"",K1554*$F1554))</f>
        <v/>
      </c>
      <c r="M1554" s="30">
        <f>IF(OR(H1554="",H1554=0),"",IF(K1554="",IF(J1554="","",IF(OR(ISTEXT(J1554),ISTEXT(H1554)),"",J1554/H1554)),IF(OR(ISTEXT(L1554),ISTEXT(H1554)),"",L1554/H1554)))</f>
        <v/>
      </c>
    </row>
    <row r="1555" ht="13.35" customHeight="1" s="162">
      <c r="B1555" s="307" t="n"/>
      <c r="C1555" s="307" t="n"/>
      <c r="E1555" s="307" t="n"/>
      <c r="F1555" s="32" t="n"/>
      <c r="G1555" s="33">
        <f>IF(F1555="", "", IF(OR(ISTEXT(H1555),ISTEXT(F1555)),"",H1555/F1555))</f>
        <v/>
      </c>
      <c r="H1555" s="33" t="n"/>
      <c r="I1555" s="33" t="n"/>
      <c r="J1555" s="33">
        <f>IF(I1555="", "", IF(OR(ISTEXT(I1555),ISTEXT($F1555)),"",I1555*$F1555))</f>
        <v/>
      </c>
      <c r="K1555" s="33" t="n"/>
      <c r="L1555" s="33">
        <f>IF(K1555="", "", IF(OR(ISTEXT(K1555),ISTEXT($F1555)),"",K1555*$F1555))</f>
        <v/>
      </c>
      <c r="M1555" s="30">
        <f>IF(OR(H1555="",H1555=0),"",IF(K1555="",IF(J1555="","",IF(OR(ISTEXT(J1555),ISTEXT(H1555)),"",J1555/H1555)),IF(OR(ISTEXT(L1555),ISTEXT(H1555)),"",L1555/H1555)))</f>
        <v/>
      </c>
    </row>
    <row r="1556" ht="13.35" customHeight="1" s="162">
      <c r="B1556" s="42" t="n"/>
      <c r="C1556" s="231" t="inlineStr">
        <is>
          <t>Subtotal (this page)</t>
        </is>
      </c>
      <c r="D1556" s="159" t="n"/>
      <c r="E1556" s="42" t="n"/>
      <c r="F1556" s="42" t="n"/>
      <c r="G1556" s="43" t="n"/>
      <c r="H1556" s="43">
        <f>IF(SUM(H1516:H1555)=0,"",SUM(H1516:H1555))</f>
        <v/>
      </c>
      <c r="I1556" s="43" t="n"/>
      <c r="J1556" s="43">
        <f>IF(SUM(J1516:J1555)=0,"",SUM(J1516:J1555))</f>
        <v/>
      </c>
      <c r="K1556" s="43" t="n"/>
      <c r="L1556" s="43">
        <f>IF(SUM(L1516:L1555)=0,"",SUM(L1516:L1555))</f>
        <v/>
      </c>
      <c r="M1556" s="35">
        <f>IF(OR(H1556="",H1556=0),"",IF(L1556="",IF(J1556="","",IF(OR(ISTEXT(J1556),ISTEXT(H1556)),"",J1556/H1556)),IF(OR(ISTEXT(L1556),ISTEXT(H1556)),"",L1556/H1556)))</f>
        <v/>
      </c>
    </row>
    <row r="1557" ht="13.35" customHeight="1" s="162"/>
    <row r="1558" ht="13.35" customHeight="1" s="162">
      <c r="B1558" s="188" t="inlineStr">
        <is>
          <t>Remarks (cont.)</t>
        </is>
      </c>
      <c r="C1558" s="173" t="n"/>
      <c r="D1558" s="154" t="n"/>
      <c r="E1558" s="174" t="n"/>
      <c r="F1558" s="174" t="n"/>
      <c r="G1558" s="174" t="n"/>
      <c r="H1558" s="174" t="n"/>
      <c r="I1558" s="174" t="n"/>
      <c r="J1558" s="174" t="n"/>
      <c r="K1558" s="174" t="n"/>
      <c r="L1558" s="174" t="n"/>
      <c r="M1558" s="173" t="n"/>
    </row>
    <row r="1559" ht="13.35" customHeight="1" s="162">
      <c r="B1559" s="154" t="n"/>
      <c r="C1559" s="174" t="n"/>
      <c r="D1559" s="174" t="n"/>
      <c r="E1559" s="174" t="n"/>
      <c r="F1559" s="174" t="n"/>
      <c r="G1559" s="174" t="n"/>
      <c r="H1559" s="174" t="n"/>
      <c r="I1559" s="174" t="n"/>
      <c r="J1559" s="174" t="n"/>
      <c r="K1559" s="174" t="n"/>
      <c r="L1559" s="174" t="n"/>
      <c r="M1559" s="173" t="n"/>
    </row>
    <row r="1560" ht="13.35" customHeight="1" s="162">
      <c r="B1560" s="154" t="n"/>
      <c r="C1560" s="174" t="n"/>
      <c r="D1560" s="174" t="n"/>
      <c r="E1560" s="174" t="n"/>
      <c r="F1560" s="174" t="n"/>
      <c r="G1560" s="174" t="n"/>
      <c r="H1560" s="174" t="n"/>
      <c r="I1560" s="174" t="n"/>
      <c r="J1560" s="174" t="n"/>
      <c r="K1560" s="174" t="n"/>
      <c r="L1560" s="174" t="n"/>
      <c r="M1560" s="173" t="n"/>
    </row>
    <row r="1561" ht="13.35" customHeight="1" s="162">
      <c r="B1561" s="154" t="n"/>
      <c r="C1561" s="174" t="n"/>
      <c r="D1561" s="174" t="n"/>
      <c r="E1561" s="174" t="n"/>
      <c r="F1561" s="174" t="n"/>
      <c r="G1561" s="174" t="n"/>
      <c r="H1561" s="174" t="n"/>
      <c r="I1561" s="174" t="n"/>
      <c r="J1561" s="174" t="n"/>
      <c r="K1561" s="174" t="n"/>
      <c r="L1561" s="174" t="n"/>
      <c r="M1561" s="173" t="n"/>
    </row>
    <row r="1562" ht="13.35" customHeight="1" s="162"/>
    <row r="1563" ht="13.35" customHeight="1" s="162"/>
    <row r="1564" ht="13.35" customHeight="1" s="162">
      <c r="B1564" s="200" t="inlineStr">
        <is>
          <t>System</t>
        </is>
      </c>
      <c r="C1564" s="403" t="n"/>
      <c r="D1564" s="209">
        <f>IF('{Equipment Data Entry}'!B96="","",'{Equipment Data Entry}'!B96)</f>
        <v/>
      </c>
      <c r="E1564" s="418" t="n"/>
      <c r="F1564" s="403" t="n"/>
      <c r="G1564" s="200" t="inlineStr">
        <is>
          <t>Service</t>
        </is>
      </c>
      <c r="H1564" s="403" t="n"/>
      <c r="I1564" s="210">
        <f>IF('{Equipment Data Entry}'!C96="","",'{Equipment Data Entry}'!C96)</f>
        <v/>
      </c>
      <c r="J1564" s="418" t="n"/>
      <c r="K1564" s="418" t="n"/>
      <c r="L1564" s="418" t="n"/>
      <c r="M1564" s="403" t="n"/>
    </row>
    <row r="1565" ht="13.35" customHeight="1" s="162">
      <c r="B1565" s="422" t="n"/>
      <c r="C1565" s="423" t="n"/>
      <c r="D1565" s="422" t="n"/>
      <c r="E1565" s="424" t="n"/>
      <c r="F1565" s="423" t="n"/>
      <c r="G1565" s="422" t="n"/>
      <c r="H1565" s="423" t="n"/>
      <c r="I1565" s="422" t="n"/>
      <c r="J1565" s="424" t="n"/>
      <c r="K1565" s="424" t="n"/>
      <c r="L1565" s="424" t="n"/>
      <c r="M1565" s="423" t="n"/>
    </row>
    <row r="1566" ht="13.35" customHeight="1" s="162">
      <c r="B1566" s="437" t="inlineStr">
        <is>
          <t>Drive Type:</t>
        </is>
      </c>
      <c r="C1566" s="13" t="n"/>
      <c r="D1566" s="438" t="n"/>
      <c r="E1566" s="437" t="inlineStr">
        <is>
          <t>Rotation – Design:</t>
        </is>
      </c>
      <c r="F1566" s="13" t="n"/>
      <c r="G1566" s="438" t="n"/>
      <c r="H1566" s="13" t="n"/>
      <c r="I1566" s="437" t="inlineStr">
        <is>
          <t>Actual:</t>
        </is>
      </c>
      <c r="J1566" s="438" t="n"/>
    </row>
    <row r="1567" ht="13.35" customHeight="1" s="162">
      <c r="B1567" s="200" t="inlineStr">
        <is>
          <t>Unit Data</t>
        </is>
      </c>
      <c r="C1567" s="400" t="n"/>
      <c r="D1567" s="400" t="n"/>
      <c r="E1567" s="400" t="n"/>
      <c r="F1567" s="400" t="n"/>
      <c r="G1567" s="401" t="n"/>
      <c r="H1567" s="13" t="n"/>
      <c r="I1567" s="200" t="inlineStr">
        <is>
          <t>Design and Performance Data</t>
        </is>
      </c>
      <c r="J1567" s="400" t="n"/>
      <c r="K1567" s="400" t="n"/>
      <c r="L1567" s="401" t="n"/>
      <c r="M1567" s="283" t="n"/>
    </row>
    <row r="1568" ht="13.35" customHeight="1" s="162">
      <c r="B1568" s="199" t="inlineStr">
        <is>
          <t>Manufacturer</t>
        </is>
      </c>
      <c r="C1568" s="401" t="n"/>
      <c r="D1568" s="204">
        <f>IF('{Equipment Data Entry}'!E96="","",'{Equipment Data Entry}'!E96)</f>
        <v/>
      </c>
      <c r="E1568" s="400" t="n"/>
      <c r="F1568" s="400" t="n"/>
      <c r="G1568" s="401" t="n"/>
      <c r="H1568" s="13" t="n"/>
      <c r="I1568" s="199" t="inlineStr">
        <is>
          <t>Design Criteria</t>
        </is>
      </c>
      <c r="J1568" s="401" t="n"/>
      <c r="K1568" s="199" t="inlineStr">
        <is>
          <t>Design</t>
        </is>
      </c>
      <c r="L1568" s="199" t="inlineStr">
        <is>
          <t>Actual</t>
        </is>
      </c>
      <c r="M1568" s="13" t="n"/>
    </row>
    <row r="1569" ht="13.35" customHeight="1" s="162">
      <c r="B1569" s="199" t="inlineStr">
        <is>
          <t>Model Number</t>
        </is>
      </c>
      <c r="C1569" s="401" t="n"/>
      <c r="D1569" s="204">
        <f>IF('{Equipment Data Entry}'!F96="","",'{Equipment Data Entry}'!F96)</f>
        <v/>
      </c>
      <c r="E1569" s="400" t="n"/>
      <c r="F1569" s="400" t="n"/>
      <c r="G1569" s="401" t="n"/>
      <c r="H1569" s="13" t="n"/>
      <c r="I1569" s="199" t="inlineStr">
        <is>
          <t>Total Airflow</t>
        </is>
      </c>
      <c r="J1569" s="401" t="n"/>
      <c r="K1569" s="24">
        <f>H1609</f>
        <v/>
      </c>
      <c r="L1569" s="24">
        <f>L1609</f>
        <v/>
      </c>
      <c r="M1569" s="22">
        <f>IF(OR(L1569="",K1569="",K1569=0),"",IF(OR(ISTEXT(L1569),ISTEXT(K1569)),"",L1569/K1569))</f>
        <v/>
      </c>
    </row>
    <row r="1570" ht="13.35" customHeight="1" s="162">
      <c r="B1570" s="199" t="inlineStr">
        <is>
          <t>Serial Number</t>
        </is>
      </c>
      <c r="C1570" s="401" t="n"/>
      <c r="D1570" s="204" t="n"/>
      <c r="E1570" s="400" t="n"/>
      <c r="F1570" s="400" t="n"/>
      <c r="G1570" s="401" t="n"/>
      <c r="H1570" s="13" t="n"/>
      <c r="I1570" s="199" t="inlineStr">
        <is>
          <t>Unit ESP</t>
        </is>
      </c>
      <c r="J1570" s="401" t="n"/>
      <c r="K1570" s="71">
        <f>IF('{Equipment Data Entry}'!H96="","",'{Equipment Data Entry}'!H96)</f>
        <v/>
      </c>
      <c r="L1570" s="64">
        <f>I1589</f>
        <v/>
      </c>
      <c r="M1570" s="22" t="n"/>
    </row>
    <row r="1571" ht="13.35" customHeight="1" s="162">
      <c r="B1571" s="199" t="inlineStr">
        <is>
          <t>Area Served</t>
        </is>
      </c>
      <c r="C1571" s="401" t="n"/>
      <c r="D1571" s="204">
        <f>I1564</f>
        <v/>
      </c>
      <c r="E1571" s="400" t="n"/>
      <c r="F1571" s="400" t="n"/>
      <c r="G1571" s="401" t="n"/>
      <c r="H1571" s="13" t="n"/>
      <c r="I1571" s="199" t="inlineStr">
        <is>
          <t>Fan RPMs</t>
        </is>
      </c>
      <c r="J1571" s="401" t="n"/>
      <c r="K1571" s="24">
        <f>IF('{Equipment Data Entry}'!I96="","",'{Equipment Data Entry}'!I96)</f>
        <v/>
      </c>
      <c r="L1571" s="24">
        <f>IF(L1582="","",L1582)</f>
        <v/>
      </c>
      <c r="M1571" s="13" t="n"/>
    </row>
    <row r="1572" ht="13.35" customHeight="1" s="162">
      <c r="B1572" s="199" t="inlineStr">
        <is>
          <t>Location</t>
        </is>
      </c>
      <c r="C1572" s="401" t="n"/>
      <c r="D1572" s="204">
        <f>IF('{Equipment Data Entry}'!D96="","",'{Equipment Data Entry}'!D96)</f>
        <v/>
      </c>
      <c r="E1572" s="400" t="n"/>
      <c r="F1572" s="400" t="n"/>
      <c r="G1572" s="401" t="n"/>
      <c r="H1572" s="13" t="n"/>
      <c r="I1572" s="283" t="n"/>
      <c r="J1572" s="283" t="n"/>
      <c r="K1572" s="36" t="n"/>
      <c r="L1572" s="36" t="n"/>
      <c r="M1572" s="13" t="n"/>
    </row>
    <row r="1573" ht="13.35" customHeight="1" s="162">
      <c r="B1573" s="13" t="n"/>
      <c r="C1573" s="13" t="n"/>
      <c r="D1573" s="13" t="n"/>
      <c r="E1573" s="13" t="n"/>
      <c r="F1573" s="13" t="n"/>
      <c r="G1573" s="13" t="n"/>
      <c r="H1573" s="13" t="n"/>
      <c r="I1573" s="283" t="n"/>
      <c r="J1573" s="283" t="n"/>
      <c r="K1573" s="37" t="n"/>
      <c r="L1573" s="37" t="n"/>
      <c r="M1573" s="13" t="n"/>
    </row>
    <row r="1574" ht="13.35" customHeight="1" s="162">
      <c r="B1574" s="200" t="inlineStr">
        <is>
          <t>Motor Data</t>
        </is>
      </c>
      <c r="C1574" s="400" t="n"/>
      <c r="D1574" s="400" t="n"/>
      <c r="E1574" s="400" t="n"/>
      <c r="F1574" s="400" t="n"/>
      <c r="G1574" s="401" t="n"/>
      <c r="H1574" s="13" t="n"/>
      <c r="I1574" s="283" t="inlineStr">
        <is>
          <t>Filter Type/Size/Qty</t>
        </is>
      </c>
      <c r="J1574" s="404" t="n"/>
      <c r="K1574" s="404" t="n"/>
      <c r="L1574" s="37" t="n"/>
      <c r="M1574" s="404" t="n"/>
    </row>
    <row r="1575" ht="13.35" customHeight="1" s="162">
      <c r="B1575" s="199" t="inlineStr">
        <is>
          <t>Manufacturer</t>
        </is>
      </c>
      <c r="C1575" s="401" t="n"/>
      <c r="D1575" s="203" t="n"/>
      <c r="E1575" s="400" t="n"/>
      <c r="F1575" s="400" t="n"/>
      <c r="G1575" s="401" t="n"/>
      <c r="H1575" s="13" t="n"/>
      <c r="I1575" s="200" t="inlineStr">
        <is>
          <t>Drive Data</t>
        </is>
      </c>
      <c r="J1575" s="400" t="n"/>
      <c r="K1575" s="400" t="n"/>
      <c r="L1575" s="401" t="n"/>
      <c r="M1575" s="13" t="n"/>
    </row>
    <row r="1576" ht="13.35" customHeight="1" s="162">
      <c r="B1576" s="199" t="inlineStr">
        <is>
          <t>Horsepower</t>
        </is>
      </c>
      <c r="C1576" s="401" t="n"/>
      <c r="D1576" s="28">
        <f>IF('{Equipment Data Entry}'!G96="","",'{Equipment Data Entry}'!G96)</f>
        <v/>
      </c>
      <c r="E1576" s="21" t="inlineStr">
        <is>
          <t>RPM</t>
        </is>
      </c>
      <c r="F1576" s="24" t="n"/>
      <c r="G1576" s="199" t="inlineStr">
        <is>
          <t>SF</t>
        </is>
      </c>
      <c r="H1576" s="13" t="n"/>
      <c r="I1576" s="199" t="inlineStr">
        <is>
          <t>Motor sheave</t>
        </is>
      </c>
      <c r="J1576" s="400" t="n"/>
      <c r="K1576" s="24">
        <f>IF('{Equipment Data Entry}'!J96="","",'{Equipment Data Entry}'!J96)</f>
        <v/>
      </c>
      <c r="L1576" s="21" t="inlineStr">
        <is>
          <t>Bore</t>
        </is>
      </c>
      <c r="M1576" s="208"/>
    </row>
    <row r="1577" ht="13.35" customHeight="1" s="162">
      <c r="B1577" s="198">
        <f>IF('{Equipment Data Entry}'!N96="","",'{Equipment Data Entry}'!N96)</f>
        <v/>
      </c>
      <c r="C1577" s="198">
        <f>IF('{Equipment Data Entry}'!O96="","",'{Equipment Data Entry}'!O96)</f>
        <v/>
      </c>
      <c r="D1577" s="21" t="inlineStr">
        <is>
          <t>FLA</t>
        </is>
      </c>
      <c r="E1577" s="67" t="n"/>
      <c r="F1577" s="21" t="inlineStr">
        <is>
          <t>Frame</t>
        </is>
      </c>
      <c r="G1577" s="208" t="n"/>
      <c r="H1577" s="13" t="n"/>
      <c r="I1577" s="199" t="inlineStr">
        <is>
          <t>Fan pulley</t>
        </is>
      </c>
      <c r="J1577" s="400" t="n"/>
      <c r="K1577" s="24">
        <f>IF('{Equipment Data Entry}'!K96="","",'{Equipment Data Entry}'!K96)</f>
        <v/>
      </c>
      <c r="L1577" s="21" t="inlineStr">
        <is>
          <t>Bore</t>
        </is>
      </c>
      <c r="M1577" s="208"/>
    </row>
    <row r="1578" ht="13.35" customHeight="1" s="162">
      <c r="B1578" s="199" t="inlineStr">
        <is>
          <t>Corrected FLA</t>
        </is>
      </c>
      <c r="C1578" s="401" t="n"/>
      <c r="D1578" s="27">
        <f>IF(OR(E1579="",E1577="",B1577=""),"",IF(OR(ISTEXT(B1577),COUNT(E1579:G1579)=0,ISTEXT(E1577)),"",B1577/AVERAGE(E1579:G1579)*E1577))</f>
        <v/>
      </c>
      <c r="E1578" s="199" t="inlineStr">
        <is>
          <t>Estimated BHP</t>
        </is>
      </c>
      <c r="F1578" s="401" t="n"/>
      <c r="G1578" s="27">
        <f>IF(OR(COUNT(E1580:G1580)=0,IF(N(E1581)&gt;0,E1581,N(D1576))=0,IF(N(D1578)&gt;0,D1578,N(E1577))=0),"",IF(N(E1581)&gt;0,E1581,N(D1576))*AVERAGE(E1580:G1580)/IF(N(D1578)&gt;0,D1578,N(E1577)))</f>
        <v/>
      </c>
      <c r="H1578" s="13" t="n"/>
      <c r="I1578" s="199" t="inlineStr">
        <is>
          <t>Belt(s)</t>
        </is>
      </c>
      <c r="J1578" s="208">
        <f>IF('{Equipment Data Entry}'!L96="","",'{Equipment Data Entry}'!L96)</f>
        <v/>
      </c>
      <c r="K1578" s="199" t="inlineStr">
        <is>
          <t>C to C</t>
        </is>
      </c>
      <c r="L1578" s="64">
        <f>IF('{Equipment Data Entry}'!M96="","",'{Equipment Data Entry}'!M96)</f>
        <v/>
      </c>
      <c r="M1578" s="13" t="n"/>
    </row>
    <row r="1579" ht="13.35" customHeight="1" s="162">
      <c r="B1579" s="199" t="inlineStr">
        <is>
          <t>Measured Voltage</t>
        </is>
      </c>
      <c r="C1579" s="400" t="n"/>
      <c r="D1579" s="401" t="n"/>
      <c r="E1579" s="24" t="n"/>
      <c r="F1579" s="24" t="n"/>
      <c r="G1579" s="24" t="n"/>
      <c r="H1579" s="13" t="n"/>
      <c r="I1579" s="283" t="inlineStr">
        <is>
          <t>Final Settings</t>
        </is>
      </c>
      <c r="J1579" s="404" t="n"/>
      <c r="K1579" s="404" t="n"/>
      <c r="L1579" s="37" t="n"/>
      <c r="M1579" s="404" t="n"/>
    </row>
    <row r="1580" ht="13.35" customHeight="1" s="162">
      <c r="B1580" s="199" t="inlineStr">
        <is>
          <t>Measured Amperage</t>
        </is>
      </c>
      <c r="C1580" s="400" t="n"/>
      <c r="D1580" s="401" t="n"/>
      <c r="E1580" s="67" t="n"/>
      <c r="F1580" s="67" t="n"/>
      <c r="G1580" s="67" t="n"/>
      <c r="H1580" s="13" t="n"/>
      <c r="I1580" s="205" t="inlineStr">
        <is>
          <t>RPM Data</t>
        </is>
      </c>
      <c r="J1580" s="401" t="n"/>
      <c r="K1580" s="205" t="inlineStr">
        <is>
          <t>Initial</t>
        </is>
      </c>
      <c r="L1580" s="205" t="inlineStr">
        <is>
          <t>Final</t>
        </is>
      </c>
      <c r="M1580" s="13" t="n"/>
    </row>
    <row r="1581" ht="13.35" customHeight="1" s="162">
      <c r="B1581" s="199" t="inlineStr">
        <is>
          <t>Motor HP (nameplate)</t>
        </is>
      </c>
      <c r="C1581" s="400"/>
      <c r="D1581" s="401"/>
      <c r="E1581" s="24"/>
      <c r="F1581" s="24"/>
      <c r="G1581" s="24"/>
      <c r="H1581" s="13" t="n"/>
      <c r="I1581" s="199" t="inlineStr">
        <is>
          <t>Motor RPM</t>
        </is>
      </c>
      <c r="J1581" s="401" t="n"/>
      <c r="K1581" s="24" t="n"/>
      <c r="L1581" s="24" t="n"/>
      <c r="M1581" s="13" t="n"/>
    </row>
    <row r="1582" ht="13.35" customHeight="1" s="162">
      <c r="B1582" s="200" t="inlineStr">
        <is>
          <t>Static Pressure Profile (in. w.g.)</t>
        </is>
      </c>
      <c r="C1582" s="400" t="n"/>
      <c r="D1582" s="400" t="n"/>
      <c r="E1582" s="400" t="n"/>
      <c r="F1582" s="400" t="n"/>
      <c r="G1582" s="401" t="n"/>
      <c r="H1582" s="13" t="n"/>
      <c r="I1582" s="199" t="inlineStr">
        <is>
          <t>Fan RPM</t>
        </is>
      </c>
      <c r="J1582" s="401" t="n"/>
      <c r="K1582" s="24" t="n"/>
      <c r="L1582" s="24" t="n"/>
      <c r="M1582" s="13" t="n"/>
    </row>
    <row r="1583" ht="13.35" customHeight="1" s="162">
      <c r="B1583" s="490">
        <f>IFERROR(INDEX('{Dropdowns}'!$AI$2:$AO$7,MATCH($D$1586,'{Dropdowns}'!$AH$2:$AH$7,0),1),"")</f>
        <v/>
      </c>
      <c r="C1583" s="490">
        <f>IFERROR(INDEX('{Dropdowns}'!$AI$2:$AO$7,MATCH($D$1586,'{Dropdowns}'!$AH$2:$AH$7,0),2),"")</f>
        <v/>
      </c>
      <c r="D1583" s="490">
        <f>IFERROR(INDEX('{Dropdowns}'!$AI$2:$AO$7,MATCH($D$1586,'{Dropdowns}'!$AH$2:$AH$7,0),3),"")</f>
        <v/>
      </c>
      <c r="E1583" s="490">
        <f>IFERROR(INDEX('{Dropdowns}'!$AI$2:$AO$7,MATCH($D$1586,'{Dropdowns}'!$AH$2:$AH$7,0),4),"")</f>
        <v/>
      </c>
      <c r="F1583" s="490">
        <f>IFERROR(INDEX('{Dropdowns}'!$AI$2:$AO$7,MATCH($D$1586,'{Dropdowns}'!$AH$2:$AH$7,0),5),"")</f>
        <v/>
      </c>
      <c r="G1583" s="490">
        <f>IFERROR(INDEX('{Dropdowns}'!$AI$2:$AO$7,MATCH($D$1586,'{Dropdowns}'!$AH$2:$AH$7,0),6),"")</f>
        <v/>
      </c>
      <c r="H1583" s="490">
        <f>IFERROR(INDEX('{Dropdowns}'!$AI$2:$AO$7,MATCH($D$1586,'{Dropdowns}'!$AH$2:$AH$7,0),7),"")</f>
        <v/>
      </c>
      <c r="I1583" s="246" t="inlineStr">
        <is>
          <t>VSD Frequency</t>
        </is>
      </c>
      <c r="J1583" s="403" t="n"/>
      <c r="K1583" s="65" t="n"/>
      <c r="L1583" s="65" t="n"/>
      <c r="M1583" s="13" t="n"/>
    </row>
    <row r="1584" ht="13.35" customHeight="1" s="162">
      <c r="B1584" s="492"/>
      <c r="C1584" s="492"/>
      <c r="D1584" s="492"/>
      <c r="E1584" s="492"/>
      <c r="F1584" s="492"/>
      <c r="G1584" s="492"/>
      <c r="H1584" s="492"/>
      <c r="I1584" s="14" t="n"/>
      <c r="J1584" s="14" t="n"/>
      <c r="K1584" s="14" t="n"/>
      <c r="L1584" s="38" t="n"/>
      <c r="M1584" s="13" t="n"/>
      <c r="Q1584">
        <f>IF(B1584="","",B1584)</f>
        <v/>
      </c>
      <c r="R1584">
        <f>IF(C1583="—",Q1584,IF(C1584="","",C1584))</f>
        <v/>
      </c>
      <c r="S1584">
        <f>IF(D1583="—",R1584,IF(D1584="","",D1584))</f>
        <v/>
      </c>
      <c r="T1584">
        <f>IF(E1583="—",S1584,IF(E1584="","",E1584))</f>
        <v/>
      </c>
      <c r="U1584">
        <f>IF(F1583="—",T1584,IF(F1584="","",F1584))</f>
        <v/>
      </c>
      <c r="V1584">
        <f>IF(G1583="—",U1584,IF(G1584="","",G1584))</f>
        <v/>
      </c>
      <c r="W1584">
        <f>IFERROR(MATCH("Fan",$C$1583:$H$1583,0),"")</f>
        <v/>
      </c>
      <c r="X1584">
        <f>IF(W1584="","",INDEX(P1586:U1586,W1584))</f>
        <v/>
      </c>
      <c r="Y1584">
        <f>IF(W1584="","",INDEX(Q1585:V1585,W1584))</f>
        <v/>
      </c>
    </row>
    <row r="1585" ht="13.35" customHeight="1" s="162">
      <c r="B1585" s="491" t="inlineStr">
        <is>
          <t>Δ</t>
        </is>
      </c>
      <c r="C1585" s="498">
        <f>IF(OR(C1583="—",C1584="",Q1584=""),"",IF(OR(ISTEXT(C1584),ISTEXT(Q1584)),"","Δ "&amp;TEXT(C1584-Q1584,"0.00")))</f>
        <v/>
      </c>
      <c r="D1585" s="498">
        <f>IF(OR(D1583="—",D1584="",R1584=""),"",IF(OR(ISTEXT(D1584),ISTEXT(R1584)),"","Δ "&amp;TEXT(D1584-R1584,"0.00")))</f>
        <v/>
      </c>
      <c r="E1585" s="498">
        <f>IF(OR(E1583="—",E1584="",S1584=""),"",IF(OR(ISTEXT(E1584),ISTEXT(S1584)),"","Δ "&amp;TEXT(E1584-S1584,"0.00")))</f>
        <v/>
      </c>
      <c r="F1585" s="498">
        <f>IF(OR(F1583="—",F1584="",T1584=""),"",IF(OR(ISTEXT(F1584),ISTEXT(T1584)),"","Δ "&amp;TEXT(F1584-T1584,"0.00")))</f>
        <v/>
      </c>
      <c r="G1585" s="498">
        <f>IF(OR(G1583="—",G1584="",U1584=""),"",IF(OR(ISTEXT(G1584),ISTEXT(U1584)),"","Δ "&amp;TEXT(G1584-U1584,"0.00")))</f>
        <v/>
      </c>
      <c r="H1585" s="498">
        <f>IF(OR(H1583="—",H1584="",V1584=""),"",IF(OR(ISTEXT(H1584),ISTEXT(V1584)),"","Δ "&amp;TEXT(H1584-V1584,"0.00")))</f>
        <v/>
      </c>
      <c r="I1585" s="13" t="n"/>
      <c r="J1585" s="13" t="n"/>
      <c r="K1585" s="13" t="n"/>
      <c r="L1585" s="13" t="n"/>
      <c r="M1585" s="13" t="n"/>
      <c r="Q1585">
        <f>IF(OR(C1584="",ISTEXT(C1584)),R1585,C1584)</f>
        <v/>
      </c>
      <c r="R1585">
        <f>IF(OR(D1584="",ISTEXT(D1584)),S1585,D1584)</f>
        <v/>
      </c>
      <c r="S1585">
        <f>IF(OR(E1584="",ISTEXT(E1584)),T1585,E1584)</f>
        <v/>
      </c>
      <c r="T1585">
        <f>IF(OR(F1584="",ISTEXT(F1584)),U1585,F1584)</f>
        <v/>
      </c>
      <c r="U1585">
        <f>IF(OR(G1584="",ISTEXT(G1584)),V1585,G1584)</f>
        <v/>
      </c>
      <c r="V1585">
        <f>IF(OR(H1584="",ISTEXT(H1584)),"",H1584)</f>
        <v/>
      </c>
    </row>
    <row r="1586" ht="13.35" customHeight="1" s="162">
      <c r="B1586" s="425" t="inlineStr">
        <is>
          <t>Unit type:</t>
        </is>
      </c>
      <c r="D1586" s="522" t="inlineStr">
        <is>
          <t>EF</t>
        </is>
      </c>
      <c r="E1586" s="414" t="n"/>
      <c r="F1586" s="494" t="inlineStr">
        <is>
          <t>Airflow left to right. Δ = this reading minus the one before it; in. w.g.</t>
        </is>
      </c>
      <c r="P1586">
        <f>IF(B1584="","",B1584)</f>
        <v/>
      </c>
      <c r="Q1586">
        <f>IF(C1584="",P1586,C1584)</f>
        <v/>
      </c>
      <c r="R1586">
        <f>IF(D1584="",Q1586,D1584)</f>
        <v/>
      </c>
      <c r="S1586">
        <f>IF(E1584="",R1586,E1584)</f>
        <v/>
      </c>
      <c r="T1586">
        <f>IF(F1584="",S1586,F1584)</f>
        <v/>
      </c>
      <c r="U1586">
        <f>IF(G1584="",T1586,G1584)</f>
        <v/>
      </c>
      <c r="V1586">
        <f>IF(H1584="",U1586,H1584)</f>
        <v/>
      </c>
    </row>
    <row r="1587" ht="13.35" customHeight="1" s="162">
      <c r="B1587" s="500" t="inlineStr">
        <is>
          <t>Fan inlet</t>
        </is>
      </c>
      <c r="D1587" s="501">
        <f>IF(X1584="","",X1584)</f>
        <v/>
      </c>
      <c r="F1587" s="500" t="inlineStr">
        <is>
          <t>Discharge</t>
        </is>
      </c>
      <c r="I1587" s="501">
        <f>IF(V1586="","",V1586)</f>
        <v/>
      </c>
    </row>
    <row r="1588" ht="13.35" customHeight="1" s="162"/>
    <row r="1589" ht="13.35" customHeight="1" s="162">
      <c r="B1589" s="500" t="inlineStr">
        <is>
          <t>Fan TSP</t>
        </is>
      </c>
      <c r="E1589" s="501">
        <f>IF(OR(X1584="",Y1584=""),"",IF(OR(ISTEXT(X1584),ISTEXT(Y1584)),"",Y1584-X1584))</f>
        <v/>
      </c>
      <c r="F1589" s="500" t="inlineStr">
        <is>
          <t>ESP</t>
        </is>
      </c>
      <c r="I1589" s="501">
        <f>IF(OR(B1584="",V1586=""),"",IF(OR(ISTEXT(B1584),ISTEXT(V1586)),"",V1586-B1584))</f>
        <v/>
      </c>
      <c r="J1589" s="500" t="inlineStr">
        <is>
          <t>Unit ΔP (inlet → fan)</t>
        </is>
      </c>
      <c r="M1589" s="501">
        <f>IF(OR(B1584="",X1584=""),"",IF(OR(ISTEXT(B1584),ISTEXT(X1584)),"",X1584-B1584))</f>
        <v/>
      </c>
    </row>
    <row r="1590" ht="13.35" customHeight="1" s="162">
      <c r="B1590" s="453" t="inlineStr">
        <is>
          <t>Instrument:</t>
        </is>
      </c>
      <c r="C1590" s="5" t="n"/>
      <c r="D1590" s="505" t="n"/>
      <c r="E1590" s="414" t="n"/>
      <c r="F1590" s="414" t="n"/>
      <c r="G1590" s="425" t="inlineStr">
        <is>
          <t>Ak basis / notes:</t>
        </is>
      </c>
      <c r="I1590" s="506" t="n"/>
      <c r="J1590" s="414" t="n"/>
      <c r="K1590" s="414" t="n"/>
      <c r="L1590" s="414" t="n"/>
      <c r="M1590" s="414" t="n"/>
    </row>
    <row r="1591" ht="13.35" customHeight="1" s="162">
      <c r="B1591" s="188" t="inlineStr">
        <is>
          <t>Register / Grille / Diffuser Airflow</t>
        </is>
      </c>
      <c r="C1591" s="174" t="n"/>
      <c r="D1591" s="174" t="n"/>
      <c r="E1591" s="174" t="n"/>
      <c r="F1591" s="173" t="n"/>
      <c r="G1591" s="233" t="inlineStr">
        <is>
          <t>Design VEL</t>
        </is>
      </c>
      <c r="H1591" s="194" t="inlineStr">
        <is>
          <t>Design CFM</t>
        </is>
      </c>
      <c r="I1591" s="188" t="inlineStr">
        <is>
          <t>Initial</t>
        </is>
      </c>
      <c r="J1591" s="173" t="n"/>
      <c r="K1591" s="188" t="inlineStr">
        <is>
          <t>Final</t>
        </is>
      </c>
      <c r="L1591" s="173" t="n"/>
      <c r="M1591" s="188" t="inlineStr">
        <is>
          <t>%</t>
        </is>
      </c>
    </row>
    <row r="1592" ht="13.35" customHeight="1" s="162">
      <c r="B1592" s="153" t="inlineStr">
        <is>
          <t>No.</t>
        </is>
      </c>
      <c r="C1592" s="188" t="inlineStr">
        <is>
          <t>Area Served</t>
        </is>
      </c>
      <c r="D1592" s="188" t="inlineStr">
        <is>
          <t>Type</t>
        </is>
      </c>
      <c r="E1592" s="188" t="inlineStr">
        <is>
          <t>Size</t>
        </is>
      </c>
      <c r="F1592" s="188" t="inlineStr">
        <is>
          <t>Ak</t>
        </is>
      </c>
      <c r="G1592" s="440" t="n"/>
      <c r="H1592" s="440" t="n"/>
      <c r="I1592" s="188" t="inlineStr">
        <is>
          <t>VEL</t>
        </is>
      </c>
      <c r="J1592" s="188" t="inlineStr">
        <is>
          <t>CFM</t>
        </is>
      </c>
      <c r="K1592" s="188" t="inlineStr">
        <is>
          <t>VEL</t>
        </is>
      </c>
      <c r="L1592" s="188" t="inlineStr">
        <is>
          <t>CFM</t>
        </is>
      </c>
      <c r="M1592" s="440" t="n"/>
    </row>
    <row r="1593" ht="13.35" customHeight="1" s="162">
      <c r="B1593" s="307" t="n"/>
      <c r="C1593" s="307" t="n"/>
      <c r="E1593" s="307" t="n"/>
      <c r="F1593" s="32" t="n"/>
      <c r="G1593" s="33">
        <f>IF(F1593="", "", IF(OR(ISTEXT(H1593),ISTEXT(F1593)),"",H1593/F1593))</f>
        <v/>
      </c>
      <c r="H1593" s="33" t="n"/>
      <c r="I1593" s="33" t="n"/>
      <c r="J1593" s="33">
        <f>IF(I1593="", "", IF(OR(ISTEXT(I1593),ISTEXT($F1593)),"",I1593*$F1593))</f>
        <v/>
      </c>
      <c r="K1593" s="33" t="n"/>
      <c r="L1593" s="33">
        <f>IF(K1593="", "", IF(OR(ISTEXT(K1593),ISTEXT($F1593)),"",K1593*$F1593))</f>
        <v/>
      </c>
      <c r="M1593" s="30">
        <f>IF(OR(H1593="",H1593=0),"",IF(K1593="",IF(J1593="","",IF(OR(ISTEXT(J1593),ISTEXT(H1593)),"",J1593/H1593)),IF(OR(ISTEXT(L1593),ISTEXT(H1593)),"",L1593/H1593)))</f>
        <v/>
      </c>
    </row>
    <row r="1594" ht="13.35" customHeight="1" s="162">
      <c r="B1594" s="307" t="n"/>
      <c r="C1594" s="307" t="n"/>
      <c r="E1594" s="307" t="n"/>
      <c r="F1594" s="32" t="n"/>
      <c r="G1594" s="33">
        <f>IF(F1594="", "", IF(OR(ISTEXT(H1594),ISTEXT(F1594)),"",H1594/F1594))</f>
        <v/>
      </c>
      <c r="H1594" s="33" t="n"/>
      <c r="I1594" s="33" t="n"/>
      <c r="J1594" s="33">
        <f>IF(I1594="", "", IF(OR(ISTEXT(I1594),ISTEXT($F1594)),"",I1594*$F1594))</f>
        <v/>
      </c>
      <c r="K1594" s="33" t="n"/>
      <c r="L1594" s="33">
        <f>IF(K1594="", "", IF(OR(ISTEXT(K1594),ISTEXT($F1594)),"",K1594*$F1594))</f>
        <v/>
      </c>
      <c r="M1594" s="30">
        <f>IF(OR(H1594="",H1594=0),"",IF(K1594="",IF(J1594="","",IF(OR(ISTEXT(J1594),ISTEXT(H1594)),"",J1594/H1594)),IF(OR(ISTEXT(L1594),ISTEXT(H1594)),"",L1594/H1594)))</f>
        <v/>
      </c>
    </row>
    <row r="1595" ht="13.35" customHeight="1" s="162">
      <c r="B1595" s="307" t="n"/>
      <c r="C1595" s="307" t="n"/>
      <c r="E1595" s="307" t="n"/>
      <c r="F1595" s="32" t="n"/>
      <c r="G1595" s="33">
        <f>IF(F1595="", "", IF(OR(ISTEXT(H1595),ISTEXT(F1595)),"",H1595/F1595))</f>
        <v/>
      </c>
      <c r="H1595" s="33" t="n"/>
      <c r="I1595" s="33" t="n"/>
      <c r="J1595" s="33">
        <f>IF(I1595="", "", IF(OR(ISTEXT(I1595),ISTEXT($F1595)),"",I1595*$F1595))</f>
        <v/>
      </c>
      <c r="K1595" s="33" t="n"/>
      <c r="L1595" s="33">
        <f>IF(K1595="", "", IF(OR(ISTEXT(K1595),ISTEXT($F1595)),"",K1595*$F1595))</f>
        <v/>
      </c>
      <c r="M1595" s="30">
        <f>IF(OR(H1595="",H1595=0),"",IF(K1595="",IF(J1595="","",IF(OR(ISTEXT(J1595),ISTEXT(H1595)),"",J1595/H1595)),IF(OR(ISTEXT(L1595),ISTEXT(H1595)),"",L1595/H1595)))</f>
        <v/>
      </c>
    </row>
    <row r="1596" ht="13.35" customHeight="1" s="162">
      <c r="B1596" s="307" t="n"/>
      <c r="C1596" s="307" t="n"/>
      <c r="E1596" s="307" t="n"/>
      <c r="F1596" s="32" t="n"/>
      <c r="G1596" s="33">
        <f>IF(F1596="", "", IF(OR(ISTEXT(H1596),ISTEXT(F1596)),"",H1596/F1596))</f>
        <v/>
      </c>
      <c r="H1596" s="33" t="n"/>
      <c r="I1596" s="33" t="n"/>
      <c r="J1596" s="33">
        <f>IF(I1596="", "", IF(OR(ISTEXT(I1596),ISTEXT($F1596)),"",I1596*$F1596))</f>
        <v/>
      </c>
      <c r="K1596" s="33" t="n"/>
      <c r="L1596" s="33">
        <f>IF(K1596="", "", IF(OR(ISTEXT(K1596),ISTEXT($F1596)),"",K1596*$F1596))</f>
        <v/>
      </c>
      <c r="M1596" s="30">
        <f>IF(OR(H1596="",H1596=0),"",IF(K1596="",IF(J1596="","",IF(OR(ISTEXT(J1596),ISTEXT(H1596)),"",J1596/H1596)),IF(OR(ISTEXT(L1596),ISTEXT(H1596)),"",L1596/H1596)))</f>
        <v/>
      </c>
    </row>
    <row r="1597" ht="13.35" customHeight="1" s="162">
      <c r="B1597" s="307" t="n"/>
      <c r="C1597" s="307" t="n"/>
      <c r="E1597" s="307" t="n"/>
      <c r="F1597" s="32" t="n"/>
      <c r="G1597" s="33">
        <f>IF(F1597="", "", IF(OR(ISTEXT(H1597),ISTEXT(F1597)),"",H1597/F1597))</f>
        <v/>
      </c>
      <c r="H1597" s="33" t="n"/>
      <c r="I1597" s="33" t="n"/>
      <c r="J1597" s="33">
        <f>IF(I1597="", "", IF(OR(ISTEXT(I1597),ISTEXT($F1597)),"",I1597*$F1597))</f>
        <v/>
      </c>
      <c r="K1597" s="33" t="n"/>
      <c r="L1597" s="33">
        <f>IF(K1597="", "", IF(OR(ISTEXT(K1597),ISTEXT($F1597)),"",K1597*$F1597))</f>
        <v/>
      </c>
      <c r="M1597" s="30">
        <f>IF(OR(H1597="",H1597=0),"",IF(K1597="",IF(J1597="","",IF(OR(ISTEXT(J1597),ISTEXT(H1597)),"",J1597/H1597)),IF(OR(ISTEXT(L1597),ISTEXT(H1597)),"",L1597/H1597)))</f>
        <v/>
      </c>
    </row>
    <row r="1598" ht="13.35" customHeight="1" s="162">
      <c r="B1598" s="307" t="n"/>
      <c r="C1598" s="307" t="n"/>
      <c r="E1598" s="307" t="n"/>
      <c r="F1598" s="32" t="n"/>
      <c r="G1598" s="33">
        <f>IF(F1598="", "", IF(OR(ISTEXT(H1598),ISTEXT(F1598)),"",H1598/F1598))</f>
        <v/>
      </c>
      <c r="H1598" s="33" t="n"/>
      <c r="I1598" s="33" t="n"/>
      <c r="J1598" s="33">
        <f>IF(I1598="", "", IF(OR(ISTEXT(I1598),ISTEXT($F1598)),"",I1598*$F1598))</f>
        <v/>
      </c>
      <c r="K1598" s="33" t="n"/>
      <c r="L1598" s="33">
        <f>IF(K1598="", "", IF(OR(ISTEXT(K1598),ISTEXT($F1598)),"",K1598*$F1598))</f>
        <v/>
      </c>
      <c r="M1598" s="30">
        <f>IF(OR(H1598="",H1598=0),"",IF(K1598="",IF(J1598="","",IF(OR(ISTEXT(J1598),ISTEXT(H1598)),"",J1598/H1598)),IF(OR(ISTEXT(L1598),ISTEXT(H1598)),"",L1598/H1598)))</f>
        <v/>
      </c>
    </row>
    <row r="1599" ht="13.35" customHeight="1" s="162">
      <c r="B1599" s="307" t="n"/>
      <c r="C1599" s="307" t="n"/>
      <c r="E1599" s="307" t="n"/>
      <c r="F1599" s="32" t="n"/>
      <c r="G1599" s="33">
        <f>IF(F1599="", "", IF(OR(ISTEXT(H1599),ISTEXT(F1599)),"",H1599/F1599))</f>
        <v/>
      </c>
      <c r="H1599" s="33" t="n"/>
      <c r="I1599" s="33" t="n"/>
      <c r="J1599" s="33">
        <f>IF(I1599="", "", IF(OR(ISTEXT(I1599),ISTEXT($F1599)),"",I1599*$F1599))</f>
        <v/>
      </c>
      <c r="K1599" s="33" t="n"/>
      <c r="L1599" s="33">
        <f>IF(K1599="", "", IF(OR(ISTEXT(K1599),ISTEXT($F1599)),"",K1599*$F1599))</f>
        <v/>
      </c>
      <c r="M1599" s="30">
        <f>IF(OR(H1599="",H1599=0),"",IF(K1599="",IF(J1599="","",IF(OR(ISTEXT(J1599),ISTEXT(H1599)),"",J1599/H1599)),IF(OR(ISTEXT(L1599),ISTEXT(H1599)),"",L1599/H1599)))</f>
        <v/>
      </c>
    </row>
    <row r="1600" ht="13.35" customHeight="1" s="162">
      <c r="B1600" s="307" t="n"/>
      <c r="C1600" s="307" t="n"/>
      <c r="E1600" s="307" t="n"/>
      <c r="F1600" s="32" t="n"/>
      <c r="G1600" s="33">
        <f>IF(F1600="", "", IF(OR(ISTEXT(H1600),ISTEXT(F1600)),"",H1600/F1600))</f>
        <v/>
      </c>
      <c r="H1600" s="33" t="n"/>
      <c r="I1600" s="33" t="n"/>
      <c r="J1600" s="33">
        <f>IF(I1600="", "", IF(OR(ISTEXT(I1600),ISTEXT($F1600)),"",I1600*$F1600))</f>
        <v/>
      </c>
      <c r="K1600" s="33" t="n"/>
      <c r="L1600" s="33">
        <f>IF(K1600="", "", IF(OR(ISTEXT(K1600),ISTEXT($F1600)),"",K1600*$F1600))</f>
        <v/>
      </c>
      <c r="M1600" s="30">
        <f>IF(OR(H1600="",H1600=0),"",IF(K1600="",IF(J1600="","",IF(OR(ISTEXT(J1600),ISTEXT(H1600)),"",J1600/H1600)),IF(OR(ISTEXT(L1600),ISTEXT(H1600)),"",L1600/H1600)))</f>
        <v/>
      </c>
    </row>
    <row r="1601" ht="13.35" customHeight="1" s="162">
      <c r="B1601" s="307" t="n"/>
      <c r="C1601" s="307" t="n"/>
      <c r="E1601" s="307" t="n"/>
      <c r="F1601" s="32" t="n"/>
      <c r="G1601" s="33">
        <f>IF(F1601="", "", IF(OR(ISTEXT(H1601),ISTEXT(F1601)),"",H1601/F1601))</f>
        <v/>
      </c>
      <c r="H1601" s="33" t="n"/>
      <c r="I1601" s="33" t="n"/>
      <c r="J1601" s="33">
        <f>IF(I1601="", "", IF(OR(ISTEXT(I1601),ISTEXT($F1601)),"",I1601*$F1601))</f>
        <v/>
      </c>
      <c r="K1601" s="33" t="n"/>
      <c r="L1601" s="33">
        <f>IF(K1601="", "", IF(OR(ISTEXT(K1601),ISTEXT($F1601)),"",K1601*$F1601))</f>
        <v/>
      </c>
      <c r="M1601" s="30">
        <f>IF(OR(H1601="",H1601=0),"",IF(K1601="",IF(J1601="","",IF(OR(ISTEXT(J1601),ISTEXT(H1601)),"",J1601/H1601)),IF(OR(ISTEXT(L1601),ISTEXT(H1601)),"",L1601/H1601)))</f>
        <v/>
      </c>
    </row>
    <row r="1602" ht="13.35" customHeight="1" s="162">
      <c r="B1602" s="307" t="n"/>
      <c r="C1602" s="307" t="n"/>
      <c r="E1602" s="307" t="n"/>
      <c r="F1602" s="32" t="n"/>
      <c r="G1602" s="33">
        <f>IF(F1602="", "", IF(OR(ISTEXT(H1602),ISTEXT(F1602)),"",H1602/F1602))</f>
        <v/>
      </c>
      <c r="H1602" s="33" t="n"/>
      <c r="I1602" s="33" t="n"/>
      <c r="J1602" s="33">
        <f>IF(I1602="", "", IF(OR(ISTEXT(I1602),ISTEXT($F1602)),"",I1602*$F1602))</f>
        <v/>
      </c>
      <c r="K1602" s="33" t="n"/>
      <c r="L1602" s="33">
        <f>IF(K1602="", "", IF(OR(ISTEXT(K1602),ISTEXT($F1602)),"",K1602*$F1602))</f>
        <v/>
      </c>
      <c r="M1602" s="30">
        <f>IF(OR(H1602="",H1602=0),"",IF(K1602="",IF(J1602="","",IF(OR(ISTEXT(J1602),ISTEXT(H1602)),"",J1602/H1602)),IF(OR(ISTEXT(L1602),ISTEXT(H1602)),"",L1602/H1602)))</f>
        <v/>
      </c>
    </row>
    <row r="1603" ht="13.35" customHeight="1" s="162">
      <c r="B1603" s="307" t="n"/>
      <c r="C1603" s="307" t="n"/>
      <c r="E1603" s="307" t="n"/>
      <c r="F1603" s="32" t="n"/>
      <c r="G1603" s="33">
        <f>IF(F1603="", "", IF(OR(ISTEXT(H1603),ISTEXT(F1603)),"",H1603/F1603))</f>
        <v/>
      </c>
      <c r="H1603" s="33" t="n"/>
      <c r="I1603" s="33" t="n"/>
      <c r="J1603" s="33">
        <f>IF(I1603="", "", IF(OR(ISTEXT(I1603),ISTEXT($F1603)),"",I1603*$F1603))</f>
        <v/>
      </c>
      <c r="K1603" s="33" t="n"/>
      <c r="L1603" s="33">
        <f>IF(K1603="", "", IF(OR(ISTEXT(K1603),ISTEXT($F1603)),"",K1603*$F1603))</f>
        <v/>
      </c>
      <c r="M1603" s="30">
        <f>IF(OR(H1603="",H1603=0),"",IF(K1603="",IF(J1603="","",IF(OR(ISTEXT(J1603),ISTEXT(H1603)),"",J1603/H1603)),IF(OR(ISTEXT(L1603),ISTEXT(H1603)),"",L1603/H1603)))</f>
        <v/>
      </c>
    </row>
    <row r="1604" ht="13.35" customHeight="1" s="162">
      <c r="B1604" s="307" t="n"/>
      <c r="C1604" s="307" t="n"/>
      <c r="E1604" s="307" t="n"/>
      <c r="F1604" s="32" t="n"/>
      <c r="G1604" s="33">
        <f>IF(F1604="", "", IF(OR(ISTEXT(H1604),ISTEXT(F1604)),"",H1604/F1604))</f>
        <v/>
      </c>
      <c r="H1604" s="33" t="n"/>
      <c r="I1604" s="33" t="n"/>
      <c r="J1604" s="33">
        <f>IF(I1604="", "", IF(OR(ISTEXT(I1604),ISTEXT($F1604)),"",I1604*$F1604))</f>
        <v/>
      </c>
      <c r="K1604" s="33" t="n"/>
      <c r="L1604" s="33">
        <f>IF(K1604="", "", IF(OR(ISTEXT(K1604),ISTEXT($F1604)),"",K1604*$F1604))</f>
        <v/>
      </c>
      <c r="M1604" s="30">
        <f>IF(OR(H1604="",H1604=0),"",IF(K1604="",IF(J1604="","",IF(OR(ISTEXT(J1604),ISTEXT(H1604)),"",J1604/H1604)),IF(OR(ISTEXT(L1604),ISTEXT(H1604)),"",L1604/H1604)))</f>
        <v/>
      </c>
    </row>
    <row r="1605" ht="13.35" customHeight="1" s="162">
      <c r="B1605" s="307" t="n"/>
      <c r="C1605" s="307" t="n"/>
      <c r="E1605" s="307" t="n"/>
      <c r="F1605" s="32" t="n"/>
      <c r="G1605" s="33">
        <f>IF(F1605="", "", IF(OR(ISTEXT(H1605),ISTEXT(F1605)),"",H1605/F1605))</f>
        <v/>
      </c>
      <c r="H1605" s="33" t="n"/>
      <c r="I1605" s="33" t="n"/>
      <c r="J1605" s="33">
        <f>IF(I1605="", "", IF(OR(ISTEXT(I1605),ISTEXT($F1605)),"",I1605*$F1605))</f>
        <v/>
      </c>
      <c r="K1605" s="33" t="n"/>
      <c r="L1605" s="33">
        <f>IF(K1605="", "", IF(OR(ISTEXT(K1605),ISTEXT($F1605)),"",K1605*$F1605))</f>
        <v/>
      </c>
      <c r="M1605" s="30">
        <f>IF(OR(H1605="",H1605=0),"",IF(K1605="",IF(J1605="","",IF(OR(ISTEXT(J1605),ISTEXT(H1605)),"",J1605/H1605)),IF(OR(ISTEXT(L1605),ISTEXT(H1605)),"",L1605/H1605)))</f>
        <v/>
      </c>
    </row>
    <row r="1606" ht="13.35" customHeight="1" s="162">
      <c r="B1606" s="307" t="n"/>
      <c r="C1606" s="307" t="n"/>
      <c r="E1606" s="307" t="n"/>
      <c r="F1606" s="32" t="n"/>
      <c r="G1606" s="33">
        <f>IF(F1606="", "", IF(OR(ISTEXT(H1606),ISTEXT(F1606)),"",H1606/F1606))</f>
        <v/>
      </c>
      <c r="H1606" s="33" t="n"/>
      <c r="I1606" s="33" t="n"/>
      <c r="J1606" s="33">
        <f>IF(I1606="", "", IF(OR(ISTEXT(I1606),ISTEXT($F1606)),"",I1606*$F1606))</f>
        <v/>
      </c>
      <c r="K1606" s="33" t="n"/>
      <c r="L1606" s="33">
        <f>IF(K1606="", "", IF(OR(ISTEXT(K1606),ISTEXT($F1606)),"",K1606*$F1606))</f>
        <v/>
      </c>
      <c r="M1606" s="30">
        <f>IF(OR(H1606="",H1606=0),"",IF(K1606="",IF(J1606="","",IF(OR(ISTEXT(J1606),ISTEXT(H1606)),"",J1606/H1606)),IF(OR(ISTEXT(L1606),ISTEXT(H1606)),"",L1606/H1606)))</f>
        <v/>
      </c>
    </row>
    <row r="1607" ht="13.35" customHeight="1" s="162">
      <c r="B1607" s="307" t="n"/>
      <c r="C1607" s="307" t="n"/>
      <c r="E1607" s="307" t="n"/>
      <c r="F1607" s="32" t="n"/>
      <c r="G1607" s="33">
        <f>IF(F1607="", "", IF(OR(ISTEXT(H1607),ISTEXT(F1607)),"",H1607/F1607))</f>
        <v/>
      </c>
      <c r="H1607" s="33" t="n"/>
      <c r="I1607" s="33" t="n"/>
      <c r="J1607" s="33">
        <f>IF(I1607="", "", IF(OR(ISTEXT(I1607),ISTEXT($F1607)),"",I1607*$F1607))</f>
        <v/>
      </c>
      <c r="K1607" s="33" t="n"/>
      <c r="L1607" s="33">
        <f>IF(K1607="", "", IF(OR(ISTEXT(K1607),ISTEXT($F1607)),"",K1607*$F1607))</f>
        <v/>
      </c>
      <c r="M1607" s="30">
        <f>IF(OR(H1607="",H1607=0),"",IF(K1607="",IF(J1607="","",IF(OR(ISTEXT(J1607),ISTEXT(H1607)),"",J1607/H1607)),IF(OR(ISTEXT(L1607),ISTEXT(H1607)),"",L1607/H1607)))</f>
        <v/>
      </c>
    </row>
    <row r="1608" ht="13.35" customHeight="1" s="162">
      <c r="B1608" s="307" t="n"/>
      <c r="C1608" s="307" t="n"/>
      <c r="D1608" s="307"/>
      <c r="E1608" s="307"/>
      <c r="F1608" s="307"/>
      <c r="G1608" s="307"/>
      <c r="H1608" s="33" t="n"/>
      <c r="I1608" s="33" t="n"/>
      <c r="J1608" s="33"/>
      <c r="K1608" s="33" t="n"/>
      <c r="L1608" s="33"/>
      <c r="M1608" s="30">
        <f>IF(OR(H1608="",H1608=0),"",IF(L1608="",IF(J1608="","",IF(OR(ISTEXT(J1608),ISTEXT(H1608)),"",J1608/H1608)),IF(OR(ISTEXT(L1608),ISTEXT(H1608)),"",L1608/H1608)))</f>
        <v/>
      </c>
    </row>
    <row r="1609" ht="13.35" customHeight="1" s="162">
      <c r="B1609" s="42" t="n"/>
      <c r="C1609" s="231" t="inlineStr">
        <is>
          <t>Total</t>
        </is>
      </c>
      <c r="D1609" s="159" t="n"/>
      <c r="E1609" s="42" t="n"/>
      <c r="F1609" s="42" t="n"/>
      <c r="G1609" s="43" t="n"/>
      <c r="H1609" s="43">
        <f>IF(SUM(H1593:H1608)+SUM(H1620:H1659)=0,"",SUM(H1593:H1608)+SUM(H1620:H1659))</f>
        <v/>
      </c>
      <c r="I1609" s="43" t="n"/>
      <c r="J1609" s="43">
        <f>IF(SUM(J1593:J1608)+SUM(J1620:J1659)=0,"",SUM(J1593:J1608)+SUM(J1620:J1659))</f>
        <v/>
      </c>
      <c r="K1609" s="43" t="n"/>
      <c r="L1609" s="43">
        <f>IF(SUM(L1593:L1608)+SUM(L1620:L1659)=0,"",SUM(L1593:L1608)+SUM(L1620:L1659))</f>
        <v/>
      </c>
      <c r="M1609" s="35">
        <f>IF(OR(H1609="",H1609=0),"",IF(L1609="",IF(J1609="","",IF(OR(ISTEXT(J1609),ISTEXT(H1609)),"",J1609/H1609)),IF(OR(ISTEXT(L1609),ISTEXT(H1609)),"",L1609/H1609)))</f>
        <v/>
      </c>
    </row>
    <row r="1610" ht="13.35" customHeight="1" s="162"/>
    <row r="1611" ht="13.35" customHeight="1" s="162">
      <c r="B1611" s="188" t="inlineStr">
        <is>
          <t>Remarks</t>
        </is>
      </c>
      <c r="C1611" s="173" t="n"/>
      <c r="D1611" s="154" t="n"/>
      <c r="E1611" s="174" t="n"/>
      <c r="F1611" s="174" t="n"/>
      <c r="G1611" s="174" t="n"/>
      <c r="H1611" s="174" t="n"/>
      <c r="I1611" s="174" t="n"/>
      <c r="J1611" s="174" t="n"/>
      <c r="K1611" s="174" t="n"/>
      <c r="L1611" s="174" t="n"/>
      <c r="M1611" s="173" t="n"/>
    </row>
    <row r="1612" ht="13.35" customHeight="1" s="162">
      <c r="B1612" s="154" t="n"/>
      <c r="C1612" s="174" t="n"/>
      <c r="D1612" s="174" t="n"/>
      <c r="E1612" s="174" t="n"/>
      <c r="F1612" s="174" t="n"/>
      <c r="G1612" s="174" t="n"/>
      <c r="H1612" s="174" t="n"/>
      <c r="I1612" s="174" t="n"/>
      <c r="J1612" s="174" t="n"/>
      <c r="K1612" s="174" t="n"/>
      <c r="L1612" s="174" t="n"/>
      <c r="M1612" s="173" t="n"/>
    </row>
    <row r="1613" ht="13.35" customHeight="1" s="162">
      <c r="B1613" s="154" t="n"/>
      <c r="C1613" s="174" t="n"/>
      <c r="D1613" s="174" t="n"/>
      <c r="E1613" s="174" t="n"/>
      <c r="F1613" s="174" t="n"/>
      <c r="G1613" s="174" t="n"/>
      <c r="H1613" s="174" t="n"/>
      <c r="I1613" s="174" t="n"/>
      <c r="J1613" s="174" t="n"/>
      <c r="K1613" s="174" t="n"/>
      <c r="L1613" s="174" t="n"/>
      <c r="M1613" s="173" t="n"/>
    </row>
    <row r="1614" ht="13.35" customHeight="1" s="162">
      <c r="B1614" s="154" t="n"/>
      <c r="C1614" s="174" t="n"/>
      <c r="D1614" s="174" t="n"/>
      <c r="E1614" s="174" t="n"/>
      <c r="F1614" s="174" t="n"/>
      <c r="G1614" s="174" t="n"/>
      <c r="H1614" s="174" t="n"/>
      <c r="I1614" s="174" t="n"/>
      <c r="J1614" s="174" t="n"/>
      <c r="K1614" s="174" t="n"/>
      <c r="L1614" s="174" t="n"/>
      <c r="M1614" s="173" t="n"/>
    </row>
    <row r="1615" ht="13.35" customHeight="1" s="162"/>
    <row r="1616" ht="13.35" customHeight="1" s="162">
      <c r="B1616" s="200" t="inlineStr">
        <is>
          <t>System (cont.)</t>
        </is>
      </c>
      <c r="C1616" s="403" t="n"/>
      <c r="D1616" s="209">
        <f>IF('{Equipment Data Entry}'!B96="","",'{Equipment Data Entry}'!B96)</f>
        <v/>
      </c>
      <c r="E1616" s="418" t="n"/>
      <c r="F1616" s="403" t="n"/>
      <c r="G1616" s="200" t="inlineStr">
        <is>
          <t>Service</t>
        </is>
      </c>
      <c r="H1616" s="403" t="n"/>
      <c r="I1616" s="210">
        <f>IF('{Equipment Data Entry}'!C96="","",'{Equipment Data Entry}'!C96)</f>
        <v/>
      </c>
      <c r="J1616" s="418" t="n"/>
      <c r="K1616" s="418" t="n"/>
      <c r="L1616" s="418" t="n"/>
      <c r="M1616" s="403" t="n"/>
    </row>
    <row r="1617" ht="13.35" customHeight="1" s="162">
      <c r="B1617" s="422" t="n"/>
      <c r="C1617" s="423" t="n"/>
      <c r="D1617" s="422" t="n"/>
      <c r="E1617" s="424" t="n"/>
      <c r="F1617" s="423" t="n"/>
      <c r="G1617" s="422" t="n"/>
      <c r="H1617" s="423" t="n"/>
      <c r="I1617" s="422" t="n"/>
      <c r="J1617" s="424" t="n"/>
      <c r="K1617" s="424" t="n"/>
      <c r="L1617" s="424" t="n"/>
      <c r="M1617" s="423" t="n"/>
    </row>
    <row r="1618" ht="13.35" customHeight="1" s="162">
      <c r="B1618" s="188" t="inlineStr">
        <is>
          <t>Registers / Grilles (cont.)</t>
        </is>
      </c>
      <c r="C1618" s="174" t="n"/>
      <c r="D1618" s="174" t="n"/>
      <c r="E1618" s="174" t="n"/>
      <c r="F1618" s="173" t="n"/>
      <c r="G1618" s="233" t="inlineStr">
        <is>
          <t>Design VEL</t>
        </is>
      </c>
      <c r="H1618" s="194" t="inlineStr">
        <is>
          <t>Design CFM</t>
        </is>
      </c>
      <c r="I1618" s="188" t="inlineStr">
        <is>
          <t>Initial</t>
        </is>
      </c>
      <c r="J1618" s="173" t="n"/>
      <c r="K1618" s="188" t="inlineStr">
        <is>
          <t>Final</t>
        </is>
      </c>
      <c r="L1618" s="173" t="n"/>
      <c r="M1618" s="188" t="inlineStr">
        <is>
          <t>%</t>
        </is>
      </c>
    </row>
    <row r="1619" ht="13.35" customHeight="1" s="162">
      <c r="B1619" s="153" t="inlineStr">
        <is>
          <t>No.</t>
        </is>
      </c>
      <c r="C1619" s="188" t="inlineStr">
        <is>
          <t>Area Served</t>
        </is>
      </c>
      <c r="D1619" s="188" t="inlineStr">
        <is>
          <t>Type</t>
        </is>
      </c>
      <c r="E1619" s="188" t="inlineStr">
        <is>
          <t>Size</t>
        </is>
      </c>
      <c r="F1619" s="188" t="inlineStr">
        <is>
          <t>Ak</t>
        </is>
      </c>
      <c r="G1619" s="440" t="n"/>
      <c r="H1619" s="440" t="n"/>
      <c r="I1619" s="188" t="inlineStr">
        <is>
          <t>VEL</t>
        </is>
      </c>
      <c r="J1619" s="188" t="inlineStr">
        <is>
          <t>CFM</t>
        </is>
      </c>
      <c r="K1619" s="188" t="inlineStr">
        <is>
          <t>VEL</t>
        </is>
      </c>
      <c r="L1619" s="188" t="inlineStr">
        <is>
          <t>CFM</t>
        </is>
      </c>
      <c r="M1619" s="440" t="n"/>
    </row>
    <row r="1620" ht="13.35" customHeight="1" s="162">
      <c r="B1620" s="307" t="n"/>
      <c r="C1620" s="307" t="n"/>
      <c r="E1620" s="307" t="n"/>
      <c r="F1620" s="32" t="n"/>
      <c r="G1620" s="33">
        <f>IF(F1620="", "", IF(OR(ISTEXT(H1620),ISTEXT(F1620)),"",H1620/F1620))</f>
        <v/>
      </c>
      <c r="H1620" s="33" t="n"/>
      <c r="I1620" s="33" t="n"/>
      <c r="J1620" s="33">
        <f>IF(I1620="", "", IF(OR(ISTEXT(I1620),ISTEXT($F1620)),"",I1620*$F1620))</f>
        <v/>
      </c>
      <c r="K1620" s="33" t="n"/>
      <c r="L1620" s="33">
        <f>IF(K1620="", "", IF(OR(ISTEXT(K1620),ISTEXT($F1620)),"",K1620*$F1620))</f>
        <v/>
      </c>
      <c r="M1620" s="30">
        <f>IF(OR(H1620="",H1620=0),"",IF(K1620="",IF(J1620="","",IF(OR(ISTEXT(J1620),ISTEXT(H1620)),"",J1620/H1620)),IF(OR(ISTEXT(L1620),ISTEXT(H1620)),"",L1620/H1620)))</f>
        <v/>
      </c>
    </row>
    <row r="1621" ht="13.35" customHeight="1" s="162">
      <c r="B1621" s="307" t="n"/>
      <c r="C1621" s="307" t="n"/>
      <c r="E1621" s="307" t="n"/>
      <c r="F1621" s="32" t="n"/>
      <c r="G1621" s="33">
        <f>IF(F1621="", "", IF(OR(ISTEXT(H1621),ISTEXT(F1621)),"",H1621/F1621))</f>
        <v/>
      </c>
      <c r="H1621" s="33" t="n"/>
      <c r="I1621" s="33" t="n"/>
      <c r="J1621" s="33">
        <f>IF(I1621="", "", IF(OR(ISTEXT(I1621),ISTEXT($F1621)),"",I1621*$F1621))</f>
        <v/>
      </c>
      <c r="K1621" s="33" t="n"/>
      <c r="L1621" s="33">
        <f>IF(K1621="", "", IF(OR(ISTEXT(K1621),ISTEXT($F1621)),"",K1621*$F1621))</f>
        <v/>
      </c>
      <c r="M1621" s="30">
        <f>IF(OR(H1621="",H1621=0),"",IF(K1621="",IF(J1621="","",IF(OR(ISTEXT(J1621),ISTEXT(H1621)),"",J1621/H1621)),IF(OR(ISTEXT(L1621),ISTEXT(H1621)),"",L1621/H1621)))</f>
        <v/>
      </c>
    </row>
    <row r="1622" ht="13.35" customHeight="1" s="162">
      <c r="B1622" s="307" t="n"/>
      <c r="C1622" s="307" t="n"/>
      <c r="E1622" s="307" t="n"/>
      <c r="F1622" s="32" t="n"/>
      <c r="G1622" s="33">
        <f>IF(F1622="", "", IF(OR(ISTEXT(H1622),ISTEXT(F1622)),"",H1622/F1622))</f>
        <v/>
      </c>
      <c r="H1622" s="33" t="n"/>
      <c r="I1622" s="33" t="n"/>
      <c r="J1622" s="33">
        <f>IF(I1622="", "", IF(OR(ISTEXT(I1622),ISTEXT($F1622)),"",I1622*$F1622))</f>
        <v/>
      </c>
      <c r="K1622" s="33" t="n"/>
      <c r="L1622" s="33">
        <f>IF(K1622="", "", IF(OR(ISTEXT(K1622),ISTEXT($F1622)),"",K1622*$F1622))</f>
        <v/>
      </c>
      <c r="M1622" s="30">
        <f>IF(OR(H1622="",H1622=0),"",IF(K1622="",IF(J1622="","",IF(OR(ISTEXT(J1622),ISTEXT(H1622)),"",J1622/H1622)),IF(OR(ISTEXT(L1622),ISTEXT(H1622)),"",L1622/H1622)))</f>
        <v/>
      </c>
    </row>
    <row r="1623" ht="13.35" customHeight="1" s="162">
      <c r="B1623" s="307" t="n"/>
      <c r="C1623" s="307" t="n"/>
      <c r="E1623" s="307" t="n"/>
      <c r="F1623" s="32" t="n"/>
      <c r="G1623" s="33">
        <f>IF(F1623="", "", IF(OR(ISTEXT(H1623),ISTEXT(F1623)),"",H1623/F1623))</f>
        <v/>
      </c>
      <c r="H1623" s="33" t="n"/>
      <c r="I1623" s="33" t="n"/>
      <c r="J1623" s="33">
        <f>IF(I1623="", "", IF(OR(ISTEXT(I1623),ISTEXT($F1623)),"",I1623*$F1623))</f>
        <v/>
      </c>
      <c r="K1623" s="33" t="n"/>
      <c r="L1623" s="33">
        <f>IF(K1623="", "", IF(OR(ISTEXT(K1623),ISTEXT($F1623)),"",K1623*$F1623))</f>
        <v/>
      </c>
      <c r="M1623" s="30">
        <f>IF(OR(H1623="",H1623=0),"",IF(K1623="",IF(J1623="","",IF(OR(ISTEXT(J1623),ISTEXT(H1623)),"",J1623/H1623)),IF(OR(ISTEXT(L1623),ISTEXT(H1623)),"",L1623/H1623)))</f>
        <v/>
      </c>
    </row>
    <row r="1624" ht="13.35" customHeight="1" s="162">
      <c r="B1624" s="307" t="n"/>
      <c r="C1624" s="307" t="n"/>
      <c r="E1624" s="307" t="n"/>
      <c r="F1624" s="32" t="n"/>
      <c r="G1624" s="33">
        <f>IF(F1624="", "", IF(OR(ISTEXT(H1624),ISTEXT(F1624)),"",H1624/F1624))</f>
        <v/>
      </c>
      <c r="H1624" s="33" t="n"/>
      <c r="I1624" s="33" t="n"/>
      <c r="J1624" s="33">
        <f>IF(I1624="", "", IF(OR(ISTEXT(I1624),ISTEXT($F1624)),"",I1624*$F1624))</f>
        <v/>
      </c>
      <c r="K1624" s="33" t="n"/>
      <c r="L1624" s="33">
        <f>IF(K1624="", "", IF(OR(ISTEXT(K1624),ISTEXT($F1624)),"",K1624*$F1624))</f>
        <v/>
      </c>
      <c r="M1624" s="30">
        <f>IF(OR(H1624="",H1624=0),"",IF(K1624="",IF(J1624="","",IF(OR(ISTEXT(J1624),ISTEXT(H1624)),"",J1624/H1624)),IF(OR(ISTEXT(L1624),ISTEXT(H1624)),"",L1624/H1624)))</f>
        <v/>
      </c>
    </row>
    <row r="1625" ht="13.35" customHeight="1" s="162">
      <c r="B1625" s="307" t="n"/>
      <c r="C1625" s="307" t="n"/>
      <c r="E1625" s="307" t="n"/>
      <c r="F1625" s="32" t="n"/>
      <c r="G1625" s="33">
        <f>IF(F1625="", "", IF(OR(ISTEXT(H1625),ISTEXT(F1625)),"",H1625/F1625))</f>
        <v/>
      </c>
      <c r="H1625" s="33" t="n"/>
      <c r="I1625" s="33" t="n"/>
      <c r="J1625" s="33">
        <f>IF(I1625="", "", IF(OR(ISTEXT(I1625),ISTEXT($F1625)),"",I1625*$F1625))</f>
        <v/>
      </c>
      <c r="K1625" s="33" t="n"/>
      <c r="L1625" s="33">
        <f>IF(K1625="", "", IF(OR(ISTEXT(K1625),ISTEXT($F1625)),"",K1625*$F1625))</f>
        <v/>
      </c>
      <c r="M1625" s="30">
        <f>IF(OR(H1625="",H1625=0),"",IF(K1625="",IF(J1625="","",IF(OR(ISTEXT(J1625),ISTEXT(H1625)),"",J1625/H1625)),IF(OR(ISTEXT(L1625),ISTEXT(H1625)),"",L1625/H1625)))</f>
        <v/>
      </c>
    </row>
    <row r="1626" ht="13.35" customHeight="1" s="162">
      <c r="B1626" s="307" t="n"/>
      <c r="C1626" s="307" t="n"/>
      <c r="E1626" s="307" t="n"/>
      <c r="F1626" s="32" t="n"/>
      <c r="G1626" s="33">
        <f>IF(F1626="", "", IF(OR(ISTEXT(H1626),ISTEXT(F1626)),"",H1626/F1626))</f>
        <v/>
      </c>
      <c r="H1626" s="33" t="n"/>
      <c r="I1626" s="33" t="n"/>
      <c r="J1626" s="33">
        <f>IF(I1626="", "", IF(OR(ISTEXT(I1626),ISTEXT($F1626)),"",I1626*$F1626))</f>
        <v/>
      </c>
      <c r="K1626" s="33" t="n"/>
      <c r="L1626" s="33">
        <f>IF(K1626="", "", IF(OR(ISTEXT(K1626),ISTEXT($F1626)),"",K1626*$F1626))</f>
        <v/>
      </c>
      <c r="M1626" s="30">
        <f>IF(OR(H1626="",H1626=0),"",IF(K1626="",IF(J1626="","",IF(OR(ISTEXT(J1626),ISTEXT(H1626)),"",J1626/H1626)),IF(OR(ISTEXT(L1626),ISTEXT(H1626)),"",L1626/H1626)))</f>
        <v/>
      </c>
    </row>
    <row r="1627" ht="13.35" customHeight="1" s="162">
      <c r="B1627" s="307" t="n"/>
      <c r="C1627" s="307" t="n"/>
      <c r="E1627" s="307" t="n"/>
      <c r="F1627" s="32" t="n"/>
      <c r="G1627" s="33">
        <f>IF(F1627="", "", IF(OR(ISTEXT(H1627),ISTEXT(F1627)),"",H1627/F1627))</f>
        <v/>
      </c>
      <c r="H1627" s="33" t="n"/>
      <c r="I1627" s="33" t="n"/>
      <c r="J1627" s="33">
        <f>IF(I1627="", "", IF(OR(ISTEXT(I1627),ISTEXT($F1627)),"",I1627*$F1627))</f>
        <v/>
      </c>
      <c r="K1627" s="33" t="n"/>
      <c r="L1627" s="33">
        <f>IF(K1627="", "", IF(OR(ISTEXT(K1627),ISTEXT($F1627)),"",K1627*$F1627))</f>
        <v/>
      </c>
      <c r="M1627" s="30">
        <f>IF(OR(H1627="",H1627=0),"",IF(K1627="",IF(J1627="","",IF(OR(ISTEXT(J1627),ISTEXT(H1627)),"",J1627/H1627)),IF(OR(ISTEXT(L1627),ISTEXT(H1627)),"",L1627/H1627)))</f>
        <v/>
      </c>
    </row>
    <row r="1628" ht="13.35" customHeight="1" s="162">
      <c r="B1628" s="307" t="n"/>
      <c r="C1628" s="307" t="n"/>
      <c r="E1628" s="307" t="n"/>
      <c r="F1628" s="32" t="n"/>
      <c r="G1628" s="33">
        <f>IF(F1628="", "", IF(OR(ISTEXT(H1628),ISTEXT(F1628)),"",H1628/F1628))</f>
        <v/>
      </c>
      <c r="H1628" s="33" t="n"/>
      <c r="I1628" s="33" t="n"/>
      <c r="J1628" s="33">
        <f>IF(I1628="", "", IF(OR(ISTEXT(I1628),ISTEXT($F1628)),"",I1628*$F1628))</f>
        <v/>
      </c>
      <c r="K1628" s="33" t="n"/>
      <c r="L1628" s="33">
        <f>IF(K1628="", "", IF(OR(ISTEXT(K1628),ISTEXT($F1628)),"",K1628*$F1628))</f>
        <v/>
      </c>
      <c r="M1628" s="30">
        <f>IF(OR(H1628="",H1628=0),"",IF(K1628="",IF(J1628="","",IF(OR(ISTEXT(J1628),ISTEXT(H1628)),"",J1628/H1628)),IF(OR(ISTEXT(L1628),ISTEXT(H1628)),"",L1628/H1628)))</f>
        <v/>
      </c>
    </row>
    <row r="1629" ht="13.35" customHeight="1" s="162">
      <c r="B1629" s="307" t="n"/>
      <c r="C1629" s="307" t="n"/>
      <c r="E1629" s="307" t="n"/>
      <c r="F1629" s="32" t="n"/>
      <c r="G1629" s="33">
        <f>IF(F1629="", "", IF(OR(ISTEXT(H1629),ISTEXT(F1629)),"",H1629/F1629))</f>
        <v/>
      </c>
      <c r="H1629" s="33" t="n"/>
      <c r="I1629" s="33" t="n"/>
      <c r="J1629" s="33">
        <f>IF(I1629="", "", IF(OR(ISTEXT(I1629),ISTEXT($F1629)),"",I1629*$F1629))</f>
        <v/>
      </c>
      <c r="K1629" s="33" t="n"/>
      <c r="L1629" s="33">
        <f>IF(K1629="", "", IF(OR(ISTEXT(K1629),ISTEXT($F1629)),"",K1629*$F1629))</f>
        <v/>
      </c>
      <c r="M1629" s="30">
        <f>IF(OR(H1629="",H1629=0),"",IF(K1629="",IF(J1629="","",IF(OR(ISTEXT(J1629),ISTEXT(H1629)),"",J1629/H1629)),IF(OR(ISTEXT(L1629),ISTEXT(H1629)),"",L1629/H1629)))</f>
        <v/>
      </c>
    </row>
    <row r="1630" ht="13.35" customHeight="1" s="162">
      <c r="B1630" s="307" t="n"/>
      <c r="C1630" s="307" t="n"/>
      <c r="E1630" s="307" t="n"/>
      <c r="F1630" s="32" t="n"/>
      <c r="G1630" s="33">
        <f>IF(F1630="", "", IF(OR(ISTEXT(H1630),ISTEXT(F1630)),"",H1630/F1630))</f>
        <v/>
      </c>
      <c r="H1630" s="33" t="n"/>
      <c r="I1630" s="33" t="n"/>
      <c r="J1630" s="33">
        <f>IF(I1630="", "", IF(OR(ISTEXT(I1630),ISTEXT($F1630)),"",I1630*$F1630))</f>
        <v/>
      </c>
      <c r="K1630" s="33" t="n"/>
      <c r="L1630" s="33">
        <f>IF(K1630="", "", IF(OR(ISTEXT(K1630),ISTEXT($F1630)),"",K1630*$F1630))</f>
        <v/>
      </c>
      <c r="M1630" s="30">
        <f>IF(OR(H1630="",H1630=0),"",IF(K1630="",IF(J1630="","",IF(OR(ISTEXT(J1630),ISTEXT(H1630)),"",J1630/H1630)),IF(OR(ISTEXT(L1630),ISTEXT(H1630)),"",L1630/H1630)))</f>
        <v/>
      </c>
    </row>
    <row r="1631" ht="13.35" customHeight="1" s="162">
      <c r="B1631" s="307" t="n"/>
      <c r="C1631" s="307" t="n"/>
      <c r="E1631" s="307" t="n"/>
      <c r="F1631" s="32" t="n"/>
      <c r="G1631" s="33">
        <f>IF(F1631="", "", IF(OR(ISTEXT(H1631),ISTEXT(F1631)),"",H1631/F1631))</f>
        <v/>
      </c>
      <c r="H1631" s="33" t="n"/>
      <c r="I1631" s="33" t="n"/>
      <c r="J1631" s="33">
        <f>IF(I1631="", "", IF(OR(ISTEXT(I1631),ISTEXT($F1631)),"",I1631*$F1631))</f>
        <v/>
      </c>
      <c r="K1631" s="33" t="n"/>
      <c r="L1631" s="33">
        <f>IF(K1631="", "", IF(OR(ISTEXT(K1631),ISTEXT($F1631)),"",K1631*$F1631))</f>
        <v/>
      </c>
      <c r="M1631" s="30">
        <f>IF(OR(H1631="",H1631=0),"",IF(K1631="",IF(J1631="","",IF(OR(ISTEXT(J1631),ISTEXT(H1631)),"",J1631/H1631)),IF(OR(ISTEXT(L1631),ISTEXT(H1631)),"",L1631/H1631)))</f>
        <v/>
      </c>
    </row>
    <row r="1632" ht="13.35" customHeight="1" s="162">
      <c r="B1632" s="307" t="n"/>
      <c r="C1632" s="307" t="n"/>
      <c r="E1632" s="307" t="n"/>
      <c r="F1632" s="32" t="n"/>
      <c r="G1632" s="33">
        <f>IF(F1632="", "", IF(OR(ISTEXT(H1632),ISTEXT(F1632)),"",H1632/F1632))</f>
        <v/>
      </c>
      <c r="H1632" s="33" t="n"/>
      <c r="I1632" s="33" t="n"/>
      <c r="J1632" s="33">
        <f>IF(I1632="", "", IF(OR(ISTEXT(I1632),ISTEXT($F1632)),"",I1632*$F1632))</f>
        <v/>
      </c>
      <c r="K1632" s="33" t="n"/>
      <c r="L1632" s="33">
        <f>IF(K1632="", "", IF(OR(ISTEXT(K1632),ISTEXT($F1632)),"",K1632*$F1632))</f>
        <v/>
      </c>
      <c r="M1632" s="30">
        <f>IF(OR(H1632="",H1632=0),"",IF(K1632="",IF(J1632="","",IF(OR(ISTEXT(J1632),ISTEXT(H1632)),"",J1632/H1632)),IF(OR(ISTEXT(L1632),ISTEXT(H1632)),"",L1632/H1632)))</f>
        <v/>
      </c>
    </row>
    <row r="1633" ht="13.35" customHeight="1" s="162">
      <c r="B1633" s="307" t="n"/>
      <c r="C1633" s="307" t="n"/>
      <c r="E1633" s="307" t="n"/>
      <c r="F1633" s="32" t="n"/>
      <c r="G1633" s="33">
        <f>IF(F1633="", "", IF(OR(ISTEXT(H1633),ISTEXT(F1633)),"",H1633/F1633))</f>
        <v/>
      </c>
      <c r="H1633" s="33" t="n"/>
      <c r="I1633" s="33" t="n"/>
      <c r="J1633" s="33">
        <f>IF(I1633="", "", IF(OR(ISTEXT(I1633),ISTEXT($F1633)),"",I1633*$F1633))</f>
        <v/>
      </c>
      <c r="K1633" s="33" t="n"/>
      <c r="L1633" s="33">
        <f>IF(K1633="", "", IF(OR(ISTEXT(K1633),ISTEXT($F1633)),"",K1633*$F1633))</f>
        <v/>
      </c>
      <c r="M1633" s="30">
        <f>IF(OR(H1633="",H1633=0),"",IF(K1633="",IF(J1633="","",IF(OR(ISTEXT(J1633),ISTEXT(H1633)),"",J1633/H1633)),IF(OR(ISTEXT(L1633),ISTEXT(H1633)),"",L1633/H1633)))</f>
        <v/>
      </c>
    </row>
    <row r="1634" ht="13.35" customHeight="1" s="162">
      <c r="B1634" s="307" t="n"/>
      <c r="C1634" s="307" t="n"/>
      <c r="E1634" s="307" t="n"/>
      <c r="F1634" s="32" t="n"/>
      <c r="G1634" s="33">
        <f>IF(F1634="", "", IF(OR(ISTEXT(H1634),ISTEXT(F1634)),"",H1634/F1634))</f>
        <v/>
      </c>
      <c r="H1634" s="33" t="n"/>
      <c r="I1634" s="33" t="n"/>
      <c r="J1634" s="33">
        <f>IF(I1634="", "", IF(OR(ISTEXT(I1634),ISTEXT($F1634)),"",I1634*$F1634))</f>
        <v/>
      </c>
      <c r="K1634" s="33" t="n"/>
      <c r="L1634" s="33">
        <f>IF(K1634="", "", IF(OR(ISTEXT(K1634),ISTEXT($F1634)),"",K1634*$F1634))</f>
        <v/>
      </c>
      <c r="M1634" s="30">
        <f>IF(OR(H1634="",H1634=0),"",IF(K1634="",IF(J1634="","",IF(OR(ISTEXT(J1634),ISTEXT(H1634)),"",J1634/H1634)),IF(OR(ISTEXT(L1634),ISTEXT(H1634)),"",L1634/H1634)))</f>
        <v/>
      </c>
    </row>
    <row r="1635" ht="13.35" customHeight="1" s="162">
      <c r="B1635" s="307" t="n"/>
      <c r="C1635" s="307" t="n"/>
      <c r="E1635" s="307" t="n"/>
      <c r="F1635" s="32" t="n"/>
      <c r="G1635" s="33">
        <f>IF(F1635="", "", IF(OR(ISTEXT(H1635),ISTEXT(F1635)),"",H1635/F1635))</f>
        <v/>
      </c>
      <c r="H1635" s="33" t="n"/>
      <c r="I1635" s="33" t="n"/>
      <c r="J1635" s="33">
        <f>IF(I1635="", "", IF(OR(ISTEXT(I1635),ISTEXT($F1635)),"",I1635*$F1635))</f>
        <v/>
      </c>
      <c r="K1635" s="33" t="n"/>
      <c r="L1635" s="33">
        <f>IF(K1635="", "", IF(OR(ISTEXT(K1635),ISTEXT($F1635)),"",K1635*$F1635))</f>
        <v/>
      </c>
      <c r="M1635" s="30">
        <f>IF(OR(H1635="",H1635=0),"",IF(K1635="",IF(J1635="","",IF(OR(ISTEXT(J1635),ISTEXT(H1635)),"",J1635/H1635)),IF(OR(ISTEXT(L1635),ISTEXT(H1635)),"",L1635/H1635)))</f>
        <v/>
      </c>
    </row>
    <row r="1636" ht="13.35" customHeight="1" s="162">
      <c r="B1636" s="307" t="n"/>
      <c r="C1636" s="307" t="n"/>
      <c r="E1636" s="307" t="n"/>
      <c r="F1636" s="32" t="n"/>
      <c r="G1636" s="33">
        <f>IF(F1636="", "", IF(OR(ISTEXT(H1636),ISTEXT(F1636)),"",H1636/F1636))</f>
        <v/>
      </c>
      <c r="H1636" s="33" t="n"/>
      <c r="I1636" s="33" t="n"/>
      <c r="J1636" s="33">
        <f>IF(I1636="", "", IF(OR(ISTEXT(I1636),ISTEXT($F1636)),"",I1636*$F1636))</f>
        <v/>
      </c>
      <c r="K1636" s="33" t="n"/>
      <c r="L1636" s="33">
        <f>IF(K1636="", "", IF(OR(ISTEXT(K1636),ISTEXT($F1636)),"",K1636*$F1636))</f>
        <v/>
      </c>
      <c r="M1636" s="30">
        <f>IF(OR(H1636="",H1636=0),"",IF(K1636="",IF(J1636="","",IF(OR(ISTEXT(J1636),ISTEXT(H1636)),"",J1636/H1636)),IF(OR(ISTEXT(L1636),ISTEXT(H1636)),"",L1636/H1636)))</f>
        <v/>
      </c>
    </row>
    <row r="1637" ht="13.35" customHeight="1" s="162">
      <c r="B1637" s="307" t="n"/>
      <c r="C1637" s="307" t="n"/>
      <c r="E1637" s="307" t="n"/>
      <c r="F1637" s="32" t="n"/>
      <c r="G1637" s="33">
        <f>IF(F1637="", "", IF(OR(ISTEXT(H1637),ISTEXT(F1637)),"",H1637/F1637))</f>
        <v/>
      </c>
      <c r="H1637" s="33" t="n"/>
      <c r="I1637" s="33" t="n"/>
      <c r="J1637" s="33">
        <f>IF(I1637="", "", IF(OR(ISTEXT(I1637),ISTEXT($F1637)),"",I1637*$F1637))</f>
        <v/>
      </c>
      <c r="K1637" s="33" t="n"/>
      <c r="L1637" s="33">
        <f>IF(K1637="", "", IF(OR(ISTEXT(K1637),ISTEXT($F1637)),"",K1637*$F1637))</f>
        <v/>
      </c>
      <c r="M1637" s="30">
        <f>IF(OR(H1637="",H1637=0),"",IF(K1637="",IF(J1637="","",IF(OR(ISTEXT(J1637),ISTEXT(H1637)),"",J1637/H1637)),IF(OR(ISTEXT(L1637),ISTEXT(H1637)),"",L1637/H1637)))</f>
        <v/>
      </c>
    </row>
    <row r="1638" ht="13.35" customHeight="1" s="162">
      <c r="B1638" s="307" t="n"/>
      <c r="C1638" s="307" t="n"/>
      <c r="E1638" s="307" t="n"/>
      <c r="F1638" s="32" t="n"/>
      <c r="G1638" s="33">
        <f>IF(F1638="", "", IF(OR(ISTEXT(H1638),ISTEXT(F1638)),"",H1638/F1638))</f>
        <v/>
      </c>
      <c r="H1638" s="33" t="n"/>
      <c r="I1638" s="33" t="n"/>
      <c r="J1638" s="33">
        <f>IF(I1638="", "", IF(OR(ISTEXT(I1638),ISTEXT($F1638)),"",I1638*$F1638))</f>
        <v/>
      </c>
      <c r="K1638" s="33" t="n"/>
      <c r="L1638" s="33">
        <f>IF(K1638="", "", IF(OR(ISTEXT(K1638),ISTEXT($F1638)),"",K1638*$F1638))</f>
        <v/>
      </c>
      <c r="M1638" s="30">
        <f>IF(OR(H1638="",H1638=0),"",IF(K1638="",IF(J1638="","",IF(OR(ISTEXT(J1638),ISTEXT(H1638)),"",J1638/H1638)),IF(OR(ISTEXT(L1638),ISTEXT(H1638)),"",L1638/H1638)))</f>
        <v/>
      </c>
    </row>
    <row r="1639" ht="13.35" customHeight="1" s="162">
      <c r="B1639" s="307" t="n"/>
      <c r="C1639" s="307" t="n"/>
      <c r="E1639" s="307" t="n"/>
      <c r="F1639" s="32" t="n"/>
      <c r="G1639" s="33">
        <f>IF(F1639="", "", IF(OR(ISTEXT(H1639),ISTEXT(F1639)),"",H1639/F1639))</f>
        <v/>
      </c>
      <c r="H1639" s="33" t="n"/>
      <c r="I1639" s="33" t="n"/>
      <c r="J1639" s="33">
        <f>IF(I1639="", "", IF(OR(ISTEXT(I1639),ISTEXT($F1639)),"",I1639*$F1639))</f>
        <v/>
      </c>
      <c r="K1639" s="33" t="n"/>
      <c r="L1639" s="33">
        <f>IF(K1639="", "", IF(OR(ISTEXT(K1639),ISTEXT($F1639)),"",K1639*$F1639))</f>
        <v/>
      </c>
      <c r="M1639" s="30">
        <f>IF(OR(H1639="",H1639=0),"",IF(K1639="",IF(J1639="","",IF(OR(ISTEXT(J1639),ISTEXT(H1639)),"",J1639/H1639)),IF(OR(ISTEXT(L1639),ISTEXT(H1639)),"",L1639/H1639)))</f>
        <v/>
      </c>
    </row>
    <row r="1640" ht="13.35" customHeight="1" s="162">
      <c r="B1640" s="307" t="n"/>
      <c r="C1640" s="307" t="n"/>
      <c r="E1640" s="307" t="n"/>
      <c r="F1640" s="32" t="n"/>
      <c r="G1640" s="33">
        <f>IF(F1640="", "", IF(OR(ISTEXT(H1640),ISTEXT(F1640)),"",H1640/F1640))</f>
        <v/>
      </c>
      <c r="H1640" s="33" t="n"/>
      <c r="I1640" s="33" t="n"/>
      <c r="J1640" s="33">
        <f>IF(I1640="", "", IF(OR(ISTEXT(I1640),ISTEXT($F1640)),"",I1640*$F1640))</f>
        <v/>
      </c>
      <c r="K1640" s="33" t="n"/>
      <c r="L1640" s="33">
        <f>IF(K1640="", "", IF(OR(ISTEXT(K1640),ISTEXT($F1640)),"",K1640*$F1640))</f>
        <v/>
      </c>
      <c r="M1640" s="30">
        <f>IF(OR(H1640="",H1640=0),"",IF(K1640="",IF(J1640="","",IF(OR(ISTEXT(J1640),ISTEXT(H1640)),"",J1640/H1640)),IF(OR(ISTEXT(L1640),ISTEXT(H1640)),"",L1640/H1640)))</f>
        <v/>
      </c>
    </row>
    <row r="1641" ht="13.35" customHeight="1" s="162">
      <c r="B1641" s="307" t="n"/>
      <c r="C1641" s="307" t="n"/>
      <c r="E1641" s="307" t="n"/>
      <c r="F1641" s="32" t="n"/>
      <c r="G1641" s="33">
        <f>IF(F1641="", "", IF(OR(ISTEXT(H1641),ISTEXT(F1641)),"",H1641/F1641))</f>
        <v/>
      </c>
      <c r="H1641" s="33" t="n"/>
      <c r="I1641" s="33" t="n"/>
      <c r="J1641" s="33">
        <f>IF(I1641="", "", IF(OR(ISTEXT(I1641),ISTEXT($F1641)),"",I1641*$F1641))</f>
        <v/>
      </c>
      <c r="K1641" s="33" t="n"/>
      <c r="L1641" s="33">
        <f>IF(K1641="", "", IF(OR(ISTEXT(K1641),ISTEXT($F1641)),"",K1641*$F1641))</f>
        <v/>
      </c>
      <c r="M1641" s="30">
        <f>IF(OR(H1641="",H1641=0),"",IF(K1641="",IF(J1641="","",IF(OR(ISTEXT(J1641),ISTEXT(H1641)),"",J1641/H1641)),IF(OR(ISTEXT(L1641),ISTEXT(H1641)),"",L1641/H1641)))</f>
        <v/>
      </c>
    </row>
    <row r="1642" ht="13.35" customHeight="1" s="162">
      <c r="B1642" s="307" t="n"/>
      <c r="C1642" s="307" t="n"/>
      <c r="E1642" s="307" t="n"/>
      <c r="F1642" s="32" t="n"/>
      <c r="G1642" s="33">
        <f>IF(F1642="", "", IF(OR(ISTEXT(H1642),ISTEXT(F1642)),"",H1642/F1642))</f>
        <v/>
      </c>
      <c r="H1642" s="33" t="n"/>
      <c r="I1642" s="33" t="n"/>
      <c r="J1642" s="33">
        <f>IF(I1642="", "", IF(OR(ISTEXT(I1642),ISTEXT($F1642)),"",I1642*$F1642))</f>
        <v/>
      </c>
      <c r="K1642" s="33" t="n"/>
      <c r="L1642" s="33">
        <f>IF(K1642="", "", IF(OR(ISTEXT(K1642),ISTEXT($F1642)),"",K1642*$F1642))</f>
        <v/>
      </c>
      <c r="M1642" s="30">
        <f>IF(OR(H1642="",H1642=0),"",IF(K1642="",IF(J1642="","",IF(OR(ISTEXT(J1642),ISTEXT(H1642)),"",J1642/H1642)),IF(OR(ISTEXT(L1642),ISTEXT(H1642)),"",L1642/H1642)))</f>
        <v/>
      </c>
    </row>
    <row r="1643" ht="13.35" customHeight="1" s="162">
      <c r="B1643" s="307" t="n"/>
      <c r="C1643" s="307" t="n"/>
      <c r="E1643" s="307" t="n"/>
      <c r="F1643" s="32" t="n"/>
      <c r="G1643" s="33">
        <f>IF(F1643="", "", IF(OR(ISTEXT(H1643),ISTEXT(F1643)),"",H1643/F1643))</f>
        <v/>
      </c>
      <c r="H1643" s="33" t="n"/>
      <c r="I1643" s="33" t="n"/>
      <c r="J1643" s="33">
        <f>IF(I1643="", "", IF(OR(ISTEXT(I1643),ISTEXT($F1643)),"",I1643*$F1643))</f>
        <v/>
      </c>
      <c r="K1643" s="33" t="n"/>
      <c r="L1643" s="33">
        <f>IF(K1643="", "", IF(OR(ISTEXT(K1643),ISTEXT($F1643)),"",K1643*$F1643))</f>
        <v/>
      </c>
      <c r="M1643" s="30">
        <f>IF(OR(H1643="",H1643=0),"",IF(K1643="",IF(J1643="","",IF(OR(ISTEXT(J1643),ISTEXT(H1643)),"",J1643/H1643)),IF(OR(ISTEXT(L1643),ISTEXT(H1643)),"",L1643/H1643)))</f>
        <v/>
      </c>
    </row>
    <row r="1644" ht="13.35" customHeight="1" s="162">
      <c r="B1644" s="307" t="n"/>
      <c r="C1644" s="307" t="n"/>
      <c r="E1644" s="307" t="n"/>
      <c r="F1644" s="32" t="n"/>
      <c r="G1644" s="33">
        <f>IF(F1644="", "", IF(OR(ISTEXT(H1644),ISTEXT(F1644)),"",H1644/F1644))</f>
        <v/>
      </c>
      <c r="H1644" s="33" t="n"/>
      <c r="I1644" s="33" t="n"/>
      <c r="J1644" s="33">
        <f>IF(I1644="", "", IF(OR(ISTEXT(I1644),ISTEXT($F1644)),"",I1644*$F1644))</f>
        <v/>
      </c>
      <c r="K1644" s="33" t="n"/>
      <c r="L1644" s="33">
        <f>IF(K1644="", "", IF(OR(ISTEXT(K1644),ISTEXT($F1644)),"",K1644*$F1644))</f>
        <v/>
      </c>
      <c r="M1644" s="30">
        <f>IF(OR(H1644="",H1644=0),"",IF(K1644="",IF(J1644="","",IF(OR(ISTEXT(J1644),ISTEXT(H1644)),"",J1644/H1644)),IF(OR(ISTEXT(L1644),ISTEXT(H1644)),"",L1644/H1644)))</f>
        <v/>
      </c>
    </row>
    <row r="1645" ht="13.35" customHeight="1" s="162">
      <c r="B1645" s="307" t="n"/>
      <c r="C1645" s="307" t="n"/>
      <c r="E1645" s="307" t="n"/>
      <c r="F1645" s="32" t="n"/>
      <c r="G1645" s="33">
        <f>IF(F1645="", "", IF(OR(ISTEXT(H1645),ISTEXT(F1645)),"",H1645/F1645))</f>
        <v/>
      </c>
      <c r="H1645" s="33" t="n"/>
      <c r="I1645" s="33" t="n"/>
      <c r="J1645" s="33">
        <f>IF(I1645="", "", IF(OR(ISTEXT(I1645),ISTEXT($F1645)),"",I1645*$F1645))</f>
        <v/>
      </c>
      <c r="K1645" s="33" t="n"/>
      <c r="L1645" s="33">
        <f>IF(K1645="", "", IF(OR(ISTEXT(K1645),ISTEXT($F1645)),"",K1645*$F1645))</f>
        <v/>
      </c>
      <c r="M1645" s="30">
        <f>IF(OR(H1645="",H1645=0),"",IF(K1645="",IF(J1645="","",IF(OR(ISTEXT(J1645),ISTEXT(H1645)),"",J1645/H1645)),IF(OR(ISTEXT(L1645),ISTEXT(H1645)),"",L1645/H1645)))</f>
        <v/>
      </c>
    </row>
    <row r="1646" ht="13.35" customHeight="1" s="162">
      <c r="B1646" s="307" t="n"/>
      <c r="C1646" s="307" t="n"/>
      <c r="E1646" s="307" t="n"/>
      <c r="F1646" s="32" t="n"/>
      <c r="G1646" s="33">
        <f>IF(F1646="", "", IF(OR(ISTEXT(H1646),ISTEXT(F1646)),"",H1646/F1646))</f>
        <v/>
      </c>
      <c r="H1646" s="33" t="n"/>
      <c r="I1646" s="33" t="n"/>
      <c r="J1646" s="33">
        <f>IF(I1646="", "", IF(OR(ISTEXT(I1646),ISTEXT($F1646)),"",I1646*$F1646))</f>
        <v/>
      </c>
      <c r="K1646" s="33" t="n"/>
      <c r="L1646" s="33">
        <f>IF(K1646="", "", IF(OR(ISTEXT(K1646),ISTEXT($F1646)),"",K1646*$F1646))</f>
        <v/>
      </c>
      <c r="M1646" s="30">
        <f>IF(OR(H1646="",H1646=0),"",IF(K1646="",IF(J1646="","",IF(OR(ISTEXT(J1646),ISTEXT(H1646)),"",J1646/H1646)),IF(OR(ISTEXT(L1646),ISTEXT(H1646)),"",L1646/H1646)))</f>
        <v/>
      </c>
    </row>
    <row r="1647" ht="13.35" customHeight="1" s="162">
      <c r="B1647" s="307" t="n"/>
      <c r="C1647" s="307" t="n"/>
      <c r="E1647" s="307" t="n"/>
      <c r="F1647" s="32" t="n"/>
      <c r="G1647" s="33">
        <f>IF(F1647="", "", IF(OR(ISTEXT(H1647),ISTEXT(F1647)),"",H1647/F1647))</f>
        <v/>
      </c>
      <c r="H1647" s="33" t="n"/>
      <c r="I1647" s="33" t="n"/>
      <c r="J1647" s="33">
        <f>IF(I1647="", "", IF(OR(ISTEXT(I1647),ISTEXT($F1647)),"",I1647*$F1647))</f>
        <v/>
      </c>
      <c r="K1647" s="33" t="n"/>
      <c r="L1647" s="33">
        <f>IF(K1647="", "", IF(OR(ISTEXT(K1647),ISTEXT($F1647)),"",K1647*$F1647))</f>
        <v/>
      </c>
      <c r="M1647" s="30">
        <f>IF(OR(H1647="",H1647=0),"",IF(K1647="",IF(J1647="","",IF(OR(ISTEXT(J1647),ISTEXT(H1647)),"",J1647/H1647)),IF(OR(ISTEXT(L1647),ISTEXT(H1647)),"",L1647/H1647)))</f>
        <v/>
      </c>
    </row>
    <row r="1648" ht="13.35" customHeight="1" s="162">
      <c r="B1648" s="307" t="n"/>
      <c r="C1648" s="307" t="n"/>
      <c r="E1648" s="307" t="n"/>
      <c r="F1648" s="32" t="n"/>
      <c r="G1648" s="33">
        <f>IF(F1648="", "", IF(OR(ISTEXT(H1648),ISTEXT(F1648)),"",H1648/F1648))</f>
        <v/>
      </c>
      <c r="H1648" s="33" t="n"/>
      <c r="I1648" s="33" t="n"/>
      <c r="J1648" s="33">
        <f>IF(I1648="", "", IF(OR(ISTEXT(I1648),ISTEXT($F1648)),"",I1648*$F1648))</f>
        <v/>
      </c>
      <c r="K1648" s="33" t="n"/>
      <c r="L1648" s="33">
        <f>IF(K1648="", "", IF(OR(ISTEXT(K1648),ISTEXT($F1648)),"",K1648*$F1648))</f>
        <v/>
      </c>
      <c r="M1648" s="30">
        <f>IF(OR(H1648="",H1648=0),"",IF(K1648="",IF(J1648="","",IF(OR(ISTEXT(J1648),ISTEXT(H1648)),"",J1648/H1648)),IF(OR(ISTEXT(L1648),ISTEXT(H1648)),"",L1648/H1648)))</f>
        <v/>
      </c>
    </row>
    <row r="1649" ht="13.35" customHeight="1" s="162">
      <c r="B1649" s="307" t="n"/>
      <c r="C1649" s="307" t="n"/>
      <c r="E1649" s="307" t="n"/>
      <c r="F1649" s="32" t="n"/>
      <c r="G1649" s="33">
        <f>IF(F1649="", "", IF(OR(ISTEXT(H1649),ISTEXT(F1649)),"",H1649/F1649))</f>
        <v/>
      </c>
      <c r="H1649" s="33" t="n"/>
      <c r="I1649" s="33" t="n"/>
      <c r="J1649" s="33">
        <f>IF(I1649="", "", IF(OR(ISTEXT(I1649),ISTEXT($F1649)),"",I1649*$F1649))</f>
        <v/>
      </c>
      <c r="K1649" s="33" t="n"/>
      <c r="L1649" s="33">
        <f>IF(K1649="", "", IF(OR(ISTEXT(K1649),ISTEXT($F1649)),"",K1649*$F1649))</f>
        <v/>
      </c>
      <c r="M1649" s="30">
        <f>IF(OR(H1649="",H1649=0),"",IF(K1649="",IF(J1649="","",IF(OR(ISTEXT(J1649),ISTEXT(H1649)),"",J1649/H1649)),IF(OR(ISTEXT(L1649),ISTEXT(H1649)),"",L1649/H1649)))</f>
        <v/>
      </c>
    </row>
    <row r="1650" ht="13.35" customHeight="1" s="162">
      <c r="B1650" s="307" t="n"/>
      <c r="C1650" s="307" t="n"/>
      <c r="E1650" s="307" t="n"/>
      <c r="F1650" s="32" t="n"/>
      <c r="G1650" s="33">
        <f>IF(F1650="", "", IF(OR(ISTEXT(H1650),ISTEXT(F1650)),"",H1650/F1650))</f>
        <v/>
      </c>
      <c r="H1650" s="33" t="n"/>
      <c r="I1650" s="33" t="n"/>
      <c r="J1650" s="33">
        <f>IF(I1650="", "", IF(OR(ISTEXT(I1650),ISTEXT($F1650)),"",I1650*$F1650))</f>
        <v/>
      </c>
      <c r="K1650" s="33" t="n"/>
      <c r="L1650" s="33">
        <f>IF(K1650="", "", IF(OR(ISTEXT(K1650),ISTEXT($F1650)),"",K1650*$F1650))</f>
        <v/>
      </c>
      <c r="M1650" s="30">
        <f>IF(OR(H1650="",H1650=0),"",IF(K1650="",IF(J1650="","",IF(OR(ISTEXT(J1650),ISTEXT(H1650)),"",J1650/H1650)),IF(OR(ISTEXT(L1650),ISTEXT(H1650)),"",L1650/H1650)))</f>
        <v/>
      </c>
    </row>
    <row r="1651" ht="13.35" customHeight="1" s="162">
      <c r="B1651" s="307" t="n"/>
      <c r="C1651" s="307" t="n"/>
      <c r="E1651" s="307" t="n"/>
      <c r="F1651" s="32" t="n"/>
      <c r="G1651" s="33">
        <f>IF(F1651="", "", IF(OR(ISTEXT(H1651),ISTEXT(F1651)),"",H1651/F1651))</f>
        <v/>
      </c>
      <c r="H1651" s="33" t="n"/>
      <c r="I1651" s="33" t="n"/>
      <c r="J1651" s="33">
        <f>IF(I1651="", "", IF(OR(ISTEXT(I1651),ISTEXT($F1651)),"",I1651*$F1651))</f>
        <v/>
      </c>
      <c r="K1651" s="33" t="n"/>
      <c r="L1651" s="33">
        <f>IF(K1651="", "", IF(OR(ISTEXT(K1651),ISTEXT($F1651)),"",K1651*$F1651))</f>
        <v/>
      </c>
      <c r="M1651" s="30">
        <f>IF(OR(H1651="",H1651=0),"",IF(K1651="",IF(J1651="","",IF(OR(ISTEXT(J1651),ISTEXT(H1651)),"",J1651/H1651)),IF(OR(ISTEXT(L1651),ISTEXT(H1651)),"",L1651/H1651)))</f>
        <v/>
      </c>
    </row>
    <row r="1652" ht="13.35" customHeight="1" s="162">
      <c r="B1652" s="307" t="n"/>
      <c r="C1652" s="307" t="n"/>
      <c r="E1652" s="307" t="n"/>
      <c r="F1652" s="32" t="n"/>
      <c r="G1652" s="33">
        <f>IF(F1652="", "", IF(OR(ISTEXT(H1652),ISTEXT(F1652)),"",H1652/F1652))</f>
        <v/>
      </c>
      <c r="H1652" s="33" t="n"/>
      <c r="I1652" s="33" t="n"/>
      <c r="J1652" s="33">
        <f>IF(I1652="", "", IF(OR(ISTEXT(I1652),ISTEXT($F1652)),"",I1652*$F1652))</f>
        <v/>
      </c>
      <c r="K1652" s="33" t="n"/>
      <c r="L1652" s="33">
        <f>IF(K1652="", "", IF(OR(ISTEXT(K1652),ISTEXT($F1652)),"",K1652*$F1652))</f>
        <v/>
      </c>
      <c r="M1652" s="30">
        <f>IF(OR(H1652="",H1652=0),"",IF(K1652="",IF(J1652="","",IF(OR(ISTEXT(J1652),ISTEXT(H1652)),"",J1652/H1652)),IF(OR(ISTEXT(L1652),ISTEXT(H1652)),"",L1652/H1652)))</f>
        <v/>
      </c>
    </row>
    <row r="1653" ht="13.35" customHeight="1" s="162">
      <c r="B1653" s="307" t="n"/>
      <c r="C1653" s="307" t="n"/>
      <c r="E1653" s="307" t="n"/>
      <c r="F1653" s="32" t="n"/>
      <c r="G1653" s="33">
        <f>IF(F1653="", "", IF(OR(ISTEXT(H1653),ISTEXT(F1653)),"",H1653/F1653))</f>
        <v/>
      </c>
      <c r="H1653" s="33" t="n"/>
      <c r="I1653" s="33" t="n"/>
      <c r="J1653" s="33">
        <f>IF(I1653="", "", IF(OR(ISTEXT(I1653),ISTEXT($F1653)),"",I1653*$F1653))</f>
        <v/>
      </c>
      <c r="K1653" s="33" t="n"/>
      <c r="L1653" s="33">
        <f>IF(K1653="", "", IF(OR(ISTEXT(K1653),ISTEXT($F1653)),"",K1653*$F1653))</f>
        <v/>
      </c>
      <c r="M1653" s="30">
        <f>IF(OR(H1653="",H1653=0),"",IF(K1653="",IF(J1653="","",IF(OR(ISTEXT(J1653),ISTEXT(H1653)),"",J1653/H1653)),IF(OR(ISTEXT(L1653),ISTEXT(H1653)),"",L1653/H1653)))</f>
        <v/>
      </c>
    </row>
    <row r="1654" ht="13.35" customHeight="1" s="162">
      <c r="B1654" s="307" t="n"/>
      <c r="C1654" s="307" t="n"/>
      <c r="E1654" s="307" t="n"/>
      <c r="F1654" s="32" t="n"/>
      <c r="G1654" s="33">
        <f>IF(F1654="", "", IF(OR(ISTEXT(H1654),ISTEXT(F1654)),"",H1654/F1654))</f>
        <v/>
      </c>
      <c r="H1654" s="33" t="n"/>
      <c r="I1654" s="33" t="n"/>
      <c r="J1654" s="33">
        <f>IF(I1654="", "", IF(OR(ISTEXT(I1654),ISTEXT($F1654)),"",I1654*$F1654))</f>
        <v/>
      </c>
      <c r="K1654" s="33" t="n"/>
      <c r="L1654" s="33">
        <f>IF(K1654="", "", IF(OR(ISTEXT(K1654),ISTEXT($F1654)),"",K1654*$F1654))</f>
        <v/>
      </c>
      <c r="M1654" s="30">
        <f>IF(OR(H1654="",H1654=0),"",IF(K1654="",IF(J1654="","",IF(OR(ISTEXT(J1654),ISTEXT(H1654)),"",J1654/H1654)),IF(OR(ISTEXT(L1654),ISTEXT(H1654)),"",L1654/H1654)))</f>
        <v/>
      </c>
    </row>
    <row r="1655" ht="13.35" customHeight="1" s="162">
      <c r="B1655" s="307" t="n"/>
      <c r="C1655" s="307" t="n"/>
      <c r="E1655" s="307" t="n"/>
      <c r="F1655" s="32" t="n"/>
      <c r="G1655" s="33">
        <f>IF(F1655="", "", IF(OR(ISTEXT(H1655),ISTEXT(F1655)),"",H1655/F1655))</f>
        <v/>
      </c>
      <c r="H1655" s="33" t="n"/>
      <c r="I1655" s="33" t="n"/>
      <c r="J1655" s="33">
        <f>IF(I1655="", "", IF(OR(ISTEXT(I1655),ISTEXT($F1655)),"",I1655*$F1655))</f>
        <v/>
      </c>
      <c r="K1655" s="33" t="n"/>
      <c r="L1655" s="33">
        <f>IF(K1655="", "", IF(OR(ISTEXT(K1655),ISTEXT($F1655)),"",K1655*$F1655))</f>
        <v/>
      </c>
      <c r="M1655" s="30">
        <f>IF(OR(H1655="",H1655=0),"",IF(K1655="",IF(J1655="","",IF(OR(ISTEXT(J1655),ISTEXT(H1655)),"",J1655/H1655)),IF(OR(ISTEXT(L1655),ISTEXT(H1655)),"",L1655/H1655)))</f>
        <v/>
      </c>
    </row>
    <row r="1656" ht="13.35" customHeight="1" s="162">
      <c r="B1656" s="307" t="n"/>
      <c r="C1656" s="307" t="n"/>
      <c r="E1656" s="307" t="n"/>
      <c r="F1656" s="32" t="n"/>
      <c r="G1656" s="33">
        <f>IF(F1656="", "", IF(OR(ISTEXT(H1656),ISTEXT(F1656)),"",H1656/F1656))</f>
        <v/>
      </c>
      <c r="H1656" s="33" t="n"/>
      <c r="I1656" s="33" t="n"/>
      <c r="J1656" s="33">
        <f>IF(I1656="", "", IF(OR(ISTEXT(I1656),ISTEXT($F1656)),"",I1656*$F1656))</f>
        <v/>
      </c>
      <c r="K1656" s="33" t="n"/>
      <c r="L1656" s="33">
        <f>IF(K1656="", "", IF(OR(ISTEXT(K1656),ISTEXT($F1656)),"",K1656*$F1656))</f>
        <v/>
      </c>
      <c r="M1656" s="30">
        <f>IF(OR(H1656="",H1656=0),"",IF(K1656="",IF(J1656="","",IF(OR(ISTEXT(J1656),ISTEXT(H1656)),"",J1656/H1656)),IF(OR(ISTEXT(L1656),ISTEXT(H1656)),"",L1656/H1656)))</f>
        <v/>
      </c>
    </row>
    <row r="1657" ht="13.35" customHeight="1" s="162">
      <c r="B1657" s="307" t="n"/>
      <c r="C1657" s="307" t="n"/>
      <c r="E1657" s="307" t="n"/>
      <c r="F1657" s="32" t="n"/>
      <c r="G1657" s="33">
        <f>IF(F1657="", "", IF(OR(ISTEXT(H1657),ISTEXT(F1657)),"",H1657/F1657))</f>
        <v/>
      </c>
      <c r="H1657" s="33" t="n"/>
      <c r="I1657" s="33" t="n"/>
      <c r="J1657" s="33">
        <f>IF(I1657="", "", IF(OR(ISTEXT(I1657),ISTEXT($F1657)),"",I1657*$F1657))</f>
        <v/>
      </c>
      <c r="K1657" s="33" t="n"/>
      <c r="L1657" s="33">
        <f>IF(K1657="", "", IF(OR(ISTEXT(K1657),ISTEXT($F1657)),"",K1657*$F1657))</f>
        <v/>
      </c>
      <c r="M1657" s="30">
        <f>IF(OR(H1657="",H1657=0),"",IF(K1657="",IF(J1657="","",IF(OR(ISTEXT(J1657),ISTEXT(H1657)),"",J1657/H1657)),IF(OR(ISTEXT(L1657),ISTEXT(H1657)),"",L1657/H1657)))</f>
        <v/>
      </c>
    </row>
    <row r="1658" ht="13.35" customHeight="1" s="162">
      <c r="B1658" s="307" t="n"/>
      <c r="C1658" s="307" t="n"/>
      <c r="E1658" s="307" t="n"/>
      <c r="F1658" s="32" t="n"/>
      <c r="G1658" s="33">
        <f>IF(F1658="", "", IF(OR(ISTEXT(H1658),ISTEXT(F1658)),"",H1658/F1658))</f>
        <v/>
      </c>
      <c r="H1658" s="33" t="n"/>
      <c r="I1658" s="33" t="n"/>
      <c r="J1658" s="33">
        <f>IF(I1658="", "", IF(OR(ISTEXT(I1658),ISTEXT($F1658)),"",I1658*$F1658))</f>
        <v/>
      </c>
      <c r="K1658" s="33" t="n"/>
      <c r="L1658" s="33">
        <f>IF(K1658="", "", IF(OR(ISTEXT(K1658),ISTEXT($F1658)),"",K1658*$F1658))</f>
        <v/>
      </c>
      <c r="M1658" s="30">
        <f>IF(OR(H1658="",H1658=0),"",IF(K1658="",IF(J1658="","",IF(OR(ISTEXT(J1658),ISTEXT(H1658)),"",J1658/H1658)),IF(OR(ISTEXT(L1658),ISTEXT(H1658)),"",L1658/H1658)))</f>
        <v/>
      </c>
    </row>
    <row r="1659" ht="13.35" customHeight="1" s="162">
      <c r="B1659" s="307" t="n"/>
      <c r="C1659" s="307" t="n"/>
      <c r="E1659" s="307" t="n"/>
      <c r="F1659" s="32" t="n"/>
      <c r="G1659" s="33">
        <f>IF(F1659="", "", IF(OR(ISTEXT(H1659),ISTEXT(F1659)),"",H1659/F1659))</f>
        <v/>
      </c>
      <c r="H1659" s="33" t="n"/>
      <c r="I1659" s="33" t="n"/>
      <c r="J1659" s="33">
        <f>IF(I1659="", "", IF(OR(ISTEXT(I1659),ISTEXT($F1659)),"",I1659*$F1659))</f>
        <v/>
      </c>
      <c r="K1659" s="33" t="n"/>
      <c r="L1659" s="33">
        <f>IF(K1659="", "", IF(OR(ISTEXT(K1659),ISTEXT($F1659)),"",K1659*$F1659))</f>
        <v/>
      </c>
      <c r="M1659" s="30">
        <f>IF(OR(H1659="",H1659=0),"",IF(K1659="",IF(J1659="","",IF(OR(ISTEXT(J1659),ISTEXT(H1659)),"",J1659/H1659)),IF(OR(ISTEXT(L1659),ISTEXT(H1659)),"",L1659/H1659)))</f>
        <v/>
      </c>
    </row>
    <row r="1660" ht="13.35" customHeight="1" s="162">
      <c r="B1660" s="42" t="n"/>
      <c r="C1660" s="231" t="inlineStr">
        <is>
          <t>Subtotal (this page)</t>
        </is>
      </c>
      <c r="D1660" s="159" t="n"/>
      <c r="E1660" s="42" t="n"/>
      <c r="F1660" s="42" t="n"/>
      <c r="G1660" s="43" t="n"/>
      <c r="H1660" s="43">
        <f>IF(SUM(H1620:H1659)=0,"",SUM(H1620:H1659))</f>
        <v/>
      </c>
      <c r="I1660" s="43" t="n"/>
      <c r="J1660" s="43">
        <f>IF(SUM(J1620:J1659)=0,"",SUM(J1620:J1659))</f>
        <v/>
      </c>
      <c r="K1660" s="43" t="n"/>
      <c r="L1660" s="43">
        <f>IF(SUM(L1620:L1659)=0,"",SUM(L1620:L1659))</f>
        <v/>
      </c>
      <c r="M1660" s="35">
        <f>IF(OR(H1660="",H1660=0),"",IF(L1660="",IF(J1660="","",IF(OR(ISTEXT(J1660),ISTEXT(H1660)),"",J1660/H1660)),IF(OR(ISTEXT(L1660),ISTEXT(H1660)),"",L1660/H1660)))</f>
        <v/>
      </c>
    </row>
    <row r="1661" ht="13.35" customHeight="1" s="162"/>
    <row r="1662" ht="13.35" customHeight="1" s="162">
      <c r="B1662" s="188" t="inlineStr">
        <is>
          <t>Remarks (cont.)</t>
        </is>
      </c>
      <c r="C1662" s="173" t="n"/>
      <c r="D1662" s="154" t="n"/>
      <c r="E1662" s="174" t="n"/>
      <c r="F1662" s="174" t="n"/>
      <c r="G1662" s="174" t="n"/>
      <c r="H1662" s="174" t="n"/>
      <c r="I1662" s="174" t="n"/>
      <c r="J1662" s="174" t="n"/>
      <c r="K1662" s="174" t="n"/>
      <c r="L1662" s="174" t="n"/>
      <c r="M1662" s="173" t="n"/>
    </row>
    <row r="1663" ht="13.35" customHeight="1" s="162">
      <c r="B1663" s="154" t="n"/>
      <c r="C1663" s="174" t="n"/>
      <c r="D1663" s="174" t="n"/>
      <c r="E1663" s="174" t="n"/>
      <c r="F1663" s="174" t="n"/>
      <c r="G1663" s="174" t="n"/>
      <c r="H1663" s="174" t="n"/>
      <c r="I1663" s="174" t="n"/>
      <c r="J1663" s="174" t="n"/>
      <c r="K1663" s="174" t="n"/>
      <c r="L1663" s="174" t="n"/>
      <c r="M1663" s="173" t="n"/>
    </row>
    <row r="1664" ht="13.35" customHeight="1" s="162">
      <c r="B1664" s="154" t="n"/>
      <c r="C1664" s="174" t="n"/>
      <c r="D1664" s="174" t="n"/>
      <c r="E1664" s="174" t="n"/>
      <c r="F1664" s="174" t="n"/>
      <c r="G1664" s="174" t="n"/>
      <c r="H1664" s="174" t="n"/>
      <c r="I1664" s="174" t="n"/>
      <c r="J1664" s="174" t="n"/>
      <c r="K1664" s="174" t="n"/>
      <c r="L1664" s="174" t="n"/>
      <c r="M1664" s="173" t="n"/>
    </row>
    <row r="1665" ht="13.35" customHeight="1" s="162">
      <c r="B1665" s="154" t="n"/>
      <c r="C1665" s="174" t="n"/>
      <c r="D1665" s="174" t="n"/>
      <c r="E1665" s="174" t="n"/>
      <c r="F1665" s="174" t="n"/>
      <c r="G1665" s="174" t="n"/>
      <c r="H1665" s="174" t="n"/>
      <c r="I1665" s="174" t="n"/>
      <c r="J1665" s="174" t="n"/>
      <c r="K1665" s="174" t="n"/>
      <c r="L1665" s="174" t="n"/>
      <c r="M1665" s="173" t="n"/>
    </row>
    <row r="1666" ht="13.35" customHeight="1" s="162"/>
    <row r="1667" ht="13.35" customHeight="1" s="162"/>
    <row r="1668" ht="13.35" customHeight="1" s="162">
      <c r="B1668" s="200" t="inlineStr">
        <is>
          <t>System</t>
        </is>
      </c>
      <c r="C1668" s="403" t="n"/>
      <c r="D1668" s="209">
        <f>IF('{Equipment Data Entry}'!B97="","",'{Equipment Data Entry}'!B97)</f>
        <v/>
      </c>
      <c r="E1668" s="418" t="n"/>
      <c r="F1668" s="403" t="n"/>
      <c r="G1668" s="200" t="inlineStr">
        <is>
          <t>Service</t>
        </is>
      </c>
      <c r="H1668" s="403" t="n"/>
      <c r="I1668" s="210">
        <f>IF('{Equipment Data Entry}'!C97="","",'{Equipment Data Entry}'!C97)</f>
        <v/>
      </c>
      <c r="J1668" s="418" t="n"/>
      <c r="K1668" s="418" t="n"/>
      <c r="L1668" s="418" t="n"/>
      <c r="M1668" s="403" t="n"/>
    </row>
    <row r="1669" ht="13.35" customHeight="1" s="162">
      <c r="B1669" s="422" t="n"/>
      <c r="C1669" s="423" t="n"/>
      <c r="D1669" s="422" t="n"/>
      <c r="E1669" s="424" t="n"/>
      <c r="F1669" s="423" t="n"/>
      <c r="G1669" s="422" t="n"/>
      <c r="H1669" s="423" t="n"/>
      <c r="I1669" s="422" t="n"/>
      <c r="J1669" s="424" t="n"/>
      <c r="K1669" s="424" t="n"/>
      <c r="L1669" s="424" t="n"/>
      <c r="M1669" s="423" t="n"/>
    </row>
    <row r="1670" ht="13.35" customHeight="1" s="162">
      <c r="B1670" s="437" t="inlineStr">
        <is>
          <t>Drive Type:</t>
        </is>
      </c>
      <c r="C1670" s="13" t="n"/>
      <c r="D1670" s="438" t="n"/>
      <c r="E1670" s="437" t="inlineStr">
        <is>
          <t>Rotation – Design:</t>
        </is>
      </c>
      <c r="F1670" s="13" t="n"/>
      <c r="G1670" s="438" t="n"/>
      <c r="H1670" s="13" t="n"/>
      <c r="I1670" s="437" t="inlineStr">
        <is>
          <t>Actual:</t>
        </is>
      </c>
      <c r="J1670" s="438" t="n"/>
    </row>
    <row r="1671" ht="13.35" customHeight="1" s="162">
      <c r="B1671" s="200" t="inlineStr">
        <is>
          <t>Unit Data</t>
        </is>
      </c>
      <c r="C1671" s="400" t="n"/>
      <c r="D1671" s="400" t="n"/>
      <c r="E1671" s="400" t="n"/>
      <c r="F1671" s="400" t="n"/>
      <c r="G1671" s="401" t="n"/>
      <c r="H1671" s="13" t="n"/>
      <c r="I1671" s="200" t="inlineStr">
        <is>
          <t>Design and Performance Data</t>
        </is>
      </c>
      <c r="J1671" s="400" t="n"/>
      <c r="K1671" s="400" t="n"/>
      <c r="L1671" s="401" t="n"/>
      <c r="M1671" s="283" t="n"/>
    </row>
    <row r="1672" ht="13.35" customHeight="1" s="162">
      <c r="B1672" s="199" t="inlineStr">
        <is>
          <t>Manufacturer</t>
        </is>
      </c>
      <c r="C1672" s="401" t="n"/>
      <c r="D1672" s="204">
        <f>IF('{Equipment Data Entry}'!E97="","",'{Equipment Data Entry}'!E97)</f>
        <v/>
      </c>
      <c r="E1672" s="400" t="n"/>
      <c r="F1672" s="400" t="n"/>
      <c r="G1672" s="401" t="n"/>
      <c r="H1672" s="13" t="n"/>
      <c r="I1672" s="199" t="inlineStr">
        <is>
          <t>Design Criteria</t>
        </is>
      </c>
      <c r="J1672" s="401" t="n"/>
      <c r="K1672" s="199" t="inlineStr">
        <is>
          <t>Design</t>
        </is>
      </c>
      <c r="L1672" s="199" t="inlineStr">
        <is>
          <t>Actual</t>
        </is>
      </c>
      <c r="M1672" s="13" t="n"/>
    </row>
    <row r="1673" ht="13.35" customHeight="1" s="162">
      <c r="B1673" s="199" t="inlineStr">
        <is>
          <t>Model Number</t>
        </is>
      </c>
      <c r="C1673" s="401" t="n"/>
      <c r="D1673" s="204">
        <f>IF('{Equipment Data Entry}'!F97="","",'{Equipment Data Entry}'!F97)</f>
        <v/>
      </c>
      <c r="E1673" s="400" t="n"/>
      <c r="F1673" s="400" t="n"/>
      <c r="G1673" s="401" t="n"/>
      <c r="H1673" s="13" t="n"/>
      <c r="I1673" s="199" t="inlineStr">
        <is>
          <t>Total Airflow</t>
        </is>
      </c>
      <c r="J1673" s="401" t="n"/>
      <c r="K1673" s="24">
        <f>H1713</f>
        <v/>
      </c>
      <c r="L1673" s="24">
        <f>L1713</f>
        <v/>
      </c>
      <c r="M1673" s="22">
        <f>IF(OR(L1673="",K1673="",K1673=0),"",IF(OR(ISTEXT(L1673),ISTEXT(K1673)),"",L1673/K1673))</f>
        <v/>
      </c>
    </row>
    <row r="1674" ht="13.35" customHeight="1" s="162">
      <c r="B1674" s="199" t="inlineStr">
        <is>
          <t>Serial Number</t>
        </is>
      </c>
      <c r="C1674" s="401" t="n"/>
      <c r="D1674" s="204" t="n"/>
      <c r="E1674" s="400" t="n"/>
      <c r="F1674" s="400" t="n"/>
      <c r="G1674" s="401" t="n"/>
      <c r="H1674" s="13" t="n"/>
      <c r="I1674" s="199" t="inlineStr">
        <is>
          <t>Unit ESP</t>
        </is>
      </c>
      <c r="J1674" s="401" t="n"/>
      <c r="K1674" s="71">
        <f>IF('{Equipment Data Entry}'!H97="","",'{Equipment Data Entry}'!H97)</f>
        <v/>
      </c>
      <c r="L1674" s="64">
        <f>I1693</f>
        <v/>
      </c>
      <c r="M1674" s="22" t="n"/>
    </row>
    <row r="1675" ht="13.35" customHeight="1" s="162">
      <c r="B1675" s="199" t="inlineStr">
        <is>
          <t>Area Served</t>
        </is>
      </c>
      <c r="C1675" s="401" t="n"/>
      <c r="D1675" s="204">
        <f>I1668</f>
        <v/>
      </c>
      <c r="E1675" s="400" t="n"/>
      <c r="F1675" s="400" t="n"/>
      <c r="G1675" s="401" t="n"/>
      <c r="H1675" s="13" t="n"/>
      <c r="I1675" s="199" t="inlineStr">
        <is>
          <t>Fan RPMs</t>
        </is>
      </c>
      <c r="J1675" s="401" t="n"/>
      <c r="K1675" s="24">
        <f>IF('{Equipment Data Entry}'!I97="","",'{Equipment Data Entry}'!I97)</f>
        <v/>
      </c>
      <c r="L1675" s="24">
        <f>IF(L1686="","",L1686)</f>
        <v/>
      </c>
      <c r="M1675" s="13" t="n"/>
    </row>
    <row r="1676" ht="13.35" customHeight="1" s="162">
      <c r="B1676" s="199" t="inlineStr">
        <is>
          <t>Location</t>
        </is>
      </c>
      <c r="C1676" s="401" t="n"/>
      <c r="D1676" s="204">
        <f>IF('{Equipment Data Entry}'!D97="","",'{Equipment Data Entry}'!D97)</f>
        <v/>
      </c>
      <c r="E1676" s="400" t="n"/>
      <c r="F1676" s="400" t="n"/>
      <c r="G1676" s="401" t="n"/>
      <c r="H1676" s="13" t="n"/>
      <c r="I1676" s="283" t="n"/>
      <c r="J1676" s="283" t="n"/>
      <c r="K1676" s="36" t="n"/>
      <c r="L1676" s="36" t="n"/>
      <c r="M1676" s="13" t="n"/>
    </row>
    <row r="1677" ht="13.35" customHeight="1" s="162">
      <c r="B1677" s="13" t="n"/>
      <c r="C1677" s="13" t="n"/>
      <c r="D1677" s="13" t="n"/>
      <c r="E1677" s="13" t="n"/>
      <c r="F1677" s="13" t="n"/>
      <c r="G1677" s="13" t="n"/>
      <c r="H1677" s="13" t="n"/>
      <c r="I1677" s="283" t="n"/>
      <c r="J1677" s="283" t="n"/>
      <c r="K1677" s="37" t="n"/>
      <c r="L1677" s="37" t="n"/>
      <c r="M1677" s="13" t="n"/>
    </row>
    <row r="1678" ht="13.35" customHeight="1" s="162">
      <c r="B1678" s="200" t="inlineStr">
        <is>
          <t>Motor Data</t>
        </is>
      </c>
      <c r="C1678" s="400" t="n"/>
      <c r="D1678" s="400" t="n"/>
      <c r="E1678" s="400" t="n"/>
      <c r="F1678" s="400" t="n"/>
      <c r="G1678" s="401" t="n"/>
      <c r="H1678" s="13" t="n"/>
      <c r="I1678" s="283" t="inlineStr">
        <is>
          <t>Filter Type/Size/Qty</t>
        </is>
      </c>
      <c r="J1678" s="404" t="n"/>
      <c r="K1678" s="404" t="n"/>
      <c r="L1678" s="37" t="n"/>
      <c r="M1678" s="404" t="n"/>
    </row>
    <row r="1679" ht="13.35" customHeight="1" s="162">
      <c r="B1679" s="199" t="inlineStr">
        <is>
          <t>Manufacturer</t>
        </is>
      </c>
      <c r="C1679" s="401" t="n"/>
      <c r="D1679" s="203" t="n"/>
      <c r="E1679" s="400" t="n"/>
      <c r="F1679" s="400" t="n"/>
      <c r="G1679" s="401" t="n"/>
      <c r="H1679" s="13" t="n"/>
      <c r="I1679" s="200" t="inlineStr">
        <is>
          <t>Drive Data</t>
        </is>
      </c>
      <c r="J1679" s="400" t="n"/>
      <c r="K1679" s="400" t="n"/>
      <c r="L1679" s="401" t="n"/>
      <c r="M1679" s="13" t="n"/>
    </row>
    <row r="1680" ht="13.35" customHeight="1" s="162">
      <c r="B1680" s="199" t="inlineStr">
        <is>
          <t>Horsepower</t>
        </is>
      </c>
      <c r="C1680" s="401" t="n"/>
      <c r="D1680" s="28">
        <f>IF('{Equipment Data Entry}'!G97="","",'{Equipment Data Entry}'!G97)</f>
        <v/>
      </c>
      <c r="E1680" s="21" t="inlineStr">
        <is>
          <t>RPM</t>
        </is>
      </c>
      <c r="F1680" s="24" t="n"/>
      <c r="G1680" s="199" t="inlineStr">
        <is>
          <t>SF</t>
        </is>
      </c>
      <c r="H1680" s="13" t="n"/>
      <c r="I1680" s="199" t="inlineStr">
        <is>
          <t>Motor sheave</t>
        </is>
      </c>
      <c r="J1680" s="400" t="n"/>
      <c r="K1680" s="24">
        <f>IF('{Equipment Data Entry}'!J97="","",'{Equipment Data Entry}'!J97)</f>
        <v/>
      </c>
      <c r="L1680" s="21" t="inlineStr">
        <is>
          <t>Bore</t>
        </is>
      </c>
      <c r="M1680" s="208"/>
    </row>
    <row r="1681" ht="13.35" customHeight="1" s="162">
      <c r="B1681" s="198">
        <f>IF('{Equipment Data Entry}'!N97="","",'{Equipment Data Entry}'!N97)</f>
        <v/>
      </c>
      <c r="C1681" s="198">
        <f>IF('{Equipment Data Entry}'!O97="","",'{Equipment Data Entry}'!O97)</f>
        <v/>
      </c>
      <c r="D1681" s="21" t="inlineStr">
        <is>
          <t>FLA</t>
        </is>
      </c>
      <c r="E1681" s="67" t="n"/>
      <c r="F1681" s="21" t="inlineStr">
        <is>
          <t>Frame</t>
        </is>
      </c>
      <c r="G1681" s="208" t="n"/>
      <c r="H1681" s="13" t="n"/>
      <c r="I1681" s="199" t="inlineStr">
        <is>
          <t>Fan pulley</t>
        </is>
      </c>
      <c r="J1681" s="400" t="n"/>
      <c r="K1681" s="24">
        <f>IF('{Equipment Data Entry}'!K97="","",'{Equipment Data Entry}'!K97)</f>
        <v/>
      </c>
      <c r="L1681" s="21" t="inlineStr">
        <is>
          <t>Bore</t>
        </is>
      </c>
      <c r="M1681" s="208"/>
    </row>
    <row r="1682" ht="13.35" customHeight="1" s="162">
      <c r="B1682" s="199" t="inlineStr">
        <is>
          <t>Corrected FLA</t>
        </is>
      </c>
      <c r="C1682" s="401" t="n"/>
      <c r="D1682" s="27">
        <f>IF(OR(E1683="",E1681="",B1681=""),"",IF(OR(ISTEXT(B1681),COUNT(E1683:G1683)=0,ISTEXT(E1681)),"",B1681/AVERAGE(E1683:G1683)*E1681))</f>
        <v/>
      </c>
      <c r="E1682" s="199" t="inlineStr">
        <is>
          <t>Estimated BHP</t>
        </is>
      </c>
      <c r="F1682" s="401" t="n"/>
      <c r="G1682" s="27">
        <f>IF(OR(COUNT(E1684:G1684)=0,IF(N(E1685)&gt;0,E1685,N(D1680))=0,IF(N(D1682)&gt;0,D1682,N(E1681))=0),"",IF(N(E1685)&gt;0,E1685,N(D1680))*AVERAGE(E1684:G1684)/IF(N(D1682)&gt;0,D1682,N(E1681)))</f>
        <v/>
      </c>
      <c r="H1682" s="13" t="n"/>
      <c r="I1682" s="199" t="inlineStr">
        <is>
          <t>Belt(s)</t>
        </is>
      </c>
      <c r="J1682" s="208">
        <f>IF('{Equipment Data Entry}'!L97="","",'{Equipment Data Entry}'!L97)</f>
        <v/>
      </c>
      <c r="K1682" s="199" t="inlineStr">
        <is>
          <t>C to C</t>
        </is>
      </c>
      <c r="L1682" s="64">
        <f>IF('{Equipment Data Entry}'!M97="","",'{Equipment Data Entry}'!M97)</f>
        <v/>
      </c>
      <c r="M1682" s="13" t="n"/>
    </row>
    <row r="1683" ht="13.35" customHeight="1" s="162">
      <c r="B1683" s="199" t="inlineStr">
        <is>
          <t>Measured Voltage</t>
        </is>
      </c>
      <c r="C1683" s="400" t="n"/>
      <c r="D1683" s="401" t="n"/>
      <c r="E1683" s="24" t="n"/>
      <c r="F1683" s="24" t="n"/>
      <c r="G1683" s="24" t="n"/>
      <c r="H1683" s="13" t="n"/>
      <c r="I1683" s="283" t="inlineStr">
        <is>
          <t>Final Settings</t>
        </is>
      </c>
      <c r="J1683" s="404" t="n"/>
      <c r="K1683" s="404" t="n"/>
      <c r="L1683" s="37" t="n"/>
      <c r="M1683" s="404" t="n"/>
    </row>
    <row r="1684" ht="13.35" customHeight="1" s="162">
      <c r="B1684" s="199" t="inlineStr">
        <is>
          <t>Measured Amperage</t>
        </is>
      </c>
      <c r="C1684" s="400" t="n"/>
      <c r="D1684" s="401" t="n"/>
      <c r="E1684" s="67" t="n"/>
      <c r="F1684" s="67" t="n"/>
      <c r="G1684" s="67" t="n"/>
      <c r="H1684" s="13" t="n"/>
      <c r="I1684" s="205" t="inlineStr">
        <is>
          <t>RPM Data</t>
        </is>
      </c>
      <c r="J1684" s="401" t="n"/>
      <c r="K1684" s="205" t="inlineStr">
        <is>
          <t>Initial</t>
        </is>
      </c>
      <c r="L1684" s="205" t="inlineStr">
        <is>
          <t>Final</t>
        </is>
      </c>
      <c r="M1684" s="13" t="n"/>
    </row>
    <row r="1685" ht="13.35" customHeight="1" s="162">
      <c r="B1685" s="199" t="inlineStr">
        <is>
          <t>Motor HP (nameplate)</t>
        </is>
      </c>
      <c r="C1685" s="400"/>
      <c r="D1685" s="401"/>
      <c r="E1685" s="24"/>
      <c r="F1685" s="24"/>
      <c r="G1685" s="24"/>
      <c r="H1685" s="13" t="n"/>
      <c r="I1685" s="199" t="inlineStr">
        <is>
          <t>Motor RPM</t>
        </is>
      </c>
      <c r="J1685" s="401" t="n"/>
      <c r="K1685" s="24" t="n"/>
      <c r="L1685" s="24" t="n"/>
      <c r="M1685" s="13" t="n"/>
    </row>
    <row r="1686" ht="13.35" customHeight="1" s="162">
      <c r="B1686" s="200" t="inlineStr">
        <is>
          <t>Static Pressure Profile (in. w.g.)</t>
        </is>
      </c>
      <c r="C1686" s="400" t="n"/>
      <c r="D1686" s="400" t="n"/>
      <c r="E1686" s="400" t="n"/>
      <c r="F1686" s="400" t="n"/>
      <c r="G1686" s="401" t="n"/>
      <c r="H1686" s="13" t="n"/>
      <c r="I1686" s="199" t="inlineStr">
        <is>
          <t>Fan RPM</t>
        </is>
      </c>
      <c r="J1686" s="401" t="n"/>
      <c r="K1686" s="24" t="n"/>
      <c r="L1686" s="24" t="n"/>
      <c r="M1686" s="13" t="n"/>
    </row>
    <row r="1687" ht="13.35" customHeight="1" s="162">
      <c r="B1687" s="490">
        <f>IFERROR(INDEX('{Dropdowns}'!$AI$2:$AO$7,MATCH($D$1690,'{Dropdowns}'!$AH$2:$AH$7,0),1),"")</f>
        <v/>
      </c>
      <c r="C1687" s="490">
        <f>IFERROR(INDEX('{Dropdowns}'!$AI$2:$AO$7,MATCH($D$1690,'{Dropdowns}'!$AH$2:$AH$7,0),2),"")</f>
        <v/>
      </c>
      <c r="D1687" s="490">
        <f>IFERROR(INDEX('{Dropdowns}'!$AI$2:$AO$7,MATCH($D$1690,'{Dropdowns}'!$AH$2:$AH$7,0),3),"")</f>
        <v/>
      </c>
      <c r="E1687" s="490">
        <f>IFERROR(INDEX('{Dropdowns}'!$AI$2:$AO$7,MATCH($D$1690,'{Dropdowns}'!$AH$2:$AH$7,0),4),"")</f>
        <v/>
      </c>
      <c r="F1687" s="490">
        <f>IFERROR(INDEX('{Dropdowns}'!$AI$2:$AO$7,MATCH($D$1690,'{Dropdowns}'!$AH$2:$AH$7,0),5),"")</f>
        <v/>
      </c>
      <c r="G1687" s="490">
        <f>IFERROR(INDEX('{Dropdowns}'!$AI$2:$AO$7,MATCH($D$1690,'{Dropdowns}'!$AH$2:$AH$7,0),6),"")</f>
        <v/>
      </c>
      <c r="H1687" s="490">
        <f>IFERROR(INDEX('{Dropdowns}'!$AI$2:$AO$7,MATCH($D$1690,'{Dropdowns}'!$AH$2:$AH$7,0),7),"")</f>
        <v/>
      </c>
      <c r="I1687" s="246" t="inlineStr">
        <is>
          <t>VSD Frequency</t>
        </is>
      </c>
      <c r="J1687" s="403" t="n"/>
      <c r="K1687" s="65" t="n"/>
      <c r="L1687" s="65" t="n"/>
      <c r="M1687" s="13" t="n"/>
    </row>
    <row r="1688" ht="13.35" customHeight="1" s="162">
      <c r="B1688" s="492"/>
      <c r="C1688" s="492"/>
      <c r="D1688" s="492"/>
      <c r="E1688" s="492"/>
      <c r="F1688" s="492"/>
      <c r="G1688" s="492"/>
      <c r="H1688" s="492"/>
      <c r="I1688" s="14" t="n"/>
      <c r="J1688" s="14" t="n"/>
      <c r="K1688" s="14" t="n"/>
      <c r="L1688" s="38" t="n"/>
      <c r="M1688" s="13" t="n"/>
      <c r="Q1688">
        <f>IF(B1688="","",B1688)</f>
        <v/>
      </c>
      <c r="R1688">
        <f>IF(C1687="—",Q1688,IF(C1688="","",C1688))</f>
        <v/>
      </c>
      <c r="S1688">
        <f>IF(D1687="—",R1688,IF(D1688="","",D1688))</f>
        <v/>
      </c>
      <c r="T1688">
        <f>IF(E1687="—",S1688,IF(E1688="","",E1688))</f>
        <v/>
      </c>
      <c r="U1688">
        <f>IF(F1687="—",T1688,IF(F1688="","",F1688))</f>
        <v/>
      </c>
      <c r="V1688">
        <f>IF(G1687="—",U1688,IF(G1688="","",G1688))</f>
        <v/>
      </c>
      <c r="W1688">
        <f>IFERROR(MATCH("Fan",$C$1687:$H$1687,0),"")</f>
        <v/>
      </c>
      <c r="X1688">
        <f>IF(W1688="","",INDEX(P1690:U1690,W1688))</f>
        <v/>
      </c>
      <c r="Y1688">
        <f>IF(W1688="","",INDEX(Q1689:V1689,W1688))</f>
        <v/>
      </c>
    </row>
    <row r="1689" ht="13.35" customHeight="1" s="162">
      <c r="B1689" s="491" t="inlineStr">
        <is>
          <t>Δ</t>
        </is>
      </c>
      <c r="C1689" s="498">
        <f>IF(OR(C1687="—",C1688="",Q1688=""),"",IF(OR(ISTEXT(C1688),ISTEXT(Q1688)),"","Δ "&amp;TEXT(C1688-Q1688,"0.00")))</f>
        <v/>
      </c>
      <c r="D1689" s="498">
        <f>IF(OR(D1687="—",D1688="",R1688=""),"",IF(OR(ISTEXT(D1688),ISTEXT(R1688)),"","Δ "&amp;TEXT(D1688-R1688,"0.00")))</f>
        <v/>
      </c>
      <c r="E1689" s="498">
        <f>IF(OR(E1687="—",E1688="",S1688=""),"",IF(OR(ISTEXT(E1688),ISTEXT(S1688)),"","Δ "&amp;TEXT(E1688-S1688,"0.00")))</f>
        <v/>
      </c>
      <c r="F1689" s="498">
        <f>IF(OR(F1687="—",F1688="",T1688=""),"",IF(OR(ISTEXT(F1688),ISTEXT(T1688)),"","Δ "&amp;TEXT(F1688-T1688,"0.00")))</f>
        <v/>
      </c>
      <c r="G1689" s="498">
        <f>IF(OR(G1687="—",G1688="",U1688=""),"",IF(OR(ISTEXT(G1688),ISTEXT(U1688)),"","Δ "&amp;TEXT(G1688-U1688,"0.00")))</f>
        <v/>
      </c>
      <c r="H1689" s="498">
        <f>IF(OR(H1687="—",H1688="",V1688=""),"",IF(OR(ISTEXT(H1688),ISTEXT(V1688)),"","Δ "&amp;TEXT(H1688-V1688,"0.00")))</f>
        <v/>
      </c>
      <c r="I1689" s="13" t="n"/>
      <c r="J1689" s="13" t="n"/>
      <c r="K1689" s="13" t="n"/>
      <c r="L1689" s="13" t="n"/>
      <c r="M1689" s="13" t="n"/>
      <c r="Q1689">
        <f>IF(OR(C1688="",ISTEXT(C1688)),R1689,C1688)</f>
        <v/>
      </c>
      <c r="R1689">
        <f>IF(OR(D1688="",ISTEXT(D1688)),S1689,D1688)</f>
        <v/>
      </c>
      <c r="S1689">
        <f>IF(OR(E1688="",ISTEXT(E1688)),T1689,E1688)</f>
        <v/>
      </c>
      <c r="T1689">
        <f>IF(OR(F1688="",ISTEXT(F1688)),U1689,F1688)</f>
        <v/>
      </c>
      <c r="U1689">
        <f>IF(OR(G1688="",ISTEXT(G1688)),V1689,G1688)</f>
        <v/>
      </c>
      <c r="V1689">
        <f>IF(OR(H1688="",ISTEXT(H1688)),"",H1688)</f>
        <v/>
      </c>
    </row>
    <row r="1690" ht="13.35" customHeight="1" s="162">
      <c r="B1690" s="425" t="inlineStr">
        <is>
          <t>Unit type:</t>
        </is>
      </c>
      <c r="D1690" s="522" t="inlineStr">
        <is>
          <t>EF</t>
        </is>
      </c>
      <c r="E1690" s="414" t="n"/>
      <c r="F1690" s="494" t="inlineStr">
        <is>
          <t>Airflow left to right. Δ = this reading minus the one before it; in. w.g.</t>
        </is>
      </c>
      <c r="P1690">
        <f>IF(B1688="","",B1688)</f>
        <v/>
      </c>
      <c r="Q1690">
        <f>IF(C1688="",P1690,C1688)</f>
        <v/>
      </c>
      <c r="R1690">
        <f>IF(D1688="",Q1690,D1688)</f>
        <v/>
      </c>
      <c r="S1690">
        <f>IF(E1688="",R1690,E1688)</f>
        <v/>
      </c>
      <c r="T1690">
        <f>IF(F1688="",S1690,F1688)</f>
        <v/>
      </c>
      <c r="U1690">
        <f>IF(G1688="",T1690,G1688)</f>
        <v/>
      </c>
      <c r="V1690">
        <f>IF(H1688="",U1690,H1688)</f>
        <v/>
      </c>
    </row>
    <row r="1691" ht="13.35" customHeight="1" s="162">
      <c r="B1691" s="500" t="inlineStr">
        <is>
          <t>Fan inlet</t>
        </is>
      </c>
      <c r="D1691" s="501">
        <f>IF(X1688="","",X1688)</f>
        <v/>
      </c>
      <c r="F1691" s="500" t="inlineStr">
        <is>
          <t>Discharge</t>
        </is>
      </c>
      <c r="I1691" s="501">
        <f>IF(V1690="","",V1690)</f>
        <v/>
      </c>
    </row>
    <row r="1692" ht="13.35" customHeight="1" s="162"/>
    <row r="1693" ht="13.35" customHeight="1" s="162">
      <c r="B1693" s="500" t="inlineStr">
        <is>
          <t>Fan TSP</t>
        </is>
      </c>
      <c r="E1693" s="501">
        <f>IF(OR(X1688="",Y1688=""),"",IF(OR(ISTEXT(X1688),ISTEXT(Y1688)),"",Y1688-X1688))</f>
        <v/>
      </c>
      <c r="F1693" s="500" t="inlineStr">
        <is>
          <t>ESP</t>
        </is>
      </c>
      <c r="I1693" s="501">
        <f>IF(OR(B1688="",V1690=""),"",IF(OR(ISTEXT(B1688),ISTEXT(V1690)),"",V1690-B1688))</f>
        <v/>
      </c>
      <c r="J1693" s="500" t="inlineStr">
        <is>
          <t>Unit ΔP (inlet → fan)</t>
        </is>
      </c>
      <c r="M1693" s="501">
        <f>IF(OR(B1688="",X1688=""),"",IF(OR(ISTEXT(B1688),ISTEXT(X1688)),"",X1688-B1688))</f>
        <v/>
      </c>
    </row>
    <row r="1694" ht="13.35" customHeight="1" s="162">
      <c r="B1694" s="453" t="inlineStr">
        <is>
          <t>Instrument:</t>
        </is>
      </c>
      <c r="C1694" s="5" t="n"/>
      <c r="D1694" s="505" t="n"/>
      <c r="E1694" s="414" t="n"/>
      <c r="F1694" s="414" t="n"/>
      <c r="G1694" s="425" t="inlineStr">
        <is>
          <t>Ak basis / notes:</t>
        </is>
      </c>
      <c r="I1694" s="506" t="n"/>
      <c r="J1694" s="414" t="n"/>
      <c r="K1694" s="414" t="n"/>
      <c r="L1694" s="414" t="n"/>
      <c r="M1694" s="414" t="n"/>
    </row>
    <row r="1695" ht="13.35" customHeight="1" s="162">
      <c r="B1695" s="188" t="inlineStr">
        <is>
          <t>Register / Grille / Diffuser Airflow</t>
        </is>
      </c>
      <c r="C1695" s="174" t="n"/>
      <c r="D1695" s="174" t="n"/>
      <c r="E1695" s="174" t="n"/>
      <c r="F1695" s="173" t="n"/>
      <c r="G1695" s="233" t="inlineStr">
        <is>
          <t>Design VEL</t>
        </is>
      </c>
      <c r="H1695" s="194" t="inlineStr">
        <is>
          <t>Design CFM</t>
        </is>
      </c>
      <c r="I1695" s="188" t="inlineStr">
        <is>
          <t>Initial</t>
        </is>
      </c>
      <c r="J1695" s="173" t="n"/>
      <c r="K1695" s="188" t="inlineStr">
        <is>
          <t>Final</t>
        </is>
      </c>
      <c r="L1695" s="173" t="n"/>
      <c r="M1695" s="188" t="inlineStr">
        <is>
          <t>%</t>
        </is>
      </c>
    </row>
    <row r="1696" ht="13.35" customHeight="1" s="162">
      <c r="B1696" s="153" t="inlineStr">
        <is>
          <t>No.</t>
        </is>
      </c>
      <c r="C1696" s="188" t="inlineStr">
        <is>
          <t>Area Served</t>
        </is>
      </c>
      <c r="D1696" s="188" t="inlineStr">
        <is>
          <t>Type</t>
        </is>
      </c>
      <c r="E1696" s="188" t="inlineStr">
        <is>
          <t>Size</t>
        </is>
      </c>
      <c r="F1696" s="188" t="inlineStr">
        <is>
          <t>Ak</t>
        </is>
      </c>
      <c r="G1696" s="440" t="n"/>
      <c r="H1696" s="440" t="n"/>
      <c r="I1696" s="188" t="inlineStr">
        <is>
          <t>VEL</t>
        </is>
      </c>
      <c r="J1696" s="188" t="inlineStr">
        <is>
          <t>CFM</t>
        </is>
      </c>
      <c r="K1696" s="188" t="inlineStr">
        <is>
          <t>VEL</t>
        </is>
      </c>
      <c r="L1696" s="188" t="inlineStr">
        <is>
          <t>CFM</t>
        </is>
      </c>
      <c r="M1696" s="440" t="n"/>
    </row>
    <row r="1697" ht="13.35" customHeight="1" s="162">
      <c r="B1697" s="307" t="n"/>
      <c r="C1697" s="307" t="n"/>
      <c r="E1697" s="307" t="n"/>
      <c r="F1697" s="32" t="n"/>
      <c r="G1697" s="33">
        <f>IF(F1697="", "", IF(OR(ISTEXT(H1697),ISTEXT(F1697)),"",H1697/F1697))</f>
        <v/>
      </c>
      <c r="H1697" s="33" t="n"/>
      <c r="I1697" s="33" t="n"/>
      <c r="J1697" s="33">
        <f>IF(I1697="", "", IF(OR(ISTEXT(I1697),ISTEXT($F1697)),"",I1697*$F1697))</f>
        <v/>
      </c>
      <c r="K1697" s="33" t="n"/>
      <c r="L1697" s="33">
        <f>IF(K1697="", "", IF(OR(ISTEXT(K1697),ISTEXT($F1697)),"",K1697*$F1697))</f>
        <v/>
      </c>
      <c r="M1697" s="30">
        <f>IF(OR(H1697="",H1697=0),"",IF(K1697="",IF(J1697="","",IF(OR(ISTEXT(J1697),ISTEXT(H1697)),"",J1697/H1697)),IF(OR(ISTEXT(L1697),ISTEXT(H1697)),"",L1697/H1697)))</f>
        <v/>
      </c>
    </row>
    <row r="1698" ht="13.35" customHeight="1" s="162">
      <c r="B1698" s="307" t="n"/>
      <c r="C1698" s="307" t="n"/>
      <c r="E1698" s="307" t="n"/>
      <c r="F1698" s="32" t="n"/>
      <c r="G1698" s="33">
        <f>IF(F1698="", "", IF(OR(ISTEXT(H1698),ISTEXT(F1698)),"",H1698/F1698))</f>
        <v/>
      </c>
      <c r="H1698" s="33" t="n"/>
      <c r="I1698" s="33" t="n"/>
      <c r="J1698" s="33">
        <f>IF(I1698="", "", IF(OR(ISTEXT(I1698),ISTEXT($F1698)),"",I1698*$F1698))</f>
        <v/>
      </c>
      <c r="K1698" s="33" t="n"/>
      <c r="L1698" s="33">
        <f>IF(K1698="", "", IF(OR(ISTEXT(K1698),ISTEXT($F1698)),"",K1698*$F1698))</f>
        <v/>
      </c>
      <c r="M1698" s="30">
        <f>IF(OR(H1698="",H1698=0),"",IF(K1698="",IF(J1698="","",IF(OR(ISTEXT(J1698),ISTEXT(H1698)),"",J1698/H1698)),IF(OR(ISTEXT(L1698),ISTEXT(H1698)),"",L1698/H1698)))</f>
        <v/>
      </c>
    </row>
    <row r="1699" ht="13.35" customHeight="1" s="162">
      <c r="B1699" s="307" t="n"/>
      <c r="C1699" s="307" t="n"/>
      <c r="E1699" s="307" t="n"/>
      <c r="F1699" s="32" t="n"/>
      <c r="G1699" s="33">
        <f>IF(F1699="", "", IF(OR(ISTEXT(H1699),ISTEXT(F1699)),"",H1699/F1699))</f>
        <v/>
      </c>
      <c r="H1699" s="33" t="n"/>
      <c r="I1699" s="33" t="n"/>
      <c r="J1699" s="33">
        <f>IF(I1699="", "", IF(OR(ISTEXT(I1699),ISTEXT($F1699)),"",I1699*$F1699))</f>
        <v/>
      </c>
      <c r="K1699" s="33" t="n"/>
      <c r="L1699" s="33">
        <f>IF(K1699="", "", IF(OR(ISTEXT(K1699),ISTEXT($F1699)),"",K1699*$F1699))</f>
        <v/>
      </c>
      <c r="M1699" s="30">
        <f>IF(OR(H1699="",H1699=0),"",IF(K1699="",IF(J1699="","",IF(OR(ISTEXT(J1699),ISTEXT(H1699)),"",J1699/H1699)),IF(OR(ISTEXT(L1699),ISTEXT(H1699)),"",L1699/H1699)))</f>
        <v/>
      </c>
    </row>
    <row r="1700" ht="13.35" customHeight="1" s="162">
      <c r="B1700" s="307" t="n"/>
      <c r="C1700" s="307" t="n"/>
      <c r="E1700" s="307" t="n"/>
      <c r="F1700" s="32" t="n"/>
      <c r="G1700" s="33">
        <f>IF(F1700="", "", IF(OR(ISTEXT(H1700),ISTEXT(F1700)),"",H1700/F1700))</f>
        <v/>
      </c>
      <c r="H1700" s="33" t="n"/>
      <c r="I1700" s="33" t="n"/>
      <c r="J1700" s="33">
        <f>IF(I1700="", "", IF(OR(ISTEXT(I1700),ISTEXT($F1700)),"",I1700*$F1700))</f>
        <v/>
      </c>
      <c r="K1700" s="33" t="n"/>
      <c r="L1700" s="33">
        <f>IF(K1700="", "", IF(OR(ISTEXT(K1700),ISTEXT($F1700)),"",K1700*$F1700))</f>
        <v/>
      </c>
      <c r="M1700" s="30">
        <f>IF(OR(H1700="",H1700=0),"",IF(K1700="",IF(J1700="","",IF(OR(ISTEXT(J1700),ISTEXT(H1700)),"",J1700/H1700)),IF(OR(ISTEXT(L1700),ISTEXT(H1700)),"",L1700/H1700)))</f>
        <v/>
      </c>
    </row>
    <row r="1701" ht="13.35" customHeight="1" s="162">
      <c r="B1701" s="307" t="n"/>
      <c r="C1701" s="307" t="n"/>
      <c r="E1701" s="307" t="n"/>
      <c r="F1701" s="32" t="n"/>
      <c r="G1701" s="33">
        <f>IF(F1701="", "", IF(OR(ISTEXT(H1701),ISTEXT(F1701)),"",H1701/F1701))</f>
        <v/>
      </c>
      <c r="H1701" s="33" t="n"/>
      <c r="I1701" s="33" t="n"/>
      <c r="J1701" s="33">
        <f>IF(I1701="", "", IF(OR(ISTEXT(I1701),ISTEXT($F1701)),"",I1701*$F1701))</f>
        <v/>
      </c>
      <c r="K1701" s="33" t="n"/>
      <c r="L1701" s="33">
        <f>IF(K1701="", "", IF(OR(ISTEXT(K1701),ISTEXT($F1701)),"",K1701*$F1701))</f>
        <v/>
      </c>
      <c r="M1701" s="30">
        <f>IF(OR(H1701="",H1701=0),"",IF(K1701="",IF(J1701="","",IF(OR(ISTEXT(J1701),ISTEXT(H1701)),"",J1701/H1701)),IF(OR(ISTEXT(L1701),ISTEXT(H1701)),"",L1701/H1701)))</f>
        <v/>
      </c>
    </row>
    <row r="1702" ht="13.35" customHeight="1" s="162">
      <c r="B1702" s="307" t="n"/>
      <c r="C1702" s="307" t="n"/>
      <c r="E1702" s="307" t="n"/>
      <c r="F1702" s="32" t="n"/>
      <c r="G1702" s="33">
        <f>IF(F1702="", "", IF(OR(ISTEXT(H1702),ISTEXT(F1702)),"",H1702/F1702))</f>
        <v/>
      </c>
      <c r="H1702" s="33" t="n"/>
      <c r="I1702" s="33" t="n"/>
      <c r="J1702" s="33">
        <f>IF(I1702="", "", IF(OR(ISTEXT(I1702),ISTEXT($F1702)),"",I1702*$F1702))</f>
        <v/>
      </c>
      <c r="K1702" s="33" t="n"/>
      <c r="L1702" s="33">
        <f>IF(K1702="", "", IF(OR(ISTEXT(K1702),ISTEXT($F1702)),"",K1702*$F1702))</f>
        <v/>
      </c>
      <c r="M1702" s="30">
        <f>IF(OR(H1702="",H1702=0),"",IF(K1702="",IF(J1702="","",IF(OR(ISTEXT(J1702),ISTEXT(H1702)),"",J1702/H1702)),IF(OR(ISTEXT(L1702),ISTEXT(H1702)),"",L1702/H1702)))</f>
        <v/>
      </c>
    </row>
    <row r="1703" ht="13.35" customHeight="1" s="162">
      <c r="B1703" s="307" t="n"/>
      <c r="C1703" s="307" t="n"/>
      <c r="E1703" s="307" t="n"/>
      <c r="F1703" s="32" t="n"/>
      <c r="G1703" s="33">
        <f>IF(F1703="", "", IF(OR(ISTEXT(H1703),ISTEXT(F1703)),"",H1703/F1703))</f>
        <v/>
      </c>
      <c r="H1703" s="33" t="n"/>
      <c r="I1703" s="33" t="n"/>
      <c r="J1703" s="33">
        <f>IF(I1703="", "", IF(OR(ISTEXT(I1703),ISTEXT($F1703)),"",I1703*$F1703))</f>
        <v/>
      </c>
      <c r="K1703" s="33" t="n"/>
      <c r="L1703" s="33">
        <f>IF(K1703="", "", IF(OR(ISTEXT(K1703),ISTEXT($F1703)),"",K1703*$F1703))</f>
        <v/>
      </c>
      <c r="M1703" s="30">
        <f>IF(OR(H1703="",H1703=0),"",IF(K1703="",IF(J1703="","",IF(OR(ISTEXT(J1703),ISTEXT(H1703)),"",J1703/H1703)),IF(OR(ISTEXT(L1703),ISTEXT(H1703)),"",L1703/H1703)))</f>
        <v/>
      </c>
    </row>
    <row r="1704" ht="13.35" customHeight="1" s="162">
      <c r="B1704" s="307" t="n"/>
      <c r="C1704" s="307" t="n"/>
      <c r="E1704" s="307" t="n"/>
      <c r="F1704" s="32" t="n"/>
      <c r="G1704" s="33">
        <f>IF(F1704="", "", IF(OR(ISTEXT(H1704),ISTEXT(F1704)),"",H1704/F1704))</f>
        <v/>
      </c>
      <c r="H1704" s="33" t="n"/>
      <c r="I1704" s="33" t="n"/>
      <c r="J1704" s="33">
        <f>IF(I1704="", "", IF(OR(ISTEXT(I1704),ISTEXT($F1704)),"",I1704*$F1704))</f>
        <v/>
      </c>
      <c r="K1704" s="33" t="n"/>
      <c r="L1704" s="33">
        <f>IF(K1704="", "", IF(OR(ISTEXT(K1704),ISTEXT($F1704)),"",K1704*$F1704))</f>
        <v/>
      </c>
      <c r="M1704" s="30">
        <f>IF(OR(H1704="",H1704=0),"",IF(K1704="",IF(J1704="","",IF(OR(ISTEXT(J1704),ISTEXT(H1704)),"",J1704/H1704)),IF(OR(ISTEXT(L1704),ISTEXT(H1704)),"",L1704/H1704)))</f>
        <v/>
      </c>
    </row>
    <row r="1705" ht="13.35" customHeight="1" s="162">
      <c r="B1705" s="307" t="n"/>
      <c r="C1705" s="307" t="n"/>
      <c r="E1705" s="307" t="n"/>
      <c r="F1705" s="32" t="n"/>
      <c r="G1705" s="33">
        <f>IF(F1705="", "", IF(OR(ISTEXT(H1705),ISTEXT(F1705)),"",H1705/F1705))</f>
        <v/>
      </c>
      <c r="H1705" s="33" t="n"/>
      <c r="I1705" s="33" t="n"/>
      <c r="J1705" s="33">
        <f>IF(I1705="", "", IF(OR(ISTEXT(I1705),ISTEXT($F1705)),"",I1705*$F1705))</f>
        <v/>
      </c>
      <c r="K1705" s="33" t="n"/>
      <c r="L1705" s="33">
        <f>IF(K1705="", "", IF(OR(ISTEXT(K1705),ISTEXT($F1705)),"",K1705*$F1705))</f>
        <v/>
      </c>
      <c r="M1705" s="30">
        <f>IF(OR(H1705="",H1705=0),"",IF(K1705="",IF(J1705="","",IF(OR(ISTEXT(J1705),ISTEXT(H1705)),"",J1705/H1705)),IF(OR(ISTEXT(L1705),ISTEXT(H1705)),"",L1705/H1705)))</f>
        <v/>
      </c>
    </row>
    <row r="1706" ht="13.35" customHeight="1" s="162">
      <c r="B1706" s="307" t="n"/>
      <c r="C1706" s="307" t="n"/>
      <c r="E1706" s="307" t="n"/>
      <c r="F1706" s="32" t="n"/>
      <c r="G1706" s="33">
        <f>IF(F1706="", "", IF(OR(ISTEXT(H1706),ISTEXT(F1706)),"",H1706/F1706))</f>
        <v/>
      </c>
      <c r="H1706" s="33" t="n"/>
      <c r="I1706" s="33" t="n"/>
      <c r="J1706" s="33">
        <f>IF(I1706="", "", IF(OR(ISTEXT(I1706),ISTEXT($F1706)),"",I1706*$F1706))</f>
        <v/>
      </c>
      <c r="K1706" s="33" t="n"/>
      <c r="L1706" s="33">
        <f>IF(K1706="", "", IF(OR(ISTEXT(K1706),ISTEXT($F1706)),"",K1706*$F1706))</f>
        <v/>
      </c>
      <c r="M1706" s="30">
        <f>IF(OR(H1706="",H1706=0),"",IF(K1706="",IF(J1706="","",IF(OR(ISTEXT(J1706),ISTEXT(H1706)),"",J1706/H1706)),IF(OR(ISTEXT(L1706),ISTEXT(H1706)),"",L1706/H1706)))</f>
        <v/>
      </c>
    </row>
    <row r="1707" ht="13.35" customHeight="1" s="162">
      <c r="B1707" s="307" t="n"/>
      <c r="C1707" s="307" t="n"/>
      <c r="E1707" s="307" t="n"/>
      <c r="F1707" s="32" t="n"/>
      <c r="G1707" s="33">
        <f>IF(F1707="", "", IF(OR(ISTEXT(H1707),ISTEXT(F1707)),"",H1707/F1707))</f>
        <v/>
      </c>
      <c r="H1707" s="33" t="n"/>
      <c r="I1707" s="33" t="n"/>
      <c r="J1707" s="33">
        <f>IF(I1707="", "", IF(OR(ISTEXT(I1707),ISTEXT($F1707)),"",I1707*$F1707))</f>
        <v/>
      </c>
      <c r="K1707" s="33" t="n"/>
      <c r="L1707" s="33">
        <f>IF(K1707="", "", IF(OR(ISTEXT(K1707),ISTEXT($F1707)),"",K1707*$F1707))</f>
        <v/>
      </c>
      <c r="M1707" s="30">
        <f>IF(OR(H1707="",H1707=0),"",IF(K1707="",IF(J1707="","",IF(OR(ISTEXT(J1707),ISTEXT(H1707)),"",J1707/H1707)),IF(OR(ISTEXT(L1707),ISTEXT(H1707)),"",L1707/H1707)))</f>
        <v/>
      </c>
    </row>
    <row r="1708" ht="13.35" customHeight="1" s="162">
      <c r="B1708" s="307" t="n"/>
      <c r="C1708" s="307" t="n"/>
      <c r="E1708" s="307" t="n"/>
      <c r="F1708" s="32" t="n"/>
      <c r="G1708" s="33">
        <f>IF(F1708="", "", IF(OR(ISTEXT(H1708),ISTEXT(F1708)),"",H1708/F1708))</f>
        <v/>
      </c>
      <c r="H1708" s="33" t="n"/>
      <c r="I1708" s="33" t="n"/>
      <c r="J1708" s="33">
        <f>IF(I1708="", "", IF(OR(ISTEXT(I1708),ISTEXT($F1708)),"",I1708*$F1708))</f>
        <v/>
      </c>
      <c r="K1708" s="33" t="n"/>
      <c r="L1708" s="33">
        <f>IF(K1708="", "", IF(OR(ISTEXT(K1708),ISTEXT($F1708)),"",K1708*$F1708))</f>
        <v/>
      </c>
      <c r="M1708" s="30">
        <f>IF(OR(H1708="",H1708=0),"",IF(K1708="",IF(J1708="","",IF(OR(ISTEXT(J1708),ISTEXT(H1708)),"",J1708/H1708)),IF(OR(ISTEXT(L1708),ISTEXT(H1708)),"",L1708/H1708)))</f>
        <v/>
      </c>
    </row>
    <row r="1709" ht="13.35" customHeight="1" s="162">
      <c r="B1709" s="307" t="n"/>
      <c r="C1709" s="307" t="n"/>
      <c r="E1709" s="307" t="n"/>
      <c r="F1709" s="32" t="n"/>
      <c r="G1709" s="33">
        <f>IF(F1709="", "", IF(OR(ISTEXT(H1709),ISTEXT(F1709)),"",H1709/F1709))</f>
        <v/>
      </c>
      <c r="H1709" s="33" t="n"/>
      <c r="I1709" s="33" t="n"/>
      <c r="J1709" s="33">
        <f>IF(I1709="", "", IF(OR(ISTEXT(I1709),ISTEXT($F1709)),"",I1709*$F1709))</f>
        <v/>
      </c>
      <c r="K1709" s="33" t="n"/>
      <c r="L1709" s="33">
        <f>IF(K1709="", "", IF(OR(ISTEXT(K1709),ISTEXT($F1709)),"",K1709*$F1709))</f>
        <v/>
      </c>
      <c r="M1709" s="30">
        <f>IF(OR(H1709="",H1709=0),"",IF(K1709="",IF(J1709="","",IF(OR(ISTEXT(J1709),ISTEXT(H1709)),"",J1709/H1709)),IF(OR(ISTEXT(L1709),ISTEXT(H1709)),"",L1709/H1709)))</f>
        <v/>
      </c>
    </row>
    <row r="1710" ht="13.35" customHeight="1" s="162">
      <c r="B1710" s="307" t="n"/>
      <c r="C1710" s="307" t="n"/>
      <c r="E1710" s="307" t="n"/>
      <c r="F1710" s="32" t="n"/>
      <c r="G1710" s="33">
        <f>IF(F1710="", "", IF(OR(ISTEXT(H1710),ISTEXT(F1710)),"",H1710/F1710))</f>
        <v/>
      </c>
      <c r="H1710" s="33" t="n"/>
      <c r="I1710" s="33" t="n"/>
      <c r="J1710" s="33">
        <f>IF(I1710="", "", IF(OR(ISTEXT(I1710),ISTEXT($F1710)),"",I1710*$F1710))</f>
        <v/>
      </c>
      <c r="K1710" s="33" t="n"/>
      <c r="L1710" s="33">
        <f>IF(K1710="", "", IF(OR(ISTEXT(K1710),ISTEXT($F1710)),"",K1710*$F1710))</f>
        <v/>
      </c>
      <c r="M1710" s="30">
        <f>IF(OR(H1710="",H1710=0),"",IF(K1710="",IF(J1710="","",IF(OR(ISTEXT(J1710),ISTEXT(H1710)),"",J1710/H1710)),IF(OR(ISTEXT(L1710),ISTEXT(H1710)),"",L1710/H1710)))</f>
        <v/>
      </c>
    </row>
    <row r="1711" ht="13.35" customHeight="1" s="162">
      <c r="B1711" s="307" t="n"/>
      <c r="C1711" s="307" t="n"/>
      <c r="E1711" s="307" t="n"/>
      <c r="F1711" s="32" t="n"/>
      <c r="G1711" s="33">
        <f>IF(F1711="", "", IF(OR(ISTEXT(H1711),ISTEXT(F1711)),"",H1711/F1711))</f>
        <v/>
      </c>
      <c r="H1711" s="33" t="n"/>
      <c r="I1711" s="33" t="n"/>
      <c r="J1711" s="33">
        <f>IF(I1711="", "", IF(OR(ISTEXT(I1711),ISTEXT($F1711)),"",I1711*$F1711))</f>
        <v/>
      </c>
      <c r="K1711" s="33" t="n"/>
      <c r="L1711" s="33">
        <f>IF(K1711="", "", IF(OR(ISTEXT(K1711),ISTEXT($F1711)),"",K1711*$F1711))</f>
        <v/>
      </c>
      <c r="M1711" s="30">
        <f>IF(OR(H1711="",H1711=0),"",IF(K1711="",IF(J1711="","",IF(OR(ISTEXT(J1711),ISTEXT(H1711)),"",J1711/H1711)),IF(OR(ISTEXT(L1711),ISTEXT(H1711)),"",L1711/H1711)))</f>
        <v/>
      </c>
    </row>
    <row r="1712" ht="13.35" customHeight="1" s="162">
      <c r="B1712" s="307" t="n"/>
      <c r="C1712" s="307" t="n"/>
      <c r="D1712" s="307"/>
      <c r="E1712" s="307"/>
      <c r="F1712" s="307"/>
      <c r="G1712" s="307"/>
      <c r="H1712" s="33" t="n"/>
      <c r="I1712" s="33" t="n"/>
      <c r="J1712" s="33"/>
      <c r="K1712" s="33" t="n"/>
      <c r="L1712" s="33"/>
      <c r="M1712" s="30">
        <f>IF(OR(H1712="",H1712=0),"",IF(L1712="",IF(J1712="","",IF(OR(ISTEXT(J1712),ISTEXT(H1712)),"",J1712/H1712)),IF(OR(ISTEXT(L1712),ISTEXT(H1712)),"",L1712/H1712)))</f>
        <v/>
      </c>
    </row>
    <row r="1713" ht="13.35" customHeight="1" s="162">
      <c r="B1713" s="42" t="n"/>
      <c r="C1713" s="231" t="inlineStr">
        <is>
          <t>Total</t>
        </is>
      </c>
      <c r="D1713" s="159" t="n"/>
      <c r="E1713" s="42" t="n"/>
      <c r="F1713" s="42" t="n"/>
      <c r="G1713" s="43" t="n"/>
      <c r="H1713" s="43">
        <f>IF(SUM(H1697:H1712)+SUM(H1724:H1763)=0,"",SUM(H1697:H1712)+SUM(H1724:H1763))</f>
        <v/>
      </c>
      <c r="I1713" s="43" t="n"/>
      <c r="J1713" s="43">
        <f>IF(SUM(J1697:J1712)+SUM(J1724:J1763)=0,"",SUM(J1697:J1712)+SUM(J1724:J1763))</f>
        <v/>
      </c>
      <c r="K1713" s="43" t="n"/>
      <c r="L1713" s="43">
        <f>IF(SUM(L1697:L1712)+SUM(L1724:L1763)=0,"",SUM(L1697:L1712)+SUM(L1724:L1763))</f>
        <v/>
      </c>
      <c r="M1713" s="35">
        <f>IF(OR(H1713="",H1713=0),"",IF(L1713="",IF(J1713="","",IF(OR(ISTEXT(J1713),ISTEXT(H1713)),"",J1713/H1713)),IF(OR(ISTEXT(L1713),ISTEXT(H1713)),"",L1713/H1713)))</f>
        <v/>
      </c>
    </row>
    <row r="1714" ht="13.35" customHeight="1" s="162"/>
    <row r="1715" ht="13.35" customHeight="1" s="162">
      <c r="B1715" s="188" t="inlineStr">
        <is>
          <t>Remarks</t>
        </is>
      </c>
      <c r="C1715" s="173" t="n"/>
      <c r="D1715" s="154" t="n"/>
      <c r="E1715" s="174" t="n"/>
      <c r="F1715" s="174" t="n"/>
      <c r="G1715" s="174" t="n"/>
      <c r="H1715" s="174" t="n"/>
      <c r="I1715" s="174" t="n"/>
      <c r="J1715" s="174" t="n"/>
      <c r="K1715" s="174" t="n"/>
      <c r="L1715" s="174" t="n"/>
      <c r="M1715" s="173" t="n"/>
    </row>
    <row r="1716" ht="13.35" customHeight="1" s="162">
      <c r="B1716" s="154" t="n"/>
      <c r="C1716" s="174" t="n"/>
      <c r="D1716" s="174" t="n"/>
      <c r="E1716" s="174" t="n"/>
      <c r="F1716" s="174" t="n"/>
      <c r="G1716" s="174" t="n"/>
      <c r="H1716" s="174" t="n"/>
      <c r="I1716" s="174" t="n"/>
      <c r="J1716" s="174" t="n"/>
      <c r="K1716" s="174" t="n"/>
      <c r="L1716" s="174" t="n"/>
      <c r="M1716" s="173" t="n"/>
    </row>
    <row r="1717" ht="13.35" customHeight="1" s="162">
      <c r="B1717" s="154" t="n"/>
      <c r="C1717" s="174" t="n"/>
      <c r="D1717" s="174" t="n"/>
      <c r="E1717" s="174" t="n"/>
      <c r="F1717" s="174" t="n"/>
      <c r="G1717" s="174" t="n"/>
      <c r="H1717" s="174" t="n"/>
      <c r="I1717" s="174" t="n"/>
      <c r="J1717" s="174" t="n"/>
      <c r="K1717" s="174" t="n"/>
      <c r="L1717" s="174" t="n"/>
      <c r="M1717" s="173" t="n"/>
    </row>
    <row r="1718" ht="13.35" customHeight="1" s="162">
      <c r="B1718" s="154" t="n"/>
      <c r="C1718" s="174" t="n"/>
      <c r="D1718" s="174" t="n"/>
      <c r="E1718" s="174" t="n"/>
      <c r="F1718" s="174" t="n"/>
      <c r="G1718" s="174" t="n"/>
      <c r="H1718" s="174" t="n"/>
      <c r="I1718" s="174" t="n"/>
      <c r="J1718" s="174" t="n"/>
      <c r="K1718" s="174" t="n"/>
      <c r="L1718" s="174" t="n"/>
      <c r="M1718" s="173" t="n"/>
    </row>
    <row r="1719" ht="13.35" customHeight="1" s="162"/>
    <row r="1720" ht="13.35" customHeight="1" s="162">
      <c r="B1720" s="200" t="inlineStr">
        <is>
          <t>System (cont.)</t>
        </is>
      </c>
      <c r="C1720" s="403" t="n"/>
      <c r="D1720" s="209">
        <f>IF('{Equipment Data Entry}'!B97="","",'{Equipment Data Entry}'!B97)</f>
        <v/>
      </c>
      <c r="E1720" s="418" t="n"/>
      <c r="F1720" s="403" t="n"/>
      <c r="G1720" s="200" t="inlineStr">
        <is>
          <t>Service</t>
        </is>
      </c>
      <c r="H1720" s="403" t="n"/>
      <c r="I1720" s="210">
        <f>IF('{Equipment Data Entry}'!C97="","",'{Equipment Data Entry}'!C97)</f>
        <v/>
      </c>
      <c r="J1720" s="418" t="n"/>
      <c r="K1720" s="418" t="n"/>
      <c r="L1720" s="418" t="n"/>
      <c r="M1720" s="403" t="n"/>
    </row>
    <row r="1721" ht="13.35" customHeight="1" s="162">
      <c r="B1721" s="422" t="n"/>
      <c r="C1721" s="423" t="n"/>
      <c r="D1721" s="422" t="n"/>
      <c r="E1721" s="424" t="n"/>
      <c r="F1721" s="423" t="n"/>
      <c r="G1721" s="422" t="n"/>
      <c r="H1721" s="423" t="n"/>
      <c r="I1721" s="422" t="n"/>
      <c r="J1721" s="424" t="n"/>
      <c r="K1721" s="424" t="n"/>
      <c r="L1721" s="424" t="n"/>
      <c r="M1721" s="423" t="n"/>
    </row>
    <row r="1722" ht="13.35" customHeight="1" s="162">
      <c r="B1722" s="188" t="inlineStr">
        <is>
          <t>Registers / Grilles (cont.)</t>
        </is>
      </c>
      <c r="C1722" s="174" t="n"/>
      <c r="D1722" s="174" t="n"/>
      <c r="E1722" s="174" t="n"/>
      <c r="F1722" s="173" t="n"/>
      <c r="G1722" s="233" t="inlineStr">
        <is>
          <t>Design VEL</t>
        </is>
      </c>
      <c r="H1722" s="194" t="inlineStr">
        <is>
          <t>Design CFM</t>
        </is>
      </c>
      <c r="I1722" s="188" t="inlineStr">
        <is>
          <t>Initial</t>
        </is>
      </c>
      <c r="J1722" s="173" t="n"/>
      <c r="K1722" s="188" t="inlineStr">
        <is>
          <t>Final</t>
        </is>
      </c>
      <c r="L1722" s="173" t="n"/>
      <c r="M1722" s="188" t="inlineStr">
        <is>
          <t>%</t>
        </is>
      </c>
    </row>
    <row r="1723" ht="13.35" customHeight="1" s="162">
      <c r="B1723" s="153" t="inlineStr">
        <is>
          <t>No.</t>
        </is>
      </c>
      <c r="C1723" s="188" t="inlineStr">
        <is>
          <t>Area Served</t>
        </is>
      </c>
      <c r="D1723" s="188" t="inlineStr">
        <is>
          <t>Type</t>
        </is>
      </c>
      <c r="E1723" s="188" t="inlineStr">
        <is>
          <t>Size</t>
        </is>
      </c>
      <c r="F1723" s="188" t="inlineStr">
        <is>
          <t>Ak</t>
        </is>
      </c>
      <c r="G1723" s="440" t="n"/>
      <c r="H1723" s="440" t="n"/>
      <c r="I1723" s="188" t="inlineStr">
        <is>
          <t>VEL</t>
        </is>
      </c>
      <c r="J1723" s="188" t="inlineStr">
        <is>
          <t>CFM</t>
        </is>
      </c>
      <c r="K1723" s="188" t="inlineStr">
        <is>
          <t>VEL</t>
        </is>
      </c>
      <c r="L1723" s="188" t="inlineStr">
        <is>
          <t>CFM</t>
        </is>
      </c>
      <c r="M1723" s="440" t="n"/>
    </row>
    <row r="1724" ht="13.35" customHeight="1" s="162">
      <c r="B1724" s="307" t="n"/>
      <c r="C1724" s="307" t="n"/>
      <c r="E1724" s="307" t="n"/>
      <c r="F1724" s="32" t="n"/>
      <c r="G1724" s="33">
        <f>IF(F1724="", "", IF(OR(ISTEXT(H1724),ISTEXT(F1724)),"",H1724/F1724))</f>
        <v/>
      </c>
      <c r="H1724" s="33" t="n"/>
      <c r="I1724" s="33" t="n"/>
      <c r="J1724" s="33">
        <f>IF(I1724="", "", IF(OR(ISTEXT(I1724),ISTEXT($F1724)),"",I1724*$F1724))</f>
        <v/>
      </c>
      <c r="K1724" s="33" t="n"/>
      <c r="L1724" s="33">
        <f>IF(K1724="", "", IF(OR(ISTEXT(K1724),ISTEXT($F1724)),"",K1724*$F1724))</f>
        <v/>
      </c>
      <c r="M1724" s="30">
        <f>IF(OR(H1724="",H1724=0),"",IF(K1724="",IF(J1724="","",IF(OR(ISTEXT(J1724),ISTEXT(H1724)),"",J1724/H1724)),IF(OR(ISTEXT(L1724),ISTEXT(H1724)),"",L1724/H1724)))</f>
        <v/>
      </c>
    </row>
    <row r="1725" ht="13.35" customHeight="1" s="162">
      <c r="B1725" s="307" t="n"/>
      <c r="C1725" s="307" t="n"/>
      <c r="E1725" s="307" t="n"/>
      <c r="F1725" s="32" t="n"/>
      <c r="G1725" s="33">
        <f>IF(F1725="", "", IF(OR(ISTEXT(H1725),ISTEXT(F1725)),"",H1725/F1725))</f>
        <v/>
      </c>
      <c r="H1725" s="33" t="n"/>
      <c r="I1725" s="33" t="n"/>
      <c r="J1725" s="33">
        <f>IF(I1725="", "", IF(OR(ISTEXT(I1725),ISTEXT($F1725)),"",I1725*$F1725))</f>
        <v/>
      </c>
      <c r="K1725" s="33" t="n"/>
      <c r="L1725" s="33">
        <f>IF(K1725="", "", IF(OR(ISTEXT(K1725),ISTEXT($F1725)),"",K1725*$F1725))</f>
        <v/>
      </c>
      <c r="M1725" s="30">
        <f>IF(OR(H1725="",H1725=0),"",IF(K1725="",IF(J1725="","",IF(OR(ISTEXT(J1725),ISTEXT(H1725)),"",J1725/H1725)),IF(OR(ISTEXT(L1725),ISTEXT(H1725)),"",L1725/H1725)))</f>
        <v/>
      </c>
    </row>
    <row r="1726" ht="13.35" customHeight="1" s="162">
      <c r="B1726" s="307" t="n"/>
      <c r="C1726" s="307" t="n"/>
      <c r="E1726" s="307" t="n"/>
      <c r="F1726" s="32" t="n"/>
      <c r="G1726" s="33">
        <f>IF(F1726="", "", IF(OR(ISTEXT(H1726),ISTEXT(F1726)),"",H1726/F1726))</f>
        <v/>
      </c>
      <c r="H1726" s="33" t="n"/>
      <c r="I1726" s="33" t="n"/>
      <c r="J1726" s="33">
        <f>IF(I1726="", "", IF(OR(ISTEXT(I1726),ISTEXT($F1726)),"",I1726*$F1726))</f>
        <v/>
      </c>
      <c r="K1726" s="33" t="n"/>
      <c r="L1726" s="33">
        <f>IF(K1726="", "", IF(OR(ISTEXT(K1726),ISTEXT($F1726)),"",K1726*$F1726))</f>
        <v/>
      </c>
      <c r="M1726" s="30">
        <f>IF(OR(H1726="",H1726=0),"",IF(K1726="",IF(J1726="","",IF(OR(ISTEXT(J1726),ISTEXT(H1726)),"",J1726/H1726)),IF(OR(ISTEXT(L1726),ISTEXT(H1726)),"",L1726/H1726)))</f>
        <v/>
      </c>
    </row>
    <row r="1727" ht="13.35" customHeight="1" s="162">
      <c r="B1727" s="307" t="n"/>
      <c r="C1727" s="307" t="n"/>
      <c r="E1727" s="307" t="n"/>
      <c r="F1727" s="32" t="n"/>
      <c r="G1727" s="33">
        <f>IF(F1727="", "", IF(OR(ISTEXT(H1727),ISTEXT(F1727)),"",H1727/F1727))</f>
        <v/>
      </c>
      <c r="H1727" s="33" t="n"/>
      <c r="I1727" s="33" t="n"/>
      <c r="J1727" s="33">
        <f>IF(I1727="", "", IF(OR(ISTEXT(I1727),ISTEXT($F1727)),"",I1727*$F1727))</f>
        <v/>
      </c>
      <c r="K1727" s="33" t="n"/>
      <c r="L1727" s="33">
        <f>IF(K1727="", "", IF(OR(ISTEXT(K1727),ISTEXT($F1727)),"",K1727*$F1727))</f>
        <v/>
      </c>
      <c r="M1727" s="30">
        <f>IF(OR(H1727="",H1727=0),"",IF(K1727="",IF(J1727="","",IF(OR(ISTEXT(J1727),ISTEXT(H1727)),"",J1727/H1727)),IF(OR(ISTEXT(L1727),ISTEXT(H1727)),"",L1727/H1727)))</f>
        <v/>
      </c>
    </row>
    <row r="1728" ht="13.35" customHeight="1" s="162">
      <c r="B1728" s="307" t="n"/>
      <c r="C1728" s="307" t="n"/>
      <c r="E1728" s="307" t="n"/>
      <c r="F1728" s="32" t="n"/>
      <c r="G1728" s="33">
        <f>IF(F1728="", "", IF(OR(ISTEXT(H1728),ISTEXT(F1728)),"",H1728/F1728))</f>
        <v/>
      </c>
      <c r="H1728" s="33" t="n"/>
      <c r="I1728" s="33" t="n"/>
      <c r="J1728" s="33">
        <f>IF(I1728="", "", IF(OR(ISTEXT(I1728),ISTEXT($F1728)),"",I1728*$F1728))</f>
        <v/>
      </c>
      <c r="K1728" s="33" t="n"/>
      <c r="L1728" s="33">
        <f>IF(K1728="", "", IF(OR(ISTEXT(K1728),ISTEXT($F1728)),"",K1728*$F1728))</f>
        <v/>
      </c>
      <c r="M1728" s="30">
        <f>IF(OR(H1728="",H1728=0),"",IF(K1728="",IF(J1728="","",IF(OR(ISTEXT(J1728),ISTEXT(H1728)),"",J1728/H1728)),IF(OR(ISTEXT(L1728),ISTEXT(H1728)),"",L1728/H1728)))</f>
        <v/>
      </c>
    </row>
    <row r="1729" ht="13.35" customHeight="1" s="162">
      <c r="B1729" s="307" t="n"/>
      <c r="C1729" s="307" t="n"/>
      <c r="E1729" s="307" t="n"/>
      <c r="F1729" s="32" t="n"/>
      <c r="G1729" s="33">
        <f>IF(F1729="", "", IF(OR(ISTEXT(H1729),ISTEXT(F1729)),"",H1729/F1729))</f>
        <v/>
      </c>
      <c r="H1729" s="33" t="n"/>
      <c r="I1729" s="33" t="n"/>
      <c r="J1729" s="33">
        <f>IF(I1729="", "", IF(OR(ISTEXT(I1729),ISTEXT($F1729)),"",I1729*$F1729))</f>
        <v/>
      </c>
      <c r="K1729" s="33" t="n"/>
      <c r="L1729" s="33">
        <f>IF(K1729="", "", IF(OR(ISTEXT(K1729),ISTEXT($F1729)),"",K1729*$F1729))</f>
        <v/>
      </c>
      <c r="M1729" s="30">
        <f>IF(OR(H1729="",H1729=0),"",IF(K1729="",IF(J1729="","",IF(OR(ISTEXT(J1729),ISTEXT(H1729)),"",J1729/H1729)),IF(OR(ISTEXT(L1729),ISTEXT(H1729)),"",L1729/H1729)))</f>
        <v/>
      </c>
    </row>
    <row r="1730" ht="13.35" customHeight="1" s="162">
      <c r="B1730" s="307" t="n"/>
      <c r="C1730" s="307" t="n"/>
      <c r="E1730" s="307" t="n"/>
      <c r="F1730" s="32" t="n"/>
      <c r="G1730" s="33">
        <f>IF(F1730="", "", IF(OR(ISTEXT(H1730),ISTEXT(F1730)),"",H1730/F1730))</f>
        <v/>
      </c>
      <c r="H1730" s="33" t="n"/>
      <c r="I1730" s="33" t="n"/>
      <c r="J1730" s="33">
        <f>IF(I1730="", "", IF(OR(ISTEXT(I1730),ISTEXT($F1730)),"",I1730*$F1730))</f>
        <v/>
      </c>
      <c r="K1730" s="33" t="n"/>
      <c r="L1730" s="33">
        <f>IF(K1730="", "", IF(OR(ISTEXT(K1730),ISTEXT($F1730)),"",K1730*$F1730))</f>
        <v/>
      </c>
      <c r="M1730" s="30">
        <f>IF(OR(H1730="",H1730=0),"",IF(K1730="",IF(J1730="","",IF(OR(ISTEXT(J1730),ISTEXT(H1730)),"",J1730/H1730)),IF(OR(ISTEXT(L1730),ISTEXT(H1730)),"",L1730/H1730)))</f>
        <v/>
      </c>
    </row>
    <row r="1731" ht="13.35" customHeight="1" s="162">
      <c r="B1731" s="307" t="n"/>
      <c r="C1731" s="307" t="n"/>
      <c r="E1731" s="307" t="n"/>
      <c r="F1731" s="32" t="n"/>
      <c r="G1731" s="33">
        <f>IF(F1731="", "", IF(OR(ISTEXT(H1731),ISTEXT(F1731)),"",H1731/F1731))</f>
        <v/>
      </c>
      <c r="H1731" s="33" t="n"/>
      <c r="I1731" s="33" t="n"/>
      <c r="J1731" s="33">
        <f>IF(I1731="", "", IF(OR(ISTEXT(I1731),ISTEXT($F1731)),"",I1731*$F1731))</f>
        <v/>
      </c>
      <c r="K1731" s="33" t="n"/>
      <c r="L1731" s="33">
        <f>IF(K1731="", "", IF(OR(ISTEXT(K1731),ISTEXT($F1731)),"",K1731*$F1731))</f>
        <v/>
      </c>
      <c r="M1731" s="30">
        <f>IF(OR(H1731="",H1731=0),"",IF(K1731="",IF(J1731="","",IF(OR(ISTEXT(J1731),ISTEXT(H1731)),"",J1731/H1731)),IF(OR(ISTEXT(L1731),ISTEXT(H1731)),"",L1731/H1731)))</f>
        <v/>
      </c>
    </row>
    <row r="1732" ht="13.35" customHeight="1" s="162">
      <c r="B1732" s="307" t="n"/>
      <c r="C1732" s="307" t="n"/>
      <c r="E1732" s="307" t="n"/>
      <c r="F1732" s="32" t="n"/>
      <c r="G1732" s="33">
        <f>IF(F1732="", "", IF(OR(ISTEXT(H1732),ISTEXT(F1732)),"",H1732/F1732))</f>
        <v/>
      </c>
      <c r="H1732" s="33" t="n"/>
      <c r="I1732" s="33" t="n"/>
      <c r="J1732" s="33">
        <f>IF(I1732="", "", IF(OR(ISTEXT(I1732),ISTEXT($F1732)),"",I1732*$F1732))</f>
        <v/>
      </c>
      <c r="K1732" s="33" t="n"/>
      <c r="L1732" s="33">
        <f>IF(K1732="", "", IF(OR(ISTEXT(K1732),ISTEXT($F1732)),"",K1732*$F1732))</f>
        <v/>
      </c>
      <c r="M1732" s="30">
        <f>IF(OR(H1732="",H1732=0),"",IF(K1732="",IF(J1732="","",IF(OR(ISTEXT(J1732),ISTEXT(H1732)),"",J1732/H1732)),IF(OR(ISTEXT(L1732),ISTEXT(H1732)),"",L1732/H1732)))</f>
        <v/>
      </c>
    </row>
    <row r="1733" ht="13.35" customHeight="1" s="162">
      <c r="B1733" s="307" t="n"/>
      <c r="C1733" s="307" t="n"/>
      <c r="E1733" s="307" t="n"/>
      <c r="F1733" s="32" t="n"/>
      <c r="G1733" s="33">
        <f>IF(F1733="", "", IF(OR(ISTEXT(H1733),ISTEXT(F1733)),"",H1733/F1733))</f>
        <v/>
      </c>
      <c r="H1733" s="33" t="n"/>
      <c r="I1733" s="33" t="n"/>
      <c r="J1733" s="33">
        <f>IF(I1733="", "", IF(OR(ISTEXT(I1733),ISTEXT($F1733)),"",I1733*$F1733))</f>
        <v/>
      </c>
      <c r="K1733" s="33" t="n"/>
      <c r="L1733" s="33">
        <f>IF(K1733="", "", IF(OR(ISTEXT(K1733),ISTEXT($F1733)),"",K1733*$F1733))</f>
        <v/>
      </c>
      <c r="M1733" s="30">
        <f>IF(OR(H1733="",H1733=0),"",IF(K1733="",IF(J1733="","",IF(OR(ISTEXT(J1733),ISTEXT(H1733)),"",J1733/H1733)),IF(OR(ISTEXT(L1733),ISTEXT(H1733)),"",L1733/H1733)))</f>
        <v/>
      </c>
    </row>
    <row r="1734" ht="13.35" customHeight="1" s="162">
      <c r="B1734" s="307" t="n"/>
      <c r="C1734" s="307" t="n"/>
      <c r="E1734" s="307" t="n"/>
      <c r="F1734" s="32" t="n"/>
      <c r="G1734" s="33">
        <f>IF(F1734="", "", IF(OR(ISTEXT(H1734),ISTEXT(F1734)),"",H1734/F1734))</f>
        <v/>
      </c>
      <c r="H1734" s="33" t="n"/>
      <c r="I1734" s="33" t="n"/>
      <c r="J1734" s="33">
        <f>IF(I1734="", "", IF(OR(ISTEXT(I1734),ISTEXT($F1734)),"",I1734*$F1734))</f>
        <v/>
      </c>
      <c r="K1734" s="33" t="n"/>
      <c r="L1734" s="33">
        <f>IF(K1734="", "", IF(OR(ISTEXT(K1734),ISTEXT($F1734)),"",K1734*$F1734))</f>
        <v/>
      </c>
      <c r="M1734" s="30">
        <f>IF(OR(H1734="",H1734=0),"",IF(K1734="",IF(J1734="","",IF(OR(ISTEXT(J1734),ISTEXT(H1734)),"",J1734/H1734)),IF(OR(ISTEXT(L1734),ISTEXT(H1734)),"",L1734/H1734)))</f>
        <v/>
      </c>
    </row>
    <row r="1735" ht="13.35" customHeight="1" s="162">
      <c r="B1735" s="307" t="n"/>
      <c r="C1735" s="307" t="n"/>
      <c r="E1735" s="307" t="n"/>
      <c r="F1735" s="32" t="n"/>
      <c r="G1735" s="33">
        <f>IF(F1735="", "", IF(OR(ISTEXT(H1735),ISTEXT(F1735)),"",H1735/F1735))</f>
        <v/>
      </c>
      <c r="H1735" s="33" t="n"/>
      <c r="I1735" s="33" t="n"/>
      <c r="J1735" s="33">
        <f>IF(I1735="", "", IF(OR(ISTEXT(I1735),ISTEXT($F1735)),"",I1735*$F1735))</f>
        <v/>
      </c>
      <c r="K1735" s="33" t="n"/>
      <c r="L1735" s="33">
        <f>IF(K1735="", "", IF(OR(ISTEXT(K1735),ISTEXT($F1735)),"",K1735*$F1735))</f>
        <v/>
      </c>
      <c r="M1735" s="30">
        <f>IF(OR(H1735="",H1735=0),"",IF(K1735="",IF(J1735="","",IF(OR(ISTEXT(J1735),ISTEXT(H1735)),"",J1735/H1735)),IF(OR(ISTEXT(L1735),ISTEXT(H1735)),"",L1735/H1735)))</f>
        <v/>
      </c>
    </row>
    <row r="1736" ht="13.35" customHeight="1" s="162">
      <c r="B1736" s="307" t="n"/>
      <c r="C1736" s="307" t="n"/>
      <c r="E1736" s="307" t="n"/>
      <c r="F1736" s="32" t="n"/>
      <c r="G1736" s="33">
        <f>IF(F1736="", "", IF(OR(ISTEXT(H1736),ISTEXT(F1736)),"",H1736/F1736))</f>
        <v/>
      </c>
      <c r="H1736" s="33" t="n"/>
      <c r="I1736" s="33" t="n"/>
      <c r="J1736" s="33">
        <f>IF(I1736="", "", IF(OR(ISTEXT(I1736),ISTEXT($F1736)),"",I1736*$F1736))</f>
        <v/>
      </c>
      <c r="K1736" s="33" t="n"/>
      <c r="L1736" s="33">
        <f>IF(K1736="", "", IF(OR(ISTEXT(K1736),ISTEXT($F1736)),"",K1736*$F1736))</f>
        <v/>
      </c>
      <c r="M1736" s="30">
        <f>IF(OR(H1736="",H1736=0),"",IF(K1736="",IF(J1736="","",IF(OR(ISTEXT(J1736),ISTEXT(H1736)),"",J1736/H1736)),IF(OR(ISTEXT(L1736),ISTEXT(H1736)),"",L1736/H1736)))</f>
        <v/>
      </c>
    </row>
    <row r="1737" ht="13.35" customHeight="1" s="162">
      <c r="B1737" s="307" t="n"/>
      <c r="C1737" s="307" t="n"/>
      <c r="E1737" s="307" t="n"/>
      <c r="F1737" s="32" t="n"/>
      <c r="G1737" s="33">
        <f>IF(F1737="", "", IF(OR(ISTEXT(H1737),ISTEXT(F1737)),"",H1737/F1737))</f>
        <v/>
      </c>
      <c r="H1737" s="33" t="n"/>
      <c r="I1737" s="33" t="n"/>
      <c r="J1737" s="33">
        <f>IF(I1737="", "", IF(OR(ISTEXT(I1737),ISTEXT($F1737)),"",I1737*$F1737))</f>
        <v/>
      </c>
      <c r="K1737" s="33" t="n"/>
      <c r="L1737" s="33">
        <f>IF(K1737="", "", IF(OR(ISTEXT(K1737),ISTEXT($F1737)),"",K1737*$F1737))</f>
        <v/>
      </c>
      <c r="M1737" s="30">
        <f>IF(OR(H1737="",H1737=0),"",IF(K1737="",IF(J1737="","",IF(OR(ISTEXT(J1737),ISTEXT(H1737)),"",J1737/H1737)),IF(OR(ISTEXT(L1737),ISTEXT(H1737)),"",L1737/H1737)))</f>
        <v/>
      </c>
    </row>
    <row r="1738" ht="13.35" customHeight="1" s="162">
      <c r="B1738" s="307" t="n"/>
      <c r="C1738" s="307" t="n"/>
      <c r="E1738" s="307" t="n"/>
      <c r="F1738" s="32" t="n"/>
      <c r="G1738" s="33">
        <f>IF(F1738="", "", IF(OR(ISTEXT(H1738),ISTEXT(F1738)),"",H1738/F1738))</f>
        <v/>
      </c>
      <c r="H1738" s="33" t="n"/>
      <c r="I1738" s="33" t="n"/>
      <c r="J1738" s="33">
        <f>IF(I1738="", "", IF(OR(ISTEXT(I1738),ISTEXT($F1738)),"",I1738*$F1738))</f>
        <v/>
      </c>
      <c r="K1738" s="33" t="n"/>
      <c r="L1738" s="33">
        <f>IF(K1738="", "", IF(OR(ISTEXT(K1738),ISTEXT($F1738)),"",K1738*$F1738))</f>
        <v/>
      </c>
      <c r="M1738" s="30">
        <f>IF(OR(H1738="",H1738=0),"",IF(K1738="",IF(J1738="","",IF(OR(ISTEXT(J1738),ISTEXT(H1738)),"",J1738/H1738)),IF(OR(ISTEXT(L1738),ISTEXT(H1738)),"",L1738/H1738)))</f>
        <v/>
      </c>
    </row>
    <row r="1739" ht="13.35" customHeight="1" s="162">
      <c r="B1739" s="307" t="n"/>
      <c r="C1739" s="307" t="n"/>
      <c r="E1739" s="307" t="n"/>
      <c r="F1739" s="32" t="n"/>
      <c r="G1739" s="33">
        <f>IF(F1739="", "", IF(OR(ISTEXT(H1739),ISTEXT(F1739)),"",H1739/F1739))</f>
        <v/>
      </c>
      <c r="H1739" s="33" t="n"/>
      <c r="I1739" s="33" t="n"/>
      <c r="J1739" s="33">
        <f>IF(I1739="", "", IF(OR(ISTEXT(I1739),ISTEXT($F1739)),"",I1739*$F1739))</f>
        <v/>
      </c>
      <c r="K1739" s="33" t="n"/>
      <c r="L1739" s="33">
        <f>IF(K1739="", "", IF(OR(ISTEXT(K1739),ISTEXT($F1739)),"",K1739*$F1739))</f>
        <v/>
      </c>
      <c r="M1739" s="30">
        <f>IF(OR(H1739="",H1739=0),"",IF(K1739="",IF(J1739="","",IF(OR(ISTEXT(J1739),ISTEXT(H1739)),"",J1739/H1739)),IF(OR(ISTEXT(L1739),ISTEXT(H1739)),"",L1739/H1739)))</f>
        <v/>
      </c>
    </row>
    <row r="1740" ht="13.35" customHeight="1" s="162">
      <c r="B1740" s="307" t="n"/>
      <c r="C1740" s="307" t="n"/>
      <c r="E1740" s="307" t="n"/>
      <c r="F1740" s="32" t="n"/>
      <c r="G1740" s="33">
        <f>IF(F1740="", "", IF(OR(ISTEXT(H1740),ISTEXT(F1740)),"",H1740/F1740))</f>
        <v/>
      </c>
      <c r="H1740" s="33" t="n"/>
      <c r="I1740" s="33" t="n"/>
      <c r="J1740" s="33">
        <f>IF(I1740="", "", IF(OR(ISTEXT(I1740),ISTEXT($F1740)),"",I1740*$F1740))</f>
        <v/>
      </c>
      <c r="K1740" s="33" t="n"/>
      <c r="L1740" s="33">
        <f>IF(K1740="", "", IF(OR(ISTEXT(K1740),ISTEXT($F1740)),"",K1740*$F1740))</f>
        <v/>
      </c>
      <c r="M1740" s="30">
        <f>IF(OR(H1740="",H1740=0),"",IF(K1740="",IF(J1740="","",IF(OR(ISTEXT(J1740),ISTEXT(H1740)),"",J1740/H1740)),IF(OR(ISTEXT(L1740),ISTEXT(H1740)),"",L1740/H1740)))</f>
        <v/>
      </c>
    </row>
    <row r="1741" ht="13.35" customHeight="1" s="162">
      <c r="B1741" s="307" t="n"/>
      <c r="C1741" s="307" t="n"/>
      <c r="E1741" s="307" t="n"/>
      <c r="F1741" s="32" t="n"/>
      <c r="G1741" s="33">
        <f>IF(F1741="", "", IF(OR(ISTEXT(H1741),ISTEXT(F1741)),"",H1741/F1741))</f>
        <v/>
      </c>
      <c r="H1741" s="33" t="n"/>
      <c r="I1741" s="33" t="n"/>
      <c r="J1741" s="33">
        <f>IF(I1741="", "", IF(OR(ISTEXT(I1741),ISTEXT($F1741)),"",I1741*$F1741))</f>
        <v/>
      </c>
      <c r="K1741" s="33" t="n"/>
      <c r="L1741" s="33">
        <f>IF(K1741="", "", IF(OR(ISTEXT(K1741),ISTEXT($F1741)),"",K1741*$F1741))</f>
        <v/>
      </c>
      <c r="M1741" s="30">
        <f>IF(OR(H1741="",H1741=0),"",IF(K1741="",IF(J1741="","",IF(OR(ISTEXT(J1741),ISTEXT(H1741)),"",J1741/H1741)),IF(OR(ISTEXT(L1741),ISTEXT(H1741)),"",L1741/H1741)))</f>
        <v/>
      </c>
    </row>
    <row r="1742" ht="13.35" customHeight="1" s="162">
      <c r="B1742" s="307" t="n"/>
      <c r="C1742" s="307" t="n"/>
      <c r="E1742" s="307" t="n"/>
      <c r="F1742" s="32" t="n"/>
      <c r="G1742" s="33">
        <f>IF(F1742="", "", IF(OR(ISTEXT(H1742),ISTEXT(F1742)),"",H1742/F1742))</f>
        <v/>
      </c>
      <c r="H1742" s="33" t="n"/>
      <c r="I1742" s="33" t="n"/>
      <c r="J1742" s="33">
        <f>IF(I1742="", "", IF(OR(ISTEXT(I1742),ISTEXT($F1742)),"",I1742*$F1742))</f>
        <v/>
      </c>
      <c r="K1742" s="33" t="n"/>
      <c r="L1742" s="33">
        <f>IF(K1742="", "", IF(OR(ISTEXT(K1742),ISTEXT($F1742)),"",K1742*$F1742))</f>
        <v/>
      </c>
      <c r="M1742" s="30">
        <f>IF(OR(H1742="",H1742=0),"",IF(K1742="",IF(J1742="","",IF(OR(ISTEXT(J1742),ISTEXT(H1742)),"",J1742/H1742)),IF(OR(ISTEXT(L1742),ISTEXT(H1742)),"",L1742/H1742)))</f>
        <v/>
      </c>
    </row>
    <row r="1743" ht="13.35" customHeight="1" s="162">
      <c r="B1743" s="307" t="n"/>
      <c r="C1743" s="307" t="n"/>
      <c r="E1743" s="307" t="n"/>
      <c r="F1743" s="32" t="n"/>
      <c r="G1743" s="33">
        <f>IF(F1743="", "", IF(OR(ISTEXT(H1743),ISTEXT(F1743)),"",H1743/F1743))</f>
        <v/>
      </c>
      <c r="H1743" s="33" t="n"/>
      <c r="I1743" s="33" t="n"/>
      <c r="J1743" s="33">
        <f>IF(I1743="", "", IF(OR(ISTEXT(I1743),ISTEXT($F1743)),"",I1743*$F1743))</f>
        <v/>
      </c>
      <c r="K1743" s="33" t="n"/>
      <c r="L1743" s="33">
        <f>IF(K1743="", "", IF(OR(ISTEXT(K1743),ISTEXT($F1743)),"",K1743*$F1743))</f>
        <v/>
      </c>
      <c r="M1743" s="30">
        <f>IF(OR(H1743="",H1743=0),"",IF(K1743="",IF(J1743="","",IF(OR(ISTEXT(J1743),ISTEXT(H1743)),"",J1743/H1743)),IF(OR(ISTEXT(L1743),ISTEXT(H1743)),"",L1743/H1743)))</f>
        <v/>
      </c>
    </row>
    <row r="1744" ht="13.35" customHeight="1" s="162">
      <c r="B1744" s="307" t="n"/>
      <c r="C1744" s="307" t="n"/>
      <c r="E1744" s="307" t="n"/>
      <c r="F1744" s="32" t="n"/>
      <c r="G1744" s="33">
        <f>IF(F1744="", "", IF(OR(ISTEXT(H1744),ISTEXT(F1744)),"",H1744/F1744))</f>
        <v/>
      </c>
      <c r="H1744" s="33" t="n"/>
      <c r="I1744" s="33" t="n"/>
      <c r="J1744" s="33">
        <f>IF(I1744="", "", IF(OR(ISTEXT(I1744),ISTEXT($F1744)),"",I1744*$F1744))</f>
        <v/>
      </c>
      <c r="K1744" s="33" t="n"/>
      <c r="L1744" s="33">
        <f>IF(K1744="", "", IF(OR(ISTEXT(K1744),ISTEXT($F1744)),"",K1744*$F1744))</f>
        <v/>
      </c>
      <c r="M1744" s="30">
        <f>IF(OR(H1744="",H1744=0),"",IF(K1744="",IF(J1744="","",IF(OR(ISTEXT(J1744),ISTEXT(H1744)),"",J1744/H1744)),IF(OR(ISTEXT(L1744),ISTEXT(H1744)),"",L1744/H1744)))</f>
        <v/>
      </c>
    </row>
    <row r="1745" ht="13.35" customHeight="1" s="162">
      <c r="B1745" s="307" t="n"/>
      <c r="C1745" s="307" t="n"/>
      <c r="E1745" s="307" t="n"/>
      <c r="F1745" s="32" t="n"/>
      <c r="G1745" s="33">
        <f>IF(F1745="", "", IF(OR(ISTEXT(H1745),ISTEXT(F1745)),"",H1745/F1745))</f>
        <v/>
      </c>
      <c r="H1745" s="33" t="n"/>
      <c r="I1745" s="33" t="n"/>
      <c r="J1745" s="33">
        <f>IF(I1745="", "", IF(OR(ISTEXT(I1745),ISTEXT($F1745)),"",I1745*$F1745))</f>
        <v/>
      </c>
      <c r="K1745" s="33" t="n"/>
      <c r="L1745" s="33">
        <f>IF(K1745="", "", IF(OR(ISTEXT(K1745),ISTEXT($F1745)),"",K1745*$F1745))</f>
        <v/>
      </c>
      <c r="M1745" s="30">
        <f>IF(OR(H1745="",H1745=0),"",IF(K1745="",IF(J1745="","",IF(OR(ISTEXT(J1745),ISTEXT(H1745)),"",J1745/H1745)),IF(OR(ISTEXT(L1745),ISTEXT(H1745)),"",L1745/H1745)))</f>
        <v/>
      </c>
    </row>
    <row r="1746" ht="13.35" customHeight="1" s="162">
      <c r="B1746" s="307" t="n"/>
      <c r="C1746" s="307" t="n"/>
      <c r="E1746" s="307" t="n"/>
      <c r="F1746" s="32" t="n"/>
      <c r="G1746" s="33">
        <f>IF(F1746="", "", IF(OR(ISTEXT(H1746),ISTEXT(F1746)),"",H1746/F1746))</f>
        <v/>
      </c>
      <c r="H1746" s="33" t="n"/>
      <c r="I1746" s="33" t="n"/>
      <c r="J1746" s="33">
        <f>IF(I1746="", "", IF(OR(ISTEXT(I1746),ISTEXT($F1746)),"",I1746*$F1746))</f>
        <v/>
      </c>
      <c r="K1746" s="33" t="n"/>
      <c r="L1746" s="33">
        <f>IF(K1746="", "", IF(OR(ISTEXT(K1746),ISTEXT($F1746)),"",K1746*$F1746))</f>
        <v/>
      </c>
      <c r="M1746" s="30">
        <f>IF(OR(H1746="",H1746=0),"",IF(K1746="",IF(J1746="","",IF(OR(ISTEXT(J1746),ISTEXT(H1746)),"",J1746/H1746)),IF(OR(ISTEXT(L1746),ISTEXT(H1746)),"",L1746/H1746)))</f>
        <v/>
      </c>
    </row>
    <row r="1747" ht="13.35" customHeight="1" s="162">
      <c r="B1747" s="307" t="n"/>
      <c r="C1747" s="307" t="n"/>
      <c r="E1747" s="307" t="n"/>
      <c r="F1747" s="32" t="n"/>
      <c r="G1747" s="33">
        <f>IF(F1747="", "", IF(OR(ISTEXT(H1747),ISTEXT(F1747)),"",H1747/F1747))</f>
        <v/>
      </c>
      <c r="H1747" s="33" t="n"/>
      <c r="I1747" s="33" t="n"/>
      <c r="J1747" s="33">
        <f>IF(I1747="", "", IF(OR(ISTEXT(I1747),ISTEXT($F1747)),"",I1747*$F1747))</f>
        <v/>
      </c>
      <c r="K1747" s="33" t="n"/>
      <c r="L1747" s="33">
        <f>IF(K1747="", "", IF(OR(ISTEXT(K1747),ISTEXT($F1747)),"",K1747*$F1747))</f>
        <v/>
      </c>
      <c r="M1747" s="30">
        <f>IF(OR(H1747="",H1747=0),"",IF(K1747="",IF(J1747="","",IF(OR(ISTEXT(J1747),ISTEXT(H1747)),"",J1747/H1747)),IF(OR(ISTEXT(L1747),ISTEXT(H1747)),"",L1747/H1747)))</f>
        <v/>
      </c>
    </row>
    <row r="1748" ht="13.35" customHeight="1" s="162">
      <c r="B1748" s="307" t="n"/>
      <c r="C1748" s="307" t="n"/>
      <c r="E1748" s="307" t="n"/>
      <c r="F1748" s="32" t="n"/>
      <c r="G1748" s="33">
        <f>IF(F1748="", "", IF(OR(ISTEXT(H1748),ISTEXT(F1748)),"",H1748/F1748))</f>
        <v/>
      </c>
      <c r="H1748" s="33" t="n"/>
      <c r="I1748" s="33" t="n"/>
      <c r="J1748" s="33">
        <f>IF(I1748="", "", IF(OR(ISTEXT(I1748),ISTEXT($F1748)),"",I1748*$F1748))</f>
        <v/>
      </c>
      <c r="K1748" s="33" t="n"/>
      <c r="L1748" s="33">
        <f>IF(K1748="", "", IF(OR(ISTEXT(K1748),ISTEXT($F1748)),"",K1748*$F1748))</f>
        <v/>
      </c>
      <c r="M1748" s="30">
        <f>IF(OR(H1748="",H1748=0),"",IF(K1748="",IF(J1748="","",IF(OR(ISTEXT(J1748),ISTEXT(H1748)),"",J1748/H1748)),IF(OR(ISTEXT(L1748),ISTEXT(H1748)),"",L1748/H1748)))</f>
        <v/>
      </c>
    </row>
    <row r="1749" ht="13.35" customHeight="1" s="162">
      <c r="B1749" s="307" t="n"/>
      <c r="C1749" s="307" t="n"/>
      <c r="E1749" s="307" t="n"/>
      <c r="F1749" s="32" t="n"/>
      <c r="G1749" s="33">
        <f>IF(F1749="", "", IF(OR(ISTEXT(H1749),ISTEXT(F1749)),"",H1749/F1749))</f>
        <v/>
      </c>
      <c r="H1749" s="33" t="n"/>
      <c r="I1749" s="33" t="n"/>
      <c r="J1749" s="33">
        <f>IF(I1749="", "", IF(OR(ISTEXT(I1749),ISTEXT($F1749)),"",I1749*$F1749))</f>
        <v/>
      </c>
      <c r="K1749" s="33" t="n"/>
      <c r="L1749" s="33">
        <f>IF(K1749="", "", IF(OR(ISTEXT(K1749),ISTEXT($F1749)),"",K1749*$F1749))</f>
        <v/>
      </c>
      <c r="M1749" s="30">
        <f>IF(OR(H1749="",H1749=0),"",IF(K1749="",IF(J1749="","",IF(OR(ISTEXT(J1749),ISTEXT(H1749)),"",J1749/H1749)),IF(OR(ISTEXT(L1749),ISTEXT(H1749)),"",L1749/H1749)))</f>
        <v/>
      </c>
    </row>
    <row r="1750" ht="13.35" customHeight="1" s="162">
      <c r="B1750" s="307" t="n"/>
      <c r="C1750" s="307" t="n"/>
      <c r="E1750" s="307" t="n"/>
      <c r="F1750" s="32" t="n"/>
      <c r="G1750" s="33">
        <f>IF(F1750="", "", IF(OR(ISTEXT(H1750),ISTEXT(F1750)),"",H1750/F1750))</f>
        <v/>
      </c>
      <c r="H1750" s="33" t="n"/>
      <c r="I1750" s="33" t="n"/>
      <c r="J1750" s="33">
        <f>IF(I1750="", "", IF(OR(ISTEXT(I1750),ISTEXT($F1750)),"",I1750*$F1750))</f>
        <v/>
      </c>
      <c r="K1750" s="33" t="n"/>
      <c r="L1750" s="33">
        <f>IF(K1750="", "", IF(OR(ISTEXT(K1750),ISTEXT($F1750)),"",K1750*$F1750))</f>
        <v/>
      </c>
      <c r="M1750" s="30">
        <f>IF(OR(H1750="",H1750=0),"",IF(K1750="",IF(J1750="","",IF(OR(ISTEXT(J1750),ISTEXT(H1750)),"",J1750/H1750)),IF(OR(ISTEXT(L1750),ISTEXT(H1750)),"",L1750/H1750)))</f>
        <v/>
      </c>
    </row>
    <row r="1751" ht="13.35" customHeight="1" s="162">
      <c r="B1751" s="307" t="n"/>
      <c r="C1751" s="307" t="n"/>
      <c r="E1751" s="307" t="n"/>
      <c r="F1751" s="32" t="n"/>
      <c r="G1751" s="33">
        <f>IF(F1751="", "", IF(OR(ISTEXT(H1751),ISTEXT(F1751)),"",H1751/F1751))</f>
        <v/>
      </c>
      <c r="H1751" s="33" t="n"/>
      <c r="I1751" s="33" t="n"/>
      <c r="J1751" s="33">
        <f>IF(I1751="", "", IF(OR(ISTEXT(I1751),ISTEXT($F1751)),"",I1751*$F1751))</f>
        <v/>
      </c>
      <c r="K1751" s="33" t="n"/>
      <c r="L1751" s="33">
        <f>IF(K1751="", "", IF(OR(ISTEXT(K1751),ISTEXT($F1751)),"",K1751*$F1751))</f>
        <v/>
      </c>
      <c r="M1751" s="30">
        <f>IF(OR(H1751="",H1751=0),"",IF(K1751="",IF(J1751="","",IF(OR(ISTEXT(J1751),ISTEXT(H1751)),"",J1751/H1751)),IF(OR(ISTEXT(L1751),ISTEXT(H1751)),"",L1751/H1751)))</f>
        <v/>
      </c>
    </row>
    <row r="1752" ht="13.35" customHeight="1" s="162">
      <c r="B1752" s="307" t="n"/>
      <c r="C1752" s="307" t="n"/>
      <c r="E1752" s="307" t="n"/>
      <c r="F1752" s="32" t="n"/>
      <c r="G1752" s="33">
        <f>IF(F1752="", "", IF(OR(ISTEXT(H1752),ISTEXT(F1752)),"",H1752/F1752))</f>
        <v/>
      </c>
      <c r="H1752" s="33" t="n"/>
      <c r="I1752" s="33" t="n"/>
      <c r="J1752" s="33">
        <f>IF(I1752="", "", IF(OR(ISTEXT(I1752),ISTEXT($F1752)),"",I1752*$F1752))</f>
        <v/>
      </c>
      <c r="K1752" s="33" t="n"/>
      <c r="L1752" s="33">
        <f>IF(K1752="", "", IF(OR(ISTEXT(K1752),ISTEXT($F1752)),"",K1752*$F1752))</f>
        <v/>
      </c>
      <c r="M1752" s="30">
        <f>IF(OR(H1752="",H1752=0),"",IF(K1752="",IF(J1752="","",IF(OR(ISTEXT(J1752),ISTEXT(H1752)),"",J1752/H1752)),IF(OR(ISTEXT(L1752),ISTEXT(H1752)),"",L1752/H1752)))</f>
        <v/>
      </c>
    </row>
    <row r="1753" ht="13.35" customHeight="1" s="162">
      <c r="B1753" s="307" t="n"/>
      <c r="C1753" s="307" t="n"/>
      <c r="E1753" s="307" t="n"/>
      <c r="F1753" s="32" t="n"/>
      <c r="G1753" s="33">
        <f>IF(F1753="", "", IF(OR(ISTEXT(H1753),ISTEXT(F1753)),"",H1753/F1753))</f>
        <v/>
      </c>
      <c r="H1753" s="33" t="n"/>
      <c r="I1753" s="33" t="n"/>
      <c r="J1753" s="33">
        <f>IF(I1753="", "", IF(OR(ISTEXT(I1753),ISTEXT($F1753)),"",I1753*$F1753))</f>
        <v/>
      </c>
      <c r="K1753" s="33" t="n"/>
      <c r="L1753" s="33">
        <f>IF(K1753="", "", IF(OR(ISTEXT(K1753),ISTEXT($F1753)),"",K1753*$F1753))</f>
        <v/>
      </c>
      <c r="M1753" s="30">
        <f>IF(OR(H1753="",H1753=0),"",IF(K1753="",IF(J1753="","",IF(OR(ISTEXT(J1753),ISTEXT(H1753)),"",J1753/H1753)),IF(OR(ISTEXT(L1753),ISTEXT(H1753)),"",L1753/H1753)))</f>
        <v/>
      </c>
    </row>
    <row r="1754" ht="13.35" customHeight="1" s="162">
      <c r="B1754" s="307" t="n"/>
      <c r="C1754" s="307" t="n"/>
      <c r="E1754" s="307" t="n"/>
      <c r="F1754" s="32" t="n"/>
      <c r="G1754" s="33">
        <f>IF(F1754="", "", IF(OR(ISTEXT(H1754),ISTEXT(F1754)),"",H1754/F1754))</f>
        <v/>
      </c>
      <c r="H1754" s="33" t="n"/>
      <c r="I1754" s="33" t="n"/>
      <c r="J1754" s="33">
        <f>IF(I1754="", "", IF(OR(ISTEXT(I1754),ISTEXT($F1754)),"",I1754*$F1754))</f>
        <v/>
      </c>
      <c r="K1754" s="33" t="n"/>
      <c r="L1754" s="33">
        <f>IF(K1754="", "", IF(OR(ISTEXT(K1754),ISTEXT($F1754)),"",K1754*$F1754))</f>
        <v/>
      </c>
      <c r="M1754" s="30">
        <f>IF(OR(H1754="",H1754=0),"",IF(K1754="",IF(J1754="","",IF(OR(ISTEXT(J1754),ISTEXT(H1754)),"",J1754/H1754)),IF(OR(ISTEXT(L1754),ISTEXT(H1754)),"",L1754/H1754)))</f>
        <v/>
      </c>
    </row>
    <row r="1755" ht="13.35" customHeight="1" s="162">
      <c r="B1755" s="307" t="n"/>
      <c r="C1755" s="307" t="n"/>
      <c r="E1755" s="307" t="n"/>
      <c r="F1755" s="32" t="n"/>
      <c r="G1755" s="33">
        <f>IF(F1755="", "", IF(OR(ISTEXT(H1755),ISTEXT(F1755)),"",H1755/F1755))</f>
        <v/>
      </c>
      <c r="H1755" s="33" t="n"/>
      <c r="I1755" s="33" t="n"/>
      <c r="J1755" s="33">
        <f>IF(I1755="", "", IF(OR(ISTEXT(I1755),ISTEXT($F1755)),"",I1755*$F1755))</f>
        <v/>
      </c>
      <c r="K1755" s="33" t="n"/>
      <c r="L1755" s="33">
        <f>IF(K1755="", "", IF(OR(ISTEXT(K1755),ISTEXT($F1755)),"",K1755*$F1755))</f>
        <v/>
      </c>
      <c r="M1755" s="30">
        <f>IF(OR(H1755="",H1755=0),"",IF(K1755="",IF(J1755="","",IF(OR(ISTEXT(J1755),ISTEXT(H1755)),"",J1755/H1755)),IF(OR(ISTEXT(L1755),ISTEXT(H1755)),"",L1755/H1755)))</f>
        <v/>
      </c>
    </row>
    <row r="1756" ht="13.35" customHeight="1" s="162">
      <c r="B1756" s="307" t="n"/>
      <c r="C1756" s="307" t="n"/>
      <c r="E1756" s="307" t="n"/>
      <c r="F1756" s="32" t="n"/>
      <c r="G1756" s="33">
        <f>IF(F1756="", "", IF(OR(ISTEXT(H1756),ISTEXT(F1756)),"",H1756/F1756))</f>
        <v/>
      </c>
      <c r="H1756" s="33" t="n"/>
      <c r="I1756" s="33" t="n"/>
      <c r="J1756" s="33">
        <f>IF(I1756="", "", IF(OR(ISTEXT(I1756),ISTEXT($F1756)),"",I1756*$F1756))</f>
        <v/>
      </c>
      <c r="K1756" s="33" t="n"/>
      <c r="L1756" s="33">
        <f>IF(K1756="", "", IF(OR(ISTEXT(K1756),ISTEXT($F1756)),"",K1756*$F1756))</f>
        <v/>
      </c>
      <c r="M1756" s="30">
        <f>IF(OR(H1756="",H1756=0),"",IF(K1756="",IF(J1756="","",IF(OR(ISTEXT(J1756),ISTEXT(H1756)),"",J1756/H1756)),IF(OR(ISTEXT(L1756),ISTEXT(H1756)),"",L1756/H1756)))</f>
        <v/>
      </c>
    </row>
    <row r="1757" ht="13.35" customHeight="1" s="162">
      <c r="B1757" s="307" t="n"/>
      <c r="C1757" s="307" t="n"/>
      <c r="E1757" s="307" t="n"/>
      <c r="F1757" s="32" t="n"/>
      <c r="G1757" s="33">
        <f>IF(F1757="", "", IF(OR(ISTEXT(H1757),ISTEXT(F1757)),"",H1757/F1757))</f>
        <v/>
      </c>
      <c r="H1757" s="33" t="n"/>
      <c r="I1757" s="33" t="n"/>
      <c r="J1757" s="33">
        <f>IF(I1757="", "", IF(OR(ISTEXT(I1757),ISTEXT($F1757)),"",I1757*$F1757))</f>
        <v/>
      </c>
      <c r="K1757" s="33" t="n"/>
      <c r="L1757" s="33">
        <f>IF(K1757="", "", IF(OR(ISTEXT(K1757),ISTEXT($F1757)),"",K1757*$F1757))</f>
        <v/>
      </c>
      <c r="M1757" s="30">
        <f>IF(OR(H1757="",H1757=0),"",IF(K1757="",IF(J1757="","",IF(OR(ISTEXT(J1757),ISTEXT(H1757)),"",J1757/H1757)),IF(OR(ISTEXT(L1757),ISTEXT(H1757)),"",L1757/H1757)))</f>
        <v/>
      </c>
    </row>
    <row r="1758" ht="13.35" customHeight="1" s="162">
      <c r="B1758" s="307" t="n"/>
      <c r="C1758" s="307" t="n"/>
      <c r="E1758" s="307" t="n"/>
      <c r="F1758" s="32" t="n"/>
      <c r="G1758" s="33">
        <f>IF(F1758="", "", IF(OR(ISTEXT(H1758),ISTEXT(F1758)),"",H1758/F1758))</f>
        <v/>
      </c>
      <c r="H1758" s="33" t="n"/>
      <c r="I1758" s="33" t="n"/>
      <c r="J1758" s="33">
        <f>IF(I1758="", "", IF(OR(ISTEXT(I1758),ISTEXT($F1758)),"",I1758*$F1758))</f>
        <v/>
      </c>
      <c r="K1758" s="33" t="n"/>
      <c r="L1758" s="33">
        <f>IF(K1758="", "", IF(OR(ISTEXT(K1758),ISTEXT($F1758)),"",K1758*$F1758))</f>
        <v/>
      </c>
      <c r="M1758" s="30">
        <f>IF(OR(H1758="",H1758=0),"",IF(K1758="",IF(J1758="","",IF(OR(ISTEXT(J1758),ISTEXT(H1758)),"",J1758/H1758)),IF(OR(ISTEXT(L1758),ISTEXT(H1758)),"",L1758/H1758)))</f>
        <v/>
      </c>
    </row>
    <row r="1759" ht="13.35" customHeight="1" s="162">
      <c r="B1759" s="307" t="n"/>
      <c r="C1759" s="307" t="n"/>
      <c r="E1759" s="307" t="n"/>
      <c r="F1759" s="32" t="n"/>
      <c r="G1759" s="33">
        <f>IF(F1759="", "", IF(OR(ISTEXT(H1759),ISTEXT(F1759)),"",H1759/F1759))</f>
        <v/>
      </c>
      <c r="H1759" s="33" t="n"/>
      <c r="I1759" s="33" t="n"/>
      <c r="J1759" s="33">
        <f>IF(I1759="", "", IF(OR(ISTEXT(I1759),ISTEXT($F1759)),"",I1759*$F1759))</f>
        <v/>
      </c>
      <c r="K1759" s="33" t="n"/>
      <c r="L1759" s="33">
        <f>IF(K1759="", "", IF(OR(ISTEXT(K1759),ISTEXT($F1759)),"",K1759*$F1759))</f>
        <v/>
      </c>
      <c r="M1759" s="30">
        <f>IF(OR(H1759="",H1759=0),"",IF(K1759="",IF(J1759="","",IF(OR(ISTEXT(J1759),ISTEXT(H1759)),"",J1759/H1759)),IF(OR(ISTEXT(L1759),ISTEXT(H1759)),"",L1759/H1759)))</f>
        <v/>
      </c>
    </row>
    <row r="1760" ht="13.35" customHeight="1" s="162">
      <c r="B1760" s="307" t="n"/>
      <c r="C1760" s="307" t="n"/>
      <c r="E1760" s="307" t="n"/>
      <c r="F1760" s="32" t="n"/>
      <c r="G1760" s="33">
        <f>IF(F1760="", "", IF(OR(ISTEXT(H1760),ISTEXT(F1760)),"",H1760/F1760))</f>
        <v/>
      </c>
      <c r="H1760" s="33" t="n"/>
      <c r="I1760" s="33" t="n"/>
      <c r="J1760" s="33">
        <f>IF(I1760="", "", IF(OR(ISTEXT(I1760),ISTEXT($F1760)),"",I1760*$F1760))</f>
        <v/>
      </c>
      <c r="K1760" s="33" t="n"/>
      <c r="L1760" s="33">
        <f>IF(K1760="", "", IF(OR(ISTEXT(K1760),ISTEXT($F1760)),"",K1760*$F1760))</f>
        <v/>
      </c>
      <c r="M1760" s="30">
        <f>IF(OR(H1760="",H1760=0),"",IF(K1760="",IF(J1760="","",IF(OR(ISTEXT(J1760),ISTEXT(H1760)),"",J1760/H1760)),IF(OR(ISTEXT(L1760),ISTEXT(H1760)),"",L1760/H1760)))</f>
        <v/>
      </c>
    </row>
    <row r="1761" ht="13.35" customHeight="1" s="162">
      <c r="B1761" s="307" t="n"/>
      <c r="C1761" s="307" t="n"/>
      <c r="E1761" s="307" t="n"/>
      <c r="F1761" s="32" t="n"/>
      <c r="G1761" s="33">
        <f>IF(F1761="", "", IF(OR(ISTEXT(H1761),ISTEXT(F1761)),"",H1761/F1761))</f>
        <v/>
      </c>
      <c r="H1761" s="33" t="n"/>
      <c r="I1761" s="33" t="n"/>
      <c r="J1761" s="33">
        <f>IF(I1761="", "", IF(OR(ISTEXT(I1761),ISTEXT($F1761)),"",I1761*$F1761))</f>
        <v/>
      </c>
      <c r="K1761" s="33" t="n"/>
      <c r="L1761" s="33">
        <f>IF(K1761="", "", IF(OR(ISTEXT(K1761),ISTEXT($F1761)),"",K1761*$F1761))</f>
        <v/>
      </c>
      <c r="M1761" s="30">
        <f>IF(OR(H1761="",H1761=0),"",IF(K1761="",IF(J1761="","",IF(OR(ISTEXT(J1761),ISTEXT(H1761)),"",J1761/H1761)),IF(OR(ISTEXT(L1761),ISTEXT(H1761)),"",L1761/H1761)))</f>
        <v/>
      </c>
    </row>
    <row r="1762" ht="13.35" customHeight="1" s="162">
      <c r="B1762" s="307" t="n"/>
      <c r="C1762" s="307" t="n"/>
      <c r="E1762" s="307" t="n"/>
      <c r="F1762" s="32" t="n"/>
      <c r="G1762" s="33">
        <f>IF(F1762="", "", IF(OR(ISTEXT(H1762),ISTEXT(F1762)),"",H1762/F1762))</f>
        <v/>
      </c>
      <c r="H1762" s="33" t="n"/>
      <c r="I1762" s="33" t="n"/>
      <c r="J1762" s="33">
        <f>IF(I1762="", "", IF(OR(ISTEXT(I1762),ISTEXT($F1762)),"",I1762*$F1762))</f>
        <v/>
      </c>
      <c r="K1762" s="33" t="n"/>
      <c r="L1762" s="33">
        <f>IF(K1762="", "", IF(OR(ISTEXT(K1762),ISTEXT($F1762)),"",K1762*$F1762))</f>
        <v/>
      </c>
      <c r="M1762" s="30">
        <f>IF(OR(H1762="",H1762=0),"",IF(K1762="",IF(J1762="","",IF(OR(ISTEXT(J1762),ISTEXT(H1762)),"",J1762/H1762)),IF(OR(ISTEXT(L1762),ISTEXT(H1762)),"",L1762/H1762)))</f>
        <v/>
      </c>
    </row>
    <row r="1763" ht="13.35" customHeight="1" s="162">
      <c r="B1763" s="307" t="n"/>
      <c r="C1763" s="307" t="n"/>
      <c r="E1763" s="307" t="n"/>
      <c r="F1763" s="32" t="n"/>
      <c r="G1763" s="33">
        <f>IF(F1763="", "", IF(OR(ISTEXT(H1763),ISTEXT(F1763)),"",H1763/F1763))</f>
        <v/>
      </c>
      <c r="H1763" s="33" t="n"/>
      <c r="I1763" s="33" t="n"/>
      <c r="J1763" s="33">
        <f>IF(I1763="", "", IF(OR(ISTEXT(I1763),ISTEXT($F1763)),"",I1763*$F1763))</f>
        <v/>
      </c>
      <c r="K1763" s="33" t="n"/>
      <c r="L1763" s="33">
        <f>IF(K1763="", "", IF(OR(ISTEXT(K1763),ISTEXT($F1763)),"",K1763*$F1763))</f>
        <v/>
      </c>
      <c r="M1763" s="30">
        <f>IF(OR(H1763="",H1763=0),"",IF(K1763="",IF(J1763="","",IF(OR(ISTEXT(J1763),ISTEXT(H1763)),"",J1763/H1763)),IF(OR(ISTEXT(L1763),ISTEXT(H1763)),"",L1763/H1763)))</f>
        <v/>
      </c>
    </row>
    <row r="1764" ht="13.35" customHeight="1" s="162">
      <c r="B1764" s="42" t="n"/>
      <c r="C1764" s="231" t="inlineStr">
        <is>
          <t>Subtotal (this page)</t>
        </is>
      </c>
      <c r="D1764" s="159" t="n"/>
      <c r="E1764" s="42" t="n"/>
      <c r="F1764" s="42" t="n"/>
      <c r="G1764" s="43" t="n"/>
      <c r="H1764" s="43">
        <f>IF(SUM(H1724:H1763)=0,"",SUM(H1724:H1763))</f>
        <v/>
      </c>
      <c r="I1764" s="43" t="n"/>
      <c r="J1764" s="43">
        <f>IF(SUM(J1724:J1763)=0,"",SUM(J1724:J1763))</f>
        <v/>
      </c>
      <c r="K1764" s="43" t="n"/>
      <c r="L1764" s="43">
        <f>IF(SUM(L1724:L1763)=0,"",SUM(L1724:L1763))</f>
        <v/>
      </c>
      <c r="M1764" s="35">
        <f>IF(OR(H1764="",H1764=0),"",IF(L1764="",IF(J1764="","",IF(OR(ISTEXT(J1764),ISTEXT(H1764)),"",J1764/H1764)),IF(OR(ISTEXT(L1764),ISTEXT(H1764)),"",L1764/H1764)))</f>
        <v/>
      </c>
    </row>
    <row r="1765" ht="13.35" customHeight="1" s="162"/>
    <row r="1766" ht="13.35" customHeight="1" s="162">
      <c r="B1766" s="188" t="inlineStr">
        <is>
          <t>Remarks (cont.)</t>
        </is>
      </c>
      <c r="C1766" s="173" t="n"/>
      <c r="D1766" s="154" t="n"/>
      <c r="E1766" s="174" t="n"/>
      <c r="F1766" s="174" t="n"/>
      <c r="G1766" s="174" t="n"/>
      <c r="H1766" s="174" t="n"/>
      <c r="I1766" s="174" t="n"/>
      <c r="J1766" s="174" t="n"/>
      <c r="K1766" s="174" t="n"/>
      <c r="L1766" s="174" t="n"/>
      <c r="M1766" s="173" t="n"/>
    </row>
    <row r="1767" ht="13.35" customHeight="1" s="162">
      <c r="B1767" s="154" t="n"/>
      <c r="C1767" s="174" t="n"/>
      <c r="D1767" s="174" t="n"/>
      <c r="E1767" s="174" t="n"/>
      <c r="F1767" s="174" t="n"/>
      <c r="G1767" s="174" t="n"/>
      <c r="H1767" s="174" t="n"/>
      <c r="I1767" s="174" t="n"/>
      <c r="J1767" s="174" t="n"/>
      <c r="K1767" s="174" t="n"/>
      <c r="L1767" s="174" t="n"/>
      <c r="M1767" s="173" t="n"/>
    </row>
    <row r="1768" ht="13.35" customHeight="1" s="162">
      <c r="B1768" s="154" t="n"/>
      <c r="C1768" s="174" t="n"/>
      <c r="D1768" s="174" t="n"/>
      <c r="E1768" s="174" t="n"/>
      <c r="F1768" s="174" t="n"/>
      <c r="G1768" s="174" t="n"/>
      <c r="H1768" s="174" t="n"/>
      <c r="I1768" s="174" t="n"/>
      <c r="J1768" s="174" t="n"/>
      <c r="K1768" s="174" t="n"/>
      <c r="L1768" s="174" t="n"/>
      <c r="M1768" s="173" t="n"/>
    </row>
    <row r="1769" ht="13.35" customHeight="1" s="162">
      <c r="B1769" s="154" t="n"/>
      <c r="C1769" s="174" t="n"/>
      <c r="D1769" s="174" t="n"/>
      <c r="E1769" s="174" t="n"/>
      <c r="F1769" s="174" t="n"/>
      <c r="G1769" s="174" t="n"/>
      <c r="H1769" s="174" t="n"/>
      <c r="I1769" s="174" t="n"/>
      <c r="J1769" s="174" t="n"/>
      <c r="K1769" s="174" t="n"/>
      <c r="L1769" s="174" t="n"/>
      <c r="M1769" s="173" t="n"/>
    </row>
    <row r="1770" ht="13.35" customHeight="1" s="162"/>
    <row r="1771" ht="13.35" customHeight="1" s="162"/>
    <row r="1772" ht="13.35" customHeight="1" s="162">
      <c r="B1772" s="200" t="inlineStr">
        <is>
          <t>System</t>
        </is>
      </c>
      <c r="C1772" s="403" t="n"/>
      <c r="D1772" s="209">
        <f>IF('{Equipment Data Entry}'!B98="","",'{Equipment Data Entry}'!B98)</f>
        <v/>
      </c>
      <c r="E1772" s="418" t="n"/>
      <c r="F1772" s="403" t="n"/>
      <c r="G1772" s="200" t="inlineStr">
        <is>
          <t>Service</t>
        </is>
      </c>
      <c r="H1772" s="403" t="n"/>
      <c r="I1772" s="210">
        <f>IF('{Equipment Data Entry}'!C98="","",'{Equipment Data Entry}'!C98)</f>
        <v/>
      </c>
      <c r="J1772" s="418" t="n"/>
      <c r="K1772" s="418" t="n"/>
      <c r="L1772" s="418" t="n"/>
      <c r="M1772" s="403" t="n"/>
    </row>
    <row r="1773" ht="13.35" customHeight="1" s="162">
      <c r="B1773" s="422" t="n"/>
      <c r="C1773" s="423" t="n"/>
      <c r="D1773" s="422" t="n"/>
      <c r="E1773" s="424" t="n"/>
      <c r="F1773" s="423" t="n"/>
      <c r="G1773" s="422" t="n"/>
      <c r="H1773" s="423" t="n"/>
      <c r="I1773" s="422" t="n"/>
      <c r="J1773" s="424" t="n"/>
      <c r="K1773" s="424" t="n"/>
      <c r="L1773" s="424" t="n"/>
      <c r="M1773" s="423" t="n"/>
    </row>
    <row r="1774" ht="13.35" customHeight="1" s="162">
      <c r="B1774" s="437" t="inlineStr">
        <is>
          <t>Drive Type:</t>
        </is>
      </c>
      <c r="C1774" s="13" t="n"/>
      <c r="D1774" s="438" t="n"/>
      <c r="E1774" s="437" t="inlineStr">
        <is>
          <t>Rotation – Design:</t>
        </is>
      </c>
      <c r="F1774" s="13" t="n"/>
      <c r="G1774" s="438" t="n"/>
      <c r="H1774" s="13" t="n"/>
      <c r="I1774" s="437" t="inlineStr">
        <is>
          <t>Actual:</t>
        </is>
      </c>
      <c r="J1774" s="438" t="n"/>
    </row>
    <row r="1775" ht="13.35" customHeight="1" s="162">
      <c r="B1775" s="200" t="inlineStr">
        <is>
          <t>Unit Data</t>
        </is>
      </c>
      <c r="C1775" s="400" t="n"/>
      <c r="D1775" s="400" t="n"/>
      <c r="E1775" s="400" t="n"/>
      <c r="F1775" s="400" t="n"/>
      <c r="G1775" s="401" t="n"/>
      <c r="H1775" s="13" t="n"/>
      <c r="I1775" s="200" t="inlineStr">
        <is>
          <t>Design and Performance Data</t>
        </is>
      </c>
      <c r="J1775" s="400" t="n"/>
      <c r="K1775" s="400" t="n"/>
      <c r="L1775" s="401" t="n"/>
      <c r="M1775" s="283" t="n"/>
    </row>
    <row r="1776" ht="13.35" customHeight="1" s="162">
      <c r="B1776" s="199" t="inlineStr">
        <is>
          <t>Manufacturer</t>
        </is>
      </c>
      <c r="C1776" s="401" t="n"/>
      <c r="D1776" s="204">
        <f>IF('{Equipment Data Entry}'!E98="","",'{Equipment Data Entry}'!E98)</f>
        <v/>
      </c>
      <c r="E1776" s="400" t="n"/>
      <c r="F1776" s="400" t="n"/>
      <c r="G1776" s="401" t="n"/>
      <c r="H1776" s="13" t="n"/>
      <c r="I1776" s="199" t="inlineStr">
        <is>
          <t>Design Criteria</t>
        </is>
      </c>
      <c r="J1776" s="401" t="n"/>
      <c r="K1776" s="199" t="inlineStr">
        <is>
          <t>Design</t>
        </is>
      </c>
      <c r="L1776" s="199" t="inlineStr">
        <is>
          <t>Actual</t>
        </is>
      </c>
      <c r="M1776" s="13" t="n"/>
    </row>
    <row r="1777" ht="13.35" customHeight="1" s="162">
      <c r="B1777" s="199" t="inlineStr">
        <is>
          <t>Model Number</t>
        </is>
      </c>
      <c r="C1777" s="401" t="n"/>
      <c r="D1777" s="204">
        <f>IF('{Equipment Data Entry}'!F98="","",'{Equipment Data Entry}'!F98)</f>
        <v/>
      </c>
      <c r="E1777" s="400" t="n"/>
      <c r="F1777" s="400" t="n"/>
      <c r="G1777" s="401" t="n"/>
      <c r="H1777" s="13" t="n"/>
      <c r="I1777" s="199" t="inlineStr">
        <is>
          <t>Total Airflow</t>
        </is>
      </c>
      <c r="J1777" s="401" t="n"/>
      <c r="K1777" s="24">
        <f>H1817</f>
        <v/>
      </c>
      <c r="L1777" s="24">
        <f>L1817</f>
        <v/>
      </c>
      <c r="M1777" s="22">
        <f>IF(OR(L1777="",K1777="",K1777=0),"",IF(OR(ISTEXT(L1777),ISTEXT(K1777)),"",L1777/K1777))</f>
        <v/>
      </c>
    </row>
    <row r="1778" ht="13.35" customHeight="1" s="162">
      <c r="B1778" s="199" t="inlineStr">
        <is>
          <t>Serial Number</t>
        </is>
      </c>
      <c r="C1778" s="401" t="n"/>
      <c r="D1778" s="204" t="n"/>
      <c r="E1778" s="400" t="n"/>
      <c r="F1778" s="400" t="n"/>
      <c r="G1778" s="401" t="n"/>
      <c r="H1778" s="13" t="n"/>
      <c r="I1778" s="199" t="inlineStr">
        <is>
          <t>Unit ESP</t>
        </is>
      </c>
      <c r="J1778" s="401" t="n"/>
      <c r="K1778" s="71">
        <f>IF('{Equipment Data Entry}'!H98="","",'{Equipment Data Entry}'!H98)</f>
        <v/>
      </c>
      <c r="L1778" s="64">
        <f>I1797</f>
        <v/>
      </c>
      <c r="M1778" s="22" t="n"/>
    </row>
    <row r="1779" ht="13.35" customHeight="1" s="162">
      <c r="B1779" s="199" t="inlineStr">
        <is>
          <t>Area Served</t>
        </is>
      </c>
      <c r="C1779" s="401" t="n"/>
      <c r="D1779" s="204">
        <f>I1772</f>
        <v/>
      </c>
      <c r="E1779" s="400" t="n"/>
      <c r="F1779" s="400" t="n"/>
      <c r="G1779" s="401" t="n"/>
      <c r="H1779" s="13" t="n"/>
      <c r="I1779" s="199" t="inlineStr">
        <is>
          <t>Fan RPMs</t>
        </is>
      </c>
      <c r="J1779" s="401" t="n"/>
      <c r="K1779" s="24">
        <f>IF('{Equipment Data Entry}'!I98="","",'{Equipment Data Entry}'!I98)</f>
        <v/>
      </c>
      <c r="L1779" s="24">
        <f>IF(L1790="","",L1790)</f>
        <v/>
      </c>
      <c r="M1779" s="13" t="n"/>
    </row>
    <row r="1780" ht="13.35" customHeight="1" s="162">
      <c r="B1780" s="199" t="inlineStr">
        <is>
          <t>Location</t>
        </is>
      </c>
      <c r="C1780" s="401" t="n"/>
      <c r="D1780" s="204">
        <f>IF('{Equipment Data Entry}'!D98="","",'{Equipment Data Entry}'!D98)</f>
        <v/>
      </c>
      <c r="E1780" s="400" t="n"/>
      <c r="F1780" s="400" t="n"/>
      <c r="G1780" s="401" t="n"/>
      <c r="H1780" s="13" t="n"/>
      <c r="I1780" s="283" t="n"/>
      <c r="J1780" s="283" t="n"/>
      <c r="K1780" s="36" t="n"/>
      <c r="L1780" s="36" t="n"/>
      <c r="M1780" s="13" t="n"/>
    </row>
    <row r="1781" ht="13.35" customHeight="1" s="162">
      <c r="B1781" s="13" t="n"/>
      <c r="C1781" s="13" t="n"/>
      <c r="D1781" s="13" t="n"/>
      <c r="E1781" s="13" t="n"/>
      <c r="F1781" s="13" t="n"/>
      <c r="G1781" s="13" t="n"/>
      <c r="H1781" s="13" t="n"/>
      <c r="I1781" s="283" t="n"/>
      <c r="J1781" s="283" t="n"/>
      <c r="K1781" s="37" t="n"/>
      <c r="L1781" s="37" t="n"/>
      <c r="M1781" s="13" t="n"/>
    </row>
    <row r="1782" ht="13.35" customHeight="1" s="162">
      <c r="B1782" s="200" t="inlineStr">
        <is>
          <t>Motor Data</t>
        </is>
      </c>
      <c r="C1782" s="400" t="n"/>
      <c r="D1782" s="400" t="n"/>
      <c r="E1782" s="400" t="n"/>
      <c r="F1782" s="400" t="n"/>
      <c r="G1782" s="401" t="n"/>
      <c r="H1782" s="13" t="n"/>
      <c r="I1782" s="283" t="inlineStr">
        <is>
          <t>Filter Type/Size/Qty</t>
        </is>
      </c>
      <c r="J1782" s="404" t="n"/>
      <c r="K1782" s="404" t="n"/>
      <c r="L1782" s="37" t="n"/>
      <c r="M1782" s="404" t="n"/>
    </row>
    <row r="1783" ht="13.35" customHeight="1" s="162">
      <c r="B1783" s="199" t="inlineStr">
        <is>
          <t>Manufacturer</t>
        </is>
      </c>
      <c r="C1783" s="401" t="n"/>
      <c r="D1783" s="203" t="n"/>
      <c r="E1783" s="400" t="n"/>
      <c r="F1783" s="400" t="n"/>
      <c r="G1783" s="401" t="n"/>
      <c r="H1783" s="13" t="n"/>
      <c r="I1783" s="200" t="inlineStr">
        <is>
          <t>Drive Data</t>
        </is>
      </c>
      <c r="J1783" s="400" t="n"/>
      <c r="K1783" s="400" t="n"/>
      <c r="L1783" s="401" t="n"/>
      <c r="M1783" s="13" t="n"/>
    </row>
    <row r="1784" ht="13.35" customHeight="1" s="162">
      <c r="B1784" s="199" t="inlineStr">
        <is>
          <t>Horsepower</t>
        </is>
      </c>
      <c r="C1784" s="401" t="n"/>
      <c r="D1784" s="28">
        <f>IF('{Equipment Data Entry}'!G98="","",'{Equipment Data Entry}'!G98)</f>
        <v/>
      </c>
      <c r="E1784" s="21" t="inlineStr">
        <is>
          <t>RPM</t>
        </is>
      </c>
      <c r="F1784" s="24" t="n"/>
      <c r="G1784" s="199" t="inlineStr">
        <is>
          <t>SF</t>
        </is>
      </c>
      <c r="H1784" s="13" t="n"/>
      <c r="I1784" s="199" t="inlineStr">
        <is>
          <t>Motor sheave</t>
        </is>
      </c>
      <c r="J1784" s="400" t="n"/>
      <c r="K1784" s="24">
        <f>IF('{Equipment Data Entry}'!J98="","",'{Equipment Data Entry}'!J98)</f>
        <v/>
      </c>
      <c r="L1784" s="21" t="inlineStr">
        <is>
          <t>Bore</t>
        </is>
      </c>
      <c r="M1784" s="208"/>
    </row>
    <row r="1785" ht="13.35" customHeight="1" s="162">
      <c r="B1785" s="198">
        <f>IF('{Equipment Data Entry}'!N98="","",'{Equipment Data Entry}'!N98)</f>
        <v/>
      </c>
      <c r="C1785" s="198">
        <f>IF('{Equipment Data Entry}'!O98="","",'{Equipment Data Entry}'!O98)</f>
        <v/>
      </c>
      <c r="D1785" s="21" t="inlineStr">
        <is>
          <t>FLA</t>
        </is>
      </c>
      <c r="E1785" s="67" t="n"/>
      <c r="F1785" s="21" t="inlineStr">
        <is>
          <t>Frame</t>
        </is>
      </c>
      <c r="G1785" s="208" t="n"/>
      <c r="H1785" s="13" t="n"/>
      <c r="I1785" s="199" t="inlineStr">
        <is>
          <t>Fan pulley</t>
        </is>
      </c>
      <c r="J1785" s="400" t="n"/>
      <c r="K1785" s="24">
        <f>IF('{Equipment Data Entry}'!K98="","",'{Equipment Data Entry}'!K98)</f>
        <v/>
      </c>
      <c r="L1785" s="21" t="inlineStr">
        <is>
          <t>Bore</t>
        </is>
      </c>
      <c r="M1785" s="208"/>
    </row>
    <row r="1786" ht="13.35" customHeight="1" s="162">
      <c r="B1786" s="199" t="inlineStr">
        <is>
          <t>Corrected FLA</t>
        </is>
      </c>
      <c r="C1786" s="401" t="n"/>
      <c r="D1786" s="27">
        <f>IF(OR(E1787="",E1785="",B1785=""),"",IF(OR(ISTEXT(B1785),COUNT(E1787:G1787)=0,ISTEXT(E1785)),"",B1785/AVERAGE(E1787:G1787)*E1785))</f>
        <v/>
      </c>
      <c r="E1786" s="199" t="inlineStr">
        <is>
          <t>Estimated BHP</t>
        </is>
      </c>
      <c r="F1786" s="401" t="n"/>
      <c r="G1786" s="27">
        <f>IF(OR(COUNT(E1788:G1788)=0,IF(N(E1789)&gt;0,E1789,N(D1784))=0,IF(N(D1786)&gt;0,D1786,N(E1785))=0),"",IF(N(E1789)&gt;0,E1789,N(D1784))*AVERAGE(E1788:G1788)/IF(N(D1786)&gt;0,D1786,N(E1785)))</f>
        <v/>
      </c>
      <c r="H1786" s="13" t="n"/>
      <c r="I1786" s="199" t="inlineStr">
        <is>
          <t>Belt(s)</t>
        </is>
      </c>
      <c r="J1786" s="208">
        <f>IF('{Equipment Data Entry}'!L98="","",'{Equipment Data Entry}'!L98)</f>
        <v/>
      </c>
      <c r="K1786" s="199" t="inlineStr">
        <is>
          <t>C to C</t>
        </is>
      </c>
      <c r="L1786" s="64">
        <f>IF('{Equipment Data Entry}'!M98="","",'{Equipment Data Entry}'!M98)</f>
        <v/>
      </c>
      <c r="M1786" s="13" t="n"/>
    </row>
    <row r="1787" ht="13.35" customHeight="1" s="162">
      <c r="B1787" s="199" t="inlineStr">
        <is>
          <t>Measured Voltage</t>
        </is>
      </c>
      <c r="C1787" s="400" t="n"/>
      <c r="D1787" s="401" t="n"/>
      <c r="E1787" s="24" t="n"/>
      <c r="F1787" s="24" t="n"/>
      <c r="G1787" s="24" t="n"/>
      <c r="H1787" s="13" t="n"/>
      <c r="I1787" s="283" t="inlineStr">
        <is>
          <t>Final Settings</t>
        </is>
      </c>
      <c r="J1787" s="404" t="n"/>
      <c r="K1787" s="404" t="n"/>
      <c r="L1787" s="37" t="n"/>
      <c r="M1787" s="404" t="n"/>
    </row>
    <row r="1788" ht="13.35" customHeight="1" s="162">
      <c r="B1788" s="199" t="inlineStr">
        <is>
          <t>Measured Amperage</t>
        </is>
      </c>
      <c r="C1788" s="400" t="n"/>
      <c r="D1788" s="401" t="n"/>
      <c r="E1788" s="67" t="n"/>
      <c r="F1788" s="67" t="n"/>
      <c r="G1788" s="67" t="n"/>
      <c r="H1788" s="13" t="n"/>
      <c r="I1788" s="205" t="inlineStr">
        <is>
          <t>RPM Data</t>
        </is>
      </c>
      <c r="J1788" s="401" t="n"/>
      <c r="K1788" s="205" t="inlineStr">
        <is>
          <t>Initial</t>
        </is>
      </c>
      <c r="L1788" s="205" t="inlineStr">
        <is>
          <t>Final</t>
        </is>
      </c>
      <c r="M1788" s="13" t="n"/>
    </row>
    <row r="1789" ht="13.35" customHeight="1" s="162">
      <c r="B1789" s="199" t="inlineStr">
        <is>
          <t>Motor HP (nameplate)</t>
        </is>
      </c>
      <c r="C1789" s="400"/>
      <c r="D1789" s="401"/>
      <c r="E1789" s="24"/>
      <c r="F1789" s="24"/>
      <c r="G1789" s="24"/>
      <c r="H1789" s="13" t="n"/>
      <c r="I1789" s="199" t="inlineStr">
        <is>
          <t>Motor RPM</t>
        </is>
      </c>
      <c r="J1789" s="401" t="n"/>
      <c r="K1789" s="24" t="n"/>
      <c r="L1789" s="24" t="n"/>
      <c r="M1789" s="13" t="n"/>
    </row>
    <row r="1790" ht="13.35" customHeight="1" s="162">
      <c r="B1790" s="200" t="inlineStr">
        <is>
          <t>Static Pressure Profile (in. w.g.)</t>
        </is>
      </c>
      <c r="C1790" s="400" t="n"/>
      <c r="D1790" s="400" t="n"/>
      <c r="E1790" s="400" t="n"/>
      <c r="F1790" s="400" t="n"/>
      <c r="G1790" s="401" t="n"/>
      <c r="H1790" s="13" t="n"/>
      <c r="I1790" s="199" t="inlineStr">
        <is>
          <t>Fan RPM</t>
        </is>
      </c>
      <c r="J1790" s="401" t="n"/>
      <c r="K1790" s="24" t="n"/>
      <c r="L1790" s="24" t="n"/>
      <c r="M1790" s="13" t="n"/>
    </row>
    <row r="1791" ht="13.35" customHeight="1" s="162">
      <c r="B1791" s="490">
        <f>IFERROR(INDEX('{Dropdowns}'!$AI$2:$AO$7,MATCH($D$1794,'{Dropdowns}'!$AH$2:$AH$7,0),1),"")</f>
        <v/>
      </c>
      <c r="C1791" s="490">
        <f>IFERROR(INDEX('{Dropdowns}'!$AI$2:$AO$7,MATCH($D$1794,'{Dropdowns}'!$AH$2:$AH$7,0),2),"")</f>
        <v/>
      </c>
      <c r="D1791" s="490">
        <f>IFERROR(INDEX('{Dropdowns}'!$AI$2:$AO$7,MATCH($D$1794,'{Dropdowns}'!$AH$2:$AH$7,0),3),"")</f>
        <v/>
      </c>
      <c r="E1791" s="490">
        <f>IFERROR(INDEX('{Dropdowns}'!$AI$2:$AO$7,MATCH($D$1794,'{Dropdowns}'!$AH$2:$AH$7,0),4),"")</f>
        <v/>
      </c>
      <c r="F1791" s="490">
        <f>IFERROR(INDEX('{Dropdowns}'!$AI$2:$AO$7,MATCH($D$1794,'{Dropdowns}'!$AH$2:$AH$7,0),5),"")</f>
        <v/>
      </c>
      <c r="G1791" s="490">
        <f>IFERROR(INDEX('{Dropdowns}'!$AI$2:$AO$7,MATCH($D$1794,'{Dropdowns}'!$AH$2:$AH$7,0),6),"")</f>
        <v/>
      </c>
      <c r="H1791" s="490">
        <f>IFERROR(INDEX('{Dropdowns}'!$AI$2:$AO$7,MATCH($D$1794,'{Dropdowns}'!$AH$2:$AH$7,0),7),"")</f>
        <v/>
      </c>
      <c r="I1791" s="246" t="inlineStr">
        <is>
          <t>VSD Frequency</t>
        </is>
      </c>
      <c r="J1791" s="403" t="n"/>
      <c r="K1791" s="65" t="n"/>
      <c r="L1791" s="65" t="n"/>
      <c r="M1791" s="13" t="n"/>
    </row>
    <row r="1792" ht="13.35" customHeight="1" s="162">
      <c r="B1792" s="492"/>
      <c r="C1792" s="492"/>
      <c r="D1792" s="492"/>
      <c r="E1792" s="492"/>
      <c r="F1792" s="492"/>
      <c r="G1792" s="492"/>
      <c r="H1792" s="492"/>
      <c r="I1792" s="14" t="n"/>
      <c r="J1792" s="14" t="n"/>
      <c r="K1792" s="14" t="n"/>
      <c r="L1792" s="38" t="n"/>
      <c r="M1792" s="13" t="n"/>
      <c r="Q1792">
        <f>IF(B1792="","",B1792)</f>
        <v/>
      </c>
      <c r="R1792">
        <f>IF(C1791="—",Q1792,IF(C1792="","",C1792))</f>
        <v/>
      </c>
      <c r="S1792">
        <f>IF(D1791="—",R1792,IF(D1792="","",D1792))</f>
        <v/>
      </c>
      <c r="T1792">
        <f>IF(E1791="—",S1792,IF(E1792="","",E1792))</f>
        <v/>
      </c>
      <c r="U1792">
        <f>IF(F1791="—",T1792,IF(F1792="","",F1792))</f>
        <v/>
      </c>
      <c r="V1792">
        <f>IF(G1791="—",U1792,IF(G1792="","",G1792))</f>
        <v/>
      </c>
      <c r="W1792">
        <f>IFERROR(MATCH("Fan",$C$1791:$H$1791,0),"")</f>
        <v/>
      </c>
      <c r="X1792">
        <f>IF(W1792="","",INDEX(P1794:U1794,W1792))</f>
        <v/>
      </c>
      <c r="Y1792">
        <f>IF(W1792="","",INDEX(Q1793:V1793,W1792))</f>
        <v/>
      </c>
    </row>
    <row r="1793" ht="13.35" customHeight="1" s="162">
      <c r="B1793" s="491" t="inlineStr">
        <is>
          <t>Δ</t>
        </is>
      </c>
      <c r="C1793" s="498">
        <f>IF(OR(C1791="—",C1792="",Q1792=""),"",IF(OR(ISTEXT(C1792),ISTEXT(Q1792)),"","Δ "&amp;TEXT(C1792-Q1792,"0.00")))</f>
        <v/>
      </c>
      <c r="D1793" s="498">
        <f>IF(OR(D1791="—",D1792="",R1792=""),"",IF(OR(ISTEXT(D1792),ISTEXT(R1792)),"","Δ "&amp;TEXT(D1792-R1792,"0.00")))</f>
        <v/>
      </c>
      <c r="E1793" s="498">
        <f>IF(OR(E1791="—",E1792="",S1792=""),"",IF(OR(ISTEXT(E1792),ISTEXT(S1792)),"","Δ "&amp;TEXT(E1792-S1792,"0.00")))</f>
        <v/>
      </c>
      <c r="F1793" s="498">
        <f>IF(OR(F1791="—",F1792="",T1792=""),"",IF(OR(ISTEXT(F1792),ISTEXT(T1792)),"","Δ "&amp;TEXT(F1792-T1792,"0.00")))</f>
        <v/>
      </c>
      <c r="G1793" s="498">
        <f>IF(OR(G1791="—",G1792="",U1792=""),"",IF(OR(ISTEXT(G1792),ISTEXT(U1792)),"","Δ "&amp;TEXT(G1792-U1792,"0.00")))</f>
        <v/>
      </c>
      <c r="H1793" s="498">
        <f>IF(OR(H1791="—",H1792="",V1792=""),"",IF(OR(ISTEXT(H1792),ISTEXT(V1792)),"","Δ "&amp;TEXT(H1792-V1792,"0.00")))</f>
        <v/>
      </c>
      <c r="I1793" s="13" t="n"/>
      <c r="J1793" s="13" t="n"/>
      <c r="K1793" s="13" t="n"/>
      <c r="L1793" s="13" t="n"/>
      <c r="M1793" s="13" t="n"/>
      <c r="Q1793">
        <f>IF(OR(C1792="",ISTEXT(C1792)),R1793,C1792)</f>
        <v/>
      </c>
      <c r="R1793">
        <f>IF(OR(D1792="",ISTEXT(D1792)),S1793,D1792)</f>
        <v/>
      </c>
      <c r="S1793">
        <f>IF(OR(E1792="",ISTEXT(E1792)),T1793,E1792)</f>
        <v/>
      </c>
      <c r="T1793">
        <f>IF(OR(F1792="",ISTEXT(F1792)),U1793,F1792)</f>
        <v/>
      </c>
      <c r="U1793">
        <f>IF(OR(G1792="",ISTEXT(G1792)),V1793,G1792)</f>
        <v/>
      </c>
      <c r="V1793">
        <f>IF(OR(H1792="",ISTEXT(H1792)),"",H1792)</f>
        <v/>
      </c>
    </row>
    <row r="1794" ht="13.35" customHeight="1" s="162">
      <c r="B1794" s="425" t="inlineStr">
        <is>
          <t>Unit type:</t>
        </is>
      </c>
      <c r="D1794" s="522" t="inlineStr">
        <is>
          <t>EF</t>
        </is>
      </c>
      <c r="E1794" s="414" t="n"/>
      <c r="F1794" s="494" t="inlineStr">
        <is>
          <t>Airflow left to right. Δ = this reading minus the one before it; in. w.g.</t>
        </is>
      </c>
      <c r="P1794">
        <f>IF(B1792="","",B1792)</f>
        <v/>
      </c>
      <c r="Q1794">
        <f>IF(C1792="",P1794,C1792)</f>
        <v/>
      </c>
      <c r="R1794">
        <f>IF(D1792="",Q1794,D1792)</f>
        <v/>
      </c>
      <c r="S1794">
        <f>IF(E1792="",R1794,E1792)</f>
        <v/>
      </c>
      <c r="T1794">
        <f>IF(F1792="",S1794,F1792)</f>
        <v/>
      </c>
      <c r="U1794">
        <f>IF(G1792="",T1794,G1792)</f>
        <v/>
      </c>
      <c r="V1794">
        <f>IF(H1792="",U1794,H1792)</f>
        <v/>
      </c>
    </row>
    <row r="1795" ht="13.35" customHeight="1" s="162">
      <c r="B1795" s="500" t="inlineStr">
        <is>
          <t>Fan inlet</t>
        </is>
      </c>
      <c r="D1795" s="501">
        <f>IF(X1792="","",X1792)</f>
        <v/>
      </c>
      <c r="F1795" s="500" t="inlineStr">
        <is>
          <t>Discharge</t>
        </is>
      </c>
      <c r="I1795" s="501">
        <f>IF(V1794="","",V1794)</f>
        <v/>
      </c>
    </row>
    <row r="1796" ht="13.35" customHeight="1" s="162"/>
    <row r="1797" ht="13.35" customHeight="1" s="162">
      <c r="B1797" s="500" t="inlineStr">
        <is>
          <t>Fan TSP</t>
        </is>
      </c>
      <c r="E1797" s="501">
        <f>IF(OR(X1792="",Y1792=""),"",IF(OR(ISTEXT(X1792),ISTEXT(Y1792)),"",Y1792-X1792))</f>
        <v/>
      </c>
      <c r="F1797" s="500" t="inlineStr">
        <is>
          <t>ESP</t>
        </is>
      </c>
      <c r="I1797" s="501">
        <f>IF(OR(B1792="",V1794=""),"",IF(OR(ISTEXT(B1792),ISTEXT(V1794)),"",V1794-B1792))</f>
        <v/>
      </c>
      <c r="J1797" s="500" t="inlineStr">
        <is>
          <t>Unit ΔP (inlet → fan)</t>
        </is>
      </c>
      <c r="M1797" s="501">
        <f>IF(OR(B1792="",X1792=""),"",IF(OR(ISTEXT(B1792),ISTEXT(X1792)),"",X1792-B1792))</f>
        <v/>
      </c>
    </row>
    <row r="1798" ht="13.35" customHeight="1" s="162">
      <c r="B1798" s="453" t="inlineStr">
        <is>
          <t>Instrument:</t>
        </is>
      </c>
      <c r="C1798" s="5" t="n"/>
      <c r="D1798" s="505" t="n"/>
      <c r="E1798" s="414" t="n"/>
      <c r="F1798" s="414" t="n"/>
      <c r="G1798" s="425" t="inlineStr">
        <is>
          <t>Ak basis / notes:</t>
        </is>
      </c>
      <c r="I1798" s="506" t="n"/>
      <c r="J1798" s="414" t="n"/>
      <c r="K1798" s="414" t="n"/>
      <c r="L1798" s="414" t="n"/>
      <c r="M1798" s="414" t="n"/>
    </row>
    <row r="1799" ht="13.35" customHeight="1" s="162">
      <c r="B1799" s="188" t="inlineStr">
        <is>
          <t>Register / Grille / Diffuser Airflow</t>
        </is>
      </c>
      <c r="C1799" s="174" t="n"/>
      <c r="D1799" s="174" t="n"/>
      <c r="E1799" s="174" t="n"/>
      <c r="F1799" s="173" t="n"/>
      <c r="G1799" s="233" t="inlineStr">
        <is>
          <t>Design VEL</t>
        </is>
      </c>
      <c r="H1799" s="194" t="inlineStr">
        <is>
          <t>Design CFM</t>
        </is>
      </c>
      <c r="I1799" s="188" t="inlineStr">
        <is>
          <t>Initial</t>
        </is>
      </c>
      <c r="J1799" s="173" t="n"/>
      <c r="K1799" s="188" t="inlineStr">
        <is>
          <t>Final</t>
        </is>
      </c>
      <c r="L1799" s="173" t="n"/>
      <c r="M1799" s="188" t="inlineStr">
        <is>
          <t>%</t>
        </is>
      </c>
    </row>
    <row r="1800" ht="13.35" customHeight="1" s="162">
      <c r="B1800" s="153" t="inlineStr">
        <is>
          <t>No.</t>
        </is>
      </c>
      <c r="C1800" s="188" t="inlineStr">
        <is>
          <t>Area Served</t>
        </is>
      </c>
      <c r="D1800" s="188" t="inlineStr">
        <is>
          <t>Type</t>
        </is>
      </c>
      <c r="E1800" s="188" t="inlineStr">
        <is>
          <t>Size</t>
        </is>
      </c>
      <c r="F1800" s="188" t="inlineStr">
        <is>
          <t>Ak</t>
        </is>
      </c>
      <c r="G1800" s="440" t="n"/>
      <c r="H1800" s="440" t="n"/>
      <c r="I1800" s="188" t="inlineStr">
        <is>
          <t>VEL</t>
        </is>
      </c>
      <c r="J1800" s="188" t="inlineStr">
        <is>
          <t>CFM</t>
        </is>
      </c>
      <c r="K1800" s="188" t="inlineStr">
        <is>
          <t>VEL</t>
        </is>
      </c>
      <c r="L1800" s="188" t="inlineStr">
        <is>
          <t>CFM</t>
        </is>
      </c>
      <c r="M1800" s="440" t="n"/>
    </row>
    <row r="1801" ht="13.35" customHeight="1" s="162">
      <c r="B1801" s="307" t="n"/>
      <c r="C1801" s="307" t="n"/>
      <c r="E1801" s="307" t="n"/>
      <c r="F1801" s="32" t="n"/>
      <c r="G1801" s="33">
        <f>IF(F1801="", "", IF(OR(ISTEXT(H1801),ISTEXT(F1801)),"",H1801/F1801))</f>
        <v/>
      </c>
      <c r="H1801" s="33" t="n"/>
      <c r="I1801" s="33" t="n"/>
      <c r="J1801" s="33">
        <f>IF(I1801="", "", IF(OR(ISTEXT(I1801),ISTEXT($F1801)),"",I1801*$F1801))</f>
        <v/>
      </c>
      <c r="K1801" s="33" t="n"/>
      <c r="L1801" s="33">
        <f>IF(K1801="", "", IF(OR(ISTEXT(K1801),ISTEXT($F1801)),"",K1801*$F1801))</f>
        <v/>
      </c>
      <c r="M1801" s="30">
        <f>IF(OR(H1801="",H1801=0),"",IF(K1801="",IF(J1801="","",IF(OR(ISTEXT(J1801),ISTEXT(H1801)),"",J1801/H1801)),IF(OR(ISTEXT(L1801),ISTEXT(H1801)),"",L1801/H1801)))</f>
        <v/>
      </c>
    </row>
    <row r="1802" ht="13.35" customHeight="1" s="162">
      <c r="B1802" s="307" t="n"/>
      <c r="C1802" s="307" t="n"/>
      <c r="E1802" s="307" t="n"/>
      <c r="F1802" s="32" t="n"/>
      <c r="G1802" s="33">
        <f>IF(F1802="", "", IF(OR(ISTEXT(H1802),ISTEXT(F1802)),"",H1802/F1802))</f>
        <v/>
      </c>
      <c r="H1802" s="33" t="n"/>
      <c r="I1802" s="33" t="n"/>
      <c r="J1802" s="33">
        <f>IF(I1802="", "", IF(OR(ISTEXT(I1802),ISTEXT($F1802)),"",I1802*$F1802))</f>
        <v/>
      </c>
      <c r="K1802" s="33" t="n"/>
      <c r="L1802" s="33">
        <f>IF(K1802="", "", IF(OR(ISTEXT(K1802),ISTEXT($F1802)),"",K1802*$F1802))</f>
        <v/>
      </c>
      <c r="M1802" s="30">
        <f>IF(OR(H1802="",H1802=0),"",IF(K1802="",IF(J1802="","",IF(OR(ISTEXT(J1802),ISTEXT(H1802)),"",J1802/H1802)),IF(OR(ISTEXT(L1802),ISTEXT(H1802)),"",L1802/H1802)))</f>
        <v/>
      </c>
    </row>
    <row r="1803" ht="13.35" customHeight="1" s="162">
      <c r="B1803" s="307" t="n"/>
      <c r="C1803" s="307" t="n"/>
      <c r="E1803" s="307" t="n"/>
      <c r="F1803" s="32" t="n"/>
      <c r="G1803" s="33">
        <f>IF(F1803="", "", IF(OR(ISTEXT(H1803),ISTEXT(F1803)),"",H1803/F1803))</f>
        <v/>
      </c>
      <c r="H1803" s="33" t="n"/>
      <c r="I1803" s="33" t="n"/>
      <c r="J1803" s="33">
        <f>IF(I1803="", "", IF(OR(ISTEXT(I1803),ISTEXT($F1803)),"",I1803*$F1803))</f>
        <v/>
      </c>
      <c r="K1803" s="33" t="n"/>
      <c r="L1803" s="33">
        <f>IF(K1803="", "", IF(OR(ISTEXT(K1803),ISTEXT($F1803)),"",K1803*$F1803))</f>
        <v/>
      </c>
      <c r="M1803" s="30">
        <f>IF(OR(H1803="",H1803=0),"",IF(K1803="",IF(J1803="","",IF(OR(ISTEXT(J1803),ISTEXT(H1803)),"",J1803/H1803)),IF(OR(ISTEXT(L1803),ISTEXT(H1803)),"",L1803/H1803)))</f>
        <v/>
      </c>
    </row>
    <row r="1804" ht="13.35" customHeight="1" s="162">
      <c r="B1804" s="307" t="n"/>
      <c r="C1804" s="307" t="n"/>
      <c r="E1804" s="307" t="n"/>
      <c r="F1804" s="32" t="n"/>
      <c r="G1804" s="33">
        <f>IF(F1804="", "", IF(OR(ISTEXT(H1804),ISTEXT(F1804)),"",H1804/F1804))</f>
        <v/>
      </c>
      <c r="H1804" s="33" t="n"/>
      <c r="I1804" s="33" t="n"/>
      <c r="J1804" s="33">
        <f>IF(I1804="", "", IF(OR(ISTEXT(I1804),ISTEXT($F1804)),"",I1804*$F1804))</f>
        <v/>
      </c>
      <c r="K1804" s="33" t="n"/>
      <c r="L1804" s="33">
        <f>IF(K1804="", "", IF(OR(ISTEXT(K1804),ISTEXT($F1804)),"",K1804*$F1804))</f>
        <v/>
      </c>
      <c r="M1804" s="30">
        <f>IF(OR(H1804="",H1804=0),"",IF(K1804="",IF(J1804="","",IF(OR(ISTEXT(J1804),ISTEXT(H1804)),"",J1804/H1804)),IF(OR(ISTEXT(L1804),ISTEXT(H1804)),"",L1804/H1804)))</f>
        <v/>
      </c>
    </row>
    <row r="1805" ht="13.35" customHeight="1" s="162">
      <c r="B1805" s="307" t="n"/>
      <c r="C1805" s="307" t="n"/>
      <c r="E1805" s="307" t="n"/>
      <c r="F1805" s="32" t="n"/>
      <c r="G1805" s="33">
        <f>IF(F1805="", "", IF(OR(ISTEXT(H1805),ISTEXT(F1805)),"",H1805/F1805))</f>
        <v/>
      </c>
      <c r="H1805" s="33" t="n"/>
      <c r="I1805" s="33" t="n"/>
      <c r="J1805" s="33">
        <f>IF(I1805="", "", IF(OR(ISTEXT(I1805),ISTEXT($F1805)),"",I1805*$F1805))</f>
        <v/>
      </c>
      <c r="K1805" s="33" t="n"/>
      <c r="L1805" s="33">
        <f>IF(K1805="", "", IF(OR(ISTEXT(K1805),ISTEXT($F1805)),"",K1805*$F1805))</f>
        <v/>
      </c>
      <c r="M1805" s="30">
        <f>IF(OR(H1805="",H1805=0),"",IF(K1805="",IF(J1805="","",IF(OR(ISTEXT(J1805),ISTEXT(H1805)),"",J1805/H1805)),IF(OR(ISTEXT(L1805),ISTEXT(H1805)),"",L1805/H1805)))</f>
        <v/>
      </c>
    </row>
    <row r="1806" ht="13.35" customHeight="1" s="162">
      <c r="B1806" s="307" t="n"/>
      <c r="C1806" s="307" t="n"/>
      <c r="E1806" s="307" t="n"/>
      <c r="F1806" s="32" t="n"/>
      <c r="G1806" s="33">
        <f>IF(F1806="", "", IF(OR(ISTEXT(H1806),ISTEXT(F1806)),"",H1806/F1806))</f>
        <v/>
      </c>
      <c r="H1806" s="33" t="n"/>
      <c r="I1806" s="33" t="n"/>
      <c r="J1806" s="33">
        <f>IF(I1806="", "", IF(OR(ISTEXT(I1806),ISTEXT($F1806)),"",I1806*$F1806))</f>
        <v/>
      </c>
      <c r="K1806" s="33" t="n"/>
      <c r="L1806" s="33">
        <f>IF(K1806="", "", IF(OR(ISTEXT(K1806),ISTEXT($F1806)),"",K1806*$F1806))</f>
        <v/>
      </c>
      <c r="M1806" s="30">
        <f>IF(OR(H1806="",H1806=0),"",IF(K1806="",IF(J1806="","",IF(OR(ISTEXT(J1806),ISTEXT(H1806)),"",J1806/H1806)),IF(OR(ISTEXT(L1806),ISTEXT(H1806)),"",L1806/H1806)))</f>
        <v/>
      </c>
    </row>
    <row r="1807" ht="13.35" customHeight="1" s="162">
      <c r="B1807" s="307" t="n"/>
      <c r="C1807" s="307" t="n"/>
      <c r="E1807" s="307" t="n"/>
      <c r="F1807" s="32" t="n"/>
      <c r="G1807" s="33">
        <f>IF(F1807="", "", IF(OR(ISTEXT(H1807),ISTEXT(F1807)),"",H1807/F1807))</f>
        <v/>
      </c>
      <c r="H1807" s="33" t="n"/>
      <c r="I1807" s="33" t="n"/>
      <c r="J1807" s="33">
        <f>IF(I1807="", "", IF(OR(ISTEXT(I1807),ISTEXT($F1807)),"",I1807*$F1807))</f>
        <v/>
      </c>
      <c r="K1807" s="33" t="n"/>
      <c r="L1807" s="33">
        <f>IF(K1807="", "", IF(OR(ISTEXT(K1807),ISTEXT($F1807)),"",K1807*$F1807))</f>
        <v/>
      </c>
      <c r="M1807" s="30">
        <f>IF(OR(H1807="",H1807=0),"",IF(K1807="",IF(J1807="","",IF(OR(ISTEXT(J1807),ISTEXT(H1807)),"",J1807/H1807)),IF(OR(ISTEXT(L1807),ISTEXT(H1807)),"",L1807/H1807)))</f>
        <v/>
      </c>
    </row>
    <row r="1808" ht="13.35" customHeight="1" s="162">
      <c r="B1808" s="307" t="n"/>
      <c r="C1808" s="307" t="n"/>
      <c r="E1808" s="307" t="n"/>
      <c r="F1808" s="32" t="n"/>
      <c r="G1808" s="33">
        <f>IF(F1808="", "", IF(OR(ISTEXT(H1808),ISTEXT(F1808)),"",H1808/F1808))</f>
        <v/>
      </c>
      <c r="H1808" s="33" t="n"/>
      <c r="I1808" s="33" t="n"/>
      <c r="J1808" s="33">
        <f>IF(I1808="", "", IF(OR(ISTEXT(I1808),ISTEXT($F1808)),"",I1808*$F1808))</f>
        <v/>
      </c>
      <c r="K1808" s="33" t="n"/>
      <c r="L1808" s="33">
        <f>IF(K1808="", "", IF(OR(ISTEXT(K1808),ISTEXT($F1808)),"",K1808*$F1808))</f>
        <v/>
      </c>
      <c r="M1808" s="30">
        <f>IF(OR(H1808="",H1808=0),"",IF(K1808="",IF(J1808="","",IF(OR(ISTEXT(J1808),ISTEXT(H1808)),"",J1808/H1808)),IF(OR(ISTEXT(L1808),ISTEXT(H1808)),"",L1808/H1808)))</f>
        <v/>
      </c>
    </row>
    <row r="1809" ht="13.35" customHeight="1" s="162">
      <c r="B1809" s="307" t="n"/>
      <c r="C1809" s="307" t="n"/>
      <c r="E1809" s="307" t="n"/>
      <c r="F1809" s="32" t="n"/>
      <c r="G1809" s="33">
        <f>IF(F1809="", "", IF(OR(ISTEXT(H1809),ISTEXT(F1809)),"",H1809/F1809))</f>
        <v/>
      </c>
      <c r="H1809" s="33" t="n"/>
      <c r="I1809" s="33" t="n"/>
      <c r="J1809" s="33">
        <f>IF(I1809="", "", IF(OR(ISTEXT(I1809),ISTEXT($F1809)),"",I1809*$F1809))</f>
        <v/>
      </c>
      <c r="K1809" s="33" t="n"/>
      <c r="L1809" s="33">
        <f>IF(K1809="", "", IF(OR(ISTEXT(K1809),ISTEXT($F1809)),"",K1809*$F1809))</f>
        <v/>
      </c>
      <c r="M1809" s="30">
        <f>IF(OR(H1809="",H1809=0),"",IF(K1809="",IF(J1809="","",IF(OR(ISTEXT(J1809),ISTEXT(H1809)),"",J1809/H1809)),IF(OR(ISTEXT(L1809),ISTEXT(H1809)),"",L1809/H1809)))</f>
        <v/>
      </c>
    </row>
    <row r="1810" ht="13.35" customHeight="1" s="162">
      <c r="B1810" s="307" t="n"/>
      <c r="C1810" s="307" t="n"/>
      <c r="E1810" s="307" t="n"/>
      <c r="F1810" s="32" t="n"/>
      <c r="G1810" s="33">
        <f>IF(F1810="", "", IF(OR(ISTEXT(H1810),ISTEXT(F1810)),"",H1810/F1810))</f>
        <v/>
      </c>
      <c r="H1810" s="33" t="n"/>
      <c r="I1810" s="33" t="n"/>
      <c r="J1810" s="33">
        <f>IF(I1810="", "", IF(OR(ISTEXT(I1810),ISTEXT($F1810)),"",I1810*$F1810))</f>
        <v/>
      </c>
      <c r="K1810" s="33" t="n"/>
      <c r="L1810" s="33">
        <f>IF(K1810="", "", IF(OR(ISTEXT(K1810),ISTEXT($F1810)),"",K1810*$F1810))</f>
        <v/>
      </c>
      <c r="M1810" s="30">
        <f>IF(OR(H1810="",H1810=0),"",IF(K1810="",IF(J1810="","",IF(OR(ISTEXT(J1810),ISTEXT(H1810)),"",J1810/H1810)),IF(OR(ISTEXT(L1810),ISTEXT(H1810)),"",L1810/H1810)))</f>
        <v/>
      </c>
    </row>
    <row r="1811" ht="13.35" customHeight="1" s="162">
      <c r="B1811" s="307" t="n"/>
      <c r="C1811" s="307" t="n"/>
      <c r="E1811" s="307" t="n"/>
      <c r="F1811" s="32" t="n"/>
      <c r="G1811" s="33">
        <f>IF(F1811="", "", IF(OR(ISTEXT(H1811),ISTEXT(F1811)),"",H1811/F1811))</f>
        <v/>
      </c>
      <c r="H1811" s="33" t="n"/>
      <c r="I1811" s="33" t="n"/>
      <c r="J1811" s="33">
        <f>IF(I1811="", "", IF(OR(ISTEXT(I1811),ISTEXT($F1811)),"",I1811*$F1811))</f>
        <v/>
      </c>
      <c r="K1811" s="33" t="n"/>
      <c r="L1811" s="33">
        <f>IF(K1811="", "", IF(OR(ISTEXT(K1811),ISTEXT($F1811)),"",K1811*$F1811))</f>
        <v/>
      </c>
      <c r="M1811" s="30">
        <f>IF(OR(H1811="",H1811=0),"",IF(K1811="",IF(J1811="","",IF(OR(ISTEXT(J1811),ISTEXT(H1811)),"",J1811/H1811)),IF(OR(ISTEXT(L1811),ISTEXT(H1811)),"",L1811/H1811)))</f>
        <v/>
      </c>
    </row>
    <row r="1812" ht="13.35" customHeight="1" s="162">
      <c r="B1812" s="307" t="n"/>
      <c r="C1812" s="307" t="n"/>
      <c r="E1812" s="307" t="n"/>
      <c r="F1812" s="32" t="n"/>
      <c r="G1812" s="33">
        <f>IF(F1812="", "", IF(OR(ISTEXT(H1812),ISTEXT(F1812)),"",H1812/F1812))</f>
        <v/>
      </c>
      <c r="H1812" s="33" t="n"/>
      <c r="I1812" s="33" t="n"/>
      <c r="J1812" s="33">
        <f>IF(I1812="", "", IF(OR(ISTEXT(I1812),ISTEXT($F1812)),"",I1812*$F1812))</f>
        <v/>
      </c>
      <c r="K1812" s="33" t="n"/>
      <c r="L1812" s="33">
        <f>IF(K1812="", "", IF(OR(ISTEXT(K1812),ISTEXT($F1812)),"",K1812*$F1812))</f>
        <v/>
      </c>
      <c r="M1812" s="30">
        <f>IF(OR(H1812="",H1812=0),"",IF(K1812="",IF(J1812="","",IF(OR(ISTEXT(J1812),ISTEXT(H1812)),"",J1812/H1812)),IF(OR(ISTEXT(L1812),ISTEXT(H1812)),"",L1812/H1812)))</f>
        <v/>
      </c>
    </row>
    <row r="1813" ht="13.35" customHeight="1" s="162">
      <c r="B1813" s="307" t="n"/>
      <c r="C1813" s="307" t="n"/>
      <c r="E1813" s="307" t="n"/>
      <c r="F1813" s="32" t="n"/>
      <c r="G1813" s="33">
        <f>IF(F1813="", "", IF(OR(ISTEXT(H1813),ISTEXT(F1813)),"",H1813/F1813))</f>
        <v/>
      </c>
      <c r="H1813" s="33" t="n"/>
      <c r="I1813" s="33" t="n"/>
      <c r="J1813" s="33">
        <f>IF(I1813="", "", IF(OR(ISTEXT(I1813),ISTEXT($F1813)),"",I1813*$F1813))</f>
        <v/>
      </c>
      <c r="K1813" s="33" t="n"/>
      <c r="L1813" s="33">
        <f>IF(K1813="", "", IF(OR(ISTEXT(K1813),ISTEXT($F1813)),"",K1813*$F1813))</f>
        <v/>
      </c>
      <c r="M1813" s="30">
        <f>IF(OR(H1813="",H1813=0),"",IF(K1813="",IF(J1813="","",IF(OR(ISTEXT(J1813),ISTEXT(H1813)),"",J1813/H1813)),IF(OR(ISTEXT(L1813),ISTEXT(H1813)),"",L1813/H1813)))</f>
        <v/>
      </c>
    </row>
    <row r="1814" ht="13.35" customHeight="1" s="162">
      <c r="B1814" s="307" t="n"/>
      <c r="C1814" s="307" t="n"/>
      <c r="E1814" s="307" t="n"/>
      <c r="F1814" s="32" t="n"/>
      <c r="G1814" s="33">
        <f>IF(F1814="", "", IF(OR(ISTEXT(H1814),ISTEXT(F1814)),"",H1814/F1814))</f>
        <v/>
      </c>
      <c r="H1814" s="33" t="n"/>
      <c r="I1814" s="33" t="n"/>
      <c r="J1814" s="33">
        <f>IF(I1814="", "", IF(OR(ISTEXT(I1814),ISTEXT($F1814)),"",I1814*$F1814))</f>
        <v/>
      </c>
      <c r="K1814" s="33" t="n"/>
      <c r="L1814" s="33">
        <f>IF(K1814="", "", IF(OR(ISTEXT(K1814),ISTEXT($F1814)),"",K1814*$F1814))</f>
        <v/>
      </c>
      <c r="M1814" s="30">
        <f>IF(OR(H1814="",H1814=0),"",IF(K1814="",IF(J1814="","",IF(OR(ISTEXT(J1814),ISTEXT(H1814)),"",J1814/H1814)),IF(OR(ISTEXT(L1814),ISTEXT(H1814)),"",L1814/H1814)))</f>
        <v/>
      </c>
    </row>
    <row r="1815" ht="13.35" customHeight="1" s="162">
      <c r="B1815" s="307" t="n"/>
      <c r="C1815" s="307" t="n"/>
      <c r="E1815" s="307" t="n"/>
      <c r="F1815" s="32" t="n"/>
      <c r="G1815" s="33">
        <f>IF(F1815="", "", IF(OR(ISTEXT(H1815),ISTEXT(F1815)),"",H1815/F1815))</f>
        <v/>
      </c>
      <c r="H1815" s="33" t="n"/>
      <c r="I1815" s="33" t="n"/>
      <c r="J1815" s="33">
        <f>IF(I1815="", "", IF(OR(ISTEXT(I1815),ISTEXT($F1815)),"",I1815*$F1815))</f>
        <v/>
      </c>
      <c r="K1815" s="33" t="n"/>
      <c r="L1815" s="33">
        <f>IF(K1815="", "", IF(OR(ISTEXT(K1815),ISTEXT($F1815)),"",K1815*$F1815))</f>
        <v/>
      </c>
      <c r="M1815" s="30">
        <f>IF(OR(H1815="",H1815=0),"",IF(K1815="",IF(J1815="","",IF(OR(ISTEXT(J1815),ISTEXT(H1815)),"",J1815/H1815)),IF(OR(ISTEXT(L1815),ISTEXT(H1815)),"",L1815/H1815)))</f>
        <v/>
      </c>
    </row>
    <row r="1816" ht="13.35" customHeight="1" s="162">
      <c r="B1816" s="307" t="n"/>
      <c r="C1816" s="307" t="n"/>
      <c r="D1816" s="307"/>
      <c r="E1816" s="307"/>
      <c r="F1816" s="307"/>
      <c r="G1816" s="307"/>
      <c r="H1816" s="33" t="n"/>
      <c r="I1816" s="33" t="n"/>
      <c r="J1816" s="33"/>
      <c r="K1816" s="33" t="n"/>
      <c r="L1816" s="33"/>
      <c r="M1816" s="30">
        <f>IF(OR(H1816="",H1816=0),"",IF(L1816="",IF(J1816="","",IF(OR(ISTEXT(J1816),ISTEXT(H1816)),"",J1816/H1816)),IF(OR(ISTEXT(L1816),ISTEXT(H1816)),"",L1816/H1816)))</f>
        <v/>
      </c>
    </row>
    <row r="1817" ht="13.35" customHeight="1" s="162">
      <c r="B1817" s="42" t="n"/>
      <c r="C1817" s="231" t="inlineStr">
        <is>
          <t>Total</t>
        </is>
      </c>
      <c r="D1817" s="159" t="n"/>
      <c r="E1817" s="42" t="n"/>
      <c r="F1817" s="42" t="n"/>
      <c r="G1817" s="43" t="n"/>
      <c r="H1817" s="43">
        <f>IF(SUM(H1801:H1816)+SUM(H1828:H1867)=0,"",SUM(H1801:H1816)+SUM(H1828:H1867))</f>
        <v/>
      </c>
      <c r="I1817" s="43" t="n"/>
      <c r="J1817" s="43">
        <f>IF(SUM(J1801:J1816)+SUM(J1828:J1867)=0,"",SUM(J1801:J1816)+SUM(J1828:J1867))</f>
        <v/>
      </c>
      <c r="K1817" s="43" t="n"/>
      <c r="L1817" s="43">
        <f>IF(SUM(L1801:L1816)+SUM(L1828:L1867)=0,"",SUM(L1801:L1816)+SUM(L1828:L1867))</f>
        <v/>
      </c>
      <c r="M1817" s="35">
        <f>IF(OR(H1817="",H1817=0),"",IF(L1817="",IF(J1817="","",IF(OR(ISTEXT(J1817),ISTEXT(H1817)),"",J1817/H1817)),IF(OR(ISTEXT(L1817),ISTEXT(H1817)),"",L1817/H1817)))</f>
        <v/>
      </c>
    </row>
    <row r="1818" ht="13.35" customHeight="1" s="162"/>
    <row r="1819" ht="13.35" customHeight="1" s="162">
      <c r="B1819" s="188" t="inlineStr">
        <is>
          <t>Remarks</t>
        </is>
      </c>
      <c r="C1819" s="173" t="n"/>
      <c r="D1819" s="154" t="n"/>
      <c r="E1819" s="174" t="n"/>
      <c r="F1819" s="174" t="n"/>
      <c r="G1819" s="174" t="n"/>
      <c r="H1819" s="174" t="n"/>
      <c r="I1819" s="174" t="n"/>
      <c r="J1819" s="174" t="n"/>
      <c r="K1819" s="174" t="n"/>
      <c r="L1819" s="174" t="n"/>
      <c r="M1819" s="173" t="n"/>
    </row>
    <row r="1820" ht="13.35" customHeight="1" s="162">
      <c r="B1820" s="154" t="n"/>
      <c r="C1820" s="174" t="n"/>
      <c r="D1820" s="174" t="n"/>
      <c r="E1820" s="174" t="n"/>
      <c r="F1820" s="174" t="n"/>
      <c r="G1820" s="174" t="n"/>
      <c r="H1820" s="174" t="n"/>
      <c r="I1820" s="174" t="n"/>
      <c r="J1820" s="174" t="n"/>
      <c r="K1820" s="174" t="n"/>
      <c r="L1820" s="174" t="n"/>
      <c r="M1820" s="173" t="n"/>
    </row>
    <row r="1821" ht="13.35" customHeight="1" s="162">
      <c r="B1821" s="154" t="n"/>
      <c r="C1821" s="174" t="n"/>
      <c r="D1821" s="174" t="n"/>
      <c r="E1821" s="174" t="n"/>
      <c r="F1821" s="174" t="n"/>
      <c r="G1821" s="174" t="n"/>
      <c r="H1821" s="174" t="n"/>
      <c r="I1821" s="174" t="n"/>
      <c r="J1821" s="174" t="n"/>
      <c r="K1821" s="174" t="n"/>
      <c r="L1821" s="174" t="n"/>
      <c r="M1821" s="173" t="n"/>
    </row>
    <row r="1822" ht="13.35" customHeight="1" s="162">
      <c r="B1822" s="154" t="n"/>
      <c r="C1822" s="174" t="n"/>
      <c r="D1822" s="174" t="n"/>
      <c r="E1822" s="174" t="n"/>
      <c r="F1822" s="174" t="n"/>
      <c r="G1822" s="174" t="n"/>
      <c r="H1822" s="174" t="n"/>
      <c r="I1822" s="174" t="n"/>
      <c r="J1822" s="174" t="n"/>
      <c r="K1822" s="174" t="n"/>
      <c r="L1822" s="174" t="n"/>
      <c r="M1822" s="173" t="n"/>
    </row>
    <row r="1823" ht="13.35" customHeight="1" s="162"/>
    <row r="1824" ht="13.35" customHeight="1" s="162">
      <c r="B1824" s="200" t="inlineStr">
        <is>
          <t>System (cont.)</t>
        </is>
      </c>
      <c r="C1824" s="403" t="n"/>
      <c r="D1824" s="209">
        <f>IF('{Equipment Data Entry}'!B98="","",'{Equipment Data Entry}'!B98)</f>
        <v/>
      </c>
      <c r="E1824" s="418" t="n"/>
      <c r="F1824" s="403" t="n"/>
      <c r="G1824" s="200" t="inlineStr">
        <is>
          <t>Service</t>
        </is>
      </c>
      <c r="H1824" s="403" t="n"/>
      <c r="I1824" s="210">
        <f>IF('{Equipment Data Entry}'!C98="","",'{Equipment Data Entry}'!C98)</f>
        <v/>
      </c>
      <c r="J1824" s="418" t="n"/>
      <c r="K1824" s="418" t="n"/>
      <c r="L1824" s="418" t="n"/>
      <c r="M1824" s="403" t="n"/>
    </row>
    <row r="1825" ht="13.35" customHeight="1" s="162">
      <c r="B1825" s="422" t="n"/>
      <c r="C1825" s="423" t="n"/>
      <c r="D1825" s="422" t="n"/>
      <c r="E1825" s="424" t="n"/>
      <c r="F1825" s="423" t="n"/>
      <c r="G1825" s="422" t="n"/>
      <c r="H1825" s="423" t="n"/>
      <c r="I1825" s="422" t="n"/>
      <c r="J1825" s="424" t="n"/>
      <c r="K1825" s="424" t="n"/>
      <c r="L1825" s="424" t="n"/>
      <c r="M1825" s="423" t="n"/>
    </row>
    <row r="1826" ht="13.35" customHeight="1" s="162">
      <c r="B1826" s="188" t="inlineStr">
        <is>
          <t>Registers / Grilles (cont.)</t>
        </is>
      </c>
      <c r="C1826" s="174" t="n"/>
      <c r="D1826" s="174" t="n"/>
      <c r="E1826" s="174" t="n"/>
      <c r="F1826" s="173" t="n"/>
      <c r="G1826" s="233" t="inlineStr">
        <is>
          <t>Design VEL</t>
        </is>
      </c>
      <c r="H1826" s="194" t="inlineStr">
        <is>
          <t>Design CFM</t>
        </is>
      </c>
      <c r="I1826" s="188" t="inlineStr">
        <is>
          <t>Initial</t>
        </is>
      </c>
      <c r="J1826" s="173" t="n"/>
      <c r="K1826" s="188" t="inlineStr">
        <is>
          <t>Final</t>
        </is>
      </c>
      <c r="L1826" s="173" t="n"/>
      <c r="M1826" s="188" t="inlineStr">
        <is>
          <t>%</t>
        </is>
      </c>
    </row>
    <row r="1827" ht="13.35" customHeight="1" s="162">
      <c r="B1827" s="153" t="inlineStr">
        <is>
          <t>No.</t>
        </is>
      </c>
      <c r="C1827" s="188" t="inlineStr">
        <is>
          <t>Area Served</t>
        </is>
      </c>
      <c r="D1827" s="188" t="inlineStr">
        <is>
          <t>Type</t>
        </is>
      </c>
      <c r="E1827" s="188" t="inlineStr">
        <is>
          <t>Size</t>
        </is>
      </c>
      <c r="F1827" s="188" t="inlineStr">
        <is>
          <t>Ak</t>
        </is>
      </c>
      <c r="G1827" s="440" t="n"/>
      <c r="H1827" s="440" t="n"/>
      <c r="I1827" s="188" t="inlineStr">
        <is>
          <t>VEL</t>
        </is>
      </c>
      <c r="J1827" s="188" t="inlineStr">
        <is>
          <t>CFM</t>
        </is>
      </c>
      <c r="K1827" s="188" t="inlineStr">
        <is>
          <t>VEL</t>
        </is>
      </c>
      <c r="L1827" s="188" t="inlineStr">
        <is>
          <t>CFM</t>
        </is>
      </c>
      <c r="M1827" s="440" t="n"/>
    </row>
    <row r="1828" ht="13.35" customHeight="1" s="162">
      <c r="B1828" s="307" t="n"/>
      <c r="C1828" s="307" t="n"/>
      <c r="E1828" s="307" t="n"/>
      <c r="F1828" s="32" t="n"/>
      <c r="G1828" s="33">
        <f>IF(F1828="", "", IF(OR(ISTEXT(H1828),ISTEXT(F1828)),"",H1828/F1828))</f>
        <v/>
      </c>
      <c r="H1828" s="33" t="n"/>
      <c r="I1828" s="33" t="n"/>
      <c r="J1828" s="33">
        <f>IF(I1828="", "", IF(OR(ISTEXT(I1828),ISTEXT($F1828)),"",I1828*$F1828))</f>
        <v/>
      </c>
      <c r="K1828" s="33" t="n"/>
      <c r="L1828" s="33">
        <f>IF(K1828="", "", IF(OR(ISTEXT(K1828),ISTEXT($F1828)),"",K1828*$F1828))</f>
        <v/>
      </c>
      <c r="M1828" s="30">
        <f>IF(OR(H1828="",H1828=0),"",IF(K1828="",IF(J1828="","",IF(OR(ISTEXT(J1828),ISTEXT(H1828)),"",J1828/H1828)),IF(OR(ISTEXT(L1828),ISTEXT(H1828)),"",L1828/H1828)))</f>
        <v/>
      </c>
    </row>
    <row r="1829" ht="13.35" customHeight="1" s="162">
      <c r="B1829" s="307" t="n"/>
      <c r="C1829" s="307" t="n"/>
      <c r="E1829" s="307" t="n"/>
      <c r="F1829" s="32" t="n"/>
      <c r="G1829" s="33">
        <f>IF(F1829="", "", IF(OR(ISTEXT(H1829),ISTEXT(F1829)),"",H1829/F1829))</f>
        <v/>
      </c>
      <c r="H1829" s="33" t="n"/>
      <c r="I1829" s="33" t="n"/>
      <c r="J1829" s="33">
        <f>IF(I1829="", "", IF(OR(ISTEXT(I1829),ISTEXT($F1829)),"",I1829*$F1829))</f>
        <v/>
      </c>
      <c r="K1829" s="33" t="n"/>
      <c r="L1829" s="33">
        <f>IF(K1829="", "", IF(OR(ISTEXT(K1829),ISTEXT($F1829)),"",K1829*$F1829))</f>
        <v/>
      </c>
      <c r="M1829" s="30">
        <f>IF(OR(H1829="",H1829=0),"",IF(K1829="",IF(J1829="","",IF(OR(ISTEXT(J1829),ISTEXT(H1829)),"",J1829/H1829)),IF(OR(ISTEXT(L1829),ISTEXT(H1829)),"",L1829/H1829)))</f>
        <v/>
      </c>
    </row>
    <row r="1830" ht="13.35" customHeight="1" s="162">
      <c r="B1830" s="307" t="n"/>
      <c r="C1830" s="307" t="n"/>
      <c r="E1830" s="307" t="n"/>
      <c r="F1830" s="32" t="n"/>
      <c r="G1830" s="33">
        <f>IF(F1830="", "", IF(OR(ISTEXT(H1830),ISTEXT(F1830)),"",H1830/F1830))</f>
        <v/>
      </c>
      <c r="H1830" s="33" t="n"/>
      <c r="I1830" s="33" t="n"/>
      <c r="J1830" s="33">
        <f>IF(I1830="", "", IF(OR(ISTEXT(I1830),ISTEXT($F1830)),"",I1830*$F1830))</f>
        <v/>
      </c>
      <c r="K1830" s="33" t="n"/>
      <c r="L1830" s="33">
        <f>IF(K1830="", "", IF(OR(ISTEXT(K1830),ISTEXT($F1830)),"",K1830*$F1830))</f>
        <v/>
      </c>
      <c r="M1830" s="30">
        <f>IF(OR(H1830="",H1830=0),"",IF(K1830="",IF(J1830="","",IF(OR(ISTEXT(J1830),ISTEXT(H1830)),"",J1830/H1830)),IF(OR(ISTEXT(L1830),ISTEXT(H1830)),"",L1830/H1830)))</f>
        <v/>
      </c>
    </row>
    <row r="1831" ht="13.35" customHeight="1" s="162">
      <c r="B1831" s="307" t="n"/>
      <c r="C1831" s="307" t="n"/>
      <c r="E1831" s="307" t="n"/>
      <c r="F1831" s="32" t="n"/>
      <c r="G1831" s="33">
        <f>IF(F1831="", "", IF(OR(ISTEXT(H1831),ISTEXT(F1831)),"",H1831/F1831))</f>
        <v/>
      </c>
      <c r="H1831" s="33" t="n"/>
      <c r="I1831" s="33" t="n"/>
      <c r="J1831" s="33">
        <f>IF(I1831="", "", IF(OR(ISTEXT(I1831),ISTEXT($F1831)),"",I1831*$F1831))</f>
        <v/>
      </c>
      <c r="K1831" s="33" t="n"/>
      <c r="L1831" s="33">
        <f>IF(K1831="", "", IF(OR(ISTEXT(K1831),ISTEXT($F1831)),"",K1831*$F1831))</f>
        <v/>
      </c>
      <c r="M1831" s="30">
        <f>IF(OR(H1831="",H1831=0),"",IF(K1831="",IF(J1831="","",IF(OR(ISTEXT(J1831),ISTEXT(H1831)),"",J1831/H1831)),IF(OR(ISTEXT(L1831),ISTEXT(H1831)),"",L1831/H1831)))</f>
        <v/>
      </c>
    </row>
    <row r="1832" ht="13.35" customHeight="1" s="162">
      <c r="B1832" s="307" t="n"/>
      <c r="C1832" s="307" t="n"/>
      <c r="E1832" s="307" t="n"/>
      <c r="F1832" s="32" t="n"/>
      <c r="G1832" s="33">
        <f>IF(F1832="", "", IF(OR(ISTEXT(H1832),ISTEXT(F1832)),"",H1832/F1832))</f>
        <v/>
      </c>
      <c r="H1832" s="33" t="n"/>
      <c r="I1832" s="33" t="n"/>
      <c r="J1832" s="33">
        <f>IF(I1832="", "", IF(OR(ISTEXT(I1832),ISTEXT($F1832)),"",I1832*$F1832))</f>
        <v/>
      </c>
      <c r="K1832" s="33" t="n"/>
      <c r="L1832" s="33">
        <f>IF(K1832="", "", IF(OR(ISTEXT(K1832),ISTEXT($F1832)),"",K1832*$F1832))</f>
        <v/>
      </c>
      <c r="M1832" s="30">
        <f>IF(OR(H1832="",H1832=0),"",IF(K1832="",IF(J1832="","",IF(OR(ISTEXT(J1832),ISTEXT(H1832)),"",J1832/H1832)),IF(OR(ISTEXT(L1832),ISTEXT(H1832)),"",L1832/H1832)))</f>
        <v/>
      </c>
    </row>
    <row r="1833" ht="13.35" customHeight="1" s="162">
      <c r="B1833" s="307" t="n"/>
      <c r="C1833" s="307" t="n"/>
      <c r="E1833" s="307" t="n"/>
      <c r="F1833" s="32" t="n"/>
      <c r="G1833" s="33">
        <f>IF(F1833="", "", IF(OR(ISTEXT(H1833),ISTEXT(F1833)),"",H1833/F1833))</f>
        <v/>
      </c>
      <c r="H1833" s="33" t="n"/>
      <c r="I1833" s="33" t="n"/>
      <c r="J1833" s="33">
        <f>IF(I1833="", "", IF(OR(ISTEXT(I1833),ISTEXT($F1833)),"",I1833*$F1833))</f>
        <v/>
      </c>
      <c r="K1833" s="33" t="n"/>
      <c r="L1833" s="33">
        <f>IF(K1833="", "", IF(OR(ISTEXT(K1833),ISTEXT($F1833)),"",K1833*$F1833))</f>
        <v/>
      </c>
      <c r="M1833" s="30">
        <f>IF(OR(H1833="",H1833=0),"",IF(K1833="",IF(J1833="","",IF(OR(ISTEXT(J1833),ISTEXT(H1833)),"",J1833/H1833)),IF(OR(ISTEXT(L1833),ISTEXT(H1833)),"",L1833/H1833)))</f>
        <v/>
      </c>
    </row>
    <row r="1834" ht="13.35" customHeight="1" s="162">
      <c r="B1834" s="307" t="n"/>
      <c r="C1834" s="307" t="n"/>
      <c r="E1834" s="307" t="n"/>
      <c r="F1834" s="32" t="n"/>
      <c r="G1834" s="33">
        <f>IF(F1834="", "", IF(OR(ISTEXT(H1834),ISTEXT(F1834)),"",H1834/F1834))</f>
        <v/>
      </c>
      <c r="H1834" s="33" t="n"/>
      <c r="I1834" s="33" t="n"/>
      <c r="J1834" s="33">
        <f>IF(I1834="", "", IF(OR(ISTEXT(I1834),ISTEXT($F1834)),"",I1834*$F1834))</f>
        <v/>
      </c>
      <c r="K1834" s="33" t="n"/>
      <c r="L1834" s="33">
        <f>IF(K1834="", "", IF(OR(ISTEXT(K1834),ISTEXT($F1834)),"",K1834*$F1834))</f>
        <v/>
      </c>
      <c r="M1834" s="30">
        <f>IF(OR(H1834="",H1834=0),"",IF(K1834="",IF(J1834="","",IF(OR(ISTEXT(J1834),ISTEXT(H1834)),"",J1834/H1834)),IF(OR(ISTEXT(L1834),ISTEXT(H1834)),"",L1834/H1834)))</f>
        <v/>
      </c>
    </row>
    <row r="1835" ht="13.35" customHeight="1" s="162">
      <c r="B1835" s="307" t="n"/>
      <c r="C1835" s="307" t="n"/>
      <c r="E1835" s="307" t="n"/>
      <c r="F1835" s="32" t="n"/>
      <c r="G1835" s="33">
        <f>IF(F1835="", "", IF(OR(ISTEXT(H1835),ISTEXT(F1835)),"",H1835/F1835))</f>
        <v/>
      </c>
      <c r="H1835" s="33" t="n"/>
      <c r="I1835" s="33" t="n"/>
      <c r="J1835" s="33">
        <f>IF(I1835="", "", IF(OR(ISTEXT(I1835),ISTEXT($F1835)),"",I1835*$F1835))</f>
        <v/>
      </c>
      <c r="K1835" s="33" t="n"/>
      <c r="L1835" s="33">
        <f>IF(K1835="", "", IF(OR(ISTEXT(K1835),ISTEXT($F1835)),"",K1835*$F1835))</f>
        <v/>
      </c>
      <c r="M1835" s="30">
        <f>IF(OR(H1835="",H1835=0),"",IF(K1835="",IF(J1835="","",IF(OR(ISTEXT(J1835),ISTEXT(H1835)),"",J1835/H1835)),IF(OR(ISTEXT(L1835),ISTEXT(H1835)),"",L1835/H1835)))</f>
        <v/>
      </c>
    </row>
    <row r="1836" ht="13.35" customHeight="1" s="162">
      <c r="B1836" s="307" t="n"/>
      <c r="C1836" s="307" t="n"/>
      <c r="E1836" s="307" t="n"/>
      <c r="F1836" s="32" t="n"/>
      <c r="G1836" s="33">
        <f>IF(F1836="", "", IF(OR(ISTEXT(H1836),ISTEXT(F1836)),"",H1836/F1836))</f>
        <v/>
      </c>
      <c r="H1836" s="33" t="n"/>
      <c r="I1836" s="33" t="n"/>
      <c r="J1836" s="33">
        <f>IF(I1836="", "", IF(OR(ISTEXT(I1836),ISTEXT($F1836)),"",I1836*$F1836))</f>
        <v/>
      </c>
      <c r="K1836" s="33" t="n"/>
      <c r="L1836" s="33">
        <f>IF(K1836="", "", IF(OR(ISTEXT(K1836),ISTEXT($F1836)),"",K1836*$F1836))</f>
        <v/>
      </c>
      <c r="M1836" s="30">
        <f>IF(OR(H1836="",H1836=0),"",IF(K1836="",IF(J1836="","",IF(OR(ISTEXT(J1836),ISTEXT(H1836)),"",J1836/H1836)),IF(OR(ISTEXT(L1836),ISTEXT(H1836)),"",L1836/H1836)))</f>
        <v/>
      </c>
    </row>
    <row r="1837" ht="13.35" customHeight="1" s="162">
      <c r="B1837" s="307" t="n"/>
      <c r="C1837" s="307" t="n"/>
      <c r="E1837" s="307" t="n"/>
      <c r="F1837" s="32" t="n"/>
      <c r="G1837" s="33">
        <f>IF(F1837="", "", IF(OR(ISTEXT(H1837),ISTEXT(F1837)),"",H1837/F1837))</f>
        <v/>
      </c>
      <c r="H1837" s="33" t="n"/>
      <c r="I1837" s="33" t="n"/>
      <c r="J1837" s="33">
        <f>IF(I1837="", "", IF(OR(ISTEXT(I1837),ISTEXT($F1837)),"",I1837*$F1837))</f>
        <v/>
      </c>
      <c r="K1837" s="33" t="n"/>
      <c r="L1837" s="33">
        <f>IF(K1837="", "", IF(OR(ISTEXT(K1837),ISTEXT($F1837)),"",K1837*$F1837))</f>
        <v/>
      </c>
      <c r="M1837" s="30">
        <f>IF(OR(H1837="",H1837=0),"",IF(K1837="",IF(J1837="","",IF(OR(ISTEXT(J1837),ISTEXT(H1837)),"",J1837/H1837)),IF(OR(ISTEXT(L1837),ISTEXT(H1837)),"",L1837/H1837)))</f>
        <v/>
      </c>
    </row>
    <row r="1838" ht="13.35" customHeight="1" s="162">
      <c r="B1838" s="307" t="n"/>
      <c r="C1838" s="307" t="n"/>
      <c r="E1838" s="307" t="n"/>
      <c r="F1838" s="32" t="n"/>
      <c r="G1838" s="33">
        <f>IF(F1838="", "", IF(OR(ISTEXT(H1838),ISTEXT(F1838)),"",H1838/F1838))</f>
        <v/>
      </c>
      <c r="H1838" s="33" t="n"/>
      <c r="I1838" s="33" t="n"/>
      <c r="J1838" s="33">
        <f>IF(I1838="", "", IF(OR(ISTEXT(I1838),ISTEXT($F1838)),"",I1838*$F1838))</f>
        <v/>
      </c>
      <c r="K1838" s="33" t="n"/>
      <c r="L1838" s="33">
        <f>IF(K1838="", "", IF(OR(ISTEXT(K1838),ISTEXT($F1838)),"",K1838*$F1838))</f>
        <v/>
      </c>
      <c r="M1838" s="30">
        <f>IF(OR(H1838="",H1838=0),"",IF(K1838="",IF(J1838="","",IF(OR(ISTEXT(J1838),ISTEXT(H1838)),"",J1838/H1838)),IF(OR(ISTEXT(L1838),ISTEXT(H1838)),"",L1838/H1838)))</f>
        <v/>
      </c>
    </row>
    <row r="1839" ht="13.35" customHeight="1" s="162">
      <c r="B1839" s="307" t="n"/>
      <c r="C1839" s="307" t="n"/>
      <c r="E1839" s="307" t="n"/>
      <c r="F1839" s="32" t="n"/>
      <c r="G1839" s="33">
        <f>IF(F1839="", "", IF(OR(ISTEXT(H1839),ISTEXT(F1839)),"",H1839/F1839))</f>
        <v/>
      </c>
      <c r="H1839" s="33" t="n"/>
      <c r="I1839" s="33" t="n"/>
      <c r="J1839" s="33">
        <f>IF(I1839="", "", IF(OR(ISTEXT(I1839),ISTEXT($F1839)),"",I1839*$F1839))</f>
        <v/>
      </c>
      <c r="K1839" s="33" t="n"/>
      <c r="L1839" s="33">
        <f>IF(K1839="", "", IF(OR(ISTEXT(K1839),ISTEXT($F1839)),"",K1839*$F1839))</f>
        <v/>
      </c>
      <c r="M1839" s="30">
        <f>IF(OR(H1839="",H1839=0),"",IF(K1839="",IF(J1839="","",IF(OR(ISTEXT(J1839),ISTEXT(H1839)),"",J1839/H1839)),IF(OR(ISTEXT(L1839),ISTEXT(H1839)),"",L1839/H1839)))</f>
        <v/>
      </c>
    </row>
    <row r="1840" ht="13.35" customHeight="1" s="162">
      <c r="B1840" s="307" t="n"/>
      <c r="C1840" s="307" t="n"/>
      <c r="E1840" s="307" t="n"/>
      <c r="F1840" s="32" t="n"/>
      <c r="G1840" s="33">
        <f>IF(F1840="", "", IF(OR(ISTEXT(H1840),ISTEXT(F1840)),"",H1840/F1840))</f>
        <v/>
      </c>
      <c r="H1840" s="33" t="n"/>
      <c r="I1840" s="33" t="n"/>
      <c r="J1840" s="33">
        <f>IF(I1840="", "", IF(OR(ISTEXT(I1840),ISTEXT($F1840)),"",I1840*$F1840))</f>
        <v/>
      </c>
      <c r="K1840" s="33" t="n"/>
      <c r="L1840" s="33">
        <f>IF(K1840="", "", IF(OR(ISTEXT(K1840),ISTEXT($F1840)),"",K1840*$F1840))</f>
        <v/>
      </c>
      <c r="M1840" s="30">
        <f>IF(OR(H1840="",H1840=0),"",IF(K1840="",IF(J1840="","",IF(OR(ISTEXT(J1840),ISTEXT(H1840)),"",J1840/H1840)),IF(OR(ISTEXT(L1840),ISTEXT(H1840)),"",L1840/H1840)))</f>
        <v/>
      </c>
    </row>
    <row r="1841" ht="13.35" customHeight="1" s="162">
      <c r="B1841" s="307" t="n"/>
      <c r="C1841" s="307" t="n"/>
      <c r="E1841" s="307" t="n"/>
      <c r="F1841" s="32" t="n"/>
      <c r="G1841" s="33">
        <f>IF(F1841="", "", IF(OR(ISTEXT(H1841),ISTEXT(F1841)),"",H1841/F1841))</f>
        <v/>
      </c>
      <c r="H1841" s="33" t="n"/>
      <c r="I1841" s="33" t="n"/>
      <c r="J1841" s="33">
        <f>IF(I1841="", "", IF(OR(ISTEXT(I1841),ISTEXT($F1841)),"",I1841*$F1841))</f>
        <v/>
      </c>
      <c r="K1841" s="33" t="n"/>
      <c r="L1841" s="33">
        <f>IF(K1841="", "", IF(OR(ISTEXT(K1841),ISTEXT($F1841)),"",K1841*$F1841))</f>
        <v/>
      </c>
      <c r="M1841" s="30">
        <f>IF(OR(H1841="",H1841=0),"",IF(K1841="",IF(J1841="","",IF(OR(ISTEXT(J1841),ISTEXT(H1841)),"",J1841/H1841)),IF(OR(ISTEXT(L1841),ISTEXT(H1841)),"",L1841/H1841)))</f>
        <v/>
      </c>
    </row>
    <row r="1842" ht="13.35" customHeight="1" s="162">
      <c r="B1842" s="307" t="n"/>
      <c r="C1842" s="307" t="n"/>
      <c r="E1842" s="307" t="n"/>
      <c r="F1842" s="32" t="n"/>
      <c r="G1842" s="33">
        <f>IF(F1842="", "", IF(OR(ISTEXT(H1842),ISTEXT(F1842)),"",H1842/F1842))</f>
        <v/>
      </c>
      <c r="H1842" s="33" t="n"/>
      <c r="I1842" s="33" t="n"/>
      <c r="J1842" s="33">
        <f>IF(I1842="", "", IF(OR(ISTEXT(I1842),ISTEXT($F1842)),"",I1842*$F1842))</f>
        <v/>
      </c>
      <c r="K1842" s="33" t="n"/>
      <c r="L1842" s="33">
        <f>IF(K1842="", "", IF(OR(ISTEXT(K1842),ISTEXT($F1842)),"",K1842*$F1842))</f>
        <v/>
      </c>
      <c r="M1842" s="30">
        <f>IF(OR(H1842="",H1842=0),"",IF(K1842="",IF(J1842="","",IF(OR(ISTEXT(J1842),ISTEXT(H1842)),"",J1842/H1842)),IF(OR(ISTEXT(L1842),ISTEXT(H1842)),"",L1842/H1842)))</f>
        <v/>
      </c>
    </row>
    <row r="1843" ht="13.35" customHeight="1" s="162">
      <c r="B1843" s="307" t="n"/>
      <c r="C1843" s="307" t="n"/>
      <c r="E1843" s="307" t="n"/>
      <c r="F1843" s="32" t="n"/>
      <c r="G1843" s="33">
        <f>IF(F1843="", "", IF(OR(ISTEXT(H1843),ISTEXT(F1843)),"",H1843/F1843))</f>
        <v/>
      </c>
      <c r="H1843" s="33" t="n"/>
      <c r="I1843" s="33" t="n"/>
      <c r="J1843" s="33">
        <f>IF(I1843="", "", IF(OR(ISTEXT(I1843),ISTEXT($F1843)),"",I1843*$F1843))</f>
        <v/>
      </c>
      <c r="K1843" s="33" t="n"/>
      <c r="L1843" s="33">
        <f>IF(K1843="", "", IF(OR(ISTEXT(K1843),ISTEXT($F1843)),"",K1843*$F1843))</f>
        <v/>
      </c>
      <c r="M1843" s="30">
        <f>IF(OR(H1843="",H1843=0),"",IF(K1843="",IF(J1843="","",IF(OR(ISTEXT(J1843),ISTEXT(H1843)),"",J1843/H1843)),IF(OR(ISTEXT(L1843),ISTEXT(H1843)),"",L1843/H1843)))</f>
        <v/>
      </c>
    </row>
    <row r="1844" ht="13.35" customHeight="1" s="162">
      <c r="B1844" s="307" t="n"/>
      <c r="C1844" s="307" t="n"/>
      <c r="E1844" s="307" t="n"/>
      <c r="F1844" s="32" t="n"/>
      <c r="G1844" s="33">
        <f>IF(F1844="", "", IF(OR(ISTEXT(H1844),ISTEXT(F1844)),"",H1844/F1844))</f>
        <v/>
      </c>
      <c r="H1844" s="33" t="n"/>
      <c r="I1844" s="33" t="n"/>
      <c r="J1844" s="33">
        <f>IF(I1844="", "", IF(OR(ISTEXT(I1844),ISTEXT($F1844)),"",I1844*$F1844))</f>
        <v/>
      </c>
      <c r="K1844" s="33" t="n"/>
      <c r="L1844" s="33">
        <f>IF(K1844="", "", IF(OR(ISTEXT(K1844),ISTEXT($F1844)),"",K1844*$F1844))</f>
        <v/>
      </c>
      <c r="M1844" s="30">
        <f>IF(OR(H1844="",H1844=0),"",IF(K1844="",IF(J1844="","",IF(OR(ISTEXT(J1844),ISTEXT(H1844)),"",J1844/H1844)),IF(OR(ISTEXT(L1844),ISTEXT(H1844)),"",L1844/H1844)))</f>
        <v/>
      </c>
    </row>
    <row r="1845" ht="13.35" customHeight="1" s="162">
      <c r="B1845" s="307" t="n"/>
      <c r="C1845" s="307" t="n"/>
      <c r="E1845" s="307" t="n"/>
      <c r="F1845" s="32" t="n"/>
      <c r="G1845" s="33">
        <f>IF(F1845="", "", IF(OR(ISTEXT(H1845),ISTEXT(F1845)),"",H1845/F1845))</f>
        <v/>
      </c>
      <c r="H1845" s="33" t="n"/>
      <c r="I1845" s="33" t="n"/>
      <c r="J1845" s="33">
        <f>IF(I1845="", "", IF(OR(ISTEXT(I1845),ISTEXT($F1845)),"",I1845*$F1845))</f>
        <v/>
      </c>
      <c r="K1845" s="33" t="n"/>
      <c r="L1845" s="33">
        <f>IF(K1845="", "", IF(OR(ISTEXT(K1845),ISTEXT($F1845)),"",K1845*$F1845))</f>
        <v/>
      </c>
      <c r="M1845" s="30">
        <f>IF(OR(H1845="",H1845=0),"",IF(K1845="",IF(J1845="","",IF(OR(ISTEXT(J1845),ISTEXT(H1845)),"",J1845/H1845)),IF(OR(ISTEXT(L1845),ISTEXT(H1845)),"",L1845/H1845)))</f>
        <v/>
      </c>
    </row>
    <row r="1846" ht="13.35" customHeight="1" s="162">
      <c r="B1846" s="307" t="n"/>
      <c r="C1846" s="307" t="n"/>
      <c r="E1846" s="307" t="n"/>
      <c r="F1846" s="32" t="n"/>
      <c r="G1846" s="33">
        <f>IF(F1846="", "", IF(OR(ISTEXT(H1846),ISTEXT(F1846)),"",H1846/F1846))</f>
        <v/>
      </c>
      <c r="H1846" s="33" t="n"/>
      <c r="I1846" s="33" t="n"/>
      <c r="J1846" s="33">
        <f>IF(I1846="", "", IF(OR(ISTEXT(I1846),ISTEXT($F1846)),"",I1846*$F1846))</f>
        <v/>
      </c>
      <c r="K1846" s="33" t="n"/>
      <c r="L1846" s="33">
        <f>IF(K1846="", "", IF(OR(ISTEXT(K1846),ISTEXT($F1846)),"",K1846*$F1846))</f>
        <v/>
      </c>
      <c r="M1846" s="30">
        <f>IF(OR(H1846="",H1846=0),"",IF(K1846="",IF(J1846="","",IF(OR(ISTEXT(J1846),ISTEXT(H1846)),"",J1846/H1846)),IF(OR(ISTEXT(L1846),ISTEXT(H1846)),"",L1846/H1846)))</f>
        <v/>
      </c>
    </row>
    <row r="1847" ht="13.35" customHeight="1" s="162">
      <c r="B1847" s="307" t="n"/>
      <c r="C1847" s="307" t="n"/>
      <c r="E1847" s="307" t="n"/>
      <c r="F1847" s="32" t="n"/>
      <c r="G1847" s="33">
        <f>IF(F1847="", "", IF(OR(ISTEXT(H1847),ISTEXT(F1847)),"",H1847/F1847))</f>
        <v/>
      </c>
      <c r="H1847" s="33" t="n"/>
      <c r="I1847" s="33" t="n"/>
      <c r="J1847" s="33">
        <f>IF(I1847="", "", IF(OR(ISTEXT(I1847),ISTEXT($F1847)),"",I1847*$F1847))</f>
        <v/>
      </c>
      <c r="K1847" s="33" t="n"/>
      <c r="L1847" s="33">
        <f>IF(K1847="", "", IF(OR(ISTEXT(K1847),ISTEXT($F1847)),"",K1847*$F1847))</f>
        <v/>
      </c>
      <c r="M1847" s="30">
        <f>IF(OR(H1847="",H1847=0),"",IF(K1847="",IF(J1847="","",IF(OR(ISTEXT(J1847),ISTEXT(H1847)),"",J1847/H1847)),IF(OR(ISTEXT(L1847),ISTEXT(H1847)),"",L1847/H1847)))</f>
        <v/>
      </c>
    </row>
    <row r="1848" ht="13.35" customHeight="1" s="162">
      <c r="B1848" s="307" t="n"/>
      <c r="C1848" s="307" t="n"/>
      <c r="E1848" s="307" t="n"/>
      <c r="F1848" s="32" t="n"/>
      <c r="G1848" s="33">
        <f>IF(F1848="", "", IF(OR(ISTEXT(H1848),ISTEXT(F1848)),"",H1848/F1848))</f>
        <v/>
      </c>
      <c r="H1848" s="33" t="n"/>
      <c r="I1848" s="33" t="n"/>
      <c r="J1848" s="33">
        <f>IF(I1848="", "", IF(OR(ISTEXT(I1848),ISTEXT($F1848)),"",I1848*$F1848))</f>
        <v/>
      </c>
      <c r="K1848" s="33" t="n"/>
      <c r="L1848" s="33">
        <f>IF(K1848="", "", IF(OR(ISTEXT(K1848),ISTEXT($F1848)),"",K1848*$F1848))</f>
        <v/>
      </c>
      <c r="M1848" s="30">
        <f>IF(OR(H1848="",H1848=0),"",IF(K1848="",IF(J1848="","",IF(OR(ISTEXT(J1848),ISTEXT(H1848)),"",J1848/H1848)),IF(OR(ISTEXT(L1848),ISTEXT(H1848)),"",L1848/H1848)))</f>
        <v/>
      </c>
    </row>
    <row r="1849" ht="13.35" customHeight="1" s="162">
      <c r="B1849" s="307" t="n"/>
      <c r="C1849" s="307" t="n"/>
      <c r="E1849" s="307" t="n"/>
      <c r="F1849" s="32" t="n"/>
      <c r="G1849" s="33">
        <f>IF(F1849="", "", IF(OR(ISTEXT(H1849),ISTEXT(F1849)),"",H1849/F1849))</f>
        <v/>
      </c>
      <c r="H1849" s="33" t="n"/>
      <c r="I1849" s="33" t="n"/>
      <c r="J1849" s="33">
        <f>IF(I1849="", "", IF(OR(ISTEXT(I1849),ISTEXT($F1849)),"",I1849*$F1849))</f>
        <v/>
      </c>
      <c r="K1849" s="33" t="n"/>
      <c r="L1849" s="33">
        <f>IF(K1849="", "", IF(OR(ISTEXT(K1849),ISTEXT($F1849)),"",K1849*$F1849))</f>
        <v/>
      </c>
      <c r="M1849" s="30">
        <f>IF(OR(H1849="",H1849=0),"",IF(K1849="",IF(J1849="","",IF(OR(ISTEXT(J1849),ISTEXT(H1849)),"",J1849/H1849)),IF(OR(ISTEXT(L1849),ISTEXT(H1849)),"",L1849/H1849)))</f>
        <v/>
      </c>
    </row>
    <row r="1850" ht="13.35" customHeight="1" s="162">
      <c r="B1850" s="307" t="n"/>
      <c r="C1850" s="307" t="n"/>
      <c r="E1850" s="307" t="n"/>
      <c r="F1850" s="32" t="n"/>
      <c r="G1850" s="33">
        <f>IF(F1850="", "", IF(OR(ISTEXT(H1850),ISTEXT(F1850)),"",H1850/F1850))</f>
        <v/>
      </c>
      <c r="H1850" s="33" t="n"/>
      <c r="I1850" s="33" t="n"/>
      <c r="J1850" s="33">
        <f>IF(I1850="", "", IF(OR(ISTEXT(I1850),ISTEXT($F1850)),"",I1850*$F1850))</f>
        <v/>
      </c>
      <c r="K1850" s="33" t="n"/>
      <c r="L1850" s="33">
        <f>IF(K1850="", "", IF(OR(ISTEXT(K1850),ISTEXT($F1850)),"",K1850*$F1850))</f>
        <v/>
      </c>
      <c r="M1850" s="30">
        <f>IF(OR(H1850="",H1850=0),"",IF(K1850="",IF(J1850="","",IF(OR(ISTEXT(J1850),ISTEXT(H1850)),"",J1850/H1850)),IF(OR(ISTEXT(L1850),ISTEXT(H1850)),"",L1850/H1850)))</f>
        <v/>
      </c>
    </row>
    <row r="1851" ht="13.35" customHeight="1" s="162">
      <c r="B1851" s="307" t="n"/>
      <c r="C1851" s="307" t="n"/>
      <c r="E1851" s="307" t="n"/>
      <c r="F1851" s="32" t="n"/>
      <c r="G1851" s="33">
        <f>IF(F1851="", "", IF(OR(ISTEXT(H1851),ISTEXT(F1851)),"",H1851/F1851))</f>
        <v/>
      </c>
      <c r="H1851" s="33" t="n"/>
      <c r="I1851" s="33" t="n"/>
      <c r="J1851" s="33">
        <f>IF(I1851="", "", IF(OR(ISTEXT(I1851),ISTEXT($F1851)),"",I1851*$F1851))</f>
        <v/>
      </c>
      <c r="K1851" s="33" t="n"/>
      <c r="L1851" s="33">
        <f>IF(K1851="", "", IF(OR(ISTEXT(K1851),ISTEXT($F1851)),"",K1851*$F1851))</f>
        <v/>
      </c>
      <c r="M1851" s="30">
        <f>IF(OR(H1851="",H1851=0),"",IF(K1851="",IF(J1851="","",IF(OR(ISTEXT(J1851),ISTEXT(H1851)),"",J1851/H1851)),IF(OR(ISTEXT(L1851),ISTEXT(H1851)),"",L1851/H1851)))</f>
        <v/>
      </c>
    </row>
    <row r="1852" ht="13.35" customHeight="1" s="162">
      <c r="B1852" s="307" t="n"/>
      <c r="C1852" s="307" t="n"/>
      <c r="E1852" s="307" t="n"/>
      <c r="F1852" s="32" t="n"/>
      <c r="G1852" s="33">
        <f>IF(F1852="", "", IF(OR(ISTEXT(H1852),ISTEXT(F1852)),"",H1852/F1852))</f>
        <v/>
      </c>
      <c r="H1852" s="33" t="n"/>
      <c r="I1852" s="33" t="n"/>
      <c r="J1852" s="33">
        <f>IF(I1852="", "", IF(OR(ISTEXT(I1852),ISTEXT($F1852)),"",I1852*$F1852))</f>
        <v/>
      </c>
      <c r="K1852" s="33" t="n"/>
      <c r="L1852" s="33">
        <f>IF(K1852="", "", IF(OR(ISTEXT(K1852),ISTEXT($F1852)),"",K1852*$F1852))</f>
        <v/>
      </c>
      <c r="M1852" s="30">
        <f>IF(OR(H1852="",H1852=0),"",IF(K1852="",IF(J1852="","",IF(OR(ISTEXT(J1852),ISTEXT(H1852)),"",J1852/H1852)),IF(OR(ISTEXT(L1852),ISTEXT(H1852)),"",L1852/H1852)))</f>
        <v/>
      </c>
    </row>
    <row r="1853" ht="13.35" customHeight="1" s="162">
      <c r="B1853" s="307" t="n"/>
      <c r="C1853" s="307" t="n"/>
      <c r="E1853" s="307" t="n"/>
      <c r="F1853" s="32" t="n"/>
      <c r="G1853" s="33">
        <f>IF(F1853="", "", IF(OR(ISTEXT(H1853),ISTEXT(F1853)),"",H1853/F1853))</f>
        <v/>
      </c>
      <c r="H1853" s="33" t="n"/>
      <c r="I1853" s="33" t="n"/>
      <c r="J1853" s="33">
        <f>IF(I1853="", "", IF(OR(ISTEXT(I1853),ISTEXT($F1853)),"",I1853*$F1853))</f>
        <v/>
      </c>
      <c r="K1853" s="33" t="n"/>
      <c r="L1853" s="33">
        <f>IF(K1853="", "", IF(OR(ISTEXT(K1853),ISTEXT($F1853)),"",K1853*$F1853))</f>
        <v/>
      </c>
      <c r="M1853" s="30">
        <f>IF(OR(H1853="",H1853=0),"",IF(K1853="",IF(J1853="","",IF(OR(ISTEXT(J1853),ISTEXT(H1853)),"",J1853/H1853)),IF(OR(ISTEXT(L1853),ISTEXT(H1853)),"",L1853/H1853)))</f>
        <v/>
      </c>
    </row>
    <row r="1854" ht="13.35" customHeight="1" s="162">
      <c r="B1854" s="307" t="n"/>
      <c r="C1854" s="307" t="n"/>
      <c r="E1854" s="307" t="n"/>
      <c r="F1854" s="32" t="n"/>
      <c r="G1854" s="33">
        <f>IF(F1854="", "", IF(OR(ISTEXT(H1854),ISTEXT(F1854)),"",H1854/F1854))</f>
        <v/>
      </c>
      <c r="H1854" s="33" t="n"/>
      <c r="I1854" s="33" t="n"/>
      <c r="J1854" s="33">
        <f>IF(I1854="", "", IF(OR(ISTEXT(I1854),ISTEXT($F1854)),"",I1854*$F1854))</f>
        <v/>
      </c>
      <c r="K1854" s="33" t="n"/>
      <c r="L1854" s="33">
        <f>IF(K1854="", "", IF(OR(ISTEXT(K1854),ISTEXT($F1854)),"",K1854*$F1854))</f>
        <v/>
      </c>
      <c r="M1854" s="30">
        <f>IF(OR(H1854="",H1854=0),"",IF(K1854="",IF(J1854="","",IF(OR(ISTEXT(J1854),ISTEXT(H1854)),"",J1854/H1854)),IF(OR(ISTEXT(L1854),ISTEXT(H1854)),"",L1854/H1854)))</f>
        <v/>
      </c>
    </row>
    <row r="1855" ht="13.35" customHeight="1" s="162">
      <c r="B1855" s="307" t="n"/>
      <c r="C1855" s="307" t="n"/>
      <c r="E1855" s="307" t="n"/>
      <c r="F1855" s="32" t="n"/>
      <c r="G1855" s="33">
        <f>IF(F1855="", "", IF(OR(ISTEXT(H1855),ISTEXT(F1855)),"",H1855/F1855))</f>
        <v/>
      </c>
      <c r="H1855" s="33" t="n"/>
      <c r="I1855" s="33" t="n"/>
      <c r="J1855" s="33">
        <f>IF(I1855="", "", IF(OR(ISTEXT(I1855),ISTEXT($F1855)),"",I1855*$F1855))</f>
        <v/>
      </c>
      <c r="K1855" s="33" t="n"/>
      <c r="L1855" s="33">
        <f>IF(K1855="", "", IF(OR(ISTEXT(K1855),ISTEXT($F1855)),"",K1855*$F1855))</f>
        <v/>
      </c>
      <c r="M1855" s="30">
        <f>IF(OR(H1855="",H1855=0),"",IF(K1855="",IF(J1855="","",IF(OR(ISTEXT(J1855),ISTEXT(H1855)),"",J1855/H1855)),IF(OR(ISTEXT(L1855),ISTEXT(H1855)),"",L1855/H1855)))</f>
        <v/>
      </c>
    </row>
    <row r="1856" ht="13.35" customHeight="1" s="162">
      <c r="B1856" s="307" t="n"/>
      <c r="C1856" s="307" t="n"/>
      <c r="E1856" s="307" t="n"/>
      <c r="F1856" s="32" t="n"/>
      <c r="G1856" s="33">
        <f>IF(F1856="", "", IF(OR(ISTEXT(H1856),ISTEXT(F1856)),"",H1856/F1856))</f>
        <v/>
      </c>
      <c r="H1856" s="33" t="n"/>
      <c r="I1856" s="33" t="n"/>
      <c r="J1856" s="33">
        <f>IF(I1856="", "", IF(OR(ISTEXT(I1856),ISTEXT($F1856)),"",I1856*$F1856))</f>
        <v/>
      </c>
      <c r="K1856" s="33" t="n"/>
      <c r="L1856" s="33">
        <f>IF(K1856="", "", IF(OR(ISTEXT(K1856),ISTEXT($F1856)),"",K1856*$F1856))</f>
        <v/>
      </c>
      <c r="M1856" s="30">
        <f>IF(OR(H1856="",H1856=0),"",IF(K1856="",IF(J1856="","",IF(OR(ISTEXT(J1856),ISTEXT(H1856)),"",J1856/H1856)),IF(OR(ISTEXT(L1856),ISTEXT(H1856)),"",L1856/H1856)))</f>
        <v/>
      </c>
    </row>
    <row r="1857" ht="13.35" customHeight="1" s="162">
      <c r="B1857" s="307" t="n"/>
      <c r="C1857" s="307" t="n"/>
      <c r="E1857" s="307" t="n"/>
      <c r="F1857" s="32" t="n"/>
      <c r="G1857" s="33">
        <f>IF(F1857="", "", IF(OR(ISTEXT(H1857),ISTEXT(F1857)),"",H1857/F1857))</f>
        <v/>
      </c>
      <c r="H1857" s="33" t="n"/>
      <c r="I1857" s="33" t="n"/>
      <c r="J1857" s="33">
        <f>IF(I1857="", "", IF(OR(ISTEXT(I1857),ISTEXT($F1857)),"",I1857*$F1857))</f>
        <v/>
      </c>
      <c r="K1857" s="33" t="n"/>
      <c r="L1857" s="33">
        <f>IF(K1857="", "", IF(OR(ISTEXT(K1857),ISTEXT($F1857)),"",K1857*$F1857))</f>
        <v/>
      </c>
      <c r="M1857" s="30">
        <f>IF(OR(H1857="",H1857=0),"",IF(K1857="",IF(J1857="","",IF(OR(ISTEXT(J1857),ISTEXT(H1857)),"",J1857/H1857)),IF(OR(ISTEXT(L1857),ISTEXT(H1857)),"",L1857/H1857)))</f>
        <v/>
      </c>
    </row>
    <row r="1858" ht="13.35" customHeight="1" s="162">
      <c r="B1858" s="307" t="n"/>
      <c r="C1858" s="307" t="n"/>
      <c r="E1858" s="307" t="n"/>
      <c r="F1858" s="32" t="n"/>
      <c r="G1858" s="33">
        <f>IF(F1858="", "", IF(OR(ISTEXT(H1858),ISTEXT(F1858)),"",H1858/F1858))</f>
        <v/>
      </c>
      <c r="H1858" s="33" t="n"/>
      <c r="I1858" s="33" t="n"/>
      <c r="J1858" s="33">
        <f>IF(I1858="", "", IF(OR(ISTEXT(I1858),ISTEXT($F1858)),"",I1858*$F1858))</f>
        <v/>
      </c>
      <c r="K1858" s="33" t="n"/>
      <c r="L1858" s="33">
        <f>IF(K1858="", "", IF(OR(ISTEXT(K1858),ISTEXT($F1858)),"",K1858*$F1858))</f>
        <v/>
      </c>
      <c r="M1858" s="30">
        <f>IF(OR(H1858="",H1858=0),"",IF(K1858="",IF(J1858="","",IF(OR(ISTEXT(J1858),ISTEXT(H1858)),"",J1858/H1858)),IF(OR(ISTEXT(L1858),ISTEXT(H1858)),"",L1858/H1858)))</f>
        <v/>
      </c>
    </row>
    <row r="1859" ht="13.35" customHeight="1" s="162">
      <c r="B1859" s="307" t="n"/>
      <c r="C1859" s="307" t="n"/>
      <c r="E1859" s="307" t="n"/>
      <c r="F1859" s="32" t="n"/>
      <c r="G1859" s="33">
        <f>IF(F1859="", "", IF(OR(ISTEXT(H1859),ISTEXT(F1859)),"",H1859/F1859))</f>
        <v/>
      </c>
      <c r="H1859" s="33" t="n"/>
      <c r="I1859" s="33" t="n"/>
      <c r="J1859" s="33">
        <f>IF(I1859="", "", IF(OR(ISTEXT(I1859),ISTEXT($F1859)),"",I1859*$F1859))</f>
        <v/>
      </c>
      <c r="K1859" s="33" t="n"/>
      <c r="L1859" s="33">
        <f>IF(K1859="", "", IF(OR(ISTEXT(K1859),ISTEXT($F1859)),"",K1859*$F1859))</f>
        <v/>
      </c>
      <c r="M1859" s="30">
        <f>IF(OR(H1859="",H1859=0),"",IF(K1859="",IF(J1859="","",IF(OR(ISTEXT(J1859),ISTEXT(H1859)),"",J1859/H1859)),IF(OR(ISTEXT(L1859),ISTEXT(H1859)),"",L1859/H1859)))</f>
        <v/>
      </c>
    </row>
    <row r="1860" ht="13.35" customHeight="1" s="162">
      <c r="B1860" s="307" t="n"/>
      <c r="C1860" s="307" t="n"/>
      <c r="E1860" s="307" t="n"/>
      <c r="F1860" s="32" t="n"/>
      <c r="G1860" s="33">
        <f>IF(F1860="", "", IF(OR(ISTEXT(H1860),ISTEXT(F1860)),"",H1860/F1860))</f>
        <v/>
      </c>
      <c r="H1860" s="33" t="n"/>
      <c r="I1860" s="33" t="n"/>
      <c r="J1860" s="33">
        <f>IF(I1860="", "", IF(OR(ISTEXT(I1860),ISTEXT($F1860)),"",I1860*$F1860))</f>
        <v/>
      </c>
      <c r="K1860" s="33" t="n"/>
      <c r="L1860" s="33">
        <f>IF(K1860="", "", IF(OR(ISTEXT(K1860),ISTEXT($F1860)),"",K1860*$F1860))</f>
        <v/>
      </c>
      <c r="M1860" s="30">
        <f>IF(OR(H1860="",H1860=0),"",IF(K1860="",IF(J1860="","",IF(OR(ISTEXT(J1860),ISTEXT(H1860)),"",J1860/H1860)),IF(OR(ISTEXT(L1860),ISTEXT(H1860)),"",L1860/H1860)))</f>
        <v/>
      </c>
    </row>
    <row r="1861" ht="13.35" customHeight="1" s="162">
      <c r="B1861" s="307" t="n"/>
      <c r="C1861" s="307" t="n"/>
      <c r="E1861" s="307" t="n"/>
      <c r="F1861" s="32" t="n"/>
      <c r="G1861" s="33">
        <f>IF(F1861="", "", IF(OR(ISTEXT(H1861),ISTEXT(F1861)),"",H1861/F1861))</f>
        <v/>
      </c>
      <c r="H1861" s="33" t="n"/>
      <c r="I1861" s="33" t="n"/>
      <c r="J1861" s="33">
        <f>IF(I1861="", "", IF(OR(ISTEXT(I1861),ISTEXT($F1861)),"",I1861*$F1861))</f>
        <v/>
      </c>
      <c r="K1861" s="33" t="n"/>
      <c r="L1861" s="33">
        <f>IF(K1861="", "", IF(OR(ISTEXT(K1861),ISTEXT($F1861)),"",K1861*$F1861))</f>
        <v/>
      </c>
      <c r="M1861" s="30">
        <f>IF(OR(H1861="",H1861=0),"",IF(K1861="",IF(J1861="","",IF(OR(ISTEXT(J1861),ISTEXT(H1861)),"",J1861/H1861)),IF(OR(ISTEXT(L1861),ISTEXT(H1861)),"",L1861/H1861)))</f>
        <v/>
      </c>
    </row>
    <row r="1862" ht="13.35" customHeight="1" s="162">
      <c r="B1862" s="307" t="n"/>
      <c r="C1862" s="307" t="n"/>
      <c r="E1862" s="307" t="n"/>
      <c r="F1862" s="32" t="n"/>
      <c r="G1862" s="33">
        <f>IF(F1862="", "", IF(OR(ISTEXT(H1862),ISTEXT(F1862)),"",H1862/F1862))</f>
        <v/>
      </c>
      <c r="H1862" s="33" t="n"/>
      <c r="I1862" s="33" t="n"/>
      <c r="J1862" s="33">
        <f>IF(I1862="", "", IF(OR(ISTEXT(I1862),ISTEXT($F1862)),"",I1862*$F1862))</f>
        <v/>
      </c>
      <c r="K1862" s="33" t="n"/>
      <c r="L1862" s="33">
        <f>IF(K1862="", "", IF(OR(ISTEXT(K1862),ISTEXT($F1862)),"",K1862*$F1862))</f>
        <v/>
      </c>
      <c r="M1862" s="30">
        <f>IF(OR(H1862="",H1862=0),"",IF(K1862="",IF(J1862="","",IF(OR(ISTEXT(J1862),ISTEXT(H1862)),"",J1862/H1862)),IF(OR(ISTEXT(L1862),ISTEXT(H1862)),"",L1862/H1862)))</f>
        <v/>
      </c>
    </row>
    <row r="1863" ht="13.35" customHeight="1" s="162">
      <c r="B1863" s="307" t="n"/>
      <c r="C1863" s="307" t="n"/>
      <c r="E1863" s="307" t="n"/>
      <c r="F1863" s="32" t="n"/>
      <c r="G1863" s="33">
        <f>IF(F1863="", "", IF(OR(ISTEXT(H1863),ISTEXT(F1863)),"",H1863/F1863))</f>
        <v/>
      </c>
      <c r="H1863" s="33" t="n"/>
      <c r="I1863" s="33" t="n"/>
      <c r="J1863" s="33">
        <f>IF(I1863="", "", IF(OR(ISTEXT(I1863),ISTEXT($F1863)),"",I1863*$F1863))</f>
        <v/>
      </c>
      <c r="K1863" s="33" t="n"/>
      <c r="L1863" s="33">
        <f>IF(K1863="", "", IF(OR(ISTEXT(K1863),ISTEXT($F1863)),"",K1863*$F1863))</f>
        <v/>
      </c>
      <c r="M1863" s="30">
        <f>IF(OR(H1863="",H1863=0),"",IF(K1863="",IF(J1863="","",IF(OR(ISTEXT(J1863),ISTEXT(H1863)),"",J1863/H1863)),IF(OR(ISTEXT(L1863),ISTEXT(H1863)),"",L1863/H1863)))</f>
        <v/>
      </c>
    </row>
    <row r="1864" ht="13.35" customHeight="1" s="162">
      <c r="B1864" s="307" t="n"/>
      <c r="C1864" s="307" t="n"/>
      <c r="E1864" s="307" t="n"/>
      <c r="F1864" s="32" t="n"/>
      <c r="G1864" s="33">
        <f>IF(F1864="", "", IF(OR(ISTEXT(H1864),ISTEXT(F1864)),"",H1864/F1864))</f>
        <v/>
      </c>
      <c r="H1864" s="33" t="n"/>
      <c r="I1864" s="33" t="n"/>
      <c r="J1864" s="33">
        <f>IF(I1864="", "", IF(OR(ISTEXT(I1864),ISTEXT($F1864)),"",I1864*$F1864))</f>
        <v/>
      </c>
      <c r="K1864" s="33" t="n"/>
      <c r="L1864" s="33">
        <f>IF(K1864="", "", IF(OR(ISTEXT(K1864),ISTEXT($F1864)),"",K1864*$F1864))</f>
        <v/>
      </c>
      <c r="M1864" s="30">
        <f>IF(OR(H1864="",H1864=0),"",IF(K1864="",IF(J1864="","",IF(OR(ISTEXT(J1864),ISTEXT(H1864)),"",J1864/H1864)),IF(OR(ISTEXT(L1864),ISTEXT(H1864)),"",L1864/H1864)))</f>
        <v/>
      </c>
    </row>
    <row r="1865" ht="13.35" customHeight="1" s="162">
      <c r="B1865" s="307" t="n"/>
      <c r="C1865" s="307" t="n"/>
      <c r="E1865" s="307" t="n"/>
      <c r="F1865" s="32" t="n"/>
      <c r="G1865" s="33">
        <f>IF(F1865="", "", IF(OR(ISTEXT(H1865),ISTEXT(F1865)),"",H1865/F1865))</f>
        <v/>
      </c>
      <c r="H1865" s="33" t="n"/>
      <c r="I1865" s="33" t="n"/>
      <c r="J1865" s="33">
        <f>IF(I1865="", "", IF(OR(ISTEXT(I1865),ISTEXT($F1865)),"",I1865*$F1865))</f>
        <v/>
      </c>
      <c r="K1865" s="33" t="n"/>
      <c r="L1865" s="33">
        <f>IF(K1865="", "", IF(OR(ISTEXT(K1865),ISTEXT($F1865)),"",K1865*$F1865))</f>
        <v/>
      </c>
      <c r="M1865" s="30">
        <f>IF(OR(H1865="",H1865=0),"",IF(K1865="",IF(J1865="","",IF(OR(ISTEXT(J1865),ISTEXT(H1865)),"",J1865/H1865)),IF(OR(ISTEXT(L1865),ISTEXT(H1865)),"",L1865/H1865)))</f>
        <v/>
      </c>
    </row>
    <row r="1866" ht="13.35" customHeight="1" s="162">
      <c r="B1866" s="307" t="n"/>
      <c r="C1866" s="307" t="n"/>
      <c r="E1866" s="307" t="n"/>
      <c r="F1866" s="32" t="n"/>
      <c r="G1866" s="33">
        <f>IF(F1866="", "", IF(OR(ISTEXT(H1866),ISTEXT(F1866)),"",H1866/F1866))</f>
        <v/>
      </c>
      <c r="H1866" s="33" t="n"/>
      <c r="I1866" s="33" t="n"/>
      <c r="J1866" s="33">
        <f>IF(I1866="", "", IF(OR(ISTEXT(I1866),ISTEXT($F1866)),"",I1866*$F1866))</f>
        <v/>
      </c>
      <c r="K1866" s="33" t="n"/>
      <c r="L1866" s="33">
        <f>IF(K1866="", "", IF(OR(ISTEXT(K1866),ISTEXT($F1866)),"",K1866*$F1866))</f>
        <v/>
      </c>
      <c r="M1866" s="30">
        <f>IF(OR(H1866="",H1866=0),"",IF(K1866="",IF(J1866="","",IF(OR(ISTEXT(J1866),ISTEXT(H1866)),"",J1866/H1866)),IF(OR(ISTEXT(L1866),ISTEXT(H1866)),"",L1866/H1866)))</f>
        <v/>
      </c>
    </row>
    <row r="1867" ht="13.35" customHeight="1" s="162">
      <c r="B1867" s="307" t="n"/>
      <c r="C1867" s="307" t="n"/>
      <c r="E1867" s="307" t="n"/>
      <c r="F1867" s="32" t="n"/>
      <c r="G1867" s="33">
        <f>IF(F1867="", "", IF(OR(ISTEXT(H1867),ISTEXT(F1867)),"",H1867/F1867))</f>
        <v/>
      </c>
      <c r="H1867" s="33" t="n"/>
      <c r="I1867" s="33" t="n"/>
      <c r="J1867" s="33">
        <f>IF(I1867="", "", IF(OR(ISTEXT(I1867),ISTEXT($F1867)),"",I1867*$F1867))</f>
        <v/>
      </c>
      <c r="K1867" s="33" t="n"/>
      <c r="L1867" s="33">
        <f>IF(K1867="", "", IF(OR(ISTEXT(K1867),ISTEXT($F1867)),"",K1867*$F1867))</f>
        <v/>
      </c>
      <c r="M1867" s="30">
        <f>IF(OR(H1867="",H1867=0),"",IF(K1867="",IF(J1867="","",IF(OR(ISTEXT(J1867),ISTEXT(H1867)),"",J1867/H1867)),IF(OR(ISTEXT(L1867),ISTEXT(H1867)),"",L1867/H1867)))</f>
        <v/>
      </c>
    </row>
    <row r="1868" ht="13.35" customHeight="1" s="162">
      <c r="B1868" s="42" t="n"/>
      <c r="C1868" s="231" t="inlineStr">
        <is>
          <t>Subtotal (this page)</t>
        </is>
      </c>
      <c r="D1868" s="159" t="n"/>
      <c r="E1868" s="42" t="n"/>
      <c r="F1868" s="42" t="n"/>
      <c r="G1868" s="43" t="n"/>
      <c r="H1868" s="43">
        <f>IF(SUM(H1828:H1867)=0,"",SUM(H1828:H1867))</f>
        <v/>
      </c>
      <c r="I1868" s="43" t="n"/>
      <c r="J1868" s="43">
        <f>IF(SUM(J1828:J1867)=0,"",SUM(J1828:J1867))</f>
        <v/>
      </c>
      <c r="K1868" s="43" t="n"/>
      <c r="L1868" s="43">
        <f>IF(SUM(L1828:L1867)=0,"",SUM(L1828:L1867))</f>
        <v/>
      </c>
      <c r="M1868" s="35">
        <f>IF(OR(H1868="",H1868=0),"",IF(L1868="",IF(J1868="","",IF(OR(ISTEXT(J1868),ISTEXT(H1868)),"",J1868/H1868)),IF(OR(ISTEXT(L1868),ISTEXT(H1868)),"",L1868/H1868)))</f>
        <v/>
      </c>
    </row>
    <row r="1869" ht="13.35" customHeight="1" s="162"/>
    <row r="1870" ht="13.35" customHeight="1" s="162">
      <c r="B1870" s="188" t="inlineStr">
        <is>
          <t>Remarks (cont.)</t>
        </is>
      </c>
      <c r="C1870" s="173" t="n"/>
      <c r="D1870" s="154" t="n"/>
      <c r="E1870" s="174" t="n"/>
      <c r="F1870" s="174" t="n"/>
      <c r="G1870" s="174" t="n"/>
      <c r="H1870" s="174" t="n"/>
      <c r="I1870" s="174" t="n"/>
      <c r="J1870" s="174" t="n"/>
      <c r="K1870" s="174" t="n"/>
      <c r="L1870" s="174" t="n"/>
      <c r="M1870" s="173" t="n"/>
    </row>
    <row r="1871" ht="13.35" customHeight="1" s="162">
      <c r="B1871" s="154" t="n"/>
      <c r="C1871" s="174" t="n"/>
      <c r="D1871" s="174" t="n"/>
      <c r="E1871" s="174" t="n"/>
      <c r="F1871" s="174" t="n"/>
      <c r="G1871" s="174" t="n"/>
      <c r="H1871" s="174" t="n"/>
      <c r="I1871" s="174" t="n"/>
      <c r="J1871" s="174" t="n"/>
      <c r="K1871" s="174" t="n"/>
      <c r="L1871" s="174" t="n"/>
      <c r="M1871" s="173" t="n"/>
    </row>
    <row r="1872" ht="13.35" customHeight="1" s="162">
      <c r="B1872" s="154" t="n"/>
      <c r="C1872" s="174" t="n"/>
      <c r="D1872" s="174" t="n"/>
      <c r="E1872" s="174" t="n"/>
      <c r="F1872" s="174" t="n"/>
      <c r="G1872" s="174" t="n"/>
      <c r="H1872" s="174" t="n"/>
      <c r="I1872" s="174" t="n"/>
      <c r="J1872" s="174" t="n"/>
      <c r="K1872" s="174" t="n"/>
      <c r="L1872" s="174" t="n"/>
      <c r="M1872" s="173" t="n"/>
    </row>
    <row r="1873" ht="13.35" customHeight="1" s="162">
      <c r="B1873" s="154" t="n"/>
      <c r="C1873" s="174" t="n"/>
      <c r="D1873" s="174" t="n"/>
      <c r="E1873" s="174" t="n"/>
      <c r="F1873" s="174" t="n"/>
      <c r="G1873" s="174" t="n"/>
      <c r="H1873" s="174" t="n"/>
      <c r="I1873" s="174" t="n"/>
      <c r="J1873" s="174" t="n"/>
      <c r="K1873" s="174" t="n"/>
      <c r="L1873" s="174" t="n"/>
      <c r="M1873" s="173" t="n"/>
    </row>
    <row r="1874" ht="13.35" customHeight="1" s="162"/>
    <row r="1875" ht="13.35" customHeight="1" s="162"/>
    <row r="1876" ht="13.35" customHeight="1" s="162">
      <c r="B1876" s="200" t="inlineStr">
        <is>
          <t>System</t>
        </is>
      </c>
      <c r="C1876" s="403" t="n"/>
      <c r="D1876" s="209">
        <f>IF('{Equipment Data Entry}'!B99="","",'{Equipment Data Entry}'!B99)</f>
        <v/>
      </c>
      <c r="E1876" s="418" t="n"/>
      <c r="F1876" s="403" t="n"/>
      <c r="G1876" s="200" t="inlineStr">
        <is>
          <t>Service</t>
        </is>
      </c>
      <c r="H1876" s="403" t="n"/>
      <c r="I1876" s="210">
        <f>IF('{Equipment Data Entry}'!C99="","",'{Equipment Data Entry}'!C99)</f>
        <v/>
      </c>
      <c r="J1876" s="418" t="n"/>
      <c r="K1876" s="418" t="n"/>
      <c r="L1876" s="418" t="n"/>
      <c r="M1876" s="403" t="n"/>
    </row>
    <row r="1877" ht="13.35" customHeight="1" s="162">
      <c r="B1877" s="422" t="n"/>
      <c r="C1877" s="423" t="n"/>
      <c r="D1877" s="422" t="n"/>
      <c r="E1877" s="424" t="n"/>
      <c r="F1877" s="423" t="n"/>
      <c r="G1877" s="422" t="n"/>
      <c r="H1877" s="423" t="n"/>
      <c r="I1877" s="422" t="n"/>
      <c r="J1877" s="424" t="n"/>
      <c r="K1877" s="424" t="n"/>
      <c r="L1877" s="424" t="n"/>
      <c r="M1877" s="423" t="n"/>
    </row>
    <row r="1878" ht="13.35" customHeight="1" s="162">
      <c r="B1878" s="437" t="inlineStr">
        <is>
          <t>Drive Type:</t>
        </is>
      </c>
      <c r="C1878" s="13" t="n"/>
      <c r="D1878" s="438" t="n"/>
      <c r="E1878" s="437" t="inlineStr">
        <is>
          <t>Rotation – Design:</t>
        </is>
      </c>
      <c r="F1878" s="13" t="n"/>
      <c r="G1878" s="438" t="n"/>
      <c r="H1878" s="13" t="n"/>
      <c r="I1878" s="437" t="inlineStr">
        <is>
          <t>Actual:</t>
        </is>
      </c>
      <c r="J1878" s="438" t="n"/>
    </row>
    <row r="1879" ht="13.35" customHeight="1" s="162">
      <c r="B1879" s="200" t="inlineStr">
        <is>
          <t>Unit Data</t>
        </is>
      </c>
      <c r="C1879" s="400" t="n"/>
      <c r="D1879" s="400" t="n"/>
      <c r="E1879" s="400" t="n"/>
      <c r="F1879" s="400" t="n"/>
      <c r="G1879" s="401" t="n"/>
      <c r="H1879" s="13" t="n"/>
      <c r="I1879" s="200" t="inlineStr">
        <is>
          <t>Design and Performance Data</t>
        </is>
      </c>
      <c r="J1879" s="400" t="n"/>
      <c r="K1879" s="400" t="n"/>
      <c r="L1879" s="401" t="n"/>
      <c r="M1879" s="283" t="n"/>
    </row>
    <row r="1880" ht="13.35" customHeight="1" s="162">
      <c r="B1880" s="199" t="inlineStr">
        <is>
          <t>Manufacturer</t>
        </is>
      </c>
      <c r="C1880" s="401" t="n"/>
      <c r="D1880" s="204">
        <f>IF('{Equipment Data Entry}'!E99="","",'{Equipment Data Entry}'!E99)</f>
        <v/>
      </c>
      <c r="E1880" s="400" t="n"/>
      <c r="F1880" s="400" t="n"/>
      <c r="G1880" s="401" t="n"/>
      <c r="H1880" s="13" t="n"/>
      <c r="I1880" s="199" t="inlineStr">
        <is>
          <t>Design Criteria</t>
        </is>
      </c>
      <c r="J1880" s="401" t="n"/>
      <c r="K1880" s="199" t="inlineStr">
        <is>
          <t>Design</t>
        </is>
      </c>
      <c r="L1880" s="199" t="inlineStr">
        <is>
          <t>Actual</t>
        </is>
      </c>
      <c r="M1880" s="13" t="n"/>
    </row>
    <row r="1881" ht="13.35" customHeight="1" s="162">
      <c r="B1881" s="199" t="inlineStr">
        <is>
          <t>Model Number</t>
        </is>
      </c>
      <c r="C1881" s="401" t="n"/>
      <c r="D1881" s="204">
        <f>IF('{Equipment Data Entry}'!F99="","",'{Equipment Data Entry}'!F99)</f>
        <v/>
      </c>
      <c r="E1881" s="400" t="n"/>
      <c r="F1881" s="400" t="n"/>
      <c r="G1881" s="401" t="n"/>
      <c r="H1881" s="13" t="n"/>
      <c r="I1881" s="199" t="inlineStr">
        <is>
          <t>Total Airflow</t>
        </is>
      </c>
      <c r="J1881" s="401" t="n"/>
      <c r="K1881" s="24">
        <f>H1921</f>
        <v/>
      </c>
      <c r="L1881" s="24">
        <f>L1921</f>
        <v/>
      </c>
      <c r="M1881" s="22">
        <f>IF(OR(L1881="",K1881="",K1881=0),"",IF(OR(ISTEXT(L1881),ISTEXT(K1881)),"",L1881/K1881))</f>
        <v/>
      </c>
    </row>
    <row r="1882" ht="13.35" customHeight="1" s="162">
      <c r="B1882" s="199" t="inlineStr">
        <is>
          <t>Serial Number</t>
        </is>
      </c>
      <c r="C1882" s="401" t="n"/>
      <c r="D1882" s="204" t="n"/>
      <c r="E1882" s="400" t="n"/>
      <c r="F1882" s="400" t="n"/>
      <c r="G1882" s="401" t="n"/>
      <c r="H1882" s="13" t="n"/>
      <c r="I1882" s="199" t="inlineStr">
        <is>
          <t>Unit ESP</t>
        </is>
      </c>
      <c r="J1882" s="401" t="n"/>
      <c r="K1882" s="71">
        <f>IF('{Equipment Data Entry}'!H99="","",'{Equipment Data Entry}'!H99)</f>
        <v/>
      </c>
      <c r="L1882" s="64">
        <f>I1901</f>
        <v/>
      </c>
      <c r="M1882" s="22" t="n"/>
    </row>
    <row r="1883" ht="13.35" customHeight="1" s="162">
      <c r="B1883" s="199" t="inlineStr">
        <is>
          <t>Area Served</t>
        </is>
      </c>
      <c r="C1883" s="401" t="n"/>
      <c r="D1883" s="204">
        <f>I1876</f>
        <v/>
      </c>
      <c r="E1883" s="400" t="n"/>
      <c r="F1883" s="400" t="n"/>
      <c r="G1883" s="401" t="n"/>
      <c r="H1883" s="13" t="n"/>
      <c r="I1883" s="199" t="inlineStr">
        <is>
          <t>Fan RPMs</t>
        </is>
      </c>
      <c r="J1883" s="401" t="n"/>
      <c r="K1883" s="24">
        <f>IF('{Equipment Data Entry}'!I99="","",'{Equipment Data Entry}'!I99)</f>
        <v/>
      </c>
      <c r="L1883" s="24">
        <f>IF(L1894="","",L1894)</f>
        <v/>
      </c>
      <c r="M1883" s="13" t="n"/>
    </row>
    <row r="1884" ht="13.35" customHeight="1" s="162">
      <c r="B1884" s="199" t="inlineStr">
        <is>
          <t>Location</t>
        </is>
      </c>
      <c r="C1884" s="401" t="n"/>
      <c r="D1884" s="204">
        <f>IF('{Equipment Data Entry}'!D99="","",'{Equipment Data Entry}'!D99)</f>
        <v/>
      </c>
      <c r="E1884" s="400" t="n"/>
      <c r="F1884" s="400" t="n"/>
      <c r="G1884" s="401" t="n"/>
      <c r="H1884" s="13" t="n"/>
      <c r="I1884" s="283" t="n"/>
      <c r="J1884" s="283" t="n"/>
      <c r="K1884" s="36" t="n"/>
      <c r="L1884" s="36" t="n"/>
      <c r="M1884" s="13" t="n"/>
    </row>
    <row r="1885" ht="13.35" customHeight="1" s="162">
      <c r="B1885" s="13" t="n"/>
      <c r="C1885" s="13" t="n"/>
      <c r="D1885" s="13" t="n"/>
      <c r="E1885" s="13" t="n"/>
      <c r="F1885" s="13" t="n"/>
      <c r="G1885" s="13" t="n"/>
      <c r="H1885" s="13" t="n"/>
      <c r="I1885" s="283" t="n"/>
      <c r="J1885" s="283" t="n"/>
      <c r="K1885" s="37" t="n"/>
      <c r="L1885" s="37" t="n"/>
      <c r="M1885" s="13" t="n"/>
    </row>
    <row r="1886" ht="13.35" customHeight="1" s="162">
      <c r="B1886" s="200" t="inlineStr">
        <is>
          <t>Motor Data</t>
        </is>
      </c>
      <c r="C1886" s="400" t="n"/>
      <c r="D1886" s="400" t="n"/>
      <c r="E1886" s="400" t="n"/>
      <c r="F1886" s="400" t="n"/>
      <c r="G1886" s="401" t="n"/>
      <c r="H1886" s="13" t="n"/>
      <c r="I1886" s="283" t="inlineStr">
        <is>
          <t>Filter Type/Size/Qty</t>
        </is>
      </c>
      <c r="J1886" s="404" t="n"/>
      <c r="K1886" s="404" t="n"/>
      <c r="L1886" s="37" t="n"/>
      <c r="M1886" s="404" t="n"/>
    </row>
    <row r="1887" ht="13.35" customHeight="1" s="162">
      <c r="B1887" s="199" t="inlineStr">
        <is>
          <t>Manufacturer</t>
        </is>
      </c>
      <c r="C1887" s="401" t="n"/>
      <c r="D1887" s="203" t="n"/>
      <c r="E1887" s="400" t="n"/>
      <c r="F1887" s="400" t="n"/>
      <c r="G1887" s="401" t="n"/>
      <c r="H1887" s="13" t="n"/>
      <c r="I1887" s="200" t="inlineStr">
        <is>
          <t>Drive Data</t>
        </is>
      </c>
      <c r="J1887" s="400" t="n"/>
      <c r="K1887" s="400" t="n"/>
      <c r="L1887" s="401" t="n"/>
      <c r="M1887" s="13" t="n"/>
    </row>
    <row r="1888" ht="13.35" customHeight="1" s="162">
      <c r="B1888" s="199" t="inlineStr">
        <is>
          <t>Horsepower</t>
        </is>
      </c>
      <c r="C1888" s="401" t="n"/>
      <c r="D1888" s="28">
        <f>IF('{Equipment Data Entry}'!G99="","",'{Equipment Data Entry}'!G99)</f>
        <v/>
      </c>
      <c r="E1888" s="21" t="inlineStr">
        <is>
          <t>RPM</t>
        </is>
      </c>
      <c r="F1888" s="24" t="n"/>
      <c r="G1888" s="199" t="inlineStr">
        <is>
          <t>SF</t>
        </is>
      </c>
      <c r="H1888" s="13" t="n"/>
      <c r="I1888" s="199" t="inlineStr">
        <is>
          <t>Motor sheave</t>
        </is>
      </c>
      <c r="J1888" s="400" t="n"/>
      <c r="K1888" s="24">
        <f>IF('{Equipment Data Entry}'!J99="","",'{Equipment Data Entry}'!J99)</f>
        <v/>
      </c>
      <c r="L1888" s="21" t="inlineStr">
        <is>
          <t>Bore</t>
        </is>
      </c>
      <c r="M1888" s="208"/>
    </row>
    <row r="1889" ht="13.35" customHeight="1" s="162">
      <c r="B1889" s="198">
        <f>IF('{Equipment Data Entry}'!N99="","",'{Equipment Data Entry}'!N99)</f>
        <v/>
      </c>
      <c r="C1889" s="198">
        <f>IF('{Equipment Data Entry}'!O99="","",'{Equipment Data Entry}'!O99)</f>
        <v/>
      </c>
      <c r="D1889" s="21" t="inlineStr">
        <is>
          <t>FLA</t>
        </is>
      </c>
      <c r="E1889" s="67" t="n"/>
      <c r="F1889" s="21" t="inlineStr">
        <is>
          <t>Frame</t>
        </is>
      </c>
      <c r="G1889" s="208" t="n"/>
      <c r="H1889" s="13" t="n"/>
      <c r="I1889" s="199" t="inlineStr">
        <is>
          <t>Fan pulley</t>
        </is>
      </c>
      <c r="J1889" s="400" t="n"/>
      <c r="K1889" s="24">
        <f>IF('{Equipment Data Entry}'!K99="","",'{Equipment Data Entry}'!K99)</f>
        <v/>
      </c>
      <c r="L1889" s="21" t="inlineStr">
        <is>
          <t>Bore</t>
        </is>
      </c>
      <c r="M1889" s="208"/>
    </row>
    <row r="1890" ht="13.35" customHeight="1" s="162">
      <c r="B1890" s="199" t="inlineStr">
        <is>
          <t>Corrected FLA</t>
        </is>
      </c>
      <c r="C1890" s="401" t="n"/>
      <c r="D1890" s="27">
        <f>IF(OR(E1891="",E1889="",B1889=""),"",IF(OR(ISTEXT(B1889),COUNT(E1891:G1891)=0,ISTEXT(E1889)),"",B1889/AVERAGE(E1891:G1891)*E1889))</f>
        <v/>
      </c>
      <c r="E1890" s="199" t="inlineStr">
        <is>
          <t>Estimated BHP</t>
        </is>
      </c>
      <c r="F1890" s="401" t="n"/>
      <c r="G1890" s="27">
        <f>IF(OR(COUNT(E1892:G1892)=0,IF(N(E1893)&gt;0,E1893,N(D1888))=0,IF(N(D1890)&gt;0,D1890,N(E1889))=0),"",IF(N(E1893)&gt;0,E1893,N(D1888))*AVERAGE(E1892:G1892)/IF(N(D1890)&gt;0,D1890,N(E1889)))</f>
        <v/>
      </c>
      <c r="H1890" s="13" t="n"/>
      <c r="I1890" s="199" t="inlineStr">
        <is>
          <t>Belt(s)</t>
        </is>
      </c>
      <c r="J1890" s="208">
        <f>IF('{Equipment Data Entry}'!L99="","",'{Equipment Data Entry}'!L99)</f>
        <v/>
      </c>
      <c r="K1890" s="199" t="inlineStr">
        <is>
          <t>C to C</t>
        </is>
      </c>
      <c r="L1890" s="64">
        <f>IF('{Equipment Data Entry}'!M99="","",'{Equipment Data Entry}'!M99)</f>
        <v/>
      </c>
      <c r="M1890" s="13" t="n"/>
    </row>
    <row r="1891" ht="13.35" customHeight="1" s="162">
      <c r="B1891" s="199" t="inlineStr">
        <is>
          <t>Measured Voltage</t>
        </is>
      </c>
      <c r="C1891" s="400" t="n"/>
      <c r="D1891" s="401" t="n"/>
      <c r="E1891" s="24" t="n"/>
      <c r="F1891" s="24" t="n"/>
      <c r="G1891" s="24" t="n"/>
      <c r="H1891" s="13" t="n"/>
      <c r="I1891" s="283" t="inlineStr">
        <is>
          <t>Final Settings</t>
        </is>
      </c>
      <c r="J1891" s="404" t="n"/>
      <c r="K1891" s="404" t="n"/>
      <c r="L1891" s="37" t="n"/>
      <c r="M1891" s="404" t="n"/>
    </row>
    <row r="1892" ht="13.35" customHeight="1" s="162">
      <c r="B1892" s="199" t="inlineStr">
        <is>
          <t>Measured Amperage</t>
        </is>
      </c>
      <c r="C1892" s="400" t="n"/>
      <c r="D1892" s="401" t="n"/>
      <c r="E1892" s="67" t="n"/>
      <c r="F1892" s="67" t="n"/>
      <c r="G1892" s="67" t="n"/>
      <c r="H1892" s="13" t="n"/>
      <c r="I1892" s="205" t="inlineStr">
        <is>
          <t>RPM Data</t>
        </is>
      </c>
      <c r="J1892" s="401" t="n"/>
      <c r="K1892" s="205" t="inlineStr">
        <is>
          <t>Initial</t>
        </is>
      </c>
      <c r="L1892" s="205" t="inlineStr">
        <is>
          <t>Final</t>
        </is>
      </c>
      <c r="M1892" s="13" t="n"/>
    </row>
    <row r="1893" ht="13.35" customHeight="1" s="162">
      <c r="B1893" s="199" t="inlineStr">
        <is>
          <t>Motor HP (nameplate)</t>
        </is>
      </c>
      <c r="C1893" s="400"/>
      <c r="D1893" s="401"/>
      <c r="E1893" s="24"/>
      <c r="F1893" s="24"/>
      <c r="G1893" s="24"/>
      <c r="H1893" s="13" t="n"/>
      <c r="I1893" s="199" t="inlineStr">
        <is>
          <t>Motor RPM</t>
        </is>
      </c>
      <c r="J1893" s="401" t="n"/>
      <c r="K1893" s="24" t="n"/>
      <c r="L1893" s="24" t="n"/>
      <c r="M1893" s="13" t="n"/>
    </row>
    <row r="1894" ht="13.35" customHeight="1" s="162">
      <c r="B1894" s="200" t="inlineStr">
        <is>
          <t>Static Pressure Profile (in. w.g.)</t>
        </is>
      </c>
      <c r="C1894" s="400" t="n"/>
      <c r="D1894" s="400" t="n"/>
      <c r="E1894" s="400" t="n"/>
      <c r="F1894" s="400" t="n"/>
      <c r="G1894" s="401" t="n"/>
      <c r="H1894" s="13" t="n"/>
      <c r="I1894" s="199" t="inlineStr">
        <is>
          <t>Fan RPM</t>
        </is>
      </c>
      <c r="J1894" s="401" t="n"/>
      <c r="K1894" s="24" t="n"/>
      <c r="L1894" s="24" t="n"/>
      <c r="M1894" s="13" t="n"/>
    </row>
    <row r="1895" ht="13.35" customHeight="1" s="162">
      <c r="B1895" s="490">
        <f>IFERROR(INDEX('{Dropdowns}'!$AI$2:$AO$7,MATCH($D$1898,'{Dropdowns}'!$AH$2:$AH$7,0),1),"")</f>
        <v/>
      </c>
      <c r="C1895" s="490">
        <f>IFERROR(INDEX('{Dropdowns}'!$AI$2:$AO$7,MATCH($D$1898,'{Dropdowns}'!$AH$2:$AH$7,0),2),"")</f>
        <v/>
      </c>
      <c r="D1895" s="490">
        <f>IFERROR(INDEX('{Dropdowns}'!$AI$2:$AO$7,MATCH($D$1898,'{Dropdowns}'!$AH$2:$AH$7,0),3),"")</f>
        <v/>
      </c>
      <c r="E1895" s="490">
        <f>IFERROR(INDEX('{Dropdowns}'!$AI$2:$AO$7,MATCH($D$1898,'{Dropdowns}'!$AH$2:$AH$7,0),4),"")</f>
        <v/>
      </c>
      <c r="F1895" s="490">
        <f>IFERROR(INDEX('{Dropdowns}'!$AI$2:$AO$7,MATCH($D$1898,'{Dropdowns}'!$AH$2:$AH$7,0),5),"")</f>
        <v/>
      </c>
      <c r="G1895" s="490">
        <f>IFERROR(INDEX('{Dropdowns}'!$AI$2:$AO$7,MATCH($D$1898,'{Dropdowns}'!$AH$2:$AH$7,0),6),"")</f>
        <v/>
      </c>
      <c r="H1895" s="490">
        <f>IFERROR(INDEX('{Dropdowns}'!$AI$2:$AO$7,MATCH($D$1898,'{Dropdowns}'!$AH$2:$AH$7,0),7),"")</f>
        <v/>
      </c>
      <c r="I1895" s="246" t="inlineStr">
        <is>
          <t>VSD Frequency</t>
        </is>
      </c>
      <c r="J1895" s="403" t="n"/>
      <c r="K1895" s="65" t="n"/>
      <c r="L1895" s="65" t="n"/>
      <c r="M1895" s="13" t="n"/>
    </row>
    <row r="1896" ht="13.35" customHeight="1" s="162">
      <c r="B1896" s="492"/>
      <c r="C1896" s="492"/>
      <c r="D1896" s="492"/>
      <c r="E1896" s="492"/>
      <c r="F1896" s="492"/>
      <c r="G1896" s="492"/>
      <c r="H1896" s="492"/>
      <c r="I1896" s="14" t="n"/>
      <c r="J1896" s="14" t="n"/>
      <c r="K1896" s="14" t="n"/>
      <c r="L1896" s="38" t="n"/>
      <c r="M1896" s="13" t="n"/>
      <c r="Q1896">
        <f>IF(B1896="","",B1896)</f>
        <v/>
      </c>
      <c r="R1896">
        <f>IF(C1895="—",Q1896,IF(C1896="","",C1896))</f>
        <v/>
      </c>
      <c r="S1896">
        <f>IF(D1895="—",R1896,IF(D1896="","",D1896))</f>
        <v/>
      </c>
      <c r="T1896">
        <f>IF(E1895="—",S1896,IF(E1896="","",E1896))</f>
        <v/>
      </c>
      <c r="U1896">
        <f>IF(F1895="—",T1896,IF(F1896="","",F1896))</f>
        <v/>
      </c>
      <c r="V1896">
        <f>IF(G1895="—",U1896,IF(G1896="","",G1896))</f>
        <v/>
      </c>
      <c r="W1896">
        <f>IFERROR(MATCH("Fan",$C$1895:$H$1895,0),"")</f>
        <v/>
      </c>
      <c r="X1896">
        <f>IF(W1896="","",INDEX(P1898:U1898,W1896))</f>
        <v/>
      </c>
      <c r="Y1896">
        <f>IF(W1896="","",INDEX(Q1897:V1897,W1896))</f>
        <v/>
      </c>
    </row>
    <row r="1897" ht="13.35" customHeight="1" s="162">
      <c r="B1897" s="491" t="inlineStr">
        <is>
          <t>Δ</t>
        </is>
      </c>
      <c r="C1897" s="498">
        <f>IF(OR(C1895="—",C1896="",Q1896=""),"",IF(OR(ISTEXT(C1896),ISTEXT(Q1896)),"","Δ "&amp;TEXT(C1896-Q1896,"0.00")))</f>
        <v/>
      </c>
      <c r="D1897" s="498">
        <f>IF(OR(D1895="—",D1896="",R1896=""),"",IF(OR(ISTEXT(D1896),ISTEXT(R1896)),"","Δ "&amp;TEXT(D1896-R1896,"0.00")))</f>
        <v/>
      </c>
      <c r="E1897" s="498">
        <f>IF(OR(E1895="—",E1896="",S1896=""),"",IF(OR(ISTEXT(E1896),ISTEXT(S1896)),"","Δ "&amp;TEXT(E1896-S1896,"0.00")))</f>
        <v/>
      </c>
      <c r="F1897" s="498">
        <f>IF(OR(F1895="—",F1896="",T1896=""),"",IF(OR(ISTEXT(F1896),ISTEXT(T1896)),"","Δ "&amp;TEXT(F1896-T1896,"0.00")))</f>
        <v/>
      </c>
      <c r="G1897" s="498">
        <f>IF(OR(G1895="—",G1896="",U1896=""),"",IF(OR(ISTEXT(G1896),ISTEXT(U1896)),"","Δ "&amp;TEXT(G1896-U1896,"0.00")))</f>
        <v/>
      </c>
      <c r="H1897" s="498">
        <f>IF(OR(H1895="—",H1896="",V1896=""),"",IF(OR(ISTEXT(H1896),ISTEXT(V1896)),"","Δ "&amp;TEXT(H1896-V1896,"0.00")))</f>
        <v/>
      </c>
      <c r="I1897" s="13" t="n"/>
      <c r="J1897" s="13" t="n"/>
      <c r="K1897" s="13" t="n"/>
      <c r="L1897" s="13" t="n"/>
      <c r="M1897" s="13" t="n"/>
      <c r="Q1897">
        <f>IF(OR(C1896="",ISTEXT(C1896)),R1897,C1896)</f>
        <v/>
      </c>
      <c r="R1897">
        <f>IF(OR(D1896="",ISTEXT(D1896)),S1897,D1896)</f>
        <v/>
      </c>
      <c r="S1897">
        <f>IF(OR(E1896="",ISTEXT(E1896)),T1897,E1896)</f>
        <v/>
      </c>
      <c r="T1897">
        <f>IF(OR(F1896="",ISTEXT(F1896)),U1897,F1896)</f>
        <v/>
      </c>
      <c r="U1897">
        <f>IF(OR(G1896="",ISTEXT(G1896)),V1897,G1896)</f>
        <v/>
      </c>
      <c r="V1897">
        <f>IF(OR(H1896="",ISTEXT(H1896)),"",H1896)</f>
        <v/>
      </c>
    </row>
    <row r="1898" ht="13.35" customHeight="1" s="162">
      <c r="B1898" s="425" t="inlineStr">
        <is>
          <t>Unit type:</t>
        </is>
      </c>
      <c r="D1898" s="522" t="inlineStr">
        <is>
          <t>EF</t>
        </is>
      </c>
      <c r="E1898" s="414" t="n"/>
      <c r="F1898" s="494" t="inlineStr">
        <is>
          <t>Airflow left to right. Δ = this reading minus the one before it; in. w.g.</t>
        </is>
      </c>
      <c r="P1898">
        <f>IF(B1896="","",B1896)</f>
        <v/>
      </c>
      <c r="Q1898">
        <f>IF(C1896="",P1898,C1896)</f>
        <v/>
      </c>
      <c r="R1898">
        <f>IF(D1896="",Q1898,D1896)</f>
        <v/>
      </c>
      <c r="S1898">
        <f>IF(E1896="",R1898,E1896)</f>
        <v/>
      </c>
      <c r="T1898">
        <f>IF(F1896="",S1898,F1896)</f>
        <v/>
      </c>
      <c r="U1898">
        <f>IF(G1896="",T1898,G1896)</f>
        <v/>
      </c>
      <c r="V1898">
        <f>IF(H1896="",U1898,H1896)</f>
        <v/>
      </c>
    </row>
    <row r="1899" ht="13.35" customHeight="1" s="162">
      <c r="B1899" s="500" t="inlineStr">
        <is>
          <t>Fan inlet</t>
        </is>
      </c>
      <c r="D1899" s="501">
        <f>IF(X1896="","",X1896)</f>
        <v/>
      </c>
      <c r="F1899" s="500" t="inlineStr">
        <is>
          <t>Discharge</t>
        </is>
      </c>
      <c r="I1899" s="501">
        <f>IF(V1898="","",V1898)</f>
        <v/>
      </c>
    </row>
    <row r="1900" ht="13.35" customHeight="1" s="162"/>
    <row r="1901" ht="13.35" customHeight="1" s="162">
      <c r="B1901" s="500" t="inlineStr">
        <is>
          <t>Fan TSP</t>
        </is>
      </c>
      <c r="E1901" s="501">
        <f>IF(OR(X1896="",Y1896=""),"",IF(OR(ISTEXT(X1896),ISTEXT(Y1896)),"",Y1896-X1896))</f>
        <v/>
      </c>
      <c r="F1901" s="500" t="inlineStr">
        <is>
          <t>ESP</t>
        </is>
      </c>
      <c r="I1901" s="501">
        <f>IF(OR(B1896="",V1898=""),"",IF(OR(ISTEXT(B1896),ISTEXT(V1898)),"",V1898-B1896))</f>
        <v/>
      </c>
      <c r="J1901" s="500" t="inlineStr">
        <is>
          <t>Unit ΔP (inlet → fan)</t>
        </is>
      </c>
      <c r="M1901" s="501">
        <f>IF(OR(B1896="",X1896=""),"",IF(OR(ISTEXT(B1896),ISTEXT(X1896)),"",X1896-B1896))</f>
        <v/>
      </c>
    </row>
    <row r="1902" ht="13.35" customHeight="1" s="162">
      <c r="B1902" s="453" t="inlineStr">
        <is>
          <t>Instrument:</t>
        </is>
      </c>
      <c r="C1902" s="5" t="n"/>
      <c r="D1902" s="505" t="n"/>
      <c r="E1902" s="414" t="n"/>
      <c r="F1902" s="414" t="n"/>
      <c r="G1902" s="425" t="inlineStr">
        <is>
          <t>Ak basis / notes:</t>
        </is>
      </c>
      <c r="I1902" s="506" t="n"/>
      <c r="J1902" s="414" t="n"/>
      <c r="K1902" s="414" t="n"/>
      <c r="L1902" s="414" t="n"/>
      <c r="M1902" s="414" t="n"/>
    </row>
    <row r="1903" ht="13.35" customHeight="1" s="162">
      <c r="B1903" s="188" t="inlineStr">
        <is>
          <t>Register / Grille / Diffuser Airflow</t>
        </is>
      </c>
      <c r="C1903" s="174" t="n"/>
      <c r="D1903" s="174" t="n"/>
      <c r="E1903" s="174" t="n"/>
      <c r="F1903" s="173" t="n"/>
      <c r="G1903" s="233" t="inlineStr">
        <is>
          <t>Design VEL</t>
        </is>
      </c>
      <c r="H1903" s="194" t="inlineStr">
        <is>
          <t>Design CFM</t>
        </is>
      </c>
      <c r="I1903" s="188" t="inlineStr">
        <is>
          <t>Initial</t>
        </is>
      </c>
      <c r="J1903" s="173" t="n"/>
      <c r="K1903" s="188" t="inlineStr">
        <is>
          <t>Final</t>
        </is>
      </c>
      <c r="L1903" s="173" t="n"/>
      <c r="M1903" s="188" t="inlineStr">
        <is>
          <t>%</t>
        </is>
      </c>
    </row>
    <row r="1904" ht="13.35" customHeight="1" s="162">
      <c r="B1904" s="153" t="inlineStr">
        <is>
          <t>No.</t>
        </is>
      </c>
      <c r="C1904" s="188" t="inlineStr">
        <is>
          <t>Area Served</t>
        </is>
      </c>
      <c r="D1904" s="188" t="inlineStr">
        <is>
          <t>Type</t>
        </is>
      </c>
      <c r="E1904" s="188" t="inlineStr">
        <is>
          <t>Size</t>
        </is>
      </c>
      <c r="F1904" s="188" t="inlineStr">
        <is>
          <t>Ak</t>
        </is>
      </c>
      <c r="G1904" s="440" t="n"/>
      <c r="H1904" s="440" t="n"/>
      <c r="I1904" s="188" t="inlineStr">
        <is>
          <t>VEL</t>
        </is>
      </c>
      <c r="J1904" s="188" t="inlineStr">
        <is>
          <t>CFM</t>
        </is>
      </c>
      <c r="K1904" s="188" t="inlineStr">
        <is>
          <t>VEL</t>
        </is>
      </c>
      <c r="L1904" s="188" t="inlineStr">
        <is>
          <t>CFM</t>
        </is>
      </c>
      <c r="M1904" s="440" t="n"/>
    </row>
    <row r="1905" ht="13.35" customHeight="1" s="162">
      <c r="B1905" s="307" t="n"/>
      <c r="C1905" s="307" t="n"/>
      <c r="E1905" s="307" t="n"/>
      <c r="F1905" s="32" t="n"/>
      <c r="G1905" s="33">
        <f>IF(F1905="", "", IF(OR(ISTEXT(H1905),ISTEXT(F1905)),"",H1905/F1905))</f>
        <v/>
      </c>
      <c r="H1905" s="33" t="n"/>
      <c r="I1905" s="33" t="n"/>
      <c r="J1905" s="33">
        <f>IF(I1905="", "", IF(OR(ISTEXT(I1905),ISTEXT($F1905)),"",I1905*$F1905))</f>
        <v/>
      </c>
      <c r="K1905" s="33" t="n"/>
      <c r="L1905" s="33">
        <f>IF(K1905="", "", IF(OR(ISTEXT(K1905),ISTEXT($F1905)),"",K1905*$F1905))</f>
        <v/>
      </c>
      <c r="M1905" s="30">
        <f>IF(OR(H1905="",H1905=0),"",IF(K1905="",IF(J1905="","",IF(OR(ISTEXT(J1905),ISTEXT(H1905)),"",J1905/H1905)),IF(OR(ISTEXT(L1905),ISTEXT(H1905)),"",L1905/H1905)))</f>
        <v/>
      </c>
    </row>
    <row r="1906" ht="13.35" customHeight="1" s="162">
      <c r="B1906" s="307" t="n"/>
      <c r="C1906" s="307" t="n"/>
      <c r="E1906" s="307" t="n"/>
      <c r="F1906" s="32" t="n"/>
      <c r="G1906" s="33">
        <f>IF(F1906="", "", IF(OR(ISTEXT(H1906),ISTEXT(F1906)),"",H1906/F1906))</f>
        <v/>
      </c>
      <c r="H1906" s="33" t="n"/>
      <c r="I1906" s="33" t="n"/>
      <c r="J1906" s="33">
        <f>IF(I1906="", "", IF(OR(ISTEXT(I1906),ISTEXT($F1906)),"",I1906*$F1906))</f>
        <v/>
      </c>
      <c r="K1906" s="33" t="n"/>
      <c r="L1906" s="33">
        <f>IF(K1906="", "", IF(OR(ISTEXT(K1906),ISTEXT($F1906)),"",K1906*$F1906))</f>
        <v/>
      </c>
      <c r="M1906" s="30">
        <f>IF(OR(H1906="",H1906=0),"",IF(K1906="",IF(J1906="","",IF(OR(ISTEXT(J1906),ISTEXT(H1906)),"",J1906/H1906)),IF(OR(ISTEXT(L1906),ISTEXT(H1906)),"",L1906/H1906)))</f>
        <v/>
      </c>
    </row>
    <row r="1907" ht="13.35" customHeight="1" s="162">
      <c r="B1907" s="307" t="n"/>
      <c r="C1907" s="307" t="n"/>
      <c r="E1907" s="307" t="n"/>
      <c r="F1907" s="32" t="n"/>
      <c r="G1907" s="33">
        <f>IF(F1907="", "", IF(OR(ISTEXT(H1907),ISTEXT(F1907)),"",H1907/F1907))</f>
        <v/>
      </c>
      <c r="H1907" s="33" t="n"/>
      <c r="I1907" s="33" t="n"/>
      <c r="J1907" s="33">
        <f>IF(I1907="", "", IF(OR(ISTEXT(I1907),ISTEXT($F1907)),"",I1907*$F1907))</f>
        <v/>
      </c>
      <c r="K1907" s="33" t="n"/>
      <c r="L1907" s="33">
        <f>IF(K1907="", "", IF(OR(ISTEXT(K1907),ISTEXT($F1907)),"",K1907*$F1907))</f>
        <v/>
      </c>
      <c r="M1907" s="30">
        <f>IF(OR(H1907="",H1907=0),"",IF(K1907="",IF(J1907="","",IF(OR(ISTEXT(J1907),ISTEXT(H1907)),"",J1907/H1907)),IF(OR(ISTEXT(L1907),ISTEXT(H1907)),"",L1907/H1907)))</f>
        <v/>
      </c>
    </row>
    <row r="1908" ht="13.35" customHeight="1" s="162">
      <c r="B1908" s="307" t="n"/>
      <c r="C1908" s="307" t="n"/>
      <c r="E1908" s="307" t="n"/>
      <c r="F1908" s="32" t="n"/>
      <c r="G1908" s="33">
        <f>IF(F1908="", "", IF(OR(ISTEXT(H1908),ISTEXT(F1908)),"",H1908/F1908))</f>
        <v/>
      </c>
      <c r="H1908" s="33" t="n"/>
      <c r="I1908" s="33" t="n"/>
      <c r="J1908" s="33">
        <f>IF(I1908="", "", IF(OR(ISTEXT(I1908),ISTEXT($F1908)),"",I1908*$F1908))</f>
        <v/>
      </c>
      <c r="K1908" s="33" t="n"/>
      <c r="L1908" s="33">
        <f>IF(K1908="", "", IF(OR(ISTEXT(K1908),ISTEXT($F1908)),"",K1908*$F1908))</f>
        <v/>
      </c>
      <c r="M1908" s="30">
        <f>IF(OR(H1908="",H1908=0),"",IF(K1908="",IF(J1908="","",IF(OR(ISTEXT(J1908),ISTEXT(H1908)),"",J1908/H1908)),IF(OR(ISTEXT(L1908),ISTEXT(H1908)),"",L1908/H1908)))</f>
        <v/>
      </c>
    </row>
    <row r="1909" ht="13.35" customHeight="1" s="162">
      <c r="B1909" s="307" t="n"/>
      <c r="C1909" s="307" t="n"/>
      <c r="E1909" s="307" t="n"/>
      <c r="F1909" s="32" t="n"/>
      <c r="G1909" s="33">
        <f>IF(F1909="", "", IF(OR(ISTEXT(H1909),ISTEXT(F1909)),"",H1909/F1909))</f>
        <v/>
      </c>
      <c r="H1909" s="33" t="n"/>
      <c r="I1909" s="33" t="n"/>
      <c r="J1909" s="33">
        <f>IF(I1909="", "", IF(OR(ISTEXT(I1909),ISTEXT($F1909)),"",I1909*$F1909))</f>
        <v/>
      </c>
      <c r="K1909" s="33" t="n"/>
      <c r="L1909" s="33">
        <f>IF(K1909="", "", IF(OR(ISTEXT(K1909),ISTEXT($F1909)),"",K1909*$F1909))</f>
        <v/>
      </c>
      <c r="M1909" s="30">
        <f>IF(OR(H1909="",H1909=0),"",IF(K1909="",IF(J1909="","",IF(OR(ISTEXT(J1909),ISTEXT(H1909)),"",J1909/H1909)),IF(OR(ISTEXT(L1909),ISTEXT(H1909)),"",L1909/H1909)))</f>
        <v/>
      </c>
    </row>
    <row r="1910" ht="13.35" customHeight="1" s="162">
      <c r="B1910" s="307" t="n"/>
      <c r="C1910" s="307" t="n"/>
      <c r="E1910" s="307" t="n"/>
      <c r="F1910" s="32" t="n"/>
      <c r="G1910" s="33">
        <f>IF(F1910="", "", IF(OR(ISTEXT(H1910),ISTEXT(F1910)),"",H1910/F1910))</f>
        <v/>
      </c>
      <c r="H1910" s="33" t="n"/>
      <c r="I1910" s="33" t="n"/>
      <c r="J1910" s="33">
        <f>IF(I1910="", "", IF(OR(ISTEXT(I1910),ISTEXT($F1910)),"",I1910*$F1910))</f>
        <v/>
      </c>
      <c r="K1910" s="33" t="n"/>
      <c r="L1910" s="33">
        <f>IF(K1910="", "", IF(OR(ISTEXT(K1910),ISTEXT($F1910)),"",K1910*$F1910))</f>
        <v/>
      </c>
      <c r="M1910" s="30">
        <f>IF(OR(H1910="",H1910=0),"",IF(K1910="",IF(J1910="","",IF(OR(ISTEXT(J1910),ISTEXT(H1910)),"",J1910/H1910)),IF(OR(ISTEXT(L1910),ISTEXT(H1910)),"",L1910/H1910)))</f>
        <v/>
      </c>
    </row>
    <row r="1911" ht="13.35" customHeight="1" s="162">
      <c r="B1911" s="307" t="n"/>
      <c r="C1911" s="307" t="n"/>
      <c r="E1911" s="307" t="n"/>
      <c r="F1911" s="32" t="n"/>
      <c r="G1911" s="33">
        <f>IF(F1911="", "", IF(OR(ISTEXT(H1911),ISTEXT(F1911)),"",H1911/F1911))</f>
        <v/>
      </c>
      <c r="H1911" s="33" t="n"/>
      <c r="I1911" s="33" t="n"/>
      <c r="J1911" s="33">
        <f>IF(I1911="", "", IF(OR(ISTEXT(I1911),ISTEXT($F1911)),"",I1911*$F1911))</f>
        <v/>
      </c>
      <c r="K1911" s="33" t="n"/>
      <c r="L1911" s="33">
        <f>IF(K1911="", "", IF(OR(ISTEXT(K1911),ISTEXT($F1911)),"",K1911*$F1911))</f>
        <v/>
      </c>
      <c r="M1911" s="30">
        <f>IF(OR(H1911="",H1911=0),"",IF(K1911="",IF(J1911="","",IF(OR(ISTEXT(J1911),ISTEXT(H1911)),"",J1911/H1911)),IF(OR(ISTEXT(L1911),ISTEXT(H1911)),"",L1911/H1911)))</f>
        <v/>
      </c>
    </row>
    <row r="1912" ht="13.35" customHeight="1" s="162">
      <c r="B1912" s="307" t="n"/>
      <c r="C1912" s="307" t="n"/>
      <c r="E1912" s="307" t="n"/>
      <c r="F1912" s="32" t="n"/>
      <c r="G1912" s="33">
        <f>IF(F1912="", "", IF(OR(ISTEXT(H1912),ISTEXT(F1912)),"",H1912/F1912))</f>
        <v/>
      </c>
      <c r="H1912" s="33" t="n"/>
      <c r="I1912" s="33" t="n"/>
      <c r="J1912" s="33">
        <f>IF(I1912="", "", IF(OR(ISTEXT(I1912),ISTEXT($F1912)),"",I1912*$F1912))</f>
        <v/>
      </c>
      <c r="K1912" s="33" t="n"/>
      <c r="L1912" s="33">
        <f>IF(K1912="", "", IF(OR(ISTEXT(K1912),ISTEXT($F1912)),"",K1912*$F1912))</f>
        <v/>
      </c>
      <c r="M1912" s="30">
        <f>IF(OR(H1912="",H1912=0),"",IF(K1912="",IF(J1912="","",IF(OR(ISTEXT(J1912),ISTEXT(H1912)),"",J1912/H1912)),IF(OR(ISTEXT(L1912),ISTEXT(H1912)),"",L1912/H1912)))</f>
        <v/>
      </c>
    </row>
    <row r="1913" ht="13.35" customHeight="1" s="162">
      <c r="B1913" s="307" t="n"/>
      <c r="C1913" s="307" t="n"/>
      <c r="E1913" s="307" t="n"/>
      <c r="F1913" s="32" t="n"/>
      <c r="G1913" s="33">
        <f>IF(F1913="", "", IF(OR(ISTEXT(H1913),ISTEXT(F1913)),"",H1913/F1913))</f>
        <v/>
      </c>
      <c r="H1913" s="33" t="n"/>
      <c r="I1913" s="33" t="n"/>
      <c r="J1913" s="33">
        <f>IF(I1913="", "", IF(OR(ISTEXT(I1913),ISTEXT($F1913)),"",I1913*$F1913))</f>
        <v/>
      </c>
      <c r="K1913" s="33" t="n"/>
      <c r="L1913" s="33">
        <f>IF(K1913="", "", IF(OR(ISTEXT(K1913),ISTEXT($F1913)),"",K1913*$F1913))</f>
        <v/>
      </c>
      <c r="M1913" s="30">
        <f>IF(OR(H1913="",H1913=0),"",IF(K1913="",IF(J1913="","",IF(OR(ISTEXT(J1913),ISTEXT(H1913)),"",J1913/H1913)),IF(OR(ISTEXT(L1913),ISTEXT(H1913)),"",L1913/H1913)))</f>
        <v/>
      </c>
    </row>
    <row r="1914" ht="13.35" customHeight="1" s="162">
      <c r="B1914" s="307" t="n"/>
      <c r="C1914" s="307" t="n"/>
      <c r="E1914" s="307" t="n"/>
      <c r="F1914" s="32" t="n"/>
      <c r="G1914" s="33">
        <f>IF(F1914="", "", IF(OR(ISTEXT(H1914),ISTEXT(F1914)),"",H1914/F1914))</f>
        <v/>
      </c>
      <c r="H1914" s="33" t="n"/>
      <c r="I1914" s="33" t="n"/>
      <c r="J1914" s="33">
        <f>IF(I1914="", "", IF(OR(ISTEXT(I1914),ISTEXT($F1914)),"",I1914*$F1914))</f>
        <v/>
      </c>
      <c r="K1914" s="33" t="n"/>
      <c r="L1914" s="33">
        <f>IF(K1914="", "", IF(OR(ISTEXT(K1914),ISTEXT($F1914)),"",K1914*$F1914))</f>
        <v/>
      </c>
      <c r="M1914" s="30">
        <f>IF(OR(H1914="",H1914=0),"",IF(K1914="",IF(J1914="","",IF(OR(ISTEXT(J1914),ISTEXT(H1914)),"",J1914/H1914)),IF(OR(ISTEXT(L1914),ISTEXT(H1914)),"",L1914/H1914)))</f>
        <v/>
      </c>
    </row>
    <row r="1915" ht="13.35" customHeight="1" s="162">
      <c r="B1915" s="307" t="n"/>
      <c r="C1915" s="307" t="n"/>
      <c r="E1915" s="307" t="n"/>
      <c r="F1915" s="32" t="n"/>
      <c r="G1915" s="33">
        <f>IF(F1915="", "", IF(OR(ISTEXT(H1915),ISTEXT(F1915)),"",H1915/F1915))</f>
        <v/>
      </c>
      <c r="H1915" s="33" t="n"/>
      <c r="I1915" s="33" t="n"/>
      <c r="J1915" s="33">
        <f>IF(I1915="", "", IF(OR(ISTEXT(I1915),ISTEXT($F1915)),"",I1915*$F1915))</f>
        <v/>
      </c>
      <c r="K1915" s="33" t="n"/>
      <c r="L1915" s="33">
        <f>IF(K1915="", "", IF(OR(ISTEXT(K1915),ISTEXT($F1915)),"",K1915*$F1915))</f>
        <v/>
      </c>
      <c r="M1915" s="30">
        <f>IF(OR(H1915="",H1915=0),"",IF(K1915="",IF(J1915="","",IF(OR(ISTEXT(J1915),ISTEXT(H1915)),"",J1915/H1915)),IF(OR(ISTEXT(L1915),ISTEXT(H1915)),"",L1915/H1915)))</f>
        <v/>
      </c>
    </row>
    <row r="1916" ht="13.35" customHeight="1" s="162">
      <c r="B1916" s="307" t="n"/>
      <c r="C1916" s="307" t="n"/>
      <c r="E1916" s="307" t="n"/>
      <c r="F1916" s="32" t="n"/>
      <c r="G1916" s="33">
        <f>IF(F1916="", "", IF(OR(ISTEXT(H1916),ISTEXT(F1916)),"",H1916/F1916))</f>
        <v/>
      </c>
      <c r="H1916" s="33" t="n"/>
      <c r="I1916" s="33" t="n"/>
      <c r="J1916" s="33">
        <f>IF(I1916="", "", IF(OR(ISTEXT(I1916),ISTEXT($F1916)),"",I1916*$F1916))</f>
        <v/>
      </c>
      <c r="K1916" s="33" t="n"/>
      <c r="L1916" s="33">
        <f>IF(K1916="", "", IF(OR(ISTEXT(K1916),ISTEXT($F1916)),"",K1916*$F1916))</f>
        <v/>
      </c>
      <c r="M1916" s="30">
        <f>IF(OR(H1916="",H1916=0),"",IF(K1916="",IF(J1916="","",IF(OR(ISTEXT(J1916),ISTEXT(H1916)),"",J1916/H1916)),IF(OR(ISTEXT(L1916),ISTEXT(H1916)),"",L1916/H1916)))</f>
        <v/>
      </c>
    </row>
    <row r="1917" ht="13.35" customHeight="1" s="162">
      <c r="B1917" s="307" t="n"/>
      <c r="C1917" s="307" t="n"/>
      <c r="E1917" s="307" t="n"/>
      <c r="F1917" s="32" t="n"/>
      <c r="G1917" s="33">
        <f>IF(F1917="", "", IF(OR(ISTEXT(H1917),ISTEXT(F1917)),"",H1917/F1917))</f>
        <v/>
      </c>
      <c r="H1917" s="33" t="n"/>
      <c r="I1917" s="33" t="n"/>
      <c r="J1917" s="33">
        <f>IF(I1917="", "", IF(OR(ISTEXT(I1917),ISTEXT($F1917)),"",I1917*$F1917))</f>
        <v/>
      </c>
      <c r="K1917" s="33" t="n"/>
      <c r="L1917" s="33">
        <f>IF(K1917="", "", IF(OR(ISTEXT(K1917),ISTEXT($F1917)),"",K1917*$F1917))</f>
        <v/>
      </c>
      <c r="M1917" s="30">
        <f>IF(OR(H1917="",H1917=0),"",IF(K1917="",IF(J1917="","",IF(OR(ISTEXT(J1917),ISTEXT(H1917)),"",J1917/H1917)),IF(OR(ISTEXT(L1917),ISTEXT(H1917)),"",L1917/H1917)))</f>
        <v/>
      </c>
    </row>
    <row r="1918" ht="13.35" customHeight="1" s="162">
      <c r="B1918" s="307" t="n"/>
      <c r="C1918" s="307" t="n"/>
      <c r="E1918" s="307" t="n"/>
      <c r="F1918" s="32" t="n"/>
      <c r="G1918" s="33">
        <f>IF(F1918="", "", IF(OR(ISTEXT(H1918),ISTEXT(F1918)),"",H1918/F1918))</f>
        <v/>
      </c>
      <c r="H1918" s="33" t="n"/>
      <c r="I1918" s="33" t="n"/>
      <c r="J1918" s="33">
        <f>IF(I1918="", "", IF(OR(ISTEXT(I1918),ISTEXT($F1918)),"",I1918*$F1918))</f>
        <v/>
      </c>
      <c r="K1918" s="33" t="n"/>
      <c r="L1918" s="33">
        <f>IF(K1918="", "", IF(OR(ISTEXT(K1918),ISTEXT($F1918)),"",K1918*$F1918))</f>
        <v/>
      </c>
      <c r="M1918" s="30">
        <f>IF(OR(H1918="",H1918=0),"",IF(K1918="",IF(J1918="","",IF(OR(ISTEXT(J1918),ISTEXT(H1918)),"",J1918/H1918)),IF(OR(ISTEXT(L1918),ISTEXT(H1918)),"",L1918/H1918)))</f>
        <v/>
      </c>
    </row>
    <row r="1919" ht="13.35" customHeight="1" s="162">
      <c r="B1919" s="307" t="n"/>
      <c r="C1919" s="307" t="n"/>
      <c r="E1919" s="307" t="n"/>
      <c r="F1919" s="32" t="n"/>
      <c r="G1919" s="33">
        <f>IF(F1919="", "", IF(OR(ISTEXT(H1919),ISTEXT(F1919)),"",H1919/F1919))</f>
        <v/>
      </c>
      <c r="H1919" s="33" t="n"/>
      <c r="I1919" s="33" t="n"/>
      <c r="J1919" s="33">
        <f>IF(I1919="", "", IF(OR(ISTEXT(I1919),ISTEXT($F1919)),"",I1919*$F1919))</f>
        <v/>
      </c>
      <c r="K1919" s="33" t="n"/>
      <c r="L1919" s="33">
        <f>IF(K1919="", "", IF(OR(ISTEXT(K1919),ISTEXT($F1919)),"",K1919*$F1919))</f>
        <v/>
      </c>
      <c r="M1919" s="30">
        <f>IF(OR(H1919="",H1919=0),"",IF(K1919="",IF(J1919="","",IF(OR(ISTEXT(J1919),ISTEXT(H1919)),"",J1919/H1919)),IF(OR(ISTEXT(L1919),ISTEXT(H1919)),"",L1919/H1919)))</f>
        <v/>
      </c>
    </row>
    <row r="1920" ht="13.35" customHeight="1" s="162">
      <c r="B1920" s="307" t="n"/>
      <c r="C1920" s="307" t="n"/>
      <c r="D1920" s="307"/>
      <c r="E1920" s="307"/>
      <c r="F1920" s="307"/>
      <c r="G1920" s="307"/>
      <c r="H1920" s="33" t="n"/>
      <c r="I1920" s="33" t="n"/>
      <c r="J1920" s="33"/>
      <c r="K1920" s="33" t="n"/>
      <c r="L1920" s="33"/>
      <c r="M1920" s="30">
        <f>IF(OR(H1920="",H1920=0),"",IF(L1920="",IF(J1920="","",IF(OR(ISTEXT(J1920),ISTEXT(H1920)),"",J1920/H1920)),IF(OR(ISTEXT(L1920),ISTEXT(H1920)),"",L1920/H1920)))</f>
        <v/>
      </c>
    </row>
    <row r="1921" ht="13.35" customHeight="1" s="162">
      <c r="B1921" s="42" t="n"/>
      <c r="C1921" s="231" t="inlineStr">
        <is>
          <t>Total</t>
        </is>
      </c>
      <c r="D1921" s="159" t="n"/>
      <c r="E1921" s="42" t="n"/>
      <c r="F1921" s="42" t="n"/>
      <c r="G1921" s="43" t="n"/>
      <c r="H1921" s="43">
        <f>IF(SUM(H1905:H1920)+SUM(H1932:H1971)=0,"",SUM(H1905:H1920)+SUM(H1932:H1971))</f>
        <v/>
      </c>
      <c r="I1921" s="43" t="n"/>
      <c r="J1921" s="43">
        <f>IF(SUM(J1905:J1920)+SUM(J1932:J1971)=0,"",SUM(J1905:J1920)+SUM(J1932:J1971))</f>
        <v/>
      </c>
      <c r="K1921" s="43" t="n"/>
      <c r="L1921" s="43">
        <f>IF(SUM(L1905:L1920)+SUM(L1932:L1971)=0,"",SUM(L1905:L1920)+SUM(L1932:L1971))</f>
        <v/>
      </c>
      <c r="M1921" s="35">
        <f>IF(OR(H1921="",H1921=0),"",IF(L1921="",IF(J1921="","",IF(OR(ISTEXT(J1921),ISTEXT(H1921)),"",J1921/H1921)),IF(OR(ISTEXT(L1921),ISTEXT(H1921)),"",L1921/H1921)))</f>
        <v/>
      </c>
    </row>
    <row r="1922" ht="13.35" customHeight="1" s="162"/>
    <row r="1923" ht="13.35" customHeight="1" s="162">
      <c r="B1923" s="188" t="inlineStr">
        <is>
          <t>Remarks</t>
        </is>
      </c>
      <c r="C1923" s="173" t="n"/>
      <c r="D1923" s="154" t="n"/>
      <c r="E1923" s="174" t="n"/>
      <c r="F1923" s="174" t="n"/>
      <c r="G1923" s="174" t="n"/>
      <c r="H1923" s="174" t="n"/>
      <c r="I1923" s="174" t="n"/>
      <c r="J1923" s="174" t="n"/>
      <c r="K1923" s="174" t="n"/>
      <c r="L1923" s="174" t="n"/>
      <c r="M1923" s="173" t="n"/>
    </row>
    <row r="1924" ht="13.35" customHeight="1" s="162">
      <c r="B1924" s="154" t="n"/>
      <c r="C1924" s="174" t="n"/>
      <c r="D1924" s="174" t="n"/>
      <c r="E1924" s="174" t="n"/>
      <c r="F1924" s="174" t="n"/>
      <c r="G1924" s="174" t="n"/>
      <c r="H1924" s="174" t="n"/>
      <c r="I1924" s="174" t="n"/>
      <c r="J1924" s="174" t="n"/>
      <c r="K1924" s="174" t="n"/>
      <c r="L1924" s="174" t="n"/>
      <c r="M1924" s="173" t="n"/>
    </row>
    <row r="1925" ht="13.35" customHeight="1" s="162">
      <c r="B1925" s="154" t="n"/>
      <c r="C1925" s="174" t="n"/>
      <c r="D1925" s="174" t="n"/>
      <c r="E1925" s="174" t="n"/>
      <c r="F1925" s="174" t="n"/>
      <c r="G1925" s="174" t="n"/>
      <c r="H1925" s="174" t="n"/>
      <c r="I1925" s="174" t="n"/>
      <c r="J1925" s="174" t="n"/>
      <c r="K1925" s="174" t="n"/>
      <c r="L1925" s="174" t="n"/>
      <c r="M1925" s="173" t="n"/>
    </row>
    <row r="1926" ht="13.35" customHeight="1" s="162">
      <c r="B1926" s="154" t="n"/>
      <c r="C1926" s="174" t="n"/>
      <c r="D1926" s="174" t="n"/>
      <c r="E1926" s="174" t="n"/>
      <c r="F1926" s="174" t="n"/>
      <c r="G1926" s="174" t="n"/>
      <c r="H1926" s="174" t="n"/>
      <c r="I1926" s="174" t="n"/>
      <c r="J1926" s="174" t="n"/>
      <c r="K1926" s="174" t="n"/>
      <c r="L1926" s="174" t="n"/>
      <c r="M1926" s="173" t="n"/>
    </row>
    <row r="1927" ht="13.35" customHeight="1" s="162"/>
    <row r="1928" ht="13.35" customHeight="1" s="162">
      <c r="B1928" s="200" t="inlineStr">
        <is>
          <t>System (cont.)</t>
        </is>
      </c>
      <c r="C1928" s="403" t="n"/>
      <c r="D1928" s="209">
        <f>IF('{Equipment Data Entry}'!B99="","",'{Equipment Data Entry}'!B99)</f>
        <v/>
      </c>
      <c r="E1928" s="418" t="n"/>
      <c r="F1928" s="403" t="n"/>
      <c r="G1928" s="200" t="inlineStr">
        <is>
          <t>Service</t>
        </is>
      </c>
      <c r="H1928" s="403" t="n"/>
      <c r="I1928" s="210">
        <f>IF('{Equipment Data Entry}'!C99="","",'{Equipment Data Entry}'!C99)</f>
        <v/>
      </c>
      <c r="J1928" s="418" t="n"/>
      <c r="K1928" s="418" t="n"/>
      <c r="L1928" s="418" t="n"/>
      <c r="M1928" s="403" t="n"/>
    </row>
    <row r="1929" ht="13.35" customHeight="1" s="162">
      <c r="B1929" s="422" t="n"/>
      <c r="C1929" s="423" t="n"/>
      <c r="D1929" s="422" t="n"/>
      <c r="E1929" s="424" t="n"/>
      <c r="F1929" s="423" t="n"/>
      <c r="G1929" s="422" t="n"/>
      <c r="H1929" s="423" t="n"/>
      <c r="I1929" s="422" t="n"/>
      <c r="J1929" s="424" t="n"/>
      <c r="K1929" s="424" t="n"/>
      <c r="L1929" s="424" t="n"/>
      <c r="M1929" s="423" t="n"/>
    </row>
    <row r="1930" ht="13.35" customHeight="1" s="162">
      <c r="B1930" s="188" t="inlineStr">
        <is>
          <t>Registers / Grilles (cont.)</t>
        </is>
      </c>
      <c r="C1930" s="174" t="n"/>
      <c r="D1930" s="174" t="n"/>
      <c r="E1930" s="174" t="n"/>
      <c r="F1930" s="173" t="n"/>
      <c r="G1930" s="233" t="inlineStr">
        <is>
          <t>Design VEL</t>
        </is>
      </c>
      <c r="H1930" s="194" t="inlineStr">
        <is>
          <t>Design CFM</t>
        </is>
      </c>
      <c r="I1930" s="188" t="inlineStr">
        <is>
          <t>Initial</t>
        </is>
      </c>
      <c r="J1930" s="173" t="n"/>
      <c r="K1930" s="188" t="inlineStr">
        <is>
          <t>Final</t>
        </is>
      </c>
      <c r="L1930" s="173" t="n"/>
      <c r="M1930" s="188" t="inlineStr">
        <is>
          <t>%</t>
        </is>
      </c>
    </row>
    <row r="1931" ht="13.35" customHeight="1" s="162">
      <c r="B1931" s="153" t="inlineStr">
        <is>
          <t>No.</t>
        </is>
      </c>
      <c r="C1931" s="188" t="inlineStr">
        <is>
          <t>Area Served</t>
        </is>
      </c>
      <c r="D1931" s="188" t="inlineStr">
        <is>
          <t>Type</t>
        </is>
      </c>
      <c r="E1931" s="188" t="inlineStr">
        <is>
          <t>Size</t>
        </is>
      </c>
      <c r="F1931" s="188" t="inlineStr">
        <is>
          <t>Ak</t>
        </is>
      </c>
      <c r="G1931" s="440" t="n"/>
      <c r="H1931" s="440" t="n"/>
      <c r="I1931" s="188" t="inlineStr">
        <is>
          <t>VEL</t>
        </is>
      </c>
      <c r="J1931" s="188" t="inlineStr">
        <is>
          <t>CFM</t>
        </is>
      </c>
      <c r="K1931" s="188" t="inlineStr">
        <is>
          <t>VEL</t>
        </is>
      </c>
      <c r="L1931" s="188" t="inlineStr">
        <is>
          <t>CFM</t>
        </is>
      </c>
      <c r="M1931" s="440" t="n"/>
    </row>
    <row r="1932" ht="13.35" customHeight="1" s="162">
      <c r="B1932" s="307" t="n"/>
      <c r="C1932" s="307" t="n"/>
      <c r="E1932" s="307" t="n"/>
      <c r="F1932" s="32" t="n"/>
      <c r="G1932" s="33">
        <f>IF(F1932="", "", IF(OR(ISTEXT(H1932),ISTEXT(F1932)),"",H1932/F1932))</f>
        <v/>
      </c>
      <c r="H1932" s="33" t="n"/>
      <c r="I1932" s="33" t="n"/>
      <c r="J1932" s="33">
        <f>IF(I1932="", "", IF(OR(ISTEXT(I1932),ISTEXT($F1932)),"",I1932*$F1932))</f>
        <v/>
      </c>
      <c r="K1932" s="33" t="n"/>
      <c r="L1932" s="33">
        <f>IF(K1932="", "", IF(OR(ISTEXT(K1932),ISTEXT($F1932)),"",K1932*$F1932))</f>
        <v/>
      </c>
      <c r="M1932" s="30">
        <f>IF(OR(H1932="",H1932=0),"",IF(K1932="",IF(J1932="","",IF(OR(ISTEXT(J1932),ISTEXT(H1932)),"",J1932/H1932)),IF(OR(ISTEXT(L1932),ISTEXT(H1932)),"",L1932/H1932)))</f>
        <v/>
      </c>
    </row>
    <row r="1933" ht="13.35" customHeight="1" s="162">
      <c r="B1933" s="307" t="n"/>
      <c r="C1933" s="307" t="n"/>
      <c r="E1933" s="307" t="n"/>
      <c r="F1933" s="32" t="n"/>
      <c r="G1933" s="33">
        <f>IF(F1933="", "", IF(OR(ISTEXT(H1933),ISTEXT(F1933)),"",H1933/F1933))</f>
        <v/>
      </c>
      <c r="H1933" s="33" t="n"/>
      <c r="I1933" s="33" t="n"/>
      <c r="J1933" s="33">
        <f>IF(I1933="", "", IF(OR(ISTEXT(I1933),ISTEXT($F1933)),"",I1933*$F1933))</f>
        <v/>
      </c>
      <c r="K1933" s="33" t="n"/>
      <c r="L1933" s="33">
        <f>IF(K1933="", "", IF(OR(ISTEXT(K1933),ISTEXT($F1933)),"",K1933*$F1933))</f>
        <v/>
      </c>
      <c r="M1933" s="30">
        <f>IF(OR(H1933="",H1933=0),"",IF(K1933="",IF(J1933="","",IF(OR(ISTEXT(J1933),ISTEXT(H1933)),"",J1933/H1933)),IF(OR(ISTEXT(L1933),ISTEXT(H1933)),"",L1933/H1933)))</f>
        <v/>
      </c>
    </row>
    <row r="1934" ht="13.35" customHeight="1" s="162">
      <c r="B1934" s="307" t="n"/>
      <c r="C1934" s="307" t="n"/>
      <c r="E1934" s="307" t="n"/>
      <c r="F1934" s="32" t="n"/>
      <c r="G1934" s="33">
        <f>IF(F1934="", "", IF(OR(ISTEXT(H1934),ISTEXT(F1934)),"",H1934/F1934))</f>
        <v/>
      </c>
      <c r="H1934" s="33" t="n"/>
      <c r="I1934" s="33" t="n"/>
      <c r="J1934" s="33">
        <f>IF(I1934="", "", IF(OR(ISTEXT(I1934),ISTEXT($F1934)),"",I1934*$F1934))</f>
        <v/>
      </c>
      <c r="K1934" s="33" t="n"/>
      <c r="L1934" s="33">
        <f>IF(K1934="", "", IF(OR(ISTEXT(K1934),ISTEXT($F1934)),"",K1934*$F1934))</f>
        <v/>
      </c>
      <c r="M1934" s="30">
        <f>IF(OR(H1934="",H1934=0),"",IF(K1934="",IF(J1934="","",IF(OR(ISTEXT(J1934),ISTEXT(H1934)),"",J1934/H1934)),IF(OR(ISTEXT(L1934),ISTEXT(H1934)),"",L1934/H1934)))</f>
        <v/>
      </c>
    </row>
    <row r="1935" ht="13.35" customHeight="1" s="162">
      <c r="B1935" s="307" t="n"/>
      <c r="C1935" s="307" t="n"/>
      <c r="E1935" s="307" t="n"/>
      <c r="F1935" s="32" t="n"/>
      <c r="G1935" s="33">
        <f>IF(F1935="", "", IF(OR(ISTEXT(H1935),ISTEXT(F1935)),"",H1935/F1935))</f>
        <v/>
      </c>
      <c r="H1935" s="33" t="n"/>
      <c r="I1935" s="33" t="n"/>
      <c r="J1935" s="33">
        <f>IF(I1935="", "", IF(OR(ISTEXT(I1935),ISTEXT($F1935)),"",I1935*$F1935))</f>
        <v/>
      </c>
      <c r="K1935" s="33" t="n"/>
      <c r="L1935" s="33">
        <f>IF(K1935="", "", IF(OR(ISTEXT(K1935),ISTEXT($F1935)),"",K1935*$F1935))</f>
        <v/>
      </c>
      <c r="M1935" s="30">
        <f>IF(OR(H1935="",H1935=0),"",IF(K1935="",IF(J1935="","",IF(OR(ISTEXT(J1935),ISTEXT(H1935)),"",J1935/H1935)),IF(OR(ISTEXT(L1935),ISTEXT(H1935)),"",L1935/H1935)))</f>
        <v/>
      </c>
    </row>
    <row r="1936" ht="13.35" customHeight="1" s="162">
      <c r="B1936" s="307" t="n"/>
      <c r="C1936" s="307" t="n"/>
      <c r="E1936" s="307" t="n"/>
      <c r="F1936" s="32" t="n"/>
      <c r="G1936" s="33">
        <f>IF(F1936="", "", IF(OR(ISTEXT(H1936),ISTEXT(F1936)),"",H1936/F1936))</f>
        <v/>
      </c>
      <c r="H1936" s="33" t="n"/>
      <c r="I1936" s="33" t="n"/>
      <c r="J1936" s="33">
        <f>IF(I1936="", "", IF(OR(ISTEXT(I1936),ISTEXT($F1936)),"",I1936*$F1936))</f>
        <v/>
      </c>
      <c r="K1936" s="33" t="n"/>
      <c r="L1936" s="33">
        <f>IF(K1936="", "", IF(OR(ISTEXT(K1936),ISTEXT($F1936)),"",K1936*$F1936))</f>
        <v/>
      </c>
      <c r="M1936" s="30">
        <f>IF(OR(H1936="",H1936=0),"",IF(K1936="",IF(J1936="","",IF(OR(ISTEXT(J1936),ISTEXT(H1936)),"",J1936/H1936)),IF(OR(ISTEXT(L1936),ISTEXT(H1936)),"",L1936/H1936)))</f>
        <v/>
      </c>
    </row>
    <row r="1937" ht="13.35" customHeight="1" s="162">
      <c r="B1937" s="307" t="n"/>
      <c r="C1937" s="307" t="n"/>
      <c r="E1937" s="307" t="n"/>
      <c r="F1937" s="32" t="n"/>
      <c r="G1937" s="33">
        <f>IF(F1937="", "", IF(OR(ISTEXT(H1937),ISTEXT(F1937)),"",H1937/F1937))</f>
        <v/>
      </c>
      <c r="H1937" s="33" t="n"/>
      <c r="I1937" s="33" t="n"/>
      <c r="J1937" s="33">
        <f>IF(I1937="", "", IF(OR(ISTEXT(I1937),ISTEXT($F1937)),"",I1937*$F1937))</f>
        <v/>
      </c>
      <c r="K1937" s="33" t="n"/>
      <c r="L1937" s="33">
        <f>IF(K1937="", "", IF(OR(ISTEXT(K1937),ISTEXT($F1937)),"",K1937*$F1937))</f>
        <v/>
      </c>
      <c r="M1937" s="30">
        <f>IF(OR(H1937="",H1937=0),"",IF(K1937="",IF(J1937="","",IF(OR(ISTEXT(J1937),ISTEXT(H1937)),"",J1937/H1937)),IF(OR(ISTEXT(L1937),ISTEXT(H1937)),"",L1937/H1937)))</f>
        <v/>
      </c>
    </row>
    <row r="1938" ht="13.35" customHeight="1" s="162">
      <c r="B1938" s="307" t="n"/>
      <c r="C1938" s="307" t="n"/>
      <c r="E1938" s="307" t="n"/>
      <c r="F1938" s="32" t="n"/>
      <c r="G1938" s="33">
        <f>IF(F1938="", "", IF(OR(ISTEXT(H1938),ISTEXT(F1938)),"",H1938/F1938))</f>
        <v/>
      </c>
      <c r="H1938" s="33" t="n"/>
      <c r="I1938" s="33" t="n"/>
      <c r="J1938" s="33">
        <f>IF(I1938="", "", IF(OR(ISTEXT(I1938),ISTEXT($F1938)),"",I1938*$F1938))</f>
        <v/>
      </c>
      <c r="K1938" s="33" t="n"/>
      <c r="L1938" s="33">
        <f>IF(K1938="", "", IF(OR(ISTEXT(K1938),ISTEXT($F1938)),"",K1938*$F1938))</f>
        <v/>
      </c>
      <c r="M1938" s="30">
        <f>IF(OR(H1938="",H1938=0),"",IF(K1938="",IF(J1938="","",IF(OR(ISTEXT(J1938),ISTEXT(H1938)),"",J1938/H1938)),IF(OR(ISTEXT(L1938),ISTEXT(H1938)),"",L1938/H1938)))</f>
        <v/>
      </c>
    </row>
    <row r="1939" ht="13.35" customHeight="1" s="162">
      <c r="B1939" s="307" t="n"/>
      <c r="C1939" s="307" t="n"/>
      <c r="E1939" s="307" t="n"/>
      <c r="F1939" s="32" t="n"/>
      <c r="G1939" s="33">
        <f>IF(F1939="", "", IF(OR(ISTEXT(H1939),ISTEXT(F1939)),"",H1939/F1939))</f>
        <v/>
      </c>
      <c r="H1939" s="33" t="n"/>
      <c r="I1939" s="33" t="n"/>
      <c r="J1939" s="33">
        <f>IF(I1939="", "", IF(OR(ISTEXT(I1939),ISTEXT($F1939)),"",I1939*$F1939))</f>
        <v/>
      </c>
      <c r="K1939" s="33" t="n"/>
      <c r="L1939" s="33">
        <f>IF(K1939="", "", IF(OR(ISTEXT(K1939),ISTEXT($F1939)),"",K1939*$F1939))</f>
        <v/>
      </c>
      <c r="M1939" s="30">
        <f>IF(OR(H1939="",H1939=0),"",IF(K1939="",IF(J1939="","",IF(OR(ISTEXT(J1939),ISTEXT(H1939)),"",J1939/H1939)),IF(OR(ISTEXT(L1939),ISTEXT(H1939)),"",L1939/H1939)))</f>
        <v/>
      </c>
    </row>
    <row r="1940" ht="13.35" customHeight="1" s="162">
      <c r="B1940" s="307" t="n"/>
      <c r="C1940" s="307" t="n"/>
      <c r="E1940" s="307" t="n"/>
      <c r="F1940" s="32" t="n"/>
      <c r="G1940" s="33">
        <f>IF(F1940="", "", IF(OR(ISTEXT(H1940),ISTEXT(F1940)),"",H1940/F1940))</f>
        <v/>
      </c>
      <c r="H1940" s="33" t="n"/>
      <c r="I1940" s="33" t="n"/>
      <c r="J1940" s="33">
        <f>IF(I1940="", "", IF(OR(ISTEXT(I1940),ISTEXT($F1940)),"",I1940*$F1940))</f>
        <v/>
      </c>
      <c r="K1940" s="33" t="n"/>
      <c r="L1940" s="33">
        <f>IF(K1940="", "", IF(OR(ISTEXT(K1940),ISTEXT($F1940)),"",K1940*$F1940))</f>
        <v/>
      </c>
      <c r="M1940" s="30">
        <f>IF(OR(H1940="",H1940=0),"",IF(K1940="",IF(J1940="","",IF(OR(ISTEXT(J1940),ISTEXT(H1940)),"",J1940/H1940)),IF(OR(ISTEXT(L1940),ISTEXT(H1940)),"",L1940/H1940)))</f>
        <v/>
      </c>
    </row>
    <row r="1941" ht="13.35" customHeight="1" s="162">
      <c r="B1941" s="307" t="n"/>
      <c r="C1941" s="307" t="n"/>
      <c r="E1941" s="307" t="n"/>
      <c r="F1941" s="32" t="n"/>
      <c r="G1941" s="33">
        <f>IF(F1941="", "", IF(OR(ISTEXT(H1941),ISTEXT(F1941)),"",H1941/F1941))</f>
        <v/>
      </c>
      <c r="H1941" s="33" t="n"/>
      <c r="I1941" s="33" t="n"/>
      <c r="J1941" s="33">
        <f>IF(I1941="", "", IF(OR(ISTEXT(I1941),ISTEXT($F1941)),"",I1941*$F1941))</f>
        <v/>
      </c>
      <c r="K1941" s="33" t="n"/>
      <c r="L1941" s="33">
        <f>IF(K1941="", "", IF(OR(ISTEXT(K1941),ISTEXT($F1941)),"",K1941*$F1941))</f>
        <v/>
      </c>
      <c r="M1941" s="30">
        <f>IF(OR(H1941="",H1941=0),"",IF(K1941="",IF(J1941="","",IF(OR(ISTEXT(J1941),ISTEXT(H1941)),"",J1941/H1941)),IF(OR(ISTEXT(L1941),ISTEXT(H1941)),"",L1941/H1941)))</f>
        <v/>
      </c>
    </row>
    <row r="1942" ht="13.35" customHeight="1" s="162">
      <c r="B1942" s="307" t="n"/>
      <c r="C1942" s="307" t="n"/>
      <c r="E1942" s="307" t="n"/>
      <c r="F1942" s="32" t="n"/>
      <c r="G1942" s="33">
        <f>IF(F1942="", "", IF(OR(ISTEXT(H1942),ISTEXT(F1942)),"",H1942/F1942))</f>
        <v/>
      </c>
      <c r="H1942" s="33" t="n"/>
      <c r="I1942" s="33" t="n"/>
      <c r="J1942" s="33">
        <f>IF(I1942="", "", IF(OR(ISTEXT(I1942),ISTEXT($F1942)),"",I1942*$F1942))</f>
        <v/>
      </c>
      <c r="K1942" s="33" t="n"/>
      <c r="L1942" s="33">
        <f>IF(K1942="", "", IF(OR(ISTEXT(K1942),ISTEXT($F1942)),"",K1942*$F1942))</f>
        <v/>
      </c>
      <c r="M1942" s="30">
        <f>IF(OR(H1942="",H1942=0),"",IF(K1942="",IF(J1942="","",IF(OR(ISTEXT(J1942),ISTEXT(H1942)),"",J1942/H1942)),IF(OR(ISTEXT(L1942),ISTEXT(H1942)),"",L1942/H1942)))</f>
        <v/>
      </c>
    </row>
    <row r="1943" ht="13.35" customHeight="1" s="162">
      <c r="B1943" s="307" t="n"/>
      <c r="C1943" s="307" t="n"/>
      <c r="E1943" s="307" t="n"/>
      <c r="F1943" s="32" t="n"/>
      <c r="G1943" s="33">
        <f>IF(F1943="", "", IF(OR(ISTEXT(H1943),ISTEXT(F1943)),"",H1943/F1943))</f>
        <v/>
      </c>
      <c r="H1943" s="33" t="n"/>
      <c r="I1943" s="33" t="n"/>
      <c r="J1943" s="33">
        <f>IF(I1943="", "", IF(OR(ISTEXT(I1943),ISTEXT($F1943)),"",I1943*$F1943))</f>
        <v/>
      </c>
      <c r="K1943" s="33" t="n"/>
      <c r="L1943" s="33">
        <f>IF(K1943="", "", IF(OR(ISTEXT(K1943),ISTEXT($F1943)),"",K1943*$F1943))</f>
        <v/>
      </c>
      <c r="M1943" s="30">
        <f>IF(OR(H1943="",H1943=0),"",IF(K1943="",IF(J1943="","",IF(OR(ISTEXT(J1943),ISTEXT(H1943)),"",J1943/H1943)),IF(OR(ISTEXT(L1943),ISTEXT(H1943)),"",L1943/H1943)))</f>
        <v/>
      </c>
    </row>
    <row r="1944" ht="13.35" customHeight="1" s="162">
      <c r="B1944" s="307" t="n"/>
      <c r="C1944" s="307" t="n"/>
      <c r="E1944" s="307" t="n"/>
      <c r="F1944" s="32" t="n"/>
      <c r="G1944" s="33">
        <f>IF(F1944="", "", IF(OR(ISTEXT(H1944),ISTEXT(F1944)),"",H1944/F1944))</f>
        <v/>
      </c>
      <c r="H1944" s="33" t="n"/>
      <c r="I1944" s="33" t="n"/>
      <c r="J1944" s="33">
        <f>IF(I1944="", "", IF(OR(ISTEXT(I1944),ISTEXT($F1944)),"",I1944*$F1944))</f>
        <v/>
      </c>
      <c r="K1944" s="33" t="n"/>
      <c r="L1944" s="33">
        <f>IF(K1944="", "", IF(OR(ISTEXT(K1944),ISTEXT($F1944)),"",K1944*$F1944))</f>
        <v/>
      </c>
      <c r="M1944" s="30">
        <f>IF(OR(H1944="",H1944=0),"",IF(K1944="",IF(J1944="","",IF(OR(ISTEXT(J1944),ISTEXT(H1944)),"",J1944/H1944)),IF(OR(ISTEXT(L1944),ISTEXT(H1944)),"",L1944/H1944)))</f>
        <v/>
      </c>
    </row>
    <row r="1945" ht="13.35" customHeight="1" s="162">
      <c r="B1945" s="307" t="n"/>
      <c r="C1945" s="307" t="n"/>
      <c r="E1945" s="307" t="n"/>
      <c r="F1945" s="32" t="n"/>
      <c r="G1945" s="33">
        <f>IF(F1945="", "", IF(OR(ISTEXT(H1945),ISTEXT(F1945)),"",H1945/F1945))</f>
        <v/>
      </c>
      <c r="H1945" s="33" t="n"/>
      <c r="I1945" s="33" t="n"/>
      <c r="J1945" s="33">
        <f>IF(I1945="", "", IF(OR(ISTEXT(I1945),ISTEXT($F1945)),"",I1945*$F1945))</f>
        <v/>
      </c>
      <c r="K1945" s="33" t="n"/>
      <c r="L1945" s="33">
        <f>IF(K1945="", "", IF(OR(ISTEXT(K1945),ISTEXT($F1945)),"",K1945*$F1945))</f>
        <v/>
      </c>
      <c r="M1945" s="30">
        <f>IF(OR(H1945="",H1945=0),"",IF(K1945="",IF(J1945="","",IF(OR(ISTEXT(J1945),ISTEXT(H1945)),"",J1945/H1945)),IF(OR(ISTEXT(L1945),ISTEXT(H1945)),"",L1945/H1945)))</f>
        <v/>
      </c>
    </row>
    <row r="1946" ht="13.35" customHeight="1" s="162">
      <c r="B1946" s="307" t="n"/>
      <c r="C1946" s="307" t="n"/>
      <c r="E1946" s="307" t="n"/>
      <c r="F1946" s="32" t="n"/>
      <c r="G1946" s="33">
        <f>IF(F1946="", "", IF(OR(ISTEXT(H1946),ISTEXT(F1946)),"",H1946/F1946))</f>
        <v/>
      </c>
      <c r="H1946" s="33" t="n"/>
      <c r="I1946" s="33" t="n"/>
      <c r="J1946" s="33">
        <f>IF(I1946="", "", IF(OR(ISTEXT(I1946),ISTEXT($F1946)),"",I1946*$F1946))</f>
        <v/>
      </c>
      <c r="K1946" s="33" t="n"/>
      <c r="L1946" s="33">
        <f>IF(K1946="", "", IF(OR(ISTEXT(K1946),ISTEXT($F1946)),"",K1946*$F1946))</f>
        <v/>
      </c>
      <c r="M1946" s="30">
        <f>IF(OR(H1946="",H1946=0),"",IF(K1946="",IF(J1946="","",IF(OR(ISTEXT(J1946),ISTEXT(H1946)),"",J1946/H1946)),IF(OR(ISTEXT(L1946),ISTEXT(H1946)),"",L1946/H1946)))</f>
        <v/>
      </c>
    </row>
    <row r="1947" ht="13.35" customHeight="1" s="162">
      <c r="B1947" s="307" t="n"/>
      <c r="C1947" s="307" t="n"/>
      <c r="E1947" s="307" t="n"/>
      <c r="F1947" s="32" t="n"/>
      <c r="G1947" s="33">
        <f>IF(F1947="", "", IF(OR(ISTEXT(H1947),ISTEXT(F1947)),"",H1947/F1947))</f>
        <v/>
      </c>
      <c r="H1947" s="33" t="n"/>
      <c r="I1947" s="33" t="n"/>
      <c r="J1947" s="33">
        <f>IF(I1947="", "", IF(OR(ISTEXT(I1947),ISTEXT($F1947)),"",I1947*$F1947))</f>
        <v/>
      </c>
      <c r="K1947" s="33" t="n"/>
      <c r="L1947" s="33">
        <f>IF(K1947="", "", IF(OR(ISTEXT(K1947),ISTEXT($F1947)),"",K1947*$F1947))</f>
        <v/>
      </c>
      <c r="M1947" s="30">
        <f>IF(OR(H1947="",H1947=0),"",IF(K1947="",IF(J1947="","",IF(OR(ISTEXT(J1947),ISTEXT(H1947)),"",J1947/H1947)),IF(OR(ISTEXT(L1947),ISTEXT(H1947)),"",L1947/H1947)))</f>
        <v/>
      </c>
    </row>
    <row r="1948" ht="13.35" customHeight="1" s="162">
      <c r="B1948" s="307" t="n"/>
      <c r="C1948" s="307" t="n"/>
      <c r="E1948" s="307" t="n"/>
      <c r="F1948" s="32" t="n"/>
      <c r="G1948" s="33">
        <f>IF(F1948="", "", IF(OR(ISTEXT(H1948),ISTEXT(F1948)),"",H1948/F1948))</f>
        <v/>
      </c>
      <c r="H1948" s="33" t="n"/>
      <c r="I1948" s="33" t="n"/>
      <c r="J1948" s="33">
        <f>IF(I1948="", "", IF(OR(ISTEXT(I1948),ISTEXT($F1948)),"",I1948*$F1948))</f>
        <v/>
      </c>
      <c r="K1948" s="33" t="n"/>
      <c r="L1948" s="33">
        <f>IF(K1948="", "", IF(OR(ISTEXT(K1948),ISTEXT($F1948)),"",K1948*$F1948))</f>
        <v/>
      </c>
      <c r="M1948" s="30">
        <f>IF(OR(H1948="",H1948=0),"",IF(K1948="",IF(J1948="","",IF(OR(ISTEXT(J1948),ISTEXT(H1948)),"",J1948/H1948)),IF(OR(ISTEXT(L1948),ISTEXT(H1948)),"",L1948/H1948)))</f>
        <v/>
      </c>
    </row>
    <row r="1949" ht="13.35" customHeight="1" s="162">
      <c r="B1949" s="307" t="n"/>
      <c r="C1949" s="307" t="n"/>
      <c r="E1949" s="307" t="n"/>
      <c r="F1949" s="32" t="n"/>
      <c r="G1949" s="33">
        <f>IF(F1949="", "", IF(OR(ISTEXT(H1949),ISTEXT(F1949)),"",H1949/F1949))</f>
        <v/>
      </c>
      <c r="H1949" s="33" t="n"/>
      <c r="I1949" s="33" t="n"/>
      <c r="J1949" s="33">
        <f>IF(I1949="", "", IF(OR(ISTEXT(I1949),ISTEXT($F1949)),"",I1949*$F1949))</f>
        <v/>
      </c>
      <c r="K1949" s="33" t="n"/>
      <c r="L1949" s="33">
        <f>IF(K1949="", "", IF(OR(ISTEXT(K1949),ISTEXT($F1949)),"",K1949*$F1949))</f>
        <v/>
      </c>
      <c r="M1949" s="30">
        <f>IF(OR(H1949="",H1949=0),"",IF(K1949="",IF(J1949="","",IF(OR(ISTEXT(J1949),ISTEXT(H1949)),"",J1949/H1949)),IF(OR(ISTEXT(L1949),ISTEXT(H1949)),"",L1949/H1949)))</f>
        <v/>
      </c>
    </row>
    <row r="1950" ht="13.35" customHeight="1" s="162">
      <c r="B1950" s="307" t="n"/>
      <c r="C1950" s="307" t="n"/>
      <c r="E1950" s="307" t="n"/>
      <c r="F1950" s="32" t="n"/>
      <c r="G1950" s="33">
        <f>IF(F1950="", "", IF(OR(ISTEXT(H1950),ISTEXT(F1950)),"",H1950/F1950))</f>
        <v/>
      </c>
      <c r="H1950" s="33" t="n"/>
      <c r="I1950" s="33" t="n"/>
      <c r="J1950" s="33">
        <f>IF(I1950="", "", IF(OR(ISTEXT(I1950),ISTEXT($F1950)),"",I1950*$F1950))</f>
        <v/>
      </c>
      <c r="K1950" s="33" t="n"/>
      <c r="L1950" s="33">
        <f>IF(K1950="", "", IF(OR(ISTEXT(K1950),ISTEXT($F1950)),"",K1950*$F1950))</f>
        <v/>
      </c>
      <c r="M1950" s="30">
        <f>IF(OR(H1950="",H1950=0),"",IF(K1950="",IF(J1950="","",IF(OR(ISTEXT(J1950),ISTEXT(H1950)),"",J1950/H1950)),IF(OR(ISTEXT(L1950),ISTEXT(H1950)),"",L1950/H1950)))</f>
        <v/>
      </c>
    </row>
    <row r="1951" ht="13.35" customHeight="1" s="162">
      <c r="B1951" s="307" t="n"/>
      <c r="C1951" s="307" t="n"/>
      <c r="E1951" s="307" t="n"/>
      <c r="F1951" s="32" t="n"/>
      <c r="G1951" s="33">
        <f>IF(F1951="", "", IF(OR(ISTEXT(H1951),ISTEXT(F1951)),"",H1951/F1951))</f>
        <v/>
      </c>
      <c r="H1951" s="33" t="n"/>
      <c r="I1951" s="33" t="n"/>
      <c r="J1951" s="33">
        <f>IF(I1951="", "", IF(OR(ISTEXT(I1951),ISTEXT($F1951)),"",I1951*$F1951))</f>
        <v/>
      </c>
      <c r="K1951" s="33" t="n"/>
      <c r="L1951" s="33">
        <f>IF(K1951="", "", IF(OR(ISTEXT(K1951),ISTEXT($F1951)),"",K1951*$F1951))</f>
        <v/>
      </c>
      <c r="M1951" s="30">
        <f>IF(OR(H1951="",H1951=0),"",IF(K1951="",IF(J1951="","",IF(OR(ISTEXT(J1951),ISTEXT(H1951)),"",J1951/H1951)),IF(OR(ISTEXT(L1951),ISTEXT(H1951)),"",L1951/H1951)))</f>
        <v/>
      </c>
    </row>
    <row r="1952" ht="13.35" customHeight="1" s="162">
      <c r="B1952" s="307" t="n"/>
      <c r="C1952" s="307" t="n"/>
      <c r="E1952" s="307" t="n"/>
      <c r="F1952" s="32" t="n"/>
      <c r="G1952" s="33">
        <f>IF(F1952="", "", IF(OR(ISTEXT(H1952),ISTEXT(F1952)),"",H1952/F1952))</f>
        <v/>
      </c>
      <c r="H1952" s="33" t="n"/>
      <c r="I1952" s="33" t="n"/>
      <c r="J1952" s="33">
        <f>IF(I1952="", "", IF(OR(ISTEXT(I1952),ISTEXT($F1952)),"",I1952*$F1952))</f>
        <v/>
      </c>
      <c r="K1952" s="33" t="n"/>
      <c r="L1952" s="33">
        <f>IF(K1952="", "", IF(OR(ISTEXT(K1952),ISTEXT($F1952)),"",K1952*$F1952))</f>
        <v/>
      </c>
      <c r="M1952" s="30">
        <f>IF(OR(H1952="",H1952=0),"",IF(K1952="",IF(J1952="","",IF(OR(ISTEXT(J1952),ISTEXT(H1952)),"",J1952/H1952)),IF(OR(ISTEXT(L1952),ISTEXT(H1952)),"",L1952/H1952)))</f>
        <v/>
      </c>
    </row>
    <row r="1953" ht="13.35" customHeight="1" s="162">
      <c r="B1953" s="307" t="n"/>
      <c r="C1953" s="307" t="n"/>
      <c r="E1953" s="307" t="n"/>
      <c r="F1953" s="32" t="n"/>
      <c r="G1953" s="33">
        <f>IF(F1953="", "", IF(OR(ISTEXT(H1953),ISTEXT(F1953)),"",H1953/F1953))</f>
        <v/>
      </c>
      <c r="H1953" s="33" t="n"/>
      <c r="I1953" s="33" t="n"/>
      <c r="J1953" s="33">
        <f>IF(I1953="", "", IF(OR(ISTEXT(I1953),ISTEXT($F1953)),"",I1953*$F1953))</f>
        <v/>
      </c>
      <c r="K1953" s="33" t="n"/>
      <c r="L1953" s="33">
        <f>IF(K1953="", "", IF(OR(ISTEXT(K1953),ISTEXT($F1953)),"",K1953*$F1953))</f>
        <v/>
      </c>
      <c r="M1953" s="30">
        <f>IF(OR(H1953="",H1953=0),"",IF(K1953="",IF(J1953="","",IF(OR(ISTEXT(J1953),ISTEXT(H1953)),"",J1953/H1953)),IF(OR(ISTEXT(L1953),ISTEXT(H1953)),"",L1953/H1953)))</f>
        <v/>
      </c>
    </row>
    <row r="1954" ht="13.35" customHeight="1" s="162">
      <c r="B1954" s="307" t="n"/>
      <c r="C1954" s="307" t="n"/>
      <c r="E1954" s="307" t="n"/>
      <c r="F1954" s="32" t="n"/>
      <c r="G1954" s="33">
        <f>IF(F1954="", "", IF(OR(ISTEXT(H1954),ISTEXT(F1954)),"",H1954/F1954))</f>
        <v/>
      </c>
      <c r="H1954" s="33" t="n"/>
      <c r="I1954" s="33" t="n"/>
      <c r="J1954" s="33">
        <f>IF(I1954="", "", IF(OR(ISTEXT(I1954),ISTEXT($F1954)),"",I1954*$F1954))</f>
        <v/>
      </c>
      <c r="K1954" s="33" t="n"/>
      <c r="L1954" s="33">
        <f>IF(K1954="", "", IF(OR(ISTEXT(K1954),ISTEXT($F1954)),"",K1954*$F1954))</f>
        <v/>
      </c>
      <c r="M1954" s="30">
        <f>IF(OR(H1954="",H1954=0),"",IF(K1954="",IF(J1954="","",IF(OR(ISTEXT(J1954),ISTEXT(H1954)),"",J1954/H1954)),IF(OR(ISTEXT(L1954),ISTEXT(H1954)),"",L1954/H1954)))</f>
        <v/>
      </c>
    </row>
    <row r="1955" ht="13.35" customHeight="1" s="162">
      <c r="B1955" s="307" t="n"/>
      <c r="C1955" s="307" t="n"/>
      <c r="E1955" s="307" t="n"/>
      <c r="F1955" s="32" t="n"/>
      <c r="G1955" s="33">
        <f>IF(F1955="", "", IF(OR(ISTEXT(H1955),ISTEXT(F1955)),"",H1955/F1955))</f>
        <v/>
      </c>
      <c r="H1955" s="33" t="n"/>
      <c r="I1955" s="33" t="n"/>
      <c r="J1955" s="33">
        <f>IF(I1955="", "", IF(OR(ISTEXT(I1955),ISTEXT($F1955)),"",I1955*$F1955))</f>
        <v/>
      </c>
      <c r="K1955" s="33" t="n"/>
      <c r="L1955" s="33">
        <f>IF(K1955="", "", IF(OR(ISTEXT(K1955),ISTEXT($F1955)),"",K1955*$F1955))</f>
        <v/>
      </c>
      <c r="M1955" s="30">
        <f>IF(OR(H1955="",H1955=0),"",IF(K1955="",IF(J1955="","",IF(OR(ISTEXT(J1955),ISTEXT(H1955)),"",J1955/H1955)),IF(OR(ISTEXT(L1955),ISTEXT(H1955)),"",L1955/H1955)))</f>
        <v/>
      </c>
    </row>
    <row r="1956" ht="13.35" customHeight="1" s="162">
      <c r="B1956" s="307" t="n"/>
      <c r="C1956" s="307" t="n"/>
      <c r="E1956" s="307" t="n"/>
      <c r="F1956" s="32" t="n"/>
      <c r="G1956" s="33">
        <f>IF(F1956="", "", IF(OR(ISTEXT(H1956),ISTEXT(F1956)),"",H1956/F1956))</f>
        <v/>
      </c>
      <c r="H1956" s="33" t="n"/>
      <c r="I1956" s="33" t="n"/>
      <c r="J1956" s="33">
        <f>IF(I1956="", "", IF(OR(ISTEXT(I1956),ISTEXT($F1956)),"",I1956*$F1956))</f>
        <v/>
      </c>
      <c r="K1956" s="33" t="n"/>
      <c r="L1956" s="33">
        <f>IF(K1956="", "", IF(OR(ISTEXT(K1956),ISTEXT($F1956)),"",K1956*$F1956))</f>
        <v/>
      </c>
      <c r="M1956" s="30">
        <f>IF(OR(H1956="",H1956=0),"",IF(K1956="",IF(J1956="","",IF(OR(ISTEXT(J1956),ISTEXT(H1956)),"",J1956/H1956)),IF(OR(ISTEXT(L1956),ISTEXT(H1956)),"",L1956/H1956)))</f>
        <v/>
      </c>
    </row>
    <row r="1957" ht="13.35" customHeight="1" s="162">
      <c r="B1957" s="307" t="n"/>
      <c r="C1957" s="307" t="n"/>
      <c r="E1957" s="307" t="n"/>
      <c r="F1957" s="32" t="n"/>
      <c r="G1957" s="33">
        <f>IF(F1957="", "", IF(OR(ISTEXT(H1957),ISTEXT(F1957)),"",H1957/F1957))</f>
        <v/>
      </c>
      <c r="H1957" s="33" t="n"/>
      <c r="I1957" s="33" t="n"/>
      <c r="J1957" s="33">
        <f>IF(I1957="", "", IF(OR(ISTEXT(I1957),ISTEXT($F1957)),"",I1957*$F1957))</f>
        <v/>
      </c>
      <c r="K1957" s="33" t="n"/>
      <c r="L1957" s="33">
        <f>IF(K1957="", "", IF(OR(ISTEXT(K1957),ISTEXT($F1957)),"",K1957*$F1957))</f>
        <v/>
      </c>
      <c r="M1957" s="30">
        <f>IF(OR(H1957="",H1957=0),"",IF(K1957="",IF(J1957="","",IF(OR(ISTEXT(J1957),ISTEXT(H1957)),"",J1957/H1957)),IF(OR(ISTEXT(L1957),ISTEXT(H1957)),"",L1957/H1957)))</f>
        <v/>
      </c>
    </row>
    <row r="1958" ht="13.35" customHeight="1" s="162">
      <c r="B1958" s="307" t="n"/>
      <c r="C1958" s="307" t="n"/>
      <c r="E1958" s="307" t="n"/>
      <c r="F1958" s="32" t="n"/>
      <c r="G1958" s="33">
        <f>IF(F1958="", "", IF(OR(ISTEXT(H1958),ISTEXT(F1958)),"",H1958/F1958))</f>
        <v/>
      </c>
      <c r="H1958" s="33" t="n"/>
      <c r="I1958" s="33" t="n"/>
      <c r="J1958" s="33">
        <f>IF(I1958="", "", IF(OR(ISTEXT(I1958),ISTEXT($F1958)),"",I1958*$F1958))</f>
        <v/>
      </c>
      <c r="K1958" s="33" t="n"/>
      <c r="L1958" s="33">
        <f>IF(K1958="", "", IF(OR(ISTEXT(K1958),ISTEXT($F1958)),"",K1958*$F1958))</f>
        <v/>
      </c>
      <c r="M1958" s="30">
        <f>IF(OR(H1958="",H1958=0),"",IF(K1958="",IF(J1958="","",IF(OR(ISTEXT(J1958),ISTEXT(H1958)),"",J1958/H1958)),IF(OR(ISTEXT(L1958),ISTEXT(H1958)),"",L1958/H1958)))</f>
        <v/>
      </c>
    </row>
    <row r="1959" ht="13.35" customHeight="1" s="162">
      <c r="B1959" s="307" t="n"/>
      <c r="C1959" s="307" t="n"/>
      <c r="E1959" s="307" t="n"/>
      <c r="F1959" s="32" t="n"/>
      <c r="G1959" s="33">
        <f>IF(F1959="", "", IF(OR(ISTEXT(H1959),ISTEXT(F1959)),"",H1959/F1959))</f>
        <v/>
      </c>
      <c r="H1959" s="33" t="n"/>
      <c r="I1959" s="33" t="n"/>
      <c r="J1959" s="33">
        <f>IF(I1959="", "", IF(OR(ISTEXT(I1959),ISTEXT($F1959)),"",I1959*$F1959))</f>
        <v/>
      </c>
      <c r="K1959" s="33" t="n"/>
      <c r="L1959" s="33">
        <f>IF(K1959="", "", IF(OR(ISTEXT(K1959),ISTEXT($F1959)),"",K1959*$F1959))</f>
        <v/>
      </c>
      <c r="M1959" s="30">
        <f>IF(OR(H1959="",H1959=0),"",IF(K1959="",IF(J1959="","",IF(OR(ISTEXT(J1959),ISTEXT(H1959)),"",J1959/H1959)),IF(OR(ISTEXT(L1959),ISTEXT(H1959)),"",L1959/H1959)))</f>
        <v/>
      </c>
    </row>
    <row r="1960" ht="13.35" customHeight="1" s="162">
      <c r="B1960" s="307" t="n"/>
      <c r="C1960" s="307" t="n"/>
      <c r="E1960" s="307" t="n"/>
      <c r="F1960" s="32" t="n"/>
      <c r="G1960" s="33">
        <f>IF(F1960="", "", IF(OR(ISTEXT(H1960),ISTEXT(F1960)),"",H1960/F1960))</f>
        <v/>
      </c>
      <c r="H1960" s="33" t="n"/>
      <c r="I1960" s="33" t="n"/>
      <c r="J1960" s="33">
        <f>IF(I1960="", "", IF(OR(ISTEXT(I1960),ISTEXT($F1960)),"",I1960*$F1960))</f>
        <v/>
      </c>
      <c r="K1960" s="33" t="n"/>
      <c r="L1960" s="33">
        <f>IF(K1960="", "", IF(OR(ISTEXT(K1960),ISTEXT($F1960)),"",K1960*$F1960))</f>
        <v/>
      </c>
      <c r="M1960" s="30">
        <f>IF(OR(H1960="",H1960=0),"",IF(K1960="",IF(J1960="","",IF(OR(ISTEXT(J1960),ISTEXT(H1960)),"",J1960/H1960)),IF(OR(ISTEXT(L1960),ISTEXT(H1960)),"",L1960/H1960)))</f>
        <v/>
      </c>
    </row>
    <row r="1961" ht="13.35" customHeight="1" s="162">
      <c r="B1961" s="307" t="n"/>
      <c r="C1961" s="307" t="n"/>
      <c r="E1961" s="307" t="n"/>
      <c r="F1961" s="32" t="n"/>
      <c r="G1961" s="33">
        <f>IF(F1961="", "", IF(OR(ISTEXT(H1961),ISTEXT(F1961)),"",H1961/F1961))</f>
        <v/>
      </c>
      <c r="H1961" s="33" t="n"/>
      <c r="I1961" s="33" t="n"/>
      <c r="J1961" s="33">
        <f>IF(I1961="", "", IF(OR(ISTEXT(I1961),ISTEXT($F1961)),"",I1961*$F1961))</f>
        <v/>
      </c>
      <c r="K1961" s="33" t="n"/>
      <c r="L1961" s="33">
        <f>IF(K1961="", "", IF(OR(ISTEXT(K1961),ISTEXT($F1961)),"",K1961*$F1961))</f>
        <v/>
      </c>
      <c r="M1961" s="30">
        <f>IF(OR(H1961="",H1961=0),"",IF(K1961="",IF(J1961="","",IF(OR(ISTEXT(J1961),ISTEXT(H1961)),"",J1961/H1961)),IF(OR(ISTEXT(L1961),ISTEXT(H1961)),"",L1961/H1961)))</f>
        <v/>
      </c>
    </row>
    <row r="1962" ht="13.35" customHeight="1" s="162">
      <c r="B1962" s="307" t="n"/>
      <c r="C1962" s="307" t="n"/>
      <c r="E1962" s="307" t="n"/>
      <c r="F1962" s="32" t="n"/>
      <c r="G1962" s="33">
        <f>IF(F1962="", "", IF(OR(ISTEXT(H1962),ISTEXT(F1962)),"",H1962/F1962))</f>
        <v/>
      </c>
      <c r="H1962" s="33" t="n"/>
      <c r="I1962" s="33" t="n"/>
      <c r="J1962" s="33">
        <f>IF(I1962="", "", IF(OR(ISTEXT(I1962),ISTEXT($F1962)),"",I1962*$F1962))</f>
        <v/>
      </c>
      <c r="K1962" s="33" t="n"/>
      <c r="L1962" s="33">
        <f>IF(K1962="", "", IF(OR(ISTEXT(K1962),ISTEXT($F1962)),"",K1962*$F1962))</f>
        <v/>
      </c>
      <c r="M1962" s="30">
        <f>IF(OR(H1962="",H1962=0),"",IF(K1962="",IF(J1962="","",IF(OR(ISTEXT(J1962),ISTEXT(H1962)),"",J1962/H1962)),IF(OR(ISTEXT(L1962),ISTEXT(H1962)),"",L1962/H1962)))</f>
        <v/>
      </c>
    </row>
    <row r="1963" ht="13.35" customHeight="1" s="162">
      <c r="B1963" s="307" t="n"/>
      <c r="C1963" s="307" t="n"/>
      <c r="E1963" s="307" t="n"/>
      <c r="F1963" s="32" t="n"/>
      <c r="G1963" s="33">
        <f>IF(F1963="", "", IF(OR(ISTEXT(H1963),ISTEXT(F1963)),"",H1963/F1963))</f>
        <v/>
      </c>
      <c r="H1963" s="33" t="n"/>
      <c r="I1963" s="33" t="n"/>
      <c r="J1963" s="33">
        <f>IF(I1963="", "", IF(OR(ISTEXT(I1963),ISTEXT($F1963)),"",I1963*$F1963))</f>
        <v/>
      </c>
      <c r="K1963" s="33" t="n"/>
      <c r="L1963" s="33">
        <f>IF(K1963="", "", IF(OR(ISTEXT(K1963),ISTEXT($F1963)),"",K1963*$F1963))</f>
        <v/>
      </c>
      <c r="M1963" s="30">
        <f>IF(OR(H1963="",H1963=0),"",IF(K1963="",IF(J1963="","",IF(OR(ISTEXT(J1963),ISTEXT(H1963)),"",J1963/H1963)),IF(OR(ISTEXT(L1963),ISTEXT(H1963)),"",L1963/H1963)))</f>
        <v/>
      </c>
    </row>
    <row r="1964" ht="13.35" customHeight="1" s="162">
      <c r="B1964" s="307" t="n"/>
      <c r="C1964" s="307" t="n"/>
      <c r="E1964" s="307" t="n"/>
      <c r="F1964" s="32" t="n"/>
      <c r="G1964" s="33">
        <f>IF(F1964="", "", IF(OR(ISTEXT(H1964),ISTEXT(F1964)),"",H1964/F1964))</f>
        <v/>
      </c>
      <c r="H1964" s="33" t="n"/>
      <c r="I1964" s="33" t="n"/>
      <c r="J1964" s="33">
        <f>IF(I1964="", "", IF(OR(ISTEXT(I1964),ISTEXT($F1964)),"",I1964*$F1964))</f>
        <v/>
      </c>
      <c r="K1964" s="33" t="n"/>
      <c r="L1964" s="33">
        <f>IF(K1964="", "", IF(OR(ISTEXT(K1964),ISTEXT($F1964)),"",K1964*$F1964))</f>
        <v/>
      </c>
      <c r="M1964" s="30">
        <f>IF(OR(H1964="",H1964=0),"",IF(K1964="",IF(J1964="","",IF(OR(ISTEXT(J1964),ISTEXT(H1964)),"",J1964/H1964)),IF(OR(ISTEXT(L1964),ISTEXT(H1964)),"",L1964/H1964)))</f>
        <v/>
      </c>
    </row>
    <row r="1965" ht="13.35" customHeight="1" s="162">
      <c r="B1965" s="307" t="n"/>
      <c r="C1965" s="307" t="n"/>
      <c r="E1965" s="307" t="n"/>
      <c r="F1965" s="32" t="n"/>
      <c r="G1965" s="33">
        <f>IF(F1965="", "", IF(OR(ISTEXT(H1965),ISTEXT(F1965)),"",H1965/F1965))</f>
        <v/>
      </c>
      <c r="H1965" s="33" t="n"/>
      <c r="I1965" s="33" t="n"/>
      <c r="J1965" s="33">
        <f>IF(I1965="", "", IF(OR(ISTEXT(I1965),ISTEXT($F1965)),"",I1965*$F1965))</f>
        <v/>
      </c>
      <c r="K1965" s="33" t="n"/>
      <c r="L1965" s="33">
        <f>IF(K1965="", "", IF(OR(ISTEXT(K1965),ISTEXT($F1965)),"",K1965*$F1965))</f>
        <v/>
      </c>
      <c r="M1965" s="30">
        <f>IF(OR(H1965="",H1965=0),"",IF(K1965="",IF(J1965="","",IF(OR(ISTEXT(J1965),ISTEXT(H1965)),"",J1965/H1965)),IF(OR(ISTEXT(L1965),ISTEXT(H1965)),"",L1965/H1965)))</f>
        <v/>
      </c>
    </row>
    <row r="1966" ht="13.35" customHeight="1" s="162">
      <c r="B1966" s="307" t="n"/>
      <c r="C1966" s="307" t="n"/>
      <c r="E1966" s="307" t="n"/>
      <c r="F1966" s="32" t="n"/>
      <c r="G1966" s="33">
        <f>IF(F1966="", "", IF(OR(ISTEXT(H1966),ISTEXT(F1966)),"",H1966/F1966))</f>
        <v/>
      </c>
      <c r="H1966" s="33" t="n"/>
      <c r="I1966" s="33" t="n"/>
      <c r="J1966" s="33">
        <f>IF(I1966="", "", IF(OR(ISTEXT(I1966),ISTEXT($F1966)),"",I1966*$F1966))</f>
        <v/>
      </c>
      <c r="K1966" s="33" t="n"/>
      <c r="L1966" s="33">
        <f>IF(K1966="", "", IF(OR(ISTEXT(K1966),ISTEXT($F1966)),"",K1966*$F1966))</f>
        <v/>
      </c>
      <c r="M1966" s="30">
        <f>IF(OR(H1966="",H1966=0),"",IF(K1966="",IF(J1966="","",IF(OR(ISTEXT(J1966),ISTEXT(H1966)),"",J1966/H1966)),IF(OR(ISTEXT(L1966),ISTEXT(H1966)),"",L1966/H1966)))</f>
        <v/>
      </c>
    </row>
    <row r="1967" ht="13.35" customHeight="1" s="162">
      <c r="B1967" s="307" t="n"/>
      <c r="C1967" s="307" t="n"/>
      <c r="E1967" s="307" t="n"/>
      <c r="F1967" s="32" t="n"/>
      <c r="G1967" s="33">
        <f>IF(F1967="", "", IF(OR(ISTEXT(H1967),ISTEXT(F1967)),"",H1967/F1967))</f>
        <v/>
      </c>
      <c r="H1967" s="33" t="n"/>
      <c r="I1967" s="33" t="n"/>
      <c r="J1967" s="33">
        <f>IF(I1967="", "", IF(OR(ISTEXT(I1967),ISTEXT($F1967)),"",I1967*$F1967))</f>
        <v/>
      </c>
      <c r="K1967" s="33" t="n"/>
      <c r="L1967" s="33">
        <f>IF(K1967="", "", IF(OR(ISTEXT(K1967),ISTEXT($F1967)),"",K1967*$F1967))</f>
        <v/>
      </c>
      <c r="M1967" s="30">
        <f>IF(OR(H1967="",H1967=0),"",IF(K1967="",IF(J1967="","",IF(OR(ISTEXT(J1967),ISTEXT(H1967)),"",J1967/H1967)),IF(OR(ISTEXT(L1967),ISTEXT(H1967)),"",L1967/H1967)))</f>
        <v/>
      </c>
    </row>
    <row r="1968" ht="13.35" customHeight="1" s="162">
      <c r="B1968" s="307" t="n"/>
      <c r="C1968" s="307" t="n"/>
      <c r="E1968" s="307" t="n"/>
      <c r="F1968" s="32" t="n"/>
      <c r="G1968" s="33">
        <f>IF(F1968="", "", IF(OR(ISTEXT(H1968),ISTEXT(F1968)),"",H1968/F1968))</f>
        <v/>
      </c>
      <c r="H1968" s="33" t="n"/>
      <c r="I1968" s="33" t="n"/>
      <c r="J1968" s="33">
        <f>IF(I1968="", "", IF(OR(ISTEXT(I1968),ISTEXT($F1968)),"",I1968*$F1968))</f>
        <v/>
      </c>
      <c r="K1968" s="33" t="n"/>
      <c r="L1968" s="33">
        <f>IF(K1968="", "", IF(OR(ISTEXT(K1968),ISTEXT($F1968)),"",K1968*$F1968))</f>
        <v/>
      </c>
      <c r="M1968" s="30">
        <f>IF(OR(H1968="",H1968=0),"",IF(K1968="",IF(J1968="","",IF(OR(ISTEXT(J1968),ISTEXT(H1968)),"",J1968/H1968)),IF(OR(ISTEXT(L1968),ISTEXT(H1968)),"",L1968/H1968)))</f>
        <v/>
      </c>
    </row>
    <row r="1969" ht="13.35" customHeight="1" s="162">
      <c r="B1969" s="307" t="n"/>
      <c r="C1969" s="307" t="n"/>
      <c r="E1969" s="307" t="n"/>
      <c r="F1969" s="32" t="n"/>
      <c r="G1969" s="33">
        <f>IF(F1969="", "", IF(OR(ISTEXT(H1969),ISTEXT(F1969)),"",H1969/F1969))</f>
        <v/>
      </c>
      <c r="H1969" s="33" t="n"/>
      <c r="I1969" s="33" t="n"/>
      <c r="J1969" s="33">
        <f>IF(I1969="", "", IF(OR(ISTEXT(I1969),ISTEXT($F1969)),"",I1969*$F1969))</f>
        <v/>
      </c>
      <c r="K1969" s="33" t="n"/>
      <c r="L1969" s="33">
        <f>IF(K1969="", "", IF(OR(ISTEXT(K1969),ISTEXT($F1969)),"",K1969*$F1969))</f>
        <v/>
      </c>
      <c r="M1969" s="30">
        <f>IF(OR(H1969="",H1969=0),"",IF(K1969="",IF(J1969="","",IF(OR(ISTEXT(J1969),ISTEXT(H1969)),"",J1969/H1969)),IF(OR(ISTEXT(L1969),ISTEXT(H1969)),"",L1969/H1969)))</f>
        <v/>
      </c>
    </row>
    <row r="1970" ht="13.35" customHeight="1" s="162">
      <c r="B1970" s="307" t="n"/>
      <c r="C1970" s="307" t="n"/>
      <c r="E1970" s="307" t="n"/>
      <c r="F1970" s="32" t="n"/>
      <c r="G1970" s="33">
        <f>IF(F1970="", "", IF(OR(ISTEXT(H1970),ISTEXT(F1970)),"",H1970/F1970))</f>
        <v/>
      </c>
      <c r="H1970" s="33" t="n"/>
      <c r="I1970" s="33" t="n"/>
      <c r="J1970" s="33">
        <f>IF(I1970="", "", IF(OR(ISTEXT(I1970),ISTEXT($F1970)),"",I1970*$F1970))</f>
        <v/>
      </c>
      <c r="K1970" s="33" t="n"/>
      <c r="L1970" s="33">
        <f>IF(K1970="", "", IF(OR(ISTEXT(K1970),ISTEXT($F1970)),"",K1970*$F1970))</f>
        <v/>
      </c>
      <c r="M1970" s="30">
        <f>IF(OR(H1970="",H1970=0),"",IF(K1970="",IF(J1970="","",IF(OR(ISTEXT(J1970),ISTEXT(H1970)),"",J1970/H1970)),IF(OR(ISTEXT(L1970),ISTEXT(H1970)),"",L1970/H1970)))</f>
        <v/>
      </c>
    </row>
    <row r="1971" ht="13.35" customHeight="1" s="162">
      <c r="B1971" s="307" t="n"/>
      <c r="C1971" s="307" t="n"/>
      <c r="E1971" s="307" t="n"/>
      <c r="F1971" s="32" t="n"/>
      <c r="G1971" s="33">
        <f>IF(F1971="", "", IF(OR(ISTEXT(H1971),ISTEXT(F1971)),"",H1971/F1971))</f>
        <v/>
      </c>
      <c r="H1971" s="33" t="n"/>
      <c r="I1971" s="33" t="n"/>
      <c r="J1971" s="33">
        <f>IF(I1971="", "", IF(OR(ISTEXT(I1971),ISTEXT($F1971)),"",I1971*$F1971))</f>
        <v/>
      </c>
      <c r="K1971" s="33" t="n"/>
      <c r="L1971" s="33">
        <f>IF(K1971="", "", IF(OR(ISTEXT(K1971),ISTEXT($F1971)),"",K1971*$F1971))</f>
        <v/>
      </c>
      <c r="M1971" s="30">
        <f>IF(OR(H1971="",H1971=0),"",IF(K1971="",IF(J1971="","",IF(OR(ISTEXT(J1971),ISTEXT(H1971)),"",J1971/H1971)),IF(OR(ISTEXT(L1971),ISTEXT(H1971)),"",L1971/H1971)))</f>
        <v/>
      </c>
    </row>
    <row r="1972" ht="13.35" customHeight="1" s="162">
      <c r="B1972" s="42" t="n"/>
      <c r="C1972" s="231" t="inlineStr">
        <is>
          <t>Subtotal (this page)</t>
        </is>
      </c>
      <c r="D1972" s="159" t="n"/>
      <c r="E1972" s="42" t="n"/>
      <c r="F1972" s="42" t="n"/>
      <c r="G1972" s="43" t="n"/>
      <c r="H1972" s="43">
        <f>IF(SUM(H1932:H1971)=0,"",SUM(H1932:H1971))</f>
        <v/>
      </c>
      <c r="I1972" s="43" t="n"/>
      <c r="J1972" s="43">
        <f>IF(SUM(J1932:J1971)=0,"",SUM(J1932:J1971))</f>
        <v/>
      </c>
      <c r="K1972" s="43" t="n"/>
      <c r="L1972" s="43">
        <f>IF(SUM(L1932:L1971)=0,"",SUM(L1932:L1971))</f>
        <v/>
      </c>
      <c r="M1972" s="35">
        <f>IF(OR(H1972="",H1972=0),"",IF(L1972="",IF(J1972="","",IF(OR(ISTEXT(J1972),ISTEXT(H1972)),"",J1972/H1972)),IF(OR(ISTEXT(L1972),ISTEXT(H1972)),"",L1972/H1972)))</f>
        <v/>
      </c>
    </row>
    <row r="1973" ht="13.35" customHeight="1" s="162"/>
    <row r="1974" ht="13.35" customHeight="1" s="162">
      <c r="B1974" s="188" t="inlineStr">
        <is>
          <t>Remarks (cont.)</t>
        </is>
      </c>
      <c r="C1974" s="173" t="n"/>
      <c r="D1974" s="154" t="n"/>
      <c r="E1974" s="174" t="n"/>
      <c r="F1974" s="174" t="n"/>
      <c r="G1974" s="174" t="n"/>
      <c r="H1974" s="174" t="n"/>
      <c r="I1974" s="174" t="n"/>
      <c r="J1974" s="174" t="n"/>
      <c r="K1974" s="174" t="n"/>
      <c r="L1974" s="174" t="n"/>
      <c r="M1974" s="173" t="n"/>
    </row>
    <row r="1975" ht="13.35" customHeight="1" s="162">
      <c r="B1975" s="154" t="n"/>
      <c r="C1975" s="174" t="n"/>
      <c r="D1975" s="174" t="n"/>
      <c r="E1975" s="174" t="n"/>
      <c r="F1975" s="174" t="n"/>
      <c r="G1975" s="174" t="n"/>
      <c r="H1975" s="174" t="n"/>
      <c r="I1975" s="174" t="n"/>
      <c r="J1975" s="174" t="n"/>
      <c r="K1975" s="174" t="n"/>
      <c r="L1975" s="174" t="n"/>
      <c r="M1975" s="173" t="n"/>
    </row>
    <row r="1976" ht="13.35" customHeight="1" s="162">
      <c r="B1976" s="154" t="n"/>
      <c r="C1976" s="174" t="n"/>
      <c r="D1976" s="174" t="n"/>
      <c r="E1976" s="174" t="n"/>
      <c r="F1976" s="174" t="n"/>
      <c r="G1976" s="174" t="n"/>
      <c r="H1976" s="174" t="n"/>
      <c r="I1976" s="174" t="n"/>
      <c r="J1976" s="174" t="n"/>
      <c r="K1976" s="174" t="n"/>
      <c r="L1976" s="174" t="n"/>
      <c r="M1976" s="173" t="n"/>
    </row>
    <row r="1977" ht="13.35" customHeight="1" s="162">
      <c r="B1977" s="154" t="n"/>
      <c r="C1977" s="174" t="n"/>
      <c r="D1977" s="174" t="n"/>
      <c r="E1977" s="174" t="n"/>
      <c r="F1977" s="174" t="n"/>
      <c r="G1977" s="174" t="n"/>
      <c r="H1977" s="174" t="n"/>
      <c r="I1977" s="174" t="n"/>
      <c r="J1977" s="174" t="n"/>
      <c r="K1977" s="174" t="n"/>
      <c r="L1977" s="174" t="n"/>
      <c r="M1977" s="173" t="n"/>
    </row>
    <row r="1978" ht="13.35" customHeight="1" s="162"/>
    <row r="1979" ht="13.35" customHeight="1" s="162"/>
    <row r="1980" ht="13.35" customHeight="1" s="162">
      <c r="B1980" s="200" t="inlineStr">
        <is>
          <t>System</t>
        </is>
      </c>
      <c r="C1980" s="403" t="n"/>
      <c r="D1980" s="209">
        <f>IF('{Equipment Data Entry}'!B100="","",'{Equipment Data Entry}'!B100)</f>
        <v/>
      </c>
      <c r="E1980" s="418" t="n"/>
      <c r="F1980" s="403" t="n"/>
      <c r="G1980" s="200" t="inlineStr">
        <is>
          <t>Service</t>
        </is>
      </c>
      <c r="H1980" s="403" t="n"/>
      <c r="I1980" s="210">
        <f>IF('{Equipment Data Entry}'!C100="","",'{Equipment Data Entry}'!C100)</f>
        <v/>
      </c>
      <c r="J1980" s="418" t="n"/>
      <c r="K1980" s="418" t="n"/>
      <c r="L1980" s="418" t="n"/>
      <c r="M1980" s="403" t="n"/>
    </row>
    <row r="1981" ht="13.35" customHeight="1" s="162">
      <c r="B1981" s="422" t="n"/>
      <c r="C1981" s="423" t="n"/>
      <c r="D1981" s="422" t="n"/>
      <c r="E1981" s="424" t="n"/>
      <c r="F1981" s="423" t="n"/>
      <c r="G1981" s="422" t="n"/>
      <c r="H1981" s="423" t="n"/>
      <c r="I1981" s="422" t="n"/>
      <c r="J1981" s="424" t="n"/>
      <c r="K1981" s="424" t="n"/>
      <c r="L1981" s="424" t="n"/>
      <c r="M1981" s="423" t="n"/>
    </row>
    <row r="1982" ht="13.35" customHeight="1" s="162">
      <c r="B1982" s="437" t="inlineStr">
        <is>
          <t>Drive Type:</t>
        </is>
      </c>
      <c r="C1982" s="13" t="n"/>
      <c r="D1982" s="438" t="n"/>
      <c r="E1982" s="437" t="inlineStr">
        <is>
          <t>Rotation – Design:</t>
        </is>
      </c>
      <c r="F1982" s="13" t="n"/>
      <c r="G1982" s="438" t="n"/>
      <c r="H1982" s="13" t="n"/>
      <c r="I1982" s="437" t="inlineStr">
        <is>
          <t>Actual:</t>
        </is>
      </c>
      <c r="J1982" s="438" t="n"/>
    </row>
    <row r="1983" ht="13.35" customHeight="1" s="162">
      <c r="B1983" s="200" t="inlineStr">
        <is>
          <t>Unit Data</t>
        </is>
      </c>
      <c r="C1983" s="400" t="n"/>
      <c r="D1983" s="400" t="n"/>
      <c r="E1983" s="400" t="n"/>
      <c r="F1983" s="400" t="n"/>
      <c r="G1983" s="401" t="n"/>
      <c r="H1983" s="13" t="n"/>
      <c r="I1983" s="200" t="inlineStr">
        <is>
          <t>Design and Performance Data</t>
        </is>
      </c>
      <c r="J1983" s="400" t="n"/>
      <c r="K1983" s="400" t="n"/>
      <c r="L1983" s="401" t="n"/>
      <c r="M1983" s="283" t="n"/>
    </row>
    <row r="1984" ht="13.35" customHeight="1" s="162">
      <c r="B1984" s="199" t="inlineStr">
        <is>
          <t>Manufacturer</t>
        </is>
      </c>
      <c r="C1984" s="401" t="n"/>
      <c r="D1984" s="204">
        <f>IF('{Equipment Data Entry}'!E100="","",'{Equipment Data Entry}'!E100)</f>
        <v/>
      </c>
      <c r="E1984" s="400" t="n"/>
      <c r="F1984" s="400" t="n"/>
      <c r="G1984" s="401" t="n"/>
      <c r="H1984" s="13" t="n"/>
      <c r="I1984" s="199" t="inlineStr">
        <is>
          <t>Design Criteria</t>
        </is>
      </c>
      <c r="J1984" s="401" t="n"/>
      <c r="K1984" s="199" t="inlineStr">
        <is>
          <t>Design</t>
        </is>
      </c>
      <c r="L1984" s="199" t="inlineStr">
        <is>
          <t>Actual</t>
        </is>
      </c>
      <c r="M1984" s="13" t="n"/>
    </row>
    <row r="1985" ht="13.35" customHeight="1" s="162">
      <c r="B1985" s="199" t="inlineStr">
        <is>
          <t>Model Number</t>
        </is>
      </c>
      <c r="C1985" s="401" t="n"/>
      <c r="D1985" s="204">
        <f>IF('{Equipment Data Entry}'!F100="","",'{Equipment Data Entry}'!F100)</f>
        <v/>
      </c>
      <c r="E1985" s="400" t="n"/>
      <c r="F1985" s="400" t="n"/>
      <c r="G1985" s="401" t="n"/>
      <c r="H1985" s="13" t="n"/>
      <c r="I1985" s="199" t="inlineStr">
        <is>
          <t>Total Airflow</t>
        </is>
      </c>
      <c r="J1985" s="401" t="n"/>
      <c r="K1985" s="24">
        <f>H2025</f>
        <v/>
      </c>
      <c r="L1985" s="24">
        <f>L2025</f>
        <v/>
      </c>
      <c r="M1985" s="22">
        <f>IF(OR(L1985="",K1985="",K1985=0),"",IF(OR(ISTEXT(L1985),ISTEXT(K1985)),"",L1985/K1985))</f>
        <v/>
      </c>
    </row>
    <row r="1986" ht="13.35" customHeight="1" s="162">
      <c r="B1986" s="199" t="inlineStr">
        <is>
          <t>Serial Number</t>
        </is>
      </c>
      <c r="C1986" s="401" t="n"/>
      <c r="D1986" s="204" t="n"/>
      <c r="E1986" s="400" t="n"/>
      <c r="F1986" s="400" t="n"/>
      <c r="G1986" s="401" t="n"/>
      <c r="H1986" s="13" t="n"/>
      <c r="I1986" s="199" t="inlineStr">
        <is>
          <t>Unit ESP</t>
        </is>
      </c>
      <c r="J1986" s="401" t="n"/>
      <c r="K1986" s="71">
        <f>IF('{Equipment Data Entry}'!H100="","",'{Equipment Data Entry}'!H100)</f>
        <v/>
      </c>
      <c r="L1986" s="64">
        <f>I2005</f>
        <v/>
      </c>
      <c r="M1986" s="22" t="n"/>
    </row>
    <row r="1987" ht="13.35" customHeight="1" s="162">
      <c r="B1987" s="199" t="inlineStr">
        <is>
          <t>Area Served</t>
        </is>
      </c>
      <c r="C1987" s="401" t="n"/>
      <c r="D1987" s="204">
        <f>I1980</f>
        <v/>
      </c>
      <c r="E1987" s="400" t="n"/>
      <c r="F1987" s="400" t="n"/>
      <c r="G1987" s="401" t="n"/>
      <c r="H1987" s="13" t="n"/>
      <c r="I1987" s="199" t="inlineStr">
        <is>
          <t>Fan RPMs</t>
        </is>
      </c>
      <c r="J1987" s="401" t="n"/>
      <c r="K1987" s="24">
        <f>IF('{Equipment Data Entry}'!I100="","",'{Equipment Data Entry}'!I100)</f>
        <v/>
      </c>
      <c r="L1987" s="24">
        <f>IF(L1998="","",L1998)</f>
        <v/>
      </c>
      <c r="M1987" s="13" t="n"/>
    </row>
    <row r="1988" ht="13.35" customHeight="1" s="162">
      <c r="B1988" s="199" t="inlineStr">
        <is>
          <t>Location</t>
        </is>
      </c>
      <c r="C1988" s="401" t="n"/>
      <c r="D1988" s="204">
        <f>IF('{Equipment Data Entry}'!D100="","",'{Equipment Data Entry}'!D100)</f>
        <v/>
      </c>
      <c r="E1988" s="400" t="n"/>
      <c r="F1988" s="400" t="n"/>
      <c r="G1988" s="401" t="n"/>
      <c r="H1988" s="13" t="n"/>
      <c r="I1988" s="283" t="n"/>
      <c r="J1988" s="283" t="n"/>
      <c r="K1988" s="36" t="n"/>
      <c r="L1988" s="36" t="n"/>
      <c r="M1988" s="13" t="n"/>
    </row>
    <row r="1989" ht="13.35" customHeight="1" s="162">
      <c r="B1989" s="13" t="n"/>
      <c r="C1989" s="13" t="n"/>
      <c r="D1989" s="13" t="n"/>
      <c r="E1989" s="13" t="n"/>
      <c r="F1989" s="13" t="n"/>
      <c r="G1989" s="13" t="n"/>
      <c r="H1989" s="13" t="n"/>
      <c r="I1989" s="283" t="n"/>
      <c r="J1989" s="283" t="n"/>
      <c r="K1989" s="37" t="n"/>
      <c r="L1989" s="37" t="n"/>
      <c r="M1989" s="13" t="n"/>
    </row>
    <row r="1990" ht="13.35" customHeight="1" s="162">
      <c r="B1990" s="200" t="inlineStr">
        <is>
          <t>Motor Data</t>
        </is>
      </c>
      <c r="C1990" s="400" t="n"/>
      <c r="D1990" s="400" t="n"/>
      <c r="E1990" s="400" t="n"/>
      <c r="F1990" s="400" t="n"/>
      <c r="G1990" s="401" t="n"/>
      <c r="H1990" s="13" t="n"/>
      <c r="I1990" s="283" t="inlineStr">
        <is>
          <t>Filter Type/Size/Qty</t>
        </is>
      </c>
      <c r="J1990" s="404" t="n"/>
      <c r="K1990" s="404" t="n"/>
      <c r="L1990" s="37" t="n"/>
      <c r="M1990" s="404" t="n"/>
    </row>
    <row r="1991" ht="13.35" customHeight="1" s="162">
      <c r="B1991" s="199" t="inlineStr">
        <is>
          <t>Manufacturer</t>
        </is>
      </c>
      <c r="C1991" s="401" t="n"/>
      <c r="D1991" s="203" t="n"/>
      <c r="E1991" s="400" t="n"/>
      <c r="F1991" s="400" t="n"/>
      <c r="G1991" s="401" t="n"/>
      <c r="H1991" s="13" t="n"/>
      <c r="I1991" s="200" t="inlineStr">
        <is>
          <t>Drive Data</t>
        </is>
      </c>
      <c r="J1991" s="400" t="n"/>
      <c r="K1991" s="400" t="n"/>
      <c r="L1991" s="401" t="n"/>
      <c r="M1991" s="13" t="n"/>
    </row>
    <row r="1992" ht="13.35" customHeight="1" s="162">
      <c r="B1992" s="199" t="inlineStr">
        <is>
          <t>Horsepower</t>
        </is>
      </c>
      <c r="C1992" s="401" t="n"/>
      <c r="D1992" s="28">
        <f>IF('{Equipment Data Entry}'!G100="","",'{Equipment Data Entry}'!G100)</f>
        <v/>
      </c>
      <c r="E1992" s="21" t="inlineStr">
        <is>
          <t>RPM</t>
        </is>
      </c>
      <c r="F1992" s="24" t="n"/>
      <c r="G1992" s="199" t="inlineStr">
        <is>
          <t>SF</t>
        </is>
      </c>
      <c r="H1992" s="13" t="n"/>
      <c r="I1992" s="199" t="inlineStr">
        <is>
          <t>Motor sheave</t>
        </is>
      </c>
      <c r="J1992" s="400" t="n"/>
      <c r="K1992" s="24">
        <f>IF('{Equipment Data Entry}'!J100="","",'{Equipment Data Entry}'!J100)</f>
        <v/>
      </c>
      <c r="L1992" s="21" t="inlineStr">
        <is>
          <t>Bore</t>
        </is>
      </c>
      <c r="M1992" s="208"/>
    </row>
    <row r="1993" ht="13.35" customHeight="1" s="162">
      <c r="B1993" s="198">
        <f>IF('{Equipment Data Entry}'!N100="","",'{Equipment Data Entry}'!N100)</f>
        <v/>
      </c>
      <c r="C1993" s="198">
        <f>IF('{Equipment Data Entry}'!O100="","",'{Equipment Data Entry}'!O100)</f>
        <v/>
      </c>
      <c r="D1993" s="21" t="inlineStr">
        <is>
          <t>FLA</t>
        </is>
      </c>
      <c r="E1993" s="67" t="n"/>
      <c r="F1993" s="21" t="inlineStr">
        <is>
          <t>Frame</t>
        </is>
      </c>
      <c r="G1993" s="208" t="n"/>
      <c r="H1993" s="13" t="n"/>
      <c r="I1993" s="199" t="inlineStr">
        <is>
          <t>Fan pulley</t>
        </is>
      </c>
      <c r="J1993" s="400" t="n"/>
      <c r="K1993" s="24">
        <f>IF('{Equipment Data Entry}'!K100="","",'{Equipment Data Entry}'!K100)</f>
        <v/>
      </c>
      <c r="L1993" s="21" t="inlineStr">
        <is>
          <t>Bore</t>
        </is>
      </c>
      <c r="M1993" s="208"/>
    </row>
    <row r="1994" ht="13.35" customHeight="1" s="162">
      <c r="B1994" s="199" t="inlineStr">
        <is>
          <t>Corrected FLA</t>
        </is>
      </c>
      <c r="C1994" s="401" t="n"/>
      <c r="D1994" s="27">
        <f>IF(OR(E1995="",E1993="",B1993=""),"",IF(OR(ISTEXT(B1993),COUNT(E1995:G1995)=0,ISTEXT(E1993)),"",B1993/AVERAGE(E1995:G1995)*E1993))</f>
        <v/>
      </c>
      <c r="E1994" s="199" t="inlineStr">
        <is>
          <t>Estimated BHP</t>
        </is>
      </c>
      <c r="F1994" s="401" t="n"/>
      <c r="G1994" s="27">
        <f>IF(OR(COUNT(E1996:G1996)=0,IF(N(E1997)&gt;0,E1997,N(D1992))=0,IF(N(D1994)&gt;0,D1994,N(E1993))=0),"",IF(N(E1997)&gt;0,E1997,N(D1992))*AVERAGE(E1996:G1996)/IF(N(D1994)&gt;0,D1994,N(E1993)))</f>
        <v/>
      </c>
      <c r="H1994" s="13" t="n"/>
      <c r="I1994" s="199" t="inlineStr">
        <is>
          <t>Belt(s)</t>
        </is>
      </c>
      <c r="J1994" s="208">
        <f>IF('{Equipment Data Entry}'!L100="","",'{Equipment Data Entry}'!L100)</f>
        <v/>
      </c>
      <c r="K1994" s="199" t="inlineStr">
        <is>
          <t>C to C</t>
        </is>
      </c>
      <c r="L1994" s="64">
        <f>IF('{Equipment Data Entry}'!M100="","",'{Equipment Data Entry}'!M100)</f>
        <v/>
      </c>
      <c r="M1994" s="13" t="n"/>
    </row>
    <row r="1995" ht="13.35" customHeight="1" s="162">
      <c r="B1995" s="199" t="inlineStr">
        <is>
          <t>Measured Voltage</t>
        </is>
      </c>
      <c r="C1995" s="400" t="n"/>
      <c r="D1995" s="401" t="n"/>
      <c r="E1995" s="24" t="n"/>
      <c r="F1995" s="24" t="n"/>
      <c r="G1995" s="24" t="n"/>
      <c r="H1995" s="13" t="n"/>
      <c r="I1995" s="283" t="inlineStr">
        <is>
          <t>Final Settings</t>
        </is>
      </c>
      <c r="J1995" s="404" t="n"/>
      <c r="K1995" s="404" t="n"/>
      <c r="L1995" s="37" t="n"/>
      <c r="M1995" s="404" t="n"/>
    </row>
    <row r="1996" ht="13.35" customHeight="1" s="162">
      <c r="B1996" s="199" t="inlineStr">
        <is>
          <t>Measured Amperage</t>
        </is>
      </c>
      <c r="C1996" s="400" t="n"/>
      <c r="D1996" s="401" t="n"/>
      <c r="E1996" s="67" t="n"/>
      <c r="F1996" s="67" t="n"/>
      <c r="G1996" s="67" t="n"/>
      <c r="H1996" s="13" t="n"/>
      <c r="I1996" s="205" t="inlineStr">
        <is>
          <t>RPM Data</t>
        </is>
      </c>
      <c r="J1996" s="401" t="n"/>
      <c r="K1996" s="205" t="inlineStr">
        <is>
          <t>Initial</t>
        </is>
      </c>
      <c r="L1996" s="205" t="inlineStr">
        <is>
          <t>Final</t>
        </is>
      </c>
      <c r="M1996" s="13" t="n"/>
    </row>
    <row r="1997" ht="13.35" customHeight="1" s="162">
      <c r="B1997" s="199" t="inlineStr">
        <is>
          <t>Motor HP (nameplate)</t>
        </is>
      </c>
      <c r="C1997" s="400"/>
      <c r="D1997" s="401"/>
      <c r="E1997" s="24"/>
      <c r="F1997" s="24"/>
      <c r="G1997" s="24"/>
      <c r="H1997" s="13" t="n"/>
      <c r="I1997" s="199" t="inlineStr">
        <is>
          <t>Motor RPM</t>
        </is>
      </c>
      <c r="J1997" s="401" t="n"/>
      <c r="K1997" s="24" t="n"/>
      <c r="L1997" s="24" t="n"/>
      <c r="M1997" s="13" t="n"/>
    </row>
    <row r="1998" ht="13.35" customHeight="1" s="162">
      <c r="B1998" s="200" t="inlineStr">
        <is>
          <t>Static Pressure Profile (in. w.g.)</t>
        </is>
      </c>
      <c r="C1998" s="400" t="n"/>
      <c r="D1998" s="400" t="n"/>
      <c r="E1998" s="400" t="n"/>
      <c r="F1998" s="400" t="n"/>
      <c r="G1998" s="401" t="n"/>
      <c r="H1998" s="13" t="n"/>
      <c r="I1998" s="199" t="inlineStr">
        <is>
          <t>Fan RPM</t>
        </is>
      </c>
      <c r="J1998" s="401" t="n"/>
      <c r="K1998" s="24" t="n"/>
      <c r="L1998" s="24" t="n"/>
      <c r="M1998" s="13" t="n"/>
    </row>
    <row r="1999" ht="13.35" customHeight="1" s="162">
      <c r="B1999" s="490">
        <f>IFERROR(INDEX('{Dropdowns}'!$AI$2:$AO$7,MATCH($D$2002,'{Dropdowns}'!$AH$2:$AH$7,0),1),"")</f>
        <v/>
      </c>
      <c r="C1999" s="490">
        <f>IFERROR(INDEX('{Dropdowns}'!$AI$2:$AO$7,MATCH($D$2002,'{Dropdowns}'!$AH$2:$AH$7,0),2),"")</f>
        <v/>
      </c>
      <c r="D1999" s="490">
        <f>IFERROR(INDEX('{Dropdowns}'!$AI$2:$AO$7,MATCH($D$2002,'{Dropdowns}'!$AH$2:$AH$7,0),3),"")</f>
        <v/>
      </c>
      <c r="E1999" s="490">
        <f>IFERROR(INDEX('{Dropdowns}'!$AI$2:$AO$7,MATCH($D$2002,'{Dropdowns}'!$AH$2:$AH$7,0),4),"")</f>
        <v/>
      </c>
      <c r="F1999" s="490">
        <f>IFERROR(INDEX('{Dropdowns}'!$AI$2:$AO$7,MATCH($D$2002,'{Dropdowns}'!$AH$2:$AH$7,0),5),"")</f>
        <v/>
      </c>
      <c r="G1999" s="490">
        <f>IFERROR(INDEX('{Dropdowns}'!$AI$2:$AO$7,MATCH($D$2002,'{Dropdowns}'!$AH$2:$AH$7,0),6),"")</f>
        <v/>
      </c>
      <c r="H1999" s="490">
        <f>IFERROR(INDEX('{Dropdowns}'!$AI$2:$AO$7,MATCH($D$2002,'{Dropdowns}'!$AH$2:$AH$7,0),7),"")</f>
        <v/>
      </c>
      <c r="I1999" s="246" t="inlineStr">
        <is>
          <t>VSD Frequency</t>
        </is>
      </c>
      <c r="J1999" s="403" t="n"/>
      <c r="K1999" s="65" t="n"/>
      <c r="L1999" s="65" t="n"/>
      <c r="M1999" s="13" t="n"/>
    </row>
    <row r="2000" ht="13.35" customHeight="1" s="162">
      <c r="B2000" s="492"/>
      <c r="C2000" s="492"/>
      <c r="D2000" s="492"/>
      <c r="E2000" s="492"/>
      <c r="F2000" s="492"/>
      <c r="G2000" s="492"/>
      <c r="H2000" s="492"/>
      <c r="I2000" s="14" t="n"/>
      <c r="J2000" s="14" t="n"/>
      <c r="K2000" s="14" t="n"/>
      <c r="L2000" s="38" t="n"/>
      <c r="M2000" s="13" t="n"/>
      <c r="Q2000">
        <f>IF(B2000="","",B2000)</f>
        <v/>
      </c>
      <c r="R2000">
        <f>IF(C1999="—",Q2000,IF(C2000="","",C2000))</f>
        <v/>
      </c>
      <c r="S2000">
        <f>IF(D1999="—",R2000,IF(D2000="","",D2000))</f>
        <v/>
      </c>
      <c r="T2000">
        <f>IF(E1999="—",S2000,IF(E2000="","",E2000))</f>
        <v/>
      </c>
      <c r="U2000">
        <f>IF(F1999="—",T2000,IF(F2000="","",F2000))</f>
        <v/>
      </c>
      <c r="V2000">
        <f>IF(G1999="—",U2000,IF(G2000="","",G2000))</f>
        <v/>
      </c>
      <c r="W2000">
        <f>IFERROR(MATCH("Fan",$C$1999:$H$1999,0),"")</f>
        <v/>
      </c>
      <c r="X2000">
        <f>IF(W2000="","",INDEX(P2002:U2002,W2000))</f>
        <v/>
      </c>
      <c r="Y2000">
        <f>IF(W2000="","",INDEX(Q2001:V2001,W2000))</f>
        <v/>
      </c>
    </row>
    <row r="2001" ht="13.35" customHeight="1" s="162">
      <c r="B2001" s="491" t="inlineStr">
        <is>
          <t>Δ</t>
        </is>
      </c>
      <c r="C2001" s="498">
        <f>IF(OR(C1999="—",C2000="",Q2000=""),"",IF(OR(ISTEXT(C2000),ISTEXT(Q2000)),"","Δ "&amp;TEXT(C2000-Q2000,"0.00")))</f>
        <v/>
      </c>
      <c r="D2001" s="498">
        <f>IF(OR(D1999="—",D2000="",R2000=""),"",IF(OR(ISTEXT(D2000),ISTEXT(R2000)),"","Δ "&amp;TEXT(D2000-R2000,"0.00")))</f>
        <v/>
      </c>
      <c r="E2001" s="498">
        <f>IF(OR(E1999="—",E2000="",S2000=""),"",IF(OR(ISTEXT(E2000),ISTEXT(S2000)),"","Δ "&amp;TEXT(E2000-S2000,"0.00")))</f>
        <v/>
      </c>
      <c r="F2001" s="498">
        <f>IF(OR(F1999="—",F2000="",T2000=""),"",IF(OR(ISTEXT(F2000),ISTEXT(T2000)),"","Δ "&amp;TEXT(F2000-T2000,"0.00")))</f>
        <v/>
      </c>
      <c r="G2001" s="498">
        <f>IF(OR(G1999="—",G2000="",U2000=""),"",IF(OR(ISTEXT(G2000),ISTEXT(U2000)),"","Δ "&amp;TEXT(G2000-U2000,"0.00")))</f>
        <v/>
      </c>
      <c r="H2001" s="498">
        <f>IF(OR(H1999="—",H2000="",V2000=""),"",IF(OR(ISTEXT(H2000),ISTEXT(V2000)),"","Δ "&amp;TEXT(H2000-V2000,"0.00")))</f>
        <v/>
      </c>
      <c r="I2001" s="13" t="n"/>
      <c r="J2001" s="13" t="n"/>
      <c r="K2001" s="13" t="n"/>
      <c r="L2001" s="13" t="n"/>
      <c r="M2001" s="13" t="n"/>
      <c r="Q2001">
        <f>IF(OR(C2000="",ISTEXT(C2000)),R2001,C2000)</f>
        <v/>
      </c>
      <c r="R2001">
        <f>IF(OR(D2000="",ISTEXT(D2000)),S2001,D2000)</f>
        <v/>
      </c>
      <c r="S2001">
        <f>IF(OR(E2000="",ISTEXT(E2000)),T2001,E2000)</f>
        <v/>
      </c>
      <c r="T2001">
        <f>IF(OR(F2000="",ISTEXT(F2000)),U2001,F2000)</f>
        <v/>
      </c>
      <c r="U2001">
        <f>IF(OR(G2000="",ISTEXT(G2000)),V2001,G2000)</f>
        <v/>
      </c>
      <c r="V2001">
        <f>IF(OR(H2000="",ISTEXT(H2000)),"",H2000)</f>
        <v/>
      </c>
    </row>
    <row r="2002" ht="13.35" customHeight="1" s="162">
      <c r="B2002" s="425" t="inlineStr">
        <is>
          <t>Unit type:</t>
        </is>
      </c>
      <c r="D2002" s="522" t="inlineStr">
        <is>
          <t>EF</t>
        </is>
      </c>
      <c r="E2002" s="414" t="n"/>
      <c r="F2002" s="494" t="inlineStr">
        <is>
          <t>Airflow left to right. Δ = this reading minus the one before it; in. w.g.</t>
        </is>
      </c>
      <c r="P2002">
        <f>IF(B2000="","",B2000)</f>
        <v/>
      </c>
      <c r="Q2002">
        <f>IF(C2000="",P2002,C2000)</f>
        <v/>
      </c>
      <c r="R2002">
        <f>IF(D2000="",Q2002,D2000)</f>
        <v/>
      </c>
      <c r="S2002">
        <f>IF(E2000="",R2002,E2000)</f>
        <v/>
      </c>
      <c r="T2002">
        <f>IF(F2000="",S2002,F2000)</f>
        <v/>
      </c>
      <c r="U2002">
        <f>IF(G2000="",T2002,G2000)</f>
        <v/>
      </c>
      <c r="V2002">
        <f>IF(H2000="",U2002,H2000)</f>
        <v/>
      </c>
    </row>
    <row r="2003" ht="13.35" customHeight="1" s="162">
      <c r="B2003" s="500" t="inlineStr">
        <is>
          <t>Fan inlet</t>
        </is>
      </c>
      <c r="D2003" s="501">
        <f>IF(X2000="","",X2000)</f>
        <v/>
      </c>
      <c r="F2003" s="500" t="inlineStr">
        <is>
          <t>Discharge</t>
        </is>
      </c>
      <c r="I2003" s="501">
        <f>IF(V2002="","",V2002)</f>
        <v/>
      </c>
    </row>
    <row r="2004" ht="13.35" customHeight="1" s="162"/>
    <row r="2005" ht="13.35" customHeight="1" s="162">
      <c r="B2005" s="500" t="inlineStr">
        <is>
          <t>Fan TSP</t>
        </is>
      </c>
      <c r="E2005" s="501">
        <f>IF(OR(X2000="",Y2000=""),"",IF(OR(ISTEXT(X2000),ISTEXT(Y2000)),"",Y2000-X2000))</f>
        <v/>
      </c>
      <c r="F2005" s="500" t="inlineStr">
        <is>
          <t>ESP</t>
        </is>
      </c>
      <c r="I2005" s="501">
        <f>IF(OR(B2000="",V2002=""),"",IF(OR(ISTEXT(B2000),ISTEXT(V2002)),"",V2002-B2000))</f>
        <v/>
      </c>
      <c r="J2005" s="500" t="inlineStr">
        <is>
          <t>Unit ΔP (inlet → fan)</t>
        </is>
      </c>
      <c r="M2005" s="501">
        <f>IF(OR(B2000="",X2000=""),"",IF(OR(ISTEXT(B2000),ISTEXT(X2000)),"",X2000-B2000))</f>
        <v/>
      </c>
    </row>
    <row r="2006" ht="13.35" customHeight="1" s="162">
      <c r="B2006" s="453" t="inlineStr">
        <is>
          <t>Instrument:</t>
        </is>
      </c>
      <c r="C2006" s="5" t="n"/>
      <c r="D2006" s="505" t="n"/>
      <c r="E2006" s="414" t="n"/>
      <c r="F2006" s="414" t="n"/>
      <c r="G2006" s="425" t="inlineStr">
        <is>
          <t>Ak basis / notes:</t>
        </is>
      </c>
      <c r="I2006" s="506" t="n"/>
      <c r="J2006" s="414" t="n"/>
      <c r="K2006" s="414" t="n"/>
      <c r="L2006" s="414" t="n"/>
      <c r="M2006" s="414" t="n"/>
    </row>
    <row r="2007" ht="13.35" customHeight="1" s="162">
      <c r="B2007" s="188" t="inlineStr">
        <is>
          <t>Register / Grille / Diffuser Airflow</t>
        </is>
      </c>
      <c r="C2007" s="174" t="n"/>
      <c r="D2007" s="174" t="n"/>
      <c r="E2007" s="174" t="n"/>
      <c r="F2007" s="173" t="n"/>
      <c r="G2007" s="233" t="inlineStr">
        <is>
          <t>Design VEL</t>
        </is>
      </c>
      <c r="H2007" s="194" t="inlineStr">
        <is>
          <t>Design CFM</t>
        </is>
      </c>
      <c r="I2007" s="188" t="inlineStr">
        <is>
          <t>Initial</t>
        </is>
      </c>
      <c r="J2007" s="173" t="n"/>
      <c r="K2007" s="188" t="inlineStr">
        <is>
          <t>Final</t>
        </is>
      </c>
      <c r="L2007" s="173" t="n"/>
      <c r="M2007" s="188" t="inlineStr">
        <is>
          <t>%</t>
        </is>
      </c>
    </row>
    <row r="2008" ht="13.35" customHeight="1" s="162">
      <c r="B2008" s="153" t="inlineStr">
        <is>
          <t>No.</t>
        </is>
      </c>
      <c r="C2008" s="188" t="inlineStr">
        <is>
          <t>Area Served</t>
        </is>
      </c>
      <c r="D2008" s="188" t="inlineStr">
        <is>
          <t>Type</t>
        </is>
      </c>
      <c r="E2008" s="188" t="inlineStr">
        <is>
          <t>Size</t>
        </is>
      </c>
      <c r="F2008" s="188" t="inlineStr">
        <is>
          <t>Ak</t>
        </is>
      </c>
      <c r="G2008" s="440" t="n"/>
      <c r="H2008" s="440" t="n"/>
      <c r="I2008" s="188" t="inlineStr">
        <is>
          <t>VEL</t>
        </is>
      </c>
      <c r="J2008" s="188" t="inlineStr">
        <is>
          <t>CFM</t>
        </is>
      </c>
      <c r="K2008" s="188" t="inlineStr">
        <is>
          <t>VEL</t>
        </is>
      </c>
      <c r="L2008" s="188" t="inlineStr">
        <is>
          <t>CFM</t>
        </is>
      </c>
      <c r="M2008" s="440" t="n"/>
    </row>
    <row r="2009" ht="13.35" customHeight="1" s="162">
      <c r="B2009" s="307" t="n"/>
      <c r="C2009" s="307" t="n"/>
      <c r="E2009" s="307" t="n"/>
      <c r="F2009" s="32" t="n"/>
      <c r="G2009" s="33">
        <f>IF(F2009="", "", IF(OR(ISTEXT(H2009),ISTEXT(F2009)),"",H2009/F2009))</f>
        <v/>
      </c>
      <c r="H2009" s="33" t="n"/>
      <c r="I2009" s="33" t="n"/>
      <c r="J2009" s="33">
        <f>IF(I2009="", "", IF(OR(ISTEXT(I2009),ISTEXT($F2009)),"",I2009*$F2009))</f>
        <v/>
      </c>
      <c r="K2009" s="33" t="n"/>
      <c r="L2009" s="33">
        <f>IF(K2009="", "", IF(OR(ISTEXT(K2009),ISTEXT($F2009)),"",K2009*$F2009))</f>
        <v/>
      </c>
      <c r="M2009" s="30">
        <f>IF(OR(H2009="",H2009=0),"",IF(K2009="",IF(J2009="","",IF(OR(ISTEXT(J2009),ISTEXT(H2009)),"",J2009/H2009)),IF(OR(ISTEXT(L2009),ISTEXT(H2009)),"",L2009/H2009)))</f>
        <v/>
      </c>
    </row>
    <row r="2010" ht="13.35" customHeight="1" s="162">
      <c r="B2010" s="307" t="n"/>
      <c r="C2010" s="307" t="n"/>
      <c r="E2010" s="307" t="n"/>
      <c r="F2010" s="32" t="n"/>
      <c r="G2010" s="33">
        <f>IF(F2010="", "", IF(OR(ISTEXT(H2010),ISTEXT(F2010)),"",H2010/F2010))</f>
        <v/>
      </c>
      <c r="H2010" s="33" t="n"/>
      <c r="I2010" s="33" t="n"/>
      <c r="J2010" s="33">
        <f>IF(I2010="", "", IF(OR(ISTEXT(I2010),ISTEXT($F2010)),"",I2010*$F2010))</f>
        <v/>
      </c>
      <c r="K2010" s="33" t="n"/>
      <c r="L2010" s="33">
        <f>IF(K2010="", "", IF(OR(ISTEXT(K2010),ISTEXT($F2010)),"",K2010*$F2010))</f>
        <v/>
      </c>
      <c r="M2010" s="30">
        <f>IF(OR(H2010="",H2010=0),"",IF(K2010="",IF(J2010="","",IF(OR(ISTEXT(J2010),ISTEXT(H2010)),"",J2010/H2010)),IF(OR(ISTEXT(L2010),ISTEXT(H2010)),"",L2010/H2010)))</f>
        <v/>
      </c>
    </row>
    <row r="2011" ht="13.35" customHeight="1" s="162">
      <c r="B2011" s="307" t="n"/>
      <c r="C2011" s="307" t="n"/>
      <c r="E2011" s="307" t="n"/>
      <c r="F2011" s="32" t="n"/>
      <c r="G2011" s="33">
        <f>IF(F2011="", "", IF(OR(ISTEXT(H2011),ISTEXT(F2011)),"",H2011/F2011))</f>
        <v/>
      </c>
      <c r="H2011" s="33" t="n"/>
      <c r="I2011" s="33" t="n"/>
      <c r="J2011" s="33">
        <f>IF(I2011="", "", IF(OR(ISTEXT(I2011),ISTEXT($F2011)),"",I2011*$F2011))</f>
        <v/>
      </c>
      <c r="K2011" s="33" t="n"/>
      <c r="L2011" s="33">
        <f>IF(K2011="", "", IF(OR(ISTEXT(K2011),ISTEXT($F2011)),"",K2011*$F2011))</f>
        <v/>
      </c>
      <c r="M2011" s="30">
        <f>IF(OR(H2011="",H2011=0),"",IF(K2011="",IF(J2011="","",IF(OR(ISTEXT(J2011),ISTEXT(H2011)),"",J2011/H2011)),IF(OR(ISTEXT(L2011),ISTEXT(H2011)),"",L2011/H2011)))</f>
        <v/>
      </c>
    </row>
    <row r="2012" ht="13.35" customHeight="1" s="162">
      <c r="B2012" s="307" t="n"/>
      <c r="C2012" s="307" t="n"/>
      <c r="E2012" s="307" t="n"/>
      <c r="F2012" s="32" t="n"/>
      <c r="G2012" s="33">
        <f>IF(F2012="", "", IF(OR(ISTEXT(H2012),ISTEXT(F2012)),"",H2012/F2012))</f>
        <v/>
      </c>
      <c r="H2012" s="33" t="n"/>
      <c r="I2012" s="33" t="n"/>
      <c r="J2012" s="33">
        <f>IF(I2012="", "", IF(OR(ISTEXT(I2012),ISTEXT($F2012)),"",I2012*$F2012))</f>
        <v/>
      </c>
      <c r="K2012" s="33" t="n"/>
      <c r="L2012" s="33">
        <f>IF(K2012="", "", IF(OR(ISTEXT(K2012),ISTEXT($F2012)),"",K2012*$F2012))</f>
        <v/>
      </c>
      <c r="M2012" s="30">
        <f>IF(OR(H2012="",H2012=0),"",IF(K2012="",IF(J2012="","",IF(OR(ISTEXT(J2012),ISTEXT(H2012)),"",J2012/H2012)),IF(OR(ISTEXT(L2012),ISTEXT(H2012)),"",L2012/H2012)))</f>
        <v/>
      </c>
    </row>
    <row r="2013" ht="13.35" customHeight="1" s="162">
      <c r="B2013" s="307" t="n"/>
      <c r="C2013" s="307" t="n"/>
      <c r="E2013" s="307" t="n"/>
      <c r="F2013" s="32" t="n"/>
      <c r="G2013" s="33">
        <f>IF(F2013="", "", IF(OR(ISTEXT(H2013),ISTEXT(F2013)),"",H2013/F2013))</f>
        <v/>
      </c>
      <c r="H2013" s="33" t="n"/>
      <c r="I2013" s="33" t="n"/>
      <c r="J2013" s="33">
        <f>IF(I2013="", "", IF(OR(ISTEXT(I2013),ISTEXT($F2013)),"",I2013*$F2013))</f>
        <v/>
      </c>
      <c r="K2013" s="33" t="n"/>
      <c r="L2013" s="33">
        <f>IF(K2013="", "", IF(OR(ISTEXT(K2013),ISTEXT($F2013)),"",K2013*$F2013))</f>
        <v/>
      </c>
      <c r="M2013" s="30">
        <f>IF(OR(H2013="",H2013=0),"",IF(K2013="",IF(J2013="","",IF(OR(ISTEXT(J2013),ISTEXT(H2013)),"",J2013/H2013)),IF(OR(ISTEXT(L2013),ISTEXT(H2013)),"",L2013/H2013)))</f>
        <v/>
      </c>
    </row>
    <row r="2014" ht="13.35" customHeight="1" s="162">
      <c r="B2014" s="307" t="n"/>
      <c r="C2014" s="307" t="n"/>
      <c r="E2014" s="307" t="n"/>
      <c r="F2014" s="32" t="n"/>
      <c r="G2014" s="33">
        <f>IF(F2014="", "", IF(OR(ISTEXT(H2014),ISTEXT(F2014)),"",H2014/F2014))</f>
        <v/>
      </c>
      <c r="H2014" s="33" t="n"/>
      <c r="I2014" s="33" t="n"/>
      <c r="J2014" s="33">
        <f>IF(I2014="", "", IF(OR(ISTEXT(I2014),ISTEXT($F2014)),"",I2014*$F2014))</f>
        <v/>
      </c>
      <c r="K2014" s="33" t="n"/>
      <c r="L2014" s="33">
        <f>IF(K2014="", "", IF(OR(ISTEXT(K2014),ISTEXT($F2014)),"",K2014*$F2014))</f>
        <v/>
      </c>
      <c r="M2014" s="30">
        <f>IF(OR(H2014="",H2014=0),"",IF(K2014="",IF(J2014="","",IF(OR(ISTEXT(J2014),ISTEXT(H2014)),"",J2014/H2014)),IF(OR(ISTEXT(L2014),ISTEXT(H2014)),"",L2014/H2014)))</f>
        <v/>
      </c>
    </row>
    <row r="2015" ht="13.35" customHeight="1" s="162">
      <c r="B2015" s="307" t="n"/>
      <c r="C2015" s="307" t="n"/>
      <c r="E2015" s="307" t="n"/>
      <c r="F2015" s="32" t="n"/>
      <c r="G2015" s="33">
        <f>IF(F2015="", "", IF(OR(ISTEXT(H2015),ISTEXT(F2015)),"",H2015/F2015))</f>
        <v/>
      </c>
      <c r="H2015" s="33" t="n"/>
      <c r="I2015" s="33" t="n"/>
      <c r="J2015" s="33">
        <f>IF(I2015="", "", IF(OR(ISTEXT(I2015),ISTEXT($F2015)),"",I2015*$F2015))</f>
        <v/>
      </c>
      <c r="K2015" s="33" t="n"/>
      <c r="L2015" s="33">
        <f>IF(K2015="", "", IF(OR(ISTEXT(K2015),ISTEXT($F2015)),"",K2015*$F2015))</f>
        <v/>
      </c>
      <c r="M2015" s="30">
        <f>IF(OR(H2015="",H2015=0),"",IF(K2015="",IF(J2015="","",IF(OR(ISTEXT(J2015),ISTEXT(H2015)),"",J2015/H2015)),IF(OR(ISTEXT(L2015),ISTEXT(H2015)),"",L2015/H2015)))</f>
        <v/>
      </c>
    </row>
    <row r="2016" ht="13.35" customHeight="1" s="162">
      <c r="B2016" s="307" t="n"/>
      <c r="C2016" s="307" t="n"/>
      <c r="E2016" s="307" t="n"/>
      <c r="F2016" s="32" t="n"/>
      <c r="G2016" s="33">
        <f>IF(F2016="", "", IF(OR(ISTEXT(H2016),ISTEXT(F2016)),"",H2016/F2016))</f>
        <v/>
      </c>
      <c r="H2016" s="33" t="n"/>
      <c r="I2016" s="33" t="n"/>
      <c r="J2016" s="33">
        <f>IF(I2016="", "", IF(OR(ISTEXT(I2016),ISTEXT($F2016)),"",I2016*$F2016))</f>
        <v/>
      </c>
      <c r="K2016" s="33" t="n"/>
      <c r="L2016" s="33">
        <f>IF(K2016="", "", IF(OR(ISTEXT(K2016),ISTEXT($F2016)),"",K2016*$F2016))</f>
        <v/>
      </c>
      <c r="M2016" s="30">
        <f>IF(OR(H2016="",H2016=0),"",IF(K2016="",IF(J2016="","",IF(OR(ISTEXT(J2016),ISTEXT(H2016)),"",J2016/H2016)),IF(OR(ISTEXT(L2016),ISTEXT(H2016)),"",L2016/H2016)))</f>
        <v/>
      </c>
    </row>
    <row r="2017" ht="13.35" customHeight="1" s="162">
      <c r="B2017" s="307" t="n"/>
      <c r="C2017" s="307" t="n"/>
      <c r="E2017" s="307" t="n"/>
      <c r="F2017" s="32" t="n"/>
      <c r="G2017" s="33">
        <f>IF(F2017="", "", IF(OR(ISTEXT(H2017),ISTEXT(F2017)),"",H2017/F2017))</f>
        <v/>
      </c>
      <c r="H2017" s="33" t="n"/>
      <c r="I2017" s="33" t="n"/>
      <c r="J2017" s="33">
        <f>IF(I2017="", "", IF(OR(ISTEXT(I2017),ISTEXT($F2017)),"",I2017*$F2017))</f>
        <v/>
      </c>
      <c r="K2017" s="33" t="n"/>
      <c r="L2017" s="33">
        <f>IF(K2017="", "", IF(OR(ISTEXT(K2017),ISTEXT($F2017)),"",K2017*$F2017))</f>
        <v/>
      </c>
      <c r="M2017" s="30">
        <f>IF(OR(H2017="",H2017=0),"",IF(K2017="",IF(J2017="","",IF(OR(ISTEXT(J2017),ISTEXT(H2017)),"",J2017/H2017)),IF(OR(ISTEXT(L2017),ISTEXT(H2017)),"",L2017/H2017)))</f>
        <v/>
      </c>
    </row>
    <row r="2018" ht="13.35" customHeight="1" s="162">
      <c r="B2018" s="307" t="n"/>
      <c r="C2018" s="307" t="n"/>
      <c r="E2018" s="307" t="n"/>
      <c r="F2018" s="32" t="n"/>
      <c r="G2018" s="33">
        <f>IF(F2018="", "", IF(OR(ISTEXT(H2018),ISTEXT(F2018)),"",H2018/F2018))</f>
        <v/>
      </c>
      <c r="H2018" s="33" t="n"/>
      <c r="I2018" s="33" t="n"/>
      <c r="J2018" s="33">
        <f>IF(I2018="", "", IF(OR(ISTEXT(I2018),ISTEXT($F2018)),"",I2018*$F2018))</f>
        <v/>
      </c>
      <c r="K2018" s="33" t="n"/>
      <c r="L2018" s="33">
        <f>IF(K2018="", "", IF(OR(ISTEXT(K2018),ISTEXT($F2018)),"",K2018*$F2018))</f>
        <v/>
      </c>
      <c r="M2018" s="30">
        <f>IF(OR(H2018="",H2018=0),"",IF(K2018="",IF(J2018="","",IF(OR(ISTEXT(J2018),ISTEXT(H2018)),"",J2018/H2018)),IF(OR(ISTEXT(L2018),ISTEXT(H2018)),"",L2018/H2018)))</f>
        <v/>
      </c>
    </row>
    <row r="2019" ht="13.35" customHeight="1" s="162">
      <c r="B2019" s="307" t="n"/>
      <c r="C2019" s="307" t="n"/>
      <c r="E2019" s="307" t="n"/>
      <c r="F2019" s="32" t="n"/>
      <c r="G2019" s="33">
        <f>IF(F2019="", "", IF(OR(ISTEXT(H2019),ISTEXT(F2019)),"",H2019/F2019))</f>
        <v/>
      </c>
      <c r="H2019" s="33" t="n"/>
      <c r="I2019" s="33" t="n"/>
      <c r="J2019" s="33">
        <f>IF(I2019="", "", IF(OR(ISTEXT(I2019),ISTEXT($F2019)),"",I2019*$F2019))</f>
        <v/>
      </c>
      <c r="K2019" s="33" t="n"/>
      <c r="L2019" s="33">
        <f>IF(K2019="", "", IF(OR(ISTEXT(K2019),ISTEXT($F2019)),"",K2019*$F2019))</f>
        <v/>
      </c>
      <c r="M2019" s="30">
        <f>IF(OR(H2019="",H2019=0),"",IF(K2019="",IF(J2019="","",IF(OR(ISTEXT(J2019),ISTEXT(H2019)),"",J2019/H2019)),IF(OR(ISTEXT(L2019),ISTEXT(H2019)),"",L2019/H2019)))</f>
        <v/>
      </c>
    </row>
    <row r="2020" ht="13.35" customHeight="1" s="162">
      <c r="B2020" s="307" t="n"/>
      <c r="C2020" s="307" t="n"/>
      <c r="E2020" s="307" t="n"/>
      <c r="F2020" s="32" t="n"/>
      <c r="G2020" s="33">
        <f>IF(F2020="", "", IF(OR(ISTEXT(H2020),ISTEXT(F2020)),"",H2020/F2020))</f>
        <v/>
      </c>
      <c r="H2020" s="33" t="n"/>
      <c r="I2020" s="33" t="n"/>
      <c r="J2020" s="33">
        <f>IF(I2020="", "", IF(OR(ISTEXT(I2020),ISTEXT($F2020)),"",I2020*$F2020))</f>
        <v/>
      </c>
      <c r="K2020" s="33" t="n"/>
      <c r="L2020" s="33">
        <f>IF(K2020="", "", IF(OR(ISTEXT(K2020),ISTEXT($F2020)),"",K2020*$F2020))</f>
        <v/>
      </c>
      <c r="M2020" s="30">
        <f>IF(OR(H2020="",H2020=0),"",IF(K2020="",IF(J2020="","",IF(OR(ISTEXT(J2020),ISTEXT(H2020)),"",J2020/H2020)),IF(OR(ISTEXT(L2020),ISTEXT(H2020)),"",L2020/H2020)))</f>
        <v/>
      </c>
    </row>
    <row r="2021" ht="13.35" customHeight="1" s="162">
      <c r="B2021" s="307" t="n"/>
      <c r="C2021" s="307" t="n"/>
      <c r="E2021" s="307" t="n"/>
      <c r="F2021" s="32" t="n"/>
      <c r="G2021" s="33">
        <f>IF(F2021="", "", IF(OR(ISTEXT(H2021),ISTEXT(F2021)),"",H2021/F2021))</f>
        <v/>
      </c>
      <c r="H2021" s="33" t="n"/>
      <c r="I2021" s="33" t="n"/>
      <c r="J2021" s="33">
        <f>IF(I2021="", "", IF(OR(ISTEXT(I2021),ISTEXT($F2021)),"",I2021*$F2021))</f>
        <v/>
      </c>
      <c r="K2021" s="33" t="n"/>
      <c r="L2021" s="33">
        <f>IF(K2021="", "", IF(OR(ISTEXT(K2021),ISTEXT($F2021)),"",K2021*$F2021))</f>
        <v/>
      </c>
      <c r="M2021" s="30">
        <f>IF(OR(H2021="",H2021=0),"",IF(K2021="",IF(J2021="","",IF(OR(ISTEXT(J2021),ISTEXT(H2021)),"",J2021/H2021)),IF(OR(ISTEXT(L2021),ISTEXT(H2021)),"",L2021/H2021)))</f>
        <v/>
      </c>
    </row>
    <row r="2022" ht="13.35" customHeight="1" s="162">
      <c r="B2022" s="307" t="n"/>
      <c r="C2022" s="307" t="n"/>
      <c r="E2022" s="307" t="n"/>
      <c r="F2022" s="32" t="n"/>
      <c r="G2022" s="33">
        <f>IF(F2022="", "", IF(OR(ISTEXT(H2022),ISTEXT(F2022)),"",H2022/F2022))</f>
        <v/>
      </c>
      <c r="H2022" s="33" t="n"/>
      <c r="I2022" s="33" t="n"/>
      <c r="J2022" s="33">
        <f>IF(I2022="", "", IF(OR(ISTEXT(I2022),ISTEXT($F2022)),"",I2022*$F2022))</f>
        <v/>
      </c>
      <c r="K2022" s="33" t="n"/>
      <c r="L2022" s="33">
        <f>IF(K2022="", "", IF(OR(ISTEXT(K2022),ISTEXT($F2022)),"",K2022*$F2022))</f>
        <v/>
      </c>
      <c r="M2022" s="30">
        <f>IF(OR(H2022="",H2022=0),"",IF(K2022="",IF(J2022="","",IF(OR(ISTEXT(J2022),ISTEXT(H2022)),"",J2022/H2022)),IF(OR(ISTEXT(L2022),ISTEXT(H2022)),"",L2022/H2022)))</f>
        <v/>
      </c>
    </row>
    <row r="2023" ht="13.35" customHeight="1" s="162">
      <c r="B2023" s="307" t="n"/>
      <c r="C2023" s="307" t="n"/>
      <c r="E2023" s="307" t="n"/>
      <c r="F2023" s="32" t="n"/>
      <c r="G2023" s="33">
        <f>IF(F2023="", "", IF(OR(ISTEXT(H2023),ISTEXT(F2023)),"",H2023/F2023))</f>
        <v/>
      </c>
      <c r="H2023" s="33" t="n"/>
      <c r="I2023" s="33" t="n"/>
      <c r="J2023" s="33">
        <f>IF(I2023="", "", IF(OR(ISTEXT(I2023),ISTEXT($F2023)),"",I2023*$F2023))</f>
        <v/>
      </c>
      <c r="K2023" s="33" t="n"/>
      <c r="L2023" s="33">
        <f>IF(K2023="", "", IF(OR(ISTEXT(K2023),ISTEXT($F2023)),"",K2023*$F2023))</f>
        <v/>
      </c>
      <c r="M2023" s="30">
        <f>IF(OR(H2023="",H2023=0),"",IF(K2023="",IF(J2023="","",IF(OR(ISTEXT(J2023),ISTEXT(H2023)),"",J2023/H2023)),IF(OR(ISTEXT(L2023),ISTEXT(H2023)),"",L2023/H2023)))</f>
        <v/>
      </c>
    </row>
    <row r="2024" ht="13.35" customHeight="1" s="162">
      <c r="B2024" s="307" t="n"/>
      <c r="C2024" s="307" t="n"/>
      <c r="D2024" s="307"/>
      <c r="E2024" s="307"/>
      <c r="F2024" s="307"/>
      <c r="G2024" s="307"/>
      <c r="H2024" s="33" t="n"/>
      <c r="I2024" s="33" t="n"/>
      <c r="J2024" s="33"/>
      <c r="K2024" s="33" t="n"/>
      <c r="L2024" s="33"/>
      <c r="M2024" s="30">
        <f>IF(OR(H2024="",H2024=0),"",IF(L2024="",IF(J2024="","",IF(OR(ISTEXT(J2024),ISTEXT(H2024)),"",J2024/H2024)),IF(OR(ISTEXT(L2024),ISTEXT(H2024)),"",L2024/H2024)))</f>
        <v/>
      </c>
    </row>
    <row r="2025" ht="13.35" customHeight="1" s="162">
      <c r="B2025" s="42" t="n"/>
      <c r="C2025" s="231" t="inlineStr">
        <is>
          <t>Total</t>
        </is>
      </c>
      <c r="D2025" s="159" t="n"/>
      <c r="E2025" s="42" t="n"/>
      <c r="F2025" s="42" t="n"/>
      <c r="G2025" s="43" t="n"/>
      <c r="H2025" s="43">
        <f>IF(SUM(H2009:H2024)+SUM(H2036:H2075)=0,"",SUM(H2009:H2024)+SUM(H2036:H2075))</f>
        <v/>
      </c>
      <c r="I2025" s="43" t="n"/>
      <c r="J2025" s="43">
        <f>IF(SUM(J2009:J2024)+SUM(J2036:J2075)=0,"",SUM(J2009:J2024)+SUM(J2036:J2075))</f>
        <v/>
      </c>
      <c r="K2025" s="43" t="n"/>
      <c r="L2025" s="43">
        <f>IF(SUM(L2009:L2024)+SUM(L2036:L2075)=0,"",SUM(L2009:L2024)+SUM(L2036:L2075))</f>
        <v/>
      </c>
      <c r="M2025" s="35">
        <f>IF(OR(H2025="",H2025=0),"",IF(L2025="",IF(J2025="","",IF(OR(ISTEXT(J2025),ISTEXT(H2025)),"",J2025/H2025)),IF(OR(ISTEXT(L2025),ISTEXT(H2025)),"",L2025/H2025)))</f>
        <v/>
      </c>
    </row>
    <row r="2026" ht="13.35" customHeight="1" s="162"/>
    <row r="2027" ht="13.35" customHeight="1" s="162">
      <c r="B2027" s="188" t="inlineStr">
        <is>
          <t>Remarks</t>
        </is>
      </c>
      <c r="C2027" s="173" t="n"/>
      <c r="D2027" s="154" t="n"/>
      <c r="E2027" s="174" t="n"/>
      <c r="F2027" s="174" t="n"/>
      <c r="G2027" s="174" t="n"/>
      <c r="H2027" s="174" t="n"/>
      <c r="I2027" s="174" t="n"/>
      <c r="J2027" s="174" t="n"/>
      <c r="K2027" s="174" t="n"/>
      <c r="L2027" s="174" t="n"/>
      <c r="M2027" s="173" t="n"/>
    </row>
    <row r="2028" ht="13.35" customHeight="1" s="162">
      <c r="B2028" s="154" t="n"/>
      <c r="C2028" s="174" t="n"/>
      <c r="D2028" s="174" t="n"/>
      <c r="E2028" s="174" t="n"/>
      <c r="F2028" s="174" t="n"/>
      <c r="G2028" s="174" t="n"/>
      <c r="H2028" s="174" t="n"/>
      <c r="I2028" s="174" t="n"/>
      <c r="J2028" s="174" t="n"/>
      <c r="K2028" s="174" t="n"/>
      <c r="L2028" s="174" t="n"/>
      <c r="M2028" s="173" t="n"/>
    </row>
    <row r="2029" ht="13.35" customHeight="1" s="162">
      <c r="B2029" s="154" t="n"/>
      <c r="C2029" s="174" t="n"/>
      <c r="D2029" s="174" t="n"/>
      <c r="E2029" s="174" t="n"/>
      <c r="F2029" s="174" t="n"/>
      <c r="G2029" s="174" t="n"/>
      <c r="H2029" s="174" t="n"/>
      <c r="I2029" s="174" t="n"/>
      <c r="J2029" s="174" t="n"/>
      <c r="K2029" s="174" t="n"/>
      <c r="L2029" s="174" t="n"/>
      <c r="M2029" s="173" t="n"/>
    </row>
    <row r="2030" ht="13.35" customHeight="1" s="162">
      <c r="B2030" s="154" t="n"/>
      <c r="C2030" s="174" t="n"/>
      <c r="D2030" s="174" t="n"/>
      <c r="E2030" s="174" t="n"/>
      <c r="F2030" s="174" t="n"/>
      <c r="G2030" s="174" t="n"/>
      <c r="H2030" s="174" t="n"/>
      <c r="I2030" s="174" t="n"/>
      <c r="J2030" s="174" t="n"/>
      <c r="K2030" s="174" t="n"/>
      <c r="L2030" s="174" t="n"/>
      <c r="M2030" s="173" t="n"/>
    </row>
    <row r="2031" ht="13.35" customHeight="1" s="162"/>
    <row r="2032" ht="13.35" customHeight="1" s="162">
      <c r="B2032" s="200" t="inlineStr">
        <is>
          <t>System (cont.)</t>
        </is>
      </c>
      <c r="C2032" s="403" t="n"/>
      <c r="D2032" s="209">
        <f>IF('{Equipment Data Entry}'!B100="","",'{Equipment Data Entry}'!B100)</f>
        <v/>
      </c>
      <c r="E2032" s="418" t="n"/>
      <c r="F2032" s="403" t="n"/>
      <c r="G2032" s="200" t="inlineStr">
        <is>
          <t>Service</t>
        </is>
      </c>
      <c r="H2032" s="403" t="n"/>
      <c r="I2032" s="210">
        <f>IF('{Equipment Data Entry}'!C100="","",'{Equipment Data Entry}'!C100)</f>
        <v/>
      </c>
      <c r="J2032" s="418" t="n"/>
      <c r="K2032" s="418" t="n"/>
      <c r="L2032" s="418" t="n"/>
      <c r="M2032" s="403" t="n"/>
    </row>
    <row r="2033" ht="13.35" customHeight="1" s="162">
      <c r="B2033" s="422" t="n"/>
      <c r="C2033" s="423" t="n"/>
      <c r="D2033" s="422" t="n"/>
      <c r="E2033" s="424" t="n"/>
      <c r="F2033" s="423" t="n"/>
      <c r="G2033" s="422" t="n"/>
      <c r="H2033" s="423" t="n"/>
      <c r="I2033" s="422" t="n"/>
      <c r="J2033" s="424" t="n"/>
      <c r="K2033" s="424" t="n"/>
      <c r="L2033" s="424" t="n"/>
      <c r="M2033" s="423" t="n"/>
    </row>
    <row r="2034" ht="13.35" customHeight="1" s="162">
      <c r="B2034" s="188" t="inlineStr">
        <is>
          <t>Registers / Grilles (cont.)</t>
        </is>
      </c>
      <c r="C2034" s="174" t="n"/>
      <c r="D2034" s="174" t="n"/>
      <c r="E2034" s="174" t="n"/>
      <c r="F2034" s="173" t="n"/>
      <c r="G2034" s="233" t="inlineStr">
        <is>
          <t>Design VEL</t>
        </is>
      </c>
      <c r="H2034" s="194" t="inlineStr">
        <is>
          <t>Design CFM</t>
        </is>
      </c>
      <c r="I2034" s="188" t="inlineStr">
        <is>
          <t>Initial</t>
        </is>
      </c>
      <c r="J2034" s="173" t="n"/>
      <c r="K2034" s="188" t="inlineStr">
        <is>
          <t>Final</t>
        </is>
      </c>
      <c r="L2034" s="173" t="n"/>
      <c r="M2034" s="188" t="inlineStr">
        <is>
          <t>%</t>
        </is>
      </c>
    </row>
    <row r="2035" ht="13.35" customHeight="1" s="162">
      <c r="B2035" s="153" t="inlineStr">
        <is>
          <t>No.</t>
        </is>
      </c>
      <c r="C2035" s="188" t="inlineStr">
        <is>
          <t>Area Served</t>
        </is>
      </c>
      <c r="D2035" s="188" t="inlineStr">
        <is>
          <t>Type</t>
        </is>
      </c>
      <c r="E2035" s="188" t="inlineStr">
        <is>
          <t>Size</t>
        </is>
      </c>
      <c r="F2035" s="188" t="inlineStr">
        <is>
          <t>Ak</t>
        </is>
      </c>
      <c r="G2035" s="440" t="n"/>
      <c r="H2035" s="440" t="n"/>
      <c r="I2035" s="188" t="inlineStr">
        <is>
          <t>VEL</t>
        </is>
      </c>
      <c r="J2035" s="188" t="inlineStr">
        <is>
          <t>CFM</t>
        </is>
      </c>
      <c r="K2035" s="188" t="inlineStr">
        <is>
          <t>VEL</t>
        </is>
      </c>
      <c r="L2035" s="188" t="inlineStr">
        <is>
          <t>CFM</t>
        </is>
      </c>
      <c r="M2035" s="440" t="n"/>
    </row>
    <row r="2036" ht="13.35" customHeight="1" s="162">
      <c r="B2036" s="307" t="n"/>
      <c r="C2036" s="307" t="n"/>
      <c r="E2036" s="307" t="n"/>
      <c r="F2036" s="32" t="n"/>
      <c r="G2036" s="33">
        <f>IF(F2036="", "", IF(OR(ISTEXT(H2036),ISTEXT(F2036)),"",H2036/F2036))</f>
        <v/>
      </c>
      <c r="H2036" s="33" t="n"/>
      <c r="I2036" s="33" t="n"/>
      <c r="J2036" s="33">
        <f>IF(I2036="", "", IF(OR(ISTEXT(I2036),ISTEXT($F2036)),"",I2036*$F2036))</f>
        <v/>
      </c>
      <c r="K2036" s="33" t="n"/>
      <c r="L2036" s="33">
        <f>IF(K2036="", "", IF(OR(ISTEXT(K2036),ISTEXT($F2036)),"",K2036*$F2036))</f>
        <v/>
      </c>
      <c r="M2036" s="30">
        <f>IF(OR(H2036="",H2036=0),"",IF(K2036="",IF(J2036="","",IF(OR(ISTEXT(J2036),ISTEXT(H2036)),"",J2036/H2036)),IF(OR(ISTEXT(L2036),ISTEXT(H2036)),"",L2036/H2036)))</f>
        <v/>
      </c>
    </row>
    <row r="2037" ht="13.35" customHeight="1" s="162">
      <c r="B2037" s="307" t="n"/>
      <c r="C2037" s="307" t="n"/>
      <c r="E2037" s="307" t="n"/>
      <c r="F2037" s="32" t="n"/>
      <c r="G2037" s="33">
        <f>IF(F2037="", "", IF(OR(ISTEXT(H2037),ISTEXT(F2037)),"",H2037/F2037))</f>
        <v/>
      </c>
      <c r="H2037" s="33" t="n"/>
      <c r="I2037" s="33" t="n"/>
      <c r="J2037" s="33">
        <f>IF(I2037="", "", IF(OR(ISTEXT(I2037),ISTEXT($F2037)),"",I2037*$F2037))</f>
        <v/>
      </c>
      <c r="K2037" s="33" t="n"/>
      <c r="L2037" s="33">
        <f>IF(K2037="", "", IF(OR(ISTEXT(K2037),ISTEXT($F2037)),"",K2037*$F2037))</f>
        <v/>
      </c>
      <c r="M2037" s="30">
        <f>IF(OR(H2037="",H2037=0),"",IF(K2037="",IF(J2037="","",IF(OR(ISTEXT(J2037),ISTEXT(H2037)),"",J2037/H2037)),IF(OR(ISTEXT(L2037),ISTEXT(H2037)),"",L2037/H2037)))</f>
        <v/>
      </c>
    </row>
    <row r="2038" ht="13.35" customHeight="1" s="162">
      <c r="B2038" s="307" t="n"/>
      <c r="C2038" s="307" t="n"/>
      <c r="E2038" s="307" t="n"/>
      <c r="F2038" s="32" t="n"/>
      <c r="G2038" s="33">
        <f>IF(F2038="", "", IF(OR(ISTEXT(H2038),ISTEXT(F2038)),"",H2038/F2038))</f>
        <v/>
      </c>
      <c r="H2038" s="33" t="n"/>
      <c r="I2038" s="33" t="n"/>
      <c r="J2038" s="33">
        <f>IF(I2038="", "", IF(OR(ISTEXT(I2038),ISTEXT($F2038)),"",I2038*$F2038))</f>
        <v/>
      </c>
      <c r="K2038" s="33" t="n"/>
      <c r="L2038" s="33">
        <f>IF(K2038="", "", IF(OR(ISTEXT(K2038),ISTEXT($F2038)),"",K2038*$F2038))</f>
        <v/>
      </c>
      <c r="M2038" s="30">
        <f>IF(OR(H2038="",H2038=0),"",IF(K2038="",IF(J2038="","",IF(OR(ISTEXT(J2038),ISTEXT(H2038)),"",J2038/H2038)),IF(OR(ISTEXT(L2038),ISTEXT(H2038)),"",L2038/H2038)))</f>
        <v/>
      </c>
    </row>
    <row r="2039" ht="13.35" customHeight="1" s="162">
      <c r="B2039" s="307" t="n"/>
      <c r="C2039" s="307" t="n"/>
      <c r="E2039" s="307" t="n"/>
      <c r="F2039" s="32" t="n"/>
      <c r="G2039" s="33">
        <f>IF(F2039="", "", IF(OR(ISTEXT(H2039),ISTEXT(F2039)),"",H2039/F2039))</f>
        <v/>
      </c>
      <c r="H2039" s="33" t="n"/>
      <c r="I2039" s="33" t="n"/>
      <c r="J2039" s="33">
        <f>IF(I2039="", "", IF(OR(ISTEXT(I2039),ISTEXT($F2039)),"",I2039*$F2039))</f>
        <v/>
      </c>
      <c r="K2039" s="33" t="n"/>
      <c r="L2039" s="33">
        <f>IF(K2039="", "", IF(OR(ISTEXT(K2039),ISTEXT($F2039)),"",K2039*$F2039))</f>
        <v/>
      </c>
      <c r="M2039" s="30">
        <f>IF(OR(H2039="",H2039=0),"",IF(K2039="",IF(J2039="","",IF(OR(ISTEXT(J2039),ISTEXT(H2039)),"",J2039/H2039)),IF(OR(ISTEXT(L2039),ISTEXT(H2039)),"",L2039/H2039)))</f>
        <v/>
      </c>
    </row>
    <row r="2040" ht="13.35" customHeight="1" s="162">
      <c r="B2040" s="307" t="n"/>
      <c r="C2040" s="307" t="n"/>
      <c r="E2040" s="307" t="n"/>
      <c r="F2040" s="32" t="n"/>
      <c r="G2040" s="33">
        <f>IF(F2040="", "", IF(OR(ISTEXT(H2040),ISTEXT(F2040)),"",H2040/F2040))</f>
        <v/>
      </c>
      <c r="H2040" s="33" t="n"/>
      <c r="I2040" s="33" t="n"/>
      <c r="J2040" s="33">
        <f>IF(I2040="", "", IF(OR(ISTEXT(I2040),ISTEXT($F2040)),"",I2040*$F2040))</f>
        <v/>
      </c>
      <c r="K2040" s="33" t="n"/>
      <c r="L2040" s="33">
        <f>IF(K2040="", "", IF(OR(ISTEXT(K2040),ISTEXT($F2040)),"",K2040*$F2040))</f>
        <v/>
      </c>
      <c r="M2040" s="30">
        <f>IF(OR(H2040="",H2040=0),"",IF(K2040="",IF(J2040="","",IF(OR(ISTEXT(J2040),ISTEXT(H2040)),"",J2040/H2040)),IF(OR(ISTEXT(L2040),ISTEXT(H2040)),"",L2040/H2040)))</f>
        <v/>
      </c>
    </row>
    <row r="2041" ht="13.35" customHeight="1" s="162">
      <c r="B2041" s="307" t="n"/>
      <c r="C2041" s="307" t="n"/>
      <c r="E2041" s="307" t="n"/>
      <c r="F2041" s="32" t="n"/>
      <c r="G2041" s="33">
        <f>IF(F2041="", "", IF(OR(ISTEXT(H2041),ISTEXT(F2041)),"",H2041/F2041))</f>
        <v/>
      </c>
      <c r="H2041" s="33" t="n"/>
      <c r="I2041" s="33" t="n"/>
      <c r="J2041" s="33">
        <f>IF(I2041="", "", IF(OR(ISTEXT(I2041),ISTEXT($F2041)),"",I2041*$F2041))</f>
        <v/>
      </c>
      <c r="K2041" s="33" t="n"/>
      <c r="L2041" s="33">
        <f>IF(K2041="", "", IF(OR(ISTEXT(K2041),ISTEXT($F2041)),"",K2041*$F2041))</f>
        <v/>
      </c>
      <c r="M2041" s="30">
        <f>IF(OR(H2041="",H2041=0),"",IF(K2041="",IF(J2041="","",IF(OR(ISTEXT(J2041),ISTEXT(H2041)),"",J2041/H2041)),IF(OR(ISTEXT(L2041),ISTEXT(H2041)),"",L2041/H2041)))</f>
        <v/>
      </c>
    </row>
    <row r="2042" ht="13.35" customHeight="1" s="162">
      <c r="B2042" s="307" t="n"/>
      <c r="C2042" s="307" t="n"/>
      <c r="E2042" s="307" t="n"/>
      <c r="F2042" s="32" t="n"/>
      <c r="G2042" s="33">
        <f>IF(F2042="", "", IF(OR(ISTEXT(H2042),ISTEXT(F2042)),"",H2042/F2042))</f>
        <v/>
      </c>
      <c r="H2042" s="33" t="n"/>
      <c r="I2042" s="33" t="n"/>
      <c r="J2042" s="33">
        <f>IF(I2042="", "", IF(OR(ISTEXT(I2042),ISTEXT($F2042)),"",I2042*$F2042))</f>
        <v/>
      </c>
      <c r="K2042" s="33" t="n"/>
      <c r="L2042" s="33">
        <f>IF(K2042="", "", IF(OR(ISTEXT(K2042),ISTEXT($F2042)),"",K2042*$F2042))</f>
        <v/>
      </c>
      <c r="M2042" s="30">
        <f>IF(OR(H2042="",H2042=0),"",IF(K2042="",IF(J2042="","",IF(OR(ISTEXT(J2042),ISTEXT(H2042)),"",J2042/H2042)),IF(OR(ISTEXT(L2042),ISTEXT(H2042)),"",L2042/H2042)))</f>
        <v/>
      </c>
    </row>
    <row r="2043" ht="13.35" customHeight="1" s="162">
      <c r="B2043" s="307" t="n"/>
      <c r="C2043" s="307" t="n"/>
      <c r="E2043" s="307" t="n"/>
      <c r="F2043" s="32" t="n"/>
      <c r="G2043" s="33">
        <f>IF(F2043="", "", IF(OR(ISTEXT(H2043),ISTEXT(F2043)),"",H2043/F2043))</f>
        <v/>
      </c>
      <c r="H2043" s="33" t="n"/>
      <c r="I2043" s="33" t="n"/>
      <c r="J2043" s="33">
        <f>IF(I2043="", "", IF(OR(ISTEXT(I2043),ISTEXT($F2043)),"",I2043*$F2043))</f>
        <v/>
      </c>
      <c r="K2043" s="33" t="n"/>
      <c r="L2043" s="33">
        <f>IF(K2043="", "", IF(OR(ISTEXT(K2043),ISTEXT($F2043)),"",K2043*$F2043))</f>
        <v/>
      </c>
      <c r="M2043" s="30">
        <f>IF(OR(H2043="",H2043=0),"",IF(K2043="",IF(J2043="","",IF(OR(ISTEXT(J2043),ISTEXT(H2043)),"",J2043/H2043)),IF(OR(ISTEXT(L2043),ISTEXT(H2043)),"",L2043/H2043)))</f>
        <v/>
      </c>
    </row>
    <row r="2044" ht="13.35" customHeight="1" s="162">
      <c r="B2044" s="307" t="n"/>
      <c r="C2044" s="307" t="n"/>
      <c r="E2044" s="307" t="n"/>
      <c r="F2044" s="32" t="n"/>
      <c r="G2044" s="33">
        <f>IF(F2044="", "", IF(OR(ISTEXT(H2044),ISTEXT(F2044)),"",H2044/F2044))</f>
        <v/>
      </c>
      <c r="H2044" s="33" t="n"/>
      <c r="I2044" s="33" t="n"/>
      <c r="J2044" s="33">
        <f>IF(I2044="", "", IF(OR(ISTEXT(I2044),ISTEXT($F2044)),"",I2044*$F2044))</f>
        <v/>
      </c>
      <c r="K2044" s="33" t="n"/>
      <c r="L2044" s="33">
        <f>IF(K2044="", "", IF(OR(ISTEXT(K2044),ISTEXT($F2044)),"",K2044*$F2044))</f>
        <v/>
      </c>
      <c r="M2044" s="30">
        <f>IF(OR(H2044="",H2044=0),"",IF(K2044="",IF(J2044="","",IF(OR(ISTEXT(J2044),ISTEXT(H2044)),"",J2044/H2044)),IF(OR(ISTEXT(L2044),ISTEXT(H2044)),"",L2044/H2044)))</f>
        <v/>
      </c>
    </row>
    <row r="2045" ht="13.35" customHeight="1" s="162">
      <c r="B2045" s="307" t="n"/>
      <c r="C2045" s="307" t="n"/>
      <c r="E2045" s="307" t="n"/>
      <c r="F2045" s="32" t="n"/>
      <c r="G2045" s="33">
        <f>IF(F2045="", "", IF(OR(ISTEXT(H2045),ISTEXT(F2045)),"",H2045/F2045))</f>
        <v/>
      </c>
      <c r="H2045" s="33" t="n"/>
      <c r="I2045" s="33" t="n"/>
      <c r="J2045" s="33">
        <f>IF(I2045="", "", IF(OR(ISTEXT(I2045),ISTEXT($F2045)),"",I2045*$F2045))</f>
        <v/>
      </c>
      <c r="K2045" s="33" t="n"/>
      <c r="L2045" s="33">
        <f>IF(K2045="", "", IF(OR(ISTEXT(K2045),ISTEXT($F2045)),"",K2045*$F2045))</f>
        <v/>
      </c>
      <c r="M2045" s="30">
        <f>IF(OR(H2045="",H2045=0),"",IF(K2045="",IF(J2045="","",IF(OR(ISTEXT(J2045),ISTEXT(H2045)),"",J2045/H2045)),IF(OR(ISTEXT(L2045),ISTEXT(H2045)),"",L2045/H2045)))</f>
        <v/>
      </c>
    </row>
    <row r="2046" ht="13.35" customHeight="1" s="162">
      <c r="B2046" s="307" t="n"/>
      <c r="C2046" s="307" t="n"/>
      <c r="E2046" s="307" t="n"/>
      <c r="F2046" s="32" t="n"/>
      <c r="G2046" s="33">
        <f>IF(F2046="", "", IF(OR(ISTEXT(H2046),ISTEXT(F2046)),"",H2046/F2046))</f>
        <v/>
      </c>
      <c r="H2046" s="33" t="n"/>
      <c r="I2046" s="33" t="n"/>
      <c r="J2046" s="33">
        <f>IF(I2046="", "", IF(OR(ISTEXT(I2046),ISTEXT($F2046)),"",I2046*$F2046))</f>
        <v/>
      </c>
      <c r="K2046" s="33" t="n"/>
      <c r="L2046" s="33">
        <f>IF(K2046="", "", IF(OR(ISTEXT(K2046),ISTEXT($F2046)),"",K2046*$F2046))</f>
        <v/>
      </c>
      <c r="M2046" s="30">
        <f>IF(OR(H2046="",H2046=0),"",IF(K2046="",IF(J2046="","",IF(OR(ISTEXT(J2046),ISTEXT(H2046)),"",J2046/H2046)),IF(OR(ISTEXT(L2046),ISTEXT(H2046)),"",L2046/H2046)))</f>
        <v/>
      </c>
    </row>
    <row r="2047" ht="13.35" customHeight="1" s="162">
      <c r="B2047" s="307" t="n"/>
      <c r="C2047" s="307" t="n"/>
      <c r="E2047" s="307" t="n"/>
      <c r="F2047" s="32" t="n"/>
      <c r="G2047" s="33">
        <f>IF(F2047="", "", IF(OR(ISTEXT(H2047),ISTEXT(F2047)),"",H2047/F2047))</f>
        <v/>
      </c>
      <c r="H2047" s="33" t="n"/>
      <c r="I2047" s="33" t="n"/>
      <c r="J2047" s="33">
        <f>IF(I2047="", "", IF(OR(ISTEXT(I2047),ISTEXT($F2047)),"",I2047*$F2047))</f>
        <v/>
      </c>
      <c r="K2047" s="33" t="n"/>
      <c r="L2047" s="33">
        <f>IF(K2047="", "", IF(OR(ISTEXT(K2047),ISTEXT($F2047)),"",K2047*$F2047))</f>
        <v/>
      </c>
      <c r="M2047" s="30">
        <f>IF(OR(H2047="",H2047=0),"",IF(K2047="",IF(J2047="","",IF(OR(ISTEXT(J2047),ISTEXT(H2047)),"",J2047/H2047)),IF(OR(ISTEXT(L2047),ISTEXT(H2047)),"",L2047/H2047)))</f>
        <v/>
      </c>
    </row>
    <row r="2048" ht="13.35" customHeight="1" s="162">
      <c r="B2048" s="307" t="n"/>
      <c r="C2048" s="307" t="n"/>
      <c r="E2048" s="307" t="n"/>
      <c r="F2048" s="32" t="n"/>
      <c r="G2048" s="33">
        <f>IF(F2048="", "", IF(OR(ISTEXT(H2048),ISTEXT(F2048)),"",H2048/F2048))</f>
        <v/>
      </c>
      <c r="H2048" s="33" t="n"/>
      <c r="I2048" s="33" t="n"/>
      <c r="J2048" s="33">
        <f>IF(I2048="", "", IF(OR(ISTEXT(I2048),ISTEXT($F2048)),"",I2048*$F2048))</f>
        <v/>
      </c>
      <c r="K2048" s="33" t="n"/>
      <c r="L2048" s="33">
        <f>IF(K2048="", "", IF(OR(ISTEXT(K2048),ISTEXT($F2048)),"",K2048*$F2048))</f>
        <v/>
      </c>
      <c r="M2048" s="30">
        <f>IF(OR(H2048="",H2048=0),"",IF(K2048="",IF(J2048="","",IF(OR(ISTEXT(J2048),ISTEXT(H2048)),"",J2048/H2048)),IF(OR(ISTEXT(L2048),ISTEXT(H2048)),"",L2048/H2048)))</f>
        <v/>
      </c>
    </row>
    <row r="2049" ht="13.35" customHeight="1" s="162">
      <c r="B2049" s="307" t="n"/>
      <c r="C2049" s="307" t="n"/>
      <c r="E2049" s="307" t="n"/>
      <c r="F2049" s="32" t="n"/>
      <c r="G2049" s="33">
        <f>IF(F2049="", "", IF(OR(ISTEXT(H2049),ISTEXT(F2049)),"",H2049/F2049))</f>
        <v/>
      </c>
      <c r="H2049" s="33" t="n"/>
      <c r="I2049" s="33" t="n"/>
      <c r="J2049" s="33">
        <f>IF(I2049="", "", IF(OR(ISTEXT(I2049),ISTEXT($F2049)),"",I2049*$F2049))</f>
        <v/>
      </c>
      <c r="K2049" s="33" t="n"/>
      <c r="L2049" s="33">
        <f>IF(K2049="", "", IF(OR(ISTEXT(K2049),ISTEXT($F2049)),"",K2049*$F2049))</f>
        <v/>
      </c>
      <c r="M2049" s="30">
        <f>IF(OR(H2049="",H2049=0),"",IF(K2049="",IF(J2049="","",IF(OR(ISTEXT(J2049),ISTEXT(H2049)),"",J2049/H2049)),IF(OR(ISTEXT(L2049),ISTEXT(H2049)),"",L2049/H2049)))</f>
        <v/>
      </c>
    </row>
    <row r="2050" ht="13.35" customHeight="1" s="162">
      <c r="B2050" s="307" t="n"/>
      <c r="C2050" s="307" t="n"/>
      <c r="E2050" s="307" t="n"/>
      <c r="F2050" s="32" t="n"/>
      <c r="G2050" s="33">
        <f>IF(F2050="", "", IF(OR(ISTEXT(H2050),ISTEXT(F2050)),"",H2050/F2050))</f>
        <v/>
      </c>
      <c r="H2050" s="33" t="n"/>
      <c r="I2050" s="33" t="n"/>
      <c r="J2050" s="33">
        <f>IF(I2050="", "", IF(OR(ISTEXT(I2050),ISTEXT($F2050)),"",I2050*$F2050))</f>
        <v/>
      </c>
      <c r="K2050" s="33" t="n"/>
      <c r="L2050" s="33">
        <f>IF(K2050="", "", IF(OR(ISTEXT(K2050),ISTEXT($F2050)),"",K2050*$F2050))</f>
        <v/>
      </c>
      <c r="M2050" s="30">
        <f>IF(OR(H2050="",H2050=0),"",IF(K2050="",IF(J2050="","",IF(OR(ISTEXT(J2050),ISTEXT(H2050)),"",J2050/H2050)),IF(OR(ISTEXT(L2050),ISTEXT(H2050)),"",L2050/H2050)))</f>
        <v/>
      </c>
    </row>
    <row r="2051" ht="13.35" customHeight="1" s="162">
      <c r="B2051" s="307" t="n"/>
      <c r="C2051" s="307" t="n"/>
      <c r="E2051" s="307" t="n"/>
      <c r="F2051" s="32" t="n"/>
      <c r="G2051" s="33">
        <f>IF(F2051="", "", IF(OR(ISTEXT(H2051),ISTEXT(F2051)),"",H2051/F2051))</f>
        <v/>
      </c>
      <c r="H2051" s="33" t="n"/>
      <c r="I2051" s="33" t="n"/>
      <c r="J2051" s="33">
        <f>IF(I2051="", "", IF(OR(ISTEXT(I2051),ISTEXT($F2051)),"",I2051*$F2051))</f>
        <v/>
      </c>
      <c r="K2051" s="33" t="n"/>
      <c r="L2051" s="33">
        <f>IF(K2051="", "", IF(OR(ISTEXT(K2051),ISTEXT($F2051)),"",K2051*$F2051))</f>
        <v/>
      </c>
      <c r="M2051" s="30">
        <f>IF(OR(H2051="",H2051=0),"",IF(K2051="",IF(J2051="","",IF(OR(ISTEXT(J2051),ISTEXT(H2051)),"",J2051/H2051)),IF(OR(ISTEXT(L2051),ISTEXT(H2051)),"",L2051/H2051)))</f>
        <v/>
      </c>
    </row>
    <row r="2052" ht="13.35" customHeight="1" s="162">
      <c r="B2052" s="307" t="n"/>
      <c r="C2052" s="307" t="n"/>
      <c r="E2052" s="307" t="n"/>
      <c r="F2052" s="32" t="n"/>
      <c r="G2052" s="33">
        <f>IF(F2052="", "", IF(OR(ISTEXT(H2052),ISTEXT(F2052)),"",H2052/F2052))</f>
        <v/>
      </c>
      <c r="H2052" s="33" t="n"/>
      <c r="I2052" s="33" t="n"/>
      <c r="J2052" s="33">
        <f>IF(I2052="", "", IF(OR(ISTEXT(I2052),ISTEXT($F2052)),"",I2052*$F2052))</f>
        <v/>
      </c>
      <c r="K2052" s="33" t="n"/>
      <c r="L2052" s="33">
        <f>IF(K2052="", "", IF(OR(ISTEXT(K2052),ISTEXT($F2052)),"",K2052*$F2052))</f>
        <v/>
      </c>
      <c r="M2052" s="30">
        <f>IF(OR(H2052="",H2052=0),"",IF(K2052="",IF(J2052="","",IF(OR(ISTEXT(J2052),ISTEXT(H2052)),"",J2052/H2052)),IF(OR(ISTEXT(L2052),ISTEXT(H2052)),"",L2052/H2052)))</f>
        <v/>
      </c>
    </row>
    <row r="2053" ht="13.35" customHeight="1" s="162">
      <c r="B2053" s="307" t="n"/>
      <c r="C2053" s="307" t="n"/>
      <c r="E2053" s="307" t="n"/>
      <c r="F2053" s="32" t="n"/>
      <c r="G2053" s="33">
        <f>IF(F2053="", "", IF(OR(ISTEXT(H2053),ISTEXT(F2053)),"",H2053/F2053))</f>
        <v/>
      </c>
      <c r="H2053" s="33" t="n"/>
      <c r="I2053" s="33" t="n"/>
      <c r="J2053" s="33">
        <f>IF(I2053="", "", IF(OR(ISTEXT(I2053),ISTEXT($F2053)),"",I2053*$F2053))</f>
        <v/>
      </c>
      <c r="K2053" s="33" t="n"/>
      <c r="L2053" s="33">
        <f>IF(K2053="", "", IF(OR(ISTEXT(K2053),ISTEXT($F2053)),"",K2053*$F2053))</f>
        <v/>
      </c>
      <c r="M2053" s="30">
        <f>IF(OR(H2053="",H2053=0),"",IF(K2053="",IF(J2053="","",IF(OR(ISTEXT(J2053),ISTEXT(H2053)),"",J2053/H2053)),IF(OR(ISTEXT(L2053),ISTEXT(H2053)),"",L2053/H2053)))</f>
        <v/>
      </c>
    </row>
    <row r="2054" ht="13.35" customHeight="1" s="162">
      <c r="B2054" s="307" t="n"/>
      <c r="C2054" s="307" t="n"/>
      <c r="E2054" s="307" t="n"/>
      <c r="F2054" s="32" t="n"/>
      <c r="G2054" s="33">
        <f>IF(F2054="", "", IF(OR(ISTEXT(H2054),ISTEXT(F2054)),"",H2054/F2054))</f>
        <v/>
      </c>
      <c r="H2054" s="33" t="n"/>
      <c r="I2054" s="33" t="n"/>
      <c r="J2054" s="33">
        <f>IF(I2054="", "", IF(OR(ISTEXT(I2054),ISTEXT($F2054)),"",I2054*$F2054))</f>
        <v/>
      </c>
      <c r="K2054" s="33" t="n"/>
      <c r="L2054" s="33">
        <f>IF(K2054="", "", IF(OR(ISTEXT(K2054),ISTEXT($F2054)),"",K2054*$F2054))</f>
        <v/>
      </c>
      <c r="M2054" s="30">
        <f>IF(OR(H2054="",H2054=0),"",IF(K2054="",IF(J2054="","",IF(OR(ISTEXT(J2054),ISTEXT(H2054)),"",J2054/H2054)),IF(OR(ISTEXT(L2054),ISTEXT(H2054)),"",L2054/H2054)))</f>
        <v/>
      </c>
    </row>
    <row r="2055" ht="13.35" customHeight="1" s="162">
      <c r="B2055" s="307" t="n"/>
      <c r="C2055" s="307" t="n"/>
      <c r="E2055" s="307" t="n"/>
      <c r="F2055" s="32" t="n"/>
      <c r="G2055" s="33">
        <f>IF(F2055="", "", IF(OR(ISTEXT(H2055),ISTEXT(F2055)),"",H2055/F2055))</f>
        <v/>
      </c>
      <c r="H2055" s="33" t="n"/>
      <c r="I2055" s="33" t="n"/>
      <c r="J2055" s="33">
        <f>IF(I2055="", "", IF(OR(ISTEXT(I2055),ISTEXT($F2055)),"",I2055*$F2055))</f>
        <v/>
      </c>
      <c r="K2055" s="33" t="n"/>
      <c r="L2055" s="33">
        <f>IF(K2055="", "", IF(OR(ISTEXT(K2055),ISTEXT($F2055)),"",K2055*$F2055))</f>
        <v/>
      </c>
      <c r="M2055" s="30">
        <f>IF(OR(H2055="",H2055=0),"",IF(K2055="",IF(J2055="","",IF(OR(ISTEXT(J2055),ISTEXT(H2055)),"",J2055/H2055)),IF(OR(ISTEXT(L2055),ISTEXT(H2055)),"",L2055/H2055)))</f>
        <v/>
      </c>
    </row>
    <row r="2056" ht="13.35" customHeight="1" s="162">
      <c r="B2056" s="307" t="n"/>
      <c r="C2056" s="307" t="n"/>
      <c r="E2056" s="307" t="n"/>
      <c r="F2056" s="32" t="n"/>
      <c r="G2056" s="33">
        <f>IF(F2056="", "", IF(OR(ISTEXT(H2056),ISTEXT(F2056)),"",H2056/F2056))</f>
        <v/>
      </c>
      <c r="H2056" s="33" t="n"/>
      <c r="I2056" s="33" t="n"/>
      <c r="J2056" s="33">
        <f>IF(I2056="", "", IF(OR(ISTEXT(I2056),ISTEXT($F2056)),"",I2056*$F2056))</f>
        <v/>
      </c>
      <c r="K2056" s="33" t="n"/>
      <c r="L2056" s="33">
        <f>IF(K2056="", "", IF(OR(ISTEXT(K2056),ISTEXT($F2056)),"",K2056*$F2056))</f>
        <v/>
      </c>
      <c r="M2056" s="30">
        <f>IF(OR(H2056="",H2056=0),"",IF(K2056="",IF(J2056="","",IF(OR(ISTEXT(J2056),ISTEXT(H2056)),"",J2056/H2056)),IF(OR(ISTEXT(L2056),ISTEXT(H2056)),"",L2056/H2056)))</f>
        <v/>
      </c>
    </row>
    <row r="2057" ht="13.35" customHeight="1" s="162">
      <c r="B2057" s="307" t="n"/>
      <c r="C2057" s="307" t="n"/>
      <c r="E2057" s="307" t="n"/>
      <c r="F2057" s="32" t="n"/>
      <c r="G2057" s="33">
        <f>IF(F2057="", "", IF(OR(ISTEXT(H2057),ISTEXT(F2057)),"",H2057/F2057))</f>
        <v/>
      </c>
      <c r="H2057" s="33" t="n"/>
      <c r="I2057" s="33" t="n"/>
      <c r="J2057" s="33">
        <f>IF(I2057="", "", IF(OR(ISTEXT(I2057),ISTEXT($F2057)),"",I2057*$F2057))</f>
        <v/>
      </c>
      <c r="K2057" s="33" t="n"/>
      <c r="L2057" s="33">
        <f>IF(K2057="", "", IF(OR(ISTEXT(K2057),ISTEXT($F2057)),"",K2057*$F2057))</f>
        <v/>
      </c>
      <c r="M2057" s="30">
        <f>IF(OR(H2057="",H2057=0),"",IF(K2057="",IF(J2057="","",IF(OR(ISTEXT(J2057),ISTEXT(H2057)),"",J2057/H2057)),IF(OR(ISTEXT(L2057),ISTEXT(H2057)),"",L2057/H2057)))</f>
        <v/>
      </c>
    </row>
    <row r="2058" ht="13.35" customHeight="1" s="162">
      <c r="B2058" s="307" t="n"/>
      <c r="C2058" s="307" t="n"/>
      <c r="E2058" s="307" t="n"/>
      <c r="F2058" s="32" t="n"/>
      <c r="G2058" s="33">
        <f>IF(F2058="", "", IF(OR(ISTEXT(H2058),ISTEXT(F2058)),"",H2058/F2058))</f>
        <v/>
      </c>
      <c r="H2058" s="33" t="n"/>
      <c r="I2058" s="33" t="n"/>
      <c r="J2058" s="33">
        <f>IF(I2058="", "", IF(OR(ISTEXT(I2058),ISTEXT($F2058)),"",I2058*$F2058))</f>
        <v/>
      </c>
      <c r="K2058" s="33" t="n"/>
      <c r="L2058" s="33">
        <f>IF(K2058="", "", IF(OR(ISTEXT(K2058),ISTEXT($F2058)),"",K2058*$F2058))</f>
        <v/>
      </c>
      <c r="M2058" s="30">
        <f>IF(OR(H2058="",H2058=0),"",IF(K2058="",IF(J2058="","",IF(OR(ISTEXT(J2058),ISTEXT(H2058)),"",J2058/H2058)),IF(OR(ISTEXT(L2058),ISTEXT(H2058)),"",L2058/H2058)))</f>
        <v/>
      </c>
    </row>
    <row r="2059" ht="13.35" customHeight="1" s="162">
      <c r="B2059" s="307" t="n"/>
      <c r="C2059" s="307" t="n"/>
      <c r="E2059" s="307" t="n"/>
      <c r="F2059" s="32" t="n"/>
      <c r="G2059" s="33">
        <f>IF(F2059="", "", IF(OR(ISTEXT(H2059),ISTEXT(F2059)),"",H2059/F2059))</f>
        <v/>
      </c>
      <c r="H2059" s="33" t="n"/>
      <c r="I2059" s="33" t="n"/>
      <c r="J2059" s="33">
        <f>IF(I2059="", "", IF(OR(ISTEXT(I2059),ISTEXT($F2059)),"",I2059*$F2059))</f>
        <v/>
      </c>
      <c r="K2059" s="33" t="n"/>
      <c r="L2059" s="33">
        <f>IF(K2059="", "", IF(OR(ISTEXT(K2059),ISTEXT($F2059)),"",K2059*$F2059))</f>
        <v/>
      </c>
      <c r="M2059" s="30">
        <f>IF(OR(H2059="",H2059=0),"",IF(K2059="",IF(J2059="","",IF(OR(ISTEXT(J2059),ISTEXT(H2059)),"",J2059/H2059)),IF(OR(ISTEXT(L2059),ISTEXT(H2059)),"",L2059/H2059)))</f>
        <v/>
      </c>
    </row>
    <row r="2060" ht="13.35" customHeight="1" s="162">
      <c r="B2060" s="307" t="n"/>
      <c r="C2060" s="307" t="n"/>
      <c r="E2060" s="307" t="n"/>
      <c r="F2060" s="32" t="n"/>
      <c r="G2060" s="33">
        <f>IF(F2060="", "", IF(OR(ISTEXT(H2060),ISTEXT(F2060)),"",H2060/F2060))</f>
        <v/>
      </c>
      <c r="H2060" s="33" t="n"/>
      <c r="I2060" s="33" t="n"/>
      <c r="J2060" s="33">
        <f>IF(I2060="", "", IF(OR(ISTEXT(I2060),ISTEXT($F2060)),"",I2060*$F2060))</f>
        <v/>
      </c>
      <c r="K2060" s="33" t="n"/>
      <c r="L2060" s="33">
        <f>IF(K2060="", "", IF(OR(ISTEXT(K2060),ISTEXT($F2060)),"",K2060*$F2060))</f>
        <v/>
      </c>
      <c r="M2060" s="30">
        <f>IF(OR(H2060="",H2060=0),"",IF(K2060="",IF(J2060="","",IF(OR(ISTEXT(J2060),ISTEXT(H2060)),"",J2060/H2060)),IF(OR(ISTEXT(L2060),ISTEXT(H2060)),"",L2060/H2060)))</f>
        <v/>
      </c>
    </row>
    <row r="2061" ht="13.35" customHeight="1" s="162">
      <c r="B2061" s="307" t="n"/>
      <c r="C2061" s="307" t="n"/>
      <c r="E2061" s="307" t="n"/>
      <c r="F2061" s="32" t="n"/>
      <c r="G2061" s="33">
        <f>IF(F2061="", "", IF(OR(ISTEXT(H2061),ISTEXT(F2061)),"",H2061/F2061))</f>
        <v/>
      </c>
      <c r="H2061" s="33" t="n"/>
      <c r="I2061" s="33" t="n"/>
      <c r="J2061" s="33">
        <f>IF(I2061="", "", IF(OR(ISTEXT(I2061),ISTEXT($F2061)),"",I2061*$F2061))</f>
        <v/>
      </c>
      <c r="K2061" s="33" t="n"/>
      <c r="L2061" s="33">
        <f>IF(K2061="", "", IF(OR(ISTEXT(K2061),ISTEXT($F2061)),"",K2061*$F2061))</f>
        <v/>
      </c>
      <c r="M2061" s="30">
        <f>IF(OR(H2061="",H2061=0),"",IF(K2061="",IF(J2061="","",IF(OR(ISTEXT(J2061),ISTEXT(H2061)),"",J2061/H2061)),IF(OR(ISTEXT(L2061),ISTEXT(H2061)),"",L2061/H2061)))</f>
        <v/>
      </c>
    </row>
    <row r="2062" ht="13.35" customHeight="1" s="162">
      <c r="B2062" s="307" t="n"/>
      <c r="C2062" s="307" t="n"/>
      <c r="E2062" s="307" t="n"/>
      <c r="F2062" s="32" t="n"/>
      <c r="G2062" s="33">
        <f>IF(F2062="", "", IF(OR(ISTEXT(H2062),ISTEXT(F2062)),"",H2062/F2062))</f>
        <v/>
      </c>
      <c r="H2062" s="33" t="n"/>
      <c r="I2062" s="33" t="n"/>
      <c r="J2062" s="33">
        <f>IF(I2062="", "", IF(OR(ISTEXT(I2062),ISTEXT($F2062)),"",I2062*$F2062))</f>
        <v/>
      </c>
      <c r="K2062" s="33" t="n"/>
      <c r="L2062" s="33">
        <f>IF(K2062="", "", IF(OR(ISTEXT(K2062),ISTEXT($F2062)),"",K2062*$F2062))</f>
        <v/>
      </c>
      <c r="M2062" s="30">
        <f>IF(OR(H2062="",H2062=0),"",IF(K2062="",IF(J2062="","",IF(OR(ISTEXT(J2062),ISTEXT(H2062)),"",J2062/H2062)),IF(OR(ISTEXT(L2062),ISTEXT(H2062)),"",L2062/H2062)))</f>
        <v/>
      </c>
    </row>
    <row r="2063" ht="13.35" customHeight="1" s="162">
      <c r="B2063" s="307" t="n"/>
      <c r="C2063" s="307" t="n"/>
      <c r="E2063" s="307" t="n"/>
      <c r="F2063" s="32" t="n"/>
      <c r="G2063" s="33">
        <f>IF(F2063="", "", IF(OR(ISTEXT(H2063),ISTEXT(F2063)),"",H2063/F2063))</f>
        <v/>
      </c>
      <c r="H2063" s="33" t="n"/>
      <c r="I2063" s="33" t="n"/>
      <c r="J2063" s="33">
        <f>IF(I2063="", "", IF(OR(ISTEXT(I2063),ISTEXT($F2063)),"",I2063*$F2063))</f>
        <v/>
      </c>
      <c r="K2063" s="33" t="n"/>
      <c r="L2063" s="33">
        <f>IF(K2063="", "", IF(OR(ISTEXT(K2063),ISTEXT($F2063)),"",K2063*$F2063))</f>
        <v/>
      </c>
      <c r="M2063" s="30">
        <f>IF(OR(H2063="",H2063=0),"",IF(K2063="",IF(J2063="","",IF(OR(ISTEXT(J2063),ISTEXT(H2063)),"",J2063/H2063)),IF(OR(ISTEXT(L2063),ISTEXT(H2063)),"",L2063/H2063)))</f>
        <v/>
      </c>
    </row>
    <row r="2064" ht="13.35" customHeight="1" s="162">
      <c r="B2064" s="307" t="n"/>
      <c r="C2064" s="307" t="n"/>
      <c r="E2064" s="307" t="n"/>
      <c r="F2064" s="32" t="n"/>
      <c r="G2064" s="33">
        <f>IF(F2064="", "", IF(OR(ISTEXT(H2064),ISTEXT(F2064)),"",H2064/F2064))</f>
        <v/>
      </c>
      <c r="H2064" s="33" t="n"/>
      <c r="I2064" s="33" t="n"/>
      <c r="J2064" s="33">
        <f>IF(I2064="", "", IF(OR(ISTEXT(I2064),ISTEXT($F2064)),"",I2064*$F2064))</f>
        <v/>
      </c>
      <c r="K2064" s="33" t="n"/>
      <c r="L2064" s="33">
        <f>IF(K2064="", "", IF(OR(ISTEXT(K2064),ISTEXT($F2064)),"",K2064*$F2064))</f>
        <v/>
      </c>
      <c r="M2064" s="30">
        <f>IF(OR(H2064="",H2064=0),"",IF(K2064="",IF(J2064="","",IF(OR(ISTEXT(J2064),ISTEXT(H2064)),"",J2064/H2064)),IF(OR(ISTEXT(L2064),ISTEXT(H2064)),"",L2064/H2064)))</f>
        <v/>
      </c>
    </row>
    <row r="2065" ht="13.35" customHeight="1" s="162">
      <c r="B2065" s="307" t="n"/>
      <c r="C2065" s="307" t="n"/>
      <c r="E2065" s="307" t="n"/>
      <c r="F2065" s="32" t="n"/>
      <c r="G2065" s="33">
        <f>IF(F2065="", "", IF(OR(ISTEXT(H2065),ISTEXT(F2065)),"",H2065/F2065))</f>
        <v/>
      </c>
      <c r="H2065" s="33" t="n"/>
      <c r="I2065" s="33" t="n"/>
      <c r="J2065" s="33">
        <f>IF(I2065="", "", IF(OR(ISTEXT(I2065),ISTEXT($F2065)),"",I2065*$F2065))</f>
        <v/>
      </c>
      <c r="K2065" s="33" t="n"/>
      <c r="L2065" s="33">
        <f>IF(K2065="", "", IF(OR(ISTEXT(K2065),ISTEXT($F2065)),"",K2065*$F2065))</f>
        <v/>
      </c>
      <c r="M2065" s="30">
        <f>IF(OR(H2065="",H2065=0),"",IF(K2065="",IF(J2065="","",IF(OR(ISTEXT(J2065),ISTEXT(H2065)),"",J2065/H2065)),IF(OR(ISTEXT(L2065),ISTEXT(H2065)),"",L2065/H2065)))</f>
        <v/>
      </c>
    </row>
    <row r="2066" ht="13.35" customHeight="1" s="162">
      <c r="B2066" s="307" t="n"/>
      <c r="C2066" s="307" t="n"/>
      <c r="E2066" s="307" t="n"/>
      <c r="F2066" s="32" t="n"/>
      <c r="G2066" s="33">
        <f>IF(F2066="", "", IF(OR(ISTEXT(H2066),ISTEXT(F2066)),"",H2066/F2066))</f>
        <v/>
      </c>
      <c r="H2066" s="33" t="n"/>
      <c r="I2066" s="33" t="n"/>
      <c r="J2066" s="33">
        <f>IF(I2066="", "", IF(OR(ISTEXT(I2066),ISTEXT($F2066)),"",I2066*$F2066))</f>
        <v/>
      </c>
      <c r="K2066" s="33" t="n"/>
      <c r="L2066" s="33">
        <f>IF(K2066="", "", IF(OR(ISTEXT(K2066),ISTEXT($F2066)),"",K2066*$F2066))</f>
        <v/>
      </c>
      <c r="M2066" s="30">
        <f>IF(OR(H2066="",H2066=0),"",IF(K2066="",IF(J2066="","",IF(OR(ISTEXT(J2066),ISTEXT(H2066)),"",J2066/H2066)),IF(OR(ISTEXT(L2066),ISTEXT(H2066)),"",L2066/H2066)))</f>
        <v/>
      </c>
    </row>
    <row r="2067" ht="13.35" customHeight="1" s="162">
      <c r="B2067" s="307" t="n"/>
      <c r="C2067" s="307" t="n"/>
      <c r="E2067" s="307" t="n"/>
      <c r="F2067" s="32" t="n"/>
      <c r="G2067" s="33">
        <f>IF(F2067="", "", IF(OR(ISTEXT(H2067),ISTEXT(F2067)),"",H2067/F2067))</f>
        <v/>
      </c>
      <c r="H2067" s="33" t="n"/>
      <c r="I2067" s="33" t="n"/>
      <c r="J2067" s="33">
        <f>IF(I2067="", "", IF(OR(ISTEXT(I2067),ISTEXT($F2067)),"",I2067*$F2067))</f>
        <v/>
      </c>
      <c r="K2067" s="33" t="n"/>
      <c r="L2067" s="33">
        <f>IF(K2067="", "", IF(OR(ISTEXT(K2067),ISTEXT($F2067)),"",K2067*$F2067))</f>
        <v/>
      </c>
      <c r="M2067" s="30">
        <f>IF(OR(H2067="",H2067=0),"",IF(K2067="",IF(J2067="","",IF(OR(ISTEXT(J2067),ISTEXT(H2067)),"",J2067/H2067)),IF(OR(ISTEXT(L2067),ISTEXT(H2067)),"",L2067/H2067)))</f>
        <v/>
      </c>
    </row>
    <row r="2068" ht="13.35" customHeight="1" s="162">
      <c r="B2068" s="307" t="n"/>
      <c r="C2068" s="307" t="n"/>
      <c r="E2068" s="307" t="n"/>
      <c r="F2068" s="32" t="n"/>
      <c r="G2068" s="33">
        <f>IF(F2068="", "", IF(OR(ISTEXT(H2068),ISTEXT(F2068)),"",H2068/F2068))</f>
        <v/>
      </c>
      <c r="H2068" s="33" t="n"/>
      <c r="I2068" s="33" t="n"/>
      <c r="J2068" s="33">
        <f>IF(I2068="", "", IF(OR(ISTEXT(I2068),ISTEXT($F2068)),"",I2068*$F2068))</f>
        <v/>
      </c>
      <c r="K2068" s="33" t="n"/>
      <c r="L2068" s="33">
        <f>IF(K2068="", "", IF(OR(ISTEXT(K2068),ISTEXT($F2068)),"",K2068*$F2068))</f>
        <v/>
      </c>
      <c r="M2068" s="30">
        <f>IF(OR(H2068="",H2068=0),"",IF(K2068="",IF(J2068="","",IF(OR(ISTEXT(J2068),ISTEXT(H2068)),"",J2068/H2068)),IF(OR(ISTEXT(L2068),ISTEXT(H2068)),"",L2068/H2068)))</f>
        <v/>
      </c>
    </row>
    <row r="2069" ht="13.35" customHeight="1" s="162">
      <c r="B2069" s="307" t="n"/>
      <c r="C2069" s="307" t="n"/>
      <c r="E2069" s="307" t="n"/>
      <c r="F2069" s="32" t="n"/>
      <c r="G2069" s="33">
        <f>IF(F2069="", "", IF(OR(ISTEXT(H2069),ISTEXT(F2069)),"",H2069/F2069))</f>
        <v/>
      </c>
      <c r="H2069" s="33" t="n"/>
      <c r="I2069" s="33" t="n"/>
      <c r="J2069" s="33">
        <f>IF(I2069="", "", IF(OR(ISTEXT(I2069),ISTEXT($F2069)),"",I2069*$F2069))</f>
        <v/>
      </c>
      <c r="K2069" s="33" t="n"/>
      <c r="L2069" s="33">
        <f>IF(K2069="", "", IF(OR(ISTEXT(K2069),ISTEXT($F2069)),"",K2069*$F2069))</f>
        <v/>
      </c>
      <c r="M2069" s="30">
        <f>IF(OR(H2069="",H2069=0),"",IF(K2069="",IF(J2069="","",IF(OR(ISTEXT(J2069),ISTEXT(H2069)),"",J2069/H2069)),IF(OR(ISTEXT(L2069),ISTEXT(H2069)),"",L2069/H2069)))</f>
        <v/>
      </c>
    </row>
    <row r="2070" ht="13.35" customHeight="1" s="162">
      <c r="B2070" s="307" t="n"/>
      <c r="C2070" s="307" t="n"/>
      <c r="E2070" s="307" t="n"/>
      <c r="F2070" s="32" t="n"/>
      <c r="G2070" s="33">
        <f>IF(F2070="", "", IF(OR(ISTEXT(H2070),ISTEXT(F2070)),"",H2070/F2070))</f>
        <v/>
      </c>
      <c r="H2070" s="33" t="n"/>
      <c r="I2070" s="33" t="n"/>
      <c r="J2070" s="33">
        <f>IF(I2070="", "", IF(OR(ISTEXT(I2070),ISTEXT($F2070)),"",I2070*$F2070))</f>
        <v/>
      </c>
      <c r="K2070" s="33" t="n"/>
      <c r="L2070" s="33">
        <f>IF(K2070="", "", IF(OR(ISTEXT(K2070),ISTEXT($F2070)),"",K2070*$F2070))</f>
        <v/>
      </c>
      <c r="M2070" s="30">
        <f>IF(OR(H2070="",H2070=0),"",IF(K2070="",IF(J2070="","",IF(OR(ISTEXT(J2070),ISTEXT(H2070)),"",J2070/H2070)),IF(OR(ISTEXT(L2070),ISTEXT(H2070)),"",L2070/H2070)))</f>
        <v/>
      </c>
    </row>
    <row r="2071" ht="13.35" customHeight="1" s="162">
      <c r="B2071" s="307" t="n"/>
      <c r="C2071" s="307" t="n"/>
      <c r="E2071" s="307" t="n"/>
      <c r="F2071" s="32" t="n"/>
      <c r="G2071" s="33">
        <f>IF(F2071="", "", IF(OR(ISTEXT(H2071),ISTEXT(F2071)),"",H2071/F2071))</f>
        <v/>
      </c>
      <c r="H2071" s="33" t="n"/>
      <c r="I2071" s="33" t="n"/>
      <c r="J2071" s="33">
        <f>IF(I2071="", "", IF(OR(ISTEXT(I2071),ISTEXT($F2071)),"",I2071*$F2071))</f>
        <v/>
      </c>
      <c r="K2071" s="33" t="n"/>
      <c r="L2071" s="33">
        <f>IF(K2071="", "", IF(OR(ISTEXT(K2071),ISTEXT($F2071)),"",K2071*$F2071))</f>
        <v/>
      </c>
      <c r="M2071" s="30">
        <f>IF(OR(H2071="",H2071=0),"",IF(K2071="",IF(J2071="","",IF(OR(ISTEXT(J2071),ISTEXT(H2071)),"",J2071/H2071)),IF(OR(ISTEXT(L2071),ISTEXT(H2071)),"",L2071/H2071)))</f>
        <v/>
      </c>
    </row>
    <row r="2072" ht="13.35" customHeight="1" s="162">
      <c r="B2072" s="307" t="n"/>
      <c r="C2072" s="307" t="n"/>
      <c r="E2072" s="307" t="n"/>
      <c r="F2072" s="32" t="n"/>
      <c r="G2072" s="33">
        <f>IF(F2072="", "", IF(OR(ISTEXT(H2072),ISTEXT(F2072)),"",H2072/F2072))</f>
        <v/>
      </c>
      <c r="H2072" s="33" t="n"/>
      <c r="I2072" s="33" t="n"/>
      <c r="J2072" s="33">
        <f>IF(I2072="", "", IF(OR(ISTEXT(I2072),ISTEXT($F2072)),"",I2072*$F2072))</f>
        <v/>
      </c>
      <c r="K2072" s="33" t="n"/>
      <c r="L2072" s="33">
        <f>IF(K2072="", "", IF(OR(ISTEXT(K2072),ISTEXT($F2072)),"",K2072*$F2072))</f>
        <v/>
      </c>
      <c r="M2072" s="30">
        <f>IF(OR(H2072="",H2072=0),"",IF(K2072="",IF(J2072="","",IF(OR(ISTEXT(J2072),ISTEXT(H2072)),"",J2072/H2072)),IF(OR(ISTEXT(L2072),ISTEXT(H2072)),"",L2072/H2072)))</f>
        <v/>
      </c>
    </row>
    <row r="2073" ht="13.35" customHeight="1" s="162">
      <c r="B2073" s="307" t="n"/>
      <c r="C2073" s="307" t="n"/>
      <c r="E2073" s="307" t="n"/>
      <c r="F2073" s="32" t="n"/>
      <c r="G2073" s="33">
        <f>IF(F2073="", "", IF(OR(ISTEXT(H2073),ISTEXT(F2073)),"",H2073/F2073))</f>
        <v/>
      </c>
      <c r="H2073" s="33" t="n"/>
      <c r="I2073" s="33" t="n"/>
      <c r="J2073" s="33">
        <f>IF(I2073="", "", IF(OR(ISTEXT(I2073),ISTEXT($F2073)),"",I2073*$F2073))</f>
        <v/>
      </c>
      <c r="K2073" s="33" t="n"/>
      <c r="L2073" s="33">
        <f>IF(K2073="", "", IF(OR(ISTEXT(K2073),ISTEXT($F2073)),"",K2073*$F2073))</f>
        <v/>
      </c>
      <c r="M2073" s="30">
        <f>IF(OR(H2073="",H2073=0),"",IF(K2073="",IF(J2073="","",IF(OR(ISTEXT(J2073),ISTEXT(H2073)),"",J2073/H2073)),IF(OR(ISTEXT(L2073),ISTEXT(H2073)),"",L2073/H2073)))</f>
        <v/>
      </c>
    </row>
    <row r="2074" ht="13.35" customHeight="1" s="162">
      <c r="B2074" s="307" t="n"/>
      <c r="C2074" s="307" t="n"/>
      <c r="E2074" s="307" t="n"/>
      <c r="F2074" s="32" t="n"/>
      <c r="G2074" s="33">
        <f>IF(F2074="", "", IF(OR(ISTEXT(H2074),ISTEXT(F2074)),"",H2074/F2074))</f>
        <v/>
      </c>
      <c r="H2074" s="33" t="n"/>
      <c r="I2074" s="33" t="n"/>
      <c r="J2074" s="33">
        <f>IF(I2074="", "", IF(OR(ISTEXT(I2074),ISTEXT($F2074)),"",I2074*$F2074))</f>
        <v/>
      </c>
      <c r="K2074" s="33" t="n"/>
      <c r="L2074" s="33">
        <f>IF(K2074="", "", IF(OR(ISTEXT(K2074),ISTEXT($F2074)),"",K2074*$F2074))</f>
        <v/>
      </c>
      <c r="M2074" s="30">
        <f>IF(OR(H2074="",H2074=0),"",IF(K2074="",IF(J2074="","",IF(OR(ISTEXT(J2074),ISTEXT(H2074)),"",J2074/H2074)),IF(OR(ISTEXT(L2074),ISTEXT(H2074)),"",L2074/H2074)))</f>
        <v/>
      </c>
    </row>
    <row r="2075" ht="13.35" customHeight="1" s="162">
      <c r="B2075" s="307" t="n"/>
      <c r="C2075" s="307" t="n"/>
      <c r="E2075" s="307" t="n"/>
      <c r="F2075" s="32" t="n"/>
      <c r="G2075" s="33">
        <f>IF(F2075="", "", IF(OR(ISTEXT(H2075),ISTEXT(F2075)),"",H2075/F2075))</f>
        <v/>
      </c>
      <c r="H2075" s="33" t="n"/>
      <c r="I2075" s="33" t="n"/>
      <c r="J2075" s="33">
        <f>IF(I2075="", "", IF(OR(ISTEXT(I2075),ISTEXT($F2075)),"",I2075*$F2075))</f>
        <v/>
      </c>
      <c r="K2075" s="33" t="n"/>
      <c r="L2075" s="33">
        <f>IF(K2075="", "", IF(OR(ISTEXT(K2075),ISTEXT($F2075)),"",K2075*$F2075))</f>
        <v/>
      </c>
      <c r="M2075" s="30">
        <f>IF(OR(H2075="",H2075=0),"",IF(K2075="",IF(J2075="","",IF(OR(ISTEXT(J2075),ISTEXT(H2075)),"",J2075/H2075)),IF(OR(ISTEXT(L2075),ISTEXT(H2075)),"",L2075/H2075)))</f>
        <v/>
      </c>
    </row>
    <row r="2076" ht="13.35" customHeight="1" s="162">
      <c r="B2076" s="42" t="n"/>
      <c r="C2076" s="231" t="inlineStr">
        <is>
          <t>Subtotal (this page)</t>
        </is>
      </c>
      <c r="D2076" s="159" t="n"/>
      <c r="E2076" s="42" t="n"/>
      <c r="F2076" s="42" t="n"/>
      <c r="G2076" s="43" t="n"/>
      <c r="H2076" s="43">
        <f>IF(SUM(H2036:H2075)=0,"",SUM(H2036:H2075))</f>
        <v/>
      </c>
      <c r="I2076" s="43" t="n"/>
      <c r="J2076" s="43">
        <f>IF(SUM(J2036:J2075)=0,"",SUM(J2036:J2075))</f>
        <v/>
      </c>
      <c r="K2076" s="43" t="n"/>
      <c r="L2076" s="43">
        <f>IF(SUM(L2036:L2075)=0,"",SUM(L2036:L2075))</f>
        <v/>
      </c>
      <c r="M2076" s="35">
        <f>IF(OR(H2076="",H2076=0),"",IF(L2076="",IF(J2076="","",IF(OR(ISTEXT(J2076),ISTEXT(H2076)),"",J2076/H2076)),IF(OR(ISTEXT(L2076),ISTEXT(H2076)),"",L2076/H2076)))</f>
        <v/>
      </c>
    </row>
    <row r="2077" ht="13.35" customHeight="1" s="162"/>
    <row r="2078" ht="13.35" customHeight="1" s="162">
      <c r="B2078" s="188" t="inlineStr">
        <is>
          <t>Remarks (cont.)</t>
        </is>
      </c>
      <c r="C2078" s="173" t="n"/>
      <c r="D2078" s="154" t="n"/>
      <c r="E2078" s="174" t="n"/>
      <c r="F2078" s="174" t="n"/>
      <c r="G2078" s="174" t="n"/>
      <c r="H2078" s="174" t="n"/>
      <c r="I2078" s="174" t="n"/>
      <c r="J2078" s="174" t="n"/>
      <c r="K2078" s="174" t="n"/>
      <c r="L2078" s="174" t="n"/>
      <c r="M2078" s="173" t="n"/>
    </row>
    <row r="2079" ht="13.35" customHeight="1" s="162">
      <c r="B2079" s="154" t="n"/>
      <c r="C2079" s="174" t="n"/>
      <c r="D2079" s="174" t="n"/>
      <c r="E2079" s="174" t="n"/>
      <c r="F2079" s="174" t="n"/>
      <c r="G2079" s="174" t="n"/>
      <c r="H2079" s="174" t="n"/>
      <c r="I2079" s="174" t="n"/>
      <c r="J2079" s="174" t="n"/>
      <c r="K2079" s="174" t="n"/>
      <c r="L2079" s="174" t="n"/>
      <c r="M2079" s="173" t="n"/>
    </row>
    <row r="2080" ht="13.35" customHeight="1" s="162">
      <c r="B2080" s="154" t="n"/>
      <c r="C2080" s="174" t="n"/>
      <c r="D2080" s="174" t="n"/>
      <c r="E2080" s="174" t="n"/>
      <c r="F2080" s="174" t="n"/>
      <c r="G2080" s="174" t="n"/>
      <c r="H2080" s="174" t="n"/>
      <c r="I2080" s="174" t="n"/>
      <c r="J2080" s="174" t="n"/>
      <c r="K2080" s="174" t="n"/>
      <c r="L2080" s="174" t="n"/>
      <c r="M2080" s="173" t="n"/>
    </row>
    <row r="2081" ht="13.35" customHeight="1" s="162">
      <c r="B2081" s="154" t="n"/>
      <c r="C2081" s="174" t="n"/>
      <c r="D2081" s="174" t="n"/>
      <c r="E2081" s="174" t="n"/>
      <c r="F2081" s="174" t="n"/>
      <c r="G2081" s="174" t="n"/>
      <c r="H2081" s="174" t="n"/>
      <c r="I2081" s="174" t="n"/>
      <c r="J2081" s="174" t="n"/>
      <c r="K2081" s="174" t="n"/>
      <c r="L2081" s="174" t="n"/>
      <c r="M2081" s="173" t="n"/>
    </row>
    <row r="2082" ht="13.35" customHeight="1" s="162"/>
    <row r="2083" ht="13.35" customHeight="1" s="162"/>
    <row r="2084" ht="13.35" customHeight="1" s="162">
      <c r="B2084" s="200" t="inlineStr">
        <is>
          <t>System</t>
        </is>
      </c>
      <c r="C2084" s="403" t="n"/>
      <c r="D2084" s="209">
        <f>IF('{Equipment Data Entry}'!B101="","",'{Equipment Data Entry}'!B101)</f>
        <v/>
      </c>
      <c r="E2084" s="418" t="n"/>
      <c r="F2084" s="403" t="n"/>
      <c r="G2084" s="200" t="inlineStr">
        <is>
          <t>Service</t>
        </is>
      </c>
      <c r="H2084" s="403" t="n"/>
      <c r="I2084" s="210">
        <f>IF('{Equipment Data Entry}'!C101="","",'{Equipment Data Entry}'!C101)</f>
        <v/>
      </c>
      <c r="J2084" s="418" t="n"/>
      <c r="K2084" s="418" t="n"/>
      <c r="L2084" s="418" t="n"/>
      <c r="M2084" s="403" t="n"/>
    </row>
    <row r="2085" ht="13.35" customHeight="1" s="162">
      <c r="B2085" s="422" t="n"/>
      <c r="C2085" s="423" t="n"/>
      <c r="D2085" s="422" t="n"/>
      <c r="E2085" s="424" t="n"/>
      <c r="F2085" s="423" t="n"/>
      <c r="G2085" s="422" t="n"/>
      <c r="H2085" s="423" t="n"/>
      <c r="I2085" s="422" t="n"/>
      <c r="J2085" s="424" t="n"/>
      <c r="K2085" s="424" t="n"/>
      <c r="L2085" s="424" t="n"/>
      <c r="M2085" s="423" t="n"/>
    </row>
    <row r="2086" ht="13.35" customHeight="1" s="162">
      <c r="B2086" s="437" t="inlineStr">
        <is>
          <t>Drive Type:</t>
        </is>
      </c>
      <c r="C2086" s="13" t="n"/>
      <c r="D2086" s="438" t="n"/>
      <c r="E2086" s="437" t="inlineStr">
        <is>
          <t>Rotation – Design:</t>
        </is>
      </c>
      <c r="F2086" s="13" t="n"/>
      <c r="G2086" s="438" t="n"/>
      <c r="H2086" s="13" t="n"/>
      <c r="I2086" s="437" t="inlineStr">
        <is>
          <t>Actual:</t>
        </is>
      </c>
      <c r="J2086" s="438" t="n"/>
    </row>
    <row r="2087" ht="13.35" customHeight="1" s="162">
      <c r="B2087" s="200" t="inlineStr">
        <is>
          <t>Unit Data</t>
        </is>
      </c>
      <c r="C2087" s="400" t="n"/>
      <c r="D2087" s="400" t="n"/>
      <c r="E2087" s="400" t="n"/>
      <c r="F2087" s="400" t="n"/>
      <c r="G2087" s="401" t="n"/>
      <c r="H2087" s="13" t="n"/>
      <c r="I2087" s="200" t="inlineStr">
        <is>
          <t>Design and Performance Data</t>
        </is>
      </c>
      <c r="J2087" s="400" t="n"/>
      <c r="K2087" s="400" t="n"/>
      <c r="L2087" s="401" t="n"/>
      <c r="M2087" s="283" t="n"/>
    </row>
    <row r="2088" ht="13.35" customHeight="1" s="162">
      <c r="B2088" s="199" t="inlineStr">
        <is>
          <t>Manufacturer</t>
        </is>
      </c>
      <c r="C2088" s="401" t="n"/>
      <c r="D2088" s="204">
        <f>IF('{Equipment Data Entry}'!E101="","",'{Equipment Data Entry}'!E101)</f>
        <v/>
      </c>
      <c r="E2088" s="400" t="n"/>
      <c r="F2088" s="400" t="n"/>
      <c r="G2088" s="401" t="n"/>
      <c r="H2088" s="13" t="n"/>
      <c r="I2088" s="199" t="inlineStr">
        <is>
          <t>Design Criteria</t>
        </is>
      </c>
      <c r="J2088" s="401" t="n"/>
      <c r="K2088" s="199" t="inlineStr">
        <is>
          <t>Design</t>
        </is>
      </c>
      <c r="L2088" s="199" t="inlineStr">
        <is>
          <t>Actual</t>
        </is>
      </c>
      <c r="M2088" s="13" t="n"/>
    </row>
    <row r="2089" ht="13.35" customHeight="1" s="162">
      <c r="B2089" s="199" t="inlineStr">
        <is>
          <t>Model Number</t>
        </is>
      </c>
      <c r="C2089" s="401" t="n"/>
      <c r="D2089" s="204">
        <f>IF('{Equipment Data Entry}'!F101="","",'{Equipment Data Entry}'!F101)</f>
        <v/>
      </c>
      <c r="E2089" s="400" t="n"/>
      <c r="F2089" s="400" t="n"/>
      <c r="G2089" s="401" t="n"/>
      <c r="H2089" s="13" t="n"/>
      <c r="I2089" s="199" t="inlineStr">
        <is>
          <t>Total Airflow</t>
        </is>
      </c>
      <c r="J2089" s="401" t="n"/>
      <c r="K2089" s="24">
        <f>H2129</f>
        <v/>
      </c>
      <c r="L2089" s="24">
        <f>L2129</f>
        <v/>
      </c>
      <c r="M2089" s="22">
        <f>IF(OR(L2089="",K2089="",K2089=0),"",IF(OR(ISTEXT(L2089),ISTEXT(K2089)),"",L2089/K2089))</f>
        <v/>
      </c>
    </row>
    <row r="2090" ht="13.35" customHeight="1" s="162">
      <c r="B2090" s="199" t="inlineStr">
        <is>
          <t>Serial Number</t>
        </is>
      </c>
      <c r="C2090" s="401" t="n"/>
      <c r="D2090" s="204" t="n"/>
      <c r="E2090" s="400" t="n"/>
      <c r="F2090" s="400" t="n"/>
      <c r="G2090" s="401" t="n"/>
      <c r="H2090" s="13" t="n"/>
      <c r="I2090" s="199" t="inlineStr">
        <is>
          <t>Unit ESP</t>
        </is>
      </c>
      <c r="J2090" s="401" t="n"/>
      <c r="K2090" s="71">
        <f>IF('{Equipment Data Entry}'!H101="","",'{Equipment Data Entry}'!H101)</f>
        <v/>
      </c>
      <c r="L2090" s="64">
        <f>I2109</f>
        <v/>
      </c>
      <c r="M2090" s="22" t="n"/>
    </row>
    <row r="2091" ht="13.35" customHeight="1" s="162">
      <c r="B2091" s="199" t="inlineStr">
        <is>
          <t>Area Served</t>
        </is>
      </c>
      <c r="C2091" s="401" t="n"/>
      <c r="D2091" s="204">
        <f>I2084</f>
        <v/>
      </c>
      <c r="E2091" s="400" t="n"/>
      <c r="F2091" s="400" t="n"/>
      <c r="G2091" s="401" t="n"/>
      <c r="H2091" s="13" t="n"/>
      <c r="I2091" s="199" t="inlineStr">
        <is>
          <t>Fan RPMs</t>
        </is>
      </c>
      <c r="J2091" s="401" t="n"/>
      <c r="K2091" s="24">
        <f>IF('{Equipment Data Entry}'!I101="","",'{Equipment Data Entry}'!I101)</f>
        <v/>
      </c>
      <c r="L2091" s="24">
        <f>IF(L2102="","",L2102)</f>
        <v/>
      </c>
      <c r="M2091" s="13" t="n"/>
    </row>
    <row r="2092" ht="13.35" customHeight="1" s="162">
      <c r="B2092" s="199" t="inlineStr">
        <is>
          <t>Location</t>
        </is>
      </c>
      <c r="C2092" s="401" t="n"/>
      <c r="D2092" s="204">
        <f>IF('{Equipment Data Entry}'!D101="","",'{Equipment Data Entry}'!D101)</f>
        <v/>
      </c>
      <c r="E2092" s="400" t="n"/>
      <c r="F2092" s="400" t="n"/>
      <c r="G2092" s="401" t="n"/>
      <c r="H2092" s="13" t="n"/>
      <c r="I2092" s="283" t="n"/>
      <c r="J2092" s="283" t="n"/>
      <c r="K2092" s="36" t="n"/>
      <c r="L2092" s="36" t="n"/>
      <c r="M2092" s="13" t="n"/>
    </row>
    <row r="2093" ht="13.35" customHeight="1" s="162">
      <c r="B2093" s="13" t="n"/>
      <c r="C2093" s="13" t="n"/>
      <c r="D2093" s="13" t="n"/>
      <c r="E2093" s="13" t="n"/>
      <c r="F2093" s="13" t="n"/>
      <c r="G2093" s="13" t="n"/>
      <c r="H2093" s="13" t="n"/>
      <c r="I2093" s="283" t="n"/>
      <c r="J2093" s="283" t="n"/>
      <c r="K2093" s="37" t="n"/>
      <c r="L2093" s="37" t="n"/>
      <c r="M2093" s="13" t="n"/>
    </row>
    <row r="2094" ht="13.35" customHeight="1" s="162">
      <c r="B2094" s="200" t="inlineStr">
        <is>
          <t>Motor Data</t>
        </is>
      </c>
      <c r="C2094" s="400" t="n"/>
      <c r="D2094" s="400" t="n"/>
      <c r="E2094" s="400" t="n"/>
      <c r="F2094" s="400" t="n"/>
      <c r="G2094" s="401" t="n"/>
      <c r="H2094" s="13" t="n"/>
      <c r="I2094" s="283" t="inlineStr">
        <is>
          <t>Filter Type/Size/Qty</t>
        </is>
      </c>
      <c r="J2094" s="404" t="n"/>
      <c r="K2094" s="404" t="n"/>
      <c r="L2094" s="37" t="n"/>
      <c r="M2094" s="404" t="n"/>
    </row>
    <row r="2095" ht="13.35" customHeight="1" s="162">
      <c r="B2095" s="199" t="inlineStr">
        <is>
          <t>Manufacturer</t>
        </is>
      </c>
      <c r="C2095" s="401" t="n"/>
      <c r="D2095" s="203" t="n"/>
      <c r="E2095" s="400" t="n"/>
      <c r="F2095" s="400" t="n"/>
      <c r="G2095" s="401" t="n"/>
      <c r="H2095" s="13" t="n"/>
      <c r="I2095" s="200" t="inlineStr">
        <is>
          <t>Drive Data</t>
        </is>
      </c>
      <c r="J2095" s="400" t="n"/>
      <c r="K2095" s="400" t="n"/>
      <c r="L2095" s="401" t="n"/>
      <c r="M2095" s="13" t="n"/>
    </row>
    <row r="2096" ht="13.35" customHeight="1" s="162">
      <c r="B2096" s="199" t="inlineStr">
        <is>
          <t>Horsepower</t>
        </is>
      </c>
      <c r="C2096" s="401" t="n"/>
      <c r="D2096" s="28">
        <f>IF('{Equipment Data Entry}'!G101="","",'{Equipment Data Entry}'!G101)</f>
        <v/>
      </c>
      <c r="E2096" s="21" t="inlineStr">
        <is>
          <t>RPM</t>
        </is>
      </c>
      <c r="F2096" s="24" t="n"/>
      <c r="G2096" s="199" t="inlineStr">
        <is>
          <t>SF</t>
        </is>
      </c>
      <c r="H2096" s="13" t="n"/>
      <c r="I2096" s="199" t="inlineStr">
        <is>
          <t>Motor sheave</t>
        </is>
      </c>
      <c r="J2096" s="400" t="n"/>
      <c r="K2096" s="24">
        <f>IF('{Equipment Data Entry}'!J101="","",'{Equipment Data Entry}'!J101)</f>
        <v/>
      </c>
      <c r="L2096" s="21" t="inlineStr">
        <is>
          <t>Bore</t>
        </is>
      </c>
      <c r="M2096" s="208"/>
    </row>
    <row r="2097" ht="13.35" customHeight="1" s="162">
      <c r="B2097" s="198">
        <f>IF('{Equipment Data Entry}'!N101="","",'{Equipment Data Entry}'!N101)</f>
        <v/>
      </c>
      <c r="C2097" s="198">
        <f>IF('{Equipment Data Entry}'!O101="","",'{Equipment Data Entry}'!O101)</f>
        <v/>
      </c>
      <c r="D2097" s="21" t="inlineStr">
        <is>
          <t>FLA</t>
        </is>
      </c>
      <c r="E2097" s="67" t="n"/>
      <c r="F2097" s="21" t="inlineStr">
        <is>
          <t>Frame</t>
        </is>
      </c>
      <c r="G2097" s="208" t="n"/>
      <c r="H2097" s="13" t="n"/>
      <c r="I2097" s="199" t="inlineStr">
        <is>
          <t>Fan pulley</t>
        </is>
      </c>
      <c r="J2097" s="400" t="n"/>
      <c r="K2097" s="24">
        <f>IF('{Equipment Data Entry}'!K101="","",'{Equipment Data Entry}'!K101)</f>
        <v/>
      </c>
      <c r="L2097" s="21" t="inlineStr">
        <is>
          <t>Bore</t>
        </is>
      </c>
      <c r="M2097" s="208"/>
    </row>
    <row r="2098" ht="13.35" customHeight="1" s="162">
      <c r="B2098" s="199" t="inlineStr">
        <is>
          <t>Corrected FLA</t>
        </is>
      </c>
      <c r="C2098" s="401" t="n"/>
      <c r="D2098" s="27">
        <f>IF(OR(E2099="",E2097="",B2097=""),"",IF(OR(ISTEXT(B2097),COUNT(E2099:G2099)=0,ISTEXT(E2097)),"",B2097/AVERAGE(E2099:G2099)*E2097))</f>
        <v/>
      </c>
      <c r="E2098" s="199" t="inlineStr">
        <is>
          <t>Estimated BHP</t>
        </is>
      </c>
      <c r="F2098" s="401" t="n"/>
      <c r="G2098" s="27">
        <f>IF(OR(COUNT(E2100:G2100)=0,IF(N(E2101)&gt;0,E2101,N(D2096))=0,IF(N(D2098)&gt;0,D2098,N(E2097))=0),"",IF(N(E2101)&gt;0,E2101,N(D2096))*AVERAGE(E2100:G2100)/IF(N(D2098)&gt;0,D2098,N(E2097)))</f>
        <v/>
      </c>
      <c r="H2098" s="13" t="n"/>
      <c r="I2098" s="199" t="inlineStr">
        <is>
          <t>Belt(s)</t>
        </is>
      </c>
      <c r="J2098" s="208">
        <f>IF('{Equipment Data Entry}'!L101="","",'{Equipment Data Entry}'!L101)</f>
        <v/>
      </c>
      <c r="K2098" s="199" t="inlineStr">
        <is>
          <t>C to C</t>
        </is>
      </c>
      <c r="L2098" s="64">
        <f>IF('{Equipment Data Entry}'!M101="","",'{Equipment Data Entry}'!M101)</f>
        <v/>
      </c>
      <c r="M2098" s="13" t="n"/>
    </row>
    <row r="2099" ht="13.35" customHeight="1" s="162">
      <c r="B2099" s="199" t="inlineStr">
        <is>
          <t>Measured Voltage</t>
        </is>
      </c>
      <c r="C2099" s="400" t="n"/>
      <c r="D2099" s="401" t="n"/>
      <c r="E2099" s="24" t="n"/>
      <c r="F2099" s="24" t="n"/>
      <c r="G2099" s="24" t="n"/>
      <c r="H2099" s="13" t="n"/>
      <c r="I2099" s="283" t="inlineStr">
        <is>
          <t>Final Settings</t>
        </is>
      </c>
      <c r="J2099" s="404" t="n"/>
      <c r="K2099" s="404" t="n"/>
      <c r="L2099" s="37" t="n"/>
      <c r="M2099" s="404" t="n"/>
    </row>
    <row r="2100" ht="13.35" customHeight="1" s="162">
      <c r="B2100" s="199" t="inlineStr">
        <is>
          <t>Measured Amperage</t>
        </is>
      </c>
      <c r="C2100" s="400" t="n"/>
      <c r="D2100" s="401" t="n"/>
      <c r="E2100" s="67" t="n"/>
      <c r="F2100" s="67" t="n"/>
      <c r="G2100" s="67" t="n"/>
      <c r="H2100" s="13" t="n"/>
      <c r="I2100" s="205" t="inlineStr">
        <is>
          <t>RPM Data</t>
        </is>
      </c>
      <c r="J2100" s="401" t="n"/>
      <c r="K2100" s="205" t="inlineStr">
        <is>
          <t>Initial</t>
        </is>
      </c>
      <c r="L2100" s="205" t="inlineStr">
        <is>
          <t>Final</t>
        </is>
      </c>
      <c r="M2100" s="13" t="n"/>
    </row>
    <row r="2101" ht="13.35" customHeight="1" s="162">
      <c r="B2101" s="199" t="inlineStr">
        <is>
          <t>Motor HP (nameplate)</t>
        </is>
      </c>
      <c r="C2101" s="400"/>
      <c r="D2101" s="401"/>
      <c r="E2101" s="24"/>
      <c r="F2101" s="24"/>
      <c r="G2101" s="24"/>
      <c r="H2101" s="13" t="n"/>
      <c r="I2101" s="199" t="inlineStr">
        <is>
          <t>Motor RPM</t>
        </is>
      </c>
      <c r="J2101" s="401" t="n"/>
      <c r="K2101" s="24" t="n"/>
      <c r="L2101" s="24" t="n"/>
      <c r="M2101" s="13" t="n"/>
    </row>
    <row r="2102" ht="13.35" customHeight="1" s="162">
      <c r="B2102" s="200" t="inlineStr">
        <is>
          <t>Static Pressure Profile (in. w.g.)</t>
        </is>
      </c>
      <c r="C2102" s="400" t="n"/>
      <c r="D2102" s="400" t="n"/>
      <c r="E2102" s="400" t="n"/>
      <c r="F2102" s="400" t="n"/>
      <c r="G2102" s="401" t="n"/>
      <c r="H2102" s="13" t="n"/>
      <c r="I2102" s="199" t="inlineStr">
        <is>
          <t>Fan RPM</t>
        </is>
      </c>
      <c r="J2102" s="401" t="n"/>
      <c r="K2102" s="24" t="n"/>
      <c r="L2102" s="24" t="n"/>
      <c r="M2102" s="13" t="n"/>
    </row>
    <row r="2103" ht="13.35" customHeight="1" s="162">
      <c r="B2103" s="490">
        <f>IFERROR(INDEX('{Dropdowns}'!$AI$2:$AO$7,MATCH($D$2106,'{Dropdowns}'!$AH$2:$AH$7,0),1),"")</f>
        <v/>
      </c>
      <c r="C2103" s="490">
        <f>IFERROR(INDEX('{Dropdowns}'!$AI$2:$AO$7,MATCH($D$2106,'{Dropdowns}'!$AH$2:$AH$7,0),2),"")</f>
        <v/>
      </c>
      <c r="D2103" s="490">
        <f>IFERROR(INDEX('{Dropdowns}'!$AI$2:$AO$7,MATCH($D$2106,'{Dropdowns}'!$AH$2:$AH$7,0),3),"")</f>
        <v/>
      </c>
      <c r="E2103" s="490">
        <f>IFERROR(INDEX('{Dropdowns}'!$AI$2:$AO$7,MATCH($D$2106,'{Dropdowns}'!$AH$2:$AH$7,0),4),"")</f>
        <v/>
      </c>
      <c r="F2103" s="490">
        <f>IFERROR(INDEX('{Dropdowns}'!$AI$2:$AO$7,MATCH($D$2106,'{Dropdowns}'!$AH$2:$AH$7,0),5),"")</f>
        <v/>
      </c>
      <c r="G2103" s="490">
        <f>IFERROR(INDEX('{Dropdowns}'!$AI$2:$AO$7,MATCH($D$2106,'{Dropdowns}'!$AH$2:$AH$7,0),6),"")</f>
        <v/>
      </c>
      <c r="H2103" s="490">
        <f>IFERROR(INDEX('{Dropdowns}'!$AI$2:$AO$7,MATCH($D$2106,'{Dropdowns}'!$AH$2:$AH$7,0),7),"")</f>
        <v/>
      </c>
      <c r="I2103" s="246" t="inlineStr">
        <is>
          <t>VSD Frequency</t>
        </is>
      </c>
      <c r="J2103" s="403" t="n"/>
      <c r="K2103" s="65" t="n"/>
      <c r="L2103" s="65" t="n"/>
      <c r="M2103" s="13" t="n"/>
    </row>
    <row r="2104" ht="13.35" customHeight="1" s="162">
      <c r="B2104" s="492"/>
      <c r="C2104" s="492"/>
      <c r="D2104" s="492"/>
      <c r="E2104" s="492"/>
      <c r="F2104" s="492"/>
      <c r="G2104" s="492"/>
      <c r="H2104" s="492"/>
      <c r="I2104" s="14" t="n"/>
      <c r="J2104" s="14" t="n"/>
      <c r="K2104" s="14" t="n"/>
      <c r="L2104" s="38" t="n"/>
      <c r="M2104" s="13" t="n"/>
      <c r="Q2104">
        <f>IF(B2104="","",B2104)</f>
        <v/>
      </c>
      <c r="R2104">
        <f>IF(C2103="—",Q2104,IF(C2104="","",C2104))</f>
        <v/>
      </c>
      <c r="S2104">
        <f>IF(D2103="—",R2104,IF(D2104="","",D2104))</f>
        <v/>
      </c>
      <c r="T2104">
        <f>IF(E2103="—",S2104,IF(E2104="","",E2104))</f>
        <v/>
      </c>
      <c r="U2104">
        <f>IF(F2103="—",T2104,IF(F2104="","",F2104))</f>
        <v/>
      </c>
      <c r="V2104">
        <f>IF(G2103="—",U2104,IF(G2104="","",G2104))</f>
        <v/>
      </c>
      <c r="W2104">
        <f>IFERROR(MATCH("Fan",$C$2103:$H$2103,0),"")</f>
        <v/>
      </c>
      <c r="X2104">
        <f>IF(W2104="","",INDEX(P2106:U2106,W2104))</f>
        <v/>
      </c>
      <c r="Y2104">
        <f>IF(W2104="","",INDEX(Q2105:V2105,W2104))</f>
        <v/>
      </c>
    </row>
    <row r="2105" ht="13.35" customHeight="1" s="162">
      <c r="B2105" s="491" t="inlineStr">
        <is>
          <t>Δ</t>
        </is>
      </c>
      <c r="C2105" s="498">
        <f>IF(OR(C2103="—",C2104="",Q2104=""),"",IF(OR(ISTEXT(C2104),ISTEXT(Q2104)),"","Δ "&amp;TEXT(C2104-Q2104,"0.00")))</f>
        <v/>
      </c>
      <c r="D2105" s="498">
        <f>IF(OR(D2103="—",D2104="",R2104=""),"",IF(OR(ISTEXT(D2104),ISTEXT(R2104)),"","Δ "&amp;TEXT(D2104-R2104,"0.00")))</f>
        <v/>
      </c>
      <c r="E2105" s="498">
        <f>IF(OR(E2103="—",E2104="",S2104=""),"",IF(OR(ISTEXT(E2104),ISTEXT(S2104)),"","Δ "&amp;TEXT(E2104-S2104,"0.00")))</f>
        <v/>
      </c>
      <c r="F2105" s="498">
        <f>IF(OR(F2103="—",F2104="",T2104=""),"",IF(OR(ISTEXT(F2104),ISTEXT(T2104)),"","Δ "&amp;TEXT(F2104-T2104,"0.00")))</f>
        <v/>
      </c>
      <c r="G2105" s="498">
        <f>IF(OR(G2103="—",G2104="",U2104=""),"",IF(OR(ISTEXT(G2104),ISTEXT(U2104)),"","Δ "&amp;TEXT(G2104-U2104,"0.00")))</f>
        <v/>
      </c>
      <c r="H2105" s="498">
        <f>IF(OR(H2103="—",H2104="",V2104=""),"",IF(OR(ISTEXT(H2104),ISTEXT(V2104)),"","Δ "&amp;TEXT(H2104-V2104,"0.00")))</f>
        <v/>
      </c>
      <c r="I2105" s="13" t="n"/>
      <c r="J2105" s="13" t="n"/>
      <c r="K2105" s="13" t="n"/>
      <c r="L2105" s="13" t="n"/>
      <c r="M2105" s="13" t="n"/>
      <c r="Q2105">
        <f>IF(OR(C2104="",ISTEXT(C2104)),R2105,C2104)</f>
        <v/>
      </c>
      <c r="R2105">
        <f>IF(OR(D2104="",ISTEXT(D2104)),S2105,D2104)</f>
        <v/>
      </c>
      <c r="S2105">
        <f>IF(OR(E2104="",ISTEXT(E2104)),T2105,E2104)</f>
        <v/>
      </c>
      <c r="T2105">
        <f>IF(OR(F2104="",ISTEXT(F2104)),U2105,F2104)</f>
        <v/>
      </c>
      <c r="U2105">
        <f>IF(OR(G2104="",ISTEXT(G2104)),V2105,G2104)</f>
        <v/>
      </c>
      <c r="V2105">
        <f>IF(OR(H2104="",ISTEXT(H2104)),"",H2104)</f>
        <v/>
      </c>
    </row>
    <row r="2106" ht="13.35" customHeight="1" s="162">
      <c r="B2106" s="425" t="inlineStr">
        <is>
          <t>Unit type:</t>
        </is>
      </c>
      <c r="D2106" s="522" t="inlineStr">
        <is>
          <t>EF</t>
        </is>
      </c>
      <c r="E2106" s="414" t="n"/>
      <c r="F2106" s="494" t="inlineStr">
        <is>
          <t>Airflow left to right. Δ = this reading minus the one before it; in. w.g.</t>
        </is>
      </c>
      <c r="P2106">
        <f>IF(B2104="","",B2104)</f>
        <v/>
      </c>
      <c r="Q2106">
        <f>IF(C2104="",P2106,C2104)</f>
        <v/>
      </c>
      <c r="R2106">
        <f>IF(D2104="",Q2106,D2104)</f>
        <v/>
      </c>
      <c r="S2106">
        <f>IF(E2104="",R2106,E2104)</f>
        <v/>
      </c>
      <c r="T2106">
        <f>IF(F2104="",S2106,F2104)</f>
        <v/>
      </c>
      <c r="U2106">
        <f>IF(G2104="",T2106,G2104)</f>
        <v/>
      </c>
      <c r="V2106">
        <f>IF(H2104="",U2106,H2104)</f>
        <v/>
      </c>
    </row>
    <row r="2107" ht="13.35" customHeight="1" s="162">
      <c r="B2107" s="500" t="inlineStr">
        <is>
          <t>Fan inlet</t>
        </is>
      </c>
      <c r="D2107" s="501">
        <f>IF(X2104="","",X2104)</f>
        <v/>
      </c>
      <c r="F2107" s="500" t="inlineStr">
        <is>
          <t>Discharge</t>
        </is>
      </c>
      <c r="I2107" s="501">
        <f>IF(V2106="","",V2106)</f>
        <v/>
      </c>
    </row>
    <row r="2108" ht="13.35" customHeight="1" s="162"/>
    <row r="2109" ht="13.35" customHeight="1" s="162">
      <c r="B2109" s="500" t="inlineStr">
        <is>
          <t>Fan TSP</t>
        </is>
      </c>
      <c r="E2109" s="501">
        <f>IF(OR(X2104="",Y2104=""),"",IF(OR(ISTEXT(X2104),ISTEXT(Y2104)),"",Y2104-X2104))</f>
        <v/>
      </c>
      <c r="F2109" s="500" t="inlineStr">
        <is>
          <t>ESP</t>
        </is>
      </c>
      <c r="I2109" s="501">
        <f>IF(OR(B2104="",V2106=""),"",IF(OR(ISTEXT(B2104),ISTEXT(V2106)),"",V2106-B2104))</f>
        <v/>
      </c>
      <c r="J2109" s="500" t="inlineStr">
        <is>
          <t>Unit ΔP (inlet → fan)</t>
        </is>
      </c>
      <c r="M2109" s="501">
        <f>IF(OR(B2104="",X2104=""),"",IF(OR(ISTEXT(B2104),ISTEXT(X2104)),"",X2104-B2104))</f>
        <v/>
      </c>
    </row>
    <row r="2110" ht="13.35" customHeight="1" s="162">
      <c r="B2110" s="453" t="inlineStr">
        <is>
          <t>Instrument:</t>
        </is>
      </c>
      <c r="C2110" s="5" t="n"/>
      <c r="D2110" s="505" t="n"/>
      <c r="E2110" s="414" t="n"/>
      <c r="F2110" s="414" t="n"/>
      <c r="G2110" s="425" t="inlineStr">
        <is>
          <t>Ak basis / notes:</t>
        </is>
      </c>
      <c r="I2110" s="506" t="n"/>
      <c r="J2110" s="414" t="n"/>
      <c r="K2110" s="414" t="n"/>
      <c r="L2110" s="414" t="n"/>
      <c r="M2110" s="414" t="n"/>
    </row>
    <row r="2111" ht="13.35" customHeight="1" s="162">
      <c r="B2111" s="188" t="inlineStr">
        <is>
          <t>Register / Grille / Diffuser Airflow</t>
        </is>
      </c>
      <c r="C2111" s="174" t="n"/>
      <c r="D2111" s="174" t="n"/>
      <c r="E2111" s="174" t="n"/>
      <c r="F2111" s="173" t="n"/>
      <c r="G2111" s="233" t="inlineStr">
        <is>
          <t>Design VEL</t>
        </is>
      </c>
      <c r="H2111" s="194" t="inlineStr">
        <is>
          <t>Design CFM</t>
        </is>
      </c>
      <c r="I2111" s="188" t="inlineStr">
        <is>
          <t>Initial</t>
        </is>
      </c>
      <c r="J2111" s="173" t="n"/>
      <c r="K2111" s="188" t="inlineStr">
        <is>
          <t>Final</t>
        </is>
      </c>
      <c r="L2111" s="173" t="n"/>
      <c r="M2111" s="188" t="inlineStr">
        <is>
          <t>%</t>
        </is>
      </c>
    </row>
    <row r="2112" ht="13.35" customHeight="1" s="162">
      <c r="B2112" s="153" t="inlineStr">
        <is>
          <t>No.</t>
        </is>
      </c>
      <c r="C2112" s="188" t="inlineStr">
        <is>
          <t>Area Served</t>
        </is>
      </c>
      <c r="D2112" s="188" t="inlineStr">
        <is>
          <t>Type</t>
        </is>
      </c>
      <c r="E2112" s="188" t="inlineStr">
        <is>
          <t>Size</t>
        </is>
      </c>
      <c r="F2112" s="188" t="inlineStr">
        <is>
          <t>Ak</t>
        </is>
      </c>
      <c r="G2112" s="440" t="n"/>
      <c r="H2112" s="440" t="n"/>
      <c r="I2112" s="188" t="inlineStr">
        <is>
          <t>VEL</t>
        </is>
      </c>
      <c r="J2112" s="188" t="inlineStr">
        <is>
          <t>CFM</t>
        </is>
      </c>
      <c r="K2112" s="188" t="inlineStr">
        <is>
          <t>VEL</t>
        </is>
      </c>
      <c r="L2112" s="188" t="inlineStr">
        <is>
          <t>CFM</t>
        </is>
      </c>
      <c r="M2112" s="440" t="n"/>
    </row>
    <row r="2113" ht="13.35" customHeight="1" s="162">
      <c r="B2113" s="307" t="n"/>
      <c r="C2113" s="307" t="n"/>
      <c r="E2113" s="307" t="n"/>
      <c r="F2113" s="32" t="n"/>
      <c r="G2113" s="33">
        <f>IF(F2113="", "", IF(OR(ISTEXT(H2113),ISTEXT(F2113)),"",H2113/F2113))</f>
        <v/>
      </c>
      <c r="H2113" s="33" t="n"/>
      <c r="I2113" s="33" t="n"/>
      <c r="J2113" s="33">
        <f>IF(I2113="", "", IF(OR(ISTEXT(I2113),ISTEXT($F2113)),"",I2113*$F2113))</f>
        <v/>
      </c>
      <c r="K2113" s="33" t="n"/>
      <c r="L2113" s="33">
        <f>IF(K2113="", "", IF(OR(ISTEXT(K2113),ISTEXT($F2113)),"",K2113*$F2113))</f>
        <v/>
      </c>
      <c r="M2113" s="30">
        <f>IF(OR(H2113="",H2113=0),"",IF(K2113="",IF(J2113="","",IF(OR(ISTEXT(J2113),ISTEXT(H2113)),"",J2113/H2113)),IF(OR(ISTEXT(L2113),ISTEXT(H2113)),"",L2113/H2113)))</f>
        <v/>
      </c>
    </row>
    <row r="2114" ht="13.35" customHeight="1" s="162">
      <c r="B2114" s="307" t="n"/>
      <c r="C2114" s="307" t="n"/>
      <c r="E2114" s="307" t="n"/>
      <c r="F2114" s="32" t="n"/>
      <c r="G2114" s="33">
        <f>IF(F2114="", "", IF(OR(ISTEXT(H2114),ISTEXT(F2114)),"",H2114/F2114))</f>
        <v/>
      </c>
      <c r="H2114" s="33" t="n"/>
      <c r="I2114" s="33" t="n"/>
      <c r="J2114" s="33">
        <f>IF(I2114="", "", IF(OR(ISTEXT(I2114),ISTEXT($F2114)),"",I2114*$F2114))</f>
        <v/>
      </c>
      <c r="K2114" s="33" t="n"/>
      <c r="L2114" s="33">
        <f>IF(K2114="", "", IF(OR(ISTEXT(K2114),ISTEXT($F2114)),"",K2114*$F2114))</f>
        <v/>
      </c>
      <c r="M2114" s="30">
        <f>IF(OR(H2114="",H2114=0),"",IF(K2114="",IF(J2114="","",IF(OR(ISTEXT(J2114),ISTEXT(H2114)),"",J2114/H2114)),IF(OR(ISTEXT(L2114),ISTEXT(H2114)),"",L2114/H2114)))</f>
        <v/>
      </c>
    </row>
    <row r="2115" ht="13.35" customHeight="1" s="162">
      <c r="B2115" s="307" t="n"/>
      <c r="C2115" s="307" t="n"/>
      <c r="E2115" s="307" t="n"/>
      <c r="F2115" s="32" t="n"/>
      <c r="G2115" s="33">
        <f>IF(F2115="", "", IF(OR(ISTEXT(H2115),ISTEXT(F2115)),"",H2115/F2115))</f>
        <v/>
      </c>
      <c r="H2115" s="33" t="n"/>
      <c r="I2115" s="33" t="n"/>
      <c r="J2115" s="33">
        <f>IF(I2115="", "", IF(OR(ISTEXT(I2115),ISTEXT($F2115)),"",I2115*$F2115))</f>
        <v/>
      </c>
      <c r="K2115" s="33" t="n"/>
      <c r="L2115" s="33">
        <f>IF(K2115="", "", IF(OR(ISTEXT(K2115),ISTEXT($F2115)),"",K2115*$F2115))</f>
        <v/>
      </c>
      <c r="M2115" s="30">
        <f>IF(OR(H2115="",H2115=0),"",IF(K2115="",IF(J2115="","",IF(OR(ISTEXT(J2115),ISTEXT(H2115)),"",J2115/H2115)),IF(OR(ISTEXT(L2115),ISTEXT(H2115)),"",L2115/H2115)))</f>
        <v/>
      </c>
    </row>
    <row r="2116" ht="13.35" customHeight="1" s="162">
      <c r="B2116" s="307" t="n"/>
      <c r="C2116" s="307" t="n"/>
      <c r="E2116" s="307" t="n"/>
      <c r="F2116" s="32" t="n"/>
      <c r="G2116" s="33">
        <f>IF(F2116="", "", IF(OR(ISTEXT(H2116),ISTEXT(F2116)),"",H2116/F2116))</f>
        <v/>
      </c>
      <c r="H2116" s="33" t="n"/>
      <c r="I2116" s="33" t="n"/>
      <c r="J2116" s="33">
        <f>IF(I2116="", "", IF(OR(ISTEXT(I2116),ISTEXT($F2116)),"",I2116*$F2116))</f>
        <v/>
      </c>
      <c r="K2116" s="33" t="n"/>
      <c r="L2116" s="33">
        <f>IF(K2116="", "", IF(OR(ISTEXT(K2116),ISTEXT($F2116)),"",K2116*$F2116))</f>
        <v/>
      </c>
      <c r="M2116" s="30">
        <f>IF(OR(H2116="",H2116=0),"",IF(K2116="",IF(J2116="","",IF(OR(ISTEXT(J2116),ISTEXT(H2116)),"",J2116/H2116)),IF(OR(ISTEXT(L2116),ISTEXT(H2116)),"",L2116/H2116)))</f>
        <v/>
      </c>
    </row>
    <row r="2117" ht="13.35" customHeight="1" s="162">
      <c r="B2117" s="307" t="n"/>
      <c r="C2117" s="307" t="n"/>
      <c r="E2117" s="307" t="n"/>
      <c r="F2117" s="32" t="n"/>
      <c r="G2117" s="33">
        <f>IF(F2117="", "", IF(OR(ISTEXT(H2117),ISTEXT(F2117)),"",H2117/F2117))</f>
        <v/>
      </c>
      <c r="H2117" s="33" t="n"/>
      <c r="I2117" s="33" t="n"/>
      <c r="J2117" s="33">
        <f>IF(I2117="", "", IF(OR(ISTEXT(I2117),ISTEXT($F2117)),"",I2117*$F2117))</f>
        <v/>
      </c>
      <c r="K2117" s="33" t="n"/>
      <c r="L2117" s="33">
        <f>IF(K2117="", "", IF(OR(ISTEXT(K2117),ISTEXT($F2117)),"",K2117*$F2117))</f>
        <v/>
      </c>
      <c r="M2117" s="30">
        <f>IF(OR(H2117="",H2117=0),"",IF(K2117="",IF(J2117="","",IF(OR(ISTEXT(J2117),ISTEXT(H2117)),"",J2117/H2117)),IF(OR(ISTEXT(L2117),ISTEXT(H2117)),"",L2117/H2117)))</f>
        <v/>
      </c>
    </row>
    <row r="2118" ht="13.35" customHeight="1" s="162">
      <c r="B2118" s="307" t="n"/>
      <c r="C2118" s="307" t="n"/>
      <c r="E2118" s="307" t="n"/>
      <c r="F2118" s="32" t="n"/>
      <c r="G2118" s="33">
        <f>IF(F2118="", "", IF(OR(ISTEXT(H2118),ISTEXT(F2118)),"",H2118/F2118))</f>
        <v/>
      </c>
      <c r="H2118" s="33" t="n"/>
      <c r="I2118" s="33" t="n"/>
      <c r="J2118" s="33">
        <f>IF(I2118="", "", IF(OR(ISTEXT(I2118),ISTEXT($F2118)),"",I2118*$F2118))</f>
        <v/>
      </c>
      <c r="K2118" s="33" t="n"/>
      <c r="L2118" s="33">
        <f>IF(K2118="", "", IF(OR(ISTEXT(K2118),ISTEXT($F2118)),"",K2118*$F2118))</f>
        <v/>
      </c>
      <c r="M2118" s="30">
        <f>IF(OR(H2118="",H2118=0),"",IF(K2118="",IF(J2118="","",IF(OR(ISTEXT(J2118),ISTEXT(H2118)),"",J2118/H2118)),IF(OR(ISTEXT(L2118),ISTEXT(H2118)),"",L2118/H2118)))</f>
        <v/>
      </c>
    </row>
    <row r="2119" ht="13.35" customHeight="1" s="162">
      <c r="B2119" s="307" t="n"/>
      <c r="C2119" s="307" t="n"/>
      <c r="E2119" s="307" t="n"/>
      <c r="F2119" s="32" t="n"/>
      <c r="G2119" s="33">
        <f>IF(F2119="", "", IF(OR(ISTEXT(H2119),ISTEXT(F2119)),"",H2119/F2119))</f>
        <v/>
      </c>
      <c r="H2119" s="33" t="n"/>
      <c r="I2119" s="33" t="n"/>
      <c r="J2119" s="33">
        <f>IF(I2119="", "", IF(OR(ISTEXT(I2119),ISTEXT($F2119)),"",I2119*$F2119))</f>
        <v/>
      </c>
      <c r="K2119" s="33" t="n"/>
      <c r="L2119" s="33">
        <f>IF(K2119="", "", IF(OR(ISTEXT(K2119),ISTEXT($F2119)),"",K2119*$F2119))</f>
        <v/>
      </c>
      <c r="M2119" s="30">
        <f>IF(OR(H2119="",H2119=0),"",IF(K2119="",IF(J2119="","",IF(OR(ISTEXT(J2119),ISTEXT(H2119)),"",J2119/H2119)),IF(OR(ISTEXT(L2119),ISTEXT(H2119)),"",L2119/H2119)))</f>
        <v/>
      </c>
    </row>
    <row r="2120" ht="13.35" customHeight="1" s="162">
      <c r="B2120" s="307" t="n"/>
      <c r="C2120" s="307" t="n"/>
      <c r="E2120" s="307" t="n"/>
      <c r="F2120" s="32" t="n"/>
      <c r="G2120" s="33">
        <f>IF(F2120="", "", IF(OR(ISTEXT(H2120),ISTEXT(F2120)),"",H2120/F2120))</f>
        <v/>
      </c>
      <c r="H2120" s="33" t="n"/>
      <c r="I2120" s="33" t="n"/>
      <c r="J2120" s="33">
        <f>IF(I2120="", "", IF(OR(ISTEXT(I2120),ISTEXT($F2120)),"",I2120*$F2120))</f>
        <v/>
      </c>
      <c r="K2120" s="33" t="n"/>
      <c r="L2120" s="33">
        <f>IF(K2120="", "", IF(OR(ISTEXT(K2120),ISTEXT($F2120)),"",K2120*$F2120))</f>
        <v/>
      </c>
      <c r="M2120" s="30">
        <f>IF(OR(H2120="",H2120=0),"",IF(K2120="",IF(J2120="","",IF(OR(ISTEXT(J2120),ISTEXT(H2120)),"",J2120/H2120)),IF(OR(ISTEXT(L2120),ISTEXT(H2120)),"",L2120/H2120)))</f>
        <v/>
      </c>
    </row>
    <row r="2121" ht="13.35" customHeight="1" s="162">
      <c r="B2121" s="307" t="n"/>
      <c r="C2121" s="307" t="n"/>
      <c r="E2121" s="307" t="n"/>
      <c r="F2121" s="32" t="n"/>
      <c r="G2121" s="33">
        <f>IF(F2121="", "", IF(OR(ISTEXT(H2121),ISTEXT(F2121)),"",H2121/F2121))</f>
        <v/>
      </c>
      <c r="H2121" s="33" t="n"/>
      <c r="I2121" s="33" t="n"/>
      <c r="J2121" s="33">
        <f>IF(I2121="", "", IF(OR(ISTEXT(I2121),ISTEXT($F2121)),"",I2121*$F2121))</f>
        <v/>
      </c>
      <c r="K2121" s="33" t="n"/>
      <c r="L2121" s="33">
        <f>IF(K2121="", "", IF(OR(ISTEXT(K2121),ISTEXT($F2121)),"",K2121*$F2121))</f>
        <v/>
      </c>
      <c r="M2121" s="30">
        <f>IF(OR(H2121="",H2121=0),"",IF(K2121="",IF(J2121="","",IF(OR(ISTEXT(J2121),ISTEXT(H2121)),"",J2121/H2121)),IF(OR(ISTEXT(L2121),ISTEXT(H2121)),"",L2121/H2121)))</f>
        <v/>
      </c>
    </row>
    <row r="2122" ht="13.35" customHeight="1" s="162">
      <c r="B2122" s="307" t="n"/>
      <c r="C2122" s="307" t="n"/>
      <c r="E2122" s="307" t="n"/>
      <c r="F2122" s="32" t="n"/>
      <c r="G2122" s="33">
        <f>IF(F2122="", "", IF(OR(ISTEXT(H2122),ISTEXT(F2122)),"",H2122/F2122))</f>
        <v/>
      </c>
      <c r="H2122" s="33" t="n"/>
      <c r="I2122" s="33" t="n"/>
      <c r="J2122" s="33">
        <f>IF(I2122="", "", IF(OR(ISTEXT(I2122),ISTEXT($F2122)),"",I2122*$F2122))</f>
        <v/>
      </c>
      <c r="K2122" s="33" t="n"/>
      <c r="L2122" s="33">
        <f>IF(K2122="", "", IF(OR(ISTEXT(K2122),ISTEXT($F2122)),"",K2122*$F2122))</f>
        <v/>
      </c>
      <c r="M2122" s="30">
        <f>IF(OR(H2122="",H2122=0),"",IF(K2122="",IF(J2122="","",IF(OR(ISTEXT(J2122),ISTEXT(H2122)),"",J2122/H2122)),IF(OR(ISTEXT(L2122),ISTEXT(H2122)),"",L2122/H2122)))</f>
        <v/>
      </c>
    </row>
    <row r="2123" ht="13.35" customHeight="1" s="162">
      <c r="B2123" s="307" t="n"/>
      <c r="C2123" s="307" t="n"/>
      <c r="E2123" s="307" t="n"/>
      <c r="F2123" s="32" t="n"/>
      <c r="G2123" s="33">
        <f>IF(F2123="", "", IF(OR(ISTEXT(H2123),ISTEXT(F2123)),"",H2123/F2123))</f>
        <v/>
      </c>
      <c r="H2123" s="33" t="n"/>
      <c r="I2123" s="33" t="n"/>
      <c r="J2123" s="33">
        <f>IF(I2123="", "", IF(OR(ISTEXT(I2123),ISTEXT($F2123)),"",I2123*$F2123))</f>
        <v/>
      </c>
      <c r="K2123" s="33" t="n"/>
      <c r="L2123" s="33">
        <f>IF(K2123="", "", IF(OR(ISTEXT(K2123),ISTEXT($F2123)),"",K2123*$F2123))</f>
        <v/>
      </c>
      <c r="M2123" s="30">
        <f>IF(OR(H2123="",H2123=0),"",IF(K2123="",IF(J2123="","",IF(OR(ISTEXT(J2123),ISTEXT(H2123)),"",J2123/H2123)),IF(OR(ISTEXT(L2123),ISTEXT(H2123)),"",L2123/H2123)))</f>
        <v/>
      </c>
    </row>
    <row r="2124" ht="13.35" customHeight="1" s="162">
      <c r="B2124" s="307" t="n"/>
      <c r="C2124" s="307" t="n"/>
      <c r="E2124" s="307" t="n"/>
      <c r="F2124" s="32" t="n"/>
      <c r="G2124" s="33">
        <f>IF(F2124="", "", IF(OR(ISTEXT(H2124),ISTEXT(F2124)),"",H2124/F2124))</f>
        <v/>
      </c>
      <c r="H2124" s="33" t="n"/>
      <c r="I2124" s="33" t="n"/>
      <c r="J2124" s="33">
        <f>IF(I2124="", "", IF(OR(ISTEXT(I2124),ISTEXT($F2124)),"",I2124*$F2124))</f>
        <v/>
      </c>
      <c r="K2124" s="33" t="n"/>
      <c r="L2124" s="33">
        <f>IF(K2124="", "", IF(OR(ISTEXT(K2124),ISTEXT($F2124)),"",K2124*$F2124))</f>
        <v/>
      </c>
      <c r="M2124" s="30">
        <f>IF(OR(H2124="",H2124=0),"",IF(K2124="",IF(J2124="","",IF(OR(ISTEXT(J2124),ISTEXT(H2124)),"",J2124/H2124)),IF(OR(ISTEXT(L2124),ISTEXT(H2124)),"",L2124/H2124)))</f>
        <v/>
      </c>
    </row>
    <row r="2125" ht="13.35" customHeight="1" s="162">
      <c r="B2125" s="307" t="n"/>
      <c r="C2125" s="307" t="n"/>
      <c r="E2125" s="307" t="n"/>
      <c r="F2125" s="32" t="n"/>
      <c r="G2125" s="33">
        <f>IF(F2125="", "", IF(OR(ISTEXT(H2125),ISTEXT(F2125)),"",H2125/F2125))</f>
        <v/>
      </c>
      <c r="H2125" s="33" t="n"/>
      <c r="I2125" s="33" t="n"/>
      <c r="J2125" s="33">
        <f>IF(I2125="", "", IF(OR(ISTEXT(I2125),ISTEXT($F2125)),"",I2125*$F2125))</f>
        <v/>
      </c>
      <c r="K2125" s="33" t="n"/>
      <c r="L2125" s="33">
        <f>IF(K2125="", "", IF(OR(ISTEXT(K2125),ISTEXT($F2125)),"",K2125*$F2125))</f>
        <v/>
      </c>
      <c r="M2125" s="30">
        <f>IF(OR(H2125="",H2125=0),"",IF(K2125="",IF(J2125="","",IF(OR(ISTEXT(J2125),ISTEXT(H2125)),"",J2125/H2125)),IF(OR(ISTEXT(L2125),ISTEXT(H2125)),"",L2125/H2125)))</f>
        <v/>
      </c>
    </row>
    <row r="2126" ht="13.35" customHeight="1" s="162">
      <c r="B2126" s="307" t="n"/>
      <c r="C2126" s="307" t="n"/>
      <c r="E2126" s="307" t="n"/>
      <c r="F2126" s="32" t="n"/>
      <c r="G2126" s="33">
        <f>IF(F2126="", "", IF(OR(ISTEXT(H2126),ISTEXT(F2126)),"",H2126/F2126))</f>
        <v/>
      </c>
      <c r="H2126" s="33" t="n"/>
      <c r="I2126" s="33" t="n"/>
      <c r="J2126" s="33">
        <f>IF(I2126="", "", IF(OR(ISTEXT(I2126),ISTEXT($F2126)),"",I2126*$F2126))</f>
        <v/>
      </c>
      <c r="K2126" s="33" t="n"/>
      <c r="L2126" s="33">
        <f>IF(K2126="", "", IF(OR(ISTEXT(K2126),ISTEXT($F2126)),"",K2126*$F2126))</f>
        <v/>
      </c>
      <c r="M2126" s="30">
        <f>IF(OR(H2126="",H2126=0),"",IF(K2126="",IF(J2126="","",IF(OR(ISTEXT(J2126),ISTEXT(H2126)),"",J2126/H2126)),IF(OR(ISTEXT(L2126),ISTEXT(H2126)),"",L2126/H2126)))</f>
        <v/>
      </c>
    </row>
    <row r="2127" ht="13.35" customHeight="1" s="162">
      <c r="B2127" s="307" t="n"/>
      <c r="C2127" s="307" t="n"/>
      <c r="E2127" s="307" t="n"/>
      <c r="F2127" s="32" t="n"/>
      <c r="G2127" s="33">
        <f>IF(F2127="", "", IF(OR(ISTEXT(H2127),ISTEXT(F2127)),"",H2127/F2127))</f>
        <v/>
      </c>
      <c r="H2127" s="33" t="n"/>
      <c r="I2127" s="33" t="n"/>
      <c r="J2127" s="33">
        <f>IF(I2127="", "", IF(OR(ISTEXT(I2127),ISTEXT($F2127)),"",I2127*$F2127))</f>
        <v/>
      </c>
      <c r="K2127" s="33" t="n"/>
      <c r="L2127" s="33">
        <f>IF(K2127="", "", IF(OR(ISTEXT(K2127),ISTEXT($F2127)),"",K2127*$F2127))</f>
        <v/>
      </c>
      <c r="M2127" s="30">
        <f>IF(OR(H2127="",H2127=0),"",IF(K2127="",IF(J2127="","",IF(OR(ISTEXT(J2127),ISTEXT(H2127)),"",J2127/H2127)),IF(OR(ISTEXT(L2127),ISTEXT(H2127)),"",L2127/H2127)))</f>
        <v/>
      </c>
    </row>
    <row r="2128" ht="13.35" customHeight="1" s="162">
      <c r="B2128" s="307" t="n"/>
      <c r="C2128" s="307" t="n"/>
      <c r="D2128" s="307"/>
      <c r="E2128" s="307"/>
      <c r="F2128" s="307"/>
      <c r="G2128" s="307"/>
      <c r="H2128" s="33" t="n"/>
      <c r="I2128" s="33" t="n"/>
      <c r="J2128" s="33"/>
      <c r="K2128" s="33" t="n"/>
      <c r="L2128" s="33"/>
      <c r="M2128" s="30">
        <f>IF(OR(H2128="",H2128=0),"",IF(L2128="",IF(J2128="","",IF(OR(ISTEXT(J2128),ISTEXT(H2128)),"",J2128/H2128)),IF(OR(ISTEXT(L2128),ISTEXT(H2128)),"",L2128/H2128)))</f>
        <v/>
      </c>
    </row>
    <row r="2129" ht="13.35" customHeight="1" s="162">
      <c r="B2129" s="42" t="n"/>
      <c r="C2129" s="231" t="inlineStr">
        <is>
          <t>Total</t>
        </is>
      </c>
      <c r="D2129" s="159" t="n"/>
      <c r="E2129" s="42" t="n"/>
      <c r="F2129" s="42" t="n"/>
      <c r="G2129" s="43" t="n"/>
      <c r="H2129" s="43">
        <f>IF(SUM(H2113:H2128)+SUM(H2140:H2179)=0,"",SUM(H2113:H2128)+SUM(H2140:H2179))</f>
        <v/>
      </c>
      <c r="I2129" s="43" t="n"/>
      <c r="J2129" s="43">
        <f>IF(SUM(J2113:J2128)+SUM(J2140:J2179)=0,"",SUM(J2113:J2128)+SUM(J2140:J2179))</f>
        <v/>
      </c>
      <c r="K2129" s="43" t="n"/>
      <c r="L2129" s="43">
        <f>IF(SUM(L2113:L2128)+SUM(L2140:L2179)=0,"",SUM(L2113:L2128)+SUM(L2140:L2179))</f>
        <v/>
      </c>
      <c r="M2129" s="35">
        <f>IF(OR(H2129="",H2129=0),"",IF(L2129="",IF(J2129="","",IF(OR(ISTEXT(J2129),ISTEXT(H2129)),"",J2129/H2129)),IF(OR(ISTEXT(L2129),ISTEXT(H2129)),"",L2129/H2129)))</f>
        <v/>
      </c>
    </row>
    <row r="2130" ht="13.35" customHeight="1" s="162"/>
    <row r="2131" ht="13.35" customHeight="1" s="162">
      <c r="B2131" s="188" t="inlineStr">
        <is>
          <t>Remarks</t>
        </is>
      </c>
      <c r="C2131" s="173" t="n"/>
      <c r="D2131" s="154" t="n"/>
      <c r="E2131" s="174" t="n"/>
      <c r="F2131" s="174" t="n"/>
      <c r="G2131" s="174" t="n"/>
      <c r="H2131" s="174" t="n"/>
      <c r="I2131" s="174" t="n"/>
      <c r="J2131" s="174" t="n"/>
      <c r="K2131" s="174" t="n"/>
      <c r="L2131" s="174" t="n"/>
      <c r="M2131" s="173" t="n"/>
    </row>
    <row r="2132" ht="13.35" customHeight="1" s="162">
      <c r="B2132" s="154" t="n"/>
      <c r="C2132" s="174" t="n"/>
      <c r="D2132" s="174" t="n"/>
      <c r="E2132" s="174" t="n"/>
      <c r="F2132" s="174" t="n"/>
      <c r="G2132" s="174" t="n"/>
      <c r="H2132" s="174" t="n"/>
      <c r="I2132" s="174" t="n"/>
      <c r="J2132" s="174" t="n"/>
      <c r="K2132" s="174" t="n"/>
      <c r="L2132" s="174" t="n"/>
      <c r="M2132" s="173" t="n"/>
    </row>
    <row r="2133" ht="13.35" customHeight="1" s="162">
      <c r="B2133" s="154" t="n"/>
      <c r="C2133" s="174" t="n"/>
      <c r="D2133" s="174" t="n"/>
      <c r="E2133" s="174" t="n"/>
      <c r="F2133" s="174" t="n"/>
      <c r="G2133" s="174" t="n"/>
      <c r="H2133" s="174" t="n"/>
      <c r="I2133" s="174" t="n"/>
      <c r="J2133" s="174" t="n"/>
      <c r="K2133" s="174" t="n"/>
      <c r="L2133" s="174" t="n"/>
      <c r="M2133" s="173" t="n"/>
    </row>
    <row r="2134" ht="13.35" customHeight="1" s="162">
      <c r="B2134" s="154" t="n"/>
      <c r="C2134" s="174" t="n"/>
      <c r="D2134" s="174" t="n"/>
      <c r="E2134" s="174" t="n"/>
      <c r="F2134" s="174" t="n"/>
      <c r="G2134" s="174" t="n"/>
      <c r="H2134" s="174" t="n"/>
      <c r="I2134" s="174" t="n"/>
      <c r="J2134" s="174" t="n"/>
      <c r="K2134" s="174" t="n"/>
      <c r="L2134" s="174" t="n"/>
      <c r="M2134" s="173" t="n"/>
    </row>
    <row r="2135" ht="13.35" customHeight="1" s="162"/>
    <row r="2136" ht="13.35" customHeight="1" s="162">
      <c r="B2136" s="200" t="inlineStr">
        <is>
          <t>System (cont.)</t>
        </is>
      </c>
      <c r="C2136" s="403" t="n"/>
      <c r="D2136" s="209">
        <f>IF('{Equipment Data Entry}'!B101="","",'{Equipment Data Entry}'!B101)</f>
        <v/>
      </c>
      <c r="E2136" s="418" t="n"/>
      <c r="F2136" s="403" t="n"/>
      <c r="G2136" s="200" t="inlineStr">
        <is>
          <t>Service</t>
        </is>
      </c>
      <c r="H2136" s="403" t="n"/>
      <c r="I2136" s="210">
        <f>IF('{Equipment Data Entry}'!C101="","",'{Equipment Data Entry}'!C101)</f>
        <v/>
      </c>
      <c r="J2136" s="418" t="n"/>
      <c r="K2136" s="418" t="n"/>
      <c r="L2136" s="418" t="n"/>
      <c r="M2136" s="403" t="n"/>
    </row>
    <row r="2137" ht="13.35" customHeight="1" s="162">
      <c r="B2137" s="422" t="n"/>
      <c r="C2137" s="423" t="n"/>
      <c r="D2137" s="422" t="n"/>
      <c r="E2137" s="424" t="n"/>
      <c r="F2137" s="423" t="n"/>
      <c r="G2137" s="422" t="n"/>
      <c r="H2137" s="423" t="n"/>
      <c r="I2137" s="422" t="n"/>
      <c r="J2137" s="424" t="n"/>
      <c r="K2137" s="424" t="n"/>
      <c r="L2137" s="424" t="n"/>
      <c r="M2137" s="423" t="n"/>
    </row>
    <row r="2138" ht="13.35" customHeight="1" s="162">
      <c r="B2138" s="188" t="inlineStr">
        <is>
          <t>Registers / Grilles (cont.)</t>
        </is>
      </c>
      <c r="C2138" s="174" t="n"/>
      <c r="D2138" s="174" t="n"/>
      <c r="E2138" s="174" t="n"/>
      <c r="F2138" s="173" t="n"/>
      <c r="G2138" s="233" t="inlineStr">
        <is>
          <t>Design VEL</t>
        </is>
      </c>
      <c r="H2138" s="194" t="inlineStr">
        <is>
          <t>Design CFM</t>
        </is>
      </c>
      <c r="I2138" s="188" t="inlineStr">
        <is>
          <t>Initial</t>
        </is>
      </c>
      <c r="J2138" s="173" t="n"/>
      <c r="K2138" s="188" t="inlineStr">
        <is>
          <t>Final</t>
        </is>
      </c>
      <c r="L2138" s="173" t="n"/>
      <c r="M2138" s="188" t="inlineStr">
        <is>
          <t>%</t>
        </is>
      </c>
    </row>
    <row r="2139" ht="13.35" customHeight="1" s="162">
      <c r="B2139" s="153" t="inlineStr">
        <is>
          <t>No.</t>
        </is>
      </c>
      <c r="C2139" s="188" t="inlineStr">
        <is>
          <t>Area Served</t>
        </is>
      </c>
      <c r="D2139" s="188" t="inlineStr">
        <is>
          <t>Type</t>
        </is>
      </c>
      <c r="E2139" s="188" t="inlineStr">
        <is>
          <t>Size</t>
        </is>
      </c>
      <c r="F2139" s="188" t="inlineStr">
        <is>
          <t>Ak</t>
        </is>
      </c>
      <c r="G2139" s="440" t="n"/>
      <c r="H2139" s="440" t="n"/>
      <c r="I2139" s="188" t="inlineStr">
        <is>
          <t>VEL</t>
        </is>
      </c>
      <c r="J2139" s="188" t="inlineStr">
        <is>
          <t>CFM</t>
        </is>
      </c>
      <c r="K2139" s="188" t="inlineStr">
        <is>
          <t>VEL</t>
        </is>
      </c>
      <c r="L2139" s="188" t="inlineStr">
        <is>
          <t>CFM</t>
        </is>
      </c>
      <c r="M2139" s="440" t="n"/>
    </row>
    <row r="2140" ht="13.35" customHeight="1" s="162">
      <c r="B2140" s="307" t="n"/>
      <c r="C2140" s="307" t="n"/>
      <c r="E2140" s="307" t="n"/>
      <c r="F2140" s="32" t="n"/>
      <c r="G2140" s="33">
        <f>IF(F2140="", "", IF(OR(ISTEXT(H2140),ISTEXT(F2140)),"",H2140/F2140))</f>
        <v/>
      </c>
      <c r="H2140" s="33" t="n"/>
      <c r="I2140" s="33" t="n"/>
      <c r="J2140" s="33">
        <f>IF(I2140="", "", IF(OR(ISTEXT(I2140),ISTEXT($F2140)),"",I2140*$F2140))</f>
        <v/>
      </c>
      <c r="K2140" s="33" t="n"/>
      <c r="L2140" s="33">
        <f>IF(K2140="", "", IF(OR(ISTEXT(K2140),ISTEXT($F2140)),"",K2140*$F2140))</f>
        <v/>
      </c>
      <c r="M2140" s="30">
        <f>IF(OR(H2140="",H2140=0),"",IF(K2140="",IF(J2140="","",IF(OR(ISTEXT(J2140),ISTEXT(H2140)),"",J2140/H2140)),IF(OR(ISTEXT(L2140),ISTEXT(H2140)),"",L2140/H2140)))</f>
        <v/>
      </c>
    </row>
    <row r="2141" ht="13.35" customHeight="1" s="162">
      <c r="B2141" s="307" t="n"/>
      <c r="C2141" s="307" t="n"/>
      <c r="E2141" s="307" t="n"/>
      <c r="F2141" s="32" t="n"/>
      <c r="G2141" s="33">
        <f>IF(F2141="", "", IF(OR(ISTEXT(H2141),ISTEXT(F2141)),"",H2141/F2141))</f>
        <v/>
      </c>
      <c r="H2141" s="33" t="n"/>
      <c r="I2141" s="33" t="n"/>
      <c r="J2141" s="33">
        <f>IF(I2141="", "", IF(OR(ISTEXT(I2141),ISTEXT($F2141)),"",I2141*$F2141))</f>
        <v/>
      </c>
      <c r="K2141" s="33" t="n"/>
      <c r="L2141" s="33">
        <f>IF(K2141="", "", IF(OR(ISTEXT(K2141),ISTEXT($F2141)),"",K2141*$F2141))</f>
        <v/>
      </c>
      <c r="M2141" s="30">
        <f>IF(OR(H2141="",H2141=0),"",IF(K2141="",IF(J2141="","",IF(OR(ISTEXT(J2141),ISTEXT(H2141)),"",J2141/H2141)),IF(OR(ISTEXT(L2141),ISTEXT(H2141)),"",L2141/H2141)))</f>
        <v/>
      </c>
    </row>
    <row r="2142" ht="13.35" customHeight="1" s="162">
      <c r="B2142" s="307" t="n"/>
      <c r="C2142" s="307" t="n"/>
      <c r="E2142" s="307" t="n"/>
      <c r="F2142" s="32" t="n"/>
      <c r="G2142" s="33">
        <f>IF(F2142="", "", IF(OR(ISTEXT(H2142),ISTEXT(F2142)),"",H2142/F2142))</f>
        <v/>
      </c>
      <c r="H2142" s="33" t="n"/>
      <c r="I2142" s="33" t="n"/>
      <c r="J2142" s="33">
        <f>IF(I2142="", "", IF(OR(ISTEXT(I2142),ISTEXT($F2142)),"",I2142*$F2142))</f>
        <v/>
      </c>
      <c r="K2142" s="33" t="n"/>
      <c r="L2142" s="33">
        <f>IF(K2142="", "", IF(OR(ISTEXT(K2142),ISTEXT($F2142)),"",K2142*$F2142))</f>
        <v/>
      </c>
      <c r="M2142" s="30">
        <f>IF(OR(H2142="",H2142=0),"",IF(K2142="",IF(J2142="","",IF(OR(ISTEXT(J2142),ISTEXT(H2142)),"",J2142/H2142)),IF(OR(ISTEXT(L2142),ISTEXT(H2142)),"",L2142/H2142)))</f>
        <v/>
      </c>
    </row>
    <row r="2143" ht="13.35" customHeight="1" s="162">
      <c r="B2143" s="307" t="n"/>
      <c r="C2143" s="307" t="n"/>
      <c r="E2143" s="307" t="n"/>
      <c r="F2143" s="32" t="n"/>
      <c r="G2143" s="33">
        <f>IF(F2143="", "", IF(OR(ISTEXT(H2143),ISTEXT(F2143)),"",H2143/F2143))</f>
        <v/>
      </c>
      <c r="H2143" s="33" t="n"/>
      <c r="I2143" s="33" t="n"/>
      <c r="J2143" s="33">
        <f>IF(I2143="", "", IF(OR(ISTEXT(I2143),ISTEXT($F2143)),"",I2143*$F2143))</f>
        <v/>
      </c>
      <c r="K2143" s="33" t="n"/>
      <c r="L2143" s="33">
        <f>IF(K2143="", "", IF(OR(ISTEXT(K2143),ISTEXT($F2143)),"",K2143*$F2143))</f>
        <v/>
      </c>
      <c r="M2143" s="30">
        <f>IF(OR(H2143="",H2143=0),"",IF(K2143="",IF(J2143="","",IF(OR(ISTEXT(J2143),ISTEXT(H2143)),"",J2143/H2143)),IF(OR(ISTEXT(L2143),ISTEXT(H2143)),"",L2143/H2143)))</f>
        <v/>
      </c>
    </row>
    <row r="2144" ht="13.35" customHeight="1" s="162">
      <c r="B2144" s="307" t="n"/>
      <c r="C2144" s="307" t="n"/>
      <c r="E2144" s="307" t="n"/>
      <c r="F2144" s="32" t="n"/>
      <c r="G2144" s="33">
        <f>IF(F2144="", "", IF(OR(ISTEXT(H2144),ISTEXT(F2144)),"",H2144/F2144))</f>
        <v/>
      </c>
      <c r="H2144" s="33" t="n"/>
      <c r="I2144" s="33" t="n"/>
      <c r="J2144" s="33">
        <f>IF(I2144="", "", IF(OR(ISTEXT(I2144),ISTEXT($F2144)),"",I2144*$F2144))</f>
        <v/>
      </c>
      <c r="K2144" s="33" t="n"/>
      <c r="L2144" s="33">
        <f>IF(K2144="", "", IF(OR(ISTEXT(K2144),ISTEXT($F2144)),"",K2144*$F2144))</f>
        <v/>
      </c>
      <c r="M2144" s="30">
        <f>IF(OR(H2144="",H2144=0),"",IF(K2144="",IF(J2144="","",IF(OR(ISTEXT(J2144),ISTEXT(H2144)),"",J2144/H2144)),IF(OR(ISTEXT(L2144),ISTEXT(H2144)),"",L2144/H2144)))</f>
        <v/>
      </c>
    </row>
    <row r="2145" ht="13.35" customHeight="1" s="162">
      <c r="B2145" s="307" t="n"/>
      <c r="C2145" s="307" t="n"/>
      <c r="E2145" s="307" t="n"/>
      <c r="F2145" s="32" t="n"/>
      <c r="G2145" s="33">
        <f>IF(F2145="", "", IF(OR(ISTEXT(H2145),ISTEXT(F2145)),"",H2145/F2145))</f>
        <v/>
      </c>
      <c r="H2145" s="33" t="n"/>
      <c r="I2145" s="33" t="n"/>
      <c r="J2145" s="33">
        <f>IF(I2145="", "", IF(OR(ISTEXT(I2145),ISTEXT($F2145)),"",I2145*$F2145))</f>
        <v/>
      </c>
      <c r="K2145" s="33" t="n"/>
      <c r="L2145" s="33">
        <f>IF(K2145="", "", IF(OR(ISTEXT(K2145),ISTEXT($F2145)),"",K2145*$F2145))</f>
        <v/>
      </c>
      <c r="M2145" s="30">
        <f>IF(OR(H2145="",H2145=0),"",IF(K2145="",IF(J2145="","",IF(OR(ISTEXT(J2145),ISTEXT(H2145)),"",J2145/H2145)),IF(OR(ISTEXT(L2145),ISTEXT(H2145)),"",L2145/H2145)))</f>
        <v/>
      </c>
    </row>
    <row r="2146" ht="13.35" customHeight="1" s="162">
      <c r="B2146" s="307" t="n"/>
      <c r="C2146" s="307" t="n"/>
      <c r="E2146" s="307" t="n"/>
      <c r="F2146" s="32" t="n"/>
      <c r="G2146" s="33">
        <f>IF(F2146="", "", IF(OR(ISTEXT(H2146),ISTEXT(F2146)),"",H2146/F2146))</f>
        <v/>
      </c>
      <c r="H2146" s="33" t="n"/>
      <c r="I2146" s="33" t="n"/>
      <c r="J2146" s="33">
        <f>IF(I2146="", "", IF(OR(ISTEXT(I2146),ISTEXT($F2146)),"",I2146*$F2146))</f>
        <v/>
      </c>
      <c r="K2146" s="33" t="n"/>
      <c r="L2146" s="33">
        <f>IF(K2146="", "", IF(OR(ISTEXT(K2146),ISTEXT($F2146)),"",K2146*$F2146))</f>
        <v/>
      </c>
      <c r="M2146" s="30">
        <f>IF(OR(H2146="",H2146=0),"",IF(K2146="",IF(J2146="","",IF(OR(ISTEXT(J2146),ISTEXT(H2146)),"",J2146/H2146)),IF(OR(ISTEXT(L2146),ISTEXT(H2146)),"",L2146/H2146)))</f>
        <v/>
      </c>
    </row>
    <row r="2147" ht="13.35" customHeight="1" s="162">
      <c r="B2147" s="307" t="n"/>
      <c r="C2147" s="307" t="n"/>
      <c r="E2147" s="307" t="n"/>
      <c r="F2147" s="32" t="n"/>
      <c r="G2147" s="33">
        <f>IF(F2147="", "", IF(OR(ISTEXT(H2147),ISTEXT(F2147)),"",H2147/F2147))</f>
        <v/>
      </c>
      <c r="H2147" s="33" t="n"/>
      <c r="I2147" s="33" t="n"/>
      <c r="J2147" s="33">
        <f>IF(I2147="", "", IF(OR(ISTEXT(I2147),ISTEXT($F2147)),"",I2147*$F2147))</f>
        <v/>
      </c>
      <c r="K2147" s="33" t="n"/>
      <c r="L2147" s="33">
        <f>IF(K2147="", "", IF(OR(ISTEXT(K2147),ISTEXT($F2147)),"",K2147*$F2147))</f>
        <v/>
      </c>
      <c r="M2147" s="30">
        <f>IF(OR(H2147="",H2147=0),"",IF(K2147="",IF(J2147="","",IF(OR(ISTEXT(J2147),ISTEXT(H2147)),"",J2147/H2147)),IF(OR(ISTEXT(L2147),ISTEXT(H2147)),"",L2147/H2147)))</f>
        <v/>
      </c>
    </row>
    <row r="2148" ht="13.35" customHeight="1" s="162">
      <c r="B2148" s="307" t="n"/>
      <c r="C2148" s="307" t="n"/>
      <c r="E2148" s="307" t="n"/>
      <c r="F2148" s="32" t="n"/>
      <c r="G2148" s="33">
        <f>IF(F2148="", "", IF(OR(ISTEXT(H2148),ISTEXT(F2148)),"",H2148/F2148))</f>
        <v/>
      </c>
      <c r="H2148" s="33" t="n"/>
      <c r="I2148" s="33" t="n"/>
      <c r="J2148" s="33">
        <f>IF(I2148="", "", IF(OR(ISTEXT(I2148),ISTEXT($F2148)),"",I2148*$F2148))</f>
        <v/>
      </c>
      <c r="K2148" s="33" t="n"/>
      <c r="L2148" s="33">
        <f>IF(K2148="", "", IF(OR(ISTEXT(K2148),ISTEXT($F2148)),"",K2148*$F2148))</f>
        <v/>
      </c>
      <c r="M2148" s="30">
        <f>IF(OR(H2148="",H2148=0),"",IF(K2148="",IF(J2148="","",IF(OR(ISTEXT(J2148),ISTEXT(H2148)),"",J2148/H2148)),IF(OR(ISTEXT(L2148),ISTEXT(H2148)),"",L2148/H2148)))</f>
        <v/>
      </c>
    </row>
    <row r="2149" ht="13.35" customHeight="1" s="162">
      <c r="B2149" s="307" t="n"/>
      <c r="C2149" s="307" t="n"/>
      <c r="E2149" s="307" t="n"/>
      <c r="F2149" s="32" t="n"/>
      <c r="G2149" s="33">
        <f>IF(F2149="", "", IF(OR(ISTEXT(H2149),ISTEXT(F2149)),"",H2149/F2149))</f>
        <v/>
      </c>
      <c r="H2149" s="33" t="n"/>
      <c r="I2149" s="33" t="n"/>
      <c r="J2149" s="33">
        <f>IF(I2149="", "", IF(OR(ISTEXT(I2149),ISTEXT($F2149)),"",I2149*$F2149))</f>
        <v/>
      </c>
      <c r="K2149" s="33" t="n"/>
      <c r="L2149" s="33">
        <f>IF(K2149="", "", IF(OR(ISTEXT(K2149),ISTEXT($F2149)),"",K2149*$F2149))</f>
        <v/>
      </c>
      <c r="M2149" s="30">
        <f>IF(OR(H2149="",H2149=0),"",IF(K2149="",IF(J2149="","",IF(OR(ISTEXT(J2149),ISTEXT(H2149)),"",J2149/H2149)),IF(OR(ISTEXT(L2149),ISTEXT(H2149)),"",L2149/H2149)))</f>
        <v/>
      </c>
    </row>
    <row r="2150" ht="13.35" customHeight="1" s="162">
      <c r="B2150" s="307" t="n"/>
      <c r="C2150" s="307" t="n"/>
      <c r="E2150" s="307" t="n"/>
      <c r="F2150" s="32" t="n"/>
      <c r="G2150" s="33">
        <f>IF(F2150="", "", IF(OR(ISTEXT(H2150),ISTEXT(F2150)),"",H2150/F2150))</f>
        <v/>
      </c>
      <c r="H2150" s="33" t="n"/>
      <c r="I2150" s="33" t="n"/>
      <c r="J2150" s="33">
        <f>IF(I2150="", "", IF(OR(ISTEXT(I2150),ISTEXT($F2150)),"",I2150*$F2150))</f>
        <v/>
      </c>
      <c r="K2150" s="33" t="n"/>
      <c r="L2150" s="33">
        <f>IF(K2150="", "", IF(OR(ISTEXT(K2150),ISTEXT($F2150)),"",K2150*$F2150))</f>
        <v/>
      </c>
      <c r="M2150" s="30">
        <f>IF(OR(H2150="",H2150=0),"",IF(K2150="",IF(J2150="","",IF(OR(ISTEXT(J2150),ISTEXT(H2150)),"",J2150/H2150)),IF(OR(ISTEXT(L2150),ISTEXT(H2150)),"",L2150/H2150)))</f>
        <v/>
      </c>
    </row>
    <row r="2151" ht="13.35" customHeight="1" s="162">
      <c r="B2151" s="307" t="n"/>
      <c r="C2151" s="307" t="n"/>
      <c r="E2151" s="307" t="n"/>
      <c r="F2151" s="32" t="n"/>
      <c r="G2151" s="33">
        <f>IF(F2151="", "", IF(OR(ISTEXT(H2151),ISTEXT(F2151)),"",H2151/F2151))</f>
        <v/>
      </c>
      <c r="H2151" s="33" t="n"/>
      <c r="I2151" s="33" t="n"/>
      <c r="J2151" s="33">
        <f>IF(I2151="", "", IF(OR(ISTEXT(I2151),ISTEXT($F2151)),"",I2151*$F2151))</f>
        <v/>
      </c>
      <c r="K2151" s="33" t="n"/>
      <c r="L2151" s="33">
        <f>IF(K2151="", "", IF(OR(ISTEXT(K2151),ISTEXT($F2151)),"",K2151*$F2151))</f>
        <v/>
      </c>
      <c r="M2151" s="30">
        <f>IF(OR(H2151="",H2151=0),"",IF(K2151="",IF(J2151="","",IF(OR(ISTEXT(J2151),ISTEXT(H2151)),"",J2151/H2151)),IF(OR(ISTEXT(L2151),ISTEXT(H2151)),"",L2151/H2151)))</f>
        <v/>
      </c>
    </row>
    <row r="2152" ht="13.35" customHeight="1" s="162">
      <c r="B2152" s="307" t="n"/>
      <c r="C2152" s="307" t="n"/>
      <c r="E2152" s="307" t="n"/>
      <c r="F2152" s="32" t="n"/>
      <c r="G2152" s="33">
        <f>IF(F2152="", "", IF(OR(ISTEXT(H2152),ISTEXT(F2152)),"",H2152/F2152))</f>
        <v/>
      </c>
      <c r="H2152" s="33" t="n"/>
      <c r="I2152" s="33" t="n"/>
      <c r="J2152" s="33">
        <f>IF(I2152="", "", IF(OR(ISTEXT(I2152),ISTEXT($F2152)),"",I2152*$F2152))</f>
        <v/>
      </c>
      <c r="K2152" s="33" t="n"/>
      <c r="L2152" s="33">
        <f>IF(K2152="", "", IF(OR(ISTEXT(K2152),ISTEXT($F2152)),"",K2152*$F2152))</f>
        <v/>
      </c>
      <c r="M2152" s="30">
        <f>IF(OR(H2152="",H2152=0),"",IF(K2152="",IF(J2152="","",IF(OR(ISTEXT(J2152),ISTEXT(H2152)),"",J2152/H2152)),IF(OR(ISTEXT(L2152),ISTEXT(H2152)),"",L2152/H2152)))</f>
        <v/>
      </c>
    </row>
    <row r="2153" ht="13.35" customHeight="1" s="162">
      <c r="B2153" s="307" t="n"/>
      <c r="C2153" s="307" t="n"/>
      <c r="E2153" s="307" t="n"/>
      <c r="F2153" s="32" t="n"/>
      <c r="G2153" s="33">
        <f>IF(F2153="", "", IF(OR(ISTEXT(H2153),ISTEXT(F2153)),"",H2153/F2153))</f>
        <v/>
      </c>
      <c r="H2153" s="33" t="n"/>
      <c r="I2153" s="33" t="n"/>
      <c r="J2153" s="33">
        <f>IF(I2153="", "", IF(OR(ISTEXT(I2153),ISTEXT($F2153)),"",I2153*$F2153))</f>
        <v/>
      </c>
      <c r="K2153" s="33" t="n"/>
      <c r="L2153" s="33">
        <f>IF(K2153="", "", IF(OR(ISTEXT(K2153),ISTEXT($F2153)),"",K2153*$F2153))</f>
        <v/>
      </c>
      <c r="M2153" s="30">
        <f>IF(OR(H2153="",H2153=0),"",IF(K2153="",IF(J2153="","",IF(OR(ISTEXT(J2153),ISTEXT(H2153)),"",J2153/H2153)),IF(OR(ISTEXT(L2153),ISTEXT(H2153)),"",L2153/H2153)))</f>
        <v/>
      </c>
    </row>
    <row r="2154" ht="13.35" customHeight="1" s="162">
      <c r="B2154" s="307" t="n"/>
      <c r="C2154" s="307" t="n"/>
      <c r="E2154" s="307" t="n"/>
      <c r="F2154" s="32" t="n"/>
      <c r="G2154" s="33">
        <f>IF(F2154="", "", IF(OR(ISTEXT(H2154),ISTEXT(F2154)),"",H2154/F2154))</f>
        <v/>
      </c>
      <c r="H2154" s="33" t="n"/>
      <c r="I2154" s="33" t="n"/>
      <c r="J2154" s="33">
        <f>IF(I2154="", "", IF(OR(ISTEXT(I2154),ISTEXT($F2154)),"",I2154*$F2154))</f>
        <v/>
      </c>
      <c r="K2154" s="33" t="n"/>
      <c r="L2154" s="33">
        <f>IF(K2154="", "", IF(OR(ISTEXT(K2154),ISTEXT($F2154)),"",K2154*$F2154))</f>
        <v/>
      </c>
      <c r="M2154" s="30">
        <f>IF(OR(H2154="",H2154=0),"",IF(K2154="",IF(J2154="","",IF(OR(ISTEXT(J2154),ISTEXT(H2154)),"",J2154/H2154)),IF(OR(ISTEXT(L2154),ISTEXT(H2154)),"",L2154/H2154)))</f>
        <v/>
      </c>
    </row>
    <row r="2155" ht="13.35" customHeight="1" s="162">
      <c r="B2155" s="307" t="n"/>
      <c r="C2155" s="307" t="n"/>
      <c r="E2155" s="307" t="n"/>
      <c r="F2155" s="32" t="n"/>
      <c r="G2155" s="33">
        <f>IF(F2155="", "", IF(OR(ISTEXT(H2155),ISTEXT(F2155)),"",H2155/F2155))</f>
        <v/>
      </c>
      <c r="H2155" s="33" t="n"/>
      <c r="I2155" s="33" t="n"/>
      <c r="J2155" s="33">
        <f>IF(I2155="", "", IF(OR(ISTEXT(I2155),ISTEXT($F2155)),"",I2155*$F2155))</f>
        <v/>
      </c>
      <c r="K2155" s="33" t="n"/>
      <c r="L2155" s="33">
        <f>IF(K2155="", "", IF(OR(ISTEXT(K2155),ISTEXT($F2155)),"",K2155*$F2155))</f>
        <v/>
      </c>
      <c r="M2155" s="30">
        <f>IF(OR(H2155="",H2155=0),"",IF(K2155="",IF(J2155="","",IF(OR(ISTEXT(J2155),ISTEXT(H2155)),"",J2155/H2155)),IF(OR(ISTEXT(L2155),ISTEXT(H2155)),"",L2155/H2155)))</f>
        <v/>
      </c>
    </row>
    <row r="2156" ht="13.35" customHeight="1" s="162">
      <c r="B2156" s="307" t="n"/>
      <c r="C2156" s="307" t="n"/>
      <c r="E2156" s="307" t="n"/>
      <c r="F2156" s="32" t="n"/>
      <c r="G2156" s="33">
        <f>IF(F2156="", "", IF(OR(ISTEXT(H2156),ISTEXT(F2156)),"",H2156/F2156))</f>
        <v/>
      </c>
      <c r="H2156" s="33" t="n"/>
      <c r="I2156" s="33" t="n"/>
      <c r="J2156" s="33">
        <f>IF(I2156="", "", IF(OR(ISTEXT(I2156),ISTEXT($F2156)),"",I2156*$F2156))</f>
        <v/>
      </c>
      <c r="K2156" s="33" t="n"/>
      <c r="L2156" s="33">
        <f>IF(K2156="", "", IF(OR(ISTEXT(K2156),ISTEXT($F2156)),"",K2156*$F2156))</f>
        <v/>
      </c>
      <c r="M2156" s="30">
        <f>IF(OR(H2156="",H2156=0),"",IF(K2156="",IF(J2156="","",IF(OR(ISTEXT(J2156),ISTEXT(H2156)),"",J2156/H2156)),IF(OR(ISTEXT(L2156),ISTEXT(H2156)),"",L2156/H2156)))</f>
        <v/>
      </c>
    </row>
    <row r="2157" ht="13.35" customHeight="1" s="162">
      <c r="B2157" s="307" t="n"/>
      <c r="C2157" s="307" t="n"/>
      <c r="E2157" s="307" t="n"/>
      <c r="F2157" s="32" t="n"/>
      <c r="G2157" s="33">
        <f>IF(F2157="", "", IF(OR(ISTEXT(H2157),ISTEXT(F2157)),"",H2157/F2157))</f>
        <v/>
      </c>
      <c r="H2157" s="33" t="n"/>
      <c r="I2157" s="33" t="n"/>
      <c r="J2157" s="33">
        <f>IF(I2157="", "", IF(OR(ISTEXT(I2157),ISTEXT($F2157)),"",I2157*$F2157))</f>
        <v/>
      </c>
      <c r="K2157" s="33" t="n"/>
      <c r="L2157" s="33">
        <f>IF(K2157="", "", IF(OR(ISTEXT(K2157),ISTEXT($F2157)),"",K2157*$F2157))</f>
        <v/>
      </c>
      <c r="M2157" s="30">
        <f>IF(OR(H2157="",H2157=0),"",IF(K2157="",IF(J2157="","",IF(OR(ISTEXT(J2157),ISTEXT(H2157)),"",J2157/H2157)),IF(OR(ISTEXT(L2157),ISTEXT(H2157)),"",L2157/H2157)))</f>
        <v/>
      </c>
    </row>
    <row r="2158" ht="13.35" customHeight="1" s="162">
      <c r="B2158" s="307" t="n"/>
      <c r="C2158" s="307" t="n"/>
      <c r="E2158" s="307" t="n"/>
      <c r="F2158" s="32" t="n"/>
      <c r="G2158" s="33">
        <f>IF(F2158="", "", IF(OR(ISTEXT(H2158),ISTEXT(F2158)),"",H2158/F2158))</f>
        <v/>
      </c>
      <c r="H2158" s="33" t="n"/>
      <c r="I2158" s="33" t="n"/>
      <c r="J2158" s="33">
        <f>IF(I2158="", "", IF(OR(ISTEXT(I2158),ISTEXT($F2158)),"",I2158*$F2158))</f>
        <v/>
      </c>
      <c r="K2158" s="33" t="n"/>
      <c r="L2158" s="33">
        <f>IF(K2158="", "", IF(OR(ISTEXT(K2158),ISTEXT($F2158)),"",K2158*$F2158))</f>
        <v/>
      </c>
      <c r="M2158" s="30">
        <f>IF(OR(H2158="",H2158=0),"",IF(K2158="",IF(J2158="","",IF(OR(ISTEXT(J2158),ISTEXT(H2158)),"",J2158/H2158)),IF(OR(ISTEXT(L2158),ISTEXT(H2158)),"",L2158/H2158)))</f>
        <v/>
      </c>
    </row>
    <row r="2159" ht="13.35" customHeight="1" s="162">
      <c r="B2159" s="307" t="n"/>
      <c r="C2159" s="307" t="n"/>
      <c r="E2159" s="307" t="n"/>
      <c r="F2159" s="32" t="n"/>
      <c r="G2159" s="33">
        <f>IF(F2159="", "", IF(OR(ISTEXT(H2159),ISTEXT(F2159)),"",H2159/F2159))</f>
        <v/>
      </c>
      <c r="H2159" s="33" t="n"/>
      <c r="I2159" s="33" t="n"/>
      <c r="J2159" s="33">
        <f>IF(I2159="", "", IF(OR(ISTEXT(I2159),ISTEXT($F2159)),"",I2159*$F2159))</f>
        <v/>
      </c>
      <c r="K2159" s="33" t="n"/>
      <c r="L2159" s="33">
        <f>IF(K2159="", "", IF(OR(ISTEXT(K2159),ISTEXT($F2159)),"",K2159*$F2159))</f>
        <v/>
      </c>
      <c r="M2159" s="30">
        <f>IF(OR(H2159="",H2159=0),"",IF(K2159="",IF(J2159="","",IF(OR(ISTEXT(J2159),ISTEXT(H2159)),"",J2159/H2159)),IF(OR(ISTEXT(L2159),ISTEXT(H2159)),"",L2159/H2159)))</f>
        <v/>
      </c>
    </row>
    <row r="2160" ht="13.35" customHeight="1" s="162">
      <c r="B2160" s="307" t="n"/>
      <c r="C2160" s="307" t="n"/>
      <c r="E2160" s="307" t="n"/>
      <c r="F2160" s="32" t="n"/>
      <c r="G2160" s="33">
        <f>IF(F2160="", "", IF(OR(ISTEXT(H2160),ISTEXT(F2160)),"",H2160/F2160))</f>
        <v/>
      </c>
      <c r="H2160" s="33" t="n"/>
      <c r="I2160" s="33" t="n"/>
      <c r="J2160" s="33">
        <f>IF(I2160="", "", IF(OR(ISTEXT(I2160),ISTEXT($F2160)),"",I2160*$F2160))</f>
        <v/>
      </c>
      <c r="K2160" s="33" t="n"/>
      <c r="L2160" s="33">
        <f>IF(K2160="", "", IF(OR(ISTEXT(K2160),ISTEXT($F2160)),"",K2160*$F2160))</f>
        <v/>
      </c>
      <c r="M2160" s="30">
        <f>IF(OR(H2160="",H2160=0),"",IF(K2160="",IF(J2160="","",IF(OR(ISTEXT(J2160),ISTEXT(H2160)),"",J2160/H2160)),IF(OR(ISTEXT(L2160),ISTEXT(H2160)),"",L2160/H2160)))</f>
        <v/>
      </c>
    </row>
    <row r="2161" ht="13.35" customHeight="1" s="162">
      <c r="B2161" s="307" t="n"/>
      <c r="C2161" s="307" t="n"/>
      <c r="E2161" s="307" t="n"/>
      <c r="F2161" s="32" t="n"/>
      <c r="G2161" s="33">
        <f>IF(F2161="", "", IF(OR(ISTEXT(H2161),ISTEXT(F2161)),"",H2161/F2161))</f>
        <v/>
      </c>
      <c r="H2161" s="33" t="n"/>
      <c r="I2161" s="33" t="n"/>
      <c r="J2161" s="33">
        <f>IF(I2161="", "", IF(OR(ISTEXT(I2161),ISTEXT($F2161)),"",I2161*$F2161))</f>
        <v/>
      </c>
      <c r="K2161" s="33" t="n"/>
      <c r="L2161" s="33">
        <f>IF(K2161="", "", IF(OR(ISTEXT(K2161),ISTEXT($F2161)),"",K2161*$F2161))</f>
        <v/>
      </c>
      <c r="M2161" s="30">
        <f>IF(OR(H2161="",H2161=0),"",IF(K2161="",IF(J2161="","",IF(OR(ISTEXT(J2161),ISTEXT(H2161)),"",J2161/H2161)),IF(OR(ISTEXT(L2161),ISTEXT(H2161)),"",L2161/H2161)))</f>
        <v/>
      </c>
    </row>
    <row r="2162" ht="13.35" customHeight="1" s="162">
      <c r="B2162" s="307" t="n"/>
      <c r="C2162" s="307" t="n"/>
      <c r="E2162" s="307" t="n"/>
      <c r="F2162" s="32" t="n"/>
      <c r="G2162" s="33">
        <f>IF(F2162="", "", IF(OR(ISTEXT(H2162),ISTEXT(F2162)),"",H2162/F2162))</f>
        <v/>
      </c>
      <c r="H2162" s="33" t="n"/>
      <c r="I2162" s="33" t="n"/>
      <c r="J2162" s="33">
        <f>IF(I2162="", "", IF(OR(ISTEXT(I2162),ISTEXT($F2162)),"",I2162*$F2162))</f>
        <v/>
      </c>
      <c r="K2162" s="33" t="n"/>
      <c r="L2162" s="33">
        <f>IF(K2162="", "", IF(OR(ISTEXT(K2162),ISTEXT($F2162)),"",K2162*$F2162))</f>
        <v/>
      </c>
      <c r="M2162" s="30">
        <f>IF(OR(H2162="",H2162=0),"",IF(K2162="",IF(J2162="","",IF(OR(ISTEXT(J2162),ISTEXT(H2162)),"",J2162/H2162)),IF(OR(ISTEXT(L2162),ISTEXT(H2162)),"",L2162/H2162)))</f>
        <v/>
      </c>
    </row>
    <row r="2163" ht="13.35" customHeight="1" s="162">
      <c r="B2163" s="307" t="n"/>
      <c r="C2163" s="307" t="n"/>
      <c r="E2163" s="307" t="n"/>
      <c r="F2163" s="32" t="n"/>
      <c r="G2163" s="33">
        <f>IF(F2163="", "", IF(OR(ISTEXT(H2163),ISTEXT(F2163)),"",H2163/F2163))</f>
        <v/>
      </c>
      <c r="H2163" s="33" t="n"/>
      <c r="I2163" s="33" t="n"/>
      <c r="J2163" s="33">
        <f>IF(I2163="", "", IF(OR(ISTEXT(I2163),ISTEXT($F2163)),"",I2163*$F2163))</f>
        <v/>
      </c>
      <c r="K2163" s="33" t="n"/>
      <c r="L2163" s="33">
        <f>IF(K2163="", "", IF(OR(ISTEXT(K2163),ISTEXT($F2163)),"",K2163*$F2163))</f>
        <v/>
      </c>
      <c r="M2163" s="30">
        <f>IF(OR(H2163="",H2163=0),"",IF(K2163="",IF(J2163="","",IF(OR(ISTEXT(J2163),ISTEXT(H2163)),"",J2163/H2163)),IF(OR(ISTEXT(L2163),ISTEXT(H2163)),"",L2163/H2163)))</f>
        <v/>
      </c>
    </row>
    <row r="2164" ht="13.35" customHeight="1" s="162">
      <c r="B2164" s="307" t="n"/>
      <c r="C2164" s="307" t="n"/>
      <c r="E2164" s="307" t="n"/>
      <c r="F2164" s="32" t="n"/>
      <c r="G2164" s="33">
        <f>IF(F2164="", "", IF(OR(ISTEXT(H2164),ISTEXT(F2164)),"",H2164/F2164))</f>
        <v/>
      </c>
      <c r="H2164" s="33" t="n"/>
      <c r="I2164" s="33" t="n"/>
      <c r="J2164" s="33">
        <f>IF(I2164="", "", IF(OR(ISTEXT(I2164),ISTEXT($F2164)),"",I2164*$F2164))</f>
        <v/>
      </c>
      <c r="K2164" s="33" t="n"/>
      <c r="L2164" s="33">
        <f>IF(K2164="", "", IF(OR(ISTEXT(K2164),ISTEXT($F2164)),"",K2164*$F2164))</f>
        <v/>
      </c>
      <c r="M2164" s="30">
        <f>IF(OR(H2164="",H2164=0),"",IF(K2164="",IF(J2164="","",IF(OR(ISTEXT(J2164),ISTEXT(H2164)),"",J2164/H2164)),IF(OR(ISTEXT(L2164),ISTEXT(H2164)),"",L2164/H2164)))</f>
        <v/>
      </c>
    </row>
    <row r="2165" ht="13.35" customHeight="1" s="162">
      <c r="B2165" s="307" t="n"/>
      <c r="C2165" s="307" t="n"/>
      <c r="E2165" s="307" t="n"/>
      <c r="F2165" s="32" t="n"/>
      <c r="G2165" s="33">
        <f>IF(F2165="", "", IF(OR(ISTEXT(H2165),ISTEXT(F2165)),"",H2165/F2165))</f>
        <v/>
      </c>
      <c r="H2165" s="33" t="n"/>
      <c r="I2165" s="33" t="n"/>
      <c r="J2165" s="33">
        <f>IF(I2165="", "", IF(OR(ISTEXT(I2165),ISTEXT($F2165)),"",I2165*$F2165))</f>
        <v/>
      </c>
      <c r="K2165" s="33" t="n"/>
      <c r="L2165" s="33">
        <f>IF(K2165="", "", IF(OR(ISTEXT(K2165),ISTEXT($F2165)),"",K2165*$F2165))</f>
        <v/>
      </c>
      <c r="M2165" s="30">
        <f>IF(OR(H2165="",H2165=0),"",IF(K2165="",IF(J2165="","",IF(OR(ISTEXT(J2165),ISTEXT(H2165)),"",J2165/H2165)),IF(OR(ISTEXT(L2165),ISTEXT(H2165)),"",L2165/H2165)))</f>
        <v/>
      </c>
    </row>
    <row r="2166" ht="13.35" customHeight="1" s="162">
      <c r="B2166" s="307" t="n"/>
      <c r="C2166" s="307" t="n"/>
      <c r="E2166" s="307" t="n"/>
      <c r="F2166" s="32" t="n"/>
      <c r="G2166" s="33">
        <f>IF(F2166="", "", IF(OR(ISTEXT(H2166),ISTEXT(F2166)),"",H2166/F2166))</f>
        <v/>
      </c>
      <c r="H2166" s="33" t="n"/>
      <c r="I2166" s="33" t="n"/>
      <c r="J2166" s="33">
        <f>IF(I2166="", "", IF(OR(ISTEXT(I2166),ISTEXT($F2166)),"",I2166*$F2166))</f>
        <v/>
      </c>
      <c r="K2166" s="33" t="n"/>
      <c r="L2166" s="33">
        <f>IF(K2166="", "", IF(OR(ISTEXT(K2166),ISTEXT($F2166)),"",K2166*$F2166))</f>
        <v/>
      </c>
      <c r="M2166" s="30">
        <f>IF(OR(H2166="",H2166=0),"",IF(K2166="",IF(J2166="","",IF(OR(ISTEXT(J2166),ISTEXT(H2166)),"",J2166/H2166)),IF(OR(ISTEXT(L2166),ISTEXT(H2166)),"",L2166/H2166)))</f>
        <v/>
      </c>
    </row>
    <row r="2167" ht="13.35" customHeight="1" s="162">
      <c r="B2167" s="307" t="n"/>
      <c r="C2167" s="307" t="n"/>
      <c r="E2167" s="307" t="n"/>
      <c r="F2167" s="32" t="n"/>
      <c r="G2167" s="33">
        <f>IF(F2167="", "", IF(OR(ISTEXT(H2167),ISTEXT(F2167)),"",H2167/F2167))</f>
        <v/>
      </c>
      <c r="H2167" s="33" t="n"/>
      <c r="I2167" s="33" t="n"/>
      <c r="J2167" s="33">
        <f>IF(I2167="", "", IF(OR(ISTEXT(I2167),ISTEXT($F2167)),"",I2167*$F2167))</f>
        <v/>
      </c>
      <c r="K2167" s="33" t="n"/>
      <c r="L2167" s="33">
        <f>IF(K2167="", "", IF(OR(ISTEXT(K2167),ISTEXT($F2167)),"",K2167*$F2167))</f>
        <v/>
      </c>
      <c r="M2167" s="30">
        <f>IF(OR(H2167="",H2167=0),"",IF(K2167="",IF(J2167="","",IF(OR(ISTEXT(J2167),ISTEXT(H2167)),"",J2167/H2167)),IF(OR(ISTEXT(L2167),ISTEXT(H2167)),"",L2167/H2167)))</f>
        <v/>
      </c>
    </row>
    <row r="2168" ht="13.35" customHeight="1" s="162">
      <c r="B2168" s="307" t="n"/>
      <c r="C2168" s="307" t="n"/>
      <c r="E2168" s="307" t="n"/>
      <c r="F2168" s="32" t="n"/>
      <c r="G2168" s="33">
        <f>IF(F2168="", "", IF(OR(ISTEXT(H2168),ISTEXT(F2168)),"",H2168/F2168))</f>
        <v/>
      </c>
      <c r="H2168" s="33" t="n"/>
      <c r="I2168" s="33" t="n"/>
      <c r="J2168" s="33">
        <f>IF(I2168="", "", IF(OR(ISTEXT(I2168),ISTEXT($F2168)),"",I2168*$F2168))</f>
        <v/>
      </c>
      <c r="K2168" s="33" t="n"/>
      <c r="L2168" s="33">
        <f>IF(K2168="", "", IF(OR(ISTEXT(K2168),ISTEXT($F2168)),"",K2168*$F2168))</f>
        <v/>
      </c>
      <c r="M2168" s="30">
        <f>IF(OR(H2168="",H2168=0),"",IF(K2168="",IF(J2168="","",IF(OR(ISTEXT(J2168),ISTEXT(H2168)),"",J2168/H2168)),IF(OR(ISTEXT(L2168),ISTEXT(H2168)),"",L2168/H2168)))</f>
        <v/>
      </c>
    </row>
    <row r="2169" ht="13.35" customHeight="1" s="162">
      <c r="B2169" s="307" t="n"/>
      <c r="C2169" s="307" t="n"/>
      <c r="E2169" s="307" t="n"/>
      <c r="F2169" s="32" t="n"/>
      <c r="G2169" s="33">
        <f>IF(F2169="", "", IF(OR(ISTEXT(H2169),ISTEXT(F2169)),"",H2169/F2169))</f>
        <v/>
      </c>
      <c r="H2169" s="33" t="n"/>
      <c r="I2169" s="33" t="n"/>
      <c r="J2169" s="33">
        <f>IF(I2169="", "", IF(OR(ISTEXT(I2169),ISTEXT($F2169)),"",I2169*$F2169))</f>
        <v/>
      </c>
      <c r="K2169" s="33" t="n"/>
      <c r="L2169" s="33">
        <f>IF(K2169="", "", IF(OR(ISTEXT(K2169),ISTEXT($F2169)),"",K2169*$F2169))</f>
        <v/>
      </c>
      <c r="M2169" s="30">
        <f>IF(OR(H2169="",H2169=0),"",IF(K2169="",IF(J2169="","",IF(OR(ISTEXT(J2169),ISTEXT(H2169)),"",J2169/H2169)),IF(OR(ISTEXT(L2169),ISTEXT(H2169)),"",L2169/H2169)))</f>
        <v/>
      </c>
    </row>
    <row r="2170" ht="13.35" customHeight="1" s="162">
      <c r="B2170" s="307" t="n"/>
      <c r="C2170" s="307" t="n"/>
      <c r="E2170" s="307" t="n"/>
      <c r="F2170" s="32" t="n"/>
      <c r="G2170" s="33">
        <f>IF(F2170="", "", IF(OR(ISTEXT(H2170),ISTEXT(F2170)),"",H2170/F2170))</f>
        <v/>
      </c>
      <c r="H2170" s="33" t="n"/>
      <c r="I2170" s="33" t="n"/>
      <c r="J2170" s="33">
        <f>IF(I2170="", "", IF(OR(ISTEXT(I2170),ISTEXT($F2170)),"",I2170*$F2170))</f>
        <v/>
      </c>
      <c r="K2170" s="33" t="n"/>
      <c r="L2170" s="33">
        <f>IF(K2170="", "", IF(OR(ISTEXT(K2170),ISTEXT($F2170)),"",K2170*$F2170))</f>
        <v/>
      </c>
      <c r="M2170" s="30">
        <f>IF(OR(H2170="",H2170=0),"",IF(K2170="",IF(J2170="","",IF(OR(ISTEXT(J2170),ISTEXT(H2170)),"",J2170/H2170)),IF(OR(ISTEXT(L2170),ISTEXT(H2170)),"",L2170/H2170)))</f>
        <v/>
      </c>
    </row>
    <row r="2171" ht="13.35" customHeight="1" s="162">
      <c r="B2171" s="307" t="n"/>
      <c r="C2171" s="307" t="n"/>
      <c r="E2171" s="307" t="n"/>
      <c r="F2171" s="32" t="n"/>
      <c r="G2171" s="33">
        <f>IF(F2171="", "", IF(OR(ISTEXT(H2171),ISTEXT(F2171)),"",H2171/F2171))</f>
        <v/>
      </c>
      <c r="H2171" s="33" t="n"/>
      <c r="I2171" s="33" t="n"/>
      <c r="J2171" s="33">
        <f>IF(I2171="", "", IF(OR(ISTEXT(I2171),ISTEXT($F2171)),"",I2171*$F2171))</f>
        <v/>
      </c>
      <c r="K2171" s="33" t="n"/>
      <c r="L2171" s="33">
        <f>IF(K2171="", "", IF(OR(ISTEXT(K2171),ISTEXT($F2171)),"",K2171*$F2171))</f>
        <v/>
      </c>
      <c r="M2171" s="30">
        <f>IF(OR(H2171="",H2171=0),"",IF(K2171="",IF(J2171="","",IF(OR(ISTEXT(J2171),ISTEXT(H2171)),"",J2171/H2171)),IF(OR(ISTEXT(L2171),ISTEXT(H2171)),"",L2171/H2171)))</f>
        <v/>
      </c>
    </row>
    <row r="2172" ht="13.35" customHeight="1" s="162">
      <c r="B2172" s="307" t="n"/>
      <c r="C2172" s="307" t="n"/>
      <c r="E2172" s="307" t="n"/>
      <c r="F2172" s="32" t="n"/>
      <c r="G2172" s="33">
        <f>IF(F2172="", "", IF(OR(ISTEXT(H2172),ISTEXT(F2172)),"",H2172/F2172))</f>
        <v/>
      </c>
      <c r="H2172" s="33" t="n"/>
      <c r="I2172" s="33" t="n"/>
      <c r="J2172" s="33">
        <f>IF(I2172="", "", IF(OR(ISTEXT(I2172),ISTEXT($F2172)),"",I2172*$F2172))</f>
        <v/>
      </c>
      <c r="K2172" s="33" t="n"/>
      <c r="L2172" s="33">
        <f>IF(K2172="", "", IF(OR(ISTEXT(K2172),ISTEXT($F2172)),"",K2172*$F2172))</f>
        <v/>
      </c>
      <c r="M2172" s="30">
        <f>IF(OR(H2172="",H2172=0),"",IF(K2172="",IF(J2172="","",IF(OR(ISTEXT(J2172),ISTEXT(H2172)),"",J2172/H2172)),IF(OR(ISTEXT(L2172),ISTEXT(H2172)),"",L2172/H2172)))</f>
        <v/>
      </c>
    </row>
    <row r="2173" ht="13.35" customHeight="1" s="162">
      <c r="B2173" s="307" t="n"/>
      <c r="C2173" s="307" t="n"/>
      <c r="E2173" s="307" t="n"/>
      <c r="F2173" s="32" t="n"/>
      <c r="G2173" s="33">
        <f>IF(F2173="", "", IF(OR(ISTEXT(H2173),ISTEXT(F2173)),"",H2173/F2173))</f>
        <v/>
      </c>
      <c r="H2173" s="33" t="n"/>
      <c r="I2173" s="33" t="n"/>
      <c r="J2173" s="33">
        <f>IF(I2173="", "", IF(OR(ISTEXT(I2173),ISTEXT($F2173)),"",I2173*$F2173))</f>
        <v/>
      </c>
      <c r="K2173" s="33" t="n"/>
      <c r="L2173" s="33">
        <f>IF(K2173="", "", IF(OR(ISTEXT(K2173),ISTEXT($F2173)),"",K2173*$F2173))</f>
        <v/>
      </c>
      <c r="M2173" s="30">
        <f>IF(OR(H2173="",H2173=0),"",IF(K2173="",IF(J2173="","",IF(OR(ISTEXT(J2173),ISTEXT(H2173)),"",J2173/H2173)),IF(OR(ISTEXT(L2173),ISTEXT(H2173)),"",L2173/H2173)))</f>
        <v/>
      </c>
    </row>
    <row r="2174" ht="13.35" customHeight="1" s="162">
      <c r="B2174" s="307" t="n"/>
      <c r="C2174" s="307" t="n"/>
      <c r="E2174" s="307" t="n"/>
      <c r="F2174" s="32" t="n"/>
      <c r="G2174" s="33">
        <f>IF(F2174="", "", IF(OR(ISTEXT(H2174),ISTEXT(F2174)),"",H2174/F2174))</f>
        <v/>
      </c>
      <c r="H2174" s="33" t="n"/>
      <c r="I2174" s="33" t="n"/>
      <c r="J2174" s="33">
        <f>IF(I2174="", "", IF(OR(ISTEXT(I2174),ISTEXT($F2174)),"",I2174*$F2174))</f>
        <v/>
      </c>
      <c r="K2174" s="33" t="n"/>
      <c r="L2174" s="33">
        <f>IF(K2174="", "", IF(OR(ISTEXT(K2174),ISTEXT($F2174)),"",K2174*$F2174))</f>
        <v/>
      </c>
      <c r="M2174" s="30">
        <f>IF(OR(H2174="",H2174=0),"",IF(K2174="",IF(J2174="","",IF(OR(ISTEXT(J2174),ISTEXT(H2174)),"",J2174/H2174)),IF(OR(ISTEXT(L2174),ISTEXT(H2174)),"",L2174/H2174)))</f>
        <v/>
      </c>
    </row>
    <row r="2175" ht="13.35" customHeight="1" s="162">
      <c r="B2175" s="307" t="n"/>
      <c r="C2175" s="307" t="n"/>
      <c r="E2175" s="307" t="n"/>
      <c r="F2175" s="32" t="n"/>
      <c r="G2175" s="33">
        <f>IF(F2175="", "", IF(OR(ISTEXT(H2175),ISTEXT(F2175)),"",H2175/F2175))</f>
        <v/>
      </c>
      <c r="H2175" s="33" t="n"/>
      <c r="I2175" s="33" t="n"/>
      <c r="J2175" s="33">
        <f>IF(I2175="", "", IF(OR(ISTEXT(I2175),ISTEXT($F2175)),"",I2175*$F2175))</f>
        <v/>
      </c>
      <c r="K2175" s="33" t="n"/>
      <c r="L2175" s="33">
        <f>IF(K2175="", "", IF(OR(ISTEXT(K2175),ISTEXT($F2175)),"",K2175*$F2175))</f>
        <v/>
      </c>
      <c r="M2175" s="30">
        <f>IF(OR(H2175="",H2175=0),"",IF(K2175="",IF(J2175="","",IF(OR(ISTEXT(J2175),ISTEXT(H2175)),"",J2175/H2175)),IF(OR(ISTEXT(L2175),ISTEXT(H2175)),"",L2175/H2175)))</f>
        <v/>
      </c>
    </row>
    <row r="2176" ht="13.35" customHeight="1" s="162">
      <c r="B2176" s="307" t="n"/>
      <c r="C2176" s="307" t="n"/>
      <c r="E2176" s="307" t="n"/>
      <c r="F2176" s="32" t="n"/>
      <c r="G2176" s="33">
        <f>IF(F2176="", "", IF(OR(ISTEXT(H2176),ISTEXT(F2176)),"",H2176/F2176))</f>
        <v/>
      </c>
      <c r="H2176" s="33" t="n"/>
      <c r="I2176" s="33" t="n"/>
      <c r="J2176" s="33">
        <f>IF(I2176="", "", IF(OR(ISTEXT(I2176),ISTEXT($F2176)),"",I2176*$F2176))</f>
        <v/>
      </c>
      <c r="K2176" s="33" t="n"/>
      <c r="L2176" s="33">
        <f>IF(K2176="", "", IF(OR(ISTEXT(K2176),ISTEXT($F2176)),"",K2176*$F2176))</f>
        <v/>
      </c>
      <c r="M2176" s="30">
        <f>IF(OR(H2176="",H2176=0),"",IF(K2176="",IF(J2176="","",IF(OR(ISTEXT(J2176),ISTEXT(H2176)),"",J2176/H2176)),IF(OR(ISTEXT(L2176),ISTEXT(H2176)),"",L2176/H2176)))</f>
        <v/>
      </c>
    </row>
    <row r="2177" ht="13.35" customHeight="1" s="162">
      <c r="B2177" s="307" t="n"/>
      <c r="C2177" s="307" t="n"/>
      <c r="E2177" s="307" t="n"/>
      <c r="F2177" s="32" t="n"/>
      <c r="G2177" s="33">
        <f>IF(F2177="", "", IF(OR(ISTEXT(H2177),ISTEXT(F2177)),"",H2177/F2177))</f>
        <v/>
      </c>
      <c r="H2177" s="33" t="n"/>
      <c r="I2177" s="33" t="n"/>
      <c r="J2177" s="33">
        <f>IF(I2177="", "", IF(OR(ISTEXT(I2177),ISTEXT($F2177)),"",I2177*$F2177))</f>
        <v/>
      </c>
      <c r="K2177" s="33" t="n"/>
      <c r="L2177" s="33">
        <f>IF(K2177="", "", IF(OR(ISTEXT(K2177),ISTEXT($F2177)),"",K2177*$F2177))</f>
        <v/>
      </c>
      <c r="M2177" s="30">
        <f>IF(OR(H2177="",H2177=0),"",IF(K2177="",IF(J2177="","",IF(OR(ISTEXT(J2177),ISTEXT(H2177)),"",J2177/H2177)),IF(OR(ISTEXT(L2177),ISTEXT(H2177)),"",L2177/H2177)))</f>
        <v/>
      </c>
    </row>
    <row r="2178" ht="13.35" customHeight="1" s="162">
      <c r="B2178" s="307" t="n"/>
      <c r="C2178" s="307" t="n"/>
      <c r="E2178" s="307" t="n"/>
      <c r="F2178" s="32" t="n"/>
      <c r="G2178" s="33">
        <f>IF(F2178="", "", IF(OR(ISTEXT(H2178),ISTEXT(F2178)),"",H2178/F2178))</f>
        <v/>
      </c>
      <c r="H2178" s="33" t="n"/>
      <c r="I2178" s="33" t="n"/>
      <c r="J2178" s="33">
        <f>IF(I2178="", "", IF(OR(ISTEXT(I2178),ISTEXT($F2178)),"",I2178*$F2178))</f>
        <v/>
      </c>
      <c r="K2178" s="33" t="n"/>
      <c r="L2178" s="33">
        <f>IF(K2178="", "", IF(OR(ISTEXT(K2178),ISTEXT($F2178)),"",K2178*$F2178))</f>
        <v/>
      </c>
      <c r="M2178" s="30">
        <f>IF(OR(H2178="",H2178=0),"",IF(K2178="",IF(J2178="","",IF(OR(ISTEXT(J2178),ISTEXT(H2178)),"",J2178/H2178)),IF(OR(ISTEXT(L2178),ISTEXT(H2178)),"",L2178/H2178)))</f>
        <v/>
      </c>
    </row>
    <row r="2179" ht="13.35" customHeight="1" s="162">
      <c r="B2179" s="307" t="n"/>
      <c r="C2179" s="307" t="n"/>
      <c r="E2179" s="307" t="n"/>
      <c r="F2179" s="32" t="n"/>
      <c r="G2179" s="33">
        <f>IF(F2179="", "", IF(OR(ISTEXT(H2179),ISTEXT(F2179)),"",H2179/F2179))</f>
        <v/>
      </c>
      <c r="H2179" s="33" t="n"/>
      <c r="I2179" s="33" t="n"/>
      <c r="J2179" s="33">
        <f>IF(I2179="", "", IF(OR(ISTEXT(I2179),ISTEXT($F2179)),"",I2179*$F2179))</f>
        <v/>
      </c>
      <c r="K2179" s="33" t="n"/>
      <c r="L2179" s="33">
        <f>IF(K2179="", "", IF(OR(ISTEXT(K2179),ISTEXT($F2179)),"",K2179*$F2179))</f>
        <v/>
      </c>
      <c r="M2179" s="30">
        <f>IF(OR(H2179="",H2179=0),"",IF(K2179="",IF(J2179="","",IF(OR(ISTEXT(J2179),ISTEXT(H2179)),"",J2179/H2179)),IF(OR(ISTEXT(L2179),ISTEXT(H2179)),"",L2179/H2179)))</f>
        <v/>
      </c>
    </row>
    <row r="2180" ht="13.35" customHeight="1" s="162">
      <c r="B2180" s="42" t="n"/>
      <c r="C2180" s="231" t="inlineStr">
        <is>
          <t>Subtotal (this page)</t>
        </is>
      </c>
      <c r="D2180" s="159" t="n"/>
      <c r="E2180" s="42" t="n"/>
      <c r="F2180" s="42" t="n"/>
      <c r="G2180" s="43" t="n"/>
      <c r="H2180" s="43">
        <f>IF(SUM(H2140:H2179)=0,"",SUM(H2140:H2179))</f>
        <v/>
      </c>
      <c r="I2180" s="43" t="n"/>
      <c r="J2180" s="43">
        <f>IF(SUM(J2140:J2179)=0,"",SUM(J2140:J2179))</f>
        <v/>
      </c>
      <c r="K2180" s="43" t="n"/>
      <c r="L2180" s="43">
        <f>IF(SUM(L2140:L2179)=0,"",SUM(L2140:L2179))</f>
        <v/>
      </c>
      <c r="M2180" s="35">
        <f>IF(OR(H2180="",H2180=0),"",IF(L2180="",IF(J2180="","",IF(OR(ISTEXT(J2180),ISTEXT(H2180)),"",J2180/H2180)),IF(OR(ISTEXT(L2180),ISTEXT(H2180)),"",L2180/H2180)))</f>
        <v/>
      </c>
    </row>
    <row r="2181" ht="13.35" customHeight="1" s="162"/>
    <row r="2182" ht="13.35" customHeight="1" s="162">
      <c r="B2182" s="188" t="inlineStr">
        <is>
          <t>Remarks (cont.)</t>
        </is>
      </c>
      <c r="C2182" s="173" t="n"/>
      <c r="D2182" s="154" t="n"/>
      <c r="E2182" s="174" t="n"/>
      <c r="F2182" s="174" t="n"/>
      <c r="G2182" s="174" t="n"/>
      <c r="H2182" s="174" t="n"/>
      <c r="I2182" s="174" t="n"/>
      <c r="J2182" s="174" t="n"/>
      <c r="K2182" s="174" t="n"/>
      <c r="L2182" s="174" t="n"/>
      <c r="M2182" s="173" t="n"/>
    </row>
    <row r="2183" ht="13.35" customHeight="1" s="162">
      <c r="B2183" s="154" t="n"/>
      <c r="C2183" s="174" t="n"/>
      <c r="D2183" s="174" t="n"/>
      <c r="E2183" s="174" t="n"/>
      <c r="F2183" s="174" t="n"/>
      <c r="G2183" s="174" t="n"/>
      <c r="H2183" s="174" t="n"/>
      <c r="I2183" s="174" t="n"/>
      <c r="J2183" s="174" t="n"/>
      <c r="K2183" s="174" t="n"/>
      <c r="L2183" s="174" t="n"/>
      <c r="M2183" s="173" t="n"/>
    </row>
    <row r="2184" ht="13.35" customHeight="1" s="162">
      <c r="B2184" s="154" t="n"/>
      <c r="C2184" s="174" t="n"/>
      <c r="D2184" s="174" t="n"/>
      <c r="E2184" s="174" t="n"/>
      <c r="F2184" s="174" t="n"/>
      <c r="G2184" s="174" t="n"/>
      <c r="H2184" s="174" t="n"/>
      <c r="I2184" s="174" t="n"/>
      <c r="J2184" s="174" t="n"/>
      <c r="K2184" s="174" t="n"/>
      <c r="L2184" s="174" t="n"/>
      <c r="M2184" s="173" t="n"/>
    </row>
    <row r="2185" ht="13.35" customHeight="1" s="162">
      <c r="B2185" s="154" t="n"/>
      <c r="C2185" s="174" t="n"/>
      <c r="D2185" s="174" t="n"/>
      <c r="E2185" s="174" t="n"/>
      <c r="F2185" s="174" t="n"/>
      <c r="G2185" s="174" t="n"/>
      <c r="H2185" s="174" t="n"/>
      <c r="I2185" s="174" t="n"/>
      <c r="J2185" s="174" t="n"/>
      <c r="K2185" s="174" t="n"/>
      <c r="L2185" s="174" t="n"/>
      <c r="M2185" s="173" t="n"/>
    </row>
    <row r="2186" ht="13.35" customHeight="1" s="162"/>
    <row r="2187" ht="13.35" customHeight="1" s="162"/>
    <row r="2188" ht="13.35" customHeight="1" s="162">
      <c r="B2188" s="200" t="inlineStr">
        <is>
          <t>System</t>
        </is>
      </c>
      <c r="C2188" s="403" t="n"/>
      <c r="D2188" s="209">
        <f>IF('{Equipment Data Entry}'!B102="","",'{Equipment Data Entry}'!B102)</f>
        <v/>
      </c>
      <c r="E2188" s="418" t="n"/>
      <c r="F2188" s="403" t="n"/>
      <c r="G2188" s="200" t="inlineStr">
        <is>
          <t>Service</t>
        </is>
      </c>
      <c r="H2188" s="403" t="n"/>
      <c r="I2188" s="210">
        <f>IF('{Equipment Data Entry}'!C102="","",'{Equipment Data Entry}'!C102)</f>
        <v/>
      </c>
      <c r="J2188" s="418" t="n"/>
      <c r="K2188" s="418" t="n"/>
      <c r="L2188" s="418" t="n"/>
      <c r="M2188" s="403" t="n"/>
    </row>
    <row r="2189" ht="13.35" customHeight="1" s="162">
      <c r="B2189" s="422" t="n"/>
      <c r="C2189" s="423" t="n"/>
      <c r="D2189" s="422" t="n"/>
      <c r="E2189" s="424" t="n"/>
      <c r="F2189" s="423" t="n"/>
      <c r="G2189" s="422" t="n"/>
      <c r="H2189" s="423" t="n"/>
      <c r="I2189" s="422" t="n"/>
      <c r="J2189" s="424" t="n"/>
      <c r="K2189" s="424" t="n"/>
      <c r="L2189" s="424" t="n"/>
      <c r="M2189" s="423" t="n"/>
    </row>
    <row r="2190" ht="13.35" customHeight="1" s="162">
      <c r="B2190" s="437" t="inlineStr">
        <is>
          <t>Drive Type:</t>
        </is>
      </c>
      <c r="C2190" s="13" t="n"/>
      <c r="D2190" s="438" t="n"/>
      <c r="E2190" s="437" t="inlineStr">
        <is>
          <t>Rotation – Design:</t>
        </is>
      </c>
      <c r="F2190" s="13" t="n"/>
      <c r="G2190" s="438" t="n"/>
      <c r="H2190" s="13" t="n"/>
      <c r="I2190" s="437" t="inlineStr">
        <is>
          <t>Actual:</t>
        </is>
      </c>
      <c r="J2190" s="438" t="n"/>
    </row>
    <row r="2191" ht="13.35" customHeight="1" s="162">
      <c r="B2191" s="200" t="inlineStr">
        <is>
          <t>Unit Data</t>
        </is>
      </c>
      <c r="C2191" s="400" t="n"/>
      <c r="D2191" s="400" t="n"/>
      <c r="E2191" s="400" t="n"/>
      <c r="F2191" s="400" t="n"/>
      <c r="G2191" s="401" t="n"/>
      <c r="H2191" s="13" t="n"/>
      <c r="I2191" s="200" t="inlineStr">
        <is>
          <t>Design and Performance Data</t>
        </is>
      </c>
      <c r="J2191" s="400" t="n"/>
      <c r="K2191" s="400" t="n"/>
      <c r="L2191" s="401" t="n"/>
      <c r="M2191" s="283" t="n"/>
    </row>
    <row r="2192" ht="13.35" customHeight="1" s="162">
      <c r="B2192" s="199" t="inlineStr">
        <is>
          <t>Manufacturer</t>
        </is>
      </c>
      <c r="C2192" s="401" t="n"/>
      <c r="D2192" s="204">
        <f>IF('{Equipment Data Entry}'!E102="","",'{Equipment Data Entry}'!E102)</f>
        <v/>
      </c>
      <c r="E2192" s="400" t="n"/>
      <c r="F2192" s="400" t="n"/>
      <c r="G2192" s="401" t="n"/>
      <c r="H2192" s="13" t="n"/>
      <c r="I2192" s="199" t="inlineStr">
        <is>
          <t>Design Criteria</t>
        </is>
      </c>
      <c r="J2192" s="401" t="n"/>
      <c r="K2192" s="199" t="inlineStr">
        <is>
          <t>Design</t>
        </is>
      </c>
      <c r="L2192" s="199" t="inlineStr">
        <is>
          <t>Actual</t>
        </is>
      </c>
      <c r="M2192" s="13" t="n"/>
    </row>
    <row r="2193" ht="13.35" customHeight="1" s="162">
      <c r="B2193" s="199" t="inlineStr">
        <is>
          <t>Model Number</t>
        </is>
      </c>
      <c r="C2193" s="401" t="n"/>
      <c r="D2193" s="204">
        <f>IF('{Equipment Data Entry}'!F102="","",'{Equipment Data Entry}'!F102)</f>
        <v/>
      </c>
      <c r="E2193" s="400" t="n"/>
      <c r="F2193" s="400" t="n"/>
      <c r="G2193" s="401" t="n"/>
      <c r="H2193" s="13" t="n"/>
      <c r="I2193" s="199" t="inlineStr">
        <is>
          <t>Total Airflow</t>
        </is>
      </c>
      <c r="J2193" s="401" t="n"/>
      <c r="K2193" s="24">
        <f>H2233</f>
        <v/>
      </c>
      <c r="L2193" s="24">
        <f>L2233</f>
        <v/>
      </c>
      <c r="M2193" s="22">
        <f>IF(OR(L2193="",K2193="",K2193=0),"",IF(OR(ISTEXT(L2193),ISTEXT(K2193)),"",L2193/K2193))</f>
        <v/>
      </c>
    </row>
    <row r="2194" ht="13.35" customHeight="1" s="162">
      <c r="B2194" s="199" t="inlineStr">
        <is>
          <t>Serial Number</t>
        </is>
      </c>
      <c r="C2194" s="401" t="n"/>
      <c r="D2194" s="204" t="n"/>
      <c r="E2194" s="400" t="n"/>
      <c r="F2194" s="400" t="n"/>
      <c r="G2194" s="401" t="n"/>
      <c r="H2194" s="13" t="n"/>
      <c r="I2194" s="199" t="inlineStr">
        <is>
          <t>Unit ESP</t>
        </is>
      </c>
      <c r="J2194" s="401" t="n"/>
      <c r="K2194" s="71">
        <f>IF('{Equipment Data Entry}'!H102="","",'{Equipment Data Entry}'!H102)</f>
        <v/>
      </c>
      <c r="L2194" s="64">
        <f>I2213</f>
        <v/>
      </c>
      <c r="M2194" s="22" t="n"/>
    </row>
    <row r="2195" ht="13.35" customHeight="1" s="162">
      <c r="B2195" s="199" t="inlineStr">
        <is>
          <t>Area Served</t>
        </is>
      </c>
      <c r="C2195" s="401" t="n"/>
      <c r="D2195" s="204">
        <f>I2188</f>
        <v/>
      </c>
      <c r="E2195" s="400" t="n"/>
      <c r="F2195" s="400" t="n"/>
      <c r="G2195" s="401" t="n"/>
      <c r="H2195" s="13" t="n"/>
      <c r="I2195" s="199" t="inlineStr">
        <is>
          <t>Fan RPMs</t>
        </is>
      </c>
      <c r="J2195" s="401" t="n"/>
      <c r="K2195" s="24">
        <f>IF('{Equipment Data Entry}'!I102="","",'{Equipment Data Entry}'!I102)</f>
        <v/>
      </c>
      <c r="L2195" s="24">
        <f>IF(L2206="","",L2206)</f>
        <v/>
      </c>
      <c r="M2195" s="13" t="n"/>
    </row>
    <row r="2196" ht="13.35" customHeight="1" s="162">
      <c r="B2196" s="199" t="inlineStr">
        <is>
          <t>Location</t>
        </is>
      </c>
      <c r="C2196" s="401" t="n"/>
      <c r="D2196" s="204">
        <f>IF('{Equipment Data Entry}'!D102="","",'{Equipment Data Entry}'!D102)</f>
        <v/>
      </c>
      <c r="E2196" s="400" t="n"/>
      <c r="F2196" s="400" t="n"/>
      <c r="G2196" s="401" t="n"/>
      <c r="H2196" s="13" t="n"/>
      <c r="I2196" s="283" t="n"/>
      <c r="J2196" s="283" t="n"/>
      <c r="K2196" s="36" t="n"/>
      <c r="L2196" s="36" t="n"/>
      <c r="M2196" s="13" t="n"/>
    </row>
    <row r="2197" ht="13.35" customHeight="1" s="162">
      <c r="B2197" s="13" t="n"/>
      <c r="C2197" s="13" t="n"/>
      <c r="D2197" s="13" t="n"/>
      <c r="E2197" s="13" t="n"/>
      <c r="F2197" s="13" t="n"/>
      <c r="G2197" s="13" t="n"/>
      <c r="H2197" s="13" t="n"/>
      <c r="I2197" s="283" t="n"/>
      <c r="J2197" s="283" t="n"/>
      <c r="K2197" s="37" t="n"/>
      <c r="L2197" s="37" t="n"/>
      <c r="M2197" s="13" t="n"/>
    </row>
    <row r="2198" ht="13.35" customHeight="1" s="162">
      <c r="B2198" s="200" t="inlineStr">
        <is>
          <t>Motor Data</t>
        </is>
      </c>
      <c r="C2198" s="400" t="n"/>
      <c r="D2198" s="400" t="n"/>
      <c r="E2198" s="400" t="n"/>
      <c r="F2198" s="400" t="n"/>
      <c r="G2198" s="401" t="n"/>
      <c r="H2198" s="13" t="n"/>
      <c r="I2198" s="283" t="inlineStr">
        <is>
          <t>Filter Type/Size/Qty</t>
        </is>
      </c>
      <c r="J2198" s="404" t="n"/>
      <c r="K2198" s="404" t="n"/>
      <c r="L2198" s="37" t="n"/>
      <c r="M2198" s="404" t="n"/>
    </row>
    <row r="2199" ht="13.35" customHeight="1" s="162">
      <c r="B2199" s="199" t="inlineStr">
        <is>
          <t>Manufacturer</t>
        </is>
      </c>
      <c r="C2199" s="401" t="n"/>
      <c r="D2199" s="203" t="n"/>
      <c r="E2199" s="400" t="n"/>
      <c r="F2199" s="400" t="n"/>
      <c r="G2199" s="401" t="n"/>
      <c r="H2199" s="13" t="n"/>
      <c r="I2199" s="200" t="inlineStr">
        <is>
          <t>Drive Data</t>
        </is>
      </c>
      <c r="J2199" s="400" t="n"/>
      <c r="K2199" s="400" t="n"/>
      <c r="L2199" s="401" t="n"/>
      <c r="M2199" s="13" t="n"/>
    </row>
    <row r="2200" ht="13.35" customHeight="1" s="162">
      <c r="B2200" s="199" t="inlineStr">
        <is>
          <t>Horsepower</t>
        </is>
      </c>
      <c r="C2200" s="401" t="n"/>
      <c r="D2200" s="28">
        <f>IF('{Equipment Data Entry}'!G102="","",'{Equipment Data Entry}'!G102)</f>
        <v/>
      </c>
      <c r="E2200" s="21" t="inlineStr">
        <is>
          <t>RPM</t>
        </is>
      </c>
      <c r="F2200" s="24" t="n"/>
      <c r="G2200" s="199" t="inlineStr">
        <is>
          <t>SF</t>
        </is>
      </c>
      <c r="H2200" s="13" t="n"/>
      <c r="I2200" s="199" t="inlineStr">
        <is>
          <t>Motor sheave</t>
        </is>
      </c>
      <c r="J2200" s="400" t="n"/>
      <c r="K2200" s="24">
        <f>IF('{Equipment Data Entry}'!J102="","",'{Equipment Data Entry}'!J102)</f>
        <v/>
      </c>
      <c r="L2200" s="21" t="inlineStr">
        <is>
          <t>Bore</t>
        </is>
      </c>
      <c r="M2200" s="208"/>
    </row>
    <row r="2201" ht="13.35" customHeight="1" s="162">
      <c r="B2201" s="198">
        <f>IF('{Equipment Data Entry}'!N102="","",'{Equipment Data Entry}'!N102)</f>
        <v/>
      </c>
      <c r="C2201" s="198">
        <f>IF('{Equipment Data Entry}'!O102="","",'{Equipment Data Entry}'!O102)</f>
        <v/>
      </c>
      <c r="D2201" s="21" t="inlineStr">
        <is>
          <t>FLA</t>
        </is>
      </c>
      <c r="E2201" s="67" t="n"/>
      <c r="F2201" s="21" t="inlineStr">
        <is>
          <t>Frame</t>
        </is>
      </c>
      <c r="G2201" s="208" t="n"/>
      <c r="H2201" s="13" t="n"/>
      <c r="I2201" s="199" t="inlineStr">
        <is>
          <t>Fan pulley</t>
        </is>
      </c>
      <c r="J2201" s="400" t="n"/>
      <c r="K2201" s="24">
        <f>IF('{Equipment Data Entry}'!K102="","",'{Equipment Data Entry}'!K102)</f>
        <v/>
      </c>
      <c r="L2201" s="21" t="inlineStr">
        <is>
          <t>Bore</t>
        </is>
      </c>
      <c r="M2201" s="208"/>
    </row>
    <row r="2202" ht="13.35" customHeight="1" s="162">
      <c r="B2202" s="199" t="inlineStr">
        <is>
          <t>Corrected FLA</t>
        </is>
      </c>
      <c r="C2202" s="401" t="n"/>
      <c r="D2202" s="27">
        <f>IF(OR(E2203="",E2201="",B2201=""),"",IF(OR(ISTEXT(B2201),COUNT(E2203:G2203)=0,ISTEXT(E2201)),"",B2201/AVERAGE(E2203:G2203)*E2201))</f>
        <v/>
      </c>
      <c r="E2202" s="199" t="inlineStr">
        <is>
          <t>Estimated BHP</t>
        </is>
      </c>
      <c r="F2202" s="401" t="n"/>
      <c r="G2202" s="27">
        <f>IF(OR(COUNT(E2204:G2204)=0,IF(N(E2205)&gt;0,E2205,N(D2200))=0,IF(N(D2202)&gt;0,D2202,N(E2201))=0),"",IF(N(E2205)&gt;0,E2205,N(D2200))*AVERAGE(E2204:G2204)/IF(N(D2202)&gt;0,D2202,N(E2201)))</f>
        <v/>
      </c>
      <c r="H2202" s="13" t="n"/>
      <c r="I2202" s="199" t="inlineStr">
        <is>
          <t>Belt(s)</t>
        </is>
      </c>
      <c r="J2202" s="208">
        <f>IF('{Equipment Data Entry}'!L102="","",'{Equipment Data Entry}'!L102)</f>
        <v/>
      </c>
      <c r="K2202" s="199" t="inlineStr">
        <is>
          <t>C to C</t>
        </is>
      </c>
      <c r="L2202" s="64">
        <f>IF('{Equipment Data Entry}'!M102="","",'{Equipment Data Entry}'!M102)</f>
        <v/>
      </c>
      <c r="M2202" s="13" t="n"/>
    </row>
    <row r="2203" ht="13.35" customHeight="1" s="162">
      <c r="B2203" s="199" t="inlineStr">
        <is>
          <t>Measured Voltage</t>
        </is>
      </c>
      <c r="C2203" s="400" t="n"/>
      <c r="D2203" s="401" t="n"/>
      <c r="E2203" s="24" t="n"/>
      <c r="F2203" s="24" t="n"/>
      <c r="G2203" s="24" t="n"/>
      <c r="H2203" s="13" t="n"/>
      <c r="I2203" s="283" t="inlineStr">
        <is>
          <t>Final Settings</t>
        </is>
      </c>
      <c r="J2203" s="404" t="n"/>
      <c r="K2203" s="404" t="n"/>
      <c r="L2203" s="37" t="n"/>
      <c r="M2203" s="404" t="n"/>
    </row>
    <row r="2204" ht="13.35" customHeight="1" s="162">
      <c r="B2204" s="199" t="inlineStr">
        <is>
          <t>Measured Amperage</t>
        </is>
      </c>
      <c r="C2204" s="400" t="n"/>
      <c r="D2204" s="401" t="n"/>
      <c r="E2204" s="67" t="n"/>
      <c r="F2204" s="67" t="n"/>
      <c r="G2204" s="67" t="n"/>
      <c r="H2204" s="13" t="n"/>
      <c r="I2204" s="205" t="inlineStr">
        <is>
          <t>RPM Data</t>
        </is>
      </c>
      <c r="J2204" s="401" t="n"/>
      <c r="K2204" s="205" t="inlineStr">
        <is>
          <t>Initial</t>
        </is>
      </c>
      <c r="L2204" s="205" t="inlineStr">
        <is>
          <t>Final</t>
        </is>
      </c>
      <c r="M2204" s="13" t="n"/>
    </row>
    <row r="2205" ht="13.35" customHeight="1" s="162">
      <c r="B2205" s="199" t="inlineStr">
        <is>
          <t>Motor HP (nameplate)</t>
        </is>
      </c>
      <c r="C2205" s="400"/>
      <c r="D2205" s="401"/>
      <c r="E2205" s="24"/>
      <c r="F2205" s="24"/>
      <c r="G2205" s="24"/>
      <c r="H2205" s="13" t="n"/>
      <c r="I2205" s="199" t="inlineStr">
        <is>
          <t>Motor RPM</t>
        </is>
      </c>
      <c r="J2205" s="401" t="n"/>
      <c r="K2205" s="24" t="n"/>
      <c r="L2205" s="24" t="n"/>
      <c r="M2205" s="13" t="n"/>
    </row>
    <row r="2206" ht="13.35" customHeight="1" s="162">
      <c r="B2206" s="200" t="inlineStr">
        <is>
          <t>Static Pressure Profile (in. w.g.)</t>
        </is>
      </c>
      <c r="C2206" s="400" t="n"/>
      <c r="D2206" s="400" t="n"/>
      <c r="E2206" s="400" t="n"/>
      <c r="F2206" s="400" t="n"/>
      <c r="G2206" s="401" t="n"/>
      <c r="H2206" s="13" t="n"/>
      <c r="I2206" s="199" t="inlineStr">
        <is>
          <t>Fan RPM</t>
        </is>
      </c>
      <c r="J2206" s="401" t="n"/>
      <c r="K2206" s="24" t="n"/>
      <c r="L2206" s="24" t="n"/>
      <c r="M2206" s="13" t="n"/>
    </row>
    <row r="2207" ht="13.35" customHeight="1" s="162">
      <c r="B2207" s="490">
        <f>IFERROR(INDEX('{Dropdowns}'!$AI$2:$AO$7,MATCH($D$2210,'{Dropdowns}'!$AH$2:$AH$7,0),1),"")</f>
        <v/>
      </c>
      <c r="C2207" s="490">
        <f>IFERROR(INDEX('{Dropdowns}'!$AI$2:$AO$7,MATCH($D$2210,'{Dropdowns}'!$AH$2:$AH$7,0),2),"")</f>
        <v/>
      </c>
      <c r="D2207" s="490">
        <f>IFERROR(INDEX('{Dropdowns}'!$AI$2:$AO$7,MATCH($D$2210,'{Dropdowns}'!$AH$2:$AH$7,0),3),"")</f>
        <v/>
      </c>
      <c r="E2207" s="490">
        <f>IFERROR(INDEX('{Dropdowns}'!$AI$2:$AO$7,MATCH($D$2210,'{Dropdowns}'!$AH$2:$AH$7,0),4),"")</f>
        <v/>
      </c>
      <c r="F2207" s="490">
        <f>IFERROR(INDEX('{Dropdowns}'!$AI$2:$AO$7,MATCH($D$2210,'{Dropdowns}'!$AH$2:$AH$7,0),5),"")</f>
        <v/>
      </c>
      <c r="G2207" s="490">
        <f>IFERROR(INDEX('{Dropdowns}'!$AI$2:$AO$7,MATCH($D$2210,'{Dropdowns}'!$AH$2:$AH$7,0),6),"")</f>
        <v/>
      </c>
      <c r="H2207" s="490">
        <f>IFERROR(INDEX('{Dropdowns}'!$AI$2:$AO$7,MATCH($D$2210,'{Dropdowns}'!$AH$2:$AH$7,0),7),"")</f>
        <v/>
      </c>
      <c r="I2207" s="246" t="inlineStr">
        <is>
          <t>VSD Frequency</t>
        </is>
      </c>
      <c r="J2207" s="403" t="n"/>
      <c r="K2207" s="65" t="n"/>
      <c r="L2207" s="65" t="n"/>
      <c r="M2207" s="13" t="n"/>
    </row>
    <row r="2208" ht="13.35" customHeight="1" s="162">
      <c r="B2208" s="492"/>
      <c r="C2208" s="492"/>
      <c r="D2208" s="492"/>
      <c r="E2208" s="492"/>
      <c r="F2208" s="492"/>
      <c r="G2208" s="492"/>
      <c r="H2208" s="492"/>
      <c r="I2208" s="14" t="n"/>
      <c r="J2208" s="14" t="n"/>
      <c r="K2208" s="14" t="n"/>
      <c r="L2208" s="38" t="n"/>
      <c r="M2208" s="13" t="n"/>
      <c r="Q2208">
        <f>IF(B2208="","",B2208)</f>
        <v/>
      </c>
      <c r="R2208">
        <f>IF(C2207="—",Q2208,IF(C2208="","",C2208))</f>
        <v/>
      </c>
      <c r="S2208">
        <f>IF(D2207="—",R2208,IF(D2208="","",D2208))</f>
        <v/>
      </c>
      <c r="T2208">
        <f>IF(E2207="—",S2208,IF(E2208="","",E2208))</f>
        <v/>
      </c>
      <c r="U2208">
        <f>IF(F2207="—",T2208,IF(F2208="","",F2208))</f>
        <v/>
      </c>
      <c r="V2208">
        <f>IF(G2207="—",U2208,IF(G2208="","",G2208))</f>
        <v/>
      </c>
      <c r="W2208">
        <f>IFERROR(MATCH("Fan",$C$2207:$H$2207,0),"")</f>
        <v/>
      </c>
      <c r="X2208">
        <f>IF(W2208="","",INDEX(P2210:U2210,W2208))</f>
        <v/>
      </c>
      <c r="Y2208">
        <f>IF(W2208="","",INDEX(Q2209:V2209,W2208))</f>
        <v/>
      </c>
    </row>
    <row r="2209" ht="13.35" customHeight="1" s="162">
      <c r="B2209" s="491" t="inlineStr">
        <is>
          <t>Δ</t>
        </is>
      </c>
      <c r="C2209" s="498">
        <f>IF(OR(C2207="—",C2208="",Q2208=""),"",IF(OR(ISTEXT(C2208),ISTEXT(Q2208)),"","Δ "&amp;TEXT(C2208-Q2208,"0.00")))</f>
        <v/>
      </c>
      <c r="D2209" s="498">
        <f>IF(OR(D2207="—",D2208="",R2208=""),"",IF(OR(ISTEXT(D2208),ISTEXT(R2208)),"","Δ "&amp;TEXT(D2208-R2208,"0.00")))</f>
        <v/>
      </c>
      <c r="E2209" s="498">
        <f>IF(OR(E2207="—",E2208="",S2208=""),"",IF(OR(ISTEXT(E2208),ISTEXT(S2208)),"","Δ "&amp;TEXT(E2208-S2208,"0.00")))</f>
        <v/>
      </c>
      <c r="F2209" s="498">
        <f>IF(OR(F2207="—",F2208="",T2208=""),"",IF(OR(ISTEXT(F2208),ISTEXT(T2208)),"","Δ "&amp;TEXT(F2208-T2208,"0.00")))</f>
        <v/>
      </c>
      <c r="G2209" s="498">
        <f>IF(OR(G2207="—",G2208="",U2208=""),"",IF(OR(ISTEXT(G2208),ISTEXT(U2208)),"","Δ "&amp;TEXT(G2208-U2208,"0.00")))</f>
        <v/>
      </c>
      <c r="H2209" s="498">
        <f>IF(OR(H2207="—",H2208="",V2208=""),"",IF(OR(ISTEXT(H2208),ISTEXT(V2208)),"","Δ "&amp;TEXT(H2208-V2208,"0.00")))</f>
        <v/>
      </c>
      <c r="I2209" s="13" t="n"/>
      <c r="J2209" s="13" t="n"/>
      <c r="K2209" s="13" t="n"/>
      <c r="L2209" s="13" t="n"/>
      <c r="M2209" s="13" t="n"/>
      <c r="Q2209">
        <f>IF(OR(C2208="",ISTEXT(C2208)),R2209,C2208)</f>
        <v/>
      </c>
      <c r="R2209">
        <f>IF(OR(D2208="",ISTEXT(D2208)),S2209,D2208)</f>
        <v/>
      </c>
      <c r="S2209">
        <f>IF(OR(E2208="",ISTEXT(E2208)),T2209,E2208)</f>
        <v/>
      </c>
      <c r="T2209">
        <f>IF(OR(F2208="",ISTEXT(F2208)),U2209,F2208)</f>
        <v/>
      </c>
      <c r="U2209">
        <f>IF(OR(G2208="",ISTEXT(G2208)),V2209,G2208)</f>
        <v/>
      </c>
      <c r="V2209">
        <f>IF(OR(H2208="",ISTEXT(H2208)),"",H2208)</f>
        <v/>
      </c>
    </row>
    <row r="2210" ht="13.35" customHeight="1" s="162">
      <c r="B2210" s="425" t="inlineStr">
        <is>
          <t>Unit type:</t>
        </is>
      </c>
      <c r="D2210" s="522" t="inlineStr">
        <is>
          <t>EF</t>
        </is>
      </c>
      <c r="E2210" s="414" t="n"/>
      <c r="F2210" s="494" t="inlineStr">
        <is>
          <t>Airflow left to right. Δ = this reading minus the one before it; in. w.g.</t>
        </is>
      </c>
      <c r="P2210">
        <f>IF(B2208="","",B2208)</f>
        <v/>
      </c>
      <c r="Q2210">
        <f>IF(C2208="",P2210,C2208)</f>
        <v/>
      </c>
      <c r="R2210">
        <f>IF(D2208="",Q2210,D2208)</f>
        <v/>
      </c>
      <c r="S2210">
        <f>IF(E2208="",R2210,E2208)</f>
        <v/>
      </c>
      <c r="T2210">
        <f>IF(F2208="",S2210,F2208)</f>
        <v/>
      </c>
      <c r="U2210">
        <f>IF(G2208="",T2210,G2208)</f>
        <v/>
      </c>
      <c r="V2210">
        <f>IF(H2208="",U2210,H2208)</f>
        <v/>
      </c>
    </row>
    <row r="2211" ht="13.35" customHeight="1" s="162">
      <c r="B2211" s="500" t="inlineStr">
        <is>
          <t>Fan inlet</t>
        </is>
      </c>
      <c r="D2211" s="501">
        <f>IF(X2208="","",X2208)</f>
        <v/>
      </c>
      <c r="F2211" s="500" t="inlineStr">
        <is>
          <t>Discharge</t>
        </is>
      </c>
      <c r="I2211" s="501">
        <f>IF(V2210="","",V2210)</f>
        <v/>
      </c>
    </row>
    <row r="2212" ht="13.35" customHeight="1" s="162"/>
    <row r="2213" ht="13.35" customHeight="1" s="162">
      <c r="B2213" s="500" t="inlineStr">
        <is>
          <t>Fan TSP</t>
        </is>
      </c>
      <c r="E2213" s="501">
        <f>IF(OR(X2208="",Y2208=""),"",IF(OR(ISTEXT(X2208),ISTEXT(Y2208)),"",Y2208-X2208))</f>
        <v/>
      </c>
      <c r="F2213" s="500" t="inlineStr">
        <is>
          <t>ESP</t>
        </is>
      </c>
      <c r="I2213" s="501">
        <f>IF(OR(B2208="",V2210=""),"",IF(OR(ISTEXT(B2208),ISTEXT(V2210)),"",V2210-B2208))</f>
        <v/>
      </c>
      <c r="J2213" s="500" t="inlineStr">
        <is>
          <t>Unit ΔP (inlet → fan)</t>
        </is>
      </c>
      <c r="M2213" s="501">
        <f>IF(OR(B2208="",X2208=""),"",IF(OR(ISTEXT(B2208),ISTEXT(X2208)),"",X2208-B2208))</f>
        <v/>
      </c>
    </row>
    <row r="2214" ht="13.35" customHeight="1" s="162">
      <c r="B2214" s="453" t="inlineStr">
        <is>
          <t>Instrument:</t>
        </is>
      </c>
      <c r="C2214" s="5" t="n"/>
      <c r="D2214" s="505" t="n"/>
      <c r="E2214" s="414" t="n"/>
      <c r="F2214" s="414" t="n"/>
      <c r="G2214" s="425" t="inlineStr">
        <is>
          <t>Ak basis / notes:</t>
        </is>
      </c>
      <c r="I2214" s="506" t="n"/>
      <c r="J2214" s="414" t="n"/>
      <c r="K2214" s="414" t="n"/>
      <c r="L2214" s="414" t="n"/>
      <c r="M2214" s="414" t="n"/>
    </row>
    <row r="2215" ht="13.35" customHeight="1" s="162">
      <c r="B2215" s="188" t="inlineStr">
        <is>
          <t>Register / Grille / Diffuser Airflow</t>
        </is>
      </c>
      <c r="C2215" s="174" t="n"/>
      <c r="D2215" s="174" t="n"/>
      <c r="E2215" s="174" t="n"/>
      <c r="F2215" s="173" t="n"/>
      <c r="G2215" s="233" t="inlineStr">
        <is>
          <t>Design VEL</t>
        </is>
      </c>
      <c r="H2215" s="194" t="inlineStr">
        <is>
          <t>Design CFM</t>
        </is>
      </c>
      <c r="I2215" s="188" t="inlineStr">
        <is>
          <t>Initial</t>
        </is>
      </c>
      <c r="J2215" s="173" t="n"/>
      <c r="K2215" s="188" t="inlineStr">
        <is>
          <t>Final</t>
        </is>
      </c>
      <c r="L2215" s="173" t="n"/>
      <c r="M2215" s="188" t="inlineStr">
        <is>
          <t>%</t>
        </is>
      </c>
    </row>
    <row r="2216" ht="13.35" customHeight="1" s="162">
      <c r="B2216" s="153" t="inlineStr">
        <is>
          <t>No.</t>
        </is>
      </c>
      <c r="C2216" s="188" t="inlineStr">
        <is>
          <t>Area Served</t>
        </is>
      </c>
      <c r="D2216" s="188" t="inlineStr">
        <is>
          <t>Type</t>
        </is>
      </c>
      <c r="E2216" s="188" t="inlineStr">
        <is>
          <t>Size</t>
        </is>
      </c>
      <c r="F2216" s="188" t="inlineStr">
        <is>
          <t>Ak</t>
        </is>
      </c>
      <c r="G2216" s="440" t="n"/>
      <c r="H2216" s="440" t="n"/>
      <c r="I2216" s="188" t="inlineStr">
        <is>
          <t>VEL</t>
        </is>
      </c>
      <c r="J2216" s="188" t="inlineStr">
        <is>
          <t>CFM</t>
        </is>
      </c>
      <c r="K2216" s="188" t="inlineStr">
        <is>
          <t>VEL</t>
        </is>
      </c>
      <c r="L2216" s="188" t="inlineStr">
        <is>
          <t>CFM</t>
        </is>
      </c>
      <c r="M2216" s="440" t="n"/>
    </row>
    <row r="2217" ht="13.35" customHeight="1" s="162">
      <c r="B2217" s="307" t="n"/>
      <c r="C2217" s="307" t="n"/>
      <c r="E2217" s="307" t="n"/>
      <c r="F2217" s="32" t="n"/>
      <c r="G2217" s="33">
        <f>IF(F2217="", "", IF(OR(ISTEXT(H2217),ISTEXT(F2217)),"",H2217/F2217))</f>
        <v/>
      </c>
      <c r="H2217" s="33" t="n"/>
      <c r="I2217" s="33" t="n"/>
      <c r="J2217" s="33">
        <f>IF(I2217="", "", IF(OR(ISTEXT(I2217),ISTEXT($F2217)),"",I2217*$F2217))</f>
        <v/>
      </c>
      <c r="K2217" s="33" t="n"/>
      <c r="L2217" s="33">
        <f>IF(K2217="", "", IF(OR(ISTEXT(K2217),ISTEXT($F2217)),"",K2217*$F2217))</f>
        <v/>
      </c>
      <c r="M2217" s="30">
        <f>IF(OR(H2217="",H2217=0),"",IF(K2217="",IF(J2217="","",IF(OR(ISTEXT(J2217),ISTEXT(H2217)),"",J2217/H2217)),IF(OR(ISTEXT(L2217),ISTEXT(H2217)),"",L2217/H2217)))</f>
        <v/>
      </c>
    </row>
    <row r="2218" ht="13.35" customHeight="1" s="162">
      <c r="B2218" s="307" t="n"/>
      <c r="C2218" s="307" t="n"/>
      <c r="E2218" s="307" t="n"/>
      <c r="F2218" s="32" t="n"/>
      <c r="G2218" s="33">
        <f>IF(F2218="", "", IF(OR(ISTEXT(H2218),ISTEXT(F2218)),"",H2218/F2218))</f>
        <v/>
      </c>
      <c r="H2218" s="33" t="n"/>
      <c r="I2218" s="33" t="n"/>
      <c r="J2218" s="33">
        <f>IF(I2218="", "", IF(OR(ISTEXT(I2218),ISTEXT($F2218)),"",I2218*$F2218))</f>
        <v/>
      </c>
      <c r="K2218" s="33" t="n"/>
      <c r="L2218" s="33">
        <f>IF(K2218="", "", IF(OR(ISTEXT(K2218),ISTEXT($F2218)),"",K2218*$F2218))</f>
        <v/>
      </c>
      <c r="M2218" s="30">
        <f>IF(OR(H2218="",H2218=0),"",IF(K2218="",IF(J2218="","",IF(OR(ISTEXT(J2218),ISTEXT(H2218)),"",J2218/H2218)),IF(OR(ISTEXT(L2218),ISTEXT(H2218)),"",L2218/H2218)))</f>
        <v/>
      </c>
    </row>
    <row r="2219" ht="13.35" customHeight="1" s="162">
      <c r="B2219" s="307" t="n"/>
      <c r="C2219" s="307" t="n"/>
      <c r="E2219" s="307" t="n"/>
      <c r="F2219" s="32" t="n"/>
      <c r="G2219" s="33">
        <f>IF(F2219="", "", IF(OR(ISTEXT(H2219),ISTEXT(F2219)),"",H2219/F2219))</f>
        <v/>
      </c>
      <c r="H2219" s="33" t="n"/>
      <c r="I2219" s="33" t="n"/>
      <c r="J2219" s="33">
        <f>IF(I2219="", "", IF(OR(ISTEXT(I2219),ISTEXT($F2219)),"",I2219*$F2219))</f>
        <v/>
      </c>
      <c r="K2219" s="33" t="n"/>
      <c r="L2219" s="33">
        <f>IF(K2219="", "", IF(OR(ISTEXT(K2219),ISTEXT($F2219)),"",K2219*$F2219))</f>
        <v/>
      </c>
      <c r="M2219" s="30">
        <f>IF(OR(H2219="",H2219=0),"",IF(K2219="",IF(J2219="","",IF(OR(ISTEXT(J2219),ISTEXT(H2219)),"",J2219/H2219)),IF(OR(ISTEXT(L2219),ISTEXT(H2219)),"",L2219/H2219)))</f>
        <v/>
      </c>
    </row>
    <row r="2220" ht="13.35" customHeight="1" s="162">
      <c r="B2220" s="307" t="n"/>
      <c r="C2220" s="307" t="n"/>
      <c r="E2220" s="307" t="n"/>
      <c r="F2220" s="32" t="n"/>
      <c r="G2220" s="33">
        <f>IF(F2220="", "", IF(OR(ISTEXT(H2220),ISTEXT(F2220)),"",H2220/F2220))</f>
        <v/>
      </c>
      <c r="H2220" s="33" t="n"/>
      <c r="I2220" s="33" t="n"/>
      <c r="J2220" s="33">
        <f>IF(I2220="", "", IF(OR(ISTEXT(I2220),ISTEXT($F2220)),"",I2220*$F2220))</f>
        <v/>
      </c>
      <c r="K2220" s="33" t="n"/>
      <c r="L2220" s="33">
        <f>IF(K2220="", "", IF(OR(ISTEXT(K2220),ISTEXT($F2220)),"",K2220*$F2220))</f>
        <v/>
      </c>
      <c r="M2220" s="30">
        <f>IF(OR(H2220="",H2220=0),"",IF(K2220="",IF(J2220="","",IF(OR(ISTEXT(J2220),ISTEXT(H2220)),"",J2220/H2220)),IF(OR(ISTEXT(L2220),ISTEXT(H2220)),"",L2220/H2220)))</f>
        <v/>
      </c>
    </row>
    <row r="2221" ht="13.35" customHeight="1" s="162">
      <c r="B2221" s="307" t="n"/>
      <c r="C2221" s="307" t="n"/>
      <c r="E2221" s="307" t="n"/>
      <c r="F2221" s="32" t="n"/>
      <c r="G2221" s="33">
        <f>IF(F2221="", "", IF(OR(ISTEXT(H2221),ISTEXT(F2221)),"",H2221/F2221))</f>
        <v/>
      </c>
      <c r="H2221" s="33" t="n"/>
      <c r="I2221" s="33" t="n"/>
      <c r="J2221" s="33">
        <f>IF(I2221="", "", IF(OR(ISTEXT(I2221),ISTEXT($F2221)),"",I2221*$F2221))</f>
        <v/>
      </c>
      <c r="K2221" s="33" t="n"/>
      <c r="L2221" s="33">
        <f>IF(K2221="", "", IF(OR(ISTEXT(K2221),ISTEXT($F2221)),"",K2221*$F2221))</f>
        <v/>
      </c>
      <c r="M2221" s="30">
        <f>IF(OR(H2221="",H2221=0),"",IF(K2221="",IF(J2221="","",IF(OR(ISTEXT(J2221),ISTEXT(H2221)),"",J2221/H2221)),IF(OR(ISTEXT(L2221),ISTEXT(H2221)),"",L2221/H2221)))</f>
        <v/>
      </c>
    </row>
    <row r="2222" ht="13.35" customHeight="1" s="162">
      <c r="B2222" s="307" t="n"/>
      <c r="C2222" s="307" t="n"/>
      <c r="E2222" s="307" t="n"/>
      <c r="F2222" s="32" t="n"/>
      <c r="G2222" s="33">
        <f>IF(F2222="", "", IF(OR(ISTEXT(H2222),ISTEXT(F2222)),"",H2222/F2222))</f>
        <v/>
      </c>
      <c r="H2222" s="33" t="n"/>
      <c r="I2222" s="33" t="n"/>
      <c r="J2222" s="33">
        <f>IF(I2222="", "", IF(OR(ISTEXT(I2222),ISTEXT($F2222)),"",I2222*$F2222))</f>
        <v/>
      </c>
      <c r="K2222" s="33" t="n"/>
      <c r="L2222" s="33">
        <f>IF(K2222="", "", IF(OR(ISTEXT(K2222),ISTEXT($F2222)),"",K2222*$F2222))</f>
        <v/>
      </c>
      <c r="M2222" s="30">
        <f>IF(OR(H2222="",H2222=0),"",IF(K2222="",IF(J2222="","",IF(OR(ISTEXT(J2222),ISTEXT(H2222)),"",J2222/H2222)),IF(OR(ISTEXT(L2222),ISTEXT(H2222)),"",L2222/H2222)))</f>
        <v/>
      </c>
    </row>
    <row r="2223" ht="13.35" customHeight="1" s="162">
      <c r="B2223" s="307" t="n"/>
      <c r="C2223" s="307" t="n"/>
      <c r="E2223" s="307" t="n"/>
      <c r="F2223" s="32" t="n"/>
      <c r="G2223" s="33">
        <f>IF(F2223="", "", IF(OR(ISTEXT(H2223),ISTEXT(F2223)),"",H2223/F2223))</f>
        <v/>
      </c>
      <c r="H2223" s="33" t="n"/>
      <c r="I2223" s="33" t="n"/>
      <c r="J2223" s="33">
        <f>IF(I2223="", "", IF(OR(ISTEXT(I2223),ISTEXT($F2223)),"",I2223*$F2223))</f>
        <v/>
      </c>
      <c r="K2223" s="33" t="n"/>
      <c r="L2223" s="33">
        <f>IF(K2223="", "", IF(OR(ISTEXT(K2223),ISTEXT($F2223)),"",K2223*$F2223))</f>
        <v/>
      </c>
      <c r="M2223" s="30">
        <f>IF(OR(H2223="",H2223=0),"",IF(K2223="",IF(J2223="","",IF(OR(ISTEXT(J2223),ISTEXT(H2223)),"",J2223/H2223)),IF(OR(ISTEXT(L2223),ISTEXT(H2223)),"",L2223/H2223)))</f>
        <v/>
      </c>
    </row>
    <row r="2224" ht="13.35" customHeight="1" s="162">
      <c r="B2224" s="307" t="n"/>
      <c r="C2224" s="307" t="n"/>
      <c r="E2224" s="307" t="n"/>
      <c r="F2224" s="32" t="n"/>
      <c r="G2224" s="33">
        <f>IF(F2224="", "", IF(OR(ISTEXT(H2224),ISTEXT(F2224)),"",H2224/F2224))</f>
        <v/>
      </c>
      <c r="H2224" s="33" t="n"/>
      <c r="I2224" s="33" t="n"/>
      <c r="J2224" s="33">
        <f>IF(I2224="", "", IF(OR(ISTEXT(I2224),ISTEXT($F2224)),"",I2224*$F2224))</f>
        <v/>
      </c>
      <c r="K2224" s="33" t="n"/>
      <c r="L2224" s="33">
        <f>IF(K2224="", "", IF(OR(ISTEXT(K2224),ISTEXT($F2224)),"",K2224*$F2224))</f>
        <v/>
      </c>
      <c r="M2224" s="30">
        <f>IF(OR(H2224="",H2224=0),"",IF(K2224="",IF(J2224="","",IF(OR(ISTEXT(J2224),ISTEXT(H2224)),"",J2224/H2224)),IF(OR(ISTEXT(L2224),ISTEXT(H2224)),"",L2224/H2224)))</f>
        <v/>
      </c>
    </row>
    <row r="2225" ht="13.35" customHeight="1" s="162">
      <c r="B2225" s="307" t="n"/>
      <c r="C2225" s="307" t="n"/>
      <c r="E2225" s="307" t="n"/>
      <c r="F2225" s="32" t="n"/>
      <c r="G2225" s="33">
        <f>IF(F2225="", "", IF(OR(ISTEXT(H2225),ISTEXT(F2225)),"",H2225/F2225))</f>
        <v/>
      </c>
      <c r="H2225" s="33" t="n"/>
      <c r="I2225" s="33" t="n"/>
      <c r="J2225" s="33">
        <f>IF(I2225="", "", IF(OR(ISTEXT(I2225),ISTEXT($F2225)),"",I2225*$F2225))</f>
        <v/>
      </c>
      <c r="K2225" s="33" t="n"/>
      <c r="L2225" s="33">
        <f>IF(K2225="", "", IF(OR(ISTEXT(K2225),ISTEXT($F2225)),"",K2225*$F2225))</f>
        <v/>
      </c>
      <c r="M2225" s="30">
        <f>IF(OR(H2225="",H2225=0),"",IF(K2225="",IF(J2225="","",IF(OR(ISTEXT(J2225),ISTEXT(H2225)),"",J2225/H2225)),IF(OR(ISTEXT(L2225),ISTEXT(H2225)),"",L2225/H2225)))</f>
        <v/>
      </c>
    </row>
    <row r="2226" ht="13.35" customHeight="1" s="162">
      <c r="B2226" s="307" t="n"/>
      <c r="C2226" s="307" t="n"/>
      <c r="E2226" s="307" t="n"/>
      <c r="F2226" s="32" t="n"/>
      <c r="G2226" s="33">
        <f>IF(F2226="", "", IF(OR(ISTEXT(H2226),ISTEXT(F2226)),"",H2226/F2226))</f>
        <v/>
      </c>
      <c r="H2226" s="33" t="n"/>
      <c r="I2226" s="33" t="n"/>
      <c r="J2226" s="33">
        <f>IF(I2226="", "", IF(OR(ISTEXT(I2226),ISTEXT($F2226)),"",I2226*$F2226))</f>
        <v/>
      </c>
      <c r="K2226" s="33" t="n"/>
      <c r="L2226" s="33">
        <f>IF(K2226="", "", IF(OR(ISTEXT(K2226),ISTEXT($F2226)),"",K2226*$F2226))</f>
        <v/>
      </c>
      <c r="M2226" s="30">
        <f>IF(OR(H2226="",H2226=0),"",IF(K2226="",IF(J2226="","",IF(OR(ISTEXT(J2226),ISTEXT(H2226)),"",J2226/H2226)),IF(OR(ISTEXT(L2226),ISTEXT(H2226)),"",L2226/H2226)))</f>
        <v/>
      </c>
    </row>
    <row r="2227" ht="13.35" customHeight="1" s="162">
      <c r="B2227" s="307" t="n"/>
      <c r="C2227" s="307" t="n"/>
      <c r="E2227" s="307" t="n"/>
      <c r="F2227" s="32" t="n"/>
      <c r="G2227" s="33">
        <f>IF(F2227="", "", IF(OR(ISTEXT(H2227),ISTEXT(F2227)),"",H2227/F2227))</f>
        <v/>
      </c>
      <c r="H2227" s="33" t="n"/>
      <c r="I2227" s="33" t="n"/>
      <c r="J2227" s="33">
        <f>IF(I2227="", "", IF(OR(ISTEXT(I2227),ISTEXT($F2227)),"",I2227*$F2227))</f>
        <v/>
      </c>
      <c r="K2227" s="33" t="n"/>
      <c r="L2227" s="33">
        <f>IF(K2227="", "", IF(OR(ISTEXT(K2227),ISTEXT($F2227)),"",K2227*$F2227))</f>
        <v/>
      </c>
      <c r="M2227" s="30">
        <f>IF(OR(H2227="",H2227=0),"",IF(K2227="",IF(J2227="","",IF(OR(ISTEXT(J2227),ISTEXT(H2227)),"",J2227/H2227)),IF(OR(ISTEXT(L2227),ISTEXT(H2227)),"",L2227/H2227)))</f>
        <v/>
      </c>
    </row>
    <row r="2228" ht="13.35" customHeight="1" s="162">
      <c r="B2228" s="307" t="n"/>
      <c r="C2228" s="307" t="n"/>
      <c r="E2228" s="307" t="n"/>
      <c r="F2228" s="32" t="n"/>
      <c r="G2228" s="33">
        <f>IF(F2228="", "", IF(OR(ISTEXT(H2228),ISTEXT(F2228)),"",H2228/F2228))</f>
        <v/>
      </c>
      <c r="H2228" s="33" t="n"/>
      <c r="I2228" s="33" t="n"/>
      <c r="J2228" s="33">
        <f>IF(I2228="", "", IF(OR(ISTEXT(I2228),ISTEXT($F2228)),"",I2228*$F2228))</f>
        <v/>
      </c>
      <c r="K2228" s="33" t="n"/>
      <c r="L2228" s="33">
        <f>IF(K2228="", "", IF(OR(ISTEXT(K2228),ISTEXT($F2228)),"",K2228*$F2228))</f>
        <v/>
      </c>
      <c r="M2228" s="30">
        <f>IF(OR(H2228="",H2228=0),"",IF(K2228="",IF(J2228="","",IF(OR(ISTEXT(J2228),ISTEXT(H2228)),"",J2228/H2228)),IF(OR(ISTEXT(L2228),ISTEXT(H2228)),"",L2228/H2228)))</f>
        <v/>
      </c>
    </row>
    <row r="2229" ht="13.35" customHeight="1" s="162">
      <c r="B2229" s="307" t="n"/>
      <c r="C2229" s="307" t="n"/>
      <c r="E2229" s="307" t="n"/>
      <c r="F2229" s="32" t="n"/>
      <c r="G2229" s="33">
        <f>IF(F2229="", "", IF(OR(ISTEXT(H2229),ISTEXT(F2229)),"",H2229/F2229))</f>
        <v/>
      </c>
      <c r="H2229" s="33" t="n"/>
      <c r="I2229" s="33" t="n"/>
      <c r="J2229" s="33">
        <f>IF(I2229="", "", IF(OR(ISTEXT(I2229),ISTEXT($F2229)),"",I2229*$F2229))</f>
        <v/>
      </c>
      <c r="K2229" s="33" t="n"/>
      <c r="L2229" s="33">
        <f>IF(K2229="", "", IF(OR(ISTEXT(K2229),ISTEXT($F2229)),"",K2229*$F2229))</f>
        <v/>
      </c>
      <c r="M2229" s="30">
        <f>IF(OR(H2229="",H2229=0),"",IF(K2229="",IF(J2229="","",IF(OR(ISTEXT(J2229),ISTEXT(H2229)),"",J2229/H2229)),IF(OR(ISTEXT(L2229),ISTEXT(H2229)),"",L2229/H2229)))</f>
        <v/>
      </c>
    </row>
    <row r="2230" ht="13.35" customHeight="1" s="162">
      <c r="B2230" s="307" t="n"/>
      <c r="C2230" s="307" t="n"/>
      <c r="E2230" s="307" t="n"/>
      <c r="F2230" s="32" t="n"/>
      <c r="G2230" s="33">
        <f>IF(F2230="", "", IF(OR(ISTEXT(H2230),ISTEXT(F2230)),"",H2230/F2230))</f>
        <v/>
      </c>
      <c r="H2230" s="33" t="n"/>
      <c r="I2230" s="33" t="n"/>
      <c r="J2230" s="33">
        <f>IF(I2230="", "", IF(OR(ISTEXT(I2230),ISTEXT($F2230)),"",I2230*$F2230))</f>
        <v/>
      </c>
      <c r="K2230" s="33" t="n"/>
      <c r="L2230" s="33">
        <f>IF(K2230="", "", IF(OR(ISTEXT(K2230),ISTEXT($F2230)),"",K2230*$F2230))</f>
        <v/>
      </c>
      <c r="M2230" s="30">
        <f>IF(OR(H2230="",H2230=0),"",IF(K2230="",IF(J2230="","",IF(OR(ISTEXT(J2230),ISTEXT(H2230)),"",J2230/H2230)),IF(OR(ISTEXT(L2230),ISTEXT(H2230)),"",L2230/H2230)))</f>
        <v/>
      </c>
    </row>
    <row r="2231" ht="13.35" customHeight="1" s="162">
      <c r="B2231" s="307" t="n"/>
      <c r="C2231" s="307" t="n"/>
      <c r="E2231" s="307" t="n"/>
      <c r="F2231" s="32" t="n"/>
      <c r="G2231" s="33">
        <f>IF(F2231="", "", IF(OR(ISTEXT(H2231),ISTEXT(F2231)),"",H2231/F2231))</f>
        <v/>
      </c>
      <c r="H2231" s="33" t="n"/>
      <c r="I2231" s="33" t="n"/>
      <c r="J2231" s="33">
        <f>IF(I2231="", "", IF(OR(ISTEXT(I2231),ISTEXT($F2231)),"",I2231*$F2231))</f>
        <v/>
      </c>
      <c r="K2231" s="33" t="n"/>
      <c r="L2231" s="33">
        <f>IF(K2231="", "", IF(OR(ISTEXT(K2231),ISTEXT($F2231)),"",K2231*$F2231))</f>
        <v/>
      </c>
      <c r="M2231" s="30">
        <f>IF(OR(H2231="",H2231=0),"",IF(K2231="",IF(J2231="","",IF(OR(ISTEXT(J2231),ISTEXT(H2231)),"",J2231/H2231)),IF(OR(ISTEXT(L2231),ISTEXT(H2231)),"",L2231/H2231)))</f>
        <v/>
      </c>
    </row>
    <row r="2232" ht="13.35" customHeight="1" s="162">
      <c r="B2232" s="307" t="n"/>
      <c r="C2232" s="307" t="n"/>
      <c r="D2232" s="307"/>
      <c r="E2232" s="307"/>
      <c r="F2232" s="307"/>
      <c r="G2232" s="307"/>
      <c r="H2232" s="33" t="n"/>
      <c r="I2232" s="33" t="n"/>
      <c r="J2232" s="33"/>
      <c r="K2232" s="33" t="n"/>
      <c r="L2232" s="33"/>
      <c r="M2232" s="30">
        <f>IF(OR(H2232="",H2232=0),"",IF(L2232="",IF(J2232="","",IF(OR(ISTEXT(J2232),ISTEXT(H2232)),"",J2232/H2232)),IF(OR(ISTEXT(L2232),ISTEXT(H2232)),"",L2232/H2232)))</f>
        <v/>
      </c>
    </row>
    <row r="2233" ht="13.35" customHeight="1" s="162">
      <c r="B2233" s="42" t="n"/>
      <c r="C2233" s="231" t="inlineStr">
        <is>
          <t>Total</t>
        </is>
      </c>
      <c r="D2233" s="159" t="n"/>
      <c r="E2233" s="42" t="n"/>
      <c r="F2233" s="42" t="n"/>
      <c r="G2233" s="43" t="n"/>
      <c r="H2233" s="43">
        <f>IF(SUM(H2217:H2232)+SUM(H2244:H2283)=0,"",SUM(H2217:H2232)+SUM(H2244:H2283))</f>
        <v/>
      </c>
      <c r="I2233" s="43" t="n"/>
      <c r="J2233" s="43">
        <f>IF(SUM(J2217:J2232)+SUM(J2244:J2283)=0,"",SUM(J2217:J2232)+SUM(J2244:J2283))</f>
        <v/>
      </c>
      <c r="K2233" s="43" t="n"/>
      <c r="L2233" s="43">
        <f>IF(SUM(L2217:L2232)+SUM(L2244:L2283)=0,"",SUM(L2217:L2232)+SUM(L2244:L2283))</f>
        <v/>
      </c>
      <c r="M2233" s="35">
        <f>IF(OR(H2233="",H2233=0),"",IF(L2233="",IF(J2233="","",IF(OR(ISTEXT(J2233),ISTEXT(H2233)),"",J2233/H2233)),IF(OR(ISTEXT(L2233),ISTEXT(H2233)),"",L2233/H2233)))</f>
        <v/>
      </c>
    </row>
    <row r="2234" ht="13.35" customHeight="1" s="162"/>
    <row r="2235" ht="13.35" customHeight="1" s="162">
      <c r="B2235" s="188" t="inlineStr">
        <is>
          <t>Remarks</t>
        </is>
      </c>
      <c r="C2235" s="173" t="n"/>
      <c r="D2235" s="154" t="n"/>
      <c r="E2235" s="174" t="n"/>
      <c r="F2235" s="174" t="n"/>
      <c r="G2235" s="174" t="n"/>
      <c r="H2235" s="174" t="n"/>
      <c r="I2235" s="174" t="n"/>
      <c r="J2235" s="174" t="n"/>
      <c r="K2235" s="174" t="n"/>
      <c r="L2235" s="174" t="n"/>
      <c r="M2235" s="173" t="n"/>
    </row>
    <row r="2236" ht="13.35" customHeight="1" s="162">
      <c r="B2236" s="154" t="n"/>
      <c r="C2236" s="174" t="n"/>
      <c r="D2236" s="174" t="n"/>
      <c r="E2236" s="174" t="n"/>
      <c r="F2236" s="174" t="n"/>
      <c r="G2236" s="174" t="n"/>
      <c r="H2236" s="174" t="n"/>
      <c r="I2236" s="174" t="n"/>
      <c r="J2236" s="174" t="n"/>
      <c r="K2236" s="174" t="n"/>
      <c r="L2236" s="174" t="n"/>
      <c r="M2236" s="173" t="n"/>
    </row>
    <row r="2237" ht="13.35" customHeight="1" s="162">
      <c r="B2237" s="154" t="n"/>
      <c r="C2237" s="174" t="n"/>
      <c r="D2237" s="174" t="n"/>
      <c r="E2237" s="174" t="n"/>
      <c r="F2237" s="174" t="n"/>
      <c r="G2237" s="174" t="n"/>
      <c r="H2237" s="174" t="n"/>
      <c r="I2237" s="174" t="n"/>
      <c r="J2237" s="174" t="n"/>
      <c r="K2237" s="174" t="n"/>
      <c r="L2237" s="174" t="n"/>
      <c r="M2237" s="173" t="n"/>
    </row>
    <row r="2238" ht="13.35" customHeight="1" s="162">
      <c r="B2238" s="154" t="n"/>
      <c r="C2238" s="174" t="n"/>
      <c r="D2238" s="174" t="n"/>
      <c r="E2238" s="174" t="n"/>
      <c r="F2238" s="174" t="n"/>
      <c r="G2238" s="174" t="n"/>
      <c r="H2238" s="174" t="n"/>
      <c r="I2238" s="174" t="n"/>
      <c r="J2238" s="174" t="n"/>
      <c r="K2238" s="174" t="n"/>
      <c r="L2238" s="174" t="n"/>
      <c r="M2238" s="173" t="n"/>
    </row>
    <row r="2239" ht="13.35" customHeight="1" s="162"/>
    <row r="2240" ht="13.35" customHeight="1" s="162">
      <c r="B2240" s="200" t="inlineStr">
        <is>
          <t>System (cont.)</t>
        </is>
      </c>
      <c r="C2240" s="403" t="n"/>
      <c r="D2240" s="209">
        <f>IF('{Equipment Data Entry}'!B102="","",'{Equipment Data Entry}'!B102)</f>
        <v/>
      </c>
      <c r="E2240" s="418" t="n"/>
      <c r="F2240" s="403" t="n"/>
      <c r="G2240" s="200" t="inlineStr">
        <is>
          <t>Service</t>
        </is>
      </c>
      <c r="H2240" s="403" t="n"/>
      <c r="I2240" s="210">
        <f>IF('{Equipment Data Entry}'!C102="","",'{Equipment Data Entry}'!C102)</f>
        <v/>
      </c>
      <c r="J2240" s="418" t="n"/>
      <c r="K2240" s="418" t="n"/>
      <c r="L2240" s="418" t="n"/>
      <c r="M2240" s="403" t="n"/>
    </row>
    <row r="2241" ht="13.35" customHeight="1" s="162">
      <c r="B2241" s="422" t="n"/>
      <c r="C2241" s="423" t="n"/>
      <c r="D2241" s="422" t="n"/>
      <c r="E2241" s="424" t="n"/>
      <c r="F2241" s="423" t="n"/>
      <c r="G2241" s="422" t="n"/>
      <c r="H2241" s="423" t="n"/>
      <c r="I2241" s="422" t="n"/>
      <c r="J2241" s="424" t="n"/>
      <c r="K2241" s="424" t="n"/>
      <c r="L2241" s="424" t="n"/>
      <c r="M2241" s="423" t="n"/>
    </row>
    <row r="2242" ht="13.35" customHeight="1" s="162">
      <c r="B2242" s="188" t="inlineStr">
        <is>
          <t>Registers / Grilles (cont.)</t>
        </is>
      </c>
      <c r="C2242" s="174" t="n"/>
      <c r="D2242" s="174" t="n"/>
      <c r="E2242" s="174" t="n"/>
      <c r="F2242" s="173" t="n"/>
      <c r="G2242" s="233" t="inlineStr">
        <is>
          <t>Design VEL</t>
        </is>
      </c>
      <c r="H2242" s="194" t="inlineStr">
        <is>
          <t>Design CFM</t>
        </is>
      </c>
      <c r="I2242" s="188" t="inlineStr">
        <is>
          <t>Initial</t>
        </is>
      </c>
      <c r="J2242" s="173" t="n"/>
      <c r="K2242" s="188" t="inlineStr">
        <is>
          <t>Final</t>
        </is>
      </c>
      <c r="L2242" s="173" t="n"/>
      <c r="M2242" s="188" t="inlineStr">
        <is>
          <t>%</t>
        </is>
      </c>
    </row>
    <row r="2243" ht="13.35" customHeight="1" s="162">
      <c r="B2243" s="153" t="inlineStr">
        <is>
          <t>No.</t>
        </is>
      </c>
      <c r="C2243" s="188" t="inlineStr">
        <is>
          <t>Area Served</t>
        </is>
      </c>
      <c r="D2243" s="188" t="inlineStr">
        <is>
          <t>Type</t>
        </is>
      </c>
      <c r="E2243" s="188" t="inlineStr">
        <is>
          <t>Size</t>
        </is>
      </c>
      <c r="F2243" s="188" t="inlineStr">
        <is>
          <t>Ak</t>
        </is>
      </c>
      <c r="G2243" s="440" t="n"/>
      <c r="H2243" s="440" t="n"/>
      <c r="I2243" s="188" t="inlineStr">
        <is>
          <t>VEL</t>
        </is>
      </c>
      <c r="J2243" s="188" t="inlineStr">
        <is>
          <t>CFM</t>
        </is>
      </c>
      <c r="K2243" s="188" t="inlineStr">
        <is>
          <t>VEL</t>
        </is>
      </c>
      <c r="L2243" s="188" t="inlineStr">
        <is>
          <t>CFM</t>
        </is>
      </c>
      <c r="M2243" s="440" t="n"/>
    </row>
    <row r="2244" ht="13.35" customHeight="1" s="162">
      <c r="B2244" s="307" t="n"/>
      <c r="C2244" s="307" t="n"/>
      <c r="E2244" s="307" t="n"/>
      <c r="F2244" s="32" t="n"/>
      <c r="G2244" s="33">
        <f>IF(F2244="", "", IF(OR(ISTEXT(H2244),ISTEXT(F2244)),"",H2244/F2244))</f>
        <v/>
      </c>
      <c r="H2244" s="33" t="n"/>
      <c r="I2244" s="33" t="n"/>
      <c r="J2244" s="33">
        <f>IF(I2244="", "", IF(OR(ISTEXT(I2244),ISTEXT($F2244)),"",I2244*$F2244))</f>
        <v/>
      </c>
      <c r="K2244" s="33" t="n"/>
      <c r="L2244" s="33">
        <f>IF(K2244="", "", IF(OR(ISTEXT(K2244),ISTEXT($F2244)),"",K2244*$F2244))</f>
        <v/>
      </c>
      <c r="M2244" s="30">
        <f>IF(OR(H2244="",H2244=0),"",IF(K2244="",IF(J2244="","",IF(OR(ISTEXT(J2244),ISTEXT(H2244)),"",J2244/H2244)),IF(OR(ISTEXT(L2244),ISTEXT(H2244)),"",L2244/H2244)))</f>
        <v/>
      </c>
    </row>
    <row r="2245" ht="13.35" customHeight="1" s="162">
      <c r="B2245" s="307" t="n"/>
      <c r="C2245" s="307" t="n"/>
      <c r="E2245" s="307" t="n"/>
      <c r="F2245" s="32" t="n"/>
      <c r="G2245" s="33">
        <f>IF(F2245="", "", IF(OR(ISTEXT(H2245),ISTEXT(F2245)),"",H2245/F2245))</f>
        <v/>
      </c>
      <c r="H2245" s="33" t="n"/>
      <c r="I2245" s="33" t="n"/>
      <c r="J2245" s="33">
        <f>IF(I2245="", "", IF(OR(ISTEXT(I2245),ISTEXT($F2245)),"",I2245*$F2245))</f>
        <v/>
      </c>
      <c r="K2245" s="33" t="n"/>
      <c r="L2245" s="33">
        <f>IF(K2245="", "", IF(OR(ISTEXT(K2245),ISTEXT($F2245)),"",K2245*$F2245))</f>
        <v/>
      </c>
      <c r="M2245" s="30">
        <f>IF(OR(H2245="",H2245=0),"",IF(K2245="",IF(J2245="","",IF(OR(ISTEXT(J2245),ISTEXT(H2245)),"",J2245/H2245)),IF(OR(ISTEXT(L2245),ISTEXT(H2245)),"",L2245/H2245)))</f>
        <v/>
      </c>
    </row>
    <row r="2246" ht="13.35" customHeight="1" s="162">
      <c r="B2246" s="307" t="n"/>
      <c r="C2246" s="307" t="n"/>
      <c r="E2246" s="307" t="n"/>
      <c r="F2246" s="32" t="n"/>
      <c r="G2246" s="33">
        <f>IF(F2246="", "", IF(OR(ISTEXT(H2246),ISTEXT(F2246)),"",H2246/F2246))</f>
        <v/>
      </c>
      <c r="H2246" s="33" t="n"/>
      <c r="I2246" s="33" t="n"/>
      <c r="J2246" s="33">
        <f>IF(I2246="", "", IF(OR(ISTEXT(I2246),ISTEXT($F2246)),"",I2246*$F2246))</f>
        <v/>
      </c>
      <c r="K2246" s="33" t="n"/>
      <c r="L2246" s="33">
        <f>IF(K2246="", "", IF(OR(ISTEXT(K2246),ISTEXT($F2246)),"",K2246*$F2246))</f>
        <v/>
      </c>
      <c r="M2246" s="30">
        <f>IF(OR(H2246="",H2246=0),"",IF(K2246="",IF(J2246="","",IF(OR(ISTEXT(J2246),ISTEXT(H2246)),"",J2246/H2246)),IF(OR(ISTEXT(L2246),ISTEXT(H2246)),"",L2246/H2246)))</f>
        <v/>
      </c>
    </row>
    <row r="2247" ht="13.35" customHeight="1" s="162">
      <c r="B2247" s="307" t="n"/>
      <c r="C2247" s="307" t="n"/>
      <c r="E2247" s="307" t="n"/>
      <c r="F2247" s="32" t="n"/>
      <c r="G2247" s="33">
        <f>IF(F2247="", "", IF(OR(ISTEXT(H2247),ISTEXT(F2247)),"",H2247/F2247))</f>
        <v/>
      </c>
      <c r="H2247" s="33" t="n"/>
      <c r="I2247" s="33" t="n"/>
      <c r="J2247" s="33">
        <f>IF(I2247="", "", IF(OR(ISTEXT(I2247),ISTEXT($F2247)),"",I2247*$F2247))</f>
        <v/>
      </c>
      <c r="K2247" s="33" t="n"/>
      <c r="L2247" s="33">
        <f>IF(K2247="", "", IF(OR(ISTEXT(K2247),ISTEXT($F2247)),"",K2247*$F2247))</f>
        <v/>
      </c>
      <c r="M2247" s="30">
        <f>IF(OR(H2247="",H2247=0),"",IF(K2247="",IF(J2247="","",IF(OR(ISTEXT(J2247),ISTEXT(H2247)),"",J2247/H2247)),IF(OR(ISTEXT(L2247),ISTEXT(H2247)),"",L2247/H2247)))</f>
        <v/>
      </c>
    </row>
    <row r="2248" ht="13.35" customHeight="1" s="162">
      <c r="B2248" s="307" t="n"/>
      <c r="C2248" s="307" t="n"/>
      <c r="E2248" s="307" t="n"/>
      <c r="F2248" s="32" t="n"/>
      <c r="G2248" s="33">
        <f>IF(F2248="", "", IF(OR(ISTEXT(H2248),ISTEXT(F2248)),"",H2248/F2248))</f>
        <v/>
      </c>
      <c r="H2248" s="33" t="n"/>
      <c r="I2248" s="33" t="n"/>
      <c r="J2248" s="33">
        <f>IF(I2248="", "", IF(OR(ISTEXT(I2248),ISTEXT($F2248)),"",I2248*$F2248))</f>
        <v/>
      </c>
      <c r="K2248" s="33" t="n"/>
      <c r="L2248" s="33">
        <f>IF(K2248="", "", IF(OR(ISTEXT(K2248),ISTEXT($F2248)),"",K2248*$F2248))</f>
        <v/>
      </c>
      <c r="M2248" s="30">
        <f>IF(OR(H2248="",H2248=0),"",IF(K2248="",IF(J2248="","",IF(OR(ISTEXT(J2248),ISTEXT(H2248)),"",J2248/H2248)),IF(OR(ISTEXT(L2248),ISTEXT(H2248)),"",L2248/H2248)))</f>
        <v/>
      </c>
    </row>
    <row r="2249" ht="13.35" customHeight="1" s="162">
      <c r="B2249" s="307" t="n"/>
      <c r="C2249" s="307" t="n"/>
      <c r="E2249" s="307" t="n"/>
      <c r="F2249" s="32" t="n"/>
      <c r="G2249" s="33">
        <f>IF(F2249="", "", IF(OR(ISTEXT(H2249),ISTEXT(F2249)),"",H2249/F2249))</f>
        <v/>
      </c>
      <c r="H2249" s="33" t="n"/>
      <c r="I2249" s="33" t="n"/>
      <c r="J2249" s="33">
        <f>IF(I2249="", "", IF(OR(ISTEXT(I2249),ISTEXT($F2249)),"",I2249*$F2249))</f>
        <v/>
      </c>
      <c r="K2249" s="33" t="n"/>
      <c r="L2249" s="33">
        <f>IF(K2249="", "", IF(OR(ISTEXT(K2249),ISTEXT($F2249)),"",K2249*$F2249))</f>
        <v/>
      </c>
      <c r="M2249" s="30">
        <f>IF(OR(H2249="",H2249=0),"",IF(K2249="",IF(J2249="","",IF(OR(ISTEXT(J2249),ISTEXT(H2249)),"",J2249/H2249)),IF(OR(ISTEXT(L2249),ISTEXT(H2249)),"",L2249/H2249)))</f>
        <v/>
      </c>
    </row>
    <row r="2250" ht="13.35" customHeight="1" s="162">
      <c r="B2250" s="307" t="n"/>
      <c r="C2250" s="307" t="n"/>
      <c r="E2250" s="307" t="n"/>
      <c r="F2250" s="32" t="n"/>
      <c r="G2250" s="33">
        <f>IF(F2250="", "", IF(OR(ISTEXT(H2250),ISTEXT(F2250)),"",H2250/F2250))</f>
        <v/>
      </c>
      <c r="H2250" s="33" t="n"/>
      <c r="I2250" s="33" t="n"/>
      <c r="J2250" s="33">
        <f>IF(I2250="", "", IF(OR(ISTEXT(I2250),ISTEXT($F2250)),"",I2250*$F2250))</f>
        <v/>
      </c>
      <c r="K2250" s="33" t="n"/>
      <c r="L2250" s="33">
        <f>IF(K2250="", "", IF(OR(ISTEXT(K2250),ISTEXT($F2250)),"",K2250*$F2250))</f>
        <v/>
      </c>
      <c r="M2250" s="30">
        <f>IF(OR(H2250="",H2250=0),"",IF(K2250="",IF(J2250="","",IF(OR(ISTEXT(J2250),ISTEXT(H2250)),"",J2250/H2250)),IF(OR(ISTEXT(L2250),ISTEXT(H2250)),"",L2250/H2250)))</f>
        <v/>
      </c>
    </row>
    <row r="2251" ht="13.35" customHeight="1" s="162">
      <c r="B2251" s="307" t="n"/>
      <c r="C2251" s="307" t="n"/>
      <c r="E2251" s="307" t="n"/>
      <c r="F2251" s="32" t="n"/>
      <c r="G2251" s="33">
        <f>IF(F2251="", "", IF(OR(ISTEXT(H2251),ISTEXT(F2251)),"",H2251/F2251))</f>
        <v/>
      </c>
      <c r="H2251" s="33" t="n"/>
      <c r="I2251" s="33" t="n"/>
      <c r="J2251" s="33">
        <f>IF(I2251="", "", IF(OR(ISTEXT(I2251),ISTEXT($F2251)),"",I2251*$F2251))</f>
        <v/>
      </c>
      <c r="K2251" s="33" t="n"/>
      <c r="L2251" s="33">
        <f>IF(K2251="", "", IF(OR(ISTEXT(K2251),ISTEXT($F2251)),"",K2251*$F2251))</f>
        <v/>
      </c>
      <c r="M2251" s="30">
        <f>IF(OR(H2251="",H2251=0),"",IF(K2251="",IF(J2251="","",IF(OR(ISTEXT(J2251),ISTEXT(H2251)),"",J2251/H2251)),IF(OR(ISTEXT(L2251),ISTEXT(H2251)),"",L2251/H2251)))</f>
        <v/>
      </c>
    </row>
    <row r="2252" ht="13.35" customHeight="1" s="162">
      <c r="B2252" s="307" t="n"/>
      <c r="C2252" s="307" t="n"/>
      <c r="E2252" s="307" t="n"/>
      <c r="F2252" s="32" t="n"/>
      <c r="G2252" s="33">
        <f>IF(F2252="", "", IF(OR(ISTEXT(H2252),ISTEXT(F2252)),"",H2252/F2252))</f>
        <v/>
      </c>
      <c r="H2252" s="33" t="n"/>
      <c r="I2252" s="33" t="n"/>
      <c r="J2252" s="33">
        <f>IF(I2252="", "", IF(OR(ISTEXT(I2252),ISTEXT($F2252)),"",I2252*$F2252))</f>
        <v/>
      </c>
      <c r="K2252" s="33" t="n"/>
      <c r="L2252" s="33">
        <f>IF(K2252="", "", IF(OR(ISTEXT(K2252),ISTEXT($F2252)),"",K2252*$F2252))</f>
        <v/>
      </c>
      <c r="M2252" s="30">
        <f>IF(OR(H2252="",H2252=0),"",IF(K2252="",IF(J2252="","",IF(OR(ISTEXT(J2252),ISTEXT(H2252)),"",J2252/H2252)),IF(OR(ISTEXT(L2252),ISTEXT(H2252)),"",L2252/H2252)))</f>
        <v/>
      </c>
    </row>
    <row r="2253" ht="13.35" customHeight="1" s="162">
      <c r="B2253" s="307" t="n"/>
      <c r="C2253" s="307" t="n"/>
      <c r="E2253" s="307" t="n"/>
      <c r="F2253" s="32" t="n"/>
      <c r="G2253" s="33">
        <f>IF(F2253="", "", IF(OR(ISTEXT(H2253),ISTEXT(F2253)),"",H2253/F2253))</f>
        <v/>
      </c>
      <c r="H2253" s="33" t="n"/>
      <c r="I2253" s="33" t="n"/>
      <c r="J2253" s="33">
        <f>IF(I2253="", "", IF(OR(ISTEXT(I2253),ISTEXT($F2253)),"",I2253*$F2253))</f>
        <v/>
      </c>
      <c r="K2253" s="33" t="n"/>
      <c r="L2253" s="33">
        <f>IF(K2253="", "", IF(OR(ISTEXT(K2253),ISTEXT($F2253)),"",K2253*$F2253))</f>
        <v/>
      </c>
      <c r="M2253" s="30">
        <f>IF(OR(H2253="",H2253=0),"",IF(K2253="",IF(J2253="","",IF(OR(ISTEXT(J2253),ISTEXT(H2253)),"",J2253/H2253)),IF(OR(ISTEXT(L2253),ISTEXT(H2253)),"",L2253/H2253)))</f>
        <v/>
      </c>
    </row>
    <row r="2254" ht="13.35" customHeight="1" s="162">
      <c r="B2254" s="307" t="n"/>
      <c r="C2254" s="307" t="n"/>
      <c r="E2254" s="307" t="n"/>
      <c r="F2254" s="32" t="n"/>
      <c r="G2254" s="33">
        <f>IF(F2254="", "", IF(OR(ISTEXT(H2254),ISTEXT(F2254)),"",H2254/F2254))</f>
        <v/>
      </c>
      <c r="H2254" s="33" t="n"/>
      <c r="I2254" s="33" t="n"/>
      <c r="J2254" s="33">
        <f>IF(I2254="", "", IF(OR(ISTEXT(I2254),ISTEXT($F2254)),"",I2254*$F2254))</f>
        <v/>
      </c>
      <c r="K2254" s="33" t="n"/>
      <c r="L2254" s="33">
        <f>IF(K2254="", "", IF(OR(ISTEXT(K2254),ISTEXT($F2254)),"",K2254*$F2254))</f>
        <v/>
      </c>
      <c r="M2254" s="30">
        <f>IF(OR(H2254="",H2254=0),"",IF(K2254="",IF(J2254="","",IF(OR(ISTEXT(J2254),ISTEXT(H2254)),"",J2254/H2254)),IF(OR(ISTEXT(L2254),ISTEXT(H2254)),"",L2254/H2254)))</f>
        <v/>
      </c>
    </row>
    <row r="2255" ht="13.35" customHeight="1" s="162">
      <c r="B2255" s="307" t="n"/>
      <c r="C2255" s="307" t="n"/>
      <c r="E2255" s="307" t="n"/>
      <c r="F2255" s="32" t="n"/>
      <c r="G2255" s="33">
        <f>IF(F2255="", "", IF(OR(ISTEXT(H2255),ISTEXT(F2255)),"",H2255/F2255))</f>
        <v/>
      </c>
      <c r="H2255" s="33" t="n"/>
      <c r="I2255" s="33" t="n"/>
      <c r="J2255" s="33">
        <f>IF(I2255="", "", IF(OR(ISTEXT(I2255),ISTEXT($F2255)),"",I2255*$F2255))</f>
        <v/>
      </c>
      <c r="K2255" s="33" t="n"/>
      <c r="L2255" s="33">
        <f>IF(K2255="", "", IF(OR(ISTEXT(K2255),ISTEXT($F2255)),"",K2255*$F2255))</f>
        <v/>
      </c>
      <c r="M2255" s="30">
        <f>IF(OR(H2255="",H2255=0),"",IF(K2255="",IF(J2255="","",IF(OR(ISTEXT(J2255),ISTEXT(H2255)),"",J2255/H2255)),IF(OR(ISTEXT(L2255),ISTEXT(H2255)),"",L2255/H2255)))</f>
        <v/>
      </c>
    </row>
    <row r="2256" ht="13.35" customHeight="1" s="162">
      <c r="B2256" s="307" t="n"/>
      <c r="C2256" s="307" t="n"/>
      <c r="E2256" s="307" t="n"/>
      <c r="F2256" s="32" t="n"/>
      <c r="G2256" s="33">
        <f>IF(F2256="", "", IF(OR(ISTEXT(H2256),ISTEXT(F2256)),"",H2256/F2256))</f>
        <v/>
      </c>
      <c r="H2256" s="33" t="n"/>
      <c r="I2256" s="33" t="n"/>
      <c r="J2256" s="33">
        <f>IF(I2256="", "", IF(OR(ISTEXT(I2256),ISTEXT($F2256)),"",I2256*$F2256))</f>
        <v/>
      </c>
      <c r="K2256" s="33" t="n"/>
      <c r="L2256" s="33">
        <f>IF(K2256="", "", IF(OR(ISTEXT(K2256),ISTEXT($F2256)),"",K2256*$F2256))</f>
        <v/>
      </c>
      <c r="M2256" s="30">
        <f>IF(OR(H2256="",H2256=0),"",IF(K2256="",IF(J2256="","",IF(OR(ISTEXT(J2256),ISTEXT(H2256)),"",J2256/H2256)),IF(OR(ISTEXT(L2256),ISTEXT(H2256)),"",L2256/H2256)))</f>
        <v/>
      </c>
    </row>
    <row r="2257" ht="13.35" customHeight="1" s="162">
      <c r="B2257" s="307" t="n"/>
      <c r="C2257" s="307" t="n"/>
      <c r="E2257" s="307" t="n"/>
      <c r="F2257" s="32" t="n"/>
      <c r="G2257" s="33">
        <f>IF(F2257="", "", IF(OR(ISTEXT(H2257),ISTEXT(F2257)),"",H2257/F2257))</f>
        <v/>
      </c>
      <c r="H2257" s="33" t="n"/>
      <c r="I2257" s="33" t="n"/>
      <c r="J2257" s="33">
        <f>IF(I2257="", "", IF(OR(ISTEXT(I2257),ISTEXT($F2257)),"",I2257*$F2257))</f>
        <v/>
      </c>
      <c r="K2257" s="33" t="n"/>
      <c r="L2257" s="33">
        <f>IF(K2257="", "", IF(OR(ISTEXT(K2257),ISTEXT($F2257)),"",K2257*$F2257))</f>
        <v/>
      </c>
      <c r="M2257" s="30">
        <f>IF(OR(H2257="",H2257=0),"",IF(K2257="",IF(J2257="","",IF(OR(ISTEXT(J2257),ISTEXT(H2257)),"",J2257/H2257)),IF(OR(ISTEXT(L2257),ISTEXT(H2257)),"",L2257/H2257)))</f>
        <v/>
      </c>
    </row>
    <row r="2258" ht="13.35" customHeight="1" s="162">
      <c r="B2258" s="307" t="n"/>
      <c r="C2258" s="307" t="n"/>
      <c r="E2258" s="307" t="n"/>
      <c r="F2258" s="32" t="n"/>
      <c r="G2258" s="33">
        <f>IF(F2258="", "", IF(OR(ISTEXT(H2258),ISTEXT(F2258)),"",H2258/F2258))</f>
        <v/>
      </c>
      <c r="H2258" s="33" t="n"/>
      <c r="I2258" s="33" t="n"/>
      <c r="J2258" s="33">
        <f>IF(I2258="", "", IF(OR(ISTEXT(I2258),ISTEXT($F2258)),"",I2258*$F2258))</f>
        <v/>
      </c>
      <c r="K2258" s="33" t="n"/>
      <c r="L2258" s="33">
        <f>IF(K2258="", "", IF(OR(ISTEXT(K2258),ISTEXT($F2258)),"",K2258*$F2258))</f>
        <v/>
      </c>
      <c r="M2258" s="30">
        <f>IF(OR(H2258="",H2258=0),"",IF(K2258="",IF(J2258="","",IF(OR(ISTEXT(J2258),ISTEXT(H2258)),"",J2258/H2258)),IF(OR(ISTEXT(L2258),ISTEXT(H2258)),"",L2258/H2258)))</f>
        <v/>
      </c>
    </row>
    <row r="2259" ht="13.35" customHeight="1" s="162">
      <c r="B2259" s="307" t="n"/>
      <c r="C2259" s="307" t="n"/>
      <c r="E2259" s="307" t="n"/>
      <c r="F2259" s="32" t="n"/>
      <c r="G2259" s="33">
        <f>IF(F2259="", "", IF(OR(ISTEXT(H2259),ISTEXT(F2259)),"",H2259/F2259))</f>
        <v/>
      </c>
      <c r="H2259" s="33" t="n"/>
      <c r="I2259" s="33" t="n"/>
      <c r="J2259" s="33">
        <f>IF(I2259="", "", IF(OR(ISTEXT(I2259),ISTEXT($F2259)),"",I2259*$F2259))</f>
        <v/>
      </c>
      <c r="K2259" s="33" t="n"/>
      <c r="L2259" s="33">
        <f>IF(K2259="", "", IF(OR(ISTEXT(K2259),ISTEXT($F2259)),"",K2259*$F2259))</f>
        <v/>
      </c>
      <c r="M2259" s="30">
        <f>IF(OR(H2259="",H2259=0),"",IF(K2259="",IF(J2259="","",IF(OR(ISTEXT(J2259),ISTEXT(H2259)),"",J2259/H2259)),IF(OR(ISTEXT(L2259),ISTEXT(H2259)),"",L2259/H2259)))</f>
        <v/>
      </c>
    </row>
    <row r="2260" ht="13.35" customHeight="1" s="162">
      <c r="B2260" s="307" t="n"/>
      <c r="C2260" s="307" t="n"/>
      <c r="E2260" s="307" t="n"/>
      <c r="F2260" s="32" t="n"/>
      <c r="G2260" s="33">
        <f>IF(F2260="", "", IF(OR(ISTEXT(H2260),ISTEXT(F2260)),"",H2260/F2260))</f>
        <v/>
      </c>
      <c r="H2260" s="33" t="n"/>
      <c r="I2260" s="33" t="n"/>
      <c r="J2260" s="33">
        <f>IF(I2260="", "", IF(OR(ISTEXT(I2260),ISTEXT($F2260)),"",I2260*$F2260))</f>
        <v/>
      </c>
      <c r="K2260" s="33" t="n"/>
      <c r="L2260" s="33">
        <f>IF(K2260="", "", IF(OR(ISTEXT(K2260),ISTEXT($F2260)),"",K2260*$F2260))</f>
        <v/>
      </c>
      <c r="M2260" s="30">
        <f>IF(OR(H2260="",H2260=0),"",IF(K2260="",IF(J2260="","",IF(OR(ISTEXT(J2260),ISTEXT(H2260)),"",J2260/H2260)),IF(OR(ISTEXT(L2260),ISTEXT(H2260)),"",L2260/H2260)))</f>
        <v/>
      </c>
    </row>
    <row r="2261" ht="13.35" customHeight="1" s="162">
      <c r="B2261" s="307" t="n"/>
      <c r="C2261" s="307" t="n"/>
      <c r="E2261" s="307" t="n"/>
      <c r="F2261" s="32" t="n"/>
      <c r="G2261" s="33">
        <f>IF(F2261="", "", IF(OR(ISTEXT(H2261),ISTEXT(F2261)),"",H2261/F2261))</f>
        <v/>
      </c>
      <c r="H2261" s="33" t="n"/>
      <c r="I2261" s="33" t="n"/>
      <c r="J2261" s="33">
        <f>IF(I2261="", "", IF(OR(ISTEXT(I2261),ISTEXT($F2261)),"",I2261*$F2261))</f>
        <v/>
      </c>
      <c r="K2261" s="33" t="n"/>
      <c r="L2261" s="33">
        <f>IF(K2261="", "", IF(OR(ISTEXT(K2261),ISTEXT($F2261)),"",K2261*$F2261))</f>
        <v/>
      </c>
      <c r="M2261" s="30">
        <f>IF(OR(H2261="",H2261=0),"",IF(K2261="",IF(J2261="","",IF(OR(ISTEXT(J2261),ISTEXT(H2261)),"",J2261/H2261)),IF(OR(ISTEXT(L2261),ISTEXT(H2261)),"",L2261/H2261)))</f>
        <v/>
      </c>
    </row>
    <row r="2262" ht="13.35" customHeight="1" s="162">
      <c r="B2262" s="307" t="n"/>
      <c r="C2262" s="307" t="n"/>
      <c r="E2262" s="307" t="n"/>
      <c r="F2262" s="32" t="n"/>
      <c r="G2262" s="33">
        <f>IF(F2262="", "", IF(OR(ISTEXT(H2262),ISTEXT(F2262)),"",H2262/F2262))</f>
        <v/>
      </c>
      <c r="H2262" s="33" t="n"/>
      <c r="I2262" s="33" t="n"/>
      <c r="J2262" s="33">
        <f>IF(I2262="", "", IF(OR(ISTEXT(I2262),ISTEXT($F2262)),"",I2262*$F2262))</f>
        <v/>
      </c>
      <c r="K2262" s="33" t="n"/>
      <c r="L2262" s="33">
        <f>IF(K2262="", "", IF(OR(ISTEXT(K2262),ISTEXT($F2262)),"",K2262*$F2262))</f>
        <v/>
      </c>
      <c r="M2262" s="30">
        <f>IF(OR(H2262="",H2262=0),"",IF(K2262="",IF(J2262="","",IF(OR(ISTEXT(J2262),ISTEXT(H2262)),"",J2262/H2262)),IF(OR(ISTEXT(L2262),ISTEXT(H2262)),"",L2262/H2262)))</f>
        <v/>
      </c>
    </row>
    <row r="2263" ht="13.35" customHeight="1" s="162">
      <c r="B2263" s="307" t="n"/>
      <c r="C2263" s="307" t="n"/>
      <c r="E2263" s="307" t="n"/>
      <c r="F2263" s="32" t="n"/>
      <c r="G2263" s="33">
        <f>IF(F2263="", "", IF(OR(ISTEXT(H2263),ISTEXT(F2263)),"",H2263/F2263))</f>
        <v/>
      </c>
      <c r="H2263" s="33" t="n"/>
      <c r="I2263" s="33" t="n"/>
      <c r="J2263" s="33">
        <f>IF(I2263="", "", IF(OR(ISTEXT(I2263),ISTEXT($F2263)),"",I2263*$F2263))</f>
        <v/>
      </c>
      <c r="K2263" s="33" t="n"/>
      <c r="L2263" s="33">
        <f>IF(K2263="", "", IF(OR(ISTEXT(K2263),ISTEXT($F2263)),"",K2263*$F2263))</f>
        <v/>
      </c>
      <c r="M2263" s="30">
        <f>IF(OR(H2263="",H2263=0),"",IF(K2263="",IF(J2263="","",IF(OR(ISTEXT(J2263),ISTEXT(H2263)),"",J2263/H2263)),IF(OR(ISTEXT(L2263),ISTEXT(H2263)),"",L2263/H2263)))</f>
        <v/>
      </c>
    </row>
    <row r="2264" ht="13.35" customHeight="1" s="162">
      <c r="B2264" s="307" t="n"/>
      <c r="C2264" s="307" t="n"/>
      <c r="E2264" s="307" t="n"/>
      <c r="F2264" s="32" t="n"/>
      <c r="G2264" s="33">
        <f>IF(F2264="", "", IF(OR(ISTEXT(H2264),ISTEXT(F2264)),"",H2264/F2264))</f>
        <v/>
      </c>
      <c r="H2264" s="33" t="n"/>
      <c r="I2264" s="33" t="n"/>
      <c r="J2264" s="33">
        <f>IF(I2264="", "", IF(OR(ISTEXT(I2264),ISTEXT($F2264)),"",I2264*$F2264))</f>
        <v/>
      </c>
      <c r="K2264" s="33" t="n"/>
      <c r="L2264" s="33">
        <f>IF(K2264="", "", IF(OR(ISTEXT(K2264),ISTEXT($F2264)),"",K2264*$F2264))</f>
        <v/>
      </c>
      <c r="M2264" s="30">
        <f>IF(OR(H2264="",H2264=0),"",IF(K2264="",IF(J2264="","",IF(OR(ISTEXT(J2264),ISTEXT(H2264)),"",J2264/H2264)),IF(OR(ISTEXT(L2264),ISTEXT(H2264)),"",L2264/H2264)))</f>
        <v/>
      </c>
    </row>
    <row r="2265" ht="13.35" customHeight="1" s="162">
      <c r="B2265" s="307" t="n"/>
      <c r="C2265" s="307" t="n"/>
      <c r="E2265" s="307" t="n"/>
      <c r="F2265" s="32" t="n"/>
      <c r="G2265" s="33">
        <f>IF(F2265="", "", IF(OR(ISTEXT(H2265),ISTEXT(F2265)),"",H2265/F2265))</f>
        <v/>
      </c>
      <c r="H2265" s="33" t="n"/>
      <c r="I2265" s="33" t="n"/>
      <c r="J2265" s="33">
        <f>IF(I2265="", "", IF(OR(ISTEXT(I2265),ISTEXT($F2265)),"",I2265*$F2265))</f>
        <v/>
      </c>
      <c r="K2265" s="33" t="n"/>
      <c r="L2265" s="33">
        <f>IF(K2265="", "", IF(OR(ISTEXT(K2265),ISTEXT($F2265)),"",K2265*$F2265))</f>
        <v/>
      </c>
      <c r="M2265" s="30">
        <f>IF(OR(H2265="",H2265=0),"",IF(K2265="",IF(J2265="","",IF(OR(ISTEXT(J2265),ISTEXT(H2265)),"",J2265/H2265)),IF(OR(ISTEXT(L2265),ISTEXT(H2265)),"",L2265/H2265)))</f>
        <v/>
      </c>
    </row>
    <row r="2266" ht="13.35" customHeight="1" s="162">
      <c r="B2266" s="307" t="n"/>
      <c r="C2266" s="307" t="n"/>
      <c r="E2266" s="307" t="n"/>
      <c r="F2266" s="32" t="n"/>
      <c r="G2266" s="33">
        <f>IF(F2266="", "", IF(OR(ISTEXT(H2266),ISTEXT(F2266)),"",H2266/F2266))</f>
        <v/>
      </c>
      <c r="H2266" s="33" t="n"/>
      <c r="I2266" s="33" t="n"/>
      <c r="J2266" s="33">
        <f>IF(I2266="", "", IF(OR(ISTEXT(I2266),ISTEXT($F2266)),"",I2266*$F2266))</f>
        <v/>
      </c>
      <c r="K2266" s="33" t="n"/>
      <c r="L2266" s="33">
        <f>IF(K2266="", "", IF(OR(ISTEXT(K2266),ISTEXT($F2266)),"",K2266*$F2266))</f>
        <v/>
      </c>
      <c r="M2266" s="30">
        <f>IF(OR(H2266="",H2266=0),"",IF(K2266="",IF(J2266="","",IF(OR(ISTEXT(J2266),ISTEXT(H2266)),"",J2266/H2266)),IF(OR(ISTEXT(L2266),ISTEXT(H2266)),"",L2266/H2266)))</f>
        <v/>
      </c>
    </row>
    <row r="2267" ht="13.35" customHeight="1" s="162">
      <c r="B2267" s="307" t="n"/>
      <c r="C2267" s="307" t="n"/>
      <c r="E2267" s="307" t="n"/>
      <c r="F2267" s="32" t="n"/>
      <c r="G2267" s="33">
        <f>IF(F2267="", "", IF(OR(ISTEXT(H2267),ISTEXT(F2267)),"",H2267/F2267))</f>
        <v/>
      </c>
      <c r="H2267" s="33" t="n"/>
      <c r="I2267" s="33" t="n"/>
      <c r="J2267" s="33">
        <f>IF(I2267="", "", IF(OR(ISTEXT(I2267),ISTEXT($F2267)),"",I2267*$F2267))</f>
        <v/>
      </c>
      <c r="K2267" s="33" t="n"/>
      <c r="L2267" s="33">
        <f>IF(K2267="", "", IF(OR(ISTEXT(K2267),ISTEXT($F2267)),"",K2267*$F2267))</f>
        <v/>
      </c>
      <c r="M2267" s="30">
        <f>IF(OR(H2267="",H2267=0),"",IF(K2267="",IF(J2267="","",IF(OR(ISTEXT(J2267),ISTEXT(H2267)),"",J2267/H2267)),IF(OR(ISTEXT(L2267),ISTEXT(H2267)),"",L2267/H2267)))</f>
        <v/>
      </c>
    </row>
    <row r="2268" ht="13.35" customHeight="1" s="162">
      <c r="B2268" s="307" t="n"/>
      <c r="C2268" s="307" t="n"/>
      <c r="E2268" s="307" t="n"/>
      <c r="F2268" s="32" t="n"/>
      <c r="G2268" s="33">
        <f>IF(F2268="", "", IF(OR(ISTEXT(H2268),ISTEXT(F2268)),"",H2268/F2268))</f>
        <v/>
      </c>
      <c r="H2268" s="33" t="n"/>
      <c r="I2268" s="33" t="n"/>
      <c r="J2268" s="33">
        <f>IF(I2268="", "", IF(OR(ISTEXT(I2268),ISTEXT($F2268)),"",I2268*$F2268))</f>
        <v/>
      </c>
      <c r="K2268" s="33" t="n"/>
      <c r="L2268" s="33">
        <f>IF(K2268="", "", IF(OR(ISTEXT(K2268),ISTEXT($F2268)),"",K2268*$F2268))</f>
        <v/>
      </c>
      <c r="M2268" s="30">
        <f>IF(OR(H2268="",H2268=0),"",IF(K2268="",IF(J2268="","",IF(OR(ISTEXT(J2268),ISTEXT(H2268)),"",J2268/H2268)),IF(OR(ISTEXT(L2268),ISTEXT(H2268)),"",L2268/H2268)))</f>
        <v/>
      </c>
    </row>
    <row r="2269" ht="13.35" customHeight="1" s="162">
      <c r="B2269" s="307" t="n"/>
      <c r="C2269" s="307" t="n"/>
      <c r="E2269" s="307" t="n"/>
      <c r="F2269" s="32" t="n"/>
      <c r="G2269" s="33">
        <f>IF(F2269="", "", IF(OR(ISTEXT(H2269),ISTEXT(F2269)),"",H2269/F2269))</f>
        <v/>
      </c>
      <c r="H2269" s="33" t="n"/>
      <c r="I2269" s="33" t="n"/>
      <c r="J2269" s="33">
        <f>IF(I2269="", "", IF(OR(ISTEXT(I2269),ISTEXT($F2269)),"",I2269*$F2269))</f>
        <v/>
      </c>
      <c r="K2269" s="33" t="n"/>
      <c r="L2269" s="33">
        <f>IF(K2269="", "", IF(OR(ISTEXT(K2269),ISTEXT($F2269)),"",K2269*$F2269))</f>
        <v/>
      </c>
      <c r="M2269" s="30">
        <f>IF(OR(H2269="",H2269=0),"",IF(K2269="",IF(J2269="","",IF(OR(ISTEXT(J2269),ISTEXT(H2269)),"",J2269/H2269)),IF(OR(ISTEXT(L2269),ISTEXT(H2269)),"",L2269/H2269)))</f>
        <v/>
      </c>
    </row>
    <row r="2270" ht="13.35" customHeight="1" s="162">
      <c r="B2270" s="307" t="n"/>
      <c r="C2270" s="307" t="n"/>
      <c r="E2270" s="307" t="n"/>
      <c r="F2270" s="32" t="n"/>
      <c r="G2270" s="33">
        <f>IF(F2270="", "", IF(OR(ISTEXT(H2270),ISTEXT(F2270)),"",H2270/F2270))</f>
        <v/>
      </c>
      <c r="H2270" s="33" t="n"/>
      <c r="I2270" s="33" t="n"/>
      <c r="J2270" s="33">
        <f>IF(I2270="", "", IF(OR(ISTEXT(I2270),ISTEXT($F2270)),"",I2270*$F2270))</f>
        <v/>
      </c>
      <c r="K2270" s="33" t="n"/>
      <c r="L2270" s="33">
        <f>IF(K2270="", "", IF(OR(ISTEXT(K2270),ISTEXT($F2270)),"",K2270*$F2270))</f>
        <v/>
      </c>
      <c r="M2270" s="30">
        <f>IF(OR(H2270="",H2270=0),"",IF(K2270="",IF(J2270="","",IF(OR(ISTEXT(J2270),ISTEXT(H2270)),"",J2270/H2270)),IF(OR(ISTEXT(L2270),ISTEXT(H2270)),"",L2270/H2270)))</f>
        <v/>
      </c>
    </row>
    <row r="2271" ht="13.35" customHeight="1" s="162">
      <c r="B2271" s="307" t="n"/>
      <c r="C2271" s="307" t="n"/>
      <c r="E2271" s="307" t="n"/>
      <c r="F2271" s="32" t="n"/>
      <c r="G2271" s="33">
        <f>IF(F2271="", "", IF(OR(ISTEXT(H2271),ISTEXT(F2271)),"",H2271/F2271))</f>
        <v/>
      </c>
      <c r="H2271" s="33" t="n"/>
      <c r="I2271" s="33" t="n"/>
      <c r="J2271" s="33">
        <f>IF(I2271="", "", IF(OR(ISTEXT(I2271),ISTEXT($F2271)),"",I2271*$F2271))</f>
        <v/>
      </c>
      <c r="K2271" s="33" t="n"/>
      <c r="L2271" s="33">
        <f>IF(K2271="", "", IF(OR(ISTEXT(K2271),ISTEXT($F2271)),"",K2271*$F2271))</f>
        <v/>
      </c>
      <c r="M2271" s="30">
        <f>IF(OR(H2271="",H2271=0),"",IF(K2271="",IF(J2271="","",IF(OR(ISTEXT(J2271),ISTEXT(H2271)),"",J2271/H2271)),IF(OR(ISTEXT(L2271),ISTEXT(H2271)),"",L2271/H2271)))</f>
        <v/>
      </c>
    </row>
    <row r="2272" ht="13.35" customHeight="1" s="162">
      <c r="B2272" s="307" t="n"/>
      <c r="C2272" s="307" t="n"/>
      <c r="E2272" s="307" t="n"/>
      <c r="F2272" s="32" t="n"/>
      <c r="G2272" s="33">
        <f>IF(F2272="", "", IF(OR(ISTEXT(H2272),ISTEXT(F2272)),"",H2272/F2272))</f>
        <v/>
      </c>
      <c r="H2272" s="33" t="n"/>
      <c r="I2272" s="33" t="n"/>
      <c r="J2272" s="33">
        <f>IF(I2272="", "", IF(OR(ISTEXT(I2272),ISTEXT($F2272)),"",I2272*$F2272))</f>
        <v/>
      </c>
      <c r="K2272" s="33" t="n"/>
      <c r="L2272" s="33">
        <f>IF(K2272="", "", IF(OR(ISTEXT(K2272),ISTEXT($F2272)),"",K2272*$F2272))</f>
        <v/>
      </c>
      <c r="M2272" s="30">
        <f>IF(OR(H2272="",H2272=0),"",IF(K2272="",IF(J2272="","",IF(OR(ISTEXT(J2272),ISTEXT(H2272)),"",J2272/H2272)),IF(OR(ISTEXT(L2272),ISTEXT(H2272)),"",L2272/H2272)))</f>
        <v/>
      </c>
    </row>
    <row r="2273" ht="13.35" customHeight="1" s="162">
      <c r="B2273" s="307" t="n"/>
      <c r="C2273" s="307" t="n"/>
      <c r="E2273" s="307" t="n"/>
      <c r="F2273" s="32" t="n"/>
      <c r="G2273" s="33">
        <f>IF(F2273="", "", IF(OR(ISTEXT(H2273),ISTEXT(F2273)),"",H2273/F2273))</f>
        <v/>
      </c>
      <c r="H2273" s="33" t="n"/>
      <c r="I2273" s="33" t="n"/>
      <c r="J2273" s="33">
        <f>IF(I2273="", "", IF(OR(ISTEXT(I2273),ISTEXT($F2273)),"",I2273*$F2273))</f>
        <v/>
      </c>
      <c r="K2273" s="33" t="n"/>
      <c r="L2273" s="33">
        <f>IF(K2273="", "", IF(OR(ISTEXT(K2273),ISTEXT($F2273)),"",K2273*$F2273))</f>
        <v/>
      </c>
      <c r="M2273" s="30">
        <f>IF(OR(H2273="",H2273=0),"",IF(K2273="",IF(J2273="","",IF(OR(ISTEXT(J2273),ISTEXT(H2273)),"",J2273/H2273)),IF(OR(ISTEXT(L2273),ISTEXT(H2273)),"",L2273/H2273)))</f>
        <v/>
      </c>
    </row>
    <row r="2274" ht="13.35" customHeight="1" s="162">
      <c r="B2274" s="307" t="n"/>
      <c r="C2274" s="307" t="n"/>
      <c r="E2274" s="307" t="n"/>
      <c r="F2274" s="32" t="n"/>
      <c r="G2274" s="33">
        <f>IF(F2274="", "", IF(OR(ISTEXT(H2274),ISTEXT(F2274)),"",H2274/F2274))</f>
        <v/>
      </c>
      <c r="H2274" s="33" t="n"/>
      <c r="I2274" s="33" t="n"/>
      <c r="J2274" s="33">
        <f>IF(I2274="", "", IF(OR(ISTEXT(I2274),ISTEXT($F2274)),"",I2274*$F2274))</f>
        <v/>
      </c>
      <c r="K2274" s="33" t="n"/>
      <c r="L2274" s="33">
        <f>IF(K2274="", "", IF(OR(ISTEXT(K2274),ISTEXT($F2274)),"",K2274*$F2274))</f>
        <v/>
      </c>
      <c r="M2274" s="30">
        <f>IF(OR(H2274="",H2274=0),"",IF(K2274="",IF(J2274="","",IF(OR(ISTEXT(J2274),ISTEXT(H2274)),"",J2274/H2274)),IF(OR(ISTEXT(L2274),ISTEXT(H2274)),"",L2274/H2274)))</f>
        <v/>
      </c>
    </row>
    <row r="2275" ht="13.35" customHeight="1" s="162">
      <c r="B2275" s="307" t="n"/>
      <c r="C2275" s="307" t="n"/>
      <c r="E2275" s="307" t="n"/>
      <c r="F2275" s="32" t="n"/>
      <c r="G2275" s="33">
        <f>IF(F2275="", "", IF(OR(ISTEXT(H2275),ISTEXT(F2275)),"",H2275/F2275))</f>
        <v/>
      </c>
      <c r="H2275" s="33" t="n"/>
      <c r="I2275" s="33" t="n"/>
      <c r="J2275" s="33">
        <f>IF(I2275="", "", IF(OR(ISTEXT(I2275),ISTEXT($F2275)),"",I2275*$F2275))</f>
        <v/>
      </c>
      <c r="K2275" s="33" t="n"/>
      <c r="L2275" s="33">
        <f>IF(K2275="", "", IF(OR(ISTEXT(K2275),ISTEXT($F2275)),"",K2275*$F2275))</f>
        <v/>
      </c>
      <c r="M2275" s="30">
        <f>IF(OR(H2275="",H2275=0),"",IF(K2275="",IF(J2275="","",IF(OR(ISTEXT(J2275),ISTEXT(H2275)),"",J2275/H2275)),IF(OR(ISTEXT(L2275),ISTEXT(H2275)),"",L2275/H2275)))</f>
        <v/>
      </c>
    </row>
    <row r="2276" ht="13.35" customHeight="1" s="162">
      <c r="B2276" s="307" t="n"/>
      <c r="C2276" s="307" t="n"/>
      <c r="E2276" s="307" t="n"/>
      <c r="F2276" s="32" t="n"/>
      <c r="G2276" s="33">
        <f>IF(F2276="", "", IF(OR(ISTEXT(H2276),ISTEXT(F2276)),"",H2276/F2276))</f>
        <v/>
      </c>
      <c r="H2276" s="33" t="n"/>
      <c r="I2276" s="33" t="n"/>
      <c r="J2276" s="33">
        <f>IF(I2276="", "", IF(OR(ISTEXT(I2276),ISTEXT($F2276)),"",I2276*$F2276))</f>
        <v/>
      </c>
      <c r="K2276" s="33" t="n"/>
      <c r="L2276" s="33">
        <f>IF(K2276="", "", IF(OR(ISTEXT(K2276),ISTEXT($F2276)),"",K2276*$F2276))</f>
        <v/>
      </c>
      <c r="M2276" s="30">
        <f>IF(OR(H2276="",H2276=0),"",IF(K2276="",IF(J2276="","",IF(OR(ISTEXT(J2276),ISTEXT(H2276)),"",J2276/H2276)),IF(OR(ISTEXT(L2276),ISTEXT(H2276)),"",L2276/H2276)))</f>
        <v/>
      </c>
    </row>
    <row r="2277" ht="13.35" customHeight="1" s="162">
      <c r="B2277" s="307" t="n"/>
      <c r="C2277" s="307" t="n"/>
      <c r="E2277" s="307" t="n"/>
      <c r="F2277" s="32" t="n"/>
      <c r="G2277" s="33">
        <f>IF(F2277="", "", IF(OR(ISTEXT(H2277),ISTEXT(F2277)),"",H2277/F2277))</f>
        <v/>
      </c>
      <c r="H2277" s="33" t="n"/>
      <c r="I2277" s="33" t="n"/>
      <c r="J2277" s="33">
        <f>IF(I2277="", "", IF(OR(ISTEXT(I2277),ISTEXT($F2277)),"",I2277*$F2277))</f>
        <v/>
      </c>
      <c r="K2277" s="33" t="n"/>
      <c r="L2277" s="33">
        <f>IF(K2277="", "", IF(OR(ISTEXT(K2277),ISTEXT($F2277)),"",K2277*$F2277))</f>
        <v/>
      </c>
      <c r="M2277" s="30">
        <f>IF(OR(H2277="",H2277=0),"",IF(K2277="",IF(J2277="","",IF(OR(ISTEXT(J2277),ISTEXT(H2277)),"",J2277/H2277)),IF(OR(ISTEXT(L2277),ISTEXT(H2277)),"",L2277/H2277)))</f>
        <v/>
      </c>
    </row>
    <row r="2278" ht="13.35" customHeight="1" s="162">
      <c r="B2278" s="307" t="n"/>
      <c r="C2278" s="307" t="n"/>
      <c r="E2278" s="307" t="n"/>
      <c r="F2278" s="32" t="n"/>
      <c r="G2278" s="33">
        <f>IF(F2278="", "", IF(OR(ISTEXT(H2278),ISTEXT(F2278)),"",H2278/F2278))</f>
        <v/>
      </c>
      <c r="H2278" s="33" t="n"/>
      <c r="I2278" s="33" t="n"/>
      <c r="J2278" s="33">
        <f>IF(I2278="", "", IF(OR(ISTEXT(I2278),ISTEXT($F2278)),"",I2278*$F2278))</f>
        <v/>
      </c>
      <c r="K2278" s="33" t="n"/>
      <c r="L2278" s="33">
        <f>IF(K2278="", "", IF(OR(ISTEXT(K2278),ISTEXT($F2278)),"",K2278*$F2278))</f>
        <v/>
      </c>
      <c r="M2278" s="30">
        <f>IF(OR(H2278="",H2278=0),"",IF(K2278="",IF(J2278="","",IF(OR(ISTEXT(J2278),ISTEXT(H2278)),"",J2278/H2278)),IF(OR(ISTEXT(L2278),ISTEXT(H2278)),"",L2278/H2278)))</f>
        <v/>
      </c>
    </row>
    <row r="2279" ht="13.35" customHeight="1" s="162">
      <c r="B2279" s="307" t="n"/>
      <c r="C2279" s="307" t="n"/>
      <c r="E2279" s="307" t="n"/>
      <c r="F2279" s="32" t="n"/>
      <c r="G2279" s="33">
        <f>IF(F2279="", "", IF(OR(ISTEXT(H2279),ISTEXT(F2279)),"",H2279/F2279))</f>
        <v/>
      </c>
      <c r="H2279" s="33" t="n"/>
      <c r="I2279" s="33" t="n"/>
      <c r="J2279" s="33">
        <f>IF(I2279="", "", IF(OR(ISTEXT(I2279),ISTEXT($F2279)),"",I2279*$F2279))</f>
        <v/>
      </c>
      <c r="K2279" s="33" t="n"/>
      <c r="L2279" s="33">
        <f>IF(K2279="", "", IF(OR(ISTEXT(K2279),ISTEXT($F2279)),"",K2279*$F2279))</f>
        <v/>
      </c>
      <c r="M2279" s="30">
        <f>IF(OR(H2279="",H2279=0),"",IF(K2279="",IF(J2279="","",IF(OR(ISTEXT(J2279),ISTEXT(H2279)),"",J2279/H2279)),IF(OR(ISTEXT(L2279),ISTEXT(H2279)),"",L2279/H2279)))</f>
        <v/>
      </c>
    </row>
    <row r="2280" ht="13.35" customHeight="1" s="162">
      <c r="B2280" s="307" t="n"/>
      <c r="C2280" s="307" t="n"/>
      <c r="E2280" s="307" t="n"/>
      <c r="F2280" s="32" t="n"/>
      <c r="G2280" s="33">
        <f>IF(F2280="", "", IF(OR(ISTEXT(H2280),ISTEXT(F2280)),"",H2280/F2280))</f>
        <v/>
      </c>
      <c r="H2280" s="33" t="n"/>
      <c r="I2280" s="33" t="n"/>
      <c r="J2280" s="33">
        <f>IF(I2280="", "", IF(OR(ISTEXT(I2280),ISTEXT($F2280)),"",I2280*$F2280))</f>
        <v/>
      </c>
      <c r="K2280" s="33" t="n"/>
      <c r="L2280" s="33">
        <f>IF(K2280="", "", IF(OR(ISTEXT(K2280),ISTEXT($F2280)),"",K2280*$F2280))</f>
        <v/>
      </c>
      <c r="M2280" s="30">
        <f>IF(OR(H2280="",H2280=0),"",IF(K2280="",IF(J2280="","",IF(OR(ISTEXT(J2280),ISTEXT(H2280)),"",J2280/H2280)),IF(OR(ISTEXT(L2280),ISTEXT(H2280)),"",L2280/H2280)))</f>
        <v/>
      </c>
    </row>
    <row r="2281" ht="13.35" customHeight="1" s="162">
      <c r="B2281" s="307" t="n"/>
      <c r="C2281" s="307" t="n"/>
      <c r="E2281" s="307" t="n"/>
      <c r="F2281" s="32" t="n"/>
      <c r="G2281" s="33">
        <f>IF(F2281="", "", IF(OR(ISTEXT(H2281),ISTEXT(F2281)),"",H2281/F2281))</f>
        <v/>
      </c>
      <c r="H2281" s="33" t="n"/>
      <c r="I2281" s="33" t="n"/>
      <c r="J2281" s="33">
        <f>IF(I2281="", "", IF(OR(ISTEXT(I2281),ISTEXT($F2281)),"",I2281*$F2281))</f>
        <v/>
      </c>
      <c r="K2281" s="33" t="n"/>
      <c r="L2281" s="33">
        <f>IF(K2281="", "", IF(OR(ISTEXT(K2281),ISTEXT($F2281)),"",K2281*$F2281))</f>
        <v/>
      </c>
      <c r="M2281" s="30">
        <f>IF(OR(H2281="",H2281=0),"",IF(K2281="",IF(J2281="","",IF(OR(ISTEXT(J2281),ISTEXT(H2281)),"",J2281/H2281)),IF(OR(ISTEXT(L2281),ISTEXT(H2281)),"",L2281/H2281)))</f>
        <v/>
      </c>
    </row>
    <row r="2282" ht="13.35" customHeight="1" s="162">
      <c r="B2282" s="307" t="n"/>
      <c r="C2282" s="307" t="n"/>
      <c r="E2282" s="307" t="n"/>
      <c r="F2282" s="32" t="n"/>
      <c r="G2282" s="33">
        <f>IF(F2282="", "", IF(OR(ISTEXT(H2282),ISTEXT(F2282)),"",H2282/F2282))</f>
        <v/>
      </c>
      <c r="H2282" s="33" t="n"/>
      <c r="I2282" s="33" t="n"/>
      <c r="J2282" s="33">
        <f>IF(I2282="", "", IF(OR(ISTEXT(I2282),ISTEXT($F2282)),"",I2282*$F2282))</f>
        <v/>
      </c>
      <c r="K2282" s="33" t="n"/>
      <c r="L2282" s="33">
        <f>IF(K2282="", "", IF(OR(ISTEXT(K2282),ISTEXT($F2282)),"",K2282*$F2282))</f>
        <v/>
      </c>
      <c r="M2282" s="30">
        <f>IF(OR(H2282="",H2282=0),"",IF(K2282="",IF(J2282="","",IF(OR(ISTEXT(J2282),ISTEXT(H2282)),"",J2282/H2282)),IF(OR(ISTEXT(L2282),ISTEXT(H2282)),"",L2282/H2282)))</f>
        <v/>
      </c>
    </row>
    <row r="2283" ht="13.35" customHeight="1" s="162">
      <c r="B2283" s="307" t="n"/>
      <c r="C2283" s="307" t="n"/>
      <c r="E2283" s="307" t="n"/>
      <c r="F2283" s="32" t="n"/>
      <c r="G2283" s="33">
        <f>IF(F2283="", "", IF(OR(ISTEXT(H2283),ISTEXT(F2283)),"",H2283/F2283))</f>
        <v/>
      </c>
      <c r="H2283" s="33" t="n"/>
      <c r="I2283" s="33" t="n"/>
      <c r="J2283" s="33">
        <f>IF(I2283="", "", IF(OR(ISTEXT(I2283),ISTEXT($F2283)),"",I2283*$F2283))</f>
        <v/>
      </c>
      <c r="K2283" s="33" t="n"/>
      <c r="L2283" s="33">
        <f>IF(K2283="", "", IF(OR(ISTEXT(K2283),ISTEXT($F2283)),"",K2283*$F2283))</f>
        <v/>
      </c>
      <c r="M2283" s="30">
        <f>IF(OR(H2283="",H2283=0),"",IF(K2283="",IF(J2283="","",IF(OR(ISTEXT(J2283),ISTEXT(H2283)),"",J2283/H2283)),IF(OR(ISTEXT(L2283),ISTEXT(H2283)),"",L2283/H2283)))</f>
        <v/>
      </c>
    </row>
    <row r="2284" ht="13.35" customHeight="1" s="162">
      <c r="B2284" s="42" t="n"/>
      <c r="C2284" s="231" t="inlineStr">
        <is>
          <t>Subtotal (this page)</t>
        </is>
      </c>
      <c r="D2284" s="159" t="n"/>
      <c r="E2284" s="42" t="n"/>
      <c r="F2284" s="42" t="n"/>
      <c r="G2284" s="43" t="n"/>
      <c r="H2284" s="43">
        <f>IF(SUM(H2244:H2283)=0,"",SUM(H2244:H2283))</f>
        <v/>
      </c>
      <c r="I2284" s="43" t="n"/>
      <c r="J2284" s="43">
        <f>IF(SUM(J2244:J2283)=0,"",SUM(J2244:J2283))</f>
        <v/>
      </c>
      <c r="K2284" s="43" t="n"/>
      <c r="L2284" s="43">
        <f>IF(SUM(L2244:L2283)=0,"",SUM(L2244:L2283))</f>
        <v/>
      </c>
      <c r="M2284" s="35">
        <f>IF(OR(H2284="",H2284=0),"",IF(L2284="",IF(J2284="","",IF(OR(ISTEXT(J2284),ISTEXT(H2284)),"",J2284/H2284)),IF(OR(ISTEXT(L2284),ISTEXT(H2284)),"",L2284/H2284)))</f>
        <v/>
      </c>
    </row>
    <row r="2285" ht="13.35" customHeight="1" s="162"/>
    <row r="2286" ht="13.35" customHeight="1" s="162">
      <c r="B2286" s="188" t="inlineStr">
        <is>
          <t>Remarks (cont.)</t>
        </is>
      </c>
      <c r="C2286" s="173" t="n"/>
      <c r="D2286" s="154" t="n"/>
      <c r="E2286" s="174" t="n"/>
      <c r="F2286" s="174" t="n"/>
      <c r="G2286" s="174" t="n"/>
      <c r="H2286" s="174" t="n"/>
      <c r="I2286" s="174" t="n"/>
      <c r="J2286" s="174" t="n"/>
      <c r="K2286" s="174" t="n"/>
      <c r="L2286" s="174" t="n"/>
      <c r="M2286" s="173" t="n"/>
    </row>
    <row r="2287" ht="13.35" customHeight="1" s="162">
      <c r="B2287" s="154" t="n"/>
      <c r="C2287" s="174" t="n"/>
      <c r="D2287" s="174" t="n"/>
      <c r="E2287" s="174" t="n"/>
      <c r="F2287" s="174" t="n"/>
      <c r="G2287" s="174" t="n"/>
      <c r="H2287" s="174" t="n"/>
      <c r="I2287" s="174" t="n"/>
      <c r="J2287" s="174" t="n"/>
      <c r="K2287" s="174" t="n"/>
      <c r="L2287" s="174" t="n"/>
      <c r="M2287" s="173" t="n"/>
    </row>
    <row r="2288" ht="13.35" customHeight="1" s="162">
      <c r="B2288" s="154" t="n"/>
      <c r="C2288" s="174" t="n"/>
      <c r="D2288" s="174" t="n"/>
      <c r="E2288" s="174" t="n"/>
      <c r="F2288" s="174" t="n"/>
      <c r="G2288" s="174" t="n"/>
      <c r="H2288" s="174" t="n"/>
      <c r="I2288" s="174" t="n"/>
      <c r="J2288" s="174" t="n"/>
      <c r="K2288" s="174" t="n"/>
      <c r="L2288" s="174" t="n"/>
      <c r="M2288" s="173" t="n"/>
    </row>
    <row r="2289" ht="13.35" customHeight="1" s="162">
      <c r="B2289" s="154" t="n"/>
      <c r="C2289" s="174" t="n"/>
      <c r="D2289" s="174" t="n"/>
      <c r="E2289" s="174" t="n"/>
      <c r="F2289" s="174" t="n"/>
      <c r="G2289" s="174" t="n"/>
      <c r="H2289" s="174" t="n"/>
      <c r="I2289" s="174" t="n"/>
      <c r="J2289" s="174" t="n"/>
      <c r="K2289" s="174" t="n"/>
      <c r="L2289" s="174" t="n"/>
      <c r="M2289" s="173" t="n"/>
    </row>
    <row r="2290" ht="13.35" customHeight="1" s="162"/>
    <row r="2291" ht="13.35" customHeight="1" s="162"/>
    <row r="2292" ht="13.35" customHeight="1" s="162">
      <c r="B2292" s="200" t="inlineStr">
        <is>
          <t>System</t>
        </is>
      </c>
      <c r="C2292" s="403" t="n"/>
      <c r="D2292" s="209">
        <f>IF('{Equipment Data Entry}'!B103="","",'{Equipment Data Entry}'!B103)</f>
        <v/>
      </c>
      <c r="E2292" s="418" t="n"/>
      <c r="F2292" s="403" t="n"/>
      <c r="G2292" s="200" t="inlineStr">
        <is>
          <t>Service</t>
        </is>
      </c>
      <c r="H2292" s="403" t="n"/>
      <c r="I2292" s="210">
        <f>IF('{Equipment Data Entry}'!C103="","",'{Equipment Data Entry}'!C103)</f>
        <v/>
      </c>
      <c r="J2292" s="418" t="n"/>
      <c r="K2292" s="418" t="n"/>
      <c r="L2292" s="418" t="n"/>
      <c r="M2292" s="403" t="n"/>
    </row>
    <row r="2293" ht="13.35" customHeight="1" s="162">
      <c r="B2293" s="422" t="n"/>
      <c r="C2293" s="423" t="n"/>
      <c r="D2293" s="422" t="n"/>
      <c r="E2293" s="424" t="n"/>
      <c r="F2293" s="423" t="n"/>
      <c r="G2293" s="422" t="n"/>
      <c r="H2293" s="423" t="n"/>
      <c r="I2293" s="422" t="n"/>
      <c r="J2293" s="424" t="n"/>
      <c r="K2293" s="424" t="n"/>
      <c r="L2293" s="424" t="n"/>
      <c r="M2293" s="423" t="n"/>
    </row>
    <row r="2294" ht="13.35" customHeight="1" s="162">
      <c r="B2294" s="437" t="inlineStr">
        <is>
          <t>Drive Type:</t>
        </is>
      </c>
      <c r="C2294" s="13" t="n"/>
      <c r="D2294" s="438" t="n"/>
      <c r="E2294" s="437" t="inlineStr">
        <is>
          <t>Rotation – Design:</t>
        </is>
      </c>
      <c r="F2294" s="13" t="n"/>
      <c r="G2294" s="438" t="n"/>
      <c r="H2294" s="13" t="n"/>
      <c r="I2294" s="437" t="inlineStr">
        <is>
          <t>Actual:</t>
        </is>
      </c>
      <c r="J2294" s="438" t="n"/>
    </row>
    <row r="2295" ht="13.35" customHeight="1" s="162">
      <c r="B2295" s="200" t="inlineStr">
        <is>
          <t>Unit Data</t>
        </is>
      </c>
      <c r="C2295" s="400" t="n"/>
      <c r="D2295" s="400" t="n"/>
      <c r="E2295" s="400" t="n"/>
      <c r="F2295" s="400" t="n"/>
      <c r="G2295" s="401" t="n"/>
      <c r="H2295" s="13" t="n"/>
      <c r="I2295" s="200" t="inlineStr">
        <is>
          <t>Design and Performance Data</t>
        </is>
      </c>
      <c r="J2295" s="400" t="n"/>
      <c r="K2295" s="400" t="n"/>
      <c r="L2295" s="401" t="n"/>
      <c r="M2295" s="283" t="n"/>
    </row>
    <row r="2296" ht="13.35" customHeight="1" s="162">
      <c r="B2296" s="199" t="inlineStr">
        <is>
          <t>Manufacturer</t>
        </is>
      </c>
      <c r="C2296" s="401" t="n"/>
      <c r="D2296" s="204">
        <f>IF('{Equipment Data Entry}'!E103="","",'{Equipment Data Entry}'!E103)</f>
        <v/>
      </c>
      <c r="E2296" s="400" t="n"/>
      <c r="F2296" s="400" t="n"/>
      <c r="G2296" s="401" t="n"/>
      <c r="H2296" s="13" t="n"/>
      <c r="I2296" s="199" t="inlineStr">
        <is>
          <t>Design Criteria</t>
        </is>
      </c>
      <c r="J2296" s="401" t="n"/>
      <c r="K2296" s="199" t="inlineStr">
        <is>
          <t>Design</t>
        </is>
      </c>
      <c r="L2296" s="199" t="inlineStr">
        <is>
          <t>Actual</t>
        </is>
      </c>
      <c r="M2296" s="13" t="n"/>
    </row>
    <row r="2297" ht="13.35" customHeight="1" s="162">
      <c r="B2297" s="199" t="inlineStr">
        <is>
          <t>Model Number</t>
        </is>
      </c>
      <c r="C2297" s="401" t="n"/>
      <c r="D2297" s="204">
        <f>IF('{Equipment Data Entry}'!F103="","",'{Equipment Data Entry}'!F103)</f>
        <v/>
      </c>
      <c r="E2297" s="400" t="n"/>
      <c r="F2297" s="400" t="n"/>
      <c r="G2297" s="401" t="n"/>
      <c r="H2297" s="13" t="n"/>
      <c r="I2297" s="199" t="inlineStr">
        <is>
          <t>Total Airflow</t>
        </is>
      </c>
      <c r="J2297" s="401" t="n"/>
      <c r="K2297" s="24">
        <f>H2337</f>
        <v/>
      </c>
      <c r="L2297" s="24">
        <f>L2337</f>
        <v/>
      </c>
      <c r="M2297" s="22">
        <f>IF(OR(L2297="",K2297="",K2297=0),"",IF(OR(ISTEXT(L2297),ISTEXT(K2297)),"",L2297/K2297))</f>
        <v/>
      </c>
    </row>
    <row r="2298" ht="13.35" customHeight="1" s="162">
      <c r="B2298" s="199" t="inlineStr">
        <is>
          <t>Serial Number</t>
        </is>
      </c>
      <c r="C2298" s="401" t="n"/>
      <c r="D2298" s="204" t="n"/>
      <c r="E2298" s="400" t="n"/>
      <c r="F2298" s="400" t="n"/>
      <c r="G2298" s="401" t="n"/>
      <c r="H2298" s="13" t="n"/>
      <c r="I2298" s="199" t="inlineStr">
        <is>
          <t>Unit ESP</t>
        </is>
      </c>
      <c r="J2298" s="401" t="n"/>
      <c r="K2298" s="71">
        <f>IF('{Equipment Data Entry}'!H103="","",'{Equipment Data Entry}'!H103)</f>
        <v/>
      </c>
      <c r="L2298" s="64">
        <f>I2317</f>
        <v/>
      </c>
      <c r="M2298" s="22" t="n"/>
    </row>
    <row r="2299" ht="13.35" customHeight="1" s="162">
      <c r="B2299" s="199" t="inlineStr">
        <is>
          <t>Area Served</t>
        </is>
      </c>
      <c r="C2299" s="401" t="n"/>
      <c r="D2299" s="204">
        <f>I2292</f>
        <v/>
      </c>
      <c r="E2299" s="400" t="n"/>
      <c r="F2299" s="400" t="n"/>
      <c r="G2299" s="401" t="n"/>
      <c r="H2299" s="13" t="n"/>
      <c r="I2299" s="199" t="inlineStr">
        <is>
          <t>Fan RPMs</t>
        </is>
      </c>
      <c r="J2299" s="401" t="n"/>
      <c r="K2299" s="24">
        <f>IF('{Equipment Data Entry}'!I103="","",'{Equipment Data Entry}'!I103)</f>
        <v/>
      </c>
      <c r="L2299" s="24">
        <f>IF(L2310="","",L2310)</f>
        <v/>
      </c>
      <c r="M2299" s="13" t="n"/>
    </row>
    <row r="2300" ht="13.35" customHeight="1" s="162">
      <c r="B2300" s="199" t="inlineStr">
        <is>
          <t>Location</t>
        </is>
      </c>
      <c r="C2300" s="401" t="n"/>
      <c r="D2300" s="204">
        <f>IF('{Equipment Data Entry}'!D103="","",'{Equipment Data Entry}'!D103)</f>
        <v/>
      </c>
      <c r="E2300" s="400" t="n"/>
      <c r="F2300" s="400" t="n"/>
      <c r="G2300" s="401" t="n"/>
      <c r="H2300" s="13" t="n"/>
      <c r="I2300" s="283" t="n"/>
      <c r="J2300" s="283" t="n"/>
      <c r="K2300" s="36" t="n"/>
      <c r="L2300" s="36" t="n"/>
      <c r="M2300" s="13" t="n"/>
    </row>
    <row r="2301" ht="13.35" customHeight="1" s="162">
      <c r="B2301" s="13" t="n"/>
      <c r="C2301" s="13" t="n"/>
      <c r="D2301" s="13" t="n"/>
      <c r="E2301" s="13" t="n"/>
      <c r="F2301" s="13" t="n"/>
      <c r="G2301" s="13" t="n"/>
      <c r="H2301" s="13" t="n"/>
      <c r="I2301" s="283" t="n"/>
      <c r="J2301" s="283" t="n"/>
      <c r="K2301" s="37" t="n"/>
      <c r="L2301" s="37" t="n"/>
      <c r="M2301" s="13" t="n"/>
    </row>
    <row r="2302" ht="13.35" customHeight="1" s="162">
      <c r="B2302" s="200" t="inlineStr">
        <is>
          <t>Motor Data</t>
        </is>
      </c>
      <c r="C2302" s="400" t="n"/>
      <c r="D2302" s="400" t="n"/>
      <c r="E2302" s="400" t="n"/>
      <c r="F2302" s="400" t="n"/>
      <c r="G2302" s="401" t="n"/>
      <c r="H2302" s="13" t="n"/>
      <c r="I2302" s="283" t="inlineStr">
        <is>
          <t>Filter Type/Size/Qty</t>
        </is>
      </c>
      <c r="J2302" s="404" t="n"/>
      <c r="K2302" s="404" t="n"/>
      <c r="L2302" s="37" t="n"/>
      <c r="M2302" s="404" t="n"/>
    </row>
    <row r="2303" ht="13.35" customHeight="1" s="162">
      <c r="B2303" s="199" t="inlineStr">
        <is>
          <t>Manufacturer</t>
        </is>
      </c>
      <c r="C2303" s="401" t="n"/>
      <c r="D2303" s="203" t="n"/>
      <c r="E2303" s="400" t="n"/>
      <c r="F2303" s="400" t="n"/>
      <c r="G2303" s="401" t="n"/>
      <c r="H2303" s="13" t="n"/>
      <c r="I2303" s="200" t="inlineStr">
        <is>
          <t>Drive Data</t>
        </is>
      </c>
      <c r="J2303" s="400" t="n"/>
      <c r="K2303" s="400" t="n"/>
      <c r="L2303" s="401" t="n"/>
      <c r="M2303" s="13" t="n"/>
    </row>
    <row r="2304" ht="13.35" customHeight="1" s="162">
      <c r="B2304" s="199" t="inlineStr">
        <is>
          <t>Horsepower</t>
        </is>
      </c>
      <c r="C2304" s="401" t="n"/>
      <c r="D2304" s="28">
        <f>IF('{Equipment Data Entry}'!G103="","",'{Equipment Data Entry}'!G103)</f>
        <v/>
      </c>
      <c r="E2304" s="21" t="inlineStr">
        <is>
          <t>RPM</t>
        </is>
      </c>
      <c r="F2304" s="24" t="n"/>
      <c r="G2304" s="199" t="inlineStr">
        <is>
          <t>SF</t>
        </is>
      </c>
      <c r="H2304" s="13" t="n"/>
      <c r="I2304" s="199" t="inlineStr">
        <is>
          <t>Motor sheave</t>
        </is>
      </c>
      <c r="J2304" s="400" t="n"/>
      <c r="K2304" s="24">
        <f>IF('{Equipment Data Entry}'!J103="","",'{Equipment Data Entry}'!J103)</f>
        <v/>
      </c>
      <c r="L2304" s="21" t="inlineStr">
        <is>
          <t>Bore</t>
        </is>
      </c>
      <c r="M2304" s="208"/>
    </row>
    <row r="2305" ht="13.35" customHeight="1" s="162">
      <c r="B2305" s="198">
        <f>IF('{Equipment Data Entry}'!N103="","",'{Equipment Data Entry}'!N103)</f>
        <v/>
      </c>
      <c r="C2305" s="198">
        <f>IF('{Equipment Data Entry}'!O103="","",'{Equipment Data Entry}'!O103)</f>
        <v/>
      </c>
      <c r="D2305" s="21" t="inlineStr">
        <is>
          <t>FLA</t>
        </is>
      </c>
      <c r="E2305" s="67" t="n"/>
      <c r="F2305" s="21" t="inlineStr">
        <is>
          <t>Frame</t>
        </is>
      </c>
      <c r="G2305" s="208" t="n"/>
      <c r="H2305" s="13" t="n"/>
      <c r="I2305" s="199" t="inlineStr">
        <is>
          <t>Fan pulley</t>
        </is>
      </c>
      <c r="J2305" s="400" t="n"/>
      <c r="K2305" s="24">
        <f>IF('{Equipment Data Entry}'!K103="","",'{Equipment Data Entry}'!K103)</f>
        <v/>
      </c>
      <c r="L2305" s="21" t="inlineStr">
        <is>
          <t>Bore</t>
        </is>
      </c>
      <c r="M2305" s="208"/>
    </row>
    <row r="2306" ht="13.35" customHeight="1" s="162">
      <c r="B2306" s="199" t="inlineStr">
        <is>
          <t>Corrected FLA</t>
        </is>
      </c>
      <c r="C2306" s="401" t="n"/>
      <c r="D2306" s="27">
        <f>IF(OR(E2307="",E2305="",B2305=""),"",IF(OR(ISTEXT(B2305),COUNT(E2307:G2307)=0,ISTEXT(E2305)),"",B2305/AVERAGE(E2307:G2307)*E2305))</f>
        <v/>
      </c>
      <c r="E2306" s="199" t="inlineStr">
        <is>
          <t>Estimated BHP</t>
        </is>
      </c>
      <c r="F2306" s="401" t="n"/>
      <c r="G2306" s="27">
        <f>IF(OR(COUNT(E2308:G2308)=0,IF(N(E2309)&gt;0,E2309,N(D2304))=0,IF(N(D2306)&gt;0,D2306,N(E2305))=0),"",IF(N(E2309)&gt;0,E2309,N(D2304))*AVERAGE(E2308:G2308)/IF(N(D2306)&gt;0,D2306,N(E2305)))</f>
        <v/>
      </c>
      <c r="H2306" s="13" t="n"/>
      <c r="I2306" s="199" t="inlineStr">
        <is>
          <t>Belt(s)</t>
        </is>
      </c>
      <c r="J2306" s="208">
        <f>IF('{Equipment Data Entry}'!L103="","",'{Equipment Data Entry}'!L103)</f>
        <v/>
      </c>
      <c r="K2306" s="199" t="inlineStr">
        <is>
          <t>C to C</t>
        </is>
      </c>
      <c r="L2306" s="64">
        <f>IF('{Equipment Data Entry}'!M103="","",'{Equipment Data Entry}'!M103)</f>
        <v/>
      </c>
      <c r="M2306" s="13" t="n"/>
    </row>
    <row r="2307" ht="13.35" customHeight="1" s="162">
      <c r="B2307" s="199" t="inlineStr">
        <is>
          <t>Measured Voltage</t>
        </is>
      </c>
      <c r="C2307" s="400" t="n"/>
      <c r="D2307" s="401" t="n"/>
      <c r="E2307" s="24" t="n"/>
      <c r="F2307" s="24" t="n"/>
      <c r="G2307" s="24" t="n"/>
      <c r="H2307" s="13" t="n"/>
      <c r="I2307" s="283" t="inlineStr">
        <is>
          <t>Final Settings</t>
        </is>
      </c>
      <c r="J2307" s="404" t="n"/>
      <c r="K2307" s="404" t="n"/>
      <c r="L2307" s="37" t="n"/>
      <c r="M2307" s="404" t="n"/>
    </row>
    <row r="2308" ht="13.35" customHeight="1" s="162">
      <c r="B2308" s="199" t="inlineStr">
        <is>
          <t>Measured Amperage</t>
        </is>
      </c>
      <c r="C2308" s="400" t="n"/>
      <c r="D2308" s="401" t="n"/>
      <c r="E2308" s="67" t="n"/>
      <c r="F2308" s="67" t="n"/>
      <c r="G2308" s="67" t="n"/>
      <c r="H2308" s="13" t="n"/>
      <c r="I2308" s="205" t="inlineStr">
        <is>
          <t>RPM Data</t>
        </is>
      </c>
      <c r="J2308" s="401" t="n"/>
      <c r="K2308" s="205" t="inlineStr">
        <is>
          <t>Initial</t>
        </is>
      </c>
      <c r="L2308" s="205" t="inlineStr">
        <is>
          <t>Final</t>
        </is>
      </c>
      <c r="M2308" s="13" t="n"/>
    </row>
    <row r="2309" ht="13.35" customHeight="1" s="162">
      <c r="B2309" s="199" t="inlineStr">
        <is>
          <t>Motor HP (nameplate)</t>
        </is>
      </c>
      <c r="C2309" s="400"/>
      <c r="D2309" s="401"/>
      <c r="E2309" s="24"/>
      <c r="F2309" s="24"/>
      <c r="G2309" s="24"/>
      <c r="H2309" s="13" t="n"/>
      <c r="I2309" s="199" t="inlineStr">
        <is>
          <t>Motor RPM</t>
        </is>
      </c>
      <c r="J2309" s="401" t="n"/>
      <c r="K2309" s="24" t="n"/>
      <c r="L2309" s="24" t="n"/>
      <c r="M2309" s="13" t="n"/>
    </row>
    <row r="2310" ht="13.35" customHeight="1" s="162">
      <c r="B2310" s="200" t="inlineStr">
        <is>
          <t>Static Pressure Profile (in. w.g.)</t>
        </is>
      </c>
      <c r="C2310" s="400" t="n"/>
      <c r="D2310" s="400" t="n"/>
      <c r="E2310" s="400" t="n"/>
      <c r="F2310" s="400" t="n"/>
      <c r="G2310" s="401" t="n"/>
      <c r="H2310" s="13" t="n"/>
      <c r="I2310" s="199" t="inlineStr">
        <is>
          <t>Fan RPM</t>
        </is>
      </c>
      <c r="J2310" s="401" t="n"/>
      <c r="K2310" s="24" t="n"/>
      <c r="L2310" s="24" t="n"/>
      <c r="M2310" s="13" t="n"/>
    </row>
    <row r="2311" ht="13.35" customHeight="1" s="162">
      <c r="B2311" s="490">
        <f>IFERROR(INDEX('{Dropdowns}'!$AI$2:$AO$7,MATCH($D$2314,'{Dropdowns}'!$AH$2:$AH$7,0),1),"")</f>
        <v/>
      </c>
      <c r="C2311" s="490">
        <f>IFERROR(INDEX('{Dropdowns}'!$AI$2:$AO$7,MATCH($D$2314,'{Dropdowns}'!$AH$2:$AH$7,0),2),"")</f>
        <v/>
      </c>
      <c r="D2311" s="490">
        <f>IFERROR(INDEX('{Dropdowns}'!$AI$2:$AO$7,MATCH($D$2314,'{Dropdowns}'!$AH$2:$AH$7,0),3),"")</f>
        <v/>
      </c>
      <c r="E2311" s="490">
        <f>IFERROR(INDEX('{Dropdowns}'!$AI$2:$AO$7,MATCH($D$2314,'{Dropdowns}'!$AH$2:$AH$7,0),4),"")</f>
        <v/>
      </c>
      <c r="F2311" s="490">
        <f>IFERROR(INDEX('{Dropdowns}'!$AI$2:$AO$7,MATCH($D$2314,'{Dropdowns}'!$AH$2:$AH$7,0),5),"")</f>
        <v/>
      </c>
      <c r="G2311" s="490">
        <f>IFERROR(INDEX('{Dropdowns}'!$AI$2:$AO$7,MATCH($D$2314,'{Dropdowns}'!$AH$2:$AH$7,0),6),"")</f>
        <v/>
      </c>
      <c r="H2311" s="490">
        <f>IFERROR(INDEX('{Dropdowns}'!$AI$2:$AO$7,MATCH($D$2314,'{Dropdowns}'!$AH$2:$AH$7,0),7),"")</f>
        <v/>
      </c>
      <c r="I2311" s="246" t="inlineStr">
        <is>
          <t>VSD Frequency</t>
        </is>
      </c>
      <c r="J2311" s="403" t="n"/>
      <c r="K2311" s="65" t="n"/>
      <c r="L2311" s="65" t="n"/>
      <c r="M2311" s="13" t="n"/>
    </row>
    <row r="2312" ht="13.35" customHeight="1" s="162">
      <c r="B2312" s="492"/>
      <c r="C2312" s="492"/>
      <c r="D2312" s="492"/>
      <c r="E2312" s="492"/>
      <c r="F2312" s="492"/>
      <c r="G2312" s="492"/>
      <c r="H2312" s="492"/>
      <c r="I2312" s="14" t="n"/>
      <c r="J2312" s="14" t="n"/>
      <c r="K2312" s="14" t="n"/>
      <c r="L2312" s="38" t="n"/>
      <c r="M2312" s="13" t="n"/>
      <c r="Q2312">
        <f>IF(B2312="","",B2312)</f>
        <v/>
      </c>
      <c r="R2312">
        <f>IF(C2311="—",Q2312,IF(C2312="","",C2312))</f>
        <v/>
      </c>
      <c r="S2312">
        <f>IF(D2311="—",R2312,IF(D2312="","",D2312))</f>
        <v/>
      </c>
      <c r="T2312">
        <f>IF(E2311="—",S2312,IF(E2312="","",E2312))</f>
        <v/>
      </c>
      <c r="U2312">
        <f>IF(F2311="—",T2312,IF(F2312="","",F2312))</f>
        <v/>
      </c>
      <c r="V2312">
        <f>IF(G2311="—",U2312,IF(G2312="","",G2312))</f>
        <v/>
      </c>
      <c r="W2312">
        <f>IFERROR(MATCH("Fan",$C$2311:$H$2311,0),"")</f>
        <v/>
      </c>
      <c r="X2312">
        <f>IF(W2312="","",INDEX(P2314:U2314,W2312))</f>
        <v/>
      </c>
      <c r="Y2312">
        <f>IF(W2312="","",INDEX(Q2313:V2313,W2312))</f>
        <v/>
      </c>
    </row>
    <row r="2313" ht="13.35" customHeight="1" s="162">
      <c r="B2313" s="491" t="inlineStr">
        <is>
          <t>Δ</t>
        </is>
      </c>
      <c r="C2313" s="498">
        <f>IF(OR(C2311="—",C2312="",Q2312=""),"",IF(OR(ISTEXT(C2312),ISTEXT(Q2312)),"","Δ "&amp;TEXT(C2312-Q2312,"0.00")))</f>
        <v/>
      </c>
      <c r="D2313" s="498">
        <f>IF(OR(D2311="—",D2312="",R2312=""),"",IF(OR(ISTEXT(D2312),ISTEXT(R2312)),"","Δ "&amp;TEXT(D2312-R2312,"0.00")))</f>
        <v/>
      </c>
      <c r="E2313" s="498">
        <f>IF(OR(E2311="—",E2312="",S2312=""),"",IF(OR(ISTEXT(E2312),ISTEXT(S2312)),"","Δ "&amp;TEXT(E2312-S2312,"0.00")))</f>
        <v/>
      </c>
      <c r="F2313" s="498">
        <f>IF(OR(F2311="—",F2312="",T2312=""),"",IF(OR(ISTEXT(F2312),ISTEXT(T2312)),"","Δ "&amp;TEXT(F2312-T2312,"0.00")))</f>
        <v/>
      </c>
      <c r="G2313" s="498">
        <f>IF(OR(G2311="—",G2312="",U2312=""),"",IF(OR(ISTEXT(G2312),ISTEXT(U2312)),"","Δ "&amp;TEXT(G2312-U2312,"0.00")))</f>
        <v/>
      </c>
      <c r="H2313" s="498">
        <f>IF(OR(H2311="—",H2312="",V2312=""),"",IF(OR(ISTEXT(H2312),ISTEXT(V2312)),"","Δ "&amp;TEXT(H2312-V2312,"0.00")))</f>
        <v/>
      </c>
      <c r="I2313" s="13" t="n"/>
      <c r="J2313" s="13" t="n"/>
      <c r="K2313" s="13" t="n"/>
      <c r="L2313" s="13" t="n"/>
      <c r="M2313" s="13" t="n"/>
      <c r="Q2313">
        <f>IF(OR(C2312="",ISTEXT(C2312)),R2313,C2312)</f>
        <v/>
      </c>
      <c r="R2313">
        <f>IF(OR(D2312="",ISTEXT(D2312)),S2313,D2312)</f>
        <v/>
      </c>
      <c r="S2313">
        <f>IF(OR(E2312="",ISTEXT(E2312)),T2313,E2312)</f>
        <v/>
      </c>
      <c r="T2313">
        <f>IF(OR(F2312="",ISTEXT(F2312)),U2313,F2312)</f>
        <v/>
      </c>
      <c r="U2313">
        <f>IF(OR(G2312="",ISTEXT(G2312)),V2313,G2312)</f>
        <v/>
      </c>
      <c r="V2313">
        <f>IF(OR(H2312="",ISTEXT(H2312)),"",H2312)</f>
        <v/>
      </c>
    </row>
    <row r="2314" ht="13.35" customHeight="1" s="162">
      <c r="B2314" s="425" t="inlineStr">
        <is>
          <t>Unit type:</t>
        </is>
      </c>
      <c r="D2314" s="522" t="inlineStr">
        <is>
          <t>EF</t>
        </is>
      </c>
      <c r="E2314" s="414" t="n"/>
      <c r="F2314" s="494" t="inlineStr">
        <is>
          <t>Airflow left to right. Δ = this reading minus the one before it; in. w.g.</t>
        </is>
      </c>
      <c r="P2314">
        <f>IF(B2312="","",B2312)</f>
        <v/>
      </c>
      <c r="Q2314">
        <f>IF(C2312="",P2314,C2312)</f>
        <v/>
      </c>
      <c r="R2314">
        <f>IF(D2312="",Q2314,D2312)</f>
        <v/>
      </c>
      <c r="S2314">
        <f>IF(E2312="",R2314,E2312)</f>
        <v/>
      </c>
      <c r="T2314">
        <f>IF(F2312="",S2314,F2312)</f>
        <v/>
      </c>
      <c r="U2314">
        <f>IF(G2312="",T2314,G2312)</f>
        <v/>
      </c>
      <c r="V2314">
        <f>IF(H2312="",U2314,H2312)</f>
        <v/>
      </c>
    </row>
    <row r="2315" ht="13.35" customHeight="1" s="162">
      <c r="B2315" s="500" t="inlineStr">
        <is>
          <t>Fan inlet</t>
        </is>
      </c>
      <c r="D2315" s="501">
        <f>IF(X2312="","",X2312)</f>
        <v/>
      </c>
      <c r="F2315" s="500" t="inlineStr">
        <is>
          <t>Discharge</t>
        </is>
      </c>
      <c r="I2315" s="501">
        <f>IF(V2314="","",V2314)</f>
        <v/>
      </c>
    </row>
    <row r="2316" ht="13.35" customHeight="1" s="162"/>
    <row r="2317" ht="13.35" customHeight="1" s="162">
      <c r="B2317" s="500" t="inlineStr">
        <is>
          <t>Fan TSP</t>
        </is>
      </c>
      <c r="E2317" s="501">
        <f>IF(OR(X2312="",Y2312=""),"",IF(OR(ISTEXT(X2312),ISTEXT(Y2312)),"",Y2312-X2312))</f>
        <v/>
      </c>
      <c r="F2317" s="500" t="inlineStr">
        <is>
          <t>ESP</t>
        </is>
      </c>
      <c r="I2317" s="501">
        <f>IF(OR(B2312="",V2314=""),"",IF(OR(ISTEXT(B2312),ISTEXT(V2314)),"",V2314-B2312))</f>
        <v/>
      </c>
      <c r="J2317" s="500" t="inlineStr">
        <is>
          <t>Unit ΔP (inlet → fan)</t>
        </is>
      </c>
      <c r="M2317" s="501">
        <f>IF(OR(B2312="",X2312=""),"",IF(OR(ISTEXT(B2312),ISTEXT(X2312)),"",X2312-B2312))</f>
        <v/>
      </c>
    </row>
    <row r="2318" ht="13.35" customHeight="1" s="162">
      <c r="B2318" s="453" t="inlineStr">
        <is>
          <t>Instrument:</t>
        </is>
      </c>
      <c r="C2318" s="5" t="n"/>
      <c r="D2318" s="505" t="n"/>
      <c r="E2318" s="414" t="n"/>
      <c r="F2318" s="414" t="n"/>
      <c r="G2318" s="425" t="inlineStr">
        <is>
          <t>Ak basis / notes:</t>
        </is>
      </c>
      <c r="I2318" s="506" t="n"/>
      <c r="J2318" s="414" t="n"/>
      <c r="K2318" s="414" t="n"/>
      <c r="L2318" s="414" t="n"/>
      <c r="M2318" s="414" t="n"/>
    </row>
    <row r="2319" ht="13.35" customHeight="1" s="162">
      <c r="B2319" s="188" t="inlineStr">
        <is>
          <t>Register / Grille / Diffuser Airflow</t>
        </is>
      </c>
      <c r="C2319" s="174" t="n"/>
      <c r="D2319" s="174" t="n"/>
      <c r="E2319" s="174" t="n"/>
      <c r="F2319" s="173" t="n"/>
      <c r="G2319" s="233" t="inlineStr">
        <is>
          <t>Design VEL</t>
        </is>
      </c>
      <c r="H2319" s="194" t="inlineStr">
        <is>
          <t>Design CFM</t>
        </is>
      </c>
      <c r="I2319" s="188" t="inlineStr">
        <is>
          <t>Initial</t>
        </is>
      </c>
      <c r="J2319" s="173" t="n"/>
      <c r="K2319" s="188" t="inlineStr">
        <is>
          <t>Final</t>
        </is>
      </c>
      <c r="L2319" s="173" t="n"/>
      <c r="M2319" s="188" t="inlineStr">
        <is>
          <t>%</t>
        </is>
      </c>
    </row>
    <row r="2320" ht="13.35" customHeight="1" s="162">
      <c r="B2320" s="153" t="inlineStr">
        <is>
          <t>No.</t>
        </is>
      </c>
      <c r="C2320" s="188" t="inlineStr">
        <is>
          <t>Area Served</t>
        </is>
      </c>
      <c r="D2320" s="188" t="inlineStr">
        <is>
          <t>Type</t>
        </is>
      </c>
      <c r="E2320" s="188" t="inlineStr">
        <is>
          <t>Size</t>
        </is>
      </c>
      <c r="F2320" s="188" t="inlineStr">
        <is>
          <t>Ak</t>
        </is>
      </c>
      <c r="G2320" s="440" t="n"/>
      <c r="H2320" s="440" t="n"/>
      <c r="I2320" s="188" t="inlineStr">
        <is>
          <t>VEL</t>
        </is>
      </c>
      <c r="J2320" s="188" t="inlineStr">
        <is>
          <t>CFM</t>
        </is>
      </c>
      <c r="K2320" s="188" t="inlineStr">
        <is>
          <t>VEL</t>
        </is>
      </c>
      <c r="L2320" s="188" t="inlineStr">
        <is>
          <t>CFM</t>
        </is>
      </c>
      <c r="M2320" s="440" t="n"/>
    </row>
    <row r="2321" ht="13.35" customHeight="1" s="162">
      <c r="B2321" s="307" t="n"/>
      <c r="C2321" s="307" t="n"/>
      <c r="E2321" s="307" t="n"/>
      <c r="F2321" s="32" t="n"/>
      <c r="G2321" s="33">
        <f>IF(F2321="", "", IF(OR(ISTEXT(H2321),ISTEXT(F2321)),"",H2321/F2321))</f>
        <v/>
      </c>
      <c r="H2321" s="33" t="n"/>
      <c r="I2321" s="33" t="n"/>
      <c r="J2321" s="33">
        <f>IF(I2321="", "", IF(OR(ISTEXT(I2321),ISTEXT($F2321)),"",I2321*$F2321))</f>
        <v/>
      </c>
      <c r="K2321" s="33" t="n"/>
      <c r="L2321" s="33">
        <f>IF(K2321="", "", IF(OR(ISTEXT(K2321),ISTEXT($F2321)),"",K2321*$F2321))</f>
        <v/>
      </c>
      <c r="M2321" s="30">
        <f>IF(OR(H2321="",H2321=0),"",IF(K2321="",IF(J2321="","",IF(OR(ISTEXT(J2321),ISTEXT(H2321)),"",J2321/H2321)),IF(OR(ISTEXT(L2321),ISTEXT(H2321)),"",L2321/H2321)))</f>
        <v/>
      </c>
    </row>
    <row r="2322" ht="13.35" customHeight="1" s="162">
      <c r="B2322" s="307" t="n"/>
      <c r="C2322" s="307" t="n"/>
      <c r="E2322" s="307" t="n"/>
      <c r="F2322" s="32" t="n"/>
      <c r="G2322" s="33">
        <f>IF(F2322="", "", IF(OR(ISTEXT(H2322),ISTEXT(F2322)),"",H2322/F2322))</f>
        <v/>
      </c>
      <c r="H2322" s="33" t="n"/>
      <c r="I2322" s="33" t="n"/>
      <c r="J2322" s="33">
        <f>IF(I2322="", "", IF(OR(ISTEXT(I2322),ISTEXT($F2322)),"",I2322*$F2322))</f>
        <v/>
      </c>
      <c r="K2322" s="33" t="n"/>
      <c r="L2322" s="33">
        <f>IF(K2322="", "", IF(OR(ISTEXT(K2322),ISTEXT($F2322)),"",K2322*$F2322))</f>
        <v/>
      </c>
      <c r="M2322" s="30">
        <f>IF(OR(H2322="",H2322=0),"",IF(K2322="",IF(J2322="","",IF(OR(ISTEXT(J2322),ISTEXT(H2322)),"",J2322/H2322)),IF(OR(ISTEXT(L2322),ISTEXT(H2322)),"",L2322/H2322)))</f>
        <v/>
      </c>
    </row>
    <row r="2323" ht="13.35" customHeight="1" s="162">
      <c r="B2323" s="307" t="n"/>
      <c r="C2323" s="307" t="n"/>
      <c r="E2323" s="307" t="n"/>
      <c r="F2323" s="32" t="n"/>
      <c r="G2323" s="33">
        <f>IF(F2323="", "", IF(OR(ISTEXT(H2323),ISTEXT(F2323)),"",H2323/F2323))</f>
        <v/>
      </c>
      <c r="H2323" s="33" t="n"/>
      <c r="I2323" s="33" t="n"/>
      <c r="J2323" s="33">
        <f>IF(I2323="", "", IF(OR(ISTEXT(I2323),ISTEXT($F2323)),"",I2323*$F2323))</f>
        <v/>
      </c>
      <c r="K2323" s="33" t="n"/>
      <c r="L2323" s="33">
        <f>IF(K2323="", "", IF(OR(ISTEXT(K2323),ISTEXT($F2323)),"",K2323*$F2323))</f>
        <v/>
      </c>
      <c r="M2323" s="30">
        <f>IF(OR(H2323="",H2323=0),"",IF(K2323="",IF(J2323="","",IF(OR(ISTEXT(J2323),ISTEXT(H2323)),"",J2323/H2323)),IF(OR(ISTEXT(L2323),ISTEXT(H2323)),"",L2323/H2323)))</f>
        <v/>
      </c>
    </row>
    <row r="2324" ht="13.35" customHeight="1" s="162">
      <c r="B2324" s="307" t="n"/>
      <c r="C2324" s="307" t="n"/>
      <c r="E2324" s="307" t="n"/>
      <c r="F2324" s="32" t="n"/>
      <c r="G2324" s="33">
        <f>IF(F2324="", "", IF(OR(ISTEXT(H2324),ISTEXT(F2324)),"",H2324/F2324))</f>
        <v/>
      </c>
      <c r="H2324" s="33" t="n"/>
      <c r="I2324" s="33" t="n"/>
      <c r="J2324" s="33">
        <f>IF(I2324="", "", IF(OR(ISTEXT(I2324),ISTEXT($F2324)),"",I2324*$F2324))</f>
        <v/>
      </c>
      <c r="K2324" s="33" t="n"/>
      <c r="L2324" s="33">
        <f>IF(K2324="", "", IF(OR(ISTEXT(K2324),ISTEXT($F2324)),"",K2324*$F2324))</f>
        <v/>
      </c>
      <c r="M2324" s="30">
        <f>IF(OR(H2324="",H2324=0),"",IF(K2324="",IF(J2324="","",IF(OR(ISTEXT(J2324),ISTEXT(H2324)),"",J2324/H2324)),IF(OR(ISTEXT(L2324),ISTEXT(H2324)),"",L2324/H2324)))</f>
        <v/>
      </c>
    </row>
    <row r="2325" ht="13.35" customHeight="1" s="162">
      <c r="B2325" s="307" t="n"/>
      <c r="C2325" s="307" t="n"/>
      <c r="E2325" s="307" t="n"/>
      <c r="F2325" s="32" t="n"/>
      <c r="G2325" s="33">
        <f>IF(F2325="", "", IF(OR(ISTEXT(H2325),ISTEXT(F2325)),"",H2325/F2325))</f>
        <v/>
      </c>
      <c r="H2325" s="33" t="n"/>
      <c r="I2325" s="33" t="n"/>
      <c r="J2325" s="33">
        <f>IF(I2325="", "", IF(OR(ISTEXT(I2325),ISTEXT($F2325)),"",I2325*$F2325))</f>
        <v/>
      </c>
      <c r="K2325" s="33" t="n"/>
      <c r="L2325" s="33">
        <f>IF(K2325="", "", IF(OR(ISTEXT(K2325),ISTEXT($F2325)),"",K2325*$F2325))</f>
        <v/>
      </c>
      <c r="M2325" s="30">
        <f>IF(OR(H2325="",H2325=0),"",IF(K2325="",IF(J2325="","",IF(OR(ISTEXT(J2325),ISTEXT(H2325)),"",J2325/H2325)),IF(OR(ISTEXT(L2325),ISTEXT(H2325)),"",L2325/H2325)))</f>
        <v/>
      </c>
    </row>
    <row r="2326" ht="13.35" customHeight="1" s="162">
      <c r="B2326" s="307" t="n"/>
      <c r="C2326" s="307" t="n"/>
      <c r="E2326" s="307" t="n"/>
      <c r="F2326" s="32" t="n"/>
      <c r="G2326" s="33">
        <f>IF(F2326="", "", IF(OR(ISTEXT(H2326),ISTEXT(F2326)),"",H2326/F2326))</f>
        <v/>
      </c>
      <c r="H2326" s="33" t="n"/>
      <c r="I2326" s="33" t="n"/>
      <c r="J2326" s="33">
        <f>IF(I2326="", "", IF(OR(ISTEXT(I2326),ISTEXT($F2326)),"",I2326*$F2326))</f>
        <v/>
      </c>
      <c r="K2326" s="33" t="n"/>
      <c r="L2326" s="33">
        <f>IF(K2326="", "", IF(OR(ISTEXT(K2326),ISTEXT($F2326)),"",K2326*$F2326))</f>
        <v/>
      </c>
      <c r="M2326" s="30">
        <f>IF(OR(H2326="",H2326=0),"",IF(K2326="",IF(J2326="","",IF(OR(ISTEXT(J2326),ISTEXT(H2326)),"",J2326/H2326)),IF(OR(ISTEXT(L2326),ISTEXT(H2326)),"",L2326/H2326)))</f>
        <v/>
      </c>
    </row>
    <row r="2327" ht="13.35" customHeight="1" s="162">
      <c r="B2327" s="307" t="n"/>
      <c r="C2327" s="307" t="n"/>
      <c r="E2327" s="307" t="n"/>
      <c r="F2327" s="32" t="n"/>
      <c r="G2327" s="33">
        <f>IF(F2327="", "", IF(OR(ISTEXT(H2327),ISTEXT(F2327)),"",H2327/F2327))</f>
        <v/>
      </c>
      <c r="H2327" s="33" t="n"/>
      <c r="I2327" s="33" t="n"/>
      <c r="J2327" s="33">
        <f>IF(I2327="", "", IF(OR(ISTEXT(I2327),ISTEXT($F2327)),"",I2327*$F2327))</f>
        <v/>
      </c>
      <c r="K2327" s="33" t="n"/>
      <c r="L2327" s="33">
        <f>IF(K2327="", "", IF(OR(ISTEXT(K2327),ISTEXT($F2327)),"",K2327*$F2327))</f>
        <v/>
      </c>
      <c r="M2327" s="30">
        <f>IF(OR(H2327="",H2327=0),"",IF(K2327="",IF(J2327="","",IF(OR(ISTEXT(J2327),ISTEXT(H2327)),"",J2327/H2327)),IF(OR(ISTEXT(L2327),ISTEXT(H2327)),"",L2327/H2327)))</f>
        <v/>
      </c>
    </row>
    <row r="2328" ht="13.35" customHeight="1" s="162">
      <c r="B2328" s="307" t="n"/>
      <c r="C2328" s="307" t="n"/>
      <c r="E2328" s="307" t="n"/>
      <c r="F2328" s="32" t="n"/>
      <c r="G2328" s="33">
        <f>IF(F2328="", "", IF(OR(ISTEXT(H2328),ISTEXT(F2328)),"",H2328/F2328))</f>
        <v/>
      </c>
      <c r="H2328" s="33" t="n"/>
      <c r="I2328" s="33" t="n"/>
      <c r="J2328" s="33">
        <f>IF(I2328="", "", IF(OR(ISTEXT(I2328),ISTEXT($F2328)),"",I2328*$F2328))</f>
        <v/>
      </c>
      <c r="K2328" s="33" t="n"/>
      <c r="L2328" s="33">
        <f>IF(K2328="", "", IF(OR(ISTEXT(K2328),ISTEXT($F2328)),"",K2328*$F2328))</f>
        <v/>
      </c>
      <c r="M2328" s="30">
        <f>IF(OR(H2328="",H2328=0),"",IF(K2328="",IF(J2328="","",IF(OR(ISTEXT(J2328),ISTEXT(H2328)),"",J2328/H2328)),IF(OR(ISTEXT(L2328),ISTEXT(H2328)),"",L2328/H2328)))</f>
        <v/>
      </c>
    </row>
    <row r="2329" ht="13.35" customHeight="1" s="162">
      <c r="B2329" s="307" t="n"/>
      <c r="C2329" s="307" t="n"/>
      <c r="E2329" s="307" t="n"/>
      <c r="F2329" s="32" t="n"/>
      <c r="G2329" s="33">
        <f>IF(F2329="", "", IF(OR(ISTEXT(H2329),ISTEXT(F2329)),"",H2329/F2329))</f>
        <v/>
      </c>
      <c r="H2329" s="33" t="n"/>
      <c r="I2329" s="33" t="n"/>
      <c r="J2329" s="33">
        <f>IF(I2329="", "", IF(OR(ISTEXT(I2329),ISTEXT($F2329)),"",I2329*$F2329))</f>
        <v/>
      </c>
      <c r="K2329" s="33" t="n"/>
      <c r="L2329" s="33">
        <f>IF(K2329="", "", IF(OR(ISTEXT(K2329),ISTEXT($F2329)),"",K2329*$F2329))</f>
        <v/>
      </c>
      <c r="M2329" s="30">
        <f>IF(OR(H2329="",H2329=0),"",IF(K2329="",IF(J2329="","",IF(OR(ISTEXT(J2329),ISTEXT(H2329)),"",J2329/H2329)),IF(OR(ISTEXT(L2329),ISTEXT(H2329)),"",L2329/H2329)))</f>
        <v/>
      </c>
    </row>
    <row r="2330" ht="13.35" customHeight="1" s="162">
      <c r="B2330" s="307" t="n"/>
      <c r="C2330" s="307" t="n"/>
      <c r="E2330" s="307" t="n"/>
      <c r="F2330" s="32" t="n"/>
      <c r="G2330" s="33">
        <f>IF(F2330="", "", IF(OR(ISTEXT(H2330),ISTEXT(F2330)),"",H2330/F2330))</f>
        <v/>
      </c>
      <c r="H2330" s="33" t="n"/>
      <c r="I2330" s="33" t="n"/>
      <c r="J2330" s="33">
        <f>IF(I2330="", "", IF(OR(ISTEXT(I2330),ISTEXT($F2330)),"",I2330*$F2330))</f>
        <v/>
      </c>
      <c r="K2330" s="33" t="n"/>
      <c r="L2330" s="33">
        <f>IF(K2330="", "", IF(OR(ISTEXT(K2330),ISTEXT($F2330)),"",K2330*$F2330))</f>
        <v/>
      </c>
      <c r="M2330" s="30">
        <f>IF(OR(H2330="",H2330=0),"",IF(K2330="",IF(J2330="","",IF(OR(ISTEXT(J2330),ISTEXT(H2330)),"",J2330/H2330)),IF(OR(ISTEXT(L2330),ISTEXT(H2330)),"",L2330/H2330)))</f>
        <v/>
      </c>
    </row>
    <row r="2331" ht="13.35" customHeight="1" s="162">
      <c r="B2331" s="307" t="n"/>
      <c r="C2331" s="307" t="n"/>
      <c r="E2331" s="307" t="n"/>
      <c r="F2331" s="32" t="n"/>
      <c r="G2331" s="33">
        <f>IF(F2331="", "", IF(OR(ISTEXT(H2331),ISTEXT(F2331)),"",H2331/F2331))</f>
        <v/>
      </c>
      <c r="H2331" s="33" t="n"/>
      <c r="I2331" s="33" t="n"/>
      <c r="J2331" s="33">
        <f>IF(I2331="", "", IF(OR(ISTEXT(I2331),ISTEXT($F2331)),"",I2331*$F2331))</f>
        <v/>
      </c>
      <c r="K2331" s="33" t="n"/>
      <c r="L2331" s="33">
        <f>IF(K2331="", "", IF(OR(ISTEXT(K2331),ISTEXT($F2331)),"",K2331*$F2331))</f>
        <v/>
      </c>
      <c r="M2331" s="30">
        <f>IF(OR(H2331="",H2331=0),"",IF(K2331="",IF(J2331="","",IF(OR(ISTEXT(J2331),ISTEXT(H2331)),"",J2331/H2331)),IF(OR(ISTEXT(L2331),ISTEXT(H2331)),"",L2331/H2331)))</f>
        <v/>
      </c>
    </row>
    <row r="2332" ht="13.35" customHeight="1" s="162">
      <c r="B2332" s="307" t="n"/>
      <c r="C2332" s="307" t="n"/>
      <c r="E2332" s="307" t="n"/>
      <c r="F2332" s="32" t="n"/>
      <c r="G2332" s="33">
        <f>IF(F2332="", "", IF(OR(ISTEXT(H2332),ISTEXT(F2332)),"",H2332/F2332))</f>
        <v/>
      </c>
      <c r="H2332" s="33" t="n"/>
      <c r="I2332" s="33" t="n"/>
      <c r="J2332" s="33">
        <f>IF(I2332="", "", IF(OR(ISTEXT(I2332),ISTEXT($F2332)),"",I2332*$F2332))</f>
        <v/>
      </c>
      <c r="K2332" s="33" t="n"/>
      <c r="L2332" s="33">
        <f>IF(K2332="", "", IF(OR(ISTEXT(K2332),ISTEXT($F2332)),"",K2332*$F2332))</f>
        <v/>
      </c>
      <c r="M2332" s="30">
        <f>IF(OR(H2332="",H2332=0),"",IF(K2332="",IF(J2332="","",IF(OR(ISTEXT(J2332),ISTEXT(H2332)),"",J2332/H2332)),IF(OR(ISTEXT(L2332),ISTEXT(H2332)),"",L2332/H2332)))</f>
        <v/>
      </c>
    </row>
    <row r="2333" ht="13.35" customHeight="1" s="162">
      <c r="B2333" s="307" t="n"/>
      <c r="C2333" s="307" t="n"/>
      <c r="E2333" s="307" t="n"/>
      <c r="F2333" s="32" t="n"/>
      <c r="G2333" s="33">
        <f>IF(F2333="", "", IF(OR(ISTEXT(H2333),ISTEXT(F2333)),"",H2333/F2333))</f>
        <v/>
      </c>
      <c r="H2333" s="33" t="n"/>
      <c r="I2333" s="33" t="n"/>
      <c r="J2333" s="33">
        <f>IF(I2333="", "", IF(OR(ISTEXT(I2333),ISTEXT($F2333)),"",I2333*$F2333))</f>
        <v/>
      </c>
      <c r="K2333" s="33" t="n"/>
      <c r="L2333" s="33">
        <f>IF(K2333="", "", IF(OR(ISTEXT(K2333),ISTEXT($F2333)),"",K2333*$F2333))</f>
        <v/>
      </c>
      <c r="M2333" s="30">
        <f>IF(OR(H2333="",H2333=0),"",IF(K2333="",IF(J2333="","",IF(OR(ISTEXT(J2333),ISTEXT(H2333)),"",J2333/H2333)),IF(OR(ISTEXT(L2333),ISTEXT(H2333)),"",L2333/H2333)))</f>
        <v/>
      </c>
    </row>
    <row r="2334" ht="13.35" customHeight="1" s="162">
      <c r="B2334" s="307" t="n"/>
      <c r="C2334" s="307" t="n"/>
      <c r="E2334" s="307" t="n"/>
      <c r="F2334" s="32" t="n"/>
      <c r="G2334" s="33">
        <f>IF(F2334="", "", IF(OR(ISTEXT(H2334),ISTEXT(F2334)),"",H2334/F2334))</f>
        <v/>
      </c>
      <c r="H2334" s="33" t="n"/>
      <c r="I2334" s="33" t="n"/>
      <c r="J2334" s="33">
        <f>IF(I2334="", "", IF(OR(ISTEXT(I2334),ISTEXT($F2334)),"",I2334*$F2334))</f>
        <v/>
      </c>
      <c r="K2334" s="33" t="n"/>
      <c r="L2334" s="33">
        <f>IF(K2334="", "", IF(OR(ISTEXT(K2334),ISTEXT($F2334)),"",K2334*$F2334))</f>
        <v/>
      </c>
      <c r="M2334" s="30">
        <f>IF(OR(H2334="",H2334=0),"",IF(K2334="",IF(J2334="","",IF(OR(ISTEXT(J2334),ISTEXT(H2334)),"",J2334/H2334)),IF(OR(ISTEXT(L2334),ISTEXT(H2334)),"",L2334/H2334)))</f>
        <v/>
      </c>
    </row>
    <row r="2335" ht="13.35" customHeight="1" s="162">
      <c r="B2335" s="307" t="n"/>
      <c r="C2335" s="307" t="n"/>
      <c r="E2335" s="307" t="n"/>
      <c r="F2335" s="32" t="n"/>
      <c r="G2335" s="33">
        <f>IF(F2335="", "", IF(OR(ISTEXT(H2335),ISTEXT(F2335)),"",H2335/F2335))</f>
        <v/>
      </c>
      <c r="H2335" s="33" t="n"/>
      <c r="I2335" s="33" t="n"/>
      <c r="J2335" s="33">
        <f>IF(I2335="", "", IF(OR(ISTEXT(I2335),ISTEXT($F2335)),"",I2335*$F2335))</f>
        <v/>
      </c>
      <c r="K2335" s="33" t="n"/>
      <c r="L2335" s="33">
        <f>IF(K2335="", "", IF(OR(ISTEXT(K2335),ISTEXT($F2335)),"",K2335*$F2335))</f>
        <v/>
      </c>
      <c r="M2335" s="30">
        <f>IF(OR(H2335="",H2335=0),"",IF(K2335="",IF(J2335="","",IF(OR(ISTEXT(J2335),ISTEXT(H2335)),"",J2335/H2335)),IF(OR(ISTEXT(L2335),ISTEXT(H2335)),"",L2335/H2335)))</f>
        <v/>
      </c>
    </row>
    <row r="2336" ht="13.35" customHeight="1" s="162">
      <c r="B2336" s="307" t="n"/>
      <c r="C2336" s="307" t="n"/>
      <c r="D2336" s="307"/>
      <c r="E2336" s="307"/>
      <c r="F2336" s="307"/>
      <c r="G2336" s="307"/>
      <c r="H2336" s="33" t="n"/>
      <c r="I2336" s="33" t="n"/>
      <c r="J2336" s="33"/>
      <c r="K2336" s="33" t="n"/>
      <c r="L2336" s="33"/>
      <c r="M2336" s="30">
        <f>IF(OR(H2336="",H2336=0),"",IF(L2336="",IF(J2336="","",IF(OR(ISTEXT(J2336),ISTEXT(H2336)),"",J2336/H2336)),IF(OR(ISTEXT(L2336),ISTEXT(H2336)),"",L2336/H2336)))</f>
        <v/>
      </c>
    </row>
    <row r="2337" ht="13.35" customHeight="1" s="162">
      <c r="B2337" s="42" t="n"/>
      <c r="C2337" s="231" t="inlineStr">
        <is>
          <t>Total</t>
        </is>
      </c>
      <c r="D2337" s="159" t="n"/>
      <c r="E2337" s="42" t="n"/>
      <c r="F2337" s="42" t="n"/>
      <c r="G2337" s="43" t="n"/>
      <c r="H2337" s="43">
        <f>IF(SUM(H2321:H2336)+SUM(H2348:H2387)=0,"",SUM(H2321:H2336)+SUM(H2348:H2387))</f>
        <v/>
      </c>
      <c r="I2337" s="43" t="n"/>
      <c r="J2337" s="43">
        <f>IF(SUM(J2321:J2336)+SUM(J2348:J2387)=0,"",SUM(J2321:J2336)+SUM(J2348:J2387))</f>
        <v/>
      </c>
      <c r="K2337" s="43" t="n"/>
      <c r="L2337" s="43">
        <f>IF(SUM(L2321:L2336)+SUM(L2348:L2387)=0,"",SUM(L2321:L2336)+SUM(L2348:L2387))</f>
        <v/>
      </c>
      <c r="M2337" s="35">
        <f>IF(OR(H2337="",H2337=0),"",IF(L2337="",IF(J2337="","",IF(OR(ISTEXT(J2337),ISTEXT(H2337)),"",J2337/H2337)),IF(OR(ISTEXT(L2337),ISTEXT(H2337)),"",L2337/H2337)))</f>
        <v/>
      </c>
    </row>
    <row r="2338" ht="13.35" customHeight="1" s="162"/>
    <row r="2339" ht="13.35" customHeight="1" s="162">
      <c r="B2339" s="188" t="inlineStr">
        <is>
          <t>Remarks</t>
        </is>
      </c>
      <c r="C2339" s="173" t="n"/>
      <c r="D2339" s="154" t="n"/>
      <c r="E2339" s="174" t="n"/>
      <c r="F2339" s="174" t="n"/>
      <c r="G2339" s="174" t="n"/>
      <c r="H2339" s="174" t="n"/>
      <c r="I2339" s="174" t="n"/>
      <c r="J2339" s="174" t="n"/>
      <c r="K2339" s="174" t="n"/>
      <c r="L2339" s="174" t="n"/>
      <c r="M2339" s="173" t="n"/>
    </row>
    <row r="2340" ht="13.35" customHeight="1" s="162">
      <c r="B2340" s="154" t="n"/>
      <c r="C2340" s="174" t="n"/>
      <c r="D2340" s="174" t="n"/>
      <c r="E2340" s="174" t="n"/>
      <c r="F2340" s="174" t="n"/>
      <c r="G2340" s="174" t="n"/>
      <c r="H2340" s="174" t="n"/>
      <c r="I2340" s="174" t="n"/>
      <c r="J2340" s="174" t="n"/>
      <c r="K2340" s="174" t="n"/>
      <c r="L2340" s="174" t="n"/>
      <c r="M2340" s="173" t="n"/>
    </row>
    <row r="2341" ht="13.35" customHeight="1" s="162">
      <c r="B2341" s="154" t="n"/>
      <c r="C2341" s="174" t="n"/>
      <c r="D2341" s="174" t="n"/>
      <c r="E2341" s="174" t="n"/>
      <c r="F2341" s="174" t="n"/>
      <c r="G2341" s="174" t="n"/>
      <c r="H2341" s="174" t="n"/>
      <c r="I2341" s="174" t="n"/>
      <c r="J2341" s="174" t="n"/>
      <c r="K2341" s="174" t="n"/>
      <c r="L2341" s="174" t="n"/>
      <c r="M2341" s="173" t="n"/>
    </row>
    <row r="2342" ht="13.35" customHeight="1" s="162">
      <c r="B2342" s="154" t="n"/>
      <c r="C2342" s="174" t="n"/>
      <c r="D2342" s="174" t="n"/>
      <c r="E2342" s="174" t="n"/>
      <c r="F2342" s="174" t="n"/>
      <c r="G2342" s="174" t="n"/>
      <c r="H2342" s="174" t="n"/>
      <c r="I2342" s="174" t="n"/>
      <c r="J2342" s="174" t="n"/>
      <c r="K2342" s="174" t="n"/>
      <c r="L2342" s="174" t="n"/>
      <c r="M2342" s="173" t="n"/>
    </row>
    <row r="2343" ht="13.35" customHeight="1" s="162"/>
    <row r="2344" ht="13.35" customHeight="1" s="162">
      <c r="B2344" s="200" t="inlineStr">
        <is>
          <t>System (cont.)</t>
        </is>
      </c>
      <c r="C2344" s="403" t="n"/>
      <c r="D2344" s="209">
        <f>IF('{Equipment Data Entry}'!B103="","",'{Equipment Data Entry}'!B103)</f>
        <v/>
      </c>
      <c r="E2344" s="418" t="n"/>
      <c r="F2344" s="403" t="n"/>
      <c r="G2344" s="200" t="inlineStr">
        <is>
          <t>Service</t>
        </is>
      </c>
      <c r="H2344" s="403" t="n"/>
      <c r="I2344" s="210">
        <f>IF('{Equipment Data Entry}'!C103="","",'{Equipment Data Entry}'!C103)</f>
        <v/>
      </c>
      <c r="J2344" s="418" t="n"/>
      <c r="K2344" s="418" t="n"/>
      <c r="L2344" s="418" t="n"/>
      <c r="M2344" s="403" t="n"/>
    </row>
    <row r="2345" ht="13.35" customHeight="1" s="162">
      <c r="B2345" s="422" t="n"/>
      <c r="C2345" s="423" t="n"/>
      <c r="D2345" s="422" t="n"/>
      <c r="E2345" s="424" t="n"/>
      <c r="F2345" s="423" t="n"/>
      <c r="G2345" s="422" t="n"/>
      <c r="H2345" s="423" t="n"/>
      <c r="I2345" s="422" t="n"/>
      <c r="J2345" s="424" t="n"/>
      <c r="K2345" s="424" t="n"/>
      <c r="L2345" s="424" t="n"/>
      <c r="M2345" s="423" t="n"/>
    </row>
    <row r="2346" ht="13.35" customHeight="1" s="162">
      <c r="B2346" s="188" t="inlineStr">
        <is>
          <t>Registers / Grilles (cont.)</t>
        </is>
      </c>
      <c r="C2346" s="174" t="n"/>
      <c r="D2346" s="174" t="n"/>
      <c r="E2346" s="174" t="n"/>
      <c r="F2346" s="173" t="n"/>
      <c r="G2346" s="233" t="inlineStr">
        <is>
          <t>Design VEL</t>
        </is>
      </c>
      <c r="H2346" s="194" t="inlineStr">
        <is>
          <t>Design CFM</t>
        </is>
      </c>
      <c r="I2346" s="188" t="inlineStr">
        <is>
          <t>Initial</t>
        </is>
      </c>
      <c r="J2346" s="173" t="n"/>
      <c r="K2346" s="188" t="inlineStr">
        <is>
          <t>Final</t>
        </is>
      </c>
      <c r="L2346" s="173" t="n"/>
      <c r="M2346" s="188" t="inlineStr">
        <is>
          <t>%</t>
        </is>
      </c>
    </row>
    <row r="2347" ht="13.35" customHeight="1" s="162">
      <c r="B2347" s="153" t="inlineStr">
        <is>
          <t>No.</t>
        </is>
      </c>
      <c r="C2347" s="188" t="inlineStr">
        <is>
          <t>Area Served</t>
        </is>
      </c>
      <c r="D2347" s="188" t="inlineStr">
        <is>
          <t>Type</t>
        </is>
      </c>
      <c r="E2347" s="188" t="inlineStr">
        <is>
          <t>Size</t>
        </is>
      </c>
      <c r="F2347" s="188" t="inlineStr">
        <is>
          <t>Ak</t>
        </is>
      </c>
      <c r="G2347" s="440" t="n"/>
      <c r="H2347" s="440" t="n"/>
      <c r="I2347" s="188" t="inlineStr">
        <is>
          <t>VEL</t>
        </is>
      </c>
      <c r="J2347" s="188" t="inlineStr">
        <is>
          <t>CFM</t>
        </is>
      </c>
      <c r="K2347" s="188" t="inlineStr">
        <is>
          <t>VEL</t>
        </is>
      </c>
      <c r="L2347" s="188" t="inlineStr">
        <is>
          <t>CFM</t>
        </is>
      </c>
      <c r="M2347" s="440" t="n"/>
    </row>
    <row r="2348" ht="13.35" customHeight="1" s="162">
      <c r="B2348" s="307" t="n"/>
      <c r="C2348" s="307" t="n"/>
      <c r="E2348" s="307" t="n"/>
      <c r="F2348" s="32" t="n"/>
      <c r="G2348" s="33">
        <f>IF(F2348="", "", IF(OR(ISTEXT(H2348),ISTEXT(F2348)),"",H2348/F2348))</f>
        <v/>
      </c>
      <c r="H2348" s="33" t="n"/>
      <c r="I2348" s="33" t="n"/>
      <c r="J2348" s="33">
        <f>IF(I2348="", "", IF(OR(ISTEXT(I2348),ISTEXT($F2348)),"",I2348*$F2348))</f>
        <v/>
      </c>
      <c r="K2348" s="33" t="n"/>
      <c r="L2348" s="33">
        <f>IF(K2348="", "", IF(OR(ISTEXT(K2348),ISTEXT($F2348)),"",K2348*$F2348))</f>
        <v/>
      </c>
      <c r="M2348" s="30">
        <f>IF(OR(H2348="",H2348=0),"",IF(K2348="",IF(J2348="","",IF(OR(ISTEXT(J2348),ISTEXT(H2348)),"",J2348/H2348)),IF(OR(ISTEXT(L2348),ISTEXT(H2348)),"",L2348/H2348)))</f>
        <v/>
      </c>
    </row>
    <row r="2349" ht="13.35" customHeight="1" s="162">
      <c r="B2349" s="307" t="n"/>
      <c r="C2349" s="307" t="n"/>
      <c r="E2349" s="307" t="n"/>
      <c r="F2349" s="32" t="n"/>
      <c r="G2349" s="33">
        <f>IF(F2349="", "", IF(OR(ISTEXT(H2349),ISTEXT(F2349)),"",H2349/F2349))</f>
        <v/>
      </c>
      <c r="H2349" s="33" t="n"/>
      <c r="I2349" s="33" t="n"/>
      <c r="J2349" s="33">
        <f>IF(I2349="", "", IF(OR(ISTEXT(I2349),ISTEXT($F2349)),"",I2349*$F2349))</f>
        <v/>
      </c>
      <c r="K2349" s="33" t="n"/>
      <c r="L2349" s="33">
        <f>IF(K2349="", "", IF(OR(ISTEXT(K2349),ISTEXT($F2349)),"",K2349*$F2349))</f>
        <v/>
      </c>
      <c r="M2349" s="30">
        <f>IF(OR(H2349="",H2349=0),"",IF(K2349="",IF(J2349="","",IF(OR(ISTEXT(J2349),ISTEXT(H2349)),"",J2349/H2349)),IF(OR(ISTEXT(L2349),ISTEXT(H2349)),"",L2349/H2349)))</f>
        <v/>
      </c>
    </row>
    <row r="2350" ht="13.35" customHeight="1" s="162">
      <c r="B2350" s="307" t="n"/>
      <c r="C2350" s="307" t="n"/>
      <c r="E2350" s="307" t="n"/>
      <c r="F2350" s="32" t="n"/>
      <c r="G2350" s="33">
        <f>IF(F2350="", "", IF(OR(ISTEXT(H2350),ISTEXT(F2350)),"",H2350/F2350))</f>
        <v/>
      </c>
      <c r="H2350" s="33" t="n"/>
      <c r="I2350" s="33" t="n"/>
      <c r="J2350" s="33">
        <f>IF(I2350="", "", IF(OR(ISTEXT(I2350),ISTEXT($F2350)),"",I2350*$F2350))</f>
        <v/>
      </c>
      <c r="K2350" s="33" t="n"/>
      <c r="L2350" s="33">
        <f>IF(K2350="", "", IF(OR(ISTEXT(K2350),ISTEXT($F2350)),"",K2350*$F2350))</f>
        <v/>
      </c>
      <c r="M2350" s="30">
        <f>IF(OR(H2350="",H2350=0),"",IF(K2350="",IF(J2350="","",IF(OR(ISTEXT(J2350),ISTEXT(H2350)),"",J2350/H2350)),IF(OR(ISTEXT(L2350),ISTEXT(H2350)),"",L2350/H2350)))</f>
        <v/>
      </c>
    </row>
    <row r="2351" ht="13.35" customHeight="1" s="162">
      <c r="B2351" s="307" t="n"/>
      <c r="C2351" s="307" t="n"/>
      <c r="E2351" s="307" t="n"/>
      <c r="F2351" s="32" t="n"/>
      <c r="G2351" s="33">
        <f>IF(F2351="", "", IF(OR(ISTEXT(H2351),ISTEXT(F2351)),"",H2351/F2351))</f>
        <v/>
      </c>
      <c r="H2351" s="33" t="n"/>
      <c r="I2351" s="33" t="n"/>
      <c r="J2351" s="33">
        <f>IF(I2351="", "", IF(OR(ISTEXT(I2351),ISTEXT($F2351)),"",I2351*$F2351))</f>
        <v/>
      </c>
      <c r="K2351" s="33" t="n"/>
      <c r="L2351" s="33">
        <f>IF(K2351="", "", IF(OR(ISTEXT(K2351),ISTEXT($F2351)),"",K2351*$F2351))</f>
        <v/>
      </c>
      <c r="M2351" s="30">
        <f>IF(OR(H2351="",H2351=0),"",IF(K2351="",IF(J2351="","",IF(OR(ISTEXT(J2351),ISTEXT(H2351)),"",J2351/H2351)),IF(OR(ISTEXT(L2351),ISTEXT(H2351)),"",L2351/H2351)))</f>
        <v/>
      </c>
    </row>
    <row r="2352" ht="13.35" customHeight="1" s="162">
      <c r="B2352" s="307" t="n"/>
      <c r="C2352" s="307" t="n"/>
      <c r="E2352" s="307" t="n"/>
      <c r="F2352" s="32" t="n"/>
      <c r="G2352" s="33">
        <f>IF(F2352="", "", IF(OR(ISTEXT(H2352),ISTEXT(F2352)),"",H2352/F2352))</f>
        <v/>
      </c>
      <c r="H2352" s="33" t="n"/>
      <c r="I2352" s="33" t="n"/>
      <c r="J2352" s="33">
        <f>IF(I2352="", "", IF(OR(ISTEXT(I2352),ISTEXT($F2352)),"",I2352*$F2352))</f>
        <v/>
      </c>
      <c r="K2352" s="33" t="n"/>
      <c r="L2352" s="33">
        <f>IF(K2352="", "", IF(OR(ISTEXT(K2352),ISTEXT($F2352)),"",K2352*$F2352))</f>
        <v/>
      </c>
      <c r="M2352" s="30">
        <f>IF(OR(H2352="",H2352=0),"",IF(K2352="",IF(J2352="","",IF(OR(ISTEXT(J2352),ISTEXT(H2352)),"",J2352/H2352)),IF(OR(ISTEXT(L2352),ISTEXT(H2352)),"",L2352/H2352)))</f>
        <v/>
      </c>
    </row>
    <row r="2353" ht="13.35" customHeight="1" s="162">
      <c r="B2353" s="307" t="n"/>
      <c r="C2353" s="307" t="n"/>
      <c r="E2353" s="307" t="n"/>
      <c r="F2353" s="32" t="n"/>
      <c r="G2353" s="33">
        <f>IF(F2353="", "", IF(OR(ISTEXT(H2353),ISTEXT(F2353)),"",H2353/F2353))</f>
        <v/>
      </c>
      <c r="H2353" s="33" t="n"/>
      <c r="I2353" s="33" t="n"/>
      <c r="J2353" s="33">
        <f>IF(I2353="", "", IF(OR(ISTEXT(I2353),ISTEXT($F2353)),"",I2353*$F2353))</f>
        <v/>
      </c>
      <c r="K2353" s="33" t="n"/>
      <c r="L2353" s="33">
        <f>IF(K2353="", "", IF(OR(ISTEXT(K2353),ISTEXT($F2353)),"",K2353*$F2353))</f>
        <v/>
      </c>
      <c r="M2353" s="30">
        <f>IF(OR(H2353="",H2353=0),"",IF(K2353="",IF(J2353="","",IF(OR(ISTEXT(J2353),ISTEXT(H2353)),"",J2353/H2353)),IF(OR(ISTEXT(L2353),ISTEXT(H2353)),"",L2353/H2353)))</f>
        <v/>
      </c>
    </row>
    <row r="2354" ht="13.35" customHeight="1" s="162">
      <c r="B2354" s="307" t="n"/>
      <c r="C2354" s="307" t="n"/>
      <c r="E2354" s="307" t="n"/>
      <c r="F2354" s="32" t="n"/>
      <c r="G2354" s="33">
        <f>IF(F2354="", "", IF(OR(ISTEXT(H2354),ISTEXT(F2354)),"",H2354/F2354))</f>
        <v/>
      </c>
      <c r="H2354" s="33" t="n"/>
      <c r="I2354" s="33" t="n"/>
      <c r="J2354" s="33">
        <f>IF(I2354="", "", IF(OR(ISTEXT(I2354),ISTEXT($F2354)),"",I2354*$F2354))</f>
        <v/>
      </c>
      <c r="K2354" s="33" t="n"/>
      <c r="L2354" s="33">
        <f>IF(K2354="", "", IF(OR(ISTEXT(K2354),ISTEXT($F2354)),"",K2354*$F2354))</f>
        <v/>
      </c>
      <c r="M2354" s="30">
        <f>IF(OR(H2354="",H2354=0),"",IF(K2354="",IF(J2354="","",IF(OR(ISTEXT(J2354),ISTEXT(H2354)),"",J2354/H2354)),IF(OR(ISTEXT(L2354),ISTEXT(H2354)),"",L2354/H2354)))</f>
        <v/>
      </c>
    </row>
    <row r="2355" ht="13.35" customHeight="1" s="162">
      <c r="B2355" s="307" t="n"/>
      <c r="C2355" s="307" t="n"/>
      <c r="E2355" s="307" t="n"/>
      <c r="F2355" s="32" t="n"/>
      <c r="G2355" s="33">
        <f>IF(F2355="", "", IF(OR(ISTEXT(H2355),ISTEXT(F2355)),"",H2355/F2355))</f>
        <v/>
      </c>
      <c r="H2355" s="33" t="n"/>
      <c r="I2355" s="33" t="n"/>
      <c r="J2355" s="33">
        <f>IF(I2355="", "", IF(OR(ISTEXT(I2355),ISTEXT($F2355)),"",I2355*$F2355))</f>
        <v/>
      </c>
      <c r="K2355" s="33" t="n"/>
      <c r="L2355" s="33">
        <f>IF(K2355="", "", IF(OR(ISTEXT(K2355),ISTEXT($F2355)),"",K2355*$F2355))</f>
        <v/>
      </c>
      <c r="M2355" s="30">
        <f>IF(OR(H2355="",H2355=0),"",IF(K2355="",IF(J2355="","",IF(OR(ISTEXT(J2355),ISTEXT(H2355)),"",J2355/H2355)),IF(OR(ISTEXT(L2355),ISTEXT(H2355)),"",L2355/H2355)))</f>
        <v/>
      </c>
    </row>
    <row r="2356" ht="13.35" customHeight="1" s="162">
      <c r="B2356" s="307" t="n"/>
      <c r="C2356" s="307" t="n"/>
      <c r="E2356" s="307" t="n"/>
      <c r="F2356" s="32" t="n"/>
      <c r="G2356" s="33">
        <f>IF(F2356="", "", IF(OR(ISTEXT(H2356),ISTEXT(F2356)),"",H2356/F2356))</f>
        <v/>
      </c>
      <c r="H2356" s="33" t="n"/>
      <c r="I2356" s="33" t="n"/>
      <c r="J2356" s="33">
        <f>IF(I2356="", "", IF(OR(ISTEXT(I2356),ISTEXT($F2356)),"",I2356*$F2356))</f>
        <v/>
      </c>
      <c r="K2356" s="33" t="n"/>
      <c r="L2356" s="33">
        <f>IF(K2356="", "", IF(OR(ISTEXT(K2356),ISTEXT($F2356)),"",K2356*$F2356))</f>
        <v/>
      </c>
      <c r="M2356" s="30">
        <f>IF(OR(H2356="",H2356=0),"",IF(K2356="",IF(J2356="","",IF(OR(ISTEXT(J2356),ISTEXT(H2356)),"",J2356/H2356)),IF(OR(ISTEXT(L2356),ISTEXT(H2356)),"",L2356/H2356)))</f>
        <v/>
      </c>
    </row>
    <row r="2357" ht="13.35" customHeight="1" s="162">
      <c r="B2357" s="307" t="n"/>
      <c r="C2357" s="307" t="n"/>
      <c r="E2357" s="307" t="n"/>
      <c r="F2357" s="32" t="n"/>
      <c r="G2357" s="33">
        <f>IF(F2357="", "", IF(OR(ISTEXT(H2357),ISTEXT(F2357)),"",H2357/F2357))</f>
        <v/>
      </c>
      <c r="H2357" s="33" t="n"/>
      <c r="I2357" s="33" t="n"/>
      <c r="J2357" s="33">
        <f>IF(I2357="", "", IF(OR(ISTEXT(I2357),ISTEXT($F2357)),"",I2357*$F2357))</f>
        <v/>
      </c>
      <c r="K2357" s="33" t="n"/>
      <c r="L2357" s="33">
        <f>IF(K2357="", "", IF(OR(ISTEXT(K2357),ISTEXT($F2357)),"",K2357*$F2357))</f>
        <v/>
      </c>
      <c r="M2357" s="30">
        <f>IF(OR(H2357="",H2357=0),"",IF(K2357="",IF(J2357="","",IF(OR(ISTEXT(J2357),ISTEXT(H2357)),"",J2357/H2357)),IF(OR(ISTEXT(L2357),ISTEXT(H2357)),"",L2357/H2357)))</f>
        <v/>
      </c>
    </row>
    <row r="2358" ht="13.35" customHeight="1" s="162">
      <c r="B2358" s="307" t="n"/>
      <c r="C2358" s="307" t="n"/>
      <c r="E2358" s="307" t="n"/>
      <c r="F2358" s="32" t="n"/>
      <c r="G2358" s="33">
        <f>IF(F2358="", "", IF(OR(ISTEXT(H2358),ISTEXT(F2358)),"",H2358/F2358))</f>
        <v/>
      </c>
      <c r="H2358" s="33" t="n"/>
      <c r="I2358" s="33" t="n"/>
      <c r="J2358" s="33">
        <f>IF(I2358="", "", IF(OR(ISTEXT(I2358),ISTEXT($F2358)),"",I2358*$F2358))</f>
        <v/>
      </c>
      <c r="K2358" s="33" t="n"/>
      <c r="L2358" s="33">
        <f>IF(K2358="", "", IF(OR(ISTEXT(K2358),ISTEXT($F2358)),"",K2358*$F2358))</f>
        <v/>
      </c>
      <c r="M2358" s="30">
        <f>IF(OR(H2358="",H2358=0),"",IF(K2358="",IF(J2358="","",IF(OR(ISTEXT(J2358),ISTEXT(H2358)),"",J2358/H2358)),IF(OR(ISTEXT(L2358),ISTEXT(H2358)),"",L2358/H2358)))</f>
        <v/>
      </c>
    </row>
    <row r="2359" ht="13.35" customHeight="1" s="162">
      <c r="B2359" s="307" t="n"/>
      <c r="C2359" s="307" t="n"/>
      <c r="E2359" s="307" t="n"/>
      <c r="F2359" s="32" t="n"/>
      <c r="G2359" s="33">
        <f>IF(F2359="", "", IF(OR(ISTEXT(H2359),ISTEXT(F2359)),"",H2359/F2359))</f>
        <v/>
      </c>
      <c r="H2359" s="33" t="n"/>
      <c r="I2359" s="33" t="n"/>
      <c r="J2359" s="33">
        <f>IF(I2359="", "", IF(OR(ISTEXT(I2359),ISTEXT($F2359)),"",I2359*$F2359))</f>
        <v/>
      </c>
      <c r="K2359" s="33" t="n"/>
      <c r="L2359" s="33">
        <f>IF(K2359="", "", IF(OR(ISTEXT(K2359),ISTEXT($F2359)),"",K2359*$F2359))</f>
        <v/>
      </c>
      <c r="M2359" s="30">
        <f>IF(OR(H2359="",H2359=0),"",IF(K2359="",IF(J2359="","",IF(OR(ISTEXT(J2359),ISTEXT(H2359)),"",J2359/H2359)),IF(OR(ISTEXT(L2359),ISTEXT(H2359)),"",L2359/H2359)))</f>
        <v/>
      </c>
    </row>
    <row r="2360" ht="13.35" customHeight="1" s="162">
      <c r="B2360" s="307" t="n"/>
      <c r="C2360" s="307" t="n"/>
      <c r="E2360" s="307" t="n"/>
      <c r="F2360" s="32" t="n"/>
      <c r="G2360" s="33">
        <f>IF(F2360="", "", IF(OR(ISTEXT(H2360),ISTEXT(F2360)),"",H2360/F2360))</f>
        <v/>
      </c>
      <c r="H2360" s="33" t="n"/>
      <c r="I2360" s="33" t="n"/>
      <c r="J2360" s="33">
        <f>IF(I2360="", "", IF(OR(ISTEXT(I2360),ISTEXT($F2360)),"",I2360*$F2360))</f>
        <v/>
      </c>
      <c r="K2360" s="33" t="n"/>
      <c r="L2360" s="33">
        <f>IF(K2360="", "", IF(OR(ISTEXT(K2360),ISTEXT($F2360)),"",K2360*$F2360))</f>
        <v/>
      </c>
      <c r="M2360" s="30">
        <f>IF(OR(H2360="",H2360=0),"",IF(K2360="",IF(J2360="","",IF(OR(ISTEXT(J2360),ISTEXT(H2360)),"",J2360/H2360)),IF(OR(ISTEXT(L2360),ISTEXT(H2360)),"",L2360/H2360)))</f>
        <v/>
      </c>
    </row>
    <row r="2361" ht="13.35" customHeight="1" s="162">
      <c r="B2361" s="307" t="n"/>
      <c r="C2361" s="307" t="n"/>
      <c r="E2361" s="307" t="n"/>
      <c r="F2361" s="32" t="n"/>
      <c r="G2361" s="33">
        <f>IF(F2361="", "", IF(OR(ISTEXT(H2361),ISTEXT(F2361)),"",H2361/F2361))</f>
        <v/>
      </c>
      <c r="H2361" s="33" t="n"/>
      <c r="I2361" s="33" t="n"/>
      <c r="J2361" s="33">
        <f>IF(I2361="", "", IF(OR(ISTEXT(I2361),ISTEXT($F2361)),"",I2361*$F2361))</f>
        <v/>
      </c>
      <c r="K2361" s="33" t="n"/>
      <c r="L2361" s="33">
        <f>IF(K2361="", "", IF(OR(ISTEXT(K2361),ISTEXT($F2361)),"",K2361*$F2361))</f>
        <v/>
      </c>
      <c r="M2361" s="30">
        <f>IF(OR(H2361="",H2361=0),"",IF(K2361="",IF(J2361="","",IF(OR(ISTEXT(J2361),ISTEXT(H2361)),"",J2361/H2361)),IF(OR(ISTEXT(L2361),ISTEXT(H2361)),"",L2361/H2361)))</f>
        <v/>
      </c>
    </row>
    <row r="2362" ht="13.35" customHeight="1" s="162">
      <c r="B2362" s="307" t="n"/>
      <c r="C2362" s="307" t="n"/>
      <c r="E2362" s="307" t="n"/>
      <c r="F2362" s="32" t="n"/>
      <c r="G2362" s="33">
        <f>IF(F2362="", "", IF(OR(ISTEXT(H2362),ISTEXT(F2362)),"",H2362/F2362))</f>
        <v/>
      </c>
      <c r="H2362" s="33" t="n"/>
      <c r="I2362" s="33" t="n"/>
      <c r="J2362" s="33">
        <f>IF(I2362="", "", IF(OR(ISTEXT(I2362),ISTEXT($F2362)),"",I2362*$F2362))</f>
        <v/>
      </c>
      <c r="K2362" s="33" t="n"/>
      <c r="L2362" s="33">
        <f>IF(K2362="", "", IF(OR(ISTEXT(K2362),ISTEXT($F2362)),"",K2362*$F2362))</f>
        <v/>
      </c>
      <c r="M2362" s="30">
        <f>IF(OR(H2362="",H2362=0),"",IF(K2362="",IF(J2362="","",IF(OR(ISTEXT(J2362),ISTEXT(H2362)),"",J2362/H2362)),IF(OR(ISTEXT(L2362),ISTEXT(H2362)),"",L2362/H2362)))</f>
        <v/>
      </c>
    </row>
    <row r="2363" ht="13.35" customHeight="1" s="162">
      <c r="B2363" s="307" t="n"/>
      <c r="C2363" s="307" t="n"/>
      <c r="E2363" s="307" t="n"/>
      <c r="F2363" s="32" t="n"/>
      <c r="G2363" s="33">
        <f>IF(F2363="", "", IF(OR(ISTEXT(H2363),ISTEXT(F2363)),"",H2363/F2363))</f>
        <v/>
      </c>
      <c r="H2363" s="33" t="n"/>
      <c r="I2363" s="33" t="n"/>
      <c r="J2363" s="33">
        <f>IF(I2363="", "", IF(OR(ISTEXT(I2363),ISTEXT($F2363)),"",I2363*$F2363))</f>
        <v/>
      </c>
      <c r="K2363" s="33" t="n"/>
      <c r="L2363" s="33">
        <f>IF(K2363="", "", IF(OR(ISTEXT(K2363),ISTEXT($F2363)),"",K2363*$F2363))</f>
        <v/>
      </c>
      <c r="M2363" s="30">
        <f>IF(OR(H2363="",H2363=0),"",IF(K2363="",IF(J2363="","",IF(OR(ISTEXT(J2363),ISTEXT(H2363)),"",J2363/H2363)),IF(OR(ISTEXT(L2363),ISTEXT(H2363)),"",L2363/H2363)))</f>
        <v/>
      </c>
    </row>
    <row r="2364" ht="13.35" customHeight="1" s="162">
      <c r="B2364" s="307" t="n"/>
      <c r="C2364" s="307" t="n"/>
      <c r="E2364" s="307" t="n"/>
      <c r="F2364" s="32" t="n"/>
      <c r="G2364" s="33">
        <f>IF(F2364="", "", IF(OR(ISTEXT(H2364),ISTEXT(F2364)),"",H2364/F2364))</f>
        <v/>
      </c>
      <c r="H2364" s="33" t="n"/>
      <c r="I2364" s="33" t="n"/>
      <c r="J2364" s="33">
        <f>IF(I2364="", "", IF(OR(ISTEXT(I2364),ISTEXT($F2364)),"",I2364*$F2364))</f>
        <v/>
      </c>
      <c r="K2364" s="33" t="n"/>
      <c r="L2364" s="33">
        <f>IF(K2364="", "", IF(OR(ISTEXT(K2364),ISTEXT($F2364)),"",K2364*$F2364))</f>
        <v/>
      </c>
      <c r="M2364" s="30">
        <f>IF(OR(H2364="",H2364=0),"",IF(K2364="",IF(J2364="","",IF(OR(ISTEXT(J2364),ISTEXT(H2364)),"",J2364/H2364)),IF(OR(ISTEXT(L2364),ISTEXT(H2364)),"",L2364/H2364)))</f>
        <v/>
      </c>
    </row>
    <row r="2365" ht="13.35" customHeight="1" s="162">
      <c r="B2365" s="307" t="n"/>
      <c r="C2365" s="307" t="n"/>
      <c r="E2365" s="307" t="n"/>
      <c r="F2365" s="32" t="n"/>
      <c r="G2365" s="33">
        <f>IF(F2365="", "", IF(OR(ISTEXT(H2365),ISTEXT(F2365)),"",H2365/F2365))</f>
        <v/>
      </c>
      <c r="H2365" s="33" t="n"/>
      <c r="I2365" s="33" t="n"/>
      <c r="J2365" s="33">
        <f>IF(I2365="", "", IF(OR(ISTEXT(I2365),ISTEXT($F2365)),"",I2365*$F2365))</f>
        <v/>
      </c>
      <c r="K2365" s="33" t="n"/>
      <c r="L2365" s="33">
        <f>IF(K2365="", "", IF(OR(ISTEXT(K2365),ISTEXT($F2365)),"",K2365*$F2365))</f>
        <v/>
      </c>
      <c r="M2365" s="30">
        <f>IF(OR(H2365="",H2365=0),"",IF(K2365="",IF(J2365="","",IF(OR(ISTEXT(J2365),ISTEXT(H2365)),"",J2365/H2365)),IF(OR(ISTEXT(L2365),ISTEXT(H2365)),"",L2365/H2365)))</f>
        <v/>
      </c>
    </row>
    <row r="2366" ht="13.35" customHeight="1" s="162">
      <c r="B2366" s="307" t="n"/>
      <c r="C2366" s="307" t="n"/>
      <c r="E2366" s="307" t="n"/>
      <c r="F2366" s="32" t="n"/>
      <c r="G2366" s="33">
        <f>IF(F2366="", "", IF(OR(ISTEXT(H2366),ISTEXT(F2366)),"",H2366/F2366))</f>
        <v/>
      </c>
      <c r="H2366" s="33" t="n"/>
      <c r="I2366" s="33" t="n"/>
      <c r="J2366" s="33">
        <f>IF(I2366="", "", IF(OR(ISTEXT(I2366),ISTEXT($F2366)),"",I2366*$F2366))</f>
        <v/>
      </c>
      <c r="K2366" s="33" t="n"/>
      <c r="L2366" s="33">
        <f>IF(K2366="", "", IF(OR(ISTEXT(K2366),ISTEXT($F2366)),"",K2366*$F2366))</f>
        <v/>
      </c>
      <c r="M2366" s="30">
        <f>IF(OR(H2366="",H2366=0),"",IF(K2366="",IF(J2366="","",IF(OR(ISTEXT(J2366),ISTEXT(H2366)),"",J2366/H2366)),IF(OR(ISTEXT(L2366),ISTEXT(H2366)),"",L2366/H2366)))</f>
        <v/>
      </c>
    </row>
    <row r="2367" ht="13.35" customHeight="1" s="162">
      <c r="B2367" s="307" t="n"/>
      <c r="C2367" s="307" t="n"/>
      <c r="E2367" s="307" t="n"/>
      <c r="F2367" s="32" t="n"/>
      <c r="G2367" s="33">
        <f>IF(F2367="", "", IF(OR(ISTEXT(H2367),ISTEXT(F2367)),"",H2367/F2367))</f>
        <v/>
      </c>
      <c r="H2367" s="33" t="n"/>
      <c r="I2367" s="33" t="n"/>
      <c r="J2367" s="33">
        <f>IF(I2367="", "", IF(OR(ISTEXT(I2367),ISTEXT($F2367)),"",I2367*$F2367))</f>
        <v/>
      </c>
      <c r="K2367" s="33" t="n"/>
      <c r="L2367" s="33">
        <f>IF(K2367="", "", IF(OR(ISTEXT(K2367),ISTEXT($F2367)),"",K2367*$F2367))</f>
        <v/>
      </c>
      <c r="M2367" s="30">
        <f>IF(OR(H2367="",H2367=0),"",IF(K2367="",IF(J2367="","",IF(OR(ISTEXT(J2367),ISTEXT(H2367)),"",J2367/H2367)),IF(OR(ISTEXT(L2367),ISTEXT(H2367)),"",L2367/H2367)))</f>
        <v/>
      </c>
    </row>
    <row r="2368" ht="13.35" customHeight="1" s="162">
      <c r="B2368" s="307" t="n"/>
      <c r="C2368" s="307" t="n"/>
      <c r="E2368" s="307" t="n"/>
      <c r="F2368" s="32" t="n"/>
      <c r="G2368" s="33">
        <f>IF(F2368="", "", IF(OR(ISTEXT(H2368),ISTEXT(F2368)),"",H2368/F2368))</f>
        <v/>
      </c>
      <c r="H2368" s="33" t="n"/>
      <c r="I2368" s="33" t="n"/>
      <c r="J2368" s="33">
        <f>IF(I2368="", "", IF(OR(ISTEXT(I2368),ISTEXT($F2368)),"",I2368*$F2368))</f>
        <v/>
      </c>
      <c r="K2368" s="33" t="n"/>
      <c r="L2368" s="33">
        <f>IF(K2368="", "", IF(OR(ISTEXT(K2368),ISTEXT($F2368)),"",K2368*$F2368))</f>
        <v/>
      </c>
      <c r="M2368" s="30">
        <f>IF(OR(H2368="",H2368=0),"",IF(K2368="",IF(J2368="","",IF(OR(ISTEXT(J2368),ISTEXT(H2368)),"",J2368/H2368)),IF(OR(ISTEXT(L2368),ISTEXT(H2368)),"",L2368/H2368)))</f>
        <v/>
      </c>
    </row>
    <row r="2369" ht="13.35" customHeight="1" s="162">
      <c r="B2369" s="307" t="n"/>
      <c r="C2369" s="307" t="n"/>
      <c r="E2369" s="307" t="n"/>
      <c r="F2369" s="32" t="n"/>
      <c r="G2369" s="33">
        <f>IF(F2369="", "", IF(OR(ISTEXT(H2369),ISTEXT(F2369)),"",H2369/F2369))</f>
        <v/>
      </c>
      <c r="H2369" s="33" t="n"/>
      <c r="I2369" s="33" t="n"/>
      <c r="J2369" s="33">
        <f>IF(I2369="", "", IF(OR(ISTEXT(I2369),ISTEXT($F2369)),"",I2369*$F2369))</f>
        <v/>
      </c>
      <c r="K2369" s="33" t="n"/>
      <c r="L2369" s="33">
        <f>IF(K2369="", "", IF(OR(ISTEXT(K2369),ISTEXT($F2369)),"",K2369*$F2369))</f>
        <v/>
      </c>
      <c r="M2369" s="30">
        <f>IF(OR(H2369="",H2369=0),"",IF(K2369="",IF(J2369="","",IF(OR(ISTEXT(J2369),ISTEXT(H2369)),"",J2369/H2369)),IF(OR(ISTEXT(L2369),ISTEXT(H2369)),"",L2369/H2369)))</f>
        <v/>
      </c>
    </row>
    <row r="2370" ht="13.35" customHeight="1" s="162">
      <c r="B2370" s="307" t="n"/>
      <c r="C2370" s="307" t="n"/>
      <c r="E2370" s="307" t="n"/>
      <c r="F2370" s="32" t="n"/>
      <c r="G2370" s="33">
        <f>IF(F2370="", "", IF(OR(ISTEXT(H2370),ISTEXT(F2370)),"",H2370/F2370))</f>
        <v/>
      </c>
      <c r="H2370" s="33" t="n"/>
      <c r="I2370" s="33" t="n"/>
      <c r="J2370" s="33">
        <f>IF(I2370="", "", IF(OR(ISTEXT(I2370),ISTEXT($F2370)),"",I2370*$F2370))</f>
        <v/>
      </c>
      <c r="K2370" s="33" t="n"/>
      <c r="L2370" s="33">
        <f>IF(K2370="", "", IF(OR(ISTEXT(K2370),ISTEXT($F2370)),"",K2370*$F2370))</f>
        <v/>
      </c>
      <c r="M2370" s="30">
        <f>IF(OR(H2370="",H2370=0),"",IF(K2370="",IF(J2370="","",IF(OR(ISTEXT(J2370),ISTEXT(H2370)),"",J2370/H2370)),IF(OR(ISTEXT(L2370),ISTEXT(H2370)),"",L2370/H2370)))</f>
        <v/>
      </c>
    </row>
    <row r="2371" ht="13.35" customHeight="1" s="162">
      <c r="B2371" s="307" t="n"/>
      <c r="C2371" s="307" t="n"/>
      <c r="E2371" s="307" t="n"/>
      <c r="F2371" s="32" t="n"/>
      <c r="G2371" s="33">
        <f>IF(F2371="", "", IF(OR(ISTEXT(H2371),ISTEXT(F2371)),"",H2371/F2371))</f>
        <v/>
      </c>
      <c r="H2371" s="33" t="n"/>
      <c r="I2371" s="33" t="n"/>
      <c r="J2371" s="33">
        <f>IF(I2371="", "", IF(OR(ISTEXT(I2371),ISTEXT($F2371)),"",I2371*$F2371))</f>
        <v/>
      </c>
      <c r="K2371" s="33" t="n"/>
      <c r="L2371" s="33">
        <f>IF(K2371="", "", IF(OR(ISTEXT(K2371),ISTEXT($F2371)),"",K2371*$F2371))</f>
        <v/>
      </c>
      <c r="M2371" s="30">
        <f>IF(OR(H2371="",H2371=0),"",IF(K2371="",IF(J2371="","",IF(OR(ISTEXT(J2371),ISTEXT(H2371)),"",J2371/H2371)),IF(OR(ISTEXT(L2371),ISTEXT(H2371)),"",L2371/H2371)))</f>
        <v/>
      </c>
    </row>
    <row r="2372" ht="13.35" customHeight="1" s="162">
      <c r="B2372" s="307" t="n"/>
      <c r="C2372" s="307" t="n"/>
      <c r="E2372" s="307" t="n"/>
      <c r="F2372" s="32" t="n"/>
      <c r="G2372" s="33">
        <f>IF(F2372="", "", IF(OR(ISTEXT(H2372),ISTEXT(F2372)),"",H2372/F2372))</f>
        <v/>
      </c>
      <c r="H2372" s="33" t="n"/>
      <c r="I2372" s="33" t="n"/>
      <c r="J2372" s="33">
        <f>IF(I2372="", "", IF(OR(ISTEXT(I2372),ISTEXT($F2372)),"",I2372*$F2372))</f>
        <v/>
      </c>
      <c r="K2372" s="33" t="n"/>
      <c r="L2372" s="33">
        <f>IF(K2372="", "", IF(OR(ISTEXT(K2372),ISTEXT($F2372)),"",K2372*$F2372))</f>
        <v/>
      </c>
      <c r="M2372" s="30">
        <f>IF(OR(H2372="",H2372=0),"",IF(K2372="",IF(J2372="","",IF(OR(ISTEXT(J2372),ISTEXT(H2372)),"",J2372/H2372)),IF(OR(ISTEXT(L2372),ISTEXT(H2372)),"",L2372/H2372)))</f>
        <v/>
      </c>
    </row>
    <row r="2373" ht="13.35" customHeight="1" s="162">
      <c r="B2373" s="307" t="n"/>
      <c r="C2373" s="307" t="n"/>
      <c r="E2373" s="307" t="n"/>
      <c r="F2373" s="32" t="n"/>
      <c r="G2373" s="33">
        <f>IF(F2373="", "", IF(OR(ISTEXT(H2373),ISTEXT(F2373)),"",H2373/F2373))</f>
        <v/>
      </c>
      <c r="H2373" s="33" t="n"/>
      <c r="I2373" s="33" t="n"/>
      <c r="J2373" s="33">
        <f>IF(I2373="", "", IF(OR(ISTEXT(I2373),ISTEXT($F2373)),"",I2373*$F2373))</f>
        <v/>
      </c>
      <c r="K2373" s="33" t="n"/>
      <c r="L2373" s="33">
        <f>IF(K2373="", "", IF(OR(ISTEXT(K2373),ISTEXT($F2373)),"",K2373*$F2373))</f>
        <v/>
      </c>
      <c r="M2373" s="30">
        <f>IF(OR(H2373="",H2373=0),"",IF(K2373="",IF(J2373="","",IF(OR(ISTEXT(J2373),ISTEXT(H2373)),"",J2373/H2373)),IF(OR(ISTEXT(L2373),ISTEXT(H2373)),"",L2373/H2373)))</f>
        <v/>
      </c>
    </row>
    <row r="2374" ht="13.35" customHeight="1" s="162">
      <c r="B2374" s="307" t="n"/>
      <c r="C2374" s="307" t="n"/>
      <c r="E2374" s="307" t="n"/>
      <c r="F2374" s="32" t="n"/>
      <c r="G2374" s="33">
        <f>IF(F2374="", "", IF(OR(ISTEXT(H2374),ISTEXT(F2374)),"",H2374/F2374))</f>
        <v/>
      </c>
      <c r="H2374" s="33" t="n"/>
      <c r="I2374" s="33" t="n"/>
      <c r="J2374" s="33">
        <f>IF(I2374="", "", IF(OR(ISTEXT(I2374),ISTEXT($F2374)),"",I2374*$F2374))</f>
        <v/>
      </c>
      <c r="K2374" s="33" t="n"/>
      <c r="L2374" s="33">
        <f>IF(K2374="", "", IF(OR(ISTEXT(K2374),ISTEXT($F2374)),"",K2374*$F2374))</f>
        <v/>
      </c>
      <c r="M2374" s="30">
        <f>IF(OR(H2374="",H2374=0),"",IF(K2374="",IF(J2374="","",IF(OR(ISTEXT(J2374),ISTEXT(H2374)),"",J2374/H2374)),IF(OR(ISTEXT(L2374),ISTEXT(H2374)),"",L2374/H2374)))</f>
        <v/>
      </c>
    </row>
    <row r="2375" ht="13.35" customHeight="1" s="162">
      <c r="B2375" s="307" t="n"/>
      <c r="C2375" s="307" t="n"/>
      <c r="E2375" s="307" t="n"/>
      <c r="F2375" s="32" t="n"/>
      <c r="G2375" s="33">
        <f>IF(F2375="", "", IF(OR(ISTEXT(H2375),ISTEXT(F2375)),"",H2375/F2375))</f>
        <v/>
      </c>
      <c r="H2375" s="33" t="n"/>
      <c r="I2375" s="33" t="n"/>
      <c r="J2375" s="33">
        <f>IF(I2375="", "", IF(OR(ISTEXT(I2375),ISTEXT($F2375)),"",I2375*$F2375))</f>
        <v/>
      </c>
      <c r="K2375" s="33" t="n"/>
      <c r="L2375" s="33">
        <f>IF(K2375="", "", IF(OR(ISTEXT(K2375),ISTEXT($F2375)),"",K2375*$F2375))</f>
        <v/>
      </c>
      <c r="M2375" s="30">
        <f>IF(OR(H2375="",H2375=0),"",IF(K2375="",IF(J2375="","",IF(OR(ISTEXT(J2375),ISTEXT(H2375)),"",J2375/H2375)),IF(OR(ISTEXT(L2375),ISTEXT(H2375)),"",L2375/H2375)))</f>
        <v/>
      </c>
    </row>
    <row r="2376" ht="13.35" customHeight="1" s="162">
      <c r="B2376" s="307" t="n"/>
      <c r="C2376" s="307" t="n"/>
      <c r="E2376" s="307" t="n"/>
      <c r="F2376" s="32" t="n"/>
      <c r="G2376" s="33">
        <f>IF(F2376="", "", IF(OR(ISTEXT(H2376),ISTEXT(F2376)),"",H2376/F2376))</f>
        <v/>
      </c>
      <c r="H2376" s="33" t="n"/>
      <c r="I2376" s="33" t="n"/>
      <c r="J2376" s="33">
        <f>IF(I2376="", "", IF(OR(ISTEXT(I2376),ISTEXT($F2376)),"",I2376*$F2376))</f>
        <v/>
      </c>
      <c r="K2376" s="33" t="n"/>
      <c r="L2376" s="33">
        <f>IF(K2376="", "", IF(OR(ISTEXT(K2376),ISTEXT($F2376)),"",K2376*$F2376))</f>
        <v/>
      </c>
      <c r="M2376" s="30">
        <f>IF(OR(H2376="",H2376=0),"",IF(K2376="",IF(J2376="","",IF(OR(ISTEXT(J2376),ISTEXT(H2376)),"",J2376/H2376)),IF(OR(ISTEXT(L2376),ISTEXT(H2376)),"",L2376/H2376)))</f>
        <v/>
      </c>
    </row>
    <row r="2377" ht="13.35" customHeight="1" s="162">
      <c r="B2377" s="307" t="n"/>
      <c r="C2377" s="307" t="n"/>
      <c r="E2377" s="307" t="n"/>
      <c r="F2377" s="32" t="n"/>
      <c r="G2377" s="33">
        <f>IF(F2377="", "", IF(OR(ISTEXT(H2377),ISTEXT(F2377)),"",H2377/F2377))</f>
        <v/>
      </c>
      <c r="H2377" s="33" t="n"/>
      <c r="I2377" s="33" t="n"/>
      <c r="J2377" s="33">
        <f>IF(I2377="", "", IF(OR(ISTEXT(I2377),ISTEXT($F2377)),"",I2377*$F2377))</f>
        <v/>
      </c>
      <c r="K2377" s="33" t="n"/>
      <c r="L2377" s="33">
        <f>IF(K2377="", "", IF(OR(ISTEXT(K2377),ISTEXT($F2377)),"",K2377*$F2377))</f>
        <v/>
      </c>
      <c r="M2377" s="30">
        <f>IF(OR(H2377="",H2377=0),"",IF(K2377="",IF(J2377="","",IF(OR(ISTEXT(J2377),ISTEXT(H2377)),"",J2377/H2377)),IF(OR(ISTEXT(L2377),ISTEXT(H2377)),"",L2377/H2377)))</f>
        <v/>
      </c>
    </row>
    <row r="2378" ht="13.35" customHeight="1" s="162">
      <c r="B2378" s="307" t="n"/>
      <c r="C2378" s="307" t="n"/>
      <c r="E2378" s="307" t="n"/>
      <c r="F2378" s="32" t="n"/>
      <c r="G2378" s="33">
        <f>IF(F2378="", "", IF(OR(ISTEXT(H2378),ISTEXT(F2378)),"",H2378/F2378))</f>
        <v/>
      </c>
      <c r="H2378" s="33" t="n"/>
      <c r="I2378" s="33" t="n"/>
      <c r="J2378" s="33">
        <f>IF(I2378="", "", IF(OR(ISTEXT(I2378),ISTEXT($F2378)),"",I2378*$F2378))</f>
        <v/>
      </c>
      <c r="K2378" s="33" t="n"/>
      <c r="L2378" s="33">
        <f>IF(K2378="", "", IF(OR(ISTEXT(K2378),ISTEXT($F2378)),"",K2378*$F2378))</f>
        <v/>
      </c>
      <c r="M2378" s="30">
        <f>IF(OR(H2378="",H2378=0),"",IF(K2378="",IF(J2378="","",IF(OR(ISTEXT(J2378),ISTEXT(H2378)),"",J2378/H2378)),IF(OR(ISTEXT(L2378),ISTEXT(H2378)),"",L2378/H2378)))</f>
        <v/>
      </c>
    </row>
    <row r="2379" ht="13.35" customHeight="1" s="162">
      <c r="B2379" s="307" t="n"/>
      <c r="C2379" s="307" t="n"/>
      <c r="E2379" s="307" t="n"/>
      <c r="F2379" s="32" t="n"/>
      <c r="G2379" s="33">
        <f>IF(F2379="", "", IF(OR(ISTEXT(H2379),ISTEXT(F2379)),"",H2379/F2379))</f>
        <v/>
      </c>
      <c r="H2379" s="33" t="n"/>
      <c r="I2379" s="33" t="n"/>
      <c r="J2379" s="33">
        <f>IF(I2379="", "", IF(OR(ISTEXT(I2379),ISTEXT($F2379)),"",I2379*$F2379))</f>
        <v/>
      </c>
      <c r="K2379" s="33" t="n"/>
      <c r="L2379" s="33">
        <f>IF(K2379="", "", IF(OR(ISTEXT(K2379),ISTEXT($F2379)),"",K2379*$F2379))</f>
        <v/>
      </c>
      <c r="M2379" s="30">
        <f>IF(OR(H2379="",H2379=0),"",IF(K2379="",IF(J2379="","",IF(OR(ISTEXT(J2379),ISTEXT(H2379)),"",J2379/H2379)),IF(OR(ISTEXT(L2379),ISTEXT(H2379)),"",L2379/H2379)))</f>
        <v/>
      </c>
    </row>
    <row r="2380" ht="13.35" customHeight="1" s="162">
      <c r="B2380" s="307" t="n"/>
      <c r="C2380" s="307" t="n"/>
      <c r="E2380" s="307" t="n"/>
      <c r="F2380" s="32" t="n"/>
      <c r="G2380" s="33">
        <f>IF(F2380="", "", IF(OR(ISTEXT(H2380),ISTEXT(F2380)),"",H2380/F2380))</f>
        <v/>
      </c>
      <c r="H2380" s="33" t="n"/>
      <c r="I2380" s="33" t="n"/>
      <c r="J2380" s="33">
        <f>IF(I2380="", "", IF(OR(ISTEXT(I2380),ISTEXT($F2380)),"",I2380*$F2380))</f>
        <v/>
      </c>
      <c r="K2380" s="33" t="n"/>
      <c r="L2380" s="33">
        <f>IF(K2380="", "", IF(OR(ISTEXT(K2380),ISTEXT($F2380)),"",K2380*$F2380))</f>
        <v/>
      </c>
      <c r="M2380" s="30">
        <f>IF(OR(H2380="",H2380=0),"",IF(K2380="",IF(J2380="","",IF(OR(ISTEXT(J2380),ISTEXT(H2380)),"",J2380/H2380)),IF(OR(ISTEXT(L2380),ISTEXT(H2380)),"",L2380/H2380)))</f>
        <v/>
      </c>
    </row>
    <row r="2381" ht="13.35" customHeight="1" s="162">
      <c r="B2381" s="307" t="n"/>
      <c r="C2381" s="307" t="n"/>
      <c r="E2381" s="307" t="n"/>
      <c r="F2381" s="32" t="n"/>
      <c r="G2381" s="33">
        <f>IF(F2381="", "", IF(OR(ISTEXT(H2381),ISTEXT(F2381)),"",H2381/F2381))</f>
        <v/>
      </c>
      <c r="H2381" s="33" t="n"/>
      <c r="I2381" s="33" t="n"/>
      <c r="J2381" s="33">
        <f>IF(I2381="", "", IF(OR(ISTEXT(I2381),ISTEXT($F2381)),"",I2381*$F2381))</f>
        <v/>
      </c>
      <c r="K2381" s="33" t="n"/>
      <c r="L2381" s="33">
        <f>IF(K2381="", "", IF(OR(ISTEXT(K2381),ISTEXT($F2381)),"",K2381*$F2381))</f>
        <v/>
      </c>
      <c r="M2381" s="30">
        <f>IF(OR(H2381="",H2381=0),"",IF(K2381="",IF(J2381="","",IF(OR(ISTEXT(J2381),ISTEXT(H2381)),"",J2381/H2381)),IF(OR(ISTEXT(L2381),ISTEXT(H2381)),"",L2381/H2381)))</f>
        <v/>
      </c>
    </row>
    <row r="2382" ht="13.35" customHeight="1" s="162">
      <c r="B2382" s="307" t="n"/>
      <c r="C2382" s="307" t="n"/>
      <c r="E2382" s="307" t="n"/>
      <c r="F2382" s="32" t="n"/>
      <c r="G2382" s="33">
        <f>IF(F2382="", "", IF(OR(ISTEXT(H2382),ISTEXT(F2382)),"",H2382/F2382))</f>
        <v/>
      </c>
      <c r="H2382" s="33" t="n"/>
      <c r="I2382" s="33" t="n"/>
      <c r="J2382" s="33">
        <f>IF(I2382="", "", IF(OR(ISTEXT(I2382),ISTEXT($F2382)),"",I2382*$F2382))</f>
        <v/>
      </c>
      <c r="K2382" s="33" t="n"/>
      <c r="L2382" s="33">
        <f>IF(K2382="", "", IF(OR(ISTEXT(K2382),ISTEXT($F2382)),"",K2382*$F2382))</f>
        <v/>
      </c>
      <c r="M2382" s="30">
        <f>IF(OR(H2382="",H2382=0),"",IF(K2382="",IF(J2382="","",IF(OR(ISTEXT(J2382),ISTEXT(H2382)),"",J2382/H2382)),IF(OR(ISTEXT(L2382),ISTEXT(H2382)),"",L2382/H2382)))</f>
        <v/>
      </c>
    </row>
    <row r="2383" ht="13.35" customHeight="1" s="162">
      <c r="B2383" s="307" t="n"/>
      <c r="C2383" s="307" t="n"/>
      <c r="E2383" s="307" t="n"/>
      <c r="F2383" s="32" t="n"/>
      <c r="G2383" s="33">
        <f>IF(F2383="", "", IF(OR(ISTEXT(H2383),ISTEXT(F2383)),"",H2383/F2383))</f>
        <v/>
      </c>
      <c r="H2383" s="33" t="n"/>
      <c r="I2383" s="33" t="n"/>
      <c r="J2383" s="33">
        <f>IF(I2383="", "", IF(OR(ISTEXT(I2383),ISTEXT($F2383)),"",I2383*$F2383))</f>
        <v/>
      </c>
      <c r="K2383" s="33" t="n"/>
      <c r="L2383" s="33">
        <f>IF(K2383="", "", IF(OR(ISTEXT(K2383),ISTEXT($F2383)),"",K2383*$F2383))</f>
        <v/>
      </c>
      <c r="M2383" s="30">
        <f>IF(OR(H2383="",H2383=0),"",IF(K2383="",IF(J2383="","",IF(OR(ISTEXT(J2383),ISTEXT(H2383)),"",J2383/H2383)),IF(OR(ISTEXT(L2383),ISTEXT(H2383)),"",L2383/H2383)))</f>
        <v/>
      </c>
    </row>
    <row r="2384" ht="13.35" customHeight="1" s="162">
      <c r="B2384" s="307" t="n"/>
      <c r="C2384" s="307" t="n"/>
      <c r="E2384" s="307" t="n"/>
      <c r="F2384" s="32" t="n"/>
      <c r="G2384" s="33">
        <f>IF(F2384="", "", IF(OR(ISTEXT(H2384),ISTEXT(F2384)),"",H2384/F2384))</f>
        <v/>
      </c>
      <c r="H2384" s="33" t="n"/>
      <c r="I2384" s="33" t="n"/>
      <c r="J2384" s="33">
        <f>IF(I2384="", "", IF(OR(ISTEXT(I2384),ISTEXT($F2384)),"",I2384*$F2384))</f>
        <v/>
      </c>
      <c r="K2384" s="33" t="n"/>
      <c r="L2384" s="33">
        <f>IF(K2384="", "", IF(OR(ISTEXT(K2384),ISTEXT($F2384)),"",K2384*$F2384))</f>
        <v/>
      </c>
      <c r="M2384" s="30">
        <f>IF(OR(H2384="",H2384=0),"",IF(K2384="",IF(J2384="","",IF(OR(ISTEXT(J2384),ISTEXT(H2384)),"",J2384/H2384)),IF(OR(ISTEXT(L2384),ISTEXT(H2384)),"",L2384/H2384)))</f>
        <v/>
      </c>
    </row>
    <row r="2385" ht="13.35" customHeight="1" s="162">
      <c r="B2385" s="307" t="n"/>
      <c r="C2385" s="307" t="n"/>
      <c r="E2385" s="307" t="n"/>
      <c r="F2385" s="32" t="n"/>
      <c r="G2385" s="33">
        <f>IF(F2385="", "", IF(OR(ISTEXT(H2385),ISTEXT(F2385)),"",H2385/F2385))</f>
        <v/>
      </c>
      <c r="H2385" s="33" t="n"/>
      <c r="I2385" s="33" t="n"/>
      <c r="J2385" s="33">
        <f>IF(I2385="", "", IF(OR(ISTEXT(I2385),ISTEXT($F2385)),"",I2385*$F2385))</f>
        <v/>
      </c>
      <c r="K2385" s="33" t="n"/>
      <c r="L2385" s="33">
        <f>IF(K2385="", "", IF(OR(ISTEXT(K2385),ISTEXT($F2385)),"",K2385*$F2385))</f>
        <v/>
      </c>
      <c r="M2385" s="30">
        <f>IF(OR(H2385="",H2385=0),"",IF(K2385="",IF(J2385="","",IF(OR(ISTEXT(J2385),ISTEXT(H2385)),"",J2385/H2385)),IF(OR(ISTEXT(L2385),ISTEXT(H2385)),"",L2385/H2385)))</f>
        <v/>
      </c>
    </row>
    <row r="2386" ht="13.35" customHeight="1" s="162">
      <c r="B2386" s="307" t="n"/>
      <c r="C2386" s="307" t="n"/>
      <c r="E2386" s="307" t="n"/>
      <c r="F2386" s="32" t="n"/>
      <c r="G2386" s="33">
        <f>IF(F2386="", "", IF(OR(ISTEXT(H2386),ISTEXT(F2386)),"",H2386/F2386))</f>
        <v/>
      </c>
      <c r="H2386" s="33" t="n"/>
      <c r="I2386" s="33" t="n"/>
      <c r="J2386" s="33">
        <f>IF(I2386="", "", IF(OR(ISTEXT(I2386),ISTEXT($F2386)),"",I2386*$F2386))</f>
        <v/>
      </c>
      <c r="K2386" s="33" t="n"/>
      <c r="L2386" s="33">
        <f>IF(K2386="", "", IF(OR(ISTEXT(K2386),ISTEXT($F2386)),"",K2386*$F2386))</f>
        <v/>
      </c>
      <c r="M2386" s="30">
        <f>IF(OR(H2386="",H2386=0),"",IF(K2386="",IF(J2386="","",IF(OR(ISTEXT(J2386),ISTEXT(H2386)),"",J2386/H2386)),IF(OR(ISTEXT(L2386),ISTEXT(H2386)),"",L2386/H2386)))</f>
        <v/>
      </c>
    </row>
    <row r="2387" ht="13.35" customHeight="1" s="162">
      <c r="B2387" s="307" t="n"/>
      <c r="C2387" s="307" t="n"/>
      <c r="E2387" s="307" t="n"/>
      <c r="F2387" s="32" t="n"/>
      <c r="G2387" s="33">
        <f>IF(F2387="", "", IF(OR(ISTEXT(H2387),ISTEXT(F2387)),"",H2387/F2387))</f>
        <v/>
      </c>
      <c r="H2387" s="33" t="n"/>
      <c r="I2387" s="33" t="n"/>
      <c r="J2387" s="33">
        <f>IF(I2387="", "", IF(OR(ISTEXT(I2387),ISTEXT($F2387)),"",I2387*$F2387))</f>
        <v/>
      </c>
      <c r="K2387" s="33" t="n"/>
      <c r="L2387" s="33">
        <f>IF(K2387="", "", IF(OR(ISTEXT(K2387),ISTEXT($F2387)),"",K2387*$F2387))</f>
        <v/>
      </c>
      <c r="M2387" s="30">
        <f>IF(OR(H2387="",H2387=0),"",IF(K2387="",IF(J2387="","",IF(OR(ISTEXT(J2387),ISTEXT(H2387)),"",J2387/H2387)),IF(OR(ISTEXT(L2387),ISTEXT(H2387)),"",L2387/H2387)))</f>
        <v/>
      </c>
    </row>
    <row r="2388" ht="13.35" customHeight="1" s="162">
      <c r="B2388" s="42" t="n"/>
      <c r="C2388" s="231" t="inlineStr">
        <is>
          <t>Subtotal (this page)</t>
        </is>
      </c>
      <c r="D2388" s="159" t="n"/>
      <c r="E2388" s="42" t="n"/>
      <c r="F2388" s="42" t="n"/>
      <c r="G2388" s="43" t="n"/>
      <c r="H2388" s="43">
        <f>IF(SUM(H2348:H2387)=0,"",SUM(H2348:H2387))</f>
        <v/>
      </c>
      <c r="I2388" s="43" t="n"/>
      <c r="J2388" s="43">
        <f>IF(SUM(J2348:J2387)=0,"",SUM(J2348:J2387))</f>
        <v/>
      </c>
      <c r="K2388" s="43" t="n"/>
      <c r="L2388" s="43">
        <f>IF(SUM(L2348:L2387)=0,"",SUM(L2348:L2387))</f>
        <v/>
      </c>
      <c r="M2388" s="35">
        <f>IF(OR(H2388="",H2388=0),"",IF(L2388="",IF(J2388="","",IF(OR(ISTEXT(J2388),ISTEXT(H2388)),"",J2388/H2388)),IF(OR(ISTEXT(L2388),ISTEXT(H2388)),"",L2388/H2388)))</f>
        <v/>
      </c>
    </row>
    <row r="2389" ht="13.35" customHeight="1" s="162"/>
    <row r="2390" ht="13.35" customHeight="1" s="162">
      <c r="B2390" s="188" t="inlineStr">
        <is>
          <t>Remarks (cont.)</t>
        </is>
      </c>
      <c r="C2390" s="173" t="n"/>
      <c r="D2390" s="154" t="n"/>
      <c r="E2390" s="174" t="n"/>
      <c r="F2390" s="174" t="n"/>
      <c r="G2390" s="174" t="n"/>
      <c r="H2390" s="174" t="n"/>
      <c r="I2390" s="174" t="n"/>
      <c r="J2390" s="174" t="n"/>
      <c r="K2390" s="174" t="n"/>
      <c r="L2390" s="174" t="n"/>
      <c r="M2390" s="173" t="n"/>
    </row>
    <row r="2391" ht="13.35" customHeight="1" s="162">
      <c r="B2391" s="154" t="n"/>
      <c r="C2391" s="174" t="n"/>
      <c r="D2391" s="174" t="n"/>
      <c r="E2391" s="174" t="n"/>
      <c r="F2391" s="174" t="n"/>
      <c r="G2391" s="174" t="n"/>
      <c r="H2391" s="174" t="n"/>
      <c r="I2391" s="174" t="n"/>
      <c r="J2391" s="174" t="n"/>
      <c r="K2391" s="174" t="n"/>
      <c r="L2391" s="174" t="n"/>
      <c r="M2391" s="173" t="n"/>
    </row>
    <row r="2392" ht="13.35" customHeight="1" s="162">
      <c r="B2392" s="154" t="n"/>
      <c r="C2392" s="174" t="n"/>
      <c r="D2392" s="174" t="n"/>
      <c r="E2392" s="174" t="n"/>
      <c r="F2392" s="174" t="n"/>
      <c r="G2392" s="174" t="n"/>
      <c r="H2392" s="174" t="n"/>
      <c r="I2392" s="174" t="n"/>
      <c r="J2392" s="174" t="n"/>
      <c r="K2392" s="174" t="n"/>
      <c r="L2392" s="174" t="n"/>
      <c r="M2392" s="173" t="n"/>
    </row>
    <row r="2393" ht="13.35" customHeight="1" s="162">
      <c r="B2393" s="154" t="n"/>
      <c r="C2393" s="174" t="n"/>
      <c r="D2393" s="174" t="n"/>
      <c r="E2393" s="174" t="n"/>
      <c r="F2393" s="174" t="n"/>
      <c r="G2393" s="174" t="n"/>
      <c r="H2393" s="174" t="n"/>
      <c r="I2393" s="174" t="n"/>
      <c r="J2393" s="174" t="n"/>
      <c r="K2393" s="174" t="n"/>
      <c r="L2393" s="174" t="n"/>
      <c r="M2393" s="173" t="n"/>
    </row>
    <row r="2394" ht="13.35" customHeight="1" s="162"/>
    <row r="2395" ht="13.35" customHeight="1" s="162"/>
    <row r="2396" ht="13.35" customHeight="1" s="162">
      <c r="B2396" s="200" t="inlineStr">
        <is>
          <t>System</t>
        </is>
      </c>
      <c r="C2396" s="403" t="n"/>
      <c r="D2396" s="209">
        <f>IF('{Equipment Data Entry}'!B104="","",'{Equipment Data Entry}'!B104)</f>
        <v/>
      </c>
      <c r="E2396" s="418" t="n"/>
      <c r="F2396" s="403" t="n"/>
      <c r="G2396" s="200" t="inlineStr">
        <is>
          <t>Service</t>
        </is>
      </c>
      <c r="H2396" s="403" t="n"/>
      <c r="I2396" s="210">
        <f>IF('{Equipment Data Entry}'!C104="","",'{Equipment Data Entry}'!C104)</f>
        <v/>
      </c>
      <c r="J2396" s="418" t="n"/>
      <c r="K2396" s="418" t="n"/>
      <c r="L2396" s="418" t="n"/>
      <c r="M2396" s="403" t="n"/>
    </row>
    <row r="2397" ht="13.35" customHeight="1" s="162">
      <c r="B2397" s="422" t="n"/>
      <c r="C2397" s="423" t="n"/>
      <c r="D2397" s="422" t="n"/>
      <c r="E2397" s="424" t="n"/>
      <c r="F2397" s="423" t="n"/>
      <c r="G2397" s="422" t="n"/>
      <c r="H2397" s="423" t="n"/>
      <c r="I2397" s="422" t="n"/>
      <c r="J2397" s="424" t="n"/>
      <c r="K2397" s="424" t="n"/>
      <c r="L2397" s="424" t="n"/>
      <c r="M2397" s="423" t="n"/>
    </row>
    <row r="2398" ht="13.35" customHeight="1" s="162">
      <c r="B2398" s="437" t="inlineStr">
        <is>
          <t>Drive Type:</t>
        </is>
      </c>
      <c r="C2398" s="13" t="n"/>
      <c r="D2398" s="438" t="n"/>
      <c r="E2398" s="437" t="inlineStr">
        <is>
          <t>Rotation – Design:</t>
        </is>
      </c>
      <c r="F2398" s="13" t="n"/>
      <c r="G2398" s="438" t="n"/>
      <c r="H2398" s="13" t="n"/>
      <c r="I2398" s="437" t="inlineStr">
        <is>
          <t>Actual:</t>
        </is>
      </c>
      <c r="J2398" s="438" t="n"/>
    </row>
    <row r="2399" ht="13.35" customHeight="1" s="162">
      <c r="B2399" s="200" t="inlineStr">
        <is>
          <t>Unit Data</t>
        </is>
      </c>
      <c r="C2399" s="400" t="n"/>
      <c r="D2399" s="400" t="n"/>
      <c r="E2399" s="400" t="n"/>
      <c r="F2399" s="400" t="n"/>
      <c r="G2399" s="401" t="n"/>
      <c r="H2399" s="13" t="n"/>
      <c r="I2399" s="200" t="inlineStr">
        <is>
          <t>Design and Performance Data</t>
        </is>
      </c>
      <c r="J2399" s="400" t="n"/>
      <c r="K2399" s="400" t="n"/>
      <c r="L2399" s="401" t="n"/>
      <c r="M2399" s="283" t="n"/>
    </row>
    <row r="2400" ht="13.35" customHeight="1" s="162">
      <c r="B2400" s="199" t="inlineStr">
        <is>
          <t>Manufacturer</t>
        </is>
      </c>
      <c r="C2400" s="401" t="n"/>
      <c r="D2400" s="204">
        <f>IF('{Equipment Data Entry}'!E104="","",'{Equipment Data Entry}'!E104)</f>
        <v/>
      </c>
      <c r="E2400" s="400" t="n"/>
      <c r="F2400" s="400" t="n"/>
      <c r="G2400" s="401" t="n"/>
      <c r="H2400" s="13" t="n"/>
      <c r="I2400" s="199" t="inlineStr">
        <is>
          <t>Design Criteria</t>
        </is>
      </c>
      <c r="J2400" s="401" t="n"/>
      <c r="K2400" s="199" t="inlineStr">
        <is>
          <t>Design</t>
        </is>
      </c>
      <c r="L2400" s="199" t="inlineStr">
        <is>
          <t>Actual</t>
        </is>
      </c>
      <c r="M2400" s="13" t="n"/>
    </row>
    <row r="2401" ht="13.35" customHeight="1" s="162">
      <c r="B2401" s="199" t="inlineStr">
        <is>
          <t>Model Number</t>
        </is>
      </c>
      <c r="C2401" s="401" t="n"/>
      <c r="D2401" s="204">
        <f>IF('{Equipment Data Entry}'!F104="","",'{Equipment Data Entry}'!F104)</f>
        <v/>
      </c>
      <c r="E2401" s="400" t="n"/>
      <c r="F2401" s="400" t="n"/>
      <c r="G2401" s="401" t="n"/>
      <c r="H2401" s="13" t="n"/>
      <c r="I2401" s="199" t="inlineStr">
        <is>
          <t>Total Airflow</t>
        </is>
      </c>
      <c r="J2401" s="401" t="n"/>
      <c r="K2401" s="24">
        <f>H2441</f>
        <v/>
      </c>
      <c r="L2401" s="24">
        <f>L2441</f>
        <v/>
      </c>
      <c r="M2401" s="22">
        <f>IF(OR(L2401="",K2401="",K2401=0),"",IF(OR(ISTEXT(L2401),ISTEXT(K2401)),"",L2401/K2401))</f>
        <v/>
      </c>
    </row>
    <row r="2402" ht="13.35" customHeight="1" s="162">
      <c r="B2402" s="199" t="inlineStr">
        <is>
          <t>Serial Number</t>
        </is>
      </c>
      <c r="C2402" s="401" t="n"/>
      <c r="D2402" s="204" t="n"/>
      <c r="E2402" s="400" t="n"/>
      <c r="F2402" s="400" t="n"/>
      <c r="G2402" s="401" t="n"/>
      <c r="H2402" s="13" t="n"/>
      <c r="I2402" s="199" t="inlineStr">
        <is>
          <t>Unit ESP</t>
        </is>
      </c>
      <c r="J2402" s="401" t="n"/>
      <c r="K2402" s="71">
        <f>IF('{Equipment Data Entry}'!H104="","",'{Equipment Data Entry}'!H104)</f>
        <v/>
      </c>
      <c r="L2402" s="64">
        <f>I2421</f>
        <v/>
      </c>
      <c r="M2402" s="22" t="n"/>
    </row>
    <row r="2403" ht="13.35" customHeight="1" s="162">
      <c r="B2403" s="199" t="inlineStr">
        <is>
          <t>Area Served</t>
        </is>
      </c>
      <c r="C2403" s="401" t="n"/>
      <c r="D2403" s="204">
        <f>I2396</f>
        <v/>
      </c>
      <c r="E2403" s="400" t="n"/>
      <c r="F2403" s="400" t="n"/>
      <c r="G2403" s="401" t="n"/>
      <c r="H2403" s="13" t="n"/>
      <c r="I2403" s="199" t="inlineStr">
        <is>
          <t>Fan RPMs</t>
        </is>
      </c>
      <c r="J2403" s="401" t="n"/>
      <c r="K2403" s="24">
        <f>IF('{Equipment Data Entry}'!I104="","",'{Equipment Data Entry}'!I104)</f>
        <v/>
      </c>
      <c r="L2403" s="24">
        <f>IF(L2414="","",L2414)</f>
        <v/>
      </c>
      <c r="M2403" s="13" t="n"/>
    </row>
    <row r="2404" ht="13.35" customHeight="1" s="162">
      <c r="B2404" s="199" t="inlineStr">
        <is>
          <t>Location</t>
        </is>
      </c>
      <c r="C2404" s="401" t="n"/>
      <c r="D2404" s="204">
        <f>IF('{Equipment Data Entry}'!D104="","",'{Equipment Data Entry}'!D104)</f>
        <v/>
      </c>
      <c r="E2404" s="400" t="n"/>
      <c r="F2404" s="400" t="n"/>
      <c r="G2404" s="401" t="n"/>
      <c r="H2404" s="13" t="n"/>
      <c r="I2404" s="283" t="n"/>
      <c r="J2404" s="283" t="n"/>
      <c r="K2404" s="36" t="n"/>
      <c r="L2404" s="36" t="n"/>
      <c r="M2404" s="13" t="n"/>
    </row>
    <row r="2405" ht="13.35" customHeight="1" s="162">
      <c r="B2405" s="13" t="n"/>
      <c r="C2405" s="13" t="n"/>
      <c r="D2405" s="13" t="n"/>
      <c r="E2405" s="13" t="n"/>
      <c r="F2405" s="13" t="n"/>
      <c r="G2405" s="13" t="n"/>
      <c r="H2405" s="13" t="n"/>
      <c r="I2405" s="283" t="n"/>
      <c r="J2405" s="283" t="n"/>
      <c r="K2405" s="37" t="n"/>
      <c r="L2405" s="37" t="n"/>
      <c r="M2405" s="13" t="n"/>
    </row>
    <row r="2406" ht="13.35" customHeight="1" s="162">
      <c r="B2406" s="200" t="inlineStr">
        <is>
          <t>Motor Data</t>
        </is>
      </c>
      <c r="C2406" s="400" t="n"/>
      <c r="D2406" s="400" t="n"/>
      <c r="E2406" s="400" t="n"/>
      <c r="F2406" s="400" t="n"/>
      <c r="G2406" s="401" t="n"/>
      <c r="H2406" s="13" t="n"/>
      <c r="I2406" s="283" t="inlineStr">
        <is>
          <t>Filter Type/Size/Qty</t>
        </is>
      </c>
      <c r="J2406" s="404" t="n"/>
      <c r="K2406" s="404" t="n"/>
      <c r="L2406" s="37" t="n"/>
      <c r="M2406" s="404" t="n"/>
    </row>
    <row r="2407" ht="13.35" customHeight="1" s="162">
      <c r="B2407" s="199" t="inlineStr">
        <is>
          <t>Manufacturer</t>
        </is>
      </c>
      <c r="C2407" s="401" t="n"/>
      <c r="D2407" s="203" t="n"/>
      <c r="E2407" s="400" t="n"/>
      <c r="F2407" s="400" t="n"/>
      <c r="G2407" s="401" t="n"/>
      <c r="H2407" s="13" t="n"/>
      <c r="I2407" s="200" t="inlineStr">
        <is>
          <t>Drive Data</t>
        </is>
      </c>
      <c r="J2407" s="400" t="n"/>
      <c r="K2407" s="400" t="n"/>
      <c r="L2407" s="401" t="n"/>
      <c r="M2407" s="13" t="n"/>
    </row>
    <row r="2408" ht="13.35" customHeight="1" s="162">
      <c r="B2408" s="199" t="inlineStr">
        <is>
          <t>Horsepower</t>
        </is>
      </c>
      <c r="C2408" s="401" t="n"/>
      <c r="D2408" s="28">
        <f>IF('{Equipment Data Entry}'!G104="","",'{Equipment Data Entry}'!G104)</f>
        <v/>
      </c>
      <c r="E2408" s="21" t="inlineStr">
        <is>
          <t>RPM</t>
        </is>
      </c>
      <c r="F2408" s="24" t="n"/>
      <c r="G2408" s="199" t="inlineStr">
        <is>
          <t>SF</t>
        </is>
      </c>
      <c r="H2408" s="13" t="n"/>
      <c r="I2408" s="199" t="inlineStr">
        <is>
          <t>Motor sheave</t>
        </is>
      </c>
      <c r="J2408" s="400" t="n"/>
      <c r="K2408" s="24">
        <f>IF('{Equipment Data Entry}'!J104="","",'{Equipment Data Entry}'!J104)</f>
        <v/>
      </c>
      <c r="L2408" s="21" t="inlineStr">
        <is>
          <t>Bore</t>
        </is>
      </c>
      <c r="M2408" s="208"/>
    </row>
    <row r="2409" ht="13.35" customHeight="1" s="162">
      <c r="B2409" s="198">
        <f>IF('{Equipment Data Entry}'!N104="","",'{Equipment Data Entry}'!N104)</f>
        <v/>
      </c>
      <c r="C2409" s="198">
        <f>IF('{Equipment Data Entry}'!O104="","",'{Equipment Data Entry}'!O104)</f>
        <v/>
      </c>
      <c r="D2409" s="21" t="inlineStr">
        <is>
          <t>FLA</t>
        </is>
      </c>
      <c r="E2409" s="67" t="n"/>
      <c r="F2409" s="21" t="inlineStr">
        <is>
          <t>Frame</t>
        </is>
      </c>
      <c r="G2409" s="208" t="n"/>
      <c r="H2409" s="13" t="n"/>
      <c r="I2409" s="199" t="inlineStr">
        <is>
          <t>Fan pulley</t>
        </is>
      </c>
      <c r="J2409" s="400" t="n"/>
      <c r="K2409" s="24">
        <f>IF('{Equipment Data Entry}'!K104="","",'{Equipment Data Entry}'!K104)</f>
        <v/>
      </c>
      <c r="L2409" s="21" t="inlineStr">
        <is>
          <t>Bore</t>
        </is>
      </c>
      <c r="M2409" s="208"/>
    </row>
    <row r="2410" ht="13.35" customHeight="1" s="162">
      <c r="B2410" s="199" t="inlineStr">
        <is>
          <t>Corrected FLA</t>
        </is>
      </c>
      <c r="C2410" s="401" t="n"/>
      <c r="D2410" s="27">
        <f>IF(OR(E2411="",E2409="",B2409=""),"",IF(OR(ISTEXT(B2409),COUNT(E2411:G2411)=0,ISTEXT(E2409)),"",B2409/AVERAGE(E2411:G2411)*E2409))</f>
        <v/>
      </c>
      <c r="E2410" s="199" t="inlineStr">
        <is>
          <t>Estimated BHP</t>
        </is>
      </c>
      <c r="F2410" s="401" t="n"/>
      <c r="G2410" s="27">
        <f>IF(OR(COUNT(E2412:G2412)=0,IF(N(E2413)&gt;0,E2413,N(D2408))=0,IF(N(D2410)&gt;0,D2410,N(E2409))=0),"",IF(N(E2413)&gt;0,E2413,N(D2408))*AVERAGE(E2412:G2412)/IF(N(D2410)&gt;0,D2410,N(E2409)))</f>
        <v/>
      </c>
      <c r="H2410" s="13" t="n"/>
      <c r="I2410" s="199" t="inlineStr">
        <is>
          <t>Belt(s)</t>
        </is>
      </c>
      <c r="J2410" s="208">
        <f>IF('{Equipment Data Entry}'!L104="","",'{Equipment Data Entry}'!L104)</f>
        <v/>
      </c>
      <c r="K2410" s="199" t="inlineStr">
        <is>
          <t>C to C</t>
        </is>
      </c>
      <c r="L2410" s="64">
        <f>IF('{Equipment Data Entry}'!M104="","",'{Equipment Data Entry}'!M104)</f>
        <v/>
      </c>
      <c r="M2410" s="13" t="n"/>
    </row>
    <row r="2411" ht="13.35" customHeight="1" s="162">
      <c r="B2411" s="199" t="inlineStr">
        <is>
          <t>Measured Voltage</t>
        </is>
      </c>
      <c r="C2411" s="400" t="n"/>
      <c r="D2411" s="401" t="n"/>
      <c r="E2411" s="24" t="n"/>
      <c r="F2411" s="24" t="n"/>
      <c r="G2411" s="24" t="n"/>
      <c r="H2411" s="13" t="n"/>
      <c r="I2411" s="283" t="inlineStr">
        <is>
          <t>Final Settings</t>
        </is>
      </c>
      <c r="J2411" s="404" t="n"/>
      <c r="K2411" s="404" t="n"/>
      <c r="L2411" s="37" t="n"/>
      <c r="M2411" s="404" t="n"/>
    </row>
    <row r="2412" ht="13.35" customHeight="1" s="162">
      <c r="B2412" s="199" t="inlineStr">
        <is>
          <t>Measured Amperage</t>
        </is>
      </c>
      <c r="C2412" s="400" t="n"/>
      <c r="D2412" s="401" t="n"/>
      <c r="E2412" s="67" t="n"/>
      <c r="F2412" s="67" t="n"/>
      <c r="G2412" s="67" t="n"/>
      <c r="H2412" s="13" t="n"/>
      <c r="I2412" s="205" t="inlineStr">
        <is>
          <t>RPM Data</t>
        </is>
      </c>
      <c r="J2412" s="401" t="n"/>
      <c r="K2412" s="205" t="inlineStr">
        <is>
          <t>Initial</t>
        </is>
      </c>
      <c r="L2412" s="205" t="inlineStr">
        <is>
          <t>Final</t>
        </is>
      </c>
      <c r="M2412" s="13" t="n"/>
    </row>
    <row r="2413" ht="13.35" customHeight="1" s="162">
      <c r="B2413" s="199" t="inlineStr">
        <is>
          <t>Motor HP (nameplate)</t>
        </is>
      </c>
      <c r="C2413" s="400"/>
      <c r="D2413" s="401"/>
      <c r="E2413" s="24"/>
      <c r="F2413" s="24"/>
      <c r="G2413" s="24"/>
      <c r="H2413" s="13" t="n"/>
      <c r="I2413" s="199" t="inlineStr">
        <is>
          <t>Motor RPM</t>
        </is>
      </c>
      <c r="J2413" s="401" t="n"/>
      <c r="K2413" s="24" t="n"/>
      <c r="L2413" s="24" t="n"/>
      <c r="M2413" s="13" t="n"/>
    </row>
    <row r="2414" ht="13.35" customHeight="1" s="162">
      <c r="B2414" s="200" t="inlineStr">
        <is>
          <t>Static Pressure Profile (in. w.g.)</t>
        </is>
      </c>
      <c r="C2414" s="400" t="n"/>
      <c r="D2414" s="400" t="n"/>
      <c r="E2414" s="400" t="n"/>
      <c r="F2414" s="400" t="n"/>
      <c r="G2414" s="401" t="n"/>
      <c r="H2414" s="13" t="n"/>
      <c r="I2414" s="199" t="inlineStr">
        <is>
          <t>Fan RPM</t>
        </is>
      </c>
      <c r="J2414" s="401" t="n"/>
      <c r="K2414" s="24" t="n"/>
      <c r="L2414" s="24" t="n"/>
      <c r="M2414" s="13" t="n"/>
    </row>
    <row r="2415" ht="13.35" customHeight="1" s="162">
      <c r="B2415" s="490">
        <f>IFERROR(INDEX('{Dropdowns}'!$AI$2:$AO$7,MATCH($D$2418,'{Dropdowns}'!$AH$2:$AH$7,0),1),"")</f>
        <v/>
      </c>
      <c r="C2415" s="490">
        <f>IFERROR(INDEX('{Dropdowns}'!$AI$2:$AO$7,MATCH($D$2418,'{Dropdowns}'!$AH$2:$AH$7,0),2),"")</f>
        <v/>
      </c>
      <c r="D2415" s="490">
        <f>IFERROR(INDEX('{Dropdowns}'!$AI$2:$AO$7,MATCH($D$2418,'{Dropdowns}'!$AH$2:$AH$7,0),3),"")</f>
        <v/>
      </c>
      <c r="E2415" s="490">
        <f>IFERROR(INDEX('{Dropdowns}'!$AI$2:$AO$7,MATCH($D$2418,'{Dropdowns}'!$AH$2:$AH$7,0),4),"")</f>
        <v/>
      </c>
      <c r="F2415" s="490">
        <f>IFERROR(INDEX('{Dropdowns}'!$AI$2:$AO$7,MATCH($D$2418,'{Dropdowns}'!$AH$2:$AH$7,0),5),"")</f>
        <v/>
      </c>
      <c r="G2415" s="490">
        <f>IFERROR(INDEX('{Dropdowns}'!$AI$2:$AO$7,MATCH($D$2418,'{Dropdowns}'!$AH$2:$AH$7,0),6),"")</f>
        <v/>
      </c>
      <c r="H2415" s="490">
        <f>IFERROR(INDEX('{Dropdowns}'!$AI$2:$AO$7,MATCH($D$2418,'{Dropdowns}'!$AH$2:$AH$7,0),7),"")</f>
        <v/>
      </c>
      <c r="I2415" s="246" t="inlineStr">
        <is>
          <t>VSD Frequency</t>
        </is>
      </c>
      <c r="J2415" s="403" t="n"/>
      <c r="K2415" s="65" t="n"/>
      <c r="L2415" s="65" t="n"/>
      <c r="M2415" s="13" t="n"/>
    </row>
    <row r="2416" ht="13.35" customHeight="1" s="162">
      <c r="B2416" s="492"/>
      <c r="C2416" s="492"/>
      <c r="D2416" s="492"/>
      <c r="E2416" s="492"/>
      <c r="F2416" s="492"/>
      <c r="G2416" s="492"/>
      <c r="H2416" s="492"/>
      <c r="I2416" s="14" t="n"/>
      <c r="J2416" s="14" t="n"/>
      <c r="K2416" s="14" t="n"/>
      <c r="L2416" s="38" t="n"/>
      <c r="M2416" s="13" t="n"/>
      <c r="Q2416">
        <f>IF(B2416="","",B2416)</f>
        <v/>
      </c>
      <c r="R2416">
        <f>IF(C2415="—",Q2416,IF(C2416="","",C2416))</f>
        <v/>
      </c>
      <c r="S2416">
        <f>IF(D2415="—",R2416,IF(D2416="","",D2416))</f>
        <v/>
      </c>
      <c r="T2416">
        <f>IF(E2415="—",S2416,IF(E2416="","",E2416))</f>
        <v/>
      </c>
      <c r="U2416">
        <f>IF(F2415="—",T2416,IF(F2416="","",F2416))</f>
        <v/>
      </c>
      <c r="V2416">
        <f>IF(G2415="—",U2416,IF(G2416="","",G2416))</f>
        <v/>
      </c>
      <c r="W2416">
        <f>IFERROR(MATCH("Fan",$C$2415:$H$2415,0),"")</f>
        <v/>
      </c>
      <c r="X2416">
        <f>IF(W2416="","",INDEX(P2418:U2418,W2416))</f>
        <v/>
      </c>
      <c r="Y2416">
        <f>IF(W2416="","",INDEX(Q2417:V2417,W2416))</f>
        <v/>
      </c>
    </row>
    <row r="2417" ht="13.35" customHeight="1" s="162">
      <c r="B2417" s="491" t="inlineStr">
        <is>
          <t>Δ</t>
        </is>
      </c>
      <c r="C2417" s="498">
        <f>IF(OR(C2415="—",C2416="",Q2416=""),"",IF(OR(ISTEXT(C2416),ISTEXT(Q2416)),"","Δ "&amp;TEXT(C2416-Q2416,"0.00")))</f>
        <v/>
      </c>
      <c r="D2417" s="498">
        <f>IF(OR(D2415="—",D2416="",R2416=""),"",IF(OR(ISTEXT(D2416),ISTEXT(R2416)),"","Δ "&amp;TEXT(D2416-R2416,"0.00")))</f>
        <v/>
      </c>
      <c r="E2417" s="498">
        <f>IF(OR(E2415="—",E2416="",S2416=""),"",IF(OR(ISTEXT(E2416),ISTEXT(S2416)),"","Δ "&amp;TEXT(E2416-S2416,"0.00")))</f>
        <v/>
      </c>
      <c r="F2417" s="498">
        <f>IF(OR(F2415="—",F2416="",T2416=""),"",IF(OR(ISTEXT(F2416),ISTEXT(T2416)),"","Δ "&amp;TEXT(F2416-T2416,"0.00")))</f>
        <v/>
      </c>
      <c r="G2417" s="498">
        <f>IF(OR(G2415="—",G2416="",U2416=""),"",IF(OR(ISTEXT(G2416),ISTEXT(U2416)),"","Δ "&amp;TEXT(G2416-U2416,"0.00")))</f>
        <v/>
      </c>
      <c r="H2417" s="498">
        <f>IF(OR(H2415="—",H2416="",V2416=""),"",IF(OR(ISTEXT(H2416),ISTEXT(V2416)),"","Δ "&amp;TEXT(H2416-V2416,"0.00")))</f>
        <v/>
      </c>
      <c r="I2417" s="13" t="n"/>
      <c r="J2417" s="13" t="n"/>
      <c r="K2417" s="13" t="n"/>
      <c r="L2417" s="13" t="n"/>
      <c r="M2417" s="13" t="n"/>
      <c r="Q2417">
        <f>IF(OR(C2416="",ISTEXT(C2416)),R2417,C2416)</f>
        <v/>
      </c>
      <c r="R2417">
        <f>IF(OR(D2416="",ISTEXT(D2416)),S2417,D2416)</f>
        <v/>
      </c>
      <c r="S2417">
        <f>IF(OR(E2416="",ISTEXT(E2416)),T2417,E2416)</f>
        <v/>
      </c>
      <c r="T2417">
        <f>IF(OR(F2416="",ISTEXT(F2416)),U2417,F2416)</f>
        <v/>
      </c>
      <c r="U2417">
        <f>IF(OR(G2416="",ISTEXT(G2416)),V2417,G2416)</f>
        <v/>
      </c>
      <c r="V2417">
        <f>IF(OR(H2416="",ISTEXT(H2416)),"",H2416)</f>
        <v/>
      </c>
    </row>
    <row r="2418" ht="13.35" customHeight="1" s="162">
      <c r="B2418" s="425" t="inlineStr">
        <is>
          <t>Unit type:</t>
        </is>
      </c>
      <c r="D2418" s="522" t="inlineStr">
        <is>
          <t>EF</t>
        </is>
      </c>
      <c r="E2418" s="414" t="n"/>
      <c r="F2418" s="494" t="inlineStr">
        <is>
          <t>Airflow left to right. Δ = this reading minus the one before it; in. w.g.</t>
        </is>
      </c>
      <c r="P2418">
        <f>IF(B2416="","",B2416)</f>
        <v/>
      </c>
      <c r="Q2418">
        <f>IF(C2416="",P2418,C2416)</f>
        <v/>
      </c>
      <c r="R2418">
        <f>IF(D2416="",Q2418,D2416)</f>
        <v/>
      </c>
      <c r="S2418">
        <f>IF(E2416="",R2418,E2416)</f>
        <v/>
      </c>
      <c r="T2418">
        <f>IF(F2416="",S2418,F2416)</f>
        <v/>
      </c>
      <c r="U2418">
        <f>IF(G2416="",T2418,G2416)</f>
        <v/>
      </c>
      <c r="V2418">
        <f>IF(H2416="",U2418,H2416)</f>
        <v/>
      </c>
    </row>
    <row r="2419" ht="13.35" customHeight="1" s="162">
      <c r="B2419" s="500" t="inlineStr">
        <is>
          <t>Fan inlet</t>
        </is>
      </c>
      <c r="D2419" s="501">
        <f>IF(X2416="","",X2416)</f>
        <v/>
      </c>
      <c r="F2419" s="500" t="inlineStr">
        <is>
          <t>Discharge</t>
        </is>
      </c>
      <c r="I2419" s="501">
        <f>IF(V2418="","",V2418)</f>
        <v/>
      </c>
    </row>
    <row r="2420" ht="13.35" customHeight="1" s="162"/>
    <row r="2421" ht="13.35" customHeight="1" s="162">
      <c r="B2421" s="500" t="inlineStr">
        <is>
          <t>Fan TSP</t>
        </is>
      </c>
      <c r="E2421" s="501">
        <f>IF(OR(X2416="",Y2416=""),"",IF(OR(ISTEXT(X2416),ISTEXT(Y2416)),"",Y2416-X2416))</f>
        <v/>
      </c>
      <c r="F2421" s="500" t="inlineStr">
        <is>
          <t>ESP</t>
        </is>
      </c>
      <c r="I2421" s="501">
        <f>IF(OR(B2416="",V2418=""),"",IF(OR(ISTEXT(B2416),ISTEXT(V2418)),"",V2418-B2416))</f>
        <v/>
      </c>
      <c r="J2421" s="500" t="inlineStr">
        <is>
          <t>Unit ΔP (inlet → fan)</t>
        </is>
      </c>
      <c r="M2421" s="501">
        <f>IF(OR(B2416="",X2416=""),"",IF(OR(ISTEXT(B2416),ISTEXT(X2416)),"",X2416-B2416))</f>
        <v/>
      </c>
    </row>
    <row r="2422" ht="13.35" customHeight="1" s="162">
      <c r="B2422" s="453" t="inlineStr">
        <is>
          <t>Instrument:</t>
        </is>
      </c>
      <c r="C2422" s="5" t="n"/>
      <c r="D2422" s="505" t="n"/>
      <c r="E2422" s="414" t="n"/>
      <c r="F2422" s="414" t="n"/>
      <c r="G2422" s="425" t="inlineStr">
        <is>
          <t>Ak basis / notes:</t>
        </is>
      </c>
      <c r="I2422" s="506" t="n"/>
      <c r="J2422" s="414" t="n"/>
      <c r="K2422" s="414" t="n"/>
      <c r="L2422" s="414" t="n"/>
      <c r="M2422" s="414" t="n"/>
    </row>
    <row r="2423" ht="13.35" customHeight="1" s="162">
      <c r="B2423" s="188" t="inlineStr">
        <is>
          <t>Register / Grille / Diffuser Airflow</t>
        </is>
      </c>
      <c r="C2423" s="174" t="n"/>
      <c r="D2423" s="174" t="n"/>
      <c r="E2423" s="174" t="n"/>
      <c r="F2423" s="173" t="n"/>
      <c r="G2423" s="233" t="inlineStr">
        <is>
          <t>Design VEL</t>
        </is>
      </c>
      <c r="H2423" s="194" t="inlineStr">
        <is>
          <t>Design CFM</t>
        </is>
      </c>
      <c r="I2423" s="188" t="inlineStr">
        <is>
          <t>Initial</t>
        </is>
      </c>
      <c r="J2423" s="173" t="n"/>
      <c r="K2423" s="188" t="inlineStr">
        <is>
          <t>Final</t>
        </is>
      </c>
      <c r="L2423" s="173" t="n"/>
      <c r="M2423" s="188" t="inlineStr">
        <is>
          <t>%</t>
        </is>
      </c>
    </row>
    <row r="2424" ht="13.35" customHeight="1" s="162">
      <c r="B2424" s="153" t="inlineStr">
        <is>
          <t>No.</t>
        </is>
      </c>
      <c r="C2424" s="188" t="inlineStr">
        <is>
          <t>Area Served</t>
        </is>
      </c>
      <c r="D2424" s="188" t="inlineStr">
        <is>
          <t>Type</t>
        </is>
      </c>
      <c r="E2424" s="188" t="inlineStr">
        <is>
          <t>Size</t>
        </is>
      </c>
      <c r="F2424" s="188" t="inlineStr">
        <is>
          <t>Ak</t>
        </is>
      </c>
      <c r="G2424" s="440" t="n"/>
      <c r="H2424" s="440" t="n"/>
      <c r="I2424" s="188" t="inlineStr">
        <is>
          <t>VEL</t>
        </is>
      </c>
      <c r="J2424" s="188" t="inlineStr">
        <is>
          <t>CFM</t>
        </is>
      </c>
      <c r="K2424" s="188" t="inlineStr">
        <is>
          <t>VEL</t>
        </is>
      </c>
      <c r="L2424" s="188" t="inlineStr">
        <is>
          <t>CFM</t>
        </is>
      </c>
      <c r="M2424" s="440" t="n"/>
    </row>
    <row r="2425" ht="13.35" customHeight="1" s="162">
      <c r="B2425" s="307" t="n"/>
      <c r="C2425" s="307" t="n"/>
      <c r="E2425" s="307" t="n"/>
      <c r="F2425" s="32" t="n"/>
      <c r="G2425" s="33">
        <f>IF(F2425="", "", IF(OR(ISTEXT(H2425),ISTEXT(F2425)),"",H2425/F2425))</f>
        <v/>
      </c>
      <c r="H2425" s="33" t="n"/>
      <c r="I2425" s="33" t="n"/>
      <c r="J2425" s="33">
        <f>IF(I2425="", "", IF(OR(ISTEXT(I2425),ISTEXT($F2425)),"",I2425*$F2425))</f>
        <v/>
      </c>
      <c r="K2425" s="33" t="n"/>
      <c r="L2425" s="33">
        <f>IF(K2425="", "", IF(OR(ISTEXT(K2425),ISTEXT($F2425)),"",K2425*$F2425))</f>
        <v/>
      </c>
      <c r="M2425" s="30">
        <f>IF(OR(H2425="",H2425=0),"",IF(K2425="",IF(J2425="","",IF(OR(ISTEXT(J2425),ISTEXT(H2425)),"",J2425/H2425)),IF(OR(ISTEXT(L2425),ISTEXT(H2425)),"",L2425/H2425)))</f>
        <v/>
      </c>
    </row>
    <row r="2426" ht="13.35" customHeight="1" s="162">
      <c r="B2426" s="307" t="n"/>
      <c r="C2426" s="307" t="n"/>
      <c r="E2426" s="307" t="n"/>
      <c r="F2426" s="32" t="n"/>
      <c r="G2426" s="33">
        <f>IF(F2426="", "", IF(OR(ISTEXT(H2426),ISTEXT(F2426)),"",H2426/F2426))</f>
        <v/>
      </c>
      <c r="H2426" s="33" t="n"/>
      <c r="I2426" s="33" t="n"/>
      <c r="J2426" s="33">
        <f>IF(I2426="", "", IF(OR(ISTEXT(I2426),ISTEXT($F2426)),"",I2426*$F2426))</f>
        <v/>
      </c>
      <c r="K2426" s="33" t="n"/>
      <c r="L2426" s="33">
        <f>IF(K2426="", "", IF(OR(ISTEXT(K2426),ISTEXT($F2426)),"",K2426*$F2426))</f>
        <v/>
      </c>
      <c r="M2426" s="30">
        <f>IF(OR(H2426="",H2426=0),"",IF(K2426="",IF(J2426="","",IF(OR(ISTEXT(J2426),ISTEXT(H2426)),"",J2426/H2426)),IF(OR(ISTEXT(L2426),ISTEXT(H2426)),"",L2426/H2426)))</f>
        <v/>
      </c>
    </row>
    <row r="2427" ht="13.35" customHeight="1" s="162">
      <c r="B2427" s="307" t="n"/>
      <c r="C2427" s="307" t="n"/>
      <c r="E2427" s="307" t="n"/>
      <c r="F2427" s="32" t="n"/>
      <c r="G2427" s="33">
        <f>IF(F2427="", "", IF(OR(ISTEXT(H2427),ISTEXT(F2427)),"",H2427/F2427))</f>
        <v/>
      </c>
      <c r="H2427" s="33" t="n"/>
      <c r="I2427" s="33" t="n"/>
      <c r="J2427" s="33">
        <f>IF(I2427="", "", IF(OR(ISTEXT(I2427),ISTEXT($F2427)),"",I2427*$F2427))</f>
        <v/>
      </c>
      <c r="K2427" s="33" t="n"/>
      <c r="L2427" s="33">
        <f>IF(K2427="", "", IF(OR(ISTEXT(K2427),ISTEXT($F2427)),"",K2427*$F2427))</f>
        <v/>
      </c>
      <c r="M2427" s="30">
        <f>IF(OR(H2427="",H2427=0),"",IF(K2427="",IF(J2427="","",IF(OR(ISTEXT(J2427),ISTEXT(H2427)),"",J2427/H2427)),IF(OR(ISTEXT(L2427),ISTEXT(H2427)),"",L2427/H2427)))</f>
        <v/>
      </c>
    </row>
    <row r="2428" ht="13.35" customHeight="1" s="162">
      <c r="B2428" s="307" t="n"/>
      <c r="C2428" s="307" t="n"/>
      <c r="E2428" s="307" t="n"/>
      <c r="F2428" s="32" t="n"/>
      <c r="G2428" s="33">
        <f>IF(F2428="", "", IF(OR(ISTEXT(H2428),ISTEXT(F2428)),"",H2428/F2428))</f>
        <v/>
      </c>
      <c r="H2428" s="33" t="n"/>
      <c r="I2428" s="33" t="n"/>
      <c r="J2428" s="33">
        <f>IF(I2428="", "", IF(OR(ISTEXT(I2428),ISTEXT($F2428)),"",I2428*$F2428))</f>
        <v/>
      </c>
      <c r="K2428" s="33" t="n"/>
      <c r="L2428" s="33">
        <f>IF(K2428="", "", IF(OR(ISTEXT(K2428),ISTEXT($F2428)),"",K2428*$F2428))</f>
        <v/>
      </c>
      <c r="M2428" s="30">
        <f>IF(OR(H2428="",H2428=0),"",IF(K2428="",IF(J2428="","",IF(OR(ISTEXT(J2428),ISTEXT(H2428)),"",J2428/H2428)),IF(OR(ISTEXT(L2428),ISTEXT(H2428)),"",L2428/H2428)))</f>
        <v/>
      </c>
    </row>
    <row r="2429" ht="13.35" customHeight="1" s="162">
      <c r="B2429" s="307" t="n"/>
      <c r="C2429" s="307" t="n"/>
      <c r="E2429" s="307" t="n"/>
      <c r="F2429" s="32" t="n"/>
      <c r="G2429" s="33">
        <f>IF(F2429="", "", IF(OR(ISTEXT(H2429),ISTEXT(F2429)),"",H2429/F2429))</f>
        <v/>
      </c>
      <c r="H2429" s="33" t="n"/>
      <c r="I2429" s="33" t="n"/>
      <c r="J2429" s="33">
        <f>IF(I2429="", "", IF(OR(ISTEXT(I2429),ISTEXT($F2429)),"",I2429*$F2429))</f>
        <v/>
      </c>
      <c r="K2429" s="33" t="n"/>
      <c r="L2429" s="33">
        <f>IF(K2429="", "", IF(OR(ISTEXT(K2429),ISTEXT($F2429)),"",K2429*$F2429))</f>
        <v/>
      </c>
      <c r="M2429" s="30">
        <f>IF(OR(H2429="",H2429=0),"",IF(K2429="",IF(J2429="","",IF(OR(ISTEXT(J2429),ISTEXT(H2429)),"",J2429/H2429)),IF(OR(ISTEXT(L2429),ISTEXT(H2429)),"",L2429/H2429)))</f>
        <v/>
      </c>
    </row>
    <row r="2430" ht="13.35" customHeight="1" s="162">
      <c r="B2430" s="307" t="n"/>
      <c r="C2430" s="307" t="n"/>
      <c r="E2430" s="307" t="n"/>
      <c r="F2430" s="32" t="n"/>
      <c r="G2430" s="33">
        <f>IF(F2430="", "", IF(OR(ISTEXT(H2430),ISTEXT(F2430)),"",H2430/F2430))</f>
        <v/>
      </c>
      <c r="H2430" s="33" t="n"/>
      <c r="I2430" s="33" t="n"/>
      <c r="J2430" s="33">
        <f>IF(I2430="", "", IF(OR(ISTEXT(I2430),ISTEXT($F2430)),"",I2430*$F2430))</f>
        <v/>
      </c>
      <c r="K2430" s="33" t="n"/>
      <c r="L2430" s="33">
        <f>IF(K2430="", "", IF(OR(ISTEXT(K2430),ISTEXT($F2430)),"",K2430*$F2430))</f>
        <v/>
      </c>
      <c r="M2430" s="30">
        <f>IF(OR(H2430="",H2430=0),"",IF(K2430="",IF(J2430="","",IF(OR(ISTEXT(J2430),ISTEXT(H2430)),"",J2430/H2430)),IF(OR(ISTEXT(L2430),ISTEXT(H2430)),"",L2430/H2430)))</f>
        <v/>
      </c>
    </row>
    <row r="2431" ht="13.35" customHeight="1" s="162">
      <c r="B2431" s="307" t="n"/>
      <c r="C2431" s="307" t="n"/>
      <c r="E2431" s="307" t="n"/>
      <c r="F2431" s="32" t="n"/>
      <c r="G2431" s="33">
        <f>IF(F2431="", "", IF(OR(ISTEXT(H2431),ISTEXT(F2431)),"",H2431/F2431))</f>
        <v/>
      </c>
      <c r="H2431" s="33" t="n"/>
      <c r="I2431" s="33" t="n"/>
      <c r="J2431" s="33">
        <f>IF(I2431="", "", IF(OR(ISTEXT(I2431),ISTEXT($F2431)),"",I2431*$F2431))</f>
        <v/>
      </c>
      <c r="K2431" s="33" t="n"/>
      <c r="L2431" s="33">
        <f>IF(K2431="", "", IF(OR(ISTEXT(K2431),ISTEXT($F2431)),"",K2431*$F2431))</f>
        <v/>
      </c>
      <c r="M2431" s="30">
        <f>IF(OR(H2431="",H2431=0),"",IF(K2431="",IF(J2431="","",IF(OR(ISTEXT(J2431),ISTEXT(H2431)),"",J2431/H2431)),IF(OR(ISTEXT(L2431),ISTEXT(H2431)),"",L2431/H2431)))</f>
        <v/>
      </c>
    </row>
    <row r="2432" ht="13.35" customHeight="1" s="162">
      <c r="B2432" s="307" t="n"/>
      <c r="C2432" s="307" t="n"/>
      <c r="E2432" s="307" t="n"/>
      <c r="F2432" s="32" t="n"/>
      <c r="G2432" s="33">
        <f>IF(F2432="", "", IF(OR(ISTEXT(H2432),ISTEXT(F2432)),"",H2432/F2432))</f>
        <v/>
      </c>
      <c r="H2432" s="33" t="n"/>
      <c r="I2432" s="33" t="n"/>
      <c r="J2432" s="33">
        <f>IF(I2432="", "", IF(OR(ISTEXT(I2432),ISTEXT($F2432)),"",I2432*$F2432))</f>
        <v/>
      </c>
      <c r="K2432" s="33" t="n"/>
      <c r="L2432" s="33">
        <f>IF(K2432="", "", IF(OR(ISTEXT(K2432),ISTEXT($F2432)),"",K2432*$F2432))</f>
        <v/>
      </c>
      <c r="M2432" s="30">
        <f>IF(OR(H2432="",H2432=0),"",IF(K2432="",IF(J2432="","",IF(OR(ISTEXT(J2432),ISTEXT(H2432)),"",J2432/H2432)),IF(OR(ISTEXT(L2432),ISTEXT(H2432)),"",L2432/H2432)))</f>
        <v/>
      </c>
    </row>
    <row r="2433" ht="13.35" customHeight="1" s="162">
      <c r="B2433" s="307" t="n"/>
      <c r="C2433" s="307" t="n"/>
      <c r="E2433" s="307" t="n"/>
      <c r="F2433" s="32" t="n"/>
      <c r="G2433" s="33">
        <f>IF(F2433="", "", IF(OR(ISTEXT(H2433),ISTEXT(F2433)),"",H2433/F2433))</f>
        <v/>
      </c>
      <c r="H2433" s="33" t="n"/>
      <c r="I2433" s="33" t="n"/>
      <c r="J2433" s="33">
        <f>IF(I2433="", "", IF(OR(ISTEXT(I2433),ISTEXT($F2433)),"",I2433*$F2433))</f>
        <v/>
      </c>
      <c r="K2433" s="33" t="n"/>
      <c r="L2433" s="33">
        <f>IF(K2433="", "", IF(OR(ISTEXT(K2433),ISTEXT($F2433)),"",K2433*$F2433))</f>
        <v/>
      </c>
      <c r="M2433" s="30">
        <f>IF(OR(H2433="",H2433=0),"",IF(K2433="",IF(J2433="","",IF(OR(ISTEXT(J2433),ISTEXT(H2433)),"",J2433/H2433)),IF(OR(ISTEXT(L2433),ISTEXT(H2433)),"",L2433/H2433)))</f>
        <v/>
      </c>
    </row>
    <row r="2434" ht="13.35" customHeight="1" s="162">
      <c r="B2434" s="307" t="n"/>
      <c r="C2434" s="307" t="n"/>
      <c r="E2434" s="307" t="n"/>
      <c r="F2434" s="32" t="n"/>
      <c r="G2434" s="33">
        <f>IF(F2434="", "", IF(OR(ISTEXT(H2434),ISTEXT(F2434)),"",H2434/F2434))</f>
        <v/>
      </c>
      <c r="H2434" s="33" t="n"/>
      <c r="I2434" s="33" t="n"/>
      <c r="J2434" s="33">
        <f>IF(I2434="", "", IF(OR(ISTEXT(I2434),ISTEXT($F2434)),"",I2434*$F2434))</f>
        <v/>
      </c>
      <c r="K2434" s="33" t="n"/>
      <c r="L2434" s="33">
        <f>IF(K2434="", "", IF(OR(ISTEXT(K2434),ISTEXT($F2434)),"",K2434*$F2434))</f>
        <v/>
      </c>
      <c r="M2434" s="30">
        <f>IF(OR(H2434="",H2434=0),"",IF(K2434="",IF(J2434="","",IF(OR(ISTEXT(J2434),ISTEXT(H2434)),"",J2434/H2434)),IF(OR(ISTEXT(L2434),ISTEXT(H2434)),"",L2434/H2434)))</f>
        <v/>
      </c>
    </row>
    <row r="2435" ht="13.35" customHeight="1" s="162">
      <c r="B2435" s="307" t="n"/>
      <c r="C2435" s="307" t="n"/>
      <c r="E2435" s="307" t="n"/>
      <c r="F2435" s="32" t="n"/>
      <c r="G2435" s="33">
        <f>IF(F2435="", "", IF(OR(ISTEXT(H2435),ISTEXT(F2435)),"",H2435/F2435))</f>
        <v/>
      </c>
      <c r="H2435" s="33" t="n"/>
      <c r="I2435" s="33" t="n"/>
      <c r="J2435" s="33">
        <f>IF(I2435="", "", IF(OR(ISTEXT(I2435),ISTEXT($F2435)),"",I2435*$F2435))</f>
        <v/>
      </c>
      <c r="K2435" s="33" t="n"/>
      <c r="L2435" s="33">
        <f>IF(K2435="", "", IF(OR(ISTEXT(K2435),ISTEXT($F2435)),"",K2435*$F2435))</f>
        <v/>
      </c>
      <c r="M2435" s="30">
        <f>IF(OR(H2435="",H2435=0),"",IF(K2435="",IF(J2435="","",IF(OR(ISTEXT(J2435),ISTEXT(H2435)),"",J2435/H2435)),IF(OR(ISTEXT(L2435),ISTEXT(H2435)),"",L2435/H2435)))</f>
        <v/>
      </c>
    </row>
    <row r="2436" ht="13.35" customHeight="1" s="162">
      <c r="B2436" s="307" t="n"/>
      <c r="C2436" s="307" t="n"/>
      <c r="E2436" s="307" t="n"/>
      <c r="F2436" s="32" t="n"/>
      <c r="G2436" s="33">
        <f>IF(F2436="", "", IF(OR(ISTEXT(H2436),ISTEXT(F2436)),"",H2436/F2436))</f>
        <v/>
      </c>
      <c r="H2436" s="33" t="n"/>
      <c r="I2436" s="33" t="n"/>
      <c r="J2436" s="33">
        <f>IF(I2436="", "", IF(OR(ISTEXT(I2436),ISTEXT($F2436)),"",I2436*$F2436))</f>
        <v/>
      </c>
      <c r="K2436" s="33" t="n"/>
      <c r="L2436" s="33">
        <f>IF(K2436="", "", IF(OR(ISTEXT(K2436),ISTEXT($F2436)),"",K2436*$F2436))</f>
        <v/>
      </c>
      <c r="M2436" s="30">
        <f>IF(OR(H2436="",H2436=0),"",IF(K2436="",IF(J2436="","",IF(OR(ISTEXT(J2436),ISTEXT(H2436)),"",J2436/H2436)),IF(OR(ISTEXT(L2436),ISTEXT(H2436)),"",L2436/H2436)))</f>
        <v/>
      </c>
    </row>
    <row r="2437" ht="13.35" customHeight="1" s="162">
      <c r="B2437" s="307" t="n"/>
      <c r="C2437" s="307" t="n"/>
      <c r="E2437" s="307" t="n"/>
      <c r="F2437" s="32" t="n"/>
      <c r="G2437" s="33">
        <f>IF(F2437="", "", IF(OR(ISTEXT(H2437),ISTEXT(F2437)),"",H2437/F2437))</f>
        <v/>
      </c>
      <c r="H2437" s="33" t="n"/>
      <c r="I2437" s="33" t="n"/>
      <c r="J2437" s="33">
        <f>IF(I2437="", "", IF(OR(ISTEXT(I2437),ISTEXT($F2437)),"",I2437*$F2437))</f>
        <v/>
      </c>
      <c r="K2437" s="33" t="n"/>
      <c r="L2437" s="33">
        <f>IF(K2437="", "", IF(OR(ISTEXT(K2437),ISTEXT($F2437)),"",K2437*$F2437))</f>
        <v/>
      </c>
      <c r="M2437" s="30">
        <f>IF(OR(H2437="",H2437=0),"",IF(K2437="",IF(J2437="","",IF(OR(ISTEXT(J2437),ISTEXT(H2437)),"",J2437/H2437)),IF(OR(ISTEXT(L2437),ISTEXT(H2437)),"",L2437/H2437)))</f>
        <v/>
      </c>
    </row>
    <row r="2438" ht="13.35" customHeight="1" s="162">
      <c r="B2438" s="307" t="n"/>
      <c r="C2438" s="307" t="n"/>
      <c r="E2438" s="307" t="n"/>
      <c r="F2438" s="32" t="n"/>
      <c r="G2438" s="33">
        <f>IF(F2438="", "", IF(OR(ISTEXT(H2438),ISTEXT(F2438)),"",H2438/F2438))</f>
        <v/>
      </c>
      <c r="H2438" s="33" t="n"/>
      <c r="I2438" s="33" t="n"/>
      <c r="J2438" s="33">
        <f>IF(I2438="", "", IF(OR(ISTEXT(I2438),ISTEXT($F2438)),"",I2438*$F2438))</f>
        <v/>
      </c>
      <c r="K2438" s="33" t="n"/>
      <c r="L2438" s="33">
        <f>IF(K2438="", "", IF(OR(ISTEXT(K2438),ISTEXT($F2438)),"",K2438*$F2438))</f>
        <v/>
      </c>
      <c r="M2438" s="30">
        <f>IF(OR(H2438="",H2438=0),"",IF(K2438="",IF(J2438="","",IF(OR(ISTEXT(J2438),ISTEXT(H2438)),"",J2438/H2438)),IF(OR(ISTEXT(L2438),ISTEXT(H2438)),"",L2438/H2438)))</f>
        <v/>
      </c>
    </row>
    <row r="2439" ht="13.35" customHeight="1" s="162">
      <c r="B2439" s="307" t="n"/>
      <c r="C2439" s="307" t="n"/>
      <c r="E2439" s="307" t="n"/>
      <c r="F2439" s="32" t="n"/>
      <c r="G2439" s="33">
        <f>IF(F2439="", "", IF(OR(ISTEXT(H2439),ISTEXT(F2439)),"",H2439/F2439))</f>
        <v/>
      </c>
      <c r="H2439" s="33" t="n"/>
      <c r="I2439" s="33" t="n"/>
      <c r="J2439" s="33">
        <f>IF(I2439="", "", IF(OR(ISTEXT(I2439),ISTEXT($F2439)),"",I2439*$F2439))</f>
        <v/>
      </c>
      <c r="K2439" s="33" t="n"/>
      <c r="L2439" s="33">
        <f>IF(K2439="", "", IF(OR(ISTEXT(K2439),ISTEXT($F2439)),"",K2439*$F2439))</f>
        <v/>
      </c>
      <c r="M2439" s="30">
        <f>IF(OR(H2439="",H2439=0),"",IF(K2439="",IF(J2439="","",IF(OR(ISTEXT(J2439),ISTEXT(H2439)),"",J2439/H2439)),IF(OR(ISTEXT(L2439),ISTEXT(H2439)),"",L2439/H2439)))</f>
        <v/>
      </c>
    </row>
    <row r="2440" ht="13.35" customHeight="1" s="162">
      <c r="B2440" s="307" t="n"/>
      <c r="C2440" s="307" t="n"/>
      <c r="D2440" s="307"/>
      <c r="E2440" s="307"/>
      <c r="F2440" s="307"/>
      <c r="G2440" s="307"/>
      <c r="H2440" s="33" t="n"/>
      <c r="I2440" s="33" t="n"/>
      <c r="J2440" s="33"/>
      <c r="K2440" s="33" t="n"/>
      <c r="L2440" s="33"/>
      <c r="M2440" s="30">
        <f>IF(OR(H2440="",H2440=0),"",IF(L2440="",IF(J2440="","",IF(OR(ISTEXT(J2440),ISTEXT(H2440)),"",J2440/H2440)),IF(OR(ISTEXT(L2440),ISTEXT(H2440)),"",L2440/H2440)))</f>
        <v/>
      </c>
    </row>
    <row r="2441" ht="13.35" customHeight="1" s="162">
      <c r="B2441" s="42" t="n"/>
      <c r="C2441" s="231" t="inlineStr">
        <is>
          <t>Total</t>
        </is>
      </c>
      <c r="D2441" s="159" t="n"/>
      <c r="E2441" s="42" t="n"/>
      <c r="F2441" s="42" t="n"/>
      <c r="G2441" s="43" t="n"/>
      <c r="H2441" s="43">
        <f>IF(SUM(H2425:H2440)+SUM(H2452:H2491)=0,"",SUM(H2425:H2440)+SUM(H2452:H2491))</f>
        <v/>
      </c>
      <c r="I2441" s="43" t="n"/>
      <c r="J2441" s="43">
        <f>IF(SUM(J2425:J2440)+SUM(J2452:J2491)=0,"",SUM(J2425:J2440)+SUM(J2452:J2491))</f>
        <v/>
      </c>
      <c r="K2441" s="43" t="n"/>
      <c r="L2441" s="43">
        <f>IF(SUM(L2425:L2440)+SUM(L2452:L2491)=0,"",SUM(L2425:L2440)+SUM(L2452:L2491))</f>
        <v/>
      </c>
      <c r="M2441" s="35">
        <f>IF(OR(H2441="",H2441=0),"",IF(L2441="",IF(J2441="","",IF(OR(ISTEXT(J2441),ISTEXT(H2441)),"",J2441/H2441)),IF(OR(ISTEXT(L2441),ISTEXT(H2441)),"",L2441/H2441)))</f>
        <v/>
      </c>
    </row>
    <row r="2442" ht="13.35" customHeight="1" s="162"/>
    <row r="2443" ht="13.35" customHeight="1" s="162">
      <c r="B2443" s="188" t="inlineStr">
        <is>
          <t>Remarks</t>
        </is>
      </c>
      <c r="C2443" s="173" t="n"/>
      <c r="D2443" s="154" t="n"/>
      <c r="E2443" s="174" t="n"/>
      <c r="F2443" s="174" t="n"/>
      <c r="G2443" s="174" t="n"/>
      <c r="H2443" s="174" t="n"/>
      <c r="I2443" s="174" t="n"/>
      <c r="J2443" s="174" t="n"/>
      <c r="K2443" s="174" t="n"/>
      <c r="L2443" s="174" t="n"/>
      <c r="M2443" s="173" t="n"/>
    </row>
    <row r="2444" ht="13.35" customHeight="1" s="162">
      <c r="B2444" s="154" t="n"/>
      <c r="C2444" s="174" t="n"/>
      <c r="D2444" s="174" t="n"/>
      <c r="E2444" s="174" t="n"/>
      <c r="F2444" s="174" t="n"/>
      <c r="G2444" s="174" t="n"/>
      <c r="H2444" s="174" t="n"/>
      <c r="I2444" s="174" t="n"/>
      <c r="J2444" s="174" t="n"/>
      <c r="K2444" s="174" t="n"/>
      <c r="L2444" s="174" t="n"/>
      <c r="M2444" s="173" t="n"/>
    </row>
    <row r="2445" ht="13.35" customHeight="1" s="162">
      <c r="B2445" s="154" t="n"/>
      <c r="C2445" s="174" t="n"/>
      <c r="D2445" s="174" t="n"/>
      <c r="E2445" s="174" t="n"/>
      <c r="F2445" s="174" t="n"/>
      <c r="G2445" s="174" t="n"/>
      <c r="H2445" s="174" t="n"/>
      <c r="I2445" s="174" t="n"/>
      <c r="J2445" s="174" t="n"/>
      <c r="K2445" s="174" t="n"/>
      <c r="L2445" s="174" t="n"/>
      <c r="M2445" s="173" t="n"/>
    </row>
    <row r="2446" ht="13.35" customHeight="1" s="162">
      <c r="B2446" s="154" t="n"/>
      <c r="C2446" s="174" t="n"/>
      <c r="D2446" s="174" t="n"/>
      <c r="E2446" s="174" t="n"/>
      <c r="F2446" s="174" t="n"/>
      <c r="G2446" s="174" t="n"/>
      <c r="H2446" s="174" t="n"/>
      <c r="I2446" s="174" t="n"/>
      <c r="J2446" s="174" t="n"/>
      <c r="K2446" s="174" t="n"/>
      <c r="L2446" s="174" t="n"/>
      <c r="M2446" s="173" t="n"/>
    </row>
    <row r="2447" ht="13.35" customHeight="1" s="162"/>
    <row r="2448" ht="13.35" customHeight="1" s="162">
      <c r="B2448" s="200" t="inlineStr">
        <is>
          <t>System (cont.)</t>
        </is>
      </c>
      <c r="C2448" s="403" t="n"/>
      <c r="D2448" s="209">
        <f>IF('{Equipment Data Entry}'!B104="","",'{Equipment Data Entry}'!B104)</f>
        <v/>
      </c>
      <c r="E2448" s="418" t="n"/>
      <c r="F2448" s="403" t="n"/>
      <c r="G2448" s="200" t="inlineStr">
        <is>
          <t>Service</t>
        </is>
      </c>
      <c r="H2448" s="403" t="n"/>
      <c r="I2448" s="210">
        <f>IF('{Equipment Data Entry}'!C104="","",'{Equipment Data Entry}'!C104)</f>
        <v/>
      </c>
      <c r="J2448" s="418" t="n"/>
      <c r="K2448" s="418" t="n"/>
      <c r="L2448" s="418" t="n"/>
      <c r="M2448" s="403" t="n"/>
    </row>
    <row r="2449" ht="13.35" customHeight="1" s="162">
      <c r="B2449" s="422" t="n"/>
      <c r="C2449" s="423" t="n"/>
      <c r="D2449" s="422" t="n"/>
      <c r="E2449" s="424" t="n"/>
      <c r="F2449" s="423" t="n"/>
      <c r="G2449" s="422" t="n"/>
      <c r="H2449" s="423" t="n"/>
      <c r="I2449" s="422" t="n"/>
      <c r="J2449" s="424" t="n"/>
      <c r="K2449" s="424" t="n"/>
      <c r="L2449" s="424" t="n"/>
      <c r="M2449" s="423" t="n"/>
    </row>
    <row r="2450" ht="13.35" customHeight="1" s="162">
      <c r="B2450" s="188" t="inlineStr">
        <is>
          <t>Registers / Grilles (cont.)</t>
        </is>
      </c>
      <c r="C2450" s="174" t="n"/>
      <c r="D2450" s="174" t="n"/>
      <c r="E2450" s="174" t="n"/>
      <c r="F2450" s="173" t="n"/>
      <c r="G2450" s="233" t="inlineStr">
        <is>
          <t>Design VEL</t>
        </is>
      </c>
      <c r="H2450" s="194" t="inlineStr">
        <is>
          <t>Design CFM</t>
        </is>
      </c>
      <c r="I2450" s="188" t="inlineStr">
        <is>
          <t>Initial</t>
        </is>
      </c>
      <c r="J2450" s="173" t="n"/>
      <c r="K2450" s="188" t="inlineStr">
        <is>
          <t>Final</t>
        </is>
      </c>
      <c r="L2450" s="173" t="n"/>
      <c r="M2450" s="188" t="inlineStr">
        <is>
          <t>%</t>
        </is>
      </c>
    </row>
    <row r="2451" ht="13.35" customHeight="1" s="162">
      <c r="B2451" s="153" t="inlineStr">
        <is>
          <t>No.</t>
        </is>
      </c>
      <c r="C2451" s="188" t="inlineStr">
        <is>
          <t>Area Served</t>
        </is>
      </c>
      <c r="D2451" s="188" t="inlineStr">
        <is>
          <t>Type</t>
        </is>
      </c>
      <c r="E2451" s="188" t="inlineStr">
        <is>
          <t>Size</t>
        </is>
      </c>
      <c r="F2451" s="188" t="inlineStr">
        <is>
          <t>Ak</t>
        </is>
      </c>
      <c r="G2451" s="440" t="n"/>
      <c r="H2451" s="440" t="n"/>
      <c r="I2451" s="188" t="inlineStr">
        <is>
          <t>VEL</t>
        </is>
      </c>
      <c r="J2451" s="188" t="inlineStr">
        <is>
          <t>CFM</t>
        </is>
      </c>
      <c r="K2451" s="188" t="inlineStr">
        <is>
          <t>VEL</t>
        </is>
      </c>
      <c r="L2451" s="188" t="inlineStr">
        <is>
          <t>CFM</t>
        </is>
      </c>
      <c r="M2451" s="440" t="n"/>
    </row>
    <row r="2452" ht="13.35" customHeight="1" s="162">
      <c r="B2452" s="307" t="n"/>
      <c r="C2452" s="307" t="n"/>
      <c r="E2452" s="307" t="n"/>
      <c r="F2452" s="32" t="n"/>
      <c r="G2452" s="33">
        <f>IF(F2452="", "", IF(OR(ISTEXT(H2452),ISTEXT(F2452)),"",H2452/F2452))</f>
        <v/>
      </c>
      <c r="H2452" s="33" t="n"/>
      <c r="I2452" s="33" t="n"/>
      <c r="J2452" s="33">
        <f>IF(I2452="", "", IF(OR(ISTEXT(I2452),ISTEXT($F2452)),"",I2452*$F2452))</f>
        <v/>
      </c>
      <c r="K2452" s="33" t="n"/>
      <c r="L2452" s="33">
        <f>IF(K2452="", "", IF(OR(ISTEXT(K2452),ISTEXT($F2452)),"",K2452*$F2452))</f>
        <v/>
      </c>
      <c r="M2452" s="30">
        <f>IF(OR(H2452="",H2452=0),"",IF(K2452="",IF(J2452="","",IF(OR(ISTEXT(J2452),ISTEXT(H2452)),"",J2452/H2452)),IF(OR(ISTEXT(L2452),ISTEXT(H2452)),"",L2452/H2452)))</f>
        <v/>
      </c>
    </row>
    <row r="2453" ht="13.35" customHeight="1" s="162">
      <c r="B2453" s="307" t="n"/>
      <c r="C2453" s="307" t="n"/>
      <c r="E2453" s="307" t="n"/>
      <c r="F2453" s="32" t="n"/>
      <c r="G2453" s="33">
        <f>IF(F2453="", "", IF(OR(ISTEXT(H2453),ISTEXT(F2453)),"",H2453/F2453))</f>
        <v/>
      </c>
      <c r="H2453" s="33" t="n"/>
      <c r="I2453" s="33" t="n"/>
      <c r="J2453" s="33">
        <f>IF(I2453="", "", IF(OR(ISTEXT(I2453),ISTEXT($F2453)),"",I2453*$F2453))</f>
        <v/>
      </c>
      <c r="K2453" s="33" t="n"/>
      <c r="L2453" s="33">
        <f>IF(K2453="", "", IF(OR(ISTEXT(K2453),ISTEXT($F2453)),"",K2453*$F2453))</f>
        <v/>
      </c>
      <c r="M2453" s="30">
        <f>IF(OR(H2453="",H2453=0),"",IF(K2453="",IF(J2453="","",IF(OR(ISTEXT(J2453),ISTEXT(H2453)),"",J2453/H2453)),IF(OR(ISTEXT(L2453),ISTEXT(H2453)),"",L2453/H2453)))</f>
        <v/>
      </c>
    </row>
    <row r="2454" ht="13.35" customHeight="1" s="162">
      <c r="B2454" s="307" t="n"/>
      <c r="C2454" s="307" t="n"/>
      <c r="E2454" s="307" t="n"/>
      <c r="F2454" s="32" t="n"/>
      <c r="G2454" s="33">
        <f>IF(F2454="", "", IF(OR(ISTEXT(H2454),ISTEXT(F2454)),"",H2454/F2454))</f>
        <v/>
      </c>
      <c r="H2454" s="33" t="n"/>
      <c r="I2454" s="33" t="n"/>
      <c r="J2454" s="33">
        <f>IF(I2454="", "", IF(OR(ISTEXT(I2454),ISTEXT($F2454)),"",I2454*$F2454))</f>
        <v/>
      </c>
      <c r="K2454" s="33" t="n"/>
      <c r="L2454" s="33">
        <f>IF(K2454="", "", IF(OR(ISTEXT(K2454),ISTEXT($F2454)),"",K2454*$F2454))</f>
        <v/>
      </c>
      <c r="M2454" s="30">
        <f>IF(OR(H2454="",H2454=0),"",IF(K2454="",IF(J2454="","",IF(OR(ISTEXT(J2454),ISTEXT(H2454)),"",J2454/H2454)),IF(OR(ISTEXT(L2454),ISTEXT(H2454)),"",L2454/H2454)))</f>
        <v/>
      </c>
    </row>
    <row r="2455" ht="13.35" customHeight="1" s="162">
      <c r="B2455" s="307" t="n"/>
      <c r="C2455" s="307" t="n"/>
      <c r="E2455" s="307" t="n"/>
      <c r="F2455" s="32" t="n"/>
      <c r="G2455" s="33">
        <f>IF(F2455="", "", IF(OR(ISTEXT(H2455),ISTEXT(F2455)),"",H2455/F2455))</f>
        <v/>
      </c>
      <c r="H2455" s="33" t="n"/>
      <c r="I2455" s="33" t="n"/>
      <c r="J2455" s="33">
        <f>IF(I2455="", "", IF(OR(ISTEXT(I2455),ISTEXT($F2455)),"",I2455*$F2455))</f>
        <v/>
      </c>
      <c r="K2455" s="33" t="n"/>
      <c r="L2455" s="33">
        <f>IF(K2455="", "", IF(OR(ISTEXT(K2455),ISTEXT($F2455)),"",K2455*$F2455))</f>
        <v/>
      </c>
      <c r="M2455" s="30">
        <f>IF(OR(H2455="",H2455=0),"",IF(K2455="",IF(J2455="","",IF(OR(ISTEXT(J2455),ISTEXT(H2455)),"",J2455/H2455)),IF(OR(ISTEXT(L2455),ISTEXT(H2455)),"",L2455/H2455)))</f>
        <v/>
      </c>
    </row>
    <row r="2456" ht="13.35" customHeight="1" s="162">
      <c r="B2456" s="307" t="n"/>
      <c r="C2456" s="307" t="n"/>
      <c r="E2456" s="307" t="n"/>
      <c r="F2456" s="32" t="n"/>
      <c r="G2456" s="33">
        <f>IF(F2456="", "", IF(OR(ISTEXT(H2456),ISTEXT(F2456)),"",H2456/F2456))</f>
        <v/>
      </c>
      <c r="H2456" s="33" t="n"/>
      <c r="I2456" s="33" t="n"/>
      <c r="J2456" s="33">
        <f>IF(I2456="", "", IF(OR(ISTEXT(I2456),ISTEXT($F2456)),"",I2456*$F2456))</f>
        <v/>
      </c>
      <c r="K2456" s="33" t="n"/>
      <c r="L2456" s="33">
        <f>IF(K2456="", "", IF(OR(ISTEXT(K2456),ISTEXT($F2456)),"",K2456*$F2456))</f>
        <v/>
      </c>
      <c r="M2456" s="30">
        <f>IF(OR(H2456="",H2456=0),"",IF(K2456="",IF(J2456="","",IF(OR(ISTEXT(J2456),ISTEXT(H2456)),"",J2456/H2456)),IF(OR(ISTEXT(L2456),ISTEXT(H2456)),"",L2456/H2456)))</f>
        <v/>
      </c>
    </row>
    <row r="2457" ht="13.35" customHeight="1" s="162">
      <c r="B2457" s="307" t="n"/>
      <c r="C2457" s="307" t="n"/>
      <c r="E2457" s="307" t="n"/>
      <c r="F2457" s="32" t="n"/>
      <c r="G2457" s="33">
        <f>IF(F2457="", "", IF(OR(ISTEXT(H2457),ISTEXT(F2457)),"",H2457/F2457))</f>
        <v/>
      </c>
      <c r="H2457" s="33" t="n"/>
      <c r="I2457" s="33" t="n"/>
      <c r="J2457" s="33">
        <f>IF(I2457="", "", IF(OR(ISTEXT(I2457),ISTEXT($F2457)),"",I2457*$F2457))</f>
        <v/>
      </c>
      <c r="K2457" s="33" t="n"/>
      <c r="L2457" s="33">
        <f>IF(K2457="", "", IF(OR(ISTEXT(K2457),ISTEXT($F2457)),"",K2457*$F2457))</f>
        <v/>
      </c>
      <c r="M2457" s="30">
        <f>IF(OR(H2457="",H2457=0),"",IF(K2457="",IF(J2457="","",IF(OR(ISTEXT(J2457),ISTEXT(H2457)),"",J2457/H2457)),IF(OR(ISTEXT(L2457),ISTEXT(H2457)),"",L2457/H2457)))</f>
        <v/>
      </c>
    </row>
    <row r="2458" ht="13.35" customHeight="1" s="162">
      <c r="B2458" s="307" t="n"/>
      <c r="C2458" s="307" t="n"/>
      <c r="E2458" s="307" t="n"/>
      <c r="F2458" s="32" t="n"/>
      <c r="G2458" s="33">
        <f>IF(F2458="", "", IF(OR(ISTEXT(H2458),ISTEXT(F2458)),"",H2458/F2458))</f>
        <v/>
      </c>
      <c r="H2458" s="33" t="n"/>
      <c r="I2458" s="33" t="n"/>
      <c r="J2458" s="33">
        <f>IF(I2458="", "", IF(OR(ISTEXT(I2458),ISTEXT($F2458)),"",I2458*$F2458))</f>
        <v/>
      </c>
      <c r="K2458" s="33" t="n"/>
      <c r="L2458" s="33">
        <f>IF(K2458="", "", IF(OR(ISTEXT(K2458),ISTEXT($F2458)),"",K2458*$F2458))</f>
        <v/>
      </c>
      <c r="M2458" s="30">
        <f>IF(OR(H2458="",H2458=0),"",IF(K2458="",IF(J2458="","",IF(OR(ISTEXT(J2458),ISTEXT(H2458)),"",J2458/H2458)),IF(OR(ISTEXT(L2458),ISTEXT(H2458)),"",L2458/H2458)))</f>
        <v/>
      </c>
    </row>
    <row r="2459" ht="13.35" customHeight="1" s="162">
      <c r="B2459" s="307" t="n"/>
      <c r="C2459" s="307" t="n"/>
      <c r="E2459" s="307" t="n"/>
      <c r="F2459" s="32" t="n"/>
      <c r="G2459" s="33">
        <f>IF(F2459="", "", IF(OR(ISTEXT(H2459),ISTEXT(F2459)),"",H2459/F2459))</f>
        <v/>
      </c>
      <c r="H2459" s="33" t="n"/>
      <c r="I2459" s="33" t="n"/>
      <c r="J2459" s="33">
        <f>IF(I2459="", "", IF(OR(ISTEXT(I2459),ISTEXT($F2459)),"",I2459*$F2459))</f>
        <v/>
      </c>
      <c r="K2459" s="33" t="n"/>
      <c r="L2459" s="33">
        <f>IF(K2459="", "", IF(OR(ISTEXT(K2459),ISTEXT($F2459)),"",K2459*$F2459))</f>
        <v/>
      </c>
      <c r="M2459" s="30">
        <f>IF(OR(H2459="",H2459=0),"",IF(K2459="",IF(J2459="","",IF(OR(ISTEXT(J2459),ISTEXT(H2459)),"",J2459/H2459)),IF(OR(ISTEXT(L2459),ISTEXT(H2459)),"",L2459/H2459)))</f>
        <v/>
      </c>
    </row>
    <row r="2460" ht="13.35" customHeight="1" s="162">
      <c r="B2460" s="307" t="n"/>
      <c r="C2460" s="307" t="n"/>
      <c r="E2460" s="307" t="n"/>
      <c r="F2460" s="32" t="n"/>
      <c r="G2460" s="33">
        <f>IF(F2460="", "", IF(OR(ISTEXT(H2460),ISTEXT(F2460)),"",H2460/F2460))</f>
        <v/>
      </c>
      <c r="H2460" s="33" t="n"/>
      <c r="I2460" s="33" t="n"/>
      <c r="J2460" s="33">
        <f>IF(I2460="", "", IF(OR(ISTEXT(I2460),ISTEXT($F2460)),"",I2460*$F2460))</f>
        <v/>
      </c>
      <c r="K2460" s="33" t="n"/>
      <c r="L2460" s="33">
        <f>IF(K2460="", "", IF(OR(ISTEXT(K2460),ISTEXT($F2460)),"",K2460*$F2460))</f>
        <v/>
      </c>
      <c r="M2460" s="30">
        <f>IF(OR(H2460="",H2460=0),"",IF(K2460="",IF(J2460="","",IF(OR(ISTEXT(J2460),ISTEXT(H2460)),"",J2460/H2460)),IF(OR(ISTEXT(L2460),ISTEXT(H2460)),"",L2460/H2460)))</f>
        <v/>
      </c>
    </row>
    <row r="2461" ht="13.35" customHeight="1" s="162">
      <c r="B2461" s="307" t="n"/>
      <c r="C2461" s="307" t="n"/>
      <c r="E2461" s="307" t="n"/>
      <c r="F2461" s="32" t="n"/>
      <c r="G2461" s="33">
        <f>IF(F2461="", "", IF(OR(ISTEXT(H2461),ISTEXT(F2461)),"",H2461/F2461))</f>
        <v/>
      </c>
      <c r="H2461" s="33" t="n"/>
      <c r="I2461" s="33" t="n"/>
      <c r="J2461" s="33">
        <f>IF(I2461="", "", IF(OR(ISTEXT(I2461),ISTEXT($F2461)),"",I2461*$F2461))</f>
        <v/>
      </c>
      <c r="K2461" s="33" t="n"/>
      <c r="L2461" s="33">
        <f>IF(K2461="", "", IF(OR(ISTEXT(K2461),ISTEXT($F2461)),"",K2461*$F2461))</f>
        <v/>
      </c>
      <c r="M2461" s="30">
        <f>IF(OR(H2461="",H2461=0),"",IF(K2461="",IF(J2461="","",IF(OR(ISTEXT(J2461),ISTEXT(H2461)),"",J2461/H2461)),IF(OR(ISTEXT(L2461),ISTEXT(H2461)),"",L2461/H2461)))</f>
        <v/>
      </c>
    </row>
    <row r="2462" ht="13.35" customHeight="1" s="162">
      <c r="B2462" s="307" t="n"/>
      <c r="C2462" s="307" t="n"/>
      <c r="E2462" s="307" t="n"/>
      <c r="F2462" s="32" t="n"/>
      <c r="G2462" s="33">
        <f>IF(F2462="", "", IF(OR(ISTEXT(H2462),ISTEXT(F2462)),"",H2462/F2462))</f>
        <v/>
      </c>
      <c r="H2462" s="33" t="n"/>
      <c r="I2462" s="33" t="n"/>
      <c r="J2462" s="33">
        <f>IF(I2462="", "", IF(OR(ISTEXT(I2462),ISTEXT($F2462)),"",I2462*$F2462))</f>
        <v/>
      </c>
      <c r="K2462" s="33" t="n"/>
      <c r="L2462" s="33">
        <f>IF(K2462="", "", IF(OR(ISTEXT(K2462),ISTEXT($F2462)),"",K2462*$F2462))</f>
        <v/>
      </c>
      <c r="M2462" s="30">
        <f>IF(OR(H2462="",H2462=0),"",IF(K2462="",IF(J2462="","",IF(OR(ISTEXT(J2462),ISTEXT(H2462)),"",J2462/H2462)),IF(OR(ISTEXT(L2462),ISTEXT(H2462)),"",L2462/H2462)))</f>
        <v/>
      </c>
    </row>
    <row r="2463" ht="13.35" customHeight="1" s="162">
      <c r="B2463" s="307" t="n"/>
      <c r="C2463" s="307" t="n"/>
      <c r="E2463" s="307" t="n"/>
      <c r="F2463" s="32" t="n"/>
      <c r="G2463" s="33">
        <f>IF(F2463="", "", IF(OR(ISTEXT(H2463),ISTEXT(F2463)),"",H2463/F2463))</f>
        <v/>
      </c>
      <c r="H2463" s="33" t="n"/>
      <c r="I2463" s="33" t="n"/>
      <c r="J2463" s="33">
        <f>IF(I2463="", "", IF(OR(ISTEXT(I2463),ISTEXT($F2463)),"",I2463*$F2463))</f>
        <v/>
      </c>
      <c r="K2463" s="33" t="n"/>
      <c r="L2463" s="33">
        <f>IF(K2463="", "", IF(OR(ISTEXT(K2463),ISTEXT($F2463)),"",K2463*$F2463))</f>
        <v/>
      </c>
      <c r="M2463" s="30">
        <f>IF(OR(H2463="",H2463=0),"",IF(K2463="",IF(J2463="","",IF(OR(ISTEXT(J2463),ISTEXT(H2463)),"",J2463/H2463)),IF(OR(ISTEXT(L2463),ISTEXT(H2463)),"",L2463/H2463)))</f>
        <v/>
      </c>
    </row>
    <row r="2464" ht="13.35" customHeight="1" s="162">
      <c r="B2464" s="307" t="n"/>
      <c r="C2464" s="307" t="n"/>
      <c r="E2464" s="307" t="n"/>
      <c r="F2464" s="32" t="n"/>
      <c r="G2464" s="33">
        <f>IF(F2464="", "", IF(OR(ISTEXT(H2464),ISTEXT(F2464)),"",H2464/F2464))</f>
        <v/>
      </c>
      <c r="H2464" s="33" t="n"/>
      <c r="I2464" s="33" t="n"/>
      <c r="J2464" s="33">
        <f>IF(I2464="", "", IF(OR(ISTEXT(I2464),ISTEXT($F2464)),"",I2464*$F2464))</f>
        <v/>
      </c>
      <c r="K2464" s="33" t="n"/>
      <c r="L2464" s="33">
        <f>IF(K2464="", "", IF(OR(ISTEXT(K2464),ISTEXT($F2464)),"",K2464*$F2464))</f>
        <v/>
      </c>
      <c r="M2464" s="30">
        <f>IF(OR(H2464="",H2464=0),"",IF(K2464="",IF(J2464="","",IF(OR(ISTEXT(J2464),ISTEXT(H2464)),"",J2464/H2464)),IF(OR(ISTEXT(L2464),ISTEXT(H2464)),"",L2464/H2464)))</f>
        <v/>
      </c>
    </row>
    <row r="2465" ht="13.35" customHeight="1" s="162">
      <c r="B2465" s="307" t="n"/>
      <c r="C2465" s="307" t="n"/>
      <c r="E2465" s="307" t="n"/>
      <c r="F2465" s="32" t="n"/>
      <c r="G2465" s="33">
        <f>IF(F2465="", "", IF(OR(ISTEXT(H2465),ISTEXT(F2465)),"",H2465/F2465))</f>
        <v/>
      </c>
      <c r="H2465" s="33" t="n"/>
      <c r="I2465" s="33" t="n"/>
      <c r="J2465" s="33">
        <f>IF(I2465="", "", IF(OR(ISTEXT(I2465),ISTEXT($F2465)),"",I2465*$F2465))</f>
        <v/>
      </c>
      <c r="K2465" s="33" t="n"/>
      <c r="L2465" s="33">
        <f>IF(K2465="", "", IF(OR(ISTEXT(K2465),ISTEXT($F2465)),"",K2465*$F2465))</f>
        <v/>
      </c>
      <c r="M2465" s="30">
        <f>IF(OR(H2465="",H2465=0),"",IF(K2465="",IF(J2465="","",IF(OR(ISTEXT(J2465),ISTEXT(H2465)),"",J2465/H2465)),IF(OR(ISTEXT(L2465),ISTEXT(H2465)),"",L2465/H2465)))</f>
        <v/>
      </c>
    </row>
    <row r="2466" ht="13.35" customHeight="1" s="162">
      <c r="B2466" s="307" t="n"/>
      <c r="C2466" s="307" t="n"/>
      <c r="E2466" s="307" t="n"/>
      <c r="F2466" s="32" t="n"/>
      <c r="G2466" s="33">
        <f>IF(F2466="", "", IF(OR(ISTEXT(H2466),ISTEXT(F2466)),"",H2466/F2466))</f>
        <v/>
      </c>
      <c r="H2466" s="33" t="n"/>
      <c r="I2466" s="33" t="n"/>
      <c r="J2466" s="33">
        <f>IF(I2466="", "", IF(OR(ISTEXT(I2466),ISTEXT($F2466)),"",I2466*$F2466))</f>
        <v/>
      </c>
      <c r="K2466" s="33" t="n"/>
      <c r="L2466" s="33">
        <f>IF(K2466="", "", IF(OR(ISTEXT(K2466),ISTEXT($F2466)),"",K2466*$F2466))</f>
        <v/>
      </c>
      <c r="M2466" s="30">
        <f>IF(OR(H2466="",H2466=0),"",IF(K2466="",IF(J2466="","",IF(OR(ISTEXT(J2466),ISTEXT(H2466)),"",J2466/H2466)),IF(OR(ISTEXT(L2466),ISTEXT(H2466)),"",L2466/H2466)))</f>
        <v/>
      </c>
    </row>
    <row r="2467" ht="13.35" customHeight="1" s="162">
      <c r="B2467" s="307" t="n"/>
      <c r="C2467" s="307" t="n"/>
      <c r="E2467" s="307" t="n"/>
      <c r="F2467" s="32" t="n"/>
      <c r="G2467" s="33">
        <f>IF(F2467="", "", IF(OR(ISTEXT(H2467),ISTEXT(F2467)),"",H2467/F2467))</f>
        <v/>
      </c>
      <c r="H2467" s="33" t="n"/>
      <c r="I2467" s="33" t="n"/>
      <c r="J2467" s="33">
        <f>IF(I2467="", "", IF(OR(ISTEXT(I2467),ISTEXT($F2467)),"",I2467*$F2467))</f>
        <v/>
      </c>
      <c r="K2467" s="33" t="n"/>
      <c r="L2467" s="33">
        <f>IF(K2467="", "", IF(OR(ISTEXT(K2467),ISTEXT($F2467)),"",K2467*$F2467))</f>
        <v/>
      </c>
      <c r="M2467" s="30">
        <f>IF(OR(H2467="",H2467=0),"",IF(K2467="",IF(J2467="","",IF(OR(ISTEXT(J2467),ISTEXT(H2467)),"",J2467/H2467)),IF(OR(ISTEXT(L2467),ISTEXT(H2467)),"",L2467/H2467)))</f>
        <v/>
      </c>
    </row>
    <row r="2468" ht="13.35" customHeight="1" s="162">
      <c r="B2468" s="307" t="n"/>
      <c r="C2468" s="307" t="n"/>
      <c r="E2468" s="307" t="n"/>
      <c r="F2468" s="32" t="n"/>
      <c r="G2468" s="33">
        <f>IF(F2468="", "", IF(OR(ISTEXT(H2468),ISTEXT(F2468)),"",H2468/F2468))</f>
        <v/>
      </c>
      <c r="H2468" s="33" t="n"/>
      <c r="I2468" s="33" t="n"/>
      <c r="J2468" s="33">
        <f>IF(I2468="", "", IF(OR(ISTEXT(I2468),ISTEXT($F2468)),"",I2468*$F2468))</f>
        <v/>
      </c>
      <c r="K2468" s="33" t="n"/>
      <c r="L2468" s="33">
        <f>IF(K2468="", "", IF(OR(ISTEXT(K2468),ISTEXT($F2468)),"",K2468*$F2468))</f>
        <v/>
      </c>
      <c r="M2468" s="30">
        <f>IF(OR(H2468="",H2468=0),"",IF(K2468="",IF(J2468="","",IF(OR(ISTEXT(J2468),ISTEXT(H2468)),"",J2468/H2468)),IF(OR(ISTEXT(L2468),ISTEXT(H2468)),"",L2468/H2468)))</f>
        <v/>
      </c>
    </row>
    <row r="2469" ht="13.35" customHeight="1" s="162">
      <c r="B2469" s="307" t="n"/>
      <c r="C2469" s="307" t="n"/>
      <c r="E2469" s="307" t="n"/>
      <c r="F2469" s="32" t="n"/>
      <c r="G2469" s="33">
        <f>IF(F2469="", "", IF(OR(ISTEXT(H2469),ISTEXT(F2469)),"",H2469/F2469))</f>
        <v/>
      </c>
      <c r="H2469" s="33" t="n"/>
      <c r="I2469" s="33" t="n"/>
      <c r="J2469" s="33">
        <f>IF(I2469="", "", IF(OR(ISTEXT(I2469),ISTEXT($F2469)),"",I2469*$F2469))</f>
        <v/>
      </c>
      <c r="K2469" s="33" t="n"/>
      <c r="L2469" s="33">
        <f>IF(K2469="", "", IF(OR(ISTEXT(K2469),ISTEXT($F2469)),"",K2469*$F2469))</f>
        <v/>
      </c>
      <c r="M2469" s="30">
        <f>IF(OR(H2469="",H2469=0),"",IF(K2469="",IF(J2469="","",IF(OR(ISTEXT(J2469),ISTEXT(H2469)),"",J2469/H2469)),IF(OR(ISTEXT(L2469),ISTEXT(H2469)),"",L2469/H2469)))</f>
        <v/>
      </c>
    </row>
    <row r="2470" ht="13.35" customHeight="1" s="162">
      <c r="B2470" s="307" t="n"/>
      <c r="C2470" s="307" t="n"/>
      <c r="E2470" s="307" t="n"/>
      <c r="F2470" s="32" t="n"/>
      <c r="G2470" s="33">
        <f>IF(F2470="", "", IF(OR(ISTEXT(H2470),ISTEXT(F2470)),"",H2470/F2470))</f>
        <v/>
      </c>
      <c r="H2470" s="33" t="n"/>
      <c r="I2470" s="33" t="n"/>
      <c r="J2470" s="33">
        <f>IF(I2470="", "", IF(OR(ISTEXT(I2470),ISTEXT($F2470)),"",I2470*$F2470))</f>
        <v/>
      </c>
      <c r="K2470" s="33" t="n"/>
      <c r="L2470" s="33">
        <f>IF(K2470="", "", IF(OR(ISTEXT(K2470),ISTEXT($F2470)),"",K2470*$F2470))</f>
        <v/>
      </c>
      <c r="M2470" s="30">
        <f>IF(OR(H2470="",H2470=0),"",IF(K2470="",IF(J2470="","",IF(OR(ISTEXT(J2470),ISTEXT(H2470)),"",J2470/H2470)),IF(OR(ISTEXT(L2470),ISTEXT(H2470)),"",L2470/H2470)))</f>
        <v/>
      </c>
    </row>
    <row r="2471" ht="13.35" customHeight="1" s="162">
      <c r="B2471" s="307" t="n"/>
      <c r="C2471" s="307" t="n"/>
      <c r="E2471" s="307" t="n"/>
      <c r="F2471" s="32" t="n"/>
      <c r="G2471" s="33">
        <f>IF(F2471="", "", IF(OR(ISTEXT(H2471),ISTEXT(F2471)),"",H2471/F2471))</f>
        <v/>
      </c>
      <c r="H2471" s="33" t="n"/>
      <c r="I2471" s="33" t="n"/>
      <c r="J2471" s="33">
        <f>IF(I2471="", "", IF(OR(ISTEXT(I2471),ISTEXT($F2471)),"",I2471*$F2471))</f>
        <v/>
      </c>
      <c r="K2471" s="33" t="n"/>
      <c r="L2471" s="33">
        <f>IF(K2471="", "", IF(OR(ISTEXT(K2471),ISTEXT($F2471)),"",K2471*$F2471))</f>
        <v/>
      </c>
      <c r="M2471" s="30">
        <f>IF(OR(H2471="",H2471=0),"",IF(K2471="",IF(J2471="","",IF(OR(ISTEXT(J2471),ISTEXT(H2471)),"",J2471/H2471)),IF(OR(ISTEXT(L2471),ISTEXT(H2471)),"",L2471/H2471)))</f>
        <v/>
      </c>
    </row>
    <row r="2472" ht="13.35" customHeight="1" s="162">
      <c r="B2472" s="307" t="n"/>
      <c r="C2472" s="307" t="n"/>
      <c r="E2472" s="307" t="n"/>
      <c r="F2472" s="32" t="n"/>
      <c r="G2472" s="33">
        <f>IF(F2472="", "", IF(OR(ISTEXT(H2472),ISTEXT(F2472)),"",H2472/F2472))</f>
        <v/>
      </c>
      <c r="H2472" s="33" t="n"/>
      <c r="I2472" s="33" t="n"/>
      <c r="J2472" s="33">
        <f>IF(I2472="", "", IF(OR(ISTEXT(I2472),ISTEXT($F2472)),"",I2472*$F2472))</f>
        <v/>
      </c>
      <c r="K2472" s="33" t="n"/>
      <c r="L2472" s="33">
        <f>IF(K2472="", "", IF(OR(ISTEXT(K2472),ISTEXT($F2472)),"",K2472*$F2472))</f>
        <v/>
      </c>
      <c r="M2472" s="30">
        <f>IF(OR(H2472="",H2472=0),"",IF(K2472="",IF(J2472="","",IF(OR(ISTEXT(J2472),ISTEXT(H2472)),"",J2472/H2472)),IF(OR(ISTEXT(L2472),ISTEXT(H2472)),"",L2472/H2472)))</f>
        <v/>
      </c>
    </row>
    <row r="2473" ht="13.35" customHeight="1" s="162">
      <c r="B2473" s="307" t="n"/>
      <c r="C2473" s="307" t="n"/>
      <c r="E2473" s="307" t="n"/>
      <c r="F2473" s="32" t="n"/>
      <c r="G2473" s="33">
        <f>IF(F2473="", "", IF(OR(ISTEXT(H2473),ISTEXT(F2473)),"",H2473/F2473))</f>
        <v/>
      </c>
      <c r="H2473" s="33" t="n"/>
      <c r="I2473" s="33" t="n"/>
      <c r="J2473" s="33">
        <f>IF(I2473="", "", IF(OR(ISTEXT(I2473),ISTEXT($F2473)),"",I2473*$F2473))</f>
        <v/>
      </c>
      <c r="K2473" s="33" t="n"/>
      <c r="L2473" s="33">
        <f>IF(K2473="", "", IF(OR(ISTEXT(K2473),ISTEXT($F2473)),"",K2473*$F2473))</f>
        <v/>
      </c>
      <c r="M2473" s="30">
        <f>IF(OR(H2473="",H2473=0),"",IF(K2473="",IF(J2473="","",IF(OR(ISTEXT(J2473),ISTEXT(H2473)),"",J2473/H2473)),IF(OR(ISTEXT(L2473),ISTEXT(H2473)),"",L2473/H2473)))</f>
        <v/>
      </c>
    </row>
    <row r="2474" ht="13.35" customHeight="1" s="162">
      <c r="B2474" s="307" t="n"/>
      <c r="C2474" s="307" t="n"/>
      <c r="E2474" s="307" t="n"/>
      <c r="F2474" s="32" t="n"/>
      <c r="G2474" s="33">
        <f>IF(F2474="", "", IF(OR(ISTEXT(H2474),ISTEXT(F2474)),"",H2474/F2474))</f>
        <v/>
      </c>
      <c r="H2474" s="33" t="n"/>
      <c r="I2474" s="33" t="n"/>
      <c r="J2474" s="33">
        <f>IF(I2474="", "", IF(OR(ISTEXT(I2474),ISTEXT($F2474)),"",I2474*$F2474))</f>
        <v/>
      </c>
      <c r="K2474" s="33" t="n"/>
      <c r="L2474" s="33">
        <f>IF(K2474="", "", IF(OR(ISTEXT(K2474),ISTEXT($F2474)),"",K2474*$F2474))</f>
        <v/>
      </c>
      <c r="M2474" s="30">
        <f>IF(OR(H2474="",H2474=0),"",IF(K2474="",IF(J2474="","",IF(OR(ISTEXT(J2474),ISTEXT(H2474)),"",J2474/H2474)),IF(OR(ISTEXT(L2474),ISTEXT(H2474)),"",L2474/H2474)))</f>
        <v/>
      </c>
    </row>
    <row r="2475" ht="13.35" customHeight="1" s="162">
      <c r="B2475" s="307" t="n"/>
      <c r="C2475" s="307" t="n"/>
      <c r="E2475" s="307" t="n"/>
      <c r="F2475" s="32" t="n"/>
      <c r="G2475" s="33">
        <f>IF(F2475="", "", IF(OR(ISTEXT(H2475),ISTEXT(F2475)),"",H2475/F2475))</f>
        <v/>
      </c>
      <c r="H2475" s="33" t="n"/>
      <c r="I2475" s="33" t="n"/>
      <c r="J2475" s="33">
        <f>IF(I2475="", "", IF(OR(ISTEXT(I2475),ISTEXT($F2475)),"",I2475*$F2475))</f>
        <v/>
      </c>
      <c r="K2475" s="33" t="n"/>
      <c r="L2475" s="33">
        <f>IF(K2475="", "", IF(OR(ISTEXT(K2475),ISTEXT($F2475)),"",K2475*$F2475))</f>
        <v/>
      </c>
      <c r="M2475" s="30">
        <f>IF(OR(H2475="",H2475=0),"",IF(K2475="",IF(J2475="","",IF(OR(ISTEXT(J2475),ISTEXT(H2475)),"",J2475/H2475)),IF(OR(ISTEXT(L2475),ISTEXT(H2475)),"",L2475/H2475)))</f>
        <v/>
      </c>
    </row>
    <row r="2476" ht="13.35" customHeight="1" s="162">
      <c r="B2476" s="307" t="n"/>
      <c r="C2476" s="307" t="n"/>
      <c r="E2476" s="307" t="n"/>
      <c r="F2476" s="32" t="n"/>
      <c r="G2476" s="33">
        <f>IF(F2476="", "", IF(OR(ISTEXT(H2476),ISTEXT(F2476)),"",H2476/F2476))</f>
        <v/>
      </c>
      <c r="H2476" s="33" t="n"/>
      <c r="I2476" s="33" t="n"/>
      <c r="J2476" s="33">
        <f>IF(I2476="", "", IF(OR(ISTEXT(I2476),ISTEXT($F2476)),"",I2476*$F2476))</f>
        <v/>
      </c>
      <c r="K2476" s="33" t="n"/>
      <c r="L2476" s="33">
        <f>IF(K2476="", "", IF(OR(ISTEXT(K2476),ISTEXT($F2476)),"",K2476*$F2476))</f>
        <v/>
      </c>
      <c r="M2476" s="30">
        <f>IF(OR(H2476="",H2476=0),"",IF(K2476="",IF(J2476="","",IF(OR(ISTEXT(J2476),ISTEXT(H2476)),"",J2476/H2476)),IF(OR(ISTEXT(L2476),ISTEXT(H2476)),"",L2476/H2476)))</f>
        <v/>
      </c>
    </row>
    <row r="2477" ht="13.35" customHeight="1" s="162">
      <c r="B2477" s="307" t="n"/>
      <c r="C2477" s="307" t="n"/>
      <c r="E2477" s="307" t="n"/>
      <c r="F2477" s="32" t="n"/>
      <c r="G2477" s="33">
        <f>IF(F2477="", "", IF(OR(ISTEXT(H2477),ISTEXT(F2477)),"",H2477/F2477))</f>
        <v/>
      </c>
      <c r="H2477" s="33" t="n"/>
      <c r="I2477" s="33" t="n"/>
      <c r="J2477" s="33">
        <f>IF(I2477="", "", IF(OR(ISTEXT(I2477),ISTEXT($F2477)),"",I2477*$F2477))</f>
        <v/>
      </c>
      <c r="K2477" s="33" t="n"/>
      <c r="L2477" s="33">
        <f>IF(K2477="", "", IF(OR(ISTEXT(K2477),ISTEXT($F2477)),"",K2477*$F2477))</f>
        <v/>
      </c>
      <c r="M2477" s="30">
        <f>IF(OR(H2477="",H2477=0),"",IF(K2477="",IF(J2477="","",IF(OR(ISTEXT(J2477),ISTEXT(H2477)),"",J2477/H2477)),IF(OR(ISTEXT(L2477),ISTEXT(H2477)),"",L2477/H2477)))</f>
        <v/>
      </c>
    </row>
    <row r="2478" ht="13.35" customHeight="1" s="162">
      <c r="B2478" s="307" t="n"/>
      <c r="C2478" s="307" t="n"/>
      <c r="E2478" s="307" t="n"/>
      <c r="F2478" s="32" t="n"/>
      <c r="G2478" s="33">
        <f>IF(F2478="", "", IF(OR(ISTEXT(H2478),ISTEXT(F2478)),"",H2478/F2478))</f>
        <v/>
      </c>
      <c r="H2478" s="33" t="n"/>
      <c r="I2478" s="33" t="n"/>
      <c r="J2478" s="33">
        <f>IF(I2478="", "", IF(OR(ISTEXT(I2478),ISTEXT($F2478)),"",I2478*$F2478))</f>
        <v/>
      </c>
      <c r="K2478" s="33" t="n"/>
      <c r="L2478" s="33">
        <f>IF(K2478="", "", IF(OR(ISTEXT(K2478),ISTEXT($F2478)),"",K2478*$F2478))</f>
        <v/>
      </c>
      <c r="M2478" s="30">
        <f>IF(OR(H2478="",H2478=0),"",IF(K2478="",IF(J2478="","",IF(OR(ISTEXT(J2478),ISTEXT(H2478)),"",J2478/H2478)),IF(OR(ISTEXT(L2478),ISTEXT(H2478)),"",L2478/H2478)))</f>
        <v/>
      </c>
    </row>
    <row r="2479" ht="13.35" customHeight="1" s="162">
      <c r="B2479" s="307" t="n"/>
      <c r="C2479" s="307" t="n"/>
      <c r="E2479" s="307" t="n"/>
      <c r="F2479" s="32" t="n"/>
      <c r="G2479" s="33">
        <f>IF(F2479="", "", IF(OR(ISTEXT(H2479),ISTEXT(F2479)),"",H2479/F2479))</f>
        <v/>
      </c>
      <c r="H2479" s="33" t="n"/>
      <c r="I2479" s="33" t="n"/>
      <c r="J2479" s="33">
        <f>IF(I2479="", "", IF(OR(ISTEXT(I2479),ISTEXT($F2479)),"",I2479*$F2479))</f>
        <v/>
      </c>
      <c r="K2479" s="33" t="n"/>
      <c r="L2479" s="33">
        <f>IF(K2479="", "", IF(OR(ISTEXT(K2479),ISTEXT($F2479)),"",K2479*$F2479))</f>
        <v/>
      </c>
      <c r="M2479" s="30">
        <f>IF(OR(H2479="",H2479=0),"",IF(K2479="",IF(J2479="","",IF(OR(ISTEXT(J2479),ISTEXT(H2479)),"",J2479/H2479)),IF(OR(ISTEXT(L2479),ISTEXT(H2479)),"",L2479/H2479)))</f>
        <v/>
      </c>
    </row>
    <row r="2480" ht="13.35" customHeight="1" s="162">
      <c r="B2480" s="307" t="n"/>
      <c r="C2480" s="307" t="n"/>
      <c r="E2480" s="307" t="n"/>
      <c r="F2480" s="32" t="n"/>
      <c r="G2480" s="33">
        <f>IF(F2480="", "", IF(OR(ISTEXT(H2480),ISTEXT(F2480)),"",H2480/F2480))</f>
        <v/>
      </c>
      <c r="H2480" s="33" t="n"/>
      <c r="I2480" s="33" t="n"/>
      <c r="J2480" s="33">
        <f>IF(I2480="", "", IF(OR(ISTEXT(I2480),ISTEXT($F2480)),"",I2480*$F2480))</f>
        <v/>
      </c>
      <c r="K2480" s="33" t="n"/>
      <c r="L2480" s="33">
        <f>IF(K2480="", "", IF(OR(ISTEXT(K2480),ISTEXT($F2480)),"",K2480*$F2480))</f>
        <v/>
      </c>
      <c r="M2480" s="30">
        <f>IF(OR(H2480="",H2480=0),"",IF(K2480="",IF(J2480="","",IF(OR(ISTEXT(J2480),ISTEXT(H2480)),"",J2480/H2480)),IF(OR(ISTEXT(L2480),ISTEXT(H2480)),"",L2480/H2480)))</f>
        <v/>
      </c>
    </row>
    <row r="2481" ht="13.35" customHeight="1" s="162">
      <c r="B2481" s="307" t="n"/>
      <c r="C2481" s="307" t="n"/>
      <c r="E2481" s="307" t="n"/>
      <c r="F2481" s="32" t="n"/>
      <c r="G2481" s="33">
        <f>IF(F2481="", "", IF(OR(ISTEXT(H2481),ISTEXT(F2481)),"",H2481/F2481))</f>
        <v/>
      </c>
      <c r="H2481" s="33" t="n"/>
      <c r="I2481" s="33" t="n"/>
      <c r="J2481" s="33">
        <f>IF(I2481="", "", IF(OR(ISTEXT(I2481),ISTEXT($F2481)),"",I2481*$F2481))</f>
        <v/>
      </c>
      <c r="K2481" s="33" t="n"/>
      <c r="L2481" s="33">
        <f>IF(K2481="", "", IF(OR(ISTEXT(K2481),ISTEXT($F2481)),"",K2481*$F2481))</f>
        <v/>
      </c>
      <c r="M2481" s="30">
        <f>IF(OR(H2481="",H2481=0),"",IF(K2481="",IF(J2481="","",IF(OR(ISTEXT(J2481),ISTEXT(H2481)),"",J2481/H2481)),IF(OR(ISTEXT(L2481),ISTEXT(H2481)),"",L2481/H2481)))</f>
        <v/>
      </c>
    </row>
    <row r="2482" ht="13.35" customHeight="1" s="162">
      <c r="B2482" s="307" t="n"/>
      <c r="C2482" s="307" t="n"/>
      <c r="E2482" s="307" t="n"/>
      <c r="F2482" s="32" t="n"/>
      <c r="G2482" s="33">
        <f>IF(F2482="", "", IF(OR(ISTEXT(H2482),ISTEXT(F2482)),"",H2482/F2482))</f>
        <v/>
      </c>
      <c r="H2482" s="33" t="n"/>
      <c r="I2482" s="33" t="n"/>
      <c r="J2482" s="33">
        <f>IF(I2482="", "", IF(OR(ISTEXT(I2482),ISTEXT($F2482)),"",I2482*$F2482))</f>
        <v/>
      </c>
      <c r="K2482" s="33" t="n"/>
      <c r="L2482" s="33">
        <f>IF(K2482="", "", IF(OR(ISTEXT(K2482),ISTEXT($F2482)),"",K2482*$F2482))</f>
        <v/>
      </c>
      <c r="M2482" s="30">
        <f>IF(OR(H2482="",H2482=0),"",IF(K2482="",IF(J2482="","",IF(OR(ISTEXT(J2482),ISTEXT(H2482)),"",J2482/H2482)),IF(OR(ISTEXT(L2482),ISTEXT(H2482)),"",L2482/H2482)))</f>
        <v/>
      </c>
    </row>
    <row r="2483" ht="13.35" customHeight="1" s="162">
      <c r="B2483" s="307" t="n"/>
      <c r="C2483" s="307" t="n"/>
      <c r="E2483" s="307" t="n"/>
      <c r="F2483" s="32" t="n"/>
      <c r="G2483" s="33">
        <f>IF(F2483="", "", IF(OR(ISTEXT(H2483),ISTEXT(F2483)),"",H2483/F2483))</f>
        <v/>
      </c>
      <c r="H2483" s="33" t="n"/>
      <c r="I2483" s="33" t="n"/>
      <c r="J2483" s="33">
        <f>IF(I2483="", "", IF(OR(ISTEXT(I2483),ISTEXT($F2483)),"",I2483*$F2483))</f>
        <v/>
      </c>
      <c r="K2483" s="33" t="n"/>
      <c r="L2483" s="33">
        <f>IF(K2483="", "", IF(OR(ISTEXT(K2483),ISTEXT($F2483)),"",K2483*$F2483))</f>
        <v/>
      </c>
      <c r="M2483" s="30">
        <f>IF(OR(H2483="",H2483=0),"",IF(K2483="",IF(J2483="","",IF(OR(ISTEXT(J2483),ISTEXT(H2483)),"",J2483/H2483)),IF(OR(ISTEXT(L2483),ISTEXT(H2483)),"",L2483/H2483)))</f>
        <v/>
      </c>
    </row>
    <row r="2484" ht="13.35" customHeight="1" s="162">
      <c r="B2484" s="307" t="n"/>
      <c r="C2484" s="307" t="n"/>
      <c r="E2484" s="307" t="n"/>
      <c r="F2484" s="32" t="n"/>
      <c r="G2484" s="33">
        <f>IF(F2484="", "", IF(OR(ISTEXT(H2484),ISTEXT(F2484)),"",H2484/F2484))</f>
        <v/>
      </c>
      <c r="H2484" s="33" t="n"/>
      <c r="I2484" s="33" t="n"/>
      <c r="J2484" s="33">
        <f>IF(I2484="", "", IF(OR(ISTEXT(I2484),ISTEXT($F2484)),"",I2484*$F2484))</f>
        <v/>
      </c>
      <c r="K2484" s="33" t="n"/>
      <c r="L2484" s="33">
        <f>IF(K2484="", "", IF(OR(ISTEXT(K2484),ISTEXT($F2484)),"",K2484*$F2484))</f>
        <v/>
      </c>
      <c r="M2484" s="30">
        <f>IF(OR(H2484="",H2484=0),"",IF(K2484="",IF(J2484="","",IF(OR(ISTEXT(J2484),ISTEXT(H2484)),"",J2484/H2484)),IF(OR(ISTEXT(L2484),ISTEXT(H2484)),"",L2484/H2484)))</f>
        <v/>
      </c>
    </row>
    <row r="2485" ht="13.35" customHeight="1" s="162">
      <c r="B2485" s="307" t="n"/>
      <c r="C2485" s="307" t="n"/>
      <c r="E2485" s="307" t="n"/>
      <c r="F2485" s="32" t="n"/>
      <c r="G2485" s="33">
        <f>IF(F2485="", "", IF(OR(ISTEXT(H2485),ISTEXT(F2485)),"",H2485/F2485))</f>
        <v/>
      </c>
      <c r="H2485" s="33" t="n"/>
      <c r="I2485" s="33" t="n"/>
      <c r="J2485" s="33">
        <f>IF(I2485="", "", IF(OR(ISTEXT(I2485),ISTEXT($F2485)),"",I2485*$F2485))</f>
        <v/>
      </c>
      <c r="K2485" s="33" t="n"/>
      <c r="L2485" s="33">
        <f>IF(K2485="", "", IF(OR(ISTEXT(K2485),ISTEXT($F2485)),"",K2485*$F2485))</f>
        <v/>
      </c>
      <c r="M2485" s="30">
        <f>IF(OR(H2485="",H2485=0),"",IF(K2485="",IF(J2485="","",IF(OR(ISTEXT(J2485),ISTEXT(H2485)),"",J2485/H2485)),IF(OR(ISTEXT(L2485),ISTEXT(H2485)),"",L2485/H2485)))</f>
        <v/>
      </c>
    </row>
    <row r="2486" ht="13.35" customHeight="1" s="162">
      <c r="B2486" s="307" t="n"/>
      <c r="C2486" s="307" t="n"/>
      <c r="E2486" s="307" t="n"/>
      <c r="F2486" s="32" t="n"/>
      <c r="G2486" s="33">
        <f>IF(F2486="", "", IF(OR(ISTEXT(H2486),ISTEXT(F2486)),"",H2486/F2486))</f>
        <v/>
      </c>
      <c r="H2486" s="33" t="n"/>
      <c r="I2486" s="33" t="n"/>
      <c r="J2486" s="33">
        <f>IF(I2486="", "", IF(OR(ISTEXT(I2486),ISTEXT($F2486)),"",I2486*$F2486))</f>
        <v/>
      </c>
      <c r="K2486" s="33" t="n"/>
      <c r="L2486" s="33">
        <f>IF(K2486="", "", IF(OR(ISTEXT(K2486),ISTEXT($F2486)),"",K2486*$F2486))</f>
        <v/>
      </c>
      <c r="M2486" s="30">
        <f>IF(OR(H2486="",H2486=0),"",IF(K2486="",IF(J2486="","",IF(OR(ISTEXT(J2486),ISTEXT(H2486)),"",J2486/H2486)),IF(OR(ISTEXT(L2486),ISTEXT(H2486)),"",L2486/H2486)))</f>
        <v/>
      </c>
    </row>
    <row r="2487" ht="13.35" customHeight="1" s="162">
      <c r="B2487" s="307" t="n"/>
      <c r="C2487" s="307" t="n"/>
      <c r="E2487" s="307" t="n"/>
      <c r="F2487" s="32" t="n"/>
      <c r="G2487" s="33">
        <f>IF(F2487="", "", IF(OR(ISTEXT(H2487),ISTEXT(F2487)),"",H2487/F2487))</f>
        <v/>
      </c>
      <c r="H2487" s="33" t="n"/>
      <c r="I2487" s="33" t="n"/>
      <c r="J2487" s="33">
        <f>IF(I2487="", "", IF(OR(ISTEXT(I2487),ISTEXT($F2487)),"",I2487*$F2487))</f>
        <v/>
      </c>
      <c r="K2487" s="33" t="n"/>
      <c r="L2487" s="33">
        <f>IF(K2487="", "", IF(OR(ISTEXT(K2487),ISTEXT($F2487)),"",K2487*$F2487))</f>
        <v/>
      </c>
      <c r="M2487" s="30">
        <f>IF(OR(H2487="",H2487=0),"",IF(K2487="",IF(J2487="","",IF(OR(ISTEXT(J2487),ISTEXT(H2487)),"",J2487/H2487)),IF(OR(ISTEXT(L2487),ISTEXT(H2487)),"",L2487/H2487)))</f>
        <v/>
      </c>
    </row>
    <row r="2488" ht="13.35" customHeight="1" s="162">
      <c r="B2488" s="307" t="n"/>
      <c r="C2488" s="307" t="n"/>
      <c r="E2488" s="307" t="n"/>
      <c r="F2488" s="32" t="n"/>
      <c r="G2488" s="33">
        <f>IF(F2488="", "", IF(OR(ISTEXT(H2488),ISTEXT(F2488)),"",H2488/F2488))</f>
        <v/>
      </c>
      <c r="H2488" s="33" t="n"/>
      <c r="I2488" s="33" t="n"/>
      <c r="J2488" s="33">
        <f>IF(I2488="", "", IF(OR(ISTEXT(I2488),ISTEXT($F2488)),"",I2488*$F2488))</f>
        <v/>
      </c>
      <c r="K2488" s="33" t="n"/>
      <c r="L2488" s="33">
        <f>IF(K2488="", "", IF(OR(ISTEXT(K2488),ISTEXT($F2488)),"",K2488*$F2488))</f>
        <v/>
      </c>
      <c r="M2488" s="30">
        <f>IF(OR(H2488="",H2488=0),"",IF(K2488="",IF(J2488="","",IF(OR(ISTEXT(J2488),ISTEXT(H2488)),"",J2488/H2488)),IF(OR(ISTEXT(L2488),ISTEXT(H2488)),"",L2488/H2488)))</f>
        <v/>
      </c>
    </row>
    <row r="2489" ht="13.35" customHeight="1" s="162">
      <c r="B2489" s="307" t="n"/>
      <c r="C2489" s="307" t="n"/>
      <c r="E2489" s="307" t="n"/>
      <c r="F2489" s="32" t="n"/>
      <c r="G2489" s="33">
        <f>IF(F2489="", "", IF(OR(ISTEXT(H2489),ISTEXT(F2489)),"",H2489/F2489))</f>
        <v/>
      </c>
      <c r="H2489" s="33" t="n"/>
      <c r="I2489" s="33" t="n"/>
      <c r="J2489" s="33">
        <f>IF(I2489="", "", IF(OR(ISTEXT(I2489),ISTEXT($F2489)),"",I2489*$F2489))</f>
        <v/>
      </c>
      <c r="K2489" s="33" t="n"/>
      <c r="L2489" s="33">
        <f>IF(K2489="", "", IF(OR(ISTEXT(K2489),ISTEXT($F2489)),"",K2489*$F2489))</f>
        <v/>
      </c>
      <c r="M2489" s="30">
        <f>IF(OR(H2489="",H2489=0),"",IF(K2489="",IF(J2489="","",IF(OR(ISTEXT(J2489),ISTEXT(H2489)),"",J2489/H2489)),IF(OR(ISTEXT(L2489),ISTEXT(H2489)),"",L2489/H2489)))</f>
        <v/>
      </c>
    </row>
    <row r="2490" ht="13.35" customHeight="1" s="162">
      <c r="B2490" s="307" t="n"/>
      <c r="C2490" s="307" t="n"/>
      <c r="E2490" s="307" t="n"/>
      <c r="F2490" s="32" t="n"/>
      <c r="G2490" s="33">
        <f>IF(F2490="", "", IF(OR(ISTEXT(H2490),ISTEXT(F2490)),"",H2490/F2490))</f>
        <v/>
      </c>
      <c r="H2490" s="33" t="n"/>
      <c r="I2490" s="33" t="n"/>
      <c r="J2490" s="33">
        <f>IF(I2490="", "", IF(OR(ISTEXT(I2490),ISTEXT($F2490)),"",I2490*$F2490))</f>
        <v/>
      </c>
      <c r="K2490" s="33" t="n"/>
      <c r="L2490" s="33">
        <f>IF(K2490="", "", IF(OR(ISTEXT(K2490),ISTEXT($F2490)),"",K2490*$F2490))</f>
        <v/>
      </c>
      <c r="M2490" s="30">
        <f>IF(OR(H2490="",H2490=0),"",IF(K2490="",IF(J2490="","",IF(OR(ISTEXT(J2490),ISTEXT(H2490)),"",J2490/H2490)),IF(OR(ISTEXT(L2490),ISTEXT(H2490)),"",L2490/H2490)))</f>
        <v/>
      </c>
    </row>
    <row r="2491" ht="13.35" customHeight="1" s="162">
      <c r="B2491" s="307" t="n"/>
      <c r="C2491" s="307" t="n"/>
      <c r="E2491" s="307" t="n"/>
      <c r="F2491" s="32" t="n"/>
      <c r="G2491" s="33">
        <f>IF(F2491="", "", IF(OR(ISTEXT(H2491),ISTEXT(F2491)),"",H2491/F2491))</f>
        <v/>
      </c>
      <c r="H2491" s="33" t="n"/>
      <c r="I2491" s="33" t="n"/>
      <c r="J2491" s="33">
        <f>IF(I2491="", "", IF(OR(ISTEXT(I2491),ISTEXT($F2491)),"",I2491*$F2491))</f>
        <v/>
      </c>
      <c r="K2491" s="33" t="n"/>
      <c r="L2491" s="33">
        <f>IF(K2491="", "", IF(OR(ISTEXT(K2491),ISTEXT($F2491)),"",K2491*$F2491))</f>
        <v/>
      </c>
      <c r="M2491" s="30">
        <f>IF(OR(H2491="",H2491=0),"",IF(K2491="",IF(J2491="","",IF(OR(ISTEXT(J2491),ISTEXT(H2491)),"",J2491/H2491)),IF(OR(ISTEXT(L2491),ISTEXT(H2491)),"",L2491/H2491)))</f>
        <v/>
      </c>
    </row>
    <row r="2492" ht="13.35" customHeight="1" s="162">
      <c r="B2492" s="42" t="n"/>
      <c r="C2492" s="231" t="inlineStr">
        <is>
          <t>Subtotal (this page)</t>
        </is>
      </c>
      <c r="D2492" s="159" t="n"/>
      <c r="E2492" s="42" t="n"/>
      <c r="F2492" s="42" t="n"/>
      <c r="G2492" s="43" t="n"/>
      <c r="H2492" s="43">
        <f>IF(SUM(H2452:H2491)=0,"",SUM(H2452:H2491))</f>
        <v/>
      </c>
      <c r="I2492" s="43" t="n"/>
      <c r="J2492" s="43">
        <f>IF(SUM(J2452:J2491)=0,"",SUM(J2452:J2491))</f>
        <v/>
      </c>
      <c r="K2492" s="43" t="n"/>
      <c r="L2492" s="43">
        <f>IF(SUM(L2452:L2491)=0,"",SUM(L2452:L2491))</f>
        <v/>
      </c>
      <c r="M2492" s="35">
        <f>IF(OR(H2492="",H2492=0),"",IF(L2492="",IF(J2492="","",IF(OR(ISTEXT(J2492),ISTEXT(H2492)),"",J2492/H2492)),IF(OR(ISTEXT(L2492),ISTEXT(H2492)),"",L2492/H2492)))</f>
        <v/>
      </c>
    </row>
    <row r="2493" ht="13.35" customHeight="1" s="162"/>
    <row r="2494" ht="13.35" customHeight="1" s="162">
      <c r="B2494" s="188" t="inlineStr">
        <is>
          <t>Remarks (cont.)</t>
        </is>
      </c>
      <c r="C2494" s="173" t="n"/>
      <c r="D2494" s="154" t="n"/>
      <c r="E2494" s="174" t="n"/>
      <c r="F2494" s="174" t="n"/>
      <c r="G2494" s="174" t="n"/>
      <c r="H2494" s="174" t="n"/>
      <c r="I2494" s="174" t="n"/>
      <c r="J2494" s="174" t="n"/>
      <c r="K2494" s="174" t="n"/>
      <c r="L2494" s="174" t="n"/>
      <c r="M2494" s="173" t="n"/>
    </row>
    <row r="2495" ht="13.35" customHeight="1" s="162">
      <c r="B2495" s="154" t="n"/>
      <c r="C2495" s="174" t="n"/>
      <c r="D2495" s="174" t="n"/>
      <c r="E2495" s="174" t="n"/>
      <c r="F2495" s="174" t="n"/>
      <c r="G2495" s="174" t="n"/>
      <c r="H2495" s="174" t="n"/>
      <c r="I2495" s="174" t="n"/>
      <c r="J2495" s="174" t="n"/>
      <c r="K2495" s="174" t="n"/>
      <c r="L2495" s="174" t="n"/>
      <c r="M2495" s="173" t="n"/>
    </row>
    <row r="2496" ht="13.35" customHeight="1" s="162">
      <c r="B2496" s="154" t="n"/>
      <c r="C2496" s="174" t="n"/>
      <c r="D2496" s="174" t="n"/>
      <c r="E2496" s="174" t="n"/>
      <c r="F2496" s="174" t="n"/>
      <c r="G2496" s="174" t="n"/>
      <c r="H2496" s="174" t="n"/>
      <c r="I2496" s="174" t="n"/>
      <c r="J2496" s="174" t="n"/>
      <c r="K2496" s="174" t="n"/>
      <c r="L2496" s="174" t="n"/>
      <c r="M2496" s="173" t="n"/>
    </row>
    <row r="2497" ht="13.35" customHeight="1" s="162">
      <c r="B2497" s="154" t="n"/>
      <c r="C2497" s="174" t="n"/>
      <c r="D2497" s="174" t="n"/>
      <c r="E2497" s="174" t="n"/>
      <c r="F2497" s="174" t="n"/>
      <c r="G2497" s="174" t="n"/>
      <c r="H2497" s="174" t="n"/>
      <c r="I2497" s="174" t="n"/>
      <c r="J2497" s="174" t="n"/>
      <c r="K2497" s="174" t="n"/>
      <c r="L2497" s="174" t="n"/>
      <c r="M2497" s="173" t="n"/>
    </row>
    <row r="2498" ht="13.35" customHeight="1" s="162"/>
    <row r="2499" ht="13.35" customHeight="1" s="162"/>
    <row r="2500" ht="13.35" customHeight="1" s="162">
      <c r="B2500" s="200" t="inlineStr">
        <is>
          <t>System</t>
        </is>
      </c>
      <c r="C2500" s="403" t="n"/>
      <c r="D2500" s="209">
        <f>IF('{Equipment Data Entry}'!B105="","",'{Equipment Data Entry}'!B105)</f>
        <v/>
      </c>
      <c r="E2500" s="418" t="n"/>
      <c r="F2500" s="403" t="n"/>
      <c r="G2500" s="200" t="inlineStr">
        <is>
          <t>Service</t>
        </is>
      </c>
      <c r="H2500" s="403" t="n"/>
      <c r="I2500" s="210">
        <f>IF('{Equipment Data Entry}'!C105="","",'{Equipment Data Entry}'!C105)</f>
        <v/>
      </c>
      <c r="J2500" s="418" t="n"/>
      <c r="K2500" s="418" t="n"/>
      <c r="L2500" s="418" t="n"/>
      <c r="M2500" s="403" t="n"/>
    </row>
    <row r="2501" ht="13.35" customHeight="1" s="162">
      <c r="B2501" s="422" t="n"/>
      <c r="C2501" s="423" t="n"/>
      <c r="D2501" s="422" t="n"/>
      <c r="E2501" s="424" t="n"/>
      <c r="F2501" s="423" t="n"/>
      <c r="G2501" s="422" t="n"/>
      <c r="H2501" s="423" t="n"/>
      <c r="I2501" s="422" t="n"/>
      <c r="J2501" s="424" t="n"/>
      <c r="K2501" s="424" t="n"/>
      <c r="L2501" s="424" t="n"/>
      <c r="M2501" s="423" t="n"/>
    </row>
    <row r="2502" ht="13.35" customHeight="1" s="162">
      <c r="B2502" s="437" t="inlineStr">
        <is>
          <t>Drive Type:</t>
        </is>
      </c>
      <c r="C2502" s="13" t="n"/>
      <c r="D2502" s="438" t="n"/>
      <c r="E2502" s="437" t="inlineStr">
        <is>
          <t>Rotation – Design:</t>
        </is>
      </c>
      <c r="F2502" s="13" t="n"/>
      <c r="G2502" s="438" t="n"/>
      <c r="H2502" s="13" t="n"/>
      <c r="I2502" s="437" t="inlineStr">
        <is>
          <t>Actual:</t>
        </is>
      </c>
      <c r="J2502" s="438" t="n"/>
    </row>
    <row r="2503" ht="13.35" customHeight="1" s="162">
      <c r="B2503" s="200" t="inlineStr">
        <is>
          <t>Unit Data</t>
        </is>
      </c>
      <c r="C2503" s="400" t="n"/>
      <c r="D2503" s="400" t="n"/>
      <c r="E2503" s="400" t="n"/>
      <c r="F2503" s="400" t="n"/>
      <c r="G2503" s="401" t="n"/>
      <c r="H2503" s="13" t="n"/>
      <c r="I2503" s="200" t="inlineStr">
        <is>
          <t>Design and Performance Data</t>
        </is>
      </c>
      <c r="J2503" s="400" t="n"/>
      <c r="K2503" s="400" t="n"/>
      <c r="L2503" s="401" t="n"/>
      <c r="M2503" s="283" t="n"/>
    </row>
    <row r="2504" ht="13.35" customHeight="1" s="162">
      <c r="B2504" s="199" t="inlineStr">
        <is>
          <t>Manufacturer</t>
        </is>
      </c>
      <c r="C2504" s="401" t="n"/>
      <c r="D2504" s="204">
        <f>IF('{Equipment Data Entry}'!E105="","",'{Equipment Data Entry}'!E105)</f>
        <v/>
      </c>
      <c r="E2504" s="400" t="n"/>
      <c r="F2504" s="400" t="n"/>
      <c r="G2504" s="401" t="n"/>
      <c r="H2504" s="13" t="n"/>
      <c r="I2504" s="199" t="inlineStr">
        <is>
          <t>Design Criteria</t>
        </is>
      </c>
      <c r="J2504" s="401" t="n"/>
      <c r="K2504" s="199" t="inlineStr">
        <is>
          <t>Design</t>
        </is>
      </c>
      <c r="L2504" s="199" t="inlineStr">
        <is>
          <t>Actual</t>
        </is>
      </c>
      <c r="M2504" s="13" t="n"/>
    </row>
    <row r="2505" ht="13.35" customHeight="1" s="162">
      <c r="B2505" s="199" t="inlineStr">
        <is>
          <t>Model Number</t>
        </is>
      </c>
      <c r="C2505" s="401" t="n"/>
      <c r="D2505" s="204">
        <f>IF('{Equipment Data Entry}'!F105="","",'{Equipment Data Entry}'!F105)</f>
        <v/>
      </c>
      <c r="E2505" s="400" t="n"/>
      <c r="F2505" s="400" t="n"/>
      <c r="G2505" s="401" t="n"/>
      <c r="H2505" s="13" t="n"/>
      <c r="I2505" s="199" t="inlineStr">
        <is>
          <t>Total Airflow</t>
        </is>
      </c>
      <c r="J2505" s="401" t="n"/>
      <c r="K2505" s="24">
        <f>H2545</f>
        <v/>
      </c>
      <c r="L2505" s="24">
        <f>L2545</f>
        <v/>
      </c>
      <c r="M2505" s="22">
        <f>IF(OR(L2505="",K2505="",K2505=0),"",IF(OR(ISTEXT(L2505),ISTEXT(K2505)),"",L2505/K2505))</f>
        <v/>
      </c>
    </row>
    <row r="2506" ht="13.35" customHeight="1" s="162">
      <c r="B2506" s="199" t="inlineStr">
        <is>
          <t>Serial Number</t>
        </is>
      </c>
      <c r="C2506" s="401" t="n"/>
      <c r="D2506" s="204" t="n"/>
      <c r="E2506" s="400" t="n"/>
      <c r="F2506" s="400" t="n"/>
      <c r="G2506" s="401" t="n"/>
      <c r="H2506" s="13" t="n"/>
      <c r="I2506" s="199" t="inlineStr">
        <is>
          <t>Unit ESP</t>
        </is>
      </c>
      <c r="J2506" s="401" t="n"/>
      <c r="K2506" s="71">
        <f>IF('{Equipment Data Entry}'!H105="","",'{Equipment Data Entry}'!H105)</f>
        <v/>
      </c>
      <c r="L2506" s="64">
        <f>I2525</f>
        <v/>
      </c>
      <c r="M2506" s="22" t="n"/>
    </row>
    <row r="2507" ht="13.35" customHeight="1" s="162">
      <c r="B2507" s="199" t="inlineStr">
        <is>
          <t>Area Served</t>
        </is>
      </c>
      <c r="C2507" s="401" t="n"/>
      <c r="D2507" s="204">
        <f>I2500</f>
        <v/>
      </c>
      <c r="E2507" s="400" t="n"/>
      <c r="F2507" s="400" t="n"/>
      <c r="G2507" s="401" t="n"/>
      <c r="H2507" s="13" t="n"/>
      <c r="I2507" s="199" t="inlineStr">
        <is>
          <t>Fan RPMs</t>
        </is>
      </c>
      <c r="J2507" s="401" t="n"/>
      <c r="K2507" s="24">
        <f>IF('{Equipment Data Entry}'!I105="","",'{Equipment Data Entry}'!I105)</f>
        <v/>
      </c>
      <c r="L2507" s="24">
        <f>IF(L2518="","",L2518)</f>
        <v/>
      </c>
      <c r="M2507" s="13" t="n"/>
    </row>
    <row r="2508" ht="13.35" customHeight="1" s="162">
      <c r="B2508" s="199" t="inlineStr">
        <is>
          <t>Location</t>
        </is>
      </c>
      <c r="C2508" s="401" t="n"/>
      <c r="D2508" s="204">
        <f>IF('{Equipment Data Entry}'!D105="","",'{Equipment Data Entry}'!D105)</f>
        <v/>
      </c>
      <c r="E2508" s="400" t="n"/>
      <c r="F2508" s="400" t="n"/>
      <c r="G2508" s="401" t="n"/>
      <c r="H2508" s="13" t="n"/>
      <c r="I2508" s="283" t="n"/>
      <c r="J2508" s="283" t="n"/>
      <c r="K2508" s="36" t="n"/>
      <c r="L2508" s="36" t="n"/>
      <c r="M2508" s="13" t="n"/>
    </row>
    <row r="2509" ht="13.35" customHeight="1" s="162">
      <c r="B2509" s="13" t="n"/>
      <c r="C2509" s="13" t="n"/>
      <c r="D2509" s="13" t="n"/>
      <c r="E2509" s="13" t="n"/>
      <c r="F2509" s="13" t="n"/>
      <c r="G2509" s="13" t="n"/>
      <c r="H2509" s="13" t="n"/>
      <c r="I2509" s="283" t="n"/>
      <c r="J2509" s="283" t="n"/>
      <c r="K2509" s="37" t="n"/>
      <c r="L2509" s="37" t="n"/>
      <c r="M2509" s="13" t="n"/>
    </row>
    <row r="2510" ht="13.35" customHeight="1" s="162">
      <c r="B2510" s="200" t="inlineStr">
        <is>
          <t>Motor Data</t>
        </is>
      </c>
      <c r="C2510" s="400" t="n"/>
      <c r="D2510" s="400" t="n"/>
      <c r="E2510" s="400" t="n"/>
      <c r="F2510" s="400" t="n"/>
      <c r="G2510" s="401" t="n"/>
      <c r="H2510" s="13" t="n"/>
      <c r="I2510" s="283" t="inlineStr">
        <is>
          <t>Filter Type/Size/Qty</t>
        </is>
      </c>
      <c r="J2510" s="404" t="n"/>
      <c r="K2510" s="404" t="n"/>
      <c r="L2510" s="37" t="n"/>
      <c r="M2510" s="404" t="n"/>
    </row>
    <row r="2511" ht="13.35" customHeight="1" s="162">
      <c r="B2511" s="199" t="inlineStr">
        <is>
          <t>Manufacturer</t>
        </is>
      </c>
      <c r="C2511" s="401" t="n"/>
      <c r="D2511" s="203" t="n"/>
      <c r="E2511" s="400" t="n"/>
      <c r="F2511" s="400" t="n"/>
      <c r="G2511" s="401" t="n"/>
      <c r="H2511" s="13" t="n"/>
      <c r="I2511" s="200" t="inlineStr">
        <is>
          <t>Drive Data</t>
        </is>
      </c>
      <c r="J2511" s="400" t="n"/>
      <c r="K2511" s="400" t="n"/>
      <c r="L2511" s="401" t="n"/>
      <c r="M2511" s="13" t="n"/>
    </row>
    <row r="2512" ht="13.35" customHeight="1" s="162">
      <c r="B2512" s="199" t="inlineStr">
        <is>
          <t>Horsepower</t>
        </is>
      </c>
      <c r="C2512" s="401" t="n"/>
      <c r="D2512" s="28">
        <f>IF('{Equipment Data Entry}'!G105="","",'{Equipment Data Entry}'!G105)</f>
        <v/>
      </c>
      <c r="E2512" s="21" t="inlineStr">
        <is>
          <t>RPM</t>
        </is>
      </c>
      <c r="F2512" s="24" t="n"/>
      <c r="G2512" s="199" t="inlineStr">
        <is>
          <t>SF</t>
        </is>
      </c>
      <c r="H2512" s="13" t="n"/>
      <c r="I2512" s="199" t="inlineStr">
        <is>
          <t>Motor sheave</t>
        </is>
      </c>
      <c r="J2512" s="400" t="n"/>
      <c r="K2512" s="24">
        <f>IF('{Equipment Data Entry}'!J105="","",'{Equipment Data Entry}'!J105)</f>
        <v/>
      </c>
      <c r="L2512" s="21" t="inlineStr">
        <is>
          <t>Bore</t>
        </is>
      </c>
      <c r="M2512" s="208"/>
    </row>
    <row r="2513" ht="13.35" customHeight="1" s="162">
      <c r="B2513" s="198">
        <f>IF('{Equipment Data Entry}'!N105="","",'{Equipment Data Entry}'!N105)</f>
        <v/>
      </c>
      <c r="C2513" s="198">
        <f>IF('{Equipment Data Entry}'!O105="","",'{Equipment Data Entry}'!O105)</f>
        <v/>
      </c>
      <c r="D2513" s="21" t="inlineStr">
        <is>
          <t>FLA</t>
        </is>
      </c>
      <c r="E2513" s="67" t="n"/>
      <c r="F2513" s="21" t="inlineStr">
        <is>
          <t>Frame</t>
        </is>
      </c>
      <c r="G2513" s="208" t="n"/>
      <c r="H2513" s="13" t="n"/>
      <c r="I2513" s="199" t="inlineStr">
        <is>
          <t>Fan pulley</t>
        </is>
      </c>
      <c r="J2513" s="400" t="n"/>
      <c r="K2513" s="24">
        <f>IF('{Equipment Data Entry}'!K105="","",'{Equipment Data Entry}'!K105)</f>
        <v/>
      </c>
      <c r="L2513" s="21" t="inlineStr">
        <is>
          <t>Bore</t>
        </is>
      </c>
      <c r="M2513" s="208"/>
    </row>
    <row r="2514" ht="13.35" customHeight="1" s="162">
      <c r="B2514" s="199" t="inlineStr">
        <is>
          <t>Corrected FLA</t>
        </is>
      </c>
      <c r="C2514" s="401" t="n"/>
      <c r="D2514" s="27">
        <f>IF(OR(E2515="",E2513="",B2513=""),"",IF(OR(ISTEXT(B2513),COUNT(E2515:G2515)=0,ISTEXT(E2513)),"",B2513/AVERAGE(E2515:G2515)*E2513))</f>
        <v/>
      </c>
      <c r="E2514" s="199" t="inlineStr">
        <is>
          <t>Estimated BHP</t>
        </is>
      </c>
      <c r="F2514" s="401" t="n"/>
      <c r="G2514" s="27">
        <f>IF(OR(COUNT(E2516:G2516)=0,IF(N(E2517)&gt;0,E2517,N(D2512))=0,IF(N(D2514)&gt;0,D2514,N(E2513))=0),"",IF(N(E2517)&gt;0,E2517,N(D2512))*AVERAGE(E2516:G2516)/IF(N(D2514)&gt;0,D2514,N(E2513)))</f>
        <v/>
      </c>
      <c r="H2514" s="13" t="n"/>
      <c r="I2514" s="199" t="inlineStr">
        <is>
          <t>Belt(s)</t>
        </is>
      </c>
      <c r="J2514" s="208">
        <f>IF('{Equipment Data Entry}'!L105="","",'{Equipment Data Entry}'!L105)</f>
        <v/>
      </c>
      <c r="K2514" s="199" t="inlineStr">
        <is>
          <t>C to C</t>
        </is>
      </c>
      <c r="L2514" s="64">
        <f>IF('{Equipment Data Entry}'!M105="","",'{Equipment Data Entry}'!M105)</f>
        <v/>
      </c>
      <c r="M2514" s="13" t="n"/>
    </row>
    <row r="2515" ht="13.35" customHeight="1" s="162">
      <c r="B2515" s="199" t="inlineStr">
        <is>
          <t>Measured Voltage</t>
        </is>
      </c>
      <c r="C2515" s="400" t="n"/>
      <c r="D2515" s="401" t="n"/>
      <c r="E2515" s="24" t="n"/>
      <c r="F2515" s="24" t="n"/>
      <c r="G2515" s="24" t="n"/>
      <c r="H2515" s="13" t="n"/>
      <c r="I2515" s="283" t="inlineStr">
        <is>
          <t>Final Settings</t>
        </is>
      </c>
      <c r="J2515" s="404" t="n"/>
      <c r="K2515" s="404" t="n"/>
      <c r="L2515" s="37" t="n"/>
      <c r="M2515" s="404" t="n"/>
    </row>
    <row r="2516" ht="13.35" customHeight="1" s="162">
      <c r="B2516" s="199" t="inlineStr">
        <is>
          <t>Measured Amperage</t>
        </is>
      </c>
      <c r="C2516" s="400" t="n"/>
      <c r="D2516" s="401" t="n"/>
      <c r="E2516" s="67" t="n"/>
      <c r="F2516" s="67" t="n"/>
      <c r="G2516" s="67" t="n"/>
      <c r="H2516" s="13" t="n"/>
      <c r="I2516" s="205" t="inlineStr">
        <is>
          <t>RPM Data</t>
        </is>
      </c>
      <c r="J2516" s="401" t="n"/>
      <c r="K2516" s="205" t="inlineStr">
        <is>
          <t>Initial</t>
        </is>
      </c>
      <c r="L2516" s="205" t="inlineStr">
        <is>
          <t>Final</t>
        </is>
      </c>
      <c r="M2516" s="13" t="n"/>
    </row>
    <row r="2517" ht="13.35" customHeight="1" s="162">
      <c r="B2517" s="199" t="inlineStr">
        <is>
          <t>Motor HP (nameplate)</t>
        </is>
      </c>
      <c r="C2517" s="400"/>
      <c r="D2517" s="401"/>
      <c r="E2517" s="24"/>
      <c r="F2517" s="24"/>
      <c r="G2517" s="24"/>
      <c r="H2517" s="13" t="n"/>
      <c r="I2517" s="199" t="inlineStr">
        <is>
          <t>Motor RPM</t>
        </is>
      </c>
      <c r="J2517" s="401" t="n"/>
      <c r="K2517" s="24" t="n"/>
      <c r="L2517" s="24" t="n"/>
      <c r="M2517" s="13" t="n"/>
    </row>
    <row r="2518" ht="13.35" customHeight="1" s="162">
      <c r="B2518" s="200" t="inlineStr">
        <is>
          <t>Static Pressure Profile (in. w.g.)</t>
        </is>
      </c>
      <c r="C2518" s="400" t="n"/>
      <c r="D2518" s="400" t="n"/>
      <c r="E2518" s="400" t="n"/>
      <c r="F2518" s="400" t="n"/>
      <c r="G2518" s="401" t="n"/>
      <c r="H2518" s="13" t="n"/>
      <c r="I2518" s="199" t="inlineStr">
        <is>
          <t>Fan RPM</t>
        </is>
      </c>
      <c r="J2518" s="401" t="n"/>
      <c r="K2518" s="24" t="n"/>
      <c r="L2518" s="24" t="n"/>
      <c r="M2518" s="13" t="n"/>
    </row>
    <row r="2519" ht="13.35" customHeight="1" s="162">
      <c r="B2519" s="490">
        <f>IFERROR(INDEX('{Dropdowns}'!$AI$2:$AO$7,MATCH($D$2522,'{Dropdowns}'!$AH$2:$AH$7,0),1),"")</f>
        <v/>
      </c>
      <c r="C2519" s="490">
        <f>IFERROR(INDEX('{Dropdowns}'!$AI$2:$AO$7,MATCH($D$2522,'{Dropdowns}'!$AH$2:$AH$7,0),2),"")</f>
        <v/>
      </c>
      <c r="D2519" s="490">
        <f>IFERROR(INDEX('{Dropdowns}'!$AI$2:$AO$7,MATCH($D$2522,'{Dropdowns}'!$AH$2:$AH$7,0),3),"")</f>
        <v/>
      </c>
      <c r="E2519" s="490">
        <f>IFERROR(INDEX('{Dropdowns}'!$AI$2:$AO$7,MATCH($D$2522,'{Dropdowns}'!$AH$2:$AH$7,0),4),"")</f>
        <v/>
      </c>
      <c r="F2519" s="490">
        <f>IFERROR(INDEX('{Dropdowns}'!$AI$2:$AO$7,MATCH($D$2522,'{Dropdowns}'!$AH$2:$AH$7,0),5),"")</f>
        <v/>
      </c>
      <c r="G2519" s="490">
        <f>IFERROR(INDEX('{Dropdowns}'!$AI$2:$AO$7,MATCH($D$2522,'{Dropdowns}'!$AH$2:$AH$7,0),6),"")</f>
        <v/>
      </c>
      <c r="H2519" s="490">
        <f>IFERROR(INDEX('{Dropdowns}'!$AI$2:$AO$7,MATCH($D$2522,'{Dropdowns}'!$AH$2:$AH$7,0),7),"")</f>
        <v/>
      </c>
      <c r="I2519" s="246" t="inlineStr">
        <is>
          <t>VSD Frequency</t>
        </is>
      </c>
      <c r="J2519" s="403" t="n"/>
      <c r="K2519" s="65" t="n"/>
      <c r="L2519" s="65" t="n"/>
      <c r="M2519" s="13" t="n"/>
    </row>
    <row r="2520" ht="13.35" customHeight="1" s="162">
      <c r="B2520" s="492"/>
      <c r="C2520" s="492"/>
      <c r="D2520" s="492"/>
      <c r="E2520" s="492"/>
      <c r="F2520" s="492"/>
      <c r="G2520" s="492"/>
      <c r="H2520" s="492"/>
      <c r="I2520" s="14" t="n"/>
      <c r="J2520" s="14" t="n"/>
      <c r="K2520" s="14" t="n"/>
      <c r="L2520" s="38" t="n"/>
      <c r="M2520" s="13" t="n"/>
      <c r="Q2520">
        <f>IF(B2520="","",B2520)</f>
        <v/>
      </c>
      <c r="R2520">
        <f>IF(C2519="—",Q2520,IF(C2520="","",C2520))</f>
        <v/>
      </c>
      <c r="S2520">
        <f>IF(D2519="—",R2520,IF(D2520="","",D2520))</f>
        <v/>
      </c>
      <c r="T2520">
        <f>IF(E2519="—",S2520,IF(E2520="","",E2520))</f>
        <v/>
      </c>
      <c r="U2520">
        <f>IF(F2519="—",T2520,IF(F2520="","",F2520))</f>
        <v/>
      </c>
      <c r="V2520">
        <f>IF(G2519="—",U2520,IF(G2520="","",G2520))</f>
        <v/>
      </c>
      <c r="W2520">
        <f>IFERROR(MATCH("Fan",$C$2519:$H$2519,0),"")</f>
        <v/>
      </c>
      <c r="X2520">
        <f>IF(W2520="","",INDEX(P2522:U2522,W2520))</f>
        <v/>
      </c>
      <c r="Y2520">
        <f>IF(W2520="","",INDEX(Q2521:V2521,W2520))</f>
        <v/>
      </c>
    </row>
    <row r="2521" ht="13.35" customHeight="1" s="162">
      <c r="B2521" s="491" t="inlineStr">
        <is>
          <t>Δ</t>
        </is>
      </c>
      <c r="C2521" s="498">
        <f>IF(OR(C2519="—",C2520="",Q2520=""),"",IF(OR(ISTEXT(C2520),ISTEXT(Q2520)),"","Δ "&amp;TEXT(C2520-Q2520,"0.00")))</f>
        <v/>
      </c>
      <c r="D2521" s="498">
        <f>IF(OR(D2519="—",D2520="",R2520=""),"",IF(OR(ISTEXT(D2520),ISTEXT(R2520)),"","Δ "&amp;TEXT(D2520-R2520,"0.00")))</f>
        <v/>
      </c>
      <c r="E2521" s="498">
        <f>IF(OR(E2519="—",E2520="",S2520=""),"",IF(OR(ISTEXT(E2520),ISTEXT(S2520)),"","Δ "&amp;TEXT(E2520-S2520,"0.00")))</f>
        <v/>
      </c>
      <c r="F2521" s="498">
        <f>IF(OR(F2519="—",F2520="",T2520=""),"",IF(OR(ISTEXT(F2520),ISTEXT(T2520)),"","Δ "&amp;TEXT(F2520-T2520,"0.00")))</f>
        <v/>
      </c>
      <c r="G2521" s="498">
        <f>IF(OR(G2519="—",G2520="",U2520=""),"",IF(OR(ISTEXT(G2520),ISTEXT(U2520)),"","Δ "&amp;TEXT(G2520-U2520,"0.00")))</f>
        <v/>
      </c>
      <c r="H2521" s="498">
        <f>IF(OR(H2519="—",H2520="",V2520=""),"",IF(OR(ISTEXT(H2520),ISTEXT(V2520)),"","Δ "&amp;TEXT(H2520-V2520,"0.00")))</f>
        <v/>
      </c>
      <c r="I2521" s="13" t="n"/>
      <c r="J2521" s="13" t="n"/>
      <c r="K2521" s="13" t="n"/>
      <c r="L2521" s="13" t="n"/>
      <c r="M2521" s="13" t="n"/>
      <c r="Q2521">
        <f>IF(OR(C2520="",ISTEXT(C2520)),R2521,C2520)</f>
        <v/>
      </c>
      <c r="R2521">
        <f>IF(OR(D2520="",ISTEXT(D2520)),S2521,D2520)</f>
        <v/>
      </c>
      <c r="S2521">
        <f>IF(OR(E2520="",ISTEXT(E2520)),T2521,E2520)</f>
        <v/>
      </c>
      <c r="T2521">
        <f>IF(OR(F2520="",ISTEXT(F2520)),U2521,F2520)</f>
        <v/>
      </c>
      <c r="U2521">
        <f>IF(OR(G2520="",ISTEXT(G2520)),V2521,G2520)</f>
        <v/>
      </c>
      <c r="V2521">
        <f>IF(OR(H2520="",ISTEXT(H2520)),"",H2520)</f>
        <v/>
      </c>
    </row>
    <row r="2522" ht="13.35" customHeight="1" s="162">
      <c r="B2522" s="425" t="inlineStr">
        <is>
          <t>Unit type:</t>
        </is>
      </c>
      <c r="D2522" s="522" t="inlineStr">
        <is>
          <t>EF</t>
        </is>
      </c>
      <c r="E2522" s="414" t="n"/>
      <c r="F2522" s="494" t="inlineStr">
        <is>
          <t>Airflow left to right. Δ = this reading minus the one before it; in. w.g.</t>
        </is>
      </c>
      <c r="P2522">
        <f>IF(B2520="","",B2520)</f>
        <v/>
      </c>
      <c r="Q2522">
        <f>IF(C2520="",P2522,C2520)</f>
        <v/>
      </c>
      <c r="R2522">
        <f>IF(D2520="",Q2522,D2520)</f>
        <v/>
      </c>
      <c r="S2522">
        <f>IF(E2520="",R2522,E2520)</f>
        <v/>
      </c>
      <c r="T2522">
        <f>IF(F2520="",S2522,F2520)</f>
        <v/>
      </c>
      <c r="U2522">
        <f>IF(G2520="",T2522,G2520)</f>
        <v/>
      </c>
      <c r="V2522">
        <f>IF(H2520="",U2522,H2520)</f>
        <v/>
      </c>
    </row>
    <row r="2523" ht="13.35" customHeight="1" s="162">
      <c r="B2523" s="500" t="inlineStr">
        <is>
          <t>Fan inlet</t>
        </is>
      </c>
      <c r="D2523" s="501">
        <f>IF(X2520="","",X2520)</f>
        <v/>
      </c>
      <c r="F2523" s="500" t="inlineStr">
        <is>
          <t>Discharge</t>
        </is>
      </c>
      <c r="I2523" s="501">
        <f>IF(V2522="","",V2522)</f>
        <v/>
      </c>
    </row>
    <row r="2524" ht="13.35" customHeight="1" s="162"/>
    <row r="2525" ht="13.35" customHeight="1" s="162">
      <c r="B2525" s="500" t="inlineStr">
        <is>
          <t>Fan TSP</t>
        </is>
      </c>
      <c r="E2525" s="501">
        <f>IF(OR(X2520="",Y2520=""),"",IF(OR(ISTEXT(X2520),ISTEXT(Y2520)),"",Y2520-X2520))</f>
        <v/>
      </c>
      <c r="F2525" s="500" t="inlineStr">
        <is>
          <t>ESP</t>
        </is>
      </c>
      <c r="I2525" s="501">
        <f>IF(OR(B2520="",V2522=""),"",IF(OR(ISTEXT(B2520),ISTEXT(V2522)),"",V2522-B2520))</f>
        <v/>
      </c>
      <c r="J2525" s="500" t="inlineStr">
        <is>
          <t>Unit ΔP (inlet → fan)</t>
        </is>
      </c>
      <c r="M2525" s="501">
        <f>IF(OR(B2520="",X2520=""),"",IF(OR(ISTEXT(B2520),ISTEXT(X2520)),"",X2520-B2520))</f>
        <v/>
      </c>
    </row>
    <row r="2526" ht="13.35" customHeight="1" s="162">
      <c r="B2526" s="453" t="inlineStr">
        <is>
          <t>Instrument:</t>
        </is>
      </c>
      <c r="C2526" s="5" t="n"/>
      <c r="D2526" s="505" t="n"/>
      <c r="E2526" s="414" t="n"/>
      <c r="F2526" s="414" t="n"/>
      <c r="G2526" s="425" t="inlineStr">
        <is>
          <t>Ak basis / notes:</t>
        </is>
      </c>
      <c r="I2526" s="506" t="n"/>
      <c r="J2526" s="414" t="n"/>
      <c r="K2526" s="414" t="n"/>
      <c r="L2526" s="414" t="n"/>
      <c r="M2526" s="414" t="n"/>
    </row>
    <row r="2527" ht="13.35" customHeight="1" s="162">
      <c r="B2527" s="188" t="inlineStr">
        <is>
          <t>Register / Grille / Diffuser Airflow</t>
        </is>
      </c>
      <c r="C2527" s="174" t="n"/>
      <c r="D2527" s="174" t="n"/>
      <c r="E2527" s="174" t="n"/>
      <c r="F2527" s="173" t="n"/>
      <c r="G2527" s="233" t="inlineStr">
        <is>
          <t>Design VEL</t>
        </is>
      </c>
      <c r="H2527" s="194" t="inlineStr">
        <is>
          <t>Design CFM</t>
        </is>
      </c>
      <c r="I2527" s="188" t="inlineStr">
        <is>
          <t>Initial</t>
        </is>
      </c>
      <c r="J2527" s="173" t="n"/>
      <c r="K2527" s="188" t="inlineStr">
        <is>
          <t>Final</t>
        </is>
      </c>
      <c r="L2527" s="173" t="n"/>
      <c r="M2527" s="188" t="inlineStr">
        <is>
          <t>%</t>
        </is>
      </c>
    </row>
    <row r="2528" ht="13.35" customHeight="1" s="162">
      <c r="B2528" s="153" t="inlineStr">
        <is>
          <t>No.</t>
        </is>
      </c>
      <c r="C2528" s="188" t="inlineStr">
        <is>
          <t>Area Served</t>
        </is>
      </c>
      <c r="D2528" s="188" t="inlineStr">
        <is>
          <t>Type</t>
        </is>
      </c>
      <c r="E2528" s="188" t="inlineStr">
        <is>
          <t>Size</t>
        </is>
      </c>
      <c r="F2528" s="188" t="inlineStr">
        <is>
          <t>Ak</t>
        </is>
      </c>
      <c r="G2528" s="440" t="n"/>
      <c r="H2528" s="440" t="n"/>
      <c r="I2528" s="188" t="inlineStr">
        <is>
          <t>VEL</t>
        </is>
      </c>
      <c r="J2528" s="188" t="inlineStr">
        <is>
          <t>CFM</t>
        </is>
      </c>
      <c r="K2528" s="188" t="inlineStr">
        <is>
          <t>VEL</t>
        </is>
      </c>
      <c r="L2528" s="188" t="inlineStr">
        <is>
          <t>CFM</t>
        </is>
      </c>
      <c r="M2528" s="440" t="n"/>
    </row>
    <row r="2529" ht="13.35" customHeight="1" s="162">
      <c r="B2529" s="307" t="n"/>
      <c r="C2529" s="307" t="n"/>
      <c r="E2529" s="307" t="n"/>
      <c r="F2529" s="32" t="n"/>
      <c r="G2529" s="33">
        <f>IF(F2529="", "", IF(OR(ISTEXT(H2529),ISTEXT(F2529)),"",H2529/F2529))</f>
        <v/>
      </c>
      <c r="H2529" s="33" t="n"/>
      <c r="I2529" s="33" t="n"/>
      <c r="J2529" s="33">
        <f>IF(I2529="", "", IF(OR(ISTEXT(I2529),ISTEXT($F2529)),"",I2529*$F2529))</f>
        <v/>
      </c>
      <c r="K2529" s="33" t="n"/>
      <c r="L2529" s="33">
        <f>IF(K2529="", "", IF(OR(ISTEXT(K2529),ISTEXT($F2529)),"",K2529*$F2529))</f>
        <v/>
      </c>
      <c r="M2529" s="30">
        <f>IF(OR(H2529="",H2529=0),"",IF(K2529="",IF(J2529="","",IF(OR(ISTEXT(J2529),ISTEXT(H2529)),"",J2529/H2529)),IF(OR(ISTEXT(L2529),ISTEXT(H2529)),"",L2529/H2529)))</f>
        <v/>
      </c>
    </row>
    <row r="2530" ht="13.35" customHeight="1" s="162">
      <c r="B2530" s="307" t="n"/>
      <c r="C2530" s="307" t="n"/>
      <c r="E2530" s="307" t="n"/>
      <c r="F2530" s="32" t="n"/>
      <c r="G2530" s="33">
        <f>IF(F2530="", "", IF(OR(ISTEXT(H2530),ISTEXT(F2530)),"",H2530/F2530))</f>
        <v/>
      </c>
      <c r="H2530" s="33" t="n"/>
      <c r="I2530" s="33" t="n"/>
      <c r="J2530" s="33">
        <f>IF(I2530="", "", IF(OR(ISTEXT(I2530),ISTEXT($F2530)),"",I2530*$F2530))</f>
        <v/>
      </c>
      <c r="K2530" s="33" t="n"/>
      <c r="L2530" s="33">
        <f>IF(K2530="", "", IF(OR(ISTEXT(K2530),ISTEXT($F2530)),"",K2530*$F2530))</f>
        <v/>
      </c>
      <c r="M2530" s="30">
        <f>IF(OR(H2530="",H2530=0),"",IF(K2530="",IF(J2530="","",IF(OR(ISTEXT(J2530),ISTEXT(H2530)),"",J2530/H2530)),IF(OR(ISTEXT(L2530),ISTEXT(H2530)),"",L2530/H2530)))</f>
        <v/>
      </c>
    </row>
    <row r="2531" ht="13.35" customHeight="1" s="162">
      <c r="B2531" s="307" t="n"/>
      <c r="C2531" s="307" t="n"/>
      <c r="E2531" s="307" t="n"/>
      <c r="F2531" s="32" t="n"/>
      <c r="G2531" s="33">
        <f>IF(F2531="", "", IF(OR(ISTEXT(H2531),ISTEXT(F2531)),"",H2531/F2531))</f>
        <v/>
      </c>
      <c r="H2531" s="33" t="n"/>
      <c r="I2531" s="33" t="n"/>
      <c r="J2531" s="33">
        <f>IF(I2531="", "", IF(OR(ISTEXT(I2531),ISTEXT($F2531)),"",I2531*$F2531))</f>
        <v/>
      </c>
      <c r="K2531" s="33" t="n"/>
      <c r="L2531" s="33">
        <f>IF(K2531="", "", IF(OR(ISTEXT(K2531),ISTEXT($F2531)),"",K2531*$F2531))</f>
        <v/>
      </c>
      <c r="M2531" s="30">
        <f>IF(OR(H2531="",H2531=0),"",IF(K2531="",IF(J2531="","",IF(OR(ISTEXT(J2531),ISTEXT(H2531)),"",J2531/H2531)),IF(OR(ISTEXT(L2531),ISTEXT(H2531)),"",L2531/H2531)))</f>
        <v/>
      </c>
    </row>
    <row r="2532" ht="13.35" customHeight="1" s="162">
      <c r="B2532" s="307" t="n"/>
      <c r="C2532" s="307" t="n"/>
      <c r="E2532" s="307" t="n"/>
      <c r="F2532" s="32" t="n"/>
      <c r="G2532" s="33">
        <f>IF(F2532="", "", IF(OR(ISTEXT(H2532),ISTEXT(F2532)),"",H2532/F2532))</f>
        <v/>
      </c>
      <c r="H2532" s="33" t="n"/>
      <c r="I2532" s="33" t="n"/>
      <c r="J2532" s="33">
        <f>IF(I2532="", "", IF(OR(ISTEXT(I2532),ISTEXT($F2532)),"",I2532*$F2532))</f>
        <v/>
      </c>
      <c r="K2532" s="33" t="n"/>
      <c r="L2532" s="33">
        <f>IF(K2532="", "", IF(OR(ISTEXT(K2532),ISTEXT($F2532)),"",K2532*$F2532))</f>
        <v/>
      </c>
      <c r="M2532" s="30">
        <f>IF(OR(H2532="",H2532=0),"",IF(K2532="",IF(J2532="","",IF(OR(ISTEXT(J2532),ISTEXT(H2532)),"",J2532/H2532)),IF(OR(ISTEXT(L2532),ISTEXT(H2532)),"",L2532/H2532)))</f>
        <v/>
      </c>
    </row>
    <row r="2533" ht="13.35" customHeight="1" s="162">
      <c r="B2533" s="307" t="n"/>
      <c r="C2533" s="307" t="n"/>
      <c r="E2533" s="307" t="n"/>
      <c r="F2533" s="32" t="n"/>
      <c r="G2533" s="33">
        <f>IF(F2533="", "", IF(OR(ISTEXT(H2533),ISTEXT(F2533)),"",H2533/F2533))</f>
        <v/>
      </c>
      <c r="H2533" s="33" t="n"/>
      <c r="I2533" s="33" t="n"/>
      <c r="J2533" s="33">
        <f>IF(I2533="", "", IF(OR(ISTEXT(I2533),ISTEXT($F2533)),"",I2533*$F2533))</f>
        <v/>
      </c>
      <c r="K2533" s="33" t="n"/>
      <c r="L2533" s="33">
        <f>IF(K2533="", "", IF(OR(ISTEXT(K2533),ISTEXT($F2533)),"",K2533*$F2533))</f>
        <v/>
      </c>
      <c r="M2533" s="30">
        <f>IF(OR(H2533="",H2533=0),"",IF(K2533="",IF(J2533="","",IF(OR(ISTEXT(J2533),ISTEXT(H2533)),"",J2533/H2533)),IF(OR(ISTEXT(L2533),ISTEXT(H2533)),"",L2533/H2533)))</f>
        <v/>
      </c>
    </row>
    <row r="2534" ht="13.35" customHeight="1" s="162">
      <c r="B2534" s="307" t="n"/>
      <c r="C2534" s="307" t="n"/>
      <c r="E2534" s="307" t="n"/>
      <c r="F2534" s="32" t="n"/>
      <c r="G2534" s="33">
        <f>IF(F2534="", "", IF(OR(ISTEXT(H2534),ISTEXT(F2534)),"",H2534/F2534))</f>
        <v/>
      </c>
      <c r="H2534" s="33" t="n"/>
      <c r="I2534" s="33" t="n"/>
      <c r="J2534" s="33">
        <f>IF(I2534="", "", IF(OR(ISTEXT(I2534),ISTEXT($F2534)),"",I2534*$F2534))</f>
        <v/>
      </c>
      <c r="K2534" s="33" t="n"/>
      <c r="L2534" s="33">
        <f>IF(K2534="", "", IF(OR(ISTEXT(K2534),ISTEXT($F2534)),"",K2534*$F2534))</f>
        <v/>
      </c>
      <c r="M2534" s="30">
        <f>IF(OR(H2534="",H2534=0),"",IF(K2534="",IF(J2534="","",IF(OR(ISTEXT(J2534),ISTEXT(H2534)),"",J2534/H2534)),IF(OR(ISTEXT(L2534),ISTEXT(H2534)),"",L2534/H2534)))</f>
        <v/>
      </c>
    </row>
    <row r="2535" ht="13.35" customHeight="1" s="162">
      <c r="B2535" s="307" t="n"/>
      <c r="C2535" s="307" t="n"/>
      <c r="E2535" s="307" t="n"/>
      <c r="F2535" s="32" t="n"/>
      <c r="G2535" s="33">
        <f>IF(F2535="", "", IF(OR(ISTEXT(H2535),ISTEXT(F2535)),"",H2535/F2535))</f>
        <v/>
      </c>
      <c r="H2535" s="33" t="n"/>
      <c r="I2535" s="33" t="n"/>
      <c r="J2535" s="33">
        <f>IF(I2535="", "", IF(OR(ISTEXT(I2535),ISTEXT($F2535)),"",I2535*$F2535))</f>
        <v/>
      </c>
      <c r="K2535" s="33" t="n"/>
      <c r="L2535" s="33">
        <f>IF(K2535="", "", IF(OR(ISTEXT(K2535),ISTEXT($F2535)),"",K2535*$F2535))</f>
        <v/>
      </c>
      <c r="M2535" s="30">
        <f>IF(OR(H2535="",H2535=0),"",IF(K2535="",IF(J2535="","",IF(OR(ISTEXT(J2535),ISTEXT(H2535)),"",J2535/H2535)),IF(OR(ISTEXT(L2535),ISTEXT(H2535)),"",L2535/H2535)))</f>
        <v/>
      </c>
    </row>
    <row r="2536" ht="13.35" customHeight="1" s="162">
      <c r="B2536" s="307" t="n"/>
      <c r="C2536" s="307" t="n"/>
      <c r="E2536" s="307" t="n"/>
      <c r="F2536" s="32" t="n"/>
      <c r="G2536" s="33">
        <f>IF(F2536="", "", IF(OR(ISTEXT(H2536),ISTEXT(F2536)),"",H2536/F2536))</f>
        <v/>
      </c>
      <c r="H2536" s="33" t="n"/>
      <c r="I2536" s="33" t="n"/>
      <c r="J2536" s="33">
        <f>IF(I2536="", "", IF(OR(ISTEXT(I2536),ISTEXT($F2536)),"",I2536*$F2536))</f>
        <v/>
      </c>
      <c r="K2536" s="33" t="n"/>
      <c r="L2536" s="33">
        <f>IF(K2536="", "", IF(OR(ISTEXT(K2536),ISTEXT($F2536)),"",K2536*$F2536))</f>
        <v/>
      </c>
      <c r="M2536" s="30">
        <f>IF(OR(H2536="",H2536=0),"",IF(K2536="",IF(J2536="","",IF(OR(ISTEXT(J2536),ISTEXT(H2536)),"",J2536/H2536)),IF(OR(ISTEXT(L2536),ISTEXT(H2536)),"",L2536/H2536)))</f>
        <v/>
      </c>
    </row>
    <row r="2537" ht="13.35" customHeight="1" s="162">
      <c r="B2537" s="307" t="n"/>
      <c r="C2537" s="307" t="n"/>
      <c r="E2537" s="307" t="n"/>
      <c r="F2537" s="32" t="n"/>
      <c r="G2537" s="33">
        <f>IF(F2537="", "", IF(OR(ISTEXT(H2537),ISTEXT(F2537)),"",H2537/F2537))</f>
        <v/>
      </c>
      <c r="H2537" s="33" t="n"/>
      <c r="I2537" s="33" t="n"/>
      <c r="J2537" s="33">
        <f>IF(I2537="", "", IF(OR(ISTEXT(I2537),ISTEXT($F2537)),"",I2537*$F2537))</f>
        <v/>
      </c>
      <c r="K2537" s="33" t="n"/>
      <c r="L2537" s="33">
        <f>IF(K2537="", "", IF(OR(ISTEXT(K2537),ISTEXT($F2537)),"",K2537*$F2537))</f>
        <v/>
      </c>
      <c r="M2537" s="30">
        <f>IF(OR(H2537="",H2537=0),"",IF(K2537="",IF(J2537="","",IF(OR(ISTEXT(J2537),ISTEXT(H2537)),"",J2537/H2537)),IF(OR(ISTEXT(L2537),ISTEXT(H2537)),"",L2537/H2537)))</f>
        <v/>
      </c>
    </row>
    <row r="2538" ht="13.35" customHeight="1" s="162">
      <c r="B2538" s="307" t="n"/>
      <c r="C2538" s="307" t="n"/>
      <c r="E2538" s="307" t="n"/>
      <c r="F2538" s="32" t="n"/>
      <c r="G2538" s="33">
        <f>IF(F2538="", "", IF(OR(ISTEXT(H2538),ISTEXT(F2538)),"",H2538/F2538))</f>
        <v/>
      </c>
      <c r="H2538" s="33" t="n"/>
      <c r="I2538" s="33" t="n"/>
      <c r="J2538" s="33">
        <f>IF(I2538="", "", IF(OR(ISTEXT(I2538),ISTEXT($F2538)),"",I2538*$F2538))</f>
        <v/>
      </c>
      <c r="K2538" s="33" t="n"/>
      <c r="L2538" s="33">
        <f>IF(K2538="", "", IF(OR(ISTEXT(K2538),ISTEXT($F2538)),"",K2538*$F2538))</f>
        <v/>
      </c>
      <c r="M2538" s="30">
        <f>IF(OR(H2538="",H2538=0),"",IF(K2538="",IF(J2538="","",IF(OR(ISTEXT(J2538),ISTEXT(H2538)),"",J2538/H2538)),IF(OR(ISTEXT(L2538),ISTEXT(H2538)),"",L2538/H2538)))</f>
        <v/>
      </c>
    </row>
    <row r="2539" ht="13.35" customHeight="1" s="162">
      <c r="B2539" s="307" t="n"/>
      <c r="C2539" s="307" t="n"/>
      <c r="E2539" s="307" t="n"/>
      <c r="F2539" s="32" t="n"/>
      <c r="G2539" s="33">
        <f>IF(F2539="", "", IF(OR(ISTEXT(H2539),ISTEXT(F2539)),"",H2539/F2539))</f>
        <v/>
      </c>
      <c r="H2539" s="33" t="n"/>
      <c r="I2539" s="33" t="n"/>
      <c r="J2539" s="33">
        <f>IF(I2539="", "", IF(OR(ISTEXT(I2539),ISTEXT($F2539)),"",I2539*$F2539))</f>
        <v/>
      </c>
      <c r="K2539" s="33" t="n"/>
      <c r="L2539" s="33">
        <f>IF(K2539="", "", IF(OR(ISTEXT(K2539),ISTEXT($F2539)),"",K2539*$F2539))</f>
        <v/>
      </c>
      <c r="M2539" s="30">
        <f>IF(OR(H2539="",H2539=0),"",IF(K2539="",IF(J2539="","",IF(OR(ISTEXT(J2539),ISTEXT(H2539)),"",J2539/H2539)),IF(OR(ISTEXT(L2539),ISTEXT(H2539)),"",L2539/H2539)))</f>
        <v/>
      </c>
    </row>
    <row r="2540" ht="13.35" customHeight="1" s="162">
      <c r="B2540" s="307" t="n"/>
      <c r="C2540" s="307" t="n"/>
      <c r="E2540" s="307" t="n"/>
      <c r="F2540" s="32" t="n"/>
      <c r="G2540" s="33">
        <f>IF(F2540="", "", IF(OR(ISTEXT(H2540),ISTEXT(F2540)),"",H2540/F2540))</f>
        <v/>
      </c>
      <c r="H2540" s="33" t="n"/>
      <c r="I2540" s="33" t="n"/>
      <c r="J2540" s="33">
        <f>IF(I2540="", "", IF(OR(ISTEXT(I2540),ISTEXT($F2540)),"",I2540*$F2540))</f>
        <v/>
      </c>
      <c r="K2540" s="33" t="n"/>
      <c r="L2540" s="33">
        <f>IF(K2540="", "", IF(OR(ISTEXT(K2540),ISTEXT($F2540)),"",K2540*$F2540))</f>
        <v/>
      </c>
      <c r="M2540" s="30">
        <f>IF(OR(H2540="",H2540=0),"",IF(K2540="",IF(J2540="","",IF(OR(ISTEXT(J2540),ISTEXT(H2540)),"",J2540/H2540)),IF(OR(ISTEXT(L2540),ISTEXT(H2540)),"",L2540/H2540)))</f>
        <v/>
      </c>
    </row>
    <row r="2541" ht="13.35" customHeight="1" s="162">
      <c r="B2541" s="307" t="n"/>
      <c r="C2541" s="307" t="n"/>
      <c r="E2541" s="307" t="n"/>
      <c r="F2541" s="32" t="n"/>
      <c r="G2541" s="33">
        <f>IF(F2541="", "", IF(OR(ISTEXT(H2541),ISTEXT(F2541)),"",H2541/F2541))</f>
        <v/>
      </c>
      <c r="H2541" s="33" t="n"/>
      <c r="I2541" s="33" t="n"/>
      <c r="J2541" s="33">
        <f>IF(I2541="", "", IF(OR(ISTEXT(I2541),ISTEXT($F2541)),"",I2541*$F2541))</f>
        <v/>
      </c>
      <c r="K2541" s="33" t="n"/>
      <c r="L2541" s="33">
        <f>IF(K2541="", "", IF(OR(ISTEXT(K2541),ISTEXT($F2541)),"",K2541*$F2541))</f>
        <v/>
      </c>
      <c r="M2541" s="30">
        <f>IF(OR(H2541="",H2541=0),"",IF(K2541="",IF(J2541="","",IF(OR(ISTEXT(J2541),ISTEXT(H2541)),"",J2541/H2541)),IF(OR(ISTEXT(L2541),ISTEXT(H2541)),"",L2541/H2541)))</f>
        <v/>
      </c>
    </row>
    <row r="2542" ht="13.35" customHeight="1" s="162">
      <c r="B2542" s="307" t="n"/>
      <c r="C2542" s="307" t="n"/>
      <c r="E2542" s="307" t="n"/>
      <c r="F2542" s="32" t="n"/>
      <c r="G2542" s="33">
        <f>IF(F2542="", "", IF(OR(ISTEXT(H2542),ISTEXT(F2542)),"",H2542/F2542))</f>
        <v/>
      </c>
      <c r="H2542" s="33" t="n"/>
      <c r="I2542" s="33" t="n"/>
      <c r="J2542" s="33">
        <f>IF(I2542="", "", IF(OR(ISTEXT(I2542),ISTEXT($F2542)),"",I2542*$F2542))</f>
        <v/>
      </c>
      <c r="K2542" s="33" t="n"/>
      <c r="L2542" s="33">
        <f>IF(K2542="", "", IF(OR(ISTEXT(K2542),ISTEXT($F2542)),"",K2542*$F2542))</f>
        <v/>
      </c>
      <c r="M2542" s="30">
        <f>IF(OR(H2542="",H2542=0),"",IF(K2542="",IF(J2542="","",IF(OR(ISTEXT(J2542),ISTEXT(H2542)),"",J2542/H2542)),IF(OR(ISTEXT(L2542),ISTEXT(H2542)),"",L2542/H2542)))</f>
        <v/>
      </c>
    </row>
    <row r="2543" ht="13.35" customHeight="1" s="162">
      <c r="B2543" s="307" t="n"/>
      <c r="C2543" s="307" t="n"/>
      <c r="E2543" s="307" t="n"/>
      <c r="F2543" s="32" t="n"/>
      <c r="G2543" s="33">
        <f>IF(F2543="", "", IF(OR(ISTEXT(H2543),ISTEXT(F2543)),"",H2543/F2543))</f>
        <v/>
      </c>
      <c r="H2543" s="33" t="n"/>
      <c r="I2543" s="33" t="n"/>
      <c r="J2543" s="33">
        <f>IF(I2543="", "", IF(OR(ISTEXT(I2543),ISTEXT($F2543)),"",I2543*$F2543))</f>
        <v/>
      </c>
      <c r="K2543" s="33" t="n"/>
      <c r="L2543" s="33">
        <f>IF(K2543="", "", IF(OR(ISTEXT(K2543),ISTEXT($F2543)),"",K2543*$F2543))</f>
        <v/>
      </c>
      <c r="M2543" s="30">
        <f>IF(OR(H2543="",H2543=0),"",IF(K2543="",IF(J2543="","",IF(OR(ISTEXT(J2543),ISTEXT(H2543)),"",J2543/H2543)),IF(OR(ISTEXT(L2543),ISTEXT(H2543)),"",L2543/H2543)))</f>
        <v/>
      </c>
    </row>
    <row r="2544" ht="13.35" customHeight="1" s="162">
      <c r="B2544" s="307" t="n"/>
      <c r="C2544" s="307" t="n"/>
      <c r="D2544" s="307"/>
      <c r="E2544" s="307"/>
      <c r="F2544" s="307"/>
      <c r="G2544" s="307"/>
      <c r="H2544" s="33" t="n"/>
      <c r="I2544" s="33" t="n"/>
      <c r="J2544" s="33"/>
      <c r="K2544" s="33" t="n"/>
      <c r="L2544" s="33"/>
      <c r="M2544" s="30">
        <f>IF(OR(H2544="",H2544=0),"",IF(L2544="",IF(J2544="","",IF(OR(ISTEXT(J2544),ISTEXT(H2544)),"",J2544/H2544)),IF(OR(ISTEXT(L2544),ISTEXT(H2544)),"",L2544/H2544)))</f>
        <v/>
      </c>
    </row>
    <row r="2545" ht="13.35" customHeight="1" s="162">
      <c r="B2545" s="42" t="n"/>
      <c r="C2545" s="231" t="inlineStr">
        <is>
          <t>Total</t>
        </is>
      </c>
      <c r="D2545" s="159" t="n"/>
      <c r="E2545" s="42" t="n"/>
      <c r="F2545" s="42" t="n"/>
      <c r="G2545" s="43" t="n"/>
      <c r="H2545" s="43">
        <f>IF(SUM(H2529:H2544)+SUM(H2556:H2595)=0,"",SUM(H2529:H2544)+SUM(H2556:H2595))</f>
        <v/>
      </c>
      <c r="I2545" s="43" t="n"/>
      <c r="J2545" s="43">
        <f>IF(SUM(J2529:J2544)+SUM(J2556:J2595)=0,"",SUM(J2529:J2544)+SUM(J2556:J2595))</f>
        <v/>
      </c>
      <c r="K2545" s="43" t="n"/>
      <c r="L2545" s="43">
        <f>IF(SUM(L2529:L2544)+SUM(L2556:L2595)=0,"",SUM(L2529:L2544)+SUM(L2556:L2595))</f>
        <v/>
      </c>
      <c r="M2545" s="35">
        <f>IF(OR(H2545="",H2545=0),"",IF(L2545="",IF(J2545="","",IF(OR(ISTEXT(J2545),ISTEXT(H2545)),"",J2545/H2545)),IF(OR(ISTEXT(L2545),ISTEXT(H2545)),"",L2545/H2545)))</f>
        <v/>
      </c>
    </row>
    <row r="2546" ht="13.35" customHeight="1" s="162"/>
    <row r="2547" ht="13.35" customHeight="1" s="162">
      <c r="B2547" s="188" t="inlineStr">
        <is>
          <t>Remarks</t>
        </is>
      </c>
      <c r="C2547" s="173" t="n"/>
      <c r="D2547" s="154" t="n"/>
      <c r="E2547" s="174" t="n"/>
      <c r="F2547" s="174" t="n"/>
      <c r="G2547" s="174" t="n"/>
      <c r="H2547" s="174" t="n"/>
      <c r="I2547" s="174" t="n"/>
      <c r="J2547" s="174" t="n"/>
      <c r="K2547" s="174" t="n"/>
      <c r="L2547" s="174" t="n"/>
      <c r="M2547" s="173" t="n"/>
    </row>
    <row r="2548" ht="13.35" customHeight="1" s="162">
      <c r="B2548" s="154" t="n"/>
      <c r="C2548" s="174" t="n"/>
      <c r="D2548" s="174" t="n"/>
      <c r="E2548" s="174" t="n"/>
      <c r="F2548" s="174" t="n"/>
      <c r="G2548" s="174" t="n"/>
      <c r="H2548" s="174" t="n"/>
      <c r="I2548" s="174" t="n"/>
      <c r="J2548" s="174" t="n"/>
      <c r="K2548" s="174" t="n"/>
      <c r="L2548" s="174" t="n"/>
      <c r="M2548" s="173" t="n"/>
    </row>
    <row r="2549" ht="13.35" customHeight="1" s="162">
      <c r="B2549" s="154" t="n"/>
      <c r="C2549" s="174" t="n"/>
      <c r="D2549" s="174" t="n"/>
      <c r="E2549" s="174" t="n"/>
      <c r="F2549" s="174" t="n"/>
      <c r="G2549" s="174" t="n"/>
      <c r="H2549" s="174" t="n"/>
      <c r="I2549" s="174" t="n"/>
      <c r="J2549" s="174" t="n"/>
      <c r="K2549" s="174" t="n"/>
      <c r="L2549" s="174" t="n"/>
      <c r="M2549" s="173" t="n"/>
    </row>
    <row r="2550" ht="13.35" customHeight="1" s="162">
      <c r="B2550" s="154" t="n"/>
      <c r="C2550" s="174" t="n"/>
      <c r="D2550" s="174" t="n"/>
      <c r="E2550" s="174" t="n"/>
      <c r="F2550" s="174" t="n"/>
      <c r="G2550" s="174" t="n"/>
      <c r="H2550" s="174" t="n"/>
      <c r="I2550" s="174" t="n"/>
      <c r="J2550" s="174" t="n"/>
      <c r="K2550" s="174" t="n"/>
      <c r="L2550" s="174" t="n"/>
      <c r="M2550" s="173" t="n"/>
    </row>
    <row r="2551" ht="13.35" customHeight="1" s="162"/>
    <row r="2552" ht="13.35" customHeight="1" s="162">
      <c r="B2552" s="200" t="inlineStr">
        <is>
          <t>System (cont.)</t>
        </is>
      </c>
      <c r="C2552" s="403" t="n"/>
      <c r="D2552" s="209">
        <f>IF('{Equipment Data Entry}'!B105="","",'{Equipment Data Entry}'!B105)</f>
        <v/>
      </c>
      <c r="E2552" s="418" t="n"/>
      <c r="F2552" s="403" t="n"/>
      <c r="G2552" s="200" t="inlineStr">
        <is>
          <t>Service</t>
        </is>
      </c>
      <c r="H2552" s="403" t="n"/>
      <c r="I2552" s="210">
        <f>IF('{Equipment Data Entry}'!C105="","",'{Equipment Data Entry}'!C105)</f>
        <v/>
      </c>
      <c r="J2552" s="418" t="n"/>
      <c r="K2552" s="418" t="n"/>
      <c r="L2552" s="418" t="n"/>
      <c r="M2552" s="403" t="n"/>
    </row>
    <row r="2553" ht="13.35" customHeight="1" s="162">
      <c r="B2553" s="422" t="n"/>
      <c r="C2553" s="423" t="n"/>
      <c r="D2553" s="422" t="n"/>
      <c r="E2553" s="424" t="n"/>
      <c r="F2553" s="423" t="n"/>
      <c r="G2553" s="422" t="n"/>
      <c r="H2553" s="423" t="n"/>
      <c r="I2553" s="422" t="n"/>
      <c r="J2553" s="424" t="n"/>
      <c r="K2553" s="424" t="n"/>
      <c r="L2553" s="424" t="n"/>
      <c r="M2553" s="423" t="n"/>
    </row>
    <row r="2554" ht="13.35" customHeight="1" s="162">
      <c r="B2554" s="188" t="inlineStr">
        <is>
          <t>Registers / Grilles (cont.)</t>
        </is>
      </c>
      <c r="C2554" s="174" t="n"/>
      <c r="D2554" s="174" t="n"/>
      <c r="E2554" s="174" t="n"/>
      <c r="F2554" s="173" t="n"/>
      <c r="G2554" s="233" t="inlineStr">
        <is>
          <t>Design VEL</t>
        </is>
      </c>
      <c r="H2554" s="194" t="inlineStr">
        <is>
          <t>Design CFM</t>
        </is>
      </c>
      <c r="I2554" s="188" t="inlineStr">
        <is>
          <t>Initial</t>
        </is>
      </c>
      <c r="J2554" s="173" t="n"/>
      <c r="K2554" s="188" t="inlineStr">
        <is>
          <t>Final</t>
        </is>
      </c>
      <c r="L2554" s="173" t="n"/>
      <c r="M2554" s="188" t="inlineStr">
        <is>
          <t>%</t>
        </is>
      </c>
    </row>
    <row r="2555" ht="13.35" customHeight="1" s="162">
      <c r="B2555" s="153" t="inlineStr">
        <is>
          <t>No.</t>
        </is>
      </c>
      <c r="C2555" s="188" t="inlineStr">
        <is>
          <t>Area Served</t>
        </is>
      </c>
      <c r="D2555" s="188" t="inlineStr">
        <is>
          <t>Type</t>
        </is>
      </c>
      <c r="E2555" s="188" t="inlineStr">
        <is>
          <t>Size</t>
        </is>
      </c>
      <c r="F2555" s="188" t="inlineStr">
        <is>
          <t>Ak</t>
        </is>
      </c>
      <c r="G2555" s="440" t="n"/>
      <c r="H2555" s="440" t="n"/>
      <c r="I2555" s="188" t="inlineStr">
        <is>
          <t>VEL</t>
        </is>
      </c>
      <c r="J2555" s="188" t="inlineStr">
        <is>
          <t>CFM</t>
        </is>
      </c>
      <c r="K2555" s="188" t="inlineStr">
        <is>
          <t>VEL</t>
        </is>
      </c>
      <c r="L2555" s="188" t="inlineStr">
        <is>
          <t>CFM</t>
        </is>
      </c>
      <c r="M2555" s="440" t="n"/>
    </row>
    <row r="2556" ht="13.35" customHeight="1" s="162">
      <c r="B2556" s="307" t="n"/>
      <c r="C2556" s="307" t="n"/>
      <c r="E2556" s="307" t="n"/>
      <c r="F2556" s="32" t="n"/>
      <c r="G2556" s="33">
        <f>IF(F2556="", "", IF(OR(ISTEXT(H2556),ISTEXT(F2556)),"",H2556/F2556))</f>
        <v/>
      </c>
      <c r="H2556" s="33" t="n"/>
      <c r="I2556" s="33" t="n"/>
      <c r="J2556" s="33">
        <f>IF(I2556="", "", IF(OR(ISTEXT(I2556),ISTEXT($F2556)),"",I2556*$F2556))</f>
        <v/>
      </c>
      <c r="K2556" s="33" t="n"/>
      <c r="L2556" s="33">
        <f>IF(K2556="", "", IF(OR(ISTEXT(K2556),ISTEXT($F2556)),"",K2556*$F2556))</f>
        <v/>
      </c>
      <c r="M2556" s="30">
        <f>IF(OR(H2556="",H2556=0),"",IF(K2556="",IF(J2556="","",IF(OR(ISTEXT(J2556),ISTEXT(H2556)),"",J2556/H2556)),IF(OR(ISTEXT(L2556),ISTEXT(H2556)),"",L2556/H2556)))</f>
        <v/>
      </c>
    </row>
    <row r="2557" ht="13.35" customHeight="1" s="162">
      <c r="B2557" s="307" t="n"/>
      <c r="C2557" s="307" t="n"/>
      <c r="E2557" s="307" t="n"/>
      <c r="F2557" s="32" t="n"/>
      <c r="G2557" s="33">
        <f>IF(F2557="", "", IF(OR(ISTEXT(H2557),ISTEXT(F2557)),"",H2557/F2557))</f>
        <v/>
      </c>
      <c r="H2557" s="33" t="n"/>
      <c r="I2557" s="33" t="n"/>
      <c r="J2557" s="33">
        <f>IF(I2557="", "", IF(OR(ISTEXT(I2557),ISTEXT($F2557)),"",I2557*$F2557))</f>
        <v/>
      </c>
      <c r="K2557" s="33" t="n"/>
      <c r="L2557" s="33">
        <f>IF(K2557="", "", IF(OR(ISTEXT(K2557),ISTEXT($F2557)),"",K2557*$F2557))</f>
        <v/>
      </c>
      <c r="M2557" s="30">
        <f>IF(OR(H2557="",H2557=0),"",IF(K2557="",IF(J2557="","",IF(OR(ISTEXT(J2557),ISTEXT(H2557)),"",J2557/H2557)),IF(OR(ISTEXT(L2557),ISTEXT(H2557)),"",L2557/H2557)))</f>
        <v/>
      </c>
    </row>
    <row r="2558" ht="13.35" customHeight="1" s="162">
      <c r="B2558" s="307" t="n"/>
      <c r="C2558" s="307" t="n"/>
      <c r="E2558" s="307" t="n"/>
      <c r="F2558" s="32" t="n"/>
      <c r="G2558" s="33">
        <f>IF(F2558="", "", IF(OR(ISTEXT(H2558),ISTEXT(F2558)),"",H2558/F2558))</f>
        <v/>
      </c>
      <c r="H2558" s="33" t="n"/>
      <c r="I2558" s="33" t="n"/>
      <c r="J2558" s="33">
        <f>IF(I2558="", "", IF(OR(ISTEXT(I2558),ISTEXT($F2558)),"",I2558*$F2558))</f>
        <v/>
      </c>
      <c r="K2558" s="33" t="n"/>
      <c r="L2558" s="33">
        <f>IF(K2558="", "", IF(OR(ISTEXT(K2558),ISTEXT($F2558)),"",K2558*$F2558))</f>
        <v/>
      </c>
      <c r="M2558" s="30">
        <f>IF(OR(H2558="",H2558=0),"",IF(K2558="",IF(J2558="","",IF(OR(ISTEXT(J2558),ISTEXT(H2558)),"",J2558/H2558)),IF(OR(ISTEXT(L2558),ISTEXT(H2558)),"",L2558/H2558)))</f>
        <v/>
      </c>
    </row>
    <row r="2559" ht="13.35" customHeight="1" s="162">
      <c r="B2559" s="307" t="n"/>
      <c r="C2559" s="307" t="n"/>
      <c r="E2559" s="307" t="n"/>
      <c r="F2559" s="32" t="n"/>
      <c r="G2559" s="33">
        <f>IF(F2559="", "", IF(OR(ISTEXT(H2559),ISTEXT(F2559)),"",H2559/F2559))</f>
        <v/>
      </c>
      <c r="H2559" s="33" t="n"/>
      <c r="I2559" s="33" t="n"/>
      <c r="J2559" s="33">
        <f>IF(I2559="", "", IF(OR(ISTEXT(I2559),ISTEXT($F2559)),"",I2559*$F2559))</f>
        <v/>
      </c>
      <c r="K2559" s="33" t="n"/>
      <c r="L2559" s="33">
        <f>IF(K2559="", "", IF(OR(ISTEXT(K2559),ISTEXT($F2559)),"",K2559*$F2559))</f>
        <v/>
      </c>
      <c r="M2559" s="30">
        <f>IF(OR(H2559="",H2559=0),"",IF(K2559="",IF(J2559="","",IF(OR(ISTEXT(J2559),ISTEXT(H2559)),"",J2559/H2559)),IF(OR(ISTEXT(L2559),ISTEXT(H2559)),"",L2559/H2559)))</f>
        <v/>
      </c>
    </row>
    <row r="2560" ht="13.35" customHeight="1" s="162">
      <c r="B2560" s="307" t="n"/>
      <c r="C2560" s="307" t="n"/>
      <c r="E2560" s="307" t="n"/>
      <c r="F2560" s="32" t="n"/>
      <c r="G2560" s="33">
        <f>IF(F2560="", "", IF(OR(ISTEXT(H2560),ISTEXT(F2560)),"",H2560/F2560))</f>
        <v/>
      </c>
      <c r="H2560" s="33" t="n"/>
      <c r="I2560" s="33" t="n"/>
      <c r="J2560" s="33">
        <f>IF(I2560="", "", IF(OR(ISTEXT(I2560),ISTEXT($F2560)),"",I2560*$F2560))</f>
        <v/>
      </c>
      <c r="K2560" s="33" t="n"/>
      <c r="L2560" s="33">
        <f>IF(K2560="", "", IF(OR(ISTEXT(K2560),ISTEXT($F2560)),"",K2560*$F2560))</f>
        <v/>
      </c>
      <c r="M2560" s="30">
        <f>IF(OR(H2560="",H2560=0),"",IF(K2560="",IF(J2560="","",IF(OR(ISTEXT(J2560),ISTEXT(H2560)),"",J2560/H2560)),IF(OR(ISTEXT(L2560),ISTEXT(H2560)),"",L2560/H2560)))</f>
        <v/>
      </c>
    </row>
    <row r="2561" ht="13.35" customHeight="1" s="162">
      <c r="B2561" s="307" t="n"/>
      <c r="C2561" s="307" t="n"/>
      <c r="E2561" s="307" t="n"/>
      <c r="F2561" s="32" t="n"/>
      <c r="G2561" s="33">
        <f>IF(F2561="", "", IF(OR(ISTEXT(H2561),ISTEXT(F2561)),"",H2561/F2561))</f>
        <v/>
      </c>
      <c r="H2561" s="33" t="n"/>
      <c r="I2561" s="33" t="n"/>
      <c r="J2561" s="33">
        <f>IF(I2561="", "", IF(OR(ISTEXT(I2561),ISTEXT($F2561)),"",I2561*$F2561))</f>
        <v/>
      </c>
      <c r="K2561" s="33" t="n"/>
      <c r="L2561" s="33">
        <f>IF(K2561="", "", IF(OR(ISTEXT(K2561),ISTEXT($F2561)),"",K2561*$F2561))</f>
        <v/>
      </c>
      <c r="M2561" s="30">
        <f>IF(OR(H2561="",H2561=0),"",IF(K2561="",IF(J2561="","",IF(OR(ISTEXT(J2561),ISTEXT(H2561)),"",J2561/H2561)),IF(OR(ISTEXT(L2561),ISTEXT(H2561)),"",L2561/H2561)))</f>
        <v/>
      </c>
    </row>
    <row r="2562" ht="13.35" customHeight="1" s="162">
      <c r="B2562" s="307" t="n"/>
      <c r="C2562" s="307" t="n"/>
      <c r="E2562" s="307" t="n"/>
      <c r="F2562" s="32" t="n"/>
      <c r="G2562" s="33">
        <f>IF(F2562="", "", IF(OR(ISTEXT(H2562),ISTEXT(F2562)),"",H2562/F2562))</f>
        <v/>
      </c>
      <c r="H2562" s="33" t="n"/>
      <c r="I2562" s="33" t="n"/>
      <c r="J2562" s="33">
        <f>IF(I2562="", "", IF(OR(ISTEXT(I2562),ISTEXT($F2562)),"",I2562*$F2562))</f>
        <v/>
      </c>
      <c r="K2562" s="33" t="n"/>
      <c r="L2562" s="33">
        <f>IF(K2562="", "", IF(OR(ISTEXT(K2562),ISTEXT($F2562)),"",K2562*$F2562))</f>
        <v/>
      </c>
      <c r="M2562" s="30">
        <f>IF(OR(H2562="",H2562=0),"",IF(K2562="",IF(J2562="","",IF(OR(ISTEXT(J2562),ISTEXT(H2562)),"",J2562/H2562)),IF(OR(ISTEXT(L2562),ISTEXT(H2562)),"",L2562/H2562)))</f>
        <v/>
      </c>
    </row>
    <row r="2563" ht="13.35" customHeight="1" s="162">
      <c r="B2563" s="307" t="n"/>
      <c r="C2563" s="307" t="n"/>
      <c r="E2563" s="307" t="n"/>
      <c r="F2563" s="32" t="n"/>
      <c r="G2563" s="33">
        <f>IF(F2563="", "", IF(OR(ISTEXT(H2563),ISTEXT(F2563)),"",H2563/F2563))</f>
        <v/>
      </c>
      <c r="H2563" s="33" t="n"/>
      <c r="I2563" s="33" t="n"/>
      <c r="J2563" s="33">
        <f>IF(I2563="", "", IF(OR(ISTEXT(I2563),ISTEXT($F2563)),"",I2563*$F2563))</f>
        <v/>
      </c>
      <c r="K2563" s="33" t="n"/>
      <c r="L2563" s="33">
        <f>IF(K2563="", "", IF(OR(ISTEXT(K2563),ISTEXT($F2563)),"",K2563*$F2563))</f>
        <v/>
      </c>
      <c r="M2563" s="30">
        <f>IF(OR(H2563="",H2563=0),"",IF(K2563="",IF(J2563="","",IF(OR(ISTEXT(J2563),ISTEXT(H2563)),"",J2563/H2563)),IF(OR(ISTEXT(L2563),ISTEXT(H2563)),"",L2563/H2563)))</f>
        <v/>
      </c>
    </row>
    <row r="2564" ht="13.35" customHeight="1" s="162">
      <c r="B2564" s="307" t="n"/>
      <c r="C2564" s="307" t="n"/>
      <c r="E2564" s="307" t="n"/>
      <c r="F2564" s="32" t="n"/>
      <c r="G2564" s="33">
        <f>IF(F2564="", "", IF(OR(ISTEXT(H2564),ISTEXT(F2564)),"",H2564/F2564))</f>
        <v/>
      </c>
      <c r="H2564" s="33" t="n"/>
      <c r="I2564" s="33" t="n"/>
      <c r="J2564" s="33">
        <f>IF(I2564="", "", IF(OR(ISTEXT(I2564),ISTEXT($F2564)),"",I2564*$F2564))</f>
        <v/>
      </c>
      <c r="K2564" s="33" t="n"/>
      <c r="L2564" s="33">
        <f>IF(K2564="", "", IF(OR(ISTEXT(K2564),ISTEXT($F2564)),"",K2564*$F2564))</f>
        <v/>
      </c>
      <c r="M2564" s="30">
        <f>IF(OR(H2564="",H2564=0),"",IF(K2564="",IF(J2564="","",IF(OR(ISTEXT(J2564),ISTEXT(H2564)),"",J2564/H2564)),IF(OR(ISTEXT(L2564),ISTEXT(H2564)),"",L2564/H2564)))</f>
        <v/>
      </c>
    </row>
    <row r="2565" ht="13.35" customHeight="1" s="162">
      <c r="B2565" s="307" t="n"/>
      <c r="C2565" s="307" t="n"/>
      <c r="E2565" s="307" t="n"/>
      <c r="F2565" s="32" t="n"/>
      <c r="G2565" s="33">
        <f>IF(F2565="", "", IF(OR(ISTEXT(H2565),ISTEXT(F2565)),"",H2565/F2565))</f>
        <v/>
      </c>
      <c r="H2565" s="33" t="n"/>
      <c r="I2565" s="33" t="n"/>
      <c r="J2565" s="33">
        <f>IF(I2565="", "", IF(OR(ISTEXT(I2565),ISTEXT($F2565)),"",I2565*$F2565))</f>
        <v/>
      </c>
      <c r="K2565" s="33" t="n"/>
      <c r="L2565" s="33">
        <f>IF(K2565="", "", IF(OR(ISTEXT(K2565),ISTEXT($F2565)),"",K2565*$F2565))</f>
        <v/>
      </c>
      <c r="M2565" s="30">
        <f>IF(OR(H2565="",H2565=0),"",IF(K2565="",IF(J2565="","",IF(OR(ISTEXT(J2565),ISTEXT(H2565)),"",J2565/H2565)),IF(OR(ISTEXT(L2565),ISTEXT(H2565)),"",L2565/H2565)))</f>
        <v/>
      </c>
    </row>
    <row r="2566" ht="13.35" customHeight="1" s="162">
      <c r="B2566" s="307" t="n"/>
      <c r="C2566" s="307" t="n"/>
      <c r="E2566" s="307" t="n"/>
      <c r="F2566" s="32" t="n"/>
      <c r="G2566" s="33">
        <f>IF(F2566="", "", IF(OR(ISTEXT(H2566),ISTEXT(F2566)),"",H2566/F2566))</f>
        <v/>
      </c>
      <c r="H2566" s="33" t="n"/>
      <c r="I2566" s="33" t="n"/>
      <c r="J2566" s="33">
        <f>IF(I2566="", "", IF(OR(ISTEXT(I2566),ISTEXT($F2566)),"",I2566*$F2566))</f>
        <v/>
      </c>
      <c r="K2566" s="33" t="n"/>
      <c r="L2566" s="33">
        <f>IF(K2566="", "", IF(OR(ISTEXT(K2566),ISTEXT($F2566)),"",K2566*$F2566))</f>
        <v/>
      </c>
      <c r="M2566" s="30">
        <f>IF(OR(H2566="",H2566=0),"",IF(K2566="",IF(J2566="","",IF(OR(ISTEXT(J2566),ISTEXT(H2566)),"",J2566/H2566)),IF(OR(ISTEXT(L2566),ISTEXT(H2566)),"",L2566/H2566)))</f>
        <v/>
      </c>
    </row>
    <row r="2567" ht="13.35" customHeight="1" s="162">
      <c r="B2567" s="307" t="n"/>
      <c r="C2567" s="307" t="n"/>
      <c r="E2567" s="307" t="n"/>
      <c r="F2567" s="32" t="n"/>
      <c r="G2567" s="33">
        <f>IF(F2567="", "", IF(OR(ISTEXT(H2567),ISTEXT(F2567)),"",H2567/F2567))</f>
        <v/>
      </c>
      <c r="H2567" s="33" t="n"/>
      <c r="I2567" s="33" t="n"/>
      <c r="J2567" s="33">
        <f>IF(I2567="", "", IF(OR(ISTEXT(I2567),ISTEXT($F2567)),"",I2567*$F2567))</f>
        <v/>
      </c>
      <c r="K2567" s="33" t="n"/>
      <c r="L2567" s="33">
        <f>IF(K2567="", "", IF(OR(ISTEXT(K2567),ISTEXT($F2567)),"",K2567*$F2567))</f>
        <v/>
      </c>
      <c r="M2567" s="30">
        <f>IF(OR(H2567="",H2567=0),"",IF(K2567="",IF(J2567="","",IF(OR(ISTEXT(J2567),ISTEXT(H2567)),"",J2567/H2567)),IF(OR(ISTEXT(L2567),ISTEXT(H2567)),"",L2567/H2567)))</f>
        <v/>
      </c>
    </row>
    <row r="2568" ht="13.35" customHeight="1" s="162">
      <c r="B2568" s="307" t="n"/>
      <c r="C2568" s="307" t="n"/>
      <c r="E2568" s="307" t="n"/>
      <c r="F2568" s="32" t="n"/>
      <c r="G2568" s="33">
        <f>IF(F2568="", "", IF(OR(ISTEXT(H2568),ISTEXT(F2568)),"",H2568/F2568))</f>
        <v/>
      </c>
      <c r="H2568" s="33" t="n"/>
      <c r="I2568" s="33" t="n"/>
      <c r="J2568" s="33">
        <f>IF(I2568="", "", IF(OR(ISTEXT(I2568),ISTEXT($F2568)),"",I2568*$F2568))</f>
        <v/>
      </c>
      <c r="K2568" s="33" t="n"/>
      <c r="L2568" s="33">
        <f>IF(K2568="", "", IF(OR(ISTEXT(K2568),ISTEXT($F2568)),"",K2568*$F2568))</f>
        <v/>
      </c>
      <c r="M2568" s="30">
        <f>IF(OR(H2568="",H2568=0),"",IF(K2568="",IF(J2568="","",IF(OR(ISTEXT(J2568),ISTEXT(H2568)),"",J2568/H2568)),IF(OR(ISTEXT(L2568),ISTEXT(H2568)),"",L2568/H2568)))</f>
        <v/>
      </c>
    </row>
    <row r="2569" ht="13.35" customHeight="1" s="162">
      <c r="B2569" s="307" t="n"/>
      <c r="C2569" s="307" t="n"/>
      <c r="E2569" s="307" t="n"/>
      <c r="F2569" s="32" t="n"/>
      <c r="G2569" s="33">
        <f>IF(F2569="", "", IF(OR(ISTEXT(H2569),ISTEXT(F2569)),"",H2569/F2569))</f>
        <v/>
      </c>
      <c r="H2569" s="33" t="n"/>
      <c r="I2569" s="33" t="n"/>
      <c r="J2569" s="33">
        <f>IF(I2569="", "", IF(OR(ISTEXT(I2569),ISTEXT($F2569)),"",I2569*$F2569))</f>
        <v/>
      </c>
      <c r="K2569" s="33" t="n"/>
      <c r="L2569" s="33">
        <f>IF(K2569="", "", IF(OR(ISTEXT(K2569),ISTEXT($F2569)),"",K2569*$F2569))</f>
        <v/>
      </c>
      <c r="M2569" s="30">
        <f>IF(OR(H2569="",H2569=0),"",IF(K2569="",IF(J2569="","",IF(OR(ISTEXT(J2569),ISTEXT(H2569)),"",J2569/H2569)),IF(OR(ISTEXT(L2569),ISTEXT(H2569)),"",L2569/H2569)))</f>
        <v/>
      </c>
    </row>
    <row r="2570" ht="13.35" customHeight="1" s="162">
      <c r="B2570" s="307" t="n"/>
      <c r="C2570" s="307" t="n"/>
      <c r="E2570" s="307" t="n"/>
      <c r="F2570" s="32" t="n"/>
      <c r="G2570" s="33">
        <f>IF(F2570="", "", IF(OR(ISTEXT(H2570),ISTEXT(F2570)),"",H2570/F2570))</f>
        <v/>
      </c>
      <c r="H2570" s="33" t="n"/>
      <c r="I2570" s="33" t="n"/>
      <c r="J2570" s="33">
        <f>IF(I2570="", "", IF(OR(ISTEXT(I2570),ISTEXT($F2570)),"",I2570*$F2570))</f>
        <v/>
      </c>
      <c r="K2570" s="33" t="n"/>
      <c r="L2570" s="33">
        <f>IF(K2570="", "", IF(OR(ISTEXT(K2570),ISTEXT($F2570)),"",K2570*$F2570))</f>
        <v/>
      </c>
      <c r="M2570" s="30">
        <f>IF(OR(H2570="",H2570=0),"",IF(K2570="",IF(J2570="","",IF(OR(ISTEXT(J2570),ISTEXT(H2570)),"",J2570/H2570)),IF(OR(ISTEXT(L2570),ISTEXT(H2570)),"",L2570/H2570)))</f>
        <v/>
      </c>
    </row>
    <row r="2571" ht="13.35" customHeight="1" s="162">
      <c r="B2571" s="307" t="n"/>
      <c r="C2571" s="307" t="n"/>
      <c r="E2571" s="307" t="n"/>
      <c r="F2571" s="32" t="n"/>
      <c r="G2571" s="33">
        <f>IF(F2571="", "", IF(OR(ISTEXT(H2571),ISTEXT(F2571)),"",H2571/F2571))</f>
        <v/>
      </c>
      <c r="H2571" s="33" t="n"/>
      <c r="I2571" s="33" t="n"/>
      <c r="J2571" s="33">
        <f>IF(I2571="", "", IF(OR(ISTEXT(I2571),ISTEXT($F2571)),"",I2571*$F2571))</f>
        <v/>
      </c>
      <c r="K2571" s="33" t="n"/>
      <c r="L2571" s="33">
        <f>IF(K2571="", "", IF(OR(ISTEXT(K2571),ISTEXT($F2571)),"",K2571*$F2571))</f>
        <v/>
      </c>
      <c r="M2571" s="30">
        <f>IF(OR(H2571="",H2571=0),"",IF(K2571="",IF(J2571="","",IF(OR(ISTEXT(J2571),ISTEXT(H2571)),"",J2571/H2571)),IF(OR(ISTEXT(L2571),ISTEXT(H2571)),"",L2571/H2571)))</f>
        <v/>
      </c>
    </row>
    <row r="2572" ht="13.35" customHeight="1" s="162">
      <c r="B2572" s="307" t="n"/>
      <c r="C2572" s="307" t="n"/>
      <c r="E2572" s="307" t="n"/>
      <c r="F2572" s="32" t="n"/>
      <c r="G2572" s="33">
        <f>IF(F2572="", "", IF(OR(ISTEXT(H2572),ISTEXT(F2572)),"",H2572/F2572))</f>
        <v/>
      </c>
      <c r="H2572" s="33" t="n"/>
      <c r="I2572" s="33" t="n"/>
      <c r="J2572" s="33">
        <f>IF(I2572="", "", IF(OR(ISTEXT(I2572),ISTEXT($F2572)),"",I2572*$F2572))</f>
        <v/>
      </c>
      <c r="K2572" s="33" t="n"/>
      <c r="L2572" s="33">
        <f>IF(K2572="", "", IF(OR(ISTEXT(K2572),ISTEXT($F2572)),"",K2572*$F2572))</f>
        <v/>
      </c>
      <c r="M2572" s="30">
        <f>IF(OR(H2572="",H2572=0),"",IF(K2572="",IF(J2572="","",IF(OR(ISTEXT(J2572),ISTEXT(H2572)),"",J2572/H2572)),IF(OR(ISTEXT(L2572),ISTEXT(H2572)),"",L2572/H2572)))</f>
        <v/>
      </c>
    </row>
    <row r="2573" ht="13.35" customHeight="1" s="162">
      <c r="B2573" s="307" t="n"/>
      <c r="C2573" s="307" t="n"/>
      <c r="E2573" s="307" t="n"/>
      <c r="F2573" s="32" t="n"/>
      <c r="G2573" s="33">
        <f>IF(F2573="", "", IF(OR(ISTEXT(H2573),ISTEXT(F2573)),"",H2573/F2573))</f>
        <v/>
      </c>
      <c r="H2573" s="33" t="n"/>
      <c r="I2573" s="33" t="n"/>
      <c r="J2573" s="33">
        <f>IF(I2573="", "", IF(OR(ISTEXT(I2573),ISTEXT($F2573)),"",I2573*$F2573))</f>
        <v/>
      </c>
      <c r="K2573" s="33" t="n"/>
      <c r="L2573" s="33">
        <f>IF(K2573="", "", IF(OR(ISTEXT(K2573),ISTEXT($F2573)),"",K2573*$F2573))</f>
        <v/>
      </c>
      <c r="M2573" s="30">
        <f>IF(OR(H2573="",H2573=0),"",IF(K2573="",IF(J2573="","",IF(OR(ISTEXT(J2573),ISTEXT(H2573)),"",J2573/H2573)),IF(OR(ISTEXT(L2573),ISTEXT(H2573)),"",L2573/H2573)))</f>
        <v/>
      </c>
    </row>
    <row r="2574" ht="13.35" customHeight="1" s="162">
      <c r="B2574" s="307" t="n"/>
      <c r="C2574" s="307" t="n"/>
      <c r="E2574" s="307" t="n"/>
      <c r="F2574" s="32" t="n"/>
      <c r="G2574" s="33">
        <f>IF(F2574="", "", IF(OR(ISTEXT(H2574),ISTEXT(F2574)),"",H2574/F2574))</f>
        <v/>
      </c>
      <c r="H2574" s="33" t="n"/>
      <c r="I2574" s="33" t="n"/>
      <c r="J2574" s="33">
        <f>IF(I2574="", "", IF(OR(ISTEXT(I2574),ISTEXT($F2574)),"",I2574*$F2574))</f>
        <v/>
      </c>
      <c r="K2574" s="33" t="n"/>
      <c r="L2574" s="33">
        <f>IF(K2574="", "", IF(OR(ISTEXT(K2574),ISTEXT($F2574)),"",K2574*$F2574))</f>
        <v/>
      </c>
      <c r="M2574" s="30">
        <f>IF(OR(H2574="",H2574=0),"",IF(K2574="",IF(J2574="","",IF(OR(ISTEXT(J2574),ISTEXT(H2574)),"",J2574/H2574)),IF(OR(ISTEXT(L2574),ISTEXT(H2574)),"",L2574/H2574)))</f>
        <v/>
      </c>
    </row>
    <row r="2575" ht="13.35" customHeight="1" s="162">
      <c r="B2575" s="307" t="n"/>
      <c r="C2575" s="307" t="n"/>
      <c r="E2575" s="307" t="n"/>
      <c r="F2575" s="32" t="n"/>
      <c r="G2575" s="33">
        <f>IF(F2575="", "", IF(OR(ISTEXT(H2575),ISTEXT(F2575)),"",H2575/F2575))</f>
        <v/>
      </c>
      <c r="H2575" s="33" t="n"/>
      <c r="I2575" s="33" t="n"/>
      <c r="J2575" s="33">
        <f>IF(I2575="", "", IF(OR(ISTEXT(I2575),ISTEXT($F2575)),"",I2575*$F2575))</f>
        <v/>
      </c>
      <c r="K2575" s="33" t="n"/>
      <c r="L2575" s="33">
        <f>IF(K2575="", "", IF(OR(ISTEXT(K2575),ISTEXT($F2575)),"",K2575*$F2575))</f>
        <v/>
      </c>
      <c r="M2575" s="30">
        <f>IF(OR(H2575="",H2575=0),"",IF(K2575="",IF(J2575="","",IF(OR(ISTEXT(J2575),ISTEXT(H2575)),"",J2575/H2575)),IF(OR(ISTEXT(L2575),ISTEXT(H2575)),"",L2575/H2575)))</f>
        <v/>
      </c>
    </row>
    <row r="2576" ht="13.35" customHeight="1" s="162">
      <c r="B2576" s="307" t="n"/>
      <c r="C2576" s="307" t="n"/>
      <c r="E2576" s="307" t="n"/>
      <c r="F2576" s="32" t="n"/>
      <c r="G2576" s="33">
        <f>IF(F2576="", "", IF(OR(ISTEXT(H2576),ISTEXT(F2576)),"",H2576/F2576))</f>
        <v/>
      </c>
      <c r="H2576" s="33" t="n"/>
      <c r="I2576" s="33" t="n"/>
      <c r="J2576" s="33">
        <f>IF(I2576="", "", IF(OR(ISTEXT(I2576),ISTEXT($F2576)),"",I2576*$F2576))</f>
        <v/>
      </c>
      <c r="K2576" s="33" t="n"/>
      <c r="L2576" s="33">
        <f>IF(K2576="", "", IF(OR(ISTEXT(K2576),ISTEXT($F2576)),"",K2576*$F2576))</f>
        <v/>
      </c>
      <c r="M2576" s="30">
        <f>IF(OR(H2576="",H2576=0),"",IF(K2576="",IF(J2576="","",IF(OR(ISTEXT(J2576),ISTEXT(H2576)),"",J2576/H2576)),IF(OR(ISTEXT(L2576),ISTEXT(H2576)),"",L2576/H2576)))</f>
        <v/>
      </c>
    </row>
    <row r="2577" ht="13.35" customHeight="1" s="162">
      <c r="B2577" s="307" t="n"/>
      <c r="C2577" s="307" t="n"/>
      <c r="E2577" s="307" t="n"/>
      <c r="F2577" s="32" t="n"/>
      <c r="G2577" s="33">
        <f>IF(F2577="", "", IF(OR(ISTEXT(H2577),ISTEXT(F2577)),"",H2577/F2577))</f>
        <v/>
      </c>
      <c r="H2577" s="33" t="n"/>
      <c r="I2577" s="33" t="n"/>
      <c r="J2577" s="33">
        <f>IF(I2577="", "", IF(OR(ISTEXT(I2577),ISTEXT($F2577)),"",I2577*$F2577))</f>
        <v/>
      </c>
      <c r="K2577" s="33" t="n"/>
      <c r="L2577" s="33">
        <f>IF(K2577="", "", IF(OR(ISTEXT(K2577),ISTEXT($F2577)),"",K2577*$F2577))</f>
        <v/>
      </c>
      <c r="M2577" s="30">
        <f>IF(OR(H2577="",H2577=0),"",IF(K2577="",IF(J2577="","",IF(OR(ISTEXT(J2577),ISTEXT(H2577)),"",J2577/H2577)),IF(OR(ISTEXT(L2577),ISTEXT(H2577)),"",L2577/H2577)))</f>
        <v/>
      </c>
    </row>
    <row r="2578" ht="13.35" customHeight="1" s="162">
      <c r="B2578" s="307" t="n"/>
      <c r="C2578" s="307" t="n"/>
      <c r="E2578" s="307" t="n"/>
      <c r="F2578" s="32" t="n"/>
      <c r="G2578" s="33">
        <f>IF(F2578="", "", IF(OR(ISTEXT(H2578),ISTEXT(F2578)),"",H2578/F2578))</f>
        <v/>
      </c>
      <c r="H2578" s="33" t="n"/>
      <c r="I2578" s="33" t="n"/>
      <c r="J2578" s="33">
        <f>IF(I2578="", "", IF(OR(ISTEXT(I2578),ISTEXT($F2578)),"",I2578*$F2578))</f>
        <v/>
      </c>
      <c r="K2578" s="33" t="n"/>
      <c r="L2578" s="33">
        <f>IF(K2578="", "", IF(OR(ISTEXT(K2578),ISTEXT($F2578)),"",K2578*$F2578))</f>
        <v/>
      </c>
      <c r="M2578" s="30">
        <f>IF(OR(H2578="",H2578=0),"",IF(K2578="",IF(J2578="","",IF(OR(ISTEXT(J2578),ISTEXT(H2578)),"",J2578/H2578)),IF(OR(ISTEXT(L2578),ISTEXT(H2578)),"",L2578/H2578)))</f>
        <v/>
      </c>
    </row>
    <row r="2579" ht="13.35" customHeight="1" s="162">
      <c r="B2579" s="307" t="n"/>
      <c r="C2579" s="307" t="n"/>
      <c r="E2579" s="307" t="n"/>
      <c r="F2579" s="32" t="n"/>
      <c r="G2579" s="33">
        <f>IF(F2579="", "", IF(OR(ISTEXT(H2579),ISTEXT(F2579)),"",H2579/F2579))</f>
        <v/>
      </c>
      <c r="H2579" s="33" t="n"/>
      <c r="I2579" s="33" t="n"/>
      <c r="J2579" s="33">
        <f>IF(I2579="", "", IF(OR(ISTEXT(I2579),ISTEXT($F2579)),"",I2579*$F2579))</f>
        <v/>
      </c>
      <c r="K2579" s="33" t="n"/>
      <c r="L2579" s="33">
        <f>IF(K2579="", "", IF(OR(ISTEXT(K2579),ISTEXT($F2579)),"",K2579*$F2579))</f>
        <v/>
      </c>
      <c r="M2579" s="30">
        <f>IF(OR(H2579="",H2579=0),"",IF(K2579="",IF(J2579="","",IF(OR(ISTEXT(J2579),ISTEXT(H2579)),"",J2579/H2579)),IF(OR(ISTEXT(L2579),ISTEXT(H2579)),"",L2579/H2579)))</f>
        <v/>
      </c>
    </row>
    <row r="2580" ht="13.35" customHeight="1" s="162">
      <c r="B2580" s="307" t="n"/>
      <c r="C2580" s="307" t="n"/>
      <c r="E2580" s="307" t="n"/>
      <c r="F2580" s="32" t="n"/>
      <c r="G2580" s="33">
        <f>IF(F2580="", "", IF(OR(ISTEXT(H2580),ISTEXT(F2580)),"",H2580/F2580))</f>
        <v/>
      </c>
      <c r="H2580" s="33" t="n"/>
      <c r="I2580" s="33" t="n"/>
      <c r="J2580" s="33">
        <f>IF(I2580="", "", IF(OR(ISTEXT(I2580),ISTEXT($F2580)),"",I2580*$F2580))</f>
        <v/>
      </c>
      <c r="K2580" s="33" t="n"/>
      <c r="L2580" s="33">
        <f>IF(K2580="", "", IF(OR(ISTEXT(K2580),ISTEXT($F2580)),"",K2580*$F2580))</f>
        <v/>
      </c>
      <c r="M2580" s="30">
        <f>IF(OR(H2580="",H2580=0),"",IF(K2580="",IF(J2580="","",IF(OR(ISTEXT(J2580),ISTEXT(H2580)),"",J2580/H2580)),IF(OR(ISTEXT(L2580),ISTEXT(H2580)),"",L2580/H2580)))</f>
        <v/>
      </c>
    </row>
    <row r="2581" ht="13.35" customHeight="1" s="162">
      <c r="B2581" s="307" t="n"/>
      <c r="C2581" s="307" t="n"/>
      <c r="E2581" s="307" t="n"/>
      <c r="F2581" s="32" t="n"/>
      <c r="G2581" s="33">
        <f>IF(F2581="", "", IF(OR(ISTEXT(H2581),ISTEXT(F2581)),"",H2581/F2581))</f>
        <v/>
      </c>
      <c r="H2581" s="33" t="n"/>
      <c r="I2581" s="33" t="n"/>
      <c r="J2581" s="33">
        <f>IF(I2581="", "", IF(OR(ISTEXT(I2581),ISTEXT($F2581)),"",I2581*$F2581))</f>
        <v/>
      </c>
      <c r="K2581" s="33" t="n"/>
      <c r="L2581" s="33">
        <f>IF(K2581="", "", IF(OR(ISTEXT(K2581),ISTEXT($F2581)),"",K2581*$F2581))</f>
        <v/>
      </c>
      <c r="M2581" s="30">
        <f>IF(OR(H2581="",H2581=0),"",IF(K2581="",IF(J2581="","",IF(OR(ISTEXT(J2581),ISTEXT(H2581)),"",J2581/H2581)),IF(OR(ISTEXT(L2581),ISTEXT(H2581)),"",L2581/H2581)))</f>
        <v/>
      </c>
    </row>
    <row r="2582" ht="13.35" customHeight="1" s="162">
      <c r="B2582" s="307" t="n"/>
      <c r="C2582" s="307" t="n"/>
      <c r="E2582" s="307" t="n"/>
      <c r="F2582" s="32" t="n"/>
      <c r="G2582" s="33">
        <f>IF(F2582="", "", IF(OR(ISTEXT(H2582),ISTEXT(F2582)),"",H2582/F2582))</f>
        <v/>
      </c>
      <c r="H2582" s="33" t="n"/>
      <c r="I2582" s="33" t="n"/>
      <c r="J2582" s="33">
        <f>IF(I2582="", "", IF(OR(ISTEXT(I2582),ISTEXT($F2582)),"",I2582*$F2582))</f>
        <v/>
      </c>
      <c r="K2582" s="33" t="n"/>
      <c r="L2582" s="33">
        <f>IF(K2582="", "", IF(OR(ISTEXT(K2582),ISTEXT($F2582)),"",K2582*$F2582))</f>
        <v/>
      </c>
      <c r="M2582" s="30">
        <f>IF(OR(H2582="",H2582=0),"",IF(K2582="",IF(J2582="","",IF(OR(ISTEXT(J2582),ISTEXT(H2582)),"",J2582/H2582)),IF(OR(ISTEXT(L2582),ISTEXT(H2582)),"",L2582/H2582)))</f>
        <v/>
      </c>
    </row>
    <row r="2583" ht="13.35" customHeight="1" s="162">
      <c r="B2583" s="307" t="n"/>
      <c r="C2583" s="307" t="n"/>
      <c r="E2583" s="307" t="n"/>
      <c r="F2583" s="32" t="n"/>
      <c r="G2583" s="33">
        <f>IF(F2583="", "", IF(OR(ISTEXT(H2583),ISTEXT(F2583)),"",H2583/F2583))</f>
        <v/>
      </c>
      <c r="H2583" s="33" t="n"/>
      <c r="I2583" s="33" t="n"/>
      <c r="J2583" s="33">
        <f>IF(I2583="", "", IF(OR(ISTEXT(I2583),ISTEXT($F2583)),"",I2583*$F2583))</f>
        <v/>
      </c>
      <c r="K2583" s="33" t="n"/>
      <c r="L2583" s="33">
        <f>IF(K2583="", "", IF(OR(ISTEXT(K2583),ISTEXT($F2583)),"",K2583*$F2583))</f>
        <v/>
      </c>
      <c r="M2583" s="30">
        <f>IF(OR(H2583="",H2583=0),"",IF(K2583="",IF(J2583="","",IF(OR(ISTEXT(J2583),ISTEXT(H2583)),"",J2583/H2583)),IF(OR(ISTEXT(L2583),ISTEXT(H2583)),"",L2583/H2583)))</f>
        <v/>
      </c>
    </row>
    <row r="2584" ht="13.35" customHeight="1" s="162">
      <c r="B2584" s="307" t="n"/>
      <c r="C2584" s="307" t="n"/>
      <c r="E2584" s="307" t="n"/>
      <c r="F2584" s="32" t="n"/>
      <c r="G2584" s="33">
        <f>IF(F2584="", "", IF(OR(ISTEXT(H2584),ISTEXT(F2584)),"",H2584/F2584))</f>
        <v/>
      </c>
      <c r="H2584" s="33" t="n"/>
      <c r="I2584" s="33" t="n"/>
      <c r="J2584" s="33">
        <f>IF(I2584="", "", IF(OR(ISTEXT(I2584),ISTEXT($F2584)),"",I2584*$F2584))</f>
        <v/>
      </c>
      <c r="K2584" s="33" t="n"/>
      <c r="L2584" s="33">
        <f>IF(K2584="", "", IF(OR(ISTEXT(K2584),ISTEXT($F2584)),"",K2584*$F2584))</f>
        <v/>
      </c>
      <c r="M2584" s="30">
        <f>IF(OR(H2584="",H2584=0),"",IF(K2584="",IF(J2584="","",IF(OR(ISTEXT(J2584),ISTEXT(H2584)),"",J2584/H2584)),IF(OR(ISTEXT(L2584),ISTEXT(H2584)),"",L2584/H2584)))</f>
        <v/>
      </c>
    </row>
    <row r="2585" ht="13.35" customHeight="1" s="162">
      <c r="B2585" s="307" t="n"/>
      <c r="C2585" s="307" t="n"/>
      <c r="E2585" s="307" t="n"/>
      <c r="F2585" s="32" t="n"/>
      <c r="G2585" s="33">
        <f>IF(F2585="", "", IF(OR(ISTEXT(H2585),ISTEXT(F2585)),"",H2585/F2585))</f>
        <v/>
      </c>
      <c r="H2585" s="33" t="n"/>
      <c r="I2585" s="33" t="n"/>
      <c r="J2585" s="33">
        <f>IF(I2585="", "", IF(OR(ISTEXT(I2585),ISTEXT($F2585)),"",I2585*$F2585))</f>
        <v/>
      </c>
      <c r="K2585" s="33" t="n"/>
      <c r="L2585" s="33">
        <f>IF(K2585="", "", IF(OR(ISTEXT(K2585),ISTEXT($F2585)),"",K2585*$F2585))</f>
        <v/>
      </c>
      <c r="M2585" s="30">
        <f>IF(OR(H2585="",H2585=0),"",IF(K2585="",IF(J2585="","",IF(OR(ISTEXT(J2585),ISTEXT(H2585)),"",J2585/H2585)),IF(OR(ISTEXT(L2585),ISTEXT(H2585)),"",L2585/H2585)))</f>
        <v/>
      </c>
    </row>
    <row r="2586" ht="13.35" customHeight="1" s="162">
      <c r="B2586" s="307" t="n"/>
      <c r="C2586" s="307" t="n"/>
      <c r="E2586" s="307" t="n"/>
      <c r="F2586" s="32" t="n"/>
      <c r="G2586" s="33">
        <f>IF(F2586="", "", IF(OR(ISTEXT(H2586),ISTEXT(F2586)),"",H2586/F2586))</f>
        <v/>
      </c>
      <c r="H2586" s="33" t="n"/>
      <c r="I2586" s="33" t="n"/>
      <c r="J2586" s="33">
        <f>IF(I2586="", "", IF(OR(ISTEXT(I2586),ISTEXT($F2586)),"",I2586*$F2586))</f>
        <v/>
      </c>
      <c r="K2586" s="33" t="n"/>
      <c r="L2586" s="33">
        <f>IF(K2586="", "", IF(OR(ISTEXT(K2586),ISTEXT($F2586)),"",K2586*$F2586))</f>
        <v/>
      </c>
      <c r="M2586" s="30">
        <f>IF(OR(H2586="",H2586=0),"",IF(K2586="",IF(J2586="","",IF(OR(ISTEXT(J2586),ISTEXT(H2586)),"",J2586/H2586)),IF(OR(ISTEXT(L2586),ISTEXT(H2586)),"",L2586/H2586)))</f>
        <v/>
      </c>
    </row>
    <row r="2587" ht="13.35" customHeight="1" s="162">
      <c r="B2587" s="307" t="n"/>
      <c r="C2587" s="307" t="n"/>
      <c r="E2587" s="307" t="n"/>
      <c r="F2587" s="32" t="n"/>
      <c r="G2587" s="33">
        <f>IF(F2587="", "", IF(OR(ISTEXT(H2587),ISTEXT(F2587)),"",H2587/F2587))</f>
        <v/>
      </c>
      <c r="H2587" s="33" t="n"/>
      <c r="I2587" s="33" t="n"/>
      <c r="J2587" s="33">
        <f>IF(I2587="", "", IF(OR(ISTEXT(I2587),ISTEXT($F2587)),"",I2587*$F2587))</f>
        <v/>
      </c>
      <c r="K2587" s="33" t="n"/>
      <c r="L2587" s="33">
        <f>IF(K2587="", "", IF(OR(ISTEXT(K2587),ISTEXT($F2587)),"",K2587*$F2587))</f>
        <v/>
      </c>
      <c r="M2587" s="30">
        <f>IF(OR(H2587="",H2587=0),"",IF(K2587="",IF(J2587="","",IF(OR(ISTEXT(J2587),ISTEXT(H2587)),"",J2587/H2587)),IF(OR(ISTEXT(L2587),ISTEXT(H2587)),"",L2587/H2587)))</f>
        <v/>
      </c>
    </row>
    <row r="2588" ht="13.35" customHeight="1" s="162">
      <c r="B2588" s="307" t="n"/>
      <c r="C2588" s="307" t="n"/>
      <c r="E2588" s="307" t="n"/>
      <c r="F2588" s="32" t="n"/>
      <c r="G2588" s="33">
        <f>IF(F2588="", "", IF(OR(ISTEXT(H2588),ISTEXT(F2588)),"",H2588/F2588))</f>
        <v/>
      </c>
      <c r="H2588" s="33" t="n"/>
      <c r="I2588" s="33" t="n"/>
      <c r="J2588" s="33">
        <f>IF(I2588="", "", IF(OR(ISTEXT(I2588),ISTEXT($F2588)),"",I2588*$F2588))</f>
        <v/>
      </c>
      <c r="K2588" s="33" t="n"/>
      <c r="L2588" s="33">
        <f>IF(K2588="", "", IF(OR(ISTEXT(K2588),ISTEXT($F2588)),"",K2588*$F2588))</f>
        <v/>
      </c>
      <c r="M2588" s="30">
        <f>IF(OR(H2588="",H2588=0),"",IF(K2588="",IF(J2588="","",IF(OR(ISTEXT(J2588),ISTEXT(H2588)),"",J2588/H2588)),IF(OR(ISTEXT(L2588),ISTEXT(H2588)),"",L2588/H2588)))</f>
        <v/>
      </c>
    </row>
    <row r="2589" ht="13.35" customHeight="1" s="162">
      <c r="B2589" s="307" t="n"/>
      <c r="C2589" s="307" t="n"/>
      <c r="E2589" s="307" t="n"/>
      <c r="F2589" s="32" t="n"/>
      <c r="G2589" s="33">
        <f>IF(F2589="", "", IF(OR(ISTEXT(H2589),ISTEXT(F2589)),"",H2589/F2589))</f>
        <v/>
      </c>
      <c r="H2589" s="33" t="n"/>
      <c r="I2589" s="33" t="n"/>
      <c r="J2589" s="33">
        <f>IF(I2589="", "", IF(OR(ISTEXT(I2589),ISTEXT($F2589)),"",I2589*$F2589))</f>
        <v/>
      </c>
      <c r="K2589" s="33" t="n"/>
      <c r="L2589" s="33">
        <f>IF(K2589="", "", IF(OR(ISTEXT(K2589),ISTEXT($F2589)),"",K2589*$F2589))</f>
        <v/>
      </c>
      <c r="M2589" s="30">
        <f>IF(OR(H2589="",H2589=0),"",IF(K2589="",IF(J2589="","",IF(OR(ISTEXT(J2589),ISTEXT(H2589)),"",J2589/H2589)),IF(OR(ISTEXT(L2589),ISTEXT(H2589)),"",L2589/H2589)))</f>
        <v/>
      </c>
    </row>
    <row r="2590" ht="13.35" customHeight="1" s="162">
      <c r="B2590" s="307" t="n"/>
      <c r="C2590" s="307" t="n"/>
      <c r="E2590" s="307" t="n"/>
      <c r="F2590" s="32" t="n"/>
      <c r="G2590" s="33">
        <f>IF(F2590="", "", IF(OR(ISTEXT(H2590),ISTEXT(F2590)),"",H2590/F2590))</f>
        <v/>
      </c>
      <c r="H2590" s="33" t="n"/>
      <c r="I2590" s="33" t="n"/>
      <c r="J2590" s="33">
        <f>IF(I2590="", "", IF(OR(ISTEXT(I2590),ISTEXT($F2590)),"",I2590*$F2590))</f>
        <v/>
      </c>
      <c r="K2590" s="33" t="n"/>
      <c r="L2590" s="33">
        <f>IF(K2590="", "", IF(OR(ISTEXT(K2590),ISTEXT($F2590)),"",K2590*$F2590))</f>
        <v/>
      </c>
      <c r="M2590" s="30">
        <f>IF(OR(H2590="",H2590=0),"",IF(K2590="",IF(J2590="","",IF(OR(ISTEXT(J2590),ISTEXT(H2590)),"",J2590/H2590)),IF(OR(ISTEXT(L2590),ISTEXT(H2590)),"",L2590/H2590)))</f>
        <v/>
      </c>
    </row>
    <row r="2591" ht="13.35" customHeight="1" s="162">
      <c r="B2591" s="307" t="n"/>
      <c r="C2591" s="307" t="n"/>
      <c r="E2591" s="307" t="n"/>
      <c r="F2591" s="32" t="n"/>
      <c r="G2591" s="33">
        <f>IF(F2591="", "", IF(OR(ISTEXT(H2591),ISTEXT(F2591)),"",H2591/F2591))</f>
        <v/>
      </c>
      <c r="H2591" s="33" t="n"/>
      <c r="I2591" s="33" t="n"/>
      <c r="J2591" s="33">
        <f>IF(I2591="", "", IF(OR(ISTEXT(I2591),ISTEXT($F2591)),"",I2591*$F2591))</f>
        <v/>
      </c>
      <c r="K2591" s="33" t="n"/>
      <c r="L2591" s="33">
        <f>IF(K2591="", "", IF(OR(ISTEXT(K2591),ISTEXT($F2591)),"",K2591*$F2591))</f>
        <v/>
      </c>
      <c r="M2591" s="30">
        <f>IF(OR(H2591="",H2591=0),"",IF(K2591="",IF(J2591="","",IF(OR(ISTEXT(J2591),ISTEXT(H2591)),"",J2591/H2591)),IF(OR(ISTEXT(L2591),ISTEXT(H2591)),"",L2591/H2591)))</f>
        <v/>
      </c>
    </row>
    <row r="2592" ht="13.35" customHeight="1" s="162">
      <c r="B2592" s="307" t="n"/>
      <c r="C2592" s="307" t="n"/>
      <c r="E2592" s="307" t="n"/>
      <c r="F2592" s="32" t="n"/>
      <c r="G2592" s="33">
        <f>IF(F2592="", "", IF(OR(ISTEXT(H2592),ISTEXT(F2592)),"",H2592/F2592))</f>
        <v/>
      </c>
      <c r="H2592" s="33" t="n"/>
      <c r="I2592" s="33" t="n"/>
      <c r="J2592" s="33">
        <f>IF(I2592="", "", IF(OR(ISTEXT(I2592),ISTEXT($F2592)),"",I2592*$F2592))</f>
        <v/>
      </c>
      <c r="K2592" s="33" t="n"/>
      <c r="L2592" s="33">
        <f>IF(K2592="", "", IF(OR(ISTEXT(K2592),ISTEXT($F2592)),"",K2592*$F2592))</f>
        <v/>
      </c>
      <c r="M2592" s="30">
        <f>IF(OR(H2592="",H2592=0),"",IF(K2592="",IF(J2592="","",IF(OR(ISTEXT(J2592),ISTEXT(H2592)),"",J2592/H2592)),IF(OR(ISTEXT(L2592),ISTEXT(H2592)),"",L2592/H2592)))</f>
        <v/>
      </c>
    </row>
    <row r="2593" ht="13.35" customHeight="1" s="162">
      <c r="B2593" s="307" t="n"/>
      <c r="C2593" s="307" t="n"/>
      <c r="E2593" s="307" t="n"/>
      <c r="F2593" s="32" t="n"/>
      <c r="G2593" s="33">
        <f>IF(F2593="", "", IF(OR(ISTEXT(H2593),ISTEXT(F2593)),"",H2593/F2593))</f>
        <v/>
      </c>
      <c r="H2593" s="33" t="n"/>
      <c r="I2593" s="33" t="n"/>
      <c r="J2593" s="33">
        <f>IF(I2593="", "", IF(OR(ISTEXT(I2593),ISTEXT($F2593)),"",I2593*$F2593))</f>
        <v/>
      </c>
      <c r="K2593" s="33" t="n"/>
      <c r="L2593" s="33">
        <f>IF(K2593="", "", IF(OR(ISTEXT(K2593),ISTEXT($F2593)),"",K2593*$F2593))</f>
        <v/>
      </c>
      <c r="M2593" s="30">
        <f>IF(OR(H2593="",H2593=0),"",IF(K2593="",IF(J2593="","",IF(OR(ISTEXT(J2593),ISTEXT(H2593)),"",J2593/H2593)),IF(OR(ISTEXT(L2593),ISTEXT(H2593)),"",L2593/H2593)))</f>
        <v/>
      </c>
    </row>
    <row r="2594" ht="13.35" customHeight="1" s="162">
      <c r="B2594" s="307" t="n"/>
      <c r="C2594" s="307" t="n"/>
      <c r="E2594" s="307" t="n"/>
      <c r="F2594" s="32" t="n"/>
      <c r="G2594" s="33">
        <f>IF(F2594="", "", IF(OR(ISTEXT(H2594),ISTEXT(F2594)),"",H2594/F2594))</f>
        <v/>
      </c>
      <c r="H2594" s="33" t="n"/>
      <c r="I2594" s="33" t="n"/>
      <c r="J2594" s="33">
        <f>IF(I2594="", "", IF(OR(ISTEXT(I2594),ISTEXT($F2594)),"",I2594*$F2594))</f>
        <v/>
      </c>
      <c r="K2594" s="33" t="n"/>
      <c r="L2594" s="33">
        <f>IF(K2594="", "", IF(OR(ISTEXT(K2594),ISTEXT($F2594)),"",K2594*$F2594))</f>
        <v/>
      </c>
      <c r="M2594" s="30">
        <f>IF(OR(H2594="",H2594=0),"",IF(K2594="",IF(J2594="","",IF(OR(ISTEXT(J2594),ISTEXT(H2594)),"",J2594/H2594)),IF(OR(ISTEXT(L2594),ISTEXT(H2594)),"",L2594/H2594)))</f>
        <v/>
      </c>
    </row>
    <row r="2595" ht="13.35" customHeight="1" s="162">
      <c r="B2595" s="307" t="n"/>
      <c r="C2595" s="307" t="n"/>
      <c r="E2595" s="307" t="n"/>
      <c r="F2595" s="32" t="n"/>
      <c r="G2595" s="33">
        <f>IF(F2595="", "", IF(OR(ISTEXT(H2595),ISTEXT(F2595)),"",H2595/F2595))</f>
        <v/>
      </c>
      <c r="H2595" s="33" t="n"/>
      <c r="I2595" s="33" t="n"/>
      <c r="J2595" s="33">
        <f>IF(I2595="", "", IF(OR(ISTEXT(I2595),ISTEXT($F2595)),"",I2595*$F2595))</f>
        <v/>
      </c>
      <c r="K2595" s="33" t="n"/>
      <c r="L2595" s="33">
        <f>IF(K2595="", "", IF(OR(ISTEXT(K2595),ISTEXT($F2595)),"",K2595*$F2595))</f>
        <v/>
      </c>
      <c r="M2595" s="30">
        <f>IF(OR(H2595="",H2595=0),"",IF(K2595="",IF(J2595="","",IF(OR(ISTEXT(J2595),ISTEXT(H2595)),"",J2595/H2595)),IF(OR(ISTEXT(L2595),ISTEXT(H2595)),"",L2595/H2595)))</f>
        <v/>
      </c>
    </row>
    <row r="2596" ht="13.35" customHeight="1" s="162">
      <c r="B2596" s="42" t="n"/>
      <c r="C2596" s="231" t="inlineStr">
        <is>
          <t>Subtotal (this page)</t>
        </is>
      </c>
      <c r="D2596" s="159" t="n"/>
      <c r="E2596" s="42" t="n"/>
      <c r="F2596" s="42" t="n"/>
      <c r="G2596" s="43" t="n"/>
      <c r="H2596" s="43">
        <f>IF(SUM(H2556:H2595)=0,"",SUM(H2556:H2595))</f>
        <v/>
      </c>
      <c r="I2596" s="43" t="n"/>
      <c r="J2596" s="43">
        <f>IF(SUM(J2556:J2595)=0,"",SUM(J2556:J2595))</f>
        <v/>
      </c>
      <c r="K2596" s="43" t="n"/>
      <c r="L2596" s="43">
        <f>IF(SUM(L2556:L2595)=0,"",SUM(L2556:L2595))</f>
        <v/>
      </c>
      <c r="M2596" s="35">
        <f>IF(OR(H2596="",H2596=0),"",IF(L2596="",IF(J2596="","",IF(OR(ISTEXT(J2596),ISTEXT(H2596)),"",J2596/H2596)),IF(OR(ISTEXT(L2596),ISTEXT(H2596)),"",L2596/H2596)))</f>
        <v/>
      </c>
    </row>
    <row r="2597" ht="13.35" customHeight="1" s="162"/>
    <row r="2598" ht="13.35" customHeight="1" s="162">
      <c r="B2598" s="188" t="inlineStr">
        <is>
          <t>Remarks (cont.)</t>
        </is>
      </c>
      <c r="C2598" s="173" t="n"/>
      <c r="D2598" s="154" t="n"/>
      <c r="E2598" s="174" t="n"/>
      <c r="F2598" s="174" t="n"/>
      <c r="G2598" s="174" t="n"/>
      <c r="H2598" s="174" t="n"/>
      <c r="I2598" s="174" t="n"/>
      <c r="J2598" s="174" t="n"/>
      <c r="K2598" s="174" t="n"/>
      <c r="L2598" s="174" t="n"/>
      <c r="M2598" s="173" t="n"/>
    </row>
    <row r="2599" ht="13.35" customHeight="1" s="162">
      <c r="B2599" s="154" t="n"/>
      <c r="C2599" s="174" t="n"/>
      <c r="D2599" s="174" t="n"/>
      <c r="E2599" s="174" t="n"/>
      <c r="F2599" s="174" t="n"/>
      <c r="G2599" s="174" t="n"/>
      <c r="H2599" s="174" t="n"/>
      <c r="I2599" s="174" t="n"/>
      <c r="J2599" s="174" t="n"/>
      <c r="K2599" s="174" t="n"/>
      <c r="L2599" s="174" t="n"/>
      <c r="M2599" s="173" t="n"/>
    </row>
    <row r="2600" ht="13.35" customHeight="1" s="162">
      <c r="B2600" s="154" t="n"/>
      <c r="C2600" s="174" t="n"/>
      <c r="D2600" s="174" t="n"/>
      <c r="E2600" s="174" t="n"/>
      <c r="F2600" s="174" t="n"/>
      <c r="G2600" s="174" t="n"/>
      <c r="H2600" s="174" t="n"/>
      <c r="I2600" s="174" t="n"/>
      <c r="J2600" s="174" t="n"/>
      <c r="K2600" s="174" t="n"/>
      <c r="L2600" s="174" t="n"/>
      <c r="M2600" s="173" t="n"/>
    </row>
    <row r="2601" ht="13.35" customHeight="1" s="162">
      <c r="B2601" s="154" t="n"/>
      <c r="C2601" s="174" t="n"/>
      <c r="D2601" s="174" t="n"/>
      <c r="E2601" s="174" t="n"/>
      <c r="F2601" s="174" t="n"/>
      <c r="G2601" s="174" t="n"/>
      <c r="H2601" s="174" t="n"/>
      <c r="I2601" s="174" t="n"/>
      <c r="J2601" s="174" t="n"/>
      <c r="K2601" s="174" t="n"/>
      <c r="L2601" s="174" t="n"/>
      <c r="M2601" s="173" t="n"/>
    </row>
    <row r="2602" ht="13.35" customHeight="1" s="162"/>
    <row r="2603" ht="13.35" customHeight="1" s="162"/>
    <row r="2604" ht="13.35" customHeight="1" s="162">
      <c r="B2604" s="200" t="inlineStr">
        <is>
          <t>System</t>
        </is>
      </c>
      <c r="C2604" s="403" t="n"/>
      <c r="D2604" s="209">
        <f>IF('{Equipment Data Entry}'!B106="","",'{Equipment Data Entry}'!B106)</f>
        <v/>
      </c>
      <c r="E2604" s="418" t="n"/>
      <c r="F2604" s="403" t="n"/>
      <c r="G2604" s="200" t="inlineStr">
        <is>
          <t>Service</t>
        </is>
      </c>
      <c r="H2604" s="403" t="n"/>
      <c r="I2604" s="210">
        <f>IF('{Equipment Data Entry}'!C106="","",'{Equipment Data Entry}'!C106)</f>
        <v/>
      </c>
      <c r="J2604" s="418" t="n"/>
      <c r="K2604" s="418" t="n"/>
      <c r="L2604" s="418" t="n"/>
      <c r="M2604" s="403" t="n"/>
    </row>
    <row r="2605" ht="13.35" customHeight="1" s="162">
      <c r="B2605" s="422" t="n"/>
      <c r="C2605" s="423" t="n"/>
      <c r="D2605" s="422" t="n"/>
      <c r="E2605" s="424" t="n"/>
      <c r="F2605" s="423" t="n"/>
      <c r="G2605" s="422" t="n"/>
      <c r="H2605" s="423" t="n"/>
      <c r="I2605" s="422" t="n"/>
      <c r="J2605" s="424" t="n"/>
      <c r="K2605" s="424" t="n"/>
      <c r="L2605" s="424" t="n"/>
      <c r="M2605" s="423" t="n"/>
    </row>
    <row r="2606" ht="13.35" customHeight="1" s="162">
      <c r="B2606" s="437" t="inlineStr">
        <is>
          <t>Drive Type:</t>
        </is>
      </c>
      <c r="C2606" s="13" t="n"/>
      <c r="D2606" s="438" t="n"/>
      <c r="E2606" s="437" t="inlineStr">
        <is>
          <t>Rotation – Design:</t>
        </is>
      </c>
      <c r="F2606" s="13" t="n"/>
      <c r="G2606" s="438" t="n"/>
      <c r="H2606" s="13" t="n"/>
      <c r="I2606" s="437" t="inlineStr">
        <is>
          <t>Actual:</t>
        </is>
      </c>
      <c r="J2606" s="438" t="n"/>
    </row>
    <row r="2607" ht="13.35" customHeight="1" s="162">
      <c r="B2607" s="200" t="inlineStr">
        <is>
          <t>Unit Data</t>
        </is>
      </c>
      <c r="C2607" s="400" t="n"/>
      <c r="D2607" s="400" t="n"/>
      <c r="E2607" s="400" t="n"/>
      <c r="F2607" s="400" t="n"/>
      <c r="G2607" s="401" t="n"/>
      <c r="H2607" s="13" t="n"/>
      <c r="I2607" s="200" t="inlineStr">
        <is>
          <t>Design and Performance Data</t>
        </is>
      </c>
      <c r="J2607" s="400" t="n"/>
      <c r="K2607" s="400" t="n"/>
      <c r="L2607" s="401" t="n"/>
      <c r="M2607" s="283" t="n"/>
    </row>
    <row r="2608" ht="13.35" customHeight="1" s="162">
      <c r="B2608" s="199" t="inlineStr">
        <is>
          <t>Manufacturer</t>
        </is>
      </c>
      <c r="C2608" s="401" t="n"/>
      <c r="D2608" s="204">
        <f>IF('{Equipment Data Entry}'!E106="","",'{Equipment Data Entry}'!E106)</f>
        <v/>
      </c>
      <c r="E2608" s="400" t="n"/>
      <c r="F2608" s="400" t="n"/>
      <c r="G2608" s="401" t="n"/>
      <c r="H2608" s="13" t="n"/>
      <c r="I2608" s="199" t="inlineStr">
        <is>
          <t>Design Criteria</t>
        </is>
      </c>
      <c r="J2608" s="401" t="n"/>
      <c r="K2608" s="199" t="inlineStr">
        <is>
          <t>Design</t>
        </is>
      </c>
      <c r="L2608" s="199" t="inlineStr">
        <is>
          <t>Actual</t>
        </is>
      </c>
      <c r="M2608" s="13" t="n"/>
    </row>
    <row r="2609" ht="13.35" customHeight="1" s="162">
      <c r="B2609" s="199" t="inlineStr">
        <is>
          <t>Model Number</t>
        </is>
      </c>
      <c r="C2609" s="401" t="n"/>
      <c r="D2609" s="204">
        <f>IF('{Equipment Data Entry}'!F106="","",'{Equipment Data Entry}'!F106)</f>
        <v/>
      </c>
      <c r="E2609" s="400" t="n"/>
      <c r="F2609" s="400" t="n"/>
      <c r="G2609" s="401" t="n"/>
      <c r="H2609" s="13" t="n"/>
      <c r="I2609" s="199" t="inlineStr">
        <is>
          <t>Total Airflow</t>
        </is>
      </c>
      <c r="J2609" s="401" t="n"/>
      <c r="K2609" s="24">
        <f>H2649</f>
        <v/>
      </c>
      <c r="L2609" s="24">
        <f>L2649</f>
        <v/>
      </c>
      <c r="M2609" s="22">
        <f>IF(OR(L2609="",K2609="",K2609=0),"",IF(OR(ISTEXT(L2609),ISTEXT(K2609)),"",L2609/K2609))</f>
        <v/>
      </c>
    </row>
    <row r="2610" ht="13.35" customHeight="1" s="162">
      <c r="B2610" s="199" t="inlineStr">
        <is>
          <t>Serial Number</t>
        </is>
      </c>
      <c r="C2610" s="401" t="n"/>
      <c r="D2610" s="204" t="n"/>
      <c r="E2610" s="400" t="n"/>
      <c r="F2610" s="400" t="n"/>
      <c r="G2610" s="401" t="n"/>
      <c r="H2610" s="13" t="n"/>
      <c r="I2610" s="199" t="inlineStr">
        <is>
          <t>Unit ESP</t>
        </is>
      </c>
      <c r="J2610" s="401" t="n"/>
      <c r="K2610" s="71">
        <f>IF('{Equipment Data Entry}'!H106="","",'{Equipment Data Entry}'!H106)</f>
        <v/>
      </c>
      <c r="L2610" s="64">
        <f>I2629</f>
        <v/>
      </c>
      <c r="M2610" s="22" t="n"/>
    </row>
    <row r="2611" ht="13.35" customHeight="1" s="162">
      <c r="B2611" s="199" t="inlineStr">
        <is>
          <t>Area Served</t>
        </is>
      </c>
      <c r="C2611" s="401" t="n"/>
      <c r="D2611" s="204">
        <f>I2604</f>
        <v/>
      </c>
      <c r="E2611" s="400" t="n"/>
      <c r="F2611" s="400" t="n"/>
      <c r="G2611" s="401" t="n"/>
      <c r="H2611" s="13" t="n"/>
      <c r="I2611" s="199" t="inlineStr">
        <is>
          <t>Fan RPMs</t>
        </is>
      </c>
      <c r="J2611" s="401" t="n"/>
      <c r="K2611" s="24">
        <f>IF('{Equipment Data Entry}'!I106="","",'{Equipment Data Entry}'!I106)</f>
        <v/>
      </c>
      <c r="L2611" s="24">
        <f>IF(L2622="","",L2622)</f>
        <v/>
      </c>
      <c r="M2611" s="13" t="n"/>
    </row>
    <row r="2612" ht="13.35" customHeight="1" s="162">
      <c r="B2612" s="199" t="inlineStr">
        <is>
          <t>Location</t>
        </is>
      </c>
      <c r="C2612" s="401" t="n"/>
      <c r="D2612" s="204">
        <f>IF('{Equipment Data Entry}'!D106="","",'{Equipment Data Entry}'!D106)</f>
        <v/>
      </c>
      <c r="E2612" s="400" t="n"/>
      <c r="F2612" s="400" t="n"/>
      <c r="G2612" s="401" t="n"/>
      <c r="H2612" s="13" t="n"/>
      <c r="I2612" s="283" t="n"/>
      <c r="J2612" s="283" t="n"/>
      <c r="K2612" s="36" t="n"/>
      <c r="L2612" s="36" t="n"/>
      <c r="M2612" s="13" t="n"/>
    </row>
    <row r="2613" ht="13.35" customHeight="1" s="162">
      <c r="B2613" s="13" t="n"/>
      <c r="C2613" s="13" t="n"/>
      <c r="D2613" s="13" t="n"/>
      <c r="E2613" s="13" t="n"/>
      <c r="F2613" s="13" t="n"/>
      <c r="G2613" s="13" t="n"/>
      <c r="H2613" s="13" t="n"/>
      <c r="I2613" s="283" t="n"/>
      <c r="J2613" s="283" t="n"/>
      <c r="K2613" s="37" t="n"/>
      <c r="L2613" s="37" t="n"/>
      <c r="M2613" s="13" t="n"/>
    </row>
    <row r="2614" ht="13.35" customHeight="1" s="162">
      <c r="B2614" s="200" t="inlineStr">
        <is>
          <t>Motor Data</t>
        </is>
      </c>
      <c r="C2614" s="400" t="n"/>
      <c r="D2614" s="400" t="n"/>
      <c r="E2614" s="400" t="n"/>
      <c r="F2614" s="400" t="n"/>
      <c r="G2614" s="401" t="n"/>
      <c r="H2614" s="13" t="n"/>
      <c r="I2614" s="283" t="inlineStr">
        <is>
          <t>Filter Type/Size/Qty</t>
        </is>
      </c>
      <c r="J2614" s="404" t="n"/>
      <c r="K2614" s="404" t="n"/>
      <c r="L2614" s="37" t="n"/>
      <c r="M2614" s="404" t="n"/>
    </row>
    <row r="2615" ht="13.35" customHeight="1" s="162">
      <c r="B2615" s="199" t="inlineStr">
        <is>
          <t>Manufacturer</t>
        </is>
      </c>
      <c r="C2615" s="401" t="n"/>
      <c r="D2615" s="203" t="n"/>
      <c r="E2615" s="400" t="n"/>
      <c r="F2615" s="400" t="n"/>
      <c r="G2615" s="401" t="n"/>
      <c r="H2615" s="13" t="n"/>
      <c r="I2615" s="200" t="inlineStr">
        <is>
          <t>Drive Data</t>
        </is>
      </c>
      <c r="J2615" s="400" t="n"/>
      <c r="K2615" s="400" t="n"/>
      <c r="L2615" s="401" t="n"/>
      <c r="M2615" s="13" t="n"/>
    </row>
    <row r="2616" ht="13.35" customHeight="1" s="162">
      <c r="B2616" s="199" t="inlineStr">
        <is>
          <t>Horsepower</t>
        </is>
      </c>
      <c r="C2616" s="401" t="n"/>
      <c r="D2616" s="28">
        <f>IF('{Equipment Data Entry}'!G106="","",'{Equipment Data Entry}'!G106)</f>
        <v/>
      </c>
      <c r="E2616" s="21" t="inlineStr">
        <is>
          <t>RPM</t>
        </is>
      </c>
      <c r="F2616" s="24" t="n"/>
      <c r="G2616" s="199" t="inlineStr">
        <is>
          <t>SF</t>
        </is>
      </c>
      <c r="H2616" s="13" t="n"/>
      <c r="I2616" s="199" t="inlineStr">
        <is>
          <t>Motor sheave</t>
        </is>
      </c>
      <c r="J2616" s="400" t="n"/>
      <c r="K2616" s="24">
        <f>IF('{Equipment Data Entry}'!J106="","",'{Equipment Data Entry}'!J106)</f>
        <v/>
      </c>
      <c r="L2616" s="21" t="inlineStr">
        <is>
          <t>Bore</t>
        </is>
      </c>
      <c r="M2616" s="208"/>
    </row>
    <row r="2617" ht="13.35" customHeight="1" s="162">
      <c r="B2617" s="198">
        <f>IF('{Equipment Data Entry}'!N106="","",'{Equipment Data Entry}'!N106)</f>
        <v/>
      </c>
      <c r="C2617" s="198">
        <f>IF('{Equipment Data Entry}'!O106="","",'{Equipment Data Entry}'!O106)</f>
        <v/>
      </c>
      <c r="D2617" s="21" t="inlineStr">
        <is>
          <t>FLA</t>
        </is>
      </c>
      <c r="E2617" s="67" t="n"/>
      <c r="F2617" s="21" t="inlineStr">
        <is>
          <t>Frame</t>
        </is>
      </c>
      <c r="G2617" s="208" t="n"/>
      <c r="H2617" s="13" t="n"/>
      <c r="I2617" s="199" t="inlineStr">
        <is>
          <t>Fan pulley</t>
        </is>
      </c>
      <c r="J2617" s="400" t="n"/>
      <c r="K2617" s="24">
        <f>IF('{Equipment Data Entry}'!K106="","",'{Equipment Data Entry}'!K106)</f>
        <v/>
      </c>
      <c r="L2617" s="21" t="inlineStr">
        <is>
          <t>Bore</t>
        </is>
      </c>
      <c r="M2617" s="208"/>
    </row>
    <row r="2618" ht="13.35" customHeight="1" s="162">
      <c r="B2618" s="199" t="inlineStr">
        <is>
          <t>Corrected FLA</t>
        </is>
      </c>
      <c r="C2618" s="401" t="n"/>
      <c r="D2618" s="27">
        <f>IF(OR(E2619="",E2617="",B2617=""),"",IF(OR(ISTEXT(B2617),COUNT(E2619:G2619)=0,ISTEXT(E2617)),"",B2617/AVERAGE(E2619:G2619)*E2617))</f>
        <v/>
      </c>
      <c r="E2618" s="199" t="inlineStr">
        <is>
          <t>Estimated BHP</t>
        </is>
      </c>
      <c r="F2618" s="401" t="n"/>
      <c r="G2618" s="27">
        <f>IF(OR(COUNT(E2620:G2620)=0,IF(N(E2621)&gt;0,E2621,N(D2616))=0,IF(N(D2618)&gt;0,D2618,N(E2617))=0),"",IF(N(E2621)&gt;0,E2621,N(D2616))*AVERAGE(E2620:G2620)/IF(N(D2618)&gt;0,D2618,N(E2617)))</f>
        <v/>
      </c>
      <c r="H2618" s="13" t="n"/>
      <c r="I2618" s="199" t="inlineStr">
        <is>
          <t>Belt(s)</t>
        </is>
      </c>
      <c r="J2618" s="208">
        <f>IF('{Equipment Data Entry}'!L106="","",'{Equipment Data Entry}'!L106)</f>
        <v/>
      </c>
      <c r="K2618" s="199" t="inlineStr">
        <is>
          <t>C to C</t>
        </is>
      </c>
      <c r="L2618" s="64">
        <f>IF('{Equipment Data Entry}'!M106="","",'{Equipment Data Entry}'!M106)</f>
        <v/>
      </c>
      <c r="M2618" s="13" t="n"/>
    </row>
    <row r="2619" ht="13.35" customHeight="1" s="162">
      <c r="B2619" s="199" t="inlineStr">
        <is>
          <t>Measured Voltage</t>
        </is>
      </c>
      <c r="C2619" s="400" t="n"/>
      <c r="D2619" s="401" t="n"/>
      <c r="E2619" s="24" t="n"/>
      <c r="F2619" s="24" t="n"/>
      <c r="G2619" s="24" t="n"/>
      <c r="H2619" s="13" t="n"/>
      <c r="I2619" s="283" t="inlineStr">
        <is>
          <t>Final Settings</t>
        </is>
      </c>
      <c r="J2619" s="404" t="n"/>
      <c r="K2619" s="404" t="n"/>
      <c r="L2619" s="37" t="n"/>
      <c r="M2619" s="404" t="n"/>
    </row>
    <row r="2620" ht="13.35" customHeight="1" s="162">
      <c r="B2620" s="199" t="inlineStr">
        <is>
          <t>Measured Amperage</t>
        </is>
      </c>
      <c r="C2620" s="400" t="n"/>
      <c r="D2620" s="401" t="n"/>
      <c r="E2620" s="67" t="n"/>
      <c r="F2620" s="67" t="n"/>
      <c r="G2620" s="67" t="n"/>
      <c r="H2620" s="13" t="n"/>
      <c r="I2620" s="205" t="inlineStr">
        <is>
          <t>RPM Data</t>
        </is>
      </c>
      <c r="J2620" s="401" t="n"/>
      <c r="K2620" s="205" t="inlineStr">
        <is>
          <t>Initial</t>
        </is>
      </c>
      <c r="L2620" s="205" t="inlineStr">
        <is>
          <t>Final</t>
        </is>
      </c>
      <c r="M2620" s="13" t="n"/>
    </row>
    <row r="2621" ht="13.35" customHeight="1" s="162">
      <c r="B2621" s="199" t="inlineStr">
        <is>
          <t>Motor HP (nameplate)</t>
        </is>
      </c>
      <c r="C2621" s="400"/>
      <c r="D2621" s="401"/>
      <c r="E2621" s="24"/>
      <c r="F2621" s="24"/>
      <c r="G2621" s="24"/>
      <c r="H2621" s="13" t="n"/>
      <c r="I2621" s="199" t="inlineStr">
        <is>
          <t>Motor RPM</t>
        </is>
      </c>
      <c r="J2621" s="401" t="n"/>
      <c r="K2621" s="24" t="n"/>
      <c r="L2621" s="24" t="n"/>
      <c r="M2621" s="13" t="n"/>
    </row>
    <row r="2622" ht="13.35" customHeight="1" s="162">
      <c r="B2622" s="200" t="inlineStr">
        <is>
          <t>Static Pressure Profile (in. w.g.)</t>
        </is>
      </c>
      <c r="C2622" s="400" t="n"/>
      <c r="D2622" s="400" t="n"/>
      <c r="E2622" s="400" t="n"/>
      <c r="F2622" s="400" t="n"/>
      <c r="G2622" s="401" t="n"/>
      <c r="H2622" s="13" t="n"/>
      <c r="I2622" s="199" t="inlineStr">
        <is>
          <t>Fan RPM</t>
        </is>
      </c>
      <c r="J2622" s="401" t="n"/>
      <c r="K2622" s="24" t="n"/>
      <c r="L2622" s="24" t="n"/>
      <c r="M2622" s="13" t="n"/>
    </row>
    <row r="2623" ht="13.35" customHeight="1" s="162">
      <c r="B2623" s="490">
        <f>IFERROR(INDEX('{Dropdowns}'!$AI$2:$AO$7,MATCH($D$2626,'{Dropdowns}'!$AH$2:$AH$7,0),1),"")</f>
        <v/>
      </c>
      <c r="C2623" s="490">
        <f>IFERROR(INDEX('{Dropdowns}'!$AI$2:$AO$7,MATCH($D$2626,'{Dropdowns}'!$AH$2:$AH$7,0),2),"")</f>
        <v/>
      </c>
      <c r="D2623" s="490">
        <f>IFERROR(INDEX('{Dropdowns}'!$AI$2:$AO$7,MATCH($D$2626,'{Dropdowns}'!$AH$2:$AH$7,0),3),"")</f>
        <v/>
      </c>
      <c r="E2623" s="490">
        <f>IFERROR(INDEX('{Dropdowns}'!$AI$2:$AO$7,MATCH($D$2626,'{Dropdowns}'!$AH$2:$AH$7,0),4),"")</f>
        <v/>
      </c>
      <c r="F2623" s="490">
        <f>IFERROR(INDEX('{Dropdowns}'!$AI$2:$AO$7,MATCH($D$2626,'{Dropdowns}'!$AH$2:$AH$7,0),5),"")</f>
        <v/>
      </c>
      <c r="G2623" s="490">
        <f>IFERROR(INDEX('{Dropdowns}'!$AI$2:$AO$7,MATCH($D$2626,'{Dropdowns}'!$AH$2:$AH$7,0),6),"")</f>
        <v/>
      </c>
      <c r="H2623" s="490">
        <f>IFERROR(INDEX('{Dropdowns}'!$AI$2:$AO$7,MATCH($D$2626,'{Dropdowns}'!$AH$2:$AH$7,0),7),"")</f>
        <v/>
      </c>
      <c r="I2623" s="246" t="inlineStr">
        <is>
          <t>VSD Frequency</t>
        </is>
      </c>
      <c r="J2623" s="403" t="n"/>
      <c r="K2623" s="65" t="n"/>
      <c r="L2623" s="65" t="n"/>
      <c r="M2623" s="13" t="n"/>
    </row>
    <row r="2624" ht="13.35" customHeight="1" s="162">
      <c r="B2624" s="492"/>
      <c r="C2624" s="492"/>
      <c r="D2624" s="492"/>
      <c r="E2624" s="492"/>
      <c r="F2624" s="492"/>
      <c r="G2624" s="492"/>
      <c r="H2624" s="492"/>
      <c r="I2624" s="14" t="n"/>
      <c r="J2624" s="14" t="n"/>
      <c r="K2624" s="14" t="n"/>
      <c r="L2624" s="38" t="n"/>
      <c r="M2624" s="13" t="n"/>
      <c r="Q2624">
        <f>IF(B2624="","",B2624)</f>
        <v/>
      </c>
      <c r="R2624">
        <f>IF(C2623="—",Q2624,IF(C2624="","",C2624))</f>
        <v/>
      </c>
      <c r="S2624">
        <f>IF(D2623="—",R2624,IF(D2624="","",D2624))</f>
        <v/>
      </c>
      <c r="T2624">
        <f>IF(E2623="—",S2624,IF(E2624="","",E2624))</f>
        <v/>
      </c>
      <c r="U2624">
        <f>IF(F2623="—",T2624,IF(F2624="","",F2624))</f>
        <v/>
      </c>
      <c r="V2624">
        <f>IF(G2623="—",U2624,IF(G2624="","",G2624))</f>
        <v/>
      </c>
      <c r="W2624">
        <f>IFERROR(MATCH("Fan",$C$2623:$H$2623,0),"")</f>
        <v/>
      </c>
      <c r="X2624">
        <f>IF(W2624="","",INDEX(P2626:U2626,W2624))</f>
        <v/>
      </c>
      <c r="Y2624">
        <f>IF(W2624="","",INDEX(Q2625:V2625,W2624))</f>
        <v/>
      </c>
    </row>
    <row r="2625" ht="13.35" customHeight="1" s="162">
      <c r="B2625" s="491" t="inlineStr">
        <is>
          <t>Δ</t>
        </is>
      </c>
      <c r="C2625" s="498">
        <f>IF(OR(C2623="—",C2624="",Q2624=""),"",IF(OR(ISTEXT(C2624),ISTEXT(Q2624)),"","Δ "&amp;TEXT(C2624-Q2624,"0.00")))</f>
        <v/>
      </c>
      <c r="D2625" s="498">
        <f>IF(OR(D2623="—",D2624="",R2624=""),"",IF(OR(ISTEXT(D2624),ISTEXT(R2624)),"","Δ "&amp;TEXT(D2624-R2624,"0.00")))</f>
        <v/>
      </c>
      <c r="E2625" s="498">
        <f>IF(OR(E2623="—",E2624="",S2624=""),"",IF(OR(ISTEXT(E2624),ISTEXT(S2624)),"","Δ "&amp;TEXT(E2624-S2624,"0.00")))</f>
        <v/>
      </c>
      <c r="F2625" s="498">
        <f>IF(OR(F2623="—",F2624="",T2624=""),"",IF(OR(ISTEXT(F2624),ISTEXT(T2624)),"","Δ "&amp;TEXT(F2624-T2624,"0.00")))</f>
        <v/>
      </c>
      <c r="G2625" s="498">
        <f>IF(OR(G2623="—",G2624="",U2624=""),"",IF(OR(ISTEXT(G2624),ISTEXT(U2624)),"","Δ "&amp;TEXT(G2624-U2624,"0.00")))</f>
        <v/>
      </c>
      <c r="H2625" s="498">
        <f>IF(OR(H2623="—",H2624="",V2624=""),"",IF(OR(ISTEXT(H2624),ISTEXT(V2624)),"","Δ "&amp;TEXT(H2624-V2624,"0.00")))</f>
        <v/>
      </c>
      <c r="I2625" s="13" t="n"/>
      <c r="J2625" s="13" t="n"/>
      <c r="K2625" s="13" t="n"/>
      <c r="L2625" s="13" t="n"/>
      <c r="M2625" s="13" t="n"/>
      <c r="Q2625">
        <f>IF(OR(C2624="",ISTEXT(C2624)),R2625,C2624)</f>
        <v/>
      </c>
      <c r="R2625">
        <f>IF(OR(D2624="",ISTEXT(D2624)),S2625,D2624)</f>
        <v/>
      </c>
      <c r="S2625">
        <f>IF(OR(E2624="",ISTEXT(E2624)),T2625,E2624)</f>
        <v/>
      </c>
      <c r="T2625">
        <f>IF(OR(F2624="",ISTEXT(F2624)),U2625,F2624)</f>
        <v/>
      </c>
      <c r="U2625">
        <f>IF(OR(G2624="",ISTEXT(G2624)),V2625,G2624)</f>
        <v/>
      </c>
      <c r="V2625">
        <f>IF(OR(H2624="",ISTEXT(H2624)),"",H2624)</f>
        <v/>
      </c>
    </row>
    <row r="2626" ht="13.35" customHeight="1" s="162">
      <c r="B2626" s="425" t="inlineStr">
        <is>
          <t>Unit type:</t>
        </is>
      </c>
      <c r="D2626" s="522" t="inlineStr">
        <is>
          <t>EF</t>
        </is>
      </c>
      <c r="E2626" s="414" t="n"/>
      <c r="F2626" s="494" t="inlineStr">
        <is>
          <t>Airflow left to right. Δ = this reading minus the one before it; in. w.g.</t>
        </is>
      </c>
      <c r="P2626">
        <f>IF(B2624="","",B2624)</f>
        <v/>
      </c>
      <c r="Q2626">
        <f>IF(C2624="",P2626,C2624)</f>
        <v/>
      </c>
      <c r="R2626">
        <f>IF(D2624="",Q2626,D2624)</f>
        <v/>
      </c>
      <c r="S2626">
        <f>IF(E2624="",R2626,E2624)</f>
        <v/>
      </c>
      <c r="T2626">
        <f>IF(F2624="",S2626,F2624)</f>
        <v/>
      </c>
      <c r="U2626">
        <f>IF(G2624="",T2626,G2624)</f>
        <v/>
      </c>
      <c r="V2626">
        <f>IF(H2624="",U2626,H2624)</f>
        <v/>
      </c>
    </row>
    <row r="2627" ht="13.35" customHeight="1" s="162">
      <c r="B2627" s="500" t="inlineStr">
        <is>
          <t>Fan inlet</t>
        </is>
      </c>
      <c r="D2627" s="501">
        <f>IF(X2624="","",X2624)</f>
        <v/>
      </c>
      <c r="F2627" s="500" t="inlineStr">
        <is>
          <t>Discharge</t>
        </is>
      </c>
      <c r="I2627" s="501">
        <f>IF(V2626="","",V2626)</f>
        <v/>
      </c>
    </row>
    <row r="2628" ht="13.35" customHeight="1" s="162"/>
    <row r="2629" ht="13.35" customHeight="1" s="162">
      <c r="B2629" s="500" t="inlineStr">
        <is>
          <t>Fan TSP</t>
        </is>
      </c>
      <c r="E2629" s="501">
        <f>IF(OR(X2624="",Y2624=""),"",IF(OR(ISTEXT(X2624),ISTEXT(Y2624)),"",Y2624-X2624))</f>
        <v/>
      </c>
      <c r="F2629" s="500" t="inlineStr">
        <is>
          <t>ESP</t>
        </is>
      </c>
      <c r="I2629" s="501">
        <f>IF(OR(B2624="",V2626=""),"",IF(OR(ISTEXT(B2624),ISTEXT(V2626)),"",V2626-B2624))</f>
        <v/>
      </c>
      <c r="J2629" s="500" t="inlineStr">
        <is>
          <t>Unit ΔP (inlet → fan)</t>
        </is>
      </c>
      <c r="M2629" s="501">
        <f>IF(OR(B2624="",X2624=""),"",IF(OR(ISTEXT(B2624),ISTEXT(X2624)),"",X2624-B2624))</f>
        <v/>
      </c>
    </row>
    <row r="2630" ht="13.35" customHeight="1" s="162">
      <c r="B2630" s="453" t="inlineStr">
        <is>
          <t>Instrument:</t>
        </is>
      </c>
      <c r="C2630" s="5" t="n"/>
      <c r="D2630" s="505" t="n"/>
      <c r="E2630" s="414" t="n"/>
      <c r="F2630" s="414" t="n"/>
      <c r="G2630" s="425" t="inlineStr">
        <is>
          <t>Ak basis / notes:</t>
        </is>
      </c>
      <c r="I2630" s="506" t="n"/>
      <c r="J2630" s="414" t="n"/>
      <c r="K2630" s="414" t="n"/>
      <c r="L2630" s="414" t="n"/>
      <c r="M2630" s="414" t="n"/>
    </row>
    <row r="2631" ht="13.35" customHeight="1" s="162">
      <c r="B2631" s="188" t="inlineStr">
        <is>
          <t>Register / Grille / Diffuser Airflow</t>
        </is>
      </c>
      <c r="C2631" s="174" t="n"/>
      <c r="D2631" s="174" t="n"/>
      <c r="E2631" s="174" t="n"/>
      <c r="F2631" s="173" t="n"/>
      <c r="G2631" s="233" t="inlineStr">
        <is>
          <t>Design VEL</t>
        </is>
      </c>
      <c r="H2631" s="194" t="inlineStr">
        <is>
          <t>Design CFM</t>
        </is>
      </c>
      <c r="I2631" s="188" t="inlineStr">
        <is>
          <t>Initial</t>
        </is>
      </c>
      <c r="J2631" s="173" t="n"/>
      <c r="K2631" s="188" t="inlineStr">
        <is>
          <t>Final</t>
        </is>
      </c>
      <c r="L2631" s="173" t="n"/>
      <c r="M2631" s="188" t="inlineStr">
        <is>
          <t>%</t>
        </is>
      </c>
    </row>
    <row r="2632" ht="13.35" customHeight="1" s="162">
      <c r="B2632" s="153" t="inlineStr">
        <is>
          <t>No.</t>
        </is>
      </c>
      <c r="C2632" s="188" t="inlineStr">
        <is>
          <t>Area Served</t>
        </is>
      </c>
      <c r="D2632" s="188" t="inlineStr">
        <is>
          <t>Type</t>
        </is>
      </c>
      <c r="E2632" s="188" t="inlineStr">
        <is>
          <t>Size</t>
        </is>
      </c>
      <c r="F2632" s="188" t="inlineStr">
        <is>
          <t>Ak</t>
        </is>
      </c>
      <c r="G2632" s="440" t="n"/>
      <c r="H2632" s="440" t="n"/>
      <c r="I2632" s="188" t="inlineStr">
        <is>
          <t>VEL</t>
        </is>
      </c>
      <c r="J2632" s="188" t="inlineStr">
        <is>
          <t>CFM</t>
        </is>
      </c>
      <c r="K2632" s="188" t="inlineStr">
        <is>
          <t>VEL</t>
        </is>
      </c>
      <c r="L2632" s="188" t="inlineStr">
        <is>
          <t>CFM</t>
        </is>
      </c>
      <c r="M2632" s="440" t="n"/>
    </row>
    <row r="2633" ht="13.35" customHeight="1" s="162">
      <c r="B2633" s="307" t="n"/>
      <c r="C2633" s="307" t="n"/>
      <c r="E2633" s="307" t="n"/>
      <c r="F2633" s="32" t="n"/>
      <c r="G2633" s="33">
        <f>IF(F2633="", "", IF(OR(ISTEXT(H2633),ISTEXT(F2633)),"",H2633/F2633))</f>
        <v/>
      </c>
      <c r="H2633" s="33" t="n"/>
      <c r="I2633" s="33" t="n"/>
      <c r="J2633" s="33">
        <f>IF(I2633="", "", IF(OR(ISTEXT(I2633),ISTEXT($F2633)),"",I2633*$F2633))</f>
        <v/>
      </c>
      <c r="K2633" s="33" t="n"/>
      <c r="L2633" s="33">
        <f>IF(K2633="", "", IF(OR(ISTEXT(K2633),ISTEXT($F2633)),"",K2633*$F2633))</f>
        <v/>
      </c>
      <c r="M2633" s="30">
        <f>IF(OR(H2633="",H2633=0),"",IF(K2633="",IF(J2633="","",IF(OR(ISTEXT(J2633),ISTEXT(H2633)),"",J2633/H2633)),IF(OR(ISTEXT(L2633),ISTEXT(H2633)),"",L2633/H2633)))</f>
        <v/>
      </c>
    </row>
    <row r="2634" ht="13.35" customHeight="1" s="162">
      <c r="B2634" s="307" t="n"/>
      <c r="C2634" s="307" t="n"/>
      <c r="E2634" s="307" t="n"/>
      <c r="F2634" s="32" t="n"/>
      <c r="G2634" s="33">
        <f>IF(F2634="", "", IF(OR(ISTEXT(H2634),ISTEXT(F2634)),"",H2634/F2634))</f>
        <v/>
      </c>
      <c r="H2634" s="33" t="n"/>
      <c r="I2634" s="33" t="n"/>
      <c r="J2634" s="33">
        <f>IF(I2634="", "", IF(OR(ISTEXT(I2634),ISTEXT($F2634)),"",I2634*$F2634))</f>
        <v/>
      </c>
      <c r="K2634" s="33" t="n"/>
      <c r="L2634" s="33">
        <f>IF(K2634="", "", IF(OR(ISTEXT(K2634),ISTEXT($F2634)),"",K2634*$F2634))</f>
        <v/>
      </c>
      <c r="M2634" s="30">
        <f>IF(OR(H2634="",H2634=0),"",IF(K2634="",IF(J2634="","",IF(OR(ISTEXT(J2634),ISTEXT(H2634)),"",J2634/H2634)),IF(OR(ISTEXT(L2634),ISTEXT(H2634)),"",L2634/H2634)))</f>
        <v/>
      </c>
    </row>
    <row r="2635" ht="13.35" customHeight="1" s="162">
      <c r="B2635" s="307" t="n"/>
      <c r="C2635" s="307" t="n"/>
      <c r="E2635" s="307" t="n"/>
      <c r="F2635" s="32" t="n"/>
      <c r="G2635" s="33">
        <f>IF(F2635="", "", IF(OR(ISTEXT(H2635),ISTEXT(F2635)),"",H2635/F2635))</f>
        <v/>
      </c>
      <c r="H2635" s="33" t="n"/>
      <c r="I2635" s="33" t="n"/>
      <c r="J2635" s="33">
        <f>IF(I2635="", "", IF(OR(ISTEXT(I2635),ISTEXT($F2635)),"",I2635*$F2635))</f>
        <v/>
      </c>
      <c r="K2635" s="33" t="n"/>
      <c r="L2635" s="33">
        <f>IF(K2635="", "", IF(OR(ISTEXT(K2635),ISTEXT($F2635)),"",K2635*$F2635))</f>
        <v/>
      </c>
      <c r="M2635" s="30">
        <f>IF(OR(H2635="",H2635=0),"",IF(K2635="",IF(J2635="","",IF(OR(ISTEXT(J2635),ISTEXT(H2635)),"",J2635/H2635)),IF(OR(ISTEXT(L2635),ISTEXT(H2635)),"",L2635/H2635)))</f>
        <v/>
      </c>
    </row>
    <row r="2636" ht="13.35" customHeight="1" s="162">
      <c r="B2636" s="307" t="n"/>
      <c r="C2636" s="307" t="n"/>
      <c r="E2636" s="307" t="n"/>
      <c r="F2636" s="32" t="n"/>
      <c r="G2636" s="33">
        <f>IF(F2636="", "", IF(OR(ISTEXT(H2636),ISTEXT(F2636)),"",H2636/F2636))</f>
        <v/>
      </c>
      <c r="H2636" s="33" t="n"/>
      <c r="I2636" s="33" t="n"/>
      <c r="J2636" s="33">
        <f>IF(I2636="", "", IF(OR(ISTEXT(I2636),ISTEXT($F2636)),"",I2636*$F2636))</f>
        <v/>
      </c>
      <c r="K2636" s="33" t="n"/>
      <c r="L2636" s="33">
        <f>IF(K2636="", "", IF(OR(ISTEXT(K2636),ISTEXT($F2636)),"",K2636*$F2636))</f>
        <v/>
      </c>
      <c r="M2636" s="30">
        <f>IF(OR(H2636="",H2636=0),"",IF(K2636="",IF(J2636="","",IF(OR(ISTEXT(J2636),ISTEXT(H2636)),"",J2636/H2636)),IF(OR(ISTEXT(L2636),ISTEXT(H2636)),"",L2636/H2636)))</f>
        <v/>
      </c>
    </row>
    <row r="2637" ht="13.35" customHeight="1" s="162">
      <c r="B2637" s="307" t="n"/>
      <c r="C2637" s="307" t="n"/>
      <c r="E2637" s="307" t="n"/>
      <c r="F2637" s="32" t="n"/>
      <c r="G2637" s="33">
        <f>IF(F2637="", "", IF(OR(ISTEXT(H2637),ISTEXT(F2637)),"",H2637/F2637))</f>
        <v/>
      </c>
      <c r="H2637" s="33" t="n"/>
      <c r="I2637" s="33" t="n"/>
      <c r="J2637" s="33">
        <f>IF(I2637="", "", IF(OR(ISTEXT(I2637),ISTEXT($F2637)),"",I2637*$F2637))</f>
        <v/>
      </c>
      <c r="K2637" s="33" t="n"/>
      <c r="L2637" s="33">
        <f>IF(K2637="", "", IF(OR(ISTEXT(K2637),ISTEXT($F2637)),"",K2637*$F2637))</f>
        <v/>
      </c>
      <c r="M2637" s="30">
        <f>IF(OR(H2637="",H2637=0),"",IF(K2637="",IF(J2637="","",IF(OR(ISTEXT(J2637),ISTEXT(H2637)),"",J2637/H2637)),IF(OR(ISTEXT(L2637),ISTEXT(H2637)),"",L2637/H2637)))</f>
        <v/>
      </c>
    </row>
    <row r="2638" ht="13.35" customHeight="1" s="162">
      <c r="B2638" s="307" t="n"/>
      <c r="C2638" s="307" t="n"/>
      <c r="E2638" s="307" t="n"/>
      <c r="F2638" s="32" t="n"/>
      <c r="G2638" s="33">
        <f>IF(F2638="", "", IF(OR(ISTEXT(H2638),ISTEXT(F2638)),"",H2638/F2638))</f>
        <v/>
      </c>
      <c r="H2638" s="33" t="n"/>
      <c r="I2638" s="33" t="n"/>
      <c r="J2638" s="33">
        <f>IF(I2638="", "", IF(OR(ISTEXT(I2638),ISTEXT($F2638)),"",I2638*$F2638))</f>
        <v/>
      </c>
      <c r="K2638" s="33" t="n"/>
      <c r="L2638" s="33">
        <f>IF(K2638="", "", IF(OR(ISTEXT(K2638),ISTEXT($F2638)),"",K2638*$F2638))</f>
        <v/>
      </c>
      <c r="M2638" s="30">
        <f>IF(OR(H2638="",H2638=0),"",IF(K2638="",IF(J2638="","",IF(OR(ISTEXT(J2638),ISTEXT(H2638)),"",J2638/H2638)),IF(OR(ISTEXT(L2638),ISTEXT(H2638)),"",L2638/H2638)))</f>
        <v/>
      </c>
    </row>
    <row r="2639" ht="13.35" customHeight="1" s="162">
      <c r="B2639" s="307" t="n"/>
      <c r="C2639" s="307" t="n"/>
      <c r="E2639" s="307" t="n"/>
      <c r="F2639" s="32" t="n"/>
      <c r="G2639" s="33">
        <f>IF(F2639="", "", IF(OR(ISTEXT(H2639),ISTEXT(F2639)),"",H2639/F2639))</f>
        <v/>
      </c>
      <c r="H2639" s="33" t="n"/>
      <c r="I2639" s="33" t="n"/>
      <c r="J2639" s="33">
        <f>IF(I2639="", "", IF(OR(ISTEXT(I2639),ISTEXT($F2639)),"",I2639*$F2639))</f>
        <v/>
      </c>
      <c r="K2639" s="33" t="n"/>
      <c r="L2639" s="33">
        <f>IF(K2639="", "", IF(OR(ISTEXT(K2639),ISTEXT($F2639)),"",K2639*$F2639))</f>
        <v/>
      </c>
      <c r="M2639" s="30">
        <f>IF(OR(H2639="",H2639=0),"",IF(K2639="",IF(J2639="","",IF(OR(ISTEXT(J2639),ISTEXT(H2639)),"",J2639/H2639)),IF(OR(ISTEXT(L2639),ISTEXT(H2639)),"",L2639/H2639)))</f>
        <v/>
      </c>
    </row>
    <row r="2640" ht="13.35" customHeight="1" s="162">
      <c r="B2640" s="307" t="n"/>
      <c r="C2640" s="307" t="n"/>
      <c r="E2640" s="307" t="n"/>
      <c r="F2640" s="32" t="n"/>
      <c r="G2640" s="33">
        <f>IF(F2640="", "", IF(OR(ISTEXT(H2640),ISTEXT(F2640)),"",H2640/F2640))</f>
        <v/>
      </c>
      <c r="H2640" s="33" t="n"/>
      <c r="I2640" s="33" t="n"/>
      <c r="J2640" s="33">
        <f>IF(I2640="", "", IF(OR(ISTEXT(I2640),ISTEXT($F2640)),"",I2640*$F2640))</f>
        <v/>
      </c>
      <c r="K2640" s="33" t="n"/>
      <c r="L2640" s="33">
        <f>IF(K2640="", "", IF(OR(ISTEXT(K2640),ISTEXT($F2640)),"",K2640*$F2640))</f>
        <v/>
      </c>
      <c r="M2640" s="30">
        <f>IF(OR(H2640="",H2640=0),"",IF(K2640="",IF(J2640="","",IF(OR(ISTEXT(J2640),ISTEXT(H2640)),"",J2640/H2640)),IF(OR(ISTEXT(L2640),ISTEXT(H2640)),"",L2640/H2640)))</f>
        <v/>
      </c>
    </row>
    <row r="2641" ht="13.35" customHeight="1" s="162">
      <c r="B2641" s="307" t="n"/>
      <c r="C2641" s="307" t="n"/>
      <c r="E2641" s="307" t="n"/>
      <c r="F2641" s="32" t="n"/>
      <c r="G2641" s="33">
        <f>IF(F2641="", "", IF(OR(ISTEXT(H2641),ISTEXT(F2641)),"",H2641/F2641))</f>
        <v/>
      </c>
      <c r="H2641" s="33" t="n"/>
      <c r="I2641" s="33" t="n"/>
      <c r="J2641" s="33">
        <f>IF(I2641="", "", IF(OR(ISTEXT(I2641),ISTEXT($F2641)),"",I2641*$F2641))</f>
        <v/>
      </c>
      <c r="K2641" s="33" t="n"/>
      <c r="L2641" s="33">
        <f>IF(K2641="", "", IF(OR(ISTEXT(K2641),ISTEXT($F2641)),"",K2641*$F2641))</f>
        <v/>
      </c>
      <c r="M2641" s="30">
        <f>IF(OR(H2641="",H2641=0),"",IF(K2641="",IF(J2641="","",IF(OR(ISTEXT(J2641),ISTEXT(H2641)),"",J2641/H2641)),IF(OR(ISTEXT(L2641),ISTEXT(H2641)),"",L2641/H2641)))</f>
        <v/>
      </c>
    </row>
    <row r="2642" ht="13.35" customHeight="1" s="162">
      <c r="B2642" s="307" t="n"/>
      <c r="C2642" s="307" t="n"/>
      <c r="E2642" s="307" t="n"/>
      <c r="F2642" s="32" t="n"/>
      <c r="G2642" s="33">
        <f>IF(F2642="", "", IF(OR(ISTEXT(H2642),ISTEXT(F2642)),"",H2642/F2642))</f>
        <v/>
      </c>
      <c r="H2642" s="33" t="n"/>
      <c r="I2642" s="33" t="n"/>
      <c r="J2642" s="33">
        <f>IF(I2642="", "", IF(OR(ISTEXT(I2642),ISTEXT($F2642)),"",I2642*$F2642))</f>
        <v/>
      </c>
      <c r="K2642" s="33" t="n"/>
      <c r="L2642" s="33">
        <f>IF(K2642="", "", IF(OR(ISTEXT(K2642),ISTEXT($F2642)),"",K2642*$F2642))</f>
        <v/>
      </c>
      <c r="M2642" s="30">
        <f>IF(OR(H2642="",H2642=0),"",IF(K2642="",IF(J2642="","",IF(OR(ISTEXT(J2642),ISTEXT(H2642)),"",J2642/H2642)),IF(OR(ISTEXT(L2642),ISTEXT(H2642)),"",L2642/H2642)))</f>
        <v/>
      </c>
    </row>
    <row r="2643" ht="13.35" customHeight="1" s="162">
      <c r="B2643" s="307" t="n"/>
      <c r="C2643" s="307" t="n"/>
      <c r="E2643" s="307" t="n"/>
      <c r="F2643" s="32" t="n"/>
      <c r="G2643" s="33">
        <f>IF(F2643="", "", IF(OR(ISTEXT(H2643),ISTEXT(F2643)),"",H2643/F2643))</f>
        <v/>
      </c>
      <c r="H2643" s="33" t="n"/>
      <c r="I2643" s="33" t="n"/>
      <c r="J2643" s="33">
        <f>IF(I2643="", "", IF(OR(ISTEXT(I2643),ISTEXT($F2643)),"",I2643*$F2643))</f>
        <v/>
      </c>
      <c r="K2643" s="33" t="n"/>
      <c r="L2643" s="33">
        <f>IF(K2643="", "", IF(OR(ISTEXT(K2643),ISTEXT($F2643)),"",K2643*$F2643))</f>
        <v/>
      </c>
      <c r="M2643" s="30">
        <f>IF(OR(H2643="",H2643=0),"",IF(K2643="",IF(J2643="","",IF(OR(ISTEXT(J2643),ISTEXT(H2643)),"",J2643/H2643)),IF(OR(ISTEXT(L2643),ISTEXT(H2643)),"",L2643/H2643)))</f>
        <v/>
      </c>
    </row>
    <row r="2644" ht="13.35" customHeight="1" s="162">
      <c r="B2644" s="307" t="n"/>
      <c r="C2644" s="307" t="n"/>
      <c r="E2644" s="307" t="n"/>
      <c r="F2644" s="32" t="n"/>
      <c r="G2644" s="33">
        <f>IF(F2644="", "", IF(OR(ISTEXT(H2644),ISTEXT(F2644)),"",H2644/F2644))</f>
        <v/>
      </c>
      <c r="H2644" s="33" t="n"/>
      <c r="I2644" s="33" t="n"/>
      <c r="J2644" s="33">
        <f>IF(I2644="", "", IF(OR(ISTEXT(I2644),ISTEXT($F2644)),"",I2644*$F2644))</f>
        <v/>
      </c>
      <c r="K2644" s="33" t="n"/>
      <c r="L2644" s="33">
        <f>IF(K2644="", "", IF(OR(ISTEXT(K2644),ISTEXT($F2644)),"",K2644*$F2644))</f>
        <v/>
      </c>
      <c r="M2644" s="30">
        <f>IF(OR(H2644="",H2644=0),"",IF(K2644="",IF(J2644="","",IF(OR(ISTEXT(J2644),ISTEXT(H2644)),"",J2644/H2644)),IF(OR(ISTEXT(L2644),ISTEXT(H2644)),"",L2644/H2644)))</f>
        <v/>
      </c>
    </row>
    <row r="2645" ht="13.35" customHeight="1" s="162">
      <c r="B2645" s="307" t="n"/>
      <c r="C2645" s="307" t="n"/>
      <c r="E2645" s="307" t="n"/>
      <c r="F2645" s="32" t="n"/>
      <c r="G2645" s="33">
        <f>IF(F2645="", "", IF(OR(ISTEXT(H2645),ISTEXT(F2645)),"",H2645/F2645))</f>
        <v/>
      </c>
      <c r="H2645" s="33" t="n"/>
      <c r="I2645" s="33" t="n"/>
      <c r="J2645" s="33">
        <f>IF(I2645="", "", IF(OR(ISTEXT(I2645),ISTEXT($F2645)),"",I2645*$F2645))</f>
        <v/>
      </c>
      <c r="K2645" s="33" t="n"/>
      <c r="L2645" s="33">
        <f>IF(K2645="", "", IF(OR(ISTEXT(K2645),ISTEXT($F2645)),"",K2645*$F2645))</f>
        <v/>
      </c>
      <c r="M2645" s="30">
        <f>IF(OR(H2645="",H2645=0),"",IF(K2645="",IF(J2645="","",IF(OR(ISTEXT(J2645),ISTEXT(H2645)),"",J2645/H2645)),IF(OR(ISTEXT(L2645),ISTEXT(H2645)),"",L2645/H2645)))</f>
        <v/>
      </c>
    </row>
    <row r="2646" ht="13.35" customHeight="1" s="162">
      <c r="B2646" s="307" t="n"/>
      <c r="C2646" s="307" t="n"/>
      <c r="E2646" s="307" t="n"/>
      <c r="F2646" s="32" t="n"/>
      <c r="G2646" s="33">
        <f>IF(F2646="", "", IF(OR(ISTEXT(H2646),ISTEXT(F2646)),"",H2646/F2646))</f>
        <v/>
      </c>
      <c r="H2646" s="33" t="n"/>
      <c r="I2646" s="33" t="n"/>
      <c r="J2646" s="33">
        <f>IF(I2646="", "", IF(OR(ISTEXT(I2646),ISTEXT($F2646)),"",I2646*$F2646))</f>
        <v/>
      </c>
      <c r="K2646" s="33" t="n"/>
      <c r="L2646" s="33">
        <f>IF(K2646="", "", IF(OR(ISTEXT(K2646),ISTEXT($F2646)),"",K2646*$F2646))</f>
        <v/>
      </c>
      <c r="M2646" s="30">
        <f>IF(OR(H2646="",H2646=0),"",IF(K2646="",IF(J2646="","",IF(OR(ISTEXT(J2646),ISTEXT(H2646)),"",J2646/H2646)),IF(OR(ISTEXT(L2646),ISTEXT(H2646)),"",L2646/H2646)))</f>
        <v/>
      </c>
    </row>
    <row r="2647" ht="13.35" customHeight="1" s="162">
      <c r="B2647" s="307" t="n"/>
      <c r="C2647" s="307" t="n"/>
      <c r="E2647" s="307" t="n"/>
      <c r="F2647" s="32" t="n"/>
      <c r="G2647" s="33">
        <f>IF(F2647="", "", IF(OR(ISTEXT(H2647),ISTEXT(F2647)),"",H2647/F2647))</f>
        <v/>
      </c>
      <c r="H2647" s="33" t="n"/>
      <c r="I2647" s="33" t="n"/>
      <c r="J2647" s="33">
        <f>IF(I2647="", "", IF(OR(ISTEXT(I2647),ISTEXT($F2647)),"",I2647*$F2647))</f>
        <v/>
      </c>
      <c r="K2647" s="33" t="n"/>
      <c r="L2647" s="33">
        <f>IF(K2647="", "", IF(OR(ISTEXT(K2647),ISTEXT($F2647)),"",K2647*$F2647))</f>
        <v/>
      </c>
      <c r="M2647" s="30">
        <f>IF(OR(H2647="",H2647=0),"",IF(K2647="",IF(J2647="","",IF(OR(ISTEXT(J2647),ISTEXT(H2647)),"",J2647/H2647)),IF(OR(ISTEXT(L2647),ISTEXT(H2647)),"",L2647/H2647)))</f>
        <v/>
      </c>
    </row>
    <row r="2648" ht="13.35" customHeight="1" s="162">
      <c r="B2648" s="307" t="n"/>
      <c r="C2648" s="307" t="n"/>
      <c r="D2648" s="307"/>
      <c r="E2648" s="307"/>
      <c r="F2648" s="307"/>
      <c r="G2648" s="307"/>
      <c r="H2648" s="33" t="n"/>
      <c r="I2648" s="33" t="n"/>
      <c r="J2648" s="33"/>
      <c r="K2648" s="33" t="n"/>
      <c r="L2648" s="33"/>
      <c r="M2648" s="30">
        <f>IF(OR(H2648="",H2648=0),"",IF(L2648="",IF(J2648="","",IF(OR(ISTEXT(J2648),ISTEXT(H2648)),"",J2648/H2648)),IF(OR(ISTEXT(L2648),ISTEXT(H2648)),"",L2648/H2648)))</f>
        <v/>
      </c>
    </row>
    <row r="2649" ht="13.35" customHeight="1" s="162">
      <c r="B2649" s="42" t="n"/>
      <c r="C2649" s="231" t="inlineStr">
        <is>
          <t>Total</t>
        </is>
      </c>
      <c r="D2649" s="159" t="n"/>
      <c r="E2649" s="42" t="n"/>
      <c r="F2649" s="42" t="n"/>
      <c r="G2649" s="43" t="n"/>
      <c r="H2649" s="43">
        <f>IF(SUM(H2633:H2648)+SUM(H2660:H2699)=0,"",SUM(H2633:H2648)+SUM(H2660:H2699))</f>
        <v/>
      </c>
      <c r="I2649" s="43" t="n"/>
      <c r="J2649" s="43">
        <f>IF(SUM(J2633:J2648)+SUM(J2660:J2699)=0,"",SUM(J2633:J2648)+SUM(J2660:J2699))</f>
        <v/>
      </c>
      <c r="K2649" s="43" t="n"/>
      <c r="L2649" s="43">
        <f>IF(SUM(L2633:L2648)+SUM(L2660:L2699)=0,"",SUM(L2633:L2648)+SUM(L2660:L2699))</f>
        <v/>
      </c>
      <c r="M2649" s="35">
        <f>IF(OR(H2649="",H2649=0),"",IF(L2649="",IF(J2649="","",IF(OR(ISTEXT(J2649),ISTEXT(H2649)),"",J2649/H2649)),IF(OR(ISTEXT(L2649),ISTEXT(H2649)),"",L2649/H2649)))</f>
        <v/>
      </c>
    </row>
    <row r="2650" ht="13.35" customHeight="1" s="162"/>
    <row r="2651" ht="13.35" customHeight="1" s="162">
      <c r="B2651" s="188" t="inlineStr">
        <is>
          <t>Remarks</t>
        </is>
      </c>
      <c r="C2651" s="173" t="n"/>
      <c r="D2651" s="154" t="n"/>
      <c r="E2651" s="174" t="n"/>
      <c r="F2651" s="174" t="n"/>
      <c r="G2651" s="174" t="n"/>
      <c r="H2651" s="174" t="n"/>
      <c r="I2651" s="174" t="n"/>
      <c r="J2651" s="174" t="n"/>
      <c r="K2651" s="174" t="n"/>
      <c r="L2651" s="174" t="n"/>
      <c r="M2651" s="173" t="n"/>
    </row>
    <row r="2652" ht="13.35" customHeight="1" s="162">
      <c r="B2652" s="154" t="n"/>
      <c r="C2652" s="174" t="n"/>
      <c r="D2652" s="174" t="n"/>
      <c r="E2652" s="174" t="n"/>
      <c r="F2652" s="174" t="n"/>
      <c r="G2652" s="174" t="n"/>
      <c r="H2652" s="174" t="n"/>
      <c r="I2652" s="174" t="n"/>
      <c r="J2652" s="174" t="n"/>
      <c r="K2652" s="174" t="n"/>
      <c r="L2652" s="174" t="n"/>
      <c r="M2652" s="173" t="n"/>
    </row>
    <row r="2653" ht="13.35" customHeight="1" s="162">
      <c r="B2653" s="154" t="n"/>
      <c r="C2653" s="174" t="n"/>
      <c r="D2653" s="174" t="n"/>
      <c r="E2653" s="174" t="n"/>
      <c r="F2653" s="174" t="n"/>
      <c r="G2653" s="174" t="n"/>
      <c r="H2653" s="174" t="n"/>
      <c r="I2653" s="174" t="n"/>
      <c r="J2653" s="174" t="n"/>
      <c r="K2653" s="174" t="n"/>
      <c r="L2653" s="174" t="n"/>
      <c r="M2653" s="173" t="n"/>
    </row>
    <row r="2654" ht="13.35" customHeight="1" s="162">
      <c r="B2654" s="154" t="n"/>
      <c r="C2654" s="174" t="n"/>
      <c r="D2654" s="174" t="n"/>
      <c r="E2654" s="174" t="n"/>
      <c r="F2654" s="174" t="n"/>
      <c r="G2654" s="174" t="n"/>
      <c r="H2654" s="174" t="n"/>
      <c r="I2654" s="174" t="n"/>
      <c r="J2654" s="174" t="n"/>
      <c r="K2654" s="174" t="n"/>
      <c r="L2654" s="174" t="n"/>
      <c r="M2654" s="173" t="n"/>
    </row>
    <row r="2655" ht="13.35" customHeight="1" s="162"/>
    <row r="2656" ht="13.35" customHeight="1" s="162">
      <c r="B2656" s="200" t="inlineStr">
        <is>
          <t>System (cont.)</t>
        </is>
      </c>
      <c r="C2656" s="403" t="n"/>
      <c r="D2656" s="209">
        <f>IF('{Equipment Data Entry}'!B106="","",'{Equipment Data Entry}'!B106)</f>
        <v/>
      </c>
      <c r="E2656" s="418" t="n"/>
      <c r="F2656" s="403" t="n"/>
      <c r="G2656" s="200" t="inlineStr">
        <is>
          <t>Service</t>
        </is>
      </c>
      <c r="H2656" s="403" t="n"/>
      <c r="I2656" s="210">
        <f>IF('{Equipment Data Entry}'!C106="","",'{Equipment Data Entry}'!C106)</f>
        <v/>
      </c>
      <c r="J2656" s="418" t="n"/>
      <c r="K2656" s="418" t="n"/>
      <c r="L2656" s="418" t="n"/>
      <c r="M2656" s="403" t="n"/>
    </row>
    <row r="2657" ht="13.35" customHeight="1" s="162">
      <c r="B2657" s="422" t="n"/>
      <c r="C2657" s="423" t="n"/>
      <c r="D2657" s="422" t="n"/>
      <c r="E2657" s="424" t="n"/>
      <c r="F2657" s="423" t="n"/>
      <c r="G2657" s="422" t="n"/>
      <c r="H2657" s="423" t="n"/>
      <c r="I2657" s="422" t="n"/>
      <c r="J2657" s="424" t="n"/>
      <c r="K2657" s="424" t="n"/>
      <c r="L2657" s="424" t="n"/>
      <c r="M2657" s="423" t="n"/>
    </row>
    <row r="2658" ht="13.35" customHeight="1" s="162">
      <c r="B2658" s="188" t="inlineStr">
        <is>
          <t>Registers / Grilles (cont.)</t>
        </is>
      </c>
      <c r="C2658" s="174" t="n"/>
      <c r="D2658" s="174" t="n"/>
      <c r="E2658" s="174" t="n"/>
      <c r="F2658" s="173" t="n"/>
      <c r="G2658" s="233" t="inlineStr">
        <is>
          <t>Design VEL</t>
        </is>
      </c>
      <c r="H2658" s="194" t="inlineStr">
        <is>
          <t>Design CFM</t>
        </is>
      </c>
      <c r="I2658" s="188" t="inlineStr">
        <is>
          <t>Initial</t>
        </is>
      </c>
      <c r="J2658" s="173" t="n"/>
      <c r="K2658" s="188" t="inlineStr">
        <is>
          <t>Final</t>
        </is>
      </c>
      <c r="L2658" s="173" t="n"/>
      <c r="M2658" s="188" t="inlineStr">
        <is>
          <t>%</t>
        </is>
      </c>
    </row>
    <row r="2659" ht="13.35" customHeight="1" s="162">
      <c r="B2659" s="153" t="inlineStr">
        <is>
          <t>No.</t>
        </is>
      </c>
      <c r="C2659" s="188" t="inlineStr">
        <is>
          <t>Area Served</t>
        </is>
      </c>
      <c r="D2659" s="188" t="inlineStr">
        <is>
          <t>Type</t>
        </is>
      </c>
      <c r="E2659" s="188" t="inlineStr">
        <is>
          <t>Size</t>
        </is>
      </c>
      <c r="F2659" s="188" t="inlineStr">
        <is>
          <t>Ak</t>
        </is>
      </c>
      <c r="G2659" s="440" t="n"/>
      <c r="H2659" s="440" t="n"/>
      <c r="I2659" s="188" t="inlineStr">
        <is>
          <t>VEL</t>
        </is>
      </c>
      <c r="J2659" s="188" t="inlineStr">
        <is>
          <t>CFM</t>
        </is>
      </c>
      <c r="K2659" s="188" t="inlineStr">
        <is>
          <t>VEL</t>
        </is>
      </c>
      <c r="L2659" s="188" t="inlineStr">
        <is>
          <t>CFM</t>
        </is>
      </c>
      <c r="M2659" s="440" t="n"/>
    </row>
    <row r="2660" ht="13.35" customHeight="1" s="162">
      <c r="B2660" s="307" t="n"/>
      <c r="C2660" s="307" t="n"/>
      <c r="E2660" s="307" t="n"/>
      <c r="F2660" s="32" t="n"/>
      <c r="G2660" s="33">
        <f>IF(F2660="", "", IF(OR(ISTEXT(H2660),ISTEXT(F2660)),"",H2660/F2660))</f>
        <v/>
      </c>
      <c r="H2660" s="33" t="n"/>
      <c r="I2660" s="33" t="n"/>
      <c r="J2660" s="33">
        <f>IF(I2660="", "", IF(OR(ISTEXT(I2660),ISTEXT($F2660)),"",I2660*$F2660))</f>
        <v/>
      </c>
      <c r="K2660" s="33" t="n"/>
      <c r="L2660" s="33">
        <f>IF(K2660="", "", IF(OR(ISTEXT(K2660),ISTEXT($F2660)),"",K2660*$F2660))</f>
        <v/>
      </c>
      <c r="M2660" s="30">
        <f>IF(OR(H2660="",H2660=0),"",IF(K2660="",IF(J2660="","",IF(OR(ISTEXT(J2660),ISTEXT(H2660)),"",J2660/H2660)),IF(OR(ISTEXT(L2660),ISTEXT(H2660)),"",L2660/H2660)))</f>
        <v/>
      </c>
    </row>
    <row r="2661" ht="13.35" customHeight="1" s="162">
      <c r="B2661" s="307" t="n"/>
      <c r="C2661" s="307" t="n"/>
      <c r="E2661" s="307" t="n"/>
      <c r="F2661" s="32" t="n"/>
      <c r="G2661" s="33">
        <f>IF(F2661="", "", IF(OR(ISTEXT(H2661),ISTEXT(F2661)),"",H2661/F2661))</f>
        <v/>
      </c>
      <c r="H2661" s="33" t="n"/>
      <c r="I2661" s="33" t="n"/>
      <c r="J2661" s="33">
        <f>IF(I2661="", "", IF(OR(ISTEXT(I2661),ISTEXT($F2661)),"",I2661*$F2661))</f>
        <v/>
      </c>
      <c r="K2661" s="33" t="n"/>
      <c r="L2661" s="33">
        <f>IF(K2661="", "", IF(OR(ISTEXT(K2661),ISTEXT($F2661)),"",K2661*$F2661))</f>
        <v/>
      </c>
      <c r="M2661" s="30">
        <f>IF(OR(H2661="",H2661=0),"",IF(K2661="",IF(J2661="","",IF(OR(ISTEXT(J2661),ISTEXT(H2661)),"",J2661/H2661)),IF(OR(ISTEXT(L2661),ISTEXT(H2661)),"",L2661/H2661)))</f>
        <v/>
      </c>
    </row>
    <row r="2662" ht="13.35" customHeight="1" s="162">
      <c r="B2662" s="307" t="n"/>
      <c r="C2662" s="307" t="n"/>
      <c r="E2662" s="307" t="n"/>
      <c r="F2662" s="32" t="n"/>
      <c r="G2662" s="33">
        <f>IF(F2662="", "", IF(OR(ISTEXT(H2662),ISTEXT(F2662)),"",H2662/F2662))</f>
        <v/>
      </c>
      <c r="H2662" s="33" t="n"/>
      <c r="I2662" s="33" t="n"/>
      <c r="J2662" s="33">
        <f>IF(I2662="", "", IF(OR(ISTEXT(I2662),ISTEXT($F2662)),"",I2662*$F2662))</f>
        <v/>
      </c>
      <c r="K2662" s="33" t="n"/>
      <c r="L2662" s="33">
        <f>IF(K2662="", "", IF(OR(ISTEXT(K2662),ISTEXT($F2662)),"",K2662*$F2662))</f>
        <v/>
      </c>
      <c r="M2662" s="30">
        <f>IF(OR(H2662="",H2662=0),"",IF(K2662="",IF(J2662="","",IF(OR(ISTEXT(J2662),ISTEXT(H2662)),"",J2662/H2662)),IF(OR(ISTEXT(L2662),ISTEXT(H2662)),"",L2662/H2662)))</f>
        <v/>
      </c>
    </row>
    <row r="2663" ht="13.35" customHeight="1" s="162">
      <c r="B2663" s="307" t="n"/>
      <c r="C2663" s="307" t="n"/>
      <c r="E2663" s="307" t="n"/>
      <c r="F2663" s="32" t="n"/>
      <c r="G2663" s="33">
        <f>IF(F2663="", "", IF(OR(ISTEXT(H2663),ISTEXT(F2663)),"",H2663/F2663))</f>
        <v/>
      </c>
      <c r="H2663" s="33" t="n"/>
      <c r="I2663" s="33" t="n"/>
      <c r="J2663" s="33">
        <f>IF(I2663="", "", IF(OR(ISTEXT(I2663),ISTEXT($F2663)),"",I2663*$F2663))</f>
        <v/>
      </c>
      <c r="K2663" s="33" t="n"/>
      <c r="L2663" s="33">
        <f>IF(K2663="", "", IF(OR(ISTEXT(K2663),ISTEXT($F2663)),"",K2663*$F2663))</f>
        <v/>
      </c>
      <c r="M2663" s="30">
        <f>IF(OR(H2663="",H2663=0),"",IF(K2663="",IF(J2663="","",IF(OR(ISTEXT(J2663),ISTEXT(H2663)),"",J2663/H2663)),IF(OR(ISTEXT(L2663),ISTEXT(H2663)),"",L2663/H2663)))</f>
        <v/>
      </c>
    </row>
    <row r="2664" ht="13.35" customHeight="1" s="162">
      <c r="B2664" s="307" t="n"/>
      <c r="C2664" s="307" t="n"/>
      <c r="E2664" s="307" t="n"/>
      <c r="F2664" s="32" t="n"/>
      <c r="G2664" s="33">
        <f>IF(F2664="", "", IF(OR(ISTEXT(H2664),ISTEXT(F2664)),"",H2664/F2664))</f>
        <v/>
      </c>
      <c r="H2664" s="33" t="n"/>
      <c r="I2664" s="33" t="n"/>
      <c r="J2664" s="33">
        <f>IF(I2664="", "", IF(OR(ISTEXT(I2664),ISTEXT($F2664)),"",I2664*$F2664))</f>
        <v/>
      </c>
      <c r="K2664" s="33" t="n"/>
      <c r="L2664" s="33">
        <f>IF(K2664="", "", IF(OR(ISTEXT(K2664),ISTEXT($F2664)),"",K2664*$F2664))</f>
        <v/>
      </c>
      <c r="M2664" s="30">
        <f>IF(OR(H2664="",H2664=0),"",IF(K2664="",IF(J2664="","",IF(OR(ISTEXT(J2664),ISTEXT(H2664)),"",J2664/H2664)),IF(OR(ISTEXT(L2664),ISTEXT(H2664)),"",L2664/H2664)))</f>
        <v/>
      </c>
    </row>
    <row r="2665" ht="13.35" customHeight="1" s="162">
      <c r="B2665" s="307" t="n"/>
      <c r="C2665" s="307" t="n"/>
      <c r="E2665" s="307" t="n"/>
      <c r="F2665" s="32" t="n"/>
      <c r="G2665" s="33">
        <f>IF(F2665="", "", IF(OR(ISTEXT(H2665),ISTEXT(F2665)),"",H2665/F2665))</f>
        <v/>
      </c>
      <c r="H2665" s="33" t="n"/>
      <c r="I2665" s="33" t="n"/>
      <c r="J2665" s="33">
        <f>IF(I2665="", "", IF(OR(ISTEXT(I2665),ISTEXT($F2665)),"",I2665*$F2665))</f>
        <v/>
      </c>
      <c r="K2665" s="33" t="n"/>
      <c r="L2665" s="33">
        <f>IF(K2665="", "", IF(OR(ISTEXT(K2665),ISTEXT($F2665)),"",K2665*$F2665))</f>
        <v/>
      </c>
      <c r="M2665" s="30">
        <f>IF(OR(H2665="",H2665=0),"",IF(K2665="",IF(J2665="","",IF(OR(ISTEXT(J2665),ISTEXT(H2665)),"",J2665/H2665)),IF(OR(ISTEXT(L2665),ISTEXT(H2665)),"",L2665/H2665)))</f>
        <v/>
      </c>
    </row>
    <row r="2666" ht="13.35" customHeight="1" s="162">
      <c r="B2666" s="307" t="n"/>
      <c r="C2666" s="307" t="n"/>
      <c r="E2666" s="307" t="n"/>
      <c r="F2666" s="32" t="n"/>
      <c r="G2666" s="33">
        <f>IF(F2666="", "", IF(OR(ISTEXT(H2666),ISTEXT(F2666)),"",H2666/F2666))</f>
        <v/>
      </c>
      <c r="H2666" s="33" t="n"/>
      <c r="I2666" s="33" t="n"/>
      <c r="J2666" s="33">
        <f>IF(I2666="", "", IF(OR(ISTEXT(I2666),ISTEXT($F2666)),"",I2666*$F2666))</f>
        <v/>
      </c>
      <c r="K2666" s="33" t="n"/>
      <c r="L2666" s="33">
        <f>IF(K2666="", "", IF(OR(ISTEXT(K2666),ISTEXT($F2666)),"",K2666*$F2666))</f>
        <v/>
      </c>
      <c r="M2666" s="30">
        <f>IF(OR(H2666="",H2666=0),"",IF(K2666="",IF(J2666="","",IF(OR(ISTEXT(J2666),ISTEXT(H2666)),"",J2666/H2666)),IF(OR(ISTEXT(L2666),ISTEXT(H2666)),"",L2666/H2666)))</f>
        <v/>
      </c>
    </row>
    <row r="2667" ht="13.35" customHeight="1" s="162">
      <c r="B2667" s="307" t="n"/>
      <c r="C2667" s="307" t="n"/>
      <c r="E2667" s="307" t="n"/>
      <c r="F2667" s="32" t="n"/>
      <c r="G2667" s="33">
        <f>IF(F2667="", "", IF(OR(ISTEXT(H2667),ISTEXT(F2667)),"",H2667/F2667))</f>
        <v/>
      </c>
      <c r="H2667" s="33" t="n"/>
      <c r="I2667" s="33" t="n"/>
      <c r="J2667" s="33">
        <f>IF(I2667="", "", IF(OR(ISTEXT(I2667),ISTEXT($F2667)),"",I2667*$F2667))</f>
        <v/>
      </c>
      <c r="K2667" s="33" t="n"/>
      <c r="L2667" s="33">
        <f>IF(K2667="", "", IF(OR(ISTEXT(K2667),ISTEXT($F2667)),"",K2667*$F2667))</f>
        <v/>
      </c>
      <c r="M2667" s="30">
        <f>IF(OR(H2667="",H2667=0),"",IF(K2667="",IF(J2667="","",IF(OR(ISTEXT(J2667),ISTEXT(H2667)),"",J2667/H2667)),IF(OR(ISTEXT(L2667),ISTEXT(H2667)),"",L2667/H2667)))</f>
        <v/>
      </c>
    </row>
    <row r="2668" ht="13.35" customHeight="1" s="162">
      <c r="B2668" s="307" t="n"/>
      <c r="C2668" s="307" t="n"/>
      <c r="E2668" s="307" t="n"/>
      <c r="F2668" s="32" t="n"/>
      <c r="G2668" s="33">
        <f>IF(F2668="", "", IF(OR(ISTEXT(H2668),ISTEXT(F2668)),"",H2668/F2668))</f>
        <v/>
      </c>
      <c r="H2668" s="33" t="n"/>
      <c r="I2668" s="33" t="n"/>
      <c r="J2668" s="33">
        <f>IF(I2668="", "", IF(OR(ISTEXT(I2668),ISTEXT($F2668)),"",I2668*$F2668))</f>
        <v/>
      </c>
      <c r="K2668" s="33" t="n"/>
      <c r="L2668" s="33">
        <f>IF(K2668="", "", IF(OR(ISTEXT(K2668),ISTEXT($F2668)),"",K2668*$F2668))</f>
        <v/>
      </c>
      <c r="M2668" s="30">
        <f>IF(OR(H2668="",H2668=0),"",IF(K2668="",IF(J2668="","",IF(OR(ISTEXT(J2668),ISTEXT(H2668)),"",J2668/H2668)),IF(OR(ISTEXT(L2668),ISTEXT(H2668)),"",L2668/H2668)))</f>
        <v/>
      </c>
    </row>
    <row r="2669" ht="13.35" customHeight="1" s="162">
      <c r="B2669" s="307" t="n"/>
      <c r="C2669" s="307" t="n"/>
      <c r="E2669" s="307" t="n"/>
      <c r="F2669" s="32" t="n"/>
      <c r="G2669" s="33">
        <f>IF(F2669="", "", IF(OR(ISTEXT(H2669),ISTEXT(F2669)),"",H2669/F2669))</f>
        <v/>
      </c>
      <c r="H2669" s="33" t="n"/>
      <c r="I2669" s="33" t="n"/>
      <c r="J2669" s="33">
        <f>IF(I2669="", "", IF(OR(ISTEXT(I2669),ISTEXT($F2669)),"",I2669*$F2669))</f>
        <v/>
      </c>
      <c r="K2669" s="33" t="n"/>
      <c r="L2669" s="33">
        <f>IF(K2669="", "", IF(OR(ISTEXT(K2669),ISTEXT($F2669)),"",K2669*$F2669))</f>
        <v/>
      </c>
      <c r="M2669" s="30">
        <f>IF(OR(H2669="",H2669=0),"",IF(K2669="",IF(J2669="","",IF(OR(ISTEXT(J2669),ISTEXT(H2669)),"",J2669/H2669)),IF(OR(ISTEXT(L2669),ISTEXT(H2669)),"",L2669/H2669)))</f>
        <v/>
      </c>
    </row>
    <row r="2670" ht="13.35" customHeight="1" s="162">
      <c r="B2670" s="307" t="n"/>
      <c r="C2670" s="307" t="n"/>
      <c r="E2670" s="307" t="n"/>
      <c r="F2670" s="32" t="n"/>
      <c r="G2670" s="33">
        <f>IF(F2670="", "", IF(OR(ISTEXT(H2670),ISTEXT(F2670)),"",H2670/F2670))</f>
        <v/>
      </c>
      <c r="H2670" s="33" t="n"/>
      <c r="I2670" s="33" t="n"/>
      <c r="J2670" s="33">
        <f>IF(I2670="", "", IF(OR(ISTEXT(I2670),ISTEXT($F2670)),"",I2670*$F2670))</f>
        <v/>
      </c>
      <c r="K2670" s="33" t="n"/>
      <c r="L2670" s="33">
        <f>IF(K2670="", "", IF(OR(ISTEXT(K2670),ISTEXT($F2670)),"",K2670*$F2670))</f>
        <v/>
      </c>
      <c r="M2670" s="30">
        <f>IF(OR(H2670="",H2670=0),"",IF(K2670="",IF(J2670="","",IF(OR(ISTEXT(J2670),ISTEXT(H2670)),"",J2670/H2670)),IF(OR(ISTEXT(L2670),ISTEXT(H2670)),"",L2670/H2670)))</f>
        <v/>
      </c>
    </row>
    <row r="2671" ht="13.35" customHeight="1" s="162">
      <c r="B2671" s="307" t="n"/>
      <c r="C2671" s="307" t="n"/>
      <c r="E2671" s="307" t="n"/>
      <c r="F2671" s="32" t="n"/>
      <c r="G2671" s="33">
        <f>IF(F2671="", "", IF(OR(ISTEXT(H2671),ISTEXT(F2671)),"",H2671/F2671))</f>
        <v/>
      </c>
      <c r="H2671" s="33" t="n"/>
      <c r="I2671" s="33" t="n"/>
      <c r="J2671" s="33">
        <f>IF(I2671="", "", IF(OR(ISTEXT(I2671),ISTEXT($F2671)),"",I2671*$F2671))</f>
        <v/>
      </c>
      <c r="K2671" s="33" t="n"/>
      <c r="L2671" s="33">
        <f>IF(K2671="", "", IF(OR(ISTEXT(K2671),ISTEXT($F2671)),"",K2671*$F2671))</f>
        <v/>
      </c>
      <c r="M2671" s="30">
        <f>IF(OR(H2671="",H2671=0),"",IF(K2671="",IF(J2671="","",IF(OR(ISTEXT(J2671),ISTEXT(H2671)),"",J2671/H2671)),IF(OR(ISTEXT(L2671),ISTEXT(H2671)),"",L2671/H2671)))</f>
        <v/>
      </c>
    </row>
    <row r="2672" ht="13.35" customHeight="1" s="162">
      <c r="B2672" s="307" t="n"/>
      <c r="C2672" s="307" t="n"/>
      <c r="E2672" s="307" t="n"/>
      <c r="F2672" s="32" t="n"/>
      <c r="G2672" s="33">
        <f>IF(F2672="", "", IF(OR(ISTEXT(H2672),ISTEXT(F2672)),"",H2672/F2672))</f>
        <v/>
      </c>
      <c r="H2672" s="33" t="n"/>
      <c r="I2672" s="33" t="n"/>
      <c r="J2672" s="33">
        <f>IF(I2672="", "", IF(OR(ISTEXT(I2672),ISTEXT($F2672)),"",I2672*$F2672))</f>
        <v/>
      </c>
      <c r="K2672" s="33" t="n"/>
      <c r="L2672" s="33">
        <f>IF(K2672="", "", IF(OR(ISTEXT(K2672),ISTEXT($F2672)),"",K2672*$F2672))</f>
        <v/>
      </c>
      <c r="M2672" s="30">
        <f>IF(OR(H2672="",H2672=0),"",IF(K2672="",IF(J2672="","",IF(OR(ISTEXT(J2672),ISTEXT(H2672)),"",J2672/H2672)),IF(OR(ISTEXT(L2672),ISTEXT(H2672)),"",L2672/H2672)))</f>
        <v/>
      </c>
    </row>
    <row r="2673" ht="13.35" customHeight="1" s="162">
      <c r="B2673" s="307" t="n"/>
      <c r="C2673" s="307" t="n"/>
      <c r="E2673" s="307" t="n"/>
      <c r="F2673" s="32" t="n"/>
      <c r="G2673" s="33">
        <f>IF(F2673="", "", IF(OR(ISTEXT(H2673),ISTEXT(F2673)),"",H2673/F2673))</f>
        <v/>
      </c>
      <c r="H2673" s="33" t="n"/>
      <c r="I2673" s="33" t="n"/>
      <c r="J2673" s="33">
        <f>IF(I2673="", "", IF(OR(ISTEXT(I2673),ISTEXT($F2673)),"",I2673*$F2673))</f>
        <v/>
      </c>
      <c r="K2673" s="33" t="n"/>
      <c r="L2673" s="33">
        <f>IF(K2673="", "", IF(OR(ISTEXT(K2673),ISTEXT($F2673)),"",K2673*$F2673))</f>
        <v/>
      </c>
      <c r="M2673" s="30">
        <f>IF(OR(H2673="",H2673=0),"",IF(K2673="",IF(J2673="","",IF(OR(ISTEXT(J2673),ISTEXT(H2673)),"",J2673/H2673)),IF(OR(ISTEXT(L2673),ISTEXT(H2673)),"",L2673/H2673)))</f>
        <v/>
      </c>
    </row>
    <row r="2674" ht="13.35" customHeight="1" s="162">
      <c r="B2674" s="307" t="n"/>
      <c r="C2674" s="307" t="n"/>
      <c r="E2674" s="307" t="n"/>
      <c r="F2674" s="32" t="n"/>
      <c r="G2674" s="33">
        <f>IF(F2674="", "", IF(OR(ISTEXT(H2674),ISTEXT(F2674)),"",H2674/F2674))</f>
        <v/>
      </c>
      <c r="H2674" s="33" t="n"/>
      <c r="I2674" s="33" t="n"/>
      <c r="J2674" s="33">
        <f>IF(I2674="", "", IF(OR(ISTEXT(I2674),ISTEXT($F2674)),"",I2674*$F2674))</f>
        <v/>
      </c>
      <c r="K2674" s="33" t="n"/>
      <c r="L2674" s="33">
        <f>IF(K2674="", "", IF(OR(ISTEXT(K2674),ISTEXT($F2674)),"",K2674*$F2674))</f>
        <v/>
      </c>
      <c r="M2674" s="30">
        <f>IF(OR(H2674="",H2674=0),"",IF(K2674="",IF(J2674="","",IF(OR(ISTEXT(J2674),ISTEXT(H2674)),"",J2674/H2674)),IF(OR(ISTEXT(L2674),ISTEXT(H2674)),"",L2674/H2674)))</f>
        <v/>
      </c>
    </row>
    <row r="2675" ht="13.35" customHeight="1" s="162">
      <c r="B2675" s="307" t="n"/>
      <c r="C2675" s="307" t="n"/>
      <c r="E2675" s="307" t="n"/>
      <c r="F2675" s="32" t="n"/>
      <c r="G2675" s="33">
        <f>IF(F2675="", "", IF(OR(ISTEXT(H2675),ISTEXT(F2675)),"",H2675/F2675))</f>
        <v/>
      </c>
      <c r="H2675" s="33" t="n"/>
      <c r="I2675" s="33" t="n"/>
      <c r="J2675" s="33">
        <f>IF(I2675="", "", IF(OR(ISTEXT(I2675),ISTEXT($F2675)),"",I2675*$F2675))</f>
        <v/>
      </c>
      <c r="K2675" s="33" t="n"/>
      <c r="L2675" s="33">
        <f>IF(K2675="", "", IF(OR(ISTEXT(K2675),ISTEXT($F2675)),"",K2675*$F2675))</f>
        <v/>
      </c>
      <c r="M2675" s="30">
        <f>IF(OR(H2675="",H2675=0),"",IF(K2675="",IF(J2675="","",IF(OR(ISTEXT(J2675),ISTEXT(H2675)),"",J2675/H2675)),IF(OR(ISTEXT(L2675),ISTEXT(H2675)),"",L2675/H2675)))</f>
        <v/>
      </c>
    </row>
    <row r="2676" ht="13.35" customHeight="1" s="162">
      <c r="B2676" s="307" t="n"/>
      <c r="C2676" s="307" t="n"/>
      <c r="E2676" s="307" t="n"/>
      <c r="F2676" s="32" t="n"/>
      <c r="G2676" s="33">
        <f>IF(F2676="", "", IF(OR(ISTEXT(H2676),ISTEXT(F2676)),"",H2676/F2676))</f>
        <v/>
      </c>
      <c r="H2676" s="33" t="n"/>
      <c r="I2676" s="33" t="n"/>
      <c r="J2676" s="33">
        <f>IF(I2676="", "", IF(OR(ISTEXT(I2676),ISTEXT($F2676)),"",I2676*$F2676))</f>
        <v/>
      </c>
      <c r="K2676" s="33" t="n"/>
      <c r="L2676" s="33">
        <f>IF(K2676="", "", IF(OR(ISTEXT(K2676),ISTEXT($F2676)),"",K2676*$F2676))</f>
        <v/>
      </c>
      <c r="M2676" s="30">
        <f>IF(OR(H2676="",H2676=0),"",IF(K2676="",IF(J2676="","",IF(OR(ISTEXT(J2676),ISTEXT(H2676)),"",J2676/H2676)),IF(OR(ISTEXT(L2676),ISTEXT(H2676)),"",L2676/H2676)))</f>
        <v/>
      </c>
    </row>
    <row r="2677" ht="13.35" customHeight="1" s="162">
      <c r="B2677" s="307" t="n"/>
      <c r="C2677" s="307" t="n"/>
      <c r="E2677" s="307" t="n"/>
      <c r="F2677" s="32" t="n"/>
      <c r="G2677" s="33">
        <f>IF(F2677="", "", IF(OR(ISTEXT(H2677),ISTEXT(F2677)),"",H2677/F2677))</f>
        <v/>
      </c>
      <c r="H2677" s="33" t="n"/>
      <c r="I2677" s="33" t="n"/>
      <c r="J2677" s="33">
        <f>IF(I2677="", "", IF(OR(ISTEXT(I2677),ISTEXT($F2677)),"",I2677*$F2677))</f>
        <v/>
      </c>
      <c r="K2677" s="33" t="n"/>
      <c r="L2677" s="33">
        <f>IF(K2677="", "", IF(OR(ISTEXT(K2677),ISTEXT($F2677)),"",K2677*$F2677))</f>
        <v/>
      </c>
      <c r="M2677" s="30">
        <f>IF(OR(H2677="",H2677=0),"",IF(K2677="",IF(J2677="","",IF(OR(ISTEXT(J2677),ISTEXT(H2677)),"",J2677/H2677)),IF(OR(ISTEXT(L2677),ISTEXT(H2677)),"",L2677/H2677)))</f>
        <v/>
      </c>
    </row>
    <row r="2678" ht="13.35" customHeight="1" s="162">
      <c r="B2678" s="307" t="n"/>
      <c r="C2678" s="307" t="n"/>
      <c r="E2678" s="307" t="n"/>
      <c r="F2678" s="32" t="n"/>
      <c r="G2678" s="33">
        <f>IF(F2678="", "", IF(OR(ISTEXT(H2678),ISTEXT(F2678)),"",H2678/F2678))</f>
        <v/>
      </c>
      <c r="H2678" s="33" t="n"/>
      <c r="I2678" s="33" t="n"/>
      <c r="J2678" s="33">
        <f>IF(I2678="", "", IF(OR(ISTEXT(I2678),ISTEXT($F2678)),"",I2678*$F2678))</f>
        <v/>
      </c>
      <c r="K2678" s="33" t="n"/>
      <c r="L2678" s="33">
        <f>IF(K2678="", "", IF(OR(ISTEXT(K2678),ISTEXT($F2678)),"",K2678*$F2678))</f>
        <v/>
      </c>
      <c r="M2678" s="30">
        <f>IF(OR(H2678="",H2678=0),"",IF(K2678="",IF(J2678="","",IF(OR(ISTEXT(J2678),ISTEXT(H2678)),"",J2678/H2678)),IF(OR(ISTEXT(L2678),ISTEXT(H2678)),"",L2678/H2678)))</f>
        <v/>
      </c>
    </row>
    <row r="2679" ht="13.35" customHeight="1" s="162">
      <c r="B2679" s="307" t="n"/>
      <c r="C2679" s="307" t="n"/>
      <c r="E2679" s="307" t="n"/>
      <c r="F2679" s="32" t="n"/>
      <c r="G2679" s="33">
        <f>IF(F2679="", "", IF(OR(ISTEXT(H2679),ISTEXT(F2679)),"",H2679/F2679))</f>
        <v/>
      </c>
      <c r="H2679" s="33" t="n"/>
      <c r="I2679" s="33" t="n"/>
      <c r="J2679" s="33">
        <f>IF(I2679="", "", IF(OR(ISTEXT(I2679),ISTEXT($F2679)),"",I2679*$F2679))</f>
        <v/>
      </c>
      <c r="K2679" s="33" t="n"/>
      <c r="L2679" s="33">
        <f>IF(K2679="", "", IF(OR(ISTEXT(K2679),ISTEXT($F2679)),"",K2679*$F2679))</f>
        <v/>
      </c>
      <c r="M2679" s="30">
        <f>IF(OR(H2679="",H2679=0),"",IF(K2679="",IF(J2679="","",IF(OR(ISTEXT(J2679),ISTEXT(H2679)),"",J2679/H2679)),IF(OR(ISTEXT(L2679),ISTEXT(H2679)),"",L2679/H2679)))</f>
        <v/>
      </c>
    </row>
    <row r="2680" ht="13.35" customHeight="1" s="162">
      <c r="B2680" s="307" t="n"/>
      <c r="C2680" s="307" t="n"/>
      <c r="E2680" s="307" t="n"/>
      <c r="F2680" s="32" t="n"/>
      <c r="G2680" s="33">
        <f>IF(F2680="", "", IF(OR(ISTEXT(H2680),ISTEXT(F2680)),"",H2680/F2680))</f>
        <v/>
      </c>
      <c r="H2680" s="33" t="n"/>
      <c r="I2680" s="33" t="n"/>
      <c r="J2680" s="33">
        <f>IF(I2680="", "", IF(OR(ISTEXT(I2680),ISTEXT($F2680)),"",I2680*$F2680))</f>
        <v/>
      </c>
      <c r="K2680" s="33" t="n"/>
      <c r="L2680" s="33">
        <f>IF(K2680="", "", IF(OR(ISTEXT(K2680),ISTEXT($F2680)),"",K2680*$F2680))</f>
        <v/>
      </c>
      <c r="M2680" s="30">
        <f>IF(OR(H2680="",H2680=0),"",IF(K2680="",IF(J2680="","",IF(OR(ISTEXT(J2680),ISTEXT(H2680)),"",J2680/H2680)),IF(OR(ISTEXT(L2680),ISTEXT(H2680)),"",L2680/H2680)))</f>
        <v/>
      </c>
    </row>
    <row r="2681" ht="13.35" customHeight="1" s="162">
      <c r="B2681" s="307" t="n"/>
      <c r="C2681" s="307" t="n"/>
      <c r="E2681" s="307" t="n"/>
      <c r="F2681" s="32" t="n"/>
      <c r="G2681" s="33">
        <f>IF(F2681="", "", IF(OR(ISTEXT(H2681),ISTEXT(F2681)),"",H2681/F2681))</f>
        <v/>
      </c>
      <c r="H2681" s="33" t="n"/>
      <c r="I2681" s="33" t="n"/>
      <c r="J2681" s="33">
        <f>IF(I2681="", "", IF(OR(ISTEXT(I2681),ISTEXT($F2681)),"",I2681*$F2681))</f>
        <v/>
      </c>
      <c r="K2681" s="33" t="n"/>
      <c r="L2681" s="33">
        <f>IF(K2681="", "", IF(OR(ISTEXT(K2681),ISTEXT($F2681)),"",K2681*$F2681))</f>
        <v/>
      </c>
      <c r="M2681" s="30">
        <f>IF(OR(H2681="",H2681=0),"",IF(K2681="",IF(J2681="","",IF(OR(ISTEXT(J2681),ISTEXT(H2681)),"",J2681/H2681)),IF(OR(ISTEXT(L2681),ISTEXT(H2681)),"",L2681/H2681)))</f>
        <v/>
      </c>
    </row>
    <row r="2682" ht="13.35" customHeight="1" s="162">
      <c r="B2682" s="307" t="n"/>
      <c r="C2682" s="307" t="n"/>
      <c r="E2682" s="307" t="n"/>
      <c r="F2682" s="32" t="n"/>
      <c r="G2682" s="33">
        <f>IF(F2682="", "", IF(OR(ISTEXT(H2682),ISTEXT(F2682)),"",H2682/F2682))</f>
        <v/>
      </c>
      <c r="H2682" s="33" t="n"/>
      <c r="I2682" s="33" t="n"/>
      <c r="J2682" s="33">
        <f>IF(I2682="", "", IF(OR(ISTEXT(I2682),ISTEXT($F2682)),"",I2682*$F2682))</f>
        <v/>
      </c>
      <c r="K2682" s="33" t="n"/>
      <c r="L2682" s="33">
        <f>IF(K2682="", "", IF(OR(ISTEXT(K2682),ISTEXT($F2682)),"",K2682*$F2682))</f>
        <v/>
      </c>
      <c r="M2682" s="30">
        <f>IF(OR(H2682="",H2682=0),"",IF(K2682="",IF(J2682="","",IF(OR(ISTEXT(J2682),ISTEXT(H2682)),"",J2682/H2682)),IF(OR(ISTEXT(L2682),ISTEXT(H2682)),"",L2682/H2682)))</f>
        <v/>
      </c>
    </row>
    <row r="2683" ht="13.35" customHeight="1" s="162">
      <c r="B2683" s="307" t="n"/>
      <c r="C2683" s="307" t="n"/>
      <c r="E2683" s="307" t="n"/>
      <c r="F2683" s="32" t="n"/>
      <c r="G2683" s="33">
        <f>IF(F2683="", "", IF(OR(ISTEXT(H2683),ISTEXT(F2683)),"",H2683/F2683))</f>
        <v/>
      </c>
      <c r="H2683" s="33" t="n"/>
      <c r="I2683" s="33" t="n"/>
      <c r="J2683" s="33">
        <f>IF(I2683="", "", IF(OR(ISTEXT(I2683),ISTEXT($F2683)),"",I2683*$F2683))</f>
        <v/>
      </c>
      <c r="K2683" s="33" t="n"/>
      <c r="L2683" s="33">
        <f>IF(K2683="", "", IF(OR(ISTEXT(K2683),ISTEXT($F2683)),"",K2683*$F2683))</f>
        <v/>
      </c>
      <c r="M2683" s="30">
        <f>IF(OR(H2683="",H2683=0),"",IF(K2683="",IF(J2683="","",IF(OR(ISTEXT(J2683),ISTEXT(H2683)),"",J2683/H2683)),IF(OR(ISTEXT(L2683),ISTEXT(H2683)),"",L2683/H2683)))</f>
        <v/>
      </c>
    </row>
    <row r="2684" ht="13.35" customHeight="1" s="162">
      <c r="B2684" s="307" t="n"/>
      <c r="C2684" s="307" t="n"/>
      <c r="E2684" s="307" t="n"/>
      <c r="F2684" s="32" t="n"/>
      <c r="G2684" s="33">
        <f>IF(F2684="", "", IF(OR(ISTEXT(H2684),ISTEXT(F2684)),"",H2684/F2684))</f>
        <v/>
      </c>
      <c r="H2684" s="33" t="n"/>
      <c r="I2684" s="33" t="n"/>
      <c r="J2684" s="33">
        <f>IF(I2684="", "", IF(OR(ISTEXT(I2684),ISTEXT($F2684)),"",I2684*$F2684))</f>
        <v/>
      </c>
      <c r="K2684" s="33" t="n"/>
      <c r="L2684" s="33">
        <f>IF(K2684="", "", IF(OR(ISTEXT(K2684),ISTEXT($F2684)),"",K2684*$F2684))</f>
        <v/>
      </c>
      <c r="M2684" s="30">
        <f>IF(OR(H2684="",H2684=0),"",IF(K2684="",IF(J2684="","",IF(OR(ISTEXT(J2684),ISTEXT(H2684)),"",J2684/H2684)),IF(OR(ISTEXT(L2684),ISTEXT(H2684)),"",L2684/H2684)))</f>
        <v/>
      </c>
    </row>
    <row r="2685" ht="13.35" customHeight="1" s="162">
      <c r="B2685" s="307" t="n"/>
      <c r="C2685" s="307" t="n"/>
      <c r="E2685" s="307" t="n"/>
      <c r="F2685" s="32" t="n"/>
      <c r="G2685" s="33">
        <f>IF(F2685="", "", IF(OR(ISTEXT(H2685),ISTEXT(F2685)),"",H2685/F2685))</f>
        <v/>
      </c>
      <c r="H2685" s="33" t="n"/>
      <c r="I2685" s="33" t="n"/>
      <c r="J2685" s="33">
        <f>IF(I2685="", "", IF(OR(ISTEXT(I2685),ISTEXT($F2685)),"",I2685*$F2685))</f>
        <v/>
      </c>
      <c r="K2685" s="33" t="n"/>
      <c r="L2685" s="33">
        <f>IF(K2685="", "", IF(OR(ISTEXT(K2685),ISTEXT($F2685)),"",K2685*$F2685))</f>
        <v/>
      </c>
      <c r="M2685" s="30">
        <f>IF(OR(H2685="",H2685=0),"",IF(K2685="",IF(J2685="","",IF(OR(ISTEXT(J2685),ISTEXT(H2685)),"",J2685/H2685)),IF(OR(ISTEXT(L2685),ISTEXT(H2685)),"",L2685/H2685)))</f>
        <v/>
      </c>
    </row>
    <row r="2686" ht="13.35" customHeight="1" s="162">
      <c r="B2686" s="307" t="n"/>
      <c r="C2686" s="307" t="n"/>
      <c r="E2686" s="307" t="n"/>
      <c r="F2686" s="32" t="n"/>
      <c r="G2686" s="33">
        <f>IF(F2686="", "", IF(OR(ISTEXT(H2686),ISTEXT(F2686)),"",H2686/F2686))</f>
        <v/>
      </c>
      <c r="H2686" s="33" t="n"/>
      <c r="I2686" s="33" t="n"/>
      <c r="J2686" s="33">
        <f>IF(I2686="", "", IF(OR(ISTEXT(I2686),ISTEXT($F2686)),"",I2686*$F2686))</f>
        <v/>
      </c>
      <c r="K2686" s="33" t="n"/>
      <c r="L2686" s="33">
        <f>IF(K2686="", "", IF(OR(ISTEXT(K2686),ISTEXT($F2686)),"",K2686*$F2686))</f>
        <v/>
      </c>
      <c r="M2686" s="30">
        <f>IF(OR(H2686="",H2686=0),"",IF(K2686="",IF(J2686="","",IF(OR(ISTEXT(J2686),ISTEXT(H2686)),"",J2686/H2686)),IF(OR(ISTEXT(L2686),ISTEXT(H2686)),"",L2686/H2686)))</f>
        <v/>
      </c>
    </row>
    <row r="2687" ht="13.35" customHeight="1" s="162">
      <c r="B2687" s="307" t="n"/>
      <c r="C2687" s="307" t="n"/>
      <c r="E2687" s="307" t="n"/>
      <c r="F2687" s="32" t="n"/>
      <c r="G2687" s="33">
        <f>IF(F2687="", "", IF(OR(ISTEXT(H2687),ISTEXT(F2687)),"",H2687/F2687))</f>
        <v/>
      </c>
      <c r="H2687" s="33" t="n"/>
      <c r="I2687" s="33" t="n"/>
      <c r="J2687" s="33">
        <f>IF(I2687="", "", IF(OR(ISTEXT(I2687),ISTEXT($F2687)),"",I2687*$F2687))</f>
        <v/>
      </c>
      <c r="K2687" s="33" t="n"/>
      <c r="L2687" s="33">
        <f>IF(K2687="", "", IF(OR(ISTEXT(K2687),ISTEXT($F2687)),"",K2687*$F2687))</f>
        <v/>
      </c>
      <c r="M2687" s="30">
        <f>IF(OR(H2687="",H2687=0),"",IF(K2687="",IF(J2687="","",IF(OR(ISTEXT(J2687),ISTEXT(H2687)),"",J2687/H2687)),IF(OR(ISTEXT(L2687),ISTEXT(H2687)),"",L2687/H2687)))</f>
        <v/>
      </c>
    </row>
    <row r="2688" ht="13.35" customHeight="1" s="162">
      <c r="B2688" s="307" t="n"/>
      <c r="C2688" s="307" t="n"/>
      <c r="E2688" s="307" t="n"/>
      <c r="F2688" s="32" t="n"/>
      <c r="G2688" s="33">
        <f>IF(F2688="", "", IF(OR(ISTEXT(H2688),ISTEXT(F2688)),"",H2688/F2688))</f>
        <v/>
      </c>
      <c r="H2688" s="33" t="n"/>
      <c r="I2688" s="33" t="n"/>
      <c r="J2688" s="33">
        <f>IF(I2688="", "", IF(OR(ISTEXT(I2688),ISTEXT($F2688)),"",I2688*$F2688))</f>
        <v/>
      </c>
      <c r="K2688" s="33" t="n"/>
      <c r="L2688" s="33">
        <f>IF(K2688="", "", IF(OR(ISTEXT(K2688),ISTEXT($F2688)),"",K2688*$F2688))</f>
        <v/>
      </c>
      <c r="M2688" s="30">
        <f>IF(OR(H2688="",H2688=0),"",IF(K2688="",IF(J2688="","",IF(OR(ISTEXT(J2688),ISTEXT(H2688)),"",J2688/H2688)),IF(OR(ISTEXT(L2688),ISTEXT(H2688)),"",L2688/H2688)))</f>
        <v/>
      </c>
    </row>
    <row r="2689" ht="13.35" customHeight="1" s="162">
      <c r="B2689" s="307" t="n"/>
      <c r="C2689" s="307" t="n"/>
      <c r="E2689" s="307" t="n"/>
      <c r="F2689" s="32" t="n"/>
      <c r="G2689" s="33">
        <f>IF(F2689="", "", IF(OR(ISTEXT(H2689),ISTEXT(F2689)),"",H2689/F2689))</f>
        <v/>
      </c>
      <c r="H2689" s="33" t="n"/>
      <c r="I2689" s="33" t="n"/>
      <c r="J2689" s="33">
        <f>IF(I2689="", "", IF(OR(ISTEXT(I2689),ISTEXT($F2689)),"",I2689*$F2689))</f>
        <v/>
      </c>
      <c r="K2689" s="33" t="n"/>
      <c r="L2689" s="33">
        <f>IF(K2689="", "", IF(OR(ISTEXT(K2689),ISTEXT($F2689)),"",K2689*$F2689))</f>
        <v/>
      </c>
      <c r="M2689" s="30">
        <f>IF(OR(H2689="",H2689=0),"",IF(K2689="",IF(J2689="","",IF(OR(ISTEXT(J2689),ISTEXT(H2689)),"",J2689/H2689)),IF(OR(ISTEXT(L2689),ISTEXT(H2689)),"",L2689/H2689)))</f>
        <v/>
      </c>
    </row>
    <row r="2690" ht="13.35" customHeight="1" s="162">
      <c r="B2690" s="307" t="n"/>
      <c r="C2690" s="307" t="n"/>
      <c r="E2690" s="307" t="n"/>
      <c r="F2690" s="32" t="n"/>
      <c r="G2690" s="33">
        <f>IF(F2690="", "", IF(OR(ISTEXT(H2690),ISTEXT(F2690)),"",H2690/F2690))</f>
        <v/>
      </c>
      <c r="H2690" s="33" t="n"/>
      <c r="I2690" s="33" t="n"/>
      <c r="J2690" s="33">
        <f>IF(I2690="", "", IF(OR(ISTEXT(I2690),ISTEXT($F2690)),"",I2690*$F2690))</f>
        <v/>
      </c>
      <c r="K2690" s="33" t="n"/>
      <c r="L2690" s="33">
        <f>IF(K2690="", "", IF(OR(ISTEXT(K2690),ISTEXT($F2690)),"",K2690*$F2690))</f>
        <v/>
      </c>
      <c r="M2690" s="30">
        <f>IF(OR(H2690="",H2690=0),"",IF(K2690="",IF(J2690="","",IF(OR(ISTEXT(J2690),ISTEXT(H2690)),"",J2690/H2690)),IF(OR(ISTEXT(L2690),ISTEXT(H2690)),"",L2690/H2690)))</f>
        <v/>
      </c>
    </row>
    <row r="2691" ht="13.35" customHeight="1" s="162">
      <c r="B2691" s="307" t="n"/>
      <c r="C2691" s="307" t="n"/>
      <c r="E2691" s="307" t="n"/>
      <c r="F2691" s="32" t="n"/>
      <c r="G2691" s="33">
        <f>IF(F2691="", "", IF(OR(ISTEXT(H2691),ISTEXT(F2691)),"",H2691/F2691))</f>
        <v/>
      </c>
      <c r="H2691" s="33" t="n"/>
      <c r="I2691" s="33" t="n"/>
      <c r="J2691" s="33">
        <f>IF(I2691="", "", IF(OR(ISTEXT(I2691),ISTEXT($F2691)),"",I2691*$F2691))</f>
        <v/>
      </c>
      <c r="K2691" s="33" t="n"/>
      <c r="L2691" s="33">
        <f>IF(K2691="", "", IF(OR(ISTEXT(K2691),ISTEXT($F2691)),"",K2691*$F2691))</f>
        <v/>
      </c>
      <c r="M2691" s="30">
        <f>IF(OR(H2691="",H2691=0),"",IF(K2691="",IF(J2691="","",IF(OR(ISTEXT(J2691),ISTEXT(H2691)),"",J2691/H2691)),IF(OR(ISTEXT(L2691),ISTEXT(H2691)),"",L2691/H2691)))</f>
        <v/>
      </c>
    </row>
    <row r="2692" ht="13.35" customHeight="1" s="162">
      <c r="B2692" s="307" t="n"/>
      <c r="C2692" s="307" t="n"/>
      <c r="E2692" s="307" t="n"/>
      <c r="F2692" s="32" t="n"/>
      <c r="G2692" s="33">
        <f>IF(F2692="", "", IF(OR(ISTEXT(H2692),ISTEXT(F2692)),"",H2692/F2692))</f>
        <v/>
      </c>
      <c r="H2692" s="33" t="n"/>
      <c r="I2692" s="33" t="n"/>
      <c r="J2692" s="33">
        <f>IF(I2692="", "", IF(OR(ISTEXT(I2692),ISTEXT($F2692)),"",I2692*$F2692))</f>
        <v/>
      </c>
      <c r="K2692" s="33" t="n"/>
      <c r="L2692" s="33">
        <f>IF(K2692="", "", IF(OR(ISTEXT(K2692),ISTEXT($F2692)),"",K2692*$F2692))</f>
        <v/>
      </c>
      <c r="M2692" s="30">
        <f>IF(OR(H2692="",H2692=0),"",IF(K2692="",IF(J2692="","",IF(OR(ISTEXT(J2692),ISTEXT(H2692)),"",J2692/H2692)),IF(OR(ISTEXT(L2692),ISTEXT(H2692)),"",L2692/H2692)))</f>
        <v/>
      </c>
    </row>
    <row r="2693" ht="13.35" customHeight="1" s="162">
      <c r="B2693" s="307" t="n"/>
      <c r="C2693" s="307" t="n"/>
      <c r="E2693" s="307" t="n"/>
      <c r="F2693" s="32" t="n"/>
      <c r="G2693" s="33">
        <f>IF(F2693="", "", IF(OR(ISTEXT(H2693),ISTEXT(F2693)),"",H2693/F2693))</f>
        <v/>
      </c>
      <c r="H2693" s="33" t="n"/>
      <c r="I2693" s="33" t="n"/>
      <c r="J2693" s="33">
        <f>IF(I2693="", "", IF(OR(ISTEXT(I2693),ISTEXT($F2693)),"",I2693*$F2693))</f>
        <v/>
      </c>
      <c r="K2693" s="33" t="n"/>
      <c r="L2693" s="33">
        <f>IF(K2693="", "", IF(OR(ISTEXT(K2693),ISTEXT($F2693)),"",K2693*$F2693))</f>
        <v/>
      </c>
      <c r="M2693" s="30">
        <f>IF(OR(H2693="",H2693=0),"",IF(K2693="",IF(J2693="","",IF(OR(ISTEXT(J2693),ISTEXT(H2693)),"",J2693/H2693)),IF(OR(ISTEXT(L2693),ISTEXT(H2693)),"",L2693/H2693)))</f>
        <v/>
      </c>
    </row>
    <row r="2694" ht="13.35" customHeight="1" s="162">
      <c r="B2694" s="307" t="n"/>
      <c r="C2694" s="307" t="n"/>
      <c r="E2694" s="307" t="n"/>
      <c r="F2694" s="32" t="n"/>
      <c r="G2694" s="33">
        <f>IF(F2694="", "", IF(OR(ISTEXT(H2694),ISTEXT(F2694)),"",H2694/F2694))</f>
        <v/>
      </c>
      <c r="H2694" s="33" t="n"/>
      <c r="I2694" s="33" t="n"/>
      <c r="J2694" s="33">
        <f>IF(I2694="", "", IF(OR(ISTEXT(I2694),ISTEXT($F2694)),"",I2694*$F2694))</f>
        <v/>
      </c>
      <c r="K2694" s="33" t="n"/>
      <c r="L2694" s="33">
        <f>IF(K2694="", "", IF(OR(ISTEXT(K2694),ISTEXT($F2694)),"",K2694*$F2694))</f>
        <v/>
      </c>
      <c r="M2694" s="30">
        <f>IF(OR(H2694="",H2694=0),"",IF(K2694="",IF(J2694="","",IF(OR(ISTEXT(J2694),ISTEXT(H2694)),"",J2694/H2694)),IF(OR(ISTEXT(L2694),ISTEXT(H2694)),"",L2694/H2694)))</f>
        <v/>
      </c>
    </row>
    <row r="2695" ht="13.35" customHeight="1" s="162">
      <c r="B2695" s="307" t="n"/>
      <c r="C2695" s="307" t="n"/>
      <c r="E2695" s="307" t="n"/>
      <c r="F2695" s="32" t="n"/>
      <c r="G2695" s="33">
        <f>IF(F2695="", "", IF(OR(ISTEXT(H2695),ISTEXT(F2695)),"",H2695/F2695))</f>
        <v/>
      </c>
      <c r="H2695" s="33" t="n"/>
      <c r="I2695" s="33" t="n"/>
      <c r="J2695" s="33">
        <f>IF(I2695="", "", IF(OR(ISTEXT(I2695),ISTEXT($F2695)),"",I2695*$F2695))</f>
        <v/>
      </c>
      <c r="K2695" s="33" t="n"/>
      <c r="L2695" s="33">
        <f>IF(K2695="", "", IF(OR(ISTEXT(K2695),ISTEXT($F2695)),"",K2695*$F2695))</f>
        <v/>
      </c>
      <c r="M2695" s="30">
        <f>IF(OR(H2695="",H2695=0),"",IF(K2695="",IF(J2695="","",IF(OR(ISTEXT(J2695),ISTEXT(H2695)),"",J2695/H2695)),IF(OR(ISTEXT(L2695),ISTEXT(H2695)),"",L2695/H2695)))</f>
        <v/>
      </c>
    </row>
    <row r="2696" ht="13.35" customHeight="1" s="162">
      <c r="B2696" s="307" t="n"/>
      <c r="C2696" s="307" t="n"/>
      <c r="E2696" s="307" t="n"/>
      <c r="F2696" s="32" t="n"/>
      <c r="G2696" s="33">
        <f>IF(F2696="", "", IF(OR(ISTEXT(H2696),ISTEXT(F2696)),"",H2696/F2696))</f>
        <v/>
      </c>
      <c r="H2696" s="33" t="n"/>
      <c r="I2696" s="33" t="n"/>
      <c r="J2696" s="33">
        <f>IF(I2696="", "", IF(OR(ISTEXT(I2696),ISTEXT($F2696)),"",I2696*$F2696))</f>
        <v/>
      </c>
      <c r="K2696" s="33" t="n"/>
      <c r="L2696" s="33">
        <f>IF(K2696="", "", IF(OR(ISTEXT(K2696),ISTEXT($F2696)),"",K2696*$F2696))</f>
        <v/>
      </c>
      <c r="M2696" s="30">
        <f>IF(OR(H2696="",H2696=0),"",IF(K2696="",IF(J2696="","",IF(OR(ISTEXT(J2696),ISTEXT(H2696)),"",J2696/H2696)),IF(OR(ISTEXT(L2696),ISTEXT(H2696)),"",L2696/H2696)))</f>
        <v/>
      </c>
    </row>
    <row r="2697" ht="13.35" customHeight="1" s="162">
      <c r="B2697" s="307" t="n"/>
      <c r="C2697" s="307" t="n"/>
      <c r="E2697" s="307" t="n"/>
      <c r="F2697" s="32" t="n"/>
      <c r="G2697" s="33">
        <f>IF(F2697="", "", IF(OR(ISTEXT(H2697),ISTEXT(F2697)),"",H2697/F2697))</f>
        <v/>
      </c>
      <c r="H2697" s="33" t="n"/>
      <c r="I2697" s="33" t="n"/>
      <c r="J2697" s="33">
        <f>IF(I2697="", "", IF(OR(ISTEXT(I2697),ISTEXT($F2697)),"",I2697*$F2697))</f>
        <v/>
      </c>
      <c r="K2697" s="33" t="n"/>
      <c r="L2697" s="33">
        <f>IF(K2697="", "", IF(OR(ISTEXT(K2697),ISTEXT($F2697)),"",K2697*$F2697))</f>
        <v/>
      </c>
      <c r="M2697" s="30">
        <f>IF(OR(H2697="",H2697=0),"",IF(K2697="",IF(J2697="","",IF(OR(ISTEXT(J2697),ISTEXT(H2697)),"",J2697/H2697)),IF(OR(ISTEXT(L2697),ISTEXT(H2697)),"",L2697/H2697)))</f>
        <v/>
      </c>
    </row>
    <row r="2698" ht="13.35" customHeight="1" s="162">
      <c r="B2698" s="307" t="n"/>
      <c r="C2698" s="307" t="n"/>
      <c r="E2698" s="307" t="n"/>
      <c r="F2698" s="32" t="n"/>
      <c r="G2698" s="33">
        <f>IF(F2698="", "", IF(OR(ISTEXT(H2698),ISTEXT(F2698)),"",H2698/F2698))</f>
        <v/>
      </c>
      <c r="H2698" s="33" t="n"/>
      <c r="I2698" s="33" t="n"/>
      <c r="J2698" s="33">
        <f>IF(I2698="", "", IF(OR(ISTEXT(I2698),ISTEXT($F2698)),"",I2698*$F2698))</f>
        <v/>
      </c>
      <c r="K2698" s="33" t="n"/>
      <c r="L2698" s="33">
        <f>IF(K2698="", "", IF(OR(ISTEXT(K2698),ISTEXT($F2698)),"",K2698*$F2698))</f>
        <v/>
      </c>
      <c r="M2698" s="30">
        <f>IF(OR(H2698="",H2698=0),"",IF(K2698="",IF(J2698="","",IF(OR(ISTEXT(J2698),ISTEXT(H2698)),"",J2698/H2698)),IF(OR(ISTEXT(L2698),ISTEXT(H2698)),"",L2698/H2698)))</f>
        <v/>
      </c>
    </row>
    <row r="2699" ht="13.35" customHeight="1" s="162">
      <c r="B2699" s="307" t="n"/>
      <c r="C2699" s="307" t="n"/>
      <c r="E2699" s="307" t="n"/>
      <c r="F2699" s="32" t="n"/>
      <c r="G2699" s="33">
        <f>IF(F2699="", "", IF(OR(ISTEXT(H2699),ISTEXT(F2699)),"",H2699/F2699))</f>
        <v/>
      </c>
      <c r="H2699" s="33" t="n"/>
      <c r="I2699" s="33" t="n"/>
      <c r="J2699" s="33">
        <f>IF(I2699="", "", IF(OR(ISTEXT(I2699),ISTEXT($F2699)),"",I2699*$F2699))</f>
        <v/>
      </c>
      <c r="K2699" s="33" t="n"/>
      <c r="L2699" s="33">
        <f>IF(K2699="", "", IF(OR(ISTEXT(K2699),ISTEXT($F2699)),"",K2699*$F2699))</f>
        <v/>
      </c>
      <c r="M2699" s="30">
        <f>IF(OR(H2699="",H2699=0),"",IF(K2699="",IF(J2699="","",IF(OR(ISTEXT(J2699),ISTEXT(H2699)),"",J2699/H2699)),IF(OR(ISTEXT(L2699),ISTEXT(H2699)),"",L2699/H2699)))</f>
        <v/>
      </c>
    </row>
    <row r="2700" ht="13.35" customHeight="1" s="162">
      <c r="B2700" s="42" t="n"/>
      <c r="C2700" s="231" t="inlineStr">
        <is>
          <t>Subtotal (this page)</t>
        </is>
      </c>
      <c r="D2700" s="159" t="n"/>
      <c r="E2700" s="42" t="n"/>
      <c r="F2700" s="42" t="n"/>
      <c r="G2700" s="43" t="n"/>
      <c r="H2700" s="43">
        <f>IF(SUM(H2660:H2699)=0,"",SUM(H2660:H2699))</f>
        <v/>
      </c>
      <c r="I2700" s="43" t="n"/>
      <c r="J2700" s="43">
        <f>IF(SUM(J2660:J2699)=0,"",SUM(J2660:J2699))</f>
        <v/>
      </c>
      <c r="K2700" s="43" t="n"/>
      <c r="L2700" s="43">
        <f>IF(SUM(L2660:L2699)=0,"",SUM(L2660:L2699))</f>
        <v/>
      </c>
      <c r="M2700" s="35">
        <f>IF(OR(H2700="",H2700=0),"",IF(L2700="",IF(J2700="","",IF(OR(ISTEXT(J2700),ISTEXT(H2700)),"",J2700/H2700)),IF(OR(ISTEXT(L2700),ISTEXT(H2700)),"",L2700/H2700)))</f>
        <v/>
      </c>
    </row>
    <row r="2701" ht="13.35" customHeight="1" s="162"/>
    <row r="2702" ht="13.35" customHeight="1" s="162">
      <c r="B2702" s="188" t="inlineStr">
        <is>
          <t>Remarks (cont.)</t>
        </is>
      </c>
      <c r="C2702" s="173" t="n"/>
      <c r="D2702" s="154" t="n"/>
      <c r="E2702" s="174" t="n"/>
      <c r="F2702" s="174" t="n"/>
      <c r="G2702" s="174" t="n"/>
      <c r="H2702" s="174" t="n"/>
      <c r="I2702" s="174" t="n"/>
      <c r="J2702" s="174" t="n"/>
      <c r="K2702" s="174" t="n"/>
      <c r="L2702" s="174" t="n"/>
      <c r="M2702" s="173" t="n"/>
    </row>
    <row r="2703" ht="13.35" customHeight="1" s="162">
      <c r="B2703" s="154" t="n"/>
      <c r="C2703" s="174" t="n"/>
      <c r="D2703" s="174" t="n"/>
      <c r="E2703" s="174" t="n"/>
      <c r="F2703" s="174" t="n"/>
      <c r="G2703" s="174" t="n"/>
      <c r="H2703" s="174" t="n"/>
      <c r="I2703" s="174" t="n"/>
      <c r="J2703" s="174" t="n"/>
      <c r="K2703" s="174" t="n"/>
      <c r="L2703" s="174" t="n"/>
      <c r="M2703" s="173" t="n"/>
    </row>
    <row r="2704" ht="13.35" customHeight="1" s="162">
      <c r="B2704" s="154" t="n"/>
      <c r="C2704" s="174" t="n"/>
      <c r="D2704" s="174" t="n"/>
      <c r="E2704" s="174" t="n"/>
      <c r="F2704" s="174" t="n"/>
      <c r="G2704" s="174" t="n"/>
      <c r="H2704" s="174" t="n"/>
      <c r="I2704" s="174" t="n"/>
      <c r="J2704" s="174" t="n"/>
      <c r="K2704" s="174" t="n"/>
      <c r="L2704" s="174" t="n"/>
      <c r="M2704" s="173" t="n"/>
    </row>
    <row r="2705" ht="13.35" customHeight="1" s="162">
      <c r="B2705" s="154" t="n"/>
      <c r="C2705" s="174" t="n"/>
      <c r="D2705" s="174" t="n"/>
      <c r="E2705" s="174" t="n"/>
      <c r="F2705" s="174" t="n"/>
      <c r="G2705" s="174" t="n"/>
      <c r="H2705" s="174" t="n"/>
      <c r="I2705" s="174" t="n"/>
      <c r="J2705" s="174" t="n"/>
      <c r="K2705" s="174" t="n"/>
      <c r="L2705" s="174" t="n"/>
      <c r="M2705" s="173" t="n"/>
    </row>
    <row r="2706" ht="13.35" customHeight="1" s="162"/>
    <row r="2707" ht="13.35" customHeight="1" s="162"/>
    <row r="2708" ht="13.35" customHeight="1" s="162">
      <c r="B2708" s="200" t="inlineStr">
        <is>
          <t>System</t>
        </is>
      </c>
      <c r="C2708" s="403" t="n"/>
      <c r="D2708" s="209">
        <f>IF('{Equipment Data Entry}'!B107="","",'{Equipment Data Entry}'!B107)</f>
        <v/>
      </c>
      <c r="E2708" s="418" t="n"/>
      <c r="F2708" s="403" t="n"/>
      <c r="G2708" s="200" t="inlineStr">
        <is>
          <t>Service</t>
        </is>
      </c>
      <c r="H2708" s="403" t="n"/>
      <c r="I2708" s="210">
        <f>IF('{Equipment Data Entry}'!C107="","",'{Equipment Data Entry}'!C107)</f>
        <v/>
      </c>
      <c r="J2708" s="418" t="n"/>
      <c r="K2708" s="418" t="n"/>
      <c r="L2708" s="418" t="n"/>
      <c r="M2708" s="403" t="n"/>
    </row>
    <row r="2709" ht="13.35" customHeight="1" s="162">
      <c r="B2709" s="422" t="n"/>
      <c r="C2709" s="423" t="n"/>
      <c r="D2709" s="422" t="n"/>
      <c r="E2709" s="424" t="n"/>
      <c r="F2709" s="423" t="n"/>
      <c r="G2709" s="422" t="n"/>
      <c r="H2709" s="423" t="n"/>
      <c r="I2709" s="422" t="n"/>
      <c r="J2709" s="424" t="n"/>
      <c r="K2709" s="424" t="n"/>
      <c r="L2709" s="424" t="n"/>
      <c r="M2709" s="423" t="n"/>
    </row>
    <row r="2710" ht="13.35" customHeight="1" s="162">
      <c r="B2710" s="437" t="inlineStr">
        <is>
          <t>Drive Type:</t>
        </is>
      </c>
      <c r="C2710" s="13" t="n"/>
      <c r="D2710" s="438" t="n"/>
      <c r="E2710" s="437" t="inlineStr">
        <is>
          <t>Rotation – Design:</t>
        </is>
      </c>
      <c r="F2710" s="13" t="n"/>
      <c r="G2710" s="438" t="n"/>
      <c r="H2710" s="13" t="n"/>
      <c r="I2710" s="437" t="inlineStr">
        <is>
          <t>Actual:</t>
        </is>
      </c>
      <c r="J2710" s="438" t="n"/>
    </row>
    <row r="2711" ht="13.35" customHeight="1" s="162">
      <c r="B2711" s="200" t="inlineStr">
        <is>
          <t>Unit Data</t>
        </is>
      </c>
      <c r="C2711" s="400" t="n"/>
      <c r="D2711" s="400" t="n"/>
      <c r="E2711" s="400" t="n"/>
      <c r="F2711" s="400" t="n"/>
      <c r="G2711" s="401" t="n"/>
      <c r="H2711" s="13" t="n"/>
      <c r="I2711" s="200" t="inlineStr">
        <is>
          <t>Design and Performance Data</t>
        </is>
      </c>
      <c r="J2711" s="400" t="n"/>
      <c r="K2711" s="400" t="n"/>
      <c r="L2711" s="401" t="n"/>
      <c r="M2711" s="283" t="n"/>
    </row>
    <row r="2712" ht="13.35" customHeight="1" s="162">
      <c r="B2712" s="199" t="inlineStr">
        <is>
          <t>Manufacturer</t>
        </is>
      </c>
      <c r="C2712" s="401" t="n"/>
      <c r="D2712" s="204">
        <f>IF('{Equipment Data Entry}'!E107="","",'{Equipment Data Entry}'!E107)</f>
        <v/>
      </c>
      <c r="E2712" s="400" t="n"/>
      <c r="F2712" s="400" t="n"/>
      <c r="G2712" s="401" t="n"/>
      <c r="H2712" s="13" t="n"/>
      <c r="I2712" s="199" t="inlineStr">
        <is>
          <t>Design Criteria</t>
        </is>
      </c>
      <c r="J2712" s="401" t="n"/>
      <c r="K2712" s="199" t="inlineStr">
        <is>
          <t>Design</t>
        </is>
      </c>
      <c r="L2712" s="199" t="inlineStr">
        <is>
          <t>Actual</t>
        </is>
      </c>
      <c r="M2712" s="13" t="n"/>
    </row>
    <row r="2713" ht="13.35" customHeight="1" s="162">
      <c r="B2713" s="199" t="inlineStr">
        <is>
          <t>Model Number</t>
        </is>
      </c>
      <c r="C2713" s="401" t="n"/>
      <c r="D2713" s="204">
        <f>IF('{Equipment Data Entry}'!F107="","",'{Equipment Data Entry}'!F107)</f>
        <v/>
      </c>
      <c r="E2713" s="400" t="n"/>
      <c r="F2713" s="400" t="n"/>
      <c r="G2713" s="401" t="n"/>
      <c r="H2713" s="13" t="n"/>
      <c r="I2713" s="199" t="inlineStr">
        <is>
          <t>Total Airflow</t>
        </is>
      </c>
      <c r="J2713" s="401" t="n"/>
      <c r="K2713" s="24">
        <f>H2753</f>
        <v/>
      </c>
      <c r="L2713" s="24">
        <f>L2753</f>
        <v/>
      </c>
      <c r="M2713" s="22">
        <f>IF(OR(L2713="",K2713="",K2713=0),"",IF(OR(ISTEXT(L2713),ISTEXT(K2713)),"",L2713/K2713))</f>
        <v/>
      </c>
    </row>
    <row r="2714" ht="13.35" customHeight="1" s="162">
      <c r="B2714" s="199" t="inlineStr">
        <is>
          <t>Serial Number</t>
        </is>
      </c>
      <c r="C2714" s="401" t="n"/>
      <c r="D2714" s="204" t="n"/>
      <c r="E2714" s="400" t="n"/>
      <c r="F2714" s="400" t="n"/>
      <c r="G2714" s="401" t="n"/>
      <c r="H2714" s="13" t="n"/>
      <c r="I2714" s="199" t="inlineStr">
        <is>
          <t>Unit ESP</t>
        </is>
      </c>
      <c r="J2714" s="401" t="n"/>
      <c r="K2714" s="71">
        <f>IF('{Equipment Data Entry}'!H107="","",'{Equipment Data Entry}'!H107)</f>
        <v/>
      </c>
      <c r="L2714" s="64">
        <f>I2733</f>
        <v/>
      </c>
      <c r="M2714" s="22" t="n"/>
    </row>
    <row r="2715" ht="13.35" customHeight="1" s="162">
      <c r="B2715" s="199" t="inlineStr">
        <is>
          <t>Area Served</t>
        </is>
      </c>
      <c r="C2715" s="401" t="n"/>
      <c r="D2715" s="204">
        <f>I2708</f>
        <v/>
      </c>
      <c r="E2715" s="400" t="n"/>
      <c r="F2715" s="400" t="n"/>
      <c r="G2715" s="401" t="n"/>
      <c r="H2715" s="13" t="n"/>
      <c r="I2715" s="199" t="inlineStr">
        <is>
          <t>Fan RPMs</t>
        </is>
      </c>
      <c r="J2715" s="401" t="n"/>
      <c r="K2715" s="24">
        <f>IF('{Equipment Data Entry}'!I107="","",'{Equipment Data Entry}'!I107)</f>
        <v/>
      </c>
      <c r="L2715" s="24">
        <f>IF(L2726="","",L2726)</f>
        <v/>
      </c>
      <c r="M2715" s="13" t="n"/>
    </row>
    <row r="2716" ht="13.35" customHeight="1" s="162">
      <c r="B2716" s="199" t="inlineStr">
        <is>
          <t>Location</t>
        </is>
      </c>
      <c r="C2716" s="401" t="n"/>
      <c r="D2716" s="204">
        <f>IF('{Equipment Data Entry}'!D107="","",'{Equipment Data Entry}'!D107)</f>
        <v/>
      </c>
      <c r="E2716" s="400" t="n"/>
      <c r="F2716" s="400" t="n"/>
      <c r="G2716" s="401" t="n"/>
      <c r="H2716" s="13" t="n"/>
      <c r="I2716" s="283" t="n"/>
      <c r="J2716" s="283" t="n"/>
      <c r="K2716" s="36" t="n"/>
      <c r="L2716" s="36" t="n"/>
      <c r="M2716" s="13" t="n"/>
    </row>
    <row r="2717" ht="13.35" customHeight="1" s="162">
      <c r="B2717" s="13" t="n"/>
      <c r="C2717" s="13" t="n"/>
      <c r="D2717" s="13" t="n"/>
      <c r="E2717" s="13" t="n"/>
      <c r="F2717" s="13" t="n"/>
      <c r="G2717" s="13" t="n"/>
      <c r="H2717" s="13" t="n"/>
      <c r="I2717" s="283" t="n"/>
      <c r="J2717" s="283" t="n"/>
      <c r="K2717" s="37" t="n"/>
      <c r="L2717" s="37" t="n"/>
      <c r="M2717" s="13" t="n"/>
    </row>
    <row r="2718" ht="13.35" customHeight="1" s="162">
      <c r="B2718" s="200" t="inlineStr">
        <is>
          <t>Motor Data</t>
        </is>
      </c>
      <c r="C2718" s="400" t="n"/>
      <c r="D2718" s="400" t="n"/>
      <c r="E2718" s="400" t="n"/>
      <c r="F2718" s="400" t="n"/>
      <c r="G2718" s="401" t="n"/>
      <c r="H2718" s="13" t="n"/>
      <c r="I2718" s="283" t="inlineStr">
        <is>
          <t>Filter Type/Size/Qty</t>
        </is>
      </c>
      <c r="J2718" s="404" t="n"/>
      <c r="K2718" s="404" t="n"/>
      <c r="L2718" s="37" t="n"/>
      <c r="M2718" s="404" t="n"/>
    </row>
    <row r="2719" ht="13.35" customHeight="1" s="162">
      <c r="B2719" s="199" t="inlineStr">
        <is>
          <t>Manufacturer</t>
        </is>
      </c>
      <c r="C2719" s="401" t="n"/>
      <c r="D2719" s="203" t="n"/>
      <c r="E2719" s="400" t="n"/>
      <c r="F2719" s="400" t="n"/>
      <c r="G2719" s="401" t="n"/>
      <c r="H2719" s="13" t="n"/>
      <c r="I2719" s="200" t="inlineStr">
        <is>
          <t>Drive Data</t>
        </is>
      </c>
      <c r="J2719" s="400" t="n"/>
      <c r="K2719" s="400" t="n"/>
      <c r="L2719" s="401" t="n"/>
      <c r="M2719" s="13" t="n"/>
    </row>
    <row r="2720" ht="13.35" customHeight="1" s="162">
      <c r="B2720" s="199" t="inlineStr">
        <is>
          <t>Horsepower</t>
        </is>
      </c>
      <c r="C2720" s="401" t="n"/>
      <c r="D2720" s="28">
        <f>IF('{Equipment Data Entry}'!G107="","",'{Equipment Data Entry}'!G107)</f>
        <v/>
      </c>
      <c r="E2720" s="21" t="inlineStr">
        <is>
          <t>RPM</t>
        </is>
      </c>
      <c r="F2720" s="24" t="n"/>
      <c r="G2720" s="199" t="inlineStr">
        <is>
          <t>SF</t>
        </is>
      </c>
      <c r="H2720" s="13" t="n"/>
      <c r="I2720" s="199" t="inlineStr">
        <is>
          <t>Motor sheave</t>
        </is>
      </c>
      <c r="J2720" s="400" t="n"/>
      <c r="K2720" s="24">
        <f>IF('{Equipment Data Entry}'!J107="","",'{Equipment Data Entry}'!J107)</f>
        <v/>
      </c>
      <c r="L2720" s="21" t="inlineStr">
        <is>
          <t>Bore</t>
        </is>
      </c>
      <c r="M2720" s="208"/>
    </row>
    <row r="2721" ht="13.35" customHeight="1" s="162">
      <c r="B2721" s="198">
        <f>IF('{Equipment Data Entry}'!N107="","",'{Equipment Data Entry}'!N107)</f>
        <v/>
      </c>
      <c r="C2721" s="198">
        <f>IF('{Equipment Data Entry}'!O107="","",'{Equipment Data Entry}'!O107)</f>
        <v/>
      </c>
      <c r="D2721" s="21" t="inlineStr">
        <is>
          <t>FLA</t>
        </is>
      </c>
      <c r="E2721" s="67" t="n"/>
      <c r="F2721" s="21" t="inlineStr">
        <is>
          <t>Frame</t>
        </is>
      </c>
      <c r="G2721" s="208" t="n"/>
      <c r="H2721" s="13" t="n"/>
      <c r="I2721" s="199" t="inlineStr">
        <is>
          <t>Fan pulley</t>
        </is>
      </c>
      <c r="J2721" s="400" t="n"/>
      <c r="K2721" s="24">
        <f>IF('{Equipment Data Entry}'!K107="","",'{Equipment Data Entry}'!K107)</f>
        <v/>
      </c>
      <c r="L2721" s="21" t="inlineStr">
        <is>
          <t>Bore</t>
        </is>
      </c>
      <c r="M2721" s="208"/>
    </row>
    <row r="2722" ht="13.35" customHeight="1" s="162">
      <c r="B2722" s="199" t="inlineStr">
        <is>
          <t>Corrected FLA</t>
        </is>
      </c>
      <c r="C2722" s="401" t="n"/>
      <c r="D2722" s="27">
        <f>IF(OR(E2723="",E2721="",B2721=""),"",IF(OR(ISTEXT(B2721),COUNT(E2723:G2723)=0,ISTEXT(E2721)),"",B2721/AVERAGE(E2723:G2723)*E2721))</f>
        <v/>
      </c>
      <c r="E2722" s="199" t="inlineStr">
        <is>
          <t>Estimated BHP</t>
        </is>
      </c>
      <c r="F2722" s="401" t="n"/>
      <c r="G2722" s="27">
        <f>IF(OR(COUNT(E2724:G2724)=0,IF(N(E2725)&gt;0,E2725,N(D2720))=0,IF(N(D2722)&gt;0,D2722,N(E2721))=0),"",IF(N(E2725)&gt;0,E2725,N(D2720))*AVERAGE(E2724:G2724)/IF(N(D2722)&gt;0,D2722,N(E2721)))</f>
        <v/>
      </c>
      <c r="H2722" s="13" t="n"/>
      <c r="I2722" s="199" t="inlineStr">
        <is>
          <t>Belt(s)</t>
        </is>
      </c>
      <c r="J2722" s="208">
        <f>IF('{Equipment Data Entry}'!L107="","",'{Equipment Data Entry}'!L107)</f>
        <v/>
      </c>
      <c r="K2722" s="199" t="inlineStr">
        <is>
          <t>C to C</t>
        </is>
      </c>
      <c r="L2722" s="64">
        <f>IF('{Equipment Data Entry}'!M107="","",'{Equipment Data Entry}'!M107)</f>
        <v/>
      </c>
      <c r="M2722" s="13" t="n"/>
    </row>
    <row r="2723" ht="13.35" customHeight="1" s="162">
      <c r="B2723" s="199" t="inlineStr">
        <is>
          <t>Measured Voltage</t>
        </is>
      </c>
      <c r="C2723" s="400" t="n"/>
      <c r="D2723" s="401" t="n"/>
      <c r="E2723" s="24" t="n"/>
      <c r="F2723" s="24" t="n"/>
      <c r="G2723" s="24" t="n"/>
      <c r="H2723" s="13" t="n"/>
      <c r="I2723" s="283" t="inlineStr">
        <is>
          <t>Final Settings</t>
        </is>
      </c>
      <c r="J2723" s="404" t="n"/>
      <c r="K2723" s="404" t="n"/>
      <c r="L2723" s="37" t="n"/>
      <c r="M2723" s="404" t="n"/>
    </row>
    <row r="2724" ht="13.35" customHeight="1" s="162">
      <c r="B2724" s="199" t="inlineStr">
        <is>
          <t>Measured Amperage</t>
        </is>
      </c>
      <c r="C2724" s="400" t="n"/>
      <c r="D2724" s="401" t="n"/>
      <c r="E2724" s="67" t="n"/>
      <c r="F2724" s="67" t="n"/>
      <c r="G2724" s="67" t="n"/>
      <c r="H2724" s="13" t="n"/>
      <c r="I2724" s="205" t="inlineStr">
        <is>
          <t>RPM Data</t>
        </is>
      </c>
      <c r="J2724" s="401" t="n"/>
      <c r="K2724" s="205" t="inlineStr">
        <is>
          <t>Initial</t>
        </is>
      </c>
      <c r="L2724" s="205" t="inlineStr">
        <is>
          <t>Final</t>
        </is>
      </c>
      <c r="M2724" s="13" t="n"/>
    </row>
    <row r="2725" ht="13.35" customHeight="1" s="162">
      <c r="B2725" s="199" t="inlineStr">
        <is>
          <t>Motor HP (nameplate)</t>
        </is>
      </c>
      <c r="C2725" s="400"/>
      <c r="D2725" s="401"/>
      <c r="E2725" s="24"/>
      <c r="F2725" s="24"/>
      <c r="G2725" s="24"/>
      <c r="H2725" s="13" t="n"/>
      <c r="I2725" s="199" t="inlineStr">
        <is>
          <t>Motor RPM</t>
        </is>
      </c>
      <c r="J2725" s="401" t="n"/>
      <c r="K2725" s="24" t="n"/>
      <c r="L2725" s="24" t="n"/>
      <c r="M2725" s="13" t="n"/>
    </row>
    <row r="2726" ht="13.35" customHeight="1" s="162">
      <c r="B2726" s="200" t="inlineStr">
        <is>
          <t>Static Pressure Profile (in. w.g.)</t>
        </is>
      </c>
      <c r="C2726" s="400" t="n"/>
      <c r="D2726" s="400" t="n"/>
      <c r="E2726" s="400" t="n"/>
      <c r="F2726" s="400" t="n"/>
      <c r="G2726" s="401" t="n"/>
      <c r="H2726" s="13" t="n"/>
      <c r="I2726" s="199" t="inlineStr">
        <is>
          <t>Fan RPM</t>
        </is>
      </c>
      <c r="J2726" s="401" t="n"/>
      <c r="K2726" s="24" t="n"/>
      <c r="L2726" s="24" t="n"/>
      <c r="M2726" s="13" t="n"/>
    </row>
    <row r="2727" ht="13.35" customHeight="1" s="162">
      <c r="B2727" s="490">
        <f>IFERROR(INDEX('{Dropdowns}'!$AI$2:$AO$7,MATCH($D$2730,'{Dropdowns}'!$AH$2:$AH$7,0),1),"")</f>
        <v/>
      </c>
      <c r="C2727" s="490">
        <f>IFERROR(INDEX('{Dropdowns}'!$AI$2:$AO$7,MATCH($D$2730,'{Dropdowns}'!$AH$2:$AH$7,0),2),"")</f>
        <v/>
      </c>
      <c r="D2727" s="490">
        <f>IFERROR(INDEX('{Dropdowns}'!$AI$2:$AO$7,MATCH($D$2730,'{Dropdowns}'!$AH$2:$AH$7,0),3),"")</f>
        <v/>
      </c>
      <c r="E2727" s="490">
        <f>IFERROR(INDEX('{Dropdowns}'!$AI$2:$AO$7,MATCH($D$2730,'{Dropdowns}'!$AH$2:$AH$7,0),4),"")</f>
        <v/>
      </c>
      <c r="F2727" s="490">
        <f>IFERROR(INDEX('{Dropdowns}'!$AI$2:$AO$7,MATCH($D$2730,'{Dropdowns}'!$AH$2:$AH$7,0),5),"")</f>
        <v/>
      </c>
      <c r="G2727" s="490">
        <f>IFERROR(INDEX('{Dropdowns}'!$AI$2:$AO$7,MATCH($D$2730,'{Dropdowns}'!$AH$2:$AH$7,0),6),"")</f>
        <v/>
      </c>
      <c r="H2727" s="490">
        <f>IFERROR(INDEX('{Dropdowns}'!$AI$2:$AO$7,MATCH($D$2730,'{Dropdowns}'!$AH$2:$AH$7,0),7),"")</f>
        <v/>
      </c>
      <c r="I2727" s="246" t="inlineStr">
        <is>
          <t>VSD Frequency</t>
        </is>
      </c>
      <c r="J2727" s="403" t="n"/>
      <c r="K2727" s="65" t="n"/>
      <c r="L2727" s="65" t="n"/>
      <c r="M2727" s="13" t="n"/>
    </row>
    <row r="2728" ht="13.35" customHeight="1" s="162">
      <c r="B2728" s="492"/>
      <c r="C2728" s="492"/>
      <c r="D2728" s="492"/>
      <c r="E2728" s="492"/>
      <c r="F2728" s="492"/>
      <c r="G2728" s="492"/>
      <c r="H2728" s="492"/>
      <c r="I2728" s="14" t="n"/>
      <c r="J2728" s="14" t="n"/>
      <c r="K2728" s="14" t="n"/>
      <c r="L2728" s="38" t="n"/>
      <c r="M2728" s="13" t="n"/>
      <c r="Q2728">
        <f>IF(B2728="","",B2728)</f>
        <v/>
      </c>
      <c r="R2728">
        <f>IF(C2727="—",Q2728,IF(C2728="","",C2728))</f>
        <v/>
      </c>
      <c r="S2728">
        <f>IF(D2727="—",R2728,IF(D2728="","",D2728))</f>
        <v/>
      </c>
      <c r="T2728">
        <f>IF(E2727="—",S2728,IF(E2728="","",E2728))</f>
        <v/>
      </c>
      <c r="U2728">
        <f>IF(F2727="—",T2728,IF(F2728="","",F2728))</f>
        <v/>
      </c>
      <c r="V2728">
        <f>IF(G2727="—",U2728,IF(G2728="","",G2728))</f>
        <v/>
      </c>
      <c r="W2728">
        <f>IFERROR(MATCH("Fan",$C$2727:$H$2727,0),"")</f>
        <v/>
      </c>
      <c r="X2728">
        <f>IF(W2728="","",INDEX(P2730:U2730,W2728))</f>
        <v/>
      </c>
      <c r="Y2728">
        <f>IF(W2728="","",INDEX(Q2729:V2729,W2728))</f>
        <v/>
      </c>
    </row>
    <row r="2729" ht="13.35" customHeight="1" s="162">
      <c r="B2729" s="491" t="inlineStr">
        <is>
          <t>Δ</t>
        </is>
      </c>
      <c r="C2729" s="498">
        <f>IF(OR(C2727="—",C2728="",Q2728=""),"",IF(OR(ISTEXT(C2728),ISTEXT(Q2728)),"","Δ "&amp;TEXT(C2728-Q2728,"0.00")))</f>
        <v/>
      </c>
      <c r="D2729" s="498">
        <f>IF(OR(D2727="—",D2728="",R2728=""),"",IF(OR(ISTEXT(D2728),ISTEXT(R2728)),"","Δ "&amp;TEXT(D2728-R2728,"0.00")))</f>
        <v/>
      </c>
      <c r="E2729" s="498">
        <f>IF(OR(E2727="—",E2728="",S2728=""),"",IF(OR(ISTEXT(E2728),ISTEXT(S2728)),"","Δ "&amp;TEXT(E2728-S2728,"0.00")))</f>
        <v/>
      </c>
      <c r="F2729" s="498">
        <f>IF(OR(F2727="—",F2728="",T2728=""),"",IF(OR(ISTEXT(F2728),ISTEXT(T2728)),"","Δ "&amp;TEXT(F2728-T2728,"0.00")))</f>
        <v/>
      </c>
      <c r="G2729" s="498">
        <f>IF(OR(G2727="—",G2728="",U2728=""),"",IF(OR(ISTEXT(G2728),ISTEXT(U2728)),"","Δ "&amp;TEXT(G2728-U2728,"0.00")))</f>
        <v/>
      </c>
      <c r="H2729" s="498">
        <f>IF(OR(H2727="—",H2728="",V2728=""),"",IF(OR(ISTEXT(H2728),ISTEXT(V2728)),"","Δ "&amp;TEXT(H2728-V2728,"0.00")))</f>
        <v/>
      </c>
      <c r="I2729" s="13" t="n"/>
      <c r="J2729" s="13" t="n"/>
      <c r="K2729" s="13" t="n"/>
      <c r="L2729" s="13" t="n"/>
      <c r="M2729" s="13" t="n"/>
      <c r="Q2729">
        <f>IF(OR(C2728="",ISTEXT(C2728)),R2729,C2728)</f>
        <v/>
      </c>
      <c r="R2729">
        <f>IF(OR(D2728="",ISTEXT(D2728)),S2729,D2728)</f>
        <v/>
      </c>
      <c r="S2729">
        <f>IF(OR(E2728="",ISTEXT(E2728)),T2729,E2728)</f>
        <v/>
      </c>
      <c r="T2729">
        <f>IF(OR(F2728="",ISTEXT(F2728)),U2729,F2728)</f>
        <v/>
      </c>
      <c r="U2729">
        <f>IF(OR(G2728="",ISTEXT(G2728)),V2729,G2728)</f>
        <v/>
      </c>
      <c r="V2729">
        <f>IF(OR(H2728="",ISTEXT(H2728)),"",H2728)</f>
        <v/>
      </c>
    </row>
    <row r="2730" ht="13.35" customHeight="1" s="162">
      <c r="B2730" s="425" t="inlineStr">
        <is>
          <t>Unit type:</t>
        </is>
      </c>
      <c r="D2730" s="522" t="inlineStr">
        <is>
          <t>EF</t>
        </is>
      </c>
      <c r="E2730" s="414" t="n"/>
      <c r="F2730" s="494" t="inlineStr">
        <is>
          <t>Airflow left to right. Δ = this reading minus the one before it; in. w.g.</t>
        </is>
      </c>
      <c r="P2730">
        <f>IF(B2728="","",B2728)</f>
        <v/>
      </c>
      <c r="Q2730">
        <f>IF(C2728="",P2730,C2728)</f>
        <v/>
      </c>
      <c r="R2730">
        <f>IF(D2728="",Q2730,D2728)</f>
        <v/>
      </c>
      <c r="S2730">
        <f>IF(E2728="",R2730,E2728)</f>
        <v/>
      </c>
      <c r="T2730">
        <f>IF(F2728="",S2730,F2728)</f>
        <v/>
      </c>
      <c r="U2730">
        <f>IF(G2728="",T2730,G2728)</f>
        <v/>
      </c>
      <c r="V2730">
        <f>IF(H2728="",U2730,H2728)</f>
        <v/>
      </c>
    </row>
    <row r="2731" ht="13.35" customHeight="1" s="162">
      <c r="B2731" s="500" t="inlineStr">
        <is>
          <t>Fan inlet</t>
        </is>
      </c>
      <c r="D2731" s="501">
        <f>IF(X2728="","",X2728)</f>
        <v/>
      </c>
      <c r="F2731" s="500" t="inlineStr">
        <is>
          <t>Discharge</t>
        </is>
      </c>
      <c r="I2731" s="501">
        <f>IF(V2730="","",V2730)</f>
        <v/>
      </c>
    </row>
    <row r="2732" ht="13.35" customHeight="1" s="162"/>
    <row r="2733" ht="13.35" customHeight="1" s="162">
      <c r="B2733" s="500" t="inlineStr">
        <is>
          <t>Fan TSP</t>
        </is>
      </c>
      <c r="E2733" s="501">
        <f>IF(OR(X2728="",Y2728=""),"",IF(OR(ISTEXT(X2728),ISTEXT(Y2728)),"",Y2728-X2728))</f>
        <v/>
      </c>
      <c r="F2733" s="500" t="inlineStr">
        <is>
          <t>ESP</t>
        </is>
      </c>
      <c r="I2733" s="501">
        <f>IF(OR(B2728="",V2730=""),"",IF(OR(ISTEXT(B2728),ISTEXT(V2730)),"",V2730-B2728))</f>
        <v/>
      </c>
      <c r="J2733" s="500" t="inlineStr">
        <is>
          <t>Unit ΔP (inlet → fan)</t>
        </is>
      </c>
      <c r="M2733" s="501">
        <f>IF(OR(B2728="",X2728=""),"",IF(OR(ISTEXT(B2728),ISTEXT(X2728)),"",X2728-B2728))</f>
        <v/>
      </c>
    </row>
    <row r="2734" ht="13.35" customHeight="1" s="162">
      <c r="B2734" s="453" t="inlineStr">
        <is>
          <t>Instrument:</t>
        </is>
      </c>
      <c r="C2734" s="5" t="n"/>
      <c r="D2734" s="505" t="n"/>
      <c r="E2734" s="414" t="n"/>
      <c r="F2734" s="414" t="n"/>
      <c r="G2734" s="425" t="inlineStr">
        <is>
          <t>Ak basis / notes:</t>
        </is>
      </c>
      <c r="I2734" s="506" t="n"/>
      <c r="J2734" s="414" t="n"/>
      <c r="K2734" s="414" t="n"/>
      <c r="L2734" s="414" t="n"/>
      <c r="M2734" s="414" t="n"/>
    </row>
    <row r="2735" ht="13.35" customHeight="1" s="162">
      <c r="B2735" s="188" t="inlineStr">
        <is>
          <t>Register / Grille / Diffuser Airflow</t>
        </is>
      </c>
      <c r="C2735" s="174" t="n"/>
      <c r="D2735" s="174" t="n"/>
      <c r="E2735" s="174" t="n"/>
      <c r="F2735" s="173" t="n"/>
      <c r="G2735" s="233" t="inlineStr">
        <is>
          <t>Design VEL</t>
        </is>
      </c>
      <c r="H2735" s="194" t="inlineStr">
        <is>
          <t>Design CFM</t>
        </is>
      </c>
      <c r="I2735" s="188" t="inlineStr">
        <is>
          <t>Initial</t>
        </is>
      </c>
      <c r="J2735" s="173" t="n"/>
      <c r="K2735" s="188" t="inlineStr">
        <is>
          <t>Final</t>
        </is>
      </c>
      <c r="L2735" s="173" t="n"/>
      <c r="M2735" s="188" t="inlineStr">
        <is>
          <t>%</t>
        </is>
      </c>
    </row>
    <row r="2736" ht="13.35" customHeight="1" s="162">
      <c r="B2736" s="153" t="inlineStr">
        <is>
          <t>No.</t>
        </is>
      </c>
      <c r="C2736" s="188" t="inlineStr">
        <is>
          <t>Area Served</t>
        </is>
      </c>
      <c r="D2736" s="188" t="inlineStr">
        <is>
          <t>Type</t>
        </is>
      </c>
      <c r="E2736" s="188" t="inlineStr">
        <is>
          <t>Size</t>
        </is>
      </c>
      <c r="F2736" s="188" t="inlineStr">
        <is>
          <t>Ak</t>
        </is>
      </c>
      <c r="G2736" s="440" t="n"/>
      <c r="H2736" s="440" t="n"/>
      <c r="I2736" s="188" t="inlineStr">
        <is>
          <t>VEL</t>
        </is>
      </c>
      <c r="J2736" s="188" t="inlineStr">
        <is>
          <t>CFM</t>
        </is>
      </c>
      <c r="K2736" s="188" t="inlineStr">
        <is>
          <t>VEL</t>
        </is>
      </c>
      <c r="L2736" s="188" t="inlineStr">
        <is>
          <t>CFM</t>
        </is>
      </c>
      <c r="M2736" s="440" t="n"/>
    </row>
    <row r="2737" ht="13.35" customHeight="1" s="162">
      <c r="B2737" s="307" t="n"/>
      <c r="C2737" s="307" t="n"/>
      <c r="E2737" s="307" t="n"/>
      <c r="F2737" s="32" t="n"/>
      <c r="G2737" s="33">
        <f>IF(F2737="", "", IF(OR(ISTEXT(H2737),ISTEXT(F2737)),"",H2737/F2737))</f>
        <v/>
      </c>
      <c r="H2737" s="33" t="n"/>
      <c r="I2737" s="33" t="n"/>
      <c r="J2737" s="33">
        <f>IF(I2737="", "", IF(OR(ISTEXT(I2737),ISTEXT($F2737)),"",I2737*$F2737))</f>
        <v/>
      </c>
      <c r="K2737" s="33" t="n"/>
      <c r="L2737" s="33">
        <f>IF(K2737="", "", IF(OR(ISTEXT(K2737),ISTEXT($F2737)),"",K2737*$F2737))</f>
        <v/>
      </c>
      <c r="M2737" s="30">
        <f>IF(OR(H2737="",H2737=0),"",IF(K2737="",IF(J2737="","",IF(OR(ISTEXT(J2737),ISTEXT(H2737)),"",J2737/H2737)),IF(OR(ISTEXT(L2737),ISTEXT(H2737)),"",L2737/H2737)))</f>
        <v/>
      </c>
    </row>
    <row r="2738" ht="13.35" customHeight="1" s="162">
      <c r="B2738" s="307" t="n"/>
      <c r="C2738" s="307" t="n"/>
      <c r="E2738" s="307" t="n"/>
      <c r="F2738" s="32" t="n"/>
      <c r="G2738" s="33">
        <f>IF(F2738="", "", IF(OR(ISTEXT(H2738),ISTEXT(F2738)),"",H2738/F2738))</f>
        <v/>
      </c>
      <c r="H2738" s="33" t="n"/>
      <c r="I2738" s="33" t="n"/>
      <c r="J2738" s="33">
        <f>IF(I2738="", "", IF(OR(ISTEXT(I2738),ISTEXT($F2738)),"",I2738*$F2738))</f>
        <v/>
      </c>
      <c r="K2738" s="33" t="n"/>
      <c r="L2738" s="33">
        <f>IF(K2738="", "", IF(OR(ISTEXT(K2738),ISTEXT($F2738)),"",K2738*$F2738))</f>
        <v/>
      </c>
      <c r="M2738" s="30">
        <f>IF(OR(H2738="",H2738=0),"",IF(K2738="",IF(J2738="","",IF(OR(ISTEXT(J2738),ISTEXT(H2738)),"",J2738/H2738)),IF(OR(ISTEXT(L2738),ISTEXT(H2738)),"",L2738/H2738)))</f>
        <v/>
      </c>
    </row>
    <row r="2739" ht="13.35" customHeight="1" s="162">
      <c r="B2739" s="307" t="n"/>
      <c r="C2739" s="307" t="n"/>
      <c r="E2739" s="307" t="n"/>
      <c r="F2739" s="32" t="n"/>
      <c r="G2739" s="33">
        <f>IF(F2739="", "", IF(OR(ISTEXT(H2739),ISTEXT(F2739)),"",H2739/F2739))</f>
        <v/>
      </c>
      <c r="H2739" s="33" t="n"/>
      <c r="I2739" s="33" t="n"/>
      <c r="J2739" s="33">
        <f>IF(I2739="", "", IF(OR(ISTEXT(I2739),ISTEXT($F2739)),"",I2739*$F2739))</f>
        <v/>
      </c>
      <c r="K2739" s="33" t="n"/>
      <c r="L2739" s="33">
        <f>IF(K2739="", "", IF(OR(ISTEXT(K2739),ISTEXT($F2739)),"",K2739*$F2739))</f>
        <v/>
      </c>
      <c r="M2739" s="30">
        <f>IF(OR(H2739="",H2739=0),"",IF(K2739="",IF(J2739="","",IF(OR(ISTEXT(J2739),ISTEXT(H2739)),"",J2739/H2739)),IF(OR(ISTEXT(L2739),ISTEXT(H2739)),"",L2739/H2739)))</f>
        <v/>
      </c>
    </row>
    <row r="2740" ht="13.35" customHeight="1" s="162">
      <c r="B2740" s="307" t="n"/>
      <c r="C2740" s="307" t="n"/>
      <c r="E2740" s="307" t="n"/>
      <c r="F2740" s="32" t="n"/>
      <c r="G2740" s="33">
        <f>IF(F2740="", "", IF(OR(ISTEXT(H2740),ISTEXT(F2740)),"",H2740/F2740))</f>
        <v/>
      </c>
      <c r="H2740" s="33" t="n"/>
      <c r="I2740" s="33" t="n"/>
      <c r="J2740" s="33">
        <f>IF(I2740="", "", IF(OR(ISTEXT(I2740),ISTEXT($F2740)),"",I2740*$F2740))</f>
        <v/>
      </c>
      <c r="K2740" s="33" t="n"/>
      <c r="L2740" s="33">
        <f>IF(K2740="", "", IF(OR(ISTEXT(K2740),ISTEXT($F2740)),"",K2740*$F2740))</f>
        <v/>
      </c>
      <c r="M2740" s="30">
        <f>IF(OR(H2740="",H2740=0),"",IF(K2740="",IF(J2740="","",IF(OR(ISTEXT(J2740),ISTEXT(H2740)),"",J2740/H2740)),IF(OR(ISTEXT(L2740),ISTEXT(H2740)),"",L2740/H2740)))</f>
        <v/>
      </c>
    </row>
    <row r="2741" ht="13.35" customHeight="1" s="162">
      <c r="B2741" s="307" t="n"/>
      <c r="C2741" s="307" t="n"/>
      <c r="E2741" s="307" t="n"/>
      <c r="F2741" s="32" t="n"/>
      <c r="G2741" s="33">
        <f>IF(F2741="", "", IF(OR(ISTEXT(H2741),ISTEXT(F2741)),"",H2741/F2741))</f>
        <v/>
      </c>
      <c r="H2741" s="33" t="n"/>
      <c r="I2741" s="33" t="n"/>
      <c r="J2741" s="33">
        <f>IF(I2741="", "", IF(OR(ISTEXT(I2741),ISTEXT($F2741)),"",I2741*$F2741))</f>
        <v/>
      </c>
      <c r="K2741" s="33" t="n"/>
      <c r="L2741" s="33">
        <f>IF(K2741="", "", IF(OR(ISTEXT(K2741),ISTEXT($F2741)),"",K2741*$F2741))</f>
        <v/>
      </c>
      <c r="M2741" s="30">
        <f>IF(OR(H2741="",H2741=0),"",IF(K2741="",IF(J2741="","",IF(OR(ISTEXT(J2741),ISTEXT(H2741)),"",J2741/H2741)),IF(OR(ISTEXT(L2741),ISTEXT(H2741)),"",L2741/H2741)))</f>
        <v/>
      </c>
    </row>
    <row r="2742" ht="13.35" customHeight="1" s="162">
      <c r="B2742" s="307" t="n"/>
      <c r="C2742" s="307" t="n"/>
      <c r="E2742" s="307" t="n"/>
      <c r="F2742" s="32" t="n"/>
      <c r="G2742" s="33">
        <f>IF(F2742="", "", IF(OR(ISTEXT(H2742),ISTEXT(F2742)),"",H2742/F2742))</f>
        <v/>
      </c>
      <c r="H2742" s="33" t="n"/>
      <c r="I2742" s="33" t="n"/>
      <c r="J2742" s="33">
        <f>IF(I2742="", "", IF(OR(ISTEXT(I2742),ISTEXT($F2742)),"",I2742*$F2742))</f>
        <v/>
      </c>
      <c r="K2742" s="33" t="n"/>
      <c r="L2742" s="33">
        <f>IF(K2742="", "", IF(OR(ISTEXT(K2742),ISTEXT($F2742)),"",K2742*$F2742))</f>
        <v/>
      </c>
      <c r="M2742" s="30">
        <f>IF(OR(H2742="",H2742=0),"",IF(K2742="",IF(J2742="","",IF(OR(ISTEXT(J2742),ISTEXT(H2742)),"",J2742/H2742)),IF(OR(ISTEXT(L2742),ISTEXT(H2742)),"",L2742/H2742)))</f>
        <v/>
      </c>
    </row>
    <row r="2743" ht="13.35" customHeight="1" s="162">
      <c r="B2743" s="307" t="n"/>
      <c r="C2743" s="307" t="n"/>
      <c r="E2743" s="307" t="n"/>
      <c r="F2743" s="32" t="n"/>
      <c r="G2743" s="33">
        <f>IF(F2743="", "", IF(OR(ISTEXT(H2743),ISTEXT(F2743)),"",H2743/F2743))</f>
        <v/>
      </c>
      <c r="H2743" s="33" t="n"/>
      <c r="I2743" s="33" t="n"/>
      <c r="J2743" s="33">
        <f>IF(I2743="", "", IF(OR(ISTEXT(I2743),ISTEXT($F2743)),"",I2743*$F2743))</f>
        <v/>
      </c>
      <c r="K2743" s="33" t="n"/>
      <c r="L2743" s="33">
        <f>IF(K2743="", "", IF(OR(ISTEXT(K2743),ISTEXT($F2743)),"",K2743*$F2743))</f>
        <v/>
      </c>
      <c r="M2743" s="30">
        <f>IF(OR(H2743="",H2743=0),"",IF(K2743="",IF(J2743="","",IF(OR(ISTEXT(J2743),ISTEXT(H2743)),"",J2743/H2743)),IF(OR(ISTEXT(L2743),ISTEXT(H2743)),"",L2743/H2743)))</f>
        <v/>
      </c>
    </row>
    <row r="2744" ht="13.35" customHeight="1" s="162">
      <c r="B2744" s="307" t="n"/>
      <c r="C2744" s="307" t="n"/>
      <c r="E2744" s="307" t="n"/>
      <c r="F2744" s="32" t="n"/>
      <c r="G2744" s="33">
        <f>IF(F2744="", "", IF(OR(ISTEXT(H2744),ISTEXT(F2744)),"",H2744/F2744))</f>
        <v/>
      </c>
      <c r="H2744" s="33" t="n"/>
      <c r="I2744" s="33" t="n"/>
      <c r="J2744" s="33">
        <f>IF(I2744="", "", IF(OR(ISTEXT(I2744),ISTEXT($F2744)),"",I2744*$F2744))</f>
        <v/>
      </c>
      <c r="K2744" s="33" t="n"/>
      <c r="L2744" s="33">
        <f>IF(K2744="", "", IF(OR(ISTEXT(K2744),ISTEXT($F2744)),"",K2744*$F2744))</f>
        <v/>
      </c>
      <c r="M2744" s="30">
        <f>IF(OR(H2744="",H2744=0),"",IF(K2744="",IF(J2744="","",IF(OR(ISTEXT(J2744),ISTEXT(H2744)),"",J2744/H2744)),IF(OR(ISTEXT(L2744),ISTEXT(H2744)),"",L2744/H2744)))</f>
        <v/>
      </c>
    </row>
    <row r="2745" ht="13.35" customHeight="1" s="162">
      <c r="B2745" s="307" t="n"/>
      <c r="C2745" s="307" t="n"/>
      <c r="E2745" s="307" t="n"/>
      <c r="F2745" s="32" t="n"/>
      <c r="G2745" s="33">
        <f>IF(F2745="", "", IF(OR(ISTEXT(H2745),ISTEXT(F2745)),"",H2745/F2745))</f>
        <v/>
      </c>
      <c r="H2745" s="33" t="n"/>
      <c r="I2745" s="33" t="n"/>
      <c r="J2745" s="33">
        <f>IF(I2745="", "", IF(OR(ISTEXT(I2745),ISTEXT($F2745)),"",I2745*$F2745))</f>
        <v/>
      </c>
      <c r="K2745" s="33" t="n"/>
      <c r="L2745" s="33">
        <f>IF(K2745="", "", IF(OR(ISTEXT(K2745),ISTEXT($F2745)),"",K2745*$F2745))</f>
        <v/>
      </c>
      <c r="M2745" s="30">
        <f>IF(OR(H2745="",H2745=0),"",IF(K2745="",IF(J2745="","",IF(OR(ISTEXT(J2745),ISTEXT(H2745)),"",J2745/H2745)),IF(OR(ISTEXT(L2745),ISTEXT(H2745)),"",L2745/H2745)))</f>
        <v/>
      </c>
    </row>
    <row r="2746" ht="13.35" customHeight="1" s="162">
      <c r="B2746" s="307" t="n"/>
      <c r="C2746" s="307" t="n"/>
      <c r="E2746" s="307" t="n"/>
      <c r="F2746" s="32" t="n"/>
      <c r="G2746" s="33">
        <f>IF(F2746="", "", IF(OR(ISTEXT(H2746),ISTEXT(F2746)),"",H2746/F2746))</f>
        <v/>
      </c>
      <c r="H2746" s="33" t="n"/>
      <c r="I2746" s="33" t="n"/>
      <c r="J2746" s="33">
        <f>IF(I2746="", "", IF(OR(ISTEXT(I2746),ISTEXT($F2746)),"",I2746*$F2746))</f>
        <v/>
      </c>
      <c r="K2746" s="33" t="n"/>
      <c r="L2746" s="33">
        <f>IF(K2746="", "", IF(OR(ISTEXT(K2746),ISTEXT($F2746)),"",K2746*$F2746))</f>
        <v/>
      </c>
      <c r="M2746" s="30">
        <f>IF(OR(H2746="",H2746=0),"",IF(K2746="",IF(J2746="","",IF(OR(ISTEXT(J2746),ISTEXT(H2746)),"",J2746/H2746)),IF(OR(ISTEXT(L2746),ISTEXT(H2746)),"",L2746/H2746)))</f>
        <v/>
      </c>
    </row>
    <row r="2747" ht="13.35" customHeight="1" s="162">
      <c r="B2747" s="307" t="n"/>
      <c r="C2747" s="307" t="n"/>
      <c r="E2747" s="307" t="n"/>
      <c r="F2747" s="32" t="n"/>
      <c r="G2747" s="33">
        <f>IF(F2747="", "", IF(OR(ISTEXT(H2747),ISTEXT(F2747)),"",H2747/F2747))</f>
        <v/>
      </c>
      <c r="H2747" s="33" t="n"/>
      <c r="I2747" s="33" t="n"/>
      <c r="J2747" s="33">
        <f>IF(I2747="", "", IF(OR(ISTEXT(I2747),ISTEXT($F2747)),"",I2747*$F2747))</f>
        <v/>
      </c>
      <c r="K2747" s="33" t="n"/>
      <c r="L2747" s="33">
        <f>IF(K2747="", "", IF(OR(ISTEXT(K2747),ISTEXT($F2747)),"",K2747*$F2747))</f>
        <v/>
      </c>
      <c r="M2747" s="30">
        <f>IF(OR(H2747="",H2747=0),"",IF(K2747="",IF(J2747="","",IF(OR(ISTEXT(J2747),ISTEXT(H2747)),"",J2747/H2747)),IF(OR(ISTEXT(L2747),ISTEXT(H2747)),"",L2747/H2747)))</f>
        <v/>
      </c>
    </row>
    <row r="2748" ht="13.35" customHeight="1" s="162">
      <c r="B2748" s="307" t="n"/>
      <c r="C2748" s="307" t="n"/>
      <c r="E2748" s="307" t="n"/>
      <c r="F2748" s="32" t="n"/>
      <c r="G2748" s="33">
        <f>IF(F2748="", "", IF(OR(ISTEXT(H2748),ISTEXT(F2748)),"",H2748/F2748))</f>
        <v/>
      </c>
      <c r="H2748" s="33" t="n"/>
      <c r="I2748" s="33" t="n"/>
      <c r="J2748" s="33">
        <f>IF(I2748="", "", IF(OR(ISTEXT(I2748),ISTEXT($F2748)),"",I2748*$F2748))</f>
        <v/>
      </c>
      <c r="K2748" s="33" t="n"/>
      <c r="L2748" s="33">
        <f>IF(K2748="", "", IF(OR(ISTEXT(K2748),ISTEXT($F2748)),"",K2748*$F2748))</f>
        <v/>
      </c>
      <c r="M2748" s="30">
        <f>IF(OR(H2748="",H2748=0),"",IF(K2748="",IF(J2748="","",IF(OR(ISTEXT(J2748),ISTEXT(H2748)),"",J2748/H2748)),IF(OR(ISTEXT(L2748),ISTEXT(H2748)),"",L2748/H2748)))</f>
        <v/>
      </c>
    </row>
    <row r="2749" ht="13.35" customHeight="1" s="162">
      <c r="B2749" s="307" t="n"/>
      <c r="C2749" s="307" t="n"/>
      <c r="E2749" s="307" t="n"/>
      <c r="F2749" s="32" t="n"/>
      <c r="G2749" s="33">
        <f>IF(F2749="", "", IF(OR(ISTEXT(H2749),ISTEXT(F2749)),"",H2749/F2749))</f>
        <v/>
      </c>
      <c r="H2749" s="33" t="n"/>
      <c r="I2749" s="33" t="n"/>
      <c r="J2749" s="33">
        <f>IF(I2749="", "", IF(OR(ISTEXT(I2749),ISTEXT($F2749)),"",I2749*$F2749))</f>
        <v/>
      </c>
      <c r="K2749" s="33" t="n"/>
      <c r="L2749" s="33">
        <f>IF(K2749="", "", IF(OR(ISTEXT(K2749),ISTEXT($F2749)),"",K2749*$F2749))</f>
        <v/>
      </c>
      <c r="M2749" s="30">
        <f>IF(OR(H2749="",H2749=0),"",IF(K2749="",IF(J2749="","",IF(OR(ISTEXT(J2749),ISTEXT(H2749)),"",J2749/H2749)),IF(OR(ISTEXT(L2749),ISTEXT(H2749)),"",L2749/H2749)))</f>
        <v/>
      </c>
    </row>
    <row r="2750" ht="13.35" customHeight="1" s="162">
      <c r="B2750" s="307" t="n"/>
      <c r="C2750" s="307" t="n"/>
      <c r="E2750" s="307" t="n"/>
      <c r="F2750" s="32" t="n"/>
      <c r="G2750" s="33">
        <f>IF(F2750="", "", IF(OR(ISTEXT(H2750),ISTEXT(F2750)),"",H2750/F2750))</f>
        <v/>
      </c>
      <c r="H2750" s="33" t="n"/>
      <c r="I2750" s="33" t="n"/>
      <c r="J2750" s="33">
        <f>IF(I2750="", "", IF(OR(ISTEXT(I2750),ISTEXT($F2750)),"",I2750*$F2750))</f>
        <v/>
      </c>
      <c r="K2750" s="33" t="n"/>
      <c r="L2750" s="33">
        <f>IF(K2750="", "", IF(OR(ISTEXT(K2750),ISTEXT($F2750)),"",K2750*$F2750))</f>
        <v/>
      </c>
      <c r="M2750" s="30">
        <f>IF(OR(H2750="",H2750=0),"",IF(K2750="",IF(J2750="","",IF(OR(ISTEXT(J2750),ISTEXT(H2750)),"",J2750/H2750)),IF(OR(ISTEXT(L2750),ISTEXT(H2750)),"",L2750/H2750)))</f>
        <v/>
      </c>
    </row>
    <row r="2751" ht="13.35" customHeight="1" s="162">
      <c r="B2751" s="307" t="n"/>
      <c r="C2751" s="307" t="n"/>
      <c r="E2751" s="307" t="n"/>
      <c r="F2751" s="32" t="n"/>
      <c r="G2751" s="33">
        <f>IF(F2751="", "", IF(OR(ISTEXT(H2751),ISTEXT(F2751)),"",H2751/F2751))</f>
        <v/>
      </c>
      <c r="H2751" s="33" t="n"/>
      <c r="I2751" s="33" t="n"/>
      <c r="J2751" s="33">
        <f>IF(I2751="", "", IF(OR(ISTEXT(I2751),ISTEXT($F2751)),"",I2751*$F2751))</f>
        <v/>
      </c>
      <c r="K2751" s="33" t="n"/>
      <c r="L2751" s="33">
        <f>IF(K2751="", "", IF(OR(ISTEXT(K2751),ISTEXT($F2751)),"",K2751*$F2751))</f>
        <v/>
      </c>
      <c r="M2751" s="30">
        <f>IF(OR(H2751="",H2751=0),"",IF(K2751="",IF(J2751="","",IF(OR(ISTEXT(J2751),ISTEXT(H2751)),"",J2751/H2751)),IF(OR(ISTEXT(L2751),ISTEXT(H2751)),"",L2751/H2751)))</f>
        <v/>
      </c>
    </row>
    <row r="2752" ht="13.35" customHeight="1" s="162">
      <c r="B2752" s="307" t="n"/>
      <c r="C2752" s="307" t="n"/>
      <c r="D2752" s="307"/>
      <c r="E2752" s="307"/>
      <c r="F2752" s="307"/>
      <c r="G2752" s="307"/>
      <c r="H2752" s="33" t="n"/>
      <c r="I2752" s="33" t="n"/>
      <c r="J2752" s="33"/>
      <c r="K2752" s="33" t="n"/>
      <c r="L2752" s="33"/>
      <c r="M2752" s="30">
        <f>IF(OR(H2752="",H2752=0),"",IF(L2752="",IF(J2752="","",IF(OR(ISTEXT(J2752),ISTEXT(H2752)),"",J2752/H2752)),IF(OR(ISTEXT(L2752),ISTEXT(H2752)),"",L2752/H2752)))</f>
        <v/>
      </c>
    </row>
    <row r="2753" ht="13.35" customHeight="1" s="162">
      <c r="B2753" s="42" t="n"/>
      <c r="C2753" s="231" t="inlineStr">
        <is>
          <t>Total</t>
        </is>
      </c>
      <c r="D2753" s="159" t="n"/>
      <c r="E2753" s="42" t="n"/>
      <c r="F2753" s="42" t="n"/>
      <c r="G2753" s="43" t="n"/>
      <c r="H2753" s="43">
        <f>IF(SUM(H2737:H2752)+SUM(H2764:H2803)=0,"",SUM(H2737:H2752)+SUM(H2764:H2803))</f>
        <v/>
      </c>
      <c r="I2753" s="43" t="n"/>
      <c r="J2753" s="43">
        <f>IF(SUM(J2737:J2752)+SUM(J2764:J2803)=0,"",SUM(J2737:J2752)+SUM(J2764:J2803))</f>
        <v/>
      </c>
      <c r="K2753" s="43" t="n"/>
      <c r="L2753" s="43">
        <f>IF(SUM(L2737:L2752)+SUM(L2764:L2803)=0,"",SUM(L2737:L2752)+SUM(L2764:L2803))</f>
        <v/>
      </c>
      <c r="M2753" s="35">
        <f>IF(OR(H2753="",H2753=0),"",IF(L2753="",IF(J2753="","",IF(OR(ISTEXT(J2753),ISTEXT(H2753)),"",J2753/H2753)),IF(OR(ISTEXT(L2753),ISTEXT(H2753)),"",L2753/H2753)))</f>
        <v/>
      </c>
    </row>
    <row r="2754" ht="13.35" customHeight="1" s="162"/>
    <row r="2755" ht="13.35" customHeight="1" s="162">
      <c r="B2755" s="188" t="inlineStr">
        <is>
          <t>Remarks</t>
        </is>
      </c>
      <c r="C2755" s="173" t="n"/>
      <c r="D2755" s="154" t="n"/>
      <c r="E2755" s="174" t="n"/>
      <c r="F2755" s="174" t="n"/>
      <c r="G2755" s="174" t="n"/>
      <c r="H2755" s="174" t="n"/>
      <c r="I2755" s="174" t="n"/>
      <c r="J2755" s="174" t="n"/>
      <c r="K2755" s="174" t="n"/>
      <c r="L2755" s="174" t="n"/>
      <c r="M2755" s="173" t="n"/>
    </row>
    <row r="2756" ht="13.35" customHeight="1" s="162">
      <c r="B2756" s="154" t="n"/>
      <c r="C2756" s="174" t="n"/>
      <c r="D2756" s="174" t="n"/>
      <c r="E2756" s="174" t="n"/>
      <c r="F2756" s="174" t="n"/>
      <c r="G2756" s="174" t="n"/>
      <c r="H2756" s="174" t="n"/>
      <c r="I2756" s="174" t="n"/>
      <c r="J2756" s="174" t="n"/>
      <c r="K2756" s="174" t="n"/>
      <c r="L2756" s="174" t="n"/>
      <c r="M2756" s="173" t="n"/>
    </row>
    <row r="2757" ht="13.35" customHeight="1" s="162">
      <c r="B2757" s="154" t="n"/>
      <c r="C2757" s="174" t="n"/>
      <c r="D2757" s="174" t="n"/>
      <c r="E2757" s="174" t="n"/>
      <c r="F2757" s="174" t="n"/>
      <c r="G2757" s="174" t="n"/>
      <c r="H2757" s="174" t="n"/>
      <c r="I2757" s="174" t="n"/>
      <c r="J2757" s="174" t="n"/>
      <c r="K2757" s="174" t="n"/>
      <c r="L2757" s="174" t="n"/>
      <c r="M2757" s="173" t="n"/>
    </row>
    <row r="2758" ht="13.35" customHeight="1" s="162">
      <c r="B2758" s="154" t="n"/>
      <c r="C2758" s="174" t="n"/>
      <c r="D2758" s="174" t="n"/>
      <c r="E2758" s="174" t="n"/>
      <c r="F2758" s="174" t="n"/>
      <c r="G2758" s="174" t="n"/>
      <c r="H2758" s="174" t="n"/>
      <c r="I2758" s="174" t="n"/>
      <c r="J2758" s="174" t="n"/>
      <c r="K2758" s="174" t="n"/>
      <c r="L2758" s="174" t="n"/>
      <c r="M2758" s="173" t="n"/>
    </row>
    <row r="2759" ht="13.35" customHeight="1" s="162"/>
    <row r="2760" ht="13.35" customHeight="1" s="162">
      <c r="B2760" s="200" t="inlineStr">
        <is>
          <t>System (cont.)</t>
        </is>
      </c>
      <c r="C2760" s="403" t="n"/>
      <c r="D2760" s="209">
        <f>IF('{Equipment Data Entry}'!B107="","",'{Equipment Data Entry}'!B107)</f>
        <v/>
      </c>
      <c r="E2760" s="418" t="n"/>
      <c r="F2760" s="403" t="n"/>
      <c r="G2760" s="200" t="inlineStr">
        <is>
          <t>Service</t>
        </is>
      </c>
      <c r="H2760" s="403" t="n"/>
      <c r="I2760" s="210">
        <f>IF('{Equipment Data Entry}'!C107="","",'{Equipment Data Entry}'!C107)</f>
        <v/>
      </c>
      <c r="J2760" s="418" t="n"/>
      <c r="K2760" s="418" t="n"/>
      <c r="L2760" s="418" t="n"/>
      <c r="M2760" s="403" t="n"/>
    </row>
    <row r="2761" ht="13.35" customHeight="1" s="162">
      <c r="B2761" s="422" t="n"/>
      <c r="C2761" s="423" t="n"/>
      <c r="D2761" s="422" t="n"/>
      <c r="E2761" s="424" t="n"/>
      <c r="F2761" s="423" t="n"/>
      <c r="G2761" s="422" t="n"/>
      <c r="H2761" s="423" t="n"/>
      <c r="I2761" s="422" t="n"/>
      <c r="J2761" s="424" t="n"/>
      <c r="K2761" s="424" t="n"/>
      <c r="L2761" s="424" t="n"/>
      <c r="M2761" s="423" t="n"/>
    </row>
    <row r="2762" ht="13.35" customHeight="1" s="162">
      <c r="B2762" s="188" t="inlineStr">
        <is>
          <t>Registers / Grilles (cont.)</t>
        </is>
      </c>
      <c r="C2762" s="174" t="n"/>
      <c r="D2762" s="174" t="n"/>
      <c r="E2762" s="174" t="n"/>
      <c r="F2762" s="173" t="n"/>
      <c r="G2762" s="233" t="inlineStr">
        <is>
          <t>Design VEL</t>
        </is>
      </c>
      <c r="H2762" s="194" t="inlineStr">
        <is>
          <t>Design CFM</t>
        </is>
      </c>
      <c r="I2762" s="188" t="inlineStr">
        <is>
          <t>Initial</t>
        </is>
      </c>
      <c r="J2762" s="173" t="n"/>
      <c r="K2762" s="188" t="inlineStr">
        <is>
          <t>Final</t>
        </is>
      </c>
      <c r="L2762" s="173" t="n"/>
      <c r="M2762" s="188" t="inlineStr">
        <is>
          <t>%</t>
        </is>
      </c>
    </row>
    <row r="2763" ht="13.35" customHeight="1" s="162">
      <c r="B2763" s="153" t="inlineStr">
        <is>
          <t>No.</t>
        </is>
      </c>
      <c r="C2763" s="188" t="inlineStr">
        <is>
          <t>Area Served</t>
        </is>
      </c>
      <c r="D2763" s="188" t="inlineStr">
        <is>
          <t>Type</t>
        </is>
      </c>
      <c r="E2763" s="188" t="inlineStr">
        <is>
          <t>Size</t>
        </is>
      </c>
      <c r="F2763" s="188" t="inlineStr">
        <is>
          <t>Ak</t>
        </is>
      </c>
      <c r="G2763" s="440" t="n"/>
      <c r="H2763" s="440" t="n"/>
      <c r="I2763" s="188" t="inlineStr">
        <is>
          <t>VEL</t>
        </is>
      </c>
      <c r="J2763" s="188" t="inlineStr">
        <is>
          <t>CFM</t>
        </is>
      </c>
      <c r="K2763" s="188" t="inlineStr">
        <is>
          <t>VEL</t>
        </is>
      </c>
      <c r="L2763" s="188" t="inlineStr">
        <is>
          <t>CFM</t>
        </is>
      </c>
      <c r="M2763" s="440" t="n"/>
    </row>
    <row r="2764" ht="13.35" customHeight="1" s="162">
      <c r="B2764" s="307" t="n"/>
      <c r="C2764" s="307" t="n"/>
      <c r="E2764" s="307" t="n"/>
      <c r="F2764" s="32" t="n"/>
      <c r="G2764" s="33">
        <f>IF(F2764="", "", IF(OR(ISTEXT(H2764),ISTEXT(F2764)),"",H2764/F2764))</f>
        <v/>
      </c>
      <c r="H2764" s="33" t="n"/>
      <c r="I2764" s="33" t="n"/>
      <c r="J2764" s="33">
        <f>IF(I2764="", "", IF(OR(ISTEXT(I2764),ISTEXT($F2764)),"",I2764*$F2764))</f>
        <v/>
      </c>
      <c r="K2764" s="33" t="n"/>
      <c r="L2764" s="33">
        <f>IF(K2764="", "", IF(OR(ISTEXT(K2764),ISTEXT($F2764)),"",K2764*$F2764))</f>
        <v/>
      </c>
      <c r="M2764" s="30">
        <f>IF(OR(H2764="",H2764=0),"",IF(K2764="",IF(J2764="","",IF(OR(ISTEXT(J2764),ISTEXT(H2764)),"",J2764/H2764)),IF(OR(ISTEXT(L2764),ISTEXT(H2764)),"",L2764/H2764)))</f>
        <v/>
      </c>
    </row>
    <row r="2765" ht="13.35" customHeight="1" s="162">
      <c r="B2765" s="307" t="n"/>
      <c r="C2765" s="307" t="n"/>
      <c r="E2765" s="307" t="n"/>
      <c r="F2765" s="32" t="n"/>
      <c r="G2765" s="33">
        <f>IF(F2765="", "", IF(OR(ISTEXT(H2765),ISTEXT(F2765)),"",H2765/F2765))</f>
        <v/>
      </c>
      <c r="H2765" s="33" t="n"/>
      <c r="I2765" s="33" t="n"/>
      <c r="J2765" s="33">
        <f>IF(I2765="", "", IF(OR(ISTEXT(I2765),ISTEXT($F2765)),"",I2765*$F2765))</f>
        <v/>
      </c>
      <c r="K2765" s="33" t="n"/>
      <c r="L2765" s="33">
        <f>IF(K2765="", "", IF(OR(ISTEXT(K2765),ISTEXT($F2765)),"",K2765*$F2765))</f>
        <v/>
      </c>
      <c r="M2765" s="30">
        <f>IF(OR(H2765="",H2765=0),"",IF(K2765="",IF(J2765="","",IF(OR(ISTEXT(J2765),ISTEXT(H2765)),"",J2765/H2765)),IF(OR(ISTEXT(L2765),ISTEXT(H2765)),"",L2765/H2765)))</f>
        <v/>
      </c>
    </row>
    <row r="2766" ht="13.35" customHeight="1" s="162">
      <c r="B2766" s="307" t="n"/>
      <c r="C2766" s="307" t="n"/>
      <c r="E2766" s="307" t="n"/>
      <c r="F2766" s="32" t="n"/>
      <c r="G2766" s="33">
        <f>IF(F2766="", "", IF(OR(ISTEXT(H2766),ISTEXT(F2766)),"",H2766/F2766))</f>
        <v/>
      </c>
      <c r="H2766" s="33" t="n"/>
      <c r="I2766" s="33" t="n"/>
      <c r="J2766" s="33">
        <f>IF(I2766="", "", IF(OR(ISTEXT(I2766),ISTEXT($F2766)),"",I2766*$F2766))</f>
        <v/>
      </c>
      <c r="K2766" s="33" t="n"/>
      <c r="L2766" s="33">
        <f>IF(K2766="", "", IF(OR(ISTEXT(K2766),ISTEXT($F2766)),"",K2766*$F2766))</f>
        <v/>
      </c>
      <c r="M2766" s="30">
        <f>IF(OR(H2766="",H2766=0),"",IF(K2766="",IF(J2766="","",IF(OR(ISTEXT(J2766),ISTEXT(H2766)),"",J2766/H2766)),IF(OR(ISTEXT(L2766),ISTEXT(H2766)),"",L2766/H2766)))</f>
        <v/>
      </c>
    </row>
    <row r="2767" ht="13.35" customHeight="1" s="162">
      <c r="B2767" s="307" t="n"/>
      <c r="C2767" s="307" t="n"/>
      <c r="E2767" s="307" t="n"/>
      <c r="F2767" s="32" t="n"/>
      <c r="G2767" s="33">
        <f>IF(F2767="", "", IF(OR(ISTEXT(H2767),ISTEXT(F2767)),"",H2767/F2767))</f>
        <v/>
      </c>
      <c r="H2767" s="33" t="n"/>
      <c r="I2767" s="33" t="n"/>
      <c r="J2767" s="33">
        <f>IF(I2767="", "", IF(OR(ISTEXT(I2767),ISTEXT($F2767)),"",I2767*$F2767))</f>
        <v/>
      </c>
      <c r="K2767" s="33" t="n"/>
      <c r="L2767" s="33">
        <f>IF(K2767="", "", IF(OR(ISTEXT(K2767),ISTEXT($F2767)),"",K2767*$F2767))</f>
        <v/>
      </c>
      <c r="M2767" s="30">
        <f>IF(OR(H2767="",H2767=0),"",IF(K2767="",IF(J2767="","",IF(OR(ISTEXT(J2767),ISTEXT(H2767)),"",J2767/H2767)),IF(OR(ISTEXT(L2767),ISTEXT(H2767)),"",L2767/H2767)))</f>
        <v/>
      </c>
    </row>
    <row r="2768" ht="13.35" customHeight="1" s="162">
      <c r="B2768" s="307" t="n"/>
      <c r="C2768" s="307" t="n"/>
      <c r="E2768" s="307" t="n"/>
      <c r="F2768" s="32" t="n"/>
      <c r="G2768" s="33">
        <f>IF(F2768="", "", IF(OR(ISTEXT(H2768),ISTEXT(F2768)),"",H2768/F2768))</f>
        <v/>
      </c>
      <c r="H2768" s="33" t="n"/>
      <c r="I2768" s="33" t="n"/>
      <c r="J2768" s="33">
        <f>IF(I2768="", "", IF(OR(ISTEXT(I2768),ISTEXT($F2768)),"",I2768*$F2768))</f>
        <v/>
      </c>
      <c r="K2768" s="33" t="n"/>
      <c r="L2768" s="33">
        <f>IF(K2768="", "", IF(OR(ISTEXT(K2768),ISTEXT($F2768)),"",K2768*$F2768))</f>
        <v/>
      </c>
      <c r="M2768" s="30">
        <f>IF(OR(H2768="",H2768=0),"",IF(K2768="",IF(J2768="","",IF(OR(ISTEXT(J2768),ISTEXT(H2768)),"",J2768/H2768)),IF(OR(ISTEXT(L2768),ISTEXT(H2768)),"",L2768/H2768)))</f>
        <v/>
      </c>
    </row>
    <row r="2769" ht="13.35" customHeight="1" s="162">
      <c r="B2769" s="307" t="n"/>
      <c r="C2769" s="307" t="n"/>
      <c r="E2769" s="307" t="n"/>
      <c r="F2769" s="32" t="n"/>
      <c r="G2769" s="33">
        <f>IF(F2769="", "", IF(OR(ISTEXT(H2769),ISTEXT(F2769)),"",H2769/F2769))</f>
        <v/>
      </c>
      <c r="H2769" s="33" t="n"/>
      <c r="I2769" s="33" t="n"/>
      <c r="J2769" s="33">
        <f>IF(I2769="", "", IF(OR(ISTEXT(I2769),ISTEXT($F2769)),"",I2769*$F2769))</f>
        <v/>
      </c>
      <c r="K2769" s="33" t="n"/>
      <c r="L2769" s="33">
        <f>IF(K2769="", "", IF(OR(ISTEXT(K2769),ISTEXT($F2769)),"",K2769*$F2769))</f>
        <v/>
      </c>
      <c r="M2769" s="30">
        <f>IF(OR(H2769="",H2769=0),"",IF(K2769="",IF(J2769="","",IF(OR(ISTEXT(J2769),ISTEXT(H2769)),"",J2769/H2769)),IF(OR(ISTEXT(L2769),ISTEXT(H2769)),"",L2769/H2769)))</f>
        <v/>
      </c>
    </row>
    <row r="2770" ht="13.35" customHeight="1" s="162">
      <c r="B2770" s="307" t="n"/>
      <c r="C2770" s="307" t="n"/>
      <c r="E2770" s="307" t="n"/>
      <c r="F2770" s="32" t="n"/>
      <c r="G2770" s="33">
        <f>IF(F2770="", "", IF(OR(ISTEXT(H2770),ISTEXT(F2770)),"",H2770/F2770))</f>
        <v/>
      </c>
      <c r="H2770" s="33" t="n"/>
      <c r="I2770" s="33" t="n"/>
      <c r="J2770" s="33">
        <f>IF(I2770="", "", IF(OR(ISTEXT(I2770),ISTEXT($F2770)),"",I2770*$F2770))</f>
        <v/>
      </c>
      <c r="K2770" s="33" t="n"/>
      <c r="L2770" s="33">
        <f>IF(K2770="", "", IF(OR(ISTEXT(K2770),ISTEXT($F2770)),"",K2770*$F2770))</f>
        <v/>
      </c>
      <c r="M2770" s="30">
        <f>IF(OR(H2770="",H2770=0),"",IF(K2770="",IF(J2770="","",IF(OR(ISTEXT(J2770),ISTEXT(H2770)),"",J2770/H2770)),IF(OR(ISTEXT(L2770),ISTEXT(H2770)),"",L2770/H2770)))</f>
        <v/>
      </c>
    </row>
    <row r="2771" ht="13.35" customHeight="1" s="162">
      <c r="B2771" s="307" t="n"/>
      <c r="C2771" s="307" t="n"/>
      <c r="E2771" s="307" t="n"/>
      <c r="F2771" s="32" t="n"/>
      <c r="G2771" s="33">
        <f>IF(F2771="", "", IF(OR(ISTEXT(H2771),ISTEXT(F2771)),"",H2771/F2771))</f>
        <v/>
      </c>
      <c r="H2771" s="33" t="n"/>
      <c r="I2771" s="33" t="n"/>
      <c r="J2771" s="33">
        <f>IF(I2771="", "", IF(OR(ISTEXT(I2771),ISTEXT($F2771)),"",I2771*$F2771))</f>
        <v/>
      </c>
      <c r="K2771" s="33" t="n"/>
      <c r="L2771" s="33">
        <f>IF(K2771="", "", IF(OR(ISTEXT(K2771),ISTEXT($F2771)),"",K2771*$F2771))</f>
        <v/>
      </c>
      <c r="M2771" s="30">
        <f>IF(OR(H2771="",H2771=0),"",IF(K2771="",IF(J2771="","",IF(OR(ISTEXT(J2771),ISTEXT(H2771)),"",J2771/H2771)),IF(OR(ISTEXT(L2771),ISTEXT(H2771)),"",L2771/H2771)))</f>
        <v/>
      </c>
    </row>
    <row r="2772" ht="13.35" customHeight="1" s="162">
      <c r="B2772" s="307" t="n"/>
      <c r="C2772" s="307" t="n"/>
      <c r="E2772" s="307" t="n"/>
      <c r="F2772" s="32" t="n"/>
      <c r="G2772" s="33">
        <f>IF(F2772="", "", IF(OR(ISTEXT(H2772),ISTEXT(F2772)),"",H2772/F2772))</f>
        <v/>
      </c>
      <c r="H2772" s="33" t="n"/>
      <c r="I2772" s="33" t="n"/>
      <c r="J2772" s="33">
        <f>IF(I2772="", "", IF(OR(ISTEXT(I2772),ISTEXT($F2772)),"",I2772*$F2772))</f>
        <v/>
      </c>
      <c r="K2772" s="33" t="n"/>
      <c r="L2772" s="33">
        <f>IF(K2772="", "", IF(OR(ISTEXT(K2772),ISTEXT($F2772)),"",K2772*$F2772))</f>
        <v/>
      </c>
      <c r="M2772" s="30">
        <f>IF(OR(H2772="",H2772=0),"",IF(K2772="",IF(J2772="","",IF(OR(ISTEXT(J2772),ISTEXT(H2772)),"",J2772/H2772)),IF(OR(ISTEXT(L2772),ISTEXT(H2772)),"",L2772/H2772)))</f>
        <v/>
      </c>
    </row>
    <row r="2773" ht="13.35" customHeight="1" s="162">
      <c r="B2773" s="307" t="n"/>
      <c r="C2773" s="307" t="n"/>
      <c r="E2773" s="307" t="n"/>
      <c r="F2773" s="32" t="n"/>
      <c r="G2773" s="33">
        <f>IF(F2773="", "", IF(OR(ISTEXT(H2773),ISTEXT(F2773)),"",H2773/F2773))</f>
        <v/>
      </c>
      <c r="H2773" s="33" t="n"/>
      <c r="I2773" s="33" t="n"/>
      <c r="J2773" s="33">
        <f>IF(I2773="", "", IF(OR(ISTEXT(I2773),ISTEXT($F2773)),"",I2773*$F2773))</f>
        <v/>
      </c>
      <c r="K2773" s="33" t="n"/>
      <c r="L2773" s="33">
        <f>IF(K2773="", "", IF(OR(ISTEXT(K2773),ISTEXT($F2773)),"",K2773*$F2773))</f>
        <v/>
      </c>
      <c r="M2773" s="30">
        <f>IF(OR(H2773="",H2773=0),"",IF(K2773="",IF(J2773="","",IF(OR(ISTEXT(J2773),ISTEXT(H2773)),"",J2773/H2773)),IF(OR(ISTEXT(L2773),ISTEXT(H2773)),"",L2773/H2773)))</f>
        <v/>
      </c>
    </row>
    <row r="2774" ht="13.35" customHeight="1" s="162">
      <c r="B2774" s="307" t="n"/>
      <c r="C2774" s="307" t="n"/>
      <c r="E2774" s="307" t="n"/>
      <c r="F2774" s="32" t="n"/>
      <c r="G2774" s="33">
        <f>IF(F2774="", "", IF(OR(ISTEXT(H2774),ISTEXT(F2774)),"",H2774/F2774))</f>
        <v/>
      </c>
      <c r="H2774" s="33" t="n"/>
      <c r="I2774" s="33" t="n"/>
      <c r="J2774" s="33">
        <f>IF(I2774="", "", IF(OR(ISTEXT(I2774),ISTEXT($F2774)),"",I2774*$F2774))</f>
        <v/>
      </c>
      <c r="K2774" s="33" t="n"/>
      <c r="L2774" s="33">
        <f>IF(K2774="", "", IF(OR(ISTEXT(K2774),ISTEXT($F2774)),"",K2774*$F2774))</f>
        <v/>
      </c>
      <c r="M2774" s="30">
        <f>IF(OR(H2774="",H2774=0),"",IF(K2774="",IF(J2774="","",IF(OR(ISTEXT(J2774),ISTEXT(H2774)),"",J2774/H2774)),IF(OR(ISTEXT(L2774),ISTEXT(H2774)),"",L2774/H2774)))</f>
        <v/>
      </c>
    </row>
    <row r="2775" ht="13.35" customHeight="1" s="162">
      <c r="B2775" s="307" t="n"/>
      <c r="C2775" s="307" t="n"/>
      <c r="E2775" s="307" t="n"/>
      <c r="F2775" s="32" t="n"/>
      <c r="G2775" s="33">
        <f>IF(F2775="", "", IF(OR(ISTEXT(H2775),ISTEXT(F2775)),"",H2775/F2775))</f>
        <v/>
      </c>
      <c r="H2775" s="33" t="n"/>
      <c r="I2775" s="33" t="n"/>
      <c r="J2775" s="33">
        <f>IF(I2775="", "", IF(OR(ISTEXT(I2775),ISTEXT($F2775)),"",I2775*$F2775))</f>
        <v/>
      </c>
      <c r="K2775" s="33" t="n"/>
      <c r="L2775" s="33">
        <f>IF(K2775="", "", IF(OR(ISTEXT(K2775),ISTEXT($F2775)),"",K2775*$F2775))</f>
        <v/>
      </c>
      <c r="M2775" s="30">
        <f>IF(OR(H2775="",H2775=0),"",IF(K2775="",IF(J2775="","",IF(OR(ISTEXT(J2775),ISTEXT(H2775)),"",J2775/H2775)),IF(OR(ISTEXT(L2775),ISTEXT(H2775)),"",L2775/H2775)))</f>
        <v/>
      </c>
    </row>
    <row r="2776" ht="13.35" customHeight="1" s="162">
      <c r="B2776" s="307" t="n"/>
      <c r="C2776" s="307" t="n"/>
      <c r="E2776" s="307" t="n"/>
      <c r="F2776" s="32" t="n"/>
      <c r="G2776" s="33">
        <f>IF(F2776="", "", IF(OR(ISTEXT(H2776),ISTEXT(F2776)),"",H2776/F2776))</f>
        <v/>
      </c>
      <c r="H2776" s="33" t="n"/>
      <c r="I2776" s="33" t="n"/>
      <c r="J2776" s="33">
        <f>IF(I2776="", "", IF(OR(ISTEXT(I2776),ISTEXT($F2776)),"",I2776*$F2776))</f>
        <v/>
      </c>
      <c r="K2776" s="33" t="n"/>
      <c r="L2776" s="33">
        <f>IF(K2776="", "", IF(OR(ISTEXT(K2776),ISTEXT($F2776)),"",K2776*$F2776))</f>
        <v/>
      </c>
      <c r="M2776" s="30">
        <f>IF(OR(H2776="",H2776=0),"",IF(K2776="",IF(J2776="","",IF(OR(ISTEXT(J2776),ISTEXT(H2776)),"",J2776/H2776)),IF(OR(ISTEXT(L2776),ISTEXT(H2776)),"",L2776/H2776)))</f>
        <v/>
      </c>
    </row>
    <row r="2777" ht="13.35" customHeight="1" s="162">
      <c r="B2777" s="307" t="n"/>
      <c r="C2777" s="307" t="n"/>
      <c r="E2777" s="307" t="n"/>
      <c r="F2777" s="32" t="n"/>
      <c r="G2777" s="33">
        <f>IF(F2777="", "", IF(OR(ISTEXT(H2777),ISTEXT(F2777)),"",H2777/F2777))</f>
        <v/>
      </c>
      <c r="H2777" s="33" t="n"/>
      <c r="I2777" s="33" t="n"/>
      <c r="J2777" s="33">
        <f>IF(I2777="", "", IF(OR(ISTEXT(I2777),ISTEXT($F2777)),"",I2777*$F2777))</f>
        <v/>
      </c>
      <c r="K2777" s="33" t="n"/>
      <c r="L2777" s="33">
        <f>IF(K2777="", "", IF(OR(ISTEXT(K2777),ISTEXT($F2777)),"",K2777*$F2777))</f>
        <v/>
      </c>
      <c r="M2777" s="30">
        <f>IF(OR(H2777="",H2777=0),"",IF(K2777="",IF(J2777="","",IF(OR(ISTEXT(J2777),ISTEXT(H2777)),"",J2777/H2777)),IF(OR(ISTEXT(L2777),ISTEXT(H2777)),"",L2777/H2777)))</f>
        <v/>
      </c>
    </row>
    <row r="2778" ht="13.35" customHeight="1" s="162">
      <c r="B2778" s="307" t="n"/>
      <c r="C2778" s="307" t="n"/>
      <c r="E2778" s="307" t="n"/>
      <c r="F2778" s="32" t="n"/>
      <c r="G2778" s="33">
        <f>IF(F2778="", "", IF(OR(ISTEXT(H2778),ISTEXT(F2778)),"",H2778/F2778))</f>
        <v/>
      </c>
      <c r="H2778" s="33" t="n"/>
      <c r="I2778" s="33" t="n"/>
      <c r="J2778" s="33">
        <f>IF(I2778="", "", IF(OR(ISTEXT(I2778),ISTEXT($F2778)),"",I2778*$F2778))</f>
        <v/>
      </c>
      <c r="K2778" s="33" t="n"/>
      <c r="L2778" s="33">
        <f>IF(K2778="", "", IF(OR(ISTEXT(K2778),ISTEXT($F2778)),"",K2778*$F2778))</f>
        <v/>
      </c>
      <c r="M2778" s="30">
        <f>IF(OR(H2778="",H2778=0),"",IF(K2778="",IF(J2778="","",IF(OR(ISTEXT(J2778),ISTEXT(H2778)),"",J2778/H2778)),IF(OR(ISTEXT(L2778),ISTEXT(H2778)),"",L2778/H2778)))</f>
        <v/>
      </c>
    </row>
    <row r="2779" ht="13.35" customHeight="1" s="162">
      <c r="B2779" s="307" t="n"/>
      <c r="C2779" s="307" t="n"/>
      <c r="E2779" s="307" t="n"/>
      <c r="F2779" s="32" t="n"/>
      <c r="G2779" s="33">
        <f>IF(F2779="", "", IF(OR(ISTEXT(H2779),ISTEXT(F2779)),"",H2779/F2779))</f>
        <v/>
      </c>
      <c r="H2779" s="33" t="n"/>
      <c r="I2779" s="33" t="n"/>
      <c r="J2779" s="33">
        <f>IF(I2779="", "", IF(OR(ISTEXT(I2779),ISTEXT($F2779)),"",I2779*$F2779))</f>
        <v/>
      </c>
      <c r="K2779" s="33" t="n"/>
      <c r="L2779" s="33">
        <f>IF(K2779="", "", IF(OR(ISTEXT(K2779),ISTEXT($F2779)),"",K2779*$F2779))</f>
        <v/>
      </c>
      <c r="M2779" s="30">
        <f>IF(OR(H2779="",H2779=0),"",IF(K2779="",IF(J2779="","",IF(OR(ISTEXT(J2779),ISTEXT(H2779)),"",J2779/H2779)),IF(OR(ISTEXT(L2779),ISTEXT(H2779)),"",L2779/H2779)))</f>
        <v/>
      </c>
    </row>
    <row r="2780" ht="13.35" customHeight="1" s="162">
      <c r="B2780" s="307" t="n"/>
      <c r="C2780" s="307" t="n"/>
      <c r="E2780" s="307" t="n"/>
      <c r="F2780" s="32" t="n"/>
      <c r="G2780" s="33">
        <f>IF(F2780="", "", IF(OR(ISTEXT(H2780),ISTEXT(F2780)),"",H2780/F2780))</f>
        <v/>
      </c>
      <c r="H2780" s="33" t="n"/>
      <c r="I2780" s="33" t="n"/>
      <c r="J2780" s="33">
        <f>IF(I2780="", "", IF(OR(ISTEXT(I2780),ISTEXT($F2780)),"",I2780*$F2780))</f>
        <v/>
      </c>
      <c r="K2780" s="33" t="n"/>
      <c r="L2780" s="33">
        <f>IF(K2780="", "", IF(OR(ISTEXT(K2780),ISTEXT($F2780)),"",K2780*$F2780))</f>
        <v/>
      </c>
      <c r="M2780" s="30">
        <f>IF(OR(H2780="",H2780=0),"",IF(K2780="",IF(J2780="","",IF(OR(ISTEXT(J2780),ISTEXT(H2780)),"",J2780/H2780)),IF(OR(ISTEXT(L2780),ISTEXT(H2780)),"",L2780/H2780)))</f>
        <v/>
      </c>
    </row>
    <row r="2781" ht="13.35" customHeight="1" s="162">
      <c r="B2781" s="307" t="n"/>
      <c r="C2781" s="307" t="n"/>
      <c r="E2781" s="307" t="n"/>
      <c r="F2781" s="32" t="n"/>
      <c r="G2781" s="33">
        <f>IF(F2781="", "", IF(OR(ISTEXT(H2781),ISTEXT(F2781)),"",H2781/F2781))</f>
        <v/>
      </c>
      <c r="H2781" s="33" t="n"/>
      <c r="I2781" s="33" t="n"/>
      <c r="J2781" s="33">
        <f>IF(I2781="", "", IF(OR(ISTEXT(I2781),ISTEXT($F2781)),"",I2781*$F2781))</f>
        <v/>
      </c>
      <c r="K2781" s="33" t="n"/>
      <c r="L2781" s="33">
        <f>IF(K2781="", "", IF(OR(ISTEXT(K2781),ISTEXT($F2781)),"",K2781*$F2781))</f>
        <v/>
      </c>
      <c r="M2781" s="30">
        <f>IF(OR(H2781="",H2781=0),"",IF(K2781="",IF(J2781="","",IF(OR(ISTEXT(J2781),ISTEXT(H2781)),"",J2781/H2781)),IF(OR(ISTEXT(L2781),ISTEXT(H2781)),"",L2781/H2781)))</f>
        <v/>
      </c>
    </row>
    <row r="2782" ht="13.35" customHeight="1" s="162">
      <c r="B2782" s="307" t="n"/>
      <c r="C2782" s="307" t="n"/>
      <c r="E2782" s="307" t="n"/>
      <c r="F2782" s="32" t="n"/>
      <c r="G2782" s="33">
        <f>IF(F2782="", "", IF(OR(ISTEXT(H2782),ISTEXT(F2782)),"",H2782/F2782))</f>
        <v/>
      </c>
      <c r="H2782" s="33" t="n"/>
      <c r="I2782" s="33" t="n"/>
      <c r="J2782" s="33">
        <f>IF(I2782="", "", IF(OR(ISTEXT(I2782),ISTEXT($F2782)),"",I2782*$F2782))</f>
        <v/>
      </c>
      <c r="K2782" s="33" t="n"/>
      <c r="L2782" s="33">
        <f>IF(K2782="", "", IF(OR(ISTEXT(K2782),ISTEXT($F2782)),"",K2782*$F2782))</f>
        <v/>
      </c>
      <c r="M2782" s="30">
        <f>IF(OR(H2782="",H2782=0),"",IF(K2782="",IF(J2782="","",IF(OR(ISTEXT(J2782),ISTEXT(H2782)),"",J2782/H2782)),IF(OR(ISTEXT(L2782),ISTEXT(H2782)),"",L2782/H2782)))</f>
        <v/>
      </c>
    </row>
    <row r="2783" ht="13.35" customHeight="1" s="162">
      <c r="B2783" s="307" t="n"/>
      <c r="C2783" s="307" t="n"/>
      <c r="E2783" s="307" t="n"/>
      <c r="F2783" s="32" t="n"/>
      <c r="G2783" s="33">
        <f>IF(F2783="", "", IF(OR(ISTEXT(H2783),ISTEXT(F2783)),"",H2783/F2783))</f>
        <v/>
      </c>
      <c r="H2783" s="33" t="n"/>
      <c r="I2783" s="33" t="n"/>
      <c r="J2783" s="33">
        <f>IF(I2783="", "", IF(OR(ISTEXT(I2783),ISTEXT($F2783)),"",I2783*$F2783))</f>
        <v/>
      </c>
      <c r="K2783" s="33" t="n"/>
      <c r="L2783" s="33">
        <f>IF(K2783="", "", IF(OR(ISTEXT(K2783),ISTEXT($F2783)),"",K2783*$F2783))</f>
        <v/>
      </c>
      <c r="M2783" s="30">
        <f>IF(OR(H2783="",H2783=0),"",IF(K2783="",IF(J2783="","",IF(OR(ISTEXT(J2783),ISTEXT(H2783)),"",J2783/H2783)),IF(OR(ISTEXT(L2783),ISTEXT(H2783)),"",L2783/H2783)))</f>
        <v/>
      </c>
    </row>
    <row r="2784" ht="13.35" customHeight="1" s="162">
      <c r="B2784" s="307" t="n"/>
      <c r="C2784" s="307" t="n"/>
      <c r="E2784" s="307" t="n"/>
      <c r="F2784" s="32" t="n"/>
      <c r="G2784" s="33">
        <f>IF(F2784="", "", IF(OR(ISTEXT(H2784),ISTEXT(F2784)),"",H2784/F2784))</f>
        <v/>
      </c>
      <c r="H2784" s="33" t="n"/>
      <c r="I2784" s="33" t="n"/>
      <c r="J2784" s="33">
        <f>IF(I2784="", "", IF(OR(ISTEXT(I2784),ISTEXT($F2784)),"",I2784*$F2784))</f>
        <v/>
      </c>
      <c r="K2784" s="33" t="n"/>
      <c r="L2784" s="33">
        <f>IF(K2784="", "", IF(OR(ISTEXT(K2784),ISTEXT($F2784)),"",K2784*$F2784))</f>
        <v/>
      </c>
      <c r="M2784" s="30">
        <f>IF(OR(H2784="",H2784=0),"",IF(K2784="",IF(J2784="","",IF(OR(ISTEXT(J2784),ISTEXT(H2784)),"",J2784/H2784)),IF(OR(ISTEXT(L2784),ISTEXT(H2784)),"",L2784/H2784)))</f>
        <v/>
      </c>
    </row>
    <row r="2785" ht="13.35" customHeight="1" s="162">
      <c r="B2785" s="307" t="n"/>
      <c r="C2785" s="307" t="n"/>
      <c r="E2785" s="307" t="n"/>
      <c r="F2785" s="32" t="n"/>
      <c r="G2785" s="33">
        <f>IF(F2785="", "", IF(OR(ISTEXT(H2785),ISTEXT(F2785)),"",H2785/F2785))</f>
        <v/>
      </c>
      <c r="H2785" s="33" t="n"/>
      <c r="I2785" s="33" t="n"/>
      <c r="J2785" s="33">
        <f>IF(I2785="", "", IF(OR(ISTEXT(I2785),ISTEXT($F2785)),"",I2785*$F2785))</f>
        <v/>
      </c>
      <c r="K2785" s="33" t="n"/>
      <c r="L2785" s="33">
        <f>IF(K2785="", "", IF(OR(ISTEXT(K2785),ISTEXT($F2785)),"",K2785*$F2785))</f>
        <v/>
      </c>
      <c r="M2785" s="30">
        <f>IF(OR(H2785="",H2785=0),"",IF(K2785="",IF(J2785="","",IF(OR(ISTEXT(J2785),ISTEXT(H2785)),"",J2785/H2785)),IF(OR(ISTEXT(L2785),ISTEXT(H2785)),"",L2785/H2785)))</f>
        <v/>
      </c>
    </row>
    <row r="2786" ht="13.35" customHeight="1" s="162">
      <c r="B2786" s="307" t="n"/>
      <c r="C2786" s="307" t="n"/>
      <c r="E2786" s="307" t="n"/>
      <c r="F2786" s="32" t="n"/>
      <c r="G2786" s="33">
        <f>IF(F2786="", "", IF(OR(ISTEXT(H2786),ISTEXT(F2786)),"",H2786/F2786))</f>
        <v/>
      </c>
      <c r="H2786" s="33" t="n"/>
      <c r="I2786" s="33" t="n"/>
      <c r="J2786" s="33">
        <f>IF(I2786="", "", IF(OR(ISTEXT(I2786),ISTEXT($F2786)),"",I2786*$F2786))</f>
        <v/>
      </c>
      <c r="K2786" s="33" t="n"/>
      <c r="L2786" s="33">
        <f>IF(K2786="", "", IF(OR(ISTEXT(K2786),ISTEXT($F2786)),"",K2786*$F2786))</f>
        <v/>
      </c>
      <c r="M2786" s="30">
        <f>IF(OR(H2786="",H2786=0),"",IF(K2786="",IF(J2786="","",IF(OR(ISTEXT(J2786),ISTEXT(H2786)),"",J2786/H2786)),IF(OR(ISTEXT(L2786),ISTEXT(H2786)),"",L2786/H2786)))</f>
        <v/>
      </c>
    </row>
    <row r="2787" ht="13.35" customHeight="1" s="162">
      <c r="B2787" s="307" t="n"/>
      <c r="C2787" s="307" t="n"/>
      <c r="E2787" s="307" t="n"/>
      <c r="F2787" s="32" t="n"/>
      <c r="G2787" s="33">
        <f>IF(F2787="", "", IF(OR(ISTEXT(H2787),ISTEXT(F2787)),"",H2787/F2787))</f>
        <v/>
      </c>
      <c r="H2787" s="33" t="n"/>
      <c r="I2787" s="33" t="n"/>
      <c r="J2787" s="33">
        <f>IF(I2787="", "", IF(OR(ISTEXT(I2787),ISTEXT($F2787)),"",I2787*$F2787))</f>
        <v/>
      </c>
      <c r="K2787" s="33" t="n"/>
      <c r="L2787" s="33">
        <f>IF(K2787="", "", IF(OR(ISTEXT(K2787),ISTEXT($F2787)),"",K2787*$F2787))</f>
        <v/>
      </c>
      <c r="M2787" s="30">
        <f>IF(OR(H2787="",H2787=0),"",IF(K2787="",IF(J2787="","",IF(OR(ISTEXT(J2787),ISTEXT(H2787)),"",J2787/H2787)),IF(OR(ISTEXT(L2787),ISTEXT(H2787)),"",L2787/H2787)))</f>
        <v/>
      </c>
    </row>
    <row r="2788" ht="13.35" customHeight="1" s="162">
      <c r="B2788" s="307" t="n"/>
      <c r="C2788" s="307" t="n"/>
      <c r="E2788" s="307" t="n"/>
      <c r="F2788" s="32" t="n"/>
      <c r="G2788" s="33">
        <f>IF(F2788="", "", IF(OR(ISTEXT(H2788),ISTEXT(F2788)),"",H2788/F2788))</f>
        <v/>
      </c>
      <c r="H2788" s="33" t="n"/>
      <c r="I2788" s="33" t="n"/>
      <c r="J2788" s="33">
        <f>IF(I2788="", "", IF(OR(ISTEXT(I2788),ISTEXT($F2788)),"",I2788*$F2788))</f>
        <v/>
      </c>
      <c r="K2788" s="33" t="n"/>
      <c r="L2788" s="33">
        <f>IF(K2788="", "", IF(OR(ISTEXT(K2788),ISTEXT($F2788)),"",K2788*$F2788))</f>
        <v/>
      </c>
      <c r="M2788" s="30">
        <f>IF(OR(H2788="",H2788=0),"",IF(K2788="",IF(J2788="","",IF(OR(ISTEXT(J2788),ISTEXT(H2788)),"",J2788/H2788)),IF(OR(ISTEXT(L2788),ISTEXT(H2788)),"",L2788/H2788)))</f>
        <v/>
      </c>
    </row>
    <row r="2789" ht="13.35" customHeight="1" s="162">
      <c r="B2789" s="307" t="n"/>
      <c r="C2789" s="307" t="n"/>
      <c r="E2789" s="307" t="n"/>
      <c r="F2789" s="32" t="n"/>
      <c r="G2789" s="33">
        <f>IF(F2789="", "", IF(OR(ISTEXT(H2789),ISTEXT(F2789)),"",H2789/F2789))</f>
        <v/>
      </c>
      <c r="H2789" s="33" t="n"/>
      <c r="I2789" s="33" t="n"/>
      <c r="J2789" s="33">
        <f>IF(I2789="", "", IF(OR(ISTEXT(I2789),ISTEXT($F2789)),"",I2789*$F2789))</f>
        <v/>
      </c>
      <c r="K2789" s="33" t="n"/>
      <c r="L2789" s="33">
        <f>IF(K2789="", "", IF(OR(ISTEXT(K2789),ISTEXT($F2789)),"",K2789*$F2789))</f>
        <v/>
      </c>
      <c r="M2789" s="30">
        <f>IF(OR(H2789="",H2789=0),"",IF(K2789="",IF(J2789="","",IF(OR(ISTEXT(J2789),ISTEXT(H2789)),"",J2789/H2789)),IF(OR(ISTEXT(L2789),ISTEXT(H2789)),"",L2789/H2789)))</f>
        <v/>
      </c>
    </row>
    <row r="2790" ht="13.35" customHeight="1" s="162">
      <c r="B2790" s="307" t="n"/>
      <c r="C2790" s="307" t="n"/>
      <c r="E2790" s="307" t="n"/>
      <c r="F2790" s="32" t="n"/>
      <c r="G2790" s="33">
        <f>IF(F2790="", "", IF(OR(ISTEXT(H2790),ISTEXT(F2790)),"",H2790/F2790))</f>
        <v/>
      </c>
      <c r="H2790" s="33" t="n"/>
      <c r="I2790" s="33" t="n"/>
      <c r="J2790" s="33">
        <f>IF(I2790="", "", IF(OR(ISTEXT(I2790),ISTEXT($F2790)),"",I2790*$F2790))</f>
        <v/>
      </c>
      <c r="K2790" s="33" t="n"/>
      <c r="L2790" s="33">
        <f>IF(K2790="", "", IF(OR(ISTEXT(K2790),ISTEXT($F2790)),"",K2790*$F2790))</f>
        <v/>
      </c>
      <c r="M2790" s="30">
        <f>IF(OR(H2790="",H2790=0),"",IF(K2790="",IF(J2790="","",IF(OR(ISTEXT(J2790),ISTEXT(H2790)),"",J2790/H2790)),IF(OR(ISTEXT(L2790),ISTEXT(H2790)),"",L2790/H2790)))</f>
        <v/>
      </c>
    </row>
    <row r="2791" ht="13.35" customHeight="1" s="162">
      <c r="B2791" s="307" t="n"/>
      <c r="C2791" s="307" t="n"/>
      <c r="E2791" s="307" t="n"/>
      <c r="F2791" s="32" t="n"/>
      <c r="G2791" s="33">
        <f>IF(F2791="", "", IF(OR(ISTEXT(H2791),ISTEXT(F2791)),"",H2791/F2791))</f>
        <v/>
      </c>
      <c r="H2791" s="33" t="n"/>
      <c r="I2791" s="33" t="n"/>
      <c r="J2791" s="33">
        <f>IF(I2791="", "", IF(OR(ISTEXT(I2791),ISTEXT($F2791)),"",I2791*$F2791))</f>
        <v/>
      </c>
      <c r="K2791" s="33" t="n"/>
      <c r="L2791" s="33">
        <f>IF(K2791="", "", IF(OR(ISTEXT(K2791),ISTEXT($F2791)),"",K2791*$F2791))</f>
        <v/>
      </c>
      <c r="M2791" s="30">
        <f>IF(OR(H2791="",H2791=0),"",IF(K2791="",IF(J2791="","",IF(OR(ISTEXT(J2791),ISTEXT(H2791)),"",J2791/H2791)),IF(OR(ISTEXT(L2791),ISTEXT(H2791)),"",L2791/H2791)))</f>
        <v/>
      </c>
    </row>
    <row r="2792" ht="13.35" customHeight="1" s="162">
      <c r="B2792" s="307" t="n"/>
      <c r="C2792" s="307" t="n"/>
      <c r="E2792" s="307" t="n"/>
      <c r="F2792" s="32" t="n"/>
      <c r="G2792" s="33">
        <f>IF(F2792="", "", IF(OR(ISTEXT(H2792),ISTEXT(F2792)),"",H2792/F2792))</f>
        <v/>
      </c>
      <c r="H2792" s="33" t="n"/>
      <c r="I2792" s="33" t="n"/>
      <c r="J2792" s="33">
        <f>IF(I2792="", "", IF(OR(ISTEXT(I2792),ISTEXT($F2792)),"",I2792*$F2792))</f>
        <v/>
      </c>
      <c r="K2792" s="33" t="n"/>
      <c r="L2792" s="33">
        <f>IF(K2792="", "", IF(OR(ISTEXT(K2792),ISTEXT($F2792)),"",K2792*$F2792))</f>
        <v/>
      </c>
      <c r="M2792" s="30">
        <f>IF(OR(H2792="",H2792=0),"",IF(K2792="",IF(J2792="","",IF(OR(ISTEXT(J2792),ISTEXT(H2792)),"",J2792/H2792)),IF(OR(ISTEXT(L2792),ISTEXT(H2792)),"",L2792/H2792)))</f>
        <v/>
      </c>
    </row>
    <row r="2793" ht="13.35" customHeight="1" s="162">
      <c r="B2793" s="307" t="n"/>
      <c r="C2793" s="307" t="n"/>
      <c r="E2793" s="307" t="n"/>
      <c r="F2793" s="32" t="n"/>
      <c r="G2793" s="33">
        <f>IF(F2793="", "", IF(OR(ISTEXT(H2793),ISTEXT(F2793)),"",H2793/F2793))</f>
        <v/>
      </c>
      <c r="H2793" s="33" t="n"/>
      <c r="I2793" s="33" t="n"/>
      <c r="J2793" s="33">
        <f>IF(I2793="", "", IF(OR(ISTEXT(I2793),ISTEXT($F2793)),"",I2793*$F2793))</f>
        <v/>
      </c>
      <c r="K2793" s="33" t="n"/>
      <c r="L2793" s="33">
        <f>IF(K2793="", "", IF(OR(ISTEXT(K2793),ISTEXT($F2793)),"",K2793*$F2793))</f>
        <v/>
      </c>
      <c r="M2793" s="30">
        <f>IF(OR(H2793="",H2793=0),"",IF(K2793="",IF(J2793="","",IF(OR(ISTEXT(J2793),ISTEXT(H2793)),"",J2793/H2793)),IF(OR(ISTEXT(L2793),ISTEXT(H2793)),"",L2793/H2793)))</f>
        <v/>
      </c>
    </row>
    <row r="2794" ht="13.35" customHeight="1" s="162">
      <c r="B2794" s="307" t="n"/>
      <c r="C2794" s="307" t="n"/>
      <c r="E2794" s="307" t="n"/>
      <c r="F2794" s="32" t="n"/>
      <c r="G2794" s="33">
        <f>IF(F2794="", "", IF(OR(ISTEXT(H2794),ISTEXT(F2794)),"",H2794/F2794))</f>
        <v/>
      </c>
      <c r="H2794" s="33" t="n"/>
      <c r="I2794" s="33" t="n"/>
      <c r="J2794" s="33">
        <f>IF(I2794="", "", IF(OR(ISTEXT(I2794),ISTEXT($F2794)),"",I2794*$F2794))</f>
        <v/>
      </c>
      <c r="K2794" s="33" t="n"/>
      <c r="L2794" s="33">
        <f>IF(K2794="", "", IF(OR(ISTEXT(K2794),ISTEXT($F2794)),"",K2794*$F2794))</f>
        <v/>
      </c>
      <c r="M2794" s="30">
        <f>IF(OR(H2794="",H2794=0),"",IF(K2794="",IF(J2794="","",IF(OR(ISTEXT(J2794),ISTEXT(H2794)),"",J2794/H2794)),IF(OR(ISTEXT(L2794),ISTEXT(H2794)),"",L2794/H2794)))</f>
        <v/>
      </c>
    </row>
    <row r="2795" ht="13.35" customHeight="1" s="162">
      <c r="B2795" s="307" t="n"/>
      <c r="C2795" s="307" t="n"/>
      <c r="E2795" s="307" t="n"/>
      <c r="F2795" s="32" t="n"/>
      <c r="G2795" s="33">
        <f>IF(F2795="", "", IF(OR(ISTEXT(H2795),ISTEXT(F2795)),"",H2795/F2795))</f>
        <v/>
      </c>
      <c r="H2795" s="33" t="n"/>
      <c r="I2795" s="33" t="n"/>
      <c r="J2795" s="33">
        <f>IF(I2795="", "", IF(OR(ISTEXT(I2795),ISTEXT($F2795)),"",I2795*$F2795))</f>
        <v/>
      </c>
      <c r="K2795" s="33" t="n"/>
      <c r="L2795" s="33">
        <f>IF(K2795="", "", IF(OR(ISTEXT(K2795),ISTEXT($F2795)),"",K2795*$F2795))</f>
        <v/>
      </c>
      <c r="M2795" s="30">
        <f>IF(OR(H2795="",H2795=0),"",IF(K2795="",IF(J2795="","",IF(OR(ISTEXT(J2795),ISTEXT(H2795)),"",J2795/H2795)),IF(OR(ISTEXT(L2795),ISTEXT(H2795)),"",L2795/H2795)))</f>
        <v/>
      </c>
    </row>
    <row r="2796" ht="13.35" customHeight="1" s="162">
      <c r="B2796" s="307" t="n"/>
      <c r="C2796" s="307" t="n"/>
      <c r="E2796" s="307" t="n"/>
      <c r="F2796" s="32" t="n"/>
      <c r="G2796" s="33">
        <f>IF(F2796="", "", IF(OR(ISTEXT(H2796),ISTEXT(F2796)),"",H2796/F2796))</f>
        <v/>
      </c>
      <c r="H2796" s="33" t="n"/>
      <c r="I2796" s="33" t="n"/>
      <c r="J2796" s="33">
        <f>IF(I2796="", "", IF(OR(ISTEXT(I2796),ISTEXT($F2796)),"",I2796*$F2796))</f>
        <v/>
      </c>
      <c r="K2796" s="33" t="n"/>
      <c r="L2796" s="33">
        <f>IF(K2796="", "", IF(OR(ISTEXT(K2796),ISTEXT($F2796)),"",K2796*$F2796))</f>
        <v/>
      </c>
      <c r="M2796" s="30">
        <f>IF(OR(H2796="",H2796=0),"",IF(K2796="",IF(J2796="","",IF(OR(ISTEXT(J2796),ISTEXT(H2796)),"",J2796/H2796)),IF(OR(ISTEXT(L2796),ISTEXT(H2796)),"",L2796/H2796)))</f>
        <v/>
      </c>
    </row>
    <row r="2797" ht="13.35" customHeight="1" s="162">
      <c r="B2797" s="307" t="n"/>
      <c r="C2797" s="307" t="n"/>
      <c r="E2797" s="307" t="n"/>
      <c r="F2797" s="32" t="n"/>
      <c r="G2797" s="33">
        <f>IF(F2797="", "", IF(OR(ISTEXT(H2797),ISTEXT(F2797)),"",H2797/F2797))</f>
        <v/>
      </c>
      <c r="H2797" s="33" t="n"/>
      <c r="I2797" s="33" t="n"/>
      <c r="J2797" s="33">
        <f>IF(I2797="", "", IF(OR(ISTEXT(I2797),ISTEXT($F2797)),"",I2797*$F2797))</f>
        <v/>
      </c>
      <c r="K2797" s="33" t="n"/>
      <c r="L2797" s="33">
        <f>IF(K2797="", "", IF(OR(ISTEXT(K2797),ISTEXT($F2797)),"",K2797*$F2797))</f>
        <v/>
      </c>
      <c r="M2797" s="30">
        <f>IF(OR(H2797="",H2797=0),"",IF(K2797="",IF(J2797="","",IF(OR(ISTEXT(J2797),ISTEXT(H2797)),"",J2797/H2797)),IF(OR(ISTEXT(L2797),ISTEXT(H2797)),"",L2797/H2797)))</f>
        <v/>
      </c>
    </row>
    <row r="2798" ht="13.35" customHeight="1" s="162">
      <c r="B2798" s="307" t="n"/>
      <c r="C2798" s="307" t="n"/>
      <c r="E2798" s="307" t="n"/>
      <c r="F2798" s="32" t="n"/>
      <c r="G2798" s="33">
        <f>IF(F2798="", "", IF(OR(ISTEXT(H2798),ISTEXT(F2798)),"",H2798/F2798))</f>
        <v/>
      </c>
      <c r="H2798" s="33" t="n"/>
      <c r="I2798" s="33" t="n"/>
      <c r="J2798" s="33">
        <f>IF(I2798="", "", IF(OR(ISTEXT(I2798),ISTEXT($F2798)),"",I2798*$F2798))</f>
        <v/>
      </c>
      <c r="K2798" s="33" t="n"/>
      <c r="L2798" s="33">
        <f>IF(K2798="", "", IF(OR(ISTEXT(K2798),ISTEXT($F2798)),"",K2798*$F2798))</f>
        <v/>
      </c>
      <c r="M2798" s="30">
        <f>IF(OR(H2798="",H2798=0),"",IF(K2798="",IF(J2798="","",IF(OR(ISTEXT(J2798),ISTEXT(H2798)),"",J2798/H2798)),IF(OR(ISTEXT(L2798),ISTEXT(H2798)),"",L2798/H2798)))</f>
        <v/>
      </c>
    </row>
    <row r="2799" ht="13.35" customHeight="1" s="162">
      <c r="B2799" s="307" t="n"/>
      <c r="C2799" s="307" t="n"/>
      <c r="E2799" s="307" t="n"/>
      <c r="F2799" s="32" t="n"/>
      <c r="G2799" s="33">
        <f>IF(F2799="", "", IF(OR(ISTEXT(H2799),ISTEXT(F2799)),"",H2799/F2799))</f>
        <v/>
      </c>
      <c r="H2799" s="33" t="n"/>
      <c r="I2799" s="33" t="n"/>
      <c r="J2799" s="33">
        <f>IF(I2799="", "", IF(OR(ISTEXT(I2799),ISTEXT($F2799)),"",I2799*$F2799))</f>
        <v/>
      </c>
      <c r="K2799" s="33" t="n"/>
      <c r="L2799" s="33">
        <f>IF(K2799="", "", IF(OR(ISTEXT(K2799),ISTEXT($F2799)),"",K2799*$F2799))</f>
        <v/>
      </c>
      <c r="M2799" s="30">
        <f>IF(OR(H2799="",H2799=0),"",IF(K2799="",IF(J2799="","",IF(OR(ISTEXT(J2799),ISTEXT(H2799)),"",J2799/H2799)),IF(OR(ISTEXT(L2799),ISTEXT(H2799)),"",L2799/H2799)))</f>
        <v/>
      </c>
    </row>
    <row r="2800" ht="13.35" customHeight="1" s="162">
      <c r="B2800" s="307" t="n"/>
      <c r="C2800" s="307" t="n"/>
      <c r="E2800" s="307" t="n"/>
      <c r="F2800" s="32" t="n"/>
      <c r="G2800" s="33">
        <f>IF(F2800="", "", IF(OR(ISTEXT(H2800),ISTEXT(F2800)),"",H2800/F2800))</f>
        <v/>
      </c>
      <c r="H2800" s="33" t="n"/>
      <c r="I2800" s="33" t="n"/>
      <c r="J2800" s="33">
        <f>IF(I2800="", "", IF(OR(ISTEXT(I2800),ISTEXT($F2800)),"",I2800*$F2800))</f>
        <v/>
      </c>
      <c r="K2800" s="33" t="n"/>
      <c r="L2800" s="33">
        <f>IF(K2800="", "", IF(OR(ISTEXT(K2800),ISTEXT($F2800)),"",K2800*$F2800))</f>
        <v/>
      </c>
      <c r="M2800" s="30">
        <f>IF(OR(H2800="",H2800=0),"",IF(K2800="",IF(J2800="","",IF(OR(ISTEXT(J2800),ISTEXT(H2800)),"",J2800/H2800)),IF(OR(ISTEXT(L2800),ISTEXT(H2800)),"",L2800/H2800)))</f>
        <v/>
      </c>
    </row>
    <row r="2801" ht="13.35" customHeight="1" s="162">
      <c r="B2801" s="307" t="n"/>
      <c r="C2801" s="307" t="n"/>
      <c r="E2801" s="307" t="n"/>
      <c r="F2801" s="32" t="n"/>
      <c r="G2801" s="33">
        <f>IF(F2801="", "", IF(OR(ISTEXT(H2801),ISTEXT(F2801)),"",H2801/F2801))</f>
        <v/>
      </c>
      <c r="H2801" s="33" t="n"/>
      <c r="I2801" s="33" t="n"/>
      <c r="J2801" s="33">
        <f>IF(I2801="", "", IF(OR(ISTEXT(I2801),ISTEXT($F2801)),"",I2801*$F2801))</f>
        <v/>
      </c>
      <c r="K2801" s="33" t="n"/>
      <c r="L2801" s="33">
        <f>IF(K2801="", "", IF(OR(ISTEXT(K2801),ISTEXT($F2801)),"",K2801*$F2801))</f>
        <v/>
      </c>
      <c r="M2801" s="30">
        <f>IF(OR(H2801="",H2801=0),"",IF(K2801="",IF(J2801="","",IF(OR(ISTEXT(J2801),ISTEXT(H2801)),"",J2801/H2801)),IF(OR(ISTEXT(L2801),ISTEXT(H2801)),"",L2801/H2801)))</f>
        <v/>
      </c>
    </row>
    <row r="2802" ht="13.35" customHeight="1" s="162">
      <c r="B2802" s="307" t="n"/>
      <c r="C2802" s="307" t="n"/>
      <c r="E2802" s="307" t="n"/>
      <c r="F2802" s="32" t="n"/>
      <c r="G2802" s="33">
        <f>IF(F2802="", "", IF(OR(ISTEXT(H2802),ISTEXT(F2802)),"",H2802/F2802))</f>
        <v/>
      </c>
      <c r="H2802" s="33" t="n"/>
      <c r="I2802" s="33" t="n"/>
      <c r="J2802" s="33">
        <f>IF(I2802="", "", IF(OR(ISTEXT(I2802),ISTEXT($F2802)),"",I2802*$F2802))</f>
        <v/>
      </c>
      <c r="K2802" s="33" t="n"/>
      <c r="L2802" s="33">
        <f>IF(K2802="", "", IF(OR(ISTEXT(K2802),ISTEXT($F2802)),"",K2802*$F2802))</f>
        <v/>
      </c>
      <c r="M2802" s="30">
        <f>IF(OR(H2802="",H2802=0),"",IF(K2802="",IF(J2802="","",IF(OR(ISTEXT(J2802),ISTEXT(H2802)),"",J2802/H2802)),IF(OR(ISTEXT(L2802),ISTEXT(H2802)),"",L2802/H2802)))</f>
        <v/>
      </c>
    </row>
    <row r="2803" ht="13.35" customHeight="1" s="162">
      <c r="B2803" s="307" t="n"/>
      <c r="C2803" s="307" t="n"/>
      <c r="E2803" s="307" t="n"/>
      <c r="F2803" s="32" t="n"/>
      <c r="G2803" s="33">
        <f>IF(F2803="", "", IF(OR(ISTEXT(H2803),ISTEXT(F2803)),"",H2803/F2803))</f>
        <v/>
      </c>
      <c r="H2803" s="33" t="n"/>
      <c r="I2803" s="33" t="n"/>
      <c r="J2803" s="33">
        <f>IF(I2803="", "", IF(OR(ISTEXT(I2803),ISTEXT($F2803)),"",I2803*$F2803))</f>
        <v/>
      </c>
      <c r="K2803" s="33" t="n"/>
      <c r="L2803" s="33">
        <f>IF(K2803="", "", IF(OR(ISTEXT(K2803),ISTEXT($F2803)),"",K2803*$F2803))</f>
        <v/>
      </c>
      <c r="M2803" s="30">
        <f>IF(OR(H2803="",H2803=0),"",IF(K2803="",IF(J2803="","",IF(OR(ISTEXT(J2803),ISTEXT(H2803)),"",J2803/H2803)),IF(OR(ISTEXT(L2803),ISTEXT(H2803)),"",L2803/H2803)))</f>
        <v/>
      </c>
    </row>
    <row r="2804" ht="13.35" customHeight="1" s="162">
      <c r="B2804" s="42" t="n"/>
      <c r="C2804" s="231" t="inlineStr">
        <is>
          <t>Subtotal (this page)</t>
        </is>
      </c>
      <c r="D2804" s="159" t="n"/>
      <c r="E2804" s="42" t="n"/>
      <c r="F2804" s="42" t="n"/>
      <c r="G2804" s="43" t="n"/>
      <c r="H2804" s="43">
        <f>IF(SUM(H2764:H2803)=0,"",SUM(H2764:H2803))</f>
        <v/>
      </c>
      <c r="I2804" s="43" t="n"/>
      <c r="J2804" s="43">
        <f>IF(SUM(J2764:J2803)=0,"",SUM(J2764:J2803))</f>
        <v/>
      </c>
      <c r="K2804" s="43" t="n"/>
      <c r="L2804" s="43">
        <f>IF(SUM(L2764:L2803)=0,"",SUM(L2764:L2803))</f>
        <v/>
      </c>
      <c r="M2804" s="35">
        <f>IF(OR(H2804="",H2804=0),"",IF(L2804="",IF(J2804="","",IF(OR(ISTEXT(J2804),ISTEXT(H2804)),"",J2804/H2804)),IF(OR(ISTEXT(L2804),ISTEXT(H2804)),"",L2804/H2804)))</f>
        <v/>
      </c>
    </row>
    <row r="2805" ht="13.35" customHeight="1" s="162"/>
    <row r="2806" ht="13.35" customHeight="1" s="162">
      <c r="B2806" s="188" t="inlineStr">
        <is>
          <t>Remarks (cont.)</t>
        </is>
      </c>
      <c r="C2806" s="173" t="n"/>
      <c r="D2806" s="154" t="n"/>
      <c r="E2806" s="174" t="n"/>
      <c r="F2806" s="174" t="n"/>
      <c r="G2806" s="174" t="n"/>
      <c r="H2806" s="174" t="n"/>
      <c r="I2806" s="174" t="n"/>
      <c r="J2806" s="174" t="n"/>
      <c r="K2806" s="174" t="n"/>
      <c r="L2806" s="174" t="n"/>
      <c r="M2806" s="173" t="n"/>
    </row>
    <row r="2807" ht="13.35" customHeight="1" s="162">
      <c r="B2807" s="154" t="n"/>
      <c r="C2807" s="174" t="n"/>
      <c r="D2807" s="174" t="n"/>
      <c r="E2807" s="174" t="n"/>
      <c r="F2807" s="174" t="n"/>
      <c r="G2807" s="174" t="n"/>
      <c r="H2807" s="174" t="n"/>
      <c r="I2807" s="174" t="n"/>
      <c r="J2807" s="174" t="n"/>
      <c r="K2807" s="174" t="n"/>
      <c r="L2807" s="174" t="n"/>
      <c r="M2807" s="173" t="n"/>
    </row>
    <row r="2808" ht="13.35" customHeight="1" s="162">
      <c r="B2808" s="154" t="n"/>
      <c r="C2808" s="174" t="n"/>
      <c r="D2808" s="174" t="n"/>
      <c r="E2808" s="174" t="n"/>
      <c r="F2808" s="174" t="n"/>
      <c r="G2808" s="174" t="n"/>
      <c r="H2808" s="174" t="n"/>
      <c r="I2808" s="174" t="n"/>
      <c r="J2808" s="174" t="n"/>
      <c r="K2808" s="174" t="n"/>
      <c r="L2808" s="174" t="n"/>
      <c r="M2808" s="173" t="n"/>
    </row>
    <row r="2809" ht="13.35" customHeight="1" s="162">
      <c r="B2809" s="154" t="n"/>
      <c r="C2809" s="174" t="n"/>
      <c r="D2809" s="174" t="n"/>
      <c r="E2809" s="174" t="n"/>
      <c r="F2809" s="174" t="n"/>
      <c r="G2809" s="174" t="n"/>
      <c r="H2809" s="174" t="n"/>
      <c r="I2809" s="174" t="n"/>
      <c r="J2809" s="174" t="n"/>
      <c r="K2809" s="174" t="n"/>
      <c r="L2809" s="174" t="n"/>
      <c r="M2809" s="173" t="n"/>
    </row>
    <row r="2810" ht="13.35" customHeight="1" s="162"/>
    <row r="2811" ht="13.35" customHeight="1" s="162"/>
    <row r="2812" ht="13.35" customHeight="1" s="162">
      <c r="B2812" s="200" t="inlineStr">
        <is>
          <t>System</t>
        </is>
      </c>
      <c r="C2812" s="403" t="n"/>
      <c r="D2812" s="209">
        <f>IF('{Equipment Data Entry}'!B108="","",'{Equipment Data Entry}'!B108)</f>
        <v/>
      </c>
      <c r="E2812" s="418" t="n"/>
      <c r="F2812" s="403" t="n"/>
      <c r="G2812" s="200" t="inlineStr">
        <is>
          <t>Service</t>
        </is>
      </c>
      <c r="H2812" s="403" t="n"/>
      <c r="I2812" s="210">
        <f>IF('{Equipment Data Entry}'!C108="","",'{Equipment Data Entry}'!C108)</f>
        <v/>
      </c>
      <c r="J2812" s="418" t="n"/>
      <c r="K2812" s="418" t="n"/>
      <c r="L2812" s="418" t="n"/>
      <c r="M2812" s="403" t="n"/>
    </row>
    <row r="2813" ht="13.35" customHeight="1" s="162">
      <c r="B2813" s="422" t="n"/>
      <c r="C2813" s="423" t="n"/>
      <c r="D2813" s="422" t="n"/>
      <c r="E2813" s="424" t="n"/>
      <c r="F2813" s="423" t="n"/>
      <c r="G2813" s="422" t="n"/>
      <c r="H2813" s="423" t="n"/>
      <c r="I2813" s="422" t="n"/>
      <c r="J2813" s="424" t="n"/>
      <c r="K2813" s="424" t="n"/>
      <c r="L2813" s="424" t="n"/>
      <c r="M2813" s="423" t="n"/>
    </row>
    <row r="2814" ht="13.35" customHeight="1" s="162">
      <c r="B2814" s="437" t="inlineStr">
        <is>
          <t>Drive Type:</t>
        </is>
      </c>
      <c r="C2814" s="13" t="n"/>
      <c r="D2814" s="438" t="n"/>
      <c r="E2814" s="437" t="inlineStr">
        <is>
          <t>Rotation – Design:</t>
        </is>
      </c>
      <c r="F2814" s="13" t="n"/>
      <c r="G2814" s="438" t="n"/>
      <c r="H2814" s="13" t="n"/>
      <c r="I2814" s="437" t="inlineStr">
        <is>
          <t>Actual:</t>
        </is>
      </c>
      <c r="J2814" s="438" t="n"/>
    </row>
    <row r="2815" ht="13.35" customHeight="1" s="162">
      <c r="B2815" s="200" t="inlineStr">
        <is>
          <t>Unit Data</t>
        </is>
      </c>
      <c r="C2815" s="400" t="n"/>
      <c r="D2815" s="400" t="n"/>
      <c r="E2815" s="400" t="n"/>
      <c r="F2815" s="400" t="n"/>
      <c r="G2815" s="401" t="n"/>
      <c r="H2815" s="13" t="n"/>
      <c r="I2815" s="200" t="inlineStr">
        <is>
          <t>Design and Performance Data</t>
        </is>
      </c>
      <c r="J2815" s="400" t="n"/>
      <c r="K2815" s="400" t="n"/>
      <c r="L2815" s="401" t="n"/>
      <c r="M2815" s="283" t="n"/>
    </row>
    <row r="2816" ht="13.35" customHeight="1" s="162">
      <c r="B2816" s="199" t="inlineStr">
        <is>
          <t>Manufacturer</t>
        </is>
      </c>
      <c r="C2816" s="401" t="n"/>
      <c r="D2816" s="204">
        <f>IF('{Equipment Data Entry}'!E108="","",'{Equipment Data Entry}'!E108)</f>
        <v/>
      </c>
      <c r="E2816" s="400" t="n"/>
      <c r="F2816" s="400" t="n"/>
      <c r="G2816" s="401" t="n"/>
      <c r="H2816" s="13" t="n"/>
      <c r="I2816" s="199" t="inlineStr">
        <is>
          <t>Design Criteria</t>
        </is>
      </c>
      <c r="J2816" s="401" t="n"/>
      <c r="K2816" s="199" t="inlineStr">
        <is>
          <t>Design</t>
        </is>
      </c>
      <c r="L2816" s="199" t="inlineStr">
        <is>
          <t>Actual</t>
        </is>
      </c>
      <c r="M2816" s="13" t="n"/>
    </row>
    <row r="2817" ht="13.35" customHeight="1" s="162">
      <c r="B2817" s="199" t="inlineStr">
        <is>
          <t>Model Number</t>
        </is>
      </c>
      <c r="C2817" s="401" t="n"/>
      <c r="D2817" s="204">
        <f>IF('{Equipment Data Entry}'!F108="","",'{Equipment Data Entry}'!F108)</f>
        <v/>
      </c>
      <c r="E2817" s="400" t="n"/>
      <c r="F2817" s="400" t="n"/>
      <c r="G2817" s="401" t="n"/>
      <c r="H2817" s="13" t="n"/>
      <c r="I2817" s="199" t="inlineStr">
        <is>
          <t>Total Airflow</t>
        </is>
      </c>
      <c r="J2817" s="401" t="n"/>
      <c r="K2817" s="24">
        <f>H2857</f>
        <v/>
      </c>
      <c r="L2817" s="24">
        <f>L2857</f>
        <v/>
      </c>
      <c r="M2817" s="22">
        <f>IF(OR(L2817="",K2817="",K2817=0),"",IF(OR(ISTEXT(L2817),ISTEXT(K2817)),"",L2817/K2817))</f>
        <v/>
      </c>
    </row>
    <row r="2818" ht="13.35" customHeight="1" s="162">
      <c r="B2818" s="199" t="inlineStr">
        <is>
          <t>Serial Number</t>
        </is>
      </c>
      <c r="C2818" s="401" t="n"/>
      <c r="D2818" s="204" t="n"/>
      <c r="E2818" s="400" t="n"/>
      <c r="F2818" s="400" t="n"/>
      <c r="G2818" s="401" t="n"/>
      <c r="H2818" s="13" t="n"/>
      <c r="I2818" s="199" t="inlineStr">
        <is>
          <t>Unit ESP</t>
        </is>
      </c>
      <c r="J2818" s="401" t="n"/>
      <c r="K2818" s="71">
        <f>IF('{Equipment Data Entry}'!H108="","",'{Equipment Data Entry}'!H108)</f>
        <v/>
      </c>
      <c r="L2818" s="64">
        <f>I2837</f>
        <v/>
      </c>
      <c r="M2818" s="22" t="n"/>
    </row>
    <row r="2819" ht="13.35" customHeight="1" s="162">
      <c r="B2819" s="199" t="inlineStr">
        <is>
          <t>Area Served</t>
        </is>
      </c>
      <c r="C2819" s="401" t="n"/>
      <c r="D2819" s="204">
        <f>I2812</f>
        <v/>
      </c>
      <c r="E2819" s="400" t="n"/>
      <c r="F2819" s="400" t="n"/>
      <c r="G2819" s="401" t="n"/>
      <c r="H2819" s="13" t="n"/>
      <c r="I2819" s="199" t="inlineStr">
        <is>
          <t>Fan RPMs</t>
        </is>
      </c>
      <c r="J2819" s="401" t="n"/>
      <c r="K2819" s="24">
        <f>IF('{Equipment Data Entry}'!I108="","",'{Equipment Data Entry}'!I108)</f>
        <v/>
      </c>
      <c r="L2819" s="24">
        <f>IF(L2830="","",L2830)</f>
        <v/>
      </c>
      <c r="M2819" s="13" t="n"/>
    </row>
    <row r="2820" ht="13.35" customHeight="1" s="162">
      <c r="B2820" s="199" t="inlineStr">
        <is>
          <t>Location</t>
        </is>
      </c>
      <c r="C2820" s="401" t="n"/>
      <c r="D2820" s="204">
        <f>IF('{Equipment Data Entry}'!D108="","",'{Equipment Data Entry}'!D108)</f>
        <v/>
      </c>
      <c r="E2820" s="400" t="n"/>
      <c r="F2820" s="400" t="n"/>
      <c r="G2820" s="401" t="n"/>
      <c r="H2820" s="13" t="n"/>
      <c r="I2820" s="283" t="n"/>
      <c r="J2820" s="283" t="n"/>
      <c r="K2820" s="36" t="n"/>
      <c r="L2820" s="36" t="n"/>
      <c r="M2820" s="13" t="n"/>
    </row>
    <row r="2821" ht="13.35" customHeight="1" s="162">
      <c r="B2821" s="13" t="n"/>
      <c r="C2821" s="13" t="n"/>
      <c r="D2821" s="13" t="n"/>
      <c r="E2821" s="13" t="n"/>
      <c r="F2821" s="13" t="n"/>
      <c r="G2821" s="13" t="n"/>
      <c r="H2821" s="13" t="n"/>
      <c r="I2821" s="283" t="n"/>
      <c r="J2821" s="283" t="n"/>
      <c r="K2821" s="37" t="n"/>
      <c r="L2821" s="37" t="n"/>
      <c r="M2821" s="13" t="n"/>
    </row>
    <row r="2822" ht="13.35" customHeight="1" s="162">
      <c r="B2822" s="200" t="inlineStr">
        <is>
          <t>Motor Data</t>
        </is>
      </c>
      <c r="C2822" s="400" t="n"/>
      <c r="D2822" s="400" t="n"/>
      <c r="E2822" s="400" t="n"/>
      <c r="F2822" s="400" t="n"/>
      <c r="G2822" s="401" t="n"/>
      <c r="H2822" s="13" t="n"/>
      <c r="I2822" s="283" t="inlineStr">
        <is>
          <t>Filter Type/Size/Qty</t>
        </is>
      </c>
      <c r="J2822" s="404" t="n"/>
      <c r="K2822" s="404" t="n"/>
      <c r="L2822" s="37" t="n"/>
      <c r="M2822" s="404" t="n"/>
    </row>
    <row r="2823" ht="13.35" customHeight="1" s="162">
      <c r="B2823" s="199" t="inlineStr">
        <is>
          <t>Manufacturer</t>
        </is>
      </c>
      <c r="C2823" s="401" t="n"/>
      <c r="D2823" s="203" t="n"/>
      <c r="E2823" s="400" t="n"/>
      <c r="F2823" s="400" t="n"/>
      <c r="G2823" s="401" t="n"/>
      <c r="H2823" s="13" t="n"/>
      <c r="I2823" s="200" t="inlineStr">
        <is>
          <t>Drive Data</t>
        </is>
      </c>
      <c r="J2823" s="400" t="n"/>
      <c r="K2823" s="400" t="n"/>
      <c r="L2823" s="401" t="n"/>
      <c r="M2823" s="13" t="n"/>
    </row>
    <row r="2824" ht="13.35" customHeight="1" s="162">
      <c r="B2824" s="199" t="inlineStr">
        <is>
          <t>Horsepower</t>
        </is>
      </c>
      <c r="C2824" s="401" t="n"/>
      <c r="D2824" s="28">
        <f>IF('{Equipment Data Entry}'!G108="","",'{Equipment Data Entry}'!G108)</f>
        <v/>
      </c>
      <c r="E2824" s="21" t="inlineStr">
        <is>
          <t>RPM</t>
        </is>
      </c>
      <c r="F2824" s="24" t="n"/>
      <c r="G2824" s="199" t="inlineStr">
        <is>
          <t>SF</t>
        </is>
      </c>
      <c r="H2824" s="13" t="n"/>
      <c r="I2824" s="199" t="inlineStr">
        <is>
          <t>Motor sheave</t>
        </is>
      </c>
      <c r="J2824" s="400" t="n"/>
      <c r="K2824" s="24">
        <f>IF('{Equipment Data Entry}'!J108="","",'{Equipment Data Entry}'!J108)</f>
        <v/>
      </c>
      <c r="L2824" s="21" t="inlineStr">
        <is>
          <t>Bore</t>
        </is>
      </c>
      <c r="M2824" s="208"/>
    </row>
    <row r="2825" ht="13.35" customHeight="1" s="162">
      <c r="B2825" s="198">
        <f>IF('{Equipment Data Entry}'!N108="","",'{Equipment Data Entry}'!N108)</f>
        <v/>
      </c>
      <c r="C2825" s="198">
        <f>IF('{Equipment Data Entry}'!O108="","",'{Equipment Data Entry}'!O108)</f>
        <v/>
      </c>
      <c r="D2825" s="21" t="inlineStr">
        <is>
          <t>FLA</t>
        </is>
      </c>
      <c r="E2825" s="67" t="n"/>
      <c r="F2825" s="21" t="inlineStr">
        <is>
          <t>Frame</t>
        </is>
      </c>
      <c r="G2825" s="208" t="n"/>
      <c r="H2825" s="13" t="n"/>
      <c r="I2825" s="199" t="inlineStr">
        <is>
          <t>Fan pulley</t>
        </is>
      </c>
      <c r="J2825" s="400" t="n"/>
      <c r="K2825" s="24">
        <f>IF('{Equipment Data Entry}'!K108="","",'{Equipment Data Entry}'!K108)</f>
        <v/>
      </c>
      <c r="L2825" s="21" t="inlineStr">
        <is>
          <t>Bore</t>
        </is>
      </c>
      <c r="M2825" s="208"/>
    </row>
    <row r="2826" ht="13.35" customHeight="1" s="162">
      <c r="B2826" s="199" t="inlineStr">
        <is>
          <t>Corrected FLA</t>
        </is>
      </c>
      <c r="C2826" s="401" t="n"/>
      <c r="D2826" s="27">
        <f>IF(OR(E2827="",E2825="",B2825=""),"",IF(OR(ISTEXT(B2825),COUNT(E2827:G2827)=0,ISTEXT(E2825)),"",B2825/AVERAGE(E2827:G2827)*E2825))</f>
        <v/>
      </c>
      <c r="E2826" s="199" t="inlineStr">
        <is>
          <t>Estimated BHP</t>
        </is>
      </c>
      <c r="F2826" s="401" t="n"/>
      <c r="G2826" s="27">
        <f>IF(OR(COUNT(E2828:G2828)=0,IF(N(E2829)&gt;0,E2829,N(D2824))=0,IF(N(D2826)&gt;0,D2826,N(E2825))=0),"",IF(N(E2829)&gt;0,E2829,N(D2824))*AVERAGE(E2828:G2828)/IF(N(D2826)&gt;0,D2826,N(E2825)))</f>
        <v/>
      </c>
      <c r="H2826" s="13" t="n"/>
      <c r="I2826" s="199" t="inlineStr">
        <is>
          <t>Belt(s)</t>
        </is>
      </c>
      <c r="J2826" s="208">
        <f>IF('{Equipment Data Entry}'!L108="","",'{Equipment Data Entry}'!L108)</f>
        <v/>
      </c>
      <c r="K2826" s="199" t="inlineStr">
        <is>
          <t>C to C</t>
        </is>
      </c>
      <c r="L2826" s="64">
        <f>IF('{Equipment Data Entry}'!M108="","",'{Equipment Data Entry}'!M108)</f>
        <v/>
      </c>
      <c r="M2826" s="13" t="n"/>
    </row>
    <row r="2827" ht="13.35" customHeight="1" s="162">
      <c r="B2827" s="199" t="inlineStr">
        <is>
          <t>Measured Voltage</t>
        </is>
      </c>
      <c r="C2827" s="400" t="n"/>
      <c r="D2827" s="401" t="n"/>
      <c r="E2827" s="24" t="n"/>
      <c r="F2827" s="24" t="n"/>
      <c r="G2827" s="24" t="n"/>
      <c r="H2827" s="13" t="n"/>
      <c r="I2827" s="283" t="inlineStr">
        <is>
          <t>Final Settings</t>
        </is>
      </c>
      <c r="J2827" s="404" t="n"/>
      <c r="K2827" s="404" t="n"/>
      <c r="L2827" s="37" t="n"/>
      <c r="M2827" s="404" t="n"/>
    </row>
    <row r="2828" ht="13.35" customHeight="1" s="162">
      <c r="B2828" s="199" t="inlineStr">
        <is>
          <t>Measured Amperage</t>
        </is>
      </c>
      <c r="C2828" s="400" t="n"/>
      <c r="D2828" s="401" t="n"/>
      <c r="E2828" s="67" t="n"/>
      <c r="F2828" s="67" t="n"/>
      <c r="G2828" s="67" t="n"/>
      <c r="H2828" s="13" t="n"/>
      <c r="I2828" s="205" t="inlineStr">
        <is>
          <t>RPM Data</t>
        </is>
      </c>
      <c r="J2828" s="401" t="n"/>
      <c r="K2828" s="205" t="inlineStr">
        <is>
          <t>Initial</t>
        </is>
      </c>
      <c r="L2828" s="205" t="inlineStr">
        <is>
          <t>Final</t>
        </is>
      </c>
      <c r="M2828" s="13" t="n"/>
    </row>
    <row r="2829" ht="13.35" customHeight="1" s="162">
      <c r="B2829" s="199" t="inlineStr">
        <is>
          <t>Motor HP (nameplate)</t>
        </is>
      </c>
      <c r="C2829" s="400"/>
      <c r="D2829" s="401"/>
      <c r="E2829" s="24"/>
      <c r="F2829" s="24"/>
      <c r="G2829" s="24"/>
      <c r="H2829" s="13" t="n"/>
      <c r="I2829" s="199" t="inlineStr">
        <is>
          <t>Motor RPM</t>
        </is>
      </c>
      <c r="J2829" s="401" t="n"/>
      <c r="K2829" s="24" t="n"/>
      <c r="L2829" s="24" t="n"/>
      <c r="M2829" s="13" t="n"/>
    </row>
    <row r="2830" ht="13.35" customHeight="1" s="162">
      <c r="B2830" s="200" t="inlineStr">
        <is>
          <t>Static Pressure Profile (in. w.g.)</t>
        </is>
      </c>
      <c r="C2830" s="400" t="n"/>
      <c r="D2830" s="400" t="n"/>
      <c r="E2830" s="400" t="n"/>
      <c r="F2830" s="400" t="n"/>
      <c r="G2830" s="401" t="n"/>
      <c r="H2830" s="13" t="n"/>
      <c r="I2830" s="199" t="inlineStr">
        <is>
          <t>Fan RPM</t>
        </is>
      </c>
      <c r="J2830" s="401" t="n"/>
      <c r="K2830" s="24" t="n"/>
      <c r="L2830" s="24" t="n"/>
      <c r="M2830" s="13" t="n"/>
    </row>
    <row r="2831" ht="13.35" customHeight="1" s="162">
      <c r="B2831" s="490">
        <f>IFERROR(INDEX('{Dropdowns}'!$AI$2:$AO$7,MATCH($D$2834,'{Dropdowns}'!$AH$2:$AH$7,0),1),"")</f>
        <v/>
      </c>
      <c r="C2831" s="490">
        <f>IFERROR(INDEX('{Dropdowns}'!$AI$2:$AO$7,MATCH($D$2834,'{Dropdowns}'!$AH$2:$AH$7,0),2),"")</f>
        <v/>
      </c>
      <c r="D2831" s="490">
        <f>IFERROR(INDEX('{Dropdowns}'!$AI$2:$AO$7,MATCH($D$2834,'{Dropdowns}'!$AH$2:$AH$7,0),3),"")</f>
        <v/>
      </c>
      <c r="E2831" s="490">
        <f>IFERROR(INDEX('{Dropdowns}'!$AI$2:$AO$7,MATCH($D$2834,'{Dropdowns}'!$AH$2:$AH$7,0),4),"")</f>
        <v/>
      </c>
      <c r="F2831" s="490">
        <f>IFERROR(INDEX('{Dropdowns}'!$AI$2:$AO$7,MATCH($D$2834,'{Dropdowns}'!$AH$2:$AH$7,0),5),"")</f>
        <v/>
      </c>
      <c r="G2831" s="490">
        <f>IFERROR(INDEX('{Dropdowns}'!$AI$2:$AO$7,MATCH($D$2834,'{Dropdowns}'!$AH$2:$AH$7,0),6),"")</f>
        <v/>
      </c>
      <c r="H2831" s="490">
        <f>IFERROR(INDEX('{Dropdowns}'!$AI$2:$AO$7,MATCH($D$2834,'{Dropdowns}'!$AH$2:$AH$7,0),7),"")</f>
        <v/>
      </c>
      <c r="I2831" s="246" t="inlineStr">
        <is>
          <t>VSD Frequency</t>
        </is>
      </c>
      <c r="J2831" s="403" t="n"/>
      <c r="K2831" s="65" t="n"/>
      <c r="L2831" s="65" t="n"/>
      <c r="M2831" s="13" t="n"/>
    </row>
    <row r="2832" ht="13.35" customHeight="1" s="162">
      <c r="B2832" s="492"/>
      <c r="C2832" s="492"/>
      <c r="D2832" s="492"/>
      <c r="E2832" s="492"/>
      <c r="F2832" s="492"/>
      <c r="G2832" s="492"/>
      <c r="H2832" s="492"/>
      <c r="I2832" s="14" t="n"/>
      <c r="J2832" s="14" t="n"/>
      <c r="K2832" s="14" t="n"/>
      <c r="L2832" s="38" t="n"/>
      <c r="M2832" s="13" t="n"/>
      <c r="Q2832">
        <f>IF(B2832="","",B2832)</f>
        <v/>
      </c>
      <c r="R2832">
        <f>IF(C2831="—",Q2832,IF(C2832="","",C2832))</f>
        <v/>
      </c>
      <c r="S2832">
        <f>IF(D2831="—",R2832,IF(D2832="","",D2832))</f>
        <v/>
      </c>
      <c r="T2832">
        <f>IF(E2831="—",S2832,IF(E2832="","",E2832))</f>
        <v/>
      </c>
      <c r="U2832">
        <f>IF(F2831="—",T2832,IF(F2832="","",F2832))</f>
        <v/>
      </c>
      <c r="V2832">
        <f>IF(G2831="—",U2832,IF(G2832="","",G2832))</f>
        <v/>
      </c>
      <c r="W2832">
        <f>IFERROR(MATCH("Fan",$C$2831:$H$2831,0),"")</f>
        <v/>
      </c>
      <c r="X2832">
        <f>IF(W2832="","",INDEX(P2834:U2834,W2832))</f>
        <v/>
      </c>
      <c r="Y2832">
        <f>IF(W2832="","",INDEX(Q2833:V2833,W2832))</f>
        <v/>
      </c>
    </row>
    <row r="2833" ht="13.35" customHeight="1" s="162">
      <c r="B2833" s="491" t="inlineStr">
        <is>
          <t>Δ</t>
        </is>
      </c>
      <c r="C2833" s="498">
        <f>IF(OR(C2831="—",C2832="",Q2832=""),"",IF(OR(ISTEXT(C2832),ISTEXT(Q2832)),"","Δ "&amp;TEXT(C2832-Q2832,"0.00")))</f>
        <v/>
      </c>
      <c r="D2833" s="498">
        <f>IF(OR(D2831="—",D2832="",R2832=""),"",IF(OR(ISTEXT(D2832),ISTEXT(R2832)),"","Δ "&amp;TEXT(D2832-R2832,"0.00")))</f>
        <v/>
      </c>
      <c r="E2833" s="498">
        <f>IF(OR(E2831="—",E2832="",S2832=""),"",IF(OR(ISTEXT(E2832),ISTEXT(S2832)),"","Δ "&amp;TEXT(E2832-S2832,"0.00")))</f>
        <v/>
      </c>
      <c r="F2833" s="498">
        <f>IF(OR(F2831="—",F2832="",T2832=""),"",IF(OR(ISTEXT(F2832),ISTEXT(T2832)),"","Δ "&amp;TEXT(F2832-T2832,"0.00")))</f>
        <v/>
      </c>
      <c r="G2833" s="498">
        <f>IF(OR(G2831="—",G2832="",U2832=""),"",IF(OR(ISTEXT(G2832),ISTEXT(U2832)),"","Δ "&amp;TEXT(G2832-U2832,"0.00")))</f>
        <v/>
      </c>
      <c r="H2833" s="498">
        <f>IF(OR(H2831="—",H2832="",V2832=""),"",IF(OR(ISTEXT(H2832),ISTEXT(V2832)),"","Δ "&amp;TEXT(H2832-V2832,"0.00")))</f>
        <v/>
      </c>
      <c r="I2833" s="13" t="n"/>
      <c r="J2833" s="13" t="n"/>
      <c r="K2833" s="13" t="n"/>
      <c r="L2833" s="13" t="n"/>
      <c r="M2833" s="13" t="n"/>
      <c r="Q2833">
        <f>IF(OR(C2832="",ISTEXT(C2832)),R2833,C2832)</f>
        <v/>
      </c>
      <c r="R2833">
        <f>IF(OR(D2832="",ISTEXT(D2832)),S2833,D2832)</f>
        <v/>
      </c>
      <c r="S2833">
        <f>IF(OR(E2832="",ISTEXT(E2832)),T2833,E2832)</f>
        <v/>
      </c>
      <c r="T2833">
        <f>IF(OR(F2832="",ISTEXT(F2832)),U2833,F2832)</f>
        <v/>
      </c>
      <c r="U2833">
        <f>IF(OR(G2832="",ISTEXT(G2832)),V2833,G2832)</f>
        <v/>
      </c>
      <c r="V2833">
        <f>IF(OR(H2832="",ISTEXT(H2832)),"",H2832)</f>
        <v/>
      </c>
    </row>
    <row r="2834" ht="13.35" customHeight="1" s="162">
      <c r="B2834" s="425" t="inlineStr">
        <is>
          <t>Unit type:</t>
        </is>
      </c>
      <c r="D2834" s="522" t="inlineStr">
        <is>
          <t>EF</t>
        </is>
      </c>
      <c r="E2834" s="414" t="n"/>
      <c r="F2834" s="494" t="inlineStr">
        <is>
          <t>Airflow left to right. Δ = this reading minus the one before it; in. w.g.</t>
        </is>
      </c>
      <c r="P2834">
        <f>IF(B2832="","",B2832)</f>
        <v/>
      </c>
      <c r="Q2834">
        <f>IF(C2832="",P2834,C2832)</f>
        <v/>
      </c>
      <c r="R2834">
        <f>IF(D2832="",Q2834,D2832)</f>
        <v/>
      </c>
      <c r="S2834">
        <f>IF(E2832="",R2834,E2832)</f>
        <v/>
      </c>
      <c r="T2834">
        <f>IF(F2832="",S2834,F2832)</f>
        <v/>
      </c>
      <c r="U2834">
        <f>IF(G2832="",T2834,G2832)</f>
        <v/>
      </c>
      <c r="V2834">
        <f>IF(H2832="",U2834,H2832)</f>
        <v/>
      </c>
    </row>
    <row r="2835" ht="13.35" customHeight="1" s="162">
      <c r="B2835" s="500" t="inlineStr">
        <is>
          <t>Fan inlet</t>
        </is>
      </c>
      <c r="D2835" s="501">
        <f>IF(X2832="","",X2832)</f>
        <v/>
      </c>
      <c r="F2835" s="500" t="inlineStr">
        <is>
          <t>Discharge</t>
        </is>
      </c>
      <c r="I2835" s="501">
        <f>IF(V2834="","",V2834)</f>
        <v/>
      </c>
    </row>
    <row r="2836" ht="13.35" customHeight="1" s="162"/>
    <row r="2837" ht="13.35" customHeight="1" s="162">
      <c r="B2837" s="500" t="inlineStr">
        <is>
          <t>Fan TSP</t>
        </is>
      </c>
      <c r="E2837" s="501">
        <f>IF(OR(X2832="",Y2832=""),"",IF(OR(ISTEXT(X2832),ISTEXT(Y2832)),"",Y2832-X2832))</f>
        <v/>
      </c>
      <c r="F2837" s="500" t="inlineStr">
        <is>
          <t>ESP</t>
        </is>
      </c>
      <c r="I2837" s="501">
        <f>IF(OR(B2832="",V2834=""),"",IF(OR(ISTEXT(B2832),ISTEXT(V2834)),"",V2834-B2832))</f>
        <v/>
      </c>
      <c r="J2837" s="500" t="inlineStr">
        <is>
          <t>Unit ΔP (inlet → fan)</t>
        </is>
      </c>
      <c r="M2837" s="501">
        <f>IF(OR(B2832="",X2832=""),"",IF(OR(ISTEXT(B2832),ISTEXT(X2832)),"",X2832-B2832))</f>
        <v/>
      </c>
    </row>
    <row r="2838" ht="13.35" customHeight="1" s="162">
      <c r="B2838" s="453" t="inlineStr">
        <is>
          <t>Instrument:</t>
        </is>
      </c>
      <c r="C2838" s="5" t="n"/>
      <c r="D2838" s="505" t="n"/>
      <c r="E2838" s="414" t="n"/>
      <c r="F2838" s="414" t="n"/>
      <c r="G2838" s="425" t="inlineStr">
        <is>
          <t>Ak basis / notes:</t>
        </is>
      </c>
      <c r="I2838" s="506" t="n"/>
      <c r="J2838" s="414" t="n"/>
      <c r="K2838" s="414" t="n"/>
      <c r="L2838" s="414" t="n"/>
      <c r="M2838" s="414" t="n"/>
    </row>
    <row r="2839" ht="13.35" customHeight="1" s="162">
      <c r="B2839" s="188" t="inlineStr">
        <is>
          <t>Register / Grille / Diffuser Airflow</t>
        </is>
      </c>
      <c r="C2839" s="174" t="n"/>
      <c r="D2839" s="174" t="n"/>
      <c r="E2839" s="174" t="n"/>
      <c r="F2839" s="173" t="n"/>
      <c r="G2839" s="233" t="inlineStr">
        <is>
          <t>Design VEL</t>
        </is>
      </c>
      <c r="H2839" s="194" t="inlineStr">
        <is>
          <t>Design CFM</t>
        </is>
      </c>
      <c r="I2839" s="188" t="inlineStr">
        <is>
          <t>Initial</t>
        </is>
      </c>
      <c r="J2839" s="173" t="n"/>
      <c r="K2839" s="188" t="inlineStr">
        <is>
          <t>Final</t>
        </is>
      </c>
      <c r="L2839" s="173" t="n"/>
      <c r="M2839" s="188" t="inlineStr">
        <is>
          <t>%</t>
        </is>
      </c>
    </row>
    <row r="2840" ht="13.35" customHeight="1" s="162">
      <c r="B2840" s="153" t="inlineStr">
        <is>
          <t>No.</t>
        </is>
      </c>
      <c r="C2840" s="188" t="inlineStr">
        <is>
          <t>Area Served</t>
        </is>
      </c>
      <c r="D2840" s="188" t="inlineStr">
        <is>
          <t>Type</t>
        </is>
      </c>
      <c r="E2840" s="188" t="inlineStr">
        <is>
          <t>Size</t>
        </is>
      </c>
      <c r="F2840" s="188" t="inlineStr">
        <is>
          <t>Ak</t>
        </is>
      </c>
      <c r="G2840" s="440" t="n"/>
      <c r="H2840" s="440" t="n"/>
      <c r="I2840" s="188" t="inlineStr">
        <is>
          <t>VEL</t>
        </is>
      </c>
      <c r="J2840" s="188" t="inlineStr">
        <is>
          <t>CFM</t>
        </is>
      </c>
      <c r="K2840" s="188" t="inlineStr">
        <is>
          <t>VEL</t>
        </is>
      </c>
      <c r="L2840" s="188" t="inlineStr">
        <is>
          <t>CFM</t>
        </is>
      </c>
      <c r="M2840" s="440" t="n"/>
    </row>
    <row r="2841" ht="13.35" customHeight="1" s="162">
      <c r="B2841" s="307" t="n"/>
      <c r="C2841" s="307" t="n"/>
      <c r="E2841" s="307" t="n"/>
      <c r="F2841" s="32" t="n"/>
      <c r="G2841" s="33">
        <f>IF(F2841="", "", IF(OR(ISTEXT(H2841),ISTEXT(F2841)),"",H2841/F2841))</f>
        <v/>
      </c>
      <c r="H2841" s="33" t="n"/>
      <c r="I2841" s="33" t="n"/>
      <c r="J2841" s="33">
        <f>IF(I2841="", "", IF(OR(ISTEXT(I2841),ISTEXT($F2841)),"",I2841*$F2841))</f>
        <v/>
      </c>
      <c r="K2841" s="33" t="n"/>
      <c r="L2841" s="33">
        <f>IF(K2841="", "", IF(OR(ISTEXT(K2841),ISTEXT($F2841)),"",K2841*$F2841))</f>
        <v/>
      </c>
      <c r="M2841" s="30">
        <f>IF(OR(H2841="",H2841=0),"",IF(K2841="",IF(J2841="","",IF(OR(ISTEXT(J2841),ISTEXT(H2841)),"",J2841/H2841)),IF(OR(ISTEXT(L2841),ISTEXT(H2841)),"",L2841/H2841)))</f>
        <v/>
      </c>
    </row>
    <row r="2842" ht="13.35" customHeight="1" s="162">
      <c r="B2842" s="307" t="n"/>
      <c r="C2842" s="307" t="n"/>
      <c r="E2842" s="307" t="n"/>
      <c r="F2842" s="32" t="n"/>
      <c r="G2842" s="33">
        <f>IF(F2842="", "", IF(OR(ISTEXT(H2842),ISTEXT(F2842)),"",H2842/F2842))</f>
        <v/>
      </c>
      <c r="H2842" s="33" t="n"/>
      <c r="I2842" s="33" t="n"/>
      <c r="J2842" s="33">
        <f>IF(I2842="", "", IF(OR(ISTEXT(I2842),ISTEXT($F2842)),"",I2842*$F2842))</f>
        <v/>
      </c>
      <c r="K2842" s="33" t="n"/>
      <c r="L2842" s="33">
        <f>IF(K2842="", "", IF(OR(ISTEXT(K2842),ISTEXT($F2842)),"",K2842*$F2842))</f>
        <v/>
      </c>
      <c r="M2842" s="30">
        <f>IF(OR(H2842="",H2842=0),"",IF(K2842="",IF(J2842="","",IF(OR(ISTEXT(J2842),ISTEXT(H2842)),"",J2842/H2842)),IF(OR(ISTEXT(L2842),ISTEXT(H2842)),"",L2842/H2842)))</f>
        <v/>
      </c>
    </row>
    <row r="2843" ht="13.35" customHeight="1" s="162">
      <c r="B2843" s="307" t="n"/>
      <c r="C2843" s="307" t="n"/>
      <c r="E2843" s="307" t="n"/>
      <c r="F2843" s="32" t="n"/>
      <c r="G2843" s="33">
        <f>IF(F2843="", "", IF(OR(ISTEXT(H2843),ISTEXT(F2843)),"",H2843/F2843))</f>
        <v/>
      </c>
      <c r="H2843" s="33" t="n"/>
      <c r="I2843" s="33" t="n"/>
      <c r="J2843" s="33">
        <f>IF(I2843="", "", IF(OR(ISTEXT(I2843),ISTEXT($F2843)),"",I2843*$F2843))</f>
        <v/>
      </c>
      <c r="K2843" s="33" t="n"/>
      <c r="L2843" s="33">
        <f>IF(K2843="", "", IF(OR(ISTEXT(K2843),ISTEXT($F2843)),"",K2843*$F2843))</f>
        <v/>
      </c>
      <c r="M2843" s="30">
        <f>IF(OR(H2843="",H2843=0),"",IF(K2843="",IF(J2843="","",IF(OR(ISTEXT(J2843),ISTEXT(H2843)),"",J2843/H2843)),IF(OR(ISTEXT(L2843),ISTEXT(H2843)),"",L2843/H2843)))</f>
        <v/>
      </c>
    </row>
    <row r="2844" ht="13.35" customHeight="1" s="162">
      <c r="B2844" s="307" t="n"/>
      <c r="C2844" s="307" t="n"/>
      <c r="E2844" s="307" t="n"/>
      <c r="F2844" s="32" t="n"/>
      <c r="G2844" s="33">
        <f>IF(F2844="", "", IF(OR(ISTEXT(H2844),ISTEXT(F2844)),"",H2844/F2844))</f>
        <v/>
      </c>
      <c r="H2844" s="33" t="n"/>
      <c r="I2844" s="33" t="n"/>
      <c r="J2844" s="33">
        <f>IF(I2844="", "", IF(OR(ISTEXT(I2844),ISTEXT($F2844)),"",I2844*$F2844))</f>
        <v/>
      </c>
      <c r="K2844" s="33" t="n"/>
      <c r="L2844" s="33">
        <f>IF(K2844="", "", IF(OR(ISTEXT(K2844),ISTEXT($F2844)),"",K2844*$F2844))</f>
        <v/>
      </c>
      <c r="M2844" s="30">
        <f>IF(OR(H2844="",H2844=0),"",IF(K2844="",IF(J2844="","",IF(OR(ISTEXT(J2844),ISTEXT(H2844)),"",J2844/H2844)),IF(OR(ISTEXT(L2844),ISTEXT(H2844)),"",L2844/H2844)))</f>
        <v/>
      </c>
    </row>
    <row r="2845" ht="13.35" customHeight="1" s="162">
      <c r="B2845" s="307" t="n"/>
      <c r="C2845" s="307" t="n"/>
      <c r="E2845" s="307" t="n"/>
      <c r="F2845" s="32" t="n"/>
      <c r="G2845" s="33">
        <f>IF(F2845="", "", IF(OR(ISTEXT(H2845),ISTEXT(F2845)),"",H2845/F2845))</f>
        <v/>
      </c>
      <c r="H2845" s="33" t="n"/>
      <c r="I2845" s="33" t="n"/>
      <c r="J2845" s="33">
        <f>IF(I2845="", "", IF(OR(ISTEXT(I2845),ISTEXT($F2845)),"",I2845*$F2845))</f>
        <v/>
      </c>
      <c r="K2845" s="33" t="n"/>
      <c r="L2845" s="33">
        <f>IF(K2845="", "", IF(OR(ISTEXT(K2845),ISTEXT($F2845)),"",K2845*$F2845))</f>
        <v/>
      </c>
      <c r="M2845" s="30">
        <f>IF(OR(H2845="",H2845=0),"",IF(K2845="",IF(J2845="","",IF(OR(ISTEXT(J2845),ISTEXT(H2845)),"",J2845/H2845)),IF(OR(ISTEXT(L2845),ISTEXT(H2845)),"",L2845/H2845)))</f>
        <v/>
      </c>
    </row>
    <row r="2846" ht="13.35" customHeight="1" s="162">
      <c r="B2846" s="307" t="n"/>
      <c r="C2846" s="307" t="n"/>
      <c r="E2846" s="307" t="n"/>
      <c r="F2846" s="32" t="n"/>
      <c r="G2846" s="33">
        <f>IF(F2846="", "", IF(OR(ISTEXT(H2846),ISTEXT(F2846)),"",H2846/F2846))</f>
        <v/>
      </c>
      <c r="H2846" s="33" t="n"/>
      <c r="I2846" s="33" t="n"/>
      <c r="J2846" s="33">
        <f>IF(I2846="", "", IF(OR(ISTEXT(I2846),ISTEXT($F2846)),"",I2846*$F2846))</f>
        <v/>
      </c>
      <c r="K2846" s="33" t="n"/>
      <c r="L2846" s="33">
        <f>IF(K2846="", "", IF(OR(ISTEXT(K2846),ISTEXT($F2846)),"",K2846*$F2846))</f>
        <v/>
      </c>
      <c r="M2846" s="30">
        <f>IF(OR(H2846="",H2846=0),"",IF(K2846="",IF(J2846="","",IF(OR(ISTEXT(J2846),ISTEXT(H2846)),"",J2846/H2846)),IF(OR(ISTEXT(L2846),ISTEXT(H2846)),"",L2846/H2846)))</f>
        <v/>
      </c>
    </row>
    <row r="2847" ht="13.35" customHeight="1" s="162">
      <c r="B2847" s="307" t="n"/>
      <c r="C2847" s="307" t="n"/>
      <c r="E2847" s="307" t="n"/>
      <c r="F2847" s="32" t="n"/>
      <c r="G2847" s="33">
        <f>IF(F2847="", "", IF(OR(ISTEXT(H2847),ISTEXT(F2847)),"",H2847/F2847))</f>
        <v/>
      </c>
      <c r="H2847" s="33" t="n"/>
      <c r="I2847" s="33" t="n"/>
      <c r="J2847" s="33">
        <f>IF(I2847="", "", IF(OR(ISTEXT(I2847),ISTEXT($F2847)),"",I2847*$F2847))</f>
        <v/>
      </c>
      <c r="K2847" s="33" t="n"/>
      <c r="L2847" s="33">
        <f>IF(K2847="", "", IF(OR(ISTEXT(K2847),ISTEXT($F2847)),"",K2847*$F2847))</f>
        <v/>
      </c>
      <c r="M2847" s="30">
        <f>IF(OR(H2847="",H2847=0),"",IF(K2847="",IF(J2847="","",IF(OR(ISTEXT(J2847),ISTEXT(H2847)),"",J2847/H2847)),IF(OR(ISTEXT(L2847),ISTEXT(H2847)),"",L2847/H2847)))</f>
        <v/>
      </c>
    </row>
    <row r="2848" ht="13.35" customHeight="1" s="162">
      <c r="B2848" s="307" t="n"/>
      <c r="C2848" s="307" t="n"/>
      <c r="E2848" s="307" t="n"/>
      <c r="F2848" s="32" t="n"/>
      <c r="G2848" s="33">
        <f>IF(F2848="", "", IF(OR(ISTEXT(H2848),ISTEXT(F2848)),"",H2848/F2848))</f>
        <v/>
      </c>
      <c r="H2848" s="33" t="n"/>
      <c r="I2848" s="33" t="n"/>
      <c r="J2848" s="33">
        <f>IF(I2848="", "", IF(OR(ISTEXT(I2848),ISTEXT($F2848)),"",I2848*$F2848))</f>
        <v/>
      </c>
      <c r="K2848" s="33" t="n"/>
      <c r="L2848" s="33">
        <f>IF(K2848="", "", IF(OR(ISTEXT(K2848),ISTEXT($F2848)),"",K2848*$F2848))</f>
        <v/>
      </c>
      <c r="M2848" s="30">
        <f>IF(OR(H2848="",H2848=0),"",IF(K2848="",IF(J2848="","",IF(OR(ISTEXT(J2848),ISTEXT(H2848)),"",J2848/H2848)),IF(OR(ISTEXT(L2848),ISTEXT(H2848)),"",L2848/H2848)))</f>
        <v/>
      </c>
    </row>
    <row r="2849" ht="13.35" customHeight="1" s="162">
      <c r="B2849" s="307" t="n"/>
      <c r="C2849" s="307" t="n"/>
      <c r="E2849" s="307" t="n"/>
      <c r="F2849" s="32" t="n"/>
      <c r="G2849" s="33">
        <f>IF(F2849="", "", IF(OR(ISTEXT(H2849),ISTEXT(F2849)),"",H2849/F2849))</f>
        <v/>
      </c>
      <c r="H2849" s="33" t="n"/>
      <c r="I2849" s="33" t="n"/>
      <c r="J2849" s="33">
        <f>IF(I2849="", "", IF(OR(ISTEXT(I2849),ISTEXT($F2849)),"",I2849*$F2849))</f>
        <v/>
      </c>
      <c r="K2849" s="33" t="n"/>
      <c r="L2849" s="33">
        <f>IF(K2849="", "", IF(OR(ISTEXT(K2849),ISTEXT($F2849)),"",K2849*$F2849))</f>
        <v/>
      </c>
      <c r="M2849" s="30">
        <f>IF(OR(H2849="",H2849=0),"",IF(K2849="",IF(J2849="","",IF(OR(ISTEXT(J2849),ISTEXT(H2849)),"",J2849/H2849)),IF(OR(ISTEXT(L2849),ISTEXT(H2849)),"",L2849/H2849)))</f>
        <v/>
      </c>
    </row>
    <row r="2850" ht="13.35" customHeight="1" s="162">
      <c r="B2850" s="307" t="n"/>
      <c r="C2850" s="307" t="n"/>
      <c r="E2850" s="307" t="n"/>
      <c r="F2850" s="32" t="n"/>
      <c r="G2850" s="33">
        <f>IF(F2850="", "", IF(OR(ISTEXT(H2850),ISTEXT(F2850)),"",H2850/F2850))</f>
        <v/>
      </c>
      <c r="H2850" s="33" t="n"/>
      <c r="I2850" s="33" t="n"/>
      <c r="J2850" s="33">
        <f>IF(I2850="", "", IF(OR(ISTEXT(I2850),ISTEXT($F2850)),"",I2850*$F2850))</f>
        <v/>
      </c>
      <c r="K2850" s="33" t="n"/>
      <c r="L2850" s="33">
        <f>IF(K2850="", "", IF(OR(ISTEXT(K2850),ISTEXT($F2850)),"",K2850*$F2850))</f>
        <v/>
      </c>
      <c r="M2850" s="30">
        <f>IF(OR(H2850="",H2850=0),"",IF(K2850="",IF(J2850="","",IF(OR(ISTEXT(J2850),ISTEXT(H2850)),"",J2850/H2850)),IF(OR(ISTEXT(L2850),ISTEXT(H2850)),"",L2850/H2850)))</f>
        <v/>
      </c>
    </row>
    <row r="2851" ht="13.35" customHeight="1" s="162">
      <c r="B2851" s="307" t="n"/>
      <c r="C2851" s="307" t="n"/>
      <c r="E2851" s="307" t="n"/>
      <c r="F2851" s="32" t="n"/>
      <c r="G2851" s="33">
        <f>IF(F2851="", "", IF(OR(ISTEXT(H2851),ISTEXT(F2851)),"",H2851/F2851))</f>
        <v/>
      </c>
      <c r="H2851" s="33" t="n"/>
      <c r="I2851" s="33" t="n"/>
      <c r="J2851" s="33">
        <f>IF(I2851="", "", IF(OR(ISTEXT(I2851),ISTEXT($F2851)),"",I2851*$F2851))</f>
        <v/>
      </c>
      <c r="K2851" s="33" t="n"/>
      <c r="L2851" s="33">
        <f>IF(K2851="", "", IF(OR(ISTEXT(K2851),ISTEXT($F2851)),"",K2851*$F2851))</f>
        <v/>
      </c>
      <c r="M2851" s="30">
        <f>IF(OR(H2851="",H2851=0),"",IF(K2851="",IF(J2851="","",IF(OR(ISTEXT(J2851),ISTEXT(H2851)),"",J2851/H2851)),IF(OR(ISTEXT(L2851),ISTEXT(H2851)),"",L2851/H2851)))</f>
        <v/>
      </c>
    </row>
    <row r="2852" ht="13.35" customHeight="1" s="162">
      <c r="B2852" s="307" t="n"/>
      <c r="C2852" s="307" t="n"/>
      <c r="E2852" s="307" t="n"/>
      <c r="F2852" s="32" t="n"/>
      <c r="G2852" s="33">
        <f>IF(F2852="", "", IF(OR(ISTEXT(H2852),ISTEXT(F2852)),"",H2852/F2852))</f>
        <v/>
      </c>
      <c r="H2852" s="33" t="n"/>
      <c r="I2852" s="33" t="n"/>
      <c r="J2852" s="33">
        <f>IF(I2852="", "", IF(OR(ISTEXT(I2852),ISTEXT($F2852)),"",I2852*$F2852))</f>
        <v/>
      </c>
      <c r="K2852" s="33" t="n"/>
      <c r="L2852" s="33">
        <f>IF(K2852="", "", IF(OR(ISTEXT(K2852),ISTEXT($F2852)),"",K2852*$F2852))</f>
        <v/>
      </c>
      <c r="M2852" s="30">
        <f>IF(OR(H2852="",H2852=0),"",IF(K2852="",IF(J2852="","",IF(OR(ISTEXT(J2852),ISTEXT(H2852)),"",J2852/H2852)),IF(OR(ISTEXT(L2852),ISTEXT(H2852)),"",L2852/H2852)))</f>
        <v/>
      </c>
    </row>
    <row r="2853" ht="13.35" customHeight="1" s="162">
      <c r="B2853" s="307" t="n"/>
      <c r="C2853" s="307" t="n"/>
      <c r="E2853" s="307" t="n"/>
      <c r="F2853" s="32" t="n"/>
      <c r="G2853" s="33">
        <f>IF(F2853="", "", IF(OR(ISTEXT(H2853),ISTEXT(F2853)),"",H2853/F2853))</f>
        <v/>
      </c>
      <c r="H2853" s="33" t="n"/>
      <c r="I2853" s="33" t="n"/>
      <c r="J2853" s="33">
        <f>IF(I2853="", "", IF(OR(ISTEXT(I2853),ISTEXT($F2853)),"",I2853*$F2853))</f>
        <v/>
      </c>
      <c r="K2853" s="33" t="n"/>
      <c r="L2853" s="33">
        <f>IF(K2853="", "", IF(OR(ISTEXT(K2853),ISTEXT($F2853)),"",K2853*$F2853))</f>
        <v/>
      </c>
      <c r="M2853" s="30">
        <f>IF(OR(H2853="",H2853=0),"",IF(K2853="",IF(J2853="","",IF(OR(ISTEXT(J2853),ISTEXT(H2853)),"",J2853/H2853)),IF(OR(ISTEXT(L2853),ISTEXT(H2853)),"",L2853/H2853)))</f>
        <v/>
      </c>
    </row>
    <row r="2854" ht="13.35" customHeight="1" s="162">
      <c r="B2854" s="307" t="n"/>
      <c r="C2854" s="307" t="n"/>
      <c r="E2854" s="307" t="n"/>
      <c r="F2854" s="32" t="n"/>
      <c r="G2854" s="33">
        <f>IF(F2854="", "", IF(OR(ISTEXT(H2854),ISTEXT(F2854)),"",H2854/F2854))</f>
        <v/>
      </c>
      <c r="H2854" s="33" t="n"/>
      <c r="I2854" s="33" t="n"/>
      <c r="J2854" s="33">
        <f>IF(I2854="", "", IF(OR(ISTEXT(I2854),ISTEXT($F2854)),"",I2854*$F2854))</f>
        <v/>
      </c>
      <c r="K2854" s="33" t="n"/>
      <c r="L2854" s="33">
        <f>IF(K2854="", "", IF(OR(ISTEXT(K2854),ISTEXT($F2854)),"",K2854*$F2854))</f>
        <v/>
      </c>
      <c r="M2854" s="30">
        <f>IF(OR(H2854="",H2854=0),"",IF(K2854="",IF(J2854="","",IF(OR(ISTEXT(J2854),ISTEXT(H2854)),"",J2854/H2854)),IF(OR(ISTEXT(L2854),ISTEXT(H2854)),"",L2854/H2854)))</f>
        <v/>
      </c>
    </row>
    <row r="2855" ht="13.35" customHeight="1" s="162">
      <c r="B2855" s="307" t="n"/>
      <c r="C2855" s="307" t="n"/>
      <c r="E2855" s="307" t="n"/>
      <c r="F2855" s="32" t="n"/>
      <c r="G2855" s="33">
        <f>IF(F2855="", "", IF(OR(ISTEXT(H2855),ISTEXT(F2855)),"",H2855/F2855))</f>
        <v/>
      </c>
      <c r="H2855" s="33" t="n"/>
      <c r="I2855" s="33" t="n"/>
      <c r="J2855" s="33">
        <f>IF(I2855="", "", IF(OR(ISTEXT(I2855),ISTEXT($F2855)),"",I2855*$F2855))</f>
        <v/>
      </c>
      <c r="K2855" s="33" t="n"/>
      <c r="L2855" s="33">
        <f>IF(K2855="", "", IF(OR(ISTEXT(K2855),ISTEXT($F2855)),"",K2855*$F2855))</f>
        <v/>
      </c>
      <c r="M2855" s="30">
        <f>IF(OR(H2855="",H2855=0),"",IF(K2855="",IF(J2855="","",IF(OR(ISTEXT(J2855),ISTEXT(H2855)),"",J2855/H2855)),IF(OR(ISTEXT(L2855),ISTEXT(H2855)),"",L2855/H2855)))</f>
        <v/>
      </c>
    </row>
    <row r="2856" ht="13.35" customHeight="1" s="162">
      <c r="B2856" s="307" t="n"/>
      <c r="C2856" s="307" t="n"/>
      <c r="D2856" s="307"/>
      <c r="E2856" s="307"/>
      <c r="F2856" s="307"/>
      <c r="G2856" s="307"/>
      <c r="H2856" s="33" t="n"/>
      <c r="I2856" s="33" t="n"/>
      <c r="J2856" s="33"/>
      <c r="K2856" s="33" t="n"/>
      <c r="L2856" s="33"/>
      <c r="M2856" s="30">
        <f>IF(OR(H2856="",H2856=0),"",IF(L2856="",IF(J2856="","",IF(OR(ISTEXT(J2856),ISTEXT(H2856)),"",J2856/H2856)),IF(OR(ISTEXT(L2856),ISTEXT(H2856)),"",L2856/H2856)))</f>
        <v/>
      </c>
    </row>
    <row r="2857" ht="13.35" customHeight="1" s="162">
      <c r="B2857" s="42" t="n"/>
      <c r="C2857" s="231" t="inlineStr">
        <is>
          <t>Total</t>
        </is>
      </c>
      <c r="D2857" s="159" t="n"/>
      <c r="E2857" s="42" t="n"/>
      <c r="F2857" s="42" t="n"/>
      <c r="G2857" s="43" t="n"/>
      <c r="H2857" s="43">
        <f>IF(SUM(H2841:H2856)+SUM(H2868:H2907)=0,"",SUM(H2841:H2856)+SUM(H2868:H2907))</f>
        <v/>
      </c>
      <c r="I2857" s="43" t="n"/>
      <c r="J2857" s="43">
        <f>IF(SUM(J2841:J2856)+SUM(J2868:J2907)=0,"",SUM(J2841:J2856)+SUM(J2868:J2907))</f>
        <v/>
      </c>
      <c r="K2857" s="43" t="n"/>
      <c r="L2857" s="43">
        <f>IF(SUM(L2841:L2856)+SUM(L2868:L2907)=0,"",SUM(L2841:L2856)+SUM(L2868:L2907))</f>
        <v/>
      </c>
      <c r="M2857" s="35">
        <f>IF(OR(H2857="",H2857=0),"",IF(L2857="",IF(J2857="","",IF(OR(ISTEXT(J2857),ISTEXT(H2857)),"",J2857/H2857)),IF(OR(ISTEXT(L2857),ISTEXT(H2857)),"",L2857/H2857)))</f>
        <v/>
      </c>
    </row>
    <row r="2858" ht="13.35" customHeight="1" s="162"/>
    <row r="2859" ht="13.35" customHeight="1" s="162">
      <c r="B2859" s="188" t="inlineStr">
        <is>
          <t>Remarks</t>
        </is>
      </c>
      <c r="C2859" s="173" t="n"/>
      <c r="D2859" s="154" t="n"/>
      <c r="E2859" s="174" t="n"/>
      <c r="F2859" s="174" t="n"/>
      <c r="G2859" s="174" t="n"/>
      <c r="H2859" s="174" t="n"/>
      <c r="I2859" s="174" t="n"/>
      <c r="J2859" s="174" t="n"/>
      <c r="K2859" s="174" t="n"/>
      <c r="L2859" s="174" t="n"/>
      <c r="M2859" s="173" t="n"/>
    </row>
    <row r="2860" ht="13.35" customHeight="1" s="162">
      <c r="B2860" s="154" t="n"/>
      <c r="C2860" s="174" t="n"/>
      <c r="D2860" s="174" t="n"/>
      <c r="E2860" s="174" t="n"/>
      <c r="F2860" s="174" t="n"/>
      <c r="G2860" s="174" t="n"/>
      <c r="H2860" s="174" t="n"/>
      <c r="I2860" s="174" t="n"/>
      <c r="J2860" s="174" t="n"/>
      <c r="K2860" s="174" t="n"/>
      <c r="L2860" s="174" t="n"/>
      <c r="M2860" s="173" t="n"/>
    </row>
    <row r="2861" ht="13.35" customHeight="1" s="162">
      <c r="B2861" s="154" t="n"/>
      <c r="C2861" s="174" t="n"/>
      <c r="D2861" s="174" t="n"/>
      <c r="E2861" s="174" t="n"/>
      <c r="F2861" s="174" t="n"/>
      <c r="G2861" s="174" t="n"/>
      <c r="H2861" s="174" t="n"/>
      <c r="I2861" s="174" t="n"/>
      <c r="J2861" s="174" t="n"/>
      <c r="K2861" s="174" t="n"/>
      <c r="L2861" s="174" t="n"/>
      <c r="M2861" s="173" t="n"/>
    </row>
    <row r="2862" ht="13.35" customHeight="1" s="162">
      <c r="B2862" s="154" t="n"/>
      <c r="C2862" s="174" t="n"/>
      <c r="D2862" s="174" t="n"/>
      <c r="E2862" s="174" t="n"/>
      <c r="F2862" s="174" t="n"/>
      <c r="G2862" s="174" t="n"/>
      <c r="H2862" s="174" t="n"/>
      <c r="I2862" s="174" t="n"/>
      <c r="J2862" s="174" t="n"/>
      <c r="K2862" s="174" t="n"/>
      <c r="L2862" s="174" t="n"/>
      <c r="M2862" s="173" t="n"/>
    </row>
    <row r="2863" ht="13.35" customHeight="1" s="162"/>
    <row r="2864" ht="13.35" customHeight="1" s="162">
      <c r="B2864" s="200" t="inlineStr">
        <is>
          <t>System (cont.)</t>
        </is>
      </c>
      <c r="C2864" s="403" t="n"/>
      <c r="D2864" s="209">
        <f>IF('{Equipment Data Entry}'!B108="","",'{Equipment Data Entry}'!B108)</f>
        <v/>
      </c>
      <c r="E2864" s="418" t="n"/>
      <c r="F2864" s="403" t="n"/>
      <c r="G2864" s="200" t="inlineStr">
        <is>
          <t>Service</t>
        </is>
      </c>
      <c r="H2864" s="403" t="n"/>
      <c r="I2864" s="210">
        <f>IF('{Equipment Data Entry}'!C108="","",'{Equipment Data Entry}'!C108)</f>
        <v/>
      </c>
      <c r="J2864" s="418" t="n"/>
      <c r="K2864" s="418" t="n"/>
      <c r="L2864" s="418" t="n"/>
      <c r="M2864" s="403" t="n"/>
    </row>
    <row r="2865" ht="13.35" customHeight="1" s="162">
      <c r="B2865" s="422" t="n"/>
      <c r="C2865" s="423" t="n"/>
      <c r="D2865" s="422" t="n"/>
      <c r="E2865" s="424" t="n"/>
      <c r="F2865" s="423" t="n"/>
      <c r="G2865" s="422" t="n"/>
      <c r="H2865" s="423" t="n"/>
      <c r="I2865" s="422" t="n"/>
      <c r="J2865" s="424" t="n"/>
      <c r="K2865" s="424" t="n"/>
      <c r="L2865" s="424" t="n"/>
      <c r="M2865" s="423" t="n"/>
    </row>
    <row r="2866" ht="13.35" customHeight="1" s="162">
      <c r="B2866" s="188" t="inlineStr">
        <is>
          <t>Registers / Grilles (cont.)</t>
        </is>
      </c>
      <c r="C2866" s="174" t="n"/>
      <c r="D2866" s="174" t="n"/>
      <c r="E2866" s="174" t="n"/>
      <c r="F2866" s="173" t="n"/>
      <c r="G2866" s="233" t="inlineStr">
        <is>
          <t>Design VEL</t>
        </is>
      </c>
      <c r="H2866" s="194" t="inlineStr">
        <is>
          <t>Design CFM</t>
        </is>
      </c>
      <c r="I2866" s="188" t="inlineStr">
        <is>
          <t>Initial</t>
        </is>
      </c>
      <c r="J2866" s="173" t="n"/>
      <c r="K2866" s="188" t="inlineStr">
        <is>
          <t>Final</t>
        </is>
      </c>
      <c r="L2866" s="173" t="n"/>
      <c r="M2866" s="188" t="inlineStr">
        <is>
          <t>%</t>
        </is>
      </c>
    </row>
    <row r="2867" ht="13.35" customHeight="1" s="162">
      <c r="B2867" s="153" t="inlineStr">
        <is>
          <t>No.</t>
        </is>
      </c>
      <c r="C2867" s="188" t="inlineStr">
        <is>
          <t>Area Served</t>
        </is>
      </c>
      <c r="D2867" s="188" t="inlineStr">
        <is>
          <t>Type</t>
        </is>
      </c>
      <c r="E2867" s="188" t="inlineStr">
        <is>
          <t>Size</t>
        </is>
      </c>
      <c r="F2867" s="188" t="inlineStr">
        <is>
          <t>Ak</t>
        </is>
      </c>
      <c r="G2867" s="440" t="n"/>
      <c r="H2867" s="440" t="n"/>
      <c r="I2867" s="188" t="inlineStr">
        <is>
          <t>VEL</t>
        </is>
      </c>
      <c r="J2867" s="188" t="inlineStr">
        <is>
          <t>CFM</t>
        </is>
      </c>
      <c r="K2867" s="188" t="inlineStr">
        <is>
          <t>VEL</t>
        </is>
      </c>
      <c r="L2867" s="188" t="inlineStr">
        <is>
          <t>CFM</t>
        </is>
      </c>
      <c r="M2867" s="440" t="n"/>
    </row>
    <row r="2868" ht="13.35" customHeight="1" s="162">
      <c r="B2868" s="307" t="n"/>
      <c r="C2868" s="307" t="n"/>
      <c r="E2868" s="307" t="n"/>
      <c r="F2868" s="32" t="n"/>
      <c r="G2868" s="33">
        <f>IF(F2868="", "", IF(OR(ISTEXT(H2868),ISTEXT(F2868)),"",H2868/F2868))</f>
        <v/>
      </c>
      <c r="H2868" s="33" t="n"/>
      <c r="I2868" s="33" t="n"/>
      <c r="J2868" s="33">
        <f>IF(I2868="", "", IF(OR(ISTEXT(I2868),ISTEXT($F2868)),"",I2868*$F2868))</f>
        <v/>
      </c>
      <c r="K2868" s="33" t="n"/>
      <c r="L2868" s="33">
        <f>IF(K2868="", "", IF(OR(ISTEXT(K2868),ISTEXT($F2868)),"",K2868*$F2868))</f>
        <v/>
      </c>
      <c r="M2868" s="30">
        <f>IF(OR(H2868="",H2868=0),"",IF(K2868="",IF(J2868="","",IF(OR(ISTEXT(J2868),ISTEXT(H2868)),"",J2868/H2868)),IF(OR(ISTEXT(L2868),ISTEXT(H2868)),"",L2868/H2868)))</f>
        <v/>
      </c>
    </row>
    <row r="2869" ht="13.35" customHeight="1" s="162">
      <c r="B2869" s="307" t="n"/>
      <c r="C2869" s="307" t="n"/>
      <c r="E2869" s="307" t="n"/>
      <c r="F2869" s="32" t="n"/>
      <c r="G2869" s="33">
        <f>IF(F2869="", "", IF(OR(ISTEXT(H2869),ISTEXT(F2869)),"",H2869/F2869))</f>
        <v/>
      </c>
      <c r="H2869" s="33" t="n"/>
      <c r="I2869" s="33" t="n"/>
      <c r="J2869" s="33">
        <f>IF(I2869="", "", IF(OR(ISTEXT(I2869),ISTEXT($F2869)),"",I2869*$F2869))</f>
        <v/>
      </c>
      <c r="K2869" s="33" t="n"/>
      <c r="L2869" s="33">
        <f>IF(K2869="", "", IF(OR(ISTEXT(K2869),ISTEXT($F2869)),"",K2869*$F2869))</f>
        <v/>
      </c>
      <c r="M2869" s="30">
        <f>IF(OR(H2869="",H2869=0),"",IF(K2869="",IF(J2869="","",IF(OR(ISTEXT(J2869),ISTEXT(H2869)),"",J2869/H2869)),IF(OR(ISTEXT(L2869),ISTEXT(H2869)),"",L2869/H2869)))</f>
        <v/>
      </c>
    </row>
    <row r="2870" ht="13.35" customHeight="1" s="162">
      <c r="B2870" s="307" t="n"/>
      <c r="C2870" s="307" t="n"/>
      <c r="E2870" s="307" t="n"/>
      <c r="F2870" s="32" t="n"/>
      <c r="G2870" s="33">
        <f>IF(F2870="", "", IF(OR(ISTEXT(H2870),ISTEXT(F2870)),"",H2870/F2870))</f>
        <v/>
      </c>
      <c r="H2870" s="33" t="n"/>
      <c r="I2870" s="33" t="n"/>
      <c r="J2870" s="33">
        <f>IF(I2870="", "", IF(OR(ISTEXT(I2870),ISTEXT($F2870)),"",I2870*$F2870))</f>
        <v/>
      </c>
      <c r="K2870" s="33" t="n"/>
      <c r="L2870" s="33">
        <f>IF(K2870="", "", IF(OR(ISTEXT(K2870),ISTEXT($F2870)),"",K2870*$F2870))</f>
        <v/>
      </c>
      <c r="M2870" s="30">
        <f>IF(OR(H2870="",H2870=0),"",IF(K2870="",IF(J2870="","",IF(OR(ISTEXT(J2870),ISTEXT(H2870)),"",J2870/H2870)),IF(OR(ISTEXT(L2870),ISTEXT(H2870)),"",L2870/H2870)))</f>
        <v/>
      </c>
    </row>
    <row r="2871" ht="13.35" customHeight="1" s="162">
      <c r="B2871" s="307" t="n"/>
      <c r="C2871" s="307" t="n"/>
      <c r="E2871" s="307" t="n"/>
      <c r="F2871" s="32" t="n"/>
      <c r="G2871" s="33">
        <f>IF(F2871="", "", IF(OR(ISTEXT(H2871),ISTEXT(F2871)),"",H2871/F2871))</f>
        <v/>
      </c>
      <c r="H2871" s="33" t="n"/>
      <c r="I2871" s="33" t="n"/>
      <c r="J2871" s="33">
        <f>IF(I2871="", "", IF(OR(ISTEXT(I2871),ISTEXT($F2871)),"",I2871*$F2871))</f>
        <v/>
      </c>
      <c r="K2871" s="33" t="n"/>
      <c r="L2871" s="33">
        <f>IF(K2871="", "", IF(OR(ISTEXT(K2871),ISTEXT($F2871)),"",K2871*$F2871))</f>
        <v/>
      </c>
      <c r="M2871" s="30">
        <f>IF(OR(H2871="",H2871=0),"",IF(K2871="",IF(J2871="","",IF(OR(ISTEXT(J2871),ISTEXT(H2871)),"",J2871/H2871)),IF(OR(ISTEXT(L2871),ISTEXT(H2871)),"",L2871/H2871)))</f>
        <v/>
      </c>
    </row>
    <row r="2872" ht="13.35" customHeight="1" s="162">
      <c r="B2872" s="307" t="n"/>
      <c r="C2872" s="307" t="n"/>
      <c r="E2872" s="307" t="n"/>
      <c r="F2872" s="32" t="n"/>
      <c r="G2872" s="33">
        <f>IF(F2872="", "", IF(OR(ISTEXT(H2872),ISTEXT(F2872)),"",H2872/F2872))</f>
        <v/>
      </c>
      <c r="H2872" s="33" t="n"/>
      <c r="I2872" s="33" t="n"/>
      <c r="J2872" s="33">
        <f>IF(I2872="", "", IF(OR(ISTEXT(I2872),ISTEXT($F2872)),"",I2872*$F2872))</f>
        <v/>
      </c>
      <c r="K2872" s="33" t="n"/>
      <c r="L2872" s="33">
        <f>IF(K2872="", "", IF(OR(ISTEXT(K2872),ISTEXT($F2872)),"",K2872*$F2872))</f>
        <v/>
      </c>
      <c r="M2872" s="30">
        <f>IF(OR(H2872="",H2872=0),"",IF(K2872="",IF(J2872="","",IF(OR(ISTEXT(J2872),ISTEXT(H2872)),"",J2872/H2872)),IF(OR(ISTEXT(L2872),ISTEXT(H2872)),"",L2872/H2872)))</f>
        <v/>
      </c>
    </row>
    <row r="2873" ht="13.35" customHeight="1" s="162">
      <c r="B2873" s="307" t="n"/>
      <c r="C2873" s="307" t="n"/>
      <c r="E2873" s="307" t="n"/>
      <c r="F2873" s="32" t="n"/>
      <c r="G2873" s="33">
        <f>IF(F2873="", "", IF(OR(ISTEXT(H2873),ISTEXT(F2873)),"",H2873/F2873))</f>
        <v/>
      </c>
      <c r="H2873" s="33" t="n"/>
      <c r="I2873" s="33" t="n"/>
      <c r="J2873" s="33">
        <f>IF(I2873="", "", IF(OR(ISTEXT(I2873),ISTEXT($F2873)),"",I2873*$F2873))</f>
        <v/>
      </c>
      <c r="K2873" s="33" t="n"/>
      <c r="L2873" s="33">
        <f>IF(K2873="", "", IF(OR(ISTEXT(K2873),ISTEXT($F2873)),"",K2873*$F2873))</f>
        <v/>
      </c>
      <c r="M2873" s="30">
        <f>IF(OR(H2873="",H2873=0),"",IF(K2873="",IF(J2873="","",IF(OR(ISTEXT(J2873),ISTEXT(H2873)),"",J2873/H2873)),IF(OR(ISTEXT(L2873),ISTEXT(H2873)),"",L2873/H2873)))</f>
        <v/>
      </c>
    </row>
    <row r="2874" ht="13.35" customHeight="1" s="162">
      <c r="B2874" s="307" t="n"/>
      <c r="C2874" s="307" t="n"/>
      <c r="E2874" s="307" t="n"/>
      <c r="F2874" s="32" t="n"/>
      <c r="G2874" s="33">
        <f>IF(F2874="", "", IF(OR(ISTEXT(H2874),ISTEXT(F2874)),"",H2874/F2874))</f>
        <v/>
      </c>
      <c r="H2874" s="33" t="n"/>
      <c r="I2874" s="33" t="n"/>
      <c r="J2874" s="33">
        <f>IF(I2874="", "", IF(OR(ISTEXT(I2874),ISTEXT($F2874)),"",I2874*$F2874))</f>
        <v/>
      </c>
      <c r="K2874" s="33" t="n"/>
      <c r="L2874" s="33">
        <f>IF(K2874="", "", IF(OR(ISTEXT(K2874),ISTEXT($F2874)),"",K2874*$F2874))</f>
        <v/>
      </c>
      <c r="M2874" s="30">
        <f>IF(OR(H2874="",H2874=0),"",IF(K2874="",IF(J2874="","",IF(OR(ISTEXT(J2874),ISTEXT(H2874)),"",J2874/H2874)),IF(OR(ISTEXT(L2874),ISTEXT(H2874)),"",L2874/H2874)))</f>
        <v/>
      </c>
    </row>
    <row r="2875" ht="13.35" customHeight="1" s="162">
      <c r="B2875" s="307" t="n"/>
      <c r="C2875" s="307" t="n"/>
      <c r="E2875" s="307" t="n"/>
      <c r="F2875" s="32" t="n"/>
      <c r="G2875" s="33">
        <f>IF(F2875="", "", IF(OR(ISTEXT(H2875),ISTEXT(F2875)),"",H2875/F2875))</f>
        <v/>
      </c>
      <c r="H2875" s="33" t="n"/>
      <c r="I2875" s="33" t="n"/>
      <c r="J2875" s="33">
        <f>IF(I2875="", "", IF(OR(ISTEXT(I2875),ISTEXT($F2875)),"",I2875*$F2875))</f>
        <v/>
      </c>
      <c r="K2875" s="33" t="n"/>
      <c r="L2875" s="33">
        <f>IF(K2875="", "", IF(OR(ISTEXT(K2875),ISTEXT($F2875)),"",K2875*$F2875))</f>
        <v/>
      </c>
      <c r="M2875" s="30">
        <f>IF(OR(H2875="",H2875=0),"",IF(K2875="",IF(J2875="","",IF(OR(ISTEXT(J2875),ISTEXT(H2875)),"",J2875/H2875)),IF(OR(ISTEXT(L2875),ISTEXT(H2875)),"",L2875/H2875)))</f>
        <v/>
      </c>
    </row>
    <row r="2876" ht="13.35" customHeight="1" s="162">
      <c r="B2876" s="307" t="n"/>
      <c r="C2876" s="307" t="n"/>
      <c r="E2876" s="307" t="n"/>
      <c r="F2876" s="32" t="n"/>
      <c r="G2876" s="33">
        <f>IF(F2876="", "", IF(OR(ISTEXT(H2876),ISTEXT(F2876)),"",H2876/F2876))</f>
        <v/>
      </c>
      <c r="H2876" s="33" t="n"/>
      <c r="I2876" s="33" t="n"/>
      <c r="J2876" s="33">
        <f>IF(I2876="", "", IF(OR(ISTEXT(I2876),ISTEXT($F2876)),"",I2876*$F2876))</f>
        <v/>
      </c>
      <c r="K2876" s="33" t="n"/>
      <c r="L2876" s="33">
        <f>IF(K2876="", "", IF(OR(ISTEXT(K2876),ISTEXT($F2876)),"",K2876*$F2876))</f>
        <v/>
      </c>
      <c r="M2876" s="30">
        <f>IF(OR(H2876="",H2876=0),"",IF(K2876="",IF(J2876="","",IF(OR(ISTEXT(J2876),ISTEXT(H2876)),"",J2876/H2876)),IF(OR(ISTEXT(L2876),ISTEXT(H2876)),"",L2876/H2876)))</f>
        <v/>
      </c>
    </row>
    <row r="2877" ht="13.35" customHeight="1" s="162">
      <c r="B2877" s="307" t="n"/>
      <c r="C2877" s="307" t="n"/>
      <c r="E2877" s="307" t="n"/>
      <c r="F2877" s="32" t="n"/>
      <c r="G2877" s="33">
        <f>IF(F2877="", "", IF(OR(ISTEXT(H2877),ISTEXT(F2877)),"",H2877/F2877))</f>
        <v/>
      </c>
      <c r="H2877" s="33" t="n"/>
      <c r="I2877" s="33" t="n"/>
      <c r="J2877" s="33">
        <f>IF(I2877="", "", IF(OR(ISTEXT(I2877),ISTEXT($F2877)),"",I2877*$F2877))</f>
        <v/>
      </c>
      <c r="K2877" s="33" t="n"/>
      <c r="L2877" s="33">
        <f>IF(K2877="", "", IF(OR(ISTEXT(K2877),ISTEXT($F2877)),"",K2877*$F2877))</f>
        <v/>
      </c>
      <c r="M2877" s="30">
        <f>IF(OR(H2877="",H2877=0),"",IF(K2877="",IF(J2877="","",IF(OR(ISTEXT(J2877),ISTEXT(H2877)),"",J2877/H2877)),IF(OR(ISTEXT(L2877),ISTEXT(H2877)),"",L2877/H2877)))</f>
        <v/>
      </c>
    </row>
    <row r="2878" ht="13.35" customHeight="1" s="162">
      <c r="B2878" s="307" t="n"/>
      <c r="C2878" s="307" t="n"/>
      <c r="E2878" s="307" t="n"/>
      <c r="F2878" s="32" t="n"/>
      <c r="G2878" s="33">
        <f>IF(F2878="", "", IF(OR(ISTEXT(H2878),ISTEXT(F2878)),"",H2878/F2878))</f>
        <v/>
      </c>
      <c r="H2878" s="33" t="n"/>
      <c r="I2878" s="33" t="n"/>
      <c r="J2878" s="33">
        <f>IF(I2878="", "", IF(OR(ISTEXT(I2878),ISTEXT($F2878)),"",I2878*$F2878))</f>
        <v/>
      </c>
      <c r="K2878" s="33" t="n"/>
      <c r="L2878" s="33">
        <f>IF(K2878="", "", IF(OR(ISTEXT(K2878),ISTEXT($F2878)),"",K2878*$F2878))</f>
        <v/>
      </c>
      <c r="M2878" s="30">
        <f>IF(OR(H2878="",H2878=0),"",IF(K2878="",IF(J2878="","",IF(OR(ISTEXT(J2878),ISTEXT(H2878)),"",J2878/H2878)),IF(OR(ISTEXT(L2878),ISTEXT(H2878)),"",L2878/H2878)))</f>
        <v/>
      </c>
    </row>
    <row r="2879" ht="13.35" customHeight="1" s="162">
      <c r="B2879" s="307" t="n"/>
      <c r="C2879" s="307" t="n"/>
      <c r="E2879" s="307" t="n"/>
      <c r="F2879" s="32" t="n"/>
      <c r="G2879" s="33">
        <f>IF(F2879="", "", IF(OR(ISTEXT(H2879),ISTEXT(F2879)),"",H2879/F2879))</f>
        <v/>
      </c>
      <c r="H2879" s="33" t="n"/>
      <c r="I2879" s="33" t="n"/>
      <c r="J2879" s="33">
        <f>IF(I2879="", "", IF(OR(ISTEXT(I2879),ISTEXT($F2879)),"",I2879*$F2879))</f>
        <v/>
      </c>
      <c r="K2879" s="33" t="n"/>
      <c r="L2879" s="33">
        <f>IF(K2879="", "", IF(OR(ISTEXT(K2879),ISTEXT($F2879)),"",K2879*$F2879))</f>
        <v/>
      </c>
      <c r="M2879" s="30">
        <f>IF(OR(H2879="",H2879=0),"",IF(K2879="",IF(J2879="","",IF(OR(ISTEXT(J2879),ISTEXT(H2879)),"",J2879/H2879)),IF(OR(ISTEXT(L2879),ISTEXT(H2879)),"",L2879/H2879)))</f>
        <v/>
      </c>
    </row>
    <row r="2880" ht="13.35" customHeight="1" s="162">
      <c r="B2880" s="307" t="n"/>
      <c r="C2880" s="307" t="n"/>
      <c r="E2880" s="307" t="n"/>
      <c r="F2880" s="32" t="n"/>
      <c r="G2880" s="33">
        <f>IF(F2880="", "", IF(OR(ISTEXT(H2880),ISTEXT(F2880)),"",H2880/F2880))</f>
        <v/>
      </c>
      <c r="H2880" s="33" t="n"/>
      <c r="I2880" s="33" t="n"/>
      <c r="J2880" s="33">
        <f>IF(I2880="", "", IF(OR(ISTEXT(I2880),ISTEXT($F2880)),"",I2880*$F2880))</f>
        <v/>
      </c>
      <c r="K2880" s="33" t="n"/>
      <c r="L2880" s="33">
        <f>IF(K2880="", "", IF(OR(ISTEXT(K2880),ISTEXT($F2880)),"",K2880*$F2880))</f>
        <v/>
      </c>
      <c r="M2880" s="30">
        <f>IF(OR(H2880="",H2880=0),"",IF(K2880="",IF(J2880="","",IF(OR(ISTEXT(J2880),ISTEXT(H2880)),"",J2880/H2880)),IF(OR(ISTEXT(L2880),ISTEXT(H2880)),"",L2880/H2880)))</f>
        <v/>
      </c>
    </row>
    <row r="2881" ht="13.35" customHeight="1" s="162">
      <c r="B2881" s="307" t="n"/>
      <c r="C2881" s="307" t="n"/>
      <c r="E2881" s="307" t="n"/>
      <c r="F2881" s="32" t="n"/>
      <c r="G2881" s="33">
        <f>IF(F2881="", "", IF(OR(ISTEXT(H2881),ISTEXT(F2881)),"",H2881/F2881))</f>
        <v/>
      </c>
      <c r="H2881" s="33" t="n"/>
      <c r="I2881" s="33" t="n"/>
      <c r="J2881" s="33">
        <f>IF(I2881="", "", IF(OR(ISTEXT(I2881),ISTEXT($F2881)),"",I2881*$F2881))</f>
        <v/>
      </c>
      <c r="K2881" s="33" t="n"/>
      <c r="L2881" s="33">
        <f>IF(K2881="", "", IF(OR(ISTEXT(K2881),ISTEXT($F2881)),"",K2881*$F2881))</f>
        <v/>
      </c>
      <c r="M2881" s="30">
        <f>IF(OR(H2881="",H2881=0),"",IF(K2881="",IF(J2881="","",IF(OR(ISTEXT(J2881),ISTEXT(H2881)),"",J2881/H2881)),IF(OR(ISTEXT(L2881),ISTEXT(H2881)),"",L2881/H2881)))</f>
        <v/>
      </c>
    </row>
    <row r="2882" ht="13.35" customHeight="1" s="162">
      <c r="B2882" s="307" t="n"/>
      <c r="C2882" s="307" t="n"/>
      <c r="E2882" s="307" t="n"/>
      <c r="F2882" s="32" t="n"/>
      <c r="G2882" s="33">
        <f>IF(F2882="", "", IF(OR(ISTEXT(H2882),ISTEXT(F2882)),"",H2882/F2882))</f>
        <v/>
      </c>
      <c r="H2882" s="33" t="n"/>
      <c r="I2882" s="33" t="n"/>
      <c r="J2882" s="33">
        <f>IF(I2882="", "", IF(OR(ISTEXT(I2882),ISTEXT($F2882)),"",I2882*$F2882))</f>
        <v/>
      </c>
      <c r="K2882" s="33" t="n"/>
      <c r="L2882" s="33">
        <f>IF(K2882="", "", IF(OR(ISTEXT(K2882),ISTEXT($F2882)),"",K2882*$F2882))</f>
        <v/>
      </c>
      <c r="M2882" s="30">
        <f>IF(OR(H2882="",H2882=0),"",IF(K2882="",IF(J2882="","",IF(OR(ISTEXT(J2882),ISTEXT(H2882)),"",J2882/H2882)),IF(OR(ISTEXT(L2882),ISTEXT(H2882)),"",L2882/H2882)))</f>
        <v/>
      </c>
    </row>
    <row r="2883" ht="13.35" customHeight="1" s="162">
      <c r="B2883" s="307" t="n"/>
      <c r="C2883" s="307" t="n"/>
      <c r="E2883" s="307" t="n"/>
      <c r="F2883" s="32" t="n"/>
      <c r="G2883" s="33">
        <f>IF(F2883="", "", IF(OR(ISTEXT(H2883),ISTEXT(F2883)),"",H2883/F2883))</f>
        <v/>
      </c>
      <c r="H2883" s="33" t="n"/>
      <c r="I2883" s="33" t="n"/>
      <c r="J2883" s="33">
        <f>IF(I2883="", "", IF(OR(ISTEXT(I2883),ISTEXT($F2883)),"",I2883*$F2883))</f>
        <v/>
      </c>
      <c r="K2883" s="33" t="n"/>
      <c r="L2883" s="33">
        <f>IF(K2883="", "", IF(OR(ISTEXT(K2883),ISTEXT($F2883)),"",K2883*$F2883))</f>
        <v/>
      </c>
      <c r="M2883" s="30">
        <f>IF(OR(H2883="",H2883=0),"",IF(K2883="",IF(J2883="","",IF(OR(ISTEXT(J2883),ISTEXT(H2883)),"",J2883/H2883)),IF(OR(ISTEXT(L2883),ISTEXT(H2883)),"",L2883/H2883)))</f>
        <v/>
      </c>
    </row>
    <row r="2884" ht="13.35" customHeight="1" s="162">
      <c r="B2884" s="307" t="n"/>
      <c r="C2884" s="307" t="n"/>
      <c r="E2884" s="307" t="n"/>
      <c r="F2884" s="32" t="n"/>
      <c r="G2884" s="33">
        <f>IF(F2884="", "", IF(OR(ISTEXT(H2884),ISTEXT(F2884)),"",H2884/F2884))</f>
        <v/>
      </c>
      <c r="H2884" s="33" t="n"/>
      <c r="I2884" s="33" t="n"/>
      <c r="J2884" s="33">
        <f>IF(I2884="", "", IF(OR(ISTEXT(I2884),ISTEXT($F2884)),"",I2884*$F2884))</f>
        <v/>
      </c>
      <c r="K2884" s="33" t="n"/>
      <c r="L2884" s="33">
        <f>IF(K2884="", "", IF(OR(ISTEXT(K2884),ISTEXT($F2884)),"",K2884*$F2884))</f>
        <v/>
      </c>
      <c r="M2884" s="30">
        <f>IF(OR(H2884="",H2884=0),"",IF(K2884="",IF(J2884="","",IF(OR(ISTEXT(J2884),ISTEXT(H2884)),"",J2884/H2884)),IF(OR(ISTEXT(L2884),ISTEXT(H2884)),"",L2884/H2884)))</f>
        <v/>
      </c>
    </row>
    <row r="2885" ht="13.35" customHeight="1" s="162">
      <c r="B2885" s="307" t="n"/>
      <c r="C2885" s="307" t="n"/>
      <c r="E2885" s="307" t="n"/>
      <c r="F2885" s="32" t="n"/>
      <c r="G2885" s="33">
        <f>IF(F2885="", "", IF(OR(ISTEXT(H2885),ISTEXT(F2885)),"",H2885/F2885))</f>
        <v/>
      </c>
      <c r="H2885" s="33" t="n"/>
      <c r="I2885" s="33" t="n"/>
      <c r="J2885" s="33">
        <f>IF(I2885="", "", IF(OR(ISTEXT(I2885),ISTEXT($F2885)),"",I2885*$F2885))</f>
        <v/>
      </c>
      <c r="K2885" s="33" t="n"/>
      <c r="L2885" s="33">
        <f>IF(K2885="", "", IF(OR(ISTEXT(K2885),ISTEXT($F2885)),"",K2885*$F2885))</f>
        <v/>
      </c>
      <c r="M2885" s="30">
        <f>IF(OR(H2885="",H2885=0),"",IF(K2885="",IF(J2885="","",IF(OR(ISTEXT(J2885),ISTEXT(H2885)),"",J2885/H2885)),IF(OR(ISTEXT(L2885),ISTEXT(H2885)),"",L2885/H2885)))</f>
        <v/>
      </c>
    </row>
    <row r="2886" ht="13.35" customHeight="1" s="162">
      <c r="B2886" s="307" t="n"/>
      <c r="C2886" s="307" t="n"/>
      <c r="E2886" s="307" t="n"/>
      <c r="F2886" s="32" t="n"/>
      <c r="G2886" s="33">
        <f>IF(F2886="", "", IF(OR(ISTEXT(H2886),ISTEXT(F2886)),"",H2886/F2886))</f>
        <v/>
      </c>
      <c r="H2886" s="33" t="n"/>
      <c r="I2886" s="33" t="n"/>
      <c r="J2886" s="33">
        <f>IF(I2886="", "", IF(OR(ISTEXT(I2886),ISTEXT($F2886)),"",I2886*$F2886))</f>
        <v/>
      </c>
      <c r="K2886" s="33" t="n"/>
      <c r="L2886" s="33">
        <f>IF(K2886="", "", IF(OR(ISTEXT(K2886),ISTEXT($F2886)),"",K2886*$F2886))</f>
        <v/>
      </c>
      <c r="M2886" s="30">
        <f>IF(OR(H2886="",H2886=0),"",IF(K2886="",IF(J2886="","",IF(OR(ISTEXT(J2886),ISTEXT(H2886)),"",J2886/H2886)),IF(OR(ISTEXT(L2886),ISTEXT(H2886)),"",L2886/H2886)))</f>
        <v/>
      </c>
    </row>
    <row r="2887" ht="13.35" customHeight="1" s="162">
      <c r="B2887" s="307" t="n"/>
      <c r="C2887" s="307" t="n"/>
      <c r="E2887" s="307" t="n"/>
      <c r="F2887" s="32" t="n"/>
      <c r="G2887" s="33">
        <f>IF(F2887="", "", IF(OR(ISTEXT(H2887),ISTEXT(F2887)),"",H2887/F2887))</f>
        <v/>
      </c>
      <c r="H2887" s="33" t="n"/>
      <c r="I2887" s="33" t="n"/>
      <c r="J2887" s="33">
        <f>IF(I2887="", "", IF(OR(ISTEXT(I2887),ISTEXT($F2887)),"",I2887*$F2887))</f>
        <v/>
      </c>
      <c r="K2887" s="33" t="n"/>
      <c r="L2887" s="33">
        <f>IF(K2887="", "", IF(OR(ISTEXT(K2887),ISTEXT($F2887)),"",K2887*$F2887))</f>
        <v/>
      </c>
      <c r="M2887" s="30">
        <f>IF(OR(H2887="",H2887=0),"",IF(K2887="",IF(J2887="","",IF(OR(ISTEXT(J2887),ISTEXT(H2887)),"",J2887/H2887)),IF(OR(ISTEXT(L2887),ISTEXT(H2887)),"",L2887/H2887)))</f>
        <v/>
      </c>
    </row>
    <row r="2888" ht="13.35" customHeight="1" s="162">
      <c r="B2888" s="307" t="n"/>
      <c r="C2888" s="307" t="n"/>
      <c r="E2888" s="307" t="n"/>
      <c r="F2888" s="32" t="n"/>
      <c r="G2888" s="33">
        <f>IF(F2888="", "", IF(OR(ISTEXT(H2888),ISTEXT(F2888)),"",H2888/F2888))</f>
        <v/>
      </c>
      <c r="H2888" s="33" t="n"/>
      <c r="I2888" s="33" t="n"/>
      <c r="J2888" s="33">
        <f>IF(I2888="", "", IF(OR(ISTEXT(I2888),ISTEXT($F2888)),"",I2888*$F2888))</f>
        <v/>
      </c>
      <c r="K2888" s="33" t="n"/>
      <c r="L2888" s="33">
        <f>IF(K2888="", "", IF(OR(ISTEXT(K2888),ISTEXT($F2888)),"",K2888*$F2888))</f>
        <v/>
      </c>
      <c r="M2888" s="30">
        <f>IF(OR(H2888="",H2888=0),"",IF(K2888="",IF(J2888="","",IF(OR(ISTEXT(J2888),ISTEXT(H2888)),"",J2888/H2888)),IF(OR(ISTEXT(L2888),ISTEXT(H2888)),"",L2888/H2888)))</f>
        <v/>
      </c>
    </row>
    <row r="2889" ht="13.35" customHeight="1" s="162">
      <c r="B2889" s="307" t="n"/>
      <c r="C2889" s="307" t="n"/>
      <c r="E2889" s="307" t="n"/>
      <c r="F2889" s="32" t="n"/>
      <c r="G2889" s="33">
        <f>IF(F2889="", "", IF(OR(ISTEXT(H2889),ISTEXT(F2889)),"",H2889/F2889))</f>
        <v/>
      </c>
      <c r="H2889" s="33" t="n"/>
      <c r="I2889" s="33" t="n"/>
      <c r="J2889" s="33">
        <f>IF(I2889="", "", IF(OR(ISTEXT(I2889),ISTEXT($F2889)),"",I2889*$F2889))</f>
        <v/>
      </c>
      <c r="K2889" s="33" t="n"/>
      <c r="L2889" s="33">
        <f>IF(K2889="", "", IF(OR(ISTEXT(K2889),ISTEXT($F2889)),"",K2889*$F2889))</f>
        <v/>
      </c>
      <c r="M2889" s="30">
        <f>IF(OR(H2889="",H2889=0),"",IF(K2889="",IF(J2889="","",IF(OR(ISTEXT(J2889),ISTEXT(H2889)),"",J2889/H2889)),IF(OR(ISTEXT(L2889),ISTEXT(H2889)),"",L2889/H2889)))</f>
        <v/>
      </c>
    </row>
    <row r="2890" ht="13.35" customHeight="1" s="162">
      <c r="B2890" s="307" t="n"/>
      <c r="C2890" s="307" t="n"/>
      <c r="E2890" s="307" t="n"/>
      <c r="F2890" s="32" t="n"/>
      <c r="G2890" s="33">
        <f>IF(F2890="", "", IF(OR(ISTEXT(H2890),ISTEXT(F2890)),"",H2890/F2890))</f>
        <v/>
      </c>
      <c r="H2890" s="33" t="n"/>
      <c r="I2890" s="33" t="n"/>
      <c r="J2890" s="33">
        <f>IF(I2890="", "", IF(OR(ISTEXT(I2890),ISTEXT($F2890)),"",I2890*$F2890))</f>
        <v/>
      </c>
      <c r="K2890" s="33" t="n"/>
      <c r="L2890" s="33">
        <f>IF(K2890="", "", IF(OR(ISTEXT(K2890),ISTEXT($F2890)),"",K2890*$F2890))</f>
        <v/>
      </c>
      <c r="M2890" s="30">
        <f>IF(OR(H2890="",H2890=0),"",IF(K2890="",IF(J2890="","",IF(OR(ISTEXT(J2890),ISTEXT(H2890)),"",J2890/H2890)),IF(OR(ISTEXT(L2890),ISTEXT(H2890)),"",L2890/H2890)))</f>
        <v/>
      </c>
    </row>
    <row r="2891" ht="13.35" customHeight="1" s="162">
      <c r="B2891" s="307" t="n"/>
      <c r="C2891" s="307" t="n"/>
      <c r="E2891" s="307" t="n"/>
      <c r="F2891" s="32" t="n"/>
      <c r="G2891" s="33">
        <f>IF(F2891="", "", IF(OR(ISTEXT(H2891),ISTEXT(F2891)),"",H2891/F2891))</f>
        <v/>
      </c>
      <c r="H2891" s="33" t="n"/>
      <c r="I2891" s="33" t="n"/>
      <c r="J2891" s="33">
        <f>IF(I2891="", "", IF(OR(ISTEXT(I2891),ISTEXT($F2891)),"",I2891*$F2891))</f>
        <v/>
      </c>
      <c r="K2891" s="33" t="n"/>
      <c r="L2891" s="33">
        <f>IF(K2891="", "", IF(OR(ISTEXT(K2891),ISTEXT($F2891)),"",K2891*$F2891))</f>
        <v/>
      </c>
      <c r="M2891" s="30">
        <f>IF(OR(H2891="",H2891=0),"",IF(K2891="",IF(J2891="","",IF(OR(ISTEXT(J2891),ISTEXT(H2891)),"",J2891/H2891)),IF(OR(ISTEXT(L2891),ISTEXT(H2891)),"",L2891/H2891)))</f>
        <v/>
      </c>
    </row>
    <row r="2892" ht="13.35" customHeight="1" s="162">
      <c r="B2892" s="307" t="n"/>
      <c r="C2892" s="307" t="n"/>
      <c r="E2892" s="307" t="n"/>
      <c r="F2892" s="32" t="n"/>
      <c r="G2892" s="33">
        <f>IF(F2892="", "", IF(OR(ISTEXT(H2892),ISTEXT(F2892)),"",H2892/F2892))</f>
        <v/>
      </c>
      <c r="H2892" s="33" t="n"/>
      <c r="I2892" s="33" t="n"/>
      <c r="J2892" s="33">
        <f>IF(I2892="", "", IF(OR(ISTEXT(I2892),ISTEXT($F2892)),"",I2892*$F2892))</f>
        <v/>
      </c>
      <c r="K2892" s="33" t="n"/>
      <c r="L2892" s="33">
        <f>IF(K2892="", "", IF(OR(ISTEXT(K2892),ISTEXT($F2892)),"",K2892*$F2892))</f>
        <v/>
      </c>
      <c r="M2892" s="30">
        <f>IF(OR(H2892="",H2892=0),"",IF(K2892="",IF(J2892="","",IF(OR(ISTEXT(J2892),ISTEXT(H2892)),"",J2892/H2892)),IF(OR(ISTEXT(L2892),ISTEXT(H2892)),"",L2892/H2892)))</f>
        <v/>
      </c>
    </row>
    <row r="2893" ht="13.35" customHeight="1" s="162">
      <c r="B2893" s="307" t="n"/>
      <c r="C2893" s="307" t="n"/>
      <c r="E2893" s="307" t="n"/>
      <c r="F2893" s="32" t="n"/>
      <c r="G2893" s="33">
        <f>IF(F2893="", "", IF(OR(ISTEXT(H2893),ISTEXT(F2893)),"",H2893/F2893))</f>
        <v/>
      </c>
      <c r="H2893" s="33" t="n"/>
      <c r="I2893" s="33" t="n"/>
      <c r="J2893" s="33">
        <f>IF(I2893="", "", IF(OR(ISTEXT(I2893),ISTEXT($F2893)),"",I2893*$F2893))</f>
        <v/>
      </c>
      <c r="K2893" s="33" t="n"/>
      <c r="L2893" s="33">
        <f>IF(K2893="", "", IF(OR(ISTEXT(K2893),ISTEXT($F2893)),"",K2893*$F2893))</f>
        <v/>
      </c>
      <c r="M2893" s="30">
        <f>IF(OR(H2893="",H2893=0),"",IF(K2893="",IF(J2893="","",IF(OR(ISTEXT(J2893),ISTEXT(H2893)),"",J2893/H2893)),IF(OR(ISTEXT(L2893),ISTEXT(H2893)),"",L2893/H2893)))</f>
        <v/>
      </c>
    </row>
    <row r="2894" ht="13.35" customHeight="1" s="162">
      <c r="B2894" s="307" t="n"/>
      <c r="C2894" s="307" t="n"/>
      <c r="E2894" s="307" t="n"/>
      <c r="F2894" s="32" t="n"/>
      <c r="G2894" s="33">
        <f>IF(F2894="", "", IF(OR(ISTEXT(H2894),ISTEXT(F2894)),"",H2894/F2894))</f>
        <v/>
      </c>
      <c r="H2894" s="33" t="n"/>
      <c r="I2894" s="33" t="n"/>
      <c r="J2894" s="33">
        <f>IF(I2894="", "", IF(OR(ISTEXT(I2894),ISTEXT($F2894)),"",I2894*$F2894))</f>
        <v/>
      </c>
      <c r="K2894" s="33" t="n"/>
      <c r="L2894" s="33">
        <f>IF(K2894="", "", IF(OR(ISTEXT(K2894),ISTEXT($F2894)),"",K2894*$F2894))</f>
        <v/>
      </c>
      <c r="M2894" s="30">
        <f>IF(OR(H2894="",H2894=0),"",IF(K2894="",IF(J2894="","",IF(OR(ISTEXT(J2894),ISTEXT(H2894)),"",J2894/H2894)),IF(OR(ISTEXT(L2894),ISTEXT(H2894)),"",L2894/H2894)))</f>
        <v/>
      </c>
    </row>
    <row r="2895" ht="13.35" customHeight="1" s="162">
      <c r="B2895" s="307" t="n"/>
      <c r="C2895" s="307" t="n"/>
      <c r="E2895" s="307" t="n"/>
      <c r="F2895" s="32" t="n"/>
      <c r="G2895" s="33">
        <f>IF(F2895="", "", IF(OR(ISTEXT(H2895),ISTEXT(F2895)),"",H2895/F2895))</f>
        <v/>
      </c>
      <c r="H2895" s="33" t="n"/>
      <c r="I2895" s="33" t="n"/>
      <c r="J2895" s="33">
        <f>IF(I2895="", "", IF(OR(ISTEXT(I2895),ISTEXT($F2895)),"",I2895*$F2895))</f>
        <v/>
      </c>
      <c r="K2895" s="33" t="n"/>
      <c r="L2895" s="33">
        <f>IF(K2895="", "", IF(OR(ISTEXT(K2895),ISTEXT($F2895)),"",K2895*$F2895))</f>
        <v/>
      </c>
      <c r="M2895" s="30">
        <f>IF(OR(H2895="",H2895=0),"",IF(K2895="",IF(J2895="","",IF(OR(ISTEXT(J2895),ISTEXT(H2895)),"",J2895/H2895)),IF(OR(ISTEXT(L2895),ISTEXT(H2895)),"",L2895/H2895)))</f>
        <v/>
      </c>
    </row>
    <row r="2896" ht="13.35" customHeight="1" s="162">
      <c r="B2896" s="307" t="n"/>
      <c r="C2896" s="307" t="n"/>
      <c r="E2896" s="307" t="n"/>
      <c r="F2896" s="32" t="n"/>
      <c r="G2896" s="33">
        <f>IF(F2896="", "", IF(OR(ISTEXT(H2896),ISTEXT(F2896)),"",H2896/F2896))</f>
        <v/>
      </c>
      <c r="H2896" s="33" t="n"/>
      <c r="I2896" s="33" t="n"/>
      <c r="J2896" s="33">
        <f>IF(I2896="", "", IF(OR(ISTEXT(I2896),ISTEXT($F2896)),"",I2896*$F2896))</f>
        <v/>
      </c>
      <c r="K2896" s="33" t="n"/>
      <c r="L2896" s="33">
        <f>IF(K2896="", "", IF(OR(ISTEXT(K2896),ISTEXT($F2896)),"",K2896*$F2896))</f>
        <v/>
      </c>
      <c r="M2896" s="30">
        <f>IF(OR(H2896="",H2896=0),"",IF(K2896="",IF(J2896="","",IF(OR(ISTEXT(J2896),ISTEXT(H2896)),"",J2896/H2896)),IF(OR(ISTEXT(L2896),ISTEXT(H2896)),"",L2896/H2896)))</f>
        <v/>
      </c>
    </row>
    <row r="2897" ht="13.35" customHeight="1" s="162">
      <c r="B2897" s="307" t="n"/>
      <c r="C2897" s="307" t="n"/>
      <c r="E2897" s="307" t="n"/>
      <c r="F2897" s="32" t="n"/>
      <c r="G2897" s="33">
        <f>IF(F2897="", "", IF(OR(ISTEXT(H2897),ISTEXT(F2897)),"",H2897/F2897))</f>
        <v/>
      </c>
      <c r="H2897" s="33" t="n"/>
      <c r="I2897" s="33" t="n"/>
      <c r="J2897" s="33">
        <f>IF(I2897="", "", IF(OR(ISTEXT(I2897),ISTEXT($F2897)),"",I2897*$F2897))</f>
        <v/>
      </c>
      <c r="K2897" s="33" t="n"/>
      <c r="L2897" s="33">
        <f>IF(K2897="", "", IF(OR(ISTEXT(K2897),ISTEXT($F2897)),"",K2897*$F2897))</f>
        <v/>
      </c>
      <c r="M2897" s="30">
        <f>IF(OR(H2897="",H2897=0),"",IF(K2897="",IF(J2897="","",IF(OR(ISTEXT(J2897),ISTEXT(H2897)),"",J2897/H2897)),IF(OR(ISTEXT(L2897),ISTEXT(H2897)),"",L2897/H2897)))</f>
        <v/>
      </c>
    </row>
    <row r="2898" ht="13.35" customHeight="1" s="162">
      <c r="B2898" s="307" t="n"/>
      <c r="C2898" s="307" t="n"/>
      <c r="E2898" s="307" t="n"/>
      <c r="F2898" s="32" t="n"/>
      <c r="G2898" s="33">
        <f>IF(F2898="", "", IF(OR(ISTEXT(H2898),ISTEXT(F2898)),"",H2898/F2898))</f>
        <v/>
      </c>
      <c r="H2898" s="33" t="n"/>
      <c r="I2898" s="33" t="n"/>
      <c r="J2898" s="33">
        <f>IF(I2898="", "", IF(OR(ISTEXT(I2898),ISTEXT($F2898)),"",I2898*$F2898))</f>
        <v/>
      </c>
      <c r="K2898" s="33" t="n"/>
      <c r="L2898" s="33">
        <f>IF(K2898="", "", IF(OR(ISTEXT(K2898),ISTEXT($F2898)),"",K2898*$F2898))</f>
        <v/>
      </c>
      <c r="M2898" s="30">
        <f>IF(OR(H2898="",H2898=0),"",IF(K2898="",IF(J2898="","",IF(OR(ISTEXT(J2898),ISTEXT(H2898)),"",J2898/H2898)),IF(OR(ISTEXT(L2898),ISTEXT(H2898)),"",L2898/H2898)))</f>
        <v/>
      </c>
    </row>
    <row r="2899" ht="13.35" customHeight="1" s="162">
      <c r="B2899" s="307" t="n"/>
      <c r="C2899" s="307" t="n"/>
      <c r="E2899" s="307" t="n"/>
      <c r="F2899" s="32" t="n"/>
      <c r="G2899" s="33">
        <f>IF(F2899="", "", IF(OR(ISTEXT(H2899),ISTEXT(F2899)),"",H2899/F2899))</f>
        <v/>
      </c>
      <c r="H2899" s="33" t="n"/>
      <c r="I2899" s="33" t="n"/>
      <c r="J2899" s="33">
        <f>IF(I2899="", "", IF(OR(ISTEXT(I2899),ISTEXT($F2899)),"",I2899*$F2899))</f>
        <v/>
      </c>
      <c r="K2899" s="33" t="n"/>
      <c r="L2899" s="33">
        <f>IF(K2899="", "", IF(OR(ISTEXT(K2899),ISTEXT($F2899)),"",K2899*$F2899))</f>
        <v/>
      </c>
      <c r="M2899" s="30">
        <f>IF(OR(H2899="",H2899=0),"",IF(K2899="",IF(J2899="","",IF(OR(ISTEXT(J2899),ISTEXT(H2899)),"",J2899/H2899)),IF(OR(ISTEXT(L2899),ISTEXT(H2899)),"",L2899/H2899)))</f>
        <v/>
      </c>
    </row>
    <row r="2900" ht="13.35" customHeight="1" s="162">
      <c r="B2900" s="307" t="n"/>
      <c r="C2900" s="307" t="n"/>
      <c r="E2900" s="307" t="n"/>
      <c r="F2900" s="32" t="n"/>
      <c r="G2900" s="33">
        <f>IF(F2900="", "", IF(OR(ISTEXT(H2900),ISTEXT(F2900)),"",H2900/F2900))</f>
        <v/>
      </c>
      <c r="H2900" s="33" t="n"/>
      <c r="I2900" s="33" t="n"/>
      <c r="J2900" s="33">
        <f>IF(I2900="", "", IF(OR(ISTEXT(I2900),ISTEXT($F2900)),"",I2900*$F2900))</f>
        <v/>
      </c>
      <c r="K2900" s="33" t="n"/>
      <c r="L2900" s="33">
        <f>IF(K2900="", "", IF(OR(ISTEXT(K2900),ISTEXT($F2900)),"",K2900*$F2900))</f>
        <v/>
      </c>
      <c r="M2900" s="30">
        <f>IF(OR(H2900="",H2900=0),"",IF(K2900="",IF(J2900="","",IF(OR(ISTEXT(J2900),ISTEXT(H2900)),"",J2900/H2900)),IF(OR(ISTEXT(L2900),ISTEXT(H2900)),"",L2900/H2900)))</f>
        <v/>
      </c>
    </row>
    <row r="2901" ht="13.35" customHeight="1" s="162">
      <c r="B2901" s="307" t="n"/>
      <c r="C2901" s="307" t="n"/>
      <c r="E2901" s="307" t="n"/>
      <c r="F2901" s="32" t="n"/>
      <c r="G2901" s="33">
        <f>IF(F2901="", "", IF(OR(ISTEXT(H2901),ISTEXT(F2901)),"",H2901/F2901))</f>
        <v/>
      </c>
      <c r="H2901" s="33" t="n"/>
      <c r="I2901" s="33" t="n"/>
      <c r="J2901" s="33">
        <f>IF(I2901="", "", IF(OR(ISTEXT(I2901),ISTEXT($F2901)),"",I2901*$F2901))</f>
        <v/>
      </c>
      <c r="K2901" s="33" t="n"/>
      <c r="L2901" s="33">
        <f>IF(K2901="", "", IF(OR(ISTEXT(K2901),ISTEXT($F2901)),"",K2901*$F2901))</f>
        <v/>
      </c>
      <c r="M2901" s="30">
        <f>IF(OR(H2901="",H2901=0),"",IF(K2901="",IF(J2901="","",IF(OR(ISTEXT(J2901),ISTEXT(H2901)),"",J2901/H2901)),IF(OR(ISTEXT(L2901),ISTEXT(H2901)),"",L2901/H2901)))</f>
        <v/>
      </c>
    </row>
    <row r="2902" ht="13.35" customHeight="1" s="162">
      <c r="B2902" s="307" t="n"/>
      <c r="C2902" s="307" t="n"/>
      <c r="E2902" s="307" t="n"/>
      <c r="F2902" s="32" t="n"/>
      <c r="G2902" s="33">
        <f>IF(F2902="", "", IF(OR(ISTEXT(H2902),ISTEXT(F2902)),"",H2902/F2902))</f>
        <v/>
      </c>
      <c r="H2902" s="33" t="n"/>
      <c r="I2902" s="33" t="n"/>
      <c r="J2902" s="33">
        <f>IF(I2902="", "", IF(OR(ISTEXT(I2902),ISTEXT($F2902)),"",I2902*$F2902))</f>
        <v/>
      </c>
      <c r="K2902" s="33" t="n"/>
      <c r="L2902" s="33">
        <f>IF(K2902="", "", IF(OR(ISTEXT(K2902),ISTEXT($F2902)),"",K2902*$F2902))</f>
        <v/>
      </c>
      <c r="M2902" s="30">
        <f>IF(OR(H2902="",H2902=0),"",IF(K2902="",IF(J2902="","",IF(OR(ISTEXT(J2902),ISTEXT(H2902)),"",J2902/H2902)),IF(OR(ISTEXT(L2902),ISTEXT(H2902)),"",L2902/H2902)))</f>
        <v/>
      </c>
    </row>
    <row r="2903" ht="13.35" customHeight="1" s="162">
      <c r="B2903" s="307" t="n"/>
      <c r="C2903" s="307" t="n"/>
      <c r="E2903" s="307" t="n"/>
      <c r="F2903" s="32" t="n"/>
      <c r="G2903" s="33">
        <f>IF(F2903="", "", IF(OR(ISTEXT(H2903),ISTEXT(F2903)),"",H2903/F2903))</f>
        <v/>
      </c>
      <c r="H2903" s="33" t="n"/>
      <c r="I2903" s="33" t="n"/>
      <c r="J2903" s="33">
        <f>IF(I2903="", "", IF(OR(ISTEXT(I2903),ISTEXT($F2903)),"",I2903*$F2903))</f>
        <v/>
      </c>
      <c r="K2903" s="33" t="n"/>
      <c r="L2903" s="33">
        <f>IF(K2903="", "", IF(OR(ISTEXT(K2903),ISTEXT($F2903)),"",K2903*$F2903))</f>
        <v/>
      </c>
      <c r="M2903" s="30">
        <f>IF(OR(H2903="",H2903=0),"",IF(K2903="",IF(J2903="","",IF(OR(ISTEXT(J2903),ISTEXT(H2903)),"",J2903/H2903)),IF(OR(ISTEXT(L2903),ISTEXT(H2903)),"",L2903/H2903)))</f>
        <v/>
      </c>
    </row>
    <row r="2904" ht="13.35" customHeight="1" s="162">
      <c r="B2904" s="307" t="n"/>
      <c r="C2904" s="307" t="n"/>
      <c r="E2904" s="307" t="n"/>
      <c r="F2904" s="32" t="n"/>
      <c r="G2904" s="33">
        <f>IF(F2904="", "", IF(OR(ISTEXT(H2904),ISTEXT(F2904)),"",H2904/F2904))</f>
        <v/>
      </c>
      <c r="H2904" s="33" t="n"/>
      <c r="I2904" s="33" t="n"/>
      <c r="J2904" s="33">
        <f>IF(I2904="", "", IF(OR(ISTEXT(I2904),ISTEXT($F2904)),"",I2904*$F2904))</f>
        <v/>
      </c>
      <c r="K2904" s="33" t="n"/>
      <c r="L2904" s="33">
        <f>IF(K2904="", "", IF(OR(ISTEXT(K2904),ISTEXT($F2904)),"",K2904*$F2904))</f>
        <v/>
      </c>
      <c r="M2904" s="30">
        <f>IF(OR(H2904="",H2904=0),"",IF(K2904="",IF(J2904="","",IF(OR(ISTEXT(J2904),ISTEXT(H2904)),"",J2904/H2904)),IF(OR(ISTEXT(L2904),ISTEXT(H2904)),"",L2904/H2904)))</f>
        <v/>
      </c>
    </row>
    <row r="2905" ht="13.35" customHeight="1" s="162">
      <c r="B2905" s="307" t="n"/>
      <c r="C2905" s="307" t="n"/>
      <c r="E2905" s="307" t="n"/>
      <c r="F2905" s="32" t="n"/>
      <c r="G2905" s="33">
        <f>IF(F2905="", "", IF(OR(ISTEXT(H2905),ISTEXT(F2905)),"",H2905/F2905))</f>
        <v/>
      </c>
      <c r="H2905" s="33" t="n"/>
      <c r="I2905" s="33" t="n"/>
      <c r="J2905" s="33">
        <f>IF(I2905="", "", IF(OR(ISTEXT(I2905),ISTEXT($F2905)),"",I2905*$F2905))</f>
        <v/>
      </c>
      <c r="K2905" s="33" t="n"/>
      <c r="L2905" s="33">
        <f>IF(K2905="", "", IF(OR(ISTEXT(K2905),ISTEXT($F2905)),"",K2905*$F2905))</f>
        <v/>
      </c>
      <c r="M2905" s="30">
        <f>IF(OR(H2905="",H2905=0),"",IF(K2905="",IF(J2905="","",IF(OR(ISTEXT(J2905),ISTEXT(H2905)),"",J2905/H2905)),IF(OR(ISTEXT(L2905),ISTEXT(H2905)),"",L2905/H2905)))</f>
        <v/>
      </c>
    </row>
    <row r="2906" ht="13.35" customHeight="1" s="162">
      <c r="B2906" s="307" t="n"/>
      <c r="C2906" s="307" t="n"/>
      <c r="E2906" s="307" t="n"/>
      <c r="F2906" s="32" t="n"/>
      <c r="G2906" s="33">
        <f>IF(F2906="", "", IF(OR(ISTEXT(H2906),ISTEXT(F2906)),"",H2906/F2906))</f>
        <v/>
      </c>
      <c r="H2906" s="33" t="n"/>
      <c r="I2906" s="33" t="n"/>
      <c r="J2906" s="33">
        <f>IF(I2906="", "", IF(OR(ISTEXT(I2906),ISTEXT($F2906)),"",I2906*$F2906))</f>
        <v/>
      </c>
      <c r="K2906" s="33" t="n"/>
      <c r="L2906" s="33">
        <f>IF(K2906="", "", IF(OR(ISTEXT(K2906),ISTEXT($F2906)),"",K2906*$F2906))</f>
        <v/>
      </c>
      <c r="M2906" s="30">
        <f>IF(OR(H2906="",H2906=0),"",IF(K2906="",IF(J2906="","",IF(OR(ISTEXT(J2906),ISTEXT(H2906)),"",J2906/H2906)),IF(OR(ISTEXT(L2906),ISTEXT(H2906)),"",L2906/H2906)))</f>
        <v/>
      </c>
    </row>
    <row r="2907" ht="13.35" customHeight="1" s="162">
      <c r="B2907" s="307" t="n"/>
      <c r="C2907" s="307" t="n"/>
      <c r="E2907" s="307" t="n"/>
      <c r="F2907" s="32" t="n"/>
      <c r="G2907" s="33">
        <f>IF(F2907="", "", IF(OR(ISTEXT(H2907),ISTEXT(F2907)),"",H2907/F2907))</f>
        <v/>
      </c>
      <c r="H2907" s="33" t="n"/>
      <c r="I2907" s="33" t="n"/>
      <c r="J2907" s="33">
        <f>IF(I2907="", "", IF(OR(ISTEXT(I2907),ISTEXT($F2907)),"",I2907*$F2907))</f>
        <v/>
      </c>
      <c r="K2907" s="33" t="n"/>
      <c r="L2907" s="33">
        <f>IF(K2907="", "", IF(OR(ISTEXT(K2907),ISTEXT($F2907)),"",K2907*$F2907))</f>
        <v/>
      </c>
      <c r="M2907" s="30">
        <f>IF(OR(H2907="",H2907=0),"",IF(K2907="",IF(J2907="","",IF(OR(ISTEXT(J2907),ISTEXT(H2907)),"",J2907/H2907)),IF(OR(ISTEXT(L2907),ISTEXT(H2907)),"",L2907/H2907)))</f>
        <v/>
      </c>
    </row>
    <row r="2908" ht="13.35" customHeight="1" s="162">
      <c r="B2908" s="42" t="n"/>
      <c r="C2908" s="231" t="inlineStr">
        <is>
          <t>Subtotal (this page)</t>
        </is>
      </c>
      <c r="D2908" s="159" t="n"/>
      <c r="E2908" s="42" t="n"/>
      <c r="F2908" s="42" t="n"/>
      <c r="G2908" s="43" t="n"/>
      <c r="H2908" s="43">
        <f>IF(SUM(H2868:H2907)=0,"",SUM(H2868:H2907))</f>
        <v/>
      </c>
      <c r="I2908" s="43" t="n"/>
      <c r="J2908" s="43">
        <f>IF(SUM(J2868:J2907)=0,"",SUM(J2868:J2907))</f>
        <v/>
      </c>
      <c r="K2908" s="43" t="n"/>
      <c r="L2908" s="43">
        <f>IF(SUM(L2868:L2907)=0,"",SUM(L2868:L2907))</f>
        <v/>
      </c>
      <c r="M2908" s="35">
        <f>IF(OR(H2908="",H2908=0),"",IF(L2908="",IF(J2908="","",IF(OR(ISTEXT(J2908),ISTEXT(H2908)),"",J2908/H2908)),IF(OR(ISTEXT(L2908),ISTEXT(H2908)),"",L2908/H2908)))</f>
        <v/>
      </c>
    </row>
    <row r="2909" ht="13.35" customHeight="1" s="162"/>
    <row r="2910" ht="13.35" customHeight="1" s="162">
      <c r="B2910" s="188" t="inlineStr">
        <is>
          <t>Remarks (cont.)</t>
        </is>
      </c>
      <c r="C2910" s="173" t="n"/>
      <c r="D2910" s="154" t="n"/>
      <c r="E2910" s="174" t="n"/>
      <c r="F2910" s="174" t="n"/>
      <c r="G2910" s="174" t="n"/>
      <c r="H2910" s="174" t="n"/>
      <c r="I2910" s="174" t="n"/>
      <c r="J2910" s="174" t="n"/>
      <c r="K2910" s="174" t="n"/>
      <c r="L2910" s="174" t="n"/>
      <c r="M2910" s="173" t="n"/>
    </row>
    <row r="2911" ht="13.35" customHeight="1" s="162">
      <c r="B2911" s="154" t="n"/>
      <c r="C2911" s="174" t="n"/>
      <c r="D2911" s="174" t="n"/>
      <c r="E2911" s="174" t="n"/>
      <c r="F2911" s="174" t="n"/>
      <c r="G2911" s="174" t="n"/>
      <c r="H2911" s="174" t="n"/>
      <c r="I2911" s="174" t="n"/>
      <c r="J2911" s="174" t="n"/>
      <c r="K2911" s="174" t="n"/>
      <c r="L2911" s="174" t="n"/>
      <c r="M2911" s="173" t="n"/>
    </row>
    <row r="2912" ht="13.35" customHeight="1" s="162">
      <c r="B2912" s="154" t="n"/>
      <c r="C2912" s="174" t="n"/>
      <c r="D2912" s="174" t="n"/>
      <c r="E2912" s="174" t="n"/>
      <c r="F2912" s="174" t="n"/>
      <c r="G2912" s="174" t="n"/>
      <c r="H2912" s="174" t="n"/>
      <c r="I2912" s="174" t="n"/>
      <c r="J2912" s="174" t="n"/>
      <c r="K2912" s="174" t="n"/>
      <c r="L2912" s="174" t="n"/>
      <c r="M2912" s="173" t="n"/>
    </row>
    <row r="2913" ht="13.35" customHeight="1" s="162">
      <c r="B2913" s="154" t="n"/>
      <c r="C2913" s="174" t="n"/>
      <c r="D2913" s="174" t="n"/>
      <c r="E2913" s="174" t="n"/>
      <c r="F2913" s="174" t="n"/>
      <c r="G2913" s="174" t="n"/>
      <c r="H2913" s="174" t="n"/>
      <c r="I2913" s="174" t="n"/>
      <c r="J2913" s="174" t="n"/>
      <c r="K2913" s="174" t="n"/>
      <c r="L2913" s="174" t="n"/>
      <c r="M2913" s="173" t="n"/>
    </row>
    <row r="2914" ht="13.35" customHeight="1" s="162"/>
    <row r="2915" ht="13.35" customHeight="1" s="162"/>
    <row r="2916" ht="13.35" customHeight="1" s="162">
      <c r="B2916" s="200" t="inlineStr">
        <is>
          <t>System</t>
        </is>
      </c>
      <c r="C2916" s="403" t="n"/>
      <c r="D2916" s="209">
        <f>IF('{Equipment Data Entry}'!B109="","",'{Equipment Data Entry}'!B109)</f>
        <v/>
      </c>
      <c r="E2916" s="418" t="n"/>
      <c r="F2916" s="403" t="n"/>
      <c r="G2916" s="200" t="inlineStr">
        <is>
          <t>Service</t>
        </is>
      </c>
      <c r="H2916" s="403" t="n"/>
      <c r="I2916" s="210">
        <f>IF('{Equipment Data Entry}'!C109="","",'{Equipment Data Entry}'!C109)</f>
        <v/>
      </c>
      <c r="J2916" s="418" t="n"/>
      <c r="K2916" s="418" t="n"/>
      <c r="L2916" s="418" t="n"/>
      <c r="M2916" s="403" t="n"/>
    </row>
    <row r="2917" ht="13.35" customHeight="1" s="162">
      <c r="B2917" s="422" t="n"/>
      <c r="C2917" s="423" t="n"/>
      <c r="D2917" s="422" t="n"/>
      <c r="E2917" s="424" t="n"/>
      <c r="F2917" s="423" t="n"/>
      <c r="G2917" s="422" t="n"/>
      <c r="H2917" s="423" t="n"/>
      <c r="I2917" s="422" t="n"/>
      <c r="J2917" s="424" t="n"/>
      <c r="K2917" s="424" t="n"/>
      <c r="L2917" s="424" t="n"/>
      <c r="M2917" s="423" t="n"/>
    </row>
    <row r="2918" ht="13.35" customHeight="1" s="162">
      <c r="B2918" s="437" t="inlineStr">
        <is>
          <t>Drive Type:</t>
        </is>
      </c>
      <c r="C2918" s="13" t="n"/>
      <c r="D2918" s="438" t="n"/>
      <c r="E2918" s="437" t="inlineStr">
        <is>
          <t>Rotation – Design:</t>
        </is>
      </c>
      <c r="F2918" s="13" t="n"/>
      <c r="G2918" s="438" t="n"/>
      <c r="H2918" s="13" t="n"/>
      <c r="I2918" s="437" t="inlineStr">
        <is>
          <t>Actual:</t>
        </is>
      </c>
      <c r="J2918" s="438" t="n"/>
    </row>
    <row r="2919" ht="13.35" customHeight="1" s="162">
      <c r="B2919" s="200" t="inlineStr">
        <is>
          <t>Unit Data</t>
        </is>
      </c>
      <c r="C2919" s="400" t="n"/>
      <c r="D2919" s="400" t="n"/>
      <c r="E2919" s="400" t="n"/>
      <c r="F2919" s="400" t="n"/>
      <c r="G2919" s="401" t="n"/>
      <c r="H2919" s="13" t="n"/>
      <c r="I2919" s="200" t="inlineStr">
        <is>
          <t>Design and Performance Data</t>
        </is>
      </c>
      <c r="J2919" s="400" t="n"/>
      <c r="K2919" s="400" t="n"/>
      <c r="L2919" s="401" t="n"/>
      <c r="M2919" s="283" t="n"/>
    </row>
    <row r="2920" ht="13.35" customHeight="1" s="162">
      <c r="B2920" s="199" t="inlineStr">
        <is>
          <t>Manufacturer</t>
        </is>
      </c>
      <c r="C2920" s="401" t="n"/>
      <c r="D2920" s="204">
        <f>IF('{Equipment Data Entry}'!E109="","",'{Equipment Data Entry}'!E109)</f>
        <v/>
      </c>
      <c r="E2920" s="400" t="n"/>
      <c r="F2920" s="400" t="n"/>
      <c r="G2920" s="401" t="n"/>
      <c r="H2920" s="13" t="n"/>
      <c r="I2920" s="199" t="inlineStr">
        <is>
          <t>Design Criteria</t>
        </is>
      </c>
      <c r="J2920" s="401" t="n"/>
      <c r="K2920" s="199" t="inlineStr">
        <is>
          <t>Design</t>
        </is>
      </c>
      <c r="L2920" s="199" t="inlineStr">
        <is>
          <t>Actual</t>
        </is>
      </c>
      <c r="M2920" s="13" t="n"/>
    </row>
    <row r="2921" ht="13.35" customHeight="1" s="162">
      <c r="B2921" s="199" t="inlineStr">
        <is>
          <t>Model Number</t>
        </is>
      </c>
      <c r="C2921" s="401" t="n"/>
      <c r="D2921" s="204">
        <f>IF('{Equipment Data Entry}'!F109="","",'{Equipment Data Entry}'!F109)</f>
        <v/>
      </c>
      <c r="E2921" s="400" t="n"/>
      <c r="F2921" s="400" t="n"/>
      <c r="G2921" s="401" t="n"/>
      <c r="H2921" s="13" t="n"/>
      <c r="I2921" s="199" t="inlineStr">
        <is>
          <t>Total Airflow</t>
        </is>
      </c>
      <c r="J2921" s="401" t="n"/>
      <c r="K2921" s="24">
        <f>H2961</f>
        <v/>
      </c>
      <c r="L2921" s="24">
        <f>L2961</f>
        <v/>
      </c>
      <c r="M2921" s="22">
        <f>IF(OR(L2921="",K2921="",K2921=0),"",IF(OR(ISTEXT(L2921),ISTEXT(K2921)),"",L2921/K2921))</f>
        <v/>
      </c>
    </row>
    <row r="2922" ht="13.35" customHeight="1" s="162">
      <c r="B2922" s="199" t="inlineStr">
        <is>
          <t>Serial Number</t>
        </is>
      </c>
      <c r="C2922" s="401" t="n"/>
      <c r="D2922" s="204" t="n"/>
      <c r="E2922" s="400" t="n"/>
      <c r="F2922" s="400" t="n"/>
      <c r="G2922" s="401" t="n"/>
      <c r="H2922" s="13" t="n"/>
      <c r="I2922" s="199" t="inlineStr">
        <is>
          <t>Unit ESP</t>
        </is>
      </c>
      <c r="J2922" s="401" t="n"/>
      <c r="K2922" s="71">
        <f>IF('{Equipment Data Entry}'!H109="","",'{Equipment Data Entry}'!H109)</f>
        <v/>
      </c>
      <c r="L2922" s="64">
        <f>I2941</f>
        <v/>
      </c>
      <c r="M2922" s="22" t="n"/>
    </row>
    <row r="2923" ht="13.35" customHeight="1" s="162">
      <c r="B2923" s="199" t="inlineStr">
        <is>
          <t>Area Served</t>
        </is>
      </c>
      <c r="C2923" s="401" t="n"/>
      <c r="D2923" s="204">
        <f>I2916</f>
        <v/>
      </c>
      <c r="E2923" s="400" t="n"/>
      <c r="F2923" s="400" t="n"/>
      <c r="G2923" s="401" t="n"/>
      <c r="H2923" s="13" t="n"/>
      <c r="I2923" s="199" t="inlineStr">
        <is>
          <t>Fan RPMs</t>
        </is>
      </c>
      <c r="J2923" s="401" t="n"/>
      <c r="K2923" s="24">
        <f>IF('{Equipment Data Entry}'!I109="","",'{Equipment Data Entry}'!I109)</f>
        <v/>
      </c>
      <c r="L2923" s="24">
        <f>IF(L2934="","",L2934)</f>
        <v/>
      </c>
      <c r="M2923" s="13" t="n"/>
    </row>
    <row r="2924" ht="13.35" customHeight="1" s="162">
      <c r="B2924" s="199" t="inlineStr">
        <is>
          <t>Location</t>
        </is>
      </c>
      <c r="C2924" s="401" t="n"/>
      <c r="D2924" s="204">
        <f>IF('{Equipment Data Entry}'!D109="","",'{Equipment Data Entry}'!D109)</f>
        <v/>
      </c>
      <c r="E2924" s="400" t="n"/>
      <c r="F2924" s="400" t="n"/>
      <c r="G2924" s="401" t="n"/>
      <c r="H2924" s="13" t="n"/>
      <c r="I2924" s="283" t="n"/>
      <c r="J2924" s="283" t="n"/>
      <c r="K2924" s="36" t="n"/>
      <c r="L2924" s="36" t="n"/>
      <c r="M2924" s="13" t="n"/>
    </row>
    <row r="2925" ht="13.35" customHeight="1" s="162">
      <c r="B2925" s="13" t="n"/>
      <c r="C2925" s="13" t="n"/>
      <c r="D2925" s="13" t="n"/>
      <c r="E2925" s="13" t="n"/>
      <c r="F2925" s="13" t="n"/>
      <c r="G2925" s="13" t="n"/>
      <c r="H2925" s="13" t="n"/>
      <c r="I2925" s="283" t="n"/>
      <c r="J2925" s="283" t="n"/>
      <c r="K2925" s="37" t="n"/>
      <c r="L2925" s="37" t="n"/>
      <c r="M2925" s="13" t="n"/>
    </row>
    <row r="2926" ht="13.35" customHeight="1" s="162">
      <c r="B2926" s="200" t="inlineStr">
        <is>
          <t>Motor Data</t>
        </is>
      </c>
      <c r="C2926" s="400" t="n"/>
      <c r="D2926" s="400" t="n"/>
      <c r="E2926" s="400" t="n"/>
      <c r="F2926" s="400" t="n"/>
      <c r="G2926" s="401" t="n"/>
      <c r="H2926" s="13" t="n"/>
      <c r="I2926" s="283" t="inlineStr">
        <is>
          <t>Filter Type/Size/Qty</t>
        </is>
      </c>
      <c r="J2926" s="404" t="n"/>
      <c r="K2926" s="404" t="n"/>
      <c r="L2926" s="37" t="n"/>
      <c r="M2926" s="404" t="n"/>
    </row>
    <row r="2927" ht="13.35" customHeight="1" s="162">
      <c r="B2927" s="199" t="inlineStr">
        <is>
          <t>Manufacturer</t>
        </is>
      </c>
      <c r="C2927" s="401" t="n"/>
      <c r="D2927" s="203" t="n"/>
      <c r="E2927" s="400" t="n"/>
      <c r="F2927" s="400" t="n"/>
      <c r="G2927" s="401" t="n"/>
      <c r="H2927" s="13" t="n"/>
      <c r="I2927" s="200" t="inlineStr">
        <is>
          <t>Drive Data</t>
        </is>
      </c>
      <c r="J2927" s="400" t="n"/>
      <c r="K2927" s="400" t="n"/>
      <c r="L2927" s="401" t="n"/>
      <c r="M2927" s="13" t="n"/>
    </row>
    <row r="2928" ht="13.35" customHeight="1" s="162">
      <c r="B2928" s="199" t="inlineStr">
        <is>
          <t>Horsepower</t>
        </is>
      </c>
      <c r="C2928" s="401" t="n"/>
      <c r="D2928" s="28">
        <f>IF('{Equipment Data Entry}'!G109="","",'{Equipment Data Entry}'!G109)</f>
        <v/>
      </c>
      <c r="E2928" s="21" t="inlineStr">
        <is>
          <t>RPM</t>
        </is>
      </c>
      <c r="F2928" s="24" t="n"/>
      <c r="G2928" s="199" t="inlineStr">
        <is>
          <t>SF</t>
        </is>
      </c>
      <c r="H2928" s="13" t="n"/>
      <c r="I2928" s="199" t="inlineStr">
        <is>
          <t>Motor sheave</t>
        </is>
      </c>
      <c r="J2928" s="400" t="n"/>
      <c r="K2928" s="24">
        <f>IF('{Equipment Data Entry}'!J109="","",'{Equipment Data Entry}'!J109)</f>
        <v/>
      </c>
      <c r="L2928" s="21" t="inlineStr">
        <is>
          <t>Bore</t>
        </is>
      </c>
      <c r="M2928" s="208"/>
    </row>
    <row r="2929" ht="13.35" customHeight="1" s="162">
      <c r="B2929" s="198">
        <f>IF('{Equipment Data Entry}'!N109="","",'{Equipment Data Entry}'!N109)</f>
        <v/>
      </c>
      <c r="C2929" s="198">
        <f>IF('{Equipment Data Entry}'!O109="","",'{Equipment Data Entry}'!O109)</f>
        <v/>
      </c>
      <c r="D2929" s="21" t="inlineStr">
        <is>
          <t>FLA</t>
        </is>
      </c>
      <c r="E2929" s="67" t="n"/>
      <c r="F2929" s="21" t="inlineStr">
        <is>
          <t>Frame</t>
        </is>
      </c>
      <c r="G2929" s="208" t="n"/>
      <c r="H2929" s="13" t="n"/>
      <c r="I2929" s="199" t="inlineStr">
        <is>
          <t>Fan pulley</t>
        </is>
      </c>
      <c r="J2929" s="400" t="n"/>
      <c r="K2929" s="24">
        <f>IF('{Equipment Data Entry}'!K109="","",'{Equipment Data Entry}'!K109)</f>
        <v/>
      </c>
      <c r="L2929" s="21" t="inlineStr">
        <is>
          <t>Bore</t>
        </is>
      </c>
      <c r="M2929" s="208"/>
    </row>
    <row r="2930" ht="13.35" customHeight="1" s="162">
      <c r="B2930" s="199" t="inlineStr">
        <is>
          <t>Corrected FLA</t>
        </is>
      </c>
      <c r="C2930" s="401" t="n"/>
      <c r="D2930" s="27">
        <f>IF(OR(E2931="",E2929="",B2929=""),"",IF(OR(ISTEXT(B2929),COUNT(E2931:G2931)=0,ISTEXT(E2929)),"",B2929/AVERAGE(E2931:G2931)*E2929))</f>
        <v/>
      </c>
      <c r="E2930" s="199" t="inlineStr">
        <is>
          <t>Estimated BHP</t>
        </is>
      </c>
      <c r="F2930" s="401" t="n"/>
      <c r="G2930" s="27">
        <f>IF(OR(COUNT(E2932:G2932)=0,IF(N(E2933)&gt;0,E2933,N(D2928))=0,IF(N(D2930)&gt;0,D2930,N(E2929))=0),"",IF(N(E2933)&gt;0,E2933,N(D2928))*AVERAGE(E2932:G2932)/IF(N(D2930)&gt;0,D2930,N(E2929)))</f>
        <v/>
      </c>
      <c r="H2930" s="13" t="n"/>
      <c r="I2930" s="199" t="inlineStr">
        <is>
          <t>Belt(s)</t>
        </is>
      </c>
      <c r="J2930" s="208">
        <f>IF('{Equipment Data Entry}'!L109="","",'{Equipment Data Entry}'!L109)</f>
        <v/>
      </c>
      <c r="K2930" s="199" t="inlineStr">
        <is>
          <t>C to C</t>
        </is>
      </c>
      <c r="L2930" s="64">
        <f>IF('{Equipment Data Entry}'!M109="","",'{Equipment Data Entry}'!M109)</f>
        <v/>
      </c>
      <c r="M2930" s="13" t="n"/>
    </row>
    <row r="2931" ht="13.35" customHeight="1" s="162">
      <c r="B2931" s="199" t="inlineStr">
        <is>
          <t>Measured Voltage</t>
        </is>
      </c>
      <c r="C2931" s="400" t="n"/>
      <c r="D2931" s="401" t="n"/>
      <c r="E2931" s="24" t="n"/>
      <c r="F2931" s="24" t="n"/>
      <c r="G2931" s="24" t="n"/>
      <c r="H2931" s="13" t="n"/>
      <c r="I2931" s="283" t="inlineStr">
        <is>
          <t>Final Settings</t>
        </is>
      </c>
      <c r="J2931" s="404" t="n"/>
      <c r="K2931" s="404" t="n"/>
      <c r="L2931" s="37" t="n"/>
      <c r="M2931" s="404" t="n"/>
    </row>
    <row r="2932" ht="13.35" customHeight="1" s="162">
      <c r="B2932" s="199" t="inlineStr">
        <is>
          <t>Measured Amperage</t>
        </is>
      </c>
      <c r="C2932" s="400" t="n"/>
      <c r="D2932" s="401" t="n"/>
      <c r="E2932" s="67" t="n"/>
      <c r="F2932" s="67" t="n"/>
      <c r="G2932" s="67" t="n"/>
      <c r="H2932" s="13" t="n"/>
      <c r="I2932" s="205" t="inlineStr">
        <is>
          <t>RPM Data</t>
        </is>
      </c>
      <c r="J2932" s="401" t="n"/>
      <c r="K2932" s="205" t="inlineStr">
        <is>
          <t>Initial</t>
        </is>
      </c>
      <c r="L2932" s="205" t="inlineStr">
        <is>
          <t>Final</t>
        </is>
      </c>
      <c r="M2932" s="13" t="n"/>
    </row>
    <row r="2933" ht="13.35" customHeight="1" s="162">
      <c r="B2933" s="199" t="inlineStr">
        <is>
          <t>Motor HP (nameplate)</t>
        </is>
      </c>
      <c r="C2933" s="400"/>
      <c r="D2933" s="401"/>
      <c r="E2933" s="24"/>
      <c r="F2933" s="24"/>
      <c r="G2933" s="24"/>
      <c r="H2933" s="13" t="n"/>
      <c r="I2933" s="199" t="inlineStr">
        <is>
          <t>Motor RPM</t>
        </is>
      </c>
      <c r="J2933" s="401" t="n"/>
      <c r="K2933" s="24" t="n"/>
      <c r="L2933" s="24" t="n"/>
      <c r="M2933" s="13" t="n"/>
    </row>
    <row r="2934" ht="13.35" customHeight="1" s="162">
      <c r="B2934" s="200" t="inlineStr">
        <is>
          <t>Static Pressure Profile (in. w.g.)</t>
        </is>
      </c>
      <c r="C2934" s="400" t="n"/>
      <c r="D2934" s="400" t="n"/>
      <c r="E2934" s="400" t="n"/>
      <c r="F2934" s="400" t="n"/>
      <c r="G2934" s="401" t="n"/>
      <c r="H2934" s="13" t="n"/>
      <c r="I2934" s="199" t="inlineStr">
        <is>
          <t>Fan RPM</t>
        </is>
      </c>
      <c r="J2934" s="401" t="n"/>
      <c r="K2934" s="24" t="n"/>
      <c r="L2934" s="24" t="n"/>
      <c r="M2934" s="13" t="n"/>
    </row>
    <row r="2935" ht="13.35" customHeight="1" s="162">
      <c r="B2935" s="490">
        <f>IFERROR(INDEX('{Dropdowns}'!$AI$2:$AO$7,MATCH($D$2938,'{Dropdowns}'!$AH$2:$AH$7,0),1),"")</f>
        <v/>
      </c>
      <c r="C2935" s="490">
        <f>IFERROR(INDEX('{Dropdowns}'!$AI$2:$AO$7,MATCH($D$2938,'{Dropdowns}'!$AH$2:$AH$7,0),2),"")</f>
        <v/>
      </c>
      <c r="D2935" s="490">
        <f>IFERROR(INDEX('{Dropdowns}'!$AI$2:$AO$7,MATCH($D$2938,'{Dropdowns}'!$AH$2:$AH$7,0),3),"")</f>
        <v/>
      </c>
      <c r="E2935" s="490">
        <f>IFERROR(INDEX('{Dropdowns}'!$AI$2:$AO$7,MATCH($D$2938,'{Dropdowns}'!$AH$2:$AH$7,0),4),"")</f>
        <v/>
      </c>
      <c r="F2935" s="490">
        <f>IFERROR(INDEX('{Dropdowns}'!$AI$2:$AO$7,MATCH($D$2938,'{Dropdowns}'!$AH$2:$AH$7,0),5),"")</f>
        <v/>
      </c>
      <c r="G2935" s="490">
        <f>IFERROR(INDEX('{Dropdowns}'!$AI$2:$AO$7,MATCH($D$2938,'{Dropdowns}'!$AH$2:$AH$7,0),6),"")</f>
        <v/>
      </c>
      <c r="H2935" s="490">
        <f>IFERROR(INDEX('{Dropdowns}'!$AI$2:$AO$7,MATCH($D$2938,'{Dropdowns}'!$AH$2:$AH$7,0),7),"")</f>
        <v/>
      </c>
      <c r="I2935" s="246" t="inlineStr">
        <is>
          <t>VSD Frequency</t>
        </is>
      </c>
      <c r="J2935" s="403" t="n"/>
      <c r="K2935" s="65" t="n"/>
      <c r="L2935" s="65" t="n"/>
      <c r="M2935" s="13" t="n"/>
    </row>
    <row r="2936" ht="13.35" customHeight="1" s="162">
      <c r="B2936" s="492"/>
      <c r="C2936" s="492"/>
      <c r="D2936" s="492"/>
      <c r="E2936" s="492"/>
      <c r="F2936" s="492"/>
      <c r="G2936" s="492"/>
      <c r="H2936" s="492"/>
      <c r="I2936" s="14" t="n"/>
      <c r="J2936" s="14" t="n"/>
      <c r="K2936" s="14" t="n"/>
      <c r="L2936" s="38" t="n"/>
      <c r="M2936" s="13" t="n"/>
      <c r="Q2936">
        <f>IF(B2936="","",B2936)</f>
        <v/>
      </c>
      <c r="R2936">
        <f>IF(C2935="—",Q2936,IF(C2936="","",C2936))</f>
        <v/>
      </c>
      <c r="S2936">
        <f>IF(D2935="—",R2936,IF(D2936="","",D2936))</f>
        <v/>
      </c>
      <c r="T2936">
        <f>IF(E2935="—",S2936,IF(E2936="","",E2936))</f>
        <v/>
      </c>
      <c r="U2936">
        <f>IF(F2935="—",T2936,IF(F2936="","",F2936))</f>
        <v/>
      </c>
      <c r="V2936">
        <f>IF(G2935="—",U2936,IF(G2936="","",G2936))</f>
        <v/>
      </c>
      <c r="W2936">
        <f>IFERROR(MATCH("Fan",$C$2935:$H$2935,0),"")</f>
        <v/>
      </c>
      <c r="X2936">
        <f>IF(W2936="","",INDEX(P2938:U2938,W2936))</f>
        <v/>
      </c>
      <c r="Y2936">
        <f>IF(W2936="","",INDEX(Q2937:V2937,W2936))</f>
        <v/>
      </c>
    </row>
    <row r="2937" ht="13.35" customHeight="1" s="162">
      <c r="B2937" s="491" t="inlineStr">
        <is>
          <t>Δ</t>
        </is>
      </c>
      <c r="C2937" s="498">
        <f>IF(OR(C2935="—",C2936="",Q2936=""),"",IF(OR(ISTEXT(C2936),ISTEXT(Q2936)),"","Δ "&amp;TEXT(C2936-Q2936,"0.00")))</f>
        <v/>
      </c>
      <c r="D2937" s="498">
        <f>IF(OR(D2935="—",D2936="",R2936=""),"",IF(OR(ISTEXT(D2936),ISTEXT(R2936)),"","Δ "&amp;TEXT(D2936-R2936,"0.00")))</f>
        <v/>
      </c>
      <c r="E2937" s="498">
        <f>IF(OR(E2935="—",E2936="",S2936=""),"",IF(OR(ISTEXT(E2936),ISTEXT(S2936)),"","Δ "&amp;TEXT(E2936-S2936,"0.00")))</f>
        <v/>
      </c>
      <c r="F2937" s="498">
        <f>IF(OR(F2935="—",F2936="",T2936=""),"",IF(OR(ISTEXT(F2936),ISTEXT(T2936)),"","Δ "&amp;TEXT(F2936-T2936,"0.00")))</f>
        <v/>
      </c>
      <c r="G2937" s="498">
        <f>IF(OR(G2935="—",G2936="",U2936=""),"",IF(OR(ISTEXT(G2936),ISTEXT(U2936)),"","Δ "&amp;TEXT(G2936-U2936,"0.00")))</f>
        <v/>
      </c>
      <c r="H2937" s="498">
        <f>IF(OR(H2935="—",H2936="",V2936=""),"",IF(OR(ISTEXT(H2936),ISTEXT(V2936)),"","Δ "&amp;TEXT(H2936-V2936,"0.00")))</f>
        <v/>
      </c>
      <c r="I2937" s="13" t="n"/>
      <c r="J2937" s="13" t="n"/>
      <c r="K2937" s="13" t="n"/>
      <c r="L2937" s="13" t="n"/>
      <c r="M2937" s="13" t="n"/>
      <c r="Q2937">
        <f>IF(OR(C2936="",ISTEXT(C2936)),R2937,C2936)</f>
        <v/>
      </c>
      <c r="R2937">
        <f>IF(OR(D2936="",ISTEXT(D2936)),S2937,D2936)</f>
        <v/>
      </c>
      <c r="S2937">
        <f>IF(OR(E2936="",ISTEXT(E2936)),T2937,E2936)</f>
        <v/>
      </c>
      <c r="T2937">
        <f>IF(OR(F2936="",ISTEXT(F2936)),U2937,F2936)</f>
        <v/>
      </c>
      <c r="U2937">
        <f>IF(OR(G2936="",ISTEXT(G2936)),V2937,G2936)</f>
        <v/>
      </c>
      <c r="V2937">
        <f>IF(OR(H2936="",ISTEXT(H2936)),"",H2936)</f>
        <v/>
      </c>
    </row>
    <row r="2938" ht="13.35" customHeight="1" s="162">
      <c r="B2938" s="425" t="inlineStr">
        <is>
          <t>Unit type:</t>
        </is>
      </c>
      <c r="D2938" s="522" t="inlineStr">
        <is>
          <t>EF</t>
        </is>
      </c>
      <c r="E2938" s="414" t="n"/>
      <c r="F2938" s="494" t="inlineStr">
        <is>
          <t>Airflow left to right. Δ = this reading minus the one before it; in. w.g.</t>
        </is>
      </c>
      <c r="P2938">
        <f>IF(B2936="","",B2936)</f>
        <v/>
      </c>
      <c r="Q2938">
        <f>IF(C2936="",P2938,C2936)</f>
        <v/>
      </c>
      <c r="R2938">
        <f>IF(D2936="",Q2938,D2936)</f>
        <v/>
      </c>
      <c r="S2938">
        <f>IF(E2936="",R2938,E2936)</f>
        <v/>
      </c>
      <c r="T2938">
        <f>IF(F2936="",S2938,F2936)</f>
        <v/>
      </c>
      <c r="U2938">
        <f>IF(G2936="",T2938,G2936)</f>
        <v/>
      </c>
      <c r="V2938">
        <f>IF(H2936="",U2938,H2936)</f>
        <v/>
      </c>
    </row>
    <row r="2939" ht="13.35" customHeight="1" s="162">
      <c r="B2939" s="500" t="inlineStr">
        <is>
          <t>Fan inlet</t>
        </is>
      </c>
      <c r="D2939" s="501">
        <f>IF(X2936="","",X2936)</f>
        <v/>
      </c>
      <c r="F2939" s="500" t="inlineStr">
        <is>
          <t>Discharge</t>
        </is>
      </c>
      <c r="I2939" s="501">
        <f>IF(V2938="","",V2938)</f>
        <v/>
      </c>
    </row>
    <row r="2940" ht="13.35" customHeight="1" s="162"/>
    <row r="2941" ht="13.35" customHeight="1" s="162">
      <c r="B2941" s="500" t="inlineStr">
        <is>
          <t>Fan TSP</t>
        </is>
      </c>
      <c r="E2941" s="501">
        <f>IF(OR(X2936="",Y2936=""),"",IF(OR(ISTEXT(X2936),ISTEXT(Y2936)),"",Y2936-X2936))</f>
        <v/>
      </c>
      <c r="F2941" s="500" t="inlineStr">
        <is>
          <t>ESP</t>
        </is>
      </c>
      <c r="I2941" s="501">
        <f>IF(OR(B2936="",V2938=""),"",IF(OR(ISTEXT(B2936),ISTEXT(V2938)),"",V2938-B2936))</f>
        <v/>
      </c>
      <c r="J2941" s="500" t="inlineStr">
        <is>
          <t>Unit ΔP (inlet → fan)</t>
        </is>
      </c>
      <c r="M2941" s="501">
        <f>IF(OR(B2936="",X2936=""),"",IF(OR(ISTEXT(B2936),ISTEXT(X2936)),"",X2936-B2936))</f>
        <v/>
      </c>
    </row>
    <row r="2942" ht="13.35" customHeight="1" s="162">
      <c r="B2942" s="453" t="inlineStr">
        <is>
          <t>Instrument:</t>
        </is>
      </c>
      <c r="C2942" s="5" t="n"/>
      <c r="D2942" s="505" t="n"/>
      <c r="E2942" s="414" t="n"/>
      <c r="F2942" s="414" t="n"/>
      <c r="G2942" s="425" t="inlineStr">
        <is>
          <t>Ak basis / notes:</t>
        </is>
      </c>
      <c r="I2942" s="506" t="n"/>
      <c r="J2942" s="414" t="n"/>
      <c r="K2942" s="414" t="n"/>
      <c r="L2942" s="414" t="n"/>
      <c r="M2942" s="414" t="n"/>
    </row>
    <row r="2943" ht="13.35" customHeight="1" s="162">
      <c r="B2943" s="188" t="inlineStr">
        <is>
          <t>Register / Grille / Diffuser Airflow</t>
        </is>
      </c>
      <c r="C2943" s="174" t="n"/>
      <c r="D2943" s="174" t="n"/>
      <c r="E2943" s="174" t="n"/>
      <c r="F2943" s="173" t="n"/>
      <c r="G2943" s="233" t="inlineStr">
        <is>
          <t>Design VEL</t>
        </is>
      </c>
      <c r="H2943" s="194" t="inlineStr">
        <is>
          <t>Design CFM</t>
        </is>
      </c>
      <c r="I2943" s="188" t="inlineStr">
        <is>
          <t>Initial</t>
        </is>
      </c>
      <c r="J2943" s="173" t="n"/>
      <c r="K2943" s="188" t="inlineStr">
        <is>
          <t>Final</t>
        </is>
      </c>
      <c r="L2943" s="173" t="n"/>
      <c r="M2943" s="188" t="inlineStr">
        <is>
          <t>%</t>
        </is>
      </c>
    </row>
    <row r="2944" ht="13.35" customHeight="1" s="162">
      <c r="B2944" s="153" t="inlineStr">
        <is>
          <t>No.</t>
        </is>
      </c>
      <c r="C2944" s="188" t="inlineStr">
        <is>
          <t>Area Served</t>
        </is>
      </c>
      <c r="D2944" s="188" t="inlineStr">
        <is>
          <t>Type</t>
        </is>
      </c>
      <c r="E2944" s="188" t="inlineStr">
        <is>
          <t>Size</t>
        </is>
      </c>
      <c r="F2944" s="188" t="inlineStr">
        <is>
          <t>Ak</t>
        </is>
      </c>
      <c r="G2944" s="440" t="n"/>
      <c r="H2944" s="440" t="n"/>
      <c r="I2944" s="188" t="inlineStr">
        <is>
          <t>VEL</t>
        </is>
      </c>
      <c r="J2944" s="188" t="inlineStr">
        <is>
          <t>CFM</t>
        </is>
      </c>
      <c r="K2944" s="188" t="inlineStr">
        <is>
          <t>VEL</t>
        </is>
      </c>
      <c r="L2944" s="188" t="inlineStr">
        <is>
          <t>CFM</t>
        </is>
      </c>
      <c r="M2944" s="440" t="n"/>
    </row>
    <row r="2945" ht="13.35" customHeight="1" s="162">
      <c r="B2945" s="307" t="n"/>
      <c r="C2945" s="307" t="n"/>
      <c r="E2945" s="307" t="n"/>
      <c r="F2945" s="32" t="n"/>
      <c r="G2945" s="33">
        <f>IF(F2945="", "", IF(OR(ISTEXT(H2945),ISTEXT(F2945)),"",H2945/F2945))</f>
        <v/>
      </c>
      <c r="H2945" s="33" t="n"/>
      <c r="I2945" s="33" t="n"/>
      <c r="J2945" s="33">
        <f>IF(I2945="", "", IF(OR(ISTEXT(I2945),ISTEXT($F2945)),"",I2945*$F2945))</f>
        <v/>
      </c>
      <c r="K2945" s="33" t="n"/>
      <c r="L2945" s="33">
        <f>IF(K2945="", "", IF(OR(ISTEXT(K2945),ISTEXT($F2945)),"",K2945*$F2945))</f>
        <v/>
      </c>
      <c r="M2945" s="30">
        <f>IF(OR(H2945="",H2945=0),"",IF(K2945="",IF(J2945="","",IF(OR(ISTEXT(J2945),ISTEXT(H2945)),"",J2945/H2945)),IF(OR(ISTEXT(L2945),ISTEXT(H2945)),"",L2945/H2945)))</f>
        <v/>
      </c>
    </row>
    <row r="2946" ht="13.35" customHeight="1" s="162">
      <c r="B2946" s="307" t="n"/>
      <c r="C2946" s="307" t="n"/>
      <c r="E2946" s="307" t="n"/>
      <c r="F2946" s="32" t="n"/>
      <c r="G2946" s="33">
        <f>IF(F2946="", "", IF(OR(ISTEXT(H2946),ISTEXT(F2946)),"",H2946/F2946))</f>
        <v/>
      </c>
      <c r="H2946" s="33" t="n"/>
      <c r="I2946" s="33" t="n"/>
      <c r="J2946" s="33">
        <f>IF(I2946="", "", IF(OR(ISTEXT(I2946),ISTEXT($F2946)),"",I2946*$F2946))</f>
        <v/>
      </c>
      <c r="K2946" s="33" t="n"/>
      <c r="L2946" s="33">
        <f>IF(K2946="", "", IF(OR(ISTEXT(K2946),ISTEXT($F2946)),"",K2946*$F2946))</f>
        <v/>
      </c>
      <c r="M2946" s="30">
        <f>IF(OR(H2946="",H2946=0),"",IF(K2946="",IF(J2946="","",IF(OR(ISTEXT(J2946),ISTEXT(H2946)),"",J2946/H2946)),IF(OR(ISTEXT(L2946),ISTEXT(H2946)),"",L2946/H2946)))</f>
        <v/>
      </c>
    </row>
    <row r="2947" ht="13.35" customHeight="1" s="162">
      <c r="B2947" s="307" t="n"/>
      <c r="C2947" s="307" t="n"/>
      <c r="E2947" s="307" t="n"/>
      <c r="F2947" s="32" t="n"/>
      <c r="G2947" s="33">
        <f>IF(F2947="", "", IF(OR(ISTEXT(H2947),ISTEXT(F2947)),"",H2947/F2947))</f>
        <v/>
      </c>
      <c r="H2947" s="33" t="n"/>
      <c r="I2947" s="33" t="n"/>
      <c r="J2947" s="33">
        <f>IF(I2947="", "", IF(OR(ISTEXT(I2947),ISTEXT($F2947)),"",I2947*$F2947))</f>
        <v/>
      </c>
      <c r="K2947" s="33" t="n"/>
      <c r="L2947" s="33">
        <f>IF(K2947="", "", IF(OR(ISTEXT(K2947),ISTEXT($F2947)),"",K2947*$F2947))</f>
        <v/>
      </c>
      <c r="M2947" s="30">
        <f>IF(OR(H2947="",H2947=0),"",IF(K2947="",IF(J2947="","",IF(OR(ISTEXT(J2947),ISTEXT(H2947)),"",J2947/H2947)),IF(OR(ISTEXT(L2947),ISTEXT(H2947)),"",L2947/H2947)))</f>
        <v/>
      </c>
    </row>
    <row r="2948" ht="13.35" customHeight="1" s="162">
      <c r="B2948" s="307" t="n"/>
      <c r="C2948" s="307" t="n"/>
      <c r="E2948" s="307" t="n"/>
      <c r="F2948" s="32" t="n"/>
      <c r="G2948" s="33">
        <f>IF(F2948="", "", IF(OR(ISTEXT(H2948),ISTEXT(F2948)),"",H2948/F2948))</f>
        <v/>
      </c>
      <c r="H2948" s="33" t="n"/>
      <c r="I2948" s="33" t="n"/>
      <c r="J2948" s="33">
        <f>IF(I2948="", "", IF(OR(ISTEXT(I2948),ISTEXT($F2948)),"",I2948*$F2948))</f>
        <v/>
      </c>
      <c r="K2948" s="33" t="n"/>
      <c r="L2948" s="33">
        <f>IF(K2948="", "", IF(OR(ISTEXT(K2948),ISTEXT($F2948)),"",K2948*$F2948))</f>
        <v/>
      </c>
      <c r="M2948" s="30">
        <f>IF(OR(H2948="",H2948=0),"",IF(K2948="",IF(J2948="","",IF(OR(ISTEXT(J2948),ISTEXT(H2948)),"",J2948/H2948)),IF(OR(ISTEXT(L2948),ISTEXT(H2948)),"",L2948/H2948)))</f>
        <v/>
      </c>
    </row>
    <row r="2949" ht="13.35" customHeight="1" s="162">
      <c r="B2949" s="307" t="n"/>
      <c r="C2949" s="307" t="n"/>
      <c r="E2949" s="307" t="n"/>
      <c r="F2949" s="32" t="n"/>
      <c r="G2949" s="33">
        <f>IF(F2949="", "", IF(OR(ISTEXT(H2949),ISTEXT(F2949)),"",H2949/F2949))</f>
        <v/>
      </c>
      <c r="H2949" s="33" t="n"/>
      <c r="I2949" s="33" t="n"/>
      <c r="J2949" s="33">
        <f>IF(I2949="", "", IF(OR(ISTEXT(I2949),ISTEXT($F2949)),"",I2949*$F2949))</f>
        <v/>
      </c>
      <c r="K2949" s="33" t="n"/>
      <c r="L2949" s="33">
        <f>IF(K2949="", "", IF(OR(ISTEXT(K2949),ISTEXT($F2949)),"",K2949*$F2949))</f>
        <v/>
      </c>
      <c r="M2949" s="30">
        <f>IF(OR(H2949="",H2949=0),"",IF(K2949="",IF(J2949="","",IF(OR(ISTEXT(J2949),ISTEXT(H2949)),"",J2949/H2949)),IF(OR(ISTEXT(L2949),ISTEXT(H2949)),"",L2949/H2949)))</f>
        <v/>
      </c>
    </row>
    <row r="2950" ht="13.35" customHeight="1" s="162">
      <c r="B2950" s="307" t="n"/>
      <c r="C2950" s="307" t="n"/>
      <c r="E2950" s="307" t="n"/>
      <c r="F2950" s="32" t="n"/>
      <c r="G2950" s="33">
        <f>IF(F2950="", "", IF(OR(ISTEXT(H2950),ISTEXT(F2950)),"",H2950/F2950))</f>
        <v/>
      </c>
      <c r="H2950" s="33" t="n"/>
      <c r="I2950" s="33" t="n"/>
      <c r="J2950" s="33">
        <f>IF(I2950="", "", IF(OR(ISTEXT(I2950),ISTEXT($F2950)),"",I2950*$F2950))</f>
        <v/>
      </c>
      <c r="K2950" s="33" t="n"/>
      <c r="L2950" s="33">
        <f>IF(K2950="", "", IF(OR(ISTEXT(K2950),ISTEXT($F2950)),"",K2950*$F2950))</f>
        <v/>
      </c>
      <c r="M2950" s="30">
        <f>IF(OR(H2950="",H2950=0),"",IF(K2950="",IF(J2950="","",IF(OR(ISTEXT(J2950),ISTEXT(H2950)),"",J2950/H2950)),IF(OR(ISTEXT(L2950),ISTEXT(H2950)),"",L2950/H2950)))</f>
        <v/>
      </c>
    </row>
    <row r="2951" ht="13.35" customHeight="1" s="162">
      <c r="B2951" s="307" t="n"/>
      <c r="C2951" s="307" t="n"/>
      <c r="E2951" s="307" t="n"/>
      <c r="F2951" s="32" t="n"/>
      <c r="G2951" s="33">
        <f>IF(F2951="", "", IF(OR(ISTEXT(H2951),ISTEXT(F2951)),"",H2951/F2951))</f>
        <v/>
      </c>
      <c r="H2951" s="33" t="n"/>
      <c r="I2951" s="33" t="n"/>
      <c r="J2951" s="33">
        <f>IF(I2951="", "", IF(OR(ISTEXT(I2951),ISTEXT($F2951)),"",I2951*$F2951))</f>
        <v/>
      </c>
      <c r="K2951" s="33" t="n"/>
      <c r="L2951" s="33">
        <f>IF(K2951="", "", IF(OR(ISTEXT(K2951),ISTEXT($F2951)),"",K2951*$F2951))</f>
        <v/>
      </c>
      <c r="M2951" s="30">
        <f>IF(OR(H2951="",H2951=0),"",IF(K2951="",IF(J2951="","",IF(OR(ISTEXT(J2951),ISTEXT(H2951)),"",J2951/H2951)),IF(OR(ISTEXT(L2951),ISTEXT(H2951)),"",L2951/H2951)))</f>
        <v/>
      </c>
    </row>
    <row r="2952" ht="13.35" customHeight="1" s="162">
      <c r="B2952" s="307" t="n"/>
      <c r="C2952" s="307" t="n"/>
      <c r="E2952" s="307" t="n"/>
      <c r="F2952" s="32" t="n"/>
      <c r="G2952" s="33">
        <f>IF(F2952="", "", IF(OR(ISTEXT(H2952),ISTEXT(F2952)),"",H2952/F2952))</f>
        <v/>
      </c>
      <c r="H2952" s="33" t="n"/>
      <c r="I2952" s="33" t="n"/>
      <c r="J2952" s="33">
        <f>IF(I2952="", "", IF(OR(ISTEXT(I2952),ISTEXT($F2952)),"",I2952*$F2952))</f>
        <v/>
      </c>
      <c r="K2952" s="33" t="n"/>
      <c r="L2952" s="33">
        <f>IF(K2952="", "", IF(OR(ISTEXT(K2952),ISTEXT($F2952)),"",K2952*$F2952))</f>
        <v/>
      </c>
      <c r="M2952" s="30">
        <f>IF(OR(H2952="",H2952=0),"",IF(K2952="",IF(J2952="","",IF(OR(ISTEXT(J2952),ISTEXT(H2952)),"",J2952/H2952)),IF(OR(ISTEXT(L2952),ISTEXT(H2952)),"",L2952/H2952)))</f>
        <v/>
      </c>
    </row>
    <row r="2953" ht="13.35" customHeight="1" s="162">
      <c r="B2953" s="307" t="n"/>
      <c r="C2953" s="307" t="n"/>
      <c r="E2953" s="307" t="n"/>
      <c r="F2953" s="32" t="n"/>
      <c r="G2953" s="33">
        <f>IF(F2953="", "", IF(OR(ISTEXT(H2953),ISTEXT(F2953)),"",H2953/F2953))</f>
        <v/>
      </c>
      <c r="H2953" s="33" t="n"/>
      <c r="I2953" s="33" t="n"/>
      <c r="J2953" s="33">
        <f>IF(I2953="", "", IF(OR(ISTEXT(I2953),ISTEXT($F2953)),"",I2953*$F2953))</f>
        <v/>
      </c>
      <c r="K2953" s="33" t="n"/>
      <c r="L2953" s="33">
        <f>IF(K2953="", "", IF(OR(ISTEXT(K2953),ISTEXT($F2953)),"",K2953*$F2953))</f>
        <v/>
      </c>
      <c r="M2953" s="30">
        <f>IF(OR(H2953="",H2953=0),"",IF(K2953="",IF(J2953="","",IF(OR(ISTEXT(J2953),ISTEXT(H2953)),"",J2953/H2953)),IF(OR(ISTEXT(L2953),ISTEXT(H2953)),"",L2953/H2953)))</f>
        <v/>
      </c>
    </row>
    <row r="2954" ht="13.35" customHeight="1" s="162">
      <c r="B2954" s="307" t="n"/>
      <c r="C2954" s="307" t="n"/>
      <c r="E2954" s="307" t="n"/>
      <c r="F2954" s="32" t="n"/>
      <c r="G2954" s="33">
        <f>IF(F2954="", "", IF(OR(ISTEXT(H2954),ISTEXT(F2954)),"",H2954/F2954))</f>
        <v/>
      </c>
      <c r="H2954" s="33" t="n"/>
      <c r="I2954" s="33" t="n"/>
      <c r="J2954" s="33">
        <f>IF(I2954="", "", IF(OR(ISTEXT(I2954),ISTEXT($F2954)),"",I2954*$F2954))</f>
        <v/>
      </c>
      <c r="K2954" s="33" t="n"/>
      <c r="L2954" s="33">
        <f>IF(K2954="", "", IF(OR(ISTEXT(K2954),ISTEXT($F2954)),"",K2954*$F2954))</f>
        <v/>
      </c>
      <c r="M2954" s="30">
        <f>IF(OR(H2954="",H2954=0),"",IF(K2954="",IF(J2954="","",IF(OR(ISTEXT(J2954),ISTEXT(H2954)),"",J2954/H2954)),IF(OR(ISTEXT(L2954),ISTEXT(H2954)),"",L2954/H2954)))</f>
        <v/>
      </c>
    </row>
    <row r="2955" ht="13.35" customHeight="1" s="162">
      <c r="B2955" s="307" t="n"/>
      <c r="C2955" s="307" t="n"/>
      <c r="E2955" s="307" t="n"/>
      <c r="F2955" s="32" t="n"/>
      <c r="G2955" s="33">
        <f>IF(F2955="", "", IF(OR(ISTEXT(H2955),ISTEXT(F2955)),"",H2955/F2955))</f>
        <v/>
      </c>
      <c r="H2955" s="33" t="n"/>
      <c r="I2955" s="33" t="n"/>
      <c r="J2955" s="33">
        <f>IF(I2955="", "", IF(OR(ISTEXT(I2955),ISTEXT($F2955)),"",I2955*$F2955))</f>
        <v/>
      </c>
      <c r="K2955" s="33" t="n"/>
      <c r="L2955" s="33">
        <f>IF(K2955="", "", IF(OR(ISTEXT(K2955),ISTEXT($F2955)),"",K2955*$F2955))</f>
        <v/>
      </c>
      <c r="M2955" s="30">
        <f>IF(OR(H2955="",H2955=0),"",IF(K2955="",IF(J2955="","",IF(OR(ISTEXT(J2955),ISTEXT(H2955)),"",J2955/H2955)),IF(OR(ISTEXT(L2955),ISTEXT(H2955)),"",L2955/H2955)))</f>
        <v/>
      </c>
    </row>
    <row r="2956" ht="13.35" customHeight="1" s="162">
      <c r="B2956" s="307" t="n"/>
      <c r="C2956" s="307" t="n"/>
      <c r="E2956" s="307" t="n"/>
      <c r="F2956" s="32" t="n"/>
      <c r="G2956" s="33">
        <f>IF(F2956="", "", IF(OR(ISTEXT(H2956),ISTEXT(F2956)),"",H2956/F2956))</f>
        <v/>
      </c>
      <c r="H2956" s="33" t="n"/>
      <c r="I2956" s="33" t="n"/>
      <c r="J2956" s="33">
        <f>IF(I2956="", "", IF(OR(ISTEXT(I2956),ISTEXT($F2956)),"",I2956*$F2956))</f>
        <v/>
      </c>
      <c r="K2956" s="33" t="n"/>
      <c r="L2956" s="33">
        <f>IF(K2956="", "", IF(OR(ISTEXT(K2956),ISTEXT($F2956)),"",K2956*$F2956))</f>
        <v/>
      </c>
      <c r="M2956" s="30">
        <f>IF(OR(H2956="",H2956=0),"",IF(K2956="",IF(J2956="","",IF(OR(ISTEXT(J2956),ISTEXT(H2956)),"",J2956/H2956)),IF(OR(ISTEXT(L2956),ISTEXT(H2956)),"",L2956/H2956)))</f>
        <v/>
      </c>
    </row>
    <row r="2957" ht="13.35" customHeight="1" s="162">
      <c r="B2957" s="307" t="n"/>
      <c r="C2957" s="307" t="n"/>
      <c r="E2957" s="307" t="n"/>
      <c r="F2957" s="32" t="n"/>
      <c r="G2957" s="33">
        <f>IF(F2957="", "", IF(OR(ISTEXT(H2957),ISTEXT(F2957)),"",H2957/F2957))</f>
        <v/>
      </c>
      <c r="H2957" s="33" t="n"/>
      <c r="I2957" s="33" t="n"/>
      <c r="J2957" s="33">
        <f>IF(I2957="", "", IF(OR(ISTEXT(I2957),ISTEXT($F2957)),"",I2957*$F2957))</f>
        <v/>
      </c>
      <c r="K2957" s="33" t="n"/>
      <c r="L2957" s="33">
        <f>IF(K2957="", "", IF(OR(ISTEXT(K2957),ISTEXT($F2957)),"",K2957*$F2957))</f>
        <v/>
      </c>
      <c r="M2957" s="30">
        <f>IF(OR(H2957="",H2957=0),"",IF(K2957="",IF(J2957="","",IF(OR(ISTEXT(J2957),ISTEXT(H2957)),"",J2957/H2957)),IF(OR(ISTEXT(L2957),ISTEXT(H2957)),"",L2957/H2957)))</f>
        <v/>
      </c>
    </row>
    <row r="2958" ht="13.35" customHeight="1" s="162">
      <c r="B2958" s="307" t="n"/>
      <c r="C2958" s="307" t="n"/>
      <c r="E2958" s="307" t="n"/>
      <c r="F2958" s="32" t="n"/>
      <c r="G2958" s="33">
        <f>IF(F2958="", "", IF(OR(ISTEXT(H2958),ISTEXT(F2958)),"",H2958/F2958))</f>
        <v/>
      </c>
      <c r="H2958" s="33" t="n"/>
      <c r="I2958" s="33" t="n"/>
      <c r="J2958" s="33">
        <f>IF(I2958="", "", IF(OR(ISTEXT(I2958),ISTEXT($F2958)),"",I2958*$F2958))</f>
        <v/>
      </c>
      <c r="K2958" s="33" t="n"/>
      <c r="L2958" s="33">
        <f>IF(K2958="", "", IF(OR(ISTEXT(K2958),ISTEXT($F2958)),"",K2958*$F2958))</f>
        <v/>
      </c>
      <c r="M2958" s="30">
        <f>IF(OR(H2958="",H2958=0),"",IF(K2958="",IF(J2958="","",IF(OR(ISTEXT(J2958),ISTEXT(H2958)),"",J2958/H2958)),IF(OR(ISTEXT(L2958),ISTEXT(H2958)),"",L2958/H2958)))</f>
        <v/>
      </c>
    </row>
    <row r="2959" ht="13.35" customHeight="1" s="162">
      <c r="B2959" s="307" t="n"/>
      <c r="C2959" s="307" t="n"/>
      <c r="E2959" s="307" t="n"/>
      <c r="F2959" s="32" t="n"/>
      <c r="G2959" s="33">
        <f>IF(F2959="", "", IF(OR(ISTEXT(H2959),ISTEXT(F2959)),"",H2959/F2959))</f>
        <v/>
      </c>
      <c r="H2959" s="33" t="n"/>
      <c r="I2959" s="33" t="n"/>
      <c r="J2959" s="33">
        <f>IF(I2959="", "", IF(OR(ISTEXT(I2959),ISTEXT($F2959)),"",I2959*$F2959))</f>
        <v/>
      </c>
      <c r="K2959" s="33" t="n"/>
      <c r="L2959" s="33">
        <f>IF(K2959="", "", IF(OR(ISTEXT(K2959),ISTEXT($F2959)),"",K2959*$F2959))</f>
        <v/>
      </c>
      <c r="M2959" s="30">
        <f>IF(OR(H2959="",H2959=0),"",IF(K2959="",IF(J2959="","",IF(OR(ISTEXT(J2959),ISTEXT(H2959)),"",J2959/H2959)),IF(OR(ISTEXT(L2959),ISTEXT(H2959)),"",L2959/H2959)))</f>
        <v/>
      </c>
    </row>
    <row r="2960" ht="13.35" customHeight="1" s="162">
      <c r="B2960" s="307" t="n"/>
      <c r="C2960" s="307" t="n"/>
      <c r="D2960" s="307"/>
      <c r="E2960" s="307"/>
      <c r="F2960" s="307"/>
      <c r="G2960" s="307"/>
      <c r="H2960" s="33" t="n"/>
      <c r="I2960" s="33" t="n"/>
      <c r="J2960" s="33"/>
      <c r="K2960" s="33" t="n"/>
      <c r="L2960" s="33"/>
      <c r="M2960" s="30">
        <f>IF(OR(H2960="",H2960=0),"",IF(L2960="",IF(J2960="","",IF(OR(ISTEXT(J2960),ISTEXT(H2960)),"",J2960/H2960)),IF(OR(ISTEXT(L2960),ISTEXT(H2960)),"",L2960/H2960)))</f>
        <v/>
      </c>
    </row>
    <row r="2961" ht="13.35" customHeight="1" s="162">
      <c r="B2961" s="42" t="n"/>
      <c r="C2961" s="231" t="inlineStr">
        <is>
          <t>Total</t>
        </is>
      </c>
      <c r="D2961" s="159" t="n"/>
      <c r="E2961" s="42" t="n"/>
      <c r="F2961" s="42" t="n"/>
      <c r="G2961" s="43" t="n"/>
      <c r="H2961" s="43">
        <f>IF(SUM(H2945:H2960)+SUM(H2972:H3011)=0,"",SUM(H2945:H2960)+SUM(H2972:H3011))</f>
        <v/>
      </c>
      <c r="I2961" s="43" t="n"/>
      <c r="J2961" s="43">
        <f>IF(SUM(J2945:J2960)+SUM(J2972:J3011)=0,"",SUM(J2945:J2960)+SUM(J2972:J3011))</f>
        <v/>
      </c>
      <c r="K2961" s="43" t="n"/>
      <c r="L2961" s="43">
        <f>IF(SUM(L2945:L2960)+SUM(L2972:L3011)=0,"",SUM(L2945:L2960)+SUM(L2972:L3011))</f>
        <v/>
      </c>
      <c r="M2961" s="35">
        <f>IF(OR(H2961="",H2961=0),"",IF(L2961="",IF(J2961="","",IF(OR(ISTEXT(J2961),ISTEXT(H2961)),"",J2961/H2961)),IF(OR(ISTEXT(L2961),ISTEXT(H2961)),"",L2961/H2961)))</f>
        <v/>
      </c>
    </row>
    <row r="2962" ht="13.35" customHeight="1" s="162"/>
    <row r="2963" ht="13.35" customHeight="1" s="162">
      <c r="B2963" s="188" t="inlineStr">
        <is>
          <t>Remarks</t>
        </is>
      </c>
      <c r="C2963" s="173" t="n"/>
      <c r="D2963" s="154" t="n"/>
      <c r="E2963" s="174" t="n"/>
      <c r="F2963" s="174" t="n"/>
      <c r="G2963" s="174" t="n"/>
      <c r="H2963" s="174" t="n"/>
      <c r="I2963" s="174" t="n"/>
      <c r="J2963" s="174" t="n"/>
      <c r="K2963" s="174" t="n"/>
      <c r="L2963" s="174" t="n"/>
      <c r="M2963" s="173" t="n"/>
    </row>
    <row r="2964" ht="13.35" customHeight="1" s="162">
      <c r="B2964" s="154" t="n"/>
      <c r="C2964" s="174" t="n"/>
      <c r="D2964" s="174" t="n"/>
      <c r="E2964" s="174" t="n"/>
      <c r="F2964" s="174" t="n"/>
      <c r="G2964" s="174" t="n"/>
      <c r="H2964" s="174" t="n"/>
      <c r="I2964" s="174" t="n"/>
      <c r="J2964" s="174" t="n"/>
      <c r="K2964" s="174" t="n"/>
      <c r="L2964" s="174" t="n"/>
      <c r="M2964" s="173" t="n"/>
    </row>
    <row r="2965" ht="13.35" customHeight="1" s="162">
      <c r="B2965" s="154" t="n"/>
      <c r="C2965" s="174" t="n"/>
      <c r="D2965" s="174" t="n"/>
      <c r="E2965" s="174" t="n"/>
      <c r="F2965" s="174" t="n"/>
      <c r="G2965" s="174" t="n"/>
      <c r="H2965" s="174" t="n"/>
      <c r="I2965" s="174" t="n"/>
      <c r="J2965" s="174" t="n"/>
      <c r="K2965" s="174" t="n"/>
      <c r="L2965" s="174" t="n"/>
      <c r="M2965" s="173" t="n"/>
    </row>
    <row r="2966" ht="13.35" customHeight="1" s="162">
      <c r="B2966" s="154" t="n"/>
      <c r="C2966" s="174" t="n"/>
      <c r="D2966" s="174" t="n"/>
      <c r="E2966" s="174" t="n"/>
      <c r="F2966" s="174" t="n"/>
      <c r="G2966" s="174" t="n"/>
      <c r="H2966" s="174" t="n"/>
      <c r="I2966" s="174" t="n"/>
      <c r="J2966" s="174" t="n"/>
      <c r="K2966" s="174" t="n"/>
      <c r="L2966" s="174" t="n"/>
      <c r="M2966" s="173" t="n"/>
    </row>
    <row r="2967" ht="13.35" customHeight="1" s="162"/>
    <row r="2968" ht="13.35" customHeight="1" s="162">
      <c r="B2968" s="200" t="inlineStr">
        <is>
          <t>System (cont.)</t>
        </is>
      </c>
      <c r="C2968" s="403" t="n"/>
      <c r="D2968" s="209">
        <f>IF('{Equipment Data Entry}'!B109="","",'{Equipment Data Entry}'!B109)</f>
        <v/>
      </c>
      <c r="E2968" s="418" t="n"/>
      <c r="F2968" s="403" t="n"/>
      <c r="G2968" s="200" t="inlineStr">
        <is>
          <t>Service</t>
        </is>
      </c>
      <c r="H2968" s="403" t="n"/>
      <c r="I2968" s="210">
        <f>IF('{Equipment Data Entry}'!C109="","",'{Equipment Data Entry}'!C109)</f>
        <v/>
      </c>
      <c r="J2968" s="418" t="n"/>
      <c r="K2968" s="418" t="n"/>
      <c r="L2968" s="418" t="n"/>
      <c r="M2968" s="403" t="n"/>
    </row>
    <row r="2969" ht="13.35" customHeight="1" s="162">
      <c r="B2969" s="422" t="n"/>
      <c r="C2969" s="423" t="n"/>
      <c r="D2969" s="422" t="n"/>
      <c r="E2969" s="424" t="n"/>
      <c r="F2969" s="423" t="n"/>
      <c r="G2969" s="422" t="n"/>
      <c r="H2969" s="423" t="n"/>
      <c r="I2969" s="422" t="n"/>
      <c r="J2969" s="424" t="n"/>
      <c r="K2969" s="424" t="n"/>
      <c r="L2969" s="424" t="n"/>
      <c r="M2969" s="423" t="n"/>
    </row>
    <row r="2970" ht="13.35" customHeight="1" s="162">
      <c r="B2970" s="188" t="inlineStr">
        <is>
          <t>Registers / Grilles (cont.)</t>
        </is>
      </c>
      <c r="C2970" s="174" t="n"/>
      <c r="D2970" s="174" t="n"/>
      <c r="E2970" s="174" t="n"/>
      <c r="F2970" s="173" t="n"/>
      <c r="G2970" s="233" t="inlineStr">
        <is>
          <t>Design VEL</t>
        </is>
      </c>
      <c r="H2970" s="194" t="inlineStr">
        <is>
          <t>Design CFM</t>
        </is>
      </c>
      <c r="I2970" s="188" t="inlineStr">
        <is>
          <t>Initial</t>
        </is>
      </c>
      <c r="J2970" s="173" t="n"/>
      <c r="K2970" s="188" t="inlineStr">
        <is>
          <t>Final</t>
        </is>
      </c>
      <c r="L2970" s="173" t="n"/>
      <c r="M2970" s="188" t="inlineStr">
        <is>
          <t>%</t>
        </is>
      </c>
    </row>
    <row r="2971" ht="13.35" customHeight="1" s="162">
      <c r="B2971" s="153" t="inlineStr">
        <is>
          <t>No.</t>
        </is>
      </c>
      <c r="C2971" s="188" t="inlineStr">
        <is>
          <t>Area Served</t>
        </is>
      </c>
      <c r="D2971" s="188" t="inlineStr">
        <is>
          <t>Type</t>
        </is>
      </c>
      <c r="E2971" s="188" t="inlineStr">
        <is>
          <t>Size</t>
        </is>
      </c>
      <c r="F2971" s="188" t="inlineStr">
        <is>
          <t>Ak</t>
        </is>
      </c>
      <c r="G2971" s="440" t="n"/>
      <c r="H2971" s="440" t="n"/>
      <c r="I2971" s="188" t="inlineStr">
        <is>
          <t>VEL</t>
        </is>
      </c>
      <c r="J2971" s="188" t="inlineStr">
        <is>
          <t>CFM</t>
        </is>
      </c>
      <c r="K2971" s="188" t="inlineStr">
        <is>
          <t>VEL</t>
        </is>
      </c>
      <c r="L2971" s="188" t="inlineStr">
        <is>
          <t>CFM</t>
        </is>
      </c>
      <c r="M2971" s="440" t="n"/>
    </row>
    <row r="2972" ht="13.35" customHeight="1" s="162">
      <c r="B2972" s="307" t="n"/>
      <c r="C2972" s="307" t="n"/>
      <c r="E2972" s="307" t="n"/>
      <c r="F2972" s="32" t="n"/>
      <c r="G2972" s="33">
        <f>IF(F2972="", "", IF(OR(ISTEXT(H2972),ISTEXT(F2972)),"",H2972/F2972))</f>
        <v/>
      </c>
      <c r="H2972" s="33" t="n"/>
      <c r="I2972" s="33" t="n"/>
      <c r="J2972" s="33">
        <f>IF(I2972="", "", IF(OR(ISTEXT(I2972),ISTEXT($F2972)),"",I2972*$F2972))</f>
        <v/>
      </c>
      <c r="K2972" s="33" t="n"/>
      <c r="L2972" s="33">
        <f>IF(K2972="", "", IF(OR(ISTEXT(K2972),ISTEXT($F2972)),"",K2972*$F2972))</f>
        <v/>
      </c>
      <c r="M2972" s="30">
        <f>IF(OR(H2972="",H2972=0),"",IF(K2972="",IF(J2972="","",IF(OR(ISTEXT(J2972),ISTEXT(H2972)),"",J2972/H2972)),IF(OR(ISTEXT(L2972),ISTEXT(H2972)),"",L2972/H2972)))</f>
        <v/>
      </c>
    </row>
    <row r="2973" ht="13.35" customHeight="1" s="162">
      <c r="B2973" s="307" t="n"/>
      <c r="C2973" s="307" t="n"/>
      <c r="E2973" s="307" t="n"/>
      <c r="F2973" s="32" t="n"/>
      <c r="G2973" s="33">
        <f>IF(F2973="", "", IF(OR(ISTEXT(H2973),ISTEXT(F2973)),"",H2973/F2973))</f>
        <v/>
      </c>
      <c r="H2973" s="33" t="n"/>
      <c r="I2973" s="33" t="n"/>
      <c r="J2973" s="33">
        <f>IF(I2973="", "", IF(OR(ISTEXT(I2973),ISTEXT($F2973)),"",I2973*$F2973))</f>
        <v/>
      </c>
      <c r="K2973" s="33" t="n"/>
      <c r="L2973" s="33">
        <f>IF(K2973="", "", IF(OR(ISTEXT(K2973),ISTEXT($F2973)),"",K2973*$F2973))</f>
        <v/>
      </c>
      <c r="M2973" s="30">
        <f>IF(OR(H2973="",H2973=0),"",IF(K2973="",IF(J2973="","",IF(OR(ISTEXT(J2973),ISTEXT(H2973)),"",J2973/H2973)),IF(OR(ISTEXT(L2973),ISTEXT(H2973)),"",L2973/H2973)))</f>
        <v/>
      </c>
    </row>
    <row r="2974" ht="13.35" customHeight="1" s="162">
      <c r="B2974" s="307" t="n"/>
      <c r="C2974" s="307" t="n"/>
      <c r="E2974" s="307" t="n"/>
      <c r="F2974" s="32" t="n"/>
      <c r="G2974" s="33">
        <f>IF(F2974="", "", IF(OR(ISTEXT(H2974),ISTEXT(F2974)),"",H2974/F2974))</f>
        <v/>
      </c>
      <c r="H2974" s="33" t="n"/>
      <c r="I2974" s="33" t="n"/>
      <c r="J2974" s="33">
        <f>IF(I2974="", "", IF(OR(ISTEXT(I2974),ISTEXT($F2974)),"",I2974*$F2974))</f>
        <v/>
      </c>
      <c r="K2974" s="33" t="n"/>
      <c r="L2974" s="33">
        <f>IF(K2974="", "", IF(OR(ISTEXT(K2974),ISTEXT($F2974)),"",K2974*$F2974))</f>
        <v/>
      </c>
      <c r="M2974" s="30">
        <f>IF(OR(H2974="",H2974=0),"",IF(K2974="",IF(J2974="","",IF(OR(ISTEXT(J2974),ISTEXT(H2974)),"",J2974/H2974)),IF(OR(ISTEXT(L2974),ISTEXT(H2974)),"",L2974/H2974)))</f>
        <v/>
      </c>
    </row>
    <row r="2975" ht="13.35" customHeight="1" s="162">
      <c r="B2975" s="307" t="n"/>
      <c r="C2975" s="307" t="n"/>
      <c r="E2975" s="307" t="n"/>
      <c r="F2975" s="32" t="n"/>
      <c r="G2975" s="33">
        <f>IF(F2975="", "", IF(OR(ISTEXT(H2975),ISTEXT(F2975)),"",H2975/F2975))</f>
        <v/>
      </c>
      <c r="H2975" s="33" t="n"/>
      <c r="I2975" s="33" t="n"/>
      <c r="J2975" s="33">
        <f>IF(I2975="", "", IF(OR(ISTEXT(I2975),ISTEXT($F2975)),"",I2975*$F2975))</f>
        <v/>
      </c>
      <c r="K2975" s="33" t="n"/>
      <c r="L2975" s="33">
        <f>IF(K2975="", "", IF(OR(ISTEXT(K2975),ISTEXT($F2975)),"",K2975*$F2975))</f>
        <v/>
      </c>
      <c r="M2975" s="30">
        <f>IF(OR(H2975="",H2975=0),"",IF(K2975="",IF(J2975="","",IF(OR(ISTEXT(J2975),ISTEXT(H2975)),"",J2975/H2975)),IF(OR(ISTEXT(L2975),ISTEXT(H2975)),"",L2975/H2975)))</f>
        <v/>
      </c>
    </row>
    <row r="2976" ht="13.35" customHeight="1" s="162">
      <c r="B2976" s="307" t="n"/>
      <c r="C2976" s="307" t="n"/>
      <c r="E2976" s="307" t="n"/>
      <c r="F2976" s="32" t="n"/>
      <c r="G2976" s="33">
        <f>IF(F2976="", "", IF(OR(ISTEXT(H2976),ISTEXT(F2976)),"",H2976/F2976))</f>
        <v/>
      </c>
      <c r="H2976" s="33" t="n"/>
      <c r="I2976" s="33" t="n"/>
      <c r="J2976" s="33">
        <f>IF(I2976="", "", IF(OR(ISTEXT(I2976),ISTEXT($F2976)),"",I2976*$F2976))</f>
        <v/>
      </c>
      <c r="K2976" s="33" t="n"/>
      <c r="L2976" s="33">
        <f>IF(K2976="", "", IF(OR(ISTEXT(K2976),ISTEXT($F2976)),"",K2976*$F2976))</f>
        <v/>
      </c>
      <c r="M2976" s="30">
        <f>IF(OR(H2976="",H2976=0),"",IF(K2976="",IF(J2976="","",IF(OR(ISTEXT(J2976),ISTEXT(H2976)),"",J2976/H2976)),IF(OR(ISTEXT(L2976),ISTEXT(H2976)),"",L2976/H2976)))</f>
        <v/>
      </c>
    </row>
    <row r="2977" ht="13.35" customHeight="1" s="162">
      <c r="B2977" s="307" t="n"/>
      <c r="C2977" s="307" t="n"/>
      <c r="E2977" s="307" t="n"/>
      <c r="F2977" s="32" t="n"/>
      <c r="G2977" s="33">
        <f>IF(F2977="", "", IF(OR(ISTEXT(H2977),ISTEXT(F2977)),"",H2977/F2977))</f>
        <v/>
      </c>
      <c r="H2977" s="33" t="n"/>
      <c r="I2977" s="33" t="n"/>
      <c r="J2977" s="33">
        <f>IF(I2977="", "", IF(OR(ISTEXT(I2977),ISTEXT($F2977)),"",I2977*$F2977))</f>
        <v/>
      </c>
      <c r="K2977" s="33" t="n"/>
      <c r="L2977" s="33">
        <f>IF(K2977="", "", IF(OR(ISTEXT(K2977),ISTEXT($F2977)),"",K2977*$F2977))</f>
        <v/>
      </c>
      <c r="M2977" s="30">
        <f>IF(OR(H2977="",H2977=0),"",IF(K2977="",IF(J2977="","",IF(OR(ISTEXT(J2977),ISTEXT(H2977)),"",J2977/H2977)),IF(OR(ISTEXT(L2977),ISTEXT(H2977)),"",L2977/H2977)))</f>
        <v/>
      </c>
    </row>
    <row r="2978" ht="13.35" customHeight="1" s="162">
      <c r="B2978" s="307" t="n"/>
      <c r="C2978" s="307" t="n"/>
      <c r="E2978" s="307" t="n"/>
      <c r="F2978" s="32" t="n"/>
      <c r="G2978" s="33">
        <f>IF(F2978="", "", IF(OR(ISTEXT(H2978),ISTEXT(F2978)),"",H2978/F2978))</f>
        <v/>
      </c>
      <c r="H2978" s="33" t="n"/>
      <c r="I2978" s="33" t="n"/>
      <c r="J2978" s="33">
        <f>IF(I2978="", "", IF(OR(ISTEXT(I2978),ISTEXT($F2978)),"",I2978*$F2978))</f>
        <v/>
      </c>
      <c r="K2978" s="33" t="n"/>
      <c r="L2978" s="33">
        <f>IF(K2978="", "", IF(OR(ISTEXT(K2978),ISTEXT($F2978)),"",K2978*$F2978))</f>
        <v/>
      </c>
      <c r="M2978" s="30">
        <f>IF(OR(H2978="",H2978=0),"",IF(K2978="",IF(J2978="","",IF(OR(ISTEXT(J2978),ISTEXT(H2978)),"",J2978/H2978)),IF(OR(ISTEXT(L2978),ISTEXT(H2978)),"",L2978/H2978)))</f>
        <v/>
      </c>
    </row>
    <row r="2979" ht="13.35" customHeight="1" s="162">
      <c r="B2979" s="307" t="n"/>
      <c r="C2979" s="307" t="n"/>
      <c r="E2979" s="307" t="n"/>
      <c r="F2979" s="32" t="n"/>
      <c r="G2979" s="33">
        <f>IF(F2979="", "", IF(OR(ISTEXT(H2979),ISTEXT(F2979)),"",H2979/F2979))</f>
        <v/>
      </c>
      <c r="H2979" s="33" t="n"/>
      <c r="I2979" s="33" t="n"/>
      <c r="J2979" s="33">
        <f>IF(I2979="", "", IF(OR(ISTEXT(I2979),ISTEXT($F2979)),"",I2979*$F2979))</f>
        <v/>
      </c>
      <c r="K2979" s="33" t="n"/>
      <c r="L2979" s="33">
        <f>IF(K2979="", "", IF(OR(ISTEXT(K2979),ISTEXT($F2979)),"",K2979*$F2979))</f>
        <v/>
      </c>
      <c r="M2979" s="30">
        <f>IF(OR(H2979="",H2979=0),"",IF(K2979="",IF(J2979="","",IF(OR(ISTEXT(J2979),ISTEXT(H2979)),"",J2979/H2979)),IF(OR(ISTEXT(L2979),ISTEXT(H2979)),"",L2979/H2979)))</f>
        <v/>
      </c>
    </row>
    <row r="2980" ht="13.35" customHeight="1" s="162">
      <c r="B2980" s="307" t="n"/>
      <c r="C2980" s="307" t="n"/>
      <c r="E2980" s="307" t="n"/>
      <c r="F2980" s="32" t="n"/>
      <c r="G2980" s="33">
        <f>IF(F2980="", "", IF(OR(ISTEXT(H2980),ISTEXT(F2980)),"",H2980/F2980))</f>
        <v/>
      </c>
      <c r="H2980" s="33" t="n"/>
      <c r="I2980" s="33" t="n"/>
      <c r="J2980" s="33">
        <f>IF(I2980="", "", IF(OR(ISTEXT(I2980),ISTEXT($F2980)),"",I2980*$F2980))</f>
        <v/>
      </c>
      <c r="K2980" s="33" t="n"/>
      <c r="L2980" s="33">
        <f>IF(K2980="", "", IF(OR(ISTEXT(K2980),ISTEXT($F2980)),"",K2980*$F2980))</f>
        <v/>
      </c>
      <c r="M2980" s="30">
        <f>IF(OR(H2980="",H2980=0),"",IF(K2980="",IF(J2980="","",IF(OR(ISTEXT(J2980),ISTEXT(H2980)),"",J2980/H2980)),IF(OR(ISTEXT(L2980),ISTEXT(H2980)),"",L2980/H2980)))</f>
        <v/>
      </c>
    </row>
    <row r="2981" ht="13.35" customHeight="1" s="162">
      <c r="B2981" s="307" t="n"/>
      <c r="C2981" s="307" t="n"/>
      <c r="E2981" s="307" t="n"/>
      <c r="F2981" s="32" t="n"/>
      <c r="G2981" s="33">
        <f>IF(F2981="", "", IF(OR(ISTEXT(H2981),ISTEXT(F2981)),"",H2981/F2981))</f>
        <v/>
      </c>
      <c r="H2981" s="33" t="n"/>
      <c r="I2981" s="33" t="n"/>
      <c r="J2981" s="33">
        <f>IF(I2981="", "", IF(OR(ISTEXT(I2981),ISTEXT($F2981)),"",I2981*$F2981))</f>
        <v/>
      </c>
      <c r="K2981" s="33" t="n"/>
      <c r="L2981" s="33">
        <f>IF(K2981="", "", IF(OR(ISTEXT(K2981),ISTEXT($F2981)),"",K2981*$F2981))</f>
        <v/>
      </c>
      <c r="M2981" s="30">
        <f>IF(OR(H2981="",H2981=0),"",IF(K2981="",IF(J2981="","",IF(OR(ISTEXT(J2981),ISTEXT(H2981)),"",J2981/H2981)),IF(OR(ISTEXT(L2981),ISTEXT(H2981)),"",L2981/H2981)))</f>
        <v/>
      </c>
    </row>
    <row r="2982" ht="13.35" customHeight="1" s="162">
      <c r="B2982" s="307" t="n"/>
      <c r="C2982" s="307" t="n"/>
      <c r="E2982" s="307" t="n"/>
      <c r="F2982" s="32" t="n"/>
      <c r="G2982" s="33">
        <f>IF(F2982="", "", IF(OR(ISTEXT(H2982),ISTEXT(F2982)),"",H2982/F2982))</f>
        <v/>
      </c>
      <c r="H2982" s="33" t="n"/>
      <c r="I2982" s="33" t="n"/>
      <c r="J2982" s="33">
        <f>IF(I2982="", "", IF(OR(ISTEXT(I2982),ISTEXT($F2982)),"",I2982*$F2982))</f>
        <v/>
      </c>
      <c r="K2982" s="33" t="n"/>
      <c r="L2982" s="33">
        <f>IF(K2982="", "", IF(OR(ISTEXT(K2982),ISTEXT($F2982)),"",K2982*$F2982))</f>
        <v/>
      </c>
      <c r="M2982" s="30">
        <f>IF(OR(H2982="",H2982=0),"",IF(K2982="",IF(J2982="","",IF(OR(ISTEXT(J2982),ISTEXT(H2982)),"",J2982/H2982)),IF(OR(ISTEXT(L2982),ISTEXT(H2982)),"",L2982/H2982)))</f>
        <v/>
      </c>
    </row>
    <row r="2983" ht="13.35" customHeight="1" s="162">
      <c r="B2983" s="307" t="n"/>
      <c r="C2983" s="307" t="n"/>
      <c r="E2983" s="307" t="n"/>
      <c r="F2983" s="32" t="n"/>
      <c r="G2983" s="33">
        <f>IF(F2983="", "", IF(OR(ISTEXT(H2983),ISTEXT(F2983)),"",H2983/F2983))</f>
        <v/>
      </c>
      <c r="H2983" s="33" t="n"/>
      <c r="I2983" s="33" t="n"/>
      <c r="J2983" s="33">
        <f>IF(I2983="", "", IF(OR(ISTEXT(I2983),ISTEXT($F2983)),"",I2983*$F2983))</f>
        <v/>
      </c>
      <c r="K2983" s="33" t="n"/>
      <c r="L2983" s="33">
        <f>IF(K2983="", "", IF(OR(ISTEXT(K2983),ISTEXT($F2983)),"",K2983*$F2983))</f>
        <v/>
      </c>
      <c r="M2983" s="30">
        <f>IF(OR(H2983="",H2983=0),"",IF(K2983="",IF(J2983="","",IF(OR(ISTEXT(J2983),ISTEXT(H2983)),"",J2983/H2983)),IF(OR(ISTEXT(L2983),ISTEXT(H2983)),"",L2983/H2983)))</f>
        <v/>
      </c>
    </row>
    <row r="2984" ht="13.35" customHeight="1" s="162">
      <c r="B2984" s="307" t="n"/>
      <c r="C2984" s="307" t="n"/>
      <c r="E2984" s="307" t="n"/>
      <c r="F2984" s="32" t="n"/>
      <c r="G2984" s="33">
        <f>IF(F2984="", "", IF(OR(ISTEXT(H2984),ISTEXT(F2984)),"",H2984/F2984))</f>
        <v/>
      </c>
      <c r="H2984" s="33" t="n"/>
      <c r="I2984" s="33" t="n"/>
      <c r="J2984" s="33">
        <f>IF(I2984="", "", IF(OR(ISTEXT(I2984),ISTEXT($F2984)),"",I2984*$F2984))</f>
        <v/>
      </c>
      <c r="K2984" s="33" t="n"/>
      <c r="L2984" s="33">
        <f>IF(K2984="", "", IF(OR(ISTEXT(K2984),ISTEXT($F2984)),"",K2984*$F2984))</f>
        <v/>
      </c>
      <c r="M2984" s="30">
        <f>IF(OR(H2984="",H2984=0),"",IF(K2984="",IF(J2984="","",IF(OR(ISTEXT(J2984),ISTEXT(H2984)),"",J2984/H2984)),IF(OR(ISTEXT(L2984),ISTEXT(H2984)),"",L2984/H2984)))</f>
        <v/>
      </c>
    </row>
    <row r="2985" ht="13.35" customHeight="1" s="162">
      <c r="B2985" s="307" t="n"/>
      <c r="C2985" s="307" t="n"/>
      <c r="E2985" s="307" t="n"/>
      <c r="F2985" s="32" t="n"/>
      <c r="G2985" s="33">
        <f>IF(F2985="", "", IF(OR(ISTEXT(H2985),ISTEXT(F2985)),"",H2985/F2985))</f>
        <v/>
      </c>
      <c r="H2985" s="33" t="n"/>
      <c r="I2985" s="33" t="n"/>
      <c r="J2985" s="33">
        <f>IF(I2985="", "", IF(OR(ISTEXT(I2985),ISTEXT($F2985)),"",I2985*$F2985))</f>
        <v/>
      </c>
      <c r="K2985" s="33" t="n"/>
      <c r="L2985" s="33">
        <f>IF(K2985="", "", IF(OR(ISTEXT(K2985),ISTEXT($F2985)),"",K2985*$F2985))</f>
        <v/>
      </c>
      <c r="M2985" s="30">
        <f>IF(OR(H2985="",H2985=0),"",IF(K2985="",IF(J2985="","",IF(OR(ISTEXT(J2985),ISTEXT(H2985)),"",J2985/H2985)),IF(OR(ISTEXT(L2985),ISTEXT(H2985)),"",L2985/H2985)))</f>
        <v/>
      </c>
    </row>
    <row r="2986" ht="13.35" customHeight="1" s="162">
      <c r="B2986" s="307" t="n"/>
      <c r="C2986" s="307" t="n"/>
      <c r="E2986" s="307" t="n"/>
      <c r="F2986" s="32" t="n"/>
      <c r="G2986" s="33">
        <f>IF(F2986="", "", IF(OR(ISTEXT(H2986),ISTEXT(F2986)),"",H2986/F2986))</f>
        <v/>
      </c>
      <c r="H2986" s="33" t="n"/>
      <c r="I2986" s="33" t="n"/>
      <c r="J2986" s="33">
        <f>IF(I2986="", "", IF(OR(ISTEXT(I2986),ISTEXT($F2986)),"",I2986*$F2986))</f>
        <v/>
      </c>
      <c r="K2986" s="33" t="n"/>
      <c r="L2986" s="33">
        <f>IF(K2986="", "", IF(OR(ISTEXT(K2986),ISTEXT($F2986)),"",K2986*$F2986))</f>
        <v/>
      </c>
      <c r="M2986" s="30">
        <f>IF(OR(H2986="",H2986=0),"",IF(K2986="",IF(J2986="","",IF(OR(ISTEXT(J2986),ISTEXT(H2986)),"",J2986/H2986)),IF(OR(ISTEXT(L2986),ISTEXT(H2986)),"",L2986/H2986)))</f>
        <v/>
      </c>
    </row>
    <row r="2987" ht="13.35" customHeight="1" s="162">
      <c r="B2987" s="307" t="n"/>
      <c r="C2987" s="307" t="n"/>
      <c r="E2987" s="307" t="n"/>
      <c r="F2987" s="32" t="n"/>
      <c r="G2987" s="33">
        <f>IF(F2987="", "", IF(OR(ISTEXT(H2987),ISTEXT(F2987)),"",H2987/F2987))</f>
        <v/>
      </c>
      <c r="H2987" s="33" t="n"/>
      <c r="I2987" s="33" t="n"/>
      <c r="J2987" s="33">
        <f>IF(I2987="", "", IF(OR(ISTEXT(I2987),ISTEXT($F2987)),"",I2987*$F2987))</f>
        <v/>
      </c>
      <c r="K2987" s="33" t="n"/>
      <c r="L2987" s="33">
        <f>IF(K2987="", "", IF(OR(ISTEXT(K2987),ISTEXT($F2987)),"",K2987*$F2987))</f>
        <v/>
      </c>
      <c r="M2987" s="30">
        <f>IF(OR(H2987="",H2987=0),"",IF(K2987="",IF(J2987="","",IF(OR(ISTEXT(J2987),ISTEXT(H2987)),"",J2987/H2987)),IF(OR(ISTEXT(L2987),ISTEXT(H2987)),"",L2987/H2987)))</f>
        <v/>
      </c>
    </row>
    <row r="2988" ht="13.35" customHeight="1" s="162">
      <c r="B2988" s="307" t="n"/>
      <c r="C2988" s="307" t="n"/>
      <c r="E2988" s="307" t="n"/>
      <c r="F2988" s="32" t="n"/>
      <c r="G2988" s="33">
        <f>IF(F2988="", "", IF(OR(ISTEXT(H2988),ISTEXT(F2988)),"",H2988/F2988))</f>
        <v/>
      </c>
      <c r="H2988" s="33" t="n"/>
      <c r="I2988" s="33" t="n"/>
      <c r="J2988" s="33">
        <f>IF(I2988="", "", IF(OR(ISTEXT(I2988),ISTEXT($F2988)),"",I2988*$F2988))</f>
        <v/>
      </c>
      <c r="K2988" s="33" t="n"/>
      <c r="L2988" s="33">
        <f>IF(K2988="", "", IF(OR(ISTEXT(K2988),ISTEXT($F2988)),"",K2988*$F2988))</f>
        <v/>
      </c>
      <c r="M2988" s="30">
        <f>IF(OR(H2988="",H2988=0),"",IF(K2988="",IF(J2988="","",IF(OR(ISTEXT(J2988),ISTEXT(H2988)),"",J2988/H2988)),IF(OR(ISTEXT(L2988),ISTEXT(H2988)),"",L2988/H2988)))</f>
        <v/>
      </c>
    </row>
    <row r="2989" ht="13.35" customHeight="1" s="162">
      <c r="B2989" s="307" t="n"/>
      <c r="C2989" s="307" t="n"/>
      <c r="E2989" s="307" t="n"/>
      <c r="F2989" s="32" t="n"/>
      <c r="G2989" s="33">
        <f>IF(F2989="", "", IF(OR(ISTEXT(H2989),ISTEXT(F2989)),"",H2989/F2989))</f>
        <v/>
      </c>
      <c r="H2989" s="33" t="n"/>
      <c r="I2989" s="33" t="n"/>
      <c r="J2989" s="33">
        <f>IF(I2989="", "", IF(OR(ISTEXT(I2989),ISTEXT($F2989)),"",I2989*$F2989))</f>
        <v/>
      </c>
      <c r="K2989" s="33" t="n"/>
      <c r="L2989" s="33">
        <f>IF(K2989="", "", IF(OR(ISTEXT(K2989),ISTEXT($F2989)),"",K2989*$F2989))</f>
        <v/>
      </c>
      <c r="M2989" s="30">
        <f>IF(OR(H2989="",H2989=0),"",IF(K2989="",IF(J2989="","",IF(OR(ISTEXT(J2989),ISTEXT(H2989)),"",J2989/H2989)),IF(OR(ISTEXT(L2989),ISTEXT(H2989)),"",L2989/H2989)))</f>
        <v/>
      </c>
    </row>
    <row r="2990" ht="13.35" customHeight="1" s="162">
      <c r="B2990" s="307" t="n"/>
      <c r="C2990" s="307" t="n"/>
      <c r="E2990" s="307" t="n"/>
      <c r="F2990" s="32" t="n"/>
      <c r="G2990" s="33">
        <f>IF(F2990="", "", IF(OR(ISTEXT(H2990),ISTEXT(F2990)),"",H2990/F2990))</f>
        <v/>
      </c>
      <c r="H2990" s="33" t="n"/>
      <c r="I2990" s="33" t="n"/>
      <c r="J2990" s="33">
        <f>IF(I2990="", "", IF(OR(ISTEXT(I2990),ISTEXT($F2990)),"",I2990*$F2990))</f>
        <v/>
      </c>
      <c r="K2990" s="33" t="n"/>
      <c r="L2990" s="33">
        <f>IF(K2990="", "", IF(OR(ISTEXT(K2990),ISTEXT($F2990)),"",K2990*$F2990))</f>
        <v/>
      </c>
      <c r="M2990" s="30">
        <f>IF(OR(H2990="",H2990=0),"",IF(K2990="",IF(J2990="","",IF(OR(ISTEXT(J2990),ISTEXT(H2990)),"",J2990/H2990)),IF(OR(ISTEXT(L2990),ISTEXT(H2990)),"",L2990/H2990)))</f>
        <v/>
      </c>
    </row>
    <row r="2991" ht="13.35" customHeight="1" s="162">
      <c r="B2991" s="307" t="n"/>
      <c r="C2991" s="307" t="n"/>
      <c r="E2991" s="307" t="n"/>
      <c r="F2991" s="32" t="n"/>
      <c r="G2991" s="33">
        <f>IF(F2991="", "", IF(OR(ISTEXT(H2991),ISTEXT(F2991)),"",H2991/F2991))</f>
        <v/>
      </c>
      <c r="H2991" s="33" t="n"/>
      <c r="I2991" s="33" t="n"/>
      <c r="J2991" s="33">
        <f>IF(I2991="", "", IF(OR(ISTEXT(I2991),ISTEXT($F2991)),"",I2991*$F2991))</f>
        <v/>
      </c>
      <c r="K2991" s="33" t="n"/>
      <c r="L2991" s="33">
        <f>IF(K2991="", "", IF(OR(ISTEXT(K2991),ISTEXT($F2991)),"",K2991*$F2991))</f>
        <v/>
      </c>
      <c r="M2991" s="30">
        <f>IF(OR(H2991="",H2991=0),"",IF(K2991="",IF(J2991="","",IF(OR(ISTEXT(J2991),ISTEXT(H2991)),"",J2991/H2991)),IF(OR(ISTEXT(L2991),ISTEXT(H2991)),"",L2991/H2991)))</f>
        <v/>
      </c>
    </row>
    <row r="2992" ht="13.35" customHeight="1" s="162">
      <c r="B2992" s="307" t="n"/>
      <c r="C2992" s="307" t="n"/>
      <c r="E2992" s="307" t="n"/>
      <c r="F2992" s="32" t="n"/>
      <c r="G2992" s="33">
        <f>IF(F2992="", "", IF(OR(ISTEXT(H2992),ISTEXT(F2992)),"",H2992/F2992))</f>
        <v/>
      </c>
      <c r="H2992" s="33" t="n"/>
      <c r="I2992" s="33" t="n"/>
      <c r="J2992" s="33">
        <f>IF(I2992="", "", IF(OR(ISTEXT(I2992),ISTEXT($F2992)),"",I2992*$F2992))</f>
        <v/>
      </c>
      <c r="K2992" s="33" t="n"/>
      <c r="L2992" s="33">
        <f>IF(K2992="", "", IF(OR(ISTEXT(K2992),ISTEXT($F2992)),"",K2992*$F2992))</f>
        <v/>
      </c>
      <c r="M2992" s="30">
        <f>IF(OR(H2992="",H2992=0),"",IF(K2992="",IF(J2992="","",IF(OR(ISTEXT(J2992),ISTEXT(H2992)),"",J2992/H2992)),IF(OR(ISTEXT(L2992),ISTEXT(H2992)),"",L2992/H2992)))</f>
        <v/>
      </c>
    </row>
    <row r="2993" ht="13.35" customHeight="1" s="162">
      <c r="B2993" s="307" t="n"/>
      <c r="C2993" s="307" t="n"/>
      <c r="E2993" s="307" t="n"/>
      <c r="F2993" s="32" t="n"/>
      <c r="G2993" s="33">
        <f>IF(F2993="", "", IF(OR(ISTEXT(H2993),ISTEXT(F2993)),"",H2993/F2993))</f>
        <v/>
      </c>
      <c r="H2993" s="33" t="n"/>
      <c r="I2993" s="33" t="n"/>
      <c r="J2993" s="33">
        <f>IF(I2993="", "", IF(OR(ISTEXT(I2993),ISTEXT($F2993)),"",I2993*$F2993))</f>
        <v/>
      </c>
      <c r="K2993" s="33" t="n"/>
      <c r="L2993" s="33">
        <f>IF(K2993="", "", IF(OR(ISTEXT(K2993),ISTEXT($F2993)),"",K2993*$F2993))</f>
        <v/>
      </c>
      <c r="M2993" s="30">
        <f>IF(OR(H2993="",H2993=0),"",IF(K2993="",IF(J2993="","",IF(OR(ISTEXT(J2993),ISTEXT(H2993)),"",J2993/H2993)),IF(OR(ISTEXT(L2993),ISTEXT(H2993)),"",L2993/H2993)))</f>
        <v/>
      </c>
    </row>
    <row r="2994" ht="13.35" customHeight="1" s="162">
      <c r="B2994" s="307" t="n"/>
      <c r="C2994" s="307" t="n"/>
      <c r="E2994" s="307" t="n"/>
      <c r="F2994" s="32" t="n"/>
      <c r="G2994" s="33">
        <f>IF(F2994="", "", IF(OR(ISTEXT(H2994),ISTEXT(F2994)),"",H2994/F2994))</f>
        <v/>
      </c>
      <c r="H2994" s="33" t="n"/>
      <c r="I2994" s="33" t="n"/>
      <c r="J2994" s="33">
        <f>IF(I2994="", "", IF(OR(ISTEXT(I2994),ISTEXT($F2994)),"",I2994*$F2994))</f>
        <v/>
      </c>
      <c r="K2994" s="33" t="n"/>
      <c r="L2994" s="33">
        <f>IF(K2994="", "", IF(OR(ISTEXT(K2994),ISTEXT($F2994)),"",K2994*$F2994))</f>
        <v/>
      </c>
      <c r="M2994" s="30">
        <f>IF(OR(H2994="",H2994=0),"",IF(K2994="",IF(J2994="","",IF(OR(ISTEXT(J2994),ISTEXT(H2994)),"",J2994/H2994)),IF(OR(ISTEXT(L2994),ISTEXT(H2994)),"",L2994/H2994)))</f>
        <v/>
      </c>
    </row>
    <row r="2995" ht="13.35" customHeight="1" s="162">
      <c r="B2995" s="307" t="n"/>
      <c r="C2995" s="307" t="n"/>
      <c r="E2995" s="307" t="n"/>
      <c r="F2995" s="32" t="n"/>
      <c r="G2995" s="33">
        <f>IF(F2995="", "", IF(OR(ISTEXT(H2995),ISTEXT(F2995)),"",H2995/F2995))</f>
        <v/>
      </c>
      <c r="H2995" s="33" t="n"/>
      <c r="I2995" s="33" t="n"/>
      <c r="J2995" s="33">
        <f>IF(I2995="", "", IF(OR(ISTEXT(I2995),ISTEXT($F2995)),"",I2995*$F2995))</f>
        <v/>
      </c>
      <c r="K2995" s="33" t="n"/>
      <c r="L2995" s="33">
        <f>IF(K2995="", "", IF(OR(ISTEXT(K2995),ISTEXT($F2995)),"",K2995*$F2995))</f>
        <v/>
      </c>
      <c r="M2995" s="30">
        <f>IF(OR(H2995="",H2995=0),"",IF(K2995="",IF(J2995="","",IF(OR(ISTEXT(J2995),ISTEXT(H2995)),"",J2995/H2995)),IF(OR(ISTEXT(L2995),ISTEXT(H2995)),"",L2995/H2995)))</f>
        <v/>
      </c>
    </row>
    <row r="2996" ht="13.35" customHeight="1" s="162">
      <c r="B2996" s="307" t="n"/>
      <c r="C2996" s="307" t="n"/>
      <c r="E2996" s="307" t="n"/>
      <c r="F2996" s="32" t="n"/>
      <c r="G2996" s="33">
        <f>IF(F2996="", "", IF(OR(ISTEXT(H2996),ISTEXT(F2996)),"",H2996/F2996))</f>
        <v/>
      </c>
      <c r="H2996" s="33" t="n"/>
      <c r="I2996" s="33" t="n"/>
      <c r="J2996" s="33">
        <f>IF(I2996="", "", IF(OR(ISTEXT(I2996),ISTEXT($F2996)),"",I2996*$F2996))</f>
        <v/>
      </c>
      <c r="K2996" s="33" t="n"/>
      <c r="L2996" s="33">
        <f>IF(K2996="", "", IF(OR(ISTEXT(K2996),ISTEXT($F2996)),"",K2996*$F2996))</f>
        <v/>
      </c>
      <c r="M2996" s="30">
        <f>IF(OR(H2996="",H2996=0),"",IF(K2996="",IF(J2996="","",IF(OR(ISTEXT(J2996),ISTEXT(H2996)),"",J2996/H2996)),IF(OR(ISTEXT(L2996),ISTEXT(H2996)),"",L2996/H2996)))</f>
        <v/>
      </c>
    </row>
    <row r="2997" ht="13.35" customHeight="1" s="162">
      <c r="B2997" s="307" t="n"/>
      <c r="C2997" s="307" t="n"/>
      <c r="E2997" s="307" t="n"/>
      <c r="F2997" s="32" t="n"/>
      <c r="G2997" s="33">
        <f>IF(F2997="", "", IF(OR(ISTEXT(H2997),ISTEXT(F2997)),"",H2997/F2997))</f>
        <v/>
      </c>
      <c r="H2997" s="33" t="n"/>
      <c r="I2997" s="33" t="n"/>
      <c r="J2997" s="33">
        <f>IF(I2997="", "", IF(OR(ISTEXT(I2997),ISTEXT($F2997)),"",I2997*$F2997))</f>
        <v/>
      </c>
      <c r="K2997" s="33" t="n"/>
      <c r="L2997" s="33">
        <f>IF(K2997="", "", IF(OR(ISTEXT(K2997),ISTEXT($F2997)),"",K2997*$F2997))</f>
        <v/>
      </c>
      <c r="M2997" s="30">
        <f>IF(OR(H2997="",H2997=0),"",IF(K2997="",IF(J2997="","",IF(OR(ISTEXT(J2997),ISTEXT(H2997)),"",J2997/H2997)),IF(OR(ISTEXT(L2997),ISTEXT(H2997)),"",L2997/H2997)))</f>
        <v/>
      </c>
    </row>
    <row r="2998" ht="13.35" customHeight="1" s="162">
      <c r="B2998" s="307" t="n"/>
      <c r="C2998" s="307" t="n"/>
      <c r="E2998" s="307" t="n"/>
      <c r="F2998" s="32" t="n"/>
      <c r="G2998" s="33">
        <f>IF(F2998="", "", IF(OR(ISTEXT(H2998),ISTEXT(F2998)),"",H2998/F2998))</f>
        <v/>
      </c>
      <c r="H2998" s="33" t="n"/>
      <c r="I2998" s="33" t="n"/>
      <c r="J2998" s="33">
        <f>IF(I2998="", "", IF(OR(ISTEXT(I2998),ISTEXT($F2998)),"",I2998*$F2998))</f>
        <v/>
      </c>
      <c r="K2998" s="33" t="n"/>
      <c r="L2998" s="33">
        <f>IF(K2998="", "", IF(OR(ISTEXT(K2998),ISTEXT($F2998)),"",K2998*$F2998))</f>
        <v/>
      </c>
      <c r="M2998" s="30">
        <f>IF(OR(H2998="",H2998=0),"",IF(K2998="",IF(J2998="","",IF(OR(ISTEXT(J2998),ISTEXT(H2998)),"",J2998/H2998)),IF(OR(ISTEXT(L2998),ISTEXT(H2998)),"",L2998/H2998)))</f>
        <v/>
      </c>
    </row>
    <row r="2999" ht="13.35" customHeight="1" s="162">
      <c r="B2999" s="307" t="n"/>
      <c r="C2999" s="307" t="n"/>
      <c r="E2999" s="307" t="n"/>
      <c r="F2999" s="32" t="n"/>
      <c r="G2999" s="33">
        <f>IF(F2999="", "", IF(OR(ISTEXT(H2999),ISTEXT(F2999)),"",H2999/F2999))</f>
        <v/>
      </c>
      <c r="H2999" s="33" t="n"/>
      <c r="I2999" s="33" t="n"/>
      <c r="J2999" s="33">
        <f>IF(I2999="", "", IF(OR(ISTEXT(I2999),ISTEXT($F2999)),"",I2999*$F2999))</f>
        <v/>
      </c>
      <c r="K2999" s="33" t="n"/>
      <c r="L2999" s="33">
        <f>IF(K2999="", "", IF(OR(ISTEXT(K2999),ISTEXT($F2999)),"",K2999*$F2999))</f>
        <v/>
      </c>
      <c r="M2999" s="30">
        <f>IF(OR(H2999="",H2999=0),"",IF(K2999="",IF(J2999="","",IF(OR(ISTEXT(J2999),ISTEXT(H2999)),"",J2999/H2999)),IF(OR(ISTEXT(L2999),ISTEXT(H2999)),"",L2999/H2999)))</f>
        <v/>
      </c>
    </row>
    <row r="3000" ht="13.35" customHeight="1" s="162">
      <c r="B3000" s="307" t="n"/>
      <c r="C3000" s="307" t="n"/>
      <c r="E3000" s="307" t="n"/>
      <c r="F3000" s="32" t="n"/>
      <c r="G3000" s="33">
        <f>IF(F3000="", "", IF(OR(ISTEXT(H3000),ISTEXT(F3000)),"",H3000/F3000))</f>
        <v/>
      </c>
      <c r="H3000" s="33" t="n"/>
      <c r="I3000" s="33" t="n"/>
      <c r="J3000" s="33">
        <f>IF(I3000="", "", IF(OR(ISTEXT(I3000),ISTEXT($F3000)),"",I3000*$F3000))</f>
        <v/>
      </c>
      <c r="K3000" s="33" t="n"/>
      <c r="L3000" s="33">
        <f>IF(K3000="", "", IF(OR(ISTEXT(K3000),ISTEXT($F3000)),"",K3000*$F3000))</f>
        <v/>
      </c>
      <c r="M3000" s="30">
        <f>IF(OR(H3000="",H3000=0),"",IF(K3000="",IF(J3000="","",IF(OR(ISTEXT(J3000),ISTEXT(H3000)),"",J3000/H3000)),IF(OR(ISTEXT(L3000),ISTEXT(H3000)),"",L3000/H3000)))</f>
        <v/>
      </c>
    </row>
    <row r="3001" ht="13.35" customHeight="1" s="162">
      <c r="B3001" s="307" t="n"/>
      <c r="C3001" s="307" t="n"/>
      <c r="E3001" s="307" t="n"/>
      <c r="F3001" s="32" t="n"/>
      <c r="G3001" s="33">
        <f>IF(F3001="", "", IF(OR(ISTEXT(H3001),ISTEXT(F3001)),"",H3001/F3001))</f>
        <v/>
      </c>
      <c r="H3001" s="33" t="n"/>
      <c r="I3001" s="33" t="n"/>
      <c r="J3001" s="33">
        <f>IF(I3001="", "", IF(OR(ISTEXT(I3001),ISTEXT($F3001)),"",I3001*$F3001))</f>
        <v/>
      </c>
      <c r="K3001" s="33" t="n"/>
      <c r="L3001" s="33">
        <f>IF(K3001="", "", IF(OR(ISTEXT(K3001),ISTEXT($F3001)),"",K3001*$F3001))</f>
        <v/>
      </c>
      <c r="M3001" s="30">
        <f>IF(OR(H3001="",H3001=0),"",IF(K3001="",IF(J3001="","",IF(OR(ISTEXT(J3001),ISTEXT(H3001)),"",J3001/H3001)),IF(OR(ISTEXT(L3001),ISTEXT(H3001)),"",L3001/H3001)))</f>
        <v/>
      </c>
    </row>
    <row r="3002" ht="13.35" customHeight="1" s="162">
      <c r="B3002" s="307" t="n"/>
      <c r="C3002" s="307" t="n"/>
      <c r="E3002" s="307" t="n"/>
      <c r="F3002" s="32" t="n"/>
      <c r="G3002" s="33">
        <f>IF(F3002="", "", IF(OR(ISTEXT(H3002),ISTEXT(F3002)),"",H3002/F3002))</f>
        <v/>
      </c>
      <c r="H3002" s="33" t="n"/>
      <c r="I3002" s="33" t="n"/>
      <c r="J3002" s="33">
        <f>IF(I3002="", "", IF(OR(ISTEXT(I3002),ISTEXT($F3002)),"",I3002*$F3002))</f>
        <v/>
      </c>
      <c r="K3002" s="33" t="n"/>
      <c r="L3002" s="33">
        <f>IF(K3002="", "", IF(OR(ISTEXT(K3002),ISTEXT($F3002)),"",K3002*$F3002))</f>
        <v/>
      </c>
      <c r="M3002" s="30">
        <f>IF(OR(H3002="",H3002=0),"",IF(K3002="",IF(J3002="","",IF(OR(ISTEXT(J3002),ISTEXT(H3002)),"",J3002/H3002)),IF(OR(ISTEXT(L3002),ISTEXT(H3002)),"",L3002/H3002)))</f>
        <v/>
      </c>
    </row>
    <row r="3003" ht="13.35" customHeight="1" s="162">
      <c r="B3003" s="307" t="n"/>
      <c r="C3003" s="307" t="n"/>
      <c r="E3003" s="307" t="n"/>
      <c r="F3003" s="32" t="n"/>
      <c r="G3003" s="33">
        <f>IF(F3003="", "", IF(OR(ISTEXT(H3003),ISTEXT(F3003)),"",H3003/F3003))</f>
        <v/>
      </c>
      <c r="H3003" s="33" t="n"/>
      <c r="I3003" s="33" t="n"/>
      <c r="J3003" s="33">
        <f>IF(I3003="", "", IF(OR(ISTEXT(I3003),ISTEXT($F3003)),"",I3003*$F3003))</f>
        <v/>
      </c>
      <c r="K3003" s="33" t="n"/>
      <c r="L3003" s="33">
        <f>IF(K3003="", "", IF(OR(ISTEXT(K3003),ISTEXT($F3003)),"",K3003*$F3003))</f>
        <v/>
      </c>
      <c r="M3003" s="30">
        <f>IF(OR(H3003="",H3003=0),"",IF(K3003="",IF(J3003="","",IF(OR(ISTEXT(J3003),ISTEXT(H3003)),"",J3003/H3003)),IF(OR(ISTEXT(L3003),ISTEXT(H3003)),"",L3003/H3003)))</f>
        <v/>
      </c>
    </row>
    <row r="3004" ht="13.35" customHeight="1" s="162">
      <c r="B3004" s="307" t="n"/>
      <c r="C3004" s="307" t="n"/>
      <c r="E3004" s="307" t="n"/>
      <c r="F3004" s="32" t="n"/>
      <c r="G3004" s="33">
        <f>IF(F3004="", "", IF(OR(ISTEXT(H3004),ISTEXT(F3004)),"",H3004/F3004))</f>
        <v/>
      </c>
      <c r="H3004" s="33" t="n"/>
      <c r="I3004" s="33" t="n"/>
      <c r="J3004" s="33">
        <f>IF(I3004="", "", IF(OR(ISTEXT(I3004),ISTEXT($F3004)),"",I3004*$F3004))</f>
        <v/>
      </c>
      <c r="K3004" s="33" t="n"/>
      <c r="L3004" s="33">
        <f>IF(K3004="", "", IF(OR(ISTEXT(K3004),ISTEXT($F3004)),"",K3004*$F3004))</f>
        <v/>
      </c>
      <c r="M3004" s="30">
        <f>IF(OR(H3004="",H3004=0),"",IF(K3004="",IF(J3004="","",IF(OR(ISTEXT(J3004),ISTEXT(H3004)),"",J3004/H3004)),IF(OR(ISTEXT(L3004),ISTEXT(H3004)),"",L3004/H3004)))</f>
        <v/>
      </c>
    </row>
    <row r="3005" ht="13.35" customHeight="1" s="162">
      <c r="B3005" s="307" t="n"/>
      <c r="C3005" s="307" t="n"/>
      <c r="E3005" s="307" t="n"/>
      <c r="F3005" s="32" t="n"/>
      <c r="G3005" s="33">
        <f>IF(F3005="", "", IF(OR(ISTEXT(H3005),ISTEXT(F3005)),"",H3005/F3005))</f>
        <v/>
      </c>
      <c r="H3005" s="33" t="n"/>
      <c r="I3005" s="33" t="n"/>
      <c r="J3005" s="33">
        <f>IF(I3005="", "", IF(OR(ISTEXT(I3005),ISTEXT($F3005)),"",I3005*$F3005))</f>
        <v/>
      </c>
      <c r="K3005" s="33" t="n"/>
      <c r="L3005" s="33">
        <f>IF(K3005="", "", IF(OR(ISTEXT(K3005),ISTEXT($F3005)),"",K3005*$F3005))</f>
        <v/>
      </c>
      <c r="M3005" s="30">
        <f>IF(OR(H3005="",H3005=0),"",IF(K3005="",IF(J3005="","",IF(OR(ISTEXT(J3005),ISTEXT(H3005)),"",J3005/H3005)),IF(OR(ISTEXT(L3005),ISTEXT(H3005)),"",L3005/H3005)))</f>
        <v/>
      </c>
    </row>
    <row r="3006" ht="13.35" customHeight="1" s="162">
      <c r="B3006" s="307" t="n"/>
      <c r="C3006" s="307" t="n"/>
      <c r="E3006" s="307" t="n"/>
      <c r="F3006" s="32" t="n"/>
      <c r="G3006" s="33">
        <f>IF(F3006="", "", IF(OR(ISTEXT(H3006),ISTEXT(F3006)),"",H3006/F3006))</f>
        <v/>
      </c>
      <c r="H3006" s="33" t="n"/>
      <c r="I3006" s="33" t="n"/>
      <c r="J3006" s="33">
        <f>IF(I3006="", "", IF(OR(ISTEXT(I3006),ISTEXT($F3006)),"",I3006*$F3006))</f>
        <v/>
      </c>
      <c r="K3006" s="33" t="n"/>
      <c r="L3006" s="33">
        <f>IF(K3006="", "", IF(OR(ISTEXT(K3006),ISTEXT($F3006)),"",K3006*$F3006))</f>
        <v/>
      </c>
      <c r="M3006" s="30">
        <f>IF(OR(H3006="",H3006=0),"",IF(K3006="",IF(J3006="","",IF(OR(ISTEXT(J3006),ISTEXT(H3006)),"",J3006/H3006)),IF(OR(ISTEXT(L3006),ISTEXT(H3006)),"",L3006/H3006)))</f>
        <v/>
      </c>
    </row>
    <row r="3007" ht="13.35" customHeight="1" s="162">
      <c r="B3007" s="307" t="n"/>
      <c r="C3007" s="307" t="n"/>
      <c r="E3007" s="307" t="n"/>
      <c r="F3007" s="32" t="n"/>
      <c r="G3007" s="33">
        <f>IF(F3007="", "", IF(OR(ISTEXT(H3007),ISTEXT(F3007)),"",H3007/F3007))</f>
        <v/>
      </c>
      <c r="H3007" s="33" t="n"/>
      <c r="I3007" s="33" t="n"/>
      <c r="J3007" s="33">
        <f>IF(I3007="", "", IF(OR(ISTEXT(I3007),ISTEXT($F3007)),"",I3007*$F3007))</f>
        <v/>
      </c>
      <c r="K3007" s="33" t="n"/>
      <c r="L3007" s="33">
        <f>IF(K3007="", "", IF(OR(ISTEXT(K3007),ISTEXT($F3007)),"",K3007*$F3007))</f>
        <v/>
      </c>
      <c r="M3007" s="30">
        <f>IF(OR(H3007="",H3007=0),"",IF(K3007="",IF(J3007="","",IF(OR(ISTEXT(J3007),ISTEXT(H3007)),"",J3007/H3007)),IF(OR(ISTEXT(L3007),ISTEXT(H3007)),"",L3007/H3007)))</f>
        <v/>
      </c>
    </row>
    <row r="3008" ht="13.35" customHeight="1" s="162">
      <c r="B3008" s="307" t="n"/>
      <c r="C3008" s="307" t="n"/>
      <c r="E3008" s="307" t="n"/>
      <c r="F3008" s="32" t="n"/>
      <c r="G3008" s="33">
        <f>IF(F3008="", "", IF(OR(ISTEXT(H3008),ISTEXT(F3008)),"",H3008/F3008))</f>
        <v/>
      </c>
      <c r="H3008" s="33" t="n"/>
      <c r="I3008" s="33" t="n"/>
      <c r="J3008" s="33">
        <f>IF(I3008="", "", IF(OR(ISTEXT(I3008),ISTEXT($F3008)),"",I3008*$F3008))</f>
        <v/>
      </c>
      <c r="K3008" s="33" t="n"/>
      <c r="L3008" s="33">
        <f>IF(K3008="", "", IF(OR(ISTEXT(K3008),ISTEXT($F3008)),"",K3008*$F3008))</f>
        <v/>
      </c>
      <c r="M3008" s="30">
        <f>IF(OR(H3008="",H3008=0),"",IF(K3008="",IF(J3008="","",IF(OR(ISTEXT(J3008),ISTEXT(H3008)),"",J3008/H3008)),IF(OR(ISTEXT(L3008),ISTEXT(H3008)),"",L3008/H3008)))</f>
        <v/>
      </c>
    </row>
    <row r="3009" ht="13.35" customHeight="1" s="162">
      <c r="B3009" s="307" t="n"/>
      <c r="C3009" s="307" t="n"/>
      <c r="E3009" s="307" t="n"/>
      <c r="F3009" s="32" t="n"/>
      <c r="G3009" s="33">
        <f>IF(F3009="", "", IF(OR(ISTEXT(H3009),ISTEXT(F3009)),"",H3009/F3009))</f>
        <v/>
      </c>
      <c r="H3009" s="33" t="n"/>
      <c r="I3009" s="33" t="n"/>
      <c r="J3009" s="33">
        <f>IF(I3009="", "", IF(OR(ISTEXT(I3009),ISTEXT($F3009)),"",I3009*$F3009))</f>
        <v/>
      </c>
      <c r="K3009" s="33" t="n"/>
      <c r="L3009" s="33">
        <f>IF(K3009="", "", IF(OR(ISTEXT(K3009),ISTEXT($F3009)),"",K3009*$F3009))</f>
        <v/>
      </c>
      <c r="M3009" s="30">
        <f>IF(OR(H3009="",H3009=0),"",IF(K3009="",IF(J3009="","",IF(OR(ISTEXT(J3009),ISTEXT(H3009)),"",J3009/H3009)),IF(OR(ISTEXT(L3009),ISTEXT(H3009)),"",L3009/H3009)))</f>
        <v/>
      </c>
    </row>
    <row r="3010" ht="13.35" customHeight="1" s="162">
      <c r="B3010" s="307" t="n"/>
      <c r="C3010" s="307" t="n"/>
      <c r="E3010" s="307" t="n"/>
      <c r="F3010" s="32" t="n"/>
      <c r="G3010" s="33">
        <f>IF(F3010="", "", IF(OR(ISTEXT(H3010),ISTEXT(F3010)),"",H3010/F3010))</f>
        <v/>
      </c>
      <c r="H3010" s="33" t="n"/>
      <c r="I3010" s="33" t="n"/>
      <c r="J3010" s="33">
        <f>IF(I3010="", "", IF(OR(ISTEXT(I3010),ISTEXT($F3010)),"",I3010*$F3010))</f>
        <v/>
      </c>
      <c r="K3010" s="33" t="n"/>
      <c r="L3010" s="33">
        <f>IF(K3010="", "", IF(OR(ISTEXT(K3010),ISTEXT($F3010)),"",K3010*$F3010))</f>
        <v/>
      </c>
      <c r="M3010" s="30">
        <f>IF(OR(H3010="",H3010=0),"",IF(K3010="",IF(J3010="","",IF(OR(ISTEXT(J3010),ISTEXT(H3010)),"",J3010/H3010)),IF(OR(ISTEXT(L3010),ISTEXT(H3010)),"",L3010/H3010)))</f>
        <v/>
      </c>
    </row>
    <row r="3011" ht="13.35" customHeight="1" s="162">
      <c r="B3011" s="307" t="n"/>
      <c r="C3011" s="307" t="n"/>
      <c r="E3011" s="307" t="n"/>
      <c r="F3011" s="32" t="n"/>
      <c r="G3011" s="33">
        <f>IF(F3011="", "", IF(OR(ISTEXT(H3011),ISTEXT(F3011)),"",H3011/F3011))</f>
        <v/>
      </c>
      <c r="H3011" s="33" t="n"/>
      <c r="I3011" s="33" t="n"/>
      <c r="J3011" s="33">
        <f>IF(I3011="", "", IF(OR(ISTEXT(I3011),ISTEXT($F3011)),"",I3011*$F3011))</f>
        <v/>
      </c>
      <c r="K3011" s="33" t="n"/>
      <c r="L3011" s="33">
        <f>IF(K3011="", "", IF(OR(ISTEXT(K3011),ISTEXT($F3011)),"",K3011*$F3011))</f>
        <v/>
      </c>
      <c r="M3011" s="30">
        <f>IF(OR(H3011="",H3011=0),"",IF(K3011="",IF(J3011="","",IF(OR(ISTEXT(J3011),ISTEXT(H3011)),"",J3011/H3011)),IF(OR(ISTEXT(L3011),ISTEXT(H3011)),"",L3011/H3011)))</f>
        <v/>
      </c>
    </row>
    <row r="3012" ht="13.35" customHeight="1" s="162">
      <c r="B3012" s="42" t="n"/>
      <c r="C3012" s="231" t="inlineStr">
        <is>
          <t>Subtotal (this page)</t>
        </is>
      </c>
      <c r="D3012" s="159" t="n"/>
      <c r="E3012" s="42" t="n"/>
      <c r="F3012" s="42" t="n"/>
      <c r="G3012" s="43" t="n"/>
      <c r="H3012" s="43">
        <f>IF(SUM(H2972:H3011)=0,"",SUM(H2972:H3011))</f>
        <v/>
      </c>
      <c r="I3012" s="43" t="n"/>
      <c r="J3012" s="43">
        <f>IF(SUM(J2972:J3011)=0,"",SUM(J2972:J3011))</f>
        <v/>
      </c>
      <c r="K3012" s="43" t="n"/>
      <c r="L3012" s="43">
        <f>IF(SUM(L2972:L3011)=0,"",SUM(L2972:L3011))</f>
        <v/>
      </c>
      <c r="M3012" s="35">
        <f>IF(OR(H3012="",H3012=0),"",IF(L3012="",IF(J3012="","",IF(OR(ISTEXT(J3012),ISTEXT(H3012)),"",J3012/H3012)),IF(OR(ISTEXT(L3012),ISTEXT(H3012)),"",L3012/H3012)))</f>
        <v/>
      </c>
    </row>
    <row r="3013" ht="13.35" customHeight="1" s="162"/>
    <row r="3014" ht="13.35" customHeight="1" s="162">
      <c r="B3014" s="188" t="inlineStr">
        <is>
          <t>Remarks (cont.)</t>
        </is>
      </c>
      <c r="C3014" s="173" t="n"/>
      <c r="D3014" s="154" t="n"/>
      <c r="E3014" s="174" t="n"/>
      <c r="F3014" s="174" t="n"/>
      <c r="G3014" s="174" t="n"/>
      <c r="H3014" s="174" t="n"/>
      <c r="I3014" s="174" t="n"/>
      <c r="J3014" s="174" t="n"/>
      <c r="K3014" s="174" t="n"/>
      <c r="L3014" s="174" t="n"/>
      <c r="M3014" s="173" t="n"/>
    </row>
    <row r="3015" ht="13.35" customHeight="1" s="162">
      <c r="B3015" s="154" t="n"/>
      <c r="C3015" s="174" t="n"/>
      <c r="D3015" s="174" t="n"/>
      <c r="E3015" s="174" t="n"/>
      <c r="F3015" s="174" t="n"/>
      <c r="G3015" s="174" t="n"/>
      <c r="H3015" s="174" t="n"/>
      <c r="I3015" s="174" t="n"/>
      <c r="J3015" s="174" t="n"/>
      <c r="K3015" s="174" t="n"/>
      <c r="L3015" s="174" t="n"/>
      <c r="M3015" s="173" t="n"/>
    </row>
    <row r="3016" ht="13.35" customHeight="1" s="162">
      <c r="B3016" s="154" t="n"/>
      <c r="C3016" s="174" t="n"/>
      <c r="D3016" s="174" t="n"/>
      <c r="E3016" s="174" t="n"/>
      <c r="F3016" s="174" t="n"/>
      <c r="G3016" s="174" t="n"/>
      <c r="H3016" s="174" t="n"/>
      <c r="I3016" s="174" t="n"/>
      <c r="J3016" s="174" t="n"/>
      <c r="K3016" s="174" t="n"/>
      <c r="L3016" s="174" t="n"/>
      <c r="M3016" s="173" t="n"/>
    </row>
    <row r="3017" ht="13.35" customHeight="1" s="162">
      <c r="B3017" s="154" t="n"/>
      <c r="C3017" s="174" t="n"/>
      <c r="D3017" s="174" t="n"/>
      <c r="E3017" s="174" t="n"/>
      <c r="F3017" s="174" t="n"/>
      <c r="G3017" s="174" t="n"/>
      <c r="H3017" s="174" t="n"/>
      <c r="I3017" s="174" t="n"/>
      <c r="J3017" s="174" t="n"/>
      <c r="K3017" s="174" t="n"/>
      <c r="L3017" s="174" t="n"/>
      <c r="M3017" s="173" t="n"/>
    </row>
    <row r="3018" ht="13.35" customHeight="1" s="162"/>
    <row r="3019" ht="13.35" customHeight="1" s="162"/>
    <row r="3020" ht="13.35" customHeight="1" s="162">
      <c r="B3020" s="200" t="inlineStr">
        <is>
          <t>System</t>
        </is>
      </c>
      <c r="C3020" s="403" t="n"/>
      <c r="D3020" s="209">
        <f>IF('{Equipment Data Entry}'!B110="","",'{Equipment Data Entry}'!B110)</f>
        <v/>
      </c>
      <c r="E3020" s="418" t="n"/>
      <c r="F3020" s="403" t="n"/>
      <c r="G3020" s="200" t="inlineStr">
        <is>
          <t>Service</t>
        </is>
      </c>
      <c r="H3020" s="403" t="n"/>
      <c r="I3020" s="210">
        <f>IF('{Equipment Data Entry}'!C110="","",'{Equipment Data Entry}'!C110)</f>
        <v/>
      </c>
      <c r="J3020" s="418" t="n"/>
      <c r="K3020" s="418" t="n"/>
      <c r="L3020" s="418" t="n"/>
      <c r="M3020" s="403" t="n"/>
    </row>
    <row r="3021" ht="13.35" customHeight="1" s="162">
      <c r="B3021" s="422" t="n"/>
      <c r="C3021" s="423" t="n"/>
      <c r="D3021" s="422" t="n"/>
      <c r="E3021" s="424" t="n"/>
      <c r="F3021" s="423" t="n"/>
      <c r="G3021" s="422" t="n"/>
      <c r="H3021" s="423" t="n"/>
      <c r="I3021" s="422" t="n"/>
      <c r="J3021" s="424" t="n"/>
      <c r="K3021" s="424" t="n"/>
      <c r="L3021" s="424" t="n"/>
      <c r="M3021" s="423" t="n"/>
    </row>
    <row r="3022" ht="13.35" customHeight="1" s="162">
      <c r="B3022" s="437" t="inlineStr">
        <is>
          <t>Drive Type:</t>
        </is>
      </c>
      <c r="C3022" s="13" t="n"/>
      <c r="D3022" s="438" t="n"/>
      <c r="E3022" s="437" t="inlineStr">
        <is>
          <t>Rotation – Design:</t>
        </is>
      </c>
      <c r="F3022" s="13" t="n"/>
      <c r="G3022" s="438" t="n"/>
      <c r="H3022" s="13" t="n"/>
      <c r="I3022" s="437" t="inlineStr">
        <is>
          <t>Actual:</t>
        </is>
      </c>
      <c r="J3022" s="438" t="n"/>
    </row>
    <row r="3023" ht="13.35" customHeight="1" s="162">
      <c r="B3023" s="200" t="inlineStr">
        <is>
          <t>Unit Data</t>
        </is>
      </c>
      <c r="C3023" s="400" t="n"/>
      <c r="D3023" s="400" t="n"/>
      <c r="E3023" s="400" t="n"/>
      <c r="F3023" s="400" t="n"/>
      <c r="G3023" s="401" t="n"/>
      <c r="H3023" s="13" t="n"/>
      <c r="I3023" s="200" t="inlineStr">
        <is>
          <t>Design and Performance Data</t>
        </is>
      </c>
      <c r="J3023" s="400" t="n"/>
      <c r="K3023" s="400" t="n"/>
      <c r="L3023" s="401" t="n"/>
      <c r="M3023" s="283" t="n"/>
    </row>
    <row r="3024" ht="13.35" customHeight="1" s="162">
      <c r="B3024" s="199" t="inlineStr">
        <is>
          <t>Manufacturer</t>
        </is>
      </c>
      <c r="C3024" s="401" t="n"/>
      <c r="D3024" s="204">
        <f>IF('{Equipment Data Entry}'!E110="","",'{Equipment Data Entry}'!E110)</f>
        <v/>
      </c>
      <c r="E3024" s="400" t="n"/>
      <c r="F3024" s="400" t="n"/>
      <c r="G3024" s="401" t="n"/>
      <c r="H3024" s="13" t="n"/>
      <c r="I3024" s="199" t="inlineStr">
        <is>
          <t>Design Criteria</t>
        </is>
      </c>
      <c r="J3024" s="401" t="n"/>
      <c r="K3024" s="199" t="inlineStr">
        <is>
          <t>Design</t>
        </is>
      </c>
      <c r="L3024" s="199" t="inlineStr">
        <is>
          <t>Actual</t>
        </is>
      </c>
      <c r="M3024" s="13" t="n"/>
    </row>
    <row r="3025" ht="13.35" customHeight="1" s="162">
      <c r="B3025" s="199" t="inlineStr">
        <is>
          <t>Model Number</t>
        </is>
      </c>
      <c r="C3025" s="401" t="n"/>
      <c r="D3025" s="204">
        <f>IF('{Equipment Data Entry}'!F110="","",'{Equipment Data Entry}'!F110)</f>
        <v/>
      </c>
      <c r="E3025" s="400" t="n"/>
      <c r="F3025" s="400" t="n"/>
      <c r="G3025" s="401" t="n"/>
      <c r="H3025" s="13" t="n"/>
      <c r="I3025" s="199" t="inlineStr">
        <is>
          <t>Total Airflow</t>
        </is>
      </c>
      <c r="J3025" s="401" t="n"/>
      <c r="K3025" s="24">
        <f>H3065</f>
        <v/>
      </c>
      <c r="L3025" s="24">
        <f>L3065</f>
        <v/>
      </c>
      <c r="M3025" s="22">
        <f>IF(OR(L3025="",K3025="",K3025=0),"",IF(OR(ISTEXT(L3025),ISTEXT(K3025)),"",L3025/K3025))</f>
        <v/>
      </c>
    </row>
    <row r="3026" ht="13.35" customHeight="1" s="162">
      <c r="B3026" s="199" t="inlineStr">
        <is>
          <t>Serial Number</t>
        </is>
      </c>
      <c r="C3026" s="401" t="n"/>
      <c r="D3026" s="204" t="n"/>
      <c r="E3026" s="400" t="n"/>
      <c r="F3026" s="400" t="n"/>
      <c r="G3026" s="401" t="n"/>
      <c r="H3026" s="13" t="n"/>
      <c r="I3026" s="199" t="inlineStr">
        <is>
          <t>Unit ESP</t>
        </is>
      </c>
      <c r="J3026" s="401" t="n"/>
      <c r="K3026" s="71">
        <f>IF('{Equipment Data Entry}'!H110="","",'{Equipment Data Entry}'!H110)</f>
        <v/>
      </c>
      <c r="L3026" s="64">
        <f>I3045</f>
        <v/>
      </c>
      <c r="M3026" s="22" t="n"/>
    </row>
    <row r="3027" ht="13.35" customHeight="1" s="162">
      <c r="B3027" s="199" t="inlineStr">
        <is>
          <t>Area Served</t>
        </is>
      </c>
      <c r="C3027" s="401" t="n"/>
      <c r="D3027" s="204">
        <f>I3020</f>
        <v/>
      </c>
      <c r="E3027" s="400" t="n"/>
      <c r="F3027" s="400" t="n"/>
      <c r="G3027" s="401" t="n"/>
      <c r="H3027" s="13" t="n"/>
      <c r="I3027" s="199" t="inlineStr">
        <is>
          <t>Fan RPMs</t>
        </is>
      </c>
      <c r="J3027" s="401" t="n"/>
      <c r="K3027" s="24">
        <f>IF('{Equipment Data Entry}'!I110="","",'{Equipment Data Entry}'!I110)</f>
        <v/>
      </c>
      <c r="L3027" s="24">
        <f>IF(L3038="","",L3038)</f>
        <v/>
      </c>
      <c r="M3027" s="13" t="n"/>
    </row>
    <row r="3028" ht="13.35" customHeight="1" s="162">
      <c r="B3028" s="199" t="inlineStr">
        <is>
          <t>Location</t>
        </is>
      </c>
      <c r="C3028" s="401" t="n"/>
      <c r="D3028" s="204">
        <f>IF('{Equipment Data Entry}'!D110="","",'{Equipment Data Entry}'!D110)</f>
        <v/>
      </c>
      <c r="E3028" s="400" t="n"/>
      <c r="F3028" s="400" t="n"/>
      <c r="G3028" s="401" t="n"/>
      <c r="H3028" s="13" t="n"/>
      <c r="I3028" s="283" t="n"/>
      <c r="J3028" s="283" t="n"/>
      <c r="K3028" s="36" t="n"/>
      <c r="L3028" s="36" t="n"/>
      <c r="M3028" s="13" t="n"/>
    </row>
    <row r="3029" ht="13.35" customHeight="1" s="162">
      <c r="B3029" s="13" t="n"/>
      <c r="C3029" s="13" t="n"/>
      <c r="D3029" s="13" t="n"/>
      <c r="E3029" s="13" t="n"/>
      <c r="F3029" s="13" t="n"/>
      <c r="G3029" s="13" t="n"/>
      <c r="H3029" s="13" t="n"/>
      <c r="I3029" s="283" t="n"/>
      <c r="J3029" s="283" t="n"/>
      <c r="K3029" s="37" t="n"/>
      <c r="L3029" s="37" t="n"/>
      <c r="M3029" s="13" t="n"/>
    </row>
    <row r="3030" ht="13.35" customHeight="1" s="162">
      <c r="B3030" s="200" t="inlineStr">
        <is>
          <t>Motor Data</t>
        </is>
      </c>
      <c r="C3030" s="400" t="n"/>
      <c r="D3030" s="400" t="n"/>
      <c r="E3030" s="400" t="n"/>
      <c r="F3030" s="400" t="n"/>
      <c r="G3030" s="401" t="n"/>
      <c r="H3030" s="13" t="n"/>
      <c r="I3030" s="283" t="inlineStr">
        <is>
          <t>Filter Type/Size/Qty</t>
        </is>
      </c>
      <c r="J3030" s="404" t="n"/>
      <c r="K3030" s="404" t="n"/>
      <c r="L3030" s="37" t="n"/>
      <c r="M3030" s="404" t="n"/>
    </row>
    <row r="3031" ht="13.35" customHeight="1" s="162">
      <c r="B3031" s="199" t="inlineStr">
        <is>
          <t>Manufacturer</t>
        </is>
      </c>
      <c r="C3031" s="401" t="n"/>
      <c r="D3031" s="203" t="n"/>
      <c r="E3031" s="400" t="n"/>
      <c r="F3031" s="400" t="n"/>
      <c r="G3031" s="401" t="n"/>
      <c r="H3031" s="13" t="n"/>
      <c r="I3031" s="200" t="inlineStr">
        <is>
          <t>Drive Data</t>
        </is>
      </c>
      <c r="J3031" s="400" t="n"/>
      <c r="K3031" s="400" t="n"/>
      <c r="L3031" s="401" t="n"/>
      <c r="M3031" s="13" t="n"/>
    </row>
    <row r="3032" ht="13.35" customHeight="1" s="162">
      <c r="B3032" s="199" t="inlineStr">
        <is>
          <t>Horsepower</t>
        </is>
      </c>
      <c r="C3032" s="401" t="n"/>
      <c r="D3032" s="28">
        <f>IF('{Equipment Data Entry}'!G110="","",'{Equipment Data Entry}'!G110)</f>
        <v/>
      </c>
      <c r="E3032" s="21" t="inlineStr">
        <is>
          <t>RPM</t>
        </is>
      </c>
      <c r="F3032" s="24" t="n"/>
      <c r="G3032" s="199" t="inlineStr">
        <is>
          <t>SF</t>
        </is>
      </c>
      <c r="H3032" s="13" t="n"/>
      <c r="I3032" s="199" t="inlineStr">
        <is>
          <t>Motor sheave</t>
        </is>
      </c>
      <c r="J3032" s="400" t="n"/>
      <c r="K3032" s="24">
        <f>IF('{Equipment Data Entry}'!J110="","",'{Equipment Data Entry}'!J110)</f>
        <v/>
      </c>
      <c r="L3032" s="21" t="inlineStr">
        <is>
          <t>Bore</t>
        </is>
      </c>
      <c r="M3032" s="208"/>
    </row>
    <row r="3033" ht="13.35" customHeight="1" s="162">
      <c r="B3033" s="198">
        <f>IF('{Equipment Data Entry}'!N110="","",'{Equipment Data Entry}'!N110)</f>
        <v/>
      </c>
      <c r="C3033" s="198">
        <f>IF('{Equipment Data Entry}'!O110="","",'{Equipment Data Entry}'!O110)</f>
        <v/>
      </c>
      <c r="D3033" s="21" t="inlineStr">
        <is>
          <t>FLA</t>
        </is>
      </c>
      <c r="E3033" s="67" t="n"/>
      <c r="F3033" s="21" t="inlineStr">
        <is>
          <t>Frame</t>
        </is>
      </c>
      <c r="G3033" s="208" t="n"/>
      <c r="H3033" s="13" t="n"/>
      <c r="I3033" s="199" t="inlineStr">
        <is>
          <t>Fan pulley</t>
        </is>
      </c>
      <c r="J3033" s="400" t="n"/>
      <c r="K3033" s="24">
        <f>IF('{Equipment Data Entry}'!K110="","",'{Equipment Data Entry}'!K110)</f>
        <v/>
      </c>
      <c r="L3033" s="21" t="inlineStr">
        <is>
          <t>Bore</t>
        </is>
      </c>
      <c r="M3033" s="208"/>
    </row>
    <row r="3034" ht="13.35" customHeight="1" s="162">
      <c r="B3034" s="199" t="inlineStr">
        <is>
          <t>Corrected FLA</t>
        </is>
      </c>
      <c r="C3034" s="401" t="n"/>
      <c r="D3034" s="27">
        <f>IF(OR(E3035="",E3033="",B3033=""),"",IF(OR(ISTEXT(B3033),COUNT(E3035:G3035)=0,ISTEXT(E3033)),"",B3033/AVERAGE(E3035:G3035)*E3033))</f>
        <v/>
      </c>
      <c r="E3034" s="199" t="inlineStr">
        <is>
          <t>Estimated BHP</t>
        </is>
      </c>
      <c r="F3034" s="401" t="n"/>
      <c r="G3034" s="27">
        <f>IF(OR(COUNT(E3036:G3036)=0,IF(N(E3037)&gt;0,E3037,N(D3032))=0,IF(N(D3034)&gt;0,D3034,N(E3033))=0),"",IF(N(E3037)&gt;0,E3037,N(D3032))*AVERAGE(E3036:G3036)/IF(N(D3034)&gt;0,D3034,N(E3033)))</f>
        <v/>
      </c>
      <c r="H3034" s="13" t="n"/>
      <c r="I3034" s="199" t="inlineStr">
        <is>
          <t>Belt(s)</t>
        </is>
      </c>
      <c r="J3034" s="208">
        <f>IF('{Equipment Data Entry}'!L110="","",'{Equipment Data Entry}'!L110)</f>
        <v/>
      </c>
      <c r="K3034" s="199" t="inlineStr">
        <is>
          <t>C to C</t>
        </is>
      </c>
      <c r="L3034" s="64">
        <f>IF('{Equipment Data Entry}'!M110="","",'{Equipment Data Entry}'!M110)</f>
        <v/>
      </c>
      <c r="M3034" s="13" t="n"/>
    </row>
    <row r="3035" ht="13.35" customHeight="1" s="162">
      <c r="B3035" s="199" t="inlineStr">
        <is>
          <t>Measured Voltage</t>
        </is>
      </c>
      <c r="C3035" s="400" t="n"/>
      <c r="D3035" s="401" t="n"/>
      <c r="E3035" s="24" t="n"/>
      <c r="F3035" s="24" t="n"/>
      <c r="G3035" s="24" t="n"/>
      <c r="H3035" s="13" t="n"/>
      <c r="I3035" s="283" t="inlineStr">
        <is>
          <t>Final Settings</t>
        </is>
      </c>
      <c r="J3035" s="404" t="n"/>
      <c r="K3035" s="404" t="n"/>
      <c r="L3035" s="37" t="n"/>
      <c r="M3035" s="404" t="n"/>
    </row>
    <row r="3036" ht="13.35" customHeight="1" s="162">
      <c r="B3036" s="199" t="inlineStr">
        <is>
          <t>Measured Amperage</t>
        </is>
      </c>
      <c r="C3036" s="400" t="n"/>
      <c r="D3036" s="401" t="n"/>
      <c r="E3036" s="67" t="n"/>
      <c r="F3036" s="67" t="n"/>
      <c r="G3036" s="67" t="n"/>
      <c r="H3036" s="13" t="n"/>
      <c r="I3036" s="205" t="inlineStr">
        <is>
          <t>RPM Data</t>
        </is>
      </c>
      <c r="J3036" s="401" t="n"/>
      <c r="K3036" s="205" t="inlineStr">
        <is>
          <t>Initial</t>
        </is>
      </c>
      <c r="L3036" s="205" t="inlineStr">
        <is>
          <t>Final</t>
        </is>
      </c>
      <c r="M3036" s="13" t="n"/>
    </row>
    <row r="3037" ht="13.35" customHeight="1" s="162">
      <c r="B3037" s="199" t="inlineStr">
        <is>
          <t>Motor HP (nameplate)</t>
        </is>
      </c>
      <c r="C3037" s="400"/>
      <c r="D3037" s="401"/>
      <c r="E3037" s="24"/>
      <c r="F3037" s="24"/>
      <c r="G3037" s="24"/>
      <c r="H3037" s="13" t="n"/>
      <c r="I3037" s="199" t="inlineStr">
        <is>
          <t>Motor RPM</t>
        </is>
      </c>
      <c r="J3037" s="401" t="n"/>
      <c r="K3037" s="24" t="n"/>
      <c r="L3037" s="24" t="n"/>
      <c r="M3037" s="13" t="n"/>
    </row>
    <row r="3038" ht="13.35" customHeight="1" s="162">
      <c r="B3038" s="200" t="inlineStr">
        <is>
          <t>Static Pressure Profile (in. w.g.)</t>
        </is>
      </c>
      <c r="C3038" s="400" t="n"/>
      <c r="D3038" s="400" t="n"/>
      <c r="E3038" s="400" t="n"/>
      <c r="F3038" s="400" t="n"/>
      <c r="G3038" s="401" t="n"/>
      <c r="H3038" s="13" t="n"/>
      <c r="I3038" s="199" t="inlineStr">
        <is>
          <t>Fan RPM</t>
        </is>
      </c>
      <c r="J3038" s="401" t="n"/>
      <c r="K3038" s="24" t="n"/>
      <c r="L3038" s="24" t="n"/>
      <c r="M3038" s="13" t="n"/>
    </row>
    <row r="3039" ht="13.35" customHeight="1" s="162">
      <c r="B3039" s="490">
        <f>IFERROR(INDEX('{Dropdowns}'!$AI$2:$AO$7,MATCH($D$3042,'{Dropdowns}'!$AH$2:$AH$7,0),1),"")</f>
        <v/>
      </c>
      <c r="C3039" s="490">
        <f>IFERROR(INDEX('{Dropdowns}'!$AI$2:$AO$7,MATCH($D$3042,'{Dropdowns}'!$AH$2:$AH$7,0),2),"")</f>
        <v/>
      </c>
      <c r="D3039" s="490">
        <f>IFERROR(INDEX('{Dropdowns}'!$AI$2:$AO$7,MATCH($D$3042,'{Dropdowns}'!$AH$2:$AH$7,0),3),"")</f>
        <v/>
      </c>
      <c r="E3039" s="490">
        <f>IFERROR(INDEX('{Dropdowns}'!$AI$2:$AO$7,MATCH($D$3042,'{Dropdowns}'!$AH$2:$AH$7,0),4),"")</f>
        <v/>
      </c>
      <c r="F3039" s="490">
        <f>IFERROR(INDEX('{Dropdowns}'!$AI$2:$AO$7,MATCH($D$3042,'{Dropdowns}'!$AH$2:$AH$7,0),5),"")</f>
        <v/>
      </c>
      <c r="G3039" s="490">
        <f>IFERROR(INDEX('{Dropdowns}'!$AI$2:$AO$7,MATCH($D$3042,'{Dropdowns}'!$AH$2:$AH$7,0),6),"")</f>
        <v/>
      </c>
      <c r="H3039" s="490">
        <f>IFERROR(INDEX('{Dropdowns}'!$AI$2:$AO$7,MATCH($D$3042,'{Dropdowns}'!$AH$2:$AH$7,0),7),"")</f>
        <v/>
      </c>
      <c r="I3039" s="246" t="inlineStr">
        <is>
          <t>VSD Frequency</t>
        </is>
      </c>
      <c r="J3039" s="403" t="n"/>
      <c r="K3039" s="65" t="n"/>
      <c r="L3039" s="65" t="n"/>
      <c r="M3039" s="13" t="n"/>
    </row>
    <row r="3040" ht="13.35" customHeight="1" s="162">
      <c r="B3040" s="492"/>
      <c r="C3040" s="492"/>
      <c r="D3040" s="492"/>
      <c r="E3040" s="492"/>
      <c r="F3040" s="492"/>
      <c r="G3040" s="492"/>
      <c r="H3040" s="492"/>
      <c r="I3040" s="14" t="n"/>
      <c r="J3040" s="14" t="n"/>
      <c r="K3040" s="14" t="n"/>
      <c r="L3040" s="38" t="n"/>
      <c r="M3040" s="13" t="n"/>
      <c r="Q3040">
        <f>IF(B3040="","",B3040)</f>
        <v/>
      </c>
      <c r="R3040">
        <f>IF(C3039="—",Q3040,IF(C3040="","",C3040))</f>
        <v/>
      </c>
      <c r="S3040">
        <f>IF(D3039="—",R3040,IF(D3040="","",D3040))</f>
        <v/>
      </c>
      <c r="T3040">
        <f>IF(E3039="—",S3040,IF(E3040="","",E3040))</f>
        <v/>
      </c>
      <c r="U3040">
        <f>IF(F3039="—",T3040,IF(F3040="","",F3040))</f>
        <v/>
      </c>
      <c r="V3040">
        <f>IF(G3039="—",U3040,IF(G3040="","",G3040))</f>
        <v/>
      </c>
      <c r="W3040">
        <f>IFERROR(MATCH("Fan",$C$3039:$H$3039,0),"")</f>
        <v/>
      </c>
      <c r="X3040">
        <f>IF(W3040="","",INDEX(P3042:U3042,W3040))</f>
        <v/>
      </c>
      <c r="Y3040">
        <f>IF(W3040="","",INDEX(Q3041:V3041,W3040))</f>
        <v/>
      </c>
    </row>
    <row r="3041" ht="13.35" customHeight="1" s="162">
      <c r="B3041" s="491" t="inlineStr">
        <is>
          <t>Δ</t>
        </is>
      </c>
      <c r="C3041" s="498">
        <f>IF(OR(C3039="—",C3040="",Q3040=""),"",IF(OR(ISTEXT(C3040),ISTEXT(Q3040)),"","Δ "&amp;TEXT(C3040-Q3040,"0.00")))</f>
        <v/>
      </c>
      <c r="D3041" s="498">
        <f>IF(OR(D3039="—",D3040="",R3040=""),"",IF(OR(ISTEXT(D3040),ISTEXT(R3040)),"","Δ "&amp;TEXT(D3040-R3040,"0.00")))</f>
        <v/>
      </c>
      <c r="E3041" s="498">
        <f>IF(OR(E3039="—",E3040="",S3040=""),"",IF(OR(ISTEXT(E3040),ISTEXT(S3040)),"","Δ "&amp;TEXT(E3040-S3040,"0.00")))</f>
        <v/>
      </c>
      <c r="F3041" s="498">
        <f>IF(OR(F3039="—",F3040="",T3040=""),"",IF(OR(ISTEXT(F3040),ISTEXT(T3040)),"","Δ "&amp;TEXT(F3040-T3040,"0.00")))</f>
        <v/>
      </c>
      <c r="G3041" s="498">
        <f>IF(OR(G3039="—",G3040="",U3040=""),"",IF(OR(ISTEXT(G3040),ISTEXT(U3040)),"","Δ "&amp;TEXT(G3040-U3040,"0.00")))</f>
        <v/>
      </c>
      <c r="H3041" s="498">
        <f>IF(OR(H3039="—",H3040="",V3040=""),"",IF(OR(ISTEXT(H3040),ISTEXT(V3040)),"","Δ "&amp;TEXT(H3040-V3040,"0.00")))</f>
        <v/>
      </c>
      <c r="I3041" s="13" t="n"/>
      <c r="J3041" s="13" t="n"/>
      <c r="K3041" s="13" t="n"/>
      <c r="L3041" s="13" t="n"/>
      <c r="M3041" s="13" t="n"/>
      <c r="Q3041">
        <f>IF(OR(C3040="",ISTEXT(C3040)),R3041,C3040)</f>
        <v/>
      </c>
      <c r="R3041">
        <f>IF(OR(D3040="",ISTEXT(D3040)),S3041,D3040)</f>
        <v/>
      </c>
      <c r="S3041">
        <f>IF(OR(E3040="",ISTEXT(E3040)),T3041,E3040)</f>
        <v/>
      </c>
      <c r="T3041">
        <f>IF(OR(F3040="",ISTEXT(F3040)),U3041,F3040)</f>
        <v/>
      </c>
      <c r="U3041">
        <f>IF(OR(G3040="",ISTEXT(G3040)),V3041,G3040)</f>
        <v/>
      </c>
      <c r="V3041">
        <f>IF(OR(H3040="",ISTEXT(H3040)),"",H3040)</f>
        <v/>
      </c>
    </row>
    <row r="3042" ht="13.35" customHeight="1" s="162">
      <c r="B3042" s="425" t="inlineStr">
        <is>
          <t>Unit type:</t>
        </is>
      </c>
      <c r="D3042" s="522" t="inlineStr">
        <is>
          <t>EF</t>
        </is>
      </c>
      <c r="E3042" s="414" t="n"/>
      <c r="F3042" s="494" t="inlineStr">
        <is>
          <t>Airflow left to right. Δ = this reading minus the one before it; in. w.g.</t>
        </is>
      </c>
      <c r="P3042">
        <f>IF(B3040="","",B3040)</f>
        <v/>
      </c>
      <c r="Q3042">
        <f>IF(C3040="",P3042,C3040)</f>
        <v/>
      </c>
      <c r="R3042">
        <f>IF(D3040="",Q3042,D3040)</f>
        <v/>
      </c>
      <c r="S3042">
        <f>IF(E3040="",R3042,E3040)</f>
        <v/>
      </c>
      <c r="T3042">
        <f>IF(F3040="",S3042,F3040)</f>
        <v/>
      </c>
      <c r="U3042">
        <f>IF(G3040="",T3042,G3040)</f>
        <v/>
      </c>
      <c r="V3042">
        <f>IF(H3040="",U3042,H3040)</f>
        <v/>
      </c>
    </row>
    <row r="3043" ht="13.35" customHeight="1" s="162">
      <c r="B3043" s="500" t="inlineStr">
        <is>
          <t>Fan inlet</t>
        </is>
      </c>
      <c r="D3043" s="501">
        <f>IF(X3040="","",X3040)</f>
        <v/>
      </c>
      <c r="F3043" s="500" t="inlineStr">
        <is>
          <t>Discharge</t>
        </is>
      </c>
      <c r="I3043" s="501">
        <f>IF(V3042="","",V3042)</f>
        <v/>
      </c>
    </row>
    <row r="3044" ht="13.35" customHeight="1" s="162"/>
    <row r="3045" ht="13.35" customHeight="1" s="162">
      <c r="B3045" s="500" t="inlineStr">
        <is>
          <t>Fan TSP</t>
        </is>
      </c>
      <c r="E3045" s="501">
        <f>IF(OR(X3040="",Y3040=""),"",IF(OR(ISTEXT(X3040),ISTEXT(Y3040)),"",Y3040-X3040))</f>
        <v/>
      </c>
      <c r="F3045" s="500" t="inlineStr">
        <is>
          <t>ESP</t>
        </is>
      </c>
      <c r="I3045" s="501">
        <f>IF(OR(B3040="",V3042=""),"",IF(OR(ISTEXT(B3040),ISTEXT(V3042)),"",V3042-B3040))</f>
        <v/>
      </c>
      <c r="J3045" s="500" t="inlineStr">
        <is>
          <t>Unit ΔP (inlet → fan)</t>
        </is>
      </c>
      <c r="M3045" s="501">
        <f>IF(OR(B3040="",X3040=""),"",IF(OR(ISTEXT(B3040),ISTEXT(X3040)),"",X3040-B3040))</f>
        <v/>
      </c>
    </row>
    <row r="3046" ht="13.35" customHeight="1" s="162">
      <c r="B3046" s="453" t="inlineStr">
        <is>
          <t>Instrument:</t>
        </is>
      </c>
      <c r="C3046" s="5" t="n"/>
      <c r="D3046" s="505" t="n"/>
      <c r="E3046" s="414" t="n"/>
      <c r="F3046" s="414" t="n"/>
      <c r="G3046" s="425" t="inlineStr">
        <is>
          <t>Ak basis / notes:</t>
        </is>
      </c>
      <c r="I3046" s="506" t="n"/>
      <c r="J3046" s="414" t="n"/>
      <c r="K3046" s="414" t="n"/>
      <c r="L3046" s="414" t="n"/>
      <c r="M3046" s="414" t="n"/>
    </row>
    <row r="3047" ht="13.35" customHeight="1" s="162">
      <c r="B3047" s="188" t="inlineStr">
        <is>
          <t>Register / Grille / Diffuser Airflow</t>
        </is>
      </c>
      <c r="C3047" s="174" t="n"/>
      <c r="D3047" s="174" t="n"/>
      <c r="E3047" s="174" t="n"/>
      <c r="F3047" s="173" t="n"/>
      <c r="G3047" s="233" t="inlineStr">
        <is>
          <t>Design VEL</t>
        </is>
      </c>
      <c r="H3047" s="194" t="inlineStr">
        <is>
          <t>Design CFM</t>
        </is>
      </c>
      <c r="I3047" s="188" t="inlineStr">
        <is>
          <t>Initial</t>
        </is>
      </c>
      <c r="J3047" s="173" t="n"/>
      <c r="K3047" s="188" t="inlineStr">
        <is>
          <t>Final</t>
        </is>
      </c>
      <c r="L3047" s="173" t="n"/>
      <c r="M3047" s="188" t="inlineStr">
        <is>
          <t>%</t>
        </is>
      </c>
    </row>
    <row r="3048" ht="13.35" customHeight="1" s="162">
      <c r="B3048" s="153" t="inlineStr">
        <is>
          <t>No.</t>
        </is>
      </c>
      <c r="C3048" s="188" t="inlineStr">
        <is>
          <t>Area Served</t>
        </is>
      </c>
      <c r="D3048" s="188" t="inlineStr">
        <is>
          <t>Type</t>
        </is>
      </c>
      <c r="E3048" s="188" t="inlineStr">
        <is>
          <t>Size</t>
        </is>
      </c>
      <c r="F3048" s="188" t="inlineStr">
        <is>
          <t>Ak</t>
        </is>
      </c>
      <c r="G3048" s="440" t="n"/>
      <c r="H3048" s="440" t="n"/>
      <c r="I3048" s="188" t="inlineStr">
        <is>
          <t>VEL</t>
        </is>
      </c>
      <c r="J3048" s="188" t="inlineStr">
        <is>
          <t>CFM</t>
        </is>
      </c>
      <c r="K3048" s="188" t="inlineStr">
        <is>
          <t>VEL</t>
        </is>
      </c>
      <c r="L3048" s="188" t="inlineStr">
        <is>
          <t>CFM</t>
        </is>
      </c>
      <c r="M3048" s="440" t="n"/>
    </row>
    <row r="3049" ht="13.35" customHeight="1" s="162">
      <c r="B3049" s="307" t="n"/>
      <c r="C3049" s="307" t="n"/>
      <c r="E3049" s="307" t="n"/>
      <c r="F3049" s="32" t="n"/>
      <c r="G3049" s="33">
        <f>IF(F3049="", "", IF(OR(ISTEXT(H3049),ISTEXT(F3049)),"",H3049/F3049))</f>
        <v/>
      </c>
      <c r="H3049" s="33" t="n"/>
      <c r="I3049" s="33" t="n"/>
      <c r="J3049" s="33">
        <f>IF(I3049="", "", IF(OR(ISTEXT(I3049),ISTEXT($F3049)),"",I3049*$F3049))</f>
        <v/>
      </c>
      <c r="K3049" s="33" t="n"/>
      <c r="L3049" s="33">
        <f>IF(K3049="", "", IF(OR(ISTEXT(K3049),ISTEXT($F3049)),"",K3049*$F3049))</f>
        <v/>
      </c>
      <c r="M3049" s="30">
        <f>IF(OR(H3049="",H3049=0),"",IF(K3049="",IF(J3049="","",IF(OR(ISTEXT(J3049),ISTEXT(H3049)),"",J3049/H3049)),IF(OR(ISTEXT(L3049),ISTEXT(H3049)),"",L3049/H3049)))</f>
        <v/>
      </c>
    </row>
    <row r="3050" ht="13.35" customHeight="1" s="162">
      <c r="B3050" s="307" t="n"/>
      <c r="C3050" s="307" t="n"/>
      <c r="E3050" s="307" t="n"/>
      <c r="F3050" s="32" t="n"/>
      <c r="G3050" s="33">
        <f>IF(F3050="", "", IF(OR(ISTEXT(H3050),ISTEXT(F3050)),"",H3050/F3050))</f>
        <v/>
      </c>
      <c r="H3050" s="33" t="n"/>
      <c r="I3050" s="33" t="n"/>
      <c r="J3050" s="33">
        <f>IF(I3050="", "", IF(OR(ISTEXT(I3050),ISTEXT($F3050)),"",I3050*$F3050))</f>
        <v/>
      </c>
      <c r="K3050" s="33" t="n"/>
      <c r="L3050" s="33">
        <f>IF(K3050="", "", IF(OR(ISTEXT(K3050),ISTEXT($F3050)),"",K3050*$F3050))</f>
        <v/>
      </c>
      <c r="M3050" s="30">
        <f>IF(OR(H3050="",H3050=0),"",IF(K3050="",IF(J3050="","",IF(OR(ISTEXT(J3050),ISTEXT(H3050)),"",J3050/H3050)),IF(OR(ISTEXT(L3050),ISTEXT(H3050)),"",L3050/H3050)))</f>
        <v/>
      </c>
    </row>
    <row r="3051" ht="13.35" customHeight="1" s="162">
      <c r="B3051" s="307" t="n"/>
      <c r="C3051" s="307" t="n"/>
      <c r="E3051" s="307" t="n"/>
      <c r="F3051" s="32" t="n"/>
      <c r="G3051" s="33">
        <f>IF(F3051="", "", IF(OR(ISTEXT(H3051),ISTEXT(F3051)),"",H3051/F3051))</f>
        <v/>
      </c>
      <c r="H3051" s="33" t="n"/>
      <c r="I3051" s="33" t="n"/>
      <c r="J3051" s="33">
        <f>IF(I3051="", "", IF(OR(ISTEXT(I3051),ISTEXT($F3051)),"",I3051*$F3051))</f>
        <v/>
      </c>
      <c r="K3051" s="33" t="n"/>
      <c r="L3051" s="33">
        <f>IF(K3051="", "", IF(OR(ISTEXT(K3051),ISTEXT($F3051)),"",K3051*$F3051))</f>
        <v/>
      </c>
      <c r="M3051" s="30">
        <f>IF(OR(H3051="",H3051=0),"",IF(K3051="",IF(J3051="","",IF(OR(ISTEXT(J3051),ISTEXT(H3051)),"",J3051/H3051)),IF(OR(ISTEXT(L3051),ISTEXT(H3051)),"",L3051/H3051)))</f>
        <v/>
      </c>
    </row>
    <row r="3052" ht="13.35" customHeight="1" s="162">
      <c r="B3052" s="307" t="n"/>
      <c r="C3052" s="307" t="n"/>
      <c r="E3052" s="307" t="n"/>
      <c r="F3052" s="32" t="n"/>
      <c r="G3052" s="33">
        <f>IF(F3052="", "", IF(OR(ISTEXT(H3052),ISTEXT(F3052)),"",H3052/F3052))</f>
        <v/>
      </c>
      <c r="H3052" s="33" t="n"/>
      <c r="I3052" s="33" t="n"/>
      <c r="J3052" s="33">
        <f>IF(I3052="", "", IF(OR(ISTEXT(I3052),ISTEXT($F3052)),"",I3052*$F3052))</f>
        <v/>
      </c>
      <c r="K3052" s="33" t="n"/>
      <c r="L3052" s="33">
        <f>IF(K3052="", "", IF(OR(ISTEXT(K3052),ISTEXT($F3052)),"",K3052*$F3052))</f>
        <v/>
      </c>
      <c r="M3052" s="30">
        <f>IF(OR(H3052="",H3052=0),"",IF(K3052="",IF(J3052="","",IF(OR(ISTEXT(J3052),ISTEXT(H3052)),"",J3052/H3052)),IF(OR(ISTEXT(L3052),ISTEXT(H3052)),"",L3052/H3052)))</f>
        <v/>
      </c>
    </row>
    <row r="3053" ht="13.35" customHeight="1" s="162">
      <c r="B3053" s="307" t="n"/>
      <c r="C3053" s="307" t="n"/>
      <c r="E3053" s="307" t="n"/>
      <c r="F3053" s="32" t="n"/>
      <c r="G3053" s="33">
        <f>IF(F3053="", "", IF(OR(ISTEXT(H3053),ISTEXT(F3053)),"",H3053/F3053))</f>
        <v/>
      </c>
      <c r="H3053" s="33" t="n"/>
      <c r="I3053" s="33" t="n"/>
      <c r="J3053" s="33">
        <f>IF(I3053="", "", IF(OR(ISTEXT(I3053),ISTEXT($F3053)),"",I3053*$F3053))</f>
        <v/>
      </c>
      <c r="K3053" s="33" t="n"/>
      <c r="L3053" s="33">
        <f>IF(K3053="", "", IF(OR(ISTEXT(K3053),ISTEXT($F3053)),"",K3053*$F3053))</f>
        <v/>
      </c>
      <c r="M3053" s="30">
        <f>IF(OR(H3053="",H3053=0),"",IF(K3053="",IF(J3053="","",IF(OR(ISTEXT(J3053),ISTEXT(H3053)),"",J3053/H3053)),IF(OR(ISTEXT(L3053),ISTEXT(H3053)),"",L3053/H3053)))</f>
        <v/>
      </c>
    </row>
    <row r="3054" ht="13.35" customHeight="1" s="162">
      <c r="B3054" s="307" t="n"/>
      <c r="C3054" s="307" t="n"/>
      <c r="E3054" s="307" t="n"/>
      <c r="F3054" s="32" t="n"/>
      <c r="G3054" s="33">
        <f>IF(F3054="", "", IF(OR(ISTEXT(H3054),ISTEXT(F3054)),"",H3054/F3054))</f>
        <v/>
      </c>
      <c r="H3054" s="33" t="n"/>
      <c r="I3054" s="33" t="n"/>
      <c r="J3054" s="33">
        <f>IF(I3054="", "", IF(OR(ISTEXT(I3054),ISTEXT($F3054)),"",I3054*$F3054))</f>
        <v/>
      </c>
      <c r="K3054" s="33" t="n"/>
      <c r="L3054" s="33">
        <f>IF(K3054="", "", IF(OR(ISTEXT(K3054),ISTEXT($F3054)),"",K3054*$F3054))</f>
        <v/>
      </c>
      <c r="M3054" s="30">
        <f>IF(OR(H3054="",H3054=0),"",IF(K3054="",IF(J3054="","",IF(OR(ISTEXT(J3054),ISTEXT(H3054)),"",J3054/H3054)),IF(OR(ISTEXT(L3054),ISTEXT(H3054)),"",L3054/H3054)))</f>
        <v/>
      </c>
    </row>
    <row r="3055" ht="13.35" customHeight="1" s="162">
      <c r="B3055" s="307" t="n"/>
      <c r="C3055" s="307" t="n"/>
      <c r="E3055" s="307" t="n"/>
      <c r="F3055" s="32" t="n"/>
      <c r="G3055" s="33">
        <f>IF(F3055="", "", IF(OR(ISTEXT(H3055),ISTEXT(F3055)),"",H3055/F3055))</f>
        <v/>
      </c>
      <c r="H3055" s="33" t="n"/>
      <c r="I3055" s="33" t="n"/>
      <c r="J3055" s="33">
        <f>IF(I3055="", "", IF(OR(ISTEXT(I3055),ISTEXT($F3055)),"",I3055*$F3055))</f>
        <v/>
      </c>
      <c r="K3055" s="33" t="n"/>
      <c r="L3055" s="33">
        <f>IF(K3055="", "", IF(OR(ISTEXT(K3055),ISTEXT($F3055)),"",K3055*$F3055))</f>
        <v/>
      </c>
      <c r="M3055" s="30">
        <f>IF(OR(H3055="",H3055=0),"",IF(K3055="",IF(J3055="","",IF(OR(ISTEXT(J3055),ISTEXT(H3055)),"",J3055/H3055)),IF(OR(ISTEXT(L3055),ISTEXT(H3055)),"",L3055/H3055)))</f>
        <v/>
      </c>
    </row>
    <row r="3056" ht="13.35" customHeight="1" s="162">
      <c r="B3056" s="307" t="n"/>
      <c r="C3056" s="307" t="n"/>
      <c r="E3056" s="307" t="n"/>
      <c r="F3056" s="32" t="n"/>
      <c r="G3056" s="33">
        <f>IF(F3056="", "", IF(OR(ISTEXT(H3056),ISTEXT(F3056)),"",H3056/F3056))</f>
        <v/>
      </c>
      <c r="H3056" s="33" t="n"/>
      <c r="I3056" s="33" t="n"/>
      <c r="J3056" s="33">
        <f>IF(I3056="", "", IF(OR(ISTEXT(I3056),ISTEXT($F3056)),"",I3056*$F3056))</f>
        <v/>
      </c>
      <c r="K3056" s="33" t="n"/>
      <c r="L3056" s="33">
        <f>IF(K3056="", "", IF(OR(ISTEXT(K3056),ISTEXT($F3056)),"",K3056*$F3056))</f>
        <v/>
      </c>
      <c r="M3056" s="30">
        <f>IF(OR(H3056="",H3056=0),"",IF(K3056="",IF(J3056="","",IF(OR(ISTEXT(J3056),ISTEXT(H3056)),"",J3056/H3056)),IF(OR(ISTEXT(L3056),ISTEXT(H3056)),"",L3056/H3056)))</f>
        <v/>
      </c>
    </row>
    <row r="3057" ht="13.35" customHeight="1" s="162">
      <c r="B3057" s="307" t="n"/>
      <c r="C3057" s="307" t="n"/>
      <c r="E3057" s="307" t="n"/>
      <c r="F3057" s="32" t="n"/>
      <c r="G3057" s="33">
        <f>IF(F3057="", "", IF(OR(ISTEXT(H3057),ISTEXT(F3057)),"",H3057/F3057))</f>
        <v/>
      </c>
      <c r="H3057" s="33" t="n"/>
      <c r="I3057" s="33" t="n"/>
      <c r="J3057" s="33">
        <f>IF(I3057="", "", IF(OR(ISTEXT(I3057),ISTEXT($F3057)),"",I3057*$F3057))</f>
        <v/>
      </c>
      <c r="K3057" s="33" t="n"/>
      <c r="L3057" s="33">
        <f>IF(K3057="", "", IF(OR(ISTEXT(K3057),ISTEXT($F3057)),"",K3057*$F3057))</f>
        <v/>
      </c>
      <c r="M3057" s="30">
        <f>IF(OR(H3057="",H3057=0),"",IF(K3057="",IF(J3057="","",IF(OR(ISTEXT(J3057),ISTEXT(H3057)),"",J3057/H3057)),IF(OR(ISTEXT(L3057),ISTEXT(H3057)),"",L3057/H3057)))</f>
        <v/>
      </c>
    </row>
    <row r="3058" ht="13.35" customHeight="1" s="162">
      <c r="B3058" s="307" t="n"/>
      <c r="C3058" s="307" t="n"/>
      <c r="E3058" s="307" t="n"/>
      <c r="F3058" s="32" t="n"/>
      <c r="G3058" s="33">
        <f>IF(F3058="", "", IF(OR(ISTEXT(H3058),ISTEXT(F3058)),"",H3058/F3058))</f>
        <v/>
      </c>
      <c r="H3058" s="33" t="n"/>
      <c r="I3058" s="33" t="n"/>
      <c r="J3058" s="33">
        <f>IF(I3058="", "", IF(OR(ISTEXT(I3058),ISTEXT($F3058)),"",I3058*$F3058))</f>
        <v/>
      </c>
      <c r="K3058" s="33" t="n"/>
      <c r="L3058" s="33">
        <f>IF(K3058="", "", IF(OR(ISTEXT(K3058),ISTEXT($F3058)),"",K3058*$F3058))</f>
        <v/>
      </c>
      <c r="M3058" s="30">
        <f>IF(OR(H3058="",H3058=0),"",IF(K3058="",IF(J3058="","",IF(OR(ISTEXT(J3058),ISTEXT(H3058)),"",J3058/H3058)),IF(OR(ISTEXT(L3058),ISTEXT(H3058)),"",L3058/H3058)))</f>
        <v/>
      </c>
    </row>
    <row r="3059" ht="13.35" customHeight="1" s="162">
      <c r="B3059" s="307" t="n"/>
      <c r="C3059" s="307" t="n"/>
      <c r="E3059" s="307" t="n"/>
      <c r="F3059" s="32" t="n"/>
      <c r="G3059" s="33">
        <f>IF(F3059="", "", IF(OR(ISTEXT(H3059),ISTEXT(F3059)),"",H3059/F3059))</f>
        <v/>
      </c>
      <c r="H3059" s="33" t="n"/>
      <c r="I3059" s="33" t="n"/>
      <c r="J3059" s="33">
        <f>IF(I3059="", "", IF(OR(ISTEXT(I3059),ISTEXT($F3059)),"",I3059*$F3059))</f>
        <v/>
      </c>
      <c r="K3059" s="33" t="n"/>
      <c r="L3059" s="33">
        <f>IF(K3059="", "", IF(OR(ISTEXT(K3059),ISTEXT($F3059)),"",K3059*$F3059))</f>
        <v/>
      </c>
      <c r="M3059" s="30">
        <f>IF(OR(H3059="",H3059=0),"",IF(K3059="",IF(J3059="","",IF(OR(ISTEXT(J3059),ISTEXT(H3059)),"",J3059/H3059)),IF(OR(ISTEXT(L3059),ISTEXT(H3059)),"",L3059/H3059)))</f>
        <v/>
      </c>
    </row>
    <row r="3060" ht="13.35" customHeight="1" s="162">
      <c r="B3060" s="307" t="n"/>
      <c r="C3060" s="307" t="n"/>
      <c r="E3060" s="307" t="n"/>
      <c r="F3060" s="32" t="n"/>
      <c r="G3060" s="33">
        <f>IF(F3060="", "", IF(OR(ISTEXT(H3060),ISTEXT(F3060)),"",H3060/F3060))</f>
        <v/>
      </c>
      <c r="H3060" s="33" t="n"/>
      <c r="I3060" s="33" t="n"/>
      <c r="J3060" s="33">
        <f>IF(I3060="", "", IF(OR(ISTEXT(I3060),ISTEXT($F3060)),"",I3060*$F3060))</f>
        <v/>
      </c>
      <c r="K3060" s="33" t="n"/>
      <c r="L3060" s="33">
        <f>IF(K3060="", "", IF(OR(ISTEXT(K3060),ISTEXT($F3060)),"",K3060*$F3060))</f>
        <v/>
      </c>
      <c r="M3060" s="30">
        <f>IF(OR(H3060="",H3060=0),"",IF(K3060="",IF(J3060="","",IF(OR(ISTEXT(J3060),ISTEXT(H3060)),"",J3060/H3060)),IF(OR(ISTEXT(L3060),ISTEXT(H3060)),"",L3060/H3060)))</f>
        <v/>
      </c>
    </row>
    <row r="3061" ht="13.35" customHeight="1" s="162">
      <c r="B3061" s="307" t="n"/>
      <c r="C3061" s="307" t="n"/>
      <c r="E3061" s="307" t="n"/>
      <c r="F3061" s="32" t="n"/>
      <c r="G3061" s="33">
        <f>IF(F3061="", "", IF(OR(ISTEXT(H3061),ISTEXT(F3061)),"",H3061/F3061))</f>
        <v/>
      </c>
      <c r="H3061" s="33" t="n"/>
      <c r="I3061" s="33" t="n"/>
      <c r="J3061" s="33">
        <f>IF(I3061="", "", IF(OR(ISTEXT(I3061),ISTEXT($F3061)),"",I3061*$F3061))</f>
        <v/>
      </c>
      <c r="K3061" s="33" t="n"/>
      <c r="L3061" s="33">
        <f>IF(K3061="", "", IF(OR(ISTEXT(K3061),ISTEXT($F3061)),"",K3061*$F3061))</f>
        <v/>
      </c>
      <c r="M3061" s="30">
        <f>IF(OR(H3061="",H3061=0),"",IF(K3061="",IF(J3061="","",IF(OR(ISTEXT(J3061),ISTEXT(H3061)),"",J3061/H3061)),IF(OR(ISTEXT(L3061),ISTEXT(H3061)),"",L3061/H3061)))</f>
        <v/>
      </c>
    </row>
    <row r="3062" ht="13.35" customHeight="1" s="162">
      <c r="B3062" s="307" t="n"/>
      <c r="C3062" s="307" t="n"/>
      <c r="E3062" s="307" t="n"/>
      <c r="F3062" s="32" t="n"/>
      <c r="G3062" s="33">
        <f>IF(F3062="", "", IF(OR(ISTEXT(H3062),ISTEXT(F3062)),"",H3062/F3062))</f>
        <v/>
      </c>
      <c r="H3062" s="33" t="n"/>
      <c r="I3062" s="33" t="n"/>
      <c r="J3062" s="33">
        <f>IF(I3062="", "", IF(OR(ISTEXT(I3062),ISTEXT($F3062)),"",I3062*$F3062))</f>
        <v/>
      </c>
      <c r="K3062" s="33" t="n"/>
      <c r="L3062" s="33">
        <f>IF(K3062="", "", IF(OR(ISTEXT(K3062),ISTEXT($F3062)),"",K3062*$F3062))</f>
        <v/>
      </c>
      <c r="M3062" s="30">
        <f>IF(OR(H3062="",H3062=0),"",IF(K3062="",IF(J3062="","",IF(OR(ISTEXT(J3062),ISTEXT(H3062)),"",J3062/H3062)),IF(OR(ISTEXT(L3062),ISTEXT(H3062)),"",L3062/H3062)))</f>
        <v/>
      </c>
    </row>
    <row r="3063" ht="13.35" customHeight="1" s="162">
      <c r="B3063" s="307" t="n"/>
      <c r="C3063" s="307" t="n"/>
      <c r="E3063" s="307" t="n"/>
      <c r="F3063" s="32" t="n"/>
      <c r="G3063" s="33">
        <f>IF(F3063="", "", IF(OR(ISTEXT(H3063),ISTEXT(F3063)),"",H3063/F3063))</f>
        <v/>
      </c>
      <c r="H3063" s="33" t="n"/>
      <c r="I3063" s="33" t="n"/>
      <c r="J3063" s="33">
        <f>IF(I3063="", "", IF(OR(ISTEXT(I3063),ISTEXT($F3063)),"",I3063*$F3063))</f>
        <v/>
      </c>
      <c r="K3063" s="33" t="n"/>
      <c r="L3063" s="33">
        <f>IF(K3063="", "", IF(OR(ISTEXT(K3063),ISTEXT($F3063)),"",K3063*$F3063))</f>
        <v/>
      </c>
      <c r="M3063" s="30">
        <f>IF(OR(H3063="",H3063=0),"",IF(K3063="",IF(J3063="","",IF(OR(ISTEXT(J3063),ISTEXT(H3063)),"",J3063/H3063)),IF(OR(ISTEXT(L3063),ISTEXT(H3063)),"",L3063/H3063)))</f>
        <v/>
      </c>
    </row>
    <row r="3064" ht="13.35" customHeight="1" s="162">
      <c r="B3064" s="307" t="n"/>
      <c r="C3064" s="307" t="n"/>
      <c r="D3064" s="307"/>
      <c r="E3064" s="307"/>
      <c r="F3064" s="307"/>
      <c r="G3064" s="307"/>
      <c r="H3064" s="33" t="n"/>
      <c r="I3064" s="33" t="n"/>
      <c r="J3064" s="33"/>
      <c r="K3064" s="33" t="n"/>
      <c r="L3064" s="33"/>
      <c r="M3064" s="30">
        <f>IF(OR(H3064="",H3064=0),"",IF(L3064="",IF(J3064="","",IF(OR(ISTEXT(J3064),ISTEXT(H3064)),"",J3064/H3064)),IF(OR(ISTEXT(L3064),ISTEXT(H3064)),"",L3064/H3064)))</f>
        <v/>
      </c>
    </row>
    <row r="3065" ht="13.35" customHeight="1" s="162">
      <c r="B3065" s="42" t="n"/>
      <c r="C3065" s="231" t="inlineStr">
        <is>
          <t>Total</t>
        </is>
      </c>
      <c r="D3065" s="159" t="n"/>
      <c r="E3065" s="42" t="n"/>
      <c r="F3065" s="42" t="n"/>
      <c r="G3065" s="43" t="n"/>
      <c r="H3065" s="43">
        <f>IF(SUM(H3049:H3064)+SUM(H3076:H3115)=0,"",SUM(H3049:H3064)+SUM(H3076:H3115))</f>
        <v/>
      </c>
      <c r="I3065" s="43" t="n"/>
      <c r="J3065" s="43">
        <f>IF(SUM(J3049:J3064)+SUM(J3076:J3115)=0,"",SUM(J3049:J3064)+SUM(J3076:J3115))</f>
        <v/>
      </c>
      <c r="K3065" s="43" t="n"/>
      <c r="L3065" s="43">
        <f>IF(SUM(L3049:L3064)+SUM(L3076:L3115)=0,"",SUM(L3049:L3064)+SUM(L3076:L3115))</f>
        <v/>
      </c>
      <c r="M3065" s="35">
        <f>IF(OR(H3065="",H3065=0),"",IF(L3065="",IF(J3065="","",IF(OR(ISTEXT(J3065),ISTEXT(H3065)),"",J3065/H3065)),IF(OR(ISTEXT(L3065),ISTEXT(H3065)),"",L3065/H3065)))</f>
        <v/>
      </c>
    </row>
    <row r="3066" ht="13.35" customHeight="1" s="162"/>
    <row r="3067" ht="13.35" customHeight="1" s="162">
      <c r="B3067" s="188" t="inlineStr">
        <is>
          <t>Remarks</t>
        </is>
      </c>
      <c r="C3067" s="173" t="n"/>
      <c r="D3067" s="154" t="n"/>
      <c r="E3067" s="174" t="n"/>
      <c r="F3067" s="174" t="n"/>
      <c r="G3067" s="174" t="n"/>
      <c r="H3067" s="174" t="n"/>
      <c r="I3067" s="174" t="n"/>
      <c r="J3067" s="174" t="n"/>
      <c r="K3067" s="174" t="n"/>
      <c r="L3067" s="174" t="n"/>
      <c r="M3067" s="173" t="n"/>
    </row>
    <row r="3068" ht="13.35" customHeight="1" s="162">
      <c r="B3068" s="154" t="n"/>
      <c r="C3068" s="174" t="n"/>
      <c r="D3068" s="174" t="n"/>
      <c r="E3068" s="174" t="n"/>
      <c r="F3068" s="174" t="n"/>
      <c r="G3068" s="174" t="n"/>
      <c r="H3068" s="174" t="n"/>
      <c r="I3068" s="174" t="n"/>
      <c r="J3068" s="174" t="n"/>
      <c r="K3068" s="174" t="n"/>
      <c r="L3068" s="174" t="n"/>
      <c r="M3068" s="173" t="n"/>
    </row>
    <row r="3069" ht="13.35" customHeight="1" s="162">
      <c r="B3069" s="154" t="n"/>
      <c r="C3069" s="174" t="n"/>
      <c r="D3069" s="174" t="n"/>
      <c r="E3069" s="174" t="n"/>
      <c r="F3069" s="174" t="n"/>
      <c r="G3069" s="174" t="n"/>
      <c r="H3069" s="174" t="n"/>
      <c r="I3069" s="174" t="n"/>
      <c r="J3069" s="174" t="n"/>
      <c r="K3069" s="174" t="n"/>
      <c r="L3069" s="174" t="n"/>
      <c r="M3069" s="173" t="n"/>
    </row>
    <row r="3070" ht="13.35" customHeight="1" s="162">
      <c r="B3070" s="154" t="n"/>
      <c r="C3070" s="174" t="n"/>
      <c r="D3070" s="174" t="n"/>
      <c r="E3070" s="174" t="n"/>
      <c r="F3070" s="174" t="n"/>
      <c r="G3070" s="174" t="n"/>
      <c r="H3070" s="174" t="n"/>
      <c r="I3070" s="174" t="n"/>
      <c r="J3070" s="174" t="n"/>
      <c r="K3070" s="174" t="n"/>
      <c r="L3070" s="174" t="n"/>
      <c r="M3070" s="173" t="n"/>
    </row>
    <row r="3071" ht="13.35" customHeight="1" s="162"/>
    <row r="3072" ht="13.35" customHeight="1" s="162">
      <c r="B3072" s="200" t="inlineStr">
        <is>
          <t>System (cont.)</t>
        </is>
      </c>
      <c r="C3072" s="403" t="n"/>
      <c r="D3072" s="209">
        <f>IF('{Equipment Data Entry}'!B110="","",'{Equipment Data Entry}'!B110)</f>
        <v/>
      </c>
      <c r="E3072" s="418" t="n"/>
      <c r="F3072" s="403" t="n"/>
      <c r="G3072" s="200" t="inlineStr">
        <is>
          <t>Service</t>
        </is>
      </c>
      <c r="H3072" s="403" t="n"/>
      <c r="I3072" s="210">
        <f>IF('{Equipment Data Entry}'!C110="","",'{Equipment Data Entry}'!C110)</f>
        <v/>
      </c>
      <c r="J3072" s="418" t="n"/>
      <c r="K3072" s="418" t="n"/>
      <c r="L3072" s="418" t="n"/>
      <c r="M3072" s="403" t="n"/>
    </row>
    <row r="3073" ht="13.35" customHeight="1" s="162">
      <c r="B3073" s="422" t="n"/>
      <c r="C3073" s="423" t="n"/>
      <c r="D3073" s="422" t="n"/>
      <c r="E3073" s="424" t="n"/>
      <c r="F3073" s="423" t="n"/>
      <c r="G3073" s="422" t="n"/>
      <c r="H3073" s="423" t="n"/>
      <c r="I3073" s="422" t="n"/>
      <c r="J3073" s="424" t="n"/>
      <c r="K3073" s="424" t="n"/>
      <c r="L3073" s="424" t="n"/>
      <c r="M3073" s="423" t="n"/>
    </row>
    <row r="3074" ht="13.35" customHeight="1" s="162">
      <c r="B3074" s="188" t="inlineStr">
        <is>
          <t>Registers / Grilles (cont.)</t>
        </is>
      </c>
      <c r="C3074" s="174" t="n"/>
      <c r="D3074" s="174" t="n"/>
      <c r="E3074" s="174" t="n"/>
      <c r="F3074" s="173" t="n"/>
      <c r="G3074" s="233" t="inlineStr">
        <is>
          <t>Design VEL</t>
        </is>
      </c>
      <c r="H3074" s="194" t="inlineStr">
        <is>
          <t>Design CFM</t>
        </is>
      </c>
      <c r="I3074" s="188" t="inlineStr">
        <is>
          <t>Initial</t>
        </is>
      </c>
      <c r="J3074" s="173" t="n"/>
      <c r="K3074" s="188" t="inlineStr">
        <is>
          <t>Final</t>
        </is>
      </c>
      <c r="L3074" s="173" t="n"/>
      <c r="M3074" s="188" t="inlineStr">
        <is>
          <t>%</t>
        </is>
      </c>
    </row>
    <row r="3075" ht="13.35" customHeight="1" s="162">
      <c r="B3075" s="153" t="inlineStr">
        <is>
          <t>No.</t>
        </is>
      </c>
      <c r="C3075" s="188" t="inlineStr">
        <is>
          <t>Area Served</t>
        </is>
      </c>
      <c r="D3075" s="188" t="inlineStr">
        <is>
          <t>Type</t>
        </is>
      </c>
      <c r="E3075" s="188" t="inlineStr">
        <is>
          <t>Size</t>
        </is>
      </c>
      <c r="F3075" s="188" t="inlineStr">
        <is>
          <t>Ak</t>
        </is>
      </c>
      <c r="G3075" s="440" t="n"/>
      <c r="H3075" s="440" t="n"/>
      <c r="I3075" s="188" t="inlineStr">
        <is>
          <t>VEL</t>
        </is>
      </c>
      <c r="J3075" s="188" t="inlineStr">
        <is>
          <t>CFM</t>
        </is>
      </c>
      <c r="K3075" s="188" t="inlineStr">
        <is>
          <t>VEL</t>
        </is>
      </c>
      <c r="L3075" s="188" t="inlineStr">
        <is>
          <t>CFM</t>
        </is>
      </c>
      <c r="M3075" s="440" t="n"/>
    </row>
    <row r="3076" ht="13.35" customHeight="1" s="162">
      <c r="B3076" s="307" t="n"/>
      <c r="C3076" s="307" t="n"/>
      <c r="E3076" s="307" t="n"/>
      <c r="F3076" s="32" t="n"/>
      <c r="G3076" s="33">
        <f>IF(F3076="", "", IF(OR(ISTEXT(H3076),ISTEXT(F3076)),"",H3076/F3076))</f>
        <v/>
      </c>
      <c r="H3076" s="33" t="n"/>
      <c r="I3076" s="33" t="n"/>
      <c r="J3076" s="33">
        <f>IF(I3076="", "", IF(OR(ISTEXT(I3076),ISTEXT($F3076)),"",I3076*$F3076))</f>
        <v/>
      </c>
      <c r="K3076" s="33" t="n"/>
      <c r="L3076" s="33">
        <f>IF(K3076="", "", IF(OR(ISTEXT(K3076),ISTEXT($F3076)),"",K3076*$F3076))</f>
        <v/>
      </c>
      <c r="M3076" s="30">
        <f>IF(OR(H3076="",H3076=0),"",IF(K3076="",IF(J3076="","",IF(OR(ISTEXT(J3076),ISTEXT(H3076)),"",J3076/H3076)),IF(OR(ISTEXT(L3076),ISTEXT(H3076)),"",L3076/H3076)))</f>
        <v/>
      </c>
    </row>
    <row r="3077" ht="13.35" customHeight="1" s="162">
      <c r="B3077" s="307" t="n"/>
      <c r="C3077" s="307" t="n"/>
      <c r="E3077" s="307" t="n"/>
      <c r="F3077" s="32" t="n"/>
      <c r="G3077" s="33">
        <f>IF(F3077="", "", IF(OR(ISTEXT(H3077),ISTEXT(F3077)),"",H3077/F3077))</f>
        <v/>
      </c>
      <c r="H3077" s="33" t="n"/>
      <c r="I3077" s="33" t="n"/>
      <c r="J3077" s="33">
        <f>IF(I3077="", "", IF(OR(ISTEXT(I3077),ISTEXT($F3077)),"",I3077*$F3077))</f>
        <v/>
      </c>
      <c r="K3077" s="33" t="n"/>
      <c r="L3077" s="33">
        <f>IF(K3077="", "", IF(OR(ISTEXT(K3077),ISTEXT($F3077)),"",K3077*$F3077))</f>
        <v/>
      </c>
      <c r="M3077" s="30">
        <f>IF(OR(H3077="",H3077=0),"",IF(K3077="",IF(J3077="","",IF(OR(ISTEXT(J3077),ISTEXT(H3077)),"",J3077/H3077)),IF(OR(ISTEXT(L3077),ISTEXT(H3077)),"",L3077/H3077)))</f>
        <v/>
      </c>
    </row>
    <row r="3078" ht="13.35" customHeight="1" s="162">
      <c r="B3078" s="307" t="n"/>
      <c r="C3078" s="307" t="n"/>
      <c r="E3078" s="307" t="n"/>
      <c r="F3078" s="32" t="n"/>
      <c r="G3078" s="33">
        <f>IF(F3078="", "", IF(OR(ISTEXT(H3078),ISTEXT(F3078)),"",H3078/F3078))</f>
        <v/>
      </c>
      <c r="H3078" s="33" t="n"/>
      <c r="I3078" s="33" t="n"/>
      <c r="J3078" s="33">
        <f>IF(I3078="", "", IF(OR(ISTEXT(I3078),ISTEXT($F3078)),"",I3078*$F3078))</f>
        <v/>
      </c>
      <c r="K3078" s="33" t="n"/>
      <c r="L3078" s="33">
        <f>IF(K3078="", "", IF(OR(ISTEXT(K3078),ISTEXT($F3078)),"",K3078*$F3078))</f>
        <v/>
      </c>
      <c r="M3078" s="30">
        <f>IF(OR(H3078="",H3078=0),"",IF(K3078="",IF(J3078="","",IF(OR(ISTEXT(J3078),ISTEXT(H3078)),"",J3078/H3078)),IF(OR(ISTEXT(L3078),ISTEXT(H3078)),"",L3078/H3078)))</f>
        <v/>
      </c>
    </row>
    <row r="3079" ht="13.35" customHeight="1" s="162">
      <c r="B3079" s="307" t="n"/>
      <c r="C3079" s="307" t="n"/>
      <c r="E3079" s="307" t="n"/>
      <c r="F3079" s="32" t="n"/>
      <c r="G3079" s="33">
        <f>IF(F3079="", "", IF(OR(ISTEXT(H3079),ISTEXT(F3079)),"",H3079/F3079))</f>
        <v/>
      </c>
      <c r="H3079" s="33" t="n"/>
      <c r="I3079" s="33" t="n"/>
      <c r="J3079" s="33">
        <f>IF(I3079="", "", IF(OR(ISTEXT(I3079),ISTEXT($F3079)),"",I3079*$F3079))</f>
        <v/>
      </c>
      <c r="K3079" s="33" t="n"/>
      <c r="L3079" s="33">
        <f>IF(K3079="", "", IF(OR(ISTEXT(K3079),ISTEXT($F3079)),"",K3079*$F3079))</f>
        <v/>
      </c>
      <c r="M3079" s="30">
        <f>IF(OR(H3079="",H3079=0),"",IF(K3079="",IF(J3079="","",IF(OR(ISTEXT(J3079),ISTEXT(H3079)),"",J3079/H3079)),IF(OR(ISTEXT(L3079),ISTEXT(H3079)),"",L3079/H3079)))</f>
        <v/>
      </c>
    </row>
    <row r="3080" ht="13.35" customHeight="1" s="162">
      <c r="B3080" s="307" t="n"/>
      <c r="C3080" s="307" t="n"/>
      <c r="E3080" s="307" t="n"/>
      <c r="F3080" s="32" t="n"/>
      <c r="G3080" s="33">
        <f>IF(F3080="", "", IF(OR(ISTEXT(H3080),ISTEXT(F3080)),"",H3080/F3080))</f>
        <v/>
      </c>
      <c r="H3080" s="33" t="n"/>
      <c r="I3080" s="33" t="n"/>
      <c r="J3080" s="33">
        <f>IF(I3080="", "", IF(OR(ISTEXT(I3080),ISTEXT($F3080)),"",I3080*$F3080))</f>
        <v/>
      </c>
      <c r="K3080" s="33" t="n"/>
      <c r="L3080" s="33">
        <f>IF(K3080="", "", IF(OR(ISTEXT(K3080),ISTEXT($F3080)),"",K3080*$F3080))</f>
        <v/>
      </c>
      <c r="M3080" s="30">
        <f>IF(OR(H3080="",H3080=0),"",IF(K3080="",IF(J3080="","",IF(OR(ISTEXT(J3080),ISTEXT(H3080)),"",J3080/H3080)),IF(OR(ISTEXT(L3080),ISTEXT(H3080)),"",L3080/H3080)))</f>
        <v/>
      </c>
    </row>
    <row r="3081" ht="13.35" customHeight="1" s="162">
      <c r="B3081" s="307" t="n"/>
      <c r="C3081" s="307" t="n"/>
      <c r="E3081" s="307" t="n"/>
      <c r="F3081" s="32" t="n"/>
      <c r="G3081" s="33">
        <f>IF(F3081="", "", IF(OR(ISTEXT(H3081),ISTEXT(F3081)),"",H3081/F3081))</f>
        <v/>
      </c>
      <c r="H3081" s="33" t="n"/>
      <c r="I3081" s="33" t="n"/>
      <c r="J3081" s="33">
        <f>IF(I3081="", "", IF(OR(ISTEXT(I3081),ISTEXT($F3081)),"",I3081*$F3081))</f>
        <v/>
      </c>
      <c r="K3081" s="33" t="n"/>
      <c r="L3081" s="33">
        <f>IF(K3081="", "", IF(OR(ISTEXT(K3081),ISTEXT($F3081)),"",K3081*$F3081))</f>
        <v/>
      </c>
      <c r="M3081" s="30">
        <f>IF(OR(H3081="",H3081=0),"",IF(K3081="",IF(J3081="","",IF(OR(ISTEXT(J3081),ISTEXT(H3081)),"",J3081/H3081)),IF(OR(ISTEXT(L3081),ISTEXT(H3081)),"",L3081/H3081)))</f>
        <v/>
      </c>
    </row>
    <row r="3082" ht="13.35" customHeight="1" s="162">
      <c r="B3082" s="307" t="n"/>
      <c r="C3082" s="307" t="n"/>
      <c r="E3082" s="307" t="n"/>
      <c r="F3082" s="32" t="n"/>
      <c r="G3082" s="33">
        <f>IF(F3082="", "", IF(OR(ISTEXT(H3082),ISTEXT(F3082)),"",H3082/F3082))</f>
        <v/>
      </c>
      <c r="H3082" s="33" t="n"/>
      <c r="I3082" s="33" t="n"/>
      <c r="J3082" s="33">
        <f>IF(I3082="", "", IF(OR(ISTEXT(I3082),ISTEXT($F3082)),"",I3082*$F3082))</f>
        <v/>
      </c>
      <c r="K3082" s="33" t="n"/>
      <c r="L3082" s="33">
        <f>IF(K3082="", "", IF(OR(ISTEXT(K3082),ISTEXT($F3082)),"",K3082*$F3082))</f>
        <v/>
      </c>
      <c r="M3082" s="30">
        <f>IF(OR(H3082="",H3082=0),"",IF(K3082="",IF(J3082="","",IF(OR(ISTEXT(J3082),ISTEXT(H3082)),"",J3082/H3082)),IF(OR(ISTEXT(L3082),ISTEXT(H3082)),"",L3082/H3082)))</f>
        <v/>
      </c>
    </row>
    <row r="3083" ht="13.35" customHeight="1" s="162">
      <c r="B3083" s="307" t="n"/>
      <c r="C3083" s="307" t="n"/>
      <c r="E3083" s="307" t="n"/>
      <c r="F3083" s="32" t="n"/>
      <c r="G3083" s="33">
        <f>IF(F3083="", "", IF(OR(ISTEXT(H3083),ISTEXT(F3083)),"",H3083/F3083))</f>
        <v/>
      </c>
      <c r="H3083" s="33" t="n"/>
      <c r="I3083" s="33" t="n"/>
      <c r="J3083" s="33">
        <f>IF(I3083="", "", IF(OR(ISTEXT(I3083),ISTEXT($F3083)),"",I3083*$F3083))</f>
        <v/>
      </c>
      <c r="K3083" s="33" t="n"/>
      <c r="L3083" s="33">
        <f>IF(K3083="", "", IF(OR(ISTEXT(K3083),ISTEXT($F3083)),"",K3083*$F3083))</f>
        <v/>
      </c>
      <c r="M3083" s="30">
        <f>IF(OR(H3083="",H3083=0),"",IF(K3083="",IF(J3083="","",IF(OR(ISTEXT(J3083),ISTEXT(H3083)),"",J3083/H3083)),IF(OR(ISTEXT(L3083),ISTEXT(H3083)),"",L3083/H3083)))</f>
        <v/>
      </c>
    </row>
    <row r="3084" ht="13.35" customHeight="1" s="162">
      <c r="B3084" s="307" t="n"/>
      <c r="C3084" s="307" t="n"/>
      <c r="E3084" s="307" t="n"/>
      <c r="F3084" s="32" t="n"/>
      <c r="G3084" s="33">
        <f>IF(F3084="", "", IF(OR(ISTEXT(H3084),ISTEXT(F3084)),"",H3084/F3084))</f>
        <v/>
      </c>
      <c r="H3084" s="33" t="n"/>
      <c r="I3084" s="33" t="n"/>
      <c r="J3084" s="33">
        <f>IF(I3084="", "", IF(OR(ISTEXT(I3084),ISTEXT($F3084)),"",I3084*$F3084))</f>
        <v/>
      </c>
      <c r="K3084" s="33" t="n"/>
      <c r="L3084" s="33">
        <f>IF(K3084="", "", IF(OR(ISTEXT(K3084),ISTEXT($F3084)),"",K3084*$F3084))</f>
        <v/>
      </c>
      <c r="M3084" s="30">
        <f>IF(OR(H3084="",H3084=0),"",IF(K3084="",IF(J3084="","",IF(OR(ISTEXT(J3084),ISTEXT(H3084)),"",J3084/H3084)),IF(OR(ISTEXT(L3084),ISTEXT(H3084)),"",L3084/H3084)))</f>
        <v/>
      </c>
    </row>
    <row r="3085" ht="13.35" customHeight="1" s="162">
      <c r="B3085" s="307" t="n"/>
      <c r="C3085" s="307" t="n"/>
      <c r="E3085" s="307" t="n"/>
      <c r="F3085" s="32" t="n"/>
      <c r="G3085" s="33">
        <f>IF(F3085="", "", IF(OR(ISTEXT(H3085),ISTEXT(F3085)),"",H3085/F3085))</f>
        <v/>
      </c>
      <c r="H3085" s="33" t="n"/>
      <c r="I3085" s="33" t="n"/>
      <c r="J3085" s="33">
        <f>IF(I3085="", "", IF(OR(ISTEXT(I3085),ISTEXT($F3085)),"",I3085*$F3085))</f>
        <v/>
      </c>
      <c r="K3085" s="33" t="n"/>
      <c r="L3085" s="33">
        <f>IF(K3085="", "", IF(OR(ISTEXT(K3085),ISTEXT($F3085)),"",K3085*$F3085))</f>
        <v/>
      </c>
      <c r="M3085" s="30">
        <f>IF(OR(H3085="",H3085=0),"",IF(K3085="",IF(J3085="","",IF(OR(ISTEXT(J3085),ISTEXT(H3085)),"",J3085/H3085)),IF(OR(ISTEXT(L3085),ISTEXT(H3085)),"",L3085/H3085)))</f>
        <v/>
      </c>
    </row>
    <row r="3086" ht="13.35" customHeight="1" s="162">
      <c r="B3086" s="307" t="n"/>
      <c r="C3086" s="307" t="n"/>
      <c r="E3086" s="307" t="n"/>
      <c r="F3086" s="32" t="n"/>
      <c r="G3086" s="33">
        <f>IF(F3086="", "", IF(OR(ISTEXT(H3086),ISTEXT(F3086)),"",H3086/F3086))</f>
        <v/>
      </c>
      <c r="H3086" s="33" t="n"/>
      <c r="I3086" s="33" t="n"/>
      <c r="J3086" s="33">
        <f>IF(I3086="", "", IF(OR(ISTEXT(I3086),ISTEXT($F3086)),"",I3086*$F3086))</f>
        <v/>
      </c>
      <c r="K3086" s="33" t="n"/>
      <c r="L3086" s="33">
        <f>IF(K3086="", "", IF(OR(ISTEXT(K3086),ISTEXT($F3086)),"",K3086*$F3086))</f>
        <v/>
      </c>
      <c r="M3086" s="30">
        <f>IF(OR(H3086="",H3086=0),"",IF(K3086="",IF(J3086="","",IF(OR(ISTEXT(J3086),ISTEXT(H3086)),"",J3086/H3086)),IF(OR(ISTEXT(L3086),ISTEXT(H3086)),"",L3086/H3086)))</f>
        <v/>
      </c>
    </row>
    <row r="3087" ht="13.35" customHeight="1" s="162">
      <c r="B3087" s="307" t="n"/>
      <c r="C3087" s="307" t="n"/>
      <c r="E3087" s="307" t="n"/>
      <c r="F3087" s="32" t="n"/>
      <c r="G3087" s="33">
        <f>IF(F3087="", "", IF(OR(ISTEXT(H3087),ISTEXT(F3087)),"",H3087/F3087))</f>
        <v/>
      </c>
      <c r="H3087" s="33" t="n"/>
      <c r="I3087" s="33" t="n"/>
      <c r="J3087" s="33">
        <f>IF(I3087="", "", IF(OR(ISTEXT(I3087),ISTEXT($F3087)),"",I3087*$F3087))</f>
        <v/>
      </c>
      <c r="K3087" s="33" t="n"/>
      <c r="L3087" s="33">
        <f>IF(K3087="", "", IF(OR(ISTEXT(K3087),ISTEXT($F3087)),"",K3087*$F3087))</f>
        <v/>
      </c>
      <c r="M3087" s="30">
        <f>IF(OR(H3087="",H3087=0),"",IF(K3087="",IF(J3087="","",IF(OR(ISTEXT(J3087),ISTEXT(H3087)),"",J3087/H3087)),IF(OR(ISTEXT(L3087),ISTEXT(H3087)),"",L3087/H3087)))</f>
        <v/>
      </c>
    </row>
    <row r="3088" ht="13.35" customHeight="1" s="162">
      <c r="B3088" s="307" t="n"/>
      <c r="C3088" s="307" t="n"/>
      <c r="E3088" s="307" t="n"/>
      <c r="F3088" s="32" t="n"/>
      <c r="G3088" s="33">
        <f>IF(F3088="", "", IF(OR(ISTEXT(H3088),ISTEXT(F3088)),"",H3088/F3088))</f>
        <v/>
      </c>
      <c r="H3088" s="33" t="n"/>
      <c r="I3088" s="33" t="n"/>
      <c r="J3088" s="33">
        <f>IF(I3088="", "", IF(OR(ISTEXT(I3088),ISTEXT($F3088)),"",I3088*$F3088))</f>
        <v/>
      </c>
      <c r="K3088" s="33" t="n"/>
      <c r="L3088" s="33">
        <f>IF(K3088="", "", IF(OR(ISTEXT(K3088),ISTEXT($F3088)),"",K3088*$F3088))</f>
        <v/>
      </c>
      <c r="M3088" s="30">
        <f>IF(OR(H3088="",H3088=0),"",IF(K3088="",IF(J3088="","",IF(OR(ISTEXT(J3088),ISTEXT(H3088)),"",J3088/H3088)),IF(OR(ISTEXT(L3088),ISTEXT(H3088)),"",L3088/H3088)))</f>
        <v/>
      </c>
    </row>
    <row r="3089" ht="13.35" customHeight="1" s="162">
      <c r="B3089" s="307" t="n"/>
      <c r="C3089" s="307" t="n"/>
      <c r="E3089" s="307" t="n"/>
      <c r="F3089" s="32" t="n"/>
      <c r="G3089" s="33">
        <f>IF(F3089="", "", IF(OR(ISTEXT(H3089),ISTEXT(F3089)),"",H3089/F3089))</f>
        <v/>
      </c>
      <c r="H3089" s="33" t="n"/>
      <c r="I3089" s="33" t="n"/>
      <c r="J3089" s="33">
        <f>IF(I3089="", "", IF(OR(ISTEXT(I3089),ISTEXT($F3089)),"",I3089*$F3089))</f>
        <v/>
      </c>
      <c r="K3089" s="33" t="n"/>
      <c r="L3089" s="33">
        <f>IF(K3089="", "", IF(OR(ISTEXT(K3089),ISTEXT($F3089)),"",K3089*$F3089))</f>
        <v/>
      </c>
      <c r="M3089" s="30">
        <f>IF(OR(H3089="",H3089=0),"",IF(K3089="",IF(J3089="","",IF(OR(ISTEXT(J3089),ISTEXT(H3089)),"",J3089/H3089)),IF(OR(ISTEXT(L3089),ISTEXT(H3089)),"",L3089/H3089)))</f>
        <v/>
      </c>
    </row>
    <row r="3090" ht="13.35" customHeight="1" s="162">
      <c r="B3090" s="307" t="n"/>
      <c r="C3090" s="307" t="n"/>
      <c r="E3090" s="307" t="n"/>
      <c r="F3090" s="32" t="n"/>
      <c r="G3090" s="33">
        <f>IF(F3090="", "", IF(OR(ISTEXT(H3090),ISTEXT(F3090)),"",H3090/F3090))</f>
        <v/>
      </c>
      <c r="H3090" s="33" t="n"/>
      <c r="I3090" s="33" t="n"/>
      <c r="J3090" s="33">
        <f>IF(I3090="", "", IF(OR(ISTEXT(I3090),ISTEXT($F3090)),"",I3090*$F3090))</f>
        <v/>
      </c>
      <c r="K3090" s="33" t="n"/>
      <c r="L3090" s="33">
        <f>IF(K3090="", "", IF(OR(ISTEXT(K3090),ISTEXT($F3090)),"",K3090*$F3090))</f>
        <v/>
      </c>
      <c r="M3090" s="30">
        <f>IF(OR(H3090="",H3090=0),"",IF(K3090="",IF(J3090="","",IF(OR(ISTEXT(J3090),ISTEXT(H3090)),"",J3090/H3090)),IF(OR(ISTEXT(L3090),ISTEXT(H3090)),"",L3090/H3090)))</f>
        <v/>
      </c>
    </row>
    <row r="3091" ht="13.35" customHeight="1" s="162">
      <c r="B3091" s="307" t="n"/>
      <c r="C3091" s="307" t="n"/>
      <c r="E3091" s="307" t="n"/>
      <c r="F3091" s="32" t="n"/>
      <c r="G3091" s="33">
        <f>IF(F3091="", "", IF(OR(ISTEXT(H3091),ISTEXT(F3091)),"",H3091/F3091))</f>
        <v/>
      </c>
      <c r="H3091" s="33" t="n"/>
      <c r="I3091" s="33" t="n"/>
      <c r="J3091" s="33">
        <f>IF(I3091="", "", IF(OR(ISTEXT(I3091),ISTEXT($F3091)),"",I3091*$F3091))</f>
        <v/>
      </c>
      <c r="K3091" s="33" t="n"/>
      <c r="L3091" s="33">
        <f>IF(K3091="", "", IF(OR(ISTEXT(K3091),ISTEXT($F3091)),"",K3091*$F3091))</f>
        <v/>
      </c>
      <c r="M3091" s="30">
        <f>IF(OR(H3091="",H3091=0),"",IF(K3091="",IF(J3091="","",IF(OR(ISTEXT(J3091),ISTEXT(H3091)),"",J3091/H3091)),IF(OR(ISTEXT(L3091),ISTEXT(H3091)),"",L3091/H3091)))</f>
        <v/>
      </c>
    </row>
    <row r="3092" ht="13.35" customHeight="1" s="162">
      <c r="B3092" s="307" t="n"/>
      <c r="C3092" s="307" t="n"/>
      <c r="E3092" s="307" t="n"/>
      <c r="F3092" s="32" t="n"/>
      <c r="G3092" s="33">
        <f>IF(F3092="", "", IF(OR(ISTEXT(H3092),ISTEXT(F3092)),"",H3092/F3092))</f>
        <v/>
      </c>
      <c r="H3092" s="33" t="n"/>
      <c r="I3092" s="33" t="n"/>
      <c r="J3092" s="33">
        <f>IF(I3092="", "", IF(OR(ISTEXT(I3092),ISTEXT($F3092)),"",I3092*$F3092))</f>
        <v/>
      </c>
      <c r="K3092" s="33" t="n"/>
      <c r="L3092" s="33">
        <f>IF(K3092="", "", IF(OR(ISTEXT(K3092),ISTEXT($F3092)),"",K3092*$F3092))</f>
        <v/>
      </c>
      <c r="M3092" s="30">
        <f>IF(OR(H3092="",H3092=0),"",IF(K3092="",IF(J3092="","",IF(OR(ISTEXT(J3092),ISTEXT(H3092)),"",J3092/H3092)),IF(OR(ISTEXT(L3092),ISTEXT(H3092)),"",L3092/H3092)))</f>
        <v/>
      </c>
    </row>
    <row r="3093" ht="13.35" customHeight="1" s="162">
      <c r="B3093" s="307" t="n"/>
      <c r="C3093" s="307" t="n"/>
      <c r="E3093" s="307" t="n"/>
      <c r="F3093" s="32" t="n"/>
      <c r="G3093" s="33">
        <f>IF(F3093="", "", IF(OR(ISTEXT(H3093),ISTEXT(F3093)),"",H3093/F3093))</f>
        <v/>
      </c>
      <c r="H3093" s="33" t="n"/>
      <c r="I3093" s="33" t="n"/>
      <c r="J3093" s="33">
        <f>IF(I3093="", "", IF(OR(ISTEXT(I3093),ISTEXT($F3093)),"",I3093*$F3093))</f>
        <v/>
      </c>
      <c r="K3093" s="33" t="n"/>
      <c r="L3093" s="33">
        <f>IF(K3093="", "", IF(OR(ISTEXT(K3093),ISTEXT($F3093)),"",K3093*$F3093))</f>
        <v/>
      </c>
      <c r="M3093" s="30">
        <f>IF(OR(H3093="",H3093=0),"",IF(K3093="",IF(J3093="","",IF(OR(ISTEXT(J3093),ISTEXT(H3093)),"",J3093/H3093)),IF(OR(ISTEXT(L3093),ISTEXT(H3093)),"",L3093/H3093)))</f>
        <v/>
      </c>
    </row>
    <row r="3094" ht="13.35" customHeight="1" s="162">
      <c r="B3094" s="307" t="n"/>
      <c r="C3094" s="307" t="n"/>
      <c r="E3094" s="307" t="n"/>
      <c r="F3094" s="32" t="n"/>
      <c r="G3094" s="33">
        <f>IF(F3094="", "", IF(OR(ISTEXT(H3094),ISTEXT(F3094)),"",H3094/F3094))</f>
        <v/>
      </c>
      <c r="H3094" s="33" t="n"/>
      <c r="I3094" s="33" t="n"/>
      <c r="J3094" s="33">
        <f>IF(I3094="", "", IF(OR(ISTEXT(I3094),ISTEXT($F3094)),"",I3094*$F3094))</f>
        <v/>
      </c>
      <c r="K3094" s="33" t="n"/>
      <c r="L3094" s="33">
        <f>IF(K3094="", "", IF(OR(ISTEXT(K3094),ISTEXT($F3094)),"",K3094*$F3094))</f>
        <v/>
      </c>
      <c r="M3094" s="30">
        <f>IF(OR(H3094="",H3094=0),"",IF(K3094="",IF(J3094="","",IF(OR(ISTEXT(J3094),ISTEXT(H3094)),"",J3094/H3094)),IF(OR(ISTEXT(L3094),ISTEXT(H3094)),"",L3094/H3094)))</f>
        <v/>
      </c>
    </row>
    <row r="3095" ht="13.35" customHeight="1" s="162">
      <c r="B3095" s="307" t="n"/>
      <c r="C3095" s="307" t="n"/>
      <c r="E3095" s="307" t="n"/>
      <c r="F3095" s="32" t="n"/>
      <c r="G3095" s="33">
        <f>IF(F3095="", "", IF(OR(ISTEXT(H3095),ISTEXT(F3095)),"",H3095/F3095))</f>
        <v/>
      </c>
      <c r="H3095" s="33" t="n"/>
      <c r="I3095" s="33" t="n"/>
      <c r="J3095" s="33">
        <f>IF(I3095="", "", IF(OR(ISTEXT(I3095),ISTEXT($F3095)),"",I3095*$F3095))</f>
        <v/>
      </c>
      <c r="K3095" s="33" t="n"/>
      <c r="L3095" s="33">
        <f>IF(K3095="", "", IF(OR(ISTEXT(K3095),ISTEXT($F3095)),"",K3095*$F3095))</f>
        <v/>
      </c>
      <c r="M3095" s="30">
        <f>IF(OR(H3095="",H3095=0),"",IF(K3095="",IF(J3095="","",IF(OR(ISTEXT(J3095),ISTEXT(H3095)),"",J3095/H3095)),IF(OR(ISTEXT(L3095),ISTEXT(H3095)),"",L3095/H3095)))</f>
        <v/>
      </c>
    </row>
    <row r="3096" ht="13.35" customHeight="1" s="162">
      <c r="B3096" s="307" t="n"/>
      <c r="C3096" s="307" t="n"/>
      <c r="E3096" s="307" t="n"/>
      <c r="F3096" s="32" t="n"/>
      <c r="G3096" s="33">
        <f>IF(F3096="", "", IF(OR(ISTEXT(H3096),ISTEXT(F3096)),"",H3096/F3096))</f>
        <v/>
      </c>
      <c r="H3096" s="33" t="n"/>
      <c r="I3096" s="33" t="n"/>
      <c r="J3096" s="33">
        <f>IF(I3096="", "", IF(OR(ISTEXT(I3096),ISTEXT($F3096)),"",I3096*$F3096))</f>
        <v/>
      </c>
      <c r="K3096" s="33" t="n"/>
      <c r="L3096" s="33">
        <f>IF(K3096="", "", IF(OR(ISTEXT(K3096),ISTEXT($F3096)),"",K3096*$F3096))</f>
        <v/>
      </c>
      <c r="M3096" s="30">
        <f>IF(OR(H3096="",H3096=0),"",IF(K3096="",IF(J3096="","",IF(OR(ISTEXT(J3096),ISTEXT(H3096)),"",J3096/H3096)),IF(OR(ISTEXT(L3096),ISTEXT(H3096)),"",L3096/H3096)))</f>
        <v/>
      </c>
    </row>
    <row r="3097" ht="13.35" customHeight="1" s="162">
      <c r="B3097" s="307" t="n"/>
      <c r="C3097" s="307" t="n"/>
      <c r="E3097" s="307" t="n"/>
      <c r="F3097" s="32" t="n"/>
      <c r="G3097" s="33">
        <f>IF(F3097="", "", IF(OR(ISTEXT(H3097),ISTEXT(F3097)),"",H3097/F3097))</f>
        <v/>
      </c>
      <c r="H3097" s="33" t="n"/>
      <c r="I3097" s="33" t="n"/>
      <c r="J3097" s="33">
        <f>IF(I3097="", "", IF(OR(ISTEXT(I3097),ISTEXT($F3097)),"",I3097*$F3097))</f>
        <v/>
      </c>
      <c r="K3097" s="33" t="n"/>
      <c r="L3097" s="33">
        <f>IF(K3097="", "", IF(OR(ISTEXT(K3097),ISTEXT($F3097)),"",K3097*$F3097))</f>
        <v/>
      </c>
      <c r="M3097" s="30">
        <f>IF(OR(H3097="",H3097=0),"",IF(K3097="",IF(J3097="","",IF(OR(ISTEXT(J3097),ISTEXT(H3097)),"",J3097/H3097)),IF(OR(ISTEXT(L3097),ISTEXT(H3097)),"",L3097/H3097)))</f>
        <v/>
      </c>
    </row>
    <row r="3098" ht="13.35" customHeight="1" s="162">
      <c r="B3098" s="307" t="n"/>
      <c r="C3098" s="307" t="n"/>
      <c r="E3098" s="307" t="n"/>
      <c r="F3098" s="32" t="n"/>
      <c r="G3098" s="33">
        <f>IF(F3098="", "", IF(OR(ISTEXT(H3098),ISTEXT(F3098)),"",H3098/F3098))</f>
        <v/>
      </c>
      <c r="H3098" s="33" t="n"/>
      <c r="I3098" s="33" t="n"/>
      <c r="J3098" s="33">
        <f>IF(I3098="", "", IF(OR(ISTEXT(I3098),ISTEXT($F3098)),"",I3098*$F3098))</f>
        <v/>
      </c>
      <c r="K3098" s="33" t="n"/>
      <c r="L3098" s="33">
        <f>IF(K3098="", "", IF(OR(ISTEXT(K3098),ISTEXT($F3098)),"",K3098*$F3098))</f>
        <v/>
      </c>
      <c r="M3098" s="30">
        <f>IF(OR(H3098="",H3098=0),"",IF(K3098="",IF(J3098="","",IF(OR(ISTEXT(J3098),ISTEXT(H3098)),"",J3098/H3098)),IF(OR(ISTEXT(L3098),ISTEXT(H3098)),"",L3098/H3098)))</f>
        <v/>
      </c>
    </row>
    <row r="3099" ht="13.35" customHeight="1" s="162">
      <c r="B3099" s="307" t="n"/>
      <c r="C3099" s="307" t="n"/>
      <c r="E3099" s="307" t="n"/>
      <c r="F3099" s="32" t="n"/>
      <c r="G3099" s="33">
        <f>IF(F3099="", "", IF(OR(ISTEXT(H3099),ISTEXT(F3099)),"",H3099/F3099))</f>
        <v/>
      </c>
      <c r="H3099" s="33" t="n"/>
      <c r="I3099" s="33" t="n"/>
      <c r="J3099" s="33">
        <f>IF(I3099="", "", IF(OR(ISTEXT(I3099),ISTEXT($F3099)),"",I3099*$F3099))</f>
        <v/>
      </c>
      <c r="K3099" s="33" t="n"/>
      <c r="L3099" s="33">
        <f>IF(K3099="", "", IF(OR(ISTEXT(K3099),ISTEXT($F3099)),"",K3099*$F3099))</f>
        <v/>
      </c>
      <c r="M3099" s="30">
        <f>IF(OR(H3099="",H3099=0),"",IF(K3099="",IF(J3099="","",IF(OR(ISTEXT(J3099),ISTEXT(H3099)),"",J3099/H3099)),IF(OR(ISTEXT(L3099),ISTEXT(H3099)),"",L3099/H3099)))</f>
        <v/>
      </c>
    </row>
    <row r="3100" ht="13.35" customHeight="1" s="162">
      <c r="B3100" s="307" t="n"/>
      <c r="C3100" s="307" t="n"/>
      <c r="E3100" s="307" t="n"/>
      <c r="F3100" s="32" t="n"/>
      <c r="G3100" s="33">
        <f>IF(F3100="", "", IF(OR(ISTEXT(H3100),ISTEXT(F3100)),"",H3100/F3100))</f>
        <v/>
      </c>
      <c r="H3100" s="33" t="n"/>
      <c r="I3100" s="33" t="n"/>
      <c r="J3100" s="33">
        <f>IF(I3100="", "", IF(OR(ISTEXT(I3100),ISTEXT($F3100)),"",I3100*$F3100))</f>
        <v/>
      </c>
      <c r="K3100" s="33" t="n"/>
      <c r="L3100" s="33">
        <f>IF(K3100="", "", IF(OR(ISTEXT(K3100),ISTEXT($F3100)),"",K3100*$F3100))</f>
        <v/>
      </c>
      <c r="M3100" s="30">
        <f>IF(OR(H3100="",H3100=0),"",IF(K3100="",IF(J3100="","",IF(OR(ISTEXT(J3100),ISTEXT(H3100)),"",J3100/H3100)),IF(OR(ISTEXT(L3100),ISTEXT(H3100)),"",L3100/H3100)))</f>
        <v/>
      </c>
    </row>
    <row r="3101" ht="13.35" customHeight="1" s="162">
      <c r="B3101" s="307" t="n"/>
      <c r="C3101" s="307" t="n"/>
      <c r="E3101" s="307" t="n"/>
      <c r="F3101" s="32" t="n"/>
      <c r="G3101" s="33">
        <f>IF(F3101="", "", IF(OR(ISTEXT(H3101),ISTEXT(F3101)),"",H3101/F3101))</f>
        <v/>
      </c>
      <c r="H3101" s="33" t="n"/>
      <c r="I3101" s="33" t="n"/>
      <c r="J3101" s="33">
        <f>IF(I3101="", "", IF(OR(ISTEXT(I3101),ISTEXT($F3101)),"",I3101*$F3101))</f>
        <v/>
      </c>
      <c r="K3101" s="33" t="n"/>
      <c r="L3101" s="33">
        <f>IF(K3101="", "", IF(OR(ISTEXT(K3101),ISTEXT($F3101)),"",K3101*$F3101))</f>
        <v/>
      </c>
      <c r="M3101" s="30">
        <f>IF(OR(H3101="",H3101=0),"",IF(K3101="",IF(J3101="","",IF(OR(ISTEXT(J3101),ISTEXT(H3101)),"",J3101/H3101)),IF(OR(ISTEXT(L3101),ISTEXT(H3101)),"",L3101/H3101)))</f>
        <v/>
      </c>
    </row>
    <row r="3102" ht="13.35" customHeight="1" s="162">
      <c r="B3102" s="307" t="n"/>
      <c r="C3102" s="307" t="n"/>
      <c r="E3102" s="307" t="n"/>
      <c r="F3102" s="32" t="n"/>
      <c r="G3102" s="33">
        <f>IF(F3102="", "", IF(OR(ISTEXT(H3102),ISTEXT(F3102)),"",H3102/F3102))</f>
        <v/>
      </c>
      <c r="H3102" s="33" t="n"/>
      <c r="I3102" s="33" t="n"/>
      <c r="J3102" s="33">
        <f>IF(I3102="", "", IF(OR(ISTEXT(I3102),ISTEXT($F3102)),"",I3102*$F3102))</f>
        <v/>
      </c>
      <c r="K3102" s="33" t="n"/>
      <c r="L3102" s="33">
        <f>IF(K3102="", "", IF(OR(ISTEXT(K3102),ISTEXT($F3102)),"",K3102*$F3102))</f>
        <v/>
      </c>
      <c r="M3102" s="30">
        <f>IF(OR(H3102="",H3102=0),"",IF(K3102="",IF(J3102="","",IF(OR(ISTEXT(J3102),ISTEXT(H3102)),"",J3102/H3102)),IF(OR(ISTEXT(L3102),ISTEXT(H3102)),"",L3102/H3102)))</f>
        <v/>
      </c>
    </row>
    <row r="3103" ht="13.35" customHeight="1" s="162">
      <c r="B3103" s="307" t="n"/>
      <c r="C3103" s="307" t="n"/>
      <c r="E3103" s="307" t="n"/>
      <c r="F3103" s="32" t="n"/>
      <c r="G3103" s="33">
        <f>IF(F3103="", "", IF(OR(ISTEXT(H3103),ISTEXT(F3103)),"",H3103/F3103))</f>
        <v/>
      </c>
      <c r="H3103" s="33" t="n"/>
      <c r="I3103" s="33" t="n"/>
      <c r="J3103" s="33">
        <f>IF(I3103="", "", IF(OR(ISTEXT(I3103),ISTEXT($F3103)),"",I3103*$F3103))</f>
        <v/>
      </c>
      <c r="K3103" s="33" t="n"/>
      <c r="L3103" s="33">
        <f>IF(K3103="", "", IF(OR(ISTEXT(K3103),ISTEXT($F3103)),"",K3103*$F3103))</f>
        <v/>
      </c>
      <c r="M3103" s="30">
        <f>IF(OR(H3103="",H3103=0),"",IF(K3103="",IF(J3103="","",IF(OR(ISTEXT(J3103),ISTEXT(H3103)),"",J3103/H3103)),IF(OR(ISTEXT(L3103),ISTEXT(H3103)),"",L3103/H3103)))</f>
        <v/>
      </c>
    </row>
    <row r="3104" ht="13.35" customHeight="1" s="162">
      <c r="B3104" s="307" t="n"/>
      <c r="C3104" s="307" t="n"/>
      <c r="E3104" s="307" t="n"/>
      <c r="F3104" s="32" t="n"/>
      <c r="G3104" s="33">
        <f>IF(F3104="", "", IF(OR(ISTEXT(H3104),ISTEXT(F3104)),"",H3104/F3104))</f>
        <v/>
      </c>
      <c r="H3104" s="33" t="n"/>
      <c r="I3104" s="33" t="n"/>
      <c r="J3104" s="33">
        <f>IF(I3104="", "", IF(OR(ISTEXT(I3104),ISTEXT($F3104)),"",I3104*$F3104))</f>
        <v/>
      </c>
      <c r="K3104" s="33" t="n"/>
      <c r="L3104" s="33">
        <f>IF(K3104="", "", IF(OR(ISTEXT(K3104),ISTEXT($F3104)),"",K3104*$F3104))</f>
        <v/>
      </c>
      <c r="M3104" s="30">
        <f>IF(OR(H3104="",H3104=0),"",IF(K3104="",IF(J3104="","",IF(OR(ISTEXT(J3104),ISTEXT(H3104)),"",J3104/H3104)),IF(OR(ISTEXT(L3104),ISTEXT(H3104)),"",L3104/H3104)))</f>
        <v/>
      </c>
    </row>
    <row r="3105" ht="13.35" customHeight="1" s="162">
      <c r="B3105" s="307" t="n"/>
      <c r="C3105" s="307" t="n"/>
      <c r="E3105" s="307" t="n"/>
      <c r="F3105" s="32" t="n"/>
      <c r="G3105" s="33">
        <f>IF(F3105="", "", IF(OR(ISTEXT(H3105),ISTEXT(F3105)),"",H3105/F3105))</f>
        <v/>
      </c>
      <c r="H3105" s="33" t="n"/>
      <c r="I3105" s="33" t="n"/>
      <c r="J3105" s="33">
        <f>IF(I3105="", "", IF(OR(ISTEXT(I3105),ISTEXT($F3105)),"",I3105*$F3105))</f>
        <v/>
      </c>
      <c r="K3105" s="33" t="n"/>
      <c r="L3105" s="33">
        <f>IF(K3105="", "", IF(OR(ISTEXT(K3105),ISTEXT($F3105)),"",K3105*$F3105))</f>
        <v/>
      </c>
      <c r="M3105" s="30">
        <f>IF(OR(H3105="",H3105=0),"",IF(K3105="",IF(J3105="","",IF(OR(ISTEXT(J3105),ISTEXT(H3105)),"",J3105/H3105)),IF(OR(ISTEXT(L3105),ISTEXT(H3105)),"",L3105/H3105)))</f>
        <v/>
      </c>
    </row>
    <row r="3106" ht="13.35" customHeight="1" s="162">
      <c r="B3106" s="307" t="n"/>
      <c r="C3106" s="307" t="n"/>
      <c r="E3106" s="307" t="n"/>
      <c r="F3106" s="32" t="n"/>
      <c r="G3106" s="33">
        <f>IF(F3106="", "", IF(OR(ISTEXT(H3106),ISTEXT(F3106)),"",H3106/F3106))</f>
        <v/>
      </c>
      <c r="H3106" s="33" t="n"/>
      <c r="I3106" s="33" t="n"/>
      <c r="J3106" s="33">
        <f>IF(I3106="", "", IF(OR(ISTEXT(I3106),ISTEXT($F3106)),"",I3106*$F3106))</f>
        <v/>
      </c>
      <c r="K3106" s="33" t="n"/>
      <c r="L3106" s="33">
        <f>IF(K3106="", "", IF(OR(ISTEXT(K3106),ISTEXT($F3106)),"",K3106*$F3106))</f>
        <v/>
      </c>
      <c r="M3106" s="30">
        <f>IF(OR(H3106="",H3106=0),"",IF(K3106="",IF(J3106="","",IF(OR(ISTEXT(J3106),ISTEXT(H3106)),"",J3106/H3106)),IF(OR(ISTEXT(L3106),ISTEXT(H3106)),"",L3106/H3106)))</f>
        <v/>
      </c>
    </row>
    <row r="3107" ht="13.35" customHeight="1" s="162">
      <c r="B3107" s="307" t="n"/>
      <c r="C3107" s="307" t="n"/>
      <c r="E3107" s="307" t="n"/>
      <c r="F3107" s="32" t="n"/>
      <c r="G3107" s="33">
        <f>IF(F3107="", "", IF(OR(ISTEXT(H3107),ISTEXT(F3107)),"",H3107/F3107))</f>
        <v/>
      </c>
      <c r="H3107" s="33" t="n"/>
      <c r="I3107" s="33" t="n"/>
      <c r="J3107" s="33">
        <f>IF(I3107="", "", IF(OR(ISTEXT(I3107),ISTEXT($F3107)),"",I3107*$F3107))</f>
        <v/>
      </c>
      <c r="K3107" s="33" t="n"/>
      <c r="L3107" s="33">
        <f>IF(K3107="", "", IF(OR(ISTEXT(K3107),ISTEXT($F3107)),"",K3107*$F3107))</f>
        <v/>
      </c>
      <c r="M3107" s="30">
        <f>IF(OR(H3107="",H3107=0),"",IF(K3107="",IF(J3107="","",IF(OR(ISTEXT(J3107),ISTEXT(H3107)),"",J3107/H3107)),IF(OR(ISTEXT(L3107),ISTEXT(H3107)),"",L3107/H3107)))</f>
        <v/>
      </c>
    </row>
    <row r="3108" ht="13.35" customHeight="1" s="162">
      <c r="B3108" s="307" t="n"/>
      <c r="C3108" s="307" t="n"/>
      <c r="E3108" s="307" t="n"/>
      <c r="F3108" s="32" t="n"/>
      <c r="G3108" s="33">
        <f>IF(F3108="", "", IF(OR(ISTEXT(H3108),ISTEXT(F3108)),"",H3108/F3108))</f>
        <v/>
      </c>
      <c r="H3108" s="33" t="n"/>
      <c r="I3108" s="33" t="n"/>
      <c r="J3108" s="33">
        <f>IF(I3108="", "", IF(OR(ISTEXT(I3108),ISTEXT($F3108)),"",I3108*$F3108))</f>
        <v/>
      </c>
      <c r="K3108" s="33" t="n"/>
      <c r="L3108" s="33">
        <f>IF(K3108="", "", IF(OR(ISTEXT(K3108),ISTEXT($F3108)),"",K3108*$F3108))</f>
        <v/>
      </c>
      <c r="M3108" s="30">
        <f>IF(OR(H3108="",H3108=0),"",IF(K3108="",IF(J3108="","",IF(OR(ISTEXT(J3108),ISTEXT(H3108)),"",J3108/H3108)),IF(OR(ISTEXT(L3108),ISTEXT(H3108)),"",L3108/H3108)))</f>
        <v/>
      </c>
    </row>
    <row r="3109" ht="13.35" customHeight="1" s="162">
      <c r="B3109" s="307" t="n"/>
      <c r="C3109" s="307" t="n"/>
      <c r="E3109" s="307" t="n"/>
      <c r="F3109" s="32" t="n"/>
      <c r="G3109" s="33">
        <f>IF(F3109="", "", IF(OR(ISTEXT(H3109),ISTEXT(F3109)),"",H3109/F3109))</f>
        <v/>
      </c>
      <c r="H3109" s="33" t="n"/>
      <c r="I3109" s="33" t="n"/>
      <c r="J3109" s="33">
        <f>IF(I3109="", "", IF(OR(ISTEXT(I3109),ISTEXT($F3109)),"",I3109*$F3109))</f>
        <v/>
      </c>
      <c r="K3109" s="33" t="n"/>
      <c r="L3109" s="33">
        <f>IF(K3109="", "", IF(OR(ISTEXT(K3109),ISTEXT($F3109)),"",K3109*$F3109))</f>
        <v/>
      </c>
      <c r="M3109" s="30">
        <f>IF(OR(H3109="",H3109=0),"",IF(K3109="",IF(J3109="","",IF(OR(ISTEXT(J3109),ISTEXT(H3109)),"",J3109/H3109)),IF(OR(ISTEXT(L3109),ISTEXT(H3109)),"",L3109/H3109)))</f>
        <v/>
      </c>
    </row>
    <row r="3110" ht="13.35" customHeight="1" s="162">
      <c r="B3110" s="307" t="n"/>
      <c r="C3110" s="307" t="n"/>
      <c r="E3110" s="307" t="n"/>
      <c r="F3110" s="32" t="n"/>
      <c r="G3110" s="33">
        <f>IF(F3110="", "", IF(OR(ISTEXT(H3110),ISTEXT(F3110)),"",H3110/F3110))</f>
        <v/>
      </c>
      <c r="H3110" s="33" t="n"/>
      <c r="I3110" s="33" t="n"/>
      <c r="J3110" s="33">
        <f>IF(I3110="", "", IF(OR(ISTEXT(I3110),ISTEXT($F3110)),"",I3110*$F3110))</f>
        <v/>
      </c>
      <c r="K3110" s="33" t="n"/>
      <c r="L3110" s="33">
        <f>IF(K3110="", "", IF(OR(ISTEXT(K3110),ISTEXT($F3110)),"",K3110*$F3110))</f>
        <v/>
      </c>
      <c r="M3110" s="30">
        <f>IF(OR(H3110="",H3110=0),"",IF(K3110="",IF(J3110="","",IF(OR(ISTEXT(J3110),ISTEXT(H3110)),"",J3110/H3110)),IF(OR(ISTEXT(L3110),ISTEXT(H3110)),"",L3110/H3110)))</f>
        <v/>
      </c>
    </row>
    <row r="3111" ht="13.35" customHeight="1" s="162">
      <c r="B3111" s="307" t="n"/>
      <c r="C3111" s="307" t="n"/>
      <c r="E3111" s="307" t="n"/>
      <c r="F3111" s="32" t="n"/>
      <c r="G3111" s="33">
        <f>IF(F3111="", "", IF(OR(ISTEXT(H3111),ISTEXT(F3111)),"",H3111/F3111))</f>
        <v/>
      </c>
      <c r="H3111" s="33" t="n"/>
      <c r="I3111" s="33" t="n"/>
      <c r="J3111" s="33">
        <f>IF(I3111="", "", IF(OR(ISTEXT(I3111),ISTEXT($F3111)),"",I3111*$F3111))</f>
        <v/>
      </c>
      <c r="K3111" s="33" t="n"/>
      <c r="L3111" s="33">
        <f>IF(K3111="", "", IF(OR(ISTEXT(K3111),ISTEXT($F3111)),"",K3111*$F3111))</f>
        <v/>
      </c>
      <c r="M3111" s="30">
        <f>IF(OR(H3111="",H3111=0),"",IF(K3111="",IF(J3111="","",IF(OR(ISTEXT(J3111),ISTEXT(H3111)),"",J3111/H3111)),IF(OR(ISTEXT(L3111),ISTEXT(H3111)),"",L3111/H3111)))</f>
        <v/>
      </c>
    </row>
    <row r="3112" ht="13.35" customHeight="1" s="162">
      <c r="B3112" s="307" t="n"/>
      <c r="C3112" s="307" t="n"/>
      <c r="E3112" s="307" t="n"/>
      <c r="F3112" s="32" t="n"/>
      <c r="G3112" s="33">
        <f>IF(F3112="", "", IF(OR(ISTEXT(H3112),ISTEXT(F3112)),"",H3112/F3112))</f>
        <v/>
      </c>
      <c r="H3112" s="33" t="n"/>
      <c r="I3112" s="33" t="n"/>
      <c r="J3112" s="33">
        <f>IF(I3112="", "", IF(OR(ISTEXT(I3112),ISTEXT($F3112)),"",I3112*$F3112))</f>
        <v/>
      </c>
      <c r="K3112" s="33" t="n"/>
      <c r="L3112" s="33">
        <f>IF(K3112="", "", IF(OR(ISTEXT(K3112),ISTEXT($F3112)),"",K3112*$F3112))</f>
        <v/>
      </c>
      <c r="M3112" s="30">
        <f>IF(OR(H3112="",H3112=0),"",IF(K3112="",IF(J3112="","",IF(OR(ISTEXT(J3112),ISTEXT(H3112)),"",J3112/H3112)),IF(OR(ISTEXT(L3112),ISTEXT(H3112)),"",L3112/H3112)))</f>
        <v/>
      </c>
    </row>
    <row r="3113" ht="13.35" customHeight="1" s="162">
      <c r="B3113" s="307" t="n"/>
      <c r="C3113" s="307" t="n"/>
      <c r="E3113" s="307" t="n"/>
      <c r="F3113" s="32" t="n"/>
      <c r="G3113" s="33">
        <f>IF(F3113="", "", IF(OR(ISTEXT(H3113),ISTEXT(F3113)),"",H3113/F3113))</f>
        <v/>
      </c>
      <c r="H3113" s="33" t="n"/>
      <c r="I3113" s="33" t="n"/>
      <c r="J3113" s="33">
        <f>IF(I3113="", "", IF(OR(ISTEXT(I3113),ISTEXT($F3113)),"",I3113*$F3113))</f>
        <v/>
      </c>
      <c r="K3113" s="33" t="n"/>
      <c r="L3113" s="33">
        <f>IF(K3113="", "", IF(OR(ISTEXT(K3113),ISTEXT($F3113)),"",K3113*$F3113))</f>
        <v/>
      </c>
      <c r="M3113" s="30">
        <f>IF(OR(H3113="",H3113=0),"",IF(K3113="",IF(J3113="","",IF(OR(ISTEXT(J3113),ISTEXT(H3113)),"",J3113/H3113)),IF(OR(ISTEXT(L3113),ISTEXT(H3113)),"",L3113/H3113)))</f>
        <v/>
      </c>
    </row>
    <row r="3114" ht="13.35" customHeight="1" s="162">
      <c r="B3114" s="307" t="n"/>
      <c r="C3114" s="307" t="n"/>
      <c r="E3114" s="307" t="n"/>
      <c r="F3114" s="32" t="n"/>
      <c r="G3114" s="33">
        <f>IF(F3114="", "", IF(OR(ISTEXT(H3114),ISTEXT(F3114)),"",H3114/F3114))</f>
        <v/>
      </c>
      <c r="H3114" s="33" t="n"/>
      <c r="I3114" s="33" t="n"/>
      <c r="J3114" s="33">
        <f>IF(I3114="", "", IF(OR(ISTEXT(I3114),ISTEXT($F3114)),"",I3114*$F3114))</f>
        <v/>
      </c>
      <c r="K3114" s="33" t="n"/>
      <c r="L3114" s="33">
        <f>IF(K3114="", "", IF(OR(ISTEXT(K3114),ISTEXT($F3114)),"",K3114*$F3114))</f>
        <v/>
      </c>
      <c r="M3114" s="30">
        <f>IF(OR(H3114="",H3114=0),"",IF(K3114="",IF(J3114="","",IF(OR(ISTEXT(J3114),ISTEXT(H3114)),"",J3114/H3114)),IF(OR(ISTEXT(L3114),ISTEXT(H3114)),"",L3114/H3114)))</f>
        <v/>
      </c>
    </row>
    <row r="3115" ht="13.35" customHeight="1" s="162">
      <c r="B3115" s="307" t="n"/>
      <c r="C3115" s="307" t="n"/>
      <c r="E3115" s="307" t="n"/>
      <c r="F3115" s="32" t="n"/>
      <c r="G3115" s="33">
        <f>IF(F3115="", "", IF(OR(ISTEXT(H3115),ISTEXT(F3115)),"",H3115/F3115))</f>
        <v/>
      </c>
      <c r="H3115" s="33" t="n"/>
      <c r="I3115" s="33" t="n"/>
      <c r="J3115" s="33">
        <f>IF(I3115="", "", IF(OR(ISTEXT(I3115),ISTEXT($F3115)),"",I3115*$F3115))</f>
        <v/>
      </c>
      <c r="K3115" s="33" t="n"/>
      <c r="L3115" s="33">
        <f>IF(K3115="", "", IF(OR(ISTEXT(K3115),ISTEXT($F3115)),"",K3115*$F3115))</f>
        <v/>
      </c>
      <c r="M3115" s="30">
        <f>IF(OR(H3115="",H3115=0),"",IF(K3115="",IF(J3115="","",IF(OR(ISTEXT(J3115),ISTEXT(H3115)),"",J3115/H3115)),IF(OR(ISTEXT(L3115),ISTEXT(H3115)),"",L3115/H3115)))</f>
        <v/>
      </c>
    </row>
    <row r="3116" ht="13.35" customHeight="1" s="162">
      <c r="B3116" s="42" t="n"/>
      <c r="C3116" s="231" t="inlineStr">
        <is>
          <t>Subtotal (this page)</t>
        </is>
      </c>
      <c r="D3116" s="159" t="n"/>
      <c r="E3116" s="42" t="n"/>
      <c r="F3116" s="42" t="n"/>
      <c r="G3116" s="43" t="n"/>
      <c r="H3116" s="43">
        <f>IF(SUM(H3076:H3115)=0,"",SUM(H3076:H3115))</f>
        <v/>
      </c>
      <c r="I3116" s="43" t="n"/>
      <c r="J3116" s="43">
        <f>IF(SUM(J3076:J3115)=0,"",SUM(J3076:J3115))</f>
        <v/>
      </c>
      <c r="K3116" s="43" t="n"/>
      <c r="L3116" s="43">
        <f>IF(SUM(L3076:L3115)=0,"",SUM(L3076:L3115))</f>
        <v/>
      </c>
      <c r="M3116" s="35">
        <f>IF(OR(H3116="",H3116=0),"",IF(L3116="",IF(J3116="","",IF(OR(ISTEXT(J3116),ISTEXT(H3116)),"",J3116/H3116)),IF(OR(ISTEXT(L3116),ISTEXT(H3116)),"",L3116/H3116)))</f>
        <v/>
      </c>
    </row>
    <row r="3117" ht="13.35" customHeight="1" s="162"/>
    <row r="3118" ht="13.35" customHeight="1" s="162">
      <c r="B3118" s="188" t="inlineStr">
        <is>
          <t>Remarks (cont.)</t>
        </is>
      </c>
      <c r="C3118" s="173" t="n"/>
      <c r="D3118" s="154" t="n"/>
      <c r="E3118" s="174" t="n"/>
      <c r="F3118" s="174" t="n"/>
      <c r="G3118" s="174" t="n"/>
      <c r="H3118" s="174" t="n"/>
      <c r="I3118" s="174" t="n"/>
      <c r="J3118" s="174" t="n"/>
      <c r="K3118" s="174" t="n"/>
      <c r="L3118" s="174" t="n"/>
      <c r="M3118" s="173" t="n"/>
    </row>
    <row r="3119" ht="13.35" customHeight="1" s="162">
      <c r="B3119" s="154" t="n"/>
      <c r="C3119" s="174" t="n"/>
      <c r="D3119" s="174" t="n"/>
      <c r="E3119" s="174" t="n"/>
      <c r="F3119" s="174" t="n"/>
      <c r="G3119" s="174" t="n"/>
      <c r="H3119" s="174" t="n"/>
      <c r="I3119" s="174" t="n"/>
      <c r="J3119" s="174" t="n"/>
      <c r="K3119" s="174" t="n"/>
      <c r="L3119" s="174" t="n"/>
      <c r="M3119" s="173" t="n"/>
    </row>
    <row r="3120" ht="13.35" customHeight="1" s="162">
      <c r="B3120" s="154" t="n"/>
      <c r="C3120" s="174" t="n"/>
      <c r="D3120" s="174" t="n"/>
      <c r="E3120" s="174" t="n"/>
      <c r="F3120" s="174" t="n"/>
      <c r="G3120" s="174" t="n"/>
      <c r="H3120" s="174" t="n"/>
      <c r="I3120" s="174" t="n"/>
      <c r="J3120" s="174" t="n"/>
      <c r="K3120" s="174" t="n"/>
      <c r="L3120" s="174" t="n"/>
      <c r="M3120" s="173" t="n"/>
    </row>
    <row r="3121" ht="13.35" customHeight="1" s="162">
      <c r="B3121" s="154" t="n"/>
      <c r="C3121" s="174" t="n"/>
      <c r="D3121" s="174" t="n"/>
      <c r="E3121" s="174" t="n"/>
      <c r="F3121" s="174" t="n"/>
      <c r="G3121" s="174" t="n"/>
      <c r="H3121" s="174" t="n"/>
      <c r="I3121" s="174" t="n"/>
      <c r="J3121" s="174" t="n"/>
      <c r="K3121" s="174" t="n"/>
      <c r="L3121" s="174" t="n"/>
      <c r="M3121" s="173" t="n"/>
    </row>
    <row r="3122" ht="13.35" customHeight="1" s="162"/>
    <row r="3123" ht="13.35" customHeight="1" s="162"/>
    <row r="3124" ht="13.35" customHeight="1" s="162">
      <c r="B3124" s="200" t="inlineStr">
        <is>
          <t>System</t>
        </is>
      </c>
      <c r="C3124" s="403" t="n"/>
      <c r="D3124" s="209">
        <f>IF('{Equipment Data Entry}'!B111="","",'{Equipment Data Entry}'!B111)</f>
        <v/>
      </c>
      <c r="E3124" s="418" t="n"/>
      <c r="F3124" s="403" t="n"/>
      <c r="G3124" s="200" t="inlineStr">
        <is>
          <t>Service</t>
        </is>
      </c>
      <c r="H3124" s="403" t="n"/>
      <c r="I3124" s="210">
        <f>IF('{Equipment Data Entry}'!C111="","",'{Equipment Data Entry}'!C111)</f>
        <v/>
      </c>
      <c r="J3124" s="418" t="n"/>
      <c r="K3124" s="418" t="n"/>
      <c r="L3124" s="418" t="n"/>
      <c r="M3124" s="403" t="n"/>
    </row>
    <row r="3125" ht="13.35" customHeight="1" s="162">
      <c r="B3125" s="422" t="n"/>
      <c r="C3125" s="423" t="n"/>
      <c r="D3125" s="422" t="n"/>
      <c r="E3125" s="424" t="n"/>
      <c r="F3125" s="423" t="n"/>
      <c r="G3125" s="422" t="n"/>
      <c r="H3125" s="423" t="n"/>
      <c r="I3125" s="422" t="n"/>
      <c r="J3125" s="424" t="n"/>
      <c r="K3125" s="424" t="n"/>
      <c r="L3125" s="424" t="n"/>
      <c r="M3125" s="423" t="n"/>
    </row>
    <row r="3126" ht="13.35" customHeight="1" s="162">
      <c r="B3126" s="437" t="inlineStr">
        <is>
          <t>Drive Type:</t>
        </is>
      </c>
      <c r="C3126" s="13" t="n"/>
      <c r="D3126" s="438" t="n"/>
      <c r="E3126" s="437" t="inlineStr">
        <is>
          <t>Rotation – Design:</t>
        </is>
      </c>
      <c r="F3126" s="13" t="n"/>
      <c r="G3126" s="438" t="n"/>
      <c r="H3126" s="13" t="n"/>
      <c r="I3126" s="437" t="inlineStr">
        <is>
          <t>Actual:</t>
        </is>
      </c>
      <c r="J3126" s="438" t="n"/>
    </row>
    <row r="3127" ht="13.35" customHeight="1" s="162">
      <c r="B3127" s="200" t="inlineStr">
        <is>
          <t>Unit Data</t>
        </is>
      </c>
      <c r="C3127" s="400" t="n"/>
      <c r="D3127" s="400" t="n"/>
      <c r="E3127" s="400" t="n"/>
      <c r="F3127" s="400" t="n"/>
      <c r="G3127" s="401" t="n"/>
      <c r="H3127" s="13" t="n"/>
      <c r="I3127" s="200" t="inlineStr">
        <is>
          <t>Design and Performance Data</t>
        </is>
      </c>
      <c r="J3127" s="400" t="n"/>
      <c r="K3127" s="400" t="n"/>
      <c r="L3127" s="401" t="n"/>
      <c r="M3127" s="283" t="n"/>
    </row>
    <row r="3128" ht="13.35" customHeight="1" s="162">
      <c r="B3128" s="199" t="inlineStr">
        <is>
          <t>Manufacturer</t>
        </is>
      </c>
      <c r="C3128" s="401" t="n"/>
      <c r="D3128" s="204">
        <f>IF('{Equipment Data Entry}'!E111="","",'{Equipment Data Entry}'!E111)</f>
        <v/>
      </c>
      <c r="E3128" s="400" t="n"/>
      <c r="F3128" s="400" t="n"/>
      <c r="G3128" s="401" t="n"/>
      <c r="H3128" s="13" t="n"/>
      <c r="I3128" s="199" t="inlineStr">
        <is>
          <t>Design Criteria</t>
        </is>
      </c>
      <c r="J3128" s="401" t="n"/>
      <c r="K3128" s="199" t="inlineStr">
        <is>
          <t>Design</t>
        </is>
      </c>
      <c r="L3128" s="199" t="inlineStr">
        <is>
          <t>Actual</t>
        </is>
      </c>
      <c r="M3128" s="13" t="n"/>
    </row>
    <row r="3129" ht="13.35" customHeight="1" s="162">
      <c r="B3129" s="199" t="inlineStr">
        <is>
          <t>Model Number</t>
        </is>
      </c>
      <c r="C3129" s="401" t="n"/>
      <c r="D3129" s="204">
        <f>IF('{Equipment Data Entry}'!F111="","",'{Equipment Data Entry}'!F111)</f>
        <v/>
      </c>
      <c r="E3129" s="400" t="n"/>
      <c r="F3129" s="400" t="n"/>
      <c r="G3129" s="401" t="n"/>
      <c r="H3129" s="13" t="n"/>
      <c r="I3129" s="199" t="inlineStr">
        <is>
          <t>Total Airflow</t>
        </is>
      </c>
      <c r="J3129" s="401" t="n"/>
      <c r="K3129" s="24">
        <f>H3169</f>
        <v/>
      </c>
      <c r="L3129" s="24">
        <f>L3169</f>
        <v/>
      </c>
      <c r="M3129" s="22">
        <f>IF(OR(L3129="",K3129="",K3129=0),"",IF(OR(ISTEXT(L3129),ISTEXT(K3129)),"",L3129/K3129))</f>
        <v/>
      </c>
    </row>
    <row r="3130" ht="13.35" customHeight="1" s="162">
      <c r="B3130" s="199" t="inlineStr">
        <is>
          <t>Serial Number</t>
        </is>
      </c>
      <c r="C3130" s="401" t="n"/>
      <c r="D3130" s="204" t="n"/>
      <c r="E3130" s="400" t="n"/>
      <c r="F3130" s="400" t="n"/>
      <c r="G3130" s="401" t="n"/>
      <c r="H3130" s="13" t="n"/>
      <c r="I3130" s="199" t="inlineStr">
        <is>
          <t>Unit ESP</t>
        </is>
      </c>
      <c r="J3130" s="401" t="n"/>
      <c r="K3130" s="71">
        <f>IF('{Equipment Data Entry}'!H111="","",'{Equipment Data Entry}'!H111)</f>
        <v/>
      </c>
      <c r="L3130" s="64">
        <f>I3149</f>
        <v/>
      </c>
      <c r="M3130" s="22" t="n"/>
    </row>
    <row r="3131" ht="13.35" customHeight="1" s="162">
      <c r="B3131" s="199" t="inlineStr">
        <is>
          <t>Area Served</t>
        </is>
      </c>
      <c r="C3131" s="401" t="n"/>
      <c r="D3131" s="204">
        <f>I3124</f>
        <v/>
      </c>
      <c r="E3131" s="400" t="n"/>
      <c r="F3131" s="400" t="n"/>
      <c r="G3131" s="401" t="n"/>
      <c r="H3131" s="13" t="n"/>
      <c r="I3131" s="199" t="inlineStr">
        <is>
          <t>Fan RPMs</t>
        </is>
      </c>
      <c r="J3131" s="401" t="n"/>
      <c r="K3131" s="24">
        <f>IF('{Equipment Data Entry}'!I111="","",'{Equipment Data Entry}'!I111)</f>
        <v/>
      </c>
      <c r="L3131" s="24">
        <f>IF(L3142="","",L3142)</f>
        <v/>
      </c>
      <c r="M3131" s="13" t="n"/>
    </row>
    <row r="3132" ht="13.35" customHeight="1" s="162">
      <c r="B3132" s="199" t="inlineStr">
        <is>
          <t>Location</t>
        </is>
      </c>
      <c r="C3132" s="401" t="n"/>
      <c r="D3132" s="204">
        <f>IF('{Equipment Data Entry}'!D111="","",'{Equipment Data Entry}'!D111)</f>
        <v/>
      </c>
      <c r="E3132" s="400" t="n"/>
      <c r="F3132" s="400" t="n"/>
      <c r="G3132" s="401" t="n"/>
      <c r="H3132" s="13" t="n"/>
      <c r="I3132" s="283" t="n"/>
      <c r="J3132" s="283" t="n"/>
      <c r="K3132" s="36" t="n"/>
      <c r="L3132" s="36" t="n"/>
      <c r="M3132" s="13" t="n"/>
    </row>
    <row r="3133" ht="13.35" customHeight="1" s="162">
      <c r="B3133" s="13" t="n"/>
      <c r="C3133" s="13" t="n"/>
      <c r="D3133" s="13" t="n"/>
      <c r="E3133" s="13" t="n"/>
      <c r="F3133" s="13" t="n"/>
      <c r="G3133" s="13" t="n"/>
      <c r="H3133" s="13" t="n"/>
      <c r="I3133" s="283" t="n"/>
      <c r="J3133" s="283" t="n"/>
      <c r="K3133" s="37" t="n"/>
      <c r="L3133" s="37" t="n"/>
      <c r="M3133" s="13" t="n"/>
    </row>
    <row r="3134" ht="13.35" customHeight="1" s="162">
      <c r="B3134" s="200" t="inlineStr">
        <is>
          <t>Motor Data</t>
        </is>
      </c>
      <c r="C3134" s="400" t="n"/>
      <c r="D3134" s="400" t="n"/>
      <c r="E3134" s="400" t="n"/>
      <c r="F3134" s="400" t="n"/>
      <c r="G3134" s="401" t="n"/>
      <c r="H3134" s="13" t="n"/>
      <c r="I3134" s="283" t="inlineStr">
        <is>
          <t>Filter Type/Size/Qty</t>
        </is>
      </c>
      <c r="J3134" s="404" t="n"/>
      <c r="K3134" s="404" t="n"/>
      <c r="L3134" s="37" t="n"/>
      <c r="M3134" s="404" t="n"/>
    </row>
    <row r="3135" ht="13.35" customHeight="1" s="162">
      <c r="B3135" s="199" t="inlineStr">
        <is>
          <t>Manufacturer</t>
        </is>
      </c>
      <c r="C3135" s="401" t="n"/>
      <c r="D3135" s="203" t="n"/>
      <c r="E3135" s="400" t="n"/>
      <c r="F3135" s="400" t="n"/>
      <c r="G3135" s="401" t="n"/>
      <c r="H3135" s="13" t="n"/>
      <c r="I3135" s="200" t="inlineStr">
        <is>
          <t>Drive Data</t>
        </is>
      </c>
      <c r="J3135" s="400" t="n"/>
      <c r="K3135" s="400" t="n"/>
      <c r="L3135" s="401" t="n"/>
      <c r="M3135" s="13" t="n"/>
    </row>
    <row r="3136" ht="13.35" customHeight="1" s="162">
      <c r="B3136" s="199" t="inlineStr">
        <is>
          <t>Horsepower</t>
        </is>
      </c>
      <c r="C3136" s="401" t="n"/>
      <c r="D3136" s="28">
        <f>IF('{Equipment Data Entry}'!G111="","",'{Equipment Data Entry}'!G111)</f>
        <v/>
      </c>
      <c r="E3136" s="21" t="inlineStr">
        <is>
          <t>RPM</t>
        </is>
      </c>
      <c r="F3136" s="24" t="n"/>
      <c r="G3136" s="199" t="inlineStr">
        <is>
          <t>SF</t>
        </is>
      </c>
      <c r="H3136" s="13" t="n"/>
      <c r="I3136" s="199" t="inlineStr">
        <is>
          <t>Motor sheave</t>
        </is>
      </c>
      <c r="J3136" s="400" t="n"/>
      <c r="K3136" s="24">
        <f>IF('{Equipment Data Entry}'!J111="","",'{Equipment Data Entry}'!J111)</f>
        <v/>
      </c>
      <c r="L3136" s="21" t="inlineStr">
        <is>
          <t>Bore</t>
        </is>
      </c>
      <c r="M3136" s="208"/>
    </row>
    <row r="3137" ht="13.35" customHeight="1" s="162">
      <c r="B3137" s="198">
        <f>IF('{Equipment Data Entry}'!N111="","",'{Equipment Data Entry}'!N111)</f>
        <v/>
      </c>
      <c r="C3137" s="198">
        <f>IF('{Equipment Data Entry}'!O111="","",'{Equipment Data Entry}'!O111)</f>
        <v/>
      </c>
      <c r="D3137" s="21" t="inlineStr">
        <is>
          <t>FLA</t>
        </is>
      </c>
      <c r="E3137" s="67" t="n"/>
      <c r="F3137" s="21" t="inlineStr">
        <is>
          <t>Frame</t>
        </is>
      </c>
      <c r="G3137" s="208" t="n"/>
      <c r="H3137" s="13" t="n"/>
      <c r="I3137" s="199" t="inlineStr">
        <is>
          <t>Fan pulley</t>
        </is>
      </c>
      <c r="J3137" s="400" t="n"/>
      <c r="K3137" s="24">
        <f>IF('{Equipment Data Entry}'!K111="","",'{Equipment Data Entry}'!K111)</f>
        <v/>
      </c>
      <c r="L3137" s="21" t="inlineStr">
        <is>
          <t>Bore</t>
        </is>
      </c>
      <c r="M3137" s="208"/>
    </row>
    <row r="3138" ht="13.35" customHeight="1" s="162">
      <c r="B3138" s="199" t="inlineStr">
        <is>
          <t>Corrected FLA</t>
        </is>
      </c>
      <c r="C3138" s="401" t="n"/>
      <c r="D3138" s="27">
        <f>IF(OR(E3139="",E3137="",B3137=""),"",IF(OR(ISTEXT(B3137),COUNT(E3139:G3139)=0,ISTEXT(E3137)),"",B3137/AVERAGE(E3139:G3139)*E3137))</f>
        <v/>
      </c>
      <c r="E3138" s="199" t="inlineStr">
        <is>
          <t>Estimated BHP</t>
        </is>
      </c>
      <c r="F3138" s="401" t="n"/>
      <c r="G3138" s="27">
        <f>IF(OR(COUNT(E3140:G3140)=0,IF(N(E3141)&gt;0,E3141,N(D3136))=0,IF(N(D3138)&gt;0,D3138,N(E3137))=0),"",IF(N(E3141)&gt;0,E3141,N(D3136))*AVERAGE(E3140:G3140)/IF(N(D3138)&gt;0,D3138,N(E3137)))</f>
        <v/>
      </c>
      <c r="H3138" s="13" t="n"/>
      <c r="I3138" s="199" t="inlineStr">
        <is>
          <t>Belt(s)</t>
        </is>
      </c>
      <c r="J3138" s="208">
        <f>IF('{Equipment Data Entry}'!L111="","",'{Equipment Data Entry}'!L111)</f>
        <v/>
      </c>
      <c r="K3138" s="199" t="inlineStr">
        <is>
          <t>C to C</t>
        </is>
      </c>
      <c r="L3138" s="64">
        <f>IF('{Equipment Data Entry}'!M111="","",'{Equipment Data Entry}'!M111)</f>
        <v/>
      </c>
      <c r="M3138" s="13" t="n"/>
    </row>
    <row r="3139" ht="13.35" customHeight="1" s="162">
      <c r="B3139" s="199" t="inlineStr">
        <is>
          <t>Measured Voltage</t>
        </is>
      </c>
      <c r="C3139" s="400" t="n"/>
      <c r="D3139" s="401" t="n"/>
      <c r="E3139" s="24" t="n"/>
      <c r="F3139" s="24" t="n"/>
      <c r="G3139" s="24" t="n"/>
      <c r="H3139" s="13" t="n"/>
      <c r="I3139" s="283" t="inlineStr">
        <is>
          <t>Final Settings</t>
        </is>
      </c>
      <c r="J3139" s="404" t="n"/>
      <c r="K3139" s="404" t="n"/>
      <c r="L3139" s="37" t="n"/>
      <c r="M3139" s="404" t="n"/>
    </row>
    <row r="3140" ht="13.35" customHeight="1" s="162">
      <c r="B3140" s="199" t="inlineStr">
        <is>
          <t>Measured Amperage</t>
        </is>
      </c>
      <c r="C3140" s="400" t="n"/>
      <c r="D3140" s="401" t="n"/>
      <c r="E3140" s="67" t="n"/>
      <c r="F3140" s="67" t="n"/>
      <c r="G3140" s="67" t="n"/>
      <c r="H3140" s="13" t="n"/>
      <c r="I3140" s="205" t="inlineStr">
        <is>
          <t>RPM Data</t>
        </is>
      </c>
      <c r="J3140" s="401" t="n"/>
      <c r="K3140" s="205" t="inlineStr">
        <is>
          <t>Initial</t>
        </is>
      </c>
      <c r="L3140" s="205" t="inlineStr">
        <is>
          <t>Final</t>
        </is>
      </c>
      <c r="M3140" s="13" t="n"/>
    </row>
    <row r="3141" ht="13.35" customHeight="1" s="162">
      <c r="B3141" s="199" t="inlineStr">
        <is>
          <t>Motor HP (nameplate)</t>
        </is>
      </c>
      <c r="C3141" s="400"/>
      <c r="D3141" s="401"/>
      <c r="E3141" s="24"/>
      <c r="F3141" s="24"/>
      <c r="G3141" s="24"/>
      <c r="H3141" s="13" t="n"/>
      <c r="I3141" s="199" t="inlineStr">
        <is>
          <t>Motor RPM</t>
        </is>
      </c>
      <c r="J3141" s="401" t="n"/>
      <c r="K3141" s="24" t="n"/>
      <c r="L3141" s="24" t="n"/>
      <c r="M3141" s="13" t="n"/>
    </row>
    <row r="3142" ht="13.35" customHeight="1" s="162">
      <c r="B3142" s="200" t="inlineStr">
        <is>
          <t>Static Pressure Profile (in. w.g.)</t>
        </is>
      </c>
      <c r="C3142" s="400" t="n"/>
      <c r="D3142" s="400" t="n"/>
      <c r="E3142" s="400" t="n"/>
      <c r="F3142" s="400" t="n"/>
      <c r="G3142" s="401" t="n"/>
      <c r="H3142" s="13" t="n"/>
      <c r="I3142" s="199" t="inlineStr">
        <is>
          <t>Fan RPM</t>
        </is>
      </c>
      <c r="J3142" s="401" t="n"/>
      <c r="K3142" s="24" t="n"/>
      <c r="L3142" s="24" t="n"/>
      <c r="M3142" s="13" t="n"/>
    </row>
    <row r="3143" ht="13.35" customHeight="1" s="162">
      <c r="B3143" s="490">
        <f>IFERROR(INDEX('{Dropdowns}'!$AI$2:$AO$7,MATCH($D$3146,'{Dropdowns}'!$AH$2:$AH$7,0),1),"")</f>
        <v/>
      </c>
      <c r="C3143" s="490">
        <f>IFERROR(INDEX('{Dropdowns}'!$AI$2:$AO$7,MATCH($D$3146,'{Dropdowns}'!$AH$2:$AH$7,0),2),"")</f>
        <v/>
      </c>
      <c r="D3143" s="490">
        <f>IFERROR(INDEX('{Dropdowns}'!$AI$2:$AO$7,MATCH($D$3146,'{Dropdowns}'!$AH$2:$AH$7,0),3),"")</f>
        <v/>
      </c>
      <c r="E3143" s="490">
        <f>IFERROR(INDEX('{Dropdowns}'!$AI$2:$AO$7,MATCH($D$3146,'{Dropdowns}'!$AH$2:$AH$7,0),4),"")</f>
        <v/>
      </c>
      <c r="F3143" s="490">
        <f>IFERROR(INDEX('{Dropdowns}'!$AI$2:$AO$7,MATCH($D$3146,'{Dropdowns}'!$AH$2:$AH$7,0),5),"")</f>
        <v/>
      </c>
      <c r="G3143" s="490">
        <f>IFERROR(INDEX('{Dropdowns}'!$AI$2:$AO$7,MATCH($D$3146,'{Dropdowns}'!$AH$2:$AH$7,0),6),"")</f>
        <v/>
      </c>
      <c r="H3143" s="490">
        <f>IFERROR(INDEX('{Dropdowns}'!$AI$2:$AO$7,MATCH($D$3146,'{Dropdowns}'!$AH$2:$AH$7,0),7),"")</f>
        <v/>
      </c>
      <c r="I3143" s="246" t="inlineStr">
        <is>
          <t>VSD Frequency</t>
        </is>
      </c>
      <c r="J3143" s="403" t="n"/>
      <c r="K3143" s="65" t="n"/>
      <c r="L3143" s="65" t="n"/>
      <c r="M3143" s="13" t="n"/>
    </row>
    <row r="3144" ht="13.35" customHeight="1" s="162">
      <c r="B3144" s="492"/>
      <c r="C3144" s="492"/>
      <c r="D3144" s="492"/>
      <c r="E3144" s="492"/>
      <c r="F3144" s="492"/>
      <c r="G3144" s="492"/>
      <c r="H3144" s="492"/>
      <c r="I3144" s="14" t="n"/>
      <c r="J3144" s="14" t="n"/>
      <c r="K3144" s="14" t="n"/>
      <c r="L3144" s="38" t="n"/>
      <c r="M3144" s="13" t="n"/>
      <c r="Q3144">
        <f>IF(B3144="","",B3144)</f>
        <v/>
      </c>
      <c r="R3144">
        <f>IF(C3143="—",Q3144,IF(C3144="","",C3144))</f>
        <v/>
      </c>
      <c r="S3144">
        <f>IF(D3143="—",R3144,IF(D3144="","",D3144))</f>
        <v/>
      </c>
      <c r="T3144">
        <f>IF(E3143="—",S3144,IF(E3144="","",E3144))</f>
        <v/>
      </c>
      <c r="U3144">
        <f>IF(F3143="—",T3144,IF(F3144="","",F3144))</f>
        <v/>
      </c>
      <c r="V3144">
        <f>IF(G3143="—",U3144,IF(G3144="","",G3144))</f>
        <v/>
      </c>
      <c r="W3144">
        <f>IFERROR(MATCH("Fan",$C$3143:$H$3143,0),"")</f>
        <v/>
      </c>
      <c r="X3144">
        <f>IF(W3144="","",INDEX(P3146:U3146,W3144))</f>
        <v/>
      </c>
      <c r="Y3144">
        <f>IF(W3144="","",INDEX(Q3145:V3145,W3144))</f>
        <v/>
      </c>
    </row>
    <row r="3145" ht="13.35" customHeight="1" s="162">
      <c r="B3145" s="491" t="inlineStr">
        <is>
          <t>Δ</t>
        </is>
      </c>
      <c r="C3145" s="498">
        <f>IF(OR(C3143="—",C3144="",Q3144=""),"",IF(OR(ISTEXT(C3144),ISTEXT(Q3144)),"","Δ "&amp;TEXT(C3144-Q3144,"0.00")))</f>
        <v/>
      </c>
      <c r="D3145" s="498">
        <f>IF(OR(D3143="—",D3144="",R3144=""),"",IF(OR(ISTEXT(D3144),ISTEXT(R3144)),"","Δ "&amp;TEXT(D3144-R3144,"0.00")))</f>
        <v/>
      </c>
      <c r="E3145" s="498">
        <f>IF(OR(E3143="—",E3144="",S3144=""),"",IF(OR(ISTEXT(E3144),ISTEXT(S3144)),"","Δ "&amp;TEXT(E3144-S3144,"0.00")))</f>
        <v/>
      </c>
      <c r="F3145" s="498">
        <f>IF(OR(F3143="—",F3144="",T3144=""),"",IF(OR(ISTEXT(F3144),ISTEXT(T3144)),"","Δ "&amp;TEXT(F3144-T3144,"0.00")))</f>
        <v/>
      </c>
      <c r="G3145" s="498">
        <f>IF(OR(G3143="—",G3144="",U3144=""),"",IF(OR(ISTEXT(G3144),ISTEXT(U3144)),"","Δ "&amp;TEXT(G3144-U3144,"0.00")))</f>
        <v/>
      </c>
      <c r="H3145" s="498">
        <f>IF(OR(H3143="—",H3144="",V3144=""),"",IF(OR(ISTEXT(H3144),ISTEXT(V3144)),"","Δ "&amp;TEXT(H3144-V3144,"0.00")))</f>
        <v/>
      </c>
      <c r="I3145" s="13" t="n"/>
      <c r="J3145" s="13" t="n"/>
      <c r="K3145" s="13" t="n"/>
      <c r="L3145" s="13" t="n"/>
      <c r="M3145" s="13" t="n"/>
      <c r="Q3145">
        <f>IF(OR(C3144="",ISTEXT(C3144)),R3145,C3144)</f>
        <v/>
      </c>
      <c r="R3145">
        <f>IF(OR(D3144="",ISTEXT(D3144)),S3145,D3144)</f>
        <v/>
      </c>
      <c r="S3145">
        <f>IF(OR(E3144="",ISTEXT(E3144)),T3145,E3144)</f>
        <v/>
      </c>
      <c r="T3145">
        <f>IF(OR(F3144="",ISTEXT(F3144)),U3145,F3144)</f>
        <v/>
      </c>
      <c r="U3145">
        <f>IF(OR(G3144="",ISTEXT(G3144)),V3145,G3144)</f>
        <v/>
      </c>
      <c r="V3145">
        <f>IF(OR(H3144="",ISTEXT(H3144)),"",H3144)</f>
        <v/>
      </c>
    </row>
    <row r="3146" ht="13.35" customHeight="1" s="162">
      <c r="B3146" s="425" t="inlineStr">
        <is>
          <t>Unit type:</t>
        </is>
      </c>
      <c r="D3146" s="522" t="inlineStr">
        <is>
          <t>EF</t>
        </is>
      </c>
      <c r="E3146" s="414" t="n"/>
      <c r="F3146" s="494" t="inlineStr">
        <is>
          <t>Airflow left to right. Δ = this reading minus the one before it; in. w.g.</t>
        </is>
      </c>
      <c r="P3146">
        <f>IF(B3144="","",B3144)</f>
        <v/>
      </c>
      <c r="Q3146">
        <f>IF(C3144="",P3146,C3144)</f>
        <v/>
      </c>
      <c r="R3146">
        <f>IF(D3144="",Q3146,D3144)</f>
        <v/>
      </c>
      <c r="S3146">
        <f>IF(E3144="",R3146,E3144)</f>
        <v/>
      </c>
      <c r="T3146">
        <f>IF(F3144="",S3146,F3144)</f>
        <v/>
      </c>
      <c r="U3146">
        <f>IF(G3144="",T3146,G3144)</f>
        <v/>
      </c>
      <c r="V3146">
        <f>IF(H3144="",U3146,H3144)</f>
        <v/>
      </c>
    </row>
    <row r="3147" ht="13.35" customHeight="1" s="162">
      <c r="B3147" s="500" t="inlineStr">
        <is>
          <t>Fan inlet</t>
        </is>
      </c>
      <c r="D3147" s="501">
        <f>IF(X3144="","",X3144)</f>
        <v/>
      </c>
      <c r="F3147" s="500" t="inlineStr">
        <is>
          <t>Discharge</t>
        </is>
      </c>
      <c r="I3147" s="501">
        <f>IF(V3146="","",V3146)</f>
        <v/>
      </c>
    </row>
    <row r="3148" ht="13.35" customHeight="1" s="162"/>
    <row r="3149" ht="13.35" customHeight="1" s="162">
      <c r="B3149" s="500" t="inlineStr">
        <is>
          <t>Fan TSP</t>
        </is>
      </c>
      <c r="E3149" s="501">
        <f>IF(OR(X3144="",Y3144=""),"",IF(OR(ISTEXT(X3144),ISTEXT(Y3144)),"",Y3144-X3144))</f>
        <v/>
      </c>
      <c r="F3149" s="500" t="inlineStr">
        <is>
          <t>ESP</t>
        </is>
      </c>
      <c r="I3149" s="501">
        <f>IF(OR(B3144="",V3146=""),"",IF(OR(ISTEXT(B3144),ISTEXT(V3146)),"",V3146-B3144))</f>
        <v/>
      </c>
      <c r="J3149" s="500" t="inlineStr">
        <is>
          <t>Unit ΔP (inlet → fan)</t>
        </is>
      </c>
      <c r="M3149" s="501">
        <f>IF(OR(B3144="",X3144=""),"",IF(OR(ISTEXT(B3144),ISTEXT(X3144)),"",X3144-B3144))</f>
        <v/>
      </c>
    </row>
    <row r="3150" ht="13.35" customHeight="1" s="162">
      <c r="B3150" s="453" t="inlineStr">
        <is>
          <t>Instrument:</t>
        </is>
      </c>
      <c r="C3150" s="5" t="n"/>
      <c r="D3150" s="505" t="n"/>
      <c r="E3150" s="414" t="n"/>
      <c r="F3150" s="414" t="n"/>
      <c r="G3150" s="425" t="inlineStr">
        <is>
          <t>Ak basis / notes:</t>
        </is>
      </c>
      <c r="I3150" s="506" t="n"/>
      <c r="J3150" s="414" t="n"/>
      <c r="K3150" s="414" t="n"/>
      <c r="L3150" s="414" t="n"/>
      <c r="M3150" s="414" t="n"/>
    </row>
    <row r="3151" ht="13.35" customHeight="1" s="162">
      <c r="B3151" s="188" t="inlineStr">
        <is>
          <t>Register / Grille / Diffuser Airflow</t>
        </is>
      </c>
      <c r="C3151" s="174" t="n"/>
      <c r="D3151" s="174" t="n"/>
      <c r="E3151" s="174" t="n"/>
      <c r="F3151" s="173" t="n"/>
      <c r="G3151" s="233" t="inlineStr">
        <is>
          <t>Design VEL</t>
        </is>
      </c>
      <c r="H3151" s="194" t="inlineStr">
        <is>
          <t>Design CFM</t>
        </is>
      </c>
      <c r="I3151" s="188" t="inlineStr">
        <is>
          <t>Initial</t>
        </is>
      </c>
      <c r="J3151" s="173" t="n"/>
      <c r="K3151" s="188" t="inlineStr">
        <is>
          <t>Final</t>
        </is>
      </c>
      <c r="L3151" s="173" t="n"/>
      <c r="M3151" s="188" t="inlineStr">
        <is>
          <t>%</t>
        </is>
      </c>
    </row>
    <row r="3152" ht="13.35" customHeight="1" s="162">
      <c r="B3152" s="153" t="inlineStr">
        <is>
          <t>No.</t>
        </is>
      </c>
      <c r="C3152" s="188" t="inlineStr">
        <is>
          <t>Area Served</t>
        </is>
      </c>
      <c r="D3152" s="188" t="inlineStr">
        <is>
          <t>Type</t>
        </is>
      </c>
      <c r="E3152" s="188" t="inlineStr">
        <is>
          <t>Size</t>
        </is>
      </c>
      <c r="F3152" s="188" t="inlineStr">
        <is>
          <t>Ak</t>
        </is>
      </c>
      <c r="G3152" s="440" t="n"/>
      <c r="H3152" s="440" t="n"/>
      <c r="I3152" s="188" t="inlineStr">
        <is>
          <t>VEL</t>
        </is>
      </c>
      <c r="J3152" s="188" t="inlineStr">
        <is>
          <t>CFM</t>
        </is>
      </c>
      <c r="K3152" s="188" t="inlineStr">
        <is>
          <t>VEL</t>
        </is>
      </c>
      <c r="L3152" s="188" t="inlineStr">
        <is>
          <t>CFM</t>
        </is>
      </c>
      <c r="M3152" s="440" t="n"/>
    </row>
    <row r="3153" ht="13.35" customHeight="1" s="162">
      <c r="B3153" s="307" t="n"/>
      <c r="C3153" s="307" t="n"/>
      <c r="E3153" s="307" t="n"/>
      <c r="F3153" s="32" t="n"/>
      <c r="G3153" s="33">
        <f>IF(F3153="", "", IF(OR(ISTEXT(H3153),ISTEXT(F3153)),"",H3153/F3153))</f>
        <v/>
      </c>
      <c r="H3153" s="33" t="n"/>
      <c r="I3153" s="33" t="n"/>
      <c r="J3153" s="33">
        <f>IF(I3153="", "", IF(OR(ISTEXT(I3153),ISTEXT($F3153)),"",I3153*$F3153))</f>
        <v/>
      </c>
      <c r="K3153" s="33" t="n"/>
      <c r="L3153" s="33">
        <f>IF(K3153="", "", IF(OR(ISTEXT(K3153),ISTEXT($F3153)),"",K3153*$F3153))</f>
        <v/>
      </c>
      <c r="M3153" s="30">
        <f>IF(OR(H3153="",H3153=0),"",IF(K3153="",IF(J3153="","",IF(OR(ISTEXT(J3153),ISTEXT(H3153)),"",J3153/H3153)),IF(OR(ISTEXT(L3153),ISTEXT(H3153)),"",L3153/H3153)))</f>
        <v/>
      </c>
    </row>
    <row r="3154" ht="13.35" customHeight="1" s="162">
      <c r="B3154" s="307" t="n"/>
      <c r="C3154" s="307" t="n"/>
      <c r="E3154" s="307" t="n"/>
      <c r="F3154" s="32" t="n"/>
      <c r="G3154" s="33">
        <f>IF(F3154="", "", IF(OR(ISTEXT(H3154),ISTEXT(F3154)),"",H3154/F3154))</f>
        <v/>
      </c>
      <c r="H3154" s="33" t="n"/>
      <c r="I3154" s="33" t="n"/>
      <c r="J3154" s="33">
        <f>IF(I3154="", "", IF(OR(ISTEXT(I3154),ISTEXT($F3154)),"",I3154*$F3154))</f>
        <v/>
      </c>
      <c r="K3154" s="33" t="n"/>
      <c r="L3154" s="33">
        <f>IF(K3154="", "", IF(OR(ISTEXT(K3154),ISTEXT($F3154)),"",K3154*$F3154))</f>
        <v/>
      </c>
      <c r="M3154" s="30">
        <f>IF(OR(H3154="",H3154=0),"",IF(K3154="",IF(J3154="","",IF(OR(ISTEXT(J3154),ISTEXT(H3154)),"",J3154/H3154)),IF(OR(ISTEXT(L3154),ISTEXT(H3154)),"",L3154/H3154)))</f>
        <v/>
      </c>
    </row>
    <row r="3155" ht="13.35" customHeight="1" s="162">
      <c r="B3155" s="307" t="n"/>
      <c r="C3155" s="307" t="n"/>
      <c r="E3155" s="307" t="n"/>
      <c r="F3155" s="32" t="n"/>
      <c r="G3155" s="33">
        <f>IF(F3155="", "", IF(OR(ISTEXT(H3155),ISTEXT(F3155)),"",H3155/F3155))</f>
        <v/>
      </c>
      <c r="H3155" s="33" t="n"/>
      <c r="I3155" s="33" t="n"/>
      <c r="J3155" s="33">
        <f>IF(I3155="", "", IF(OR(ISTEXT(I3155),ISTEXT($F3155)),"",I3155*$F3155))</f>
        <v/>
      </c>
      <c r="K3155" s="33" t="n"/>
      <c r="L3155" s="33">
        <f>IF(K3155="", "", IF(OR(ISTEXT(K3155),ISTEXT($F3155)),"",K3155*$F3155))</f>
        <v/>
      </c>
      <c r="M3155" s="30">
        <f>IF(OR(H3155="",H3155=0),"",IF(K3155="",IF(J3155="","",IF(OR(ISTEXT(J3155),ISTEXT(H3155)),"",J3155/H3155)),IF(OR(ISTEXT(L3155),ISTEXT(H3155)),"",L3155/H3155)))</f>
        <v/>
      </c>
    </row>
    <row r="3156" ht="13.35" customHeight="1" s="162">
      <c r="B3156" s="307" t="n"/>
      <c r="C3156" s="307" t="n"/>
      <c r="E3156" s="307" t="n"/>
      <c r="F3156" s="32" t="n"/>
      <c r="G3156" s="33">
        <f>IF(F3156="", "", IF(OR(ISTEXT(H3156),ISTEXT(F3156)),"",H3156/F3156))</f>
        <v/>
      </c>
      <c r="H3156" s="33" t="n"/>
      <c r="I3156" s="33" t="n"/>
      <c r="J3156" s="33">
        <f>IF(I3156="", "", IF(OR(ISTEXT(I3156),ISTEXT($F3156)),"",I3156*$F3156))</f>
        <v/>
      </c>
      <c r="K3156" s="33" t="n"/>
      <c r="L3156" s="33">
        <f>IF(K3156="", "", IF(OR(ISTEXT(K3156),ISTEXT($F3156)),"",K3156*$F3156))</f>
        <v/>
      </c>
      <c r="M3156" s="30">
        <f>IF(OR(H3156="",H3156=0),"",IF(K3156="",IF(J3156="","",IF(OR(ISTEXT(J3156),ISTEXT(H3156)),"",J3156/H3156)),IF(OR(ISTEXT(L3156),ISTEXT(H3156)),"",L3156/H3156)))</f>
        <v/>
      </c>
    </row>
    <row r="3157" ht="13.35" customHeight="1" s="162">
      <c r="B3157" s="307" t="n"/>
      <c r="C3157" s="307" t="n"/>
      <c r="E3157" s="307" t="n"/>
      <c r="F3157" s="32" t="n"/>
      <c r="G3157" s="33">
        <f>IF(F3157="", "", IF(OR(ISTEXT(H3157),ISTEXT(F3157)),"",H3157/F3157))</f>
        <v/>
      </c>
      <c r="H3157" s="33" t="n"/>
      <c r="I3157" s="33" t="n"/>
      <c r="J3157" s="33">
        <f>IF(I3157="", "", IF(OR(ISTEXT(I3157),ISTEXT($F3157)),"",I3157*$F3157))</f>
        <v/>
      </c>
      <c r="K3157" s="33" t="n"/>
      <c r="L3157" s="33">
        <f>IF(K3157="", "", IF(OR(ISTEXT(K3157),ISTEXT($F3157)),"",K3157*$F3157))</f>
        <v/>
      </c>
      <c r="M3157" s="30">
        <f>IF(OR(H3157="",H3157=0),"",IF(K3157="",IF(J3157="","",IF(OR(ISTEXT(J3157),ISTEXT(H3157)),"",J3157/H3157)),IF(OR(ISTEXT(L3157),ISTEXT(H3157)),"",L3157/H3157)))</f>
        <v/>
      </c>
    </row>
    <row r="3158" ht="13.35" customHeight="1" s="162">
      <c r="B3158" s="307" t="n"/>
      <c r="C3158" s="307" t="n"/>
      <c r="E3158" s="307" t="n"/>
      <c r="F3158" s="32" t="n"/>
      <c r="G3158" s="33">
        <f>IF(F3158="", "", IF(OR(ISTEXT(H3158),ISTEXT(F3158)),"",H3158/F3158))</f>
        <v/>
      </c>
      <c r="H3158" s="33" t="n"/>
      <c r="I3158" s="33" t="n"/>
      <c r="J3158" s="33">
        <f>IF(I3158="", "", IF(OR(ISTEXT(I3158),ISTEXT($F3158)),"",I3158*$F3158))</f>
        <v/>
      </c>
      <c r="K3158" s="33" t="n"/>
      <c r="L3158" s="33">
        <f>IF(K3158="", "", IF(OR(ISTEXT(K3158),ISTEXT($F3158)),"",K3158*$F3158))</f>
        <v/>
      </c>
      <c r="M3158" s="30">
        <f>IF(OR(H3158="",H3158=0),"",IF(K3158="",IF(J3158="","",IF(OR(ISTEXT(J3158),ISTEXT(H3158)),"",J3158/H3158)),IF(OR(ISTEXT(L3158),ISTEXT(H3158)),"",L3158/H3158)))</f>
        <v/>
      </c>
    </row>
    <row r="3159" ht="13.35" customHeight="1" s="162">
      <c r="B3159" s="307" t="n"/>
      <c r="C3159" s="307" t="n"/>
      <c r="E3159" s="307" t="n"/>
      <c r="F3159" s="32" t="n"/>
      <c r="G3159" s="33">
        <f>IF(F3159="", "", IF(OR(ISTEXT(H3159),ISTEXT(F3159)),"",H3159/F3159))</f>
        <v/>
      </c>
      <c r="H3159" s="33" t="n"/>
      <c r="I3159" s="33" t="n"/>
      <c r="J3159" s="33">
        <f>IF(I3159="", "", IF(OR(ISTEXT(I3159),ISTEXT($F3159)),"",I3159*$F3159))</f>
        <v/>
      </c>
      <c r="K3159" s="33" t="n"/>
      <c r="L3159" s="33">
        <f>IF(K3159="", "", IF(OR(ISTEXT(K3159),ISTEXT($F3159)),"",K3159*$F3159))</f>
        <v/>
      </c>
      <c r="M3159" s="30">
        <f>IF(OR(H3159="",H3159=0),"",IF(K3159="",IF(J3159="","",IF(OR(ISTEXT(J3159),ISTEXT(H3159)),"",J3159/H3159)),IF(OR(ISTEXT(L3159),ISTEXT(H3159)),"",L3159/H3159)))</f>
        <v/>
      </c>
    </row>
    <row r="3160" ht="13.35" customHeight="1" s="162">
      <c r="B3160" s="307" t="n"/>
      <c r="C3160" s="307" t="n"/>
      <c r="E3160" s="307" t="n"/>
      <c r="F3160" s="32" t="n"/>
      <c r="G3160" s="33">
        <f>IF(F3160="", "", IF(OR(ISTEXT(H3160),ISTEXT(F3160)),"",H3160/F3160))</f>
        <v/>
      </c>
      <c r="H3160" s="33" t="n"/>
      <c r="I3160" s="33" t="n"/>
      <c r="J3160" s="33">
        <f>IF(I3160="", "", IF(OR(ISTEXT(I3160),ISTEXT($F3160)),"",I3160*$F3160))</f>
        <v/>
      </c>
      <c r="K3160" s="33" t="n"/>
      <c r="L3160" s="33">
        <f>IF(K3160="", "", IF(OR(ISTEXT(K3160),ISTEXT($F3160)),"",K3160*$F3160))</f>
        <v/>
      </c>
      <c r="M3160" s="30">
        <f>IF(OR(H3160="",H3160=0),"",IF(K3160="",IF(J3160="","",IF(OR(ISTEXT(J3160),ISTEXT(H3160)),"",J3160/H3160)),IF(OR(ISTEXT(L3160),ISTEXT(H3160)),"",L3160/H3160)))</f>
        <v/>
      </c>
    </row>
    <row r="3161" ht="13.35" customHeight="1" s="162">
      <c r="B3161" s="307" t="n"/>
      <c r="C3161" s="307" t="n"/>
      <c r="E3161" s="307" t="n"/>
      <c r="F3161" s="32" t="n"/>
      <c r="G3161" s="33">
        <f>IF(F3161="", "", IF(OR(ISTEXT(H3161),ISTEXT(F3161)),"",H3161/F3161))</f>
        <v/>
      </c>
      <c r="H3161" s="33" t="n"/>
      <c r="I3161" s="33" t="n"/>
      <c r="J3161" s="33">
        <f>IF(I3161="", "", IF(OR(ISTEXT(I3161),ISTEXT($F3161)),"",I3161*$F3161))</f>
        <v/>
      </c>
      <c r="K3161" s="33" t="n"/>
      <c r="L3161" s="33">
        <f>IF(K3161="", "", IF(OR(ISTEXT(K3161),ISTEXT($F3161)),"",K3161*$F3161))</f>
        <v/>
      </c>
      <c r="M3161" s="30">
        <f>IF(OR(H3161="",H3161=0),"",IF(K3161="",IF(J3161="","",IF(OR(ISTEXT(J3161),ISTEXT(H3161)),"",J3161/H3161)),IF(OR(ISTEXT(L3161),ISTEXT(H3161)),"",L3161/H3161)))</f>
        <v/>
      </c>
    </row>
    <row r="3162" ht="13.35" customHeight="1" s="162">
      <c r="B3162" s="307" t="n"/>
      <c r="C3162" s="307" t="n"/>
      <c r="E3162" s="307" t="n"/>
      <c r="F3162" s="32" t="n"/>
      <c r="G3162" s="33">
        <f>IF(F3162="", "", IF(OR(ISTEXT(H3162),ISTEXT(F3162)),"",H3162/F3162))</f>
        <v/>
      </c>
      <c r="H3162" s="33" t="n"/>
      <c r="I3162" s="33" t="n"/>
      <c r="J3162" s="33">
        <f>IF(I3162="", "", IF(OR(ISTEXT(I3162),ISTEXT($F3162)),"",I3162*$F3162))</f>
        <v/>
      </c>
      <c r="K3162" s="33" t="n"/>
      <c r="L3162" s="33">
        <f>IF(K3162="", "", IF(OR(ISTEXT(K3162),ISTEXT($F3162)),"",K3162*$F3162))</f>
        <v/>
      </c>
      <c r="M3162" s="30">
        <f>IF(OR(H3162="",H3162=0),"",IF(K3162="",IF(J3162="","",IF(OR(ISTEXT(J3162),ISTEXT(H3162)),"",J3162/H3162)),IF(OR(ISTEXT(L3162),ISTEXT(H3162)),"",L3162/H3162)))</f>
        <v/>
      </c>
    </row>
    <row r="3163" ht="13.35" customHeight="1" s="162">
      <c r="B3163" s="307" t="n"/>
      <c r="C3163" s="307" t="n"/>
      <c r="E3163" s="307" t="n"/>
      <c r="F3163" s="32" t="n"/>
      <c r="G3163" s="33">
        <f>IF(F3163="", "", IF(OR(ISTEXT(H3163),ISTEXT(F3163)),"",H3163/F3163))</f>
        <v/>
      </c>
      <c r="H3163" s="33" t="n"/>
      <c r="I3163" s="33" t="n"/>
      <c r="J3163" s="33">
        <f>IF(I3163="", "", IF(OR(ISTEXT(I3163),ISTEXT($F3163)),"",I3163*$F3163))</f>
        <v/>
      </c>
      <c r="K3163" s="33" t="n"/>
      <c r="L3163" s="33">
        <f>IF(K3163="", "", IF(OR(ISTEXT(K3163),ISTEXT($F3163)),"",K3163*$F3163))</f>
        <v/>
      </c>
      <c r="M3163" s="30">
        <f>IF(OR(H3163="",H3163=0),"",IF(K3163="",IF(J3163="","",IF(OR(ISTEXT(J3163),ISTEXT(H3163)),"",J3163/H3163)),IF(OR(ISTEXT(L3163),ISTEXT(H3163)),"",L3163/H3163)))</f>
        <v/>
      </c>
    </row>
    <row r="3164" ht="13.35" customHeight="1" s="162">
      <c r="B3164" s="307" t="n"/>
      <c r="C3164" s="307" t="n"/>
      <c r="E3164" s="307" t="n"/>
      <c r="F3164" s="32" t="n"/>
      <c r="G3164" s="33">
        <f>IF(F3164="", "", IF(OR(ISTEXT(H3164),ISTEXT(F3164)),"",H3164/F3164))</f>
        <v/>
      </c>
      <c r="H3164" s="33" t="n"/>
      <c r="I3164" s="33" t="n"/>
      <c r="J3164" s="33">
        <f>IF(I3164="", "", IF(OR(ISTEXT(I3164),ISTEXT($F3164)),"",I3164*$F3164))</f>
        <v/>
      </c>
      <c r="K3164" s="33" t="n"/>
      <c r="L3164" s="33">
        <f>IF(K3164="", "", IF(OR(ISTEXT(K3164),ISTEXT($F3164)),"",K3164*$F3164))</f>
        <v/>
      </c>
      <c r="M3164" s="30">
        <f>IF(OR(H3164="",H3164=0),"",IF(K3164="",IF(J3164="","",IF(OR(ISTEXT(J3164),ISTEXT(H3164)),"",J3164/H3164)),IF(OR(ISTEXT(L3164),ISTEXT(H3164)),"",L3164/H3164)))</f>
        <v/>
      </c>
    </row>
    <row r="3165" ht="13.35" customHeight="1" s="162">
      <c r="B3165" s="307" t="n"/>
      <c r="C3165" s="307" t="n"/>
      <c r="E3165" s="307" t="n"/>
      <c r="F3165" s="32" t="n"/>
      <c r="G3165" s="33">
        <f>IF(F3165="", "", IF(OR(ISTEXT(H3165),ISTEXT(F3165)),"",H3165/F3165))</f>
        <v/>
      </c>
      <c r="H3165" s="33" t="n"/>
      <c r="I3165" s="33" t="n"/>
      <c r="J3165" s="33">
        <f>IF(I3165="", "", IF(OR(ISTEXT(I3165),ISTEXT($F3165)),"",I3165*$F3165))</f>
        <v/>
      </c>
      <c r="K3165" s="33" t="n"/>
      <c r="L3165" s="33">
        <f>IF(K3165="", "", IF(OR(ISTEXT(K3165),ISTEXT($F3165)),"",K3165*$F3165))</f>
        <v/>
      </c>
      <c r="M3165" s="30">
        <f>IF(OR(H3165="",H3165=0),"",IF(K3165="",IF(J3165="","",IF(OR(ISTEXT(J3165),ISTEXT(H3165)),"",J3165/H3165)),IF(OR(ISTEXT(L3165),ISTEXT(H3165)),"",L3165/H3165)))</f>
        <v/>
      </c>
    </row>
    <row r="3166" ht="13.35" customHeight="1" s="162">
      <c r="B3166" s="307" t="n"/>
      <c r="C3166" s="307" t="n"/>
      <c r="E3166" s="307" t="n"/>
      <c r="F3166" s="32" t="n"/>
      <c r="G3166" s="33">
        <f>IF(F3166="", "", IF(OR(ISTEXT(H3166),ISTEXT(F3166)),"",H3166/F3166))</f>
        <v/>
      </c>
      <c r="H3166" s="33" t="n"/>
      <c r="I3166" s="33" t="n"/>
      <c r="J3166" s="33">
        <f>IF(I3166="", "", IF(OR(ISTEXT(I3166),ISTEXT($F3166)),"",I3166*$F3166))</f>
        <v/>
      </c>
      <c r="K3166" s="33" t="n"/>
      <c r="L3166" s="33">
        <f>IF(K3166="", "", IF(OR(ISTEXT(K3166),ISTEXT($F3166)),"",K3166*$F3166))</f>
        <v/>
      </c>
      <c r="M3166" s="30">
        <f>IF(OR(H3166="",H3166=0),"",IF(K3166="",IF(J3166="","",IF(OR(ISTEXT(J3166),ISTEXT(H3166)),"",J3166/H3166)),IF(OR(ISTEXT(L3166),ISTEXT(H3166)),"",L3166/H3166)))</f>
        <v/>
      </c>
    </row>
    <row r="3167" ht="13.35" customHeight="1" s="162">
      <c r="B3167" s="307" t="n"/>
      <c r="C3167" s="307" t="n"/>
      <c r="E3167" s="307" t="n"/>
      <c r="F3167" s="32" t="n"/>
      <c r="G3167" s="33">
        <f>IF(F3167="", "", IF(OR(ISTEXT(H3167),ISTEXT(F3167)),"",H3167/F3167))</f>
        <v/>
      </c>
      <c r="H3167" s="33" t="n"/>
      <c r="I3167" s="33" t="n"/>
      <c r="J3167" s="33">
        <f>IF(I3167="", "", IF(OR(ISTEXT(I3167),ISTEXT($F3167)),"",I3167*$F3167))</f>
        <v/>
      </c>
      <c r="K3167" s="33" t="n"/>
      <c r="L3167" s="33">
        <f>IF(K3167="", "", IF(OR(ISTEXT(K3167),ISTEXT($F3167)),"",K3167*$F3167))</f>
        <v/>
      </c>
      <c r="M3167" s="30">
        <f>IF(OR(H3167="",H3167=0),"",IF(K3167="",IF(J3167="","",IF(OR(ISTEXT(J3167),ISTEXT(H3167)),"",J3167/H3167)),IF(OR(ISTEXT(L3167),ISTEXT(H3167)),"",L3167/H3167)))</f>
        <v/>
      </c>
    </row>
    <row r="3168" ht="13.35" customHeight="1" s="162">
      <c r="B3168" s="307" t="n"/>
      <c r="C3168" s="307" t="n"/>
      <c r="D3168" s="307"/>
      <c r="E3168" s="307"/>
      <c r="F3168" s="307"/>
      <c r="G3168" s="307"/>
      <c r="H3168" s="33" t="n"/>
      <c r="I3168" s="33" t="n"/>
      <c r="J3168" s="33"/>
      <c r="K3168" s="33" t="n"/>
      <c r="L3168" s="33"/>
      <c r="M3168" s="30">
        <f>IF(OR(H3168="",H3168=0),"",IF(L3168="",IF(J3168="","",IF(OR(ISTEXT(J3168),ISTEXT(H3168)),"",J3168/H3168)),IF(OR(ISTEXT(L3168),ISTEXT(H3168)),"",L3168/H3168)))</f>
        <v/>
      </c>
    </row>
    <row r="3169" ht="13.35" customHeight="1" s="162">
      <c r="B3169" s="42" t="n"/>
      <c r="C3169" s="231" t="inlineStr">
        <is>
          <t>Total</t>
        </is>
      </c>
      <c r="D3169" s="159" t="n"/>
      <c r="E3169" s="42" t="n"/>
      <c r="F3169" s="42" t="n"/>
      <c r="G3169" s="43" t="n"/>
      <c r="H3169" s="43">
        <f>IF(SUM(H3153:H3168)+SUM(H3180:H3219)=0,"",SUM(H3153:H3168)+SUM(H3180:H3219))</f>
        <v/>
      </c>
      <c r="I3169" s="43" t="n"/>
      <c r="J3169" s="43">
        <f>IF(SUM(J3153:J3168)+SUM(J3180:J3219)=0,"",SUM(J3153:J3168)+SUM(J3180:J3219))</f>
        <v/>
      </c>
      <c r="K3169" s="43" t="n"/>
      <c r="L3169" s="43">
        <f>IF(SUM(L3153:L3168)+SUM(L3180:L3219)=0,"",SUM(L3153:L3168)+SUM(L3180:L3219))</f>
        <v/>
      </c>
      <c r="M3169" s="35">
        <f>IF(OR(H3169="",H3169=0),"",IF(L3169="",IF(J3169="","",IF(OR(ISTEXT(J3169),ISTEXT(H3169)),"",J3169/H3169)),IF(OR(ISTEXT(L3169),ISTEXT(H3169)),"",L3169/H3169)))</f>
        <v/>
      </c>
    </row>
    <row r="3170" ht="13.35" customHeight="1" s="162"/>
    <row r="3171" ht="13.35" customHeight="1" s="162">
      <c r="B3171" s="188" t="inlineStr">
        <is>
          <t>Remarks</t>
        </is>
      </c>
      <c r="C3171" s="173" t="n"/>
      <c r="D3171" s="154" t="n"/>
      <c r="E3171" s="174" t="n"/>
      <c r="F3171" s="174" t="n"/>
      <c r="G3171" s="174" t="n"/>
      <c r="H3171" s="174" t="n"/>
      <c r="I3171" s="174" t="n"/>
      <c r="J3171" s="174" t="n"/>
      <c r="K3171" s="174" t="n"/>
      <c r="L3171" s="174" t="n"/>
      <c r="M3171" s="173" t="n"/>
    </row>
    <row r="3172" ht="13.35" customHeight="1" s="162">
      <c r="B3172" s="154" t="n"/>
      <c r="C3172" s="174" t="n"/>
      <c r="D3172" s="174" t="n"/>
      <c r="E3172" s="174" t="n"/>
      <c r="F3172" s="174" t="n"/>
      <c r="G3172" s="174" t="n"/>
      <c r="H3172" s="174" t="n"/>
      <c r="I3172" s="174" t="n"/>
      <c r="J3172" s="174" t="n"/>
      <c r="K3172" s="174" t="n"/>
      <c r="L3172" s="174" t="n"/>
      <c r="M3172" s="173" t="n"/>
    </row>
    <row r="3173" ht="13.35" customHeight="1" s="162">
      <c r="B3173" s="154" t="n"/>
      <c r="C3173" s="174" t="n"/>
      <c r="D3173" s="174" t="n"/>
      <c r="E3173" s="174" t="n"/>
      <c r="F3173" s="174" t="n"/>
      <c r="G3173" s="174" t="n"/>
      <c r="H3173" s="174" t="n"/>
      <c r="I3173" s="174" t="n"/>
      <c r="J3173" s="174" t="n"/>
      <c r="K3173" s="174" t="n"/>
      <c r="L3173" s="174" t="n"/>
      <c r="M3173" s="173" t="n"/>
    </row>
    <row r="3174" ht="13.35" customHeight="1" s="162">
      <c r="B3174" s="154" t="n"/>
      <c r="C3174" s="174" t="n"/>
      <c r="D3174" s="174" t="n"/>
      <c r="E3174" s="174" t="n"/>
      <c r="F3174" s="174" t="n"/>
      <c r="G3174" s="174" t="n"/>
      <c r="H3174" s="174" t="n"/>
      <c r="I3174" s="174" t="n"/>
      <c r="J3174" s="174" t="n"/>
      <c r="K3174" s="174" t="n"/>
      <c r="L3174" s="174" t="n"/>
      <c r="M3174" s="173" t="n"/>
    </row>
    <row r="3175" ht="13.35" customHeight="1" s="162"/>
    <row r="3176" ht="13.35" customHeight="1" s="162">
      <c r="B3176" s="200" t="inlineStr">
        <is>
          <t>System (cont.)</t>
        </is>
      </c>
      <c r="C3176" s="403" t="n"/>
      <c r="D3176" s="209">
        <f>IF('{Equipment Data Entry}'!B111="","",'{Equipment Data Entry}'!B111)</f>
        <v/>
      </c>
      <c r="E3176" s="418" t="n"/>
      <c r="F3176" s="403" t="n"/>
      <c r="G3176" s="200" t="inlineStr">
        <is>
          <t>Service</t>
        </is>
      </c>
      <c r="H3176" s="403" t="n"/>
      <c r="I3176" s="210">
        <f>IF('{Equipment Data Entry}'!C111="","",'{Equipment Data Entry}'!C111)</f>
        <v/>
      </c>
      <c r="J3176" s="418" t="n"/>
      <c r="K3176" s="418" t="n"/>
      <c r="L3176" s="418" t="n"/>
      <c r="M3176" s="403" t="n"/>
    </row>
    <row r="3177" ht="13.35" customHeight="1" s="162">
      <c r="B3177" s="422" t="n"/>
      <c r="C3177" s="423" t="n"/>
      <c r="D3177" s="422" t="n"/>
      <c r="E3177" s="424" t="n"/>
      <c r="F3177" s="423" t="n"/>
      <c r="G3177" s="422" t="n"/>
      <c r="H3177" s="423" t="n"/>
      <c r="I3177" s="422" t="n"/>
      <c r="J3177" s="424" t="n"/>
      <c r="K3177" s="424" t="n"/>
      <c r="L3177" s="424" t="n"/>
      <c r="M3177" s="423" t="n"/>
    </row>
    <row r="3178" ht="13.35" customHeight="1" s="162">
      <c r="B3178" s="188" t="inlineStr">
        <is>
          <t>Registers / Grilles (cont.)</t>
        </is>
      </c>
      <c r="C3178" s="174" t="n"/>
      <c r="D3178" s="174" t="n"/>
      <c r="E3178" s="174" t="n"/>
      <c r="F3178" s="173" t="n"/>
      <c r="G3178" s="233" t="inlineStr">
        <is>
          <t>Design VEL</t>
        </is>
      </c>
      <c r="H3178" s="194" t="inlineStr">
        <is>
          <t>Design CFM</t>
        </is>
      </c>
      <c r="I3178" s="188" t="inlineStr">
        <is>
          <t>Initial</t>
        </is>
      </c>
      <c r="J3178" s="173" t="n"/>
      <c r="K3178" s="188" t="inlineStr">
        <is>
          <t>Final</t>
        </is>
      </c>
      <c r="L3178" s="173" t="n"/>
      <c r="M3178" s="188" t="inlineStr">
        <is>
          <t>%</t>
        </is>
      </c>
    </row>
    <row r="3179" ht="13.35" customHeight="1" s="162">
      <c r="B3179" s="153" t="inlineStr">
        <is>
          <t>No.</t>
        </is>
      </c>
      <c r="C3179" s="188" t="inlineStr">
        <is>
          <t>Area Served</t>
        </is>
      </c>
      <c r="D3179" s="188" t="inlineStr">
        <is>
          <t>Type</t>
        </is>
      </c>
      <c r="E3179" s="188" t="inlineStr">
        <is>
          <t>Size</t>
        </is>
      </c>
      <c r="F3179" s="188" t="inlineStr">
        <is>
          <t>Ak</t>
        </is>
      </c>
      <c r="G3179" s="440" t="n"/>
      <c r="H3179" s="440" t="n"/>
      <c r="I3179" s="188" t="inlineStr">
        <is>
          <t>VEL</t>
        </is>
      </c>
      <c r="J3179" s="188" t="inlineStr">
        <is>
          <t>CFM</t>
        </is>
      </c>
      <c r="K3179" s="188" t="inlineStr">
        <is>
          <t>VEL</t>
        </is>
      </c>
      <c r="L3179" s="188" t="inlineStr">
        <is>
          <t>CFM</t>
        </is>
      </c>
      <c r="M3179" s="440" t="n"/>
    </row>
    <row r="3180" ht="13.35" customHeight="1" s="162">
      <c r="B3180" s="307" t="n"/>
      <c r="C3180" s="307" t="n"/>
      <c r="E3180" s="307" t="n"/>
      <c r="F3180" s="32" t="n"/>
      <c r="G3180" s="33">
        <f>IF(F3180="", "", IF(OR(ISTEXT(H3180),ISTEXT(F3180)),"",H3180/F3180))</f>
        <v/>
      </c>
      <c r="H3180" s="33" t="n"/>
      <c r="I3180" s="33" t="n"/>
      <c r="J3180" s="33">
        <f>IF(I3180="", "", IF(OR(ISTEXT(I3180),ISTEXT($F3180)),"",I3180*$F3180))</f>
        <v/>
      </c>
      <c r="K3180" s="33" t="n"/>
      <c r="L3180" s="33">
        <f>IF(K3180="", "", IF(OR(ISTEXT(K3180),ISTEXT($F3180)),"",K3180*$F3180))</f>
        <v/>
      </c>
      <c r="M3180" s="30">
        <f>IF(OR(H3180="",H3180=0),"",IF(K3180="",IF(J3180="","",IF(OR(ISTEXT(J3180),ISTEXT(H3180)),"",J3180/H3180)),IF(OR(ISTEXT(L3180),ISTEXT(H3180)),"",L3180/H3180)))</f>
        <v/>
      </c>
    </row>
    <row r="3181" ht="13.35" customHeight="1" s="162">
      <c r="B3181" s="307" t="n"/>
      <c r="C3181" s="307" t="n"/>
      <c r="E3181" s="307" t="n"/>
      <c r="F3181" s="32" t="n"/>
      <c r="G3181" s="33">
        <f>IF(F3181="", "", IF(OR(ISTEXT(H3181),ISTEXT(F3181)),"",H3181/F3181))</f>
        <v/>
      </c>
      <c r="H3181" s="33" t="n"/>
      <c r="I3181" s="33" t="n"/>
      <c r="J3181" s="33">
        <f>IF(I3181="", "", IF(OR(ISTEXT(I3181),ISTEXT($F3181)),"",I3181*$F3181))</f>
        <v/>
      </c>
      <c r="K3181" s="33" t="n"/>
      <c r="L3181" s="33">
        <f>IF(K3181="", "", IF(OR(ISTEXT(K3181),ISTEXT($F3181)),"",K3181*$F3181))</f>
        <v/>
      </c>
      <c r="M3181" s="30">
        <f>IF(OR(H3181="",H3181=0),"",IF(K3181="",IF(J3181="","",IF(OR(ISTEXT(J3181),ISTEXT(H3181)),"",J3181/H3181)),IF(OR(ISTEXT(L3181),ISTEXT(H3181)),"",L3181/H3181)))</f>
        <v/>
      </c>
    </row>
    <row r="3182" ht="13.35" customHeight="1" s="162">
      <c r="B3182" s="307" t="n"/>
      <c r="C3182" s="307" t="n"/>
      <c r="E3182" s="307" t="n"/>
      <c r="F3182" s="32" t="n"/>
      <c r="G3182" s="33">
        <f>IF(F3182="", "", IF(OR(ISTEXT(H3182),ISTEXT(F3182)),"",H3182/F3182))</f>
        <v/>
      </c>
      <c r="H3182" s="33" t="n"/>
      <c r="I3182" s="33" t="n"/>
      <c r="J3182" s="33">
        <f>IF(I3182="", "", IF(OR(ISTEXT(I3182),ISTEXT($F3182)),"",I3182*$F3182))</f>
        <v/>
      </c>
      <c r="K3182" s="33" t="n"/>
      <c r="L3182" s="33">
        <f>IF(K3182="", "", IF(OR(ISTEXT(K3182),ISTEXT($F3182)),"",K3182*$F3182))</f>
        <v/>
      </c>
      <c r="M3182" s="30">
        <f>IF(OR(H3182="",H3182=0),"",IF(K3182="",IF(J3182="","",IF(OR(ISTEXT(J3182),ISTEXT(H3182)),"",J3182/H3182)),IF(OR(ISTEXT(L3182),ISTEXT(H3182)),"",L3182/H3182)))</f>
        <v/>
      </c>
    </row>
    <row r="3183" ht="13.35" customHeight="1" s="162">
      <c r="B3183" s="307" t="n"/>
      <c r="C3183" s="307" t="n"/>
      <c r="E3183" s="307" t="n"/>
      <c r="F3183" s="32" t="n"/>
      <c r="G3183" s="33">
        <f>IF(F3183="", "", IF(OR(ISTEXT(H3183),ISTEXT(F3183)),"",H3183/F3183))</f>
        <v/>
      </c>
      <c r="H3183" s="33" t="n"/>
      <c r="I3183" s="33" t="n"/>
      <c r="J3183" s="33">
        <f>IF(I3183="", "", IF(OR(ISTEXT(I3183),ISTEXT($F3183)),"",I3183*$F3183))</f>
        <v/>
      </c>
      <c r="K3183" s="33" t="n"/>
      <c r="L3183" s="33">
        <f>IF(K3183="", "", IF(OR(ISTEXT(K3183),ISTEXT($F3183)),"",K3183*$F3183))</f>
        <v/>
      </c>
      <c r="M3183" s="30">
        <f>IF(OR(H3183="",H3183=0),"",IF(K3183="",IF(J3183="","",IF(OR(ISTEXT(J3183),ISTEXT(H3183)),"",J3183/H3183)),IF(OR(ISTEXT(L3183),ISTEXT(H3183)),"",L3183/H3183)))</f>
        <v/>
      </c>
    </row>
    <row r="3184" ht="13.35" customHeight="1" s="162">
      <c r="B3184" s="307" t="n"/>
      <c r="C3184" s="307" t="n"/>
      <c r="E3184" s="307" t="n"/>
      <c r="F3184" s="32" t="n"/>
      <c r="G3184" s="33">
        <f>IF(F3184="", "", IF(OR(ISTEXT(H3184),ISTEXT(F3184)),"",H3184/F3184))</f>
        <v/>
      </c>
      <c r="H3184" s="33" t="n"/>
      <c r="I3184" s="33" t="n"/>
      <c r="J3184" s="33">
        <f>IF(I3184="", "", IF(OR(ISTEXT(I3184),ISTEXT($F3184)),"",I3184*$F3184))</f>
        <v/>
      </c>
      <c r="K3184" s="33" t="n"/>
      <c r="L3184" s="33">
        <f>IF(K3184="", "", IF(OR(ISTEXT(K3184),ISTEXT($F3184)),"",K3184*$F3184))</f>
        <v/>
      </c>
      <c r="M3184" s="30">
        <f>IF(OR(H3184="",H3184=0),"",IF(K3184="",IF(J3184="","",IF(OR(ISTEXT(J3184),ISTEXT(H3184)),"",J3184/H3184)),IF(OR(ISTEXT(L3184),ISTEXT(H3184)),"",L3184/H3184)))</f>
        <v/>
      </c>
    </row>
    <row r="3185" ht="13.35" customHeight="1" s="162">
      <c r="B3185" s="307" t="n"/>
      <c r="C3185" s="307" t="n"/>
      <c r="E3185" s="307" t="n"/>
      <c r="F3185" s="32" t="n"/>
      <c r="G3185" s="33">
        <f>IF(F3185="", "", IF(OR(ISTEXT(H3185),ISTEXT(F3185)),"",H3185/F3185))</f>
        <v/>
      </c>
      <c r="H3185" s="33" t="n"/>
      <c r="I3185" s="33" t="n"/>
      <c r="J3185" s="33">
        <f>IF(I3185="", "", IF(OR(ISTEXT(I3185),ISTEXT($F3185)),"",I3185*$F3185))</f>
        <v/>
      </c>
      <c r="K3185" s="33" t="n"/>
      <c r="L3185" s="33">
        <f>IF(K3185="", "", IF(OR(ISTEXT(K3185),ISTEXT($F3185)),"",K3185*$F3185))</f>
        <v/>
      </c>
      <c r="M3185" s="30">
        <f>IF(OR(H3185="",H3185=0),"",IF(K3185="",IF(J3185="","",IF(OR(ISTEXT(J3185),ISTEXT(H3185)),"",J3185/H3185)),IF(OR(ISTEXT(L3185),ISTEXT(H3185)),"",L3185/H3185)))</f>
        <v/>
      </c>
    </row>
    <row r="3186" ht="13.35" customHeight="1" s="162">
      <c r="B3186" s="307" t="n"/>
      <c r="C3186" s="307" t="n"/>
      <c r="E3186" s="307" t="n"/>
      <c r="F3186" s="32" t="n"/>
      <c r="G3186" s="33">
        <f>IF(F3186="", "", IF(OR(ISTEXT(H3186),ISTEXT(F3186)),"",H3186/F3186))</f>
        <v/>
      </c>
      <c r="H3186" s="33" t="n"/>
      <c r="I3186" s="33" t="n"/>
      <c r="J3186" s="33">
        <f>IF(I3186="", "", IF(OR(ISTEXT(I3186),ISTEXT($F3186)),"",I3186*$F3186))</f>
        <v/>
      </c>
      <c r="K3186" s="33" t="n"/>
      <c r="L3186" s="33">
        <f>IF(K3186="", "", IF(OR(ISTEXT(K3186),ISTEXT($F3186)),"",K3186*$F3186))</f>
        <v/>
      </c>
      <c r="M3186" s="30">
        <f>IF(OR(H3186="",H3186=0),"",IF(K3186="",IF(J3186="","",IF(OR(ISTEXT(J3186),ISTEXT(H3186)),"",J3186/H3186)),IF(OR(ISTEXT(L3186),ISTEXT(H3186)),"",L3186/H3186)))</f>
        <v/>
      </c>
    </row>
    <row r="3187" ht="13.35" customHeight="1" s="162">
      <c r="B3187" s="307" t="n"/>
      <c r="C3187" s="307" t="n"/>
      <c r="E3187" s="307" t="n"/>
      <c r="F3187" s="32" t="n"/>
      <c r="G3187" s="33">
        <f>IF(F3187="", "", IF(OR(ISTEXT(H3187),ISTEXT(F3187)),"",H3187/F3187))</f>
        <v/>
      </c>
      <c r="H3187" s="33" t="n"/>
      <c r="I3187" s="33" t="n"/>
      <c r="J3187" s="33">
        <f>IF(I3187="", "", IF(OR(ISTEXT(I3187),ISTEXT($F3187)),"",I3187*$F3187))</f>
        <v/>
      </c>
      <c r="K3187" s="33" t="n"/>
      <c r="L3187" s="33">
        <f>IF(K3187="", "", IF(OR(ISTEXT(K3187),ISTEXT($F3187)),"",K3187*$F3187))</f>
        <v/>
      </c>
      <c r="M3187" s="30">
        <f>IF(OR(H3187="",H3187=0),"",IF(K3187="",IF(J3187="","",IF(OR(ISTEXT(J3187),ISTEXT(H3187)),"",J3187/H3187)),IF(OR(ISTEXT(L3187),ISTEXT(H3187)),"",L3187/H3187)))</f>
        <v/>
      </c>
    </row>
    <row r="3188" ht="13.35" customHeight="1" s="162">
      <c r="B3188" s="307" t="n"/>
      <c r="C3188" s="307" t="n"/>
      <c r="E3188" s="307" t="n"/>
      <c r="F3188" s="32" t="n"/>
      <c r="G3188" s="33">
        <f>IF(F3188="", "", IF(OR(ISTEXT(H3188),ISTEXT(F3188)),"",H3188/F3188))</f>
        <v/>
      </c>
      <c r="H3188" s="33" t="n"/>
      <c r="I3188" s="33" t="n"/>
      <c r="J3188" s="33">
        <f>IF(I3188="", "", IF(OR(ISTEXT(I3188),ISTEXT($F3188)),"",I3188*$F3188))</f>
        <v/>
      </c>
      <c r="K3188" s="33" t="n"/>
      <c r="L3188" s="33">
        <f>IF(K3188="", "", IF(OR(ISTEXT(K3188),ISTEXT($F3188)),"",K3188*$F3188))</f>
        <v/>
      </c>
      <c r="M3188" s="30">
        <f>IF(OR(H3188="",H3188=0),"",IF(K3188="",IF(J3188="","",IF(OR(ISTEXT(J3188),ISTEXT(H3188)),"",J3188/H3188)),IF(OR(ISTEXT(L3188),ISTEXT(H3188)),"",L3188/H3188)))</f>
        <v/>
      </c>
    </row>
    <row r="3189" ht="13.35" customHeight="1" s="162">
      <c r="B3189" s="307" t="n"/>
      <c r="C3189" s="307" t="n"/>
      <c r="E3189" s="307" t="n"/>
      <c r="F3189" s="32" t="n"/>
      <c r="G3189" s="33">
        <f>IF(F3189="", "", IF(OR(ISTEXT(H3189),ISTEXT(F3189)),"",H3189/F3189))</f>
        <v/>
      </c>
      <c r="H3189" s="33" t="n"/>
      <c r="I3189" s="33" t="n"/>
      <c r="J3189" s="33">
        <f>IF(I3189="", "", IF(OR(ISTEXT(I3189),ISTEXT($F3189)),"",I3189*$F3189))</f>
        <v/>
      </c>
      <c r="K3189" s="33" t="n"/>
      <c r="L3189" s="33">
        <f>IF(K3189="", "", IF(OR(ISTEXT(K3189),ISTEXT($F3189)),"",K3189*$F3189))</f>
        <v/>
      </c>
      <c r="M3189" s="30">
        <f>IF(OR(H3189="",H3189=0),"",IF(K3189="",IF(J3189="","",IF(OR(ISTEXT(J3189),ISTEXT(H3189)),"",J3189/H3189)),IF(OR(ISTEXT(L3189),ISTEXT(H3189)),"",L3189/H3189)))</f>
        <v/>
      </c>
    </row>
    <row r="3190" ht="13.35" customHeight="1" s="162">
      <c r="B3190" s="307" t="n"/>
      <c r="C3190" s="307" t="n"/>
      <c r="E3190" s="307" t="n"/>
      <c r="F3190" s="32" t="n"/>
      <c r="G3190" s="33">
        <f>IF(F3190="", "", IF(OR(ISTEXT(H3190),ISTEXT(F3190)),"",H3190/F3190))</f>
        <v/>
      </c>
      <c r="H3190" s="33" t="n"/>
      <c r="I3190" s="33" t="n"/>
      <c r="J3190" s="33">
        <f>IF(I3190="", "", IF(OR(ISTEXT(I3190),ISTEXT($F3190)),"",I3190*$F3190))</f>
        <v/>
      </c>
      <c r="K3190" s="33" t="n"/>
      <c r="L3190" s="33">
        <f>IF(K3190="", "", IF(OR(ISTEXT(K3190),ISTEXT($F3190)),"",K3190*$F3190))</f>
        <v/>
      </c>
      <c r="M3190" s="30">
        <f>IF(OR(H3190="",H3190=0),"",IF(K3190="",IF(J3190="","",IF(OR(ISTEXT(J3190),ISTEXT(H3190)),"",J3190/H3190)),IF(OR(ISTEXT(L3190),ISTEXT(H3190)),"",L3190/H3190)))</f>
        <v/>
      </c>
    </row>
    <row r="3191" ht="13.35" customHeight="1" s="162">
      <c r="B3191" s="307" t="n"/>
      <c r="C3191" s="307" t="n"/>
      <c r="E3191" s="307" t="n"/>
      <c r="F3191" s="32" t="n"/>
      <c r="G3191" s="33">
        <f>IF(F3191="", "", IF(OR(ISTEXT(H3191),ISTEXT(F3191)),"",H3191/F3191))</f>
        <v/>
      </c>
      <c r="H3191" s="33" t="n"/>
      <c r="I3191" s="33" t="n"/>
      <c r="J3191" s="33">
        <f>IF(I3191="", "", IF(OR(ISTEXT(I3191),ISTEXT($F3191)),"",I3191*$F3191))</f>
        <v/>
      </c>
      <c r="K3191" s="33" t="n"/>
      <c r="L3191" s="33">
        <f>IF(K3191="", "", IF(OR(ISTEXT(K3191),ISTEXT($F3191)),"",K3191*$F3191))</f>
        <v/>
      </c>
      <c r="M3191" s="30">
        <f>IF(OR(H3191="",H3191=0),"",IF(K3191="",IF(J3191="","",IF(OR(ISTEXT(J3191),ISTEXT(H3191)),"",J3191/H3191)),IF(OR(ISTEXT(L3191),ISTEXT(H3191)),"",L3191/H3191)))</f>
        <v/>
      </c>
    </row>
    <row r="3192" ht="13.35" customHeight="1" s="162">
      <c r="B3192" s="307" t="n"/>
      <c r="C3192" s="307" t="n"/>
      <c r="E3192" s="307" t="n"/>
      <c r="F3192" s="32" t="n"/>
      <c r="G3192" s="33">
        <f>IF(F3192="", "", IF(OR(ISTEXT(H3192),ISTEXT(F3192)),"",H3192/F3192))</f>
        <v/>
      </c>
      <c r="H3192" s="33" t="n"/>
      <c r="I3192" s="33" t="n"/>
      <c r="J3192" s="33">
        <f>IF(I3192="", "", IF(OR(ISTEXT(I3192),ISTEXT($F3192)),"",I3192*$F3192))</f>
        <v/>
      </c>
      <c r="K3192" s="33" t="n"/>
      <c r="L3192" s="33">
        <f>IF(K3192="", "", IF(OR(ISTEXT(K3192),ISTEXT($F3192)),"",K3192*$F3192))</f>
        <v/>
      </c>
      <c r="M3192" s="30">
        <f>IF(OR(H3192="",H3192=0),"",IF(K3192="",IF(J3192="","",IF(OR(ISTEXT(J3192),ISTEXT(H3192)),"",J3192/H3192)),IF(OR(ISTEXT(L3192),ISTEXT(H3192)),"",L3192/H3192)))</f>
        <v/>
      </c>
    </row>
    <row r="3193" ht="13.35" customHeight="1" s="162">
      <c r="B3193" s="307" t="n"/>
      <c r="C3193" s="307" t="n"/>
      <c r="E3193" s="307" t="n"/>
      <c r="F3193" s="32" t="n"/>
      <c r="G3193" s="33">
        <f>IF(F3193="", "", IF(OR(ISTEXT(H3193),ISTEXT(F3193)),"",H3193/F3193))</f>
        <v/>
      </c>
      <c r="H3193" s="33" t="n"/>
      <c r="I3193" s="33" t="n"/>
      <c r="J3193" s="33">
        <f>IF(I3193="", "", IF(OR(ISTEXT(I3193),ISTEXT($F3193)),"",I3193*$F3193))</f>
        <v/>
      </c>
      <c r="K3193" s="33" t="n"/>
      <c r="L3193" s="33">
        <f>IF(K3193="", "", IF(OR(ISTEXT(K3193),ISTEXT($F3193)),"",K3193*$F3193))</f>
        <v/>
      </c>
      <c r="M3193" s="30">
        <f>IF(OR(H3193="",H3193=0),"",IF(K3193="",IF(J3193="","",IF(OR(ISTEXT(J3193),ISTEXT(H3193)),"",J3193/H3193)),IF(OR(ISTEXT(L3193),ISTEXT(H3193)),"",L3193/H3193)))</f>
        <v/>
      </c>
    </row>
    <row r="3194" ht="13.35" customHeight="1" s="162">
      <c r="B3194" s="307" t="n"/>
      <c r="C3194" s="307" t="n"/>
      <c r="E3194" s="307" t="n"/>
      <c r="F3194" s="32" t="n"/>
      <c r="G3194" s="33">
        <f>IF(F3194="", "", IF(OR(ISTEXT(H3194),ISTEXT(F3194)),"",H3194/F3194))</f>
        <v/>
      </c>
      <c r="H3194" s="33" t="n"/>
      <c r="I3194" s="33" t="n"/>
      <c r="J3194" s="33">
        <f>IF(I3194="", "", IF(OR(ISTEXT(I3194),ISTEXT($F3194)),"",I3194*$F3194))</f>
        <v/>
      </c>
      <c r="K3194" s="33" t="n"/>
      <c r="L3194" s="33">
        <f>IF(K3194="", "", IF(OR(ISTEXT(K3194),ISTEXT($F3194)),"",K3194*$F3194))</f>
        <v/>
      </c>
      <c r="M3194" s="30">
        <f>IF(OR(H3194="",H3194=0),"",IF(K3194="",IF(J3194="","",IF(OR(ISTEXT(J3194),ISTEXT(H3194)),"",J3194/H3194)),IF(OR(ISTEXT(L3194),ISTEXT(H3194)),"",L3194/H3194)))</f>
        <v/>
      </c>
    </row>
    <row r="3195" ht="13.35" customHeight="1" s="162">
      <c r="B3195" s="307" t="n"/>
      <c r="C3195" s="307" t="n"/>
      <c r="E3195" s="307" t="n"/>
      <c r="F3195" s="32" t="n"/>
      <c r="G3195" s="33">
        <f>IF(F3195="", "", IF(OR(ISTEXT(H3195),ISTEXT(F3195)),"",H3195/F3195))</f>
        <v/>
      </c>
      <c r="H3195" s="33" t="n"/>
      <c r="I3195" s="33" t="n"/>
      <c r="J3195" s="33">
        <f>IF(I3195="", "", IF(OR(ISTEXT(I3195),ISTEXT($F3195)),"",I3195*$F3195))</f>
        <v/>
      </c>
      <c r="K3195" s="33" t="n"/>
      <c r="L3195" s="33">
        <f>IF(K3195="", "", IF(OR(ISTEXT(K3195),ISTEXT($F3195)),"",K3195*$F3195))</f>
        <v/>
      </c>
      <c r="M3195" s="30">
        <f>IF(OR(H3195="",H3195=0),"",IF(K3195="",IF(J3195="","",IF(OR(ISTEXT(J3195),ISTEXT(H3195)),"",J3195/H3195)),IF(OR(ISTEXT(L3195),ISTEXT(H3195)),"",L3195/H3195)))</f>
        <v/>
      </c>
    </row>
    <row r="3196" ht="13.35" customHeight="1" s="162">
      <c r="B3196" s="307" t="n"/>
      <c r="C3196" s="307" t="n"/>
      <c r="E3196" s="307" t="n"/>
      <c r="F3196" s="32" t="n"/>
      <c r="G3196" s="33">
        <f>IF(F3196="", "", IF(OR(ISTEXT(H3196),ISTEXT(F3196)),"",H3196/F3196))</f>
        <v/>
      </c>
      <c r="H3196" s="33" t="n"/>
      <c r="I3196" s="33" t="n"/>
      <c r="J3196" s="33">
        <f>IF(I3196="", "", IF(OR(ISTEXT(I3196),ISTEXT($F3196)),"",I3196*$F3196))</f>
        <v/>
      </c>
      <c r="K3196" s="33" t="n"/>
      <c r="L3196" s="33">
        <f>IF(K3196="", "", IF(OR(ISTEXT(K3196),ISTEXT($F3196)),"",K3196*$F3196))</f>
        <v/>
      </c>
      <c r="M3196" s="30">
        <f>IF(OR(H3196="",H3196=0),"",IF(K3196="",IF(J3196="","",IF(OR(ISTEXT(J3196),ISTEXT(H3196)),"",J3196/H3196)),IF(OR(ISTEXT(L3196),ISTEXT(H3196)),"",L3196/H3196)))</f>
        <v/>
      </c>
    </row>
    <row r="3197" ht="13.35" customHeight="1" s="162">
      <c r="B3197" s="307" t="n"/>
      <c r="C3197" s="307" t="n"/>
      <c r="E3197" s="307" t="n"/>
      <c r="F3197" s="32" t="n"/>
      <c r="G3197" s="33">
        <f>IF(F3197="", "", IF(OR(ISTEXT(H3197),ISTEXT(F3197)),"",H3197/F3197))</f>
        <v/>
      </c>
      <c r="H3197" s="33" t="n"/>
      <c r="I3197" s="33" t="n"/>
      <c r="J3197" s="33">
        <f>IF(I3197="", "", IF(OR(ISTEXT(I3197),ISTEXT($F3197)),"",I3197*$F3197))</f>
        <v/>
      </c>
      <c r="K3197" s="33" t="n"/>
      <c r="L3197" s="33">
        <f>IF(K3197="", "", IF(OR(ISTEXT(K3197),ISTEXT($F3197)),"",K3197*$F3197))</f>
        <v/>
      </c>
      <c r="M3197" s="30">
        <f>IF(OR(H3197="",H3197=0),"",IF(K3197="",IF(J3197="","",IF(OR(ISTEXT(J3197),ISTEXT(H3197)),"",J3197/H3197)),IF(OR(ISTEXT(L3197),ISTEXT(H3197)),"",L3197/H3197)))</f>
        <v/>
      </c>
    </row>
    <row r="3198" ht="13.35" customHeight="1" s="162">
      <c r="B3198" s="307" t="n"/>
      <c r="C3198" s="307" t="n"/>
      <c r="E3198" s="307" t="n"/>
      <c r="F3198" s="32" t="n"/>
      <c r="G3198" s="33">
        <f>IF(F3198="", "", IF(OR(ISTEXT(H3198),ISTEXT(F3198)),"",H3198/F3198))</f>
        <v/>
      </c>
      <c r="H3198" s="33" t="n"/>
      <c r="I3198" s="33" t="n"/>
      <c r="J3198" s="33">
        <f>IF(I3198="", "", IF(OR(ISTEXT(I3198),ISTEXT($F3198)),"",I3198*$F3198))</f>
        <v/>
      </c>
      <c r="K3198" s="33" t="n"/>
      <c r="L3198" s="33">
        <f>IF(K3198="", "", IF(OR(ISTEXT(K3198),ISTEXT($F3198)),"",K3198*$F3198))</f>
        <v/>
      </c>
      <c r="M3198" s="30">
        <f>IF(OR(H3198="",H3198=0),"",IF(K3198="",IF(J3198="","",IF(OR(ISTEXT(J3198),ISTEXT(H3198)),"",J3198/H3198)),IF(OR(ISTEXT(L3198),ISTEXT(H3198)),"",L3198/H3198)))</f>
        <v/>
      </c>
    </row>
    <row r="3199" ht="13.35" customHeight="1" s="162">
      <c r="B3199" s="307" t="n"/>
      <c r="C3199" s="307" t="n"/>
      <c r="E3199" s="307" t="n"/>
      <c r="F3199" s="32" t="n"/>
      <c r="G3199" s="33">
        <f>IF(F3199="", "", IF(OR(ISTEXT(H3199),ISTEXT(F3199)),"",H3199/F3199))</f>
        <v/>
      </c>
      <c r="H3199" s="33" t="n"/>
      <c r="I3199" s="33" t="n"/>
      <c r="J3199" s="33">
        <f>IF(I3199="", "", IF(OR(ISTEXT(I3199),ISTEXT($F3199)),"",I3199*$F3199))</f>
        <v/>
      </c>
      <c r="K3199" s="33" t="n"/>
      <c r="L3199" s="33">
        <f>IF(K3199="", "", IF(OR(ISTEXT(K3199),ISTEXT($F3199)),"",K3199*$F3199))</f>
        <v/>
      </c>
      <c r="M3199" s="30">
        <f>IF(OR(H3199="",H3199=0),"",IF(K3199="",IF(J3199="","",IF(OR(ISTEXT(J3199),ISTEXT(H3199)),"",J3199/H3199)),IF(OR(ISTEXT(L3199),ISTEXT(H3199)),"",L3199/H3199)))</f>
        <v/>
      </c>
    </row>
    <row r="3200" ht="13.35" customHeight="1" s="162">
      <c r="B3200" s="307" t="n"/>
      <c r="C3200" s="307" t="n"/>
      <c r="E3200" s="307" t="n"/>
      <c r="F3200" s="32" t="n"/>
      <c r="G3200" s="33">
        <f>IF(F3200="", "", IF(OR(ISTEXT(H3200),ISTEXT(F3200)),"",H3200/F3200))</f>
        <v/>
      </c>
      <c r="H3200" s="33" t="n"/>
      <c r="I3200" s="33" t="n"/>
      <c r="J3200" s="33">
        <f>IF(I3200="", "", IF(OR(ISTEXT(I3200),ISTEXT($F3200)),"",I3200*$F3200))</f>
        <v/>
      </c>
      <c r="K3200" s="33" t="n"/>
      <c r="L3200" s="33">
        <f>IF(K3200="", "", IF(OR(ISTEXT(K3200),ISTEXT($F3200)),"",K3200*$F3200))</f>
        <v/>
      </c>
      <c r="M3200" s="30">
        <f>IF(OR(H3200="",H3200=0),"",IF(K3200="",IF(J3200="","",IF(OR(ISTEXT(J3200),ISTEXT(H3200)),"",J3200/H3200)),IF(OR(ISTEXT(L3200),ISTEXT(H3200)),"",L3200/H3200)))</f>
        <v/>
      </c>
    </row>
    <row r="3201" ht="13.35" customHeight="1" s="162">
      <c r="B3201" s="307" t="n"/>
      <c r="C3201" s="307" t="n"/>
      <c r="E3201" s="307" t="n"/>
      <c r="F3201" s="32" t="n"/>
      <c r="G3201" s="33">
        <f>IF(F3201="", "", IF(OR(ISTEXT(H3201),ISTEXT(F3201)),"",H3201/F3201))</f>
        <v/>
      </c>
      <c r="H3201" s="33" t="n"/>
      <c r="I3201" s="33" t="n"/>
      <c r="J3201" s="33">
        <f>IF(I3201="", "", IF(OR(ISTEXT(I3201),ISTEXT($F3201)),"",I3201*$F3201))</f>
        <v/>
      </c>
      <c r="K3201" s="33" t="n"/>
      <c r="L3201" s="33">
        <f>IF(K3201="", "", IF(OR(ISTEXT(K3201),ISTEXT($F3201)),"",K3201*$F3201))</f>
        <v/>
      </c>
      <c r="M3201" s="30">
        <f>IF(OR(H3201="",H3201=0),"",IF(K3201="",IF(J3201="","",IF(OR(ISTEXT(J3201),ISTEXT(H3201)),"",J3201/H3201)),IF(OR(ISTEXT(L3201),ISTEXT(H3201)),"",L3201/H3201)))</f>
        <v/>
      </c>
    </row>
    <row r="3202" ht="13.35" customHeight="1" s="162">
      <c r="B3202" s="307" t="n"/>
      <c r="C3202" s="307" t="n"/>
      <c r="E3202" s="307" t="n"/>
      <c r="F3202" s="32" t="n"/>
      <c r="G3202" s="33">
        <f>IF(F3202="", "", IF(OR(ISTEXT(H3202),ISTEXT(F3202)),"",H3202/F3202))</f>
        <v/>
      </c>
      <c r="H3202" s="33" t="n"/>
      <c r="I3202" s="33" t="n"/>
      <c r="J3202" s="33">
        <f>IF(I3202="", "", IF(OR(ISTEXT(I3202),ISTEXT($F3202)),"",I3202*$F3202))</f>
        <v/>
      </c>
      <c r="K3202" s="33" t="n"/>
      <c r="L3202" s="33">
        <f>IF(K3202="", "", IF(OR(ISTEXT(K3202),ISTEXT($F3202)),"",K3202*$F3202))</f>
        <v/>
      </c>
      <c r="M3202" s="30">
        <f>IF(OR(H3202="",H3202=0),"",IF(K3202="",IF(J3202="","",IF(OR(ISTEXT(J3202),ISTEXT(H3202)),"",J3202/H3202)),IF(OR(ISTEXT(L3202),ISTEXT(H3202)),"",L3202/H3202)))</f>
        <v/>
      </c>
    </row>
    <row r="3203" ht="13.35" customHeight="1" s="162">
      <c r="B3203" s="307" t="n"/>
      <c r="C3203" s="307" t="n"/>
      <c r="E3203" s="307" t="n"/>
      <c r="F3203" s="32" t="n"/>
      <c r="G3203" s="33">
        <f>IF(F3203="", "", IF(OR(ISTEXT(H3203),ISTEXT(F3203)),"",H3203/F3203))</f>
        <v/>
      </c>
      <c r="H3203" s="33" t="n"/>
      <c r="I3203" s="33" t="n"/>
      <c r="J3203" s="33">
        <f>IF(I3203="", "", IF(OR(ISTEXT(I3203),ISTEXT($F3203)),"",I3203*$F3203))</f>
        <v/>
      </c>
      <c r="K3203" s="33" t="n"/>
      <c r="L3203" s="33">
        <f>IF(K3203="", "", IF(OR(ISTEXT(K3203),ISTEXT($F3203)),"",K3203*$F3203))</f>
        <v/>
      </c>
      <c r="M3203" s="30">
        <f>IF(OR(H3203="",H3203=0),"",IF(K3203="",IF(J3203="","",IF(OR(ISTEXT(J3203),ISTEXT(H3203)),"",J3203/H3203)),IF(OR(ISTEXT(L3203),ISTEXT(H3203)),"",L3203/H3203)))</f>
        <v/>
      </c>
    </row>
    <row r="3204" ht="13.35" customHeight="1" s="162">
      <c r="B3204" s="307" t="n"/>
      <c r="C3204" s="307" t="n"/>
      <c r="E3204" s="307" t="n"/>
      <c r="F3204" s="32" t="n"/>
      <c r="G3204" s="33">
        <f>IF(F3204="", "", IF(OR(ISTEXT(H3204),ISTEXT(F3204)),"",H3204/F3204))</f>
        <v/>
      </c>
      <c r="H3204" s="33" t="n"/>
      <c r="I3204" s="33" t="n"/>
      <c r="J3204" s="33">
        <f>IF(I3204="", "", IF(OR(ISTEXT(I3204),ISTEXT($F3204)),"",I3204*$F3204))</f>
        <v/>
      </c>
      <c r="K3204" s="33" t="n"/>
      <c r="L3204" s="33">
        <f>IF(K3204="", "", IF(OR(ISTEXT(K3204),ISTEXT($F3204)),"",K3204*$F3204))</f>
        <v/>
      </c>
      <c r="M3204" s="30">
        <f>IF(OR(H3204="",H3204=0),"",IF(K3204="",IF(J3204="","",IF(OR(ISTEXT(J3204),ISTEXT(H3204)),"",J3204/H3204)),IF(OR(ISTEXT(L3204),ISTEXT(H3204)),"",L3204/H3204)))</f>
        <v/>
      </c>
    </row>
    <row r="3205" ht="13.35" customHeight="1" s="162">
      <c r="B3205" s="307" t="n"/>
      <c r="C3205" s="307" t="n"/>
      <c r="E3205" s="307" t="n"/>
      <c r="F3205" s="32" t="n"/>
      <c r="G3205" s="33">
        <f>IF(F3205="", "", IF(OR(ISTEXT(H3205),ISTEXT(F3205)),"",H3205/F3205))</f>
        <v/>
      </c>
      <c r="H3205" s="33" t="n"/>
      <c r="I3205" s="33" t="n"/>
      <c r="J3205" s="33">
        <f>IF(I3205="", "", IF(OR(ISTEXT(I3205),ISTEXT($F3205)),"",I3205*$F3205))</f>
        <v/>
      </c>
      <c r="K3205" s="33" t="n"/>
      <c r="L3205" s="33">
        <f>IF(K3205="", "", IF(OR(ISTEXT(K3205),ISTEXT($F3205)),"",K3205*$F3205))</f>
        <v/>
      </c>
      <c r="M3205" s="30">
        <f>IF(OR(H3205="",H3205=0),"",IF(K3205="",IF(J3205="","",IF(OR(ISTEXT(J3205),ISTEXT(H3205)),"",J3205/H3205)),IF(OR(ISTEXT(L3205),ISTEXT(H3205)),"",L3205/H3205)))</f>
        <v/>
      </c>
    </row>
    <row r="3206" ht="13.35" customHeight="1" s="162">
      <c r="B3206" s="307" t="n"/>
      <c r="C3206" s="307" t="n"/>
      <c r="E3206" s="307" t="n"/>
      <c r="F3206" s="32" t="n"/>
      <c r="G3206" s="33">
        <f>IF(F3206="", "", IF(OR(ISTEXT(H3206),ISTEXT(F3206)),"",H3206/F3206))</f>
        <v/>
      </c>
      <c r="H3206" s="33" t="n"/>
      <c r="I3206" s="33" t="n"/>
      <c r="J3206" s="33">
        <f>IF(I3206="", "", IF(OR(ISTEXT(I3206),ISTEXT($F3206)),"",I3206*$F3206))</f>
        <v/>
      </c>
      <c r="K3206" s="33" t="n"/>
      <c r="L3206" s="33">
        <f>IF(K3206="", "", IF(OR(ISTEXT(K3206),ISTEXT($F3206)),"",K3206*$F3206))</f>
        <v/>
      </c>
      <c r="M3206" s="30">
        <f>IF(OR(H3206="",H3206=0),"",IF(K3206="",IF(J3206="","",IF(OR(ISTEXT(J3206),ISTEXT(H3206)),"",J3206/H3206)),IF(OR(ISTEXT(L3206),ISTEXT(H3206)),"",L3206/H3206)))</f>
        <v/>
      </c>
    </row>
    <row r="3207" ht="13.35" customHeight="1" s="162">
      <c r="B3207" s="307" t="n"/>
      <c r="C3207" s="307" t="n"/>
      <c r="E3207" s="307" t="n"/>
      <c r="F3207" s="32" t="n"/>
      <c r="G3207" s="33">
        <f>IF(F3207="", "", IF(OR(ISTEXT(H3207),ISTEXT(F3207)),"",H3207/F3207))</f>
        <v/>
      </c>
      <c r="H3207" s="33" t="n"/>
      <c r="I3207" s="33" t="n"/>
      <c r="J3207" s="33">
        <f>IF(I3207="", "", IF(OR(ISTEXT(I3207),ISTEXT($F3207)),"",I3207*$F3207))</f>
        <v/>
      </c>
      <c r="K3207" s="33" t="n"/>
      <c r="L3207" s="33">
        <f>IF(K3207="", "", IF(OR(ISTEXT(K3207),ISTEXT($F3207)),"",K3207*$F3207))</f>
        <v/>
      </c>
      <c r="M3207" s="30">
        <f>IF(OR(H3207="",H3207=0),"",IF(K3207="",IF(J3207="","",IF(OR(ISTEXT(J3207),ISTEXT(H3207)),"",J3207/H3207)),IF(OR(ISTEXT(L3207),ISTEXT(H3207)),"",L3207/H3207)))</f>
        <v/>
      </c>
    </row>
    <row r="3208" ht="13.35" customHeight="1" s="162">
      <c r="B3208" s="307" t="n"/>
      <c r="C3208" s="307" t="n"/>
      <c r="E3208" s="307" t="n"/>
      <c r="F3208" s="32" t="n"/>
      <c r="G3208" s="33">
        <f>IF(F3208="", "", IF(OR(ISTEXT(H3208),ISTEXT(F3208)),"",H3208/F3208))</f>
        <v/>
      </c>
      <c r="H3208" s="33" t="n"/>
      <c r="I3208" s="33" t="n"/>
      <c r="J3208" s="33">
        <f>IF(I3208="", "", IF(OR(ISTEXT(I3208),ISTEXT($F3208)),"",I3208*$F3208))</f>
        <v/>
      </c>
      <c r="K3208" s="33" t="n"/>
      <c r="L3208" s="33">
        <f>IF(K3208="", "", IF(OR(ISTEXT(K3208),ISTEXT($F3208)),"",K3208*$F3208))</f>
        <v/>
      </c>
      <c r="M3208" s="30">
        <f>IF(OR(H3208="",H3208=0),"",IF(K3208="",IF(J3208="","",IF(OR(ISTEXT(J3208),ISTEXT(H3208)),"",J3208/H3208)),IF(OR(ISTEXT(L3208),ISTEXT(H3208)),"",L3208/H3208)))</f>
        <v/>
      </c>
    </row>
    <row r="3209" ht="13.35" customHeight="1" s="162">
      <c r="B3209" s="307" t="n"/>
      <c r="C3209" s="307" t="n"/>
      <c r="E3209" s="307" t="n"/>
      <c r="F3209" s="32" t="n"/>
      <c r="G3209" s="33">
        <f>IF(F3209="", "", IF(OR(ISTEXT(H3209),ISTEXT(F3209)),"",H3209/F3209))</f>
        <v/>
      </c>
      <c r="H3209" s="33" t="n"/>
      <c r="I3209" s="33" t="n"/>
      <c r="J3209" s="33">
        <f>IF(I3209="", "", IF(OR(ISTEXT(I3209),ISTEXT($F3209)),"",I3209*$F3209))</f>
        <v/>
      </c>
      <c r="K3209" s="33" t="n"/>
      <c r="L3209" s="33">
        <f>IF(K3209="", "", IF(OR(ISTEXT(K3209),ISTEXT($F3209)),"",K3209*$F3209))</f>
        <v/>
      </c>
      <c r="M3209" s="30">
        <f>IF(OR(H3209="",H3209=0),"",IF(K3209="",IF(J3209="","",IF(OR(ISTEXT(J3209),ISTEXT(H3209)),"",J3209/H3209)),IF(OR(ISTEXT(L3209),ISTEXT(H3209)),"",L3209/H3209)))</f>
        <v/>
      </c>
    </row>
    <row r="3210" ht="13.35" customHeight="1" s="162">
      <c r="B3210" s="307" t="n"/>
      <c r="C3210" s="307" t="n"/>
      <c r="E3210" s="307" t="n"/>
      <c r="F3210" s="32" t="n"/>
      <c r="G3210" s="33">
        <f>IF(F3210="", "", IF(OR(ISTEXT(H3210),ISTEXT(F3210)),"",H3210/F3210))</f>
        <v/>
      </c>
      <c r="H3210" s="33" t="n"/>
      <c r="I3210" s="33" t="n"/>
      <c r="J3210" s="33">
        <f>IF(I3210="", "", IF(OR(ISTEXT(I3210),ISTEXT($F3210)),"",I3210*$F3210))</f>
        <v/>
      </c>
      <c r="K3210" s="33" t="n"/>
      <c r="L3210" s="33">
        <f>IF(K3210="", "", IF(OR(ISTEXT(K3210),ISTEXT($F3210)),"",K3210*$F3210))</f>
        <v/>
      </c>
      <c r="M3210" s="30">
        <f>IF(OR(H3210="",H3210=0),"",IF(K3210="",IF(J3210="","",IF(OR(ISTEXT(J3210),ISTEXT(H3210)),"",J3210/H3210)),IF(OR(ISTEXT(L3210),ISTEXT(H3210)),"",L3210/H3210)))</f>
        <v/>
      </c>
    </row>
    <row r="3211" ht="13.35" customHeight="1" s="162">
      <c r="B3211" s="307" t="n"/>
      <c r="C3211" s="307" t="n"/>
      <c r="E3211" s="307" t="n"/>
      <c r="F3211" s="32" t="n"/>
      <c r="G3211" s="33">
        <f>IF(F3211="", "", IF(OR(ISTEXT(H3211),ISTEXT(F3211)),"",H3211/F3211))</f>
        <v/>
      </c>
      <c r="H3211" s="33" t="n"/>
      <c r="I3211" s="33" t="n"/>
      <c r="J3211" s="33">
        <f>IF(I3211="", "", IF(OR(ISTEXT(I3211),ISTEXT($F3211)),"",I3211*$F3211))</f>
        <v/>
      </c>
      <c r="K3211" s="33" t="n"/>
      <c r="L3211" s="33">
        <f>IF(K3211="", "", IF(OR(ISTEXT(K3211),ISTEXT($F3211)),"",K3211*$F3211))</f>
        <v/>
      </c>
      <c r="M3211" s="30">
        <f>IF(OR(H3211="",H3211=0),"",IF(K3211="",IF(J3211="","",IF(OR(ISTEXT(J3211),ISTEXT(H3211)),"",J3211/H3211)),IF(OR(ISTEXT(L3211),ISTEXT(H3211)),"",L3211/H3211)))</f>
        <v/>
      </c>
    </row>
    <row r="3212" ht="13.35" customHeight="1" s="162">
      <c r="B3212" s="307" t="n"/>
      <c r="C3212" s="307" t="n"/>
      <c r="E3212" s="307" t="n"/>
      <c r="F3212" s="32" t="n"/>
      <c r="G3212" s="33">
        <f>IF(F3212="", "", IF(OR(ISTEXT(H3212),ISTEXT(F3212)),"",H3212/F3212))</f>
        <v/>
      </c>
      <c r="H3212" s="33" t="n"/>
      <c r="I3212" s="33" t="n"/>
      <c r="J3212" s="33">
        <f>IF(I3212="", "", IF(OR(ISTEXT(I3212),ISTEXT($F3212)),"",I3212*$F3212))</f>
        <v/>
      </c>
      <c r="K3212" s="33" t="n"/>
      <c r="L3212" s="33">
        <f>IF(K3212="", "", IF(OR(ISTEXT(K3212),ISTEXT($F3212)),"",K3212*$F3212))</f>
        <v/>
      </c>
      <c r="M3212" s="30">
        <f>IF(OR(H3212="",H3212=0),"",IF(K3212="",IF(J3212="","",IF(OR(ISTEXT(J3212),ISTEXT(H3212)),"",J3212/H3212)),IF(OR(ISTEXT(L3212),ISTEXT(H3212)),"",L3212/H3212)))</f>
        <v/>
      </c>
    </row>
    <row r="3213" ht="13.35" customHeight="1" s="162">
      <c r="B3213" s="307" t="n"/>
      <c r="C3213" s="307" t="n"/>
      <c r="E3213" s="307" t="n"/>
      <c r="F3213" s="32" t="n"/>
      <c r="G3213" s="33">
        <f>IF(F3213="", "", IF(OR(ISTEXT(H3213),ISTEXT(F3213)),"",H3213/F3213))</f>
        <v/>
      </c>
      <c r="H3213" s="33" t="n"/>
      <c r="I3213" s="33" t="n"/>
      <c r="J3213" s="33">
        <f>IF(I3213="", "", IF(OR(ISTEXT(I3213),ISTEXT($F3213)),"",I3213*$F3213))</f>
        <v/>
      </c>
      <c r="K3213" s="33" t="n"/>
      <c r="L3213" s="33">
        <f>IF(K3213="", "", IF(OR(ISTEXT(K3213),ISTEXT($F3213)),"",K3213*$F3213))</f>
        <v/>
      </c>
      <c r="M3213" s="30">
        <f>IF(OR(H3213="",H3213=0),"",IF(K3213="",IF(J3213="","",IF(OR(ISTEXT(J3213),ISTEXT(H3213)),"",J3213/H3213)),IF(OR(ISTEXT(L3213),ISTEXT(H3213)),"",L3213/H3213)))</f>
        <v/>
      </c>
    </row>
    <row r="3214" ht="13.35" customHeight="1" s="162">
      <c r="B3214" s="307" t="n"/>
      <c r="C3214" s="307" t="n"/>
      <c r="E3214" s="307" t="n"/>
      <c r="F3214" s="32" t="n"/>
      <c r="G3214" s="33">
        <f>IF(F3214="", "", IF(OR(ISTEXT(H3214),ISTEXT(F3214)),"",H3214/F3214))</f>
        <v/>
      </c>
      <c r="H3214" s="33" t="n"/>
      <c r="I3214" s="33" t="n"/>
      <c r="J3214" s="33">
        <f>IF(I3214="", "", IF(OR(ISTEXT(I3214),ISTEXT($F3214)),"",I3214*$F3214))</f>
        <v/>
      </c>
      <c r="K3214" s="33" t="n"/>
      <c r="L3214" s="33">
        <f>IF(K3214="", "", IF(OR(ISTEXT(K3214),ISTEXT($F3214)),"",K3214*$F3214))</f>
        <v/>
      </c>
      <c r="M3214" s="30">
        <f>IF(OR(H3214="",H3214=0),"",IF(K3214="",IF(J3214="","",IF(OR(ISTEXT(J3214),ISTEXT(H3214)),"",J3214/H3214)),IF(OR(ISTEXT(L3214),ISTEXT(H3214)),"",L3214/H3214)))</f>
        <v/>
      </c>
    </row>
    <row r="3215" ht="13.35" customHeight="1" s="162">
      <c r="B3215" s="307" t="n"/>
      <c r="C3215" s="307" t="n"/>
      <c r="E3215" s="307" t="n"/>
      <c r="F3215" s="32" t="n"/>
      <c r="G3215" s="33">
        <f>IF(F3215="", "", IF(OR(ISTEXT(H3215),ISTEXT(F3215)),"",H3215/F3215))</f>
        <v/>
      </c>
      <c r="H3215" s="33" t="n"/>
      <c r="I3215" s="33" t="n"/>
      <c r="J3215" s="33">
        <f>IF(I3215="", "", IF(OR(ISTEXT(I3215),ISTEXT($F3215)),"",I3215*$F3215))</f>
        <v/>
      </c>
      <c r="K3215" s="33" t="n"/>
      <c r="L3215" s="33">
        <f>IF(K3215="", "", IF(OR(ISTEXT(K3215),ISTEXT($F3215)),"",K3215*$F3215))</f>
        <v/>
      </c>
      <c r="M3215" s="30">
        <f>IF(OR(H3215="",H3215=0),"",IF(K3215="",IF(J3215="","",IF(OR(ISTEXT(J3215),ISTEXT(H3215)),"",J3215/H3215)),IF(OR(ISTEXT(L3215),ISTEXT(H3215)),"",L3215/H3215)))</f>
        <v/>
      </c>
    </row>
    <row r="3216" ht="13.35" customHeight="1" s="162">
      <c r="B3216" s="307" t="n"/>
      <c r="C3216" s="307" t="n"/>
      <c r="E3216" s="307" t="n"/>
      <c r="F3216" s="32" t="n"/>
      <c r="G3216" s="33">
        <f>IF(F3216="", "", IF(OR(ISTEXT(H3216),ISTEXT(F3216)),"",H3216/F3216))</f>
        <v/>
      </c>
      <c r="H3216" s="33" t="n"/>
      <c r="I3216" s="33" t="n"/>
      <c r="J3216" s="33">
        <f>IF(I3216="", "", IF(OR(ISTEXT(I3216),ISTEXT($F3216)),"",I3216*$F3216))</f>
        <v/>
      </c>
      <c r="K3216" s="33" t="n"/>
      <c r="L3216" s="33">
        <f>IF(K3216="", "", IF(OR(ISTEXT(K3216),ISTEXT($F3216)),"",K3216*$F3216))</f>
        <v/>
      </c>
      <c r="M3216" s="30">
        <f>IF(OR(H3216="",H3216=0),"",IF(K3216="",IF(J3216="","",IF(OR(ISTEXT(J3216),ISTEXT(H3216)),"",J3216/H3216)),IF(OR(ISTEXT(L3216),ISTEXT(H3216)),"",L3216/H3216)))</f>
        <v/>
      </c>
    </row>
    <row r="3217" ht="13.35" customHeight="1" s="162">
      <c r="B3217" s="307" t="n"/>
      <c r="C3217" s="307" t="n"/>
      <c r="E3217" s="307" t="n"/>
      <c r="F3217" s="32" t="n"/>
      <c r="G3217" s="33">
        <f>IF(F3217="", "", IF(OR(ISTEXT(H3217),ISTEXT(F3217)),"",H3217/F3217))</f>
        <v/>
      </c>
      <c r="H3217" s="33" t="n"/>
      <c r="I3217" s="33" t="n"/>
      <c r="J3217" s="33">
        <f>IF(I3217="", "", IF(OR(ISTEXT(I3217),ISTEXT($F3217)),"",I3217*$F3217))</f>
        <v/>
      </c>
      <c r="K3217" s="33" t="n"/>
      <c r="L3217" s="33">
        <f>IF(K3217="", "", IF(OR(ISTEXT(K3217),ISTEXT($F3217)),"",K3217*$F3217))</f>
        <v/>
      </c>
      <c r="M3217" s="30">
        <f>IF(OR(H3217="",H3217=0),"",IF(K3217="",IF(J3217="","",IF(OR(ISTEXT(J3217),ISTEXT(H3217)),"",J3217/H3217)),IF(OR(ISTEXT(L3217),ISTEXT(H3217)),"",L3217/H3217)))</f>
        <v/>
      </c>
    </row>
    <row r="3218" ht="13.35" customHeight="1" s="162">
      <c r="B3218" s="307" t="n"/>
      <c r="C3218" s="307" t="n"/>
      <c r="E3218" s="307" t="n"/>
      <c r="F3218" s="32" t="n"/>
      <c r="G3218" s="33">
        <f>IF(F3218="", "", IF(OR(ISTEXT(H3218),ISTEXT(F3218)),"",H3218/F3218))</f>
        <v/>
      </c>
      <c r="H3218" s="33" t="n"/>
      <c r="I3218" s="33" t="n"/>
      <c r="J3218" s="33">
        <f>IF(I3218="", "", IF(OR(ISTEXT(I3218),ISTEXT($F3218)),"",I3218*$F3218))</f>
        <v/>
      </c>
      <c r="K3218" s="33" t="n"/>
      <c r="L3218" s="33">
        <f>IF(K3218="", "", IF(OR(ISTEXT(K3218),ISTEXT($F3218)),"",K3218*$F3218))</f>
        <v/>
      </c>
      <c r="M3218" s="30">
        <f>IF(OR(H3218="",H3218=0),"",IF(K3218="",IF(J3218="","",IF(OR(ISTEXT(J3218),ISTEXT(H3218)),"",J3218/H3218)),IF(OR(ISTEXT(L3218),ISTEXT(H3218)),"",L3218/H3218)))</f>
        <v/>
      </c>
    </row>
    <row r="3219" ht="13.35" customHeight="1" s="162">
      <c r="B3219" s="307" t="n"/>
      <c r="C3219" s="307" t="n"/>
      <c r="E3219" s="307" t="n"/>
      <c r="F3219" s="32" t="n"/>
      <c r="G3219" s="33">
        <f>IF(F3219="", "", IF(OR(ISTEXT(H3219),ISTEXT(F3219)),"",H3219/F3219))</f>
        <v/>
      </c>
      <c r="H3219" s="33" t="n"/>
      <c r="I3219" s="33" t="n"/>
      <c r="J3219" s="33">
        <f>IF(I3219="", "", IF(OR(ISTEXT(I3219),ISTEXT($F3219)),"",I3219*$F3219))</f>
        <v/>
      </c>
      <c r="K3219" s="33" t="n"/>
      <c r="L3219" s="33">
        <f>IF(K3219="", "", IF(OR(ISTEXT(K3219),ISTEXT($F3219)),"",K3219*$F3219))</f>
        <v/>
      </c>
      <c r="M3219" s="30">
        <f>IF(OR(H3219="",H3219=0),"",IF(K3219="",IF(J3219="","",IF(OR(ISTEXT(J3219),ISTEXT(H3219)),"",J3219/H3219)),IF(OR(ISTEXT(L3219),ISTEXT(H3219)),"",L3219/H3219)))</f>
        <v/>
      </c>
    </row>
    <row r="3220" ht="13.35" customHeight="1" s="162">
      <c r="B3220" s="42" t="n"/>
      <c r="C3220" s="231" t="inlineStr">
        <is>
          <t>Subtotal (this page)</t>
        </is>
      </c>
      <c r="D3220" s="159" t="n"/>
      <c r="E3220" s="42" t="n"/>
      <c r="F3220" s="42" t="n"/>
      <c r="G3220" s="43" t="n"/>
      <c r="H3220" s="43">
        <f>IF(SUM(H3180:H3219)=0,"",SUM(H3180:H3219))</f>
        <v/>
      </c>
      <c r="I3220" s="43" t="n"/>
      <c r="J3220" s="43">
        <f>IF(SUM(J3180:J3219)=0,"",SUM(J3180:J3219))</f>
        <v/>
      </c>
      <c r="K3220" s="43" t="n"/>
      <c r="L3220" s="43">
        <f>IF(SUM(L3180:L3219)=0,"",SUM(L3180:L3219))</f>
        <v/>
      </c>
      <c r="M3220" s="35">
        <f>IF(OR(H3220="",H3220=0),"",IF(L3220="",IF(J3220="","",IF(OR(ISTEXT(J3220),ISTEXT(H3220)),"",J3220/H3220)),IF(OR(ISTEXT(L3220),ISTEXT(H3220)),"",L3220/H3220)))</f>
        <v/>
      </c>
    </row>
    <row r="3221" ht="13.35" customHeight="1" s="162"/>
    <row r="3222" ht="13.35" customHeight="1" s="162">
      <c r="B3222" s="188" t="inlineStr">
        <is>
          <t>Remarks (cont.)</t>
        </is>
      </c>
      <c r="C3222" s="173" t="n"/>
      <c r="D3222" s="154" t="n"/>
      <c r="E3222" s="174" t="n"/>
      <c r="F3222" s="174" t="n"/>
      <c r="G3222" s="174" t="n"/>
      <c r="H3222" s="174" t="n"/>
      <c r="I3222" s="174" t="n"/>
      <c r="J3222" s="174" t="n"/>
      <c r="K3222" s="174" t="n"/>
      <c r="L3222" s="174" t="n"/>
      <c r="M3222" s="173" t="n"/>
    </row>
    <row r="3223" ht="13.35" customHeight="1" s="162">
      <c r="B3223" s="154" t="n"/>
      <c r="C3223" s="174" t="n"/>
      <c r="D3223" s="174" t="n"/>
      <c r="E3223" s="174" t="n"/>
      <c r="F3223" s="174" t="n"/>
      <c r="G3223" s="174" t="n"/>
      <c r="H3223" s="174" t="n"/>
      <c r="I3223" s="174" t="n"/>
      <c r="J3223" s="174" t="n"/>
      <c r="K3223" s="174" t="n"/>
      <c r="L3223" s="174" t="n"/>
      <c r="M3223" s="173" t="n"/>
    </row>
    <row r="3224" ht="13.35" customHeight="1" s="162">
      <c r="B3224" s="154" t="n"/>
      <c r="C3224" s="174" t="n"/>
      <c r="D3224" s="174" t="n"/>
      <c r="E3224" s="174" t="n"/>
      <c r="F3224" s="174" t="n"/>
      <c r="G3224" s="174" t="n"/>
      <c r="H3224" s="174" t="n"/>
      <c r="I3224" s="174" t="n"/>
      <c r="J3224" s="174" t="n"/>
      <c r="K3224" s="174" t="n"/>
      <c r="L3224" s="174" t="n"/>
      <c r="M3224" s="173" t="n"/>
    </row>
    <row r="3225" ht="13.35" customHeight="1" s="162">
      <c r="B3225" s="154" t="n"/>
      <c r="C3225" s="174" t="n"/>
      <c r="D3225" s="174" t="n"/>
      <c r="E3225" s="174" t="n"/>
      <c r="F3225" s="174" t="n"/>
      <c r="G3225" s="174" t="n"/>
      <c r="H3225" s="174" t="n"/>
      <c r="I3225" s="174" t="n"/>
      <c r="J3225" s="174" t="n"/>
      <c r="K3225" s="174" t="n"/>
      <c r="L3225" s="174" t="n"/>
      <c r="M3225" s="173" t="n"/>
    </row>
    <row r="3226" ht="13.35" customHeight="1" s="162"/>
    <row r="3227" ht="13.35" customHeight="1" s="162"/>
    <row r="3228" ht="13.35" customHeight="1" s="162">
      <c r="B3228" s="200" t="inlineStr">
        <is>
          <t>System</t>
        </is>
      </c>
      <c r="C3228" s="403" t="n"/>
      <c r="D3228" s="209">
        <f>IF('{Equipment Data Entry}'!B112="","",'{Equipment Data Entry}'!B112)</f>
        <v/>
      </c>
      <c r="E3228" s="418" t="n"/>
      <c r="F3228" s="403" t="n"/>
      <c r="G3228" s="200" t="inlineStr">
        <is>
          <t>Service</t>
        </is>
      </c>
      <c r="H3228" s="403" t="n"/>
      <c r="I3228" s="210">
        <f>IF('{Equipment Data Entry}'!C112="","",'{Equipment Data Entry}'!C112)</f>
        <v/>
      </c>
      <c r="J3228" s="418" t="n"/>
      <c r="K3228" s="418" t="n"/>
      <c r="L3228" s="418" t="n"/>
      <c r="M3228" s="403" t="n"/>
    </row>
    <row r="3229" ht="13.35" customHeight="1" s="162">
      <c r="B3229" s="422" t="n"/>
      <c r="C3229" s="423" t="n"/>
      <c r="D3229" s="422" t="n"/>
      <c r="E3229" s="424" t="n"/>
      <c r="F3229" s="423" t="n"/>
      <c r="G3229" s="422" t="n"/>
      <c r="H3229" s="423" t="n"/>
      <c r="I3229" s="422" t="n"/>
      <c r="J3229" s="424" t="n"/>
      <c r="K3229" s="424" t="n"/>
      <c r="L3229" s="424" t="n"/>
      <c r="M3229" s="423" t="n"/>
    </row>
    <row r="3230" ht="13.35" customHeight="1" s="162">
      <c r="B3230" s="437" t="inlineStr">
        <is>
          <t>Drive Type:</t>
        </is>
      </c>
      <c r="C3230" s="13" t="n"/>
      <c r="D3230" s="438" t="n"/>
      <c r="E3230" s="437" t="inlineStr">
        <is>
          <t>Rotation – Design:</t>
        </is>
      </c>
      <c r="F3230" s="13" t="n"/>
      <c r="G3230" s="438" t="n"/>
      <c r="H3230" s="13" t="n"/>
      <c r="I3230" s="437" t="inlineStr">
        <is>
          <t>Actual:</t>
        </is>
      </c>
      <c r="J3230" s="438" t="n"/>
    </row>
    <row r="3231" ht="13.35" customHeight="1" s="162">
      <c r="B3231" s="200" t="inlineStr">
        <is>
          <t>Unit Data</t>
        </is>
      </c>
      <c r="C3231" s="400" t="n"/>
      <c r="D3231" s="400" t="n"/>
      <c r="E3231" s="400" t="n"/>
      <c r="F3231" s="400" t="n"/>
      <c r="G3231" s="401" t="n"/>
      <c r="H3231" s="13" t="n"/>
      <c r="I3231" s="200" t="inlineStr">
        <is>
          <t>Design and Performance Data</t>
        </is>
      </c>
      <c r="J3231" s="400" t="n"/>
      <c r="K3231" s="400" t="n"/>
      <c r="L3231" s="401" t="n"/>
      <c r="M3231" s="283" t="n"/>
    </row>
    <row r="3232" ht="13.35" customHeight="1" s="162">
      <c r="B3232" s="199" t="inlineStr">
        <is>
          <t>Manufacturer</t>
        </is>
      </c>
      <c r="C3232" s="401" t="n"/>
      <c r="D3232" s="204">
        <f>IF('{Equipment Data Entry}'!E112="","",'{Equipment Data Entry}'!E112)</f>
        <v/>
      </c>
      <c r="E3232" s="400" t="n"/>
      <c r="F3232" s="400" t="n"/>
      <c r="G3232" s="401" t="n"/>
      <c r="H3232" s="13" t="n"/>
      <c r="I3232" s="199" t="inlineStr">
        <is>
          <t>Design Criteria</t>
        </is>
      </c>
      <c r="J3232" s="401" t="n"/>
      <c r="K3232" s="199" t="inlineStr">
        <is>
          <t>Design</t>
        </is>
      </c>
      <c r="L3232" s="199" t="inlineStr">
        <is>
          <t>Actual</t>
        </is>
      </c>
      <c r="M3232" s="13" t="n"/>
    </row>
    <row r="3233" ht="13.35" customHeight="1" s="162">
      <c r="B3233" s="199" t="inlineStr">
        <is>
          <t>Model Number</t>
        </is>
      </c>
      <c r="C3233" s="401" t="n"/>
      <c r="D3233" s="204">
        <f>IF('{Equipment Data Entry}'!F112="","",'{Equipment Data Entry}'!F112)</f>
        <v/>
      </c>
      <c r="E3233" s="400" t="n"/>
      <c r="F3233" s="400" t="n"/>
      <c r="G3233" s="401" t="n"/>
      <c r="H3233" s="13" t="n"/>
      <c r="I3233" s="199" t="inlineStr">
        <is>
          <t>Total Airflow</t>
        </is>
      </c>
      <c r="J3233" s="401" t="n"/>
      <c r="K3233" s="24">
        <f>H3273</f>
        <v/>
      </c>
      <c r="L3233" s="24">
        <f>L3273</f>
        <v/>
      </c>
      <c r="M3233" s="22">
        <f>IF(OR(L3233="",K3233="",K3233=0),"",IF(OR(ISTEXT(L3233),ISTEXT(K3233)),"",L3233/K3233))</f>
        <v/>
      </c>
    </row>
    <row r="3234" ht="13.35" customHeight="1" s="162">
      <c r="B3234" s="199" t="inlineStr">
        <is>
          <t>Serial Number</t>
        </is>
      </c>
      <c r="C3234" s="401" t="n"/>
      <c r="D3234" s="204" t="n"/>
      <c r="E3234" s="400" t="n"/>
      <c r="F3234" s="400" t="n"/>
      <c r="G3234" s="401" t="n"/>
      <c r="H3234" s="13" t="n"/>
      <c r="I3234" s="199" t="inlineStr">
        <is>
          <t>Unit ESP</t>
        </is>
      </c>
      <c r="J3234" s="401" t="n"/>
      <c r="K3234" s="71">
        <f>IF('{Equipment Data Entry}'!H112="","",'{Equipment Data Entry}'!H112)</f>
        <v/>
      </c>
      <c r="L3234" s="64">
        <f>I3253</f>
        <v/>
      </c>
      <c r="M3234" s="22" t="n"/>
    </row>
    <row r="3235" ht="13.35" customHeight="1" s="162">
      <c r="B3235" s="199" t="inlineStr">
        <is>
          <t>Area Served</t>
        </is>
      </c>
      <c r="C3235" s="401" t="n"/>
      <c r="D3235" s="204">
        <f>I3228</f>
        <v/>
      </c>
      <c r="E3235" s="400" t="n"/>
      <c r="F3235" s="400" t="n"/>
      <c r="G3235" s="401" t="n"/>
      <c r="H3235" s="13" t="n"/>
      <c r="I3235" s="199" t="inlineStr">
        <is>
          <t>Fan RPMs</t>
        </is>
      </c>
      <c r="J3235" s="401" t="n"/>
      <c r="K3235" s="24">
        <f>IF('{Equipment Data Entry}'!I112="","",'{Equipment Data Entry}'!I112)</f>
        <v/>
      </c>
      <c r="L3235" s="24">
        <f>IF(L3246="","",L3246)</f>
        <v/>
      </c>
      <c r="M3235" s="13" t="n"/>
    </row>
    <row r="3236" ht="13.35" customHeight="1" s="162">
      <c r="B3236" s="199" t="inlineStr">
        <is>
          <t>Location</t>
        </is>
      </c>
      <c r="C3236" s="401" t="n"/>
      <c r="D3236" s="204">
        <f>IF('{Equipment Data Entry}'!D112="","",'{Equipment Data Entry}'!D112)</f>
        <v/>
      </c>
      <c r="E3236" s="400" t="n"/>
      <c r="F3236" s="400" t="n"/>
      <c r="G3236" s="401" t="n"/>
      <c r="H3236" s="13" t="n"/>
      <c r="I3236" s="283" t="n"/>
      <c r="J3236" s="283" t="n"/>
      <c r="K3236" s="36" t="n"/>
      <c r="L3236" s="36" t="n"/>
      <c r="M3236" s="13" t="n"/>
    </row>
    <row r="3237" ht="13.35" customHeight="1" s="162">
      <c r="B3237" s="13" t="n"/>
      <c r="C3237" s="13" t="n"/>
      <c r="D3237" s="13" t="n"/>
      <c r="E3237" s="13" t="n"/>
      <c r="F3237" s="13" t="n"/>
      <c r="G3237" s="13" t="n"/>
      <c r="H3237" s="13" t="n"/>
      <c r="I3237" s="283" t="n"/>
      <c r="J3237" s="283" t="n"/>
      <c r="K3237" s="37" t="n"/>
      <c r="L3237" s="37" t="n"/>
      <c r="M3237" s="13" t="n"/>
    </row>
    <row r="3238" ht="13.35" customHeight="1" s="162">
      <c r="B3238" s="200" t="inlineStr">
        <is>
          <t>Motor Data</t>
        </is>
      </c>
      <c r="C3238" s="400" t="n"/>
      <c r="D3238" s="400" t="n"/>
      <c r="E3238" s="400" t="n"/>
      <c r="F3238" s="400" t="n"/>
      <c r="G3238" s="401" t="n"/>
      <c r="H3238" s="13" t="n"/>
      <c r="I3238" s="283" t="inlineStr">
        <is>
          <t>Filter Type/Size/Qty</t>
        </is>
      </c>
      <c r="J3238" s="404" t="n"/>
      <c r="K3238" s="404" t="n"/>
      <c r="L3238" s="37" t="n"/>
      <c r="M3238" s="404" t="n"/>
    </row>
    <row r="3239" ht="13.35" customHeight="1" s="162">
      <c r="B3239" s="199" t="inlineStr">
        <is>
          <t>Manufacturer</t>
        </is>
      </c>
      <c r="C3239" s="401" t="n"/>
      <c r="D3239" s="203" t="n"/>
      <c r="E3239" s="400" t="n"/>
      <c r="F3239" s="400" t="n"/>
      <c r="G3239" s="401" t="n"/>
      <c r="H3239" s="13" t="n"/>
      <c r="I3239" s="200" t="inlineStr">
        <is>
          <t>Drive Data</t>
        </is>
      </c>
      <c r="J3239" s="400" t="n"/>
      <c r="K3239" s="400" t="n"/>
      <c r="L3239" s="401" t="n"/>
      <c r="M3239" s="13" t="n"/>
    </row>
    <row r="3240" ht="13.35" customHeight="1" s="162">
      <c r="B3240" s="199" t="inlineStr">
        <is>
          <t>Horsepower</t>
        </is>
      </c>
      <c r="C3240" s="401" t="n"/>
      <c r="D3240" s="28">
        <f>IF('{Equipment Data Entry}'!G112="","",'{Equipment Data Entry}'!G112)</f>
        <v/>
      </c>
      <c r="E3240" s="21" t="inlineStr">
        <is>
          <t>RPM</t>
        </is>
      </c>
      <c r="F3240" s="24" t="n"/>
      <c r="G3240" s="199" t="inlineStr">
        <is>
          <t>SF</t>
        </is>
      </c>
      <c r="H3240" s="13" t="n"/>
      <c r="I3240" s="199" t="inlineStr">
        <is>
          <t>Motor sheave</t>
        </is>
      </c>
      <c r="J3240" s="400" t="n"/>
      <c r="K3240" s="24">
        <f>IF('{Equipment Data Entry}'!J112="","",'{Equipment Data Entry}'!J112)</f>
        <v/>
      </c>
      <c r="L3240" s="21" t="inlineStr">
        <is>
          <t>Bore</t>
        </is>
      </c>
      <c r="M3240" s="208"/>
    </row>
    <row r="3241" ht="13.35" customHeight="1" s="162">
      <c r="B3241" s="198">
        <f>IF('{Equipment Data Entry}'!N112="","",'{Equipment Data Entry}'!N112)</f>
        <v/>
      </c>
      <c r="C3241" s="198">
        <f>IF('{Equipment Data Entry}'!O112="","",'{Equipment Data Entry}'!O112)</f>
        <v/>
      </c>
      <c r="D3241" s="21" t="inlineStr">
        <is>
          <t>FLA</t>
        </is>
      </c>
      <c r="E3241" s="67" t="n"/>
      <c r="F3241" s="21" t="inlineStr">
        <is>
          <t>Frame</t>
        </is>
      </c>
      <c r="G3241" s="208" t="n"/>
      <c r="H3241" s="13" t="n"/>
      <c r="I3241" s="199" t="inlineStr">
        <is>
          <t>Fan pulley</t>
        </is>
      </c>
      <c r="J3241" s="400" t="n"/>
      <c r="K3241" s="24">
        <f>IF('{Equipment Data Entry}'!K112="","",'{Equipment Data Entry}'!K112)</f>
        <v/>
      </c>
      <c r="L3241" s="21" t="inlineStr">
        <is>
          <t>Bore</t>
        </is>
      </c>
      <c r="M3241" s="208"/>
    </row>
    <row r="3242" ht="13.35" customHeight="1" s="162">
      <c r="B3242" s="199" t="inlineStr">
        <is>
          <t>Corrected FLA</t>
        </is>
      </c>
      <c r="C3242" s="401" t="n"/>
      <c r="D3242" s="27">
        <f>IF(OR(E3243="",E3241="",B3241=""),"",IF(OR(ISTEXT(B3241),COUNT(E3243:G3243)=0,ISTEXT(E3241)),"",B3241/AVERAGE(E3243:G3243)*E3241))</f>
        <v/>
      </c>
      <c r="E3242" s="199" t="inlineStr">
        <is>
          <t>Estimated BHP</t>
        </is>
      </c>
      <c r="F3242" s="401" t="n"/>
      <c r="G3242" s="27">
        <f>IF(OR(COUNT(E3244:G3244)=0,IF(N(E3245)&gt;0,E3245,N(D3240))=0,IF(N(D3242)&gt;0,D3242,N(E3241))=0),"",IF(N(E3245)&gt;0,E3245,N(D3240))*AVERAGE(E3244:G3244)/IF(N(D3242)&gt;0,D3242,N(E3241)))</f>
        <v/>
      </c>
      <c r="H3242" s="13" t="n"/>
      <c r="I3242" s="199" t="inlineStr">
        <is>
          <t>Belt(s)</t>
        </is>
      </c>
      <c r="J3242" s="208">
        <f>IF('{Equipment Data Entry}'!L112="","",'{Equipment Data Entry}'!L112)</f>
        <v/>
      </c>
      <c r="K3242" s="199" t="inlineStr">
        <is>
          <t>C to C</t>
        </is>
      </c>
      <c r="L3242" s="64">
        <f>IF('{Equipment Data Entry}'!M112="","",'{Equipment Data Entry}'!M112)</f>
        <v/>
      </c>
      <c r="M3242" s="13" t="n"/>
    </row>
    <row r="3243" ht="13.35" customHeight="1" s="162">
      <c r="B3243" s="199" t="inlineStr">
        <is>
          <t>Measured Voltage</t>
        </is>
      </c>
      <c r="C3243" s="400" t="n"/>
      <c r="D3243" s="401" t="n"/>
      <c r="E3243" s="24" t="n"/>
      <c r="F3243" s="24" t="n"/>
      <c r="G3243" s="24" t="n"/>
      <c r="H3243" s="13" t="n"/>
      <c r="I3243" s="283" t="inlineStr">
        <is>
          <t>Final Settings</t>
        </is>
      </c>
      <c r="J3243" s="404" t="n"/>
      <c r="K3243" s="404" t="n"/>
      <c r="L3243" s="37" t="n"/>
      <c r="M3243" s="404" t="n"/>
    </row>
    <row r="3244" ht="13.35" customHeight="1" s="162">
      <c r="B3244" s="199" t="inlineStr">
        <is>
          <t>Measured Amperage</t>
        </is>
      </c>
      <c r="C3244" s="400" t="n"/>
      <c r="D3244" s="401" t="n"/>
      <c r="E3244" s="67" t="n"/>
      <c r="F3244" s="67" t="n"/>
      <c r="G3244" s="67" t="n"/>
      <c r="H3244" s="13" t="n"/>
      <c r="I3244" s="205" t="inlineStr">
        <is>
          <t>RPM Data</t>
        </is>
      </c>
      <c r="J3244" s="401" t="n"/>
      <c r="K3244" s="205" t="inlineStr">
        <is>
          <t>Initial</t>
        </is>
      </c>
      <c r="L3244" s="205" t="inlineStr">
        <is>
          <t>Final</t>
        </is>
      </c>
      <c r="M3244" s="13" t="n"/>
    </row>
    <row r="3245" ht="13.35" customHeight="1" s="162">
      <c r="B3245" s="199" t="inlineStr">
        <is>
          <t>Motor HP (nameplate)</t>
        </is>
      </c>
      <c r="C3245" s="400"/>
      <c r="D3245" s="401"/>
      <c r="E3245" s="24"/>
      <c r="F3245" s="24"/>
      <c r="G3245" s="24"/>
      <c r="H3245" s="13" t="n"/>
      <c r="I3245" s="199" t="inlineStr">
        <is>
          <t>Motor RPM</t>
        </is>
      </c>
      <c r="J3245" s="401" t="n"/>
      <c r="K3245" s="24" t="n"/>
      <c r="L3245" s="24" t="n"/>
      <c r="M3245" s="13" t="n"/>
    </row>
    <row r="3246" ht="13.35" customHeight="1" s="162">
      <c r="B3246" s="200" t="inlineStr">
        <is>
          <t>Static Pressure Profile (in. w.g.)</t>
        </is>
      </c>
      <c r="C3246" s="400" t="n"/>
      <c r="D3246" s="400" t="n"/>
      <c r="E3246" s="400" t="n"/>
      <c r="F3246" s="400" t="n"/>
      <c r="G3246" s="401" t="n"/>
      <c r="H3246" s="13" t="n"/>
      <c r="I3246" s="199" t="inlineStr">
        <is>
          <t>Fan RPM</t>
        </is>
      </c>
      <c r="J3246" s="401" t="n"/>
      <c r="K3246" s="24" t="n"/>
      <c r="L3246" s="24" t="n"/>
      <c r="M3246" s="13" t="n"/>
    </row>
    <row r="3247" ht="13.35" customHeight="1" s="162">
      <c r="B3247" s="490">
        <f>IFERROR(INDEX('{Dropdowns}'!$AI$2:$AO$7,MATCH($D$3250,'{Dropdowns}'!$AH$2:$AH$7,0),1),"")</f>
        <v/>
      </c>
      <c r="C3247" s="490">
        <f>IFERROR(INDEX('{Dropdowns}'!$AI$2:$AO$7,MATCH($D$3250,'{Dropdowns}'!$AH$2:$AH$7,0),2),"")</f>
        <v/>
      </c>
      <c r="D3247" s="490">
        <f>IFERROR(INDEX('{Dropdowns}'!$AI$2:$AO$7,MATCH($D$3250,'{Dropdowns}'!$AH$2:$AH$7,0),3),"")</f>
        <v/>
      </c>
      <c r="E3247" s="490">
        <f>IFERROR(INDEX('{Dropdowns}'!$AI$2:$AO$7,MATCH($D$3250,'{Dropdowns}'!$AH$2:$AH$7,0),4),"")</f>
        <v/>
      </c>
      <c r="F3247" s="490">
        <f>IFERROR(INDEX('{Dropdowns}'!$AI$2:$AO$7,MATCH($D$3250,'{Dropdowns}'!$AH$2:$AH$7,0),5),"")</f>
        <v/>
      </c>
      <c r="G3247" s="490">
        <f>IFERROR(INDEX('{Dropdowns}'!$AI$2:$AO$7,MATCH($D$3250,'{Dropdowns}'!$AH$2:$AH$7,0),6),"")</f>
        <v/>
      </c>
      <c r="H3247" s="490">
        <f>IFERROR(INDEX('{Dropdowns}'!$AI$2:$AO$7,MATCH($D$3250,'{Dropdowns}'!$AH$2:$AH$7,0),7),"")</f>
        <v/>
      </c>
      <c r="I3247" s="246" t="inlineStr">
        <is>
          <t>VSD Frequency</t>
        </is>
      </c>
      <c r="J3247" s="403" t="n"/>
      <c r="K3247" s="65" t="n"/>
      <c r="L3247" s="65" t="n"/>
      <c r="M3247" s="13" t="n"/>
    </row>
    <row r="3248" ht="13.35" customHeight="1" s="162">
      <c r="B3248" s="492"/>
      <c r="C3248" s="492"/>
      <c r="D3248" s="492"/>
      <c r="E3248" s="492"/>
      <c r="F3248" s="492"/>
      <c r="G3248" s="492"/>
      <c r="H3248" s="492"/>
      <c r="I3248" s="14" t="n"/>
      <c r="J3248" s="14" t="n"/>
      <c r="K3248" s="14" t="n"/>
      <c r="L3248" s="38" t="n"/>
      <c r="M3248" s="13" t="n"/>
      <c r="Q3248">
        <f>IF(B3248="","",B3248)</f>
        <v/>
      </c>
      <c r="R3248">
        <f>IF(C3247="—",Q3248,IF(C3248="","",C3248))</f>
        <v/>
      </c>
      <c r="S3248">
        <f>IF(D3247="—",R3248,IF(D3248="","",D3248))</f>
        <v/>
      </c>
      <c r="T3248">
        <f>IF(E3247="—",S3248,IF(E3248="","",E3248))</f>
        <v/>
      </c>
      <c r="U3248">
        <f>IF(F3247="—",T3248,IF(F3248="","",F3248))</f>
        <v/>
      </c>
      <c r="V3248">
        <f>IF(G3247="—",U3248,IF(G3248="","",G3248))</f>
        <v/>
      </c>
      <c r="W3248">
        <f>IFERROR(MATCH("Fan",$C$3247:$H$3247,0),"")</f>
        <v/>
      </c>
      <c r="X3248">
        <f>IF(W3248="","",INDEX(P3250:U3250,W3248))</f>
        <v/>
      </c>
      <c r="Y3248">
        <f>IF(W3248="","",INDEX(Q3249:V3249,W3248))</f>
        <v/>
      </c>
    </row>
    <row r="3249" ht="13.35" customHeight="1" s="162">
      <c r="B3249" s="491" t="inlineStr">
        <is>
          <t>Δ</t>
        </is>
      </c>
      <c r="C3249" s="498">
        <f>IF(OR(C3247="—",C3248="",Q3248=""),"",IF(OR(ISTEXT(C3248),ISTEXT(Q3248)),"","Δ "&amp;TEXT(C3248-Q3248,"0.00")))</f>
        <v/>
      </c>
      <c r="D3249" s="498">
        <f>IF(OR(D3247="—",D3248="",R3248=""),"",IF(OR(ISTEXT(D3248),ISTEXT(R3248)),"","Δ "&amp;TEXT(D3248-R3248,"0.00")))</f>
        <v/>
      </c>
      <c r="E3249" s="498">
        <f>IF(OR(E3247="—",E3248="",S3248=""),"",IF(OR(ISTEXT(E3248),ISTEXT(S3248)),"","Δ "&amp;TEXT(E3248-S3248,"0.00")))</f>
        <v/>
      </c>
      <c r="F3249" s="498">
        <f>IF(OR(F3247="—",F3248="",T3248=""),"",IF(OR(ISTEXT(F3248),ISTEXT(T3248)),"","Δ "&amp;TEXT(F3248-T3248,"0.00")))</f>
        <v/>
      </c>
      <c r="G3249" s="498">
        <f>IF(OR(G3247="—",G3248="",U3248=""),"",IF(OR(ISTEXT(G3248),ISTEXT(U3248)),"","Δ "&amp;TEXT(G3248-U3248,"0.00")))</f>
        <v/>
      </c>
      <c r="H3249" s="498">
        <f>IF(OR(H3247="—",H3248="",V3248=""),"",IF(OR(ISTEXT(H3248),ISTEXT(V3248)),"","Δ "&amp;TEXT(H3248-V3248,"0.00")))</f>
        <v/>
      </c>
      <c r="I3249" s="13" t="n"/>
      <c r="J3249" s="13" t="n"/>
      <c r="K3249" s="13" t="n"/>
      <c r="L3249" s="13" t="n"/>
      <c r="M3249" s="13" t="n"/>
      <c r="Q3249">
        <f>IF(OR(C3248="",ISTEXT(C3248)),R3249,C3248)</f>
        <v/>
      </c>
      <c r="R3249">
        <f>IF(OR(D3248="",ISTEXT(D3248)),S3249,D3248)</f>
        <v/>
      </c>
      <c r="S3249">
        <f>IF(OR(E3248="",ISTEXT(E3248)),T3249,E3248)</f>
        <v/>
      </c>
      <c r="T3249">
        <f>IF(OR(F3248="",ISTEXT(F3248)),U3249,F3248)</f>
        <v/>
      </c>
      <c r="U3249">
        <f>IF(OR(G3248="",ISTEXT(G3248)),V3249,G3248)</f>
        <v/>
      </c>
      <c r="V3249">
        <f>IF(OR(H3248="",ISTEXT(H3248)),"",H3248)</f>
        <v/>
      </c>
    </row>
    <row r="3250" ht="13.35" customHeight="1" s="162">
      <c r="B3250" s="425" t="inlineStr">
        <is>
          <t>Unit type:</t>
        </is>
      </c>
      <c r="D3250" s="522" t="inlineStr">
        <is>
          <t>EF</t>
        </is>
      </c>
      <c r="E3250" s="414" t="n"/>
      <c r="F3250" s="494" t="inlineStr">
        <is>
          <t>Airflow left to right. Δ = this reading minus the one before it; in. w.g.</t>
        </is>
      </c>
      <c r="P3250">
        <f>IF(B3248="","",B3248)</f>
        <v/>
      </c>
      <c r="Q3250">
        <f>IF(C3248="",P3250,C3248)</f>
        <v/>
      </c>
      <c r="R3250">
        <f>IF(D3248="",Q3250,D3248)</f>
        <v/>
      </c>
      <c r="S3250">
        <f>IF(E3248="",R3250,E3248)</f>
        <v/>
      </c>
      <c r="T3250">
        <f>IF(F3248="",S3250,F3248)</f>
        <v/>
      </c>
      <c r="U3250">
        <f>IF(G3248="",T3250,G3248)</f>
        <v/>
      </c>
      <c r="V3250">
        <f>IF(H3248="",U3250,H3248)</f>
        <v/>
      </c>
    </row>
    <row r="3251" ht="13.35" customHeight="1" s="162">
      <c r="B3251" s="500" t="inlineStr">
        <is>
          <t>Fan inlet</t>
        </is>
      </c>
      <c r="D3251" s="501">
        <f>IF(X3248="","",X3248)</f>
        <v/>
      </c>
      <c r="F3251" s="500" t="inlineStr">
        <is>
          <t>Discharge</t>
        </is>
      </c>
      <c r="I3251" s="501">
        <f>IF(V3250="","",V3250)</f>
        <v/>
      </c>
    </row>
    <row r="3252" ht="13.35" customHeight="1" s="162"/>
    <row r="3253" ht="13.35" customHeight="1" s="162">
      <c r="B3253" s="500" t="inlineStr">
        <is>
          <t>Fan TSP</t>
        </is>
      </c>
      <c r="E3253" s="501">
        <f>IF(OR(X3248="",Y3248=""),"",IF(OR(ISTEXT(X3248),ISTEXT(Y3248)),"",Y3248-X3248))</f>
        <v/>
      </c>
      <c r="F3253" s="500" t="inlineStr">
        <is>
          <t>ESP</t>
        </is>
      </c>
      <c r="I3253" s="501">
        <f>IF(OR(B3248="",V3250=""),"",IF(OR(ISTEXT(B3248),ISTEXT(V3250)),"",V3250-B3248))</f>
        <v/>
      </c>
      <c r="J3253" s="500" t="inlineStr">
        <is>
          <t>Unit ΔP (inlet → fan)</t>
        </is>
      </c>
      <c r="M3253" s="501">
        <f>IF(OR(B3248="",X3248=""),"",IF(OR(ISTEXT(B3248),ISTEXT(X3248)),"",X3248-B3248))</f>
        <v/>
      </c>
    </row>
    <row r="3254" ht="13.35" customHeight="1" s="162">
      <c r="B3254" s="453" t="inlineStr">
        <is>
          <t>Instrument:</t>
        </is>
      </c>
      <c r="C3254" s="5" t="n"/>
      <c r="D3254" s="505" t="n"/>
      <c r="E3254" s="414" t="n"/>
      <c r="F3254" s="414" t="n"/>
      <c r="G3254" s="425" t="inlineStr">
        <is>
          <t>Ak basis / notes:</t>
        </is>
      </c>
      <c r="I3254" s="506" t="n"/>
      <c r="J3254" s="414" t="n"/>
      <c r="K3254" s="414" t="n"/>
      <c r="L3254" s="414" t="n"/>
      <c r="M3254" s="414" t="n"/>
    </row>
    <row r="3255" ht="13.35" customHeight="1" s="162">
      <c r="B3255" s="188" t="inlineStr">
        <is>
          <t>Register / Grille / Diffuser Airflow</t>
        </is>
      </c>
      <c r="C3255" s="174" t="n"/>
      <c r="D3255" s="174" t="n"/>
      <c r="E3255" s="174" t="n"/>
      <c r="F3255" s="173" t="n"/>
      <c r="G3255" s="233" t="inlineStr">
        <is>
          <t>Design VEL</t>
        </is>
      </c>
      <c r="H3255" s="194" t="inlineStr">
        <is>
          <t>Design CFM</t>
        </is>
      </c>
      <c r="I3255" s="188" t="inlineStr">
        <is>
          <t>Initial</t>
        </is>
      </c>
      <c r="J3255" s="173" t="n"/>
      <c r="K3255" s="188" t="inlineStr">
        <is>
          <t>Final</t>
        </is>
      </c>
      <c r="L3255" s="173" t="n"/>
      <c r="M3255" s="188" t="inlineStr">
        <is>
          <t>%</t>
        </is>
      </c>
    </row>
    <row r="3256" ht="13.35" customHeight="1" s="162">
      <c r="B3256" s="153" t="inlineStr">
        <is>
          <t>No.</t>
        </is>
      </c>
      <c r="C3256" s="188" t="inlineStr">
        <is>
          <t>Area Served</t>
        </is>
      </c>
      <c r="D3256" s="188" t="inlineStr">
        <is>
          <t>Type</t>
        </is>
      </c>
      <c r="E3256" s="188" t="inlineStr">
        <is>
          <t>Size</t>
        </is>
      </c>
      <c r="F3256" s="188" t="inlineStr">
        <is>
          <t>Ak</t>
        </is>
      </c>
      <c r="G3256" s="440" t="n"/>
      <c r="H3256" s="440" t="n"/>
      <c r="I3256" s="188" t="inlineStr">
        <is>
          <t>VEL</t>
        </is>
      </c>
      <c r="J3256" s="188" t="inlineStr">
        <is>
          <t>CFM</t>
        </is>
      </c>
      <c r="K3256" s="188" t="inlineStr">
        <is>
          <t>VEL</t>
        </is>
      </c>
      <c r="L3256" s="188" t="inlineStr">
        <is>
          <t>CFM</t>
        </is>
      </c>
      <c r="M3256" s="440" t="n"/>
    </row>
    <row r="3257" ht="13.35" customHeight="1" s="162">
      <c r="B3257" s="307" t="n"/>
      <c r="C3257" s="307" t="n"/>
      <c r="E3257" s="307" t="n"/>
      <c r="F3257" s="32" t="n"/>
      <c r="G3257" s="33">
        <f>IF(F3257="", "", IF(OR(ISTEXT(H3257),ISTEXT(F3257)),"",H3257/F3257))</f>
        <v/>
      </c>
      <c r="H3257" s="33" t="n"/>
      <c r="I3257" s="33" t="n"/>
      <c r="J3257" s="33">
        <f>IF(I3257="", "", IF(OR(ISTEXT(I3257),ISTEXT($F3257)),"",I3257*$F3257))</f>
        <v/>
      </c>
      <c r="K3257" s="33" t="n"/>
      <c r="L3257" s="33">
        <f>IF(K3257="", "", IF(OR(ISTEXT(K3257),ISTEXT($F3257)),"",K3257*$F3257))</f>
        <v/>
      </c>
      <c r="M3257" s="30">
        <f>IF(OR(H3257="",H3257=0),"",IF(K3257="",IF(J3257="","",IF(OR(ISTEXT(J3257),ISTEXT(H3257)),"",J3257/H3257)),IF(OR(ISTEXT(L3257),ISTEXT(H3257)),"",L3257/H3257)))</f>
        <v/>
      </c>
    </row>
    <row r="3258" ht="13.35" customHeight="1" s="162">
      <c r="B3258" s="307" t="n"/>
      <c r="C3258" s="307" t="n"/>
      <c r="E3258" s="307" t="n"/>
      <c r="F3258" s="32" t="n"/>
      <c r="G3258" s="33">
        <f>IF(F3258="", "", IF(OR(ISTEXT(H3258),ISTEXT(F3258)),"",H3258/F3258))</f>
        <v/>
      </c>
      <c r="H3258" s="33" t="n"/>
      <c r="I3258" s="33" t="n"/>
      <c r="J3258" s="33">
        <f>IF(I3258="", "", IF(OR(ISTEXT(I3258),ISTEXT($F3258)),"",I3258*$F3258))</f>
        <v/>
      </c>
      <c r="K3258" s="33" t="n"/>
      <c r="L3258" s="33">
        <f>IF(K3258="", "", IF(OR(ISTEXT(K3258),ISTEXT($F3258)),"",K3258*$F3258))</f>
        <v/>
      </c>
      <c r="M3258" s="30">
        <f>IF(OR(H3258="",H3258=0),"",IF(K3258="",IF(J3258="","",IF(OR(ISTEXT(J3258),ISTEXT(H3258)),"",J3258/H3258)),IF(OR(ISTEXT(L3258),ISTEXT(H3258)),"",L3258/H3258)))</f>
        <v/>
      </c>
    </row>
    <row r="3259" ht="13.35" customHeight="1" s="162">
      <c r="B3259" s="307" t="n"/>
      <c r="C3259" s="307" t="n"/>
      <c r="E3259" s="307" t="n"/>
      <c r="F3259" s="32" t="n"/>
      <c r="G3259" s="33">
        <f>IF(F3259="", "", IF(OR(ISTEXT(H3259),ISTEXT(F3259)),"",H3259/F3259))</f>
        <v/>
      </c>
      <c r="H3259" s="33" t="n"/>
      <c r="I3259" s="33" t="n"/>
      <c r="J3259" s="33">
        <f>IF(I3259="", "", IF(OR(ISTEXT(I3259),ISTEXT($F3259)),"",I3259*$F3259))</f>
        <v/>
      </c>
      <c r="K3259" s="33" t="n"/>
      <c r="L3259" s="33">
        <f>IF(K3259="", "", IF(OR(ISTEXT(K3259),ISTEXT($F3259)),"",K3259*$F3259))</f>
        <v/>
      </c>
      <c r="M3259" s="30">
        <f>IF(OR(H3259="",H3259=0),"",IF(K3259="",IF(J3259="","",IF(OR(ISTEXT(J3259),ISTEXT(H3259)),"",J3259/H3259)),IF(OR(ISTEXT(L3259),ISTEXT(H3259)),"",L3259/H3259)))</f>
        <v/>
      </c>
    </row>
    <row r="3260" ht="13.35" customHeight="1" s="162">
      <c r="B3260" s="307" t="n"/>
      <c r="C3260" s="307" t="n"/>
      <c r="E3260" s="307" t="n"/>
      <c r="F3260" s="32" t="n"/>
      <c r="G3260" s="33">
        <f>IF(F3260="", "", IF(OR(ISTEXT(H3260),ISTEXT(F3260)),"",H3260/F3260))</f>
        <v/>
      </c>
      <c r="H3260" s="33" t="n"/>
      <c r="I3260" s="33" t="n"/>
      <c r="J3260" s="33">
        <f>IF(I3260="", "", IF(OR(ISTEXT(I3260),ISTEXT($F3260)),"",I3260*$F3260))</f>
        <v/>
      </c>
      <c r="K3260" s="33" t="n"/>
      <c r="L3260" s="33">
        <f>IF(K3260="", "", IF(OR(ISTEXT(K3260),ISTEXT($F3260)),"",K3260*$F3260))</f>
        <v/>
      </c>
      <c r="M3260" s="30">
        <f>IF(OR(H3260="",H3260=0),"",IF(K3260="",IF(J3260="","",IF(OR(ISTEXT(J3260),ISTEXT(H3260)),"",J3260/H3260)),IF(OR(ISTEXT(L3260),ISTEXT(H3260)),"",L3260/H3260)))</f>
        <v/>
      </c>
    </row>
    <row r="3261" ht="13.35" customHeight="1" s="162">
      <c r="B3261" s="307" t="n"/>
      <c r="C3261" s="307" t="n"/>
      <c r="E3261" s="307" t="n"/>
      <c r="F3261" s="32" t="n"/>
      <c r="G3261" s="33">
        <f>IF(F3261="", "", IF(OR(ISTEXT(H3261),ISTEXT(F3261)),"",H3261/F3261))</f>
        <v/>
      </c>
      <c r="H3261" s="33" t="n"/>
      <c r="I3261" s="33" t="n"/>
      <c r="J3261" s="33">
        <f>IF(I3261="", "", IF(OR(ISTEXT(I3261),ISTEXT($F3261)),"",I3261*$F3261))</f>
        <v/>
      </c>
      <c r="K3261" s="33" t="n"/>
      <c r="L3261" s="33">
        <f>IF(K3261="", "", IF(OR(ISTEXT(K3261),ISTEXT($F3261)),"",K3261*$F3261))</f>
        <v/>
      </c>
      <c r="M3261" s="30">
        <f>IF(OR(H3261="",H3261=0),"",IF(K3261="",IF(J3261="","",IF(OR(ISTEXT(J3261),ISTEXT(H3261)),"",J3261/H3261)),IF(OR(ISTEXT(L3261),ISTEXT(H3261)),"",L3261/H3261)))</f>
        <v/>
      </c>
    </row>
    <row r="3262" ht="13.35" customHeight="1" s="162">
      <c r="B3262" s="307" t="n"/>
      <c r="C3262" s="307" t="n"/>
      <c r="E3262" s="307" t="n"/>
      <c r="F3262" s="32" t="n"/>
      <c r="G3262" s="33">
        <f>IF(F3262="", "", IF(OR(ISTEXT(H3262),ISTEXT(F3262)),"",H3262/F3262))</f>
        <v/>
      </c>
      <c r="H3262" s="33" t="n"/>
      <c r="I3262" s="33" t="n"/>
      <c r="J3262" s="33">
        <f>IF(I3262="", "", IF(OR(ISTEXT(I3262),ISTEXT($F3262)),"",I3262*$F3262))</f>
        <v/>
      </c>
      <c r="K3262" s="33" t="n"/>
      <c r="L3262" s="33">
        <f>IF(K3262="", "", IF(OR(ISTEXT(K3262),ISTEXT($F3262)),"",K3262*$F3262))</f>
        <v/>
      </c>
      <c r="M3262" s="30">
        <f>IF(OR(H3262="",H3262=0),"",IF(K3262="",IF(J3262="","",IF(OR(ISTEXT(J3262),ISTEXT(H3262)),"",J3262/H3262)),IF(OR(ISTEXT(L3262),ISTEXT(H3262)),"",L3262/H3262)))</f>
        <v/>
      </c>
    </row>
    <row r="3263" ht="13.35" customHeight="1" s="162">
      <c r="B3263" s="307" t="n"/>
      <c r="C3263" s="307" t="n"/>
      <c r="E3263" s="307" t="n"/>
      <c r="F3263" s="32" t="n"/>
      <c r="G3263" s="33">
        <f>IF(F3263="", "", IF(OR(ISTEXT(H3263),ISTEXT(F3263)),"",H3263/F3263))</f>
        <v/>
      </c>
      <c r="H3263" s="33" t="n"/>
      <c r="I3263" s="33" t="n"/>
      <c r="J3263" s="33">
        <f>IF(I3263="", "", IF(OR(ISTEXT(I3263),ISTEXT($F3263)),"",I3263*$F3263))</f>
        <v/>
      </c>
      <c r="K3263" s="33" t="n"/>
      <c r="L3263" s="33">
        <f>IF(K3263="", "", IF(OR(ISTEXT(K3263),ISTEXT($F3263)),"",K3263*$F3263))</f>
        <v/>
      </c>
      <c r="M3263" s="30">
        <f>IF(OR(H3263="",H3263=0),"",IF(K3263="",IF(J3263="","",IF(OR(ISTEXT(J3263),ISTEXT(H3263)),"",J3263/H3263)),IF(OR(ISTEXT(L3263),ISTEXT(H3263)),"",L3263/H3263)))</f>
        <v/>
      </c>
    </row>
    <row r="3264" ht="13.35" customHeight="1" s="162">
      <c r="B3264" s="307" t="n"/>
      <c r="C3264" s="307" t="n"/>
      <c r="E3264" s="307" t="n"/>
      <c r="F3264" s="32" t="n"/>
      <c r="G3264" s="33">
        <f>IF(F3264="", "", IF(OR(ISTEXT(H3264),ISTEXT(F3264)),"",H3264/F3264))</f>
        <v/>
      </c>
      <c r="H3264" s="33" t="n"/>
      <c r="I3264" s="33" t="n"/>
      <c r="J3264" s="33">
        <f>IF(I3264="", "", IF(OR(ISTEXT(I3264),ISTEXT($F3264)),"",I3264*$F3264))</f>
        <v/>
      </c>
      <c r="K3264" s="33" t="n"/>
      <c r="L3264" s="33">
        <f>IF(K3264="", "", IF(OR(ISTEXT(K3264),ISTEXT($F3264)),"",K3264*$F3264))</f>
        <v/>
      </c>
      <c r="M3264" s="30">
        <f>IF(OR(H3264="",H3264=0),"",IF(K3264="",IF(J3264="","",IF(OR(ISTEXT(J3264),ISTEXT(H3264)),"",J3264/H3264)),IF(OR(ISTEXT(L3264),ISTEXT(H3264)),"",L3264/H3264)))</f>
        <v/>
      </c>
    </row>
    <row r="3265" ht="13.35" customHeight="1" s="162">
      <c r="B3265" s="307" t="n"/>
      <c r="C3265" s="307" t="n"/>
      <c r="E3265" s="307" t="n"/>
      <c r="F3265" s="32" t="n"/>
      <c r="G3265" s="33">
        <f>IF(F3265="", "", IF(OR(ISTEXT(H3265),ISTEXT(F3265)),"",H3265/F3265))</f>
        <v/>
      </c>
      <c r="H3265" s="33" t="n"/>
      <c r="I3265" s="33" t="n"/>
      <c r="J3265" s="33">
        <f>IF(I3265="", "", IF(OR(ISTEXT(I3265),ISTEXT($F3265)),"",I3265*$F3265))</f>
        <v/>
      </c>
      <c r="K3265" s="33" t="n"/>
      <c r="L3265" s="33">
        <f>IF(K3265="", "", IF(OR(ISTEXT(K3265),ISTEXT($F3265)),"",K3265*$F3265))</f>
        <v/>
      </c>
      <c r="M3265" s="30">
        <f>IF(OR(H3265="",H3265=0),"",IF(K3265="",IF(J3265="","",IF(OR(ISTEXT(J3265),ISTEXT(H3265)),"",J3265/H3265)),IF(OR(ISTEXT(L3265),ISTEXT(H3265)),"",L3265/H3265)))</f>
        <v/>
      </c>
    </row>
    <row r="3266" ht="13.35" customHeight="1" s="162">
      <c r="B3266" s="307" t="n"/>
      <c r="C3266" s="307" t="n"/>
      <c r="E3266" s="307" t="n"/>
      <c r="F3266" s="32" t="n"/>
      <c r="G3266" s="33">
        <f>IF(F3266="", "", IF(OR(ISTEXT(H3266),ISTEXT(F3266)),"",H3266/F3266))</f>
        <v/>
      </c>
      <c r="H3266" s="33" t="n"/>
      <c r="I3266" s="33" t="n"/>
      <c r="J3266" s="33">
        <f>IF(I3266="", "", IF(OR(ISTEXT(I3266),ISTEXT($F3266)),"",I3266*$F3266))</f>
        <v/>
      </c>
      <c r="K3266" s="33" t="n"/>
      <c r="L3266" s="33">
        <f>IF(K3266="", "", IF(OR(ISTEXT(K3266),ISTEXT($F3266)),"",K3266*$F3266))</f>
        <v/>
      </c>
      <c r="M3266" s="30">
        <f>IF(OR(H3266="",H3266=0),"",IF(K3266="",IF(J3266="","",IF(OR(ISTEXT(J3266),ISTEXT(H3266)),"",J3266/H3266)),IF(OR(ISTEXT(L3266),ISTEXT(H3266)),"",L3266/H3266)))</f>
        <v/>
      </c>
    </row>
    <row r="3267" ht="13.35" customHeight="1" s="162">
      <c r="B3267" s="307" t="n"/>
      <c r="C3267" s="307" t="n"/>
      <c r="E3267" s="307" t="n"/>
      <c r="F3267" s="32" t="n"/>
      <c r="G3267" s="33">
        <f>IF(F3267="", "", IF(OR(ISTEXT(H3267),ISTEXT(F3267)),"",H3267/F3267))</f>
        <v/>
      </c>
      <c r="H3267" s="33" t="n"/>
      <c r="I3267" s="33" t="n"/>
      <c r="J3267" s="33">
        <f>IF(I3267="", "", IF(OR(ISTEXT(I3267),ISTEXT($F3267)),"",I3267*$F3267))</f>
        <v/>
      </c>
      <c r="K3267" s="33" t="n"/>
      <c r="L3267" s="33">
        <f>IF(K3267="", "", IF(OR(ISTEXT(K3267),ISTEXT($F3267)),"",K3267*$F3267))</f>
        <v/>
      </c>
      <c r="M3267" s="30">
        <f>IF(OR(H3267="",H3267=0),"",IF(K3267="",IF(J3267="","",IF(OR(ISTEXT(J3267),ISTEXT(H3267)),"",J3267/H3267)),IF(OR(ISTEXT(L3267),ISTEXT(H3267)),"",L3267/H3267)))</f>
        <v/>
      </c>
    </row>
    <row r="3268" ht="13.35" customHeight="1" s="162">
      <c r="B3268" s="307" t="n"/>
      <c r="C3268" s="307" t="n"/>
      <c r="E3268" s="307" t="n"/>
      <c r="F3268" s="32" t="n"/>
      <c r="G3268" s="33">
        <f>IF(F3268="", "", IF(OR(ISTEXT(H3268),ISTEXT(F3268)),"",H3268/F3268))</f>
        <v/>
      </c>
      <c r="H3268" s="33" t="n"/>
      <c r="I3268" s="33" t="n"/>
      <c r="J3268" s="33">
        <f>IF(I3268="", "", IF(OR(ISTEXT(I3268),ISTEXT($F3268)),"",I3268*$F3268))</f>
        <v/>
      </c>
      <c r="K3268" s="33" t="n"/>
      <c r="L3268" s="33">
        <f>IF(K3268="", "", IF(OR(ISTEXT(K3268),ISTEXT($F3268)),"",K3268*$F3268))</f>
        <v/>
      </c>
      <c r="M3268" s="30">
        <f>IF(OR(H3268="",H3268=0),"",IF(K3268="",IF(J3268="","",IF(OR(ISTEXT(J3268),ISTEXT(H3268)),"",J3268/H3268)),IF(OR(ISTEXT(L3268),ISTEXT(H3268)),"",L3268/H3268)))</f>
        <v/>
      </c>
    </row>
    <row r="3269" ht="13.35" customHeight="1" s="162">
      <c r="B3269" s="307" t="n"/>
      <c r="C3269" s="307" t="n"/>
      <c r="E3269" s="307" t="n"/>
      <c r="F3269" s="32" t="n"/>
      <c r="G3269" s="33">
        <f>IF(F3269="", "", IF(OR(ISTEXT(H3269),ISTEXT(F3269)),"",H3269/F3269))</f>
        <v/>
      </c>
      <c r="H3269" s="33" t="n"/>
      <c r="I3269" s="33" t="n"/>
      <c r="J3269" s="33">
        <f>IF(I3269="", "", IF(OR(ISTEXT(I3269),ISTEXT($F3269)),"",I3269*$F3269))</f>
        <v/>
      </c>
      <c r="K3269" s="33" t="n"/>
      <c r="L3269" s="33">
        <f>IF(K3269="", "", IF(OR(ISTEXT(K3269),ISTEXT($F3269)),"",K3269*$F3269))</f>
        <v/>
      </c>
      <c r="M3269" s="30">
        <f>IF(OR(H3269="",H3269=0),"",IF(K3269="",IF(J3269="","",IF(OR(ISTEXT(J3269),ISTEXT(H3269)),"",J3269/H3269)),IF(OR(ISTEXT(L3269),ISTEXT(H3269)),"",L3269/H3269)))</f>
        <v/>
      </c>
    </row>
    <row r="3270" ht="13.35" customHeight="1" s="162">
      <c r="B3270" s="307" t="n"/>
      <c r="C3270" s="307" t="n"/>
      <c r="E3270" s="307" t="n"/>
      <c r="F3270" s="32" t="n"/>
      <c r="G3270" s="33">
        <f>IF(F3270="", "", IF(OR(ISTEXT(H3270),ISTEXT(F3270)),"",H3270/F3270))</f>
        <v/>
      </c>
      <c r="H3270" s="33" t="n"/>
      <c r="I3270" s="33" t="n"/>
      <c r="J3270" s="33">
        <f>IF(I3270="", "", IF(OR(ISTEXT(I3270),ISTEXT($F3270)),"",I3270*$F3270))</f>
        <v/>
      </c>
      <c r="K3270" s="33" t="n"/>
      <c r="L3270" s="33">
        <f>IF(K3270="", "", IF(OR(ISTEXT(K3270),ISTEXT($F3270)),"",K3270*$F3270))</f>
        <v/>
      </c>
      <c r="M3270" s="30">
        <f>IF(OR(H3270="",H3270=0),"",IF(K3270="",IF(J3270="","",IF(OR(ISTEXT(J3270),ISTEXT(H3270)),"",J3270/H3270)),IF(OR(ISTEXT(L3270),ISTEXT(H3270)),"",L3270/H3270)))</f>
        <v/>
      </c>
    </row>
    <row r="3271" ht="13.35" customHeight="1" s="162">
      <c r="B3271" s="307" t="n"/>
      <c r="C3271" s="307" t="n"/>
      <c r="E3271" s="307" t="n"/>
      <c r="F3271" s="32" t="n"/>
      <c r="G3271" s="33">
        <f>IF(F3271="", "", IF(OR(ISTEXT(H3271),ISTEXT(F3271)),"",H3271/F3271))</f>
        <v/>
      </c>
      <c r="H3271" s="33" t="n"/>
      <c r="I3271" s="33" t="n"/>
      <c r="J3271" s="33">
        <f>IF(I3271="", "", IF(OR(ISTEXT(I3271),ISTEXT($F3271)),"",I3271*$F3271))</f>
        <v/>
      </c>
      <c r="K3271" s="33" t="n"/>
      <c r="L3271" s="33">
        <f>IF(K3271="", "", IF(OR(ISTEXT(K3271),ISTEXT($F3271)),"",K3271*$F3271))</f>
        <v/>
      </c>
      <c r="M3271" s="30">
        <f>IF(OR(H3271="",H3271=0),"",IF(K3271="",IF(J3271="","",IF(OR(ISTEXT(J3271),ISTEXT(H3271)),"",J3271/H3271)),IF(OR(ISTEXT(L3271),ISTEXT(H3271)),"",L3271/H3271)))</f>
        <v/>
      </c>
    </row>
    <row r="3272" ht="13.35" customHeight="1" s="162">
      <c r="B3272" s="307" t="n"/>
      <c r="C3272" s="307" t="n"/>
      <c r="D3272" s="307"/>
      <c r="E3272" s="307"/>
      <c r="F3272" s="307"/>
      <c r="G3272" s="307"/>
      <c r="H3272" s="33" t="n"/>
      <c r="I3272" s="33" t="n"/>
      <c r="J3272" s="33"/>
      <c r="K3272" s="33" t="n"/>
      <c r="L3272" s="33"/>
      <c r="M3272" s="30">
        <f>IF(OR(H3272="",H3272=0),"",IF(L3272="",IF(J3272="","",IF(OR(ISTEXT(J3272),ISTEXT(H3272)),"",J3272/H3272)),IF(OR(ISTEXT(L3272),ISTEXT(H3272)),"",L3272/H3272)))</f>
        <v/>
      </c>
    </row>
    <row r="3273" ht="13.35" customHeight="1" s="162">
      <c r="B3273" s="42" t="n"/>
      <c r="C3273" s="231" t="inlineStr">
        <is>
          <t>Total</t>
        </is>
      </c>
      <c r="D3273" s="159" t="n"/>
      <c r="E3273" s="42" t="n"/>
      <c r="F3273" s="42" t="n"/>
      <c r="G3273" s="43" t="n"/>
      <c r="H3273" s="43">
        <f>IF(SUM(H3257:H3272)+SUM(H3284:H3323)=0,"",SUM(H3257:H3272)+SUM(H3284:H3323))</f>
        <v/>
      </c>
      <c r="I3273" s="43" t="n"/>
      <c r="J3273" s="43">
        <f>IF(SUM(J3257:J3272)+SUM(J3284:J3323)=0,"",SUM(J3257:J3272)+SUM(J3284:J3323))</f>
        <v/>
      </c>
      <c r="K3273" s="43" t="n"/>
      <c r="L3273" s="43">
        <f>IF(SUM(L3257:L3272)+SUM(L3284:L3323)=0,"",SUM(L3257:L3272)+SUM(L3284:L3323))</f>
        <v/>
      </c>
      <c r="M3273" s="35">
        <f>IF(OR(H3273="",H3273=0),"",IF(L3273="",IF(J3273="","",IF(OR(ISTEXT(J3273),ISTEXT(H3273)),"",J3273/H3273)),IF(OR(ISTEXT(L3273),ISTEXT(H3273)),"",L3273/H3273)))</f>
        <v/>
      </c>
    </row>
    <row r="3274" ht="13.35" customHeight="1" s="162"/>
    <row r="3275" ht="13.35" customHeight="1" s="162">
      <c r="B3275" s="188" t="inlineStr">
        <is>
          <t>Remarks</t>
        </is>
      </c>
      <c r="C3275" s="173" t="n"/>
      <c r="D3275" s="154" t="n"/>
      <c r="E3275" s="174" t="n"/>
      <c r="F3275" s="174" t="n"/>
      <c r="G3275" s="174" t="n"/>
      <c r="H3275" s="174" t="n"/>
      <c r="I3275" s="174" t="n"/>
      <c r="J3275" s="174" t="n"/>
      <c r="K3275" s="174" t="n"/>
      <c r="L3275" s="174" t="n"/>
      <c r="M3275" s="173" t="n"/>
    </row>
    <row r="3276" ht="13.35" customHeight="1" s="162">
      <c r="B3276" s="154" t="n"/>
      <c r="C3276" s="174" t="n"/>
      <c r="D3276" s="174" t="n"/>
      <c r="E3276" s="174" t="n"/>
      <c r="F3276" s="174" t="n"/>
      <c r="G3276" s="174" t="n"/>
      <c r="H3276" s="174" t="n"/>
      <c r="I3276" s="174" t="n"/>
      <c r="J3276" s="174" t="n"/>
      <c r="K3276" s="174" t="n"/>
      <c r="L3276" s="174" t="n"/>
      <c r="M3276" s="173" t="n"/>
    </row>
    <row r="3277" ht="13.35" customHeight="1" s="162">
      <c r="B3277" s="154" t="n"/>
      <c r="C3277" s="174" t="n"/>
      <c r="D3277" s="174" t="n"/>
      <c r="E3277" s="174" t="n"/>
      <c r="F3277" s="174" t="n"/>
      <c r="G3277" s="174" t="n"/>
      <c r="H3277" s="174" t="n"/>
      <c r="I3277" s="174" t="n"/>
      <c r="J3277" s="174" t="n"/>
      <c r="K3277" s="174" t="n"/>
      <c r="L3277" s="174" t="n"/>
      <c r="M3277" s="173" t="n"/>
    </row>
    <row r="3278" ht="13.35" customHeight="1" s="162">
      <c r="B3278" s="154" t="n"/>
      <c r="C3278" s="174" t="n"/>
      <c r="D3278" s="174" t="n"/>
      <c r="E3278" s="174" t="n"/>
      <c r="F3278" s="174" t="n"/>
      <c r="G3278" s="174" t="n"/>
      <c r="H3278" s="174" t="n"/>
      <c r="I3278" s="174" t="n"/>
      <c r="J3278" s="174" t="n"/>
      <c r="K3278" s="174" t="n"/>
      <c r="L3278" s="174" t="n"/>
      <c r="M3278" s="173" t="n"/>
    </row>
    <row r="3279" ht="13.35" customHeight="1" s="162"/>
    <row r="3280" ht="13.35" customHeight="1" s="162">
      <c r="B3280" s="200" t="inlineStr">
        <is>
          <t>System (cont.)</t>
        </is>
      </c>
      <c r="C3280" s="403" t="n"/>
      <c r="D3280" s="209">
        <f>IF('{Equipment Data Entry}'!B112="","",'{Equipment Data Entry}'!B112)</f>
        <v/>
      </c>
      <c r="E3280" s="418" t="n"/>
      <c r="F3280" s="403" t="n"/>
      <c r="G3280" s="200" t="inlineStr">
        <is>
          <t>Service</t>
        </is>
      </c>
      <c r="H3280" s="403" t="n"/>
      <c r="I3280" s="210">
        <f>IF('{Equipment Data Entry}'!C112="","",'{Equipment Data Entry}'!C112)</f>
        <v/>
      </c>
      <c r="J3280" s="418" t="n"/>
      <c r="K3280" s="418" t="n"/>
      <c r="L3280" s="418" t="n"/>
      <c r="M3280" s="403" t="n"/>
    </row>
    <row r="3281" ht="13.35" customHeight="1" s="162">
      <c r="B3281" s="422" t="n"/>
      <c r="C3281" s="423" t="n"/>
      <c r="D3281" s="422" t="n"/>
      <c r="E3281" s="424" t="n"/>
      <c r="F3281" s="423" t="n"/>
      <c r="G3281" s="422" t="n"/>
      <c r="H3281" s="423" t="n"/>
      <c r="I3281" s="422" t="n"/>
      <c r="J3281" s="424" t="n"/>
      <c r="K3281" s="424" t="n"/>
      <c r="L3281" s="424" t="n"/>
      <c r="M3281" s="423" t="n"/>
    </row>
    <row r="3282" ht="13.35" customHeight="1" s="162">
      <c r="B3282" s="188" t="inlineStr">
        <is>
          <t>Registers / Grilles (cont.)</t>
        </is>
      </c>
      <c r="C3282" s="174" t="n"/>
      <c r="D3282" s="174" t="n"/>
      <c r="E3282" s="174" t="n"/>
      <c r="F3282" s="173" t="n"/>
      <c r="G3282" s="233" t="inlineStr">
        <is>
          <t>Design VEL</t>
        </is>
      </c>
      <c r="H3282" s="194" t="inlineStr">
        <is>
          <t>Design CFM</t>
        </is>
      </c>
      <c r="I3282" s="188" t="inlineStr">
        <is>
          <t>Initial</t>
        </is>
      </c>
      <c r="J3282" s="173" t="n"/>
      <c r="K3282" s="188" t="inlineStr">
        <is>
          <t>Final</t>
        </is>
      </c>
      <c r="L3282" s="173" t="n"/>
      <c r="M3282" s="188" t="inlineStr">
        <is>
          <t>%</t>
        </is>
      </c>
    </row>
    <row r="3283" ht="13.35" customHeight="1" s="162">
      <c r="B3283" s="153" t="inlineStr">
        <is>
          <t>No.</t>
        </is>
      </c>
      <c r="C3283" s="188" t="inlineStr">
        <is>
          <t>Area Served</t>
        </is>
      </c>
      <c r="D3283" s="188" t="inlineStr">
        <is>
          <t>Type</t>
        </is>
      </c>
      <c r="E3283" s="188" t="inlineStr">
        <is>
          <t>Size</t>
        </is>
      </c>
      <c r="F3283" s="188" t="inlineStr">
        <is>
          <t>Ak</t>
        </is>
      </c>
      <c r="G3283" s="440" t="n"/>
      <c r="H3283" s="440" t="n"/>
      <c r="I3283" s="188" t="inlineStr">
        <is>
          <t>VEL</t>
        </is>
      </c>
      <c r="J3283" s="188" t="inlineStr">
        <is>
          <t>CFM</t>
        </is>
      </c>
      <c r="K3283" s="188" t="inlineStr">
        <is>
          <t>VEL</t>
        </is>
      </c>
      <c r="L3283" s="188" t="inlineStr">
        <is>
          <t>CFM</t>
        </is>
      </c>
      <c r="M3283" s="440" t="n"/>
    </row>
    <row r="3284" ht="13.35" customHeight="1" s="162">
      <c r="B3284" s="307" t="n"/>
      <c r="C3284" s="307" t="n"/>
      <c r="E3284" s="307" t="n"/>
      <c r="F3284" s="32" t="n"/>
      <c r="G3284" s="33">
        <f>IF(F3284="", "", IF(OR(ISTEXT(H3284),ISTEXT(F3284)),"",H3284/F3284))</f>
        <v/>
      </c>
      <c r="H3284" s="33" t="n"/>
      <c r="I3284" s="33" t="n"/>
      <c r="J3284" s="33">
        <f>IF(I3284="", "", IF(OR(ISTEXT(I3284),ISTEXT($F3284)),"",I3284*$F3284))</f>
        <v/>
      </c>
      <c r="K3284" s="33" t="n"/>
      <c r="L3284" s="33">
        <f>IF(K3284="", "", IF(OR(ISTEXT(K3284),ISTEXT($F3284)),"",K3284*$F3284))</f>
        <v/>
      </c>
      <c r="M3284" s="30">
        <f>IF(OR(H3284="",H3284=0),"",IF(K3284="",IF(J3284="","",IF(OR(ISTEXT(J3284),ISTEXT(H3284)),"",J3284/H3284)),IF(OR(ISTEXT(L3284),ISTEXT(H3284)),"",L3284/H3284)))</f>
        <v/>
      </c>
    </row>
    <row r="3285" ht="13.35" customHeight="1" s="162">
      <c r="B3285" s="307" t="n"/>
      <c r="C3285" s="307" t="n"/>
      <c r="E3285" s="307" t="n"/>
      <c r="F3285" s="32" t="n"/>
      <c r="G3285" s="33">
        <f>IF(F3285="", "", IF(OR(ISTEXT(H3285),ISTEXT(F3285)),"",H3285/F3285))</f>
        <v/>
      </c>
      <c r="H3285" s="33" t="n"/>
      <c r="I3285" s="33" t="n"/>
      <c r="J3285" s="33">
        <f>IF(I3285="", "", IF(OR(ISTEXT(I3285),ISTEXT($F3285)),"",I3285*$F3285))</f>
        <v/>
      </c>
      <c r="K3285" s="33" t="n"/>
      <c r="L3285" s="33">
        <f>IF(K3285="", "", IF(OR(ISTEXT(K3285),ISTEXT($F3285)),"",K3285*$F3285))</f>
        <v/>
      </c>
      <c r="M3285" s="30">
        <f>IF(OR(H3285="",H3285=0),"",IF(K3285="",IF(J3285="","",IF(OR(ISTEXT(J3285),ISTEXT(H3285)),"",J3285/H3285)),IF(OR(ISTEXT(L3285),ISTEXT(H3285)),"",L3285/H3285)))</f>
        <v/>
      </c>
    </row>
    <row r="3286" ht="13.35" customHeight="1" s="162">
      <c r="B3286" s="307" t="n"/>
      <c r="C3286" s="307" t="n"/>
      <c r="E3286" s="307" t="n"/>
      <c r="F3286" s="32" t="n"/>
      <c r="G3286" s="33">
        <f>IF(F3286="", "", IF(OR(ISTEXT(H3286),ISTEXT(F3286)),"",H3286/F3286))</f>
        <v/>
      </c>
      <c r="H3286" s="33" t="n"/>
      <c r="I3286" s="33" t="n"/>
      <c r="J3286" s="33">
        <f>IF(I3286="", "", IF(OR(ISTEXT(I3286),ISTEXT($F3286)),"",I3286*$F3286))</f>
        <v/>
      </c>
      <c r="K3286" s="33" t="n"/>
      <c r="L3286" s="33">
        <f>IF(K3286="", "", IF(OR(ISTEXT(K3286),ISTEXT($F3286)),"",K3286*$F3286))</f>
        <v/>
      </c>
      <c r="M3286" s="30">
        <f>IF(OR(H3286="",H3286=0),"",IF(K3286="",IF(J3286="","",IF(OR(ISTEXT(J3286),ISTEXT(H3286)),"",J3286/H3286)),IF(OR(ISTEXT(L3286),ISTEXT(H3286)),"",L3286/H3286)))</f>
        <v/>
      </c>
    </row>
    <row r="3287" ht="13.35" customHeight="1" s="162">
      <c r="B3287" s="307" t="n"/>
      <c r="C3287" s="307" t="n"/>
      <c r="E3287" s="307" t="n"/>
      <c r="F3287" s="32" t="n"/>
      <c r="G3287" s="33">
        <f>IF(F3287="", "", IF(OR(ISTEXT(H3287),ISTEXT(F3287)),"",H3287/F3287))</f>
        <v/>
      </c>
      <c r="H3287" s="33" t="n"/>
      <c r="I3287" s="33" t="n"/>
      <c r="J3287" s="33">
        <f>IF(I3287="", "", IF(OR(ISTEXT(I3287),ISTEXT($F3287)),"",I3287*$F3287))</f>
        <v/>
      </c>
      <c r="K3287" s="33" t="n"/>
      <c r="L3287" s="33">
        <f>IF(K3287="", "", IF(OR(ISTEXT(K3287),ISTEXT($F3287)),"",K3287*$F3287))</f>
        <v/>
      </c>
      <c r="M3287" s="30">
        <f>IF(OR(H3287="",H3287=0),"",IF(K3287="",IF(J3287="","",IF(OR(ISTEXT(J3287),ISTEXT(H3287)),"",J3287/H3287)),IF(OR(ISTEXT(L3287),ISTEXT(H3287)),"",L3287/H3287)))</f>
        <v/>
      </c>
    </row>
    <row r="3288" ht="13.35" customHeight="1" s="162">
      <c r="B3288" s="307" t="n"/>
      <c r="C3288" s="307" t="n"/>
      <c r="E3288" s="307" t="n"/>
      <c r="F3288" s="32" t="n"/>
      <c r="G3288" s="33">
        <f>IF(F3288="", "", IF(OR(ISTEXT(H3288),ISTEXT(F3288)),"",H3288/F3288))</f>
        <v/>
      </c>
      <c r="H3288" s="33" t="n"/>
      <c r="I3288" s="33" t="n"/>
      <c r="J3288" s="33">
        <f>IF(I3288="", "", IF(OR(ISTEXT(I3288),ISTEXT($F3288)),"",I3288*$F3288))</f>
        <v/>
      </c>
      <c r="K3288" s="33" t="n"/>
      <c r="L3288" s="33">
        <f>IF(K3288="", "", IF(OR(ISTEXT(K3288),ISTEXT($F3288)),"",K3288*$F3288))</f>
        <v/>
      </c>
      <c r="M3288" s="30">
        <f>IF(OR(H3288="",H3288=0),"",IF(K3288="",IF(J3288="","",IF(OR(ISTEXT(J3288),ISTEXT(H3288)),"",J3288/H3288)),IF(OR(ISTEXT(L3288),ISTEXT(H3288)),"",L3288/H3288)))</f>
        <v/>
      </c>
    </row>
    <row r="3289" ht="13.35" customHeight="1" s="162">
      <c r="B3289" s="307" t="n"/>
      <c r="C3289" s="307" t="n"/>
      <c r="E3289" s="307" t="n"/>
      <c r="F3289" s="32" t="n"/>
      <c r="G3289" s="33">
        <f>IF(F3289="", "", IF(OR(ISTEXT(H3289),ISTEXT(F3289)),"",H3289/F3289))</f>
        <v/>
      </c>
      <c r="H3289" s="33" t="n"/>
      <c r="I3289" s="33" t="n"/>
      <c r="J3289" s="33">
        <f>IF(I3289="", "", IF(OR(ISTEXT(I3289),ISTEXT($F3289)),"",I3289*$F3289))</f>
        <v/>
      </c>
      <c r="K3289" s="33" t="n"/>
      <c r="L3289" s="33">
        <f>IF(K3289="", "", IF(OR(ISTEXT(K3289),ISTEXT($F3289)),"",K3289*$F3289))</f>
        <v/>
      </c>
      <c r="M3289" s="30">
        <f>IF(OR(H3289="",H3289=0),"",IF(K3289="",IF(J3289="","",IF(OR(ISTEXT(J3289),ISTEXT(H3289)),"",J3289/H3289)),IF(OR(ISTEXT(L3289),ISTEXT(H3289)),"",L3289/H3289)))</f>
        <v/>
      </c>
    </row>
    <row r="3290" ht="13.35" customHeight="1" s="162">
      <c r="B3290" s="307" t="n"/>
      <c r="C3290" s="307" t="n"/>
      <c r="E3290" s="307" t="n"/>
      <c r="F3290" s="32" t="n"/>
      <c r="G3290" s="33">
        <f>IF(F3290="", "", IF(OR(ISTEXT(H3290),ISTEXT(F3290)),"",H3290/F3290))</f>
        <v/>
      </c>
      <c r="H3290" s="33" t="n"/>
      <c r="I3290" s="33" t="n"/>
      <c r="J3290" s="33">
        <f>IF(I3290="", "", IF(OR(ISTEXT(I3290),ISTEXT($F3290)),"",I3290*$F3290))</f>
        <v/>
      </c>
      <c r="K3290" s="33" t="n"/>
      <c r="L3290" s="33">
        <f>IF(K3290="", "", IF(OR(ISTEXT(K3290),ISTEXT($F3290)),"",K3290*$F3290))</f>
        <v/>
      </c>
      <c r="M3290" s="30">
        <f>IF(OR(H3290="",H3290=0),"",IF(K3290="",IF(J3290="","",IF(OR(ISTEXT(J3290),ISTEXT(H3290)),"",J3290/H3290)),IF(OR(ISTEXT(L3290),ISTEXT(H3290)),"",L3290/H3290)))</f>
        <v/>
      </c>
    </row>
    <row r="3291" ht="13.35" customHeight="1" s="162">
      <c r="B3291" s="307" t="n"/>
      <c r="C3291" s="307" t="n"/>
      <c r="E3291" s="307" t="n"/>
      <c r="F3291" s="32" t="n"/>
      <c r="G3291" s="33">
        <f>IF(F3291="", "", IF(OR(ISTEXT(H3291),ISTEXT(F3291)),"",H3291/F3291))</f>
        <v/>
      </c>
      <c r="H3291" s="33" t="n"/>
      <c r="I3291" s="33" t="n"/>
      <c r="J3291" s="33">
        <f>IF(I3291="", "", IF(OR(ISTEXT(I3291),ISTEXT($F3291)),"",I3291*$F3291))</f>
        <v/>
      </c>
      <c r="K3291" s="33" t="n"/>
      <c r="L3291" s="33">
        <f>IF(K3291="", "", IF(OR(ISTEXT(K3291),ISTEXT($F3291)),"",K3291*$F3291))</f>
        <v/>
      </c>
      <c r="M3291" s="30">
        <f>IF(OR(H3291="",H3291=0),"",IF(K3291="",IF(J3291="","",IF(OR(ISTEXT(J3291),ISTEXT(H3291)),"",J3291/H3291)),IF(OR(ISTEXT(L3291),ISTEXT(H3291)),"",L3291/H3291)))</f>
        <v/>
      </c>
    </row>
    <row r="3292" ht="13.35" customHeight="1" s="162">
      <c r="B3292" s="307" t="n"/>
      <c r="C3292" s="307" t="n"/>
      <c r="E3292" s="307" t="n"/>
      <c r="F3292" s="32" t="n"/>
      <c r="G3292" s="33">
        <f>IF(F3292="", "", IF(OR(ISTEXT(H3292),ISTEXT(F3292)),"",H3292/F3292))</f>
        <v/>
      </c>
      <c r="H3292" s="33" t="n"/>
      <c r="I3292" s="33" t="n"/>
      <c r="J3292" s="33">
        <f>IF(I3292="", "", IF(OR(ISTEXT(I3292),ISTEXT($F3292)),"",I3292*$F3292))</f>
        <v/>
      </c>
      <c r="K3292" s="33" t="n"/>
      <c r="L3292" s="33">
        <f>IF(K3292="", "", IF(OR(ISTEXT(K3292),ISTEXT($F3292)),"",K3292*$F3292))</f>
        <v/>
      </c>
      <c r="M3292" s="30">
        <f>IF(OR(H3292="",H3292=0),"",IF(K3292="",IF(J3292="","",IF(OR(ISTEXT(J3292),ISTEXT(H3292)),"",J3292/H3292)),IF(OR(ISTEXT(L3292),ISTEXT(H3292)),"",L3292/H3292)))</f>
        <v/>
      </c>
    </row>
    <row r="3293" ht="13.35" customHeight="1" s="162">
      <c r="B3293" s="307" t="n"/>
      <c r="C3293" s="307" t="n"/>
      <c r="E3293" s="307" t="n"/>
      <c r="F3293" s="32" t="n"/>
      <c r="G3293" s="33">
        <f>IF(F3293="", "", IF(OR(ISTEXT(H3293),ISTEXT(F3293)),"",H3293/F3293))</f>
        <v/>
      </c>
      <c r="H3293" s="33" t="n"/>
      <c r="I3293" s="33" t="n"/>
      <c r="J3293" s="33">
        <f>IF(I3293="", "", IF(OR(ISTEXT(I3293),ISTEXT($F3293)),"",I3293*$F3293))</f>
        <v/>
      </c>
      <c r="K3293" s="33" t="n"/>
      <c r="L3293" s="33">
        <f>IF(K3293="", "", IF(OR(ISTEXT(K3293),ISTEXT($F3293)),"",K3293*$F3293))</f>
        <v/>
      </c>
      <c r="M3293" s="30">
        <f>IF(OR(H3293="",H3293=0),"",IF(K3293="",IF(J3293="","",IF(OR(ISTEXT(J3293),ISTEXT(H3293)),"",J3293/H3293)),IF(OR(ISTEXT(L3293),ISTEXT(H3293)),"",L3293/H3293)))</f>
        <v/>
      </c>
    </row>
    <row r="3294" ht="13.35" customHeight="1" s="162">
      <c r="B3294" s="307" t="n"/>
      <c r="C3294" s="307" t="n"/>
      <c r="E3294" s="307" t="n"/>
      <c r="F3294" s="32" t="n"/>
      <c r="G3294" s="33">
        <f>IF(F3294="", "", IF(OR(ISTEXT(H3294),ISTEXT(F3294)),"",H3294/F3294))</f>
        <v/>
      </c>
      <c r="H3294" s="33" t="n"/>
      <c r="I3294" s="33" t="n"/>
      <c r="J3294" s="33">
        <f>IF(I3294="", "", IF(OR(ISTEXT(I3294),ISTEXT($F3294)),"",I3294*$F3294))</f>
        <v/>
      </c>
      <c r="K3294" s="33" t="n"/>
      <c r="L3294" s="33">
        <f>IF(K3294="", "", IF(OR(ISTEXT(K3294),ISTEXT($F3294)),"",K3294*$F3294))</f>
        <v/>
      </c>
      <c r="M3294" s="30">
        <f>IF(OR(H3294="",H3294=0),"",IF(K3294="",IF(J3294="","",IF(OR(ISTEXT(J3294),ISTEXT(H3294)),"",J3294/H3294)),IF(OR(ISTEXT(L3294),ISTEXT(H3294)),"",L3294/H3294)))</f>
        <v/>
      </c>
    </row>
    <row r="3295" ht="13.35" customHeight="1" s="162">
      <c r="B3295" s="307" t="n"/>
      <c r="C3295" s="307" t="n"/>
      <c r="E3295" s="307" t="n"/>
      <c r="F3295" s="32" t="n"/>
      <c r="G3295" s="33">
        <f>IF(F3295="", "", IF(OR(ISTEXT(H3295),ISTEXT(F3295)),"",H3295/F3295))</f>
        <v/>
      </c>
      <c r="H3295" s="33" t="n"/>
      <c r="I3295" s="33" t="n"/>
      <c r="J3295" s="33">
        <f>IF(I3295="", "", IF(OR(ISTEXT(I3295),ISTEXT($F3295)),"",I3295*$F3295))</f>
        <v/>
      </c>
      <c r="K3295" s="33" t="n"/>
      <c r="L3295" s="33">
        <f>IF(K3295="", "", IF(OR(ISTEXT(K3295),ISTEXT($F3295)),"",K3295*$F3295))</f>
        <v/>
      </c>
      <c r="M3295" s="30">
        <f>IF(OR(H3295="",H3295=0),"",IF(K3295="",IF(J3295="","",IF(OR(ISTEXT(J3295),ISTEXT(H3295)),"",J3295/H3295)),IF(OR(ISTEXT(L3295),ISTEXT(H3295)),"",L3295/H3295)))</f>
        <v/>
      </c>
    </row>
    <row r="3296" ht="13.35" customHeight="1" s="162">
      <c r="B3296" s="307" t="n"/>
      <c r="C3296" s="307" t="n"/>
      <c r="E3296" s="307" t="n"/>
      <c r="F3296" s="32" t="n"/>
      <c r="G3296" s="33">
        <f>IF(F3296="", "", IF(OR(ISTEXT(H3296),ISTEXT(F3296)),"",H3296/F3296))</f>
        <v/>
      </c>
      <c r="H3296" s="33" t="n"/>
      <c r="I3296" s="33" t="n"/>
      <c r="J3296" s="33">
        <f>IF(I3296="", "", IF(OR(ISTEXT(I3296),ISTEXT($F3296)),"",I3296*$F3296))</f>
        <v/>
      </c>
      <c r="K3296" s="33" t="n"/>
      <c r="L3296" s="33">
        <f>IF(K3296="", "", IF(OR(ISTEXT(K3296),ISTEXT($F3296)),"",K3296*$F3296))</f>
        <v/>
      </c>
      <c r="M3296" s="30">
        <f>IF(OR(H3296="",H3296=0),"",IF(K3296="",IF(J3296="","",IF(OR(ISTEXT(J3296),ISTEXT(H3296)),"",J3296/H3296)),IF(OR(ISTEXT(L3296),ISTEXT(H3296)),"",L3296/H3296)))</f>
        <v/>
      </c>
    </row>
    <row r="3297" ht="13.35" customHeight="1" s="162">
      <c r="B3297" s="307" t="n"/>
      <c r="C3297" s="307" t="n"/>
      <c r="E3297" s="307" t="n"/>
      <c r="F3297" s="32" t="n"/>
      <c r="G3297" s="33">
        <f>IF(F3297="", "", IF(OR(ISTEXT(H3297),ISTEXT(F3297)),"",H3297/F3297))</f>
        <v/>
      </c>
      <c r="H3297" s="33" t="n"/>
      <c r="I3297" s="33" t="n"/>
      <c r="J3297" s="33">
        <f>IF(I3297="", "", IF(OR(ISTEXT(I3297),ISTEXT($F3297)),"",I3297*$F3297))</f>
        <v/>
      </c>
      <c r="K3297" s="33" t="n"/>
      <c r="L3297" s="33">
        <f>IF(K3297="", "", IF(OR(ISTEXT(K3297),ISTEXT($F3297)),"",K3297*$F3297))</f>
        <v/>
      </c>
      <c r="M3297" s="30">
        <f>IF(OR(H3297="",H3297=0),"",IF(K3297="",IF(J3297="","",IF(OR(ISTEXT(J3297),ISTEXT(H3297)),"",J3297/H3297)),IF(OR(ISTEXT(L3297),ISTEXT(H3297)),"",L3297/H3297)))</f>
        <v/>
      </c>
    </row>
    <row r="3298" ht="13.35" customHeight="1" s="162">
      <c r="B3298" s="307" t="n"/>
      <c r="C3298" s="307" t="n"/>
      <c r="E3298" s="307" t="n"/>
      <c r="F3298" s="32" t="n"/>
      <c r="G3298" s="33">
        <f>IF(F3298="", "", IF(OR(ISTEXT(H3298),ISTEXT(F3298)),"",H3298/F3298))</f>
        <v/>
      </c>
      <c r="H3298" s="33" t="n"/>
      <c r="I3298" s="33" t="n"/>
      <c r="J3298" s="33">
        <f>IF(I3298="", "", IF(OR(ISTEXT(I3298),ISTEXT($F3298)),"",I3298*$F3298))</f>
        <v/>
      </c>
      <c r="K3298" s="33" t="n"/>
      <c r="L3298" s="33">
        <f>IF(K3298="", "", IF(OR(ISTEXT(K3298),ISTEXT($F3298)),"",K3298*$F3298))</f>
        <v/>
      </c>
      <c r="M3298" s="30">
        <f>IF(OR(H3298="",H3298=0),"",IF(K3298="",IF(J3298="","",IF(OR(ISTEXT(J3298),ISTEXT(H3298)),"",J3298/H3298)),IF(OR(ISTEXT(L3298),ISTEXT(H3298)),"",L3298/H3298)))</f>
        <v/>
      </c>
    </row>
    <row r="3299" ht="13.35" customHeight="1" s="162">
      <c r="B3299" s="307" t="n"/>
      <c r="C3299" s="307" t="n"/>
      <c r="E3299" s="307" t="n"/>
      <c r="F3299" s="32" t="n"/>
      <c r="G3299" s="33">
        <f>IF(F3299="", "", IF(OR(ISTEXT(H3299),ISTEXT(F3299)),"",H3299/F3299))</f>
        <v/>
      </c>
      <c r="H3299" s="33" t="n"/>
      <c r="I3299" s="33" t="n"/>
      <c r="J3299" s="33">
        <f>IF(I3299="", "", IF(OR(ISTEXT(I3299),ISTEXT($F3299)),"",I3299*$F3299))</f>
        <v/>
      </c>
      <c r="K3299" s="33" t="n"/>
      <c r="L3299" s="33">
        <f>IF(K3299="", "", IF(OR(ISTEXT(K3299),ISTEXT($F3299)),"",K3299*$F3299))</f>
        <v/>
      </c>
      <c r="M3299" s="30">
        <f>IF(OR(H3299="",H3299=0),"",IF(K3299="",IF(J3299="","",IF(OR(ISTEXT(J3299),ISTEXT(H3299)),"",J3299/H3299)),IF(OR(ISTEXT(L3299),ISTEXT(H3299)),"",L3299/H3299)))</f>
        <v/>
      </c>
    </row>
    <row r="3300" ht="13.35" customHeight="1" s="162">
      <c r="B3300" s="307" t="n"/>
      <c r="C3300" s="307" t="n"/>
      <c r="E3300" s="307" t="n"/>
      <c r="F3300" s="32" t="n"/>
      <c r="G3300" s="33">
        <f>IF(F3300="", "", IF(OR(ISTEXT(H3300),ISTEXT(F3300)),"",H3300/F3300))</f>
        <v/>
      </c>
      <c r="H3300" s="33" t="n"/>
      <c r="I3300" s="33" t="n"/>
      <c r="J3300" s="33">
        <f>IF(I3300="", "", IF(OR(ISTEXT(I3300),ISTEXT($F3300)),"",I3300*$F3300))</f>
        <v/>
      </c>
      <c r="K3300" s="33" t="n"/>
      <c r="L3300" s="33">
        <f>IF(K3300="", "", IF(OR(ISTEXT(K3300),ISTEXT($F3300)),"",K3300*$F3300))</f>
        <v/>
      </c>
      <c r="M3300" s="30">
        <f>IF(OR(H3300="",H3300=0),"",IF(K3300="",IF(J3300="","",IF(OR(ISTEXT(J3300),ISTEXT(H3300)),"",J3300/H3300)),IF(OR(ISTEXT(L3300),ISTEXT(H3300)),"",L3300/H3300)))</f>
        <v/>
      </c>
    </row>
    <row r="3301" ht="13.35" customHeight="1" s="162">
      <c r="B3301" s="307" t="n"/>
      <c r="C3301" s="307" t="n"/>
      <c r="E3301" s="307" t="n"/>
      <c r="F3301" s="32" t="n"/>
      <c r="G3301" s="33">
        <f>IF(F3301="", "", IF(OR(ISTEXT(H3301),ISTEXT(F3301)),"",H3301/F3301))</f>
        <v/>
      </c>
      <c r="H3301" s="33" t="n"/>
      <c r="I3301" s="33" t="n"/>
      <c r="J3301" s="33">
        <f>IF(I3301="", "", IF(OR(ISTEXT(I3301),ISTEXT($F3301)),"",I3301*$F3301))</f>
        <v/>
      </c>
      <c r="K3301" s="33" t="n"/>
      <c r="L3301" s="33">
        <f>IF(K3301="", "", IF(OR(ISTEXT(K3301),ISTEXT($F3301)),"",K3301*$F3301))</f>
        <v/>
      </c>
      <c r="M3301" s="30">
        <f>IF(OR(H3301="",H3301=0),"",IF(K3301="",IF(J3301="","",IF(OR(ISTEXT(J3301),ISTEXT(H3301)),"",J3301/H3301)),IF(OR(ISTEXT(L3301),ISTEXT(H3301)),"",L3301/H3301)))</f>
        <v/>
      </c>
    </row>
    <row r="3302" ht="13.35" customHeight="1" s="162">
      <c r="B3302" s="307" t="n"/>
      <c r="C3302" s="307" t="n"/>
      <c r="E3302" s="307" t="n"/>
      <c r="F3302" s="32" t="n"/>
      <c r="G3302" s="33">
        <f>IF(F3302="", "", IF(OR(ISTEXT(H3302),ISTEXT(F3302)),"",H3302/F3302))</f>
        <v/>
      </c>
      <c r="H3302" s="33" t="n"/>
      <c r="I3302" s="33" t="n"/>
      <c r="J3302" s="33">
        <f>IF(I3302="", "", IF(OR(ISTEXT(I3302),ISTEXT($F3302)),"",I3302*$F3302))</f>
        <v/>
      </c>
      <c r="K3302" s="33" t="n"/>
      <c r="L3302" s="33">
        <f>IF(K3302="", "", IF(OR(ISTEXT(K3302),ISTEXT($F3302)),"",K3302*$F3302))</f>
        <v/>
      </c>
      <c r="M3302" s="30">
        <f>IF(OR(H3302="",H3302=0),"",IF(K3302="",IF(J3302="","",IF(OR(ISTEXT(J3302),ISTEXT(H3302)),"",J3302/H3302)),IF(OR(ISTEXT(L3302),ISTEXT(H3302)),"",L3302/H3302)))</f>
        <v/>
      </c>
    </row>
    <row r="3303" ht="13.35" customHeight="1" s="162">
      <c r="B3303" s="307" t="n"/>
      <c r="C3303" s="307" t="n"/>
      <c r="E3303" s="307" t="n"/>
      <c r="F3303" s="32" t="n"/>
      <c r="G3303" s="33">
        <f>IF(F3303="", "", IF(OR(ISTEXT(H3303),ISTEXT(F3303)),"",H3303/F3303))</f>
        <v/>
      </c>
      <c r="H3303" s="33" t="n"/>
      <c r="I3303" s="33" t="n"/>
      <c r="J3303" s="33">
        <f>IF(I3303="", "", IF(OR(ISTEXT(I3303),ISTEXT($F3303)),"",I3303*$F3303))</f>
        <v/>
      </c>
      <c r="K3303" s="33" t="n"/>
      <c r="L3303" s="33">
        <f>IF(K3303="", "", IF(OR(ISTEXT(K3303),ISTEXT($F3303)),"",K3303*$F3303))</f>
        <v/>
      </c>
      <c r="M3303" s="30">
        <f>IF(OR(H3303="",H3303=0),"",IF(K3303="",IF(J3303="","",IF(OR(ISTEXT(J3303),ISTEXT(H3303)),"",J3303/H3303)),IF(OR(ISTEXT(L3303),ISTEXT(H3303)),"",L3303/H3303)))</f>
        <v/>
      </c>
    </row>
    <row r="3304" ht="13.35" customHeight="1" s="162">
      <c r="B3304" s="307" t="n"/>
      <c r="C3304" s="307" t="n"/>
      <c r="E3304" s="307" t="n"/>
      <c r="F3304" s="32" t="n"/>
      <c r="G3304" s="33">
        <f>IF(F3304="", "", IF(OR(ISTEXT(H3304),ISTEXT(F3304)),"",H3304/F3304))</f>
        <v/>
      </c>
      <c r="H3304" s="33" t="n"/>
      <c r="I3304" s="33" t="n"/>
      <c r="J3304" s="33">
        <f>IF(I3304="", "", IF(OR(ISTEXT(I3304),ISTEXT($F3304)),"",I3304*$F3304))</f>
        <v/>
      </c>
      <c r="K3304" s="33" t="n"/>
      <c r="L3304" s="33">
        <f>IF(K3304="", "", IF(OR(ISTEXT(K3304),ISTEXT($F3304)),"",K3304*$F3304))</f>
        <v/>
      </c>
      <c r="M3304" s="30">
        <f>IF(OR(H3304="",H3304=0),"",IF(K3304="",IF(J3304="","",IF(OR(ISTEXT(J3304),ISTEXT(H3304)),"",J3304/H3304)),IF(OR(ISTEXT(L3304),ISTEXT(H3304)),"",L3304/H3304)))</f>
        <v/>
      </c>
    </row>
    <row r="3305" ht="13.35" customHeight="1" s="162">
      <c r="B3305" s="307" t="n"/>
      <c r="C3305" s="307" t="n"/>
      <c r="E3305" s="307" t="n"/>
      <c r="F3305" s="32" t="n"/>
      <c r="G3305" s="33">
        <f>IF(F3305="", "", IF(OR(ISTEXT(H3305),ISTEXT(F3305)),"",H3305/F3305))</f>
        <v/>
      </c>
      <c r="H3305" s="33" t="n"/>
      <c r="I3305" s="33" t="n"/>
      <c r="J3305" s="33">
        <f>IF(I3305="", "", IF(OR(ISTEXT(I3305),ISTEXT($F3305)),"",I3305*$F3305))</f>
        <v/>
      </c>
      <c r="K3305" s="33" t="n"/>
      <c r="L3305" s="33">
        <f>IF(K3305="", "", IF(OR(ISTEXT(K3305),ISTEXT($F3305)),"",K3305*$F3305))</f>
        <v/>
      </c>
      <c r="M3305" s="30">
        <f>IF(OR(H3305="",H3305=0),"",IF(K3305="",IF(J3305="","",IF(OR(ISTEXT(J3305),ISTEXT(H3305)),"",J3305/H3305)),IF(OR(ISTEXT(L3305),ISTEXT(H3305)),"",L3305/H3305)))</f>
        <v/>
      </c>
    </row>
    <row r="3306" ht="13.35" customHeight="1" s="162">
      <c r="B3306" s="307" t="n"/>
      <c r="C3306" s="307" t="n"/>
      <c r="E3306" s="307" t="n"/>
      <c r="F3306" s="32" t="n"/>
      <c r="G3306" s="33">
        <f>IF(F3306="", "", IF(OR(ISTEXT(H3306),ISTEXT(F3306)),"",H3306/F3306))</f>
        <v/>
      </c>
      <c r="H3306" s="33" t="n"/>
      <c r="I3306" s="33" t="n"/>
      <c r="J3306" s="33">
        <f>IF(I3306="", "", IF(OR(ISTEXT(I3306),ISTEXT($F3306)),"",I3306*$F3306))</f>
        <v/>
      </c>
      <c r="K3306" s="33" t="n"/>
      <c r="L3306" s="33">
        <f>IF(K3306="", "", IF(OR(ISTEXT(K3306),ISTEXT($F3306)),"",K3306*$F3306))</f>
        <v/>
      </c>
      <c r="M3306" s="30">
        <f>IF(OR(H3306="",H3306=0),"",IF(K3306="",IF(J3306="","",IF(OR(ISTEXT(J3306),ISTEXT(H3306)),"",J3306/H3306)),IF(OR(ISTEXT(L3306),ISTEXT(H3306)),"",L3306/H3306)))</f>
        <v/>
      </c>
    </row>
    <row r="3307" ht="13.35" customHeight="1" s="162">
      <c r="B3307" s="307" t="n"/>
      <c r="C3307" s="307" t="n"/>
      <c r="E3307" s="307" t="n"/>
      <c r="F3307" s="32" t="n"/>
      <c r="G3307" s="33">
        <f>IF(F3307="", "", IF(OR(ISTEXT(H3307),ISTEXT(F3307)),"",H3307/F3307))</f>
        <v/>
      </c>
      <c r="H3307" s="33" t="n"/>
      <c r="I3307" s="33" t="n"/>
      <c r="J3307" s="33">
        <f>IF(I3307="", "", IF(OR(ISTEXT(I3307),ISTEXT($F3307)),"",I3307*$F3307))</f>
        <v/>
      </c>
      <c r="K3307" s="33" t="n"/>
      <c r="L3307" s="33">
        <f>IF(K3307="", "", IF(OR(ISTEXT(K3307),ISTEXT($F3307)),"",K3307*$F3307))</f>
        <v/>
      </c>
      <c r="M3307" s="30">
        <f>IF(OR(H3307="",H3307=0),"",IF(K3307="",IF(J3307="","",IF(OR(ISTEXT(J3307),ISTEXT(H3307)),"",J3307/H3307)),IF(OR(ISTEXT(L3307),ISTEXT(H3307)),"",L3307/H3307)))</f>
        <v/>
      </c>
    </row>
    <row r="3308" ht="13.35" customHeight="1" s="162">
      <c r="B3308" s="307" t="n"/>
      <c r="C3308" s="307" t="n"/>
      <c r="E3308" s="307" t="n"/>
      <c r="F3308" s="32" t="n"/>
      <c r="G3308" s="33">
        <f>IF(F3308="", "", IF(OR(ISTEXT(H3308),ISTEXT(F3308)),"",H3308/F3308))</f>
        <v/>
      </c>
      <c r="H3308" s="33" t="n"/>
      <c r="I3308" s="33" t="n"/>
      <c r="J3308" s="33">
        <f>IF(I3308="", "", IF(OR(ISTEXT(I3308),ISTEXT($F3308)),"",I3308*$F3308))</f>
        <v/>
      </c>
      <c r="K3308" s="33" t="n"/>
      <c r="L3308" s="33">
        <f>IF(K3308="", "", IF(OR(ISTEXT(K3308),ISTEXT($F3308)),"",K3308*$F3308))</f>
        <v/>
      </c>
      <c r="M3308" s="30">
        <f>IF(OR(H3308="",H3308=0),"",IF(K3308="",IF(J3308="","",IF(OR(ISTEXT(J3308),ISTEXT(H3308)),"",J3308/H3308)),IF(OR(ISTEXT(L3308),ISTEXT(H3308)),"",L3308/H3308)))</f>
        <v/>
      </c>
    </row>
    <row r="3309" ht="13.35" customHeight="1" s="162">
      <c r="B3309" s="307" t="n"/>
      <c r="C3309" s="307" t="n"/>
      <c r="E3309" s="307" t="n"/>
      <c r="F3309" s="32" t="n"/>
      <c r="G3309" s="33">
        <f>IF(F3309="", "", IF(OR(ISTEXT(H3309),ISTEXT(F3309)),"",H3309/F3309))</f>
        <v/>
      </c>
      <c r="H3309" s="33" t="n"/>
      <c r="I3309" s="33" t="n"/>
      <c r="J3309" s="33">
        <f>IF(I3309="", "", IF(OR(ISTEXT(I3309),ISTEXT($F3309)),"",I3309*$F3309))</f>
        <v/>
      </c>
      <c r="K3309" s="33" t="n"/>
      <c r="L3309" s="33">
        <f>IF(K3309="", "", IF(OR(ISTEXT(K3309),ISTEXT($F3309)),"",K3309*$F3309))</f>
        <v/>
      </c>
      <c r="M3309" s="30">
        <f>IF(OR(H3309="",H3309=0),"",IF(K3309="",IF(J3309="","",IF(OR(ISTEXT(J3309),ISTEXT(H3309)),"",J3309/H3309)),IF(OR(ISTEXT(L3309),ISTEXT(H3309)),"",L3309/H3309)))</f>
        <v/>
      </c>
    </row>
    <row r="3310" ht="13.35" customHeight="1" s="162">
      <c r="B3310" s="307" t="n"/>
      <c r="C3310" s="307" t="n"/>
      <c r="E3310" s="307" t="n"/>
      <c r="F3310" s="32" t="n"/>
      <c r="G3310" s="33">
        <f>IF(F3310="", "", IF(OR(ISTEXT(H3310),ISTEXT(F3310)),"",H3310/F3310))</f>
        <v/>
      </c>
      <c r="H3310" s="33" t="n"/>
      <c r="I3310" s="33" t="n"/>
      <c r="J3310" s="33">
        <f>IF(I3310="", "", IF(OR(ISTEXT(I3310),ISTEXT($F3310)),"",I3310*$F3310))</f>
        <v/>
      </c>
      <c r="K3310" s="33" t="n"/>
      <c r="L3310" s="33">
        <f>IF(K3310="", "", IF(OR(ISTEXT(K3310),ISTEXT($F3310)),"",K3310*$F3310))</f>
        <v/>
      </c>
      <c r="M3310" s="30">
        <f>IF(OR(H3310="",H3310=0),"",IF(K3310="",IF(J3310="","",IF(OR(ISTEXT(J3310),ISTEXT(H3310)),"",J3310/H3310)),IF(OR(ISTEXT(L3310),ISTEXT(H3310)),"",L3310/H3310)))</f>
        <v/>
      </c>
    </row>
    <row r="3311" ht="13.35" customHeight="1" s="162">
      <c r="B3311" s="307" t="n"/>
      <c r="C3311" s="307" t="n"/>
      <c r="E3311" s="307" t="n"/>
      <c r="F3311" s="32" t="n"/>
      <c r="G3311" s="33">
        <f>IF(F3311="", "", IF(OR(ISTEXT(H3311),ISTEXT(F3311)),"",H3311/F3311))</f>
        <v/>
      </c>
      <c r="H3311" s="33" t="n"/>
      <c r="I3311" s="33" t="n"/>
      <c r="J3311" s="33">
        <f>IF(I3311="", "", IF(OR(ISTEXT(I3311),ISTEXT($F3311)),"",I3311*$F3311))</f>
        <v/>
      </c>
      <c r="K3311" s="33" t="n"/>
      <c r="L3311" s="33">
        <f>IF(K3311="", "", IF(OR(ISTEXT(K3311),ISTEXT($F3311)),"",K3311*$F3311))</f>
        <v/>
      </c>
      <c r="M3311" s="30">
        <f>IF(OR(H3311="",H3311=0),"",IF(K3311="",IF(J3311="","",IF(OR(ISTEXT(J3311),ISTEXT(H3311)),"",J3311/H3311)),IF(OR(ISTEXT(L3311),ISTEXT(H3311)),"",L3311/H3311)))</f>
        <v/>
      </c>
    </row>
    <row r="3312" ht="13.35" customHeight="1" s="162">
      <c r="B3312" s="307" t="n"/>
      <c r="C3312" s="307" t="n"/>
      <c r="E3312" s="307" t="n"/>
      <c r="F3312" s="32" t="n"/>
      <c r="G3312" s="33">
        <f>IF(F3312="", "", IF(OR(ISTEXT(H3312),ISTEXT(F3312)),"",H3312/F3312))</f>
        <v/>
      </c>
      <c r="H3312" s="33" t="n"/>
      <c r="I3312" s="33" t="n"/>
      <c r="J3312" s="33">
        <f>IF(I3312="", "", IF(OR(ISTEXT(I3312),ISTEXT($F3312)),"",I3312*$F3312))</f>
        <v/>
      </c>
      <c r="K3312" s="33" t="n"/>
      <c r="L3312" s="33">
        <f>IF(K3312="", "", IF(OR(ISTEXT(K3312),ISTEXT($F3312)),"",K3312*$F3312))</f>
        <v/>
      </c>
      <c r="M3312" s="30">
        <f>IF(OR(H3312="",H3312=0),"",IF(K3312="",IF(J3312="","",IF(OR(ISTEXT(J3312),ISTEXT(H3312)),"",J3312/H3312)),IF(OR(ISTEXT(L3312),ISTEXT(H3312)),"",L3312/H3312)))</f>
        <v/>
      </c>
    </row>
    <row r="3313" ht="13.35" customHeight="1" s="162">
      <c r="B3313" s="307" t="n"/>
      <c r="C3313" s="307" t="n"/>
      <c r="E3313" s="307" t="n"/>
      <c r="F3313" s="32" t="n"/>
      <c r="G3313" s="33">
        <f>IF(F3313="", "", IF(OR(ISTEXT(H3313),ISTEXT(F3313)),"",H3313/F3313))</f>
        <v/>
      </c>
      <c r="H3313" s="33" t="n"/>
      <c r="I3313" s="33" t="n"/>
      <c r="J3313" s="33">
        <f>IF(I3313="", "", IF(OR(ISTEXT(I3313),ISTEXT($F3313)),"",I3313*$F3313))</f>
        <v/>
      </c>
      <c r="K3313" s="33" t="n"/>
      <c r="L3313" s="33">
        <f>IF(K3313="", "", IF(OR(ISTEXT(K3313),ISTEXT($F3313)),"",K3313*$F3313))</f>
        <v/>
      </c>
      <c r="M3313" s="30">
        <f>IF(OR(H3313="",H3313=0),"",IF(K3313="",IF(J3313="","",IF(OR(ISTEXT(J3313),ISTEXT(H3313)),"",J3313/H3313)),IF(OR(ISTEXT(L3313),ISTEXT(H3313)),"",L3313/H3313)))</f>
        <v/>
      </c>
    </row>
    <row r="3314" ht="13.35" customHeight="1" s="162">
      <c r="B3314" s="307" t="n"/>
      <c r="C3314" s="307" t="n"/>
      <c r="E3314" s="307" t="n"/>
      <c r="F3314" s="32" t="n"/>
      <c r="G3314" s="33">
        <f>IF(F3314="", "", IF(OR(ISTEXT(H3314),ISTEXT(F3314)),"",H3314/F3314))</f>
        <v/>
      </c>
      <c r="H3314" s="33" t="n"/>
      <c r="I3314" s="33" t="n"/>
      <c r="J3314" s="33">
        <f>IF(I3314="", "", IF(OR(ISTEXT(I3314),ISTEXT($F3314)),"",I3314*$F3314))</f>
        <v/>
      </c>
      <c r="K3314" s="33" t="n"/>
      <c r="L3314" s="33">
        <f>IF(K3314="", "", IF(OR(ISTEXT(K3314),ISTEXT($F3314)),"",K3314*$F3314))</f>
        <v/>
      </c>
      <c r="M3314" s="30">
        <f>IF(OR(H3314="",H3314=0),"",IF(K3314="",IF(J3314="","",IF(OR(ISTEXT(J3314),ISTEXT(H3314)),"",J3314/H3314)),IF(OR(ISTEXT(L3314),ISTEXT(H3314)),"",L3314/H3314)))</f>
        <v/>
      </c>
    </row>
    <row r="3315" ht="13.35" customHeight="1" s="162">
      <c r="B3315" s="307" t="n"/>
      <c r="C3315" s="307" t="n"/>
      <c r="E3315" s="307" t="n"/>
      <c r="F3315" s="32" t="n"/>
      <c r="G3315" s="33">
        <f>IF(F3315="", "", IF(OR(ISTEXT(H3315),ISTEXT(F3315)),"",H3315/F3315))</f>
        <v/>
      </c>
      <c r="H3315" s="33" t="n"/>
      <c r="I3315" s="33" t="n"/>
      <c r="J3315" s="33">
        <f>IF(I3315="", "", IF(OR(ISTEXT(I3315),ISTEXT($F3315)),"",I3315*$F3315))</f>
        <v/>
      </c>
      <c r="K3315" s="33" t="n"/>
      <c r="L3315" s="33">
        <f>IF(K3315="", "", IF(OR(ISTEXT(K3315),ISTEXT($F3315)),"",K3315*$F3315))</f>
        <v/>
      </c>
      <c r="M3315" s="30">
        <f>IF(OR(H3315="",H3315=0),"",IF(K3315="",IF(J3315="","",IF(OR(ISTEXT(J3315),ISTEXT(H3315)),"",J3315/H3315)),IF(OR(ISTEXT(L3315),ISTEXT(H3315)),"",L3315/H3315)))</f>
        <v/>
      </c>
    </row>
    <row r="3316" ht="13.35" customHeight="1" s="162">
      <c r="B3316" s="307" t="n"/>
      <c r="C3316" s="307" t="n"/>
      <c r="E3316" s="307" t="n"/>
      <c r="F3316" s="32" t="n"/>
      <c r="G3316" s="33">
        <f>IF(F3316="", "", IF(OR(ISTEXT(H3316),ISTEXT(F3316)),"",H3316/F3316))</f>
        <v/>
      </c>
      <c r="H3316" s="33" t="n"/>
      <c r="I3316" s="33" t="n"/>
      <c r="J3316" s="33">
        <f>IF(I3316="", "", IF(OR(ISTEXT(I3316),ISTEXT($F3316)),"",I3316*$F3316))</f>
        <v/>
      </c>
      <c r="K3316" s="33" t="n"/>
      <c r="L3316" s="33">
        <f>IF(K3316="", "", IF(OR(ISTEXT(K3316),ISTEXT($F3316)),"",K3316*$F3316))</f>
        <v/>
      </c>
      <c r="M3316" s="30">
        <f>IF(OR(H3316="",H3316=0),"",IF(K3316="",IF(J3316="","",IF(OR(ISTEXT(J3316),ISTEXT(H3316)),"",J3316/H3316)),IF(OR(ISTEXT(L3316),ISTEXT(H3316)),"",L3316/H3316)))</f>
        <v/>
      </c>
    </row>
    <row r="3317" ht="13.35" customHeight="1" s="162">
      <c r="B3317" s="307" t="n"/>
      <c r="C3317" s="307" t="n"/>
      <c r="E3317" s="307" t="n"/>
      <c r="F3317" s="32" t="n"/>
      <c r="G3317" s="33">
        <f>IF(F3317="", "", IF(OR(ISTEXT(H3317),ISTEXT(F3317)),"",H3317/F3317))</f>
        <v/>
      </c>
      <c r="H3317" s="33" t="n"/>
      <c r="I3317" s="33" t="n"/>
      <c r="J3317" s="33">
        <f>IF(I3317="", "", IF(OR(ISTEXT(I3317),ISTEXT($F3317)),"",I3317*$F3317))</f>
        <v/>
      </c>
      <c r="K3317" s="33" t="n"/>
      <c r="L3317" s="33">
        <f>IF(K3317="", "", IF(OR(ISTEXT(K3317),ISTEXT($F3317)),"",K3317*$F3317))</f>
        <v/>
      </c>
      <c r="M3317" s="30">
        <f>IF(OR(H3317="",H3317=0),"",IF(K3317="",IF(J3317="","",IF(OR(ISTEXT(J3317),ISTEXT(H3317)),"",J3317/H3317)),IF(OR(ISTEXT(L3317),ISTEXT(H3317)),"",L3317/H3317)))</f>
        <v/>
      </c>
    </row>
    <row r="3318" ht="13.35" customHeight="1" s="162">
      <c r="B3318" s="307" t="n"/>
      <c r="C3318" s="307" t="n"/>
      <c r="E3318" s="307" t="n"/>
      <c r="F3318" s="32" t="n"/>
      <c r="G3318" s="33">
        <f>IF(F3318="", "", IF(OR(ISTEXT(H3318),ISTEXT(F3318)),"",H3318/F3318))</f>
        <v/>
      </c>
      <c r="H3318" s="33" t="n"/>
      <c r="I3318" s="33" t="n"/>
      <c r="J3318" s="33">
        <f>IF(I3318="", "", IF(OR(ISTEXT(I3318),ISTEXT($F3318)),"",I3318*$F3318))</f>
        <v/>
      </c>
      <c r="K3318" s="33" t="n"/>
      <c r="L3318" s="33">
        <f>IF(K3318="", "", IF(OR(ISTEXT(K3318),ISTEXT($F3318)),"",K3318*$F3318))</f>
        <v/>
      </c>
      <c r="M3318" s="30">
        <f>IF(OR(H3318="",H3318=0),"",IF(K3318="",IF(J3318="","",IF(OR(ISTEXT(J3318),ISTEXT(H3318)),"",J3318/H3318)),IF(OR(ISTEXT(L3318),ISTEXT(H3318)),"",L3318/H3318)))</f>
        <v/>
      </c>
    </row>
    <row r="3319" ht="13.35" customHeight="1" s="162">
      <c r="B3319" s="307" t="n"/>
      <c r="C3319" s="307" t="n"/>
      <c r="E3319" s="307" t="n"/>
      <c r="F3319" s="32" t="n"/>
      <c r="G3319" s="33">
        <f>IF(F3319="", "", IF(OR(ISTEXT(H3319),ISTEXT(F3319)),"",H3319/F3319))</f>
        <v/>
      </c>
      <c r="H3319" s="33" t="n"/>
      <c r="I3319" s="33" t="n"/>
      <c r="J3319" s="33">
        <f>IF(I3319="", "", IF(OR(ISTEXT(I3319),ISTEXT($F3319)),"",I3319*$F3319))</f>
        <v/>
      </c>
      <c r="K3319" s="33" t="n"/>
      <c r="L3319" s="33">
        <f>IF(K3319="", "", IF(OR(ISTEXT(K3319),ISTEXT($F3319)),"",K3319*$F3319))</f>
        <v/>
      </c>
      <c r="M3319" s="30">
        <f>IF(OR(H3319="",H3319=0),"",IF(K3319="",IF(J3319="","",IF(OR(ISTEXT(J3319),ISTEXT(H3319)),"",J3319/H3319)),IF(OR(ISTEXT(L3319),ISTEXT(H3319)),"",L3319/H3319)))</f>
        <v/>
      </c>
    </row>
    <row r="3320" ht="13.35" customHeight="1" s="162">
      <c r="B3320" s="307" t="n"/>
      <c r="C3320" s="307" t="n"/>
      <c r="E3320" s="307" t="n"/>
      <c r="F3320" s="32" t="n"/>
      <c r="G3320" s="33">
        <f>IF(F3320="", "", IF(OR(ISTEXT(H3320),ISTEXT(F3320)),"",H3320/F3320))</f>
        <v/>
      </c>
      <c r="H3320" s="33" t="n"/>
      <c r="I3320" s="33" t="n"/>
      <c r="J3320" s="33">
        <f>IF(I3320="", "", IF(OR(ISTEXT(I3320),ISTEXT($F3320)),"",I3320*$F3320))</f>
        <v/>
      </c>
      <c r="K3320" s="33" t="n"/>
      <c r="L3320" s="33">
        <f>IF(K3320="", "", IF(OR(ISTEXT(K3320),ISTEXT($F3320)),"",K3320*$F3320))</f>
        <v/>
      </c>
      <c r="M3320" s="30">
        <f>IF(OR(H3320="",H3320=0),"",IF(K3320="",IF(J3320="","",IF(OR(ISTEXT(J3320),ISTEXT(H3320)),"",J3320/H3320)),IF(OR(ISTEXT(L3320),ISTEXT(H3320)),"",L3320/H3320)))</f>
        <v/>
      </c>
    </row>
    <row r="3321" ht="13.35" customHeight="1" s="162">
      <c r="B3321" s="307" t="n"/>
      <c r="C3321" s="307" t="n"/>
      <c r="E3321" s="307" t="n"/>
      <c r="F3321" s="32" t="n"/>
      <c r="G3321" s="33">
        <f>IF(F3321="", "", IF(OR(ISTEXT(H3321),ISTEXT(F3321)),"",H3321/F3321))</f>
        <v/>
      </c>
      <c r="H3321" s="33" t="n"/>
      <c r="I3321" s="33" t="n"/>
      <c r="J3321" s="33">
        <f>IF(I3321="", "", IF(OR(ISTEXT(I3321),ISTEXT($F3321)),"",I3321*$F3321))</f>
        <v/>
      </c>
      <c r="K3321" s="33" t="n"/>
      <c r="L3321" s="33">
        <f>IF(K3321="", "", IF(OR(ISTEXT(K3321),ISTEXT($F3321)),"",K3321*$F3321))</f>
        <v/>
      </c>
      <c r="M3321" s="30">
        <f>IF(OR(H3321="",H3321=0),"",IF(K3321="",IF(J3321="","",IF(OR(ISTEXT(J3321),ISTEXT(H3321)),"",J3321/H3321)),IF(OR(ISTEXT(L3321),ISTEXT(H3321)),"",L3321/H3321)))</f>
        <v/>
      </c>
    </row>
    <row r="3322" ht="13.35" customHeight="1" s="162">
      <c r="B3322" s="307" t="n"/>
      <c r="C3322" s="307" t="n"/>
      <c r="E3322" s="307" t="n"/>
      <c r="F3322" s="32" t="n"/>
      <c r="G3322" s="33">
        <f>IF(F3322="", "", IF(OR(ISTEXT(H3322),ISTEXT(F3322)),"",H3322/F3322))</f>
        <v/>
      </c>
      <c r="H3322" s="33" t="n"/>
      <c r="I3322" s="33" t="n"/>
      <c r="J3322" s="33">
        <f>IF(I3322="", "", IF(OR(ISTEXT(I3322),ISTEXT($F3322)),"",I3322*$F3322))</f>
        <v/>
      </c>
      <c r="K3322" s="33" t="n"/>
      <c r="L3322" s="33">
        <f>IF(K3322="", "", IF(OR(ISTEXT(K3322),ISTEXT($F3322)),"",K3322*$F3322))</f>
        <v/>
      </c>
      <c r="M3322" s="30">
        <f>IF(OR(H3322="",H3322=0),"",IF(K3322="",IF(J3322="","",IF(OR(ISTEXT(J3322),ISTEXT(H3322)),"",J3322/H3322)),IF(OR(ISTEXT(L3322),ISTEXT(H3322)),"",L3322/H3322)))</f>
        <v/>
      </c>
    </row>
    <row r="3323" ht="13.35" customHeight="1" s="162">
      <c r="B3323" s="307" t="n"/>
      <c r="C3323" s="307" t="n"/>
      <c r="E3323" s="307" t="n"/>
      <c r="F3323" s="32" t="n"/>
      <c r="G3323" s="33">
        <f>IF(F3323="", "", IF(OR(ISTEXT(H3323),ISTEXT(F3323)),"",H3323/F3323))</f>
        <v/>
      </c>
      <c r="H3323" s="33" t="n"/>
      <c r="I3323" s="33" t="n"/>
      <c r="J3323" s="33">
        <f>IF(I3323="", "", IF(OR(ISTEXT(I3323),ISTEXT($F3323)),"",I3323*$F3323))</f>
        <v/>
      </c>
      <c r="K3323" s="33" t="n"/>
      <c r="L3323" s="33">
        <f>IF(K3323="", "", IF(OR(ISTEXT(K3323),ISTEXT($F3323)),"",K3323*$F3323))</f>
        <v/>
      </c>
      <c r="M3323" s="30">
        <f>IF(OR(H3323="",H3323=0),"",IF(K3323="",IF(J3323="","",IF(OR(ISTEXT(J3323),ISTEXT(H3323)),"",J3323/H3323)),IF(OR(ISTEXT(L3323),ISTEXT(H3323)),"",L3323/H3323)))</f>
        <v/>
      </c>
    </row>
    <row r="3324" ht="13.35" customHeight="1" s="162">
      <c r="B3324" s="42" t="n"/>
      <c r="C3324" s="231" t="inlineStr">
        <is>
          <t>Subtotal (this page)</t>
        </is>
      </c>
      <c r="D3324" s="159" t="n"/>
      <c r="E3324" s="42" t="n"/>
      <c r="F3324" s="42" t="n"/>
      <c r="G3324" s="43" t="n"/>
      <c r="H3324" s="43">
        <f>IF(SUM(H3284:H3323)=0,"",SUM(H3284:H3323))</f>
        <v/>
      </c>
      <c r="I3324" s="43" t="n"/>
      <c r="J3324" s="43">
        <f>IF(SUM(J3284:J3323)=0,"",SUM(J3284:J3323))</f>
        <v/>
      </c>
      <c r="K3324" s="43" t="n"/>
      <c r="L3324" s="43">
        <f>IF(SUM(L3284:L3323)=0,"",SUM(L3284:L3323))</f>
        <v/>
      </c>
      <c r="M3324" s="35">
        <f>IF(OR(H3324="",H3324=0),"",IF(L3324="",IF(J3324="","",IF(OR(ISTEXT(J3324),ISTEXT(H3324)),"",J3324/H3324)),IF(OR(ISTEXT(L3324),ISTEXT(H3324)),"",L3324/H3324)))</f>
        <v/>
      </c>
    </row>
    <row r="3325" ht="13.35" customHeight="1" s="162"/>
    <row r="3326" ht="13.35" customHeight="1" s="162">
      <c r="B3326" s="188" t="inlineStr">
        <is>
          <t>Remarks (cont.)</t>
        </is>
      </c>
      <c r="C3326" s="173" t="n"/>
      <c r="D3326" s="154" t="n"/>
      <c r="E3326" s="174" t="n"/>
      <c r="F3326" s="174" t="n"/>
      <c r="G3326" s="174" t="n"/>
      <c r="H3326" s="174" t="n"/>
      <c r="I3326" s="174" t="n"/>
      <c r="J3326" s="174" t="n"/>
      <c r="K3326" s="174" t="n"/>
      <c r="L3326" s="174" t="n"/>
      <c r="M3326" s="173" t="n"/>
    </row>
    <row r="3327" ht="13.35" customHeight="1" s="162">
      <c r="B3327" s="154" t="n"/>
      <c r="C3327" s="174" t="n"/>
      <c r="D3327" s="174" t="n"/>
      <c r="E3327" s="174" t="n"/>
      <c r="F3327" s="174" t="n"/>
      <c r="G3327" s="174" t="n"/>
      <c r="H3327" s="174" t="n"/>
      <c r="I3327" s="174" t="n"/>
      <c r="J3327" s="174" t="n"/>
      <c r="K3327" s="174" t="n"/>
      <c r="L3327" s="174" t="n"/>
      <c r="M3327" s="173" t="n"/>
    </row>
    <row r="3328" ht="13.35" customHeight="1" s="162">
      <c r="B3328" s="154" t="n"/>
      <c r="C3328" s="174" t="n"/>
      <c r="D3328" s="174" t="n"/>
      <c r="E3328" s="174" t="n"/>
      <c r="F3328" s="174" t="n"/>
      <c r="G3328" s="174" t="n"/>
      <c r="H3328" s="174" t="n"/>
      <c r="I3328" s="174" t="n"/>
      <c r="J3328" s="174" t="n"/>
      <c r="K3328" s="174" t="n"/>
      <c r="L3328" s="174" t="n"/>
      <c r="M3328" s="173" t="n"/>
    </row>
    <row r="3329" ht="13.35" customHeight="1" s="162">
      <c r="B3329" s="154" t="n"/>
      <c r="C3329" s="174" t="n"/>
      <c r="D3329" s="174" t="n"/>
      <c r="E3329" s="174" t="n"/>
      <c r="F3329" s="174" t="n"/>
      <c r="G3329" s="174" t="n"/>
      <c r="H3329" s="174" t="n"/>
      <c r="I3329" s="174" t="n"/>
      <c r="J3329" s="174" t="n"/>
      <c r="K3329" s="174" t="n"/>
      <c r="L3329" s="174" t="n"/>
      <c r="M3329" s="173" t="n"/>
    </row>
    <row r="3330" ht="13.35" customHeight="1" s="162"/>
    <row r="3331" ht="13.35" customHeight="1" s="162"/>
    <row r="3332" ht="13.35" customHeight="1" s="162">
      <c r="B3332" s="200" t="inlineStr">
        <is>
          <t>System</t>
        </is>
      </c>
      <c r="C3332" s="403" t="n"/>
      <c r="D3332" s="209">
        <f>IF('{Equipment Data Entry}'!B113="","",'{Equipment Data Entry}'!B113)</f>
        <v/>
      </c>
      <c r="E3332" s="418" t="n"/>
      <c r="F3332" s="403" t="n"/>
      <c r="G3332" s="200" t="inlineStr">
        <is>
          <t>Service</t>
        </is>
      </c>
      <c r="H3332" s="403" t="n"/>
      <c r="I3332" s="210">
        <f>IF('{Equipment Data Entry}'!C113="","",'{Equipment Data Entry}'!C113)</f>
        <v/>
      </c>
      <c r="J3332" s="418" t="n"/>
      <c r="K3332" s="418" t="n"/>
      <c r="L3332" s="418" t="n"/>
      <c r="M3332" s="403" t="n"/>
    </row>
    <row r="3333" ht="13.35" customHeight="1" s="162">
      <c r="B3333" s="422" t="n"/>
      <c r="C3333" s="423" t="n"/>
      <c r="D3333" s="422" t="n"/>
      <c r="E3333" s="424" t="n"/>
      <c r="F3333" s="423" t="n"/>
      <c r="G3333" s="422" t="n"/>
      <c r="H3333" s="423" t="n"/>
      <c r="I3333" s="422" t="n"/>
      <c r="J3333" s="424" t="n"/>
      <c r="K3333" s="424" t="n"/>
      <c r="L3333" s="424" t="n"/>
      <c r="M3333" s="423" t="n"/>
    </row>
    <row r="3334" ht="13.35" customHeight="1" s="162">
      <c r="B3334" s="437" t="inlineStr">
        <is>
          <t>Drive Type:</t>
        </is>
      </c>
      <c r="C3334" s="13" t="n"/>
      <c r="D3334" s="438" t="n"/>
      <c r="E3334" s="437" t="inlineStr">
        <is>
          <t>Rotation – Design:</t>
        </is>
      </c>
      <c r="F3334" s="13" t="n"/>
      <c r="G3334" s="438" t="n"/>
      <c r="H3334" s="13" t="n"/>
      <c r="I3334" s="437" t="inlineStr">
        <is>
          <t>Actual:</t>
        </is>
      </c>
      <c r="J3334" s="438" t="n"/>
    </row>
    <row r="3335" ht="13.35" customHeight="1" s="162">
      <c r="B3335" s="200" t="inlineStr">
        <is>
          <t>Unit Data</t>
        </is>
      </c>
      <c r="C3335" s="400" t="n"/>
      <c r="D3335" s="400" t="n"/>
      <c r="E3335" s="400" t="n"/>
      <c r="F3335" s="400" t="n"/>
      <c r="G3335" s="401" t="n"/>
      <c r="H3335" s="13" t="n"/>
      <c r="I3335" s="200" t="inlineStr">
        <is>
          <t>Design and Performance Data</t>
        </is>
      </c>
      <c r="J3335" s="400" t="n"/>
      <c r="K3335" s="400" t="n"/>
      <c r="L3335" s="401" t="n"/>
      <c r="M3335" s="283" t="n"/>
    </row>
    <row r="3336" ht="13.35" customHeight="1" s="162">
      <c r="B3336" s="199" t="inlineStr">
        <is>
          <t>Manufacturer</t>
        </is>
      </c>
      <c r="C3336" s="401" t="n"/>
      <c r="D3336" s="204">
        <f>IF('{Equipment Data Entry}'!E113="","",'{Equipment Data Entry}'!E113)</f>
        <v/>
      </c>
      <c r="E3336" s="400" t="n"/>
      <c r="F3336" s="400" t="n"/>
      <c r="G3336" s="401" t="n"/>
      <c r="H3336" s="13" t="n"/>
      <c r="I3336" s="199" t="inlineStr">
        <is>
          <t>Design Criteria</t>
        </is>
      </c>
      <c r="J3336" s="401" t="n"/>
      <c r="K3336" s="199" t="inlineStr">
        <is>
          <t>Design</t>
        </is>
      </c>
      <c r="L3336" s="199" t="inlineStr">
        <is>
          <t>Actual</t>
        </is>
      </c>
      <c r="M3336" s="13" t="n"/>
    </row>
    <row r="3337" ht="13.35" customHeight="1" s="162">
      <c r="B3337" s="199" t="inlineStr">
        <is>
          <t>Model Number</t>
        </is>
      </c>
      <c r="C3337" s="401" t="n"/>
      <c r="D3337" s="204">
        <f>IF('{Equipment Data Entry}'!F113="","",'{Equipment Data Entry}'!F113)</f>
        <v/>
      </c>
      <c r="E3337" s="400" t="n"/>
      <c r="F3337" s="400" t="n"/>
      <c r="G3337" s="401" t="n"/>
      <c r="H3337" s="13" t="n"/>
      <c r="I3337" s="199" t="inlineStr">
        <is>
          <t>Total Airflow</t>
        </is>
      </c>
      <c r="J3337" s="401" t="n"/>
      <c r="K3337" s="24">
        <f>H3377</f>
        <v/>
      </c>
      <c r="L3337" s="24">
        <f>L3377</f>
        <v/>
      </c>
      <c r="M3337" s="22">
        <f>IF(OR(L3337="",K3337="",K3337=0),"",IF(OR(ISTEXT(L3337),ISTEXT(K3337)),"",L3337/K3337))</f>
        <v/>
      </c>
    </row>
    <row r="3338" ht="13.35" customHeight="1" s="162">
      <c r="B3338" s="199" t="inlineStr">
        <is>
          <t>Serial Number</t>
        </is>
      </c>
      <c r="C3338" s="401" t="n"/>
      <c r="D3338" s="204" t="n"/>
      <c r="E3338" s="400" t="n"/>
      <c r="F3338" s="400" t="n"/>
      <c r="G3338" s="401" t="n"/>
      <c r="H3338" s="13" t="n"/>
      <c r="I3338" s="199" t="inlineStr">
        <is>
          <t>Unit ESP</t>
        </is>
      </c>
      <c r="J3338" s="401" t="n"/>
      <c r="K3338" s="71">
        <f>IF('{Equipment Data Entry}'!H113="","",'{Equipment Data Entry}'!H113)</f>
        <v/>
      </c>
      <c r="L3338" s="64">
        <f>I3357</f>
        <v/>
      </c>
      <c r="M3338" s="22" t="n"/>
    </row>
    <row r="3339" ht="13.35" customHeight="1" s="162">
      <c r="B3339" s="199" t="inlineStr">
        <is>
          <t>Area Served</t>
        </is>
      </c>
      <c r="C3339" s="401" t="n"/>
      <c r="D3339" s="204">
        <f>I3332</f>
        <v/>
      </c>
      <c r="E3339" s="400" t="n"/>
      <c r="F3339" s="400" t="n"/>
      <c r="G3339" s="401" t="n"/>
      <c r="H3339" s="13" t="n"/>
      <c r="I3339" s="199" t="inlineStr">
        <is>
          <t>Fan RPMs</t>
        </is>
      </c>
      <c r="J3339" s="401" t="n"/>
      <c r="K3339" s="24">
        <f>IF('{Equipment Data Entry}'!I113="","",'{Equipment Data Entry}'!I113)</f>
        <v/>
      </c>
      <c r="L3339" s="24">
        <f>IF(L3350="","",L3350)</f>
        <v/>
      </c>
      <c r="M3339" s="13" t="n"/>
    </row>
    <row r="3340" ht="13.35" customHeight="1" s="162">
      <c r="B3340" s="199" t="inlineStr">
        <is>
          <t>Location</t>
        </is>
      </c>
      <c r="C3340" s="401" t="n"/>
      <c r="D3340" s="204">
        <f>IF('{Equipment Data Entry}'!D113="","",'{Equipment Data Entry}'!D113)</f>
        <v/>
      </c>
      <c r="E3340" s="400" t="n"/>
      <c r="F3340" s="400" t="n"/>
      <c r="G3340" s="401" t="n"/>
      <c r="H3340" s="13" t="n"/>
      <c r="I3340" s="283" t="n"/>
      <c r="J3340" s="283" t="n"/>
      <c r="K3340" s="36" t="n"/>
      <c r="L3340" s="36" t="n"/>
      <c r="M3340" s="13" t="n"/>
    </row>
    <row r="3341" ht="13.35" customHeight="1" s="162">
      <c r="B3341" s="13" t="n"/>
      <c r="C3341" s="13" t="n"/>
      <c r="D3341" s="13" t="n"/>
      <c r="E3341" s="13" t="n"/>
      <c r="F3341" s="13" t="n"/>
      <c r="G3341" s="13" t="n"/>
      <c r="H3341" s="13" t="n"/>
      <c r="I3341" s="283" t="n"/>
      <c r="J3341" s="283" t="n"/>
      <c r="K3341" s="37" t="n"/>
      <c r="L3341" s="37" t="n"/>
      <c r="M3341" s="13" t="n"/>
    </row>
    <row r="3342" ht="13.35" customHeight="1" s="162">
      <c r="B3342" s="200" t="inlineStr">
        <is>
          <t>Motor Data</t>
        </is>
      </c>
      <c r="C3342" s="400" t="n"/>
      <c r="D3342" s="400" t="n"/>
      <c r="E3342" s="400" t="n"/>
      <c r="F3342" s="400" t="n"/>
      <c r="G3342" s="401" t="n"/>
      <c r="H3342" s="13" t="n"/>
      <c r="I3342" s="283" t="inlineStr">
        <is>
          <t>Filter Type/Size/Qty</t>
        </is>
      </c>
      <c r="J3342" s="404" t="n"/>
      <c r="K3342" s="404" t="n"/>
      <c r="L3342" s="37" t="n"/>
      <c r="M3342" s="404" t="n"/>
    </row>
    <row r="3343" ht="13.35" customHeight="1" s="162">
      <c r="B3343" s="199" t="inlineStr">
        <is>
          <t>Manufacturer</t>
        </is>
      </c>
      <c r="C3343" s="401" t="n"/>
      <c r="D3343" s="203" t="n"/>
      <c r="E3343" s="400" t="n"/>
      <c r="F3343" s="400" t="n"/>
      <c r="G3343" s="401" t="n"/>
      <c r="H3343" s="13" t="n"/>
      <c r="I3343" s="200" t="inlineStr">
        <is>
          <t>Drive Data</t>
        </is>
      </c>
      <c r="J3343" s="400" t="n"/>
      <c r="K3343" s="400" t="n"/>
      <c r="L3343" s="401" t="n"/>
      <c r="M3343" s="13" t="n"/>
    </row>
    <row r="3344" ht="13.35" customHeight="1" s="162">
      <c r="B3344" s="199" t="inlineStr">
        <is>
          <t>Horsepower</t>
        </is>
      </c>
      <c r="C3344" s="401" t="n"/>
      <c r="D3344" s="28">
        <f>IF('{Equipment Data Entry}'!G113="","",'{Equipment Data Entry}'!G113)</f>
        <v/>
      </c>
      <c r="E3344" s="21" t="inlineStr">
        <is>
          <t>RPM</t>
        </is>
      </c>
      <c r="F3344" s="24" t="n"/>
      <c r="G3344" s="199" t="inlineStr">
        <is>
          <t>SF</t>
        </is>
      </c>
      <c r="H3344" s="13" t="n"/>
      <c r="I3344" s="199" t="inlineStr">
        <is>
          <t>Motor sheave</t>
        </is>
      </c>
      <c r="J3344" s="400" t="n"/>
      <c r="K3344" s="24">
        <f>IF('{Equipment Data Entry}'!J113="","",'{Equipment Data Entry}'!J113)</f>
        <v/>
      </c>
      <c r="L3344" s="21" t="inlineStr">
        <is>
          <t>Bore</t>
        </is>
      </c>
      <c r="M3344" s="208"/>
    </row>
    <row r="3345" ht="13.35" customHeight="1" s="162">
      <c r="B3345" s="198">
        <f>IF('{Equipment Data Entry}'!N113="","",'{Equipment Data Entry}'!N113)</f>
        <v/>
      </c>
      <c r="C3345" s="198">
        <f>IF('{Equipment Data Entry}'!O113="","",'{Equipment Data Entry}'!O113)</f>
        <v/>
      </c>
      <c r="D3345" s="21" t="inlineStr">
        <is>
          <t>FLA</t>
        </is>
      </c>
      <c r="E3345" s="67" t="n"/>
      <c r="F3345" s="21" t="inlineStr">
        <is>
          <t>Frame</t>
        </is>
      </c>
      <c r="G3345" s="208" t="n"/>
      <c r="H3345" s="13" t="n"/>
      <c r="I3345" s="199" t="inlineStr">
        <is>
          <t>Fan pulley</t>
        </is>
      </c>
      <c r="J3345" s="400" t="n"/>
      <c r="K3345" s="24">
        <f>IF('{Equipment Data Entry}'!K113="","",'{Equipment Data Entry}'!K113)</f>
        <v/>
      </c>
      <c r="L3345" s="21" t="inlineStr">
        <is>
          <t>Bore</t>
        </is>
      </c>
      <c r="M3345" s="208"/>
    </row>
    <row r="3346" ht="13.35" customHeight="1" s="162">
      <c r="B3346" s="199" t="inlineStr">
        <is>
          <t>Corrected FLA</t>
        </is>
      </c>
      <c r="C3346" s="401" t="n"/>
      <c r="D3346" s="27">
        <f>IF(OR(E3347="",E3345="",B3345=""),"",IF(OR(ISTEXT(B3345),COUNT(E3347:G3347)=0,ISTEXT(E3345)),"",B3345/AVERAGE(E3347:G3347)*E3345))</f>
        <v/>
      </c>
      <c r="E3346" s="199" t="inlineStr">
        <is>
          <t>Estimated BHP</t>
        </is>
      </c>
      <c r="F3346" s="401" t="n"/>
      <c r="G3346" s="27">
        <f>IF(OR(COUNT(E3348:G3348)=0,IF(N(E3349)&gt;0,E3349,N(D3344))=0,IF(N(D3346)&gt;0,D3346,N(E3345))=0),"",IF(N(E3349)&gt;0,E3349,N(D3344))*AVERAGE(E3348:G3348)/IF(N(D3346)&gt;0,D3346,N(E3345)))</f>
        <v/>
      </c>
      <c r="H3346" s="13" t="n"/>
      <c r="I3346" s="199" t="inlineStr">
        <is>
          <t>Belt(s)</t>
        </is>
      </c>
      <c r="J3346" s="208">
        <f>IF('{Equipment Data Entry}'!L113="","",'{Equipment Data Entry}'!L113)</f>
        <v/>
      </c>
      <c r="K3346" s="199" t="inlineStr">
        <is>
          <t>C to C</t>
        </is>
      </c>
      <c r="L3346" s="64">
        <f>IF('{Equipment Data Entry}'!M113="","",'{Equipment Data Entry}'!M113)</f>
        <v/>
      </c>
      <c r="M3346" s="13" t="n"/>
    </row>
    <row r="3347" ht="13.35" customHeight="1" s="162">
      <c r="B3347" s="199" t="inlineStr">
        <is>
          <t>Measured Voltage</t>
        </is>
      </c>
      <c r="C3347" s="400" t="n"/>
      <c r="D3347" s="401" t="n"/>
      <c r="E3347" s="24" t="n"/>
      <c r="F3347" s="24" t="n"/>
      <c r="G3347" s="24" t="n"/>
      <c r="H3347" s="13" t="n"/>
      <c r="I3347" s="283" t="inlineStr">
        <is>
          <t>Final Settings</t>
        </is>
      </c>
      <c r="J3347" s="404" t="n"/>
      <c r="K3347" s="404" t="n"/>
      <c r="L3347" s="37" t="n"/>
      <c r="M3347" s="404" t="n"/>
    </row>
    <row r="3348" ht="13.35" customHeight="1" s="162">
      <c r="B3348" s="199" t="inlineStr">
        <is>
          <t>Measured Amperage</t>
        </is>
      </c>
      <c r="C3348" s="400" t="n"/>
      <c r="D3348" s="401" t="n"/>
      <c r="E3348" s="67" t="n"/>
      <c r="F3348" s="67" t="n"/>
      <c r="G3348" s="67" t="n"/>
      <c r="H3348" s="13" t="n"/>
      <c r="I3348" s="205" t="inlineStr">
        <is>
          <t>RPM Data</t>
        </is>
      </c>
      <c r="J3348" s="401" t="n"/>
      <c r="K3348" s="205" t="inlineStr">
        <is>
          <t>Initial</t>
        </is>
      </c>
      <c r="L3348" s="205" t="inlineStr">
        <is>
          <t>Final</t>
        </is>
      </c>
      <c r="M3348" s="13" t="n"/>
    </row>
    <row r="3349" ht="13.35" customHeight="1" s="162">
      <c r="B3349" s="199" t="inlineStr">
        <is>
          <t>Motor HP (nameplate)</t>
        </is>
      </c>
      <c r="C3349" s="400"/>
      <c r="D3349" s="401"/>
      <c r="E3349" s="24"/>
      <c r="F3349" s="24"/>
      <c r="G3349" s="24"/>
      <c r="H3349" s="13" t="n"/>
      <c r="I3349" s="199" t="inlineStr">
        <is>
          <t>Motor RPM</t>
        </is>
      </c>
      <c r="J3349" s="401" t="n"/>
      <c r="K3349" s="24" t="n"/>
      <c r="L3349" s="24" t="n"/>
      <c r="M3349" s="13" t="n"/>
    </row>
    <row r="3350" ht="13.35" customHeight="1" s="162">
      <c r="B3350" s="200" t="inlineStr">
        <is>
          <t>Static Pressure Profile (in. w.g.)</t>
        </is>
      </c>
      <c r="C3350" s="400" t="n"/>
      <c r="D3350" s="400" t="n"/>
      <c r="E3350" s="400" t="n"/>
      <c r="F3350" s="400" t="n"/>
      <c r="G3350" s="401" t="n"/>
      <c r="H3350" s="13" t="n"/>
      <c r="I3350" s="199" t="inlineStr">
        <is>
          <t>Fan RPM</t>
        </is>
      </c>
      <c r="J3350" s="401" t="n"/>
      <c r="K3350" s="24" t="n"/>
      <c r="L3350" s="24" t="n"/>
      <c r="M3350" s="13" t="n"/>
    </row>
    <row r="3351" ht="13.35" customHeight="1" s="162">
      <c r="B3351" s="490">
        <f>IFERROR(INDEX('{Dropdowns}'!$AI$2:$AO$7,MATCH($D$3354,'{Dropdowns}'!$AH$2:$AH$7,0),1),"")</f>
        <v/>
      </c>
      <c r="C3351" s="490">
        <f>IFERROR(INDEX('{Dropdowns}'!$AI$2:$AO$7,MATCH($D$3354,'{Dropdowns}'!$AH$2:$AH$7,0),2),"")</f>
        <v/>
      </c>
      <c r="D3351" s="490">
        <f>IFERROR(INDEX('{Dropdowns}'!$AI$2:$AO$7,MATCH($D$3354,'{Dropdowns}'!$AH$2:$AH$7,0),3),"")</f>
        <v/>
      </c>
      <c r="E3351" s="490">
        <f>IFERROR(INDEX('{Dropdowns}'!$AI$2:$AO$7,MATCH($D$3354,'{Dropdowns}'!$AH$2:$AH$7,0),4),"")</f>
        <v/>
      </c>
      <c r="F3351" s="490">
        <f>IFERROR(INDEX('{Dropdowns}'!$AI$2:$AO$7,MATCH($D$3354,'{Dropdowns}'!$AH$2:$AH$7,0),5),"")</f>
        <v/>
      </c>
      <c r="G3351" s="490">
        <f>IFERROR(INDEX('{Dropdowns}'!$AI$2:$AO$7,MATCH($D$3354,'{Dropdowns}'!$AH$2:$AH$7,0),6),"")</f>
        <v/>
      </c>
      <c r="H3351" s="490">
        <f>IFERROR(INDEX('{Dropdowns}'!$AI$2:$AO$7,MATCH($D$3354,'{Dropdowns}'!$AH$2:$AH$7,0),7),"")</f>
        <v/>
      </c>
      <c r="I3351" s="246" t="inlineStr">
        <is>
          <t>VSD Frequency</t>
        </is>
      </c>
      <c r="J3351" s="403" t="n"/>
      <c r="K3351" s="65" t="n"/>
      <c r="L3351" s="65" t="n"/>
      <c r="M3351" s="13" t="n"/>
    </row>
    <row r="3352" ht="13.35" customHeight="1" s="162">
      <c r="B3352" s="492"/>
      <c r="C3352" s="492"/>
      <c r="D3352" s="492"/>
      <c r="E3352" s="492"/>
      <c r="F3352" s="492"/>
      <c r="G3352" s="492"/>
      <c r="H3352" s="492"/>
      <c r="I3352" s="14" t="n"/>
      <c r="J3352" s="14" t="n"/>
      <c r="K3352" s="14" t="n"/>
      <c r="L3352" s="38" t="n"/>
      <c r="M3352" s="13" t="n"/>
      <c r="Q3352">
        <f>IF(B3352="","",B3352)</f>
        <v/>
      </c>
      <c r="R3352">
        <f>IF(C3351="—",Q3352,IF(C3352="","",C3352))</f>
        <v/>
      </c>
      <c r="S3352">
        <f>IF(D3351="—",R3352,IF(D3352="","",D3352))</f>
        <v/>
      </c>
      <c r="T3352">
        <f>IF(E3351="—",S3352,IF(E3352="","",E3352))</f>
        <v/>
      </c>
      <c r="U3352">
        <f>IF(F3351="—",T3352,IF(F3352="","",F3352))</f>
        <v/>
      </c>
      <c r="V3352">
        <f>IF(G3351="—",U3352,IF(G3352="","",G3352))</f>
        <v/>
      </c>
      <c r="W3352">
        <f>IFERROR(MATCH("Fan",$C$3351:$H$3351,0),"")</f>
        <v/>
      </c>
      <c r="X3352">
        <f>IF(W3352="","",INDEX(P3354:U3354,W3352))</f>
        <v/>
      </c>
      <c r="Y3352">
        <f>IF(W3352="","",INDEX(Q3353:V3353,W3352))</f>
        <v/>
      </c>
    </row>
    <row r="3353" ht="13.35" customHeight="1" s="162">
      <c r="B3353" s="491" t="inlineStr">
        <is>
          <t>Δ</t>
        </is>
      </c>
      <c r="C3353" s="498">
        <f>IF(OR(C3351="—",C3352="",Q3352=""),"",IF(OR(ISTEXT(C3352),ISTEXT(Q3352)),"","Δ "&amp;TEXT(C3352-Q3352,"0.00")))</f>
        <v/>
      </c>
      <c r="D3353" s="498">
        <f>IF(OR(D3351="—",D3352="",R3352=""),"",IF(OR(ISTEXT(D3352),ISTEXT(R3352)),"","Δ "&amp;TEXT(D3352-R3352,"0.00")))</f>
        <v/>
      </c>
      <c r="E3353" s="498">
        <f>IF(OR(E3351="—",E3352="",S3352=""),"",IF(OR(ISTEXT(E3352),ISTEXT(S3352)),"","Δ "&amp;TEXT(E3352-S3352,"0.00")))</f>
        <v/>
      </c>
      <c r="F3353" s="498">
        <f>IF(OR(F3351="—",F3352="",T3352=""),"",IF(OR(ISTEXT(F3352),ISTEXT(T3352)),"","Δ "&amp;TEXT(F3352-T3352,"0.00")))</f>
        <v/>
      </c>
      <c r="G3353" s="498">
        <f>IF(OR(G3351="—",G3352="",U3352=""),"",IF(OR(ISTEXT(G3352),ISTEXT(U3352)),"","Δ "&amp;TEXT(G3352-U3352,"0.00")))</f>
        <v/>
      </c>
      <c r="H3353" s="498">
        <f>IF(OR(H3351="—",H3352="",V3352=""),"",IF(OR(ISTEXT(H3352),ISTEXT(V3352)),"","Δ "&amp;TEXT(H3352-V3352,"0.00")))</f>
        <v/>
      </c>
      <c r="I3353" s="13" t="n"/>
      <c r="J3353" s="13" t="n"/>
      <c r="K3353" s="13" t="n"/>
      <c r="L3353" s="13" t="n"/>
      <c r="M3353" s="13" t="n"/>
      <c r="Q3353">
        <f>IF(OR(C3352="",ISTEXT(C3352)),R3353,C3352)</f>
        <v/>
      </c>
      <c r="R3353">
        <f>IF(OR(D3352="",ISTEXT(D3352)),S3353,D3352)</f>
        <v/>
      </c>
      <c r="S3353">
        <f>IF(OR(E3352="",ISTEXT(E3352)),T3353,E3352)</f>
        <v/>
      </c>
      <c r="T3353">
        <f>IF(OR(F3352="",ISTEXT(F3352)),U3353,F3352)</f>
        <v/>
      </c>
      <c r="U3353">
        <f>IF(OR(G3352="",ISTEXT(G3352)),V3353,G3352)</f>
        <v/>
      </c>
      <c r="V3353">
        <f>IF(OR(H3352="",ISTEXT(H3352)),"",H3352)</f>
        <v/>
      </c>
    </row>
    <row r="3354" ht="13.35" customHeight="1" s="162">
      <c r="B3354" s="425" t="inlineStr">
        <is>
          <t>Unit type:</t>
        </is>
      </c>
      <c r="D3354" s="522" t="inlineStr">
        <is>
          <t>EF</t>
        </is>
      </c>
      <c r="E3354" s="414" t="n"/>
      <c r="F3354" s="494" t="inlineStr">
        <is>
          <t>Airflow left to right. Δ = this reading minus the one before it; in. w.g.</t>
        </is>
      </c>
      <c r="P3354">
        <f>IF(B3352="","",B3352)</f>
        <v/>
      </c>
      <c r="Q3354">
        <f>IF(C3352="",P3354,C3352)</f>
        <v/>
      </c>
      <c r="R3354">
        <f>IF(D3352="",Q3354,D3352)</f>
        <v/>
      </c>
      <c r="S3354">
        <f>IF(E3352="",R3354,E3352)</f>
        <v/>
      </c>
      <c r="T3354">
        <f>IF(F3352="",S3354,F3352)</f>
        <v/>
      </c>
      <c r="U3354">
        <f>IF(G3352="",T3354,G3352)</f>
        <v/>
      </c>
      <c r="V3354">
        <f>IF(H3352="",U3354,H3352)</f>
        <v/>
      </c>
    </row>
    <row r="3355" ht="13.35" customHeight="1" s="162">
      <c r="B3355" s="500" t="inlineStr">
        <is>
          <t>Fan inlet</t>
        </is>
      </c>
      <c r="D3355" s="501">
        <f>IF(X3352="","",X3352)</f>
        <v/>
      </c>
      <c r="F3355" s="500" t="inlineStr">
        <is>
          <t>Discharge</t>
        </is>
      </c>
      <c r="I3355" s="501">
        <f>IF(V3354="","",V3354)</f>
        <v/>
      </c>
    </row>
    <row r="3356" ht="13.35" customHeight="1" s="162"/>
    <row r="3357" ht="13.35" customHeight="1" s="162">
      <c r="B3357" s="500" t="inlineStr">
        <is>
          <t>Fan TSP</t>
        </is>
      </c>
      <c r="E3357" s="501">
        <f>IF(OR(X3352="",Y3352=""),"",IF(OR(ISTEXT(X3352),ISTEXT(Y3352)),"",Y3352-X3352))</f>
        <v/>
      </c>
      <c r="F3357" s="500" t="inlineStr">
        <is>
          <t>ESP</t>
        </is>
      </c>
      <c r="I3357" s="501">
        <f>IF(OR(B3352="",V3354=""),"",IF(OR(ISTEXT(B3352),ISTEXT(V3354)),"",V3354-B3352))</f>
        <v/>
      </c>
      <c r="J3357" s="500" t="inlineStr">
        <is>
          <t>Unit ΔP (inlet → fan)</t>
        </is>
      </c>
      <c r="M3357" s="501">
        <f>IF(OR(B3352="",X3352=""),"",IF(OR(ISTEXT(B3352),ISTEXT(X3352)),"",X3352-B3352))</f>
        <v/>
      </c>
    </row>
    <row r="3358" ht="13.35" customHeight="1" s="162">
      <c r="B3358" s="453" t="inlineStr">
        <is>
          <t>Instrument:</t>
        </is>
      </c>
      <c r="C3358" s="5" t="n"/>
      <c r="D3358" s="505" t="n"/>
      <c r="E3358" s="414" t="n"/>
      <c r="F3358" s="414" t="n"/>
      <c r="G3358" s="425" t="inlineStr">
        <is>
          <t>Ak basis / notes:</t>
        </is>
      </c>
      <c r="I3358" s="506" t="n"/>
      <c r="J3358" s="414" t="n"/>
      <c r="K3358" s="414" t="n"/>
      <c r="L3358" s="414" t="n"/>
      <c r="M3358" s="414" t="n"/>
    </row>
    <row r="3359" ht="13.35" customHeight="1" s="162">
      <c r="B3359" s="188" t="inlineStr">
        <is>
          <t>Register / Grille / Diffuser Airflow</t>
        </is>
      </c>
      <c r="C3359" s="174" t="n"/>
      <c r="D3359" s="174" t="n"/>
      <c r="E3359" s="174" t="n"/>
      <c r="F3359" s="173" t="n"/>
      <c r="G3359" s="233" t="inlineStr">
        <is>
          <t>Design VEL</t>
        </is>
      </c>
      <c r="H3359" s="194" t="inlineStr">
        <is>
          <t>Design CFM</t>
        </is>
      </c>
      <c r="I3359" s="188" t="inlineStr">
        <is>
          <t>Initial</t>
        </is>
      </c>
      <c r="J3359" s="173" t="n"/>
      <c r="K3359" s="188" t="inlineStr">
        <is>
          <t>Final</t>
        </is>
      </c>
      <c r="L3359" s="173" t="n"/>
      <c r="M3359" s="188" t="inlineStr">
        <is>
          <t>%</t>
        </is>
      </c>
    </row>
    <row r="3360" ht="13.35" customHeight="1" s="162">
      <c r="B3360" s="153" t="inlineStr">
        <is>
          <t>No.</t>
        </is>
      </c>
      <c r="C3360" s="188" t="inlineStr">
        <is>
          <t>Area Served</t>
        </is>
      </c>
      <c r="D3360" s="188" t="inlineStr">
        <is>
          <t>Type</t>
        </is>
      </c>
      <c r="E3360" s="188" t="inlineStr">
        <is>
          <t>Size</t>
        </is>
      </c>
      <c r="F3360" s="188" t="inlineStr">
        <is>
          <t>Ak</t>
        </is>
      </c>
      <c r="G3360" s="440" t="n"/>
      <c r="H3360" s="440" t="n"/>
      <c r="I3360" s="188" t="inlineStr">
        <is>
          <t>VEL</t>
        </is>
      </c>
      <c r="J3360" s="188" t="inlineStr">
        <is>
          <t>CFM</t>
        </is>
      </c>
      <c r="K3360" s="188" t="inlineStr">
        <is>
          <t>VEL</t>
        </is>
      </c>
      <c r="L3360" s="188" t="inlineStr">
        <is>
          <t>CFM</t>
        </is>
      </c>
      <c r="M3360" s="440" t="n"/>
    </row>
    <row r="3361" ht="13.35" customHeight="1" s="162">
      <c r="B3361" s="307" t="n"/>
      <c r="C3361" s="307" t="n"/>
      <c r="E3361" s="307" t="n"/>
      <c r="F3361" s="32" t="n"/>
      <c r="G3361" s="33">
        <f>IF(F3361="", "", IF(OR(ISTEXT(H3361),ISTEXT(F3361)),"",H3361/F3361))</f>
        <v/>
      </c>
      <c r="H3361" s="33" t="n"/>
      <c r="I3361" s="33" t="n"/>
      <c r="J3361" s="33">
        <f>IF(I3361="", "", IF(OR(ISTEXT(I3361),ISTEXT($F3361)),"",I3361*$F3361))</f>
        <v/>
      </c>
      <c r="K3361" s="33" t="n"/>
      <c r="L3361" s="33">
        <f>IF(K3361="", "", IF(OR(ISTEXT(K3361),ISTEXT($F3361)),"",K3361*$F3361))</f>
        <v/>
      </c>
      <c r="M3361" s="30">
        <f>IF(OR(H3361="",H3361=0),"",IF(K3361="",IF(J3361="","",IF(OR(ISTEXT(J3361),ISTEXT(H3361)),"",J3361/H3361)),IF(OR(ISTEXT(L3361),ISTEXT(H3361)),"",L3361/H3361)))</f>
        <v/>
      </c>
    </row>
    <row r="3362" ht="13.35" customHeight="1" s="162">
      <c r="B3362" s="307" t="n"/>
      <c r="C3362" s="307" t="n"/>
      <c r="E3362" s="307" t="n"/>
      <c r="F3362" s="32" t="n"/>
      <c r="G3362" s="33">
        <f>IF(F3362="", "", IF(OR(ISTEXT(H3362),ISTEXT(F3362)),"",H3362/F3362))</f>
        <v/>
      </c>
      <c r="H3362" s="33" t="n"/>
      <c r="I3362" s="33" t="n"/>
      <c r="J3362" s="33">
        <f>IF(I3362="", "", IF(OR(ISTEXT(I3362),ISTEXT($F3362)),"",I3362*$F3362))</f>
        <v/>
      </c>
      <c r="K3362" s="33" t="n"/>
      <c r="L3362" s="33">
        <f>IF(K3362="", "", IF(OR(ISTEXT(K3362),ISTEXT($F3362)),"",K3362*$F3362))</f>
        <v/>
      </c>
      <c r="M3362" s="30">
        <f>IF(OR(H3362="",H3362=0),"",IF(K3362="",IF(J3362="","",IF(OR(ISTEXT(J3362),ISTEXT(H3362)),"",J3362/H3362)),IF(OR(ISTEXT(L3362),ISTEXT(H3362)),"",L3362/H3362)))</f>
        <v/>
      </c>
    </row>
    <row r="3363" ht="13.35" customHeight="1" s="162">
      <c r="B3363" s="307" t="n"/>
      <c r="C3363" s="307" t="n"/>
      <c r="E3363" s="307" t="n"/>
      <c r="F3363" s="32" t="n"/>
      <c r="G3363" s="33">
        <f>IF(F3363="", "", IF(OR(ISTEXT(H3363),ISTEXT(F3363)),"",H3363/F3363))</f>
        <v/>
      </c>
      <c r="H3363" s="33" t="n"/>
      <c r="I3363" s="33" t="n"/>
      <c r="J3363" s="33">
        <f>IF(I3363="", "", IF(OR(ISTEXT(I3363),ISTEXT($F3363)),"",I3363*$F3363))</f>
        <v/>
      </c>
      <c r="K3363" s="33" t="n"/>
      <c r="L3363" s="33">
        <f>IF(K3363="", "", IF(OR(ISTEXT(K3363),ISTEXT($F3363)),"",K3363*$F3363))</f>
        <v/>
      </c>
      <c r="M3363" s="30">
        <f>IF(OR(H3363="",H3363=0),"",IF(K3363="",IF(J3363="","",IF(OR(ISTEXT(J3363),ISTEXT(H3363)),"",J3363/H3363)),IF(OR(ISTEXT(L3363),ISTEXT(H3363)),"",L3363/H3363)))</f>
        <v/>
      </c>
    </row>
    <row r="3364" ht="13.35" customHeight="1" s="162">
      <c r="B3364" s="307" t="n"/>
      <c r="C3364" s="307" t="n"/>
      <c r="E3364" s="307" t="n"/>
      <c r="F3364" s="32" t="n"/>
      <c r="G3364" s="33">
        <f>IF(F3364="", "", IF(OR(ISTEXT(H3364),ISTEXT(F3364)),"",H3364/F3364))</f>
        <v/>
      </c>
      <c r="H3364" s="33" t="n"/>
      <c r="I3364" s="33" t="n"/>
      <c r="J3364" s="33">
        <f>IF(I3364="", "", IF(OR(ISTEXT(I3364),ISTEXT($F3364)),"",I3364*$F3364))</f>
        <v/>
      </c>
      <c r="K3364" s="33" t="n"/>
      <c r="L3364" s="33">
        <f>IF(K3364="", "", IF(OR(ISTEXT(K3364),ISTEXT($F3364)),"",K3364*$F3364))</f>
        <v/>
      </c>
      <c r="M3364" s="30">
        <f>IF(OR(H3364="",H3364=0),"",IF(K3364="",IF(J3364="","",IF(OR(ISTEXT(J3364),ISTEXT(H3364)),"",J3364/H3364)),IF(OR(ISTEXT(L3364),ISTEXT(H3364)),"",L3364/H3364)))</f>
        <v/>
      </c>
    </row>
    <row r="3365" ht="13.35" customHeight="1" s="162">
      <c r="B3365" s="307" t="n"/>
      <c r="C3365" s="307" t="n"/>
      <c r="E3365" s="307" t="n"/>
      <c r="F3365" s="32" t="n"/>
      <c r="G3365" s="33">
        <f>IF(F3365="", "", IF(OR(ISTEXT(H3365),ISTEXT(F3365)),"",H3365/F3365))</f>
        <v/>
      </c>
      <c r="H3365" s="33" t="n"/>
      <c r="I3365" s="33" t="n"/>
      <c r="J3365" s="33">
        <f>IF(I3365="", "", IF(OR(ISTEXT(I3365),ISTEXT($F3365)),"",I3365*$F3365))</f>
        <v/>
      </c>
      <c r="K3365" s="33" t="n"/>
      <c r="L3365" s="33">
        <f>IF(K3365="", "", IF(OR(ISTEXT(K3365),ISTEXT($F3365)),"",K3365*$F3365))</f>
        <v/>
      </c>
      <c r="M3365" s="30">
        <f>IF(OR(H3365="",H3365=0),"",IF(K3365="",IF(J3365="","",IF(OR(ISTEXT(J3365),ISTEXT(H3365)),"",J3365/H3365)),IF(OR(ISTEXT(L3365),ISTEXT(H3365)),"",L3365/H3365)))</f>
        <v/>
      </c>
    </row>
    <row r="3366" ht="13.35" customHeight="1" s="162">
      <c r="B3366" s="307" t="n"/>
      <c r="C3366" s="307" t="n"/>
      <c r="E3366" s="307" t="n"/>
      <c r="F3366" s="32" t="n"/>
      <c r="G3366" s="33">
        <f>IF(F3366="", "", IF(OR(ISTEXT(H3366),ISTEXT(F3366)),"",H3366/F3366))</f>
        <v/>
      </c>
      <c r="H3366" s="33" t="n"/>
      <c r="I3366" s="33" t="n"/>
      <c r="J3366" s="33">
        <f>IF(I3366="", "", IF(OR(ISTEXT(I3366),ISTEXT($F3366)),"",I3366*$F3366))</f>
        <v/>
      </c>
      <c r="K3366" s="33" t="n"/>
      <c r="L3366" s="33">
        <f>IF(K3366="", "", IF(OR(ISTEXT(K3366),ISTEXT($F3366)),"",K3366*$F3366))</f>
        <v/>
      </c>
      <c r="M3366" s="30">
        <f>IF(OR(H3366="",H3366=0),"",IF(K3366="",IF(J3366="","",IF(OR(ISTEXT(J3366),ISTEXT(H3366)),"",J3366/H3366)),IF(OR(ISTEXT(L3366),ISTEXT(H3366)),"",L3366/H3366)))</f>
        <v/>
      </c>
    </row>
    <row r="3367" ht="13.35" customHeight="1" s="162">
      <c r="B3367" s="307" t="n"/>
      <c r="C3367" s="307" t="n"/>
      <c r="E3367" s="307" t="n"/>
      <c r="F3367" s="32" t="n"/>
      <c r="G3367" s="33">
        <f>IF(F3367="", "", IF(OR(ISTEXT(H3367),ISTEXT(F3367)),"",H3367/F3367))</f>
        <v/>
      </c>
      <c r="H3367" s="33" t="n"/>
      <c r="I3367" s="33" t="n"/>
      <c r="J3367" s="33">
        <f>IF(I3367="", "", IF(OR(ISTEXT(I3367),ISTEXT($F3367)),"",I3367*$F3367))</f>
        <v/>
      </c>
      <c r="K3367" s="33" t="n"/>
      <c r="L3367" s="33">
        <f>IF(K3367="", "", IF(OR(ISTEXT(K3367),ISTEXT($F3367)),"",K3367*$F3367))</f>
        <v/>
      </c>
      <c r="M3367" s="30">
        <f>IF(OR(H3367="",H3367=0),"",IF(K3367="",IF(J3367="","",IF(OR(ISTEXT(J3367),ISTEXT(H3367)),"",J3367/H3367)),IF(OR(ISTEXT(L3367),ISTEXT(H3367)),"",L3367/H3367)))</f>
        <v/>
      </c>
    </row>
    <row r="3368" ht="13.35" customHeight="1" s="162">
      <c r="B3368" s="307" t="n"/>
      <c r="C3368" s="307" t="n"/>
      <c r="E3368" s="307" t="n"/>
      <c r="F3368" s="32" t="n"/>
      <c r="G3368" s="33">
        <f>IF(F3368="", "", IF(OR(ISTEXT(H3368),ISTEXT(F3368)),"",H3368/F3368))</f>
        <v/>
      </c>
      <c r="H3368" s="33" t="n"/>
      <c r="I3368" s="33" t="n"/>
      <c r="J3368" s="33">
        <f>IF(I3368="", "", IF(OR(ISTEXT(I3368),ISTEXT($F3368)),"",I3368*$F3368))</f>
        <v/>
      </c>
      <c r="K3368" s="33" t="n"/>
      <c r="L3368" s="33">
        <f>IF(K3368="", "", IF(OR(ISTEXT(K3368),ISTEXT($F3368)),"",K3368*$F3368))</f>
        <v/>
      </c>
      <c r="M3368" s="30">
        <f>IF(OR(H3368="",H3368=0),"",IF(K3368="",IF(J3368="","",IF(OR(ISTEXT(J3368),ISTEXT(H3368)),"",J3368/H3368)),IF(OR(ISTEXT(L3368),ISTEXT(H3368)),"",L3368/H3368)))</f>
        <v/>
      </c>
    </row>
    <row r="3369" ht="13.35" customHeight="1" s="162">
      <c r="B3369" s="307" t="n"/>
      <c r="C3369" s="307" t="n"/>
      <c r="E3369" s="307" t="n"/>
      <c r="F3369" s="32" t="n"/>
      <c r="G3369" s="33">
        <f>IF(F3369="", "", IF(OR(ISTEXT(H3369),ISTEXT(F3369)),"",H3369/F3369))</f>
        <v/>
      </c>
      <c r="H3369" s="33" t="n"/>
      <c r="I3369" s="33" t="n"/>
      <c r="J3369" s="33">
        <f>IF(I3369="", "", IF(OR(ISTEXT(I3369),ISTEXT($F3369)),"",I3369*$F3369))</f>
        <v/>
      </c>
      <c r="K3369" s="33" t="n"/>
      <c r="L3369" s="33">
        <f>IF(K3369="", "", IF(OR(ISTEXT(K3369),ISTEXT($F3369)),"",K3369*$F3369))</f>
        <v/>
      </c>
      <c r="M3369" s="30">
        <f>IF(OR(H3369="",H3369=0),"",IF(K3369="",IF(J3369="","",IF(OR(ISTEXT(J3369),ISTEXT(H3369)),"",J3369/H3369)),IF(OR(ISTEXT(L3369),ISTEXT(H3369)),"",L3369/H3369)))</f>
        <v/>
      </c>
    </row>
    <row r="3370" ht="13.35" customHeight="1" s="162">
      <c r="B3370" s="307" t="n"/>
      <c r="C3370" s="307" t="n"/>
      <c r="E3370" s="307" t="n"/>
      <c r="F3370" s="32" t="n"/>
      <c r="G3370" s="33">
        <f>IF(F3370="", "", IF(OR(ISTEXT(H3370),ISTEXT(F3370)),"",H3370/F3370))</f>
        <v/>
      </c>
      <c r="H3370" s="33" t="n"/>
      <c r="I3370" s="33" t="n"/>
      <c r="J3370" s="33">
        <f>IF(I3370="", "", IF(OR(ISTEXT(I3370),ISTEXT($F3370)),"",I3370*$F3370))</f>
        <v/>
      </c>
      <c r="K3370" s="33" t="n"/>
      <c r="L3370" s="33">
        <f>IF(K3370="", "", IF(OR(ISTEXT(K3370),ISTEXT($F3370)),"",K3370*$F3370))</f>
        <v/>
      </c>
      <c r="M3370" s="30">
        <f>IF(OR(H3370="",H3370=0),"",IF(K3370="",IF(J3370="","",IF(OR(ISTEXT(J3370),ISTEXT(H3370)),"",J3370/H3370)),IF(OR(ISTEXT(L3370),ISTEXT(H3370)),"",L3370/H3370)))</f>
        <v/>
      </c>
    </row>
    <row r="3371" ht="13.35" customHeight="1" s="162">
      <c r="B3371" s="307" t="n"/>
      <c r="C3371" s="307" t="n"/>
      <c r="E3371" s="307" t="n"/>
      <c r="F3371" s="32" t="n"/>
      <c r="G3371" s="33">
        <f>IF(F3371="", "", IF(OR(ISTEXT(H3371),ISTEXT(F3371)),"",H3371/F3371))</f>
        <v/>
      </c>
      <c r="H3371" s="33" t="n"/>
      <c r="I3371" s="33" t="n"/>
      <c r="J3371" s="33">
        <f>IF(I3371="", "", IF(OR(ISTEXT(I3371),ISTEXT($F3371)),"",I3371*$F3371))</f>
        <v/>
      </c>
      <c r="K3371" s="33" t="n"/>
      <c r="L3371" s="33">
        <f>IF(K3371="", "", IF(OR(ISTEXT(K3371),ISTEXT($F3371)),"",K3371*$F3371))</f>
        <v/>
      </c>
      <c r="M3371" s="30">
        <f>IF(OR(H3371="",H3371=0),"",IF(K3371="",IF(J3371="","",IF(OR(ISTEXT(J3371),ISTEXT(H3371)),"",J3371/H3371)),IF(OR(ISTEXT(L3371),ISTEXT(H3371)),"",L3371/H3371)))</f>
        <v/>
      </c>
    </row>
    <row r="3372" ht="13.35" customHeight="1" s="162">
      <c r="B3372" s="307" t="n"/>
      <c r="C3372" s="307" t="n"/>
      <c r="E3372" s="307" t="n"/>
      <c r="F3372" s="32" t="n"/>
      <c r="G3372" s="33">
        <f>IF(F3372="", "", IF(OR(ISTEXT(H3372),ISTEXT(F3372)),"",H3372/F3372))</f>
        <v/>
      </c>
      <c r="H3372" s="33" t="n"/>
      <c r="I3372" s="33" t="n"/>
      <c r="J3372" s="33">
        <f>IF(I3372="", "", IF(OR(ISTEXT(I3372),ISTEXT($F3372)),"",I3372*$F3372))</f>
        <v/>
      </c>
      <c r="K3372" s="33" t="n"/>
      <c r="L3372" s="33">
        <f>IF(K3372="", "", IF(OR(ISTEXT(K3372),ISTEXT($F3372)),"",K3372*$F3372))</f>
        <v/>
      </c>
      <c r="M3372" s="30">
        <f>IF(OR(H3372="",H3372=0),"",IF(K3372="",IF(J3372="","",IF(OR(ISTEXT(J3372),ISTEXT(H3372)),"",J3372/H3372)),IF(OR(ISTEXT(L3372),ISTEXT(H3372)),"",L3372/H3372)))</f>
        <v/>
      </c>
    </row>
    <row r="3373" ht="13.35" customHeight="1" s="162">
      <c r="B3373" s="307" t="n"/>
      <c r="C3373" s="307" t="n"/>
      <c r="E3373" s="307" t="n"/>
      <c r="F3373" s="32" t="n"/>
      <c r="G3373" s="33">
        <f>IF(F3373="", "", IF(OR(ISTEXT(H3373),ISTEXT(F3373)),"",H3373/F3373))</f>
        <v/>
      </c>
      <c r="H3373" s="33" t="n"/>
      <c r="I3373" s="33" t="n"/>
      <c r="J3373" s="33">
        <f>IF(I3373="", "", IF(OR(ISTEXT(I3373),ISTEXT($F3373)),"",I3373*$F3373))</f>
        <v/>
      </c>
      <c r="K3373" s="33" t="n"/>
      <c r="L3373" s="33">
        <f>IF(K3373="", "", IF(OR(ISTEXT(K3373),ISTEXT($F3373)),"",K3373*$F3373))</f>
        <v/>
      </c>
      <c r="M3373" s="30">
        <f>IF(OR(H3373="",H3373=0),"",IF(K3373="",IF(J3373="","",IF(OR(ISTEXT(J3373),ISTEXT(H3373)),"",J3373/H3373)),IF(OR(ISTEXT(L3373),ISTEXT(H3373)),"",L3373/H3373)))</f>
        <v/>
      </c>
    </row>
    <row r="3374" ht="13.35" customHeight="1" s="162">
      <c r="B3374" s="307" t="n"/>
      <c r="C3374" s="307" t="n"/>
      <c r="E3374" s="307" t="n"/>
      <c r="F3374" s="32" t="n"/>
      <c r="G3374" s="33">
        <f>IF(F3374="", "", IF(OR(ISTEXT(H3374),ISTEXT(F3374)),"",H3374/F3374))</f>
        <v/>
      </c>
      <c r="H3374" s="33" t="n"/>
      <c r="I3374" s="33" t="n"/>
      <c r="J3374" s="33">
        <f>IF(I3374="", "", IF(OR(ISTEXT(I3374),ISTEXT($F3374)),"",I3374*$F3374))</f>
        <v/>
      </c>
      <c r="K3374" s="33" t="n"/>
      <c r="L3374" s="33">
        <f>IF(K3374="", "", IF(OR(ISTEXT(K3374),ISTEXT($F3374)),"",K3374*$F3374))</f>
        <v/>
      </c>
      <c r="M3374" s="30">
        <f>IF(OR(H3374="",H3374=0),"",IF(K3374="",IF(J3374="","",IF(OR(ISTEXT(J3374),ISTEXT(H3374)),"",J3374/H3374)),IF(OR(ISTEXT(L3374),ISTEXT(H3374)),"",L3374/H3374)))</f>
        <v/>
      </c>
    </row>
    <row r="3375" ht="13.35" customHeight="1" s="162">
      <c r="B3375" s="307" t="n"/>
      <c r="C3375" s="307" t="n"/>
      <c r="E3375" s="307" t="n"/>
      <c r="F3375" s="32" t="n"/>
      <c r="G3375" s="33">
        <f>IF(F3375="", "", IF(OR(ISTEXT(H3375),ISTEXT(F3375)),"",H3375/F3375))</f>
        <v/>
      </c>
      <c r="H3375" s="33" t="n"/>
      <c r="I3375" s="33" t="n"/>
      <c r="J3375" s="33">
        <f>IF(I3375="", "", IF(OR(ISTEXT(I3375),ISTEXT($F3375)),"",I3375*$F3375))</f>
        <v/>
      </c>
      <c r="K3375" s="33" t="n"/>
      <c r="L3375" s="33">
        <f>IF(K3375="", "", IF(OR(ISTEXT(K3375),ISTEXT($F3375)),"",K3375*$F3375))</f>
        <v/>
      </c>
      <c r="M3375" s="30">
        <f>IF(OR(H3375="",H3375=0),"",IF(K3375="",IF(J3375="","",IF(OR(ISTEXT(J3375),ISTEXT(H3375)),"",J3375/H3375)),IF(OR(ISTEXT(L3375),ISTEXT(H3375)),"",L3375/H3375)))</f>
        <v/>
      </c>
    </row>
    <row r="3376" ht="13.35" customHeight="1" s="162">
      <c r="B3376" s="307" t="n"/>
      <c r="C3376" s="307" t="n"/>
      <c r="D3376" s="307"/>
      <c r="E3376" s="307"/>
      <c r="F3376" s="307"/>
      <c r="G3376" s="307"/>
      <c r="H3376" s="33" t="n"/>
      <c r="I3376" s="33" t="n"/>
      <c r="J3376" s="33"/>
      <c r="K3376" s="33" t="n"/>
      <c r="L3376" s="33"/>
      <c r="M3376" s="30">
        <f>IF(OR(H3376="",H3376=0),"",IF(L3376="",IF(J3376="","",IF(OR(ISTEXT(J3376),ISTEXT(H3376)),"",J3376/H3376)),IF(OR(ISTEXT(L3376),ISTEXT(H3376)),"",L3376/H3376)))</f>
        <v/>
      </c>
    </row>
    <row r="3377" ht="13.35" customHeight="1" s="162">
      <c r="B3377" s="42" t="n"/>
      <c r="C3377" s="231" t="inlineStr">
        <is>
          <t>Total</t>
        </is>
      </c>
      <c r="D3377" s="159" t="n"/>
      <c r="E3377" s="42" t="n"/>
      <c r="F3377" s="42" t="n"/>
      <c r="G3377" s="43" t="n"/>
      <c r="H3377" s="43">
        <f>IF(SUM(H3361:H3376)+SUM(H3388:H3427)=0,"",SUM(H3361:H3376)+SUM(H3388:H3427))</f>
        <v/>
      </c>
      <c r="I3377" s="43" t="n"/>
      <c r="J3377" s="43">
        <f>IF(SUM(J3361:J3376)+SUM(J3388:J3427)=0,"",SUM(J3361:J3376)+SUM(J3388:J3427))</f>
        <v/>
      </c>
      <c r="K3377" s="43" t="n"/>
      <c r="L3377" s="43">
        <f>IF(SUM(L3361:L3376)+SUM(L3388:L3427)=0,"",SUM(L3361:L3376)+SUM(L3388:L3427))</f>
        <v/>
      </c>
      <c r="M3377" s="35">
        <f>IF(OR(H3377="",H3377=0),"",IF(L3377="",IF(J3377="","",IF(OR(ISTEXT(J3377),ISTEXT(H3377)),"",J3377/H3377)),IF(OR(ISTEXT(L3377),ISTEXT(H3377)),"",L3377/H3377)))</f>
        <v/>
      </c>
    </row>
    <row r="3378" ht="13.35" customHeight="1" s="162"/>
    <row r="3379" ht="13.35" customHeight="1" s="162">
      <c r="B3379" s="188" t="inlineStr">
        <is>
          <t>Remarks</t>
        </is>
      </c>
      <c r="C3379" s="173" t="n"/>
      <c r="D3379" s="154" t="n"/>
      <c r="E3379" s="174" t="n"/>
      <c r="F3379" s="174" t="n"/>
      <c r="G3379" s="174" t="n"/>
      <c r="H3379" s="174" t="n"/>
      <c r="I3379" s="174" t="n"/>
      <c r="J3379" s="174" t="n"/>
      <c r="K3379" s="174" t="n"/>
      <c r="L3379" s="174" t="n"/>
      <c r="M3379" s="173" t="n"/>
    </row>
    <row r="3380" ht="13.35" customHeight="1" s="162">
      <c r="B3380" s="154" t="n"/>
      <c r="C3380" s="174" t="n"/>
      <c r="D3380" s="174" t="n"/>
      <c r="E3380" s="174" t="n"/>
      <c r="F3380" s="174" t="n"/>
      <c r="G3380" s="174" t="n"/>
      <c r="H3380" s="174" t="n"/>
      <c r="I3380" s="174" t="n"/>
      <c r="J3380" s="174" t="n"/>
      <c r="K3380" s="174" t="n"/>
      <c r="L3380" s="174" t="n"/>
      <c r="M3380" s="173" t="n"/>
    </row>
    <row r="3381" ht="13.35" customHeight="1" s="162">
      <c r="B3381" s="154" t="n"/>
      <c r="C3381" s="174" t="n"/>
      <c r="D3381" s="174" t="n"/>
      <c r="E3381" s="174" t="n"/>
      <c r="F3381" s="174" t="n"/>
      <c r="G3381" s="174" t="n"/>
      <c r="H3381" s="174" t="n"/>
      <c r="I3381" s="174" t="n"/>
      <c r="J3381" s="174" t="n"/>
      <c r="K3381" s="174" t="n"/>
      <c r="L3381" s="174" t="n"/>
      <c r="M3381" s="173" t="n"/>
    </row>
    <row r="3382" ht="13.35" customHeight="1" s="162">
      <c r="B3382" s="154" t="n"/>
      <c r="C3382" s="174" t="n"/>
      <c r="D3382" s="174" t="n"/>
      <c r="E3382" s="174" t="n"/>
      <c r="F3382" s="174" t="n"/>
      <c r="G3382" s="174" t="n"/>
      <c r="H3382" s="174" t="n"/>
      <c r="I3382" s="174" t="n"/>
      <c r="J3382" s="174" t="n"/>
      <c r="K3382" s="174" t="n"/>
      <c r="L3382" s="174" t="n"/>
      <c r="M3382" s="173" t="n"/>
    </row>
    <row r="3383" ht="13.35" customHeight="1" s="162"/>
    <row r="3384" ht="13.35" customHeight="1" s="162">
      <c r="B3384" s="200" t="inlineStr">
        <is>
          <t>System (cont.)</t>
        </is>
      </c>
      <c r="C3384" s="403" t="n"/>
      <c r="D3384" s="209">
        <f>IF('{Equipment Data Entry}'!B113="","",'{Equipment Data Entry}'!B113)</f>
        <v/>
      </c>
      <c r="E3384" s="418" t="n"/>
      <c r="F3384" s="403" t="n"/>
      <c r="G3384" s="200" t="inlineStr">
        <is>
          <t>Service</t>
        </is>
      </c>
      <c r="H3384" s="403" t="n"/>
      <c r="I3384" s="210">
        <f>IF('{Equipment Data Entry}'!C113="","",'{Equipment Data Entry}'!C113)</f>
        <v/>
      </c>
      <c r="J3384" s="418" t="n"/>
      <c r="K3384" s="418" t="n"/>
      <c r="L3384" s="418" t="n"/>
      <c r="M3384" s="403" t="n"/>
    </row>
    <row r="3385" ht="13.35" customHeight="1" s="162">
      <c r="B3385" s="422" t="n"/>
      <c r="C3385" s="423" t="n"/>
      <c r="D3385" s="422" t="n"/>
      <c r="E3385" s="424" t="n"/>
      <c r="F3385" s="423" t="n"/>
      <c r="G3385" s="422" t="n"/>
      <c r="H3385" s="423" t="n"/>
      <c r="I3385" s="422" t="n"/>
      <c r="J3385" s="424" t="n"/>
      <c r="K3385" s="424" t="n"/>
      <c r="L3385" s="424" t="n"/>
      <c r="M3385" s="423" t="n"/>
    </row>
    <row r="3386" ht="13.35" customHeight="1" s="162">
      <c r="B3386" s="188" t="inlineStr">
        <is>
          <t>Registers / Grilles (cont.)</t>
        </is>
      </c>
      <c r="C3386" s="174" t="n"/>
      <c r="D3386" s="174" t="n"/>
      <c r="E3386" s="174" t="n"/>
      <c r="F3386" s="173" t="n"/>
      <c r="G3386" s="233" t="inlineStr">
        <is>
          <t>Design VEL</t>
        </is>
      </c>
      <c r="H3386" s="194" t="inlineStr">
        <is>
          <t>Design CFM</t>
        </is>
      </c>
      <c r="I3386" s="188" t="inlineStr">
        <is>
          <t>Initial</t>
        </is>
      </c>
      <c r="J3386" s="173" t="n"/>
      <c r="K3386" s="188" t="inlineStr">
        <is>
          <t>Final</t>
        </is>
      </c>
      <c r="L3386" s="173" t="n"/>
      <c r="M3386" s="188" t="inlineStr">
        <is>
          <t>%</t>
        </is>
      </c>
    </row>
    <row r="3387" ht="13.35" customHeight="1" s="162">
      <c r="B3387" s="153" t="inlineStr">
        <is>
          <t>No.</t>
        </is>
      </c>
      <c r="C3387" s="188" t="inlineStr">
        <is>
          <t>Area Served</t>
        </is>
      </c>
      <c r="D3387" s="188" t="inlineStr">
        <is>
          <t>Type</t>
        </is>
      </c>
      <c r="E3387" s="188" t="inlineStr">
        <is>
          <t>Size</t>
        </is>
      </c>
      <c r="F3387" s="188" t="inlineStr">
        <is>
          <t>Ak</t>
        </is>
      </c>
      <c r="G3387" s="440" t="n"/>
      <c r="H3387" s="440" t="n"/>
      <c r="I3387" s="188" t="inlineStr">
        <is>
          <t>VEL</t>
        </is>
      </c>
      <c r="J3387" s="188" t="inlineStr">
        <is>
          <t>CFM</t>
        </is>
      </c>
      <c r="K3387" s="188" t="inlineStr">
        <is>
          <t>VEL</t>
        </is>
      </c>
      <c r="L3387" s="188" t="inlineStr">
        <is>
          <t>CFM</t>
        </is>
      </c>
      <c r="M3387" s="440" t="n"/>
    </row>
    <row r="3388" ht="13.35" customHeight="1" s="162">
      <c r="B3388" s="307" t="n"/>
      <c r="C3388" s="307" t="n"/>
      <c r="E3388" s="307" t="n"/>
      <c r="F3388" s="32" t="n"/>
      <c r="G3388" s="33">
        <f>IF(F3388="", "", IF(OR(ISTEXT(H3388),ISTEXT(F3388)),"",H3388/F3388))</f>
        <v/>
      </c>
      <c r="H3388" s="33" t="n"/>
      <c r="I3388" s="33" t="n"/>
      <c r="J3388" s="33">
        <f>IF(I3388="", "", IF(OR(ISTEXT(I3388),ISTEXT($F3388)),"",I3388*$F3388))</f>
        <v/>
      </c>
      <c r="K3388" s="33" t="n"/>
      <c r="L3388" s="33">
        <f>IF(K3388="", "", IF(OR(ISTEXT(K3388),ISTEXT($F3388)),"",K3388*$F3388))</f>
        <v/>
      </c>
      <c r="M3388" s="30">
        <f>IF(OR(H3388="",H3388=0),"",IF(K3388="",IF(J3388="","",IF(OR(ISTEXT(J3388),ISTEXT(H3388)),"",J3388/H3388)),IF(OR(ISTEXT(L3388),ISTEXT(H3388)),"",L3388/H3388)))</f>
        <v/>
      </c>
    </row>
    <row r="3389" ht="13.35" customHeight="1" s="162">
      <c r="B3389" s="307" t="n"/>
      <c r="C3389" s="307" t="n"/>
      <c r="E3389" s="307" t="n"/>
      <c r="F3389" s="32" t="n"/>
      <c r="G3389" s="33">
        <f>IF(F3389="", "", IF(OR(ISTEXT(H3389),ISTEXT(F3389)),"",H3389/F3389))</f>
        <v/>
      </c>
      <c r="H3389" s="33" t="n"/>
      <c r="I3389" s="33" t="n"/>
      <c r="J3389" s="33">
        <f>IF(I3389="", "", IF(OR(ISTEXT(I3389),ISTEXT($F3389)),"",I3389*$F3389))</f>
        <v/>
      </c>
      <c r="K3389" s="33" t="n"/>
      <c r="L3389" s="33">
        <f>IF(K3389="", "", IF(OR(ISTEXT(K3389),ISTEXT($F3389)),"",K3389*$F3389))</f>
        <v/>
      </c>
      <c r="M3389" s="30">
        <f>IF(OR(H3389="",H3389=0),"",IF(K3389="",IF(J3389="","",IF(OR(ISTEXT(J3389),ISTEXT(H3389)),"",J3389/H3389)),IF(OR(ISTEXT(L3389),ISTEXT(H3389)),"",L3389/H3389)))</f>
        <v/>
      </c>
    </row>
    <row r="3390" ht="13.35" customHeight="1" s="162">
      <c r="B3390" s="307" t="n"/>
      <c r="C3390" s="307" t="n"/>
      <c r="E3390" s="307" t="n"/>
      <c r="F3390" s="32" t="n"/>
      <c r="G3390" s="33">
        <f>IF(F3390="", "", IF(OR(ISTEXT(H3390),ISTEXT(F3390)),"",H3390/F3390))</f>
        <v/>
      </c>
      <c r="H3390" s="33" t="n"/>
      <c r="I3390" s="33" t="n"/>
      <c r="J3390" s="33">
        <f>IF(I3390="", "", IF(OR(ISTEXT(I3390),ISTEXT($F3390)),"",I3390*$F3390))</f>
        <v/>
      </c>
      <c r="K3390" s="33" t="n"/>
      <c r="L3390" s="33">
        <f>IF(K3390="", "", IF(OR(ISTEXT(K3390),ISTEXT($F3390)),"",K3390*$F3390))</f>
        <v/>
      </c>
      <c r="M3390" s="30">
        <f>IF(OR(H3390="",H3390=0),"",IF(K3390="",IF(J3390="","",IF(OR(ISTEXT(J3390),ISTEXT(H3390)),"",J3390/H3390)),IF(OR(ISTEXT(L3390),ISTEXT(H3390)),"",L3390/H3390)))</f>
        <v/>
      </c>
    </row>
    <row r="3391" ht="13.35" customHeight="1" s="162">
      <c r="B3391" s="307" t="n"/>
      <c r="C3391" s="307" t="n"/>
      <c r="E3391" s="307" t="n"/>
      <c r="F3391" s="32" t="n"/>
      <c r="G3391" s="33">
        <f>IF(F3391="", "", IF(OR(ISTEXT(H3391),ISTEXT(F3391)),"",H3391/F3391))</f>
        <v/>
      </c>
      <c r="H3391" s="33" t="n"/>
      <c r="I3391" s="33" t="n"/>
      <c r="J3391" s="33">
        <f>IF(I3391="", "", IF(OR(ISTEXT(I3391),ISTEXT($F3391)),"",I3391*$F3391))</f>
        <v/>
      </c>
      <c r="K3391" s="33" t="n"/>
      <c r="L3391" s="33">
        <f>IF(K3391="", "", IF(OR(ISTEXT(K3391),ISTEXT($F3391)),"",K3391*$F3391))</f>
        <v/>
      </c>
      <c r="M3391" s="30">
        <f>IF(OR(H3391="",H3391=0),"",IF(K3391="",IF(J3391="","",IF(OR(ISTEXT(J3391),ISTEXT(H3391)),"",J3391/H3391)),IF(OR(ISTEXT(L3391),ISTEXT(H3391)),"",L3391/H3391)))</f>
        <v/>
      </c>
    </row>
    <row r="3392" ht="13.35" customHeight="1" s="162">
      <c r="B3392" s="307" t="n"/>
      <c r="C3392" s="307" t="n"/>
      <c r="E3392" s="307" t="n"/>
      <c r="F3392" s="32" t="n"/>
      <c r="G3392" s="33">
        <f>IF(F3392="", "", IF(OR(ISTEXT(H3392),ISTEXT(F3392)),"",H3392/F3392))</f>
        <v/>
      </c>
      <c r="H3392" s="33" t="n"/>
      <c r="I3392" s="33" t="n"/>
      <c r="J3392" s="33">
        <f>IF(I3392="", "", IF(OR(ISTEXT(I3392),ISTEXT($F3392)),"",I3392*$F3392))</f>
        <v/>
      </c>
      <c r="K3392" s="33" t="n"/>
      <c r="L3392" s="33">
        <f>IF(K3392="", "", IF(OR(ISTEXT(K3392),ISTEXT($F3392)),"",K3392*$F3392))</f>
        <v/>
      </c>
      <c r="M3392" s="30">
        <f>IF(OR(H3392="",H3392=0),"",IF(K3392="",IF(J3392="","",IF(OR(ISTEXT(J3392),ISTEXT(H3392)),"",J3392/H3392)),IF(OR(ISTEXT(L3392),ISTEXT(H3392)),"",L3392/H3392)))</f>
        <v/>
      </c>
    </row>
    <row r="3393" ht="13.35" customHeight="1" s="162">
      <c r="B3393" s="307" t="n"/>
      <c r="C3393" s="307" t="n"/>
      <c r="E3393" s="307" t="n"/>
      <c r="F3393" s="32" t="n"/>
      <c r="G3393" s="33">
        <f>IF(F3393="", "", IF(OR(ISTEXT(H3393),ISTEXT(F3393)),"",H3393/F3393))</f>
        <v/>
      </c>
      <c r="H3393" s="33" t="n"/>
      <c r="I3393" s="33" t="n"/>
      <c r="J3393" s="33">
        <f>IF(I3393="", "", IF(OR(ISTEXT(I3393),ISTEXT($F3393)),"",I3393*$F3393))</f>
        <v/>
      </c>
      <c r="K3393" s="33" t="n"/>
      <c r="L3393" s="33">
        <f>IF(K3393="", "", IF(OR(ISTEXT(K3393),ISTEXT($F3393)),"",K3393*$F3393))</f>
        <v/>
      </c>
      <c r="M3393" s="30">
        <f>IF(OR(H3393="",H3393=0),"",IF(K3393="",IF(J3393="","",IF(OR(ISTEXT(J3393),ISTEXT(H3393)),"",J3393/H3393)),IF(OR(ISTEXT(L3393),ISTEXT(H3393)),"",L3393/H3393)))</f>
        <v/>
      </c>
    </row>
    <row r="3394" ht="13.35" customHeight="1" s="162">
      <c r="B3394" s="307" t="n"/>
      <c r="C3394" s="307" t="n"/>
      <c r="E3394" s="307" t="n"/>
      <c r="F3394" s="32" t="n"/>
      <c r="G3394" s="33">
        <f>IF(F3394="", "", IF(OR(ISTEXT(H3394),ISTEXT(F3394)),"",H3394/F3394))</f>
        <v/>
      </c>
      <c r="H3394" s="33" t="n"/>
      <c r="I3394" s="33" t="n"/>
      <c r="J3394" s="33">
        <f>IF(I3394="", "", IF(OR(ISTEXT(I3394),ISTEXT($F3394)),"",I3394*$F3394))</f>
        <v/>
      </c>
      <c r="K3394" s="33" t="n"/>
      <c r="L3394" s="33">
        <f>IF(K3394="", "", IF(OR(ISTEXT(K3394),ISTEXT($F3394)),"",K3394*$F3394))</f>
        <v/>
      </c>
      <c r="M3394" s="30">
        <f>IF(OR(H3394="",H3394=0),"",IF(K3394="",IF(J3394="","",IF(OR(ISTEXT(J3394),ISTEXT(H3394)),"",J3394/H3394)),IF(OR(ISTEXT(L3394),ISTEXT(H3394)),"",L3394/H3394)))</f>
        <v/>
      </c>
    </row>
    <row r="3395" ht="13.35" customHeight="1" s="162">
      <c r="B3395" s="307" t="n"/>
      <c r="C3395" s="307" t="n"/>
      <c r="E3395" s="307" t="n"/>
      <c r="F3395" s="32" t="n"/>
      <c r="G3395" s="33">
        <f>IF(F3395="", "", IF(OR(ISTEXT(H3395),ISTEXT(F3395)),"",H3395/F3395))</f>
        <v/>
      </c>
      <c r="H3395" s="33" t="n"/>
      <c r="I3395" s="33" t="n"/>
      <c r="J3395" s="33">
        <f>IF(I3395="", "", IF(OR(ISTEXT(I3395),ISTEXT($F3395)),"",I3395*$F3395))</f>
        <v/>
      </c>
      <c r="K3395" s="33" t="n"/>
      <c r="L3395" s="33">
        <f>IF(K3395="", "", IF(OR(ISTEXT(K3395),ISTEXT($F3395)),"",K3395*$F3395))</f>
        <v/>
      </c>
      <c r="M3395" s="30">
        <f>IF(OR(H3395="",H3395=0),"",IF(K3395="",IF(J3395="","",IF(OR(ISTEXT(J3395),ISTEXT(H3395)),"",J3395/H3395)),IF(OR(ISTEXT(L3395),ISTEXT(H3395)),"",L3395/H3395)))</f>
        <v/>
      </c>
    </row>
    <row r="3396" ht="13.35" customHeight="1" s="162">
      <c r="B3396" s="307" t="n"/>
      <c r="C3396" s="307" t="n"/>
      <c r="E3396" s="307" t="n"/>
      <c r="F3396" s="32" t="n"/>
      <c r="G3396" s="33">
        <f>IF(F3396="", "", IF(OR(ISTEXT(H3396),ISTEXT(F3396)),"",H3396/F3396))</f>
        <v/>
      </c>
      <c r="H3396" s="33" t="n"/>
      <c r="I3396" s="33" t="n"/>
      <c r="J3396" s="33">
        <f>IF(I3396="", "", IF(OR(ISTEXT(I3396),ISTEXT($F3396)),"",I3396*$F3396))</f>
        <v/>
      </c>
      <c r="K3396" s="33" t="n"/>
      <c r="L3396" s="33">
        <f>IF(K3396="", "", IF(OR(ISTEXT(K3396),ISTEXT($F3396)),"",K3396*$F3396))</f>
        <v/>
      </c>
      <c r="M3396" s="30">
        <f>IF(OR(H3396="",H3396=0),"",IF(K3396="",IF(J3396="","",IF(OR(ISTEXT(J3396),ISTEXT(H3396)),"",J3396/H3396)),IF(OR(ISTEXT(L3396),ISTEXT(H3396)),"",L3396/H3396)))</f>
        <v/>
      </c>
    </row>
    <row r="3397" ht="13.35" customHeight="1" s="162">
      <c r="B3397" s="307" t="n"/>
      <c r="C3397" s="307" t="n"/>
      <c r="E3397" s="307" t="n"/>
      <c r="F3397" s="32" t="n"/>
      <c r="G3397" s="33">
        <f>IF(F3397="", "", IF(OR(ISTEXT(H3397),ISTEXT(F3397)),"",H3397/F3397))</f>
        <v/>
      </c>
      <c r="H3397" s="33" t="n"/>
      <c r="I3397" s="33" t="n"/>
      <c r="J3397" s="33">
        <f>IF(I3397="", "", IF(OR(ISTEXT(I3397),ISTEXT($F3397)),"",I3397*$F3397))</f>
        <v/>
      </c>
      <c r="K3397" s="33" t="n"/>
      <c r="L3397" s="33">
        <f>IF(K3397="", "", IF(OR(ISTEXT(K3397),ISTEXT($F3397)),"",K3397*$F3397))</f>
        <v/>
      </c>
      <c r="M3397" s="30">
        <f>IF(OR(H3397="",H3397=0),"",IF(K3397="",IF(J3397="","",IF(OR(ISTEXT(J3397),ISTEXT(H3397)),"",J3397/H3397)),IF(OR(ISTEXT(L3397),ISTEXT(H3397)),"",L3397/H3397)))</f>
        <v/>
      </c>
    </row>
    <row r="3398" ht="13.35" customHeight="1" s="162">
      <c r="B3398" s="307" t="n"/>
      <c r="C3398" s="307" t="n"/>
      <c r="E3398" s="307" t="n"/>
      <c r="F3398" s="32" t="n"/>
      <c r="G3398" s="33">
        <f>IF(F3398="", "", IF(OR(ISTEXT(H3398),ISTEXT(F3398)),"",H3398/F3398))</f>
        <v/>
      </c>
      <c r="H3398" s="33" t="n"/>
      <c r="I3398" s="33" t="n"/>
      <c r="J3398" s="33">
        <f>IF(I3398="", "", IF(OR(ISTEXT(I3398),ISTEXT($F3398)),"",I3398*$F3398))</f>
        <v/>
      </c>
      <c r="K3398" s="33" t="n"/>
      <c r="L3398" s="33">
        <f>IF(K3398="", "", IF(OR(ISTEXT(K3398),ISTEXT($F3398)),"",K3398*$F3398))</f>
        <v/>
      </c>
      <c r="M3398" s="30">
        <f>IF(OR(H3398="",H3398=0),"",IF(K3398="",IF(J3398="","",IF(OR(ISTEXT(J3398),ISTEXT(H3398)),"",J3398/H3398)),IF(OR(ISTEXT(L3398),ISTEXT(H3398)),"",L3398/H3398)))</f>
        <v/>
      </c>
    </row>
    <row r="3399" ht="13.35" customHeight="1" s="162">
      <c r="B3399" s="307" t="n"/>
      <c r="C3399" s="307" t="n"/>
      <c r="E3399" s="307" t="n"/>
      <c r="F3399" s="32" t="n"/>
      <c r="G3399" s="33">
        <f>IF(F3399="", "", IF(OR(ISTEXT(H3399),ISTEXT(F3399)),"",H3399/F3399))</f>
        <v/>
      </c>
      <c r="H3399" s="33" t="n"/>
      <c r="I3399" s="33" t="n"/>
      <c r="J3399" s="33">
        <f>IF(I3399="", "", IF(OR(ISTEXT(I3399),ISTEXT($F3399)),"",I3399*$F3399))</f>
        <v/>
      </c>
      <c r="K3399" s="33" t="n"/>
      <c r="L3399" s="33">
        <f>IF(K3399="", "", IF(OR(ISTEXT(K3399),ISTEXT($F3399)),"",K3399*$F3399))</f>
        <v/>
      </c>
      <c r="M3399" s="30">
        <f>IF(OR(H3399="",H3399=0),"",IF(K3399="",IF(J3399="","",IF(OR(ISTEXT(J3399),ISTEXT(H3399)),"",J3399/H3399)),IF(OR(ISTEXT(L3399),ISTEXT(H3399)),"",L3399/H3399)))</f>
        <v/>
      </c>
    </row>
    <row r="3400" ht="13.35" customHeight="1" s="162">
      <c r="B3400" s="307" t="n"/>
      <c r="C3400" s="307" t="n"/>
      <c r="E3400" s="307" t="n"/>
      <c r="F3400" s="32" t="n"/>
      <c r="G3400" s="33">
        <f>IF(F3400="", "", IF(OR(ISTEXT(H3400),ISTEXT(F3400)),"",H3400/F3400))</f>
        <v/>
      </c>
      <c r="H3400" s="33" t="n"/>
      <c r="I3400" s="33" t="n"/>
      <c r="J3400" s="33">
        <f>IF(I3400="", "", IF(OR(ISTEXT(I3400),ISTEXT($F3400)),"",I3400*$F3400))</f>
        <v/>
      </c>
      <c r="K3400" s="33" t="n"/>
      <c r="L3400" s="33">
        <f>IF(K3400="", "", IF(OR(ISTEXT(K3400),ISTEXT($F3400)),"",K3400*$F3400))</f>
        <v/>
      </c>
      <c r="M3400" s="30">
        <f>IF(OR(H3400="",H3400=0),"",IF(K3400="",IF(J3400="","",IF(OR(ISTEXT(J3400),ISTEXT(H3400)),"",J3400/H3400)),IF(OR(ISTEXT(L3400),ISTEXT(H3400)),"",L3400/H3400)))</f>
        <v/>
      </c>
    </row>
    <row r="3401" ht="13.35" customHeight="1" s="162">
      <c r="B3401" s="307" t="n"/>
      <c r="C3401" s="307" t="n"/>
      <c r="E3401" s="307" t="n"/>
      <c r="F3401" s="32" t="n"/>
      <c r="G3401" s="33">
        <f>IF(F3401="", "", IF(OR(ISTEXT(H3401),ISTEXT(F3401)),"",H3401/F3401))</f>
        <v/>
      </c>
      <c r="H3401" s="33" t="n"/>
      <c r="I3401" s="33" t="n"/>
      <c r="J3401" s="33">
        <f>IF(I3401="", "", IF(OR(ISTEXT(I3401),ISTEXT($F3401)),"",I3401*$F3401))</f>
        <v/>
      </c>
      <c r="K3401" s="33" t="n"/>
      <c r="L3401" s="33">
        <f>IF(K3401="", "", IF(OR(ISTEXT(K3401),ISTEXT($F3401)),"",K3401*$F3401))</f>
        <v/>
      </c>
      <c r="M3401" s="30">
        <f>IF(OR(H3401="",H3401=0),"",IF(K3401="",IF(J3401="","",IF(OR(ISTEXT(J3401),ISTEXT(H3401)),"",J3401/H3401)),IF(OR(ISTEXT(L3401),ISTEXT(H3401)),"",L3401/H3401)))</f>
        <v/>
      </c>
    </row>
    <row r="3402" ht="13.35" customHeight="1" s="162">
      <c r="B3402" s="307" t="n"/>
      <c r="C3402" s="307" t="n"/>
      <c r="E3402" s="307" t="n"/>
      <c r="F3402" s="32" t="n"/>
      <c r="G3402" s="33">
        <f>IF(F3402="", "", IF(OR(ISTEXT(H3402),ISTEXT(F3402)),"",H3402/F3402))</f>
        <v/>
      </c>
      <c r="H3402" s="33" t="n"/>
      <c r="I3402" s="33" t="n"/>
      <c r="J3402" s="33">
        <f>IF(I3402="", "", IF(OR(ISTEXT(I3402),ISTEXT($F3402)),"",I3402*$F3402))</f>
        <v/>
      </c>
      <c r="K3402" s="33" t="n"/>
      <c r="L3402" s="33">
        <f>IF(K3402="", "", IF(OR(ISTEXT(K3402),ISTEXT($F3402)),"",K3402*$F3402))</f>
        <v/>
      </c>
      <c r="M3402" s="30">
        <f>IF(OR(H3402="",H3402=0),"",IF(K3402="",IF(J3402="","",IF(OR(ISTEXT(J3402),ISTEXT(H3402)),"",J3402/H3402)),IF(OR(ISTEXT(L3402),ISTEXT(H3402)),"",L3402/H3402)))</f>
        <v/>
      </c>
    </row>
    <row r="3403" ht="13.35" customHeight="1" s="162">
      <c r="B3403" s="307" t="n"/>
      <c r="C3403" s="307" t="n"/>
      <c r="E3403" s="307" t="n"/>
      <c r="F3403" s="32" t="n"/>
      <c r="G3403" s="33">
        <f>IF(F3403="", "", IF(OR(ISTEXT(H3403),ISTEXT(F3403)),"",H3403/F3403))</f>
        <v/>
      </c>
      <c r="H3403" s="33" t="n"/>
      <c r="I3403" s="33" t="n"/>
      <c r="J3403" s="33">
        <f>IF(I3403="", "", IF(OR(ISTEXT(I3403),ISTEXT($F3403)),"",I3403*$F3403))</f>
        <v/>
      </c>
      <c r="K3403" s="33" t="n"/>
      <c r="L3403" s="33">
        <f>IF(K3403="", "", IF(OR(ISTEXT(K3403),ISTEXT($F3403)),"",K3403*$F3403))</f>
        <v/>
      </c>
      <c r="M3403" s="30">
        <f>IF(OR(H3403="",H3403=0),"",IF(K3403="",IF(J3403="","",IF(OR(ISTEXT(J3403),ISTEXT(H3403)),"",J3403/H3403)),IF(OR(ISTEXT(L3403),ISTEXT(H3403)),"",L3403/H3403)))</f>
        <v/>
      </c>
    </row>
    <row r="3404" ht="13.35" customHeight="1" s="162">
      <c r="B3404" s="307" t="n"/>
      <c r="C3404" s="307" t="n"/>
      <c r="E3404" s="307" t="n"/>
      <c r="F3404" s="32" t="n"/>
      <c r="G3404" s="33">
        <f>IF(F3404="", "", IF(OR(ISTEXT(H3404),ISTEXT(F3404)),"",H3404/F3404))</f>
        <v/>
      </c>
      <c r="H3404" s="33" t="n"/>
      <c r="I3404" s="33" t="n"/>
      <c r="J3404" s="33">
        <f>IF(I3404="", "", IF(OR(ISTEXT(I3404),ISTEXT($F3404)),"",I3404*$F3404))</f>
        <v/>
      </c>
      <c r="K3404" s="33" t="n"/>
      <c r="L3404" s="33">
        <f>IF(K3404="", "", IF(OR(ISTEXT(K3404),ISTEXT($F3404)),"",K3404*$F3404))</f>
        <v/>
      </c>
      <c r="M3404" s="30">
        <f>IF(OR(H3404="",H3404=0),"",IF(K3404="",IF(J3404="","",IF(OR(ISTEXT(J3404),ISTEXT(H3404)),"",J3404/H3404)),IF(OR(ISTEXT(L3404),ISTEXT(H3404)),"",L3404/H3404)))</f>
        <v/>
      </c>
    </row>
    <row r="3405" ht="13.35" customHeight="1" s="162">
      <c r="B3405" s="307" t="n"/>
      <c r="C3405" s="307" t="n"/>
      <c r="E3405" s="307" t="n"/>
      <c r="F3405" s="32" t="n"/>
      <c r="G3405" s="33">
        <f>IF(F3405="", "", IF(OR(ISTEXT(H3405),ISTEXT(F3405)),"",H3405/F3405))</f>
        <v/>
      </c>
      <c r="H3405" s="33" t="n"/>
      <c r="I3405" s="33" t="n"/>
      <c r="J3405" s="33">
        <f>IF(I3405="", "", IF(OR(ISTEXT(I3405),ISTEXT($F3405)),"",I3405*$F3405))</f>
        <v/>
      </c>
      <c r="K3405" s="33" t="n"/>
      <c r="L3405" s="33">
        <f>IF(K3405="", "", IF(OR(ISTEXT(K3405),ISTEXT($F3405)),"",K3405*$F3405))</f>
        <v/>
      </c>
      <c r="M3405" s="30">
        <f>IF(OR(H3405="",H3405=0),"",IF(K3405="",IF(J3405="","",IF(OR(ISTEXT(J3405),ISTEXT(H3405)),"",J3405/H3405)),IF(OR(ISTEXT(L3405),ISTEXT(H3405)),"",L3405/H3405)))</f>
        <v/>
      </c>
    </row>
    <row r="3406" ht="13.35" customHeight="1" s="162">
      <c r="B3406" s="307" t="n"/>
      <c r="C3406" s="307" t="n"/>
      <c r="E3406" s="307" t="n"/>
      <c r="F3406" s="32" t="n"/>
      <c r="G3406" s="33">
        <f>IF(F3406="", "", IF(OR(ISTEXT(H3406),ISTEXT(F3406)),"",H3406/F3406))</f>
        <v/>
      </c>
      <c r="H3406" s="33" t="n"/>
      <c r="I3406" s="33" t="n"/>
      <c r="J3406" s="33">
        <f>IF(I3406="", "", IF(OR(ISTEXT(I3406),ISTEXT($F3406)),"",I3406*$F3406))</f>
        <v/>
      </c>
      <c r="K3406" s="33" t="n"/>
      <c r="L3406" s="33">
        <f>IF(K3406="", "", IF(OR(ISTEXT(K3406),ISTEXT($F3406)),"",K3406*$F3406))</f>
        <v/>
      </c>
      <c r="M3406" s="30">
        <f>IF(OR(H3406="",H3406=0),"",IF(K3406="",IF(J3406="","",IF(OR(ISTEXT(J3406),ISTEXT(H3406)),"",J3406/H3406)),IF(OR(ISTEXT(L3406),ISTEXT(H3406)),"",L3406/H3406)))</f>
        <v/>
      </c>
    </row>
    <row r="3407" ht="13.35" customHeight="1" s="162">
      <c r="B3407" s="307" t="n"/>
      <c r="C3407" s="307" t="n"/>
      <c r="E3407" s="307" t="n"/>
      <c r="F3407" s="32" t="n"/>
      <c r="G3407" s="33">
        <f>IF(F3407="", "", IF(OR(ISTEXT(H3407),ISTEXT(F3407)),"",H3407/F3407))</f>
        <v/>
      </c>
      <c r="H3407" s="33" t="n"/>
      <c r="I3407" s="33" t="n"/>
      <c r="J3407" s="33">
        <f>IF(I3407="", "", IF(OR(ISTEXT(I3407),ISTEXT($F3407)),"",I3407*$F3407))</f>
        <v/>
      </c>
      <c r="K3407" s="33" t="n"/>
      <c r="L3407" s="33">
        <f>IF(K3407="", "", IF(OR(ISTEXT(K3407),ISTEXT($F3407)),"",K3407*$F3407))</f>
        <v/>
      </c>
      <c r="M3407" s="30">
        <f>IF(OR(H3407="",H3407=0),"",IF(K3407="",IF(J3407="","",IF(OR(ISTEXT(J3407),ISTEXT(H3407)),"",J3407/H3407)),IF(OR(ISTEXT(L3407),ISTEXT(H3407)),"",L3407/H3407)))</f>
        <v/>
      </c>
    </row>
    <row r="3408" ht="13.35" customHeight="1" s="162">
      <c r="B3408" s="307" t="n"/>
      <c r="C3408" s="307" t="n"/>
      <c r="E3408" s="307" t="n"/>
      <c r="F3408" s="32" t="n"/>
      <c r="G3408" s="33">
        <f>IF(F3408="", "", IF(OR(ISTEXT(H3408),ISTEXT(F3408)),"",H3408/F3408))</f>
        <v/>
      </c>
      <c r="H3408" s="33" t="n"/>
      <c r="I3408" s="33" t="n"/>
      <c r="J3408" s="33">
        <f>IF(I3408="", "", IF(OR(ISTEXT(I3408),ISTEXT($F3408)),"",I3408*$F3408))</f>
        <v/>
      </c>
      <c r="K3408" s="33" t="n"/>
      <c r="L3408" s="33">
        <f>IF(K3408="", "", IF(OR(ISTEXT(K3408),ISTEXT($F3408)),"",K3408*$F3408))</f>
        <v/>
      </c>
      <c r="M3408" s="30">
        <f>IF(OR(H3408="",H3408=0),"",IF(K3408="",IF(J3408="","",IF(OR(ISTEXT(J3408),ISTEXT(H3408)),"",J3408/H3408)),IF(OR(ISTEXT(L3408),ISTEXT(H3408)),"",L3408/H3408)))</f>
        <v/>
      </c>
    </row>
    <row r="3409" ht="13.35" customHeight="1" s="162">
      <c r="B3409" s="307" t="n"/>
      <c r="C3409" s="307" t="n"/>
      <c r="E3409" s="307" t="n"/>
      <c r="F3409" s="32" t="n"/>
      <c r="G3409" s="33">
        <f>IF(F3409="", "", IF(OR(ISTEXT(H3409),ISTEXT(F3409)),"",H3409/F3409))</f>
        <v/>
      </c>
      <c r="H3409" s="33" t="n"/>
      <c r="I3409" s="33" t="n"/>
      <c r="J3409" s="33">
        <f>IF(I3409="", "", IF(OR(ISTEXT(I3409),ISTEXT($F3409)),"",I3409*$F3409))</f>
        <v/>
      </c>
      <c r="K3409" s="33" t="n"/>
      <c r="L3409" s="33">
        <f>IF(K3409="", "", IF(OR(ISTEXT(K3409),ISTEXT($F3409)),"",K3409*$F3409))</f>
        <v/>
      </c>
      <c r="M3409" s="30">
        <f>IF(OR(H3409="",H3409=0),"",IF(K3409="",IF(J3409="","",IF(OR(ISTEXT(J3409),ISTEXT(H3409)),"",J3409/H3409)),IF(OR(ISTEXT(L3409),ISTEXT(H3409)),"",L3409/H3409)))</f>
        <v/>
      </c>
    </row>
    <row r="3410" ht="13.35" customHeight="1" s="162">
      <c r="B3410" s="307" t="n"/>
      <c r="C3410" s="307" t="n"/>
      <c r="E3410" s="307" t="n"/>
      <c r="F3410" s="32" t="n"/>
      <c r="G3410" s="33">
        <f>IF(F3410="", "", IF(OR(ISTEXT(H3410),ISTEXT(F3410)),"",H3410/F3410))</f>
        <v/>
      </c>
      <c r="H3410" s="33" t="n"/>
      <c r="I3410" s="33" t="n"/>
      <c r="J3410" s="33">
        <f>IF(I3410="", "", IF(OR(ISTEXT(I3410),ISTEXT($F3410)),"",I3410*$F3410))</f>
        <v/>
      </c>
      <c r="K3410" s="33" t="n"/>
      <c r="L3410" s="33">
        <f>IF(K3410="", "", IF(OR(ISTEXT(K3410),ISTEXT($F3410)),"",K3410*$F3410))</f>
        <v/>
      </c>
      <c r="M3410" s="30">
        <f>IF(OR(H3410="",H3410=0),"",IF(K3410="",IF(J3410="","",IF(OR(ISTEXT(J3410),ISTEXT(H3410)),"",J3410/H3410)),IF(OR(ISTEXT(L3410),ISTEXT(H3410)),"",L3410/H3410)))</f>
        <v/>
      </c>
    </row>
    <row r="3411" ht="13.35" customHeight="1" s="162">
      <c r="B3411" s="307" t="n"/>
      <c r="C3411" s="307" t="n"/>
      <c r="E3411" s="307" t="n"/>
      <c r="F3411" s="32" t="n"/>
      <c r="G3411" s="33">
        <f>IF(F3411="", "", IF(OR(ISTEXT(H3411),ISTEXT(F3411)),"",H3411/F3411))</f>
        <v/>
      </c>
      <c r="H3411" s="33" t="n"/>
      <c r="I3411" s="33" t="n"/>
      <c r="J3411" s="33">
        <f>IF(I3411="", "", IF(OR(ISTEXT(I3411),ISTEXT($F3411)),"",I3411*$F3411))</f>
        <v/>
      </c>
      <c r="K3411" s="33" t="n"/>
      <c r="L3411" s="33">
        <f>IF(K3411="", "", IF(OR(ISTEXT(K3411),ISTEXT($F3411)),"",K3411*$F3411))</f>
        <v/>
      </c>
      <c r="M3411" s="30">
        <f>IF(OR(H3411="",H3411=0),"",IF(K3411="",IF(J3411="","",IF(OR(ISTEXT(J3411),ISTEXT(H3411)),"",J3411/H3411)),IF(OR(ISTEXT(L3411),ISTEXT(H3411)),"",L3411/H3411)))</f>
        <v/>
      </c>
    </row>
    <row r="3412" ht="13.35" customHeight="1" s="162">
      <c r="B3412" s="307" t="n"/>
      <c r="C3412" s="307" t="n"/>
      <c r="E3412" s="307" t="n"/>
      <c r="F3412" s="32" t="n"/>
      <c r="G3412" s="33">
        <f>IF(F3412="", "", IF(OR(ISTEXT(H3412),ISTEXT(F3412)),"",H3412/F3412))</f>
        <v/>
      </c>
      <c r="H3412" s="33" t="n"/>
      <c r="I3412" s="33" t="n"/>
      <c r="J3412" s="33">
        <f>IF(I3412="", "", IF(OR(ISTEXT(I3412),ISTEXT($F3412)),"",I3412*$F3412))</f>
        <v/>
      </c>
      <c r="K3412" s="33" t="n"/>
      <c r="L3412" s="33">
        <f>IF(K3412="", "", IF(OR(ISTEXT(K3412),ISTEXT($F3412)),"",K3412*$F3412))</f>
        <v/>
      </c>
      <c r="M3412" s="30">
        <f>IF(OR(H3412="",H3412=0),"",IF(K3412="",IF(J3412="","",IF(OR(ISTEXT(J3412),ISTEXT(H3412)),"",J3412/H3412)),IF(OR(ISTEXT(L3412),ISTEXT(H3412)),"",L3412/H3412)))</f>
        <v/>
      </c>
    </row>
    <row r="3413" ht="13.35" customHeight="1" s="162">
      <c r="B3413" s="307" t="n"/>
      <c r="C3413" s="307" t="n"/>
      <c r="E3413" s="307" t="n"/>
      <c r="F3413" s="32" t="n"/>
      <c r="G3413" s="33">
        <f>IF(F3413="", "", IF(OR(ISTEXT(H3413),ISTEXT(F3413)),"",H3413/F3413))</f>
        <v/>
      </c>
      <c r="H3413" s="33" t="n"/>
      <c r="I3413" s="33" t="n"/>
      <c r="J3413" s="33">
        <f>IF(I3413="", "", IF(OR(ISTEXT(I3413),ISTEXT($F3413)),"",I3413*$F3413))</f>
        <v/>
      </c>
      <c r="K3413" s="33" t="n"/>
      <c r="L3413" s="33">
        <f>IF(K3413="", "", IF(OR(ISTEXT(K3413),ISTEXT($F3413)),"",K3413*$F3413))</f>
        <v/>
      </c>
      <c r="M3413" s="30">
        <f>IF(OR(H3413="",H3413=0),"",IF(K3413="",IF(J3413="","",IF(OR(ISTEXT(J3413),ISTEXT(H3413)),"",J3413/H3413)),IF(OR(ISTEXT(L3413),ISTEXT(H3413)),"",L3413/H3413)))</f>
        <v/>
      </c>
    </row>
    <row r="3414" ht="13.35" customHeight="1" s="162">
      <c r="B3414" s="307" t="n"/>
      <c r="C3414" s="307" t="n"/>
      <c r="E3414" s="307" t="n"/>
      <c r="F3414" s="32" t="n"/>
      <c r="G3414" s="33">
        <f>IF(F3414="", "", IF(OR(ISTEXT(H3414),ISTEXT(F3414)),"",H3414/F3414))</f>
        <v/>
      </c>
      <c r="H3414" s="33" t="n"/>
      <c r="I3414" s="33" t="n"/>
      <c r="J3414" s="33">
        <f>IF(I3414="", "", IF(OR(ISTEXT(I3414),ISTEXT($F3414)),"",I3414*$F3414))</f>
        <v/>
      </c>
      <c r="K3414" s="33" t="n"/>
      <c r="L3414" s="33">
        <f>IF(K3414="", "", IF(OR(ISTEXT(K3414),ISTEXT($F3414)),"",K3414*$F3414))</f>
        <v/>
      </c>
      <c r="M3414" s="30">
        <f>IF(OR(H3414="",H3414=0),"",IF(K3414="",IF(J3414="","",IF(OR(ISTEXT(J3414),ISTEXT(H3414)),"",J3414/H3414)),IF(OR(ISTEXT(L3414),ISTEXT(H3414)),"",L3414/H3414)))</f>
        <v/>
      </c>
    </row>
    <row r="3415" ht="13.35" customHeight="1" s="162">
      <c r="B3415" s="307" t="n"/>
      <c r="C3415" s="307" t="n"/>
      <c r="E3415" s="307" t="n"/>
      <c r="F3415" s="32" t="n"/>
      <c r="G3415" s="33">
        <f>IF(F3415="", "", IF(OR(ISTEXT(H3415),ISTEXT(F3415)),"",H3415/F3415))</f>
        <v/>
      </c>
      <c r="H3415" s="33" t="n"/>
      <c r="I3415" s="33" t="n"/>
      <c r="J3415" s="33">
        <f>IF(I3415="", "", IF(OR(ISTEXT(I3415),ISTEXT($F3415)),"",I3415*$F3415))</f>
        <v/>
      </c>
      <c r="K3415" s="33" t="n"/>
      <c r="L3415" s="33">
        <f>IF(K3415="", "", IF(OR(ISTEXT(K3415),ISTEXT($F3415)),"",K3415*$F3415))</f>
        <v/>
      </c>
      <c r="M3415" s="30">
        <f>IF(OR(H3415="",H3415=0),"",IF(K3415="",IF(J3415="","",IF(OR(ISTEXT(J3415),ISTEXT(H3415)),"",J3415/H3415)),IF(OR(ISTEXT(L3415),ISTEXT(H3415)),"",L3415/H3415)))</f>
        <v/>
      </c>
    </row>
    <row r="3416" ht="13.35" customHeight="1" s="162">
      <c r="B3416" s="307" t="n"/>
      <c r="C3416" s="307" t="n"/>
      <c r="E3416" s="307" t="n"/>
      <c r="F3416" s="32" t="n"/>
      <c r="G3416" s="33">
        <f>IF(F3416="", "", IF(OR(ISTEXT(H3416),ISTEXT(F3416)),"",H3416/F3416))</f>
        <v/>
      </c>
      <c r="H3416" s="33" t="n"/>
      <c r="I3416" s="33" t="n"/>
      <c r="J3416" s="33">
        <f>IF(I3416="", "", IF(OR(ISTEXT(I3416),ISTEXT($F3416)),"",I3416*$F3416))</f>
        <v/>
      </c>
      <c r="K3416" s="33" t="n"/>
      <c r="L3416" s="33">
        <f>IF(K3416="", "", IF(OR(ISTEXT(K3416),ISTEXT($F3416)),"",K3416*$F3416))</f>
        <v/>
      </c>
      <c r="M3416" s="30">
        <f>IF(OR(H3416="",H3416=0),"",IF(K3416="",IF(J3416="","",IF(OR(ISTEXT(J3416),ISTEXT(H3416)),"",J3416/H3416)),IF(OR(ISTEXT(L3416),ISTEXT(H3416)),"",L3416/H3416)))</f>
        <v/>
      </c>
    </row>
    <row r="3417" ht="13.35" customHeight="1" s="162">
      <c r="B3417" s="307" t="n"/>
      <c r="C3417" s="307" t="n"/>
      <c r="E3417" s="307" t="n"/>
      <c r="F3417" s="32" t="n"/>
      <c r="G3417" s="33">
        <f>IF(F3417="", "", IF(OR(ISTEXT(H3417),ISTEXT(F3417)),"",H3417/F3417))</f>
        <v/>
      </c>
      <c r="H3417" s="33" t="n"/>
      <c r="I3417" s="33" t="n"/>
      <c r="J3417" s="33">
        <f>IF(I3417="", "", IF(OR(ISTEXT(I3417),ISTEXT($F3417)),"",I3417*$F3417))</f>
        <v/>
      </c>
      <c r="K3417" s="33" t="n"/>
      <c r="L3417" s="33">
        <f>IF(K3417="", "", IF(OR(ISTEXT(K3417),ISTEXT($F3417)),"",K3417*$F3417))</f>
        <v/>
      </c>
      <c r="M3417" s="30">
        <f>IF(OR(H3417="",H3417=0),"",IF(K3417="",IF(J3417="","",IF(OR(ISTEXT(J3417),ISTEXT(H3417)),"",J3417/H3417)),IF(OR(ISTEXT(L3417),ISTEXT(H3417)),"",L3417/H3417)))</f>
        <v/>
      </c>
    </row>
    <row r="3418" ht="13.35" customHeight="1" s="162">
      <c r="B3418" s="307" t="n"/>
      <c r="C3418" s="307" t="n"/>
      <c r="E3418" s="307" t="n"/>
      <c r="F3418" s="32" t="n"/>
      <c r="G3418" s="33">
        <f>IF(F3418="", "", IF(OR(ISTEXT(H3418),ISTEXT(F3418)),"",H3418/F3418))</f>
        <v/>
      </c>
      <c r="H3418" s="33" t="n"/>
      <c r="I3418" s="33" t="n"/>
      <c r="J3418" s="33">
        <f>IF(I3418="", "", IF(OR(ISTEXT(I3418),ISTEXT($F3418)),"",I3418*$F3418))</f>
        <v/>
      </c>
      <c r="K3418" s="33" t="n"/>
      <c r="L3418" s="33">
        <f>IF(K3418="", "", IF(OR(ISTEXT(K3418),ISTEXT($F3418)),"",K3418*$F3418))</f>
        <v/>
      </c>
      <c r="M3418" s="30">
        <f>IF(OR(H3418="",H3418=0),"",IF(K3418="",IF(J3418="","",IF(OR(ISTEXT(J3418),ISTEXT(H3418)),"",J3418/H3418)),IF(OR(ISTEXT(L3418),ISTEXT(H3418)),"",L3418/H3418)))</f>
        <v/>
      </c>
    </row>
    <row r="3419" ht="13.35" customHeight="1" s="162">
      <c r="B3419" s="307" t="n"/>
      <c r="C3419" s="307" t="n"/>
      <c r="E3419" s="307" t="n"/>
      <c r="F3419" s="32" t="n"/>
      <c r="G3419" s="33">
        <f>IF(F3419="", "", IF(OR(ISTEXT(H3419),ISTEXT(F3419)),"",H3419/F3419))</f>
        <v/>
      </c>
      <c r="H3419" s="33" t="n"/>
      <c r="I3419" s="33" t="n"/>
      <c r="J3419" s="33">
        <f>IF(I3419="", "", IF(OR(ISTEXT(I3419),ISTEXT($F3419)),"",I3419*$F3419))</f>
        <v/>
      </c>
      <c r="K3419" s="33" t="n"/>
      <c r="L3419" s="33">
        <f>IF(K3419="", "", IF(OR(ISTEXT(K3419),ISTEXT($F3419)),"",K3419*$F3419))</f>
        <v/>
      </c>
      <c r="M3419" s="30">
        <f>IF(OR(H3419="",H3419=0),"",IF(K3419="",IF(J3419="","",IF(OR(ISTEXT(J3419),ISTEXT(H3419)),"",J3419/H3419)),IF(OR(ISTEXT(L3419),ISTEXT(H3419)),"",L3419/H3419)))</f>
        <v/>
      </c>
    </row>
    <row r="3420" ht="13.35" customHeight="1" s="162">
      <c r="B3420" s="307" t="n"/>
      <c r="C3420" s="307" t="n"/>
      <c r="E3420" s="307" t="n"/>
      <c r="F3420" s="32" t="n"/>
      <c r="G3420" s="33">
        <f>IF(F3420="", "", IF(OR(ISTEXT(H3420),ISTEXT(F3420)),"",H3420/F3420))</f>
        <v/>
      </c>
      <c r="H3420" s="33" t="n"/>
      <c r="I3420" s="33" t="n"/>
      <c r="J3420" s="33">
        <f>IF(I3420="", "", IF(OR(ISTEXT(I3420),ISTEXT($F3420)),"",I3420*$F3420))</f>
        <v/>
      </c>
      <c r="K3420" s="33" t="n"/>
      <c r="L3420" s="33">
        <f>IF(K3420="", "", IF(OR(ISTEXT(K3420),ISTEXT($F3420)),"",K3420*$F3420))</f>
        <v/>
      </c>
      <c r="M3420" s="30">
        <f>IF(OR(H3420="",H3420=0),"",IF(K3420="",IF(J3420="","",IF(OR(ISTEXT(J3420),ISTEXT(H3420)),"",J3420/H3420)),IF(OR(ISTEXT(L3420),ISTEXT(H3420)),"",L3420/H3420)))</f>
        <v/>
      </c>
    </row>
    <row r="3421" ht="13.35" customHeight="1" s="162">
      <c r="B3421" s="307" t="n"/>
      <c r="C3421" s="307" t="n"/>
      <c r="E3421" s="307" t="n"/>
      <c r="F3421" s="32" t="n"/>
      <c r="G3421" s="33">
        <f>IF(F3421="", "", IF(OR(ISTEXT(H3421),ISTEXT(F3421)),"",H3421/F3421))</f>
        <v/>
      </c>
      <c r="H3421" s="33" t="n"/>
      <c r="I3421" s="33" t="n"/>
      <c r="J3421" s="33">
        <f>IF(I3421="", "", IF(OR(ISTEXT(I3421),ISTEXT($F3421)),"",I3421*$F3421))</f>
        <v/>
      </c>
      <c r="K3421" s="33" t="n"/>
      <c r="L3421" s="33">
        <f>IF(K3421="", "", IF(OR(ISTEXT(K3421),ISTEXT($F3421)),"",K3421*$F3421))</f>
        <v/>
      </c>
      <c r="M3421" s="30">
        <f>IF(OR(H3421="",H3421=0),"",IF(K3421="",IF(J3421="","",IF(OR(ISTEXT(J3421),ISTEXT(H3421)),"",J3421/H3421)),IF(OR(ISTEXT(L3421),ISTEXT(H3421)),"",L3421/H3421)))</f>
        <v/>
      </c>
    </row>
    <row r="3422" ht="13.35" customHeight="1" s="162">
      <c r="B3422" s="307" t="n"/>
      <c r="C3422" s="307" t="n"/>
      <c r="E3422" s="307" t="n"/>
      <c r="F3422" s="32" t="n"/>
      <c r="G3422" s="33">
        <f>IF(F3422="", "", IF(OR(ISTEXT(H3422),ISTEXT(F3422)),"",H3422/F3422))</f>
        <v/>
      </c>
      <c r="H3422" s="33" t="n"/>
      <c r="I3422" s="33" t="n"/>
      <c r="J3422" s="33">
        <f>IF(I3422="", "", IF(OR(ISTEXT(I3422),ISTEXT($F3422)),"",I3422*$F3422))</f>
        <v/>
      </c>
      <c r="K3422" s="33" t="n"/>
      <c r="L3422" s="33">
        <f>IF(K3422="", "", IF(OR(ISTEXT(K3422),ISTEXT($F3422)),"",K3422*$F3422))</f>
        <v/>
      </c>
      <c r="M3422" s="30">
        <f>IF(OR(H3422="",H3422=0),"",IF(K3422="",IF(J3422="","",IF(OR(ISTEXT(J3422),ISTEXT(H3422)),"",J3422/H3422)),IF(OR(ISTEXT(L3422),ISTEXT(H3422)),"",L3422/H3422)))</f>
        <v/>
      </c>
    </row>
    <row r="3423" ht="13.35" customHeight="1" s="162">
      <c r="B3423" s="307" t="n"/>
      <c r="C3423" s="307" t="n"/>
      <c r="E3423" s="307" t="n"/>
      <c r="F3423" s="32" t="n"/>
      <c r="G3423" s="33">
        <f>IF(F3423="", "", IF(OR(ISTEXT(H3423),ISTEXT(F3423)),"",H3423/F3423))</f>
        <v/>
      </c>
      <c r="H3423" s="33" t="n"/>
      <c r="I3423" s="33" t="n"/>
      <c r="J3423" s="33">
        <f>IF(I3423="", "", IF(OR(ISTEXT(I3423),ISTEXT($F3423)),"",I3423*$F3423))</f>
        <v/>
      </c>
      <c r="K3423" s="33" t="n"/>
      <c r="L3423" s="33">
        <f>IF(K3423="", "", IF(OR(ISTEXT(K3423),ISTEXT($F3423)),"",K3423*$F3423))</f>
        <v/>
      </c>
      <c r="M3423" s="30">
        <f>IF(OR(H3423="",H3423=0),"",IF(K3423="",IF(J3423="","",IF(OR(ISTEXT(J3423),ISTEXT(H3423)),"",J3423/H3423)),IF(OR(ISTEXT(L3423),ISTEXT(H3423)),"",L3423/H3423)))</f>
        <v/>
      </c>
    </row>
    <row r="3424" ht="13.35" customHeight="1" s="162">
      <c r="B3424" s="307" t="n"/>
      <c r="C3424" s="307" t="n"/>
      <c r="E3424" s="307" t="n"/>
      <c r="F3424" s="32" t="n"/>
      <c r="G3424" s="33">
        <f>IF(F3424="", "", IF(OR(ISTEXT(H3424),ISTEXT(F3424)),"",H3424/F3424))</f>
        <v/>
      </c>
      <c r="H3424" s="33" t="n"/>
      <c r="I3424" s="33" t="n"/>
      <c r="J3424" s="33">
        <f>IF(I3424="", "", IF(OR(ISTEXT(I3424),ISTEXT($F3424)),"",I3424*$F3424))</f>
        <v/>
      </c>
      <c r="K3424" s="33" t="n"/>
      <c r="L3424" s="33">
        <f>IF(K3424="", "", IF(OR(ISTEXT(K3424),ISTEXT($F3424)),"",K3424*$F3424))</f>
        <v/>
      </c>
      <c r="M3424" s="30">
        <f>IF(OR(H3424="",H3424=0),"",IF(K3424="",IF(J3424="","",IF(OR(ISTEXT(J3424),ISTEXT(H3424)),"",J3424/H3424)),IF(OR(ISTEXT(L3424),ISTEXT(H3424)),"",L3424/H3424)))</f>
        <v/>
      </c>
    </row>
    <row r="3425" ht="13.35" customHeight="1" s="162">
      <c r="B3425" s="307" t="n"/>
      <c r="C3425" s="307" t="n"/>
      <c r="E3425" s="307" t="n"/>
      <c r="F3425" s="32" t="n"/>
      <c r="G3425" s="33">
        <f>IF(F3425="", "", IF(OR(ISTEXT(H3425),ISTEXT(F3425)),"",H3425/F3425))</f>
        <v/>
      </c>
      <c r="H3425" s="33" t="n"/>
      <c r="I3425" s="33" t="n"/>
      <c r="J3425" s="33">
        <f>IF(I3425="", "", IF(OR(ISTEXT(I3425),ISTEXT($F3425)),"",I3425*$F3425))</f>
        <v/>
      </c>
      <c r="K3425" s="33" t="n"/>
      <c r="L3425" s="33">
        <f>IF(K3425="", "", IF(OR(ISTEXT(K3425),ISTEXT($F3425)),"",K3425*$F3425))</f>
        <v/>
      </c>
      <c r="M3425" s="30">
        <f>IF(OR(H3425="",H3425=0),"",IF(K3425="",IF(J3425="","",IF(OR(ISTEXT(J3425),ISTEXT(H3425)),"",J3425/H3425)),IF(OR(ISTEXT(L3425),ISTEXT(H3425)),"",L3425/H3425)))</f>
        <v/>
      </c>
    </row>
    <row r="3426" ht="13.35" customHeight="1" s="162">
      <c r="B3426" s="307" t="n"/>
      <c r="C3426" s="307" t="n"/>
      <c r="E3426" s="307" t="n"/>
      <c r="F3426" s="32" t="n"/>
      <c r="G3426" s="33">
        <f>IF(F3426="", "", IF(OR(ISTEXT(H3426),ISTEXT(F3426)),"",H3426/F3426))</f>
        <v/>
      </c>
      <c r="H3426" s="33" t="n"/>
      <c r="I3426" s="33" t="n"/>
      <c r="J3426" s="33">
        <f>IF(I3426="", "", IF(OR(ISTEXT(I3426),ISTEXT($F3426)),"",I3426*$F3426))</f>
        <v/>
      </c>
      <c r="K3426" s="33" t="n"/>
      <c r="L3426" s="33">
        <f>IF(K3426="", "", IF(OR(ISTEXT(K3426),ISTEXT($F3426)),"",K3426*$F3426))</f>
        <v/>
      </c>
      <c r="M3426" s="30">
        <f>IF(OR(H3426="",H3426=0),"",IF(K3426="",IF(J3426="","",IF(OR(ISTEXT(J3426),ISTEXT(H3426)),"",J3426/H3426)),IF(OR(ISTEXT(L3426),ISTEXT(H3426)),"",L3426/H3426)))</f>
        <v/>
      </c>
    </row>
    <row r="3427" ht="13.35" customHeight="1" s="162">
      <c r="B3427" s="307" t="n"/>
      <c r="C3427" s="307" t="n"/>
      <c r="E3427" s="307" t="n"/>
      <c r="F3427" s="32" t="n"/>
      <c r="G3427" s="33">
        <f>IF(F3427="", "", IF(OR(ISTEXT(H3427),ISTEXT(F3427)),"",H3427/F3427))</f>
        <v/>
      </c>
      <c r="H3427" s="33" t="n"/>
      <c r="I3427" s="33" t="n"/>
      <c r="J3427" s="33">
        <f>IF(I3427="", "", IF(OR(ISTEXT(I3427),ISTEXT($F3427)),"",I3427*$F3427))</f>
        <v/>
      </c>
      <c r="K3427" s="33" t="n"/>
      <c r="L3427" s="33">
        <f>IF(K3427="", "", IF(OR(ISTEXT(K3427),ISTEXT($F3427)),"",K3427*$F3427))</f>
        <v/>
      </c>
      <c r="M3427" s="30">
        <f>IF(OR(H3427="",H3427=0),"",IF(K3427="",IF(J3427="","",IF(OR(ISTEXT(J3427),ISTEXT(H3427)),"",J3427/H3427)),IF(OR(ISTEXT(L3427),ISTEXT(H3427)),"",L3427/H3427)))</f>
        <v/>
      </c>
    </row>
    <row r="3428" ht="13.35" customHeight="1" s="162">
      <c r="B3428" s="42" t="n"/>
      <c r="C3428" s="231" t="inlineStr">
        <is>
          <t>Subtotal (this page)</t>
        </is>
      </c>
      <c r="D3428" s="159" t="n"/>
      <c r="E3428" s="42" t="n"/>
      <c r="F3428" s="42" t="n"/>
      <c r="G3428" s="43" t="n"/>
      <c r="H3428" s="43">
        <f>IF(SUM(H3388:H3427)=0,"",SUM(H3388:H3427))</f>
        <v/>
      </c>
      <c r="I3428" s="43" t="n"/>
      <c r="J3428" s="43">
        <f>IF(SUM(J3388:J3427)=0,"",SUM(J3388:J3427))</f>
        <v/>
      </c>
      <c r="K3428" s="43" t="n"/>
      <c r="L3428" s="43">
        <f>IF(SUM(L3388:L3427)=0,"",SUM(L3388:L3427))</f>
        <v/>
      </c>
      <c r="M3428" s="35">
        <f>IF(OR(H3428="",H3428=0),"",IF(L3428="",IF(J3428="","",IF(OR(ISTEXT(J3428),ISTEXT(H3428)),"",J3428/H3428)),IF(OR(ISTEXT(L3428),ISTEXT(H3428)),"",L3428/H3428)))</f>
        <v/>
      </c>
    </row>
    <row r="3429" ht="13.35" customHeight="1" s="162"/>
    <row r="3430" ht="13.35" customHeight="1" s="162">
      <c r="B3430" s="188" t="inlineStr">
        <is>
          <t>Remarks (cont.)</t>
        </is>
      </c>
      <c r="C3430" s="173" t="n"/>
      <c r="D3430" s="154" t="n"/>
      <c r="E3430" s="174" t="n"/>
      <c r="F3430" s="174" t="n"/>
      <c r="G3430" s="174" t="n"/>
      <c r="H3430" s="174" t="n"/>
      <c r="I3430" s="174" t="n"/>
      <c r="J3430" s="174" t="n"/>
      <c r="K3430" s="174" t="n"/>
      <c r="L3430" s="174" t="n"/>
      <c r="M3430" s="173" t="n"/>
    </row>
    <row r="3431" ht="13.35" customHeight="1" s="162">
      <c r="B3431" s="154" t="n"/>
      <c r="C3431" s="174" t="n"/>
      <c r="D3431" s="174" t="n"/>
      <c r="E3431" s="174" t="n"/>
      <c r="F3431" s="174" t="n"/>
      <c r="G3431" s="174" t="n"/>
      <c r="H3431" s="174" t="n"/>
      <c r="I3431" s="174" t="n"/>
      <c r="J3431" s="174" t="n"/>
      <c r="K3431" s="174" t="n"/>
      <c r="L3431" s="174" t="n"/>
      <c r="M3431" s="173" t="n"/>
    </row>
    <row r="3432" ht="13.35" customHeight="1" s="162">
      <c r="B3432" s="154" t="n"/>
      <c r="C3432" s="174" t="n"/>
      <c r="D3432" s="174" t="n"/>
      <c r="E3432" s="174" t="n"/>
      <c r="F3432" s="174" t="n"/>
      <c r="G3432" s="174" t="n"/>
      <c r="H3432" s="174" t="n"/>
      <c r="I3432" s="174" t="n"/>
      <c r="J3432" s="174" t="n"/>
      <c r="K3432" s="174" t="n"/>
      <c r="L3432" s="174" t="n"/>
      <c r="M3432" s="173" t="n"/>
    </row>
    <row r="3433" ht="13.35" customHeight="1" s="162">
      <c r="B3433" s="154" t="n"/>
      <c r="C3433" s="174" t="n"/>
      <c r="D3433" s="174" t="n"/>
      <c r="E3433" s="174" t="n"/>
      <c r="F3433" s="174" t="n"/>
      <c r="G3433" s="174" t="n"/>
      <c r="H3433" s="174" t="n"/>
      <c r="I3433" s="174" t="n"/>
      <c r="J3433" s="174" t="n"/>
      <c r="K3433" s="174" t="n"/>
      <c r="L3433" s="174" t="n"/>
      <c r="M3433" s="173" t="n"/>
    </row>
    <row r="3434" ht="13.35" customHeight="1" s="162"/>
    <row r="3435" ht="13.35" customHeight="1" s="162"/>
    <row r="3436" ht="13.35" customHeight="1" s="162">
      <c r="B3436" s="200" t="inlineStr">
        <is>
          <t>System</t>
        </is>
      </c>
      <c r="C3436" s="403" t="n"/>
      <c r="D3436" s="209">
        <f>IF('{Equipment Data Entry}'!B114="","",'{Equipment Data Entry}'!B114)</f>
        <v/>
      </c>
      <c r="E3436" s="418" t="n"/>
      <c r="F3436" s="403" t="n"/>
      <c r="G3436" s="200" t="inlineStr">
        <is>
          <t>Service</t>
        </is>
      </c>
      <c r="H3436" s="403" t="n"/>
      <c r="I3436" s="210">
        <f>IF('{Equipment Data Entry}'!C114="","",'{Equipment Data Entry}'!C114)</f>
        <v/>
      </c>
      <c r="J3436" s="418" t="n"/>
      <c r="K3436" s="418" t="n"/>
      <c r="L3436" s="418" t="n"/>
      <c r="M3436" s="403" t="n"/>
    </row>
    <row r="3437" ht="13.35" customHeight="1" s="162">
      <c r="B3437" s="422" t="n"/>
      <c r="C3437" s="423" t="n"/>
      <c r="D3437" s="422" t="n"/>
      <c r="E3437" s="424" t="n"/>
      <c r="F3437" s="423" t="n"/>
      <c r="G3437" s="422" t="n"/>
      <c r="H3437" s="423" t="n"/>
      <c r="I3437" s="422" t="n"/>
      <c r="J3437" s="424" t="n"/>
      <c r="K3437" s="424" t="n"/>
      <c r="L3437" s="424" t="n"/>
      <c r="M3437" s="423" t="n"/>
    </row>
    <row r="3438" ht="13.35" customHeight="1" s="162">
      <c r="B3438" s="437" t="inlineStr">
        <is>
          <t>Drive Type:</t>
        </is>
      </c>
      <c r="C3438" s="13" t="n"/>
      <c r="D3438" s="438" t="n"/>
      <c r="E3438" s="437" t="inlineStr">
        <is>
          <t>Rotation – Design:</t>
        </is>
      </c>
      <c r="F3438" s="13" t="n"/>
      <c r="G3438" s="438" t="n"/>
      <c r="H3438" s="13" t="n"/>
      <c r="I3438" s="437" t="inlineStr">
        <is>
          <t>Actual:</t>
        </is>
      </c>
      <c r="J3438" s="438" t="n"/>
    </row>
    <row r="3439" ht="13.35" customHeight="1" s="162">
      <c r="B3439" s="200" t="inlineStr">
        <is>
          <t>Unit Data</t>
        </is>
      </c>
      <c r="C3439" s="400" t="n"/>
      <c r="D3439" s="400" t="n"/>
      <c r="E3439" s="400" t="n"/>
      <c r="F3439" s="400" t="n"/>
      <c r="G3439" s="401" t="n"/>
      <c r="H3439" s="13" t="n"/>
      <c r="I3439" s="200" t="inlineStr">
        <is>
          <t>Design and Performance Data</t>
        </is>
      </c>
      <c r="J3439" s="400" t="n"/>
      <c r="K3439" s="400" t="n"/>
      <c r="L3439" s="401" t="n"/>
      <c r="M3439" s="283" t="n"/>
    </row>
    <row r="3440" ht="13.35" customHeight="1" s="162">
      <c r="B3440" s="199" t="inlineStr">
        <is>
          <t>Manufacturer</t>
        </is>
      </c>
      <c r="C3440" s="401" t="n"/>
      <c r="D3440" s="204">
        <f>IF('{Equipment Data Entry}'!E114="","",'{Equipment Data Entry}'!E114)</f>
        <v/>
      </c>
      <c r="E3440" s="400" t="n"/>
      <c r="F3440" s="400" t="n"/>
      <c r="G3440" s="401" t="n"/>
      <c r="H3440" s="13" t="n"/>
      <c r="I3440" s="199" t="inlineStr">
        <is>
          <t>Design Criteria</t>
        </is>
      </c>
      <c r="J3440" s="401" t="n"/>
      <c r="K3440" s="199" t="inlineStr">
        <is>
          <t>Design</t>
        </is>
      </c>
      <c r="L3440" s="199" t="inlineStr">
        <is>
          <t>Actual</t>
        </is>
      </c>
      <c r="M3440" s="13" t="n"/>
    </row>
    <row r="3441" ht="13.35" customHeight="1" s="162">
      <c r="B3441" s="199" t="inlineStr">
        <is>
          <t>Model Number</t>
        </is>
      </c>
      <c r="C3441" s="401" t="n"/>
      <c r="D3441" s="204">
        <f>IF('{Equipment Data Entry}'!F114="","",'{Equipment Data Entry}'!F114)</f>
        <v/>
      </c>
      <c r="E3441" s="400" t="n"/>
      <c r="F3441" s="400" t="n"/>
      <c r="G3441" s="401" t="n"/>
      <c r="H3441" s="13" t="n"/>
      <c r="I3441" s="199" t="inlineStr">
        <is>
          <t>Total Airflow</t>
        </is>
      </c>
      <c r="J3441" s="401" t="n"/>
      <c r="K3441" s="24">
        <f>H3481</f>
        <v/>
      </c>
      <c r="L3441" s="24">
        <f>L3481</f>
        <v/>
      </c>
      <c r="M3441" s="22">
        <f>IF(OR(L3441="",K3441="",K3441=0),"",IF(OR(ISTEXT(L3441),ISTEXT(K3441)),"",L3441/K3441))</f>
        <v/>
      </c>
    </row>
    <row r="3442" ht="13.35" customHeight="1" s="162">
      <c r="B3442" s="199" t="inlineStr">
        <is>
          <t>Serial Number</t>
        </is>
      </c>
      <c r="C3442" s="401" t="n"/>
      <c r="D3442" s="204" t="n"/>
      <c r="E3442" s="400" t="n"/>
      <c r="F3442" s="400" t="n"/>
      <c r="G3442" s="401" t="n"/>
      <c r="H3442" s="13" t="n"/>
      <c r="I3442" s="199" t="inlineStr">
        <is>
          <t>Unit ESP</t>
        </is>
      </c>
      <c r="J3442" s="401" t="n"/>
      <c r="K3442" s="71">
        <f>IF('{Equipment Data Entry}'!H114="","",'{Equipment Data Entry}'!H114)</f>
        <v/>
      </c>
      <c r="L3442" s="64">
        <f>I3461</f>
        <v/>
      </c>
      <c r="M3442" s="22" t="n"/>
    </row>
    <row r="3443" ht="13.35" customHeight="1" s="162">
      <c r="B3443" s="199" t="inlineStr">
        <is>
          <t>Area Served</t>
        </is>
      </c>
      <c r="C3443" s="401" t="n"/>
      <c r="D3443" s="204">
        <f>I3436</f>
        <v/>
      </c>
      <c r="E3443" s="400" t="n"/>
      <c r="F3443" s="400" t="n"/>
      <c r="G3443" s="401" t="n"/>
      <c r="H3443" s="13" t="n"/>
      <c r="I3443" s="199" t="inlineStr">
        <is>
          <t>Fan RPMs</t>
        </is>
      </c>
      <c r="J3443" s="401" t="n"/>
      <c r="K3443" s="24">
        <f>IF('{Equipment Data Entry}'!I114="","",'{Equipment Data Entry}'!I114)</f>
        <v/>
      </c>
      <c r="L3443" s="24">
        <f>IF(L3454="","",L3454)</f>
        <v/>
      </c>
      <c r="M3443" s="13" t="n"/>
    </row>
    <row r="3444" ht="13.35" customHeight="1" s="162">
      <c r="B3444" s="199" t="inlineStr">
        <is>
          <t>Location</t>
        </is>
      </c>
      <c r="C3444" s="401" t="n"/>
      <c r="D3444" s="204">
        <f>IF('{Equipment Data Entry}'!D114="","",'{Equipment Data Entry}'!D114)</f>
        <v/>
      </c>
      <c r="E3444" s="400" t="n"/>
      <c r="F3444" s="400" t="n"/>
      <c r="G3444" s="401" t="n"/>
      <c r="H3444" s="13" t="n"/>
      <c r="I3444" s="283" t="n"/>
      <c r="J3444" s="283" t="n"/>
      <c r="K3444" s="36" t="n"/>
      <c r="L3444" s="36" t="n"/>
      <c r="M3444" s="13" t="n"/>
    </row>
    <row r="3445" ht="13.35" customHeight="1" s="162">
      <c r="B3445" s="13" t="n"/>
      <c r="C3445" s="13" t="n"/>
      <c r="D3445" s="13" t="n"/>
      <c r="E3445" s="13" t="n"/>
      <c r="F3445" s="13" t="n"/>
      <c r="G3445" s="13" t="n"/>
      <c r="H3445" s="13" t="n"/>
      <c r="I3445" s="283" t="n"/>
      <c r="J3445" s="283" t="n"/>
      <c r="K3445" s="37" t="n"/>
      <c r="L3445" s="37" t="n"/>
      <c r="M3445" s="13" t="n"/>
    </row>
    <row r="3446" ht="13.35" customHeight="1" s="162">
      <c r="B3446" s="200" t="inlineStr">
        <is>
          <t>Motor Data</t>
        </is>
      </c>
      <c r="C3446" s="400" t="n"/>
      <c r="D3446" s="400" t="n"/>
      <c r="E3446" s="400" t="n"/>
      <c r="F3446" s="400" t="n"/>
      <c r="G3446" s="401" t="n"/>
      <c r="H3446" s="13" t="n"/>
      <c r="I3446" s="283" t="inlineStr">
        <is>
          <t>Filter Type/Size/Qty</t>
        </is>
      </c>
      <c r="J3446" s="404" t="n"/>
      <c r="K3446" s="404" t="n"/>
      <c r="L3446" s="37" t="n"/>
      <c r="M3446" s="404" t="n"/>
    </row>
    <row r="3447" ht="13.35" customHeight="1" s="162">
      <c r="B3447" s="199" t="inlineStr">
        <is>
          <t>Manufacturer</t>
        </is>
      </c>
      <c r="C3447" s="401" t="n"/>
      <c r="D3447" s="203" t="n"/>
      <c r="E3447" s="400" t="n"/>
      <c r="F3447" s="400" t="n"/>
      <c r="G3447" s="401" t="n"/>
      <c r="H3447" s="13" t="n"/>
      <c r="I3447" s="200" t="inlineStr">
        <is>
          <t>Drive Data</t>
        </is>
      </c>
      <c r="J3447" s="400" t="n"/>
      <c r="K3447" s="400" t="n"/>
      <c r="L3447" s="401" t="n"/>
      <c r="M3447" s="13" t="n"/>
    </row>
    <row r="3448" ht="13.35" customHeight="1" s="162">
      <c r="B3448" s="199" t="inlineStr">
        <is>
          <t>Horsepower</t>
        </is>
      </c>
      <c r="C3448" s="401" t="n"/>
      <c r="D3448" s="28">
        <f>IF('{Equipment Data Entry}'!G114="","",'{Equipment Data Entry}'!G114)</f>
        <v/>
      </c>
      <c r="E3448" s="21" t="inlineStr">
        <is>
          <t>RPM</t>
        </is>
      </c>
      <c r="F3448" s="24" t="n"/>
      <c r="G3448" s="199" t="inlineStr">
        <is>
          <t>SF</t>
        </is>
      </c>
      <c r="H3448" s="13" t="n"/>
      <c r="I3448" s="199" t="inlineStr">
        <is>
          <t>Motor sheave</t>
        </is>
      </c>
      <c r="J3448" s="400" t="n"/>
      <c r="K3448" s="24">
        <f>IF('{Equipment Data Entry}'!J114="","",'{Equipment Data Entry}'!J114)</f>
        <v/>
      </c>
      <c r="L3448" s="21" t="inlineStr">
        <is>
          <t>Bore</t>
        </is>
      </c>
      <c r="M3448" s="208"/>
    </row>
    <row r="3449" ht="13.35" customHeight="1" s="162">
      <c r="B3449" s="198">
        <f>IF('{Equipment Data Entry}'!N114="","",'{Equipment Data Entry}'!N114)</f>
        <v/>
      </c>
      <c r="C3449" s="198">
        <f>IF('{Equipment Data Entry}'!O114="","",'{Equipment Data Entry}'!O114)</f>
        <v/>
      </c>
      <c r="D3449" s="21" t="inlineStr">
        <is>
          <t>FLA</t>
        </is>
      </c>
      <c r="E3449" s="67" t="n"/>
      <c r="F3449" s="21" t="inlineStr">
        <is>
          <t>Frame</t>
        </is>
      </c>
      <c r="G3449" s="208" t="n"/>
      <c r="H3449" s="13" t="n"/>
      <c r="I3449" s="199" t="inlineStr">
        <is>
          <t>Fan pulley</t>
        </is>
      </c>
      <c r="J3449" s="400" t="n"/>
      <c r="K3449" s="24">
        <f>IF('{Equipment Data Entry}'!K114="","",'{Equipment Data Entry}'!K114)</f>
        <v/>
      </c>
      <c r="L3449" s="21" t="inlineStr">
        <is>
          <t>Bore</t>
        </is>
      </c>
      <c r="M3449" s="208"/>
    </row>
    <row r="3450" ht="13.35" customHeight="1" s="162">
      <c r="B3450" s="199" t="inlineStr">
        <is>
          <t>Corrected FLA</t>
        </is>
      </c>
      <c r="C3450" s="401" t="n"/>
      <c r="D3450" s="27">
        <f>IF(OR(E3451="",E3449="",B3449=""),"",IF(OR(ISTEXT(B3449),COUNT(E3451:G3451)=0,ISTEXT(E3449)),"",B3449/AVERAGE(E3451:G3451)*E3449))</f>
        <v/>
      </c>
      <c r="E3450" s="199" t="inlineStr">
        <is>
          <t>Estimated BHP</t>
        </is>
      </c>
      <c r="F3450" s="401" t="n"/>
      <c r="G3450" s="27">
        <f>IF(OR(COUNT(E3452:G3452)=0,IF(N(E3453)&gt;0,E3453,N(D3448))=0,IF(N(D3450)&gt;0,D3450,N(E3449))=0),"",IF(N(E3453)&gt;0,E3453,N(D3448))*AVERAGE(E3452:G3452)/IF(N(D3450)&gt;0,D3450,N(E3449)))</f>
        <v/>
      </c>
      <c r="H3450" s="13" t="n"/>
      <c r="I3450" s="199" t="inlineStr">
        <is>
          <t>Belt(s)</t>
        </is>
      </c>
      <c r="J3450" s="208">
        <f>IF('{Equipment Data Entry}'!L114="","",'{Equipment Data Entry}'!L114)</f>
        <v/>
      </c>
      <c r="K3450" s="199" t="inlineStr">
        <is>
          <t>C to C</t>
        </is>
      </c>
      <c r="L3450" s="64">
        <f>IF('{Equipment Data Entry}'!M114="","",'{Equipment Data Entry}'!M114)</f>
        <v/>
      </c>
      <c r="M3450" s="13" t="n"/>
    </row>
    <row r="3451" ht="13.35" customHeight="1" s="162">
      <c r="B3451" s="199" t="inlineStr">
        <is>
          <t>Measured Voltage</t>
        </is>
      </c>
      <c r="C3451" s="400" t="n"/>
      <c r="D3451" s="401" t="n"/>
      <c r="E3451" s="24" t="n"/>
      <c r="F3451" s="24" t="n"/>
      <c r="G3451" s="24" t="n"/>
      <c r="H3451" s="13" t="n"/>
      <c r="I3451" s="283" t="inlineStr">
        <is>
          <t>Final Settings</t>
        </is>
      </c>
      <c r="J3451" s="404" t="n"/>
      <c r="K3451" s="404" t="n"/>
      <c r="L3451" s="37" t="n"/>
      <c r="M3451" s="404" t="n"/>
    </row>
    <row r="3452" ht="13.35" customHeight="1" s="162">
      <c r="B3452" s="199" t="inlineStr">
        <is>
          <t>Measured Amperage</t>
        </is>
      </c>
      <c r="C3452" s="400" t="n"/>
      <c r="D3452" s="401" t="n"/>
      <c r="E3452" s="67" t="n"/>
      <c r="F3452" s="67" t="n"/>
      <c r="G3452" s="67" t="n"/>
      <c r="H3452" s="13" t="n"/>
      <c r="I3452" s="205" t="inlineStr">
        <is>
          <t>RPM Data</t>
        </is>
      </c>
      <c r="J3452" s="401" t="n"/>
      <c r="K3452" s="205" t="inlineStr">
        <is>
          <t>Initial</t>
        </is>
      </c>
      <c r="L3452" s="205" t="inlineStr">
        <is>
          <t>Final</t>
        </is>
      </c>
      <c r="M3452" s="13" t="n"/>
    </row>
    <row r="3453" ht="13.35" customHeight="1" s="162">
      <c r="B3453" s="199" t="inlineStr">
        <is>
          <t>Motor HP (nameplate)</t>
        </is>
      </c>
      <c r="C3453" s="400"/>
      <c r="D3453" s="401"/>
      <c r="E3453" s="24"/>
      <c r="F3453" s="24"/>
      <c r="G3453" s="24"/>
      <c r="H3453" s="13" t="n"/>
      <c r="I3453" s="199" t="inlineStr">
        <is>
          <t>Motor RPM</t>
        </is>
      </c>
      <c r="J3453" s="401" t="n"/>
      <c r="K3453" s="24" t="n"/>
      <c r="L3453" s="24" t="n"/>
      <c r="M3453" s="13" t="n"/>
    </row>
    <row r="3454" ht="13.35" customHeight="1" s="162">
      <c r="B3454" s="200" t="inlineStr">
        <is>
          <t>Static Pressure Profile (in. w.g.)</t>
        </is>
      </c>
      <c r="C3454" s="400" t="n"/>
      <c r="D3454" s="400" t="n"/>
      <c r="E3454" s="400" t="n"/>
      <c r="F3454" s="400" t="n"/>
      <c r="G3454" s="401" t="n"/>
      <c r="H3454" s="13" t="n"/>
      <c r="I3454" s="199" t="inlineStr">
        <is>
          <t>Fan RPM</t>
        </is>
      </c>
      <c r="J3454" s="401" t="n"/>
      <c r="K3454" s="24" t="n"/>
      <c r="L3454" s="24" t="n"/>
      <c r="M3454" s="13" t="n"/>
    </row>
    <row r="3455" ht="13.35" customHeight="1" s="162">
      <c r="B3455" s="490">
        <f>IFERROR(INDEX('{Dropdowns}'!$AI$2:$AO$7,MATCH($D$3458,'{Dropdowns}'!$AH$2:$AH$7,0),1),"")</f>
        <v/>
      </c>
      <c r="C3455" s="490">
        <f>IFERROR(INDEX('{Dropdowns}'!$AI$2:$AO$7,MATCH($D$3458,'{Dropdowns}'!$AH$2:$AH$7,0),2),"")</f>
        <v/>
      </c>
      <c r="D3455" s="490">
        <f>IFERROR(INDEX('{Dropdowns}'!$AI$2:$AO$7,MATCH($D$3458,'{Dropdowns}'!$AH$2:$AH$7,0),3),"")</f>
        <v/>
      </c>
      <c r="E3455" s="490">
        <f>IFERROR(INDEX('{Dropdowns}'!$AI$2:$AO$7,MATCH($D$3458,'{Dropdowns}'!$AH$2:$AH$7,0),4),"")</f>
        <v/>
      </c>
      <c r="F3455" s="490">
        <f>IFERROR(INDEX('{Dropdowns}'!$AI$2:$AO$7,MATCH($D$3458,'{Dropdowns}'!$AH$2:$AH$7,0),5),"")</f>
        <v/>
      </c>
      <c r="G3455" s="490">
        <f>IFERROR(INDEX('{Dropdowns}'!$AI$2:$AO$7,MATCH($D$3458,'{Dropdowns}'!$AH$2:$AH$7,0),6),"")</f>
        <v/>
      </c>
      <c r="H3455" s="490">
        <f>IFERROR(INDEX('{Dropdowns}'!$AI$2:$AO$7,MATCH($D$3458,'{Dropdowns}'!$AH$2:$AH$7,0),7),"")</f>
        <v/>
      </c>
      <c r="I3455" s="246" t="inlineStr">
        <is>
          <t>VSD Frequency</t>
        </is>
      </c>
      <c r="J3455" s="403" t="n"/>
      <c r="K3455" s="65" t="n"/>
      <c r="L3455" s="65" t="n"/>
      <c r="M3455" s="13" t="n"/>
    </row>
    <row r="3456" ht="13.35" customHeight="1" s="162">
      <c r="B3456" s="492"/>
      <c r="C3456" s="492"/>
      <c r="D3456" s="492"/>
      <c r="E3456" s="492"/>
      <c r="F3456" s="492"/>
      <c r="G3456" s="492"/>
      <c r="H3456" s="492"/>
      <c r="I3456" s="14" t="n"/>
      <c r="J3456" s="14" t="n"/>
      <c r="K3456" s="14" t="n"/>
      <c r="L3456" s="38" t="n"/>
      <c r="M3456" s="13" t="n"/>
      <c r="Q3456">
        <f>IF(B3456="","",B3456)</f>
        <v/>
      </c>
      <c r="R3456">
        <f>IF(C3455="—",Q3456,IF(C3456="","",C3456))</f>
        <v/>
      </c>
      <c r="S3456">
        <f>IF(D3455="—",R3456,IF(D3456="","",D3456))</f>
        <v/>
      </c>
      <c r="T3456">
        <f>IF(E3455="—",S3456,IF(E3456="","",E3456))</f>
        <v/>
      </c>
      <c r="U3456">
        <f>IF(F3455="—",T3456,IF(F3456="","",F3456))</f>
        <v/>
      </c>
      <c r="V3456">
        <f>IF(G3455="—",U3456,IF(G3456="","",G3456))</f>
        <v/>
      </c>
      <c r="W3456">
        <f>IFERROR(MATCH("Fan",$C$3455:$H$3455,0),"")</f>
        <v/>
      </c>
      <c r="X3456">
        <f>IF(W3456="","",INDEX(P3458:U3458,W3456))</f>
        <v/>
      </c>
      <c r="Y3456">
        <f>IF(W3456="","",INDEX(Q3457:V3457,W3456))</f>
        <v/>
      </c>
    </row>
    <row r="3457" ht="13.35" customHeight="1" s="162">
      <c r="B3457" s="491" t="inlineStr">
        <is>
          <t>Δ</t>
        </is>
      </c>
      <c r="C3457" s="498">
        <f>IF(OR(C3455="—",C3456="",Q3456=""),"",IF(OR(ISTEXT(C3456),ISTEXT(Q3456)),"","Δ "&amp;TEXT(C3456-Q3456,"0.00")))</f>
        <v/>
      </c>
      <c r="D3457" s="498">
        <f>IF(OR(D3455="—",D3456="",R3456=""),"",IF(OR(ISTEXT(D3456),ISTEXT(R3456)),"","Δ "&amp;TEXT(D3456-R3456,"0.00")))</f>
        <v/>
      </c>
      <c r="E3457" s="498">
        <f>IF(OR(E3455="—",E3456="",S3456=""),"",IF(OR(ISTEXT(E3456),ISTEXT(S3456)),"","Δ "&amp;TEXT(E3456-S3456,"0.00")))</f>
        <v/>
      </c>
      <c r="F3457" s="498">
        <f>IF(OR(F3455="—",F3456="",T3456=""),"",IF(OR(ISTEXT(F3456),ISTEXT(T3456)),"","Δ "&amp;TEXT(F3456-T3456,"0.00")))</f>
        <v/>
      </c>
      <c r="G3457" s="498">
        <f>IF(OR(G3455="—",G3456="",U3456=""),"",IF(OR(ISTEXT(G3456),ISTEXT(U3456)),"","Δ "&amp;TEXT(G3456-U3456,"0.00")))</f>
        <v/>
      </c>
      <c r="H3457" s="498">
        <f>IF(OR(H3455="—",H3456="",V3456=""),"",IF(OR(ISTEXT(H3456),ISTEXT(V3456)),"","Δ "&amp;TEXT(H3456-V3456,"0.00")))</f>
        <v/>
      </c>
      <c r="I3457" s="13" t="n"/>
      <c r="J3457" s="13" t="n"/>
      <c r="K3457" s="13" t="n"/>
      <c r="L3457" s="13" t="n"/>
      <c r="M3457" s="13" t="n"/>
      <c r="Q3457">
        <f>IF(OR(C3456="",ISTEXT(C3456)),R3457,C3456)</f>
        <v/>
      </c>
      <c r="R3457">
        <f>IF(OR(D3456="",ISTEXT(D3456)),S3457,D3456)</f>
        <v/>
      </c>
      <c r="S3457">
        <f>IF(OR(E3456="",ISTEXT(E3456)),T3457,E3456)</f>
        <v/>
      </c>
      <c r="T3457">
        <f>IF(OR(F3456="",ISTEXT(F3456)),U3457,F3456)</f>
        <v/>
      </c>
      <c r="U3457">
        <f>IF(OR(G3456="",ISTEXT(G3456)),V3457,G3456)</f>
        <v/>
      </c>
      <c r="V3457">
        <f>IF(OR(H3456="",ISTEXT(H3456)),"",H3456)</f>
        <v/>
      </c>
    </row>
    <row r="3458" ht="13.35" customHeight="1" s="162">
      <c r="B3458" s="425" t="inlineStr">
        <is>
          <t>Unit type:</t>
        </is>
      </c>
      <c r="D3458" s="522" t="inlineStr">
        <is>
          <t>EF</t>
        </is>
      </c>
      <c r="E3458" s="414" t="n"/>
      <c r="F3458" s="494" t="inlineStr">
        <is>
          <t>Airflow left to right. Δ = this reading minus the one before it; in. w.g.</t>
        </is>
      </c>
      <c r="P3458">
        <f>IF(B3456="","",B3456)</f>
        <v/>
      </c>
      <c r="Q3458">
        <f>IF(C3456="",P3458,C3456)</f>
        <v/>
      </c>
      <c r="R3458">
        <f>IF(D3456="",Q3458,D3456)</f>
        <v/>
      </c>
      <c r="S3458">
        <f>IF(E3456="",R3458,E3456)</f>
        <v/>
      </c>
      <c r="T3458">
        <f>IF(F3456="",S3458,F3456)</f>
        <v/>
      </c>
      <c r="U3458">
        <f>IF(G3456="",T3458,G3456)</f>
        <v/>
      </c>
      <c r="V3458">
        <f>IF(H3456="",U3458,H3456)</f>
        <v/>
      </c>
    </row>
    <row r="3459" ht="13.35" customHeight="1" s="162">
      <c r="B3459" s="500" t="inlineStr">
        <is>
          <t>Fan inlet</t>
        </is>
      </c>
      <c r="D3459" s="501">
        <f>IF(X3456="","",X3456)</f>
        <v/>
      </c>
      <c r="F3459" s="500" t="inlineStr">
        <is>
          <t>Discharge</t>
        </is>
      </c>
      <c r="I3459" s="501">
        <f>IF(V3458="","",V3458)</f>
        <v/>
      </c>
    </row>
    <row r="3460" ht="13.35" customHeight="1" s="162"/>
    <row r="3461" ht="13.35" customHeight="1" s="162">
      <c r="B3461" s="500" t="inlineStr">
        <is>
          <t>Fan TSP</t>
        </is>
      </c>
      <c r="E3461" s="501">
        <f>IF(OR(X3456="",Y3456=""),"",IF(OR(ISTEXT(X3456),ISTEXT(Y3456)),"",Y3456-X3456))</f>
        <v/>
      </c>
      <c r="F3461" s="500" t="inlineStr">
        <is>
          <t>ESP</t>
        </is>
      </c>
      <c r="I3461" s="501">
        <f>IF(OR(B3456="",V3458=""),"",IF(OR(ISTEXT(B3456),ISTEXT(V3458)),"",V3458-B3456))</f>
        <v/>
      </c>
      <c r="J3461" s="500" t="inlineStr">
        <is>
          <t>Unit ΔP (inlet → fan)</t>
        </is>
      </c>
      <c r="M3461" s="501">
        <f>IF(OR(B3456="",X3456=""),"",IF(OR(ISTEXT(B3456),ISTEXT(X3456)),"",X3456-B3456))</f>
        <v/>
      </c>
    </row>
    <row r="3462" ht="13.35" customHeight="1" s="162">
      <c r="B3462" s="453" t="inlineStr">
        <is>
          <t>Instrument:</t>
        </is>
      </c>
      <c r="C3462" s="5" t="n"/>
      <c r="D3462" s="505" t="n"/>
      <c r="E3462" s="414" t="n"/>
      <c r="F3462" s="414" t="n"/>
      <c r="G3462" s="425" t="inlineStr">
        <is>
          <t>Ak basis / notes:</t>
        </is>
      </c>
      <c r="I3462" s="506" t="n"/>
      <c r="J3462" s="414" t="n"/>
      <c r="K3462" s="414" t="n"/>
      <c r="L3462" s="414" t="n"/>
      <c r="M3462" s="414" t="n"/>
    </row>
    <row r="3463" ht="13.35" customHeight="1" s="162">
      <c r="B3463" s="188" t="inlineStr">
        <is>
          <t>Register / Grille / Diffuser Airflow</t>
        </is>
      </c>
      <c r="C3463" s="174" t="n"/>
      <c r="D3463" s="174" t="n"/>
      <c r="E3463" s="174" t="n"/>
      <c r="F3463" s="173" t="n"/>
      <c r="G3463" s="233" t="inlineStr">
        <is>
          <t>Design VEL</t>
        </is>
      </c>
      <c r="H3463" s="194" t="inlineStr">
        <is>
          <t>Design CFM</t>
        </is>
      </c>
      <c r="I3463" s="188" t="inlineStr">
        <is>
          <t>Initial</t>
        </is>
      </c>
      <c r="J3463" s="173" t="n"/>
      <c r="K3463" s="188" t="inlineStr">
        <is>
          <t>Final</t>
        </is>
      </c>
      <c r="L3463" s="173" t="n"/>
      <c r="M3463" s="188" t="inlineStr">
        <is>
          <t>%</t>
        </is>
      </c>
    </row>
    <row r="3464" ht="13.35" customHeight="1" s="162">
      <c r="B3464" s="153" t="inlineStr">
        <is>
          <t>No.</t>
        </is>
      </c>
      <c r="C3464" s="188" t="inlineStr">
        <is>
          <t>Area Served</t>
        </is>
      </c>
      <c r="D3464" s="188" t="inlineStr">
        <is>
          <t>Type</t>
        </is>
      </c>
      <c r="E3464" s="188" t="inlineStr">
        <is>
          <t>Size</t>
        </is>
      </c>
      <c r="F3464" s="188" t="inlineStr">
        <is>
          <t>Ak</t>
        </is>
      </c>
      <c r="G3464" s="440" t="n"/>
      <c r="H3464" s="440" t="n"/>
      <c r="I3464" s="188" t="inlineStr">
        <is>
          <t>VEL</t>
        </is>
      </c>
      <c r="J3464" s="188" t="inlineStr">
        <is>
          <t>CFM</t>
        </is>
      </c>
      <c r="K3464" s="188" t="inlineStr">
        <is>
          <t>VEL</t>
        </is>
      </c>
      <c r="L3464" s="188" t="inlineStr">
        <is>
          <t>CFM</t>
        </is>
      </c>
      <c r="M3464" s="440" t="n"/>
    </row>
    <row r="3465" ht="13.35" customHeight="1" s="162">
      <c r="B3465" s="307" t="n"/>
      <c r="C3465" s="307" t="n"/>
      <c r="E3465" s="307" t="n"/>
      <c r="F3465" s="32" t="n"/>
      <c r="G3465" s="33">
        <f>IF(F3465="", "", IF(OR(ISTEXT(H3465),ISTEXT(F3465)),"",H3465/F3465))</f>
        <v/>
      </c>
      <c r="H3465" s="33" t="n"/>
      <c r="I3465" s="33" t="n"/>
      <c r="J3465" s="33">
        <f>IF(I3465="", "", IF(OR(ISTEXT(I3465),ISTEXT($F3465)),"",I3465*$F3465))</f>
        <v/>
      </c>
      <c r="K3465" s="33" t="n"/>
      <c r="L3465" s="33">
        <f>IF(K3465="", "", IF(OR(ISTEXT(K3465),ISTEXT($F3465)),"",K3465*$F3465))</f>
        <v/>
      </c>
      <c r="M3465" s="30">
        <f>IF(OR(H3465="",H3465=0),"",IF(K3465="",IF(J3465="","",IF(OR(ISTEXT(J3465),ISTEXT(H3465)),"",J3465/H3465)),IF(OR(ISTEXT(L3465),ISTEXT(H3465)),"",L3465/H3465)))</f>
        <v/>
      </c>
    </row>
    <row r="3466" ht="13.35" customHeight="1" s="162">
      <c r="B3466" s="307" t="n"/>
      <c r="C3466" s="307" t="n"/>
      <c r="E3466" s="307" t="n"/>
      <c r="F3466" s="32" t="n"/>
      <c r="G3466" s="33">
        <f>IF(F3466="", "", IF(OR(ISTEXT(H3466),ISTEXT(F3466)),"",H3466/F3466))</f>
        <v/>
      </c>
      <c r="H3466" s="33" t="n"/>
      <c r="I3466" s="33" t="n"/>
      <c r="J3466" s="33">
        <f>IF(I3466="", "", IF(OR(ISTEXT(I3466),ISTEXT($F3466)),"",I3466*$F3466))</f>
        <v/>
      </c>
      <c r="K3466" s="33" t="n"/>
      <c r="L3466" s="33">
        <f>IF(K3466="", "", IF(OR(ISTEXT(K3466),ISTEXT($F3466)),"",K3466*$F3466))</f>
        <v/>
      </c>
      <c r="M3466" s="30">
        <f>IF(OR(H3466="",H3466=0),"",IF(K3466="",IF(J3466="","",IF(OR(ISTEXT(J3466),ISTEXT(H3466)),"",J3466/H3466)),IF(OR(ISTEXT(L3466),ISTEXT(H3466)),"",L3466/H3466)))</f>
        <v/>
      </c>
    </row>
    <row r="3467" ht="13.35" customHeight="1" s="162">
      <c r="B3467" s="307" t="n"/>
      <c r="C3467" s="307" t="n"/>
      <c r="E3467" s="307" t="n"/>
      <c r="F3467" s="32" t="n"/>
      <c r="G3467" s="33">
        <f>IF(F3467="", "", IF(OR(ISTEXT(H3467),ISTEXT(F3467)),"",H3467/F3467))</f>
        <v/>
      </c>
      <c r="H3467" s="33" t="n"/>
      <c r="I3467" s="33" t="n"/>
      <c r="J3467" s="33">
        <f>IF(I3467="", "", IF(OR(ISTEXT(I3467),ISTEXT($F3467)),"",I3467*$F3467))</f>
        <v/>
      </c>
      <c r="K3467" s="33" t="n"/>
      <c r="L3467" s="33">
        <f>IF(K3467="", "", IF(OR(ISTEXT(K3467),ISTEXT($F3467)),"",K3467*$F3467))</f>
        <v/>
      </c>
      <c r="M3467" s="30">
        <f>IF(OR(H3467="",H3467=0),"",IF(K3467="",IF(J3467="","",IF(OR(ISTEXT(J3467),ISTEXT(H3467)),"",J3467/H3467)),IF(OR(ISTEXT(L3467),ISTEXT(H3467)),"",L3467/H3467)))</f>
        <v/>
      </c>
    </row>
    <row r="3468" ht="13.35" customHeight="1" s="162">
      <c r="B3468" s="307" t="n"/>
      <c r="C3468" s="307" t="n"/>
      <c r="E3468" s="307" t="n"/>
      <c r="F3468" s="32" t="n"/>
      <c r="G3468" s="33">
        <f>IF(F3468="", "", IF(OR(ISTEXT(H3468),ISTEXT(F3468)),"",H3468/F3468))</f>
        <v/>
      </c>
      <c r="H3468" s="33" t="n"/>
      <c r="I3468" s="33" t="n"/>
      <c r="J3468" s="33">
        <f>IF(I3468="", "", IF(OR(ISTEXT(I3468),ISTEXT($F3468)),"",I3468*$F3468))</f>
        <v/>
      </c>
      <c r="K3468" s="33" t="n"/>
      <c r="L3468" s="33">
        <f>IF(K3468="", "", IF(OR(ISTEXT(K3468),ISTEXT($F3468)),"",K3468*$F3468))</f>
        <v/>
      </c>
      <c r="M3468" s="30">
        <f>IF(OR(H3468="",H3468=0),"",IF(K3468="",IF(J3468="","",IF(OR(ISTEXT(J3468),ISTEXT(H3468)),"",J3468/H3468)),IF(OR(ISTEXT(L3468),ISTEXT(H3468)),"",L3468/H3468)))</f>
        <v/>
      </c>
    </row>
    <row r="3469" ht="13.35" customHeight="1" s="162">
      <c r="B3469" s="307" t="n"/>
      <c r="C3469" s="307" t="n"/>
      <c r="E3469" s="307" t="n"/>
      <c r="F3469" s="32" t="n"/>
      <c r="G3469" s="33">
        <f>IF(F3469="", "", IF(OR(ISTEXT(H3469),ISTEXT(F3469)),"",H3469/F3469))</f>
        <v/>
      </c>
      <c r="H3469" s="33" t="n"/>
      <c r="I3469" s="33" t="n"/>
      <c r="J3469" s="33">
        <f>IF(I3469="", "", IF(OR(ISTEXT(I3469),ISTEXT($F3469)),"",I3469*$F3469))</f>
        <v/>
      </c>
      <c r="K3469" s="33" t="n"/>
      <c r="L3469" s="33">
        <f>IF(K3469="", "", IF(OR(ISTEXT(K3469),ISTEXT($F3469)),"",K3469*$F3469))</f>
        <v/>
      </c>
      <c r="M3469" s="30">
        <f>IF(OR(H3469="",H3469=0),"",IF(K3469="",IF(J3469="","",IF(OR(ISTEXT(J3469),ISTEXT(H3469)),"",J3469/H3469)),IF(OR(ISTEXT(L3469),ISTEXT(H3469)),"",L3469/H3469)))</f>
        <v/>
      </c>
    </row>
    <row r="3470" ht="13.35" customHeight="1" s="162">
      <c r="B3470" s="307" t="n"/>
      <c r="C3470" s="307" t="n"/>
      <c r="E3470" s="307" t="n"/>
      <c r="F3470" s="32" t="n"/>
      <c r="G3470" s="33">
        <f>IF(F3470="", "", IF(OR(ISTEXT(H3470),ISTEXT(F3470)),"",H3470/F3470))</f>
        <v/>
      </c>
      <c r="H3470" s="33" t="n"/>
      <c r="I3470" s="33" t="n"/>
      <c r="J3470" s="33">
        <f>IF(I3470="", "", IF(OR(ISTEXT(I3470),ISTEXT($F3470)),"",I3470*$F3470))</f>
        <v/>
      </c>
      <c r="K3470" s="33" t="n"/>
      <c r="L3470" s="33">
        <f>IF(K3470="", "", IF(OR(ISTEXT(K3470),ISTEXT($F3470)),"",K3470*$F3470))</f>
        <v/>
      </c>
      <c r="M3470" s="30">
        <f>IF(OR(H3470="",H3470=0),"",IF(K3470="",IF(J3470="","",IF(OR(ISTEXT(J3470),ISTEXT(H3470)),"",J3470/H3470)),IF(OR(ISTEXT(L3470),ISTEXT(H3470)),"",L3470/H3470)))</f>
        <v/>
      </c>
    </row>
    <row r="3471" ht="13.35" customHeight="1" s="162">
      <c r="B3471" s="307" t="n"/>
      <c r="C3471" s="307" t="n"/>
      <c r="E3471" s="307" t="n"/>
      <c r="F3471" s="32" t="n"/>
      <c r="G3471" s="33">
        <f>IF(F3471="", "", IF(OR(ISTEXT(H3471),ISTEXT(F3471)),"",H3471/F3471))</f>
        <v/>
      </c>
      <c r="H3471" s="33" t="n"/>
      <c r="I3471" s="33" t="n"/>
      <c r="J3471" s="33">
        <f>IF(I3471="", "", IF(OR(ISTEXT(I3471),ISTEXT($F3471)),"",I3471*$F3471))</f>
        <v/>
      </c>
      <c r="K3471" s="33" t="n"/>
      <c r="L3471" s="33">
        <f>IF(K3471="", "", IF(OR(ISTEXT(K3471),ISTEXT($F3471)),"",K3471*$F3471))</f>
        <v/>
      </c>
      <c r="M3471" s="30">
        <f>IF(OR(H3471="",H3471=0),"",IF(K3471="",IF(J3471="","",IF(OR(ISTEXT(J3471),ISTEXT(H3471)),"",J3471/H3471)),IF(OR(ISTEXT(L3471),ISTEXT(H3471)),"",L3471/H3471)))</f>
        <v/>
      </c>
    </row>
    <row r="3472" ht="13.35" customHeight="1" s="162">
      <c r="B3472" s="307" t="n"/>
      <c r="C3472" s="307" t="n"/>
      <c r="E3472" s="307" t="n"/>
      <c r="F3472" s="32" t="n"/>
      <c r="G3472" s="33">
        <f>IF(F3472="", "", IF(OR(ISTEXT(H3472),ISTEXT(F3472)),"",H3472/F3472))</f>
        <v/>
      </c>
      <c r="H3472" s="33" t="n"/>
      <c r="I3472" s="33" t="n"/>
      <c r="J3472" s="33">
        <f>IF(I3472="", "", IF(OR(ISTEXT(I3472),ISTEXT($F3472)),"",I3472*$F3472))</f>
        <v/>
      </c>
      <c r="K3472" s="33" t="n"/>
      <c r="L3472" s="33">
        <f>IF(K3472="", "", IF(OR(ISTEXT(K3472),ISTEXT($F3472)),"",K3472*$F3472))</f>
        <v/>
      </c>
      <c r="M3472" s="30">
        <f>IF(OR(H3472="",H3472=0),"",IF(K3472="",IF(J3472="","",IF(OR(ISTEXT(J3472),ISTEXT(H3472)),"",J3472/H3472)),IF(OR(ISTEXT(L3472),ISTEXT(H3472)),"",L3472/H3472)))</f>
        <v/>
      </c>
    </row>
    <row r="3473" ht="13.35" customHeight="1" s="162">
      <c r="B3473" s="307" t="n"/>
      <c r="C3473" s="307" t="n"/>
      <c r="E3473" s="307" t="n"/>
      <c r="F3473" s="32" t="n"/>
      <c r="G3473" s="33">
        <f>IF(F3473="", "", IF(OR(ISTEXT(H3473),ISTEXT(F3473)),"",H3473/F3473))</f>
        <v/>
      </c>
      <c r="H3473" s="33" t="n"/>
      <c r="I3473" s="33" t="n"/>
      <c r="J3473" s="33">
        <f>IF(I3473="", "", IF(OR(ISTEXT(I3473),ISTEXT($F3473)),"",I3473*$F3473))</f>
        <v/>
      </c>
      <c r="K3473" s="33" t="n"/>
      <c r="L3473" s="33">
        <f>IF(K3473="", "", IF(OR(ISTEXT(K3473),ISTEXT($F3473)),"",K3473*$F3473))</f>
        <v/>
      </c>
      <c r="M3473" s="30">
        <f>IF(OR(H3473="",H3473=0),"",IF(K3473="",IF(J3473="","",IF(OR(ISTEXT(J3473),ISTEXT(H3473)),"",J3473/H3473)),IF(OR(ISTEXT(L3473),ISTEXT(H3473)),"",L3473/H3473)))</f>
        <v/>
      </c>
    </row>
    <row r="3474" ht="13.35" customHeight="1" s="162">
      <c r="B3474" s="307" t="n"/>
      <c r="C3474" s="307" t="n"/>
      <c r="E3474" s="307" t="n"/>
      <c r="F3474" s="32" t="n"/>
      <c r="G3474" s="33">
        <f>IF(F3474="", "", IF(OR(ISTEXT(H3474),ISTEXT(F3474)),"",H3474/F3474))</f>
        <v/>
      </c>
      <c r="H3474" s="33" t="n"/>
      <c r="I3474" s="33" t="n"/>
      <c r="J3474" s="33">
        <f>IF(I3474="", "", IF(OR(ISTEXT(I3474),ISTEXT($F3474)),"",I3474*$F3474))</f>
        <v/>
      </c>
      <c r="K3474" s="33" t="n"/>
      <c r="L3474" s="33">
        <f>IF(K3474="", "", IF(OR(ISTEXT(K3474),ISTEXT($F3474)),"",K3474*$F3474))</f>
        <v/>
      </c>
      <c r="M3474" s="30">
        <f>IF(OR(H3474="",H3474=0),"",IF(K3474="",IF(J3474="","",IF(OR(ISTEXT(J3474),ISTEXT(H3474)),"",J3474/H3474)),IF(OR(ISTEXT(L3474),ISTEXT(H3474)),"",L3474/H3474)))</f>
        <v/>
      </c>
    </row>
    <row r="3475" ht="13.35" customHeight="1" s="162">
      <c r="B3475" s="307" t="n"/>
      <c r="C3475" s="307" t="n"/>
      <c r="E3475" s="307" t="n"/>
      <c r="F3475" s="32" t="n"/>
      <c r="G3475" s="33">
        <f>IF(F3475="", "", IF(OR(ISTEXT(H3475),ISTEXT(F3475)),"",H3475/F3475))</f>
        <v/>
      </c>
      <c r="H3475" s="33" t="n"/>
      <c r="I3475" s="33" t="n"/>
      <c r="J3475" s="33">
        <f>IF(I3475="", "", IF(OR(ISTEXT(I3475),ISTEXT($F3475)),"",I3475*$F3475))</f>
        <v/>
      </c>
      <c r="K3475" s="33" t="n"/>
      <c r="L3475" s="33">
        <f>IF(K3475="", "", IF(OR(ISTEXT(K3475),ISTEXT($F3475)),"",K3475*$F3475))</f>
        <v/>
      </c>
      <c r="M3475" s="30">
        <f>IF(OR(H3475="",H3475=0),"",IF(K3475="",IF(J3475="","",IF(OR(ISTEXT(J3475),ISTEXT(H3475)),"",J3475/H3475)),IF(OR(ISTEXT(L3475),ISTEXT(H3475)),"",L3475/H3475)))</f>
        <v/>
      </c>
    </row>
    <row r="3476" ht="13.35" customHeight="1" s="162">
      <c r="B3476" s="307" t="n"/>
      <c r="C3476" s="307" t="n"/>
      <c r="E3476" s="307" t="n"/>
      <c r="F3476" s="32" t="n"/>
      <c r="G3476" s="33">
        <f>IF(F3476="", "", IF(OR(ISTEXT(H3476),ISTEXT(F3476)),"",H3476/F3476))</f>
        <v/>
      </c>
      <c r="H3476" s="33" t="n"/>
      <c r="I3476" s="33" t="n"/>
      <c r="J3476" s="33">
        <f>IF(I3476="", "", IF(OR(ISTEXT(I3476),ISTEXT($F3476)),"",I3476*$F3476))</f>
        <v/>
      </c>
      <c r="K3476" s="33" t="n"/>
      <c r="L3476" s="33">
        <f>IF(K3476="", "", IF(OR(ISTEXT(K3476),ISTEXT($F3476)),"",K3476*$F3476))</f>
        <v/>
      </c>
      <c r="M3476" s="30">
        <f>IF(OR(H3476="",H3476=0),"",IF(K3476="",IF(J3476="","",IF(OR(ISTEXT(J3476),ISTEXT(H3476)),"",J3476/H3476)),IF(OR(ISTEXT(L3476),ISTEXT(H3476)),"",L3476/H3476)))</f>
        <v/>
      </c>
    </row>
    <row r="3477" ht="13.35" customHeight="1" s="162">
      <c r="B3477" s="307" t="n"/>
      <c r="C3477" s="307" t="n"/>
      <c r="E3477" s="307" t="n"/>
      <c r="F3477" s="32" t="n"/>
      <c r="G3477" s="33">
        <f>IF(F3477="", "", IF(OR(ISTEXT(H3477),ISTEXT(F3477)),"",H3477/F3477))</f>
        <v/>
      </c>
      <c r="H3477" s="33" t="n"/>
      <c r="I3477" s="33" t="n"/>
      <c r="J3477" s="33">
        <f>IF(I3477="", "", IF(OR(ISTEXT(I3477),ISTEXT($F3477)),"",I3477*$F3477))</f>
        <v/>
      </c>
      <c r="K3477" s="33" t="n"/>
      <c r="L3477" s="33">
        <f>IF(K3477="", "", IF(OR(ISTEXT(K3477),ISTEXT($F3477)),"",K3477*$F3477))</f>
        <v/>
      </c>
      <c r="M3477" s="30">
        <f>IF(OR(H3477="",H3477=0),"",IF(K3477="",IF(J3477="","",IF(OR(ISTEXT(J3477),ISTEXT(H3477)),"",J3477/H3477)),IF(OR(ISTEXT(L3477),ISTEXT(H3477)),"",L3477/H3477)))</f>
        <v/>
      </c>
    </row>
    <row r="3478" ht="13.35" customHeight="1" s="162">
      <c r="B3478" s="307" t="n"/>
      <c r="C3478" s="307" t="n"/>
      <c r="E3478" s="307" t="n"/>
      <c r="F3478" s="32" t="n"/>
      <c r="G3478" s="33">
        <f>IF(F3478="", "", IF(OR(ISTEXT(H3478),ISTEXT(F3478)),"",H3478/F3478))</f>
        <v/>
      </c>
      <c r="H3478" s="33" t="n"/>
      <c r="I3478" s="33" t="n"/>
      <c r="J3478" s="33">
        <f>IF(I3478="", "", IF(OR(ISTEXT(I3478),ISTEXT($F3478)),"",I3478*$F3478))</f>
        <v/>
      </c>
      <c r="K3478" s="33" t="n"/>
      <c r="L3478" s="33">
        <f>IF(K3478="", "", IF(OR(ISTEXT(K3478),ISTEXT($F3478)),"",K3478*$F3478))</f>
        <v/>
      </c>
      <c r="M3478" s="30">
        <f>IF(OR(H3478="",H3478=0),"",IF(K3478="",IF(J3478="","",IF(OR(ISTEXT(J3478),ISTEXT(H3478)),"",J3478/H3478)),IF(OR(ISTEXT(L3478),ISTEXT(H3478)),"",L3478/H3478)))</f>
        <v/>
      </c>
    </row>
    <row r="3479" ht="13.35" customHeight="1" s="162">
      <c r="B3479" s="307" t="n"/>
      <c r="C3479" s="307" t="n"/>
      <c r="E3479" s="307" t="n"/>
      <c r="F3479" s="32" t="n"/>
      <c r="G3479" s="33">
        <f>IF(F3479="", "", IF(OR(ISTEXT(H3479),ISTEXT(F3479)),"",H3479/F3479))</f>
        <v/>
      </c>
      <c r="H3479" s="33" t="n"/>
      <c r="I3479" s="33" t="n"/>
      <c r="J3479" s="33">
        <f>IF(I3479="", "", IF(OR(ISTEXT(I3479),ISTEXT($F3479)),"",I3479*$F3479))</f>
        <v/>
      </c>
      <c r="K3479" s="33" t="n"/>
      <c r="L3479" s="33">
        <f>IF(K3479="", "", IF(OR(ISTEXT(K3479),ISTEXT($F3479)),"",K3479*$F3479))</f>
        <v/>
      </c>
      <c r="M3479" s="30">
        <f>IF(OR(H3479="",H3479=0),"",IF(K3479="",IF(J3479="","",IF(OR(ISTEXT(J3479),ISTEXT(H3479)),"",J3479/H3479)),IF(OR(ISTEXT(L3479),ISTEXT(H3479)),"",L3479/H3479)))</f>
        <v/>
      </c>
    </row>
    <row r="3480" ht="13.35" customHeight="1" s="162">
      <c r="B3480" s="307" t="n"/>
      <c r="C3480" s="307" t="n"/>
      <c r="D3480" s="307"/>
      <c r="E3480" s="307"/>
      <c r="F3480" s="307"/>
      <c r="G3480" s="307"/>
      <c r="H3480" s="33" t="n"/>
      <c r="I3480" s="33" t="n"/>
      <c r="J3480" s="33"/>
      <c r="K3480" s="33" t="n"/>
      <c r="L3480" s="33"/>
      <c r="M3480" s="30">
        <f>IF(OR(H3480="",H3480=0),"",IF(L3480="",IF(J3480="","",IF(OR(ISTEXT(J3480),ISTEXT(H3480)),"",J3480/H3480)),IF(OR(ISTEXT(L3480),ISTEXT(H3480)),"",L3480/H3480)))</f>
        <v/>
      </c>
    </row>
    <row r="3481" ht="13.35" customHeight="1" s="162">
      <c r="B3481" s="42" t="n"/>
      <c r="C3481" s="231" t="inlineStr">
        <is>
          <t>Total</t>
        </is>
      </c>
      <c r="D3481" s="159" t="n"/>
      <c r="E3481" s="42" t="n"/>
      <c r="F3481" s="42" t="n"/>
      <c r="G3481" s="43" t="n"/>
      <c r="H3481" s="43">
        <f>IF(SUM(H3465:H3480)+SUM(H3492:H3531)=0,"",SUM(H3465:H3480)+SUM(H3492:H3531))</f>
        <v/>
      </c>
      <c r="I3481" s="43" t="n"/>
      <c r="J3481" s="43">
        <f>IF(SUM(J3465:J3480)+SUM(J3492:J3531)=0,"",SUM(J3465:J3480)+SUM(J3492:J3531))</f>
        <v/>
      </c>
      <c r="K3481" s="43" t="n"/>
      <c r="L3481" s="43">
        <f>IF(SUM(L3465:L3480)+SUM(L3492:L3531)=0,"",SUM(L3465:L3480)+SUM(L3492:L3531))</f>
        <v/>
      </c>
      <c r="M3481" s="35">
        <f>IF(OR(H3481="",H3481=0),"",IF(L3481="",IF(J3481="","",IF(OR(ISTEXT(J3481),ISTEXT(H3481)),"",J3481/H3481)),IF(OR(ISTEXT(L3481),ISTEXT(H3481)),"",L3481/H3481)))</f>
        <v/>
      </c>
    </row>
    <row r="3482" ht="13.35" customHeight="1" s="162"/>
    <row r="3483" ht="13.35" customHeight="1" s="162">
      <c r="B3483" s="188" t="inlineStr">
        <is>
          <t>Remarks</t>
        </is>
      </c>
      <c r="C3483" s="173" t="n"/>
      <c r="D3483" s="154" t="n"/>
      <c r="E3483" s="174" t="n"/>
      <c r="F3483" s="174" t="n"/>
      <c r="G3483" s="174" t="n"/>
      <c r="H3483" s="174" t="n"/>
      <c r="I3483" s="174" t="n"/>
      <c r="J3483" s="174" t="n"/>
      <c r="K3483" s="174" t="n"/>
      <c r="L3483" s="174" t="n"/>
      <c r="M3483" s="173" t="n"/>
    </row>
    <row r="3484" ht="13.35" customHeight="1" s="162">
      <c r="B3484" s="154" t="n"/>
      <c r="C3484" s="174" t="n"/>
      <c r="D3484" s="174" t="n"/>
      <c r="E3484" s="174" t="n"/>
      <c r="F3484" s="174" t="n"/>
      <c r="G3484" s="174" t="n"/>
      <c r="H3484" s="174" t="n"/>
      <c r="I3484" s="174" t="n"/>
      <c r="J3484" s="174" t="n"/>
      <c r="K3484" s="174" t="n"/>
      <c r="L3484" s="174" t="n"/>
      <c r="M3484" s="173" t="n"/>
    </row>
    <row r="3485" ht="13.35" customHeight="1" s="162">
      <c r="B3485" s="154" t="n"/>
      <c r="C3485" s="174" t="n"/>
      <c r="D3485" s="174" t="n"/>
      <c r="E3485" s="174" t="n"/>
      <c r="F3485" s="174" t="n"/>
      <c r="G3485" s="174" t="n"/>
      <c r="H3485" s="174" t="n"/>
      <c r="I3485" s="174" t="n"/>
      <c r="J3485" s="174" t="n"/>
      <c r="K3485" s="174" t="n"/>
      <c r="L3485" s="174" t="n"/>
      <c r="M3485" s="173" t="n"/>
    </row>
    <row r="3486" ht="13.35" customHeight="1" s="162">
      <c r="B3486" s="154" t="n"/>
      <c r="C3486" s="174" t="n"/>
      <c r="D3486" s="174" t="n"/>
      <c r="E3486" s="174" t="n"/>
      <c r="F3486" s="174" t="n"/>
      <c r="G3486" s="174" t="n"/>
      <c r="H3486" s="174" t="n"/>
      <c r="I3486" s="174" t="n"/>
      <c r="J3486" s="174" t="n"/>
      <c r="K3486" s="174" t="n"/>
      <c r="L3486" s="174" t="n"/>
      <c r="M3486" s="173" t="n"/>
    </row>
    <row r="3487" ht="13.35" customHeight="1" s="162"/>
    <row r="3488" ht="13.35" customHeight="1" s="162">
      <c r="B3488" s="200" t="inlineStr">
        <is>
          <t>System (cont.)</t>
        </is>
      </c>
      <c r="C3488" s="403" t="n"/>
      <c r="D3488" s="209">
        <f>IF('{Equipment Data Entry}'!B114="","",'{Equipment Data Entry}'!B114)</f>
        <v/>
      </c>
      <c r="E3488" s="418" t="n"/>
      <c r="F3488" s="403" t="n"/>
      <c r="G3488" s="200" t="inlineStr">
        <is>
          <t>Service</t>
        </is>
      </c>
      <c r="H3488" s="403" t="n"/>
      <c r="I3488" s="210">
        <f>IF('{Equipment Data Entry}'!C114="","",'{Equipment Data Entry}'!C114)</f>
        <v/>
      </c>
      <c r="J3488" s="418" t="n"/>
      <c r="K3488" s="418" t="n"/>
      <c r="L3488" s="418" t="n"/>
      <c r="M3488" s="403" t="n"/>
    </row>
    <row r="3489" ht="13.35" customHeight="1" s="162">
      <c r="B3489" s="422" t="n"/>
      <c r="C3489" s="423" t="n"/>
      <c r="D3489" s="422" t="n"/>
      <c r="E3489" s="424" t="n"/>
      <c r="F3489" s="423" t="n"/>
      <c r="G3489" s="422" t="n"/>
      <c r="H3489" s="423" t="n"/>
      <c r="I3489" s="422" t="n"/>
      <c r="J3489" s="424" t="n"/>
      <c r="K3489" s="424" t="n"/>
      <c r="L3489" s="424" t="n"/>
      <c r="M3489" s="423" t="n"/>
    </row>
    <row r="3490" ht="13.35" customHeight="1" s="162">
      <c r="B3490" s="188" t="inlineStr">
        <is>
          <t>Registers / Grilles (cont.)</t>
        </is>
      </c>
      <c r="C3490" s="174" t="n"/>
      <c r="D3490" s="174" t="n"/>
      <c r="E3490" s="174" t="n"/>
      <c r="F3490" s="173" t="n"/>
      <c r="G3490" s="233" t="inlineStr">
        <is>
          <t>Design VEL</t>
        </is>
      </c>
      <c r="H3490" s="194" t="inlineStr">
        <is>
          <t>Design CFM</t>
        </is>
      </c>
      <c r="I3490" s="188" t="inlineStr">
        <is>
          <t>Initial</t>
        </is>
      </c>
      <c r="J3490" s="173" t="n"/>
      <c r="K3490" s="188" t="inlineStr">
        <is>
          <t>Final</t>
        </is>
      </c>
      <c r="L3490" s="173" t="n"/>
      <c r="M3490" s="188" t="inlineStr">
        <is>
          <t>%</t>
        </is>
      </c>
    </row>
    <row r="3491" ht="13.35" customHeight="1" s="162">
      <c r="B3491" s="153" t="inlineStr">
        <is>
          <t>No.</t>
        </is>
      </c>
      <c r="C3491" s="188" t="inlineStr">
        <is>
          <t>Area Served</t>
        </is>
      </c>
      <c r="D3491" s="188" t="inlineStr">
        <is>
          <t>Type</t>
        </is>
      </c>
      <c r="E3491" s="188" t="inlineStr">
        <is>
          <t>Size</t>
        </is>
      </c>
      <c r="F3491" s="188" t="inlineStr">
        <is>
          <t>Ak</t>
        </is>
      </c>
      <c r="G3491" s="440" t="n"/>
      <c r="H3491" s="440" t="n"/>
      <c r="I3491" s="188" t="inlineStr">
        <is>
          <t>VEL</t>
        </is>
      </c>
      <c r="J3491" s="188" t="inlineStr">
        <is>
          <t>CFM</t>
        </is>
      </c>
      <c r="K3491" s="188" t="inlineStr">
        <is>
          <t>VEL</t>
        </is>
      </c>
      <c r="L3491" s="188" t="inlineStr">
        <is>
          <t>CFM</t>
        </is>
      </c>
      <c r="M3491" s="440" t="n"/>
    </row>
    <row r="3492" ht="13.35" customHeight="1" s="162">
      <c r="B3492" s="307" t="n"/>
      <c r="C3492" s="307" t="n"/>
      <c r="E3492" s="307" t="n"/>
      <c r="F3492" s="32" t="n"/>
      <c r="G3492" s="33">
        <f>IF(F3492="", "", IF(OR(ISTEXT(H3492),ISTEXT(F3492)),"",H3492/F3492))</f>
        <v/>
      </c>
      <c r="H3492" s="33" t="n"/>
      <c r="I3492" s="33" t="n"/>
      <c r="J3492" s="33">
        <f>IF(I3492="", "", IF(OR(ISTEXT(I3492),ISTEXT($F3492)),"",I3492*$F3492))</f>
        <v/>
      </c>
      <c r="K3492" s="33" t="n"/>
      <c r="L3492" s="33">
        <f>IF(K3492="", "", IF(OR(ISTEXT(K3492),ISTEXT($F3492)),"",K3492*$F3492))</f>
        <v/>
      </c>
      <c r="M3492" s="30">
        <f>IF(OR(H3492="",H3492=0),"",IF(K3492="",IF(J3492="","",IF(OR(ISTEXT(J3492),ISTEXT(H3492)),"",J3492/H3492)),IF(OR(ISTEXT(L3492),ISTEXT(H3492)),"",L3492/H3492)))</f>
        <v/>
      </c>
    </row>
    <row r="3493" ht="13.35" customHeight="1" s="162">
      <c r="B3493" s="307" t="n"/>
      <c r="C3493" s="307" t="n"/>
      <c r="E3493" s="307" t="n"/>
      <c r="F3493" s="32" t="n"/>
      <c r="G3493" s="33">
        <f>IF(F3493="", "", IF(OR(ISTEXT(H3493),ISTEXT(F3493)),"",H3493/F3493))</f>
        <v/>
      </c>
      <c r="H3493" s="33" t="n"/>
      <c r="I3493" s="33" t="n"/>
      <c r="J3493" s="33">
        <f>IF(I3493="", "", IF(OR(ISTEXT(I3493),ISTEXT($F3493)),"",I3493*$F3493))</f>
        <v/>
      </c>
      <c r="K3493" s="33" t="n"/>
      <c r="L3493" s="33">
        <f>IF(K3493="", "", IF(OR(ISTEXT(K3493),ISTEXT($F3493)),"",K3493*$F3493))</f>
        <v/>
      </c>
      <c r="M3493" s="30">
        <f>IF(OR(H3493="",H3493=0),"",IF(K3493="",IF(J3493="","",IF(OR(ISTEXT(J3493),ISTEXT(H3493)),"",J3493/H3493)),IF(OR(ISTEXT(L3493),ISTEXT(H3493)),"",L3493/H3493)))</f>
        <v/>
      </c>
    </row>
    <row r="3494" ht="13.35" customHeight="1" s="162">
      <c r="B3494" s="307" t="n"/>
      <c r="C3494" s="307" t="n"/>
      <c r="E3494" s="307" t="n"/>
      <c r="F3494" s="32" t="n"/>
      <c r="G3494" s="33">
        <f>IF(F3494="", "", IF(OR(ISTEXT(H3494),ISTEXT(F3494)),"",H3494/F3494))</f>
        <v/>
      </c>
      <c r="H3494" s="33" t="n"/>
      <c r="I3494" s="33" t="n"/>
      <c r="J3494" s="33">
        <f>IF(I3494="", "", IF(OR(ISTEXT(I3494),ISTEXT($F3494)),"",I3494*$F3494))</f>
        <v/>
      </c>
      <c r="K3494" s="33" t="n"/>
      <c r="L3494" s="33">
        <f>IF(K3494="", "", IF(OR(ISTEXT(K3494),ISTEXT($F3494)),"",K3494*$F3494))</f>
        <v/>
      </c>
      <c r="M3494" s="30">
        <f>IF(OR(H3494="",H3494=0),"",IF(K3494="",IF(J3494="","",IF(OR(ISTEXT(J3494),ISTEXT(H3494)),"",J3494/H3494)),IF(OR(ISTEXT(L3494),ISTEXT(H3494)),"",L3494/H3494)))</f>
        <v/>
      </c>
    </row>
    <row r="3495" ht="13.35" customHeight="1" s="162">
      <c r="B3495" s="307" t="n"/>
      <c r="C3495" s="307" t="n"/>
      <c r="E3495" s="307" t="n"/>
      <c r="F3495" s="32" t="n"/>
      <c r="G3495" s="33">
        <f>IF(F3495="", "", IF(OR(ISTEXT(H3495),ISTEXT(F3495)),"",H3495/F3495))</f>
        <v/>
      </c>
      <c r="H3495" s="33" t="n"/>
      <c r="I3495" s="33" t="n"/>
      <c r="J3495" s="33">
        <f>IF(I3495="", "", IF(OR(ISTEXT(I3495),ISTEXT($F3495)),"",I3495*$F3495))</f>
        <v/>
      </c>
      <c r="K3495" s="33" t="n"/>
      <c r="L3495" s="33">
        <f>IF(K3495="", "", IF(OR(ISTEXT(K3495),ISTEXT($F3495)),"",K3495*$F3495))</f>
        <v/>
      </c>
      <c r="M3495" s="30">
        <f>IF(OR(H3495="",H3495=0),"",IF(K3495="",IF(J3495="","",IF(OR(ISTEXT(J3495),ISTEXT(H3495)),"",J3495/H3495)),IF(OR(ISTEXT(L3495),ISTEXT(H3495)),"",L3495/H3495)))</f>
        <v/>
      </c>
    </row>
    <row r="3496" ht="13.35" customHeight="1" s="162">
      <c r="B3496" s="307" t="n"/>
      <c r="C3496" s="307" t="n"/>
      <c r="E3496" s="307" t="n"/>
      <c r="F3496" s="32" t="n"/>
      <c r="G3496" s="33">
        <f>IF(F3496="", "", IF(OR(ISTEXT(H3496),ISTEXT(F3496)),"",H3496/F3496))</f>
        <v/>
      </c>
      <c r="H3496" s="33" t="n"/>
      <c r="I3496" s="33" t="n"/>
      <c r="J3496" s="33">
        <f>IF(I3496="", "", IF(OR(ISTEXT(I3496),ISTEXT($F3496)),"",I3496*$F3496))</f>
        <v/>
      </c>
      <c r="K3496" s="33" t="n"/>
      <c r="L3496" s="33">
        <f>IF(K3496="", "", IF(OR(ISTEXT(K3496),ISTEXT($F3496)),"",K3496*$F3496))</f>
        <v/>
      </c>
      <c r="M3496" s="30">
        <f>IF(OR(H3496="",H3496=0),"",IF(K3496="",IF(J3496="","",IF(OR(ISTEXT(J3496),ISTEXT(H3496)),"",J3496/H3496)),IF(OR(ISTEXT(L3496),ISTEXT(H3496)),"",L3496/H3496)))</f>
        <v/>
      </c>
    </row>
    <row r="3497" ht="13.35" customHeight="1" s="162">
      <c r="B3497" s="307" t="n"/>
      <c r="C3497" s="307" t="n"/>
      <c r="E3497" s="307" t="n"/>
      <c r="F3497" s="32" t="n"/>
      <c r="G3497" s="33">
        <f>IF(F3497="", "", IF(OR(ISTEXT(H3497),ISTEXT(F3497)),"",H3497/F3497))</f>
        <v/>
      </c>
      <c r="H3497" s="33" t="n"/>
      <c r="I3497" s="33" t="n"/>
      <c r="J3497" s="33">
        <f>IF(I3497="", "", IF(OR(ISTEXT(I3497),ISTEXT($F3497)),"",I3497*$F3497))</f>
        <v/>
      </c>
      <c r="K3497" s="33" t="n"/>
      <c r="L3497" s="33">
        <f>IF(K3497="", "", IF(OR(ISTEXT(K3497),ISTEXT($F3497)),"",K3497*$F3497))</f>
        <v/>
      </c>
      <c r="M3497" s="30">
        <f>IF(OR(H3497="",H3497=0),"",IF(K3497="",IF(J3497="","",IF(OR(ISTEXT(J3497),ISTEXT(H3497)),"",J3497/H3497)),IF(OR(ISTEXT(L3497),ISTEXT(H3497)),"",L3497/H3497)))</f>
        <v/>
      </c>
    </row>
    <row r="3498" ht="13.35" customHeight="1" s="162">
      <c r="B3498" s="307" t="n"/>
      <c r="C3498" s="307" t="n"/>
      <c r="E3498" s="307" t="n"/>
      <c r="F3498" s="32" t="n"/>
      <c r="G3498" s="33">
        <f>IF(F3498="", "", IF(OR(ISTEXT(H3498),ISTEXT(F3498)),"",H3498/F3498))</f>
        <v/>
      </c>
      <c r="H3498" s="33" t="n"/>
      <c r="I3498" s="33" t="n"/>
      <c r="J3498" s="33">
        <f>IF(I3498="", "", IF(OR(ISTEXT(I3498),ISTEXT($F3498)),"",I3498*$F3498))</f>
        <v/>
      </c>
      <c r="K3498" s="33" t="n"/>
      <c r="L3498" s="33">
        <f>IF(K3498="", "", IF(OR(ISTEXT(K3498),ISTEXT($F3498)),"",K3498*$F3498))</f>
        <v/>
      </c>
      <c r="M3498" s="30">
        <f>IF(OR(H3498="",H3498=0),"",IF(K3498="",IF(J3498="","",IF(OR(ISTEXT(J3498),ISTEXT(H3498)),"",J3498/H3498)),IF(OR(ISTEXT(L3498),ISTEXT(H3498)),"",L3498/H3498)))</f>
        <v/>
      </c>
    </row>
    <row r="3499" ht="13.35" customHeight="1" s="162">
      <c r="B3499" s="307" t="n"/>
      <c r="C3499" s="307" t="n"/>
      <c r="E3499" s="307" t="n"/>
      <c r="F3499" s="32" t="n"/>
      <c r="G3499" s="33">
        <f>IF(F3499="", "", IF(OR(ISTEXT(H3499),ISTEXT(F3499)),"",H3499/F3499))</f>
        <v/>
      </c>
      <c r="H3499" s="33" t="n"/>
      <c r="I3499" s="33" t="n"/>
      <c r="J3499" s="33">
        <f>IF(I3499="", "", IF(OR(ISTEXT(I3499),ISTEXT($F3499)),"",I3499*$F3499))</f>
        <v/>
      </c>
      <c r="K3499" s="33" t="n"/>
      <c r="L3499" s="33">
        <f>IF(K3499="", "", IF(OR(ISTEXT(K3499),ISTEXT($F3499)),"",K3499*$F3499))</f>
        <v/>
      </c>
      <c r="M3499" s="30">
        <f>IF(OR(H3499="",H3499=0),"",IF(K3499="",IF(J3499="","",IF(OR(ISTEXT(J3499),ISTEXT(H3499)),"",J3499/H3499)),IF(OR(ISTEXT(L3499),ISTEXT(H3499)),"",L3499/H3499)))</f>
        <v/>
      </c>
    </row>
    <row r="3500" ht="13.35" customHeight="1" s="162">
      <c r="B3500" s="307" t="n"/>
      <c r="C3500" s="307" t="n"/>
      <c r="E3500" s="307" t="n"/>
      <c r="F3500" s="32" t="n"/>
      <c r="G3500" s="33">
        <f>IF(F3500="", "", IF(OR(ISTEXT(H3500),ISTEXT(F3500)),"",H3500/F3500))</f>
        <v/>
      </c>
      <c r="H3500" s="33" t="n"/>
      <c r="I3500" s="33" t="n"/>
      <c r="J3500" s="33">
        <f>IF(I3500="", "", IF(OR(ISTEXT(I3500),ISTEXT($F3500)),"",I3500*$F3500))</f>
        <v/>
      </c>
      <c r="K3500" s="33" t="n"/>
      <c r="L3500" s="33">
        <f>IF(K3500="", "", IF(OR(ISTEXT(K3500),ISTEXT($F3500)),"",K3500*$F3500))</f>
        <v/>
      </c>
      <c r="M3500" s="30">
        <f>IF(OR(H3500="",H3500=0),"",IF(K3500="",IF(J3500="","",IF(OR(ISTEXT(J3500),ISTEXT(H3500)),"",J3500/H3500)),IF(OR(ISTEXT(L3500),ISTEXT(H3500)),"",L3500/H3500)))</f>
        <v/>
      </c>
    </row>
    <row r="3501" ht="13.35" customHeight="1" s="162">
      <c r="B3501" s="307" t="n"/>
      <c r="C3501" s="307" t="n"/>
      <c r="E3501" s="307" t="n"/>
      <c r="F3501" s="32" t="n"/>
      <c r="G3501" s="33">
        <f>IF(F3501="", "", IF(OR(ISTEXT(H3501),ISTEXT(F3501)),"",H3501/F3501))</f>
        <v/>
      </c>
      <c r="H3501" s="33" t="n"/>
      <c r="I3501" s="33" t="n"/>
      <c r="J3501" s="33">
        <f>IF(I3501="", "", IF(OR(ISTEXT(I3501),ISTEXT($F3501)),"",I3501*$F3501))</f>
        <v/>
      </c>
      <c r="K3501" s="33" t="n"/>
      <c r="L3501" s="33">
        <f>IF(K3501="", "", IF(OR(ISTEXT(K3501),ISTEXT($F3501)),"",K3501*$F3501))</f>
        <v/>
      </c>
      <c r="M3501" s="30">
        <f>IF(OR(H3501="",H3501=0),"",IF(K3501="",IF(J3501="","",IF(OR(ISTEXT(J3501),ISTEXT(H3501)),"",J3501/H3501)),IF(OR(ISTEXT(L3501),ISTEXT(H3501)),"",L3501/H3501)))</f>
        <v/>
      </c>
    </row>
    <row r="3502" ht="13.35" customHeight="1" s="162">
      <c r="B3502" s="307" t="n"/>
      <c r="C3502" s="307" t="n"/>
      <c r="E3502" s="307" t="n"/>
      <c r="F3502" s="32" t="n"/>
      <c r="G3502" s="33">
        <f>IF(F3502="", "", IF(OR(ISTEXT(H3502),ISTEXT(F3502)),"",H3502/F3502))</f>
        <v/>
      </c>
      <c r="H3502" s="33" t="n"/>
      <c r="I3502" s="33" t="n"/>
      <c r="J3502" s="33">
        <f>IF(I3502="", "", IF(OR(ISTEXT(I3502),ISTEXT($F3502)),"",I3502*$F3502))</f>
        <v/>
      </c>
      <c r="K3502" s="33" t="n"/>
      <c r="L3502" s="33">
        <f>IF(K3502="", "", IF(OR(ISTEXT(K3502),ISTEXT($F3502)),"",K3502*$F3502))</f>
        <v/>
      </c>
      <c r="M3502" s="30">
        <f>IF(OR(H3502="",H3502=0),"",IF(K3502="",IF(J3502="","",IF(OR(ISTEXT(J3502),ISTEXT(H3502)),"",J3502/H3502)),IF(OR(ISTEXT(L3502),ISTEXT(H3502)),"",L3502/H3502)))</f>
        <v/>
      </c>
    </row>
    <row r="3503" ht="13.35" customHeight="1" s="162">
      <c r="B3503" s="307" t="n"/>
      <c r="C3503" s="307" t="n"/>
      <c r="E3503" s="307" t="n"/>
      <c r="F3503" s="32" t="n"/>
      <c r="G3503" s="33">
        <f>IF(F3503="", "", IF(OR(ISTEXT(H3503),ISTEXT(F3503)),"",H3503/F3503))</f>
        <v/>
      </c>
      <c r="H3503" s="33" t="n"/>
      <c r="I3503" s="33" t="n"/>
      <c r="J3503" s="33">
        <f>IF(I3503="", "", IF(OR(ISTEXT(I3503),ISTEXT($F3503)),"",I3503*$F3503))</f>
        <v/>
      </c>
      <c r="K3503" s="33" t="n"/>
      <c r="L3503" s="33">
        <f>IF(K3503="", "", IF(OR(ISTEXT(K3503),ISTEXT($F3503)),"",K3503*$F3503))</f>
        <v/>
      </c>
      <c r="M3503" s="30">
        <f>IF(OR(H3503="",H3503=0),"",IF(K3503="",IF(J3503="","",IF(OR(ISTEXT(J3503),ISTEXT(H3503)),"",J3503/H3503)),IF(OR(ISTEXT(L3503),ISTEXT(H3503)),"",L3503/H3503)))</f>
        <v/>
      </c>
    </row>
    <row r="3504" ht="13.35" customHeight="1" s="162">
      <c r="B3504" s="307" t="n"/>
      <c r="C3504" s="307" t="n"/>
      <c r="E3504" s="307" t="n"/>
      <c r="F3504" s="32" t="n"/>
      <c r="G3504" s="33">
        <f>IF(F3504="", "", IF(OR(ISTEXT(H3504),ISTEXT(F3504)),"",H3504/F3504))</f>
        <v/>
      </c>
      <c r="H3504" s="33" t="n"/>
      <c r="I3504" s="33" t="n"/>
      <c r="J3504" s="33">
        <f>IF(I3504="", "", IF(OR(ISTEXT(I3504),ISTEXT($F3504)),"",I3504*$F3504))</f>
        <v/>
      </c>
      <c r="K3504" s="33" t="n"/>
      <c r="L3504" s="33">
        <f>IF(K3504="", "", IF(OR(ISTEXT(K3504),ISTEXT($F3504)),"",K3504*$F3504))</f>
        <v/>
      </c>
      <c r="M3504" s="30">
        <f>IF(OR(H3504="",H3504=0),"",IF(K3504="",IF(J3504="","",IF(OR(ISTEXT(J3504),ISTEXT(H3504)),"",J3504/H3504)),IF(OR(ISTEXT(L3504),ISTEXT(H3504)),"",L3504/H3504)))</f>
        <v/>
      </c>
    </row>
    <row r="3505" ht="13.35" customHeight="1" s="162">
      <c r="B3505" s="307" t="n"/>
      <c r="C3505" s="307" t="n"/>
      <c r="E3505" s="307" t="n"/>
      <c r="F3505" s="32" t="n"/>
      <c r="G3505" s="33">
        <f>IF(F3505="", "", IF(OR(ISTEXT(H3505),ISTEXT(F3505)),"",H3505/F3505))</f>
        <v/>
      </c>
      <c r="H3505" s="33" t="n"/>
      <c r="I3505" s="33" t="n"/>
      <c r="J3505" s="33">
        <f>IF(I3505="", "", IF(OR(ISTEXT(I3505),ISTEXT($F3505)),"",I3505*$F3505))</f>
        <v/>
      </c>
      <c r="K3505" s="33" t="n"/>
      <c r="L3505" s="33">
        <f>IF(K3505="", "", IF(OR(ISTEXT(K3505),ISTEXT($F3505)),"",K3505*$F3505))</f>
        <v/>
      </c>
      <c r="M3505" s="30">
        <f>IF(OR(H3505="",H3505=0),"",IF(K3505="",IF(J3505="","",IF(OR(ISTEXT(J3505),ISTEXT(H3505)),"",J3505/H3505)),IF(OR(ISTEXT(L3505),ISTEXT(H3505)),"",L3505/H3505)))</f>
        <v/>
      </c>
    </row>
    <row r="3506" ht="13.35" customHeight="1" s="162">
      <c r="B3506" s="307" t="n"/>
      <c r="C3506" s="307" t="n"/>
      <c r="E3506" s="307" t="n"/>
      <c r="F3506" s="32" t="n"/>
      <c r="G3506" s="33">
        <f>IF(F3506="", "", IF(OR(ISTEXT(H3506),ISTEXT(F3506)),"",H3506/F3506))</f>
        <v/>
      </c>
      <c r="H3506" s="33" t="n"/>
      <c r="I3506" s="33" t="n"/>
      <c r="J3506" s="33">
        <f>IF(I3506="", "", IF(OR(ISTEXT(I3506),ISTEXT($F3506)),"",I3506*$F3506))</f>
        <v/>
      </c>
      <c r="K3506" s="33" t="n"/>
      <c r="L3506" s="33">
        <f>IF(K3506="", "", IF(OR(ISTEXT(K3506),ISTEXT($F3506)),"",K3506*$F3506))</f>
        <v/>
      </c>
      <c r="M3506" s="30">
        <f>IF(OR(H3506="",H3506=0),"",IF(K3506="",IF(J3506="","",IF(OR(ISTEXT(J3506),ISTEXT(H3506)),"",J3506/H3506)),IF(OR(ISTEXT(L3506),ISTEXT(H3506)),"",L3506/H3506)))</f>
        <v/>
      </c>
    </row>
    <row r="3507" ht="13.35" customHeight="1" s="162">
      <c r="B3507" s="307" t="n"/>
      <c r="C3507" s="307" t="n"/>
      <c r="E3507" s="307" t="n"/>
      <c r="F3507" s="32" t="n"/>
      <c r="G3507" s="33">
        <f>IF(F3507="", "", IF(OR(ISTEXT(H3507),ISTEXT(F3507)),"",H3507/F3507))</f>
        <v/>
      </c>
      <c r="H3507" s="33" t="n"/>
      <c r="I3507" s="33" t="n"/>
      <c r="J3507" s="33">
        <f>IF(I3507="", "", IF(OR(ISTEXT(I3507),ISTEXT($F3507)),"",I3507*$F3507))</f>
        <v/>
      </c>
      <c r="K3507" s="33" t="n"/>
      <c r="L3507" s="33">
        <f>IF(K3507="", "", IF(OR(ISTEXT(K3507),ISTEXT($F3507)),"",K3507*$F3507))</f>
        <v/>
      </c>
      <c r="M3507" s="30">
        <f>IF(OR(H3507="",H3507=0),"",IF(K3507="",IF(J3507="","",IF(OR(ISTEXT(J3507),ISTEXT(H3507)),"",J3507/H3507)),IF(OR(ISTEXT(L3507),ISTEXT(H3507)),"",L3507/H3507)))</f>
        <v/>
      </c>
    </row>
    <row r="3508" ht="13.35" customHeight="1" s="162">
      <c r="B3508" s="307" t="n"/>
      <c r="C3508" s="307" t="n"/>
      <c r="E3508" s="307" t="n"/>
      <c r="F3508" s="32" t="n"/>
      <c r="G3508" s="33">
        <f>IF(F3508="", "", IF(OR(ISTEXT(H3508),ISTEXT(F3508)),"",H3508/F3508))</f>
        <v/>
      </c>
      <c r="H3508" s="33" t="n"/>
      <c r="I3508" s="33" t="n"/>
      <c r="J3508" s="33">
        <f>IF(I3508="", "", IF(OR(ISTEXT(I3508),ISTEXT($F3508)),"",I3508*$F3508))</f>
        <v/>
      </c>
      <c r="K3508" s="33" t="n"/>
      <c r="L3508" s="33">
        <f>IF(K3508="", "", IF(OR(ISTEXT(K3508),ISTEXT($F3508)),"",K3508*$F3508))</f>
        <v/>
      </c>
      <c r="M3508" s="30">
        <f>IF(OR(H3508="",H3508=0),"",IF(K3508="",IF(J3508="","",IF(OR(ISTEXT(J3508),ISTEXT(H3508)),"",J3508/H3508)),IF(OR(ISTEXT(L3508),ISTEXT(H3508)),"",L3508/H3508)))</f>
        <v/>
      </c>
    </row>
    <row r="3509" ht="13.35" customHeight="1" s="162">
      <c r="B3509" s="307" t="n"/>
      <c r="C3509" s="307" t="n"/>
      <c r="E3509" s="307" t="n"/>
      <c r="F3509" s="32" t="n"/>
      <c r="G3509" s="33">
        <f>IF(F3509="", "", IF(OR(ISTEXT(H3509),ISTEXT(F3509)),"",H3509/F3509))</f>
        <v/>
      </c>
      <c r="H3509" s="33" t="n"/>
      <c r="I3509" s="33" t="n"/>
      <c r="J3509" s="33">
        <f>IF(I3509="", "", IF(OR(ISTEXT(I3509),ISTEXT($F3509)),"",I3509*$F3509))</f>
        <v/>
      </c>
      <c r="K3509" s="33" t="n"/>
      <c r="L3509" s="33">
        <f>IF(K3509="", "", IF(OR(ISTEXT(K3509),ISTEXT($F3509)),"",K3509*$F3509))</f>
        <v/>
      </c>
      <c r="M3509" s="30">
        <f>IF(OR(H3509="",H3509=0),"",IF(K3509="",IF(J3509="","",IF(OR(ISTEXT(J3509),ISTEXT(H3509)),"",J3509/H3509)),IF(OR(ISTEXT(L3509),ISTEXT(H3509)),"",L3509/H3509)))</f>
        <v/>
      </c>
    </row>
    <row r="3510" ht="13.35" customHeight="1" s="162">
      <c r="B3510" s="307" t="n"/>
      <c r="C3510" s="307" t="n"/>
      <c r="E3510" s="307" t="n"/>
      <c r="F3510" s="32" t="n"/>
      <c r="G3510" s="33">
        <f>IF(F3510="", "", IF(OR(ISTEXT(H3510),ISTEXT(F3510)),"",H3510/F3510))</f>
        <v/>
      </c>
      <c r="H3510" s="33" t="n"/>
      <c r="I3510" s="33" t="n"/>
      <c r="J3510" s="33">
        <f>IF(I3510="", "", IF(OR(ISTEXT(I3510),ISTEXT($F3510)),"",I3510*$F3510))</f>
        <v/>
      </c>
      <c r="K3510" s="33" t="n"/>
      <c r="L3510" s="33">
        <f>IF(K3510="", "", IF(OR(ISTEXT(K3510),ISTEXT($F3510)),"",K3510*$F3510))</f>
        <v/>
      </c>
      <c r="M3510" s="30">
        <f>IF(OR(H3510="",H3510=0),"",IF(K3510="",IF(J3510="","",IF(OR(ISTEXT(J3510),ISTEXT(H3510)),"",J3510/H3510)),IF(OR(ISTEXT(L3510),ISTEXT(H3510)),"",L3510/H3510)))</f>
        <v/>
      </c>
    </row>
    <row r="3511" ht="13.35" customHeight="1" s="162">
      <c r="B3511" s="307" t="n"/>
      <c r="C3511" s="307" t="n"/>
      <c r="E3511" s="307" t="n"/>
      <c r="F3511" s="32" t="n"/>
      <c r="G3511" s="33">
        <f>IF(F3511="", "", IF(OR(ISTEXT(H3511),ISTEXT(F3511)),"",H3511/F3511))</f>
        <v/>
      </c>
      <c r="H3511" s="33" t="n"/>
      <c r="I3511" s="33" t="n"/>
      <c r="J3511" s="33">
        <f>IF(I3511="", "", IF(OR(ISTEXT(I3511),ISTEXT($F3511)),"",I3511*$F3511))</f>
        <v/>
      </c>
      <c r="K3511" s="33" t="n"/>
      <c r="L3511" s="33">
        <f>IF(K3511="", "", IF(OR(ISTEXT(K3511),ISTEXT($F3511)),"",K3511*$F3511))</f>
        <v/>
      </c>
      <c r="M3511" s="30">
        <f>IF(OR(H3511="",H3511=0),"",IF(K3511="",IF(J3511="","",IF(OR(ISTEXT(J3511),ISTEXT(H3511)),"",J3511/H3511)),IF(OR(ISTEXT(L3511),ISTEXT(H3511)),"",L3511/H3511)))</f>
        <v/>
      </c>
    </row>
    <row r="3512" ht="13.35" customHeight="1" s="162">
      <c r="B3512" s="307" t="n"/>
      <c r="C3512" s="307" t="n"/>
      <c r="E3512" s="307" t="n"/>
      <c r="F3512" s="32" t="n"/>
      <c r="G3512" s="33">
        <f>IF(F3512="", "", IF(OR(ISTEXT(H3512),ISTEXT(F3512)),"",H3512/F3512))</f>
        <v/>
      </c>
      <c r="H3512" s="33" t="n"/>
      <c r="I3512" s="33" t="n"/>
      <c r="J3512" s="33">
        <f>IF(I3512="", "", IF(OR(ISTEXT(I3512),ISTEXT($F3512)),"",I3512*$F3512))</f>
        <v/>
      </c>
      <c r="K3512" s="33" t="n"/>
      <c r="L3512" s="33">
        <f>IF(K3512="", "", IF(OR(ISTEXT(K3512),ISTEXT($F3512)),"",K3512*$F3512))</f>
        <v/>
      </c>
      <c r="M3512" s="30">
        <f>IF(OR(H3512="",H3512=0),"",IF(K3512="",IF(J3512="","",IF(OR(ISTEXT(J3512),ISTEXT(H3512)),"",J3512/H3512)),IF(OR(ISTEXT(L3512),ISTEXT(H3512)),"",L3512/H3512)))</f>
        <v/>
      </c>
    </row>
    <row r="3513" ht="13.35" customHeight="1" s="162">
      <c r="B3513" s="307" t="n"/>
      <c r="C3513" s="307" t="n"/>
      <c r="E3513" s="307" t="n"/>
      <c r="F3513" s="32" t="n"/>
      <c r="G3513" s="33">
        <f>IF(F3513="", "", IF(OR(ISTEXT(H3513),ISTEXT(F3513)),"",H3513/F3513))</f>
        <v/>
      </c>
      <c r="H3513" s="33" t="n"/>
      <c r="I3513" s="33" t="n"/>
      <c r="J3513" s="33">
        <f>IF(I3513="", "", IF(OR(ISTEXT(I3513),ISTEXT($F3513)),"",I3513*$F3513))</f>
        <v/>
      </c>
      <c r="K3513" s="33" t="n"/>
      <c r="L3513" s="33">
        <f>IF(K3513="", "", IF(OR(ISTEXT(K3513),ISTEXT($F3513)),"",K3513*$F3513))</f>
        <v/>
      </c>
      <c r="M3513" s="30">
        <f>IF(OR(H3513="",H3513=0),"",IF(K3513="",IF(J3513="","",IF(OR(ISTEXT(J3513),ISTEXT(H3513)),"",J3513/H3513)),IF(OR(ISTEXT(L3513),ISTEXT(H3513)),"",L3513/H3513)))</f>
        <v/>
      </c>
    </row>
    <row r="3514" ht="13.35" customHeight="1" s="162">
      <c r="B3514" s="307" t="n"/>
      <c r="C3514" s="307" t="n"/>
      <c r="E3514" s="307" t="n"/>
      <c r="F3514" s="32" t="n"/>
      <c r="G3514" s="33">
        <f>IF(F3514="", "", IF(OR(ISTEXT(H3514),ISTEXT(F3514)),"",H3514/F3514))</f>
        <v/>
      </c>
      <c r="H3514" s="33" t="n"/>
      <c r="I3514" s="33" t="n"/>
      <c r="J3514" s="33">
        <f>IF(I3514="", "", IF(OR(ISTEXT(I3514),ISTEXT($F3514)),"",I3514*$F3514))</f>
        <v/>
      </c>
      <c r="K3514" s="33" t="n"/>
      <c r="L3514" s="33">
        <f>IF(K3514="", "", IF(OR(ISTEXT(K3514),ISTEXT($F3514)),"",K3514*$F3514))</f>
        <v/>
      </c>
      <c r="M3514" s="30">
        <f>IF(OR(H3514="",H3514=0),"",IF(K3514="",IF(J3514="","",IF(OR(ISTEXT(J3514),ISTEXT(H3514)),"",J3514/H3514)),IF(OR(ISTEXT(L3514),ISTEXT(H3514)),"",L3514/H3514)))</f>
        <v/>
      </c>
    </row>
    <row r="3515" ht="13.35" customHeight="1" s="162">
      <c r="B3515" s="307" t="n"/>
      <c r="C3515" s="307" t="n"/>
      <c r="E3515" s="307" t="n"/>
      <c r="F3515" s="32" t="n"/>
      <c r="G3515" s="33">
        <f>IF(F3515="", "", IF(OR(ISTEXT(H3515),ISTEXT(F3515)),"",H3515/F3515))</f>
        <v/>
      </c>
      <c r="H3515" s="33" t="n"/>
      <c r="I3515" s="33" t="n"/>
      <c r="J3515" s="33">
        <f>IF(I3515="", "", IF(OR(ISTEXT(I3515),ISTEXT($F3515)),"",I3515*$F3515))</f>
        <v/>
      </c>
      <c r="K3515" s="33" t="n"/>
      <c r="L3515" s="33">
        <f>IF(K3515="", "", IF(OR(ISTEXT(K3515),ISTEXT($F3515)),"",K3515*$F3515))</f>
        <v/>
      </c>
      <c r="M3515" s="30">
        <f>IF(OR(H3515="",H3515=0),"",IF(K3515="",IF(J3515="","",IF(OR(ISTEXT(J3515),ISTEXT(H3515)),"",J3515/H3515)),IF(OR(ISTEXT(L3515),ISTEXT(H3515)),"",L3515/H3515)))</f>
        <v/>
      </c>
    </row>
    <row r="3516" ht="13.35" customHeight="1" s="162">
      <c r="B3516" s="307" t="n"/>
      <c r="C3516" s="307" t="n"/>
      <c r="E3516" s="307" t="n"/>
      <c r="F3516" s="32" t="n"/>
      <c r="G3516" s="33">
        <f>IF(F3516="", "", IF(OR(ISTEXT(H3516),ISTEXT(F3516)),"",H3516/F3516))</f>
        <v/>
      </c>
      <c r="H3516" s="33" t="n"/>
      <c r="I3516" s="33" t="n"/>
      <c r="J3516" s="33">
        <f>IF(I3516="", "", IF(OR(ISTEXT(I3516),ISTEXT($F3516)),"",I3516*$F3516))</f>
        <v/>
      </c>
      <c r="K3516" s="33" t="n"/>
      <c r="L3516" s="33">
        <f>IF(K3516="", "", IF(OR(ISTEXT(K3516),ISTEXT($F3516)),"",K3516*$F3516))</f>
        <v/>
      </c>
      <c r="M3516" s="30">
        <f>IF(OR(H3516="",H3516=0),"",IF(K3516="",IF(J3516="","",IF(OR(ISTEXT(J3516),ISTEXT(H3516)),"",J3516/H3516)),IF(OR(ISTEXT(L3516),ISTEXT(H3516)),"",L3516/H3516)))</f>
        <v/>
      </c>
    </row>
    <row r="3517" ht="13.35" customHeight="1" s="162">
      <c r="B3517" s="307" t="n"/>
      <c r="C3517" s="307" t="n"/>
      <c r="E3517" s="307" t="n"/>
      <c r="F3517" s="32" t="n"/>
      <c r="G3517" s="33">
        <f>IF(F3517="", "", IF(OR(ISTEXT(H3517),ISTEXT(F3517)),"",H3517/F3517))</f>
        <v/>
      </c>
      <c r="H3517" s="33" t="n"/>
      <c r="I3517" s="33" t="n"/>
      <c r="J3517" s="33">
        <f>IF(I3517="", "", IF(OR(ISTEXT(I3517),ISTEXT($F3517)),"",I3517*$F3517))</f>
        <v/>
      </c>
      <c r="K3517" s="33" t="n"/>
      <c r="L3517" s="33">
        <f>IF(K3517="", "", IF(OR(ISTEXT(K3517),ISTEXT($F3517)),"",K3517*$F3517))</f>
        <v/>
      </c>
      <c r="M3517" s="30">
        <f>IF(OR(H3517="",H3517=0),"",IF(K3517="",IF(J3517="","",IF(OR(ISTEXT(J3517),ISTEXT(H3517)),"",J3517/H3517)),IF(OR(ISTEXT(L3517),ISTEXT(H3517)),"",L3517/H3517)))</f>
        <v/>
      </c>
    </row>
    <row r="3518" ht="13.35" customHeight="1" s="162">
      <c r="B3518" s="307" t="n"/>
      <c r="C3518" s="307" t="n"/>
      <c r="E3518" s="307" t="n"/>
      <c r="F3518" s="32" t="n"/>
      <c r="G3518" s="33">
        <f>IF(F3518="", "", IF(OR(ISTEXT(H3518),ISTEXT(F3518)),"",H3518/F3518))</f>
        <v/>
      </c>
      <c r="H3518" s="33" t="n"/>
      <c r="I3518" s="33" t="n"/>
      <c r="J3518" s="33">
        <f>IF(I3518="", "", IF(OR(ISTEXT(I3518),ISTEXT($F3518)),"",I3518*$F3518))</f>
        <v/>
      </c>
      <c r="K3518" s="33" t="n"/>
      <c r="L3518" s="33">
        <f>IF(K3518="", "", IF(OR(ISTEXT(K3518),ISTEXT($F3518)),"",K3518*$F3518))</f>
        <v/>
      </c>
      <c r="M3518" s="30">
        <f>IF(OR(H3518="",H3518=0),"",IF(K3518="",IF(J3518="","",IF(OR(ISTEXT(J3518),ISTEXT(H3518)),"",J3518/H3518)),IF(OR(ISTEXT(L3518),ISTEXT(H3518)),"",L3518/H3518)))</f>
        <v/>
      </c>
    </row>
    <row r="3519" ht="13.35" customHeight="1" s="162">
      <c r="B3519" s="307" t="n"/>
      <c r="C3519" s="307" t="n"/>
      <c r="E3519" s="307" t="n"/>
      <c r="F3519" s="32" t="n"/>
      <c r="G3519" s="33">
        <f>IF(F3519="", "", IF(OR(ISTEXT(H3519),ISTEXT(F3519)),"",H3519/F3519))</f>
        <v/>
      </c>
      <c r="H3519" s="33" t="n"/>
      <c r="I3519" s="33" t="n"/>
      <c r="J3519" s="33">
        <f>IF(I3519="", "", IF(OR(ISTEXT(I3519),ISTEXT($F3519)),"",I3519*$F3519))</f>
        <v/>
      </c>
      <c r="K3519" s="33" t="n"/>
      <c r="L3519" s="33">
        <f>IF(K3519="", "", IF(OR(ISTEXT(K3519),ISTEXT($F3519)),"",K3519*$F3519))</f>
        <v/>
      </c>
      <c r="M3519" s="30">
        <f>IF(OR(H3519="",H3519=0),"",IF(K3519="",IF(J3519="","",IF(OR(ISTEXT(J3519),ISTEXT(H3519)),"",J3519/H3519)),IF(OR(ISTEXT(L3519),ISTEXT(H3519)),"",L3519/H3519)))</f>
        <v/>
      </c>
    </row>
    <row r="3520" ht="13.35" customHeight="1" s="162">
      <c r="B3520" s="307" t="n"/>
      <c r="C3520" s="307" t="n"/>
      <c r="E3520" s="307" t="n"/>
      <c r="F3520" s="32" t="n"/>
      <c r="G3520" s="33">
        <f>IF(F3520="", "", IF(OR(ISTEXT(H3520),ISTEXT(F3520)),"",H3520/F3520))</f>
        <v/>
      </c>
      <c r="H3520" s="33" t="n"/>
      <c r="I3520" s="33" t="n"/>
      <c r="J3520" s="33">
        <f>IF(I3520="", "", IF(OR(ISTEXT(I3520),ISTEXT($F3520)),"",I3520*$F3520))</f>
        <v/>
      </c>
      <c r="K3520" s="33" t="n"/>
      <c r="L3520" s="33">
        <f>IF(K3520="", "", IF(OR(ISTEXT(K3520),ISTEXT($F3520)),"",K3520*$F3520))</f>
        <v/>
      </c>
      <c r="M3520" s="30">
        <f>IF(OR(H3520="",H3520=0),"",IF(K3520="",IF(J3520="","",IF(OR(ISTEXT(J3520),ISTEXT(H3520)),"",J3520/H3520)),IF(OR(ISTEXT(L3520),ISTEXT(H3520)),"",L3520/H3520)))</f>
        <v/>
      </c>
    </row>
    <row r="3521" ht="13.35" customHeight="1" s="162">
      <c r="B3521" s="307" t="n"/>
      <c r="C3521" s="307" t="n"/>
      <c r="E3521" s="307" t="n"/>
      <c r="F3521" s="32" t="n"/>
      <c r="G3521" s="33">
        <f>IF(F3521="", "", IF(OR(ISTEXT(H3521),ISTEXT(F3521)),"",H3521/F3521))</f>
        <v/>
      </c>
      <c r="H3521" s="33" t="n"/>
      <c r="I3521" s="33" t="n"/>
      <c r="J3521" s="33">
        <f>IF(I3521="", "", IF(OR(ISTEXT(I3521),ISTEXT($F3521)),"",I3521*$F3521))</f>
        <v/>
      </c>
      <c r="K3521" s="33" t="n"/>
      <c r="L3521" s="33">
        <f>IF(K3521="", "", IF(OR(ISTEXT(K3521),ISTEXT($F3521)),"",K3521*$F3521))</f>
        <v/>
      </c>
      <c r="M3521" s="30">
        <f>IF(OR(H3521="",H3521=0),"",IF(K3521="",IF(J3521="","",IF(OR(ISTEXT(J3521),ISTEXT(H3521)),"",J3521/H3521)),IF(OR(ISTEXT(L3521),ISTEXT(H3521)),"",L3521/H3521)))</f>
        <v/>
      </c>
    </row>
    <row r="3522" ht="13.35" customHeight="1" s="162">
      <c r="B3522" s="307" t="n"/>
      <c r="C3522" s="307" t="n"/>
      <c r="E3522" s="307" t="n"/>
      <c r="F3522" s="32" t="n"/>
      <c r="G3522" s="33">
        <f>IF(F3522="", "", IF(OR(ISTEXT(H3522),ISTEXT(F3522)),"",H3522/F3522))</f>
        <v/>
      </c>
      <c r="H3522" s="33" t="n"/>
      <c r="I3522" s="33" t="n"/>
      <c r="J3522" s="33">
        <f>IF(I3522="", "", IF(OR(ISTEXT(I3522),ISTEXT($F3522)),"",I3522*$F3522))</f>
        <v/>
      </c>
      <c r="K3522" s="33" t="n"/>
      <c r="L3522" s="33">
        <f>IF(K3522="", "", IF(OR(ISTEXT(K3522),ISTEXT($F3522)),"",K3522*$F3522))</f>
        <v/>
      </c>
      <c r="M3522" s="30">
        <f>IF(OR(H3522="",H3522=0),"",IF(K3522="",IF(J3522="","",IF(OR(ISTEXT(J3522),ISTEXT(H3522)),"",J3522/H3522)),IF(OR(ISTEXT(L3522),ISTEXT(H3522)),"",L3522/H3522)))</f>
        <v/>
      </c>
    </row>
    <row r="3523" ht="13.35" customHeight="1" s="162">
      <c r="B3523" s="307" t="n"/>
      <c r="C3523" s="307" t="n"/>
      <c r="E3523" s="307" t="n"/>
      <c r="F3523" s="32" t="n"/>
      <c r="G3523" s="33">
        <f>IF(F3523="", "", IF(OR(ISTEXT(H3523),ISTEXT(F3523)),"",H3523/F3523))</f>
        <v/>
      </c>
      <c r="H3523" s="33" t="n"/>
      <c r="I3523" s="33" t="n"/>
      <c r="J3523" s="33">
        <f>IF(I3523="", "", IF(OR(ISTEXT(I3523),ISTEXT($F3523)),"",I3523*$F3523))</f>
        <v/>
      </c>
      <c r="K3523" s="33" t="n"/>
      <c r="L3523" s="33">
        <f>IF(K3523="", "", IF(OR(ISTEXT(K3523),ISTEXT($F3523)),"",K3523*$F3523))</f>
        <v/>
      </c>
      <c r="M3523" s="30">
        <f>IF(OR(H3523="",H3523=0),"",IF(K3523="",IF(J3523="","",IF(OR(ISTEXT(J3523),ISTEXT(H3523)),"",J3523/H3523)),IF(OR(ISTEXT(L3523),ISTEXT(H3523)),"",L3523/H3523)))</f>
        <v/>
      </c>
    </row>
    <row r="3524" ht="13.35" customHeight="1" s="162">
      <c r="B3524" s="307" t="n"/>
      <c r="C3524" s="307" t="n"/>
      <c r="E3524" s="307" t="n"/>
      <c r="F3524" s="32" t="n"/>
      <c r="G3524" s="33">
        <f>IF(F3524="", "", IF(OR(ISTEXT(H3524),ISTEXT(F3524)),"",H3524/F3524))</f>
        <v/>
      </c>
      <c r="H3524" s="33" t="n"/>
      <c r="I3524" s="33" t="n"/>
      <c r="J3524" s="33">
        <f>IF(I3524="", "", IF(OR(ISTEXT(I3524),ISTEXT($F3524)),"",I3524*$F3524))</f>
        <v/>
      </c>
      <c r="K3524" s="33" t="n"/>
      <c r="L3524" s="33">
        <f>IF(K3524="", "", IF(OR(ISTEXT(K3524),ISTEXT($F3524)),"",K3524*$F3524))</f>
        <v/>
      </c>
      <c r="M3524" s="30">
        <f>IF(OR(H3524="",H3524=0),"",IF(K3524="",IF(J3524="","",IF(OR(ISTEXT(J3524),ISTEXT(H3524)),"",J3524/H3524)),IF(OR(ISTEXT(L3524),ISTEXT(H3524)),"",L3524/H3524)))</f>
        <v/>
      </c>
    </row>
    <row r="3525" ht="13.35" customHeight="1" s="162">
      <c r="B3525" s="307" t="n"/>
      <c r="C3525" s="307" t="n"/>
      <c r="E3525" s="307" t="n"/>
      <c r="F3525" s="32" t="n"/>
      <c r="G3525" s="33">
        <f>IF(F3525="", "", IF(OR(ISTEXT(H3525),ISTEXT(F3525)),"",H3525/F3525))</f>
        <v/>
      </c>
      <c r="H3525" s="33" t="n"/>
      <c r="I3525" s="33" t="n"/>
      <c r="J3525" s="33">
        <f>IF(I3525="", "", IF(OR(ISTEXT(I3525),ISTEXT($F3525)),"",I3525*$F3525))</f>
        <v/>
      </c>
      <c r="K3525" s="33" t="n"/>
      <c r="L3525" s="33">
        <f>IF(K3525="", "", IF(OR(ISTEXT(K3525),ISTEXT($F3525)),"",K3525*$F3525))</f>
        <v/>
      </c>
      <c r="M3525" s="30">
        <f>IF(OR(H3525="",H3525=0),"",IF(K3525="",IF(J3525="","",IF(OR(ISTEXT(J3525),ISTEXT(H3525)),"",J3525/H3525)),IF(OR(ISTEXT(L3525),ISTEXT(H3525)),"",L3525/H3525)))</f>
        <v/>
      </c>
    </row>
    <row r="3526" ht="13.35" customHeight="1" s="162">
      <c r="B3526" s="307" t="n"/>
      <c r="C3526" s="307" t="n"/>
      <c r="E3526" s="307" t="n"/>
      <c r="F3526" s="32" t="n"/>
      <c r="G3526" s="33">
        <f>IF(F3526="", "", IF(OR(ISTEXT(H3526),ISTEXT(F3526)),"",H3526/F3526))</f>
        <v/>
      </c>
      <c r="H3526" s="33" t="n"/>
      <c r="I3526" s="33" t="n"/>
      <c r="J3526" s="33">
        <f>IF(I3526="", "", IF(OR(ISTEXT(I3526),ISTEXT($F3526)),"",I3526*$F3526))</f>
        <v/>
      </c>
      <c r="K3526" s="33" t="n"/>
      <c r="L3526" s="33">
        <f>IF(K3526="", "", IF(OR(ISTEXT(K3526),ISTEXT($F3526)),"",K3526*$F3526))</f>
        <v/>
      </c>
      <c r="M3526" s="30">
        <f>IF(OR(H3526="",H3526=0),"",IF(K3526="",IF(J3526="","",IF(OR(ISTEXT(J3526),ISTEXT(H3526)),"",J3526/H3526)),IF(OR(ISTEXT(L3526),ISTEXT(H3526)),"",L3526/H3526)))</f>
        <v/>
      </c>
    </row>
    <row r="3527" ht="13.35" customHeight="1" s="162">
      <c r="B3527" s="307" t="n"/>
      <c r="C3527" s="307" t="n"/>
      <c r="E3527" s="307" t="n"/>
      <c r="F3527" s="32" t="n"/>
      <c r="G3527" s="33">
        <f>IF(F3527="", "", IF(OR(ISTEXT(H3527),ISTEXT(F3527)),"",H3527/F3527))</f>
        <v/>
      </c>
      <c r="H3527" s="33" t="n"/>
      <c r="I3527" s="33" t="n"/>
      <c r="J3527" s="33">
        <f>IF(I3527="", "", IF(OR(ISTEXT(I3527),ISTEXT($F3527)),"",I3527*$F3527))</f>
        <v/>
      </c>
      <c r="K3527" s="33" t="n"/>
      <c r="L3527" s="33">
        <f>IF(K3527="", "", IF(OR(ISTEXT(K3527),ISTEXT($F3527)),"",K3527*$F3527))</f>
        <v/>
      </c>
      <c r="M3527" s="30">
        <f>IF(OR(H3527="",H3527=0),"",IF(K3527="",IF(J3527="","",IF(OR(ISTEXT(J3527),ISTEXT(H3527)),"",J3527/H3527)),IF(OR(ISTEXT(L3527),ISTEXT(H3527)),"",L3527/H3527)))</f>
        <v/>
      </c>
    </row>
    <row r="3528" ht="13.35" customHeight="1" s="162">
      <c r="B3528" s="307" t="n"/>
      <c r="C3528" s="307" t="n"/>
      <c r="E3528" s="307" t="n"/>
      <c r="F3528" s="32" t="n"/>
      <c r="G3528" s="33">
        <f>IF(F3528="", "", IF(OR(ISTEXT(H3528),ISTEXT(F3528)),"",H3528/F3528))</f>
        <v/>
      </c>
      <c r="H3528" s="33" t="n"/>
      <c r="I3528" s="33" t="n"/>
      <c r="J3528" s="33">
        <f>IF(I3528="", "", IF(OR(ISTEXT(I3528),ISTEXT($F3528)),"",I3528*$F3528))</f>
        <v/>
      </c>
      <c r="K3528" s="33" t="n"/>
      <c r="L3528" s="33">
        <f>IF(K3528="", "", IF(OR(ISTEXT(K3528),ISTEXT($F3528)),"",K3528*$F3528))</f>
        <v/>
      </c>
      <c r="M3528" s="30">
        <f>IF(OR(H3528="",H3528=0),"",IF(K3528="",IF(J3528="","",IF(OR(ISTEXT(J3528),ISTEXT(H3528)),"",J3528/H3528)),IF(OR(ISTEXT(L3528),ISTEXT(H3528)),"",L3528/H3528)))</f>
        <v/>
      </c>
    </row>
    <row r="3529" ht="13.35" customHeight="1" s="162">
      <c r="B3529" s="307" t="n"/>
      <c r="C3529" s="307" t="n"/>
      <c r="E3529" s="307" t="n"/>
      <c r="F3529" s="32" t="n"/>
      <c r="G3529" s="33">
        <f>IF(F3529="", "", IF(OR(ISTEXT(H3529),ISTEXT(F3529)),"",H3529/F3529))</f>
        <v/>
      </c>
      <c r="H3529" s="33" t="n"/>
      <c r="I3529" s="33" t="n"/>
      <c r="J3529" s="33">
        <f>IF(I3529="", "", IF(OR(ISTEXT(I3529),ISTEXT($F3529)),"",I3529*$F3529))</f>
        <v/>
      </c>
      <c r="K3529" s="33" t="n"/>
      <c r="L3529" s="33">
        <f>IF(K3529="", "", IF(OR(ISTEXT(K3529),ISTEXT($F3529)),"",K3529*$F3529))</f>
        <v/>
      </c>
      <c r="M3529" s="30">
        <f>IF(OR(H3529="",H3529=0),"",IF(K3529="",IF(J3529="","",IF(OR(ISTEXT(J3529),ISTEXT(H3529)),"",J3529/H3529)),IF(OR(ISTEXT(L3529),ISTEXT(H3529)),"",L3529/H3529)))</f>
        <v/>
      </c>
    </row>
    <row r="3530" ht="13.35" customHeight="1" s="162">
      <c r="B3530" s="307" t="n"/>
      <c r="C3530" s="307" t="n"/>
      <c r="E3530" s="307" t="n"/>
      <c r="F3530" s="32" t="n"/>
      <c r="G3530" s="33">
        <f>IF(F3530="", "", IF(OR(ISTEXT(H3530),ISTEXT(F3530)),"",H3530/F3530))</f>
        <v/>
      </c>
      <c r="H3530" s="33" t="n"/>
      <c r="I3530" s="33" t="n"/>
      <c r="J3530" s="33">
        <f>IF(I3530="", "", IF(OR(ISTEXT(I3530),ISTEXT($F3530)),"",I3530*$F3530))</f>
        <v/>
      </c>
      <c r="K3530" s="33" t="n"/>
      <c r="L3530" s="33">
        <f>IF(K3530="", "", IF(OR(ISTEXT(K3530),ISTEXT($F3530)),"",K3530*$F3530))</f>
        <v/>
      </c>
      <c r="M3530" s="30">
        <f>IF(OR(H3530="",H3530=0),"",IF(K3530="",IF(J3530="","",IF(OR(ISTEXT(J3530),ISTEXT(H3530)),"",J3530/H3530)),IF(OR(ISTEXT(L3530),ISTEXT(H3530)),"",L3530/H3530)))</f>
        <v/>
      </c>
    </row>
    <row r="3531" ht="13.35" customHeight="1" s="162">
      <c r="B3531" s="307" t="n"/>
      <c r="C3531" s="307" t="n"/>
      <c r="E3531" s="307" t="n"/>
      <c r="F3531" s="32" t="n"/>
      <c r="G3531" s="33">
        <f>IF(F3531="", "", IF(OR(ISTEXT(H3531),ISTEXT(F3531)),"",H3531/F3531))</f>
        <v/>
      </c>
      <c r="H3531" s="33" t="n"/>
      <c r="I3531" s="33" t="n"/>
      <c r="J3531" s="33">
        <f>IF(I3531="", "", IF(OR(ISTEXT(I3531),ISTEXT($F3531)),"",I3531*$F3531))</f>
        <v/>
      </c>
      <c r="K3531" s="33" t="n"/>
      <c r="L3531" s="33">
        <f>IF(K3531="", "", IF(OR(ISTEXT(K3531),ISTEXT($F3531)),"",K3531*$F3531))</f>
        <v/>
      </c>
      <c r="M3531" s="30">
        <f>IF(OR(H3531="",H3531=0),"",IF(K3531="",IF(J3531="","",IF(OR(ISTEXT(J3531),ISTEXT(H3531)),"",J3531/H3531)),IF(OR(ISTEXT(L3531),ISTEXT(H3531)),"",L3531/H3531)))</f>
        <v/>
      </c>
    </row>
    <row r="3532" ht="13.35" customHeight="1" s="162">
      <c r="B3532" s="42" t="n"/>
      <c r="C3532" s="231" t="inlineStr">
        <is>
          <t>Subtotal (this page)</t>
        </is>
      </c>
      <c r="D3532" s="159" t="n"/>
      <c r="E3532" s="42" t="n"/>
      <c r="F3532" s="42" t="n"/>
      <c r="G3532" s="43" t="n"/>
      <c r="H3532" s="43">
        <f>IF(SUM(H3492:H3531)=0,"",SUM(H3492:H3531))</f>
        <v/>
      </c>
      <c r="I3532" s="43" t="n"/>
      <c r="J3532" s="43">
        <f>IF(SUM(J3492:J3531)=0,"",SUM(J3492:J3531))</f>
        <v/>
      </c>
      <c r="K3532" s="43" t="n"/>
      <c r="L3532" s="43">
        <f>IF(SUM(L3492:L3531)=0,"",SUM(L3492:L3531))</f>
        <v/>
      </c>
      <c r="M3532" s="35">
        <f>IF(OR(H3532="",H3532=0),"",IF(L3532="",IF(J3532="","",IF(OR(ISTEXT(J3532),ISTEXT(H3532)),"",J3532/H3532)),IF(OR(ISTEXT(L3532),ISTEXT(H3532)),"",L3532/H3532)))</f>
        <v/>
      </c>
    </row>
    <row r="3533" ht="13.35" customHeight="1" s="162"/>
    <row r="3534" ht="13.35" customHeight="1" s="162">
      <c r="B3534" s="188" t="inlineStr">
        <is>
          <t>Remarks (cont.)</t>
        </is>
      </c>
      <c r="C3534" s="173" t="n"/>
      <c r="D3534" s="154" t="n"/>
      <c r="E3534" s="174" t="n"/>
      <c r="F3534" s="174" t="n"/>
      <c r="G3534" s="174" t="n"/>
      <c r="H3534" s="174" t="n"/>
      <c r="I3534" s="174" t="n"/>
      <c r="J3534" s="174" t="n"/>
      <c r="K3534" s="174" t="n"/>
      <c r="L3534" s="174" t="n"/>
      <c r="M3534" s="173" t="n"/>
    </row>
    <row r="3535" ht="13.35" customHeight="1" s="162">
      <c r="B3535" s="154" t="n"/>
      <c r="C3535" s="174" t="n"/>
      <c r="D3535" s="174" t="n"/>
      <c r="E3535" s="174" t="n"/>
      <c r="F3535" s="174" t="n"/>
      <c r="G3535" s="174" t="n"/>
      <c r="H3535" s="174" t="n"/>
      <c r="I3535" s="174" t="n"/>
      <c r="J3535" s="174" t="n"/>
      <c r="K3535" s="174" t="n"/>
      <c r="L3535" s="174" t="n"/>
      <c r="M3535" s="173" t="n"/>
    </row>
    <row r="3536" ht="13.35" customHeight="1" s="162">
      <c r="B3536" s="154" t="n"/>
      <c r="C3536" s="174" t="n"/>
      <c r="D3536" s="174" t="n"/>
      <c r="E3536" s="174" t="n"/>
      <c r="F3536" s="174" t="n"/>
      <c r="G3536" s="174" t="n"/>
      <c r="H3536" s="174" t="n"/>
      <c r="I3536" s="174" t="n"/>
      <c r="J3536" s="174" t="n"/>
      <c r="K3536" s="174" t="n"/>
      <c r="L3536" s="174" t="n"/>
      <c r="M3536" s="173" t="n"/>
    </row>
    <row r="3537" ht="13.35" customHeight="1" s="162">
      <c r="B3537" s="154" t="n"/>
      <c r="C3537" s="174" t="n"/>
      <c r="D3537" s="174" t="n"/>
      <c r="E3537" s="174" t="n"/>
      <c r="F3537" s="174" t="n"/>
      <c r="G3537" s="174" t="n"/>
      <c r="H3537" s="174" t="n"/>
      <c r="I3537" s="174" t="n"/>
      <c r="J3537" s="174" t="n"/>
      <c r="K3537" s="174" t="n"/>
      <c r="L3537" s="174" t="n"/>
      <c r="M3537" s="173" t="n"/>
    </row>
    <row r="3538" ht="13.35" customHeight="1" s="162"/>
    <row r="3539" ht="13.35" customHeight="1" s="162"/>
    <row r="3540" ht="13.35" customHeight="1" s="162">
      <c r="B3540" s="200" t="inlineStr">
        <is>
          <t>System</t>
        </is>
      </c>
      <c r="C3540" s="403" t="n"/>
      <c r="D3540" s="209">
        <f>IF('{Equipment Data Entry}'!B115="","",'{Equipment Data Entry}'!B115)</f>
        <v/>
      </c>
      <c r="E3540" s="418" t="n"/>
      <c r="F3540" s="403" t="n"/>
      <c r="G3540" s="200" t="inlineStr">
        <is>
          <t>Service</t>
        </is>
      </c>
      <c r="H3540" s="403" t="n"/>
      <c r="I3540" s="210">
        <f>IF('{Equipment Data Entry}'!C115="","",'{Equipment Data Entry}'!C115)</f>
        <v/>
      </c>
      <c r="J3540" s="418" t="n"/>
      <c r="K3540" s="418" t="n"/>
      <c r="L3540" s="418" t="n"/>
      <c r="M3540" s="403" t="n"/>
    </row>
    <row r="3541" ht="13.35" customHeight="1" s="162">
      <c r="B3541" s="422" t="n"/>
      <c r="C3541" s="423" t="n"/>
      <c r="D3541" s="422" t="n"/>
      <c r="E3541" s="424" t="n"/>
      <c r="F3541" s="423" t="n"/>
      <c r="G3541" s="422" t="n"/>
      <c r="H3541" s="423" t="n"/>
      <c r="I3541" s="422" t="n"/>
      <c r="J3541" s="424" t="n"/>
      <c r="K3541" s="424" t="n"/>
      <c r="L3541" s="424" t="n"/>
      <c r="M3541" s="423" t="n"/>
    </row>
    <row r="3542" ht="13.35" customHeight="1" s="162">
      <c r="B3542" s="437" t="inlineStr">
        <is>
          <t>Drive Type:</t>
        </is>
      </c>
      <c r="C3542" s="13" t="n"/>
      <c r="D3542" s="438" t="n"/>
      <c r="E3542" s="437" t="inlineStr">
        <is>
          <t>Rotation – Design:</t>
        </is>
      </c>
      <c r="F3542" s="13" t="n"/>
      <c r="G3542" s="438" t="n"/>
      <c r="H3542" s="13" t="n"/>
      <c r="I3542" s="437" t="inlineStr">
        <is>
          <t>Actual:</t>
        </is>
      </c>
      <c r="J3542" s="438" t="n"/>
    </row>
    <row r="3543" ht="13.35" customHeight="1" s="162">
      <c r="B3543" s="200" t="inlineStr">
        <is>
          <t>Unit Data</t>
        </is>
      </c>
      <c r="C3543" s="400" t="n"/>
      <c r="D3543" s="400" t="n"/>
      <c r="E3543" s="400" t="n"/>
      <c r="F3543" s="400" t="n"/>
      <c r="G3543" s="401" t="n"/>
      <c r="H3543" s="13" t="n"/>
      <c r="I3543" s="200" t="inlineStr">
        <is>
          <t>Design and Performance Data</t>
        </is>
      </c>
      <c r="J3543" s="400" t="n"/>
      <c r="K3543" s="400" t="n"/>
      <c r="L3543" s="401" t="n"/>
      <c r="M3543" s="283" t="n"/>
    </row>
    <row r="3544" ht="13.35" customHeight="1" s="162">
      <c r="B3544" s="199" t="inlineStr">
        <is>
          <t>Manufacturer</t>
        </is>
      </c>
      <c r="C3544" s="401" t="n"/>
      <c r="D3544" s="204">
        <f>IF('{Equipment Data Entry}'!E115="","",'{Equipment Data Entry}'!E115)</f>
        <v/>
      </c>
      <c r="E3544" s="400" t="n"/>
      <c r="F3544" s="400" t="n"/>
      <c r="G3544" s="401" t="n"/>
      <c r="H3544" s="13" t="n"/>
      <c r="I3544" s="199" t="inlineStr">
        <is>
          <t>Design Criteria</t>
        </is>
      </c>
      <c r="J3544" s="401" t="n"/>
      <c r="K3544" s="199" t="inlineStr">
        <is>
          <t>Design</t>
        </is>
      </c>
      <c r="L3544" s="199" t="inlineStr">
        <is>
          <t>Actual</t>
        </is>
      </c>
      <c r="M3544" s="13" t="n"/>
    </row>
    <row r="3545" ht="13.35" customHeight="1" s="162">
      <c r="B3545" s="199" t="inlineStr">
        <is>
          <t>Model Number</t>
        </is>
      </c>
      <c r="C3545" s="401" t="n"/>
      <c r="D3545" s="204">
        <f>IF('{Equipment Data Entry}'!F115="","",'{Equipment Data Entry}'!F115)</f>
        <v/>
      </c>
      <c r="E3545" s="400" t="n"/>
      <c r="F3545" s="400" t="n"/>
      <c r="G3545" s="401" t="n"/>
      <c r="H3545" s="13" t="n"/>
      <c r="I3545" s="199" t="inlineStr">
        <is>
          <t>Total Airflow</t>
        </is>
      </c>
      <c r="J3545" s="401" t="n"/>
      <c r="K3545" s="24">
        <f>H3585</f>
        <v/>
      </c>
      <c r="L3545" s="24">
        <f>L3585</f>
        <v/>
      </c>
      <c r="M3545" s="22">
        <f>IF(OR(L3545="",K3545="",K3545=0),"",IF(OR(ISTEXT(L3545),ISTEXT(K3545)),"",L3545/K3545))</f>
        <v/>
      </c>
    </row>
    <row r="3546" ht="13.35" customHeight="1" s="162">
      <c r="B3546" s="199" t="inlineStr">
        <is>
          <t>Serial Number</t>
        </is>
      </c>
      <c r="C3546" s="401" t="n"/>
      <c r="D3546" s="204" t="n"/>
      <c r="E3546" s="400" t="n"/>
      <c r="F3546" s="400" t="n"/>
      <c r="G3546" s="401" t="n"/>
      <c r="H3546" s="13" t="n"/>
      <c r="I3546" s="199" t="inlineStr">
        <is>
          <t>Unit ESP</t>
        </is>
      </c>
      <c r="J3546" s="401" t="n"/>
      <c r="K3546" s="71">
        <f>IF('{Equipment Data Entry}'!H115="","",'{Equipment Data Entry}'!H115)</f>
        <v/>
      </c>
      <c r="L3546" s="64">
        <f>I3565</f>
        <v/>
      </c>
      <c r="M3546" s="22" t="n"/>
    </row>
    <row r="3547" ht="13.35" customHeight="1" s="162">
      <c r="B3547" s="199" t="inlineStr">
        <is>
          <t>Area Served</t>
        </is>
      </c>
      <c r="C3547" s="401" t="n"/>
      <c r="D3547" s="204">
        <f>I3540</f>
        <v/>
      </c>
      <c r="E3547" s="400" t="n"/>
      <c r="F3547" s="400" t="n"/>
      <c r="G3547" s="401" t="n"/>
      <c r="H3547" s="13" t="n"/>
      <c r="I3547" s="199" t="inlineStr">
        <is>
          <t>Fan RPMs</t>
        </is>
      </c>
      <c r="J3547" s="401" t="n"/>
      <c r="K3547" s="24">
        <f>IF('{Equipment Data Entry}'!I115="","",'{Equipment Data Entry}'!I115)</f>
        <v/>
      </c>
      <c r="L3547" s="24">
        <f>IF(L3558="","",L3558)</f>
        <v/>
      </c>
      <c r="M3547" s="13" t="n"/>
    </row>
    <row r="3548" ht="13.35" customHeight="1" s="162">
      <c r="B3548" s="199" t="inlineStr">
        <is>
          <t>Location</t>
        </is>
      </c>
      <c r="C3548" s="401" t="n"/>
      <c r="D3548" s="204">
        <f>IF('{Equipment Data Entry}'!D115="","",'{Equipment Data Entry}'!D115)</f>
        <v/>
      </c>
      <c r="E3548" s="400" t="n"/>
      <c r="F3548" s="400" t="n"/>
      <c r="G3548" s="401" t="n"/>
      <c r="H3548" s="13" t="n"/>
      <c r="I3548" s="283" t="n"/>
      <c r="J3548" s="283" t="n"/>
      <c r="K3548" s="36" t="n"/>
      <c r="L3548" s="36" t="n"/>
      <c r="M3548" s="13" t="n"/>
    </row>
    <row r="3549" ht="13.35" customHeight="1" s="162">
      <c r="B3549" s="13" t="n"/>
      <c r="C3549" s="13" t="n"/>
      <c r="D3549" s="13" t="n"/>
      <c r="E3549" s="13" t="n"/>
      <c r="F3549" s="13" t="n"/>
      <c r="G3549" s="13" t="n"/>
      <c r="H3549" s="13" t="n"/>
      <c r="I3549" s="283" t="n"/>
      <c r="J3549" s="283" t="n"/>
      <c r="K3549" s="37" t="n"/>
      <c r="L3549" s="37" t="n"/>
      <c r="M3549" s="13" t="n"/>
    </row>
    <row r="3550" ht="13.35" customHeight="1" s="162">
      <c r="B3550" s="200" t="inlineStr">
        <is>
          <t>Motor Data</t>
        </is>
      </c>
      <c r="C3550" s="400" t="n"/>
      <c r="D3550" s="400" t="n"/>
      <c r="E3550" s="400" t="n"/>
      <c r="F3550" s="400" t="n"/>
      <c r="G3550" s="401" t="n"/>
      <c r="H3550" s="13" t="n"/>
      <c r="I3550" s="283" t="inlineStr">
        <is>
          <t>Filter Type/Size/Qty</t>
        </is>
      </c>
      <c r="J3550" s="404" t="n"/>
      <c r="K3550" s="404" t="n"/>
      <c r="L3550" s="37" t="n"/>
      <c r="M3550" s="404" t="n"/>
    </row>
    <row r="3551" ht="13.35" customHeight="1" s="162">
      <c r="B3551" s="199" t="inlineStr">
        <is>
          <t>Manufacturer</t>
        </is>
      </c>
      <c r="C3551" s="401" t="n"/>
      <c r="D3551" s="203" t="n"/>
      <c r="E3551" s="400" t="n"/>
      <c r="F3551" s="400" t="n"/>
      <c r="G3551" s="401" t="n"/>
      <c r="H3551" s="13" t="n"/>
      <c r="I3551" s="200" t="inlineStr">
        <is>
          <t>Drive Data</t>
        </is>
      </c>
      <c r="J3551" s="400" t="n"/>
      <c r="K3551" s="400" t="n"/>
      <c r="L3551" s="401" t="n"/>
      <c r="M3551" s="13" t="n"/>
    </row>
    <row r="3552" ht="13.35" customHeight="1" s="162">
      <c r="B3552" s="199" t="inlineStr">
        <is>
          <t>Horsepower</t>
        </is>
      </c>
      <c r="C3552" s="401" t="n"/>
      <c r="D3552" s="28">
        <f>IF('{Equipment Data Entry}'!G115="","",'{Equipment Data Entry}'!G115)</f>
        <v/>
      </c>
      <c r="E3552" s="21" t="inlineStr">
        <is>
          <t>RPM</t>
        </is>
      </c>
      <c r="F3552" s="24" t="n"/>
      <c r="G3552" s="199" t="inlineStr">
        <is>
          <t>SF</t>
        </is>
      </c>
      <c r="H3552" s="13" t="n"/>
      <c r="I3552" s="199" t="inlineStr">
        <is>
          <t>Motor sheave</t>
        </is>
      </c>
      <c r="J3552" s="400" t="n"/>
      <c r="K3552" s="24">
        <f>IF('{Equipment Data Entry}'!J115="","",'{Equipment Data Entry}'!J115)</f>
        <v/>
      </c>
      <c r="L3552" s="21" t="inlineStr">
        <is>
          <t>Bore</t>
        </is>
      </c>
      <c r="M3552" s="208"/>
    </row>
    <row r="3553" ht="13.35" customHeight="1" s="162">
      <c r="B3553" s="198">
        <f>IF('{Equipment Data Entry}'!N115="","",'{Equipment Data Entry}'!N115)</f>
        <v/>
      </c>
      <c r="C3553" s="198">
        <f>IF('{Equipment Data Entry}'!O115="","",'{Equipment Data Entry}'!O115)</f>
        <v/>
      </c>
      <c r="D3553" s="21" t="inlineStr">
        <is>
          <t>FLA</t>
        </is>
      </c>
      <c r="E3553" s="67" t="n"/>
      <c r="F3553" s="21" t="inlineStr">
        <is>
          <t>Frame</t>
        </is>
      </c>
      <c r="G3553" s="208" t="n"/>
      <c r="H3553" s="13" t="n"/>
      <c r="I3553" s="199" t="inlineStr">
        <is>
          <t>Fan pulley</t>
        </is>
      </c>
      <c r="J3553" s="400" t="n"/>
      <c r="K3553" s="24">
        <f>IF('{Equipment Data Entry}'!K115="","",'{Equipment Data Entry}'!K115)</f>
        <v/>
      </c>
      <c r="L3553" s="21" t="inlineStr">
        <is>
          <t>Bore</t>
        </is>
      </c>
      <c r="M3553" s="208"/>
    </row>
    <row r="3554" ht="13.35" customHeight="1" s="162">
      <c r="B3554" s="199" t="inlineStr">
        <is>
          <t>Corrected FLA</t>
        </is>
      </c>
      <c r="C3554" s="401" t="n"/>
      <c r="D3554" s="27">
        <f>IF(OR(E3555="",E3553="",B3553=""),"",IF(OR(ISTEXT(B3553),COUNT(E3555:G3555)=0,ISTEXT(E3553)),"",B3553/AVERAGE(E3555:G3555)*E3553))</f>
        <v/>
      </c>
      <c r="E3554" s="199" t="inlineStr">
        <is>
          <t>Estimated BHP</t>
        </is>
      </c>
      <c r="F3554" s="401" t="n"/>
      <c r="G3554" s="27">
        <f>IF(OR(COUNT(E3556:G3556)=0,IF(N(E3557)&gt;0,E3557,N(D3552))=0,IF(N(D3554)&gt;0,D3554,N(E3553))=0),"",IF(N(E3557)&gt;0,E3557,N(D3552))*AVERAGE(E3556:G3556)/IF(N(D3554)&gt;0,D3554,N(E3553)))</f>
        <v/>
      </c>
      <c r="H3554" s="13" t="n"/>
      <c r="I3554" s="199" t="inlineStr">
        <is>
          <t>Belt(s)</t>
        </is>
      </c>
      <c r="J3554" s="208">
        <f>IF('{Equipment Data Entry}'!L115="","",'{Equipment Data Entry}'!L115)</f>
        <v/>
      </c>
      <c r="K3554" s="199" t="inlineStr">
        <is>
          <t>C to C</t>
        </is>
      </c>
      <c r="L3554" s="64">
        <f>IF('{Equipment Data Entry}'!M115="","",'{Equipment Data Entry}'!M115)</f>
        <v/>
      </c>
      <c r="M3554" s="13" t="n"/>
    </row>
    <row r="3555" ht="13.35" customHeight="1" s="162">
      <c r="B3555" s="199" t="inlineStr">
        <is>
          <t>Measured Voltage</t>
        </is>
      </c>
      <c r="C3555" s="400" t="n"/>
      <c r="D3555" s="401" t="n"/>
      <c r="E3555" s="24" t="n"/>
      <c r="F3555" s="24" t="n"/>
      <c r="G3555" s="24" t="n"/>
      <c r="H3555" s="13" t="n"/>
      <c r="I3555" s="283" t="inlineStr">
        <is>
          <t>Final Settings</t>
        </is>
      </c>
      <c r="J3555" s="404" t="n"/>
      <c r="K3555" s="404" t="n"/>
      <c r="L3555" s="37" t="n"/>
      <c r="M3555" s="404" t="n"/>
    </row>
    <row r="3556" ht="13.35" customHeight="1" s="162">
      <c r="B3556" s="199" t="inlineStr">
        <is>
          <t>Measured Amperage</t>
        </is>
      </c>
      <c r="C3556" s="400" t="n"/>
      <c r="D3556" s="401" t="n"/>
      <c r="E3556" s="67" t="n"/>
      <c r="F3556" s="67" t="n"/>
      <c r="G3556" s="67" t="n"/>
      <c r="H3556" s="13" t="n"/>
      <c r="I3556" s="205" t="inlineStr">
        <is>
          <t>RPM Data</t>
        </is>
      </c>
      <c r="J3556" s="401" t="n"/>
      <c r="K3556" s="205" t="inlineStr">
        <is>
          <t>Initial</t>
        </is>
      </c>
      <c r="L3556" s="205" t="inlineStr">
        <is>
          <t>Final</t>
        </is>
      </c>
      <c r="M3556" s="13" t="n"/>
    </row>
    <row r="3557" ht="13.35" customHeight="1" s="162">
      <c r="B3557" s="199" t="inlineStr">
        <is>
          <t>Motor HP (nameplate)</t>
        </is>
      </c>
      <c r="C3557" s="400"/>
      <c r="D3557" s="401"/>
      <c r="E3557" s="24"/>
      <c r="F3557" s="24"/>
      <c r="G3557" s="24"/>
      <c r="H3557" s="13" t="n"/>
      <c r="I3557" s="199" t="inlineStr">
        <is>
          <t>Motor RPM</t>
        </is>
      </c>
      <c r="J3557" s="401" t="n"/>
      <c r="K3557" s="24" t="n"/>
      <c r="L3557" s="24" t="n"/>
      <c r="M3557" s="13" t="n"/>
    </row>
    <row r="3558" ht="13.35" customHeight="1" s="162">
      <c r="B3558" s="200" t="inlineStr">
        <is>
          <t>Static Pressure Profile (in. w.g.)</t>
        </is>
      </c>
      <c r="C3558" s="400" t="n"/>
      <c r="D3558" s="400" t="n"/>
      <c r="E3558" s="400" t="n"/>
      <c r="F3558" s="400" t="n"/>
      <c r="G3558" s="401" t="n"/>
      <c r="H3558" s="13" t="n"/>
      <c r="I3558" s="199" t="inlineStr">
        <is>
          <t>Fan RPM</t>
        </is>
      </c>
      <c r="J3558" s="401" t="n"/>
      <c r="K3558" s="24" t="n"/>
      <c r="L3558" s="24" t="n"/>
      <c r="M3558" s="13" t="n"/>
    </row>
    <row r="3559" ht="13.35" customHeight="1" s="162">
      <c r="B3559" s="490">
        <f>IFERROR(INDEX('{Dropdowns}'!$AI$2:$AO$7,MATCH($D$3562,'{Dropdowns}'!$AH$2:$AH$7,0),1),"")</f>
        <v/>
      </c>
      <c r="C3559" s="490">
        <f>IFERROR(INDEX('{Dropdowns}'!$AI$2:$AO$7,MATCH($D$3562,'{Dropdowns}'!$AH$2:$AH$7,0),2),"")</f>
        <v/>
      </c>
      <c r="D3559" s="490">
        <f>IFERROR(INDEX('{Dropdowns}'!$AI$2:$AO$7,MATCH($D$3562,'{Dropdowns}'!$AH$2:$AH$7,0),3),"")</f>
        <v/>
      </c>
      <c r="E3559" s="490">
        <f>IFERROR(INDEX('{Dropdowns}'!$AI$2:$AO$7,MATCH($D$3562,'{Dropdowns}'!$AH$2:$AH$7,0),4),"")</f>
        <v/>
      </c>
      <c r="F3559" s="490">
        <f>IFERROR(INDEX('{Dropdowns}'!$AI$2:$AO$7,MATCH($D$3562,'{Dropdowns}'!$AH$2:$AH$7,0),5),"")</f>
        <v/>
      </c>
      <c r="G3559" s="490">
        <f>IFERROR(INDEX('{Dropdowns}'!$AI$2:$AO$7,MATCH($D$3562,'{Dropdowns}'!$AH$2:$AH$7,0),6),"")</f>
        <v/>
      </c>
      <c r="H3559" s="490">
        <f>IFERROR(INDEX('{Dropdowns}'!$AI$2:$AO$7,MATCH($D$3562,'{Dropdowns}'!$AH$2:$AH$7,0),7),"")</f>
        <v/>
      </c>
      <c r="I3559" s="246" t="inlineStr">
        <is>
          <t>VSD Frequency</t>
        </is>
      </c>
      <c r="J3559" s="403" t="n"/>
      <c r="K3559" s="65" t="n"/>
      <c r="L3559" s="65" t="n"/>
      <c r="M3559" s="13" t="n"/>
    </row>
    <row r="3560" ht="13.35" customHeight="1" s="162">
      <c r="B3560" s="492"/>
      <c r="C3560" s="492"/>
      <c r="D3560" s="492"/>
      <c r="E3560" s="492"/>
      <c r="F3560" s="492"/>
      <c r="G3560" s="492"/>
      <c r="H3560" s="492"/>
      <c r="I3560" s="14" t="n"/>
      <c r="J3560" s="14" t="n"/>
      <c r="K3560" s="14" t="n"/>
      <c r="L3560" s="38" t="n"/>
      <c r="M3560" s="13" t="n"/>
      <c r="Q3560">
        <f>IF(B3560="","",B3560)</f>
        <v/>
      </c>
      <c r="R3560">
        <f>IF(C3559="—",Q3560,IF(C3560="","",C3560))</f>
        <v/>
      </c>
      <c r="S3560">
        <f>IF(D3559="—",R3560,IF(D3560="","",D3560))</f>
        <v/>
      </c>
      <c r="T3560">
        <f>IF(E3559="—",S3560,IF(E3560="","",E3560))</f>
        <v/>
      </c>
      <c r="U3560">
        <f>IF(F3559="—",T3560,IF(F3560="","",F3560))</f>
        <v/>
      </c>
      <c r="V3560">
        <f>IF(G3559="—",U3560,IF(G3560="","",G3560))</f>
        <v/>
      </c>
      <c r="W3560">
        <f>IFERROR(MATCH("Fan",$C$3559:$H$3559,0),"")</f>
        <v/>
      </c>
      <c r="X3560">
        <f>IF(W3560="","",INDEX(P3562:U3562,W3560))</f>
        <v/>
      </c>
      <c r="Y3560">
        <f>IF(W3560="","",INDEX(Q3561:V3561,W3560))</f>
        <v/>
      </c>
    </row>
    <row r="3561" ht="13.35" customHeight="1" s="162">
      <c r="B3561" s="491" t="inlineStr">
        <is>
          <t>Δ</t>
        </is>
      </c>
      <c r="C3561" s="498">
        <f>IF(OR(C3559="—",C3560="",Q3560=""),"",IF(OR(ISTEXT(C3560),ISTEXT(Q3560)),"","Δ "&amp;TEXT(C3560-Q3560,"0.00")))</f>
        <v/>
      </c>
      <c r="D3561" s="498">
        <f>IF(OR(D3559="—",D3560="",R3560=""),"",IF(OR(ISTEXT(D3560),ISTEXT(R3560)),"","Δ "&amp;TEXT(D3560-R3560,"0.00")))</f>
        <v/>
      </c>
      <c r="E3561" s="498">
        <f>IF(OR(E3559="—",E3560="",S3560=""),"",IF(OR(ISTEXT(E3560),ISTEXT(S3560)),"","Δ "&amp;TEXT(E3560-S3560,"0.00")))</f>
        <v/>
      </c>
      <c r="F3561" s="498">
        <f>IF(OR(F3559="—",F3560="",T3560=""),"",IF(OR(ISTEXT(F3560),ISTEXT(T3560)),"","Δ "&amp;TEXT(F3560-T3560,"0.00")))</f>
        <v/>
      </c>
      <c r="G3561" s="498">
        <f>IF(OR(G3559="—",G3560="",U3560=""),"",IF(OR(ISTEXT(G3560),ISTEXT(U3560)),"","Δ "&amp;TEXT(G3560-U3560,"0.00")))</f>
        <v/>
      </c>
      <c r="H3561" s="498">
        <f>IF(OR(H3559="—",H3560="",V3560=""),"",IF(OR(ISTEXT(H3560),ISTEXT(V3560)),"","Δ "&amp;TEXT(H3560-V3560,"0.00")))</f>
        <v/>
      </c>
      <c r="I3561" s="13" t="n"/>
      <c r="J3561" s="13" t="n"/>
      <c r="K3561" s="13" t="n"/>
      <c r="L3561" s="13" t="n"/>
      <c r="M3561" s="13" t="n"/>
      <c r="Q3561">
        <f>IF(OR(C3560="",ISTEXT(C3560)),R3561,C3560)</f>
        <v/>
      </c>
      <c r="R3561">
        <f>IF(OR(D3560="",ISTEXT(D3560)),S3561,D3560)</f>
        <v/>
      </c>
      <c r="S3561">
        <f>IF(OR(E3560="",ISTEXT(E3560)),T3561,E3560)</f>
        <v/>
      </c>
      <c r="T3561">
        <f>IF(OR(F3560="",ISTEXT(F3560)),U3561,F3560)</f>
        <v/>
      </c>
      <c r="U3561">
        <f>IF(OR(G3560="",ISTEXT(G3560)),V3561,G3560)</f>
        <v/>
      </c>
      <c r="V3561">
        <f>IF(OR(H3560="",ISTEXT(H3560)),"",H3560)</f>
        <v/>
      </c>
    </row>
    <row r="3562" ht="13.35" customHeight="1" s="162">
      <c r="B3562" s="425" t="inlineStr">
        <is>
          <t>Unit type:</t>
        </is>
      </c>
      <c r="D3562" s="522" t="inlineStr">
        <is>
          <t>EF</t>
        </is>
      </c>
      <c r="E3562" s="414" t="n"/>
      <c r="F3562" s="494" t="inlineStr">
        <is>
          <t>Airflow left to right. Δ = this reading minus the one before it; in. w.g.</t>
        </is>
      </c>
      <c r="P3562">
        <f>IF(B3560="","",B3560)</f>
        <v/>
      </c>
      <c r="Q3562">
        <f>IF(C3560="",P3562,C3560)</f>
        <v/>
      </c>
      <c r="R3562">
        <f>IF(D3560="",Q3562,D3560)</f>
        <v/>
      </c>
      <c r="S3562">
        <f>IF(E3560="",R3562,E3560)</f>
        <v/>
      </c>
      <c r="T3562">
        <f>IF(F3560="",S3562,F3560)</f>
        <v/>
      </c>
      <c r="U3562">
        <f>IF(G3560="",T3562,G3560)</f>
        <v/>
      </c>
      <c r="V3562">
        <f>IF(H3560="",U3562,H3560)</f>
        <v/>
      </c>
    </row>
    <row r="3563" ht="13.35" customHeight="1" s="162">
      <c r="B3563" s="500" t="inlineStr">
        <is>
          <t>Fan inlet</t>
        </is>
      </c>
      <c r="D3563" s="501">
        <f>IF(X3560="","",X3560)</f>
        <v/>
      </c>
      <c r="F3563" s="500" t="inlineStr">
        <is>
          <t>Discharge</t>
        </is>
      </c>
      <c r="I3563" s="501">
        <f>IF(V3562="","",V3562)</f>
        <v/>
      </c>
    </row>
    <row r="3564" ht="13.35" customHeight="1" s="162"/>
    <row r="3565" ht="13.35" customHeight="1" s="162">
      <c r="B3565" s="500" t="inlineStr">
        <is>
          <t>Fan TSP</t>
        </is>
      </c>
      <c r="E3565" s="501">
        <f>IF(OR(X3560="",Y3560=""),"",IF(OR(ISTEXT(X3560),ISTEXT(Y3560)),"",Y3560-X3560))</f>
        <v/>
      </c>
      <c r="F3565" s="500" t="inlineStr">
        <is>
          <t>ESP</t>
        </is>
      </c>
      <c r="I3565" s="501">
        <f>IF(OR(B3560="",V3562=""),"",IF(OR(ISTEXT(B3560),ISTEXT(V3562)),"",V3562-B3560))</f>
        <v/>
      </c>
      <c r="J3565" s="500" t="inlineStr">
        <is>
          <t>Unit ΔP (inlet → fan)</t>
        </is>
      </c>
      <c r="M3565" s="501">
        <f>IF(OR(B3560="",X3560=""),"",IF(OR(ISTEXT(B3560),ISTEXT(X3560)),"",X3560-B3560))</f>
        <v/>
      </c>
    </row>
    <row r="3566" ht="13.35" customHeight="1" s="162">
      <c r="B3566" s="453" t="inlineStr">
        <is>
          <t>Instrument:</t>
        </is>
      </c>
      <c r="C3566" s="5" t="n"/>
      <c r="D3566" s="505" t="n"/>
      <c r="E3566" s="414" t="n"/>
      <c r="F3566" s="414" t="n"/>
      <c r="G3566" s="425" t="inlineStr">
        <is>
          <t>Ak basis / notes:</t>
        </is>
      </c>
      <c r="I3566" s="506" t="n"/>
      <c r="J3566" s="414" t="n"/>
      <c r="K3566" s="414" t="n"/>
      <c r="L3566" s="414" t="n"/>
      <c r="M3566" s="414" t="n"/>
    </row>
    <row r="3567" ht="13.35" customHeight="1" s="162">
      <c r="B3567" s="188" t="inlineStr">
        <is>
          <t>Register / Grille / Diffuser Airflow</t>
        </is>
      </c>
      <c r="C3567" s="174" t="n"/>
      <c r="D3567" s="174" t="n"/>
      <c r="E3567" s="174" t="n"/>
      <c r="F3567" s="173" t="n"/>
      <c r="G3567" s="233" t="inlineStr">
        <is>
          <t>Design VEL</t>
        </is>
      </c>
      <c r="H3567" s="194" t="inlineStr">
        <is>
          <t>Design CFM</t>
        </is>
      </c>
      <c r="I3567" s="188" t="inlineStr">
        <is>
          <t>Initial</t>
        </is>
      </c>
      <c r="J3567" s="173" t="n"/>
      <c r="K3567" s="188" t="inlineStr">
        <is>
          <t>Final</t>
        </is>
      </c>
      <c r="L3567" s="173" t="n"/>
      <c r="M3567" s="188" t="inlineStr">
        <is>
          <t>%</t>
        </is>
      </c>
    </row>
    <row r="3568" ht="13.35" customHeight="1" s="162">
      <c r="B3568" s="153" t="inlineStr">
        <is>
          <t>No.</t>
        </is>
      </c>
      <c r="C3568" s="188" t="inlineStr">
        <is>
          <t>Area Served</t>
        </is>
      </c>
      <c r="D3568" s="188" t="inlineStr">
        <is>
          <t>Type</t>
        </is>
      </c>
      <c r="E3568" s="188" t="inlineStr">
        <is>
          <t>Size</t>
        </is>
      </c>
      <c r="F3568" s="188" t="inlineStr">
        <is>
          <t>Ak</t>
        </is>
      </c>
      <c r="G3568" s="440" t="n"/>
      <c r="H3568" s="440" t="n"/>
      <c r="I3568" s="188" t="inlineStr">
        <is>
          <t>VEL</t>
        </is>
      </c>
      <c r="J3568" s="188" t="inlineStr">
        <is>
          <t>CFM</t>
        </is>
      </c>
      <c r="K3568" s="188" t="inlineStr">
        <is>
          <t>VEL</t>
        </is>
      </c>
      <c r="L3568" s="188" t="inlineStr">
        <is>
          <t>CFM</t>
        </is>
      </c>
      <c r="M3568" s="440" t="n"/>
    </row>
    <row r="3569" ht="13.35" customHeight="1" s="162">
      <c r="B3569" s="307" t="n"/>
      <c r="C3569" s="307" t="n"/>
      <c r="E3569" s="307" t="n"/>
      <c r="F3569" s="32" t="n"/>
      <c r="G3569" s="33">
        <f>IF(F3569="", "", IF(OR(ISTEXT(H3569),ISTEXT(F3569)),"",H3569/F3569))</f>
        <v/>
      </c>
      <c r="H3569" s="33" t="n"/>
      <c r="I3569" s="33" t="n"/>
      <c r="J3569" s="33">
        <f>IF(I3569="", "", IF(OR(ISTEXT(I3569),ISTEXT($F3569)),"",I3569*$F3569))</f>
        <v/>
      </c>
      <c r="K3569" s="33" t="n"/>
      <c r="L3569" s="33">
        <f>IF(K3569="", "", IF(OR(ISTEXT(K3569),ISTEXT($F3569)),"",K3569*$F3569))</f>
        <v/>
      </c>
      <c r="M3569" s="30">
        <f>IF(OR(H3569="",H3569=0),"",IF(K3569="",IF(J3569="","",IF(OR(ISTEXT(J3569),ISTEXT(H3569)),"",J3569/H3569)),IF(OR(ISTEXT(L3569),ISTEXT(H3569)),"",L3569/H3569)))</f>
        <v/>
      </c>
    </row>
    <row r="3570" ht="13.35" customHeight="1" s="162">
      <c r="B3570" s="307" t="n"/>
      <c r="C3570" s="307" t="n"/>
      <c r="E3570" s="307" t="n"/>
      <c r="F3570" s="32" t="n"/>
      <c r="G3570" s="33">
        <f>IF(F3570="", "", IF(OR(ISTEXT(H3570),ISTEXT(F3570)),"",H3570/F3570))</f>
        <v/>
      </c>
      <c r="H3570" s="33" t="n"/>
      <c r="I3570" s="33" t="n"/>
      <c r="J3570" s="33">
        <f>IF(I3570="", "", IF(OR(ISTEXT(I3570),ISTEXT($F3570)),"",I3570*$F3570))</f>
        <v/>
      </c>
      <c r="K3570" s="33" t="n"/>
      <c r="L3570" s="33">
        <f>IF(K3570="", "", IF(OR(ISTEXT(K3570),ISTEXT($F3570)),"",K3570*$F3570))</f>
        <v/>
      </c>
      <c r="M3570" s="30">
        <f>IF(OR(H3570="",H3570=0),"",IF(K3570="",IF(J3570="","",IF(OR(ISTEXT(J3570),ISTEXT(H3570)),"",J3570/H3570)),IF(OR(ISTEXT(L3570),ISTEXT(H3570)),"",L3570/H3570)))</f>
        <v/>
      </c>
    </row>
    <row r="3571" ht="13.35" customHeight="1" s="162">
      <c r="B3571" s="307" t="n"/>
      <c r="C3571" s="307" t="n"/>
      <c r="E3571" s="307" t="n"/>
      <c r="F3571" s="32" t="n"/>
      <c r="G3571" s="33">
        <f>IF(F3571="", "", IF(OR(ISTEXT(H3571),ISTEXT(F3571)),"",H3571/F3571))</f>
        <v/>
      </c>
      <c r="H3571" s="33" t="n"/>
      <c r="I3571" s="33" t="n"/>
      <c r="J3571" s="33">
        <f>IF(I3571="", "", IF(OR(ISTEXT(I3571),ISTEXT($F3571)),"",I3571*$F3571))</f>
        <v/>
      </c>
      <c r="K3571" s="33" t="n"/>
      <c r="L3571" s="33">
        <f>IF(K3571="", "", IF(OR(ISTEXT(K3571),ISTEXT($F3571)),"",K3571*$F3571))</f>
        <v/>
      </c>
      <c r="M3571" s="30">
        <f>IF(OR(H3571="",H3571=0),"",IF(K3571="",IF(J3571="","",IF(OR(ISTEXT(J3571),ISTEXT(H3571)),"",J3571/H3571)),IF(OR(ISTEXT(L3571),ISTEXT(H3571)),"",L3571/H3571)))</f>
        <v/>
      </c>
    </row>
    <row r="3572" ht="13.35" customHeight="1" s="162">
      <c r="B3572" s="307" t="n"/>
      <c r="C3572" s="307" t="n"/>
      <c r="E3572" s="307" t="n"/>
      <c r="F3572" s="32" t="n"/>
      <c r="G3572" s="33">
        <f>IF(F3572="", "", IF(OR(ISTEXT(H3572),ISTEXT(F3572)),"",H3572/F3572))</f>
        <v/>
      </c>
      <c r="H3572" s="33" t="n"/>
      <c r="I3572" s="33" t="n"/>
      <c r="J3572" s="33">
        <f>IF(I3572="", "", IF(OR(ISTEXT(I3572),ISTEXT($F3572)),"",I3572*$F3572))</f>
        <v/>
      </c>
      <c r="K3572" s="33" t="n"/>
      <c r="L3572" s="33">
        <f>IF(K3572="", "", IF(OR(ISTEXT(K3572),ISTEXT($F3572)),"",K3572*$F3572))</f>
        <v/>
      </c>
      <c r="M3572" s="30">
        <f>IF(OR(H3572="",H3572=0),"",IF(K3572="",IF(J3572="","",IF(OR(ISTEXT(J3572),ISTEXT(H3572)),"",J3572/H3572)),IF(OR(ISTEXT(L3572),ISTEXT(H3572)),"",L3572/H3572)))</f>
        <v/>
      </c>
    </row>
    <row r="3573" ht="13.35" customHeight="1" s="162">
      <c r="B3573" s="307" t="n"/>
      <c r="C3573" s="307" t="n"/>
      <c r="E3573" s="307" t="n"/>
      <c r="F3573" s="32" t="n"/>
      <c r="G3573" s="33">
        <f>IF(F3573="", "", IF(OR(ISTEXT(H3573),ISTEXT(F3573)),"",H3573/F3573))</f>
        <v/>
      </c>
      <c r="H3573" s="33" t="n"/>
      <c r="I3573" s="33" t="n"/>
      <c r="J3573" s="33">
        <f>IF(I3573="", "", IF(OR(ISTEXT(I3573),ISTEXT($F3573)),"",I3573*$F3573))</f>
        <v/>
      </c>
      <c r="K3573" s="33" t="n"/>
      <c r="L3573" s="33">
        <f>IF(K3573="", "", IF(OR(ISTEXT(K3573),ISTEXT($F3573)),"",K3573*$F3573))</f>
        <v/>
      </c>
      <c r="M3573" s="30">
        <f>IF(OR(H3573="",H3573=0),"",IF(K3573="",IF(J3573="","",IF(OR(ISTEXT(J3573),ISTEXT(H3573)),"",J3573/H3573)),IF(OR(ISTEXT(L3573),ISTEXT(H3573)),"",L3573/H3573)))</f>
        <v/>
      </c>
    </row>
    <row r="3574" ht="13.35" customHeight="1" s="162">
      <c r="B3574" s="307" t="n"/>
      <c r="C3574" s="307" t="n"/>
      <c r="E3574" s="307" t="n"/>
      <c r="F3574" s="32" t="n"/>
      <c r="G3574" s="33">
        <f>IF(F3574="", "", IF(OR(ISTEXT(H3574),ISTEXT(F3574)),"",H3574/F3574))</f>
        <v/>
      </c>
      <c r="H3574" s="33" t="n"/>
      <c r="I3574" s="33" t="n"/>
      <c r="J3574" s="33">
        <f>IF(I3574="", "", IF(OR(ISTEXT(I3574),ISTEXT($F3574)),"",I3574*$F3574))</f>
        <v/>
      </c>
      <c r="K3574" s="33" t="n"/>
      <c r="L3574" s="33">
        <f>IF(K3574="", "", IF(OR(ISTEXT(K3574),ISTEXT($F3574)),"",K3574*$F3574))</f>
        <v/>
      </c>
      <c r="M3574" s="30">
        <f>IF(OR(H3574="",H3574=0),"",IF(K3574="",IF(J3574="","",IF(OR(ISTEXT(J3574),ISTEXT(H3574)),"",J3574/H3574)),IF(OR(ISTEXT(L3574),ISTEXT(H3574)),"",L3574/H3574)))</f>
        <v/>
      </c>
    </row>
    <row r="3575" ht="13.35" customHeight="1" s="162">
      <c r="B3575" s="307" t="n"/>
      <c r="C3575" s="307" t="n"/>
      <c r="E3575" s="307" t="n"/>
      <c r="F3575" s="32" t="n"/>
      <c r="G3575" s="33">
        <f>IF(F3575="", "", IF(OR(ISTEXT(H3575),ISTEXT(F3575)),"",H3575/F3575))</f>
        <v/>
      </c>
      <c r="H3575" s="33" t="n"/>
      <c r="I3575" s="33" t="n"/>
      <c r="J3575" s="33">
        <f>IF(I3575="", "", IF(OR(ISTEXT(I3575),ISTEXT($F3575)),"",I3575*$F3575))</f>
        <v/>
      </c>
      <c r="K3575" s="33" t="n"/>
      <c r="L3575" s="33">
        <f>IF(K3575="", "", IF(OR(ISTEXT(K3575),ISTEXT($F3575)),"",K3575*$F3575))</f>
        <v/>
      </c>
      <c r="M3575" s="30">
        <f>IF(OR(H3575="",H3575=0),"",IF(K3575="",IF(J3575="","",IF(OR(ISTEXT(J3575),ISTEXT(H3575)),"",J3575/H3575)),IF(OR(ISTEXT(L3575),ISTEXT(H3575)),"",L3575/H3575)))</f>
        <v/>
      </c>
    </row>
    <row r="3576" ht="13.35" customHeight="1" s="162">
      <c r="B3576" s="307" t="n"/>
      <c r="C3576" s="307" t="n"/>
      <c r="E3576" s="307" t="n"/>
      <c r="F3576" s="32" t="n"/>
      <c r="G3576" s="33">
        <f>IF(F3576="", "", IF(OR(ISTEXT(H3576),ISTEXT(F3576)),"",H3576/F3576))</f>
        <v/>
      </c>
      <c r="H3576" s="33" t="n"/>
      <c r="I3576" s="33" t="n"/>
      <c r="J3576" s="33">
        <f>IF(I3576="", "", IF(OR(ISTEXT(I3576),ISTEXT($F3576)),"",I3576*$F3576))</f>
        <v/>
      </c>
      <c r="K3576" s="33" t="n"/>
      <c r="L3576" s="33">
        <f>IF(K3576="", "", IF(OR(ISTEXT(K3576),ISTEXT($F3576)),"",K3576*$F3576))</f>
        <v/>
      </c>
      <c r="M3576" s="30">
        <f>IF(OR(H3576="",H3576=0),"",IF(K3576="",IF(J3576="","",IF(OR(ISTEXT(J3576),ISTEXT(H3576)),"",J3576/H3576)),IF(OR(ISTEXT(L3576),ISTEXT(H3576)),"",L3576/H3576)))</f>
        <v/>
      </c>
    </row>
    <row r="3577" ht="13.35" customHeight="1" s="162">
      <c r="B3577" s="307" t="n"/>
      <c r="C3577" s="307" t="n"/>
      <c r="E3577" s="307" t="n"/>
      <c r="F3577" s="32" t="n"/>
      <c r="G3577" s="33">
        <f>IF(F3577="", "", IF(OR(ISTEXT(H3577),ISTEXT(F3577)),"",H3577/F3577))</f>
        <v/>
      </c>
      <c r="H3577" s="33" t="n"/>
      <c r="I3577" s="33" t="n"/>
      <c r="J3577" s="33">
        <f>IF(I3577="", "", IF(OR(ISTEXT(I3577),ISTEXT($F3577)),"",I3577*$F3577))</f>
        <v/>
      </c>
      <c r="K3577" s="33" t="n"/>
      <c r="L3577" s="33">
        <f>IF(K3577="", "", IF(OR(ISTEXT(K3577),ISTEXT($F3577)),"",K3577*$F3577))</f>
        <v/>
      </c>
      <c r="M3577" s="30">
        <f>IF(OR(H3577="",H3577=0),"",IF(K3577="",IF(J3577="","",IF(OR(ISTEXT(J3577),ISTEXT(H3577)),"",J3577/H3577)),IF(OR(ISTEXT(L3577),ISTEXT(H3577)),"",L3577/H3577)))</f>
        <v/>
      </c>
    </row>
    <row r="3578" ht="13.35" customHeight="1" s="162">
      <c r="B3578" s="307" t="n"/>
      <c r="C3578" s="307" t="n"/>
      <c r="E3578" s="307" t="n"/>
      <c r="F3578" s="32" t="n"/>
      <c r="G3578" s="33">
        <f>IF(F3578="", "", IF(OR(ISTEXT(H3578),ISTEXT(F3578)),"",H3578/F3578))</f>
        <v/>
      </c>
      <c r="H3578" s="33" t="n"/>
      <c r="I3578" s="33" t="n"/>
      <c r="J3578" s="33">
        <f>IF(I3578="", "", IF(OR(ISTEXT(I3578),ISTEXT($F3578)),"",I3578*$F3578))</f>
        <v/>
      </c>
      <c r="K3578" s="33" t="n"/>
      <c r="L3578" s="33">
        <f>IF(K3578="", "", IF(OR(ISTEXT(K3578),ISTEXT($F3578)),"",K3578*$F3578))</f>
        <v/>
      </c>
      <c r="M3578" s="30">
        <f>IF(OR(H3578="",H3578=0),"",IF(K3578="",IF(J3578="","",IF(OR(ISTEXT(J3578),ISTEXT(H3578)),"",J3578/H3578)),IF(OR(ISTEXT(L3578),ISTEXT(H3578)),"",L3578/H3578)))</f>
        <v/>
      </c>
    </row>
    <row r="3579" ht="13.35" customHeight="1" s="162">
      <c r="B3579" s="307" t="n"/>
      <c r="C3579" s="307" t="n"/>
      <c r="E3579" s="307" t="n"/>
      <c r="F3579" s="32" t="n"/>
      <c r="G3579" s="33">
        <f>IF(F3579="", "", IF(OR(ISTEXT(H3579),ISTEXT(F3579)),"",H3579/F3579))</f>
        <v/>
      </c>
      <c r="H3579" s="33" t="n"/>
      <c r="I3579" s="33" t="n"/>
      <c r="J3579" s="33">
        <f>IF(I3579="", "", IF(OR(ISTEXT(I3579),ISTEXT($F3579)),"",I3579*$F3579))</f>
        <v/>
      </c>
      <c r="K3579" s="33" t="n"/>
      <c r="L3579" s="33">
        <f>IF(K3579="", "", IF(OR(ISTEXT(K3579),ISTEXT($F3579)),"",K3579*$F3579))</f>
        <v/>
      </c>
      <c r="M3579" s="30">
        <f>IF(OR(H3579="",H3579=0),"",IF(K3579="",IF(J3579="","",IF(OR(ISTEXT(J3579),ISTEXT(H3579)),"",J3579/H3579)),IF(OR(ISTEXT(L3579),ISTEXT(H3579)),"",L3579/H3579)))</f>
        <v/>
      </c>
    </row>
    <row r="3580" ht="13.35" customHeight="1" s="162">
      <c r="B3580" s="307" t="n"/>
      <c r="C3580" s="307" t="n"/>
      <c r="E3580" s="307" t="n"/>
      <c r="F3580" s="32" t="n"/>
      <c r="G3580" s="33">
        <f>IF(F3580="", "", IF(OR(ISTEXT(H3580),ISTEXT(F3580)),"",H3580/F3580))</f>
        <v/>
      </c>
      <c r="H3580" s="33" t="n"/>
      <c r="I3580" s="33" t="n"/>
      <c r="J3580" s="33">
        <f>IF(I3580="", "", IF(OR(ISTEXT(I3580),ISTEXT($F3580)),"",I3580*$F3580))</f>
        <v/>
      </c>
      <c r="K3580" s="33" t="n"/>
      <c r="L3580" s="33">
        <f>IF(K3580="", "", IF(OR(ISTEXT(K3580),ISTEXT($F3580)),"",K3580*$F3580))</f>
        <v/>
      </c>
      <c r="M3580" s="30">
        <f>IF(OR(H3580="",H3580=0),"",IF(K3580="",IF(J3580="","",IF(OR(ISTEXT(J3580),ISTEXT(H3580)),"",J3580/H3580)),IF(OR(ISTEXT(L3580),ISTEXT(H3580)),"",L3580/H3580)))</f>
        <v/>
      </c>
    </row>
    <row r="3581" ht="13.35" customHeight="1" s="162">
      <c r="B3581" s="307" t="n"/>
      <c r="C3581" s="307" t="n"/>
      <c r="E3581" s="307" t="n"/>
      <c r="F3581" s="32" t="n"/>
      <c r="G3581" s="33">
        <f>IF(F3581="", "", IF(OR(ISTEXT(H3581),ISTEXT(F3581)),"",H3581/F3581))</f>
        <v/>
      </c>
      <c r="H3581" s="33" t="n"/>
      <c r="I3581" s="33" t="n"/>
      <c r="J3581" s="33">
        <f>IF(I3581="", "", IF(OR(ISTEXT(I3581),ISTEXT($F3581)),"",I3581*$F3581))</f>
        <v/>
      </c>
      <c r="K3581" s="33" t="n"/>
      <c r="L3581" s="33">
        <f>IF(K3581="", "", IF(OR(ISTEXT(K3581),ISTEXT($F3581)),"",K3581*$F3581))</f>
        <v/>
      </c>
      <c r="M3581" s="30">
        <f>IF(OR(H3581="",H3581=0),"",IF(K3581="",IF(J3581="","",IF(OR(ISTEXT(J3581),ISTEXT(H3581)),"",J3581/H3581)),IF(OR(ISTEXT(L3581),ISTEXT(H3581)),"",L3581/H3581)))</f>
        <v/>
      </c>
    </row>
    <row r="3582" ht="13.35" customHeight="1" s="162">
      <c r="B3582" s="307" t="n"/>
      <c r="C3582" s="307" t="n"/>
      <c r="E3582" s="307" t="n"/>
      <c r="F3582" s="32" t="n"/>
      <c r="G3582" s="33">
        <f>IF(F3582="", "", IF(OR(ISTEXT(H3582),ISTEXT(F3582)),"",H3582/F3582))</f>
        <v/>
      </c>
      <c r="H3582" s="33" t="n"/>
      <c r="I3582" s="33" t="n"/>
      <c r="J3582" s="33">
        <f>IF(I3582="", "", IF(OR(ISTEXT(I3582),ISTEXT($F3582)),"",I3582*$F3582))</f>
        <v/>
      </c>
      <c r="K3582" s="33" t="n"/>
      <c r="L3582" s="33">
        <f>IF(K3582="", "", IF(OR(ISTEXT(K3582),ISTEXT($F3582)),"",K3582*$F3582))</f>
        <v/>
      </c>
      <c r="M3582" s="30">
        <f>IF(OR(H3582="",H3582=0),"",IF(K3582="",IF(J3582="","",IF(OR(ISTEXT(J3582),ISTEXT(H3582)),"",J3582/H3582)),IF(OR(ISTEXT(L3582),ISTEXT(H3582)),"",L3582/H3582)))</f>
        <v/>
      </c>
    </row>
    <row r="3583" ht="13.35" customHeight="1" s="162">
      <c r="B3583" s="307" t="n"/>
      <c r="C3583" s="307" t="n"/>
      <c r="E3583" s="307" t="n"/>
      <c r="F3583" s="32" t="n"/>
      <c r="G3583" s="33">
        <f>IF(F3583="", "", IF(OR(ISTEXT(H3583),ISTEXT(F3583)),"",H3583/F3583))</f>
        <v/>
      </c>
      <c r="H3583" s="33" t="n"/>
      <c r="I3583" s="33" t="n"/>
      <c r="J3583" s="33">
        <f>IF(I3583="", "", IF(OR(ISTEXT(I3583),ISTEXT($F3583)),"",I3583*$F3583))</f>
        <v/>
      </c>
      <c r="K3583" s="33" t="n"/>
      <c r="L3583" s="33">
        <f>IF(K3583="", "", IF(OR(ISTEXT(K3583),ISTEXT($F3583)),"",K3583*$F3583))</f>
        <v/>
      </c>
      <c r="M3583" s="30">
        <f>IF(OR(H3583="",H3583=0),"",IF(K3583="",IF(J3583="","",IF(OR(ISTEXT(J3583),ISTEXT(H3583)),"",J3583/H3583)),IF(OR(ISTEXT(L3583),ISTEXT(H3583)),"",L3583/H3583)))</f>
        <v/>
      </c>
    </row>
    <row r="3584" ht="13.35" customHeight="1" s="162">
      <c r="B3584" s="307" t="n"/>
      <c r="C3584" s="307" t="n"/>
      <c r="D3584" s="307"/>
      <c r="E3584" s="307"/>
      <c r="F3584" s="307"/>
      <c r="G3584" s="307"/>
      <c r="H3584" s="33" t="n"/>
      <c r="I3584" s="33" t="n"/>
      <c r="J3584" s="33"/>
      <c r="K3584" s="33" t="n"/>
      <c r="L3584" s="33"/>
      <c r="M3584" s="30">
        <f>IF(OR(H3584="",H3584=0),"",IF(L3584="",IF(J3584="","",IF(OR(ISTEXT(J3584),ISTEXT(H3584)),"",J3584/H3584)),IF(OR(ISTEXT(L3584),ISTEXT(H3584)),"",L3584/H3584)))</f>
        <v/>
      </c>
    </row>
    <row r="3585" ht="13.35" customHeight="1" s="162">
      <c r="B3585" s="42" t="n"/>
      <c r="C3585" s="231" t="inlineStr">
        <is>
          <t>Total</t>
        </is>
      </c>
      <c r="D3585" s="159" t="n"/>
      <c r="E3585" s="42" t="n"/>
      <c r="F3585" s="42" t="n"/>
      <c r="G3585" s="43" t="n"/>
      <c r="H3585" s="43">
        <f>IF(SUM(H3569:H3584)+SUM(H3596:H3635)=0,"",SUM(H3569:H3584)+SUM(H3596:H3635))</f>
        <v/>
      </c>
      <c r="I3585" s="43" t="n"/>
      <c r="J3585" s="43">
        <f>IF(SUM(J3569:J3584)+SUM(J3596:J3635)=0,"",SUM(J3569:J3584)+SUM(J3596:J3635))</f>
        <v/>
      </c>
      <c r="K3585" s="43" t="n"/>
      <c r="L3585" s="43">
        <f>IF(SUM(L3569:L3584)+SUM(L3596:L3635)=0,"",SUM(L3569:L3584)+SUM(L3596:L3635))</f>
        <v/>
      </c>
      <c r="M3585" s="35">
        <f>IF(OR(H3585="",H3585=0),"",IF(L3585="",IF(J3585="","",IF(OR(ISTEXT(J3585),ISTEXT(H3585)),"",J3585/H3585)),IF(OR(ISTEXT(L3585),ISTEXT(H3585)),"",L3585/H3585)))</f>
        <v/>
      </c>
    </row>
    <row r="3586" ht="13.35" customHeight="1" s="162"/>
    <row r="3587" ht="13.35" customHeight="1" s="162">
      <c r="B3587" s="188" t="inlineStr">
        <is>
          <t>Remarks</t>
        </is>
      </c>
      <c r="C3587" s="173" t="n"/>
      <c r="D3587" s="154" t="n"/>
      <c r="E3587" s="174" t="n"/>
      <c r="F3587" s="174" t="n"/>
      <c r="G3587" s="174" t="n"/>
      <c r="H3587" s="174" t="n"/>
      <c r="I3587" s="174" t="n"/>
      <c r="J3587" s="174" t="n"/>
      <c r="K3587" s="174" t="n"/>
      <c r="L3587" s="174" t="n"/>
      <c r="M3587" s="173" t="n"/>
    </row>
    <row r="3588" ht="13.35" customHeight="1" s="162">
      <c r="B3588" s="154" t="n"/>
      <c r="C3588" s="174" t="n"/>
      <c r="D3588" s="174" t="n"/>
      <c r="E3588" s="174" t="n"/>
      <c r="F3588" s="174" t="n"/>
      <c r="G3588" s="174" t="n"/>
      <c r="H3588" s="174" t="n"/>
      <c r="I3588" s="174" t="n"/>
      <c r="J3588" s="174" t="n"/>
      <c r="K3588" s="174" t="n"/>
      <c r="L3588" s="174" t="n"/>
      <c r="M3588" s="173" t="n"/>
    </row>
    <row r="3589" ht="13.35" customHeight="1" s="162">
      <c r="B3589" s="154" t="n"/>
      <c r="C3589" s="174" t="n"/>
      <c r="D3589" s="174" t="n"/>
      <c r="E3589" s="174" t="n"/>
      <c r="F3589" s="174" t="n"/>
      <c r="G3589" s="174" t="n"/>
      <c r="H3589" s="174" t="n"/>
      <c r="I3589" s="174" t="n"/>
      <c r="J3589" s="174" t="n"/>
      <c r="K3589" s="174" t="n"/>
      <c r="L3589" s="174" t="n"/>
      <c r="M3589" s="173" t="n"/>
    </row>
    <row r="3590" ht="13.35" customHeight="1" s="162">
      <c r="B3590" s="154" t="n"/>
      <c r="C3590" s="174" t="n"/>
      <c r="D3590" s="174" t="n"/>
      <c r="E3590" s="174" t="n"/>
      <c r="F3590" s="174" t="n"/>
      <c r="G3590" s="174" t="n"/>
      <c r="H3590" s="174" t="n"/>
      <c r="I3590" s="174" t="n"/>
      <c r="J3590" s="174" t="n"/>
      <c r="K3590" s="174" t="n"/>
      <c r="L3590" s="174" t="n"/>
      <c r="M3590" s="173" t="n"/>
    </row>
    <row r="3591" ht="13.35" customHeight="1" s="162"/>
    <row r="3592" ht="13.35" customHeight="1" s="162">
      <c r="B3592" s="200" t="inlineStr">
        <is>
          <t>System (cont.)</t>
        </is>
      </c>
      <c r="C3592" s="403" t="n"/>
      <c r="D3592" s="209">
        <f>IF('{Equipment Data Entry}'!B115="","",'{Equipment Data Entry}'!B115)</f>
        <v/>
      </c>
      <c r="E3592" s="418" t="n"/>
      <c r="F3592" s="403" t="n"/>
      <c r="G3592" s="200" t="inlineStr">
        <is>
          <t>Service</t>
        </is>
      </c>
      <c r="H3592" s="403" t="n"/>
      <c r="I3592" s="210">
        <f>IF('{Equipment Data Entry}'!C115="","",'{Equipment Data Entry}'!C115)</f>
        <v/>
      </c>
      <c r="J3592" s="418" t="n"/>
      <c r="K3592" s="418" t="n"/>
      <c r="L3592" s="418" t="n"/>
      <c r="M3592" s="403" t="n"/>
    </row>
    <row r="3593" ht="13.35" customHeight="1" s="162">
      <c r="B3593" s="422" t="n"/>
      <c r="C3593" s="423" t="n"/>
      <c r="D3593" s="422" t="n"/>
      <c r="E3593" s="424" t="n"/>
      <c r="F3593" s="423" t="n"/>
      <c r="G3593" s="422" t="n"/>
      <c r="H3593" s="423" t="n"/>
      <c r="I3593" s="422" t="n"/>
      <c r="J3593" s="424" t="n"/>
      <c r="K3593" s="424" t="n"/>
      <c r="L3593" s="424" t="n"/>
      <c r="M3593" s="423" t="n"/>
    </row>
    <row r="3594" ht="13.35" customHeight="1" s="162">
      <c r="B3594" s="188" t="inlineStr">
        <is>
          <t>Registers / Grilles (cont.)</t>
        </is>
      </c>
      <c r="C3594" s="174" t="n"/>
      <c r="D3594" s="174" t="n"/>
      <c r="E3594" s="174" t="n"/>
      <c r="F3594" s="173" t="n"/>
      <c r="G3594" s="233" t="inlineStr">
        <is>
          <t>Design VEL</t>
        </is>
      </c>
      <c r="H3594" s="194" t="inlineStr">
        <is>
          <t>Design CFM</t>
        </is>
      </c>
      <c r="I3594" s="188" t="inlineStr">
        <is>
          <t>Initial</t>
        </is>
      </c>
      <c r="J3594" s="173" t="n"/>
      <c r="K3594" s="188" t="inlineStr">
        <is>
          <t>Final</t>
        </is>
      </c>
      <c r="L3594" s="173" t="n"/>
      <c r="M3594" s="188" t="inlineStr">
        <is>
          <t>%</t>
        </is>
      </c>
    </row>
    <row r="3595" ht="13.35" customHeight="1" s="162">
      <c r="B3595" s="153" t="inlineStr">
        <is>
          <t>No.</t>
        </is>
      </c>
      <c r="C3595" s="188" t="inlineStr">
        <is>
          <t>Area Served</t>
        </is>
      </c>
      <c r="D3595" s="188" t="inlineStr">
        <is>
          <t>Type</t>
        </is>
      </c>
      <c r="E3595" s="188" t="inlineStr">
        <is>
          <t>Size</t>
        </is>
      </c>
      <c r="F3595" s="188" t="inlineStr">
        <is>
          <t>Ak</t>
        </is>
      </c>
      <c r="G3595" s="440" t="n"/>
      <c r="H3595" s="440" t="n"/>
      <c r="I3595" s="188" t="inlineStr">
        <is>
          <t>VEL</t>
        </is>
      </c>
      <c r="J3595" s="188" t="inlineStr">
        <is>
          <t>CFM</t>
        </is>
      </c>
      <c r="K3595" s="188" t="inlineStr">
        <is>
          <t>VEL</t>
        </is>
      </c>
      <c r="L3595" s="188" t="inlineStr">
        <is>
          <t>CFM</t>
        </is>
      </c>
      <c r="M3595" s="440" t="n"/>
    </row>
    <row r="3596" ht="13.35" customHeight="1" s="162">
      <c r="B3596" s="307" t="n"/>
      <c r="C3596" s="307" t="n"/>
      <c r="E3596" s="307" t="n"/>
      <c r="F3596" s="32" t="n"/>
      <c r="G3596" s="33">
        <f>IF(F3596="", "", IF(OR(ISTEXT(H3596),ISTEXT(F3596)),"",H3596/F3596))</f>
        <v/>
      </c>
      <c r="H3596" s="33" t="n"/>
      <c r="I3596" s="33" t="n"/>
      <c r="J3596" s="33">
        <f>IF(I3596="", "", IF(OR(ISTEXT(I3596),ISTEXT($F3596)),"",I3596*$F3596))</f>
        <v/>
      </c>
      <c r="K3596" s="33" t="n"/>
      <c r="L3596" s="33">
        <f>IF(K3596="", "", IF(OR(ISTEXT(K3596),ISTEXT($F3596)),"",K3596*$F3596))</f>
        <v/>
      </c>
      <c r="M3596" s="30">
        <f>IF(OR(H3596="",H3596=0),"",IF(K3596="",IF(J3596="","",IF(OR(ISTEXT(J3596),ISTEXT(H3596)),"",J3596/H3596)),IF(OR(ISTEXT(L3596),ISTEXT(H3596)),"",L3596/H3596)))</f>
        <v/>
      </c>
    </row>
    <row r="3597" ht="13.35" customHeight="1" s="162">
      <c r="B3597" s="307" t="n"/>
      <c r="C3597" s="307" t="n"/>
      <c r="E3597" s="307" t="n"/>
      <c r="F3597" s="32" t="n"/>
      <c r="G3597" s="33">
        <f>IF(F3597="", "", IF(OR(ISTEXT(H3597),ISTEXT(F3597)),"",H3597/F3597))</f>
        <v/>
      </c>
      <c r="H3597" s="33" t="n"/>
      <c r="I3597" s="33" t="n"/>
      <c r="J3597" s="33">
        <f>IF(I3597="", "", IF(OR(ISTEXT(I3597),ISTEXT($F3597)),"",I3597*$F3597))</f>
        <v/>
      </c>
      <c r="K3597" s="33" t="n"/>
      <c r="L3597" s="33">
        <f>IF(K3597="", "", IF(OR(ISTEXT(K3597),ISTEXT($F3597)),"",K3597*$F3597))</f>
        <v/>
      </c>
      <c r="M3597" s="30">
        <f>IF(OR(H3597="",H3597=0),"",IF(K3597="",IF(J3597="","",IF(OR(ISTEXT(J3597),ISTEXT(H3597)),"",J3597/H3597)),IF(OR(ISTEXT(L3597),ISTEXT(H3597)),"",L3597/H3597)))</f>
        <v/>
      </c>
    </row>
    <row r="3598" ht="13.35" customHeight="1" s="162">
      <c r="B3598" s="307" t="n"/>
      <c r="C3598" s="307" t="n"/>
      <c r="E3598" s="307" t="n"/>
      <c r="F3598" s="32" t="n"/>
      <c r="G3598" s="33">
        <f>IF(F3598="", "", IF(OR(ISTEXT(H3598),ISTEXT(F3598)),"",H3598/F3598))</f>
        <v/>
      </c>
      <c r="H3598" s="33" t="n"/>
      <c r="I3598" s="33" t="n"/>
      <c r="J3598" s="33">
        <f>IF(I3598="", "", IF(OR(ISTEXT(I3598),ISTEXT($F3598)),"",I3598*$F3598))</f>
        <v/>
      </c>
      <c r="K3598" s="33" t="n"/>
      <c r="L3598" s="33">
        <f>IF(K3598="", "", IF(OR(ISTEXT(K3598),ISTEXT($F3598)),"",K3598*$F3598))</f>
        <v/>
      </c>
      <c r="M3598" s="30">
        <f>IF(OR(H3598="",H3598=0),"",IF(K3598="",IF(J3598="","",IF(OR(ISTEXT(J3598),ISTEXT(H3598)),"",J3598/H3598)),IF(OR(ISTEXT(L3598),ISTEXT(H3598)),"",L3598/H3598)))</f>
        <v/>
      </c>
    </row>
    <row r="3599" ht="13.35" customHeight="1" s="162">
      <c r="B3599" s="307" t="n"/>
      <c r="C3599" s="307" t="n"/>
      <c r="E3599" s="307" t="n"/>
      <c r="F3599" s="32" t="n"/>
      <c r="G3599" s="33">
        <f>IF(F3599="", "", IF(OR(ISTEXT(H3599),ISTEXT(F3599)),"",H3599/F3599))</f>
        <v/>
      </c>
      <c r="H3599" s="33" t="n"/>
      <c r="I3599" s="33" t="n"/>
      <c r="J3599" s="33">
        <f>IF(I3599="", "", IF(OR(ISTEXT(I3599),ISTEXT($F3599)),"",I3599*$F3599))</f>
        <v/>
      </c>
      <c r="K3599" s="33" t="n"/>
      <c r="L3599" s="33">
        <f>IF(K3599="", "", IF(OR(ISTEXT(K3599),ISTEXT($F3599)),"",K3599*$F3599))</f>
        <v/>
      </c>
      <c r="M3599" s="30">
        <f>IF(OR(H3599="",H3599=0),"",IF(K3599="",IF(J3599="","",IF(OR(ISTEXT(J3599),ISTEXT(H3599)),"",J3599/H3599)),IF(OR(ISTEXT(L3599),ISTEXT(H3599)),"",L3599/H3599)))</f>
        <v/>
      </c>
    </row>
    <row r="3600" ht="13.35" customHeight="1" s="162">
      <c r="B3600" s="307" t="n"/>
      <c r="C3600" s="307" t="n"/>
      <c r="E3600" s="307" t="n"/>
      <c r="F3600" s="32" t="n"/>
      <c r="G3600" s="33">
        <f>IF(F3600="", "", IF(OR(ISTEXT(H3600),ISTEXT(F3600)),"",H3600/F3600))</f>
        <v/>
      </c>
      <c r="H3600" s="33" t="n"/>
      <c r="I3600" s="33" t="n"/>
      <c r="J3600" s="33">
        <f>IF(I3600="", "", IF(OR(ISTEXT(I3600),ISTEXT($F3600)),"",I3600*$F3600))</f>
        <v/>
      </c>
      <c r="K3600" s="33" t="n"/>
      <c r="L3600" s="33">
        <f>IF(K3600="", "", IF(OR(ISTEXT(K3600),ISTEXT($F3600)),"",K3600*$F3600))</f>
        <v/>
      </c>
      <c r="M3600" s="30">
        <f>IF(OR(H3600="",H3600=0),"",IF(K3600="",IF(J3600="","",IF(OR(ISTEXT(J3600),ISTEXT(H3600)),"",J3600/H3600)),IF(OR(ISTEXT(L3600),ISTEXT(H3600)),"",L3600/H3600)))</f>
        <v/>
      </c>
    </row>
    <row r="3601" ht="13.35" customHeight="1" s="162">
      <c r="B3601" s="307" t="n"/>
      <c r="C3601" s="307" t="n"/>
      <c r="E3601" s="307" t="n"/>
      <c r="F3601" s="32" t="n"/>
      <c r="G3601" s="33">
        <f>IF(F3601="", "", IF(OR(ISTEXT(H3601),ISTEXT(F3601)),"",H3601/F3601))</f>
        <v/>
      </c>
      <c r="H3601" s="33" t="n"/>
      <c r="I3601" s="33" t="n"/>
      <c r="J3601" s="33">
        <f>IF(I3601="", "", IF(OR(ISTEXT(I3601),ISTEXT($F3601)),"",I3601*$F3601))</f>
        <v/>
      </c>
      <c r="K3601" s="33" t="n"/>
      <c r="L3601" s="33">
        <f>IF(K3601="", "", IF(OR(ISTEXT(K3601),ISTEXT($F3601)),"",K3601*$F3601))</f>
        <v/>
      </c>
      <c r="M3601" s="30">
        <f>IF(OR(H3601="",H3601=0),"",IF(K3601="",IF(J3601="","",IF(OR(ISTEXT(J3601),ISTEXT(H3601)),"",J3601/H3601)),IF(OR(ISTEXT(L3601),ISTEXT(H3601)),"",L3601/H3601)))</f>
        <v/>
      </c>
    </row>
    <row r="3602" ht="13.35" customHeight="1" s="162">
      <c r="B3602" s="307" t="n"/>
      <c r="C3602" s="307" t="n"/>
      <c r="E3602" s="307" t="n"/>
      <c r="F3602" s="32" t="n"/>
      <c r="G3602" s="33">
        <f>IF(F3602="", "", IF(OR(ISTEXT(H3602),ISTEXT(F3602)),"",H3602/F3602))</f>
        <v/>
      </c>
      <c r="H3602" s="33" t="n"/>
      <c r="I3602" s="33" t="n"/>
      <c r="J3602" s="33">
        <f>IF(I3602="", "", IF(OR(ISTEXT(I3602),ISTEXT($F3602)),"",I3602*$F3602))</f>
        <v/>
      </c>
      <c r="K3602" s="33" t="n"/>
      <c r="L3602" s="33">
        <f>IF(K3602="", "", IF(OR(ISTEXT(K3602),ISTEXT($F3602)),"",K3602*$F3602))</f>
        <v/>
      </c>
      <c r="M3602" s="30">
        <f>IF(OR(H3602="",H3602=0),"",IF(K3602="",IF(J3602="","",IF(OR(ISTEXT(J3602),ISTEXT(H3602)),"",J3602/H3602)),IF(OR(ISTEXT(L3602),ISTEXT(H3602)),"",L3602/H3602)))</f>
        <v/>
      </c>
    </row>
    <row r="3603" ht="13.35" customHeight="1" s="162">
      <c r="B3603" s="307" t="n"/>
      <c r="C3603" s="307" t="n"/>
      <c r="E3603" s="307" t="n"/>
      <c r="F3603" s="32" t="n"/>
      <c r="G3603" s="33">
        <f>IF(F3603="", "", IF(OR(ISTEXT(H3603),ISTEXT(F3603)),"",H3603/F3603))</f>
        <v/>
      </c>
      <c r="H3603" s="33" t="n"/>
      <c r="I3603" s="33" t="n"/>
      <c r="J3603" s="33">
        <f>IF(I3603="", "", IF(OR(ISTEXT(I3603),ISTEXT($F3603)),"",I3603*$F3603))</f>
        <v/>
      </c>
      <c r="K3603" s="33" t="n"/>
      <c r="L3603" s="33">
        <f>IF(K3603="", "", IF(OR(ISTEXT(K3603),ISTEXT($F3603)),"",K3603*$F3603))</f>
        <v/>
      </c>
      <c r="M3603" s="30">
        <f>IF(OR(H3603="",H3603=0),"",IF(K3603="",IF(J3603="","",IF(OR(ISTEXT(J3603),ISTEXT(H3603)),"",J3603/H3603)),IF(OR(ISTEXT(L3603),ISTEXT(H3603)),"",L3603/H3603)))</f>
        <v/>
      </c>
    </row>
    <row r="3604" ht="13.35" customHeight="1" s="162">
      <c r="B3604" s="307" t="n"/>
      <c r="C3604" s="307" t="n"/>
      <c r="E3604" s="307" t="n"/>
      <c r="F3604" s="32" t="n"/>
      <c r="G3604" s="33">
        <f>IF(F3604="", "", IF(OR(ISTEXT(H3604),ISTEXT(F3604)),"",H3604/F3604))</f>
        <v/>
      </c>
      <c r="H3604" s="33" t="n"/>
      <c r="I3604" s="33" t="n"/>
      <c r="J3604" s="33">
        <f>IF(I3604="", "", IF(OR(ISTEXT(I3604),ISTEXT($F3604)),"",I3604*$F3604))</f>
        <v/>
      </c>
      <c r="K3604" s="33" t="n"/>
      <c r="L3604" s="33">
        <f>IF(K3604="", "", IF(OR(ISTEXT(K3604),ISTEXT($F3604)),"",K3604*$F3604))</f>
        <v/>
      </c>
      <c r="M3604" s="30">
        <f>IF(OR(H3604="",H3604=0),"",IF(K3604="",IF(J3604="","",IF(OR(ISTEXT(J3604),ISTEXT(H3604)),"",J3604/H3604)),IF(OR(ISTEXT(L3604),ISTEXT(H3604)),"",L3604/H3604)))</f>
        <v/>
      </c>
    </row>
    <row r="3605" ht="13.35" customHeight="1" s="162">
      <c r="B3605" s="307" t="n"/>
      <c r="C3605" s="307" t="n"/>
      <c r="E3605" s="307" t="n"/>
      <c r="F3605" s="32" t="n"/>
      <c r="G3605" s="33">
        <f>IF(F3605="", "", IF(OR(ISTEXT(H3605),ISTEXT(F3605)),"",H3605/F3605))</f>
        <v/>
      </c>
      <c r="H3605" s="33" t="n"/>
      <c r="I3605" s="33" t="n"/>
      <c r="J3605" s="33">
        <f>IF(I3605="", "", IF(OR(ISTEXT(I3605),ISTEXT($F3605)),"",I3605*$F3605))</f>
        <v/>
      </c>
      <c r="K3605" s="33" t="n"/>
      <c r="L3605" s="33">
        <f>IF(K3605="", "", IF(OR(ISTEXT(K3605),ISTEXT($F3605)),"",K3605*$F3605))</f>
        <v/>
      </c>
      <c r="M3605" s="30">
        <f>IF(OR(H3605="",H3605=0),"",IF(K3605="",IF(J3605="","",IF(OR(ISTEXT(J3605),ISTEXT(H3605)),"",J3605/H3605)),IF(OR(ISTEXT(L3605),ISTEXT(H3605)),"",L3605/H3605)))</f>
        <v/>
      </c>
    </row>
    <row r="3606" ht="13.35" customHeight="1" s="162">
      <c r="B3606" s="307" t="n"/>
      <c r="C3606" s="307" t="n"/>
      <c r="E3606" s="307" t="n"/>
      <c r="F3606" s="32" t="n"/>
      <c r="G3606" s="33">
        <f>IF(F3606="", "", IF(OR(ISTEXT(H3606),ISTEXT(F3606)),"",H3606/F3606))</f>
        <v/>
      </c>
      <c r="H3606" s="33" t="n"/>
      <c r="I3606" s="33" t="n"/>
      <c r="J3606" s="33">
        <f>IF(I3606="", "", IF(OR(ISTEXT(I3606),ISTEXT($F3606)),"",I3606*$F3606))</f>
        <v/>
      </c>
      <c r="K3606" s="33" t="n"/>
      <c r="L3606" s="33">
        <f>IF(K3606="", "", IF(OR(ISTEXT(K3606),ISTEXT($F3606)),"",K3606*$F3606))</f>
        <v/>
      </c>
      <c r="M3606" s="30">
        <f>IF(OR(H3606="",H3606=0),"",IF(K3606="",IF(J3606="","",IF(OR(ISTEXT(J3606),ISTEXT(H3606)),"",J3606/H3606)),IF(OR(ISTEXT(L3606),ISTEXT(H3606)),"",L3606/H3606)))</f>
        <v/>
      </c>
    </row>
    <row r="3607" ht="13.35" customHeight="1" s="162">
      <c r="B3607" s="307" t="n"/>
      <c r="C3607" s="307" t="n"/>
      <c r="E3607" s="307" t="n"/>
      <c r="F3607" s="32" t="n"/>
      <c r="G3607" s="33">
        <f>IF(F3607="", "", IF(OR(ISTEXT(H3607),ISTEXT(F3607)),"",H3607/F3607))</f>
        <v/>
      </c>
      <c r="H3607" s="33" t="n"/>
      <c r="I3607" s="33" t="n"/>
      <c r="J3607" s="33">
        <f>IF(I3607="", "", IF(OR(ISTEXT(I3607),ISTEXT($F3607)),"",I3607*$F3607))</f>
        <v/>
      </c>
      <c r="K3607" s="33" t="n"/>
      <c r="L3607" s="33">
        <f>IF(K3607="", "", IF(OR(ISTEXT(K3607),ISTEXT($F3607)),"",K3607*$F3607))</f>
        <v/>
      </c>
      <c r="M3607" s="30">
        <f>IF(OR(H3607="",H3607=0),"",IF(K3607="",IF(J3607="","",IF(OR(ISTEXT(J3607),ISTEXT(H3607)),"",J3607/H3607)),IF(OR(ISTEXT(L3607),ISTEXT(H3607)),"",L3607/H3607)))</f>
        <v/>
      </c>
    </row>
    <row r="3608" ht="13.35" customHeight="1" s="162">
      <c r="B3608" s="307" t="n"/>
      <c r="C3608" s="307" t="n"/>
      <c r="E3608" s="307" t="n"/>
      <c r="F3608" s="32" t="n"/>
      <c r="G3608" s="33">
        <f>IF(F3608="", "", IF(OR(ISTEXT(H3608),ISTEXT(F3608)),"",H3608/F3608))</f>
        <v/>
      </c>
      <c r="H3608" s="33" t="n"/>
      <c r="I3608" s="33" t="n"/>
      <c r="J3608" s="33">
        <f>IF(I3608="", "", IF(OR(ISTEXT(I3608),ISTEXT($F3608)),"",I3608*$F3608))</f>
        <v/>
      </c>
      <c r="K3608" s="33" t="n"/>
      <c r="L3608" s="33">
        <f>IF(K3608="", "", IF(OR(ISTEXT(K3608),ISTEXT($F3608)),"",K3608*$F3608))</f>
        <v/>
      </c>
      <c r="M3608" s="30">
        <f>IF(OR(H3608="",H3608=0),"",IF(K3608="",IF(J3608="","",IF(OR(ISTEXT(J3608),ISTEXT(H3608)),"",J3608/H3608)),IF(OR(ISTEXT(L3608),ISTEXT(H3608)),"",L3608/H3608)))</f>
        <v/>
      </c>
    </row>
    <row r="3609" ht="13.35" customHeight="1" s="162">
      <c r="B3609" s="307" t="n"/>
      <c r="C3609" s="307" t="n"/>
      <c r="E3609" s="307" t="n"/>
      <c r="F3609" s="32" t="n"/>
      <c r="G3609" s="33">
        <f>IF(F3609="", "", IF(OR(ISTEXT(H3609),ISTEXT(F3609)),"",H3609/F3609))</f>
        <v/>
      </c>
      <c r="H3609" s="33" t="n"/>
      <c r="I3609" s="33" t="n"/>
      <c r="J3609" s="33">
        <f>IF(I3609="", "", IF(OR(ISTEXT(I3609),ISTEXT($F3609)),"",I3609*$F3609))</f>
        <v/>
      </c>
      <c r="K3609" s="33" t="n"/>
      <c r="L3609" s="33">
        <f>IF(K3609="", "", IF(OR(ISTEXT(K3609),ISTEXT($F3609)),"",K3609*$F3609))</f>
        <v/>
      </c>
      <c r="M3609" s="30">
        <f>IF(OR(H3609="",H3609=0),"",IF(K3609="",IF(J3609="","",IF(OR(ISTEXT(J3609),ISTEXT(H3609)),"",J3609/H3609)),IF(OR(ISTEXT(L3609),ISTEXT(H3609)),"",L3609/H3609)))</f>
        <v/>
      </c>
    </row>
    <row r="3610" ht="13.35" customHeight="1" s="162">
      <c r="B3610" s="307" t="n"/>
      <c r="C3610" s="307" t="n"/>
      <c r="E3610" s="307" t="n"/>
      <c r="F3610" s="32" t="n"/>
      <c r="G3610" s="33">
        <f>IF(F3610="", "", IF(OR(ISTEXT(H3610),ISTEXT(F3610)),"",H3610/F3610))</f>
        <v/>
      </c>
      <c r="H3610" s="33" t="n"/>
      <c r="I3610" s="33" t="n"/>
      <c r="J3610" s="33">
        <f>IF(I3610="", "", IF(OR(ISTEXT(I3610),ISTEXT($F3610)),"",I3610*$F3610))</f>
        <v/>
      </c>
      <c r="K3610" s="33" t="n"/>
      <c r="L3610" s="33">
        <f>IF(K3610="", "", IF(OR(ISTEXT(K3610),ISTEXT($F3610)),"",K3610*$F3610))</f>
        <v/>
      </c>
      <c r="M3610" s="30">
        <f>IF(OR(H3610="",H3610=0),"",IF(K3610="",IF(J3610="","",IF(OR(ISTEXT(J3610),ISTEXT(H3610)),"",J3610/H3610)),IF(OR(ISTEXT(L3610),ISTEXT(H3610)),"",L3610/H3610)))</f>
        <v/>
      </c>
    </row>
    <row r="3611" ht="13.35" customHeight="1" s="162">
      <c r="B3611" s="307" t="n"/>
      <c r="C3611" s="307" t="n"/>
      <c r="E3611" s="307" t="n"/>
      <c r="F3611" s="32" t="n"/>
      <c r="G3611" s="33">
        <f>IF(F3611="", "", IF(OR(ISTEXT(H3611),ISTEXT(F3611)),"",H3611/F3611))</f>
        <v/>
      </c>
      <c r="H3611" s="33" t="n"/>
      <c r="I3611" s="33" t="n"/>
      <c r="J3611" s="33">
        <f>IF(I3611="", "", IF(OR(ISTEXT(I3611),ISTEXT($F3611)),"",I3611*$F3611))</f>
        <v/>
      </c>
      <c r="K3611" s="33" t="n"/>
      <c r="L3611" s="33">
        <f>IF(K3611="", "", IF(OR(ISTEXT(K3611),ISTEXT($F3611)),"",K3611*$F3611))</f>
        <v/>
      </c>
      <c r="M3611" s="30">
        <f>IF(OR(H3611="",H3611=0),"",IF(K3611="",IF(J3611="","",IF(OR(ISTEXT(J3611),ISTEXT(H3611)),"",J3611/H3611)),IF(OR(ISTEXT(L3611),ISTEXT(H3611)),"",L3611/H3611)))</f>
        <v/>
      </c>
    </row>
    <row r="3612" ht="13.35" customHeight="1" s="162">
      <c r="B3612" s="307" t="n"/>
      <c r="C3612" s="307" t="n"/>
      <c r="E3612" s="307" t="n"/>
      <c r="F3612" s="32" t="n"/>
      <c r="G3612" s="33">
        <f>IF(F3612="", "", IF(OR(ISTEXT(H3612),ISTEXT(F3612)),"",H3612/F3612))</f>
        <v/>
      </c>
      <c r="H3612" s="33" t="n"/>
      <c r="I3612" s="33" t="n"/>
      <c r="J3612" s="33">
        <f>IF(I3612="", "", IF(OR(ISTEXT(I3612),ISTEXT($F3612)),"",I3612*$F3612))</f>
        <v/>
      </c>
      <c r="K3612" s="33" t="n"/>
      <c r="L3612" s="33">
        <f>IF(K3612="", "", IF(OR(ISTEXT(K3612),ISTEXT($F3612)),"",K3612*$F3612))</f>
        <v/>
      </c>
      <c r="M3612" s="30">
        <f>IF(OR(H3612="",H3612=0),"",IF(K3612="",IF(J3612="","",IF(OR(ISTEXT(J3612),ISTEXT(H3612)),"",J3612/H3612)),IF(OR(ISTEXT(L3612),ISTEXT(H3612)),"",L3612/H3612)))</f>
        <v/>
      </c>
    </row>
    <row r="3613" ht="13.35" customHeight="1" s="162">
      <c r="B3613" s="307" t="n"/>
      <c r="C3613" s="307" t="n"/>
      <c r="E3613" s="307" t="n"/>
      <c r="F3613" s="32" t="n"/>
      <c r="G3613" s="33">
        <f>IF(F3613="", "", IF(OR(ISTEXT(H3613),ISTEXT(F3613)),"",H3613/F3613))</f>
        <v/>
      </c>
      <c r="H3613" s="33" t="n"/>
      <c r="I3613" s="33" t="n"/>
      <c r="J3613" s="33">
        <f>IF(I3613="", "", IF(OR(ISTEXT(I3613),ISTEXT($F3613)),"",I3613*$F3613))</f>
        <v/>
      </c>
      <c r="K3613" s="33" t="n"/>
      <c r="L3613" s="33">
        <f>IF(K3613="", "", IF(OR(ISTEXT(K3613),ISTEXT($F3613)),"",K3613*$F3613))</f>
        <v/>
      </c>
      <c r="M3613" s="30">
        <f>IF(OR(H3613="",H3613=0),"",IF(K3613="",IF(J3613="","",IF(OR(ISTEXT(J3613),ISTEXT(H3613)),"",J3613/H3613)),IF(OR(ISTEXT(L3613),ISTEXT(H3613)),"",L3613/H3613)))</f>
        <v/>
      </c>
    </row>
    <row r="3614" ht="13.35" customHeight="1" s="162">
      <c r="B3614" s="307" t="n"/>
      <c r="C3614" s="307" t="n"/>
      <c r="E3614" s="307" t="n"/>
      <c r="F3614" s="32" t="n"/>
      <c r="G3614" s="33">
        <f>IF(F3614="", "", IF(OR(ISTEXT(H3614),ISTEXT(F3614)),"",H3614/F3614))</f>
        <v/>
      </c>
      <c r="H3614" s="33" t="n"/>
      <c r="I3614" s="33" t="n"/>
      <c r="J3614" s="33">
        <f>IF(I3614="", "", IF(OR(ISTEXT(I3614),ISTEXT($F3614)),"",I3614*$F3614))</f>
        <v/>
      </c>
      <c r="K3614" s="33" t="n"/>
      <c r="L3614" s="33">
        <f>IF(K3614="", "", IF(OR(ISTEXT(K3614),ISTEXT($F3614)),"",K3614*$F3614))</f>
        <v/>
      </c>
      <c r="M3614" s="30">
        <f>IF(OR(H3614="",H3614=0),"",IF(K3614="",IF(J3614="","",IF(OR(ISTEXT(J3614),ISTEXT(H3614)),"",J3614/H3614)),IF(OR(ISTEXT(L3614),ISTEXT(H3614)),"",L3614/H3614)))</f>
        <v/>
      </c>
    </row>
    <row r="3615" ht="13.35" customHeight="1" s="162">
      <c r="B3615" s="307" t="n"/>
      <c r="C3615" s="307" t="n"/>
      <c r="E3615" s="307" t="n"/>
      <c r="F3615" s="32" t="n"/>
      <c r="G3615" s="33">
        <f>IF(F3615="", "", IF(OR(ISTEXT(H3615),ISTEXT(F3615)),"",H3615/F3615))</f>
        <v/>
      </c>
      <c r="H3615" s="33" t="n"/>
      <c r="I3615" s="33" t="n"/>
      <c r="J3615" s="33">
        <f>IF(I3615="", "", IF(OR(ISTEXT(I3615),ISTEXT($F3615)),"",I3615*$F3615))</f>
        <v/>
      </c>
      <c r="K3615" s="33" t="n"/>
      <c r="L3615" s="33">
        <f>IF(K3615="", "", IF(OR(ISTEXT(K3615),ISTEXT($F3615)),"",K3615*$F3615))</f>
        <v/>
      </c>
      <c r="M3615" s="30">
        <f>IF(OR(H3615="",H3615=0),"",IF(K3615="",IF(J3615="","",IF(OR(ISTEXT(J3615),ISTEXT(H3615)),"",J3615/H3615)),IF(OR(ISTEXT(L3615),ISTEXT(H3615)),"",L3615/H3615)))</f>
        <v/>
      </c>
    </row>
    <row r="3616" ht="13.35" customHeight="1" s="162">
      <c r="B3616" s="307" t="n"/>
      <c r="C3616" s="307" t="n"/>
      <c r="E3616" s="307" t="n"/>
      <c r="F3616" s="32" t="n"/>
      <c r="G3616" s="33">
        <f>IF(F3616="", "", IF(OR(ISTEXT(H3616),ISTEXT(F3616)),"",H3616/F3616))</f>
        <v/>
      </c>
      <c r="H3616" s="33" t="n"/>
      <c r="I3616" s="33" t="n"/>
      <c r="J3616" s="33">
        <f>IF(I3616="", "", IF(OR(ISTEXT(I3616),ISTEXT($F3616)),"",I3616*$F3616))</f>
        <v/>
      </c>
      <c r="K3616" s="33" t="n"/>
      <c r="L3616" s="33">
        <f>IF(K3616="", "", IF(OR(ISTEXT(K3616),ISTEXT($F3616)),"",K3616*$F3616))</f>
        <v/>
      </c>
      <c r="M3616" s="30">
        <f>IF(OR(H3616="",H3616=0),"",IF(K3616="",IF(J3616="","",IF(OR(ISTEXT(J3616),ISTEXT(H3616)),"",J3616/H3616)),IF(OR(ISTEXT(L3616),ISTEXT(H3616)),"",L3616/H3616)))</f>
        <v/>
      </c>
    </row>
    <row r="3617" ht="13.35" customHeight="1" s="162">
      <c r="B3617" s="307" t="n"/>
      <c r="C3617" s="307" t="n"/>
      <c r="E3617" s="307" t="n"/>
      <c r="F3617" s="32" t="n"/>
      <c r="G3617" s="33">
        <f>IF(F3617="", "", IF(OR(ISTEXT(H3617),ISTEXT(F3617)),"",H3617/F3617))</f>
        <v/>
      </c>
      <c r="H3617" s="33" t="n"/>
      <c r="I3617" s="33" t="n"/>
      <c r="J3617" s="33">
        <f>IF(I3617="", "", IF(OR(ISTEXT(I3617),ISTEXT($F3617)),"",I3617*$F3617))</f>
        <v/>
      </c>
      <c r="K3617" s="33" t="n"/>
      <c r="L3617" s="33">
        <f>IF(K3617="", "", IF(OR(ISTEXT(K3617),ISTEXT($F3617)),"",K3617*$F3617))</f>
        <v/>
      </c>
      <c r="M3617" s="30">
        <f>IF(OR(H3617="",H3617=0),"",IF(K3617="",IF(J3617="","",IF(OR(ISTEXT(J3617),ISTEXT(H3617)),"",J3617/H3617)),IF(OR(ISTEXT(L3617),ISTEXT(H3617)),"",L3617/H3617)))</f>
        <v/>
      </c>
    </row>
    <row r="3618" ht="13.35" customHeight="1" s="162">
      <c r="B3618" s="307" t="n"/>
      <c r="C3618" s="307" t="n"/>
      <c r="E3618" s="307" t="n"/>
      <c r="F3618" s="32" t="n"/>
      <c r="G3618" s="33">
        <f>IF(F3618="", "", IF(OR(ISTEXT(H3618),ISTEXT(F3618)),"",H3618/F3618))</f>
        <v/>
      </c>
      <c r="H3618" s="33" t="n"/>
      <c r="I3618" s="33" t="n"/>
      <c r="J3618" s="33">
        <f>IF(I3618="", "", IF(OR(ISTEXT(I3618),ISTEXT($F3618)),"",I3618*$F3618))</f>
        <v/>
      </c>
      <c r="K3618" s="33" t="n"/>
      <c r="L3618" s="33">
        <f>IF(K3618="", "", IF(OR(ISTEXT(K3618),ISTEXT($F3618)),"",K3618*$F3618))</f>
        <v/>
      </c>
      <c r="M3618" s="30">
        <f>IF(OR(H3618="",H3618=0),"",IF(K3618="",IF(J3618="","",IF(OR(ISTEXT(J3618),ISTEXT(H3618)),"",J3618/H3618)),IF(OR(ISTEXT(L3618),ISTEXT(H3618)),"",L3618/H3618)))</f>
        <v/>
      </c>
    </row>
    <row r="3619" ht="13.35" customHeight="1" s="162">
      <c r="B3619" s="307" t="n"/>
      <c r="C3619" s="307" t="n"/>
      <c r="E3619" s="307" t="n"/>
      <c r="F3619" s="32" t="n"/>
      <c r="G3619" s="33">
        <f>IF(F3619="", "", IF(OR(ISTEXT(H3619),ISTEXT(F3619)),"",H3619/F3619))</f>
        <v/>
      </c>
      <c r="H3619" s="33" t="n"/>
      <c r="I3619" s="33" t="n"/>
      <c r="J3619" s="33">
        <f>IF(I3619="", "", IF(OR(ISTEXT(I3619),ISTEXT($F3619)),"",I3619*$F3619))</f>
        <v/>
      </c>
      <c r="K3619" s="33" t="n"/>
      <c r="L3619" s="33">
        <f>IF(K3619="", "", IF(OR(ISTEXT(K3619),ISTEXT($F3619)),"",K3619*$F3619))</f>
        <v/>
      </c>
      <c r="M3619" s="30">
        <f>IF(OR(H3619="",H3619=0),"",IF(K3619="",IF(J3619="","",IF(OR(ISTEXT(J3619),ISTEXT(H3619)),"",J3619/H3619)),IF(OR(ISTEXT(L3619),ISTEXT(H3619)),"",L3619/H3619)))</f>
        <v/>
      </c>
    </row>
    <row r="3620" ht="13.35" customHeight="1" s="162">
      <c r="B3620" s="307" t="n"/>
      <c r="C3620" s="307" t="n"/>
      <c r="E3620" s="307" t="n"/>
      <c r="F3620" s="32" t="n"/>
      <c r="G3620" s="33">
        <f>IF(F3620="", "", IF(OR(ISTEXT(H3620),ISTEXT(F3620)),"",H3620/F3620))</f>
        <v/>
      </c>
      <c r="H3620" s="33" t="n"/>
      <c r="I3620" s="33" t="n"/>
      <c r="J3620" s="33">
        <f>IF(I3620="", "", IF(OR(ISTEXT(I3620),ISTEXT($F3620)),"",I3620*$F3620))</f>
        <v/>
      </c>
      <c r="K3620" s="33" t="n"/>
      <c r="L3620" s="33">
        <f>IF(K3620="", "", IF(OR(ISTEXT(K3620),ISTEXT($F3620)),"",K3620*$F3620))</f>
        <v/>
      </c>
      <c r="M3620" s="30">
        <f>IF(OR(H3620="",H3620=0),"",IF(K3620="",IF(J3620="","",IF(OR(ISTEXT(J3620),ISTEXT(H3620)),"",J3620/H3620)),IF(OR(ISTEXT(L3620),ISTEXT(H3620)),"",L3620/H3620)))</f>
        <v/>
      </c>
    </row>
    <row r="3621" ht="13.35" customHeight="1" s="162">
      <c r="B3621" s="307" t="n"/>
      <c r="C3621" s="307" t="n"/>
      <c r="E3621" s="307" t="n"/>
      <c r="F3621" s="32" t="n"/>
      <c r="G3621" s="33">
        <f>IF(F3621="", "", IF(OR(ISTEXT(H3621),ISTEXT(F3621)),"",H3621/F3621))</f>
        <v/>
      </c>
      <c r="H3621" s="33" t="n"/>
      <c r="I3621" s="33" t="n"/>
      <c r="J3621" s="33">
        <f>IF(I3621="", "", IF(OR(ISTEXT(I3621),ISTEXT($F3621)),"",I3621*$F3621))</f>
        <v/>
      </c>
      <c r="K3621" s="33" t="n"/>
      <c r="L3621" s="33">
        <f>IF(K3621="", "", IF(OR(ISTEXT(K3621),ISTEXT($F3621)),"",K3621*$F3621))</f>
        <v/>
      </c>
      <c r="M3621" s="30">
        <f>IF(OR(H3621="",H3621=0),"",IF(K3621="",IF(J3621="","",IF(OR(ISTEXT(J3621),ISTEXT(H3621)),"",J3621/H3621)),IF(OR(ISTEXT(L3621),ISTEXT(H3621)),"",L3621/H3621)))</f>
        <v/>
      </c>
    </row>
    <row r="3622" ht="13.35" customHeight="1" s="162">
      <c r="B3622" s="307" t="n"/>
      <c r="C3622" s="307" t="n"/>
      <c r="E3622" s="307" t="n"/>
      <c r="F3622" s="32" t="n"/>
      <c r="G3622" s="33">
        <f>IF(F3622="", "", IF(OR(ISTEXT(H3622),ISTEXT(F3622)),"",H3622/F3622))</f>
        <v/>
      </c>
      <c r="H3622" s="33" t="n"/>
      <c r="I3622" s="33" t="n"/>
      <c r="J3622" s="33">
        <f>IF(I3622="", "", IF(OR(ISTEXT(I3622),ISTEXT($F3622)),"",I3622*$F3622))</f>
        <v/>
      </c>
      <c r="K3622" s="33" t="n"/>
      <c r="L3622" s="33">
        <f>IF(K3622="", "", IF(OR(ISTEXT(K3622),ISTEXT($F3622)),"",K3622*$F3622))</f>
        <v/>
      </c>
      <c r="M3622" s="30">
        <f>IF(OR(H3622="",H3622=0),"",IF(K3622="",IF(J3622="","",IF(OR(ISTEXT(J3622),ISTEXT(H3622)),"",J3622/H3622)),IF(OR(ISTEXT(L3622),ISTEXT(H3622)),"",L3622/H3622)))</f>
        <v/>
      </c>
    </row>
    <row r="3623" ht="13.35" customHeight="1" s="162">
      <c r="B3623" s="307" t="n"/>
      <c r="C3623" s="307" t="n"/>
      <c r="E3623" s="307" t="n"/>
      <c r="F3623" s="32" t="n"/>
      <c r="G3623" s="33">
        <f>IF(F3623="", "", IF(OR(ISTEXT(H3623),ISTEXT(F3623)),"",H3623/F3623))</f>
        <v/>
      </c>
      <c r="H3623" s="33" t="n"/>
      <c r="I3623" s="33" t="n"/>
      <c r="J3623" s="33">
        <f>IF(I3623="", "", IF(OR(ISTEXT(I3623),ISTEXT($F3623)),"",I3623*$F3623))</f>
        <v/>
      </c>
      <c r="K3623" s="33" t="n"/>
      <c r="L3623" s="33">
        <f>IF(K3623="", "", IF(OR(ISTEXT(K3623),ISTEXT($F3623)),"",K3623*$F3623))</f>
        <v/>
      </c>
      <c r="M3623" s="30">
        <f>IF(OR(H3623="",H3623=0),"",IF(K3623="",IF(J3623="","",IF(OR(ISTEXT(J3623),ISTEXT(H3623)),"",J3623/H3623)),IF(OR(ISTEXT(L3623),ISTEXT(H3623)),"",L3623/H3623)))</f>
        <v/>
      </c>
    </row>
    <row r="3624" ht="13.35" customHeight="1" s="162">
      <c r="B3624" s="307" t="n"/>
      <c r="C3624" s="307" t="n"/>
      <c r="E3624" s="307" t="n"/>
      <c r="F3624" s="32" t="n"/>
      <c r="G3624" s="33">
        <f>IF(F3624="", "", IF(OR(ISTEXT(H3624),ISTEXT(F3624)),"",H3624/F3624))</f>
        <v/>
      </c>
      <c r="H3624" s="33" t="n"/>
      <c r="I3624" s="33" t="n"/>
      <c r="J3624" s="33">
        <f>IF(I3624="", "", IF(OR(ISTEXT(I3624),ISTEXT($F3624)),"",I3624*$F3624))</f>
        <v/>
      </c>
      <c r="K3624" s="33" t="n"/>
      <c r="L3624" s="33">
        <f>IF(K3624="", "", IF(OR(ISTEXT(K3624),ISTEXT($F3624)),"",K3624*$F3624))</f>
        <v/>
      </c>
      <c r="M3624" s="30">
        <f>IF(OR(H3624="",H3624=0),"",IF(K3624="",IF(J3624="","",IF(OR(ISTEXT(J3624),ISTEXT(H3624)),"",J3624/H3624)),IF(OR(ISTEXT(L3624),ISTEXT(H3624)),"",L3624/H3624)))</f>
        <v/>
      </c>
    </row>
    <row r="3625" ht="13.35" customHeight="1" s="162">
      <c r="B3625" s="307" t="n"/>
      <c r="C3625" s="307" t="n"/>
      <c r="E3625" s="307" t="n"/>
      <c r="F3625" s="32" t="n"/>
      <c r="G3625" s="33">
        <f>IF(F3625="", "", IF(OR(ISTEXT(H3625),ISTEXT(F3625)),"",H3625/F3625))</f>
        <v/>
      </c>
      <c r="H3625" s="33" t="n"/>
      <c r="I3625" s="33" t="n"/>
      <c r="J3625" s="33">
        <f>IF(I3625="", "", IF(OR(ISTEXT(I3625),ISTEXT($F3625)),"",I3625*$F3625))</f>
        <v/>
      </c>
      <c r="K3625" s="33" t="n"/>
      <c r="L3625" s="33">
        <f>IF(K3625="", "", IF(OR(ISTEXT(K3625),ISTEXT($F3625)),"",K3625*$F3625))</f>
        <v/>
      </c>
      <c r="M3625" s="30">
        <f>IF(OR(H3625="",H3625=0),"",IF(K3625="",IF(J3625="","",IF(OR(ISTEXT(J3625),ISTEXT(H3625)),"",J3625/H3625)),IF(OR(ISTEXT(L3625),ISTEXT(H3625)),"",L3625/H3625)))</f>
        <v/>
      </c>
    </row>
    <row r="3626" ht="13.35" customHeight="1" s="162">
      <c r="B3626" s="307" t="n"/>
      <c r="C3626" s="307" t="n"/>
      <c r="E3626" s="307" t="n"/>
      <c r="F3626" s="32" t="n"/>
      <c r="G3626" s="33">
        <f>IF(F3626="", "", IF(OR(ISTEXT(H3626),ISTEXT(F3626)),"",H3626/F3626))</f>
        <v/>
      </c>
      <c r="H3626" s="33" t="n"/>
      <c r="I3626" s="33" t="n"/>
      <c r="J3626" s="33">
        <f>IF(I3626="", "", IF(OR(ISTEXT(I3626),ISTEXT($F3626)),"",I3626*$F3626))</f>
        <v/>
      </c>
      <c r="K3626" s="33" t="n"/>
      <c r="L3626" s="33">
        <f>IF(K3626="", "", IF(OR(ISTEXT(K3626),ISTEXT($F3626)),"",K3626*$F3626))</f>
        <v/>
      </c>
      <c r="M3626" s="30">
        <f>IF(OR(H3626="",H3626=0),"",IF(K3626="",IF(J3626="","",IF(OR(ISTEXT(J3626),ISTEXT(H3626)),"",J3626/H3626)),IF(OR(ISTEXT(L3626),ISTEXT(H3626)),"",L3626/H3626)))</f>
        <v/>
      </c>
    </row>
    <row r="3627" ht="13.35" customHeight="1" s="162">
      <c r="B3627" s="307" t="n"/>
      <c r="C3627" s="307" t="n"/>
      <c r="E3627" s="307" t="n"/>
      <c r="F3627" s="32" t="n"/>
      <c r="G3627" s="33">
        <f>IF(F3627="", "", IF(OR(ISTEXT(H3627),ISTEXT(F3627)),"",H3627/F3627))</f>
        <v/>
      </c>
      <c r="H3627" s="33" t="n"/>
      <c r="I3627" s="33" t="n"/>
      <c r="J3627" s="33">
        <f>IF(I3627="", "", IF(OR(ISTEXT(I3627),ISTEXT($F3627)),"",I3627*$F3627))</f>
        <v/>
      </c>
      <c r="K3627" s="33" t="n"/>
      <c r="L3627" s="33">
        <f>IF(K3627="", "", IF(OR(ISTEXT(K3627),ISTEXT($F3627)),"",K3627*$F3627))</f>
        <v/>
      </c>
      <c r="M3627" s="30">
        <f>IF(OR(H3627="",H3627=0),"",IF(K3627="",IF(J3627="","",IF(OR(ISTEXT(J3627),ISTEXT(H3627)),"",J3627/H3627)),IF(OR(ISTEXT(L3627),ISTEXT(H3627)),"",L3627/H3627)))</f>
        <v/>
      </c>
    </row>
    <row r="3628" ht="13.35" customHeight="1" s="162">
      <c r="B3628" s="307" t="n"/>
      <c r="C3628" s="307" t="n"/>
      <c r="E3628" s="307" t="n"/>
      <c r="F3628" s="32" t="n"/>
      <c r="G3628" s="33">
        <f>IF(F3628="", "", IF(OR(ISTEXT(H3628),ISTEXT(F3628)),"",H3628/F3628))</f>
        <v/>
      </c>
      <c r="H3628" s="33" t="n"/>
      <c r="I3628" s="33" t="n"/>
      <c r="J3628" s="33">
        <f>IF(I3628="", "", IF(OR(ISTEXT(I3628),ISTEXT($F3628)),"",I3628*$F3628))</f>
        <v/>
      </c>
      <c r="K3628" s="33" t="n"/>
      <c r="L3628" s="33">
        <f>IF(K3628="", "", IF(OR(ISTEXT(K3628),ISTEXT($F3628)),"",K3628*$F3628))</f>
        <v/>
      </c>
      <c r="M3628" s="30">
        <f>IF(OR(H3628="",H3628=0),"",IF(K3628="",IF(J3628="","",IF(OR(ISTEXT(J3628),ISTEXT(H3628)),"",J3628/H3628)),IF(OR(ISTEXT(L3628),ISTEXT(H3628)),"",L3628/H3628)))</f>
        <v/>
      </c>
    </row>
    <row r="3629" ht="13.35" customHeight="1" s="162">
      <c r="B3629" s="307" t="n"/>
      <c r="C3629" s="307" t="n"/>
      <c r="E3629" s="307" t="n"/>
      <c r="F3629" s="32" t="n"/>
      <c r="G3629" s="33">
        <f>IF(F3629="", "", IF(OR(ISTEXT(H3629),ISTEXT(F3629)),"",H3629/F3629))</f>
        <v/>
      </c>
      <c r="H3629" s="33" t="n"/>
      <c r="I3629" s="33" t="n"/>
      <c r="J3629" s="33">
        <f>IF(I3629="", "", IF(OR(ISTEXT(I3629),ISTEXT($F3629)),"",I3629*$F3629))</f>
        <v/>
      </c>
      <c r="K3629" s="33" t="n"/>
      <c r="L3629" s="33">
        <f>IF(K3629="", "", IF(OR(ISTEXT(K3629),ISTEXT($F3629)),"",K3629*$F3629))</f>
        <v/>
      </c>
      <c r="M3629" s="30">
        <f>IF(OR(H3629="",H3629=0),"",IF(K3629="",IF(J3629="","",IF(OR(ISTEXT(J3629),ISTEXT(H3629)),"",J3629/H3629)),IF(OR(ISTEXT(L3629),ISTEXT(H3629)),"",L3629/H3629)))</f>
        <v/>
      </c>
    </row>
    <row r="3630" ht="13.35" customHeight="1" s="162">
      <c r="B3630" s="307" t="n"/>
      <c r="C3630" s="307" t="n"/>
      <c r="E3630" s="307" t="n"/>
      <c r="F3630" s="32" t="n"/>
      <c r="G3630" s="33">
        <f>IF(F3630="", "", IF(OR(ISTEXT(H3630),ISTEXT(F3630)),"",H3630/F3630))</f>
        <v/>
      </c>
      <c r="H3630" s="33" t="n"/>
      <c r="I3630" s="33" t="n"/>
      <c r="J3630" s="33">
        <f>IF(I3630="", "", IF(OR(ISTEXT(I3630),ISTEXT($F3630)),"",I3630*$F3630))</f>
        <v/>
      </c>
      <c r="K3630" s="33" t="n"/>
      <c r="L3630" s="33">
        <f>IF(K3630="", "", IF(OR(ISTEXT(K3630),ISTEXT($F3630)),"",K3630*$F3630))</f>
        <v/>
      </c>
      <c r="M3630" s="30">
        <f>IF(OR(H3630="",H3630=0),"",IF(K3630="",IF(J3630="","",IF(OR(ISTEXT(J3630),ISTEXT(H3630)),"",J3630/H3630)),IF(OR(ISTEXT(L3630),ISTEXT(H3630)),"",L3630/H3630)))</f>
        <v/>
      </c>
    </row>
    <row r="3631" ht="13.35" customHeight="1" s="162">
      <c r="B3631" s="307" t="n"/>
      <c r="C3631" s="307" t="n"/>
      <c r="E3631" s="307" t="n"/>
      <c r="F3631" s="32" t="n"/>
      <c r="G3631" s="33">
        <f>IF(F3631="", "", IF(OR(ISTEXT(H3631),ISTEXT(F3631)),"",H3631/F3631))</f>
        <v/>
      </c>
      <c r="H3631" s="33" t="n"/>
      <c r="I3631" s="33" t="n"/>
      <c r="J3631" s="33">
        <f>IF(I3631="", "", IF(OR(ISTEXT(I3631),ISTEXT($F3631)),"",I3631*$F3631))</f>
        <v/>
      </c>
      <c r="K3631" s="33" t="n"/>
      <c r="L3631" s="33">
        <f>IF(K3631="", "", IF(OR(ISTEXT(K3631),ISTEXT($F3631)),"",K3631*$F3631))</f>
        <v/>
      </c>
      <c r="M3631" s="30">
        <f>IF(OR(H3631="",H3631=0),"",IF(K3631="",IF(J3631="","",IF(OR(ISTEXT(J3631),ISTEXT(H3631)),"",J3631/H3631)),IF(OR(ISTEXT(L3631),ISTEXT(H3631)),"",L3631/H3631)))</f>
        <v/>
      </c>
    </row>
    <row r="3632" ht="13.35" customHeight="1" s="162">
      <c r="B3632" s="307" t="n"/>
      <c r="C3632" s="307" t="n"/>
      <c r="E3632" s="307" t="n"/>
      <c r="F3632" s="32" t="n"/>
      <c r="G3632" s="33">
        <f>IF(F3632="", "", IF(OR(ISTEXT(H3632),ISTEXT(F3632)),"",H3632/F3632))</f>
        <v/>
      </c>
      <c r="H3632" s="33" t="n"/>
      <c r="I3632" s="33" t="n"/>
      <c r="J3632" s="33">
        <f>IF(I3632="", "", IF(OR(ISTEXT(I3632),ISTEXT($F3632)),"",I3632*$F3632))</f>
        <v/>
      </c>
      <c r="K3632" s="33" t="n"/>
      <c r="L3632" s="33">
        <f>IF(K3632="", "", IF(OR(ISTEXT(K3632),ISTEXT($F3632)),"",K3632*$F3632))</f>
        <v/>
      </c>
      <c r="M3632" s="30">
        <f>IF(OR(H3632="",H3632=0),"",IF(K3632="",IF(J3632="","",IF(OR(ISTEXT(J3632),ISTEXT(H3632)),"",J3632/H3632)),IF(OR(ISTEXT(L3632),ISTEXT(H3632)),"",L3632/H3632)))</f>
        <v/>
      </c>
    </row>
    <row r="3633" ht="13.35" customHeight="1" s="162">
      <c r="B3633" s="307" t="n"/>
      <c r="C3633" s="307" t="n"/>
      <c r="E3633" s="307" t="n"/>
      <c r="F3633" s="32" t="n"/>
      <c r="G3633" s="33">
        <f>IF(F3633="", "", IF(OR(ISTEXT(H3633),ISTEXT(F3633)),"",H3633/F3633))</f>
        <v/>
      </c>
      <c r="H3633" s="33" t="n"/>
      <c r="I3633" s="33" t="n"/>
      <c r="J3633" s="33">
        <f>IF(I3633="", "", IF(OR(ISTEXT(I3633),ISTEXT($F3633)),"",I3633*$F3633))</f>
        <v/>
      </c>
      <c r="K3633" s="33" t="n"/>
      <c r="L3633" s="33">
        <f>IF(K3633="", "", IF(OR(ISTEXT(K3633),ISTEXT($F3633)),"",K3633*$F3633))</f>
        <v/>
      </c>
      <c r="M3633" s="30">
        <f>IF(OR(H3633="",H3633=0),"",IF(K3633="",IF(J3633="","",IF(OR(ISTEXT(J3633),ISTEXT(H3633)),"",J3633/H3633)),IF(OR(ISTEXT(L3633),ISTEXT(H3633)),"",L3633/H3633)))</f>
        <v/>
      </c>
    </row>
    <row r="3634" ht="13.35" customHeight="1" s="162">
      <c r="B3634" s="307" t="n"/>
      <c r="C3634" s="307" t="n"/>
      <c r="E3634" s="307" t="n"/>
      <c r="F3634" s="32" t="n"/>
      <c r="G3634" s="33">
        <f>IF(F3634="", "", IF(OR(ISTEXT(H3634),ISTEXT(F3634)),"",H3634/F3634))</f>
        <v/>
      </c>
      <c r="H3634" s="33" t="n"/>
      <c r="I3634" s="33" t="n"/>
      <c r="J3634" s="33">
        <f>IF(I3634="", "", IF(OR(ISTEXT(I3634),ISTEXT($F3634)),"",I3634*$F3634))</f>
        <v/>
      </c>
      <c r="K3634" s="33" t="n"/>
      <c r="L3634" s="33">
        <f>IF(K3634="", "", IF(OR(ISTEXT(K3634),ISTEXT($F3634)),"",K3634*$F3634))</f>
        <v/>
      </c>
      <c r="M3634" s="30">
        <f>IF(OR(H3634="",H3634=0),"",IF(K3634="",IF(J3634="","",IF(OR(ISTEXT(J3634),ISTEXT(H3634)),"",J3634/H3634)),IF(OR(ISTEXT(L3634),ISTEXT(H3634)),"",L3634/H3634)))</f>
        <v/>
      </c>
    </row>
    <row r="3635" ht="13.35" customHeight="1" s="162">
      <c r="B3635" s="307" t="n"/>
      <c r="C3635" s="307" t="n"/>
      <c r="E3635" s="307" t="n"/>
      <c r="F3635" s="32" t="n"/>
      <c r="G3635" s="33">
        <f>IF(F3635="", "", IF(OR(ISTEXT(H3635),ISTEXT(F3635)),"",H3635/F3635))</f>
        <v/>
      </c>
      <c r="H3635" s="33" t="n"/>
      <c r="I3635" s="33" t="n"/>
      <c r="J3635" s="33">
        <f>IF(I3635="", "", IF(OR(ISTEXT(I3635),ISTEXT($F3635)),"",I3635*$F3635))</f>
        <v/>
      </c>
      <c r="K3635" s="33" t="n"/>
      <c r="L3635" s="33">
        <f>IF(K3635="", "", IF(OR(ISTEXT(K3635),ISTEXT($F3635)),"",K3635*$F3635))</f>
        <v/>
      </c>
      <c r="M3635" s="30">
        <f>IF(OR(H3635="",H3635=0),"",IF(K3635="",IF(J3635="","",IF(OR(ISTEXT(J3635),ISTEXT(H3635)),"",J3635/H3635)),IF(OR(ISTEXT(L3635),ISTEXT(H3635)),"",L3635/H3635)))</f>
        <v/>
      </c>
    </row>
    <row r="3636" ht="13.35" customHeight="1" s="162">
      <c r="B3636" s="42" t="n"/>
      <c r="C3636" s="231" t="inlineStr">
        <is>
          <t>Subtotal (this page)</t>
        </is>
      </c>
      <c r="D3636" s="159" t="n"/>
      <c r="E3636" s="42" t="n"/>
      <c r="F3636" s="42" t="n"/>
      <c r="G3636" s="43" t="n"/>
      <c r="H3636" s="43">
        <f>IF(SUM(H3596:H3635)=0,"",SUM(H3596:H3635))</f>
        <v/>
      </c>
      <c r="I3636" s="43" t="n"/>
      <c r="J3636" s="43">
        <f>IF(SUM(J3596:J3635)=0,"",SUM(J3596:J3635))</f>
        <v/>
      </c>
      <c r="K3636" s="43" t="n"/>
      <c r="L3636" s="43">
        <f>IF(SUM(L3596:L3635)=0,"",SUM(L3596:L3635))</f>
        <v/>
      </c>
      <c r="M3636" s="35">
        <f>IF(OR(H3636="",H3636=0),"",IF(L3636="",IF(J3636="","",IF(OR(ISTEXT(J3636),ISTEXT(H3636)),"",J3636/H3636)),IF(OR(ISTEXT(L3636),ISTEXT(H3636)),"",L3636/H3636)))</f>
        <v/>
      </c>
    </row>
    <row r="3637" ht="13.35" customHeight="1" s="162"/>
    <row r="3638" ht="13.35" customHeight="1" s="162">
      <c r="B3638" s="188" t="inlineStr">
        <is>
          <t>Remarks (cont.)</t>
        </is>
      </c>
      <c r="C3638" s="173" t="n"/>
      <c r="D3638" s="154" t="n"/>
      <c r="E3638" s="174" t="n"/>
      <c r="F3638" s="174" t="n"/>
      <c r="G3638" s="174" t="n"/>
      <c r="H3638" s="174" t="n"/>
      <c r="I3638" s="174" t="n"/>
      <c r="J3638" s="174" t="n"/>
      <c r="K3638" s="174" t="n"/>
      <c r="L3638" s="174" t="n"/>
      <c r="M3638" s="173" t="n"/>
    </row>
    <row r="3639" ht="13.35" customHeight="1" s="162">
      <c r="B3639" s="154" t="n"/>
      <c r="C3639" s="174" t="n"/>
      <c r="D3639" s="174" t="n"/>
      <c r="E3639" s="174" t="n"/>
      <c r="F3639" s="174" t="n"/>
      <c r="G3639" s="174" t="n"/>
      <c r="H3639" s="174" t="n"/>
      <c r="I3639" s="174" t="n"/>
      <c r="J3639" s="174" t="n"/>
      <c r="K3639" s="174" t="n"/>
      <c r="L3639" s="174" t="n"/>
      <c r="M3639" s="173" t="n"/>
    </row>
    <row r="3640" ht="13.35" customHeight="1" s="162">
      <c r="B3640" s="154" t="n"/>
      <c r="C3640" s="174" t="n"/>
      <c r="D3640" s="174" t="n"/>
      <c r="E3640" s="174" t="n"/>
      <c r="F3640" s="174" t="n"/>
      <c r="G3640" s="174" t="n"/>
      <c r="H3640" s="174" t="n"/>
      <c r="I3640" s="174" t="n"/>
      <c r="J3640" s="174" t="n"/>
      <c r="K3640" s="174" t="n"/>
      <c r="L3640" s="174" t="n"/>
      <c r="M3640" s="173" t="n"/>
    </row>
    <row r="3641" ht="13.35" customHeight="1" s="162">
      <c r="B3641" s="154" t="n"/>
      <c r="C3641" s="174" t="n"/>
      <c r="D3641" s="174" t="n"/>
      <c r="E3641" s="174" t="n"/>
      <c r="F3641" s="174" t="n"/>
      <c r="G3641" s="174" t="n"/>
      <c r="H3641" s="174" t="n"/>
      <c r="I3641" s="174" t="n"/>
      <c r="J3641" s="174" t="n"/>
      <c r="K3641" s="174" t="n"/>
      <c r="L3641" s="174" t="n"/>
      <c r="M3641" s="173" t="n"/>
    </row>
    <row r="3642" ht="13.35" customHeight="1" s="162"/>
    <row r="3643" ht="13.35" customHeight="1" s="162"/>
    <row r="3644" ht="13.35" customHeight="1" s="162">
      <c r="B3644" s="200" t="inlineStr">
        <is>
          <t>System</t>
        </is>
      </c>
      <c r="C3644" s="403" t="n"/>
      <c r="D3644" s="209">
        <f>IF('{Equipment Data Entry}'!B116="","",'{Equipment Data Entry}'!B116)</f>
        <v/>
      </c>
      <c r="E3644" s="418" t="n"/>
      <c r="F3644" s="403" t="n"/>
      <c r="G3644" s="200" t="inlineStr">
        <is>
          <t>Service</t>
        </is>
      </c>
      <c r="H3644" s="403" t="n"/>
      <c r="I3644" s="210">
        <f>IF('{Equipment Data Entry}'!C116="","",'{Equipment Data Entry}'!C116)</f>
        <v/>
      </c>
      <c r="J3644" s="418" t="n"/>
      <c r="K3644" s="418" t="n"/>
      <c r="L3644" s="418" t="n"/>
      <c r="M3644" s="403" t="n"/>
    </row>
    <row r="3645" ht="13.35" customHeight="1" s="162">
      <c r="B3645" s="422" t="n"/>
      <c r="C3645" s="423" t="n"/>
      <c r="D3645" s="422" t="n"/>
      <c r="E3645" s="424" t="n"/>
      <c r="F3645" s="423" t="n"/>
      <c r="G3645" s="422" t="n"/>
      <c r="H3645" s="423" t="n"/>
      <c r="I3645" s="422" t="n"/>
      <c r="J3645" s="424" t="n"/>
      <c r="K3645" s="424" t="n"/>
      <c r="L3645" s="424" t="n"/>
      <c r="M3645" s="423" t="n"/>
    </row>
    <row r="3646" ht="13.35" customHeight="1" s="162">
      <c r="B3646" s="437" t="inlineStr">
        <is>
          <t>Drive Type:</t>
        </is>
      </c>
      <c r="C3646" s="13" t="n"/>
      <c r="D3646" s="438" t="n"/>
      <c r="E3646" s="437" t="inlineStr">
        <is>
          <t>Rotation – Design:</t>
        </is>
      </c>
      <c r="F3646" s="13" t="n"/>
      <c r="G3646" s="438" t="n"/>
      <c r="H3646" s="13" t="n"/>
      <c r="I3646" s="437" t="inlineStr">
        <is>
          <t>Actual:</t>
        </is>
      </c>
      <c r="J3646" s="438" t="n"/>
    </row>
    <row r="3647" ht="13.35" customHeight="1" s="162">
      <c r="B3647" s="200" t="inlineStr">
        <is>
          <t>Unit Data</t>
        </is>
      </c>
      <c r="C3647" s="400" t="n"/>
      <c r="D3647" s="400" t="n"/>
      <c r="E3647" s="400" t="n"/>
      <c r="F3647" s="400" t="n"/>
      <c r="G3647" s="401" t="n"/>
      <c r="H3647" s="13" t="n"/>
      <c r="I3647" s="200" t="inlineStr">
        <is>
          <t>Design and Performance Data</t>
        </is>
      </c>
      <c r="J3647" s="400" t="n"/>
      <c r="K3647" s="400" t="n"/>
      <c r="L3647" s="401" t="n"/>
      <c r="M3647" s="283" t="n"/>
    </row>
    <row r="3648" ht="13.35" customHeight="1" s="162">
      <c r="B3648" s="199" t="inlineStr">
        <is>
          <t>Manufacturer</t>
        </is>
      </c>
      <c r="C3648" s="401" t="n"/>
      <c r="D3648" s="204">
        <f>IF('{Equipment Data Entry}'!E116="","",'{Equipment Data Entry}'!E116)</f>
        <v/>
      </c>
      <c r="E3648" s="400" t="n"/>
      <c r="F3648" s="400" t="n"/>
      <c r="G3648" s="401" t="n"/>
      <c r="H3648" s="13" t="n"/>
      <c r="I3648" s="199" t="inlineStr">
        <is>
          <t>Design Criteria</t>
        </is>
      </c>
      <c r="J3648" s="401" t="n"/>
      <c r="K3648" s="199" t="inlineStr">
        <is>
          <t>Design</t>
        </is>
      </c>
      <c r="L3648" s="199" t="inlineStr">
        <is>
          <t>Actual</t>
        </is>
      </c>
      <c r="M3648" s="13" t="n"/>
    </row>
    <row r="3649" ht="13.35" customHeight="1" s="162">
      <c r="B3649" s="199" t="inlineStr">
        <is>
          <t>Model Number</t>
        </is>
      </c>
      <c r="C3649" s="401" t="n"/>
      <c r="D3649" s="204">
        <f>IF('{Equipment Data Entry}'!F116="","",'{Equipment Data Entry}'!F116)</f>
        <v/>
      </c>
      <c r="E3649" s="400" t="n"/>
      <c r="F3649" s="400" t="n"/>
      <c r="G3649" s="401" t="n"/>
      <c r="H3649" s="13" t="n"/>
      <c r="I3649" s="199" t="inlineStr">
        <is>
          <t>Total Airflow</t>
        </is>
      </c>
      <c r="J3649" s="401" t="n"/>
      <c r="K3649" s="24">
        <f>H3689</f>
        <v/>
      </c>
      <c r="L3649" s="24">
        <f>L3689</f>
        <v/>
      </c>
      <c r="M3649" s="22">
        <f>IF(OR(L3649="",K3649="",K3649=0),"",IF(OR(ISTEXT(L3649),ISTEXT(K3649)),"",L3649/K3649))</f>
        <v/>
      </c>
    </row>
    <row r="3650" ht="13.35" customHeight="1" s="162">
      <c r="B3650" s="199" t="inlineStr">
        <is>
          <t>Serial Number</t>
        </is>
      </c>
      <c r="C3650" s="401" t="n"/>
      <c r="D3650" s="204" t="n"/>
      <c r="E3650" s="400" t="n"/>
      <c r="F3650" s="400" t="n"/>
      <c r="G3650" s="401" t="n"/>
      <c r="H3650" s="13" t="n"/>
      <c r="I3650" s="199" t="inlineStr">
        <is>
          <t>Unit ESP</t>
        </is>
      </c>
      <c r="J3650" s="401" t="n"/>
      <c r="K3650" s="71">
        <f>IF('{Equipment Data Entry}'!H116="","",'{Equipment Data Entry}'!H116)</f>
        <v/>
      </c>
      <c r="L3650" s="64">
        <f>I3669</f>
        <v/>
      </c>
      <c r="M3650" s="22" t="n"/>
    </row>
    <row r="3651" ht="13.35" customHeight="1" s="162">
      <c r="B3651" s="199" t="inlineStr">
        <is>
          <t>Area Served</t>
        </is>
      </c>
      <c r="C3651" s="401" t="n"/>
      <c r="D3651" s="204">
        <f>I3644</f>
        <v/>
      </c>
      <c r="E3651" s="400" t="n"/>
      <c r="F3651" s="400" t="n"/>
      <c r="G3651" s="401" t="n"/>
      <c r="H3651" s="13" t="n"/>
      <c r="I3651" s="199" t="inlineStr">
        <is>
          <t>Fan RPMs</t>
        </is>
      </c>
      <c r="J3651" s="401" t="n"/>
      <c r="K3651" s="24">
        <f>IF('{Equipment Data Entry}'!I116="","",'{Equipment Data Entry}'!I116)</f>
        <v/>
      </c>
      <c r="L3651" s="24">
        <f>IF(L3662="","",L3662)</f>
        <v/>
      </c>
      <c r="M3651" s="13" t="n"/>
    </row>
    <row r="3652" ht="13.35" customHeight="1" s="162">
      <c r="B3652" s="199" t="inlineStr">
        <is>
          <t>Location</t>
        </is>
      </c>
      <c r="C3652" s="401" t="n"/>
      <c r="D3652" s="204">
        <f>IF('{Equipment Data Entry}'!D116="","",'{Equipment Data Entry}'!D116)</f>
        <v/>
      </c>
      <c r="E3652" s="400" t="n"/>
      <c r="F3652" s="400" t="n"/>
      <c r="G3652" s="401" t="n"/>
      <c r="H3652" s="13" t="n"/>
      <c r="I3652" s="283" t="n"/>
      <c r="J3652" s="283" t="n"/>
      <c r="K3652" s="36" t="n"/>
      <c r="L3652" s="36" t="n"/>
      <c r="M3652" s="13" t="n"/>
    </row>
    <row r="3653" ht="13.35" customHeight="1" s="162">
      <c r="B3653" s="13" t="n"/>
      <c r="C3653" s="13" t="n"/>
      <c r="D3653" s="13" t="n"/>
      <c r="E3653" s="13" t="n"/>
      <c r="F3653" s="13" t="n"/>
      <c r="G3653" s="13" t="n"/>
      <c r="H3653" s="13" t="n"/>
      <c r="I3653" s="283" t="n"/>
      <c r="J3653" s="283" t="n"/>
      <c r="K3653" s="37" t="n"/>
      <c r="L3653" s="37" t="n"/>
      <c r="M3653" s="13" t="n"/>
    </row>
    <row r="3654" ht="13.35" customHeight="1" s="162">
      <c r="B3654" s="200" t="inlineStr">
        <is>
          <t>Motor Data</t>
        </is>
      </c>
      <c r="C3654" s="400" t="n"/>
      <c r="D3654" s="400" t="n"/>
      <c r="E3654" s="400" t="n"/>
      <c r="F3654" s="400" t="n"/>
      <c r="G3654" s="401" t="n"/>
      <c r="H3654" s="13" t="n"/>
      <c r="I3654" s="283" t="inlineStr">
        <is>
          <t>Filter Type/Size/Qty</t>
        </is>
      </c>
      <c r="J3654" s="404" t="n"/>
      <c r="K3654" s="404" t="n"/>
      <c r="L3654" s="37" t="n"/>
      <c r="M3654" s="404" t="n"/>
    </row>
    <row r="3655" ht="13.35" customHeight="1" s="162">
      <c r="B3655" s="199" t="inlineStr">
        <is>
          <t>Manufacturer</t>
        </is>
      </c>
      <c r="C3655" s="401" t="n"/>
      <c r="D3655" s="203" t="n"/>
      <c r="E3655" s="400" t="n"/>
      <c r="F3655" s="400" t="n"/>
      <c r="G3655" s="401" t="n"/>
      <c r="H3655" s="13" t="n"/>
      <c r="I3655" s="200" t="inlineStr">
        <is>
          <t>Drive Data</t>
        </is>
      </c>
      <c r="J3655" s="400" t="n"/>
      <c r="K3655" s="400" t="n"/>
      <c r="L3655" s="401" t="n"/>
      <c r="M3655" s="13" t="n"/>
    </row>
    <row r="3656" ht="13.35" customHeight="1" s="162">
      <c r="B3656" s="199" t="inlineStr">
        <is>
          <t>Horsepower</t>
        </is>
      </c>
      <c r="C3656" s="401" t="n"/>
      <c r="D3656" s="28">
        <f>IF('{Equipment Data Entry}'!G116="","",'{Equipment Data Entry}'!G116)</f>
        <v/>
      </c>
      <c r="E3656" s="21" t="inlineStr">
        <is>
          <t>RPM</t>
        </is>
      </c>
      <c r="F3656" s="24" t="n"/>
      <c r="G3656" s="199" t="inlineStr">
        <is>
          <t>SF</t>
        </is>
      </c>
      <c r="H3656" s="13" t="n"/>
      <c r="I3656" s="199" t="inlineStr">
        <is>
          <t>Motor sheave</t>
        </is>
      </c>
      <c r="J3656" s="400" t="n"/>
      <c r="K3656" s="24">
        <f>IF('{Equipment Data Entry}'!J116="","",'{Equipment Data Entry}'!J116)</f>
        <v/>
      </c>
      <c r="L3656" s="21" t="inlineStr">
        <is>
          <t>Bore</t>
        </is>
      </c>
      <c r="M3656" s="208"/>
    </row>
    <row r="3657" ht="13.35" customHeight="1" s="162">
      <c r="B3657" s="198">
        <f>IF('{Equipment Data Entry}'!N116="","",'{Equipment Data Entry}'!N116)</f>
        <v/>
      </c>
      <c r="C3657" s="198">
        <f>IF('{Equipment Data Entry}'!O116="","",'{Equipment Data Entry}'!O116)</f>
        <v/>
      </c>
      <c r="D3657" s="21" t="inlineStr">
        <is>
          <t>FLA</t>
        </is>
      </c>
      <c r="E3657" s="67" t="n"/>
      <c r="F3657" s="21" t="inlineStr">
        <is>
          <t>Frame</t>
        </is>
      </c>
      <c r="G3657" s="208" t="n"/>
      <c r="H3657" s="13" t="n"/>
      <c r="I3657" s="199" t="inlineStr">
        <is>
          <t>Fan pulley</t>
        </is>
      </c>
      <c r="J3657" s="400" t="n"/>
      <c r="K3657" s="24">
        <f>IF('{Equipment Data Entry}'!K116="","",'{Equipment Data Entry}'!K116)</f>
        <v/>
      </c>
      <c r="L3657" s="21" t="inlineStr">
        <is>
          <t>Bore</t>
        </is>
      </c>
      <c r="M3657" s="208"/>
    </row>
    <row r="3658" ht="13.35" customHeight="1" s="162">
      <c r="B3658" s="199" t="inlineStr">
        <is>
          <t>Corrected FLA</t>
        </is>
      </c>
      <c r="C3658" s="401" t="n"/>
      <c r="D3658" s="27">
        <f>IF(OR(E3659="",E3657="",B3657=""),"",IF(OR(ISTEXT(B3657),COUNT(E3659:G3659)=0,ISTEXT(E3657)),"",B3657/AVERAGE(E3659:G3659)*E3657))</f>
        <v/>
      </c>
      <c r="E3658" s="199" t="inlineStr">
        <is>
          <t>Estimated BHP</t>
        </is>
      </c>
      <c r="F3658" s="401" t="n"/>
      <c r="G3658" s="27">
        <f>IF(OR(COUNT(E3660:G3660)=0,IF(N(E3661)&gt;0,E3661,N(D3656))=0,IF(N(D3658)&gt;0,D3658,N(E3657))=0),"",IF(N(E3661)&gt;0,E3661,N(D3656))*AVERAGE(E3660:G3660)/IF(N(D3658)&gt;0,D3658,N(E3657)))</f>
        <v/>
      </c>
      <c r="H3658" s="13" t="n"/>
      <c r="I3658" s="199" t="inlineStr">
        <is>
          <t>Belt(s)</t>
        </is>
      </c>
      <c r="J3658" s="208">
        <f>IF('{Equipment Data Entry}'!L116="","",'{Equipment Data Entry}'!L116)</f>
        <v/>
      </c>
      <c r="K3658" s="199" t="inlineStr">
        <is>
          <t>C to C</t>
        </is>
      </c>
      <c r="L3658" s="64">
        <f>IF('{Equipment Data Entry}'!M116="","",'{Equipment Data Entry}'!M116)</f>
        <v/>
      </c>
      <c r="M3658" s="13" t="n"/>
    </row>
    <row r="3659" ht="13.35" customHeight="1" s="162">
      <c r="B3659" s="199" t="inlineStr">
        <is>
          <t>Measured Voltage</t>
        </is>
      </c>
      <c r="C3659" s="400" t="n"/>
      <c r="D3659" s="401" t="n"/>
      <c r="E3659" s="24" t="n"/>
      <c r="F3659" s="24" t="n"/>
      <c r="G3659" s="24" t="n"/>
      <c r="H3659" s="13" t="n"/>
      <c r="I3659" s="283" t="inlineStr">
        <is>
          <t>Final Settings</t>
        </is>
      </c>
      <c r="J3659" s="404" t="n"/>
      <c r="K3659" s="404" t="n"/>
      <c r="L3659" s="37" t="n"/>
      <c r="M3659" s="404" t="n"/>
    </row>
    <row r="3660" ht="13.35" customHeight="1" s="162">
      <c r="B3660" s="199" t="inlineStr">
        <is>
          <t>Measured Amperage</t>
        </is>
      </c>
      <c r="C3660" s="400" t="n"/>
      <c r="D3660" s="401" t="n"/>
      <c r="E3660" s="67" t="n"/>
      <c r="F3660" s="67" t="n"/>
      <c r="G3660" s="67" t="n"/>
      <c r="H3660" s="13" t="n"/>
      <c r="I3660" s="205" t="inlineStr">
        <is>
          <t>RPM Data</t>
        </is>
      </c>
      <c r="J3660" s="401" t="n"/>
      <c r="K3660" s="205" t="inlineStr">
        <is>
          <t>Initial</t>
        </is>
      </c>
      <c r="L3660" s="205" t="inlineStr">
        <is>
          <t>Final</t>
        </is>
      </c>
      <c r="M3660" s="13" t="n"/>
    </row>
    <row r="3661" ht="13.35" customHeight="1" s="162">
      <c r="B3661" s="199" t="inlineStr">
        <is>
          <t>Motor HP (nameplate)</t>
        </is>
      </c>
      <c r="C3661" s="400"/>
      <c r="D3661" s="401"/>
      <c r="E3661" s="24"/>
      <c r="F3661" s="24"/>
      <c r="G3661" s="24"/>
      <c r="H3661" s="13" t="n"/>
      <c r="I3661" s="199" t="inlineStr">
        <is>
          <t>Motor RPM</t>
        </is>
      </c>
      <c r="J3661" s="401" t="n"/>
      <c r="K3661" s="24" t="n"/>
      <c r="L3661" s="24" t="n"/>
      <c r="M3661" s="13" t="n"/>
    </row>
    <row r="3662" ht="13.35" customHeight="1" s="162">
      <c r="B3662" s="200" t="inlineStr">
        <is>
          <t>Static Pressure Profile (in. w.g.)</t>
        </is>
      </c>
      <c r="C3662" s="400" t="n"/>
      <c r="D3662" s="400" t="n"/>
      <c r="E3662" s="400" t="n"/>
      <c r="F3662" s="400" t="n"/>
      <c r="G3662" s="401" t="n"/>
      <c r="H3662" s="13" t="n"/>
      <c r="I3662" s="199" t="inlineStr">
        <is>
          <t>Fan RPM</t>
        </is>
      </c>
      <c r="J3662" s="401" t="n"/>
      <c r="K3662" s="24" t="n"/>
      <c r="L3662" s="24" t="n"/>
      <c r="M3662" s="13" t="n"/>
    </row>
    <row r="3663" ht="13.35" customHeight="1" s="162">
      <c r="B3663" s="490">
        <f>IFERROR(INDEX('{Dropdowns}'!$AI$2:$AO$7,MATCH($D$3666,'{Dropdowns}'!$AH$2:$AH$7,0),1),"")</f>
        <v/>
      </c>
      <c r="C3663" s="490">
        <f>IFERROR(INDEX('{Dropdowns}'!$AI$2:$AO$7,MATCH($D$3666,'{Dropdowns}'!$AH$2:$AH$7,0),2),"")</f>
        <v/>
      </c>
      <c r="D3663" s="490">
        <f>IFERROR(INDEX('{Dropdowns}'!$AI$2:$AO$7,MATCH($D$3666,'{Dropdowns}'!$AH$2:$AH$7,0),3),"")</f>
        <v/>
      </c>
      <c r="E3663" s="490">
        <f>IFERROR(INDEX('{Dropdowns}'!$AI$2:$AO$7,MATCH($D$3666,'{Dropdowns}'!$AH$2:$AH$7,0),4),"")</f>
        <v/>
      </c>
      <c r="F3663" s="490">
        <f>IFERROR(INDEX('{Dropdowns}'!$AI$2:$AO$7,MATCH($D$3666,'{Dropdowns}'!$AH$2:$AH$7,0),5),"")</f>
        <v/>
      </c>
      <c r="G3663" s="490">
        <f>IFERROR(INDEX('{Dropdowns}'!$AI$2:$AO$7,MATCH($D$3666,'{Dropdowns}'!$AH$2:$AH$7,0),6),"")</f>
        <v/>
      </c>
      <c r="H3663" s="490">
        <f>IFERROR(INDEX('{Dropdowns}'!$AI$2:$AO$7,MATCH($D$3666,'{Dropdowns}'!$AH$2:$AH$7,0),7),"")</f>
        <v/>
      </c>
      <c r="I3663" s="246" t="inlineStr">
        <is>
          <t>VSD Frequency</t>
        </is>
      </c>
      <c r="J3663" s="403" t="n"/>
      <c r="K3663" s="65" t="n"/>
      <c r="L3663" s="65" t="n"/>
      <c r="M3663" s="13" t="n"/>
    </row>
    <row r="3664" ht="13.35" customHeight="1" s="162">
      <c r="B3664" s="492"/>
      <c r="C3664" s="492"/>
      <c r="D3664" s="492"/>
      <c r="E3664" s="492"/>
      <c r="F3664" s="492"/>
      <c r="G3664" s="492"/>
      <c r="H3664" s="492"/>
      <c r="I3664" s="14" t="n"/>
      <c r="J3664" s="14" t="n"/>
      <c r="K3664" s="14" t="n"/>
      <c r="L3664" s="38" t="n"/>
      <c r="M3664" s="13" t="n"/>
      <c r="Q3664">
        <f>IF(B3664="","",B3664)</f>
        <v/>
      </c>
      <c r="R3664">
        <f>IF(C3663="—",Q3664,IF(C3664="","",C3664))</f>
        <v/>
      </c>
      <c r="S3664">
        <f>IF(D3663="—",R3664,IF(D3664="","",D3664))</f>
        <v/>
      </c>
      <c r="T3664">
        <f>IF(E3663="—",S3664,IF(E3664="","",E3664))</f>
        <v/>
      </c>
      <c r="U3664">
        <f>IF(F3663="—",T3664,IF(F3664="","",F3664))</f>
        <v/>
      </c>
      <c r="V3664">
        <f>IF(G3663="—",U3664,IF(G3664="","",G3664))</f>
        <v/>
      </c>
      <c r="W3664">
        <f>IFERROR(MATCH("Fan",$C$3663:$H$3663,0),"")</f>
        <v/>
      </c>
      <c r="X3664">
        <f>IF(W3664="","",INDEX(P3666:U3666,W3664))</f>
        <v/>
      </c>
      <c r="Y3664">
        <f>IF(W3664="","",INDEX(Q3665:V3665,W3664))</f>
        <v/>
      </c>
    </row>
    <row r="3665" ht="13.35" customHeight="1" s="162">
      <c r="B3665" s="491" t="inlineStr">
        <is>
          <t>Δ</t>
        </is>
      </c>
      <c r="C3665" s="498">
        <f>IF(OR(C3663="—",C3664="",Q3664=""),"",IF(OR(ISTEXT(C3664),ISTEXT(Q3664)),"","Δ "&amp;TEXT(C3664-Q3664,"0.00")))</f>
        <v/>
      </c>
      <c r="D3665" s="498">
        <f>IF(OR(D3663="—",D3664="",R3664=""),"",IF(OR(ISTEXT(D3664),ISTEXT(R3664)),"","Δ "&amp;TEXT(D3664-R3664,"0.00")))</f>
        <v/>
      </c>
      <c r="E3665" s="498">
        <f>IF(OR(E3663="—",E3664="",S3664=""),"",IF(OR(ISTEXT(E3664),ISTEXT(S3664)),"","Δ "&amp;TEXT(E3664-S3664,"0.00")))</f>
        <v/>
      </c>
      <c r="F3665" s="498">
        <f>IF(OR(F3663="—",F3664="",T3664=""),"",IF(OR(ISTEXT(F3664),ISTEXT(T3664)),"","Δ "&amp;TEXT(F3664-T3664,"0.00")))</f>
        <v/>
      </c>
      <c r="G3665" s="498">
        <f>IF(OR(G3663="—",G3664="",U3664=""),"",IF(OR(ISTEXT(G3664),ISTEXT(U3664)),"","Δ "&amp;TEXT(G3664-U3664,"0.00")))</f>
        <v/>
      </c>
      <c r="H3665" s="498">
        <f>IF(OR(H3663="—",H3664="",V3664=""),"",IF(OR(ISTEXT(H3664),ISTEXT(V3664)),"","Δ "&amp;TEXT(H3664-V3664,"0.00")))</f>
        <v/>
      </c>
      <c r="I3665" s="13" t="n"/>
      <c r="J3665" s="13" t="n"/>
      <c r="K3665" s="13" t="n"/>
      <c r="L3665" s="13" t="n"/>
      <c r="M3665" s="13" t="n"/>
      <c r="Q3665">
        <f>IF(OR(C3664="",ISTEXT(C3664)),R3665,C3664)</f>
        <v/>
      </c>
      <c r="R3665">
        <f>IF(OR(D3664="",ISTEXT(D3664)),S3665,D3664)</f>
        <v/>
      </c>
      <c r="S3665">
        <f>IF(OR(E3664="",ISTEXT(E3664)),T3665,E3664)</f>
        <v/>
      </c>
      <c r="T3665">
        <f>IF(OR(F3664="",ISTEXT(F3664)),U3665,F3664)</f>
        <v/>
      </c>
      <c r="U3665">
        <f>IF(OR(G3664="",ISTEXT(G3664)),V3665,G3664)</f>
        <v/>
      </c>
      <c r="V3665">
        <f>IF(OR(H3664="",ISTEXT(H3664)),"",H3664)</f>
        <v/>
      </c>
    </row>
    <row r="3666" ht="13.35" customHeight="1" s="162">
      <c r="B3666" s="425" t="inlineStr">
        <is>
          <t>Unit type:</t>
        </is>
      </c>
      <c r="D3666" s="522" t="inlineStr">
        <is>
          <t>EF</t>
        </is>
      </c>
      <c r="E3666" s="414" t="n"/>
      <c r="F3666" s="494" t="inlineStr">
        <is>
          <t>Airflow left to right. Δ = this reading minus the one before it; in. w.g.</t>
        </is>
      </c>
      <c r="P3666">
        <f>IF(B3664="","",B3664)</f>
        <v/>
      </c>
      <c r="Q3666">
        <f>IF(C3664="",P3666,C3664)</f>
        <v/>
      </c>
      <c r="R3666">
        <f>IF(D3664="",Q3666,D3664)</f>
        <v/>
      </c>
      <c r="S3666">
        <f>IF(E3664="",R3666,E3664)</f>
        <v/>
      </c>
      <c r="T3666">
        <f>IF(F3664="",S3666,F3664)</f>
        <v/>
      </c>
      <c r="U3666">
        <f>IF(G3664="",T3666,G3664)</f>
        <v/>
      </c>
      <c r="V3666">
        <f>IF(H3664="",U3666,H3664)</f>
        <v/>
      </c>
    </row>
    <row r="3667" ht="13.35" customHeight="1" s="162">
      <c r="B3667" s="500" t="inlineStr">
        <is>
          <t>Fan inlet</t>
        </is>
      </c>
      <c r="D3667" s="501">
        <f>IF(X3664="","",X3664)</f>
        <v/>
      </c>
      <c r="F3667" s="500" t="inlineStr">
        <is>
          <t>Discharge</t>
        </is>
      </c>
      <c r="I3667" s="501">
        <f>IF(V3666="","",V3666)</f>
        <v/>
      </c>
    </row>
    <row r="3668" ht="13.35" customHeight="1" s="162"/>
    <row r="3669" ht="13.35" customHeight="1" s="162">
      <c r="B3669" s="500" t="inlineStr">
        <is>
          <t>Fan TSP</t>
        </is>
      </c>
      <c r="E3669" s="501">
        <f>IF(OR(X3664="",Y3664=""),"",IF(OR(ISTEXT(X3664),ISTEXT(Y3664)),"",Y3664-X3664))</f>
        <v/>
      </c>
      <c r="F3669" s="500" t="inlineStr">
        <is>
          <t>ESP</t>
        </is>
      </c>
      <c r="I3669" s="501">
        <f>IF(OR(B3664="",V3666=""),"",IF(OR(ISTEXT(B3664),ISTEXT(V3666)),"",V3666-B3664))</f>
        <v/>
      </c>
      <c r="J3669" s="500" t="inlineStr">
        <is>
          <t>Unit ΔP (inlet → fan)</t>
        </is>
      </c>
      <c r="M3669" s="501">
        <f>IF(OR(B3664="",X3664=""),"",IF(OR(ISTEXT(B3664),ISTEXT(X3664)),"",X3664-B3664))</f>
        <v/>
      </c>
    </row>
    <row r="3670" ht="13.35" customHeight="1" s="162">
      <c r="B3670" s="453" t="inlineStr">
        <is>
          <t>Instrument:</t>
        </is>
      </c>
      <c r="C3670" s="5" t="n"/>
      <c r="D3670" s="505" t="n"/>
      <c r="E3670" s="414" t="n"/>
      <c r="F3670" s="414" t="n"/>
      <c r="G3670" s="425" t="inlineStr">
        <is>
          <t>Ak basis / notes:</t>
        </is>
      </c>
      <c r="I3670" s="506" t="n"/>
      <c r="J3670" s="414" t="n"/>
      <c r="K3670" s="414" t="n"/>
      <c r="L3670" s="414" t="n"/>
      <c r="M3670" s="414" t="n"/>
    </row>
    <row r="3671" ht="13.35" customHeight="1" s="162">
      <c r="B3671" s="188" t="inlineStr">
        <is>
          <t>Register / Grille / Diffuser Airflow</t>
        </is>
      </c>
      <c r="C3671" s="174" t="n"/>
      <c r="D3671" s="174" t="n"/>
      <c r="E3671" s="174" t="n"/>
      <c r="F3671" s="173" t="n"/>
      <c r="G3671" s="233" t="inlineStr">
        <is>
          <t>Design VEL</t>
        </is>
      </c>
      <c r="H3671" s="194" t="inlineStr">
        <is>
          <t>Design CFM</t>
        </is>
      </c>
      <c r="I3671" s="188" t="inlineStr">
        <is>
          <t>Initial</t>
        </is>
      </c>
      <c r="J3671" s="173" t="n"/>
      <c r="K3671" s="188" t="inlineStr">
        <is>
          <t>Final</t>
        </is>
      </c>
      <c r="L3671" s="173" t="n"/>
      <c r="M3671" s="188" t="inlineStr">
        <is>
          <t>%</t>
        </is>
      </c>
    </row>
    <row r="3672" ht="13.35" customHeight="1" s="162">
      <c r="B3672" s="153" t="inlineStr">
        <is>
          <t>No.</t>
        </is>
      </c>
      <c r="C3672" s="188" t="inlineStr">
        <is>
          <t>Area Served</t>
        </is>
      </c>
      <c r="D3672" s="188" t="inlineStr">
        <is>
          <t>Type</t>
        </is>
      </c>
      <c r="E3672" s="188" t="inlineStr">
        <is>
          <t>Size</t>
        </is>
      </c>
      <c r="F3672" s="188" t="inlineStr">
        <is>
          <t>Ak</t>
        </is>
      </c>
      <c r="G3672" s="440" t="n"/>
      <c r="H3672" s="440" t="n"/>
      <c r="I3672" s="188" t="inlineStr">
        <is>
          <t>VEL</t>
        </is>
      </c>
      <c r="J3672" s="188" t="inlineStr">
        <is>
          <t>CFM</t>
        </is>
      </c>
      <c r="K3672" s="188" t="inlineStr">
        <is>
          <t>VEL</t>
        </is>
      </c>
      <c r="L3672" s="188" t="inlineStr">
        <is>
          <t>CFM</t>
        </is>
      </c>
      <c r="M3672" s="440" t="n"/>
    </row>
    <row r="3673" ht="13.35" customHeight="1" s="162">
      <c r="B3673" s="307" t="n"/>
      <c r="C3673" s="307" t="n"/>
      <c r="E3673" s="307" t="n"/>
      <c r="F3673" s="32" t="n"/>
      <c r="G3673" s="33">
        <f>IF(F3673="", "", IF(OR(ISTEXT(H3673),ISTEXT(F3673)),"",H3673/F3673))</f>
        <v/>
      </c>
      <c r="H3673" s="33" t="n"/>
      <c r="I3673" s="33" t="n"/>
      <c r="J3673" s="33">
        <f>IF(I3673="", "", IF(OR(ISTEXT(I3673),ISTEXT($F3673)),"",I3673*$F3673))</f>
        <v/>
      </c>
      <c r="K3673" s="33" t="n"/>
      <c r="L3673" s="33">
        <f>IF(K3673="", "", IF(OR(ISTEXT(K3673),ISTEXT($F3673)),"",K3673*$F3673))</f>
        <v/>
      </c>
      <c r="M3673" s="30">
        <f>IF(OR(H3673="",H3673=0),"",IF(K3673="",IF(J3673="","",IF(OR(ISTEXT(J3673),ISTEXT(H3673)),"",J3673/H3673)),IF(OR(ISTEXT(L3673),ISTEXT(H3673)),"",L3673/H3673)))</f>
        <v/>
      </c>
    </row>
    <row r="3674" ht="13.35" customHeight="1" s="162">
      <c r="B3674" s="307" t="n"/>
      <c r="C3674" s="307" t="n"/>
      <c r="E3674" s="307" t="n"/>
      <c r="F3674" s="32" t="n"/>
      <c r="G3674" s="33">
        <f>IF(F3674="", "", IF(OR(ISTEXT(H3674),ISTEXT(F3674)),"",H3674/F3674))</f>
        <v/>
      </c>
      <c r="H3674" s="33" t="n"/>
      <c r="I3674" s="33" t="n"/>
      <c r="J3674" s="33">
        <f>IF(I3674="", "", IF(OR(ISTEXT(I3674),ISTEXT($F3674)),"",I3674*$F3674))</f>
        <v/>
      </c>
      <c r="K3674" s="33" t="n"/>
      <c r="L3674" s="33">
        <f>IF(K3674="", "", IF(OR(ISTEXT(K3674),ISTEXT($F3674)),"",K3674*$F3674))</f>
        <v/>
      </c>
      <c r="M3674" s="30">
        <f>IF(OR(H3674="",H3674=0),"",IF(K3674="",IF(J3674="","",IF(OR(ISTEXT(J3674),ISTEXT(H3674)),"",J3674/H3674)),IF(OR(ISTEXT(L3674),ISTEXT(H3674)),"",L3674/H3674)))</f>
        <v/>
      </c>
    </row>
    <row r="3675" ht="13.35" customHeight="1" s="162">
      <c r="B3675" s="307" t="n"/>
      <c r="C3675" s="307" t="n"/>
      <c r="E3675" s="307" t="n"/>
      <c r="F3675" s="32" t="n"/>
      <c r="G3675" s="33">
        <f>IF(F3675="", "", IF(OR(ISTEXT(H3675),ISTEXT(F3675)),"",H3675/F3675))</f>
        <v/>
      </c>
      <c r="H3675" s="33" t="n"/>
      <c r="I3675" s="33" t="n"/>
      <c r="J3675" s="33">
        <f>IF(I3675="", "", IF(OR(ISTEXT(I3675),ISTEXT($F3675)),"",I3675*$F3675))</f>
        <v/>
      </c>
      <c r="K3675" s="33" t="n"/>
      <c r="L3675" s="33">
        <f>IF(K3675="", "", IF(OR(ISTEXT(K3675),ISTEXT($F3675)),"",K3675*$F3675))</f>
        <v/>
      </c>
      <c r="M3675" s="30">
        <f>IF(OR(H3675="",H3675=0),"",IF(K3675="",IF(J3675="","",IF(OR(ISTEXT(J3675),ISTEXT(H3675)),"",J3675/H3675)),IF(OR(ISTEXT(L3675),ISTEXT(H3675)),"",L3675/H3675)))</f>
        <v/>
      </c>
    </row>
    <row r="3676" ht="13.35" customHeight="1" s="162">
      <c r="B3676" s="307" t="n"/>
      <c r="C3676" s="307" t="n"/>
      <c r="E3676" s="307" t="n"/>
      <c r="F3676" s="32" t="n"/>
      <c r="G3676" s="33">
        <f>IF(F3676="", "", IF(OR(ISTEXT(H3676),ISTEXT(F3676)),"",H3676/F3676))</f>
        <v/>
      </c>
      <c r="H3676" s="33" t="n"/>
      <c r="I3676" s="33" t="n"/>
      <c r="J3676" s="33">
        <f>IF(I3676="", "", IF(OR(ISTEXT(I3676),ISTEXT($F3676)),"",I3676*$F3676))</f>
        <v/>
      </c>
      <c r="K3676" s="33" t="n"/>
      <c r="L3676" s="33">
        <f>IF(K3676="", "", IF(OR(ISTEXT(K3676),ISTEXT($F3676)),"",K3676*$F3676))</f>
        <v/>
      </c>
      <c r="M3676" s="30">
        <f>IF(OR(H3676="",H3676=0),"",IF(K3676="",IF(J3676="","",IF(OR(ISTEXT(J3676),ISTEXT(H3676)),"",J3676/H3676)),IF(OR(ISTEXT(L3676),ISTEXT(H3676)),"",L3676/H3676)))</f>
        <v/>
      </c>
    </row>
    <row r="3677" ht="13.35" customHeight="1" s="162">
      <c r="B3677" s="307" t="n"/>
      <c r="C3677" s="307" t="n"/>
      <c r="E3677" s="307" t="n"/>
      <c r="F3677" s="32" t="n"/>
      <c r="G3677" s="33">
        <f>IF(F3677="", "", IF(OR(ISTEXT(H3677),ISTEXT(F3677)),"",H3677/F3677))</f>
        <v/>
      </c>
      <c r="H3677" s="33" t="n"/>
      <c r="I3677" s="33" t="n"/>
      <c r="J3677" s="33">
        <f>IF(I3677="", "", IF(OR(ISTEXT(I3677),ISTEXT($F3677)),"",I3677*$F3677))</f>
        <v/>
      </c>
      <c r="K3677" s="33" t="n"/>
      <c r="L3677" s="33">
        <f>IF(K3677="", "", IF(OR(ISTEXT(K3677),ISTEXT($F3677)),"",K3677*$F3677))</f>
        <v/>
      </c>
      <c r="M3677" s="30">
        <f>IF(OR(H3677="",H3677=0),"",IF(K3677="",IF(J3677="","",IF(OR(ISTEXT(J3677),ISTEXT(H3677)),"",J3677/H3677)),IF(OR(ISTEXT(L3677),ISTEXT(H3677)),"",L3677/H3677)))</f>
        <v/>
      </c>
    </row>
    <row r="3678" ht="13.35" customHeight="1" s="162">
      <c r="B3678" s="307" t="n"/>
      <c r="C3678" s="307" t="n"/>
      <c r="E3678" s="307" t="n"/>
      <c r="F3678" s="32" t="n"/>
      <c r="G3678" s="33">
        <f>IF(F3678="", "", IF(OR(ISTEXT(H3678),ISTEXT(F3678)),"",H3678/F3678))</f>
        <v/>
      </c>
      <c r="H3678" s="33" t="n"/>
      <c r="I3678" s="33" t="n"/>
      <c r="J3678" s="33">
        <f>IF(I3678="", "", IF(OR(ISTEXT(I3678),ISTEXT($F3678)),"",I3678*$F3678))</f>
        <v/>
      </c>
      <c r="K3678" s="33" t="n"/>
      <c r="L3678" s="33">
        <f>IF(K3678="", "", IF(OR(ISTEXT(K3678),ISTEXT($F3678)),"",K3678*$F3678))</f>
        <v/>
      </c>
      <c r="M3678" s="30">
        <f>IF(OR(H3678="",H3678=0),"",IF(K3678="",IF(J3678="","",IF(OR(ISTEXT(J3678),ISTEXT(H3678)),"",J3678/H3678)),IF(OR(ISTEXT(L3678),ISTEXT(H3678)),"",L3678/H3678)))</f>
        <v/>
      </c>
    </row>
    <row r="3679" ht="13.35" customHeight="1" s="162">
      <c r="B3679" s="307" t="n"/>
      <c r="C3679" s="307" t="n"/>
      <c r="E3679" s="307" t="n"/>
      <c r="F3679" s="32" t="n"/>
      <c r="G3679" s="33">
        <f>IF(F3679="", "", IF(OR(ISTEXT(H3679),ISTEXT(F3679)),"",H3679/F3679))</f>
        <v/>
      </c>
      <c r="H3679" s="33" t="n"/>
      <c r="I3679" s="33" t="n"/>
      <c r="J3679" s="33">
        <f>IF(I3679="", "", IF(OR(ISTEXT(I3679),ISTEXT($F3679)),"",I3679*$F3679))</f>
        <v/>
      </c>
      <c r="K3679" s="33" t="n"/>
      <c r="L3679" s="33">
        <f>IF(K3679="", "", IF(OR(ISTEXT(K3679),ISTEXT($F3679)),"",K3679*$F3679))</f>
        <v/>
      </c>
      <c r="M3679" s="30">
        <f>IF(OR(H3679="",H3679=0),"",IF(K3679="",IF(J3679="","",IF(OR(ISTEXT(J3679),ISTEXT(H3679)),"",J3679/H3679)),IF(OR(ISTEXT(L3679),ISTEXT(H3679)),"",L3679/H3679)))</f>
        <v/>
      </c>
    </row>
    <row r="3680" ht="13.35" customHeight="1" s="162">
      <c r="B3680" s="307" t="n"/>
      <c r="C3680" s="307" t="n"/>
      <c r="E3680" s="307" t="n"/>
      <c r="F3680" s="32" t="n"/>
      <c r="G3680" s="33">
        <f>IF(F3680="", "", IF(OR(ISTEXT(H3680),ISTEXT(F3680)),"",H3680/F3680))</f>
        <v/>
      </c>
      <c r="H3680" s="33" t="n"/>
      <c r="I3680" s="33" t="n"/>
      <c r="J3680" s="33">
        <f>IF(I3680="", "", IF(OR(ISTEXT(I3680),ISTEXT($F3680)),"",I3680*$F3680))</f>
        <v/>
      </c>
      <c r="K3680" s="33" t="n"/>
      <c r="L3680" s="33">
        <f>IF(K3680="", "", IF(OR(ISTEXT(K3680),ISTEXT($F3680)),"",K3680*$F3680))</f>
        <v/>
      </c>
      <c r="M3680" s="30">
        <f>IF(OR(H3680="",H3680=0),"",IF(K3680="",IF(J3680="","",IF(OR(ISTEXT(J3680),ISTEXT(H3680)),"",J3680/H3680)),IF(OR(ISTEXT(L3680),ISTEXT(H3680)),"",L3680/H3680)))</f>
        <v/>
      </c>
    </row>
    <row r="3681" ht="13.35" customHeight="1" s="162">
      <c r="B3681" s="307" t="n"/>
      <c r="C3681" s="307" t="n"/>
      <c r="E3681" s="307" t="n"/>
      <c r="F3681" s="32" t="n"/>
      <c r="G3681" s="33">
        <f>IF(F3681="", "", IF(OR(ISTEXT(H3681),ISTEXT(F3681)),"",H3681/F3681))</f>
        <v/>
      </c>
      <c r="H3681" s="33" t="n"/>
      <c r="I3681" s="33" t="n"/>
      <c r="J3681" s="33">
        <f>IF(I3681="", "", IF(OR(ISTEXT(I3681),ISTEXT($F3681)),"",I3681*$F3681))</f>
        <v/>
      </c>
      <c r="K3681" s="33" t="n"/>
      <c r="L3681" s="33">
        <f>IF(K3681="", "", IF(OR(ISTEXT(K3681),ISTEXT($F3681)),"",K3681*$F3681))</f>
        <v/>
      </c>
      <c r="M3681" s="30">
        <f>IF(OR(H3681="",H3681=0),"",IF(K3681="",IF(J3681="","",IF(OR(ISTEXT(J3681),ISTEXT(H3681)),"",J3681/H3681)),IF(OR(ISTEXT(L3681),ISTEXT(H3681)),"",L3681/H3681)))</f>
        <v/>
      </c>
    </row>
    <row r="3682" ht="13.35" customHeight="1" s="162">
      <c r="B3682" s="307" t="n"/>
      <c r="C3682" s="307" t="n"/>
      <c r="E3682" s="307" t="n"/>
      <c r="F3682" s="32" t="n"/>
      <c r="G3682" s="33">
        <f>IF(F3682="", "", IF(OR(ISTEXT(H3682),ISTEXT(F3682)),"",H3682/F3682))</f>
        <v/>
      </c>
      <c r="H3682" s="33" t="n"/>
      <c r="I3682" s="33" t="n"/>
      <c r="J3682" s="33">
        <f>IF(I3682="", "", IF(OR(ISTEXT(I3682),ISTEXT($F3682)),"",I3682*$F3682))</f>
        <v/>
      </c>
      <c r="K3682" s="33" t="n"/>
      <c r="L3682" s="33">
        <f>IF(K3682="", "", IF(OR(ISTEXT(K3682),ISTEXT($F3682)),"",K3682*$F3682))</f>
        <v/>
      </c>
      <c r="M3682" s="30">
        <f>IF(OR(H3682="",H3682=0),"",IF(K3682="",IF(J3682="","",IF(OR(ISTEXT(J3682),ISTEXT(H3682)),"",J3682/H3682)),IF(OR(ISTEXT(L3682),ISTEXT(H3682)),"",L3682/H3682)))</f>
        <v/>
      </c>
    </row>
    <row r="3683" ht="13.35" customHeight="1" s="162">
      <c r="B3683" s="307" t="n"/>
      <c r="C3683" s="307" t="n"/>
      <c r="E3683" s="307" t="n"/>
      <c r="F3683" s="32" t="n"/>
      <c r="G3683" s="33">
        <f>IF(F3683="", "", IF(OR(ISTEXT(H3683),ISTEXT(F3683)),"",H3683/F3683))</f>
        <v/>
      </c>
      <c r="H3683" s="33" t="n"/>
      <c r="I3683" s="33" t="n"/>
      <c r="J3683" s="33">
        <f>IF(I3683="", "", IF(OR(ISTEXT(I3683),ISTEXT($F3683)),"",I3683*$F3683))</f>
        <v/>
      </c>
      <c r="K3683" s="33" t="n"/>
      <c r="L3683" s="33">
        <f>IF(K3683="", "", IF(OR(ISTEXT(K3683),ISTEXT($F3683)),"",K3683*$F3683))</f>
        <v/>
      </c>
      <c r="M3683" s="30">
        <f>IF(OR(H3683="",H3683=0),"",IF(K3683="",IF(J3683="","",IF(OR(ISTEXT(J3683),ISTEXT(H3683)),"",J3683/H3683)),IF(OR(ISTEXT(L3683),ISTEXT(H3683)),"",L3683/H3683)))</f>
        <v/>
      </c>
    </row>
    <row r="3684" ht="13.35" customHeight="1" s="162">
      <c r="B3684" s="307" t="n"/>
      <c r="C3684" s="307" t="n"/>
      <c r="E3684" s="307" t="n"/>
      <c r="F3684" s="32" t="n"/>
      <c r="G3684" s="33">
        <f>IF(F3684="", "", IF(OR(ISTEXT(H3684),ISTEXT(F3684)),"",H3684/F3684))</f>
        <v/>
      </c>
      <c r="H3684" s="33" t="n"/>
      <c r="I3684" s="33" t="n"/>
      <c r="J3684" s="33">
        <f>IF(I3684="", "", IF(OR(ISTEXT(I3684),ISTEXT($F3684)),"",I3684*$F3684))</f>
        <v/>
      </c>
      <c r="K3684" s="33" t="n"/>
      <c r="L3684" s="33">
        <f>IF(K3684="", "", IF(OR(ISTEXT(K3684),ISTEXT($F3684)),"",K3684*$F3684))</f>
        <v/>
      </c>
      <c r="M3684" s="30">
        <f>IF(OR(H3684="",H3684=0),"",IF(K3684="",IF(J3684="","",IF(OR(ISTEXT(J3684),ISTEXT(H3684)),"",J3684/H3684)),IF(OR(ISTEXT(L3684),ISTEXT(H3684)),"",L3684/H3684)))</f>
        <v/>
      </c>
    </row>
    <row r="3685" ht="13.35" customHeight="1" s="162">
      <c r="B3685" s="307" t="n"/>
      <c r="C3685" s="307" t="n"/>
      <c r="E3685" s="307" t="n"/>
      <c r="F3685" s="32" t="n"/>
      <c r="G3685" s="33">
        <f>IF(F3685="", "", IF(OR(ISTEXT(H3685),ISTEXT(F3685)),"",H3685/F3685))</f>
        <v/>
      </c>
      <c r="H3685" s="33" t="n"/>
      <c r="I3685" s="33" t="n"/>
      <c r="J3685" s="33">
        <f>IF(I3685="", "", IF(OR(ISTEXT(I3685),ISTEXT($F3685)),"",I3685*$F3685))</f>
        <v/>
      </c>
      <c r="K3685" s="33" t="n"/>
      <c r="L3685" s="33">
        <f>IF(K3685="", "", IF(OR(ISTEXT(K3685),ISTEXT($F3685)),"",K3685*$F3685))</f>
        <v/>
      </c>
      <c r="M3685" s="30">
        <f>IF(OR(H3685="",H3685=0),"",IF(K3685="",IF(J3685="","",IF(OR(ISTEXT(J3685),ISTEXT(H3685)),"",J3685/H3685)),IF(OR(ISTEXT(L3685),ISTEXT(H3685)),"",L3685/H3685)))</f>
        <v/>
      </c>
    </row>
    <row r="3686" ht="13.35" customHeight="1" s="162">
      <c r="B3686" s="307" t="n"/>
      <c r="C3686" s="307" t="n"/>
      <c r="E3686" s="307" t="n"/>
      <c r="F3686" s="32" t="n"/>
      <c r="G3686" s="33">
        <f>IF(F3686="", "", IF(OR(ISTEXT(H3686),ISTEXT(F3686)),"",H3686/F3686))</f>
        <v/>
      </c>
      <c r="H3686" s="33" t="n"/>
      <c r="I3686" s="33" t="n"/>
      <c r="J3686" s="33">
        <f>IF(I3686="", "", IF(OR(ISTEXT(I3686),ISTEXT($F3686)),"",I3686*$F3686))</f>
        <v/>
      </c>
      <c r="K3686" s="33" t="n"/>
      <c r="L3686" s="33">
        <f>IF(K3686="", "", IF(OR(ISTEXT(K3686),ISTEXT($F3686)),"",K3686*$F3686))</f>
        <v/>
      </c>
      <c r="M3686" s="30">
        <f>IF(OR(H3686="",H3686=0),"",IF(K3686="",IF(J3686="","",IF(OR(ISTEXT(J3686),ISTEXT(H3686)),"",J3686/H3686)),IF(OR(ISTEXT(L3686),ISTEXT(H3686)),"",L3686/H3686)))</f>
        <v/>
      </c>
    </row>
    <row r="3687" ht="13.35" customHeight="1" s="162">
      <c r="B3687" s="307" t="n"/>
      <c r="C3687" s="307" t="n"/>
      <c r="E3687" s="307" t="n"/>
      <c r="F3687" s="32" t="n"/>
      <c r="G3687" s="33">
        <f>IF(F3687="", "", IF(OR(ISTEXT(H3687),ISTEXT(F3687)),"",H3687/F3687))</f>
        <v/>
      </c>
      <c r="H3687" s="33" t="n"/>
      <c r="I3687" s="33" t="n"/>
      <c r="J3687" s="33">
        <f>IF(I3687="", "", IF(OR(ISTEXT(I3687),ISTEXT($F3687)),"",I3687*$F3687))</f>
        <v/>
      </c>
      <c r="K3687" s="33" t="n"/>
      <c r="L3687" s="33">
        <f>IF(K3687="", "", IF(OR(ISTEXT(K3687),ISTEXT($F3687)),"",K3687*$F3687))</f>
        <v/>
      </c>
      <c r="M3687" s="30">
        <f>IF(OR(H3687="",H3687=0),"",IF(K3687="",IF(J3687="","",IF(OR(ISTEXT(J3687),ISTEXT(H3687)),"",J3687/H3687)),IF(OR(ISTEXT(L3687),ISTEXT(H3687)),"",L3687/H3687)))</f>
        <v/>
      </c>
    </row>
    <row r="3688" ht="13.35" customHeight="1" s="162">
      <c r="B3688" s="307" t="n"/>
      <c r="C3688" s="307" t="n"/>
      <c r="D3688" s="307"/>
      <c r="E3688" s="307"/>
      <c r="F3688" s="307"/>
      <c r="G3688" s="307"/>
      <c r="H3688" s="33" t="n"/>
      <c r="I3688" s="33" t="n"/>
      <c r="J3688" s="33"/>
      <c r="K3688" s="33" t="n"/>
      <c r="L3688" s="33"/>
      <c r="M3688" s="30">
        <f>IF(OR(H3688="",H3688=0),"",IF(L3688="",IF(J3688="","",IF(OR(ISTEXT(J3688),ISTEXT(H3688)),"",J3688/H3688)),IF(OR(ISTEXT(L3688),ISTEXT(H3688)),"",L3688/H3688)))</f>
        <v/>
      </c>
    </row>
    <row r="3689" ht="13.35" customHeight="1" s="162">
      <c r="B3689" s="42" t="n"/>
      <c r="C3689" s="231" t="inlineStr">
        <is>
          <t>Total</t>
        </is>
      </c>
      <c r="D3689" s="159" t="n"/>
      <c r="E3689" s="42" t="n"/>
      <c r="F3689" s="42" t="n"/>
      <c r="G3689" s="43" t="n"/>
      <c r="H3689" s="43">
        <f>IF(SUM(H3673:H3688)+SUM(H3700:H3739)=0,"",SUM(H3673:H3688)+SUM(H3700:H3739))</f>
        <v/>
      </c>
      <c r="I3689" s="43" t="n"/>
      <c r="J3689" s="43">
        <f>IF(SUM(J3673:J3688)+SUM(J3700:J3739)=0,"",SUM(J3673:J3688)+SUM(J3700:J3739))</f>
        <v/>
      </c>
      <c r="K3689" s="43" t="n"/>
      <c r="L3689" s="43">
        <f>IF(SUM(L3673:L3688)+SUM(L3700:L3739)=0,"",SUM(L3673:L3688)+SUM(L3700:L3739))</f>
        <v/>
      </c>
      <c r="M3689" s="35">
        <f>IF(OR(H3689="",H3689=0),"",IF(L3689="",IF(J3689="","",IF(OR(ISTEXT(J3689),ISTEXT(H3689)),"",J3689/H3689)),IF(OR(ISTEXT(L3689),ISTEXT(H3689)),"",L3689/H3689)))</f>
        <v/>
      </c>
    </row>
    <row r="3690" ht="13.35" customHeight="1" s="162"/>
    <row r="3691" ht="13.35" customHeight="1" s="162">
      <c r="B3691" s="188" t="inlineStr">
        <is>
          <t>Remarks</t>
        </is>
      </c>
      <c r="C3691" s="173" t="n"/>
      <c r="D3691" s="154" t="n"/>
      <c r="E3691" s="174" t="n"/>
      <c r="F3691" s="174" t="n"/>
      <c r="G3691" s="174" t="n"/>
      <c r="H3691" s="174" t="n"/>
      <c r="I3691" s="174" t="n"/>
      <c r="J3691" s="174" t="n"/>
      <c r="K3691" s="174" t="n"/>
      <c r="L3691" s="174" t="n"/>
      <c r="M3691" s="173" t="n"/>
    </row>
    <row r="3692" ht="13.35" customHeight="1" s="162">
      <c r="B3692" s="154" t="n"/>
      <c r="C3692" s="174" t="n"/>
      <c r="D3692" s="174" t="n"/>
      <c r="E3692" s="174" t="n"/>
      <c r="F3692" s="174" t="n"/>
      <c r="G3692" s="174" t="n"/>
      <c r="H3692" s="174" t="n"/>
      <c r="I3692" s="174" t="n"/>
      <c r="J3692" s="174" t="n"/>
      <c r="K3692" s="174" t="n"/>
      <c r="L3692" s="174" t="n"/>
      <c r="M3692" s="173" t="n"/>
    </row>
    <row r="3693" ht="13.35" customHeight="1" s="162">
      <c r="B3693" s="154" t="n"/>
      <c r="C3693" s="174" t="n"/>
      <c r="D3693" s="174" t="n"/>
      <c r="E3693" s="174" t="n"/>
      <c r="F3693" s="174" t="n"/>
      <c r="G3693" s="174" t="n"/>
      <c r="H3693" s="174" t="n"/>
      <c r="I3693" s="174" t="n"/>
      <c r="J3693" s="174" t="n"/>
      <c r="K3693" s="174" t="n"/>
      <c r="L3693" s="174" t="n"/>
      <c r="M3693" s="173" t="n"/>
    </row>
    <row r="3694" ht="13.35" customHeight="1" s="162">
      <c r="B3694" s="154" t="n"/>
      <c r="C3694" s="174" t="n"/>
      <c r="D3694" s="174" t="n"/>
      <c r="E3694" s="174" t="n"/>
      <c r="F3694" s="174" t="n"/>
      <c r="G3694" s="174" t="n"/>
      <c r="H3694" s="174" t="n"/>
      <c r="I3694" s="174" t="n"/>
      <c r="J3694" s="174" t="n"/>
      <c r="K3694" s="174" t="n"/>
      <c r="L3694" s="174" t="n"/>
      <c r="M3694" s="173" t="n"/>
    </row>
    <row r="3695" ht="13.35" customHeight="1" s="162"/>
    <row r="3696" ht="13.35" customHeight="1" s="162">
      <c r="B3696" s="200" t="inlineStr">
        <is>
          <t>System (cont.)</t>
        </is>
      </c>
      <c r="C3696" s="403" t="n"/>
      <c r="D3696" s="209">
        <f>IF('{Equipment Data Entry}'!B116="","",'{Equipment Data Entry}'!B116)</f>
        <v/>
      </c>
      <c r="E3696" s="418" t="n"/>
      <c r="F3696" s="403" t="n"/>
      <c r="G3696" s="200" t="inlineStr">
        <is>
          <t>Service</t>
        </is>
      </c>
      <c r="H3696" s="403" t="n"/>
      <c r="I3696" s="210">
        <f>IF('{Equipment Data Entry}'!C116="","",'{Equipment Data Entry}'!C116)</f>
        <v/>
      </c>
      <c r="J3696" s="418" t="n"/>
      <c r="K3696" s="418" t="n"/>
      <c r="L3696" s="418" t="n"/>
      <c r="M3696" s="403" t="n"/>
    </row>
    <row r="3697" ht="13.35" customHeight="1" s="162">
      <c r="B3697" s="422" t="n"/>
      <c r="C3697" s="423" t="n"/>
      <c r="D3697" s="422" t="n"/>
      <c r="E3697" s="424" t="n"/>
      <c r="F3697" s="423" t="n"/>
      <c r="G3697" s="422" t="n"/>
      <c r="H3697" s="423" t="n"/>
      <c r="I3697" s="422" t="n"/>
      <c r="J3697" s="424" t="n"/>
      <c r="K3697" s="424" t="n"/>
      <c r="L3697" s="424" t="n"/>
      <c r="M3697" s="423" t="n"/>
    </row>
    <row r="3698" ht="13.35" customHeight="1" s="162">
      <c r="B3698" s="188" t="inlineStr">
        <is>
          <t>Registers / Grilles (cont.)</t>
        </is>
      </c>
      <c r="C3698" s="174" t="n"/>
      <c r="D3698" s="174" t="n"/>
      <c r="E3698" s="174" t="n"/>
      <c r="F3698" s="173" t="n"/>
      <c r="G3698" s="233" t="inlineStr">
        <is>
          <t>Design VEL</t>
        </is>
      </c>
      <c r="H3698" s="194" t="inlineStr">
        <is>
          <t>Design CFM</t>
        </is>
      </c>
      <c r="I3698" s="188" t="inlineStr">
        <is>
          <t>Initial</t>
        </is>
      </c>
      <c r="J3698" s="173" t="n"/>
      <c r="K3698" s="188" t="inlineStr">
        <is>
          <t>Final</t>
        </is>
      </c>
      <c r="L3698" s="173" t="n"/>
      <c r="M3698" s="188" t="inlineStr">
        <is>
          <t>%</t>
        </is>
      </c>
    </row>
    <row r="3699" ht="13.35" customHeight="1" s="162">
      <c r="B3699" s="153" t="inlineStr">
        <is>
          <t>No.</t>
        </is>
      </c>
      <c r="C3699" s="188" t="inlineStr">
        <is>
          <t>Area Served</t>
        </is>
      </c>
      <c r="D3699" s="188" t="inlineStr">
        <is>
          <t>Type</t>
        </is>
      </c>
      <c r="E3699" s="188" t="inlineStr">
        <is>
          <t>Size</t>
        </is>
      </c>
      <c r="F3699" s="188" t="inlineStr">
        <is>
          <t>Ak</t>
        </is>
      </c>
      <c r="G3699" s="440" t="n"/>
      <c r="H3699" s="440" t="n"/>
      <c r="I3699" s="188" t="inlineStr">
        <is>
          <t>VEL</t>
        </is>
      </c>
      <c r="J3699" s="188" t="inlineStr">
        <is>
          <t>CFM</t>
        </is>
      </c>
      <c r="K3699" s="188" t="inlineStr">
        <is>
          <t>VEL</t>
        </is>
      </c>
      <c r="L3699" s="188" t="inlineStr">
        <is>
          <t>CFM</t>
        </is>
      </c>
      <c r="M3699" s="440" t="n"/>
    </row>
    <row r="3700" ht="13.35" customHeight="1" s="162">
      <c r="B3700" s="307" t="n"/>
      <c r="C3700" s="307" t="n"/>
      <c r="E3700" s="307" t="n"/>
      <c r="F3700" s="32" t="n"/>
      <c r="G3700" s="33">
        <f>IF(F3700="", "", IF(OR(ISTEXT(H3700),ISTEXT(F3700)),"",H3700/F3700))</f>
        <v/>
      </c>
      <c r="H3700" s="33" t="n"/>
      <c r="I3700" s="33" t="n"/>
      <c r="J3700" s="33">
        <f>IF(I3700="", "", IF(OR(ISTEXT(I3700),ISTEXT($F3700)),"",I3700*$F3700))</f>
        <v/>
      </c>
      <c r="K3700" s="33" t="n"/>
      <c r="L3700" s="33">
        <f>IF(K3700="", "", IF(OR(ISTEXT(K3700),ISTEXT($F3700)),"",K3700*$F3700))</f>
        <v/>
      </c>
      <c r="M3700" s="30">
        <f>IF(OR(H3700="",H3700=0),"",IF(K3700="",IF(J3700="","",IF(OR(ISTEXT(J3700),ISTEXT(H3700)),"",J3700/H3700)),IF(OR(ISTEXT(L3700),ISTEXT(H3700)),"",L3700/H3700)))</f>
        <v/>
      </c>
    </row>
    <row r="3701" ht="13.35" customHeight="1" s="162">
      <c r="B3701" s="307" t="n"/>
      <c r="C3701" s="307" t="n"/>
      <c r="E3701" s="307" t="n"/>
      <c r="F3701" s="32" t="n"/>
      <c r="G3701" s="33">
        <f>IF(F3701="", "", IF(OR(ISTEXT(H3701),ISTEXT(F3701)),"",H3701/F3701))</f>
        <v/>
      </c>
      <c r="H3701" s="33" t="n"/>
      <c r="I3701" s="33" t="n"/>
      <c r="J3701" s="33">
        <f>IF(I3701="", "", IF(OR(ISTEXT(I3701),ISTEXT($F3701)),"",I3701*$F3701))</f>
        <v/>
      </c>
      <c r="K3701" s="33" t="n"/>
      <c r="L3701" s="33">
        <f>IF(K3701="", "", IF(OR(ISTEXT(K3701),ISTEXT($F3701)),"",K3701*$F3701))</f>
        <v/>
      </c>
      <c r="M3701" s="30">
        <f>IF(OR(H3701="",H3701=0),"",IF(K3701="",IF(J3701="","",IF(OR(ISTEXT(J3701),ISTEXT(H3701)),"",J3701/H3701)),IF(OR(ISTEXT(L3701),ISTEXT(H3701)),"",L3701/H3701)))</f>
        <v/>
      </c>
    </row>
    <row r="3702" ht="13.35" customHeight="1" s="162">
      <c r="B3702" s="307" t="n"/>
      <c r="C3702" s="307" t="n"/>
      <c r="E3702" s="307" t="n"/>
      <c r="F3702" s="32" t="n"/>
      <c r="G3702" s="33">
        <f>IF(F3702="", "", IF(OR(ISTEXT(H3702),ISTEXT(F3702)),"",H3702/F3702))</f>
        <v/>
      </c>
      <c r="H3702" s="33" t="n"/>
      <c r="I3702" s="33" t="n"/>
      <c r="J3702" s="33">
        <f>IF(I3702="", "", IF(OR(ISTEXT(I3702),ISTEXT($F3702)),"",I3702*$F3702))</f>
        <v/>
      </c>
      <c r="K3702" s="33" t="n"/>
      <c r="L3702" s="33">
        <f>IF(K3702="", "", IF(OR(ISTEXT(K3702),ISTEXT($F3702)),"",K3702*$F3702))</f>
        <v/>
      </c>
      <c r="M3702" s="30">
        <f>IF(OR(H3702="",H3702=0),"",IF(K3702="",IF(J3702="","",IF(OR(ISTEXT(J3702),ISTEXT(H3702)),"",J3702/H3702)),IF(OR(ISTEXT(L3702),ISTEXT(H3702)),"",L3702/H3702)))</f>
        <v/>
      </c>
    </row>
    <row r="3703" ht="13.35" customHeight="1" s="162">
      <c r="B3703" s="307" t="n"/>
      <c r="C3703" s="307" t="n"/>
      <c r="E3703" s="307" t="n"/>
      <c r="F3703" s="32" t="n"/>
      <c r="G3703" s="33">
        <f>IF(F3703="", "", IF(OR(ISTEXT(H3703),ISTEXT(F3703)),"",H3703/F3703))</f>
        <v/>
      </c>
      <c r="H3703" s="33" t="n"/>
      <c r="I3703" s="33" t="n"/>
      <c r="J3703" s="33">
        <f>IF(I3703="", "", IF(OR(ISTEXT(I3703),ISTEXT($F3703)),"",I3703*$F3703))</f>
        <v/>
      </c>
      <c r="K3703" s="33" t="n"/>
      <c r="L3703" s="33">
        <f>IF(K3703="", "", IF(OR(ISTEXT(K3703),ISTEXT($F3703)),"",K3703*$F3703))</f>
        <v/>
      </c>
      <c r="M3703" s="30">
        <f>IF(OR(H3703="",H3703=0),"",IF(K3703="",IF(J3703="","",IF(OR(ISTEXT(J3703),ISTEXT(H3703)),"",J3703/H3703)),IF(OR(ISTEXT(L3703),ISTEXT(H3703)),"",L3703/H3703)))</f>
        <v/>
      </c>
    </row>
    <row r="3704" ht="13.35" customHeight="1" s="162">
      <c r="B3704" s="307" t="n"/>
      <c r="C3704" s="307" t="n"/>
      <c r="E3704" s="307" t="n"/>
      <c r="F3704" s="32" t="n"/>
      <c r="G3704" s="33">
        <f>IF(F3704="", "", IF(OR(ISTEXT(H3704),ISTEXT(F3704)),"",H3704/F3704))</f>
        <v/>
      </c>
      <c r="H3704" s="33" t="n"/>
      <c r="I3704" s="33" t="n"/>
      <c r="J3704" s="33">
        <f>IF(I3704="", "", IF(OR(ISTEXT(I3704),ISTEXT($F3704)),"",I3704*$F3704))</f>
        <v/>
      </c>
      <c r="K3704" s="33" t="n"/>
      <c r="L3704" s="33">
        <f>IF(K3704="", "", IF(OR(ISTEXT(K3704),ISTEXT($F3704)),"",K3704*$F3704))</f>
        <v/>
      </c>
      <c r="M3704" s="30">
        <f>IF(OR(H3704="",H3704=0),"",IF(K3704="",IF(J3704="","",IF(OR(ISTEXT(J3704),ISTEXT(H3704)),"",J3704/H3704)),IF(OR(ISTEXT(L3704),ISTEXT(H3704)),"",L3704/H3704)))</f>
        <v/>
      </c>
    </row>
    <row r="3705" ht="13.35" customHeight="1" s="162">
      <c r="B3705" s="307" t="n"/>
      <c r="C3705" s="307" t="n"/>
      <c r="E3705" s="307" t="n"/>
      <c r="F3705" s="32" t="n"/>
      <c r="G3705" s="33">
        <f>IF(F3705="", "", IF(OR(ISTEXT(H3705),ISTEXT(F3705)),"",H3705/F3705))</f>
        <v/>
      </c>
      <c r="H3705" s="33" t="n"/>
      <c r="I3705" s="33" t="n"/>
      <c r="J3705" s="33">
        <f>IF(I3705="", "", IF(OR(ISTEXT(I3705),ISTEXT($F3705)),"",I3705*$F3705))</f>
        <v/>
      </c>
      <c r="K3705" s="33" t="n"/>
      <c r="L3705" s="33">
        <f>IF(K3705="", "", IF(OR(ISTEXT(K3705),ISTEXT($F3705)),"",K3705*$F3705))</f>
        <v/>
      </c>
      <c r="M3705" s="30">
        <f>IF(OR(H3705="",H3705=0),"",IF(K3705="",IF(J3705="","",IF(OR(ISTEXT(J3705),ISTEXT(H3705)),"",J3705/H3705)),IF(OR(ISTEXT(L3705),ISTEXT(H3705)),"",L3705/H3705)))</f>
        <v/>
      </c>
    </row>
    <row r="3706" ht="13.35" customHeight="1" s="162">
      <c r="B3706" s="307" t="n"/>
      <c r="C3706" s="307" t="n"/>
      <c r="E3706" s="307" t="n"/>
      <c r="F3706" s="32" t="n"/>
      <c r="G3706" s="33">
        <f>IF(F3706="", "", IF(OR(ISTEXT(H3706),ISTEXT(F3706)),"",H3706/F3706))</f>
        <v/>
      </c>
      <c r="H3706" s="33" t="n"/>
      <c r="I3706" s="33" t="n"/>
      <c r="J3706" s="33">
        <f>IF(I3706="", "", IF(OR(ISTEXT(I3706),ISTEXT($F3706)),"",I3706*$F3706))</f>
        <v/>
      </c>
      <c r="K3706" s="33" t="n"/>
      <c r="L3706" s="33">
        <f>IF(K3706="", "", IF(OR(ISTEXT(K3706),ISTEXT($F3706)),"",K3706*$F3706))</f>
        <v/>
      </c>
      <c r="M3706" s="30">
        <f>IF(OR(H3706="",H3706=0),"",IF(K3706="",IF(J3706="","",IF(OR(ISTEXT(J3706),ISTEXT(H3706)),"",J3706/H3706)),IF(OR(ISTEXT(L3706),ISTEXT(H3706)),"",L3706/H3706)))</f>
        <v/>
      </c>
    </row>
    <row r="3707" ht="13.35" customHeight="1" s="162">
      <c r="B3707" s="307" t="n"/>
      <c r="C3707" s="307" t="n"/>
      <c r="E3707" s="307" t="n"/>
      <c r="F3707" s="32" t="n"/>
      <c r="G3707" s="33">
        <f>IF(F3707="", "", IF(OR(ISTEXT(H3707),ISTEXT(F3707)),"",H3707/F3707))</f>
        <v/>
      </c>
      <c r="H3707" s="33" t="n"/>
      <c r="I3707" s="33" t="n"/>
      <c r="J3707" s="33">
        <f>IF(I3707="", "", IF(OR(ISTEXT(I3707),ISTEXT($F3707)),"",I3707*$F3707))</f>
        <v/>
      </c>
      <c r="K3707" s="33" t="n"/>
      <c r="L3707" s="33">
        <f>IF(K3707="", "", IF(OR(ISTEXT(K3707),ISTEXT($F3707)),"",K3707*$F3707))</f>
        <v/>
      </c>
      <c r="M3707" s="30">
        <f>IF(OR(H3707="",H3707=0),"",IF(K3707="",IF(J3707="","",IF(OR(ISTEXT(J3707),ISTEXT(H3707)),"",J3707/H3707)),IF(OR(ISTEXT(L3707),ISTEXT(H3707)),"",L3707/H3707)))</f>
        <v/>
      </c>
    </row>
    <row r="3708" ht="13.35" customHeight="1" s="162">
      <c r="B3708" s="307" t="n"/>
      <c r="C3708" s="307" t="n"/>
      <c r="E3708" s="307" t="n"/>
      <c r="F3708" s="32" t="n"/>
      <c r="G3708" s="33">
        <f>IF(F3708="", "", IF(OR(ISTEXT(H3708),ISTEXT(F3708)),"",H3708/F3708))</f>
        <v/>
      </c>
      <c r="H3708" s="33" t="n"/>
      <c r="I3708" s="33" t="n"/>
      <c r="J3708" s="33">
        <f>IF(I3708="", "", IF(OR(ISTEXT(I3708),ISTEXT($F3708)),"",I3708*$F3708))</f>
        <v/>
      </c>
      <c r="K3708" s="33" t="n"/>
      <c r="L3708" s="33">
        <f>IF(K3708="", "", IF(OR(ISTEXT(K3708),ISTEXT($F3708)),"",K3708*$F3708))</f>
        <v/>
      </c>
      <c r="M3708" s="30">
        <f>IF(OR(H3708="",H3708=0),"",IF(K3708="",IF(J3708="","",IF(OR(ISTEXT(J3708),ISTEXT(H3708)),"",J3708/H3708)),IF(OR(ISTEXT(L3708),ISTEXT(H3708)),"",L3708/H3708)))</f>
        <v/>
      </c>
    </row>
    <row r="3709" ht="13.35" customHeight="1" s="162">
      <c r="B3709" s="307" t="n"/>
      <c r="C3709" s="307" t="n"/>
      <c r="E3709" s="307" t="n"/>
      <c r="F3709" s="32" t="n"/>
      <c r="G3709" s="33">
        <f>IF(F3709="", "", IF(OR(ISTEXT(H3709),ISTEXT(F3709)),"",H3709/F3709))</f>
        <v/>
      </c>
      <c r="H3709" s="33" t="n"/>
      <c r="I3709" s="33" t="n"/>
      <c r="J3709" s="33">
        <f>IF(I3709="", "", IF(OR(ISTEXT(I3709),ISTEXT($F3709)),"",I3709*$F3709))</f>
        <v/>
      </c>
      <c r="K3709" s="33" t="n"/>
      <c r="L3709" s="33">
        <f>IF(K3709="", "", IF(OR(ISTEXT(K3709),ISTEXT($F3709)),"",K3709*$F3709))</f>
        <v/>
      </c>
      <c r="M3709" s="30">
        <f>IF(OR(H3709="",H3709=0),"",IF(K3709="",IF(J3709="","",IF(OR(ISTEXT(J3709),ISTEXT(H3709)),"",J3709/H3709)),IF(OR(ISTEXT(L3709),ISTEXT(H3709)),"",L3709/H3709)))</f>
        <v/>
      </c>
    </row>
    <row r="3710" ht="13.35" customHeight="1" s="162">
      <c r="B3710" s="307" t="n"/>
      <c r="C3710" s="307" t="n"/>
      <c r="E3710" s="307" t="n"/>
      <c r="F3710" s="32" t="n"/>
      <c r="G3710" s="33">
        <f>IF(F3710="", "", IF(OR(ISTEXT(H3710),ISTEXT(F3710)),"",H3710/F3710))</f>
        <v/>
      </c>
      <c r="H3710" s="33" t="n"/>
      <c r="I3710" s="33" t="n"/>
      <c r="J3710" s="33">
        <f>IF(I3710="", "", IF(OR(ISTEXT(I3710),ISTEXT($F3710)),"",I3710*$F3710))</f>
        <v/>
      </c>
      <c r="K3710" s="33" t="n"/>
      <c r="L3710" s="33">
        <f>IF(K3710="", "", IF(OR(ISTEXT(K3710),ISTEXT($F3710)),"",K3710*$F3710))</f>
        <v/>
      </c>
      <c r="M3710" s="30">
        <f>IF(OR(H3710="",H3710=0),"",IF(K3710="",IF(J3710="","",IF(OR(ISTEXT(J3710),ISTEXT(H3710)),"",J3710/H3710)),IF(OR(ISTEXT(L3710),ISTEXT(H3710)),"",L3710/H3710)))</f>
        <v/>
      </c>
    </row>
    <row r="3711" ht="13.35" customHeight="1" s="162">
      <c r="B3711" s="307" t="n"/>
      <c r="C3711" s="307" t="n"/>
      <c r="E3711" s="307" t="n"/>
      <c r="F3711" s="32" t="n"/>
      <c r="G3711" s="33">
        <f>IF(F3711="", "", IF(OR(ISTEXT(H3711),ISTEXT(F3711)),"",H3711/F3711))</f>
        <v/>
      </c>
      <c r="H3711" s="33" t="n"/>
      <c r="I3711" s="33" t="n"/>
      <c r="J3711" s="33">
        <f>IF(I3711="", "", IF(OR(ISTEXT(I3711),ISTEXT($F3711)),"",I3711*$F3711))</f>
        <v/>
      </c>
      <c r="K3711" s="33" t="n"/>
      <c r="L3711" s="33">
        <f>IF(K3711="", "", IF(OR(ISTEXT(K3711),ISTEXT($F3711)),"",K3711*$F3711))</f>
        <v/>
      </c>
      <c r="M3711" s="30">
        <f>IF(OR(H3711="",H3711=0),"",IF(K3711="",IF(J3711="","",IF(OR(ISTEXT(J3711),ISTEXT(H3711)),"",J3711/H3711)),IF(OR(ISTEXT(L3711),ISTEXT(H3711)),"",L3711/H3711)))</f>
        <v/>
      </c>
    </row>
    <row r="3712" ht="13.35" customHeight="1" s="162">
      <c r="B3712" s="307" t="n"/>
      <c r="C3712" s="307" t="n"/>
      <c r="E3712" s="307" t="n"/>
      <c r="F3712" s="32" t="n"/>
      <c r="G3712" s="33">
        <f>IF(F3712="", "", IF(OR(ISTEXT(H3712),ISTEXT(F3712)),"",H3712/F3712))</f>
        <v/>
      </c>
      <c r="H3712" s="33" t="n"/>
      <c r="I3712" s="33" t="n"/>
      <c r="J3712" s="33">
        <f>IF(I3712="", "", IF(OR(ISTEXT(I3712),ISTEXT($F3712)),"",I3712*$F3712))</f>
        <v/>
      </c>
      <c r="K3712" s="33" t="n"/>
      <c r="L3712" s="33">
        <f>IF(K3712="", "", IF(OR(ISTEXT(K3712),ISTEXT($F3712)),"",K3712*$F3712))</f>
        <v/>
      </c>
      <c r="M3712" s="30">
        <f>IF(OR(H3712="",H3712=0),"",IF(K3712="",IF(J3712="","",IF(OR(ISTEXT(J3712),ISTEXT(H3712)),"",J3712/H3712)),IF(OR(ISTEXT(L3712),ISTEXT(H3712)),"",L3712/H3712)))</f>
        <v/>
      </c>
    </row>
    <row r="3713" ht="13.35" customHeight="1" s="162">
      <c r="B3713" s="307" t="n"/>
      <c r="C3713" s="307" t="n"/>
      <c r="E3713" s="307" t="n"/>
      <c r="F3713" s="32" t="n"/>
      <c r="G3713" s="33">
        <f>IF(F3713="", "", IF(OR(ISTEXT(H3713),ISTEXT(F3713)),"",H3713/F3713))</f>
        <v/>
      </c>
      <c r="H3713" s="33" t="n"/>
      <c r="I3713" s="33" t="n"/>
      <c r="J3713" s="33">
        <f>IF(I3713="", "", IF(OR(ISTEXT(I3713),ISTEXT($F3713)),"",I3713*$F3713))</f>
        <v/>
      </c>
      <c r="K3713" s="33" t="n"/>
      <c r="L3713" s="33">
        <f>IF(K3713="", "", IF(OR(ISTEXT(K3713),ISTEXT($F3713)),"",K3713*$F3713))</f>
        <v/>
      </c>
      <c r="M3713" s="30">
        <f>IF(OR(H3713="",H3713=0),"",IF(K3713="",IF(J3713="","",IF(OR(ISTEXT(J3713),ISTEXT(H3713)),"",J3713/H3713)),IF(OR(ISTEXT(L3713),ISTEXT(H3713)),"",L3713/H3713)))</f>
        <v/>
      </c>
    </row>
    <row r="3714" ht="13.35" customHeight="1" s="162">
      <c r="B3714" s="307" t="n"/>
      <c r="C3714" s="307" t="n"/>
      <c r="E3714" s="307" t="n"/>
      <c r="F3714" s="32" t="n"/>
      <c r="G3714" s="33">
        <f>IF(F3714="", "", IF(OR(ISTEXT(H3714),ISTEXT(F3714)),"",H3714/F3714))</f>
        <v/>
      </c>
      <c r="H3714" s="33" t="n"/>
      <c r="I3714" s="33" t="n"/>
      <c r="J3714" s="33">
        <f>IF(I3714="", "", IF(OR(ISTEXT(I3714),ISTEXT($F3714)),"",I3714*$F3714))</f>
        <v/>
      </c>
      <c r="K3714" s="33" t="n"/>
      <c r="L3714" s="33">
        <f>IF(K3714="", "", IF(OR(ISTEXT(K3714),ISTEXT($F3714)),"",K3714*$F3714))</f>
        <v/>
      </c>
      <c r="M3714" s="30">
        <f>IF(OR(H3714="",H3714=0),"",IF(K3714="",IF(J3714="","",IF(OR(ISTEXT(J3714),ISTEXT(H3714)),"",J3714/H3714)),IF(OR(ISTEXT(L3714),ISTEXT(H3714)),"",L3714/H3714)))</f>
        <v/>
      </c>
    </row>
    <row r="3715" ht="13.35" customHeight="1" s="162">
      <c r="B3715" s="307" t="n"/>
      <c r="C3715" s="307" t="n"/>
      <c r="E3715" s="307" t="n"/>
      <c r="F3715" s="32" t="n"/>
      <c r="G3715" s="33">
        <f>IF(F3715="", "", IF(OR(ISTEXT(H3715),ISTEXT(F3715)),"",H3715/F3715))</f>
        <v/>
      </c>
      <c r="H3715" s="33" t="n"/>
      <c r="I3715" s="33" t="n"/>
      <c r="J3715" s="33">
        <f>IF(I3715="", "", IF(OR(ISTEXT(I3715),ISTEXT($F3715)),"",I3715*$F3715))</f>
        <v/>
      </c>
      <c r="K3715" s="33" t="n"/>
      <c r="L3715" s="33">
        <f>IF(K3715="", "", IF(OR(ISTEXT(K3715),ISTEXT($F3715)),"",K3715*$F3715))</f>
        <v/>
      </c>
      <c r="M3715" s="30">
        <f>IF(OR(H3715="",H3715=0),"",IF(K3715="",IF(J3715="","",IF(OR(ISTEXT(J3715),ISTEXT(H3715)),"",J3715/H3715)),IF(OR(ISTEXT(L3715),ISTEXT(H3715)),"",L3715/H3715)))</f>
        <v/>
      </c>
    </row>
    <row r="3716" ht="13.35" customHeight="1" s="162">
      <c r="B3716" s="307" t="n"/>
      <c r="C3716" s="307" t="n"/>
      <c r="E3716" s="307" t="n"/>
      <c r="F3716" s="32" t="n"/>
      <c r="G3716" s="33">
        <f>IF(F3716="", "", IF(OR(ISTEXT(H3716),ISTEXT(F3716)),"",H3716/F3716))</f>
        <v/>
      </c>
      <c r="H3716" s="33" t="n"/>
      <c r="I3716" s="33" t="n"/>
      <c r="J3716" s="33">
        <f>IF(I3716="", "", IF(OR(ISTEXT(I3716),ISTEXT($F3716)),"",I3716*$F3716))</f>
        <v/>
      </c>
      <c r="K3716" s="33" t="n"/>
      <c r="L3716" s="33">
        <f>IF(K3716="", "", IF(OR(ISTEXT(K3716),ISTEXT($F3716)),"",K3716*$F3716))</f>
        <v/>
      </c>
      <c r="M3716" s="30">
        <f>IF(OR(H3716="",H3716=0),"",IF(K3716="",IF(J3716="","",IF(OR(ISTEXT(J3716),ISTEXT(H3716)),"",J3716/H3716)),IF(OR(ISTEXT(L3716),ISTEXT(H3716)),"",L3716/H3716)))</f>
        <v/>
      </c>
    </row>
    <row r="3717" ht="13.35" customHeight="1" s="162">
      <c r="B3717" s="307" t="n"/>
      <c r="C3717" s="307" t="n"/>
      <c r="E3717" s="307" t="n"/>
      <c r="F3717" s="32" t="n"/>
      <c r="G3717" s="33">
        <f>IF(F3717="", "", IF(OR(ISTEXT(H3717),ISTEXT(F3717)),"",H3717/F3717))</f>
        <v/>
      </c>
      <c r="H3717" s="33" t="n"/>
      <c r="I3717" s="33" t="n"/>
      <c r="J3717" s="33">
        <f>IF(I3717="", "", IF(OR(ISTEXT(I3717),ISTEXT($F3717)),"",I3717*$F3717))</f>
        <v/>
      </c>
      <c r="K3717" s="33" t="n"/>
      <c r="L3717" s="33">
        <f>IF(K3717="", "", IF(OR(ISTEXT(K3717),ISTEXT($F3717)),"",K3717*$F3717))</f>
        <v/>
      </c>
      <c r="M3717" s="30">
        <f>IF(OR(H3717="",H3717=0),"",IF(K3717="",IF(J3717="","",IF(OR(ISTEXT(J3717),ISTEXT(H3717)),"",J3717/H3717)),IF(OR(ISTEXT(L3717),ISTEXT(H3717)),"",L3717/H3717)))</f>
        <v/>
      </c>
    </row>
    <row r="3718" ht="13.35" customHeight="1" s="162">
      <c r="B3718" s="307" t="n"/>
      <c r="C3718" s="307" t="n"/>
      <c r="E3718" s="307" t="n"/>
      <c r="F3718" s="32" t="n"/>
      <c r="G3718" s="33">
        <f>IF(F3718="", "", IF(OR(ISTEXT(H3718),ISTEXT(F3718)),"",H3718/F3718))</f>
        <v/>
      </c>
      <c r="H3718" s="33" t="n"/>
      <c r="I3718" s="33" t="n"/>
      <c r="J3718" s="33">
        <f>IF(I3718="", "", IF(OR(ISTEXT(I3718),ISTEXT($F3718)),"",I3718*$F3718))</f>
        <v/>
      </c>
      <c r="K3718" s="33" t="n"/>
      <c r="L3718" s="33">
        <f>IF(K3718="", "", IF(OR(ISTEXT(K3718),ISTEXT($F3718)),"",K3718*$F3718))</f>
        <v/>
      </c>
      <c r="M3718" s="30">
        <f>IF(OR(H3718="",H3718=0),"",IF(K3718="",IF(J3718="","",IF(OR(ISTEXT(J3718),ISTEXT(H3718)),"",J3718/H3718)),IF(OR(ISTEXT(L3718),ISTEXT(H3718)),"",L3718/H3718)))</f>
        <v/>
      </c>
    </row>
    <row r="3719" ht="13.35" customHeight="1" s="162">
      <c r="B3719" s="307" t="n"/>
      <c r="C3719" s="307" t="n"/>
      <c r="E3719" s="307" t="n"/>
      <c r="F3719" s="32" t="n"/>
      <c r="G3719" s="33">
        <f>IF(F3719="", "", IF(OR(ISTEXT(H3719),ISTEXT(F3719)),"",H3719/F3719))</f>
        <v/>
      </c>
      <c r="H3719" s="33" t="n"/>
      <c r="I3719" s="33" t="n"/>
      <c r="J3719" s="33">
        <f>IF(I3719="", "", IF(OR(ISTEXT(I3719),ISTEXT($F3719)),"",I3719*$F3719))</f>
        <v/>
      </c>
      <c r="K3719" s="33" t="n"/>
      <c r="L3719" s="33">
        <f>IF(K3719="", "", IF(OR(ISTEXT(K3719),ISTEXT($F3719)),"",K3719*$F3719))</f>
        <v/>
      </c>
      <c r="M3719" s="30">
        <f>IF(OR(H3719="",H3719=0),"",IF(K3719="",IF(J3719="","",IF(OR(ISTEXT(J3719),ISTEXT(H3719)),"",J3719/H3719)),IF(OR(ISTEXT(L3719),ISTEXT(H3719)),"",L3719/H3719)))</f>
        <v/>
      </c>
    </row>
    <row r="3720" ht="13.35" customHeight="1" s="162">
      <c r="B3720" s="307" t="n"/>
      <c r="C3720" s="307" t="n"/>
      <c r="E3720" s="307" t="n"/>
      <c r="F3720" s="32" t="n"/>
      <c r="G3720" s="33">
        <f>IF(F3720="", "", IF(OR(ISTEXT(H3720),ISTEXT(F3720)),"",H3720/F3720))</f>
        <v/>
      </c>
      <c r="H3720" s="33" t="n"/>
      <c r="I3720" s="33" t="n"/>
      <c r="J3720" s="33">
        <f>IF(I3720="", "", IF(OR(ISTEXT(I3720),ISTEXT($F3720)),"",I3720*$F3720))</f>
        <v/>
      </c>
      <c r="K3720" s="33" t="n"/>
      <c r="L3720" s="33">
        <f>IF(K3720="", "", IF(OR(ISTEXT(K3720),ISTEXT($F3720)),"",K3720*$F3720))</f>
        <v/>
      </c>
      <c r="M3720" s="30">
        <f>IF(OR(H3720="",H3720=0),"",IF(K3720="",IF(J3720="","",IF(OR(ISTEXT(J3720),ISTEXT(H3720)),"",J3720/H3720)),IF(OR(ISTEXT(L3720),ISTEXT(H3720)),"",L3720/H3720)))</f>
        <v/>
      </c>
    </row>
    <row r="3721" ht="13.35" customHeight="1" s="162">
      <c r="B3721" s="307" t="n"/>
      <c r="C3721" s="307" t="n"/>
      <c r="E3721" s="307" t="n"/>
      <c r="F3721" s="32" t="n"/>
      <c r="G3721" s="33">
        <f>IF(F3721="", "", IF(OR(ISTEXT(H3721),ISTEXT(F3721)),"",H3721/F3721))</f>
        <v/>
      </c>
      <c r="H3721" s="33" t="n"/>
      <c r="I3721" s="33" t="n"/>
      <c r="J3721" s="33">
        <f>IF(I3721="", "", IF(OR(ISTEXT(I3721),ISTEXT($F3721)),"",I3721*$F3721))</f>
        <v/>
      </c>
      <c r="K3721" s="33" t="n"/>
      <c r="L3721" s="33">
        <f>IF(K3721="", "", IF(OR(ISTEXT(K3721),ISTEXT($F3721)),"",K3721*$F3721))</f>
        <v/>
      </c>
      <c r="M3721" s="30">
        <f>IF(OR(H3721="",H3721=0),"",IF(K3721="",IF(J3721="","",IF(OR(ISTEXT(J3721),ISTEXT(H3721)),"",J3721/H3721)),IF(OR(ISTEXT(L3721),ISTEXT(H3721)),"",L3721/H3721)))</f>
        <v/>
      </c>
    </row>
    <row r="3722" ht="13.35" customHeight="1" s="162">
      <c r="B3722" s="307" t="n"/>
      <c r="C3722" s="307" t="n"/>
      <c r="E3722" s="307" t="n"/>
      <c r="F3722" s="32" t="n"/>
      <c r="G3722" s="33">
        <f>IF(F3722="", "", IF(OR(ISTEXT(H3722),ISTEXT(F3722)),"",H3722/F3722))</f>
        <v/>
      </c>
      <c r="H3722" s="33" t="n"/>
      <c r="I3722" s="33" t="n"/>
      <c r="J3722" s="33">
        <f>IF(I3722="", "", IF(OR(ISTEXT(I3722),ISTEXT($F3722)),"",I3722*$F3722))</f>
        <v/>
      </c>
      <c r="K3722" s="33" t="n"/>
      <c r="L3722" s="33">
        <f>IF(K3722="", "", IF(OR(ISTEXT(K3722),ISTEXT($F3722)),"",K3722*$F3722))</f>
        <v/>
      </c>
      <c r="M3722" s="30">
        <f>IF(OR(H3722="",H3722=0),"",IF(K3722="",IF(J3722="","",IF(OR(ISTEXT(J3722),ISTEXT(H3722)),"",J3722/H3722)),IF(OR(ISTEXT(L3722),ISTEXT(H3722)),"",L3722/H3722)))</f>
        <v/>
      </c>
    </row>
    <row r="3723" ht="13.35" customHeight="1" s="162">
      <c r="B3723" s="307" t="n"/>
      <c r="C3723" s="307" t="n"/>
      <c r="E3723" s="307" t="n"/>
      <c r="F3723" s="32" t="n"/>
      <c r="G3723" s="33">
        <f>IF(F3723="", "", IF(OR(ISTEXT(H3723),ISTEXT(F3723)),"",H3723/F3723))</f>
        <v/>
      </c>
      <c r="H3723" s="33" t="n"/>
      <c r="I3723" s="33" t="n"/>
      <c r="J3723" s="33">
        <f>IF(I3723="", "", IF(OR(ISTEXT(I3723),ISTEXT($F3723)),"",I3723*$F3723))</f>
        <v/>
      </c>
      <c r="K3723" s="33" t="n"/>
      <c r="L3723" s="33">
        <f>IF(K3723="", "", IF(OR(ISTEXT(K3723),ISTEXT($F3723)),"",K3723*$F3723))</f>
        <v/>
      </c>
      <c r="M3723" s="30">
        <f>IF(OR(H3723="",H3723=0),"",IF(K3723="",IF(J3723="","",IF(OR(ISTEXT(J3723),ISTEXT(H3723)),"",J3723/H3723)),IF(OR(ISTEXT(L3723),ISTEXT(H3723)),"",L3723/H3723)))</f>
        <v/>
      </c>
    </row>
    <row r="3724" ht="13.35" customHeight="1" s="162">
      <c r="B3724" s="307" t="n"/>
      <c r="C3724" s="307" t="n"/>
      <c r="E3724" s="307" t="n"/>
      <c r="F3724" s="32" t="n"/>
      <c r="G3724" s="33">
        <f>IF(F3724="", "", IF(OR(ISTEXT(H3724),ISTEXT(F3724)),"",H3724/F3724))</f>
        <v/>
      </c>
      <c r="H3724" s="33" t="n"/>
      <c r="I3724" s="33" t="n"/>
      <c r="J3724" s="33">
        <f>IF(I3724="", "", IF(OR(ISTEXT(I3724),ISTEXT($F3724)),"",I3724*$F3724))</f>
        <v/>
      </c>
      <c r="K3724" s="33" t="n"/>
      <c r="L3724" s="33">
        <f>IF(K3724="", "", IF(OR(ISTEXT(K3724),ISTEXT($F3724)),"",K3724*$F3724))</f>
        <v/>
      </c>
      <c r="M3724" s="30">
        <f>IF(OR(H3724="",H3724=0),"",IF(K3724="",IF(J3724="","",IF(OR(ISTEXT(J3724),ISTEXT(H3724)),"",J3724/H3724)),IF(OR(ISTEXT(L3724),ISTEXT(H3724)),"",L3724/H3724)))</f>
        <v/>
      </c>
    </row>
    <row r="3725" ht="13.35" customHeight="1" s="162">
      <c r="B3725" s="307" t="n"/>
      <c r="C3725" s="307" t="n"/>
      <c r="E3725" s="307" t="n"/>
      <c r="F3725" s="32" t="n"/>
      <c r="G3725" s="33">
        <f>IF(F3725="", "", IF(OR(ISTEXT(H3725),ISTEXT(F3725)),"",H3725/F3725))</f>
        <v/>
      </c>
      <c r="H3725" s="33" t="n"/>
      <c r="I3725" s="33" t="n"/>
      <c r="J3725" s="33">
        <f>IF(I3725="", "", IF(OR(ISTEXT(I3725),ISTEXT($F3725)),"",I3725*$F3725))</f>
        <v/>
      </c>
      <c r="K3725" s="33" t="n"/>
      <c r="L3725" s="33">
        <f>IF(K3725="", "", IF(OR(ISTEXT(K3725),ISTEXT($F3725)),"",K3725*$F3725))</f>
        <v/>
      </c>
      <c r="M3725" s="30">
        <f>IF(OR(H3725="",H3725=0),"",IF(K3725="",IF(J3725="","",IF(OR(ISTEXT(J3725),ISTEXT(H3725)),"",J3725/H3725)),IF(OR(ISTEXT(L3725),ISTEXT(H3725)),"",L3725/H3725)))</f>
        <v/>
      </c>
    </row>
    <row r="3726" ht="13.35" customHeight="1" s="162">
      <c r="B3726" s="307" t="n"/>
      <c r="C3726" s="307" t="n"/>
      <c r="E3726" s="307" t="n"/>
      <c r="F3726" s="32" t="n"/>
      <c r="G3726" s="33">
        <f>IF(F3726="", "", IF(OR(ISTEXT(H3726),ISTEXT(F3726)),"",H3726/F3726))</f>
        <v/>
      </c>
      <c r="H3726" s="33" t="n"/>
      <c r="I3726" s="33" t="n"/>
      <c r="J3726" s="33">
        <f>IF(I3726="", "", IF(OR(ISTEXT(I3726),ISTEXT($F3726)),"",I3726*$F3726))</f>
        <v/>
      </c>
      <c r="K3726" s="33" t="n"/>
      <c r="L3726" s="33">
        <f>IF(K3726="", "", IF(OR(ISTEXT(K3726),ISTEXT($F3726)),"",K3726*$F3726))</f>
        <v/>
      </c>
      <c r="M3726" s="30">
        <f>IF(OR(H3726="",H3726=0),"",IF(K3726="",IF(J3726="","",IF(OR(ISTEXT(J3726),ISTEXT(H3726)),"",J3726/H3726)),IF(OR(ISTEXT(L3726),ISTEXT(H3726)),"",L3726/H3726)))</f>
        <v/>
      </c>
    </row>
    <row r="3727" ht="13.35" customHeight="1" s="162">
      <c r="B3727" s="307" t="n"/>
      <c r="C3727" s="307" t="n"/>
      <c r="E3727" s="307" t="n"/>
      <c r="F3727" s="32" t="n"/>
      <c r="G3727" s="33">
        <f>IF(F3727="", "", IF(OR(ISTEXT(H3727),ISTEXT(F3727)),"",H3727/F3727))</f>
        <v/>
      </c>
      <c r="H3727" s="33" t="n"/>
      <c r="I3727" s="33" t="n"/>
      <c r="J3727" s="33">
        <f>IF(I3727="", "", IF(OR(ISTEXT(I3727),ISTEXT($F3727)),"",I3727*$F3727))</f>
        <v/>
      </c>
      <c r="K3727" s="33" t="n"/>
      <c r="L3727" s="33">
        <f>IF(K3727="", "", IF(OR(ISTEXT(K3727),ISTEXT($F3727)),"",K3727*$F3727))</f>
        <v/>
      </c>
      <c r="M3727" s="30">
        <f>IF(OR(H3727="",H3727=0),"",IF(K3727="",IF(J3727="","",IF(OR(ISTEXT(J3727),ISTEXT(H3727)),"",J3727/H3727)),IF(OR(ISTEXT(L3727),ISTEXT(H3727)),"",L3727/H3727)))</f>
        <v/>
      </c>
    </row>
    <row r="3728" ht="13.35" customHeight="1" s="162">
      <c r="B3728" s="307" t="n"/>
      <c r="C3728" s="307" t="n"/>
      <c r="E3728" s="307" t="n"/>
      <c r="F3728" s="32" t="n"/>
      <c r="G3728" s="33">
        <f>IF(F3728="", "", IF(OR(ISTEXT(H3728),ISTEXT(F3728)),"",H3728/F3728))</f>
        <v/>
      </c>
      <c r="H3728" s="33" t="n"/>
      <c r="I3728" s="33" t="n"/>
      <c r="J3728" s="33">
        <f>IF(I3728="", "", IF(OR(ISTEXT(I3728),ISTEXT($F3728)),"",I3728*$F3728))</f>
        <v/>
      </c>
      <c r="K3728" s="33" t="n"/>
      <c r="L3728" s="33">
        <f>IF(K3728="", "", IF(OR(ISTEXT(K3728),ISTEXT($F3728)),"",K3728*$F3728))</f>
        <v/>
      </c>
      <c r="M3728" s="30">
        <f>IF(OR(H3728="",H3728=0),"",IF(K3728="",IF(J3728="","",IF(OR(ISTEXT(J3728),ISTEXT(H3728)),"",J3728/H3728)),IF(OR(ISTEXT(L3728),ISTEXT(H3728)),"",L3728/H3728)))</f>
        <v/>
      </c>
    </row>
    <row r="3729" ht="13.35" customHeight="1" s="162">
      <c r="B3729" s="307" t="n"/>
      <c r="C3729" s="307" t="n"/>
      <c r="E3729" s="307" t="n"/>
      <c r="F3729" s="32" t="n"/>
      <c r="G3729" s="33">
        <f>IF(F3729="", "", IF(OR(ISTEXT(H3729),ISTEXT(F3729)),"",H3729/F3729))</f>
        <v/>
      </c>
      <c r="H3729" s="33" t="n"/>
      <c r="I3729" s="33" t="n"/>
      <c r="J3729" s="33">
        <f>IF(I3729="", "", IF(OR(ISTEXT(I3729),ISTEXT($F3729)),"",I3729*$F3729))</f>
        <v/>
      </c>
      <c r="K3729" s="33" t="n"/>
      <c r="L3729" s="33">
        <f>IF(K3729="", "", IF(OR(ISTEXT(K3729),ISTEXT($F3729)),"",K3729*$F3729))</f>
        <v/>
      </c>
      <c r="M3729" s="30">
        <f>IF(OR(H3729="",H3729=0),"",IF(K3729="",IF(J3729="","",IF(OR(ISTEXT(J3729),ISTEXT(H3729)),"",J3729/H3729)),IF(OR(ISTEXT(L3729),ISTEXT(H3729)),"",L3729/H3729)))</f>
        <v/>
      </c>
    </row>
    <row r="3730" ht="13.35" customHeight="1" s="162">
      <c r="B3730" s="307" t="n"/>
      <c r="C3730" s="307" t="n"/>
      <c r="E3730" s="307" t="n"/>
      <c r="F3730" s="32" t="n"/>
      <c r="G3730" s="33">
        <f>IF(F3730="", "", IF(OR(ISTEXT(H3730),ISTEXT(F3730)),"",H3730/F3730))</f>
        <v/>
      </c>
      <c r="H3730" s="33" t="n"/>
      <c r="I3730" s="33" t="n"/>
      <c r="J3730" s="33">
        <f>IF(I3730="", "", IF(OR(ISTEXT(I3730),ISTEXT($F3730)),"",I3730*$F3730))</f>
        <v/>
      </c>
      <c r="K3730" s="33" t="n"/>
      <c r="L3730" s="33">
        <f>IF(K3730="", "", IF(OR(ISTEXT(K3730),ISTEXT($F3730)),"",K3730*$F3730))</f>
        <v/>
      </c>
      <c r="M3730" s="30">
        <f>IF(OR(H3730="",H3730=0),"",IF(K3730="",IF(J3730="","",IF(OR(ISTEXT(J3730),ISTEXT(H3730)),"",J3730/H3730)),IF(OR(ISTEXT(L3730),ISTEXT(H3730)),"",L3730/H3730)))</f>
        <v/>
      </c>
    </row>
    <row r="3731" ht="13.35" customHeight="1" s="162">
      <c r="B3731" s="307" t="n"/>
      <c r="C3731" s="307" t="n"/>
      <c r="E3731" s="307" t="n"/>
      <c r="F3731" s="32" t="n"/>
      <c r="G3731" s="33">
        <f>IF(F3731="", "", IF(OR(ISTEXT(H3731),ISTEXT(F3731)),"",H3731/F3731))</f>
        <v/>
      </c>
      <c r="H3731" s="33" t="n"/>
      <c r="I3731" s="33" t="n"/>
      <c r="J3731" s="33">
        <f>IF(I3731="", "", IF(OR(ISTEXT(I3731),ISTEXT($F3731)),"",I3731*$F3731))</f>
        <v/>
      </c>
      <c r="K3731" s="33" t="n"/>
      <c r="L3731" s="33">
        <f>IF(K3731="", "", IF(OR(ISTEXT(K3731),ISTEXT($F3731)),"",K3731*$F3731))</f>
        <v/>
      </c>
      <c r="M3731" s="30">
        <f>IF(OR(H3731="",H3731=0),"",IF(K3731="",IF(J3731="","",IF(OR(ISTEXT(J3731),ISTEXT(H3731)),"",J3731/H3731)),IF(OR(ISTEXT(L3731),ISTEXT(H3731)),"",L3731/H3731)))</f>
        <v/>
      </c>
    </row>
    <row r="3732" ht="13.35" customHeight="1" s="162">
      <c r="B3732" s="307" t="n"/>
      <c r="C3732" s="307" t="n"/>
      <c r="E3732" s="307" t="n"/>
      <c r="F3732" s="32" t="n"/>
      <c r="G3732" s="33">
        <f>IF(F3732="", "", IF(OR(ISTEXT(H3732),ISTEXT(F3732)),"",H3732/F3732))</f>
        <v/>
      </c>
      <c r="H3732" s="33" t="n"/>
      <c r="I3732" s="33" t="n"/>
      <c r="J3732" s="33">
        <f>IF(I3732="", "", IF(OR(ISTEXT(I3732),ISTEXT($F3732)),"",I3732*$F3732))</f>
        <v/>
      </c>
      <c r="K3732" s="33" t="n"/>
      <c r="L3732" s="33">
        <f>IF(K3732="", "", IF(OR(ISTEXT(K3732),ISTEXT($F3732)),"",K3732*$F3732))</f>
        <v/>
      </c>
      <c r="M3732" s="30">
        <f>IF(OR(H3732="",H3732=0),"",IF(K3732="",IF(J3732="","",IF(OR(ISTEXT(J3732),ISTEXT(H3732)),"",J3732/H3732)),IF(OR(ISTEXT(L3732),ISTEXT(H3732)),"",L3732/H3732)))</f>
        <v/>
      </c>
    </row>
    <row r="3733" ht="13.35" customHeight="1" s="162">
      <c r="B3733" s="307" t="n"/>
      <c r="C3733" s="307" t="n"/>
      <c r="E3733" s="307" t="n"/>
      <c r="F3733" s="32" t="n"/>
      <c r="G3733" s="33">
        <f>IF(F3733="", "", IF(OR(ISTEXT(H3733),ISTEXT(F3733)),"",H3733/F3733))</f>
        <v/>
      </c>
      <c r="H3733" s="33" t="n"/>
      <c r="I3733" s="33" t="n"/>
      <c r="J3733" s="33">
        <f>IF(I3733="", "", IF(OR(ISTEXT(I3733),ISTEXT($F3733)),"",I3733*$F3733))</f>
        <v/>
      </c>
      <c r="K3733" s="33" t="n"/>
      <c r="L3733" s="33">
        <f>IF(K3733="", "", IF(OR(ISTEXT(K3733),ISTEXT($F3733)),"",K3733*$F3733))</f>
        <v/>
      </c>
      <c r="M3733" s="30">
        <f>IF(OR(H3733="",H3733=0),"",IF(K3733="",IF(J3733="","",IF(OR(ISTEXT(J3733),ISTEXT(H3733)),"",J3733/H3733)),IF(OR(ISTEXT(L3733),ISTEXT(H3733)),"",L3733/H3733)))</f>
        <v/>
      </c>
    </row>
    <row r="3734" ht="13.35" customHeight="1" s="162">
      <c r="B3734" s="307" t="n"/>
      <c r="C3734" s="307" t="n"/>
      <c r="E3734" s="307" t="n"/>
      <c r="F3734" s="32" t="n"/>
      <c r="G3734" s="33">
        <f>IF(F3734="", "", IF(OR(ISTEXT(H3734),ISTEXT(F3734)),"",H3734/F3734))</f>
        <v/>
      </c>
      <c r="H3734" s="33" t="n"/>
      <c r="I3734" s="33" t="n"/>
      <c r="J3734" s="33">
        <f>IF(I3734="", "", IF(OR(ISTEXT(I3734),ISTEXT($F3734)),"",I3734*$F3734))</f>
        <v/>
      </c>
      <c r="K3734" s="33" t="n"/>
      <c r="L3734" s="33">
        <f>IF(K3734="", "", IF(OR(ISTEXT(K3734),ISTEXT($F3734)),"",K3734*$F3734))</f>
        <v/>
      </c>
      <c r="M3734" s="30">
        <f>IF(OR(H3734="",H3734=0),"",IF(K3734="",IF(J3734="","",IF(OR(ISTEXT(J3734),ISTEXT(H3734)),"",J3734/H3734)),IF(OR(ISTEXT(L3734),ISTEXT(H3734)),"",L3734/H3734)))</f>
        <v/>
      </c>
    </row>
    <row r="3735" ht="13.35" customHeight="1" s="162">
      <c r="B3735" s="307" t="n"/>
      <c r="C3735" s="307" t="n"/>
      <c r="E3735" s="307" t="n"/>
      <c r="F3735" s="32" t="n"/>
      <c r="G3735" s="33">
        <f>IF(F3735="", "", IF(OR(ISTEXT(H3735),ISTEXT(F3735)),"",H3735/F3735))</f>
        <v/>
      </c>
      <c r="H3735" s="33" t="n"/>
      <c r="I3735" s="33" t="n"/>
      <c r="J3735" s="33">
        <f>IF(I3735="", "", IF(OR(ISTEXT(I3735),ISTEXT($F3735)),"",I3735*$F3735))</f>
        <v/>
      </c>
      <c r="K3735" s="33" t="n"/>
      <c r="L3735" s="33">
        <f>IF(K3735="", "", IF(OR(ISTEXT(K3735),ISTEXT($F3735)),"",K3735*$F3735))</f>
        <v/>
      </c>
      <c r="M3735" s="30">
        <f>IF(OR(H3735="",H3735=0),"",IF(K3735="",IF(J3735="","",IF(OR(ISTEXT(J3735),ISTEXT(H3735)),"",J3735/H3735)),IF(OR(ISTEXT(L3735),ISTEXT(H3735)),"",L3735/H3735)))</f>
        <v/>
      </c>
    </row>
    <row r="3736" ht="13.35" customHeight="1" s="162">
      <c r="B3736" s="307" t="n"/>
      <c r="C3736" s="307" t="n"/>
      <c r="E3736" s="307" t="n"/>
      <c r="F3736" s="32" t="n"/>
      <c r="G3736" s="33">
        <f>IF(F3736="", "", IF(OR(ISTEXT(H3736),ISTEXT(F3736)),"",H3736/F3736))</f>
        <v/>
      </c>
      <c r="H3736" s="33" t="n"/>
      <c r="I3736" s="33" t="n"/>
      <c r="J3736" s="33">
        <f>IF(I3736="", "", IF(OR(ISTEXT(I3736),ISTEXT($F3736)),"",I3736*$F3736))</f>
        <v/>
      </c>
      <c r="K3736" s="33" t="n"/>
      <c r="L3736" s="33">
        <f>IF(K3736="", "", IF(OR(ISTEXT(K3736),ISTEXT($F3736)),"",K3736*$F3736))</f>
        <v/>
      </c>
      <c r="M3736" s="30">
        <f>IF(OR(H3736="",H3736=0),"",IF(K3736="",IF(J3736="","",IF(OR(ISTEXT(J3736),ISTEXT(H3736)),"",J3736/H3736)),IF(OR(ISTEXT(L3736),ISTEXT(H3736)),"",L3736/H3736)))</f>
        <v/>
      </c>
    </row>
    <row r="3737" ht="13.35" customHeight="1" s="162">
      <c r="B3737" s="307" t="n"/>
      <c r="C3737" s="307" t="n"/>
      <c r="E3737" s="307" t="n"/>
      <c r="F3737" s="32" t="n"/>
      <c r="G3737" s="33">
        <f>IF(F3737="", "", IF(OR(ISTEXT(H3737),ISTEXT(F3737)),"",H3737/F3737))</f>
        <v/>
      </c>
      <c r="H3737" s="33" t="n"/>
      <c r="I3737" s="33" t="n"/>
      <c r="J3737" s="33">
        <f>IF(I3737="", "", IF(OR(ISTEXT(I3737),ISTEXT($F3737)),"",I3737*$F3737))</f>
        <v/>
      </c>
      <c r="K3737" s="33" t="n"/>
      <c r="L3737" s="33">
        <f>IF(K3737="", "", IF(OR(ISTEXT(K3737),ISTEXT($F3737)),"",K3737*$F3737))</f>
        <v/>
      </c>
      <c r="M3737" s="30">
        <f>IF(OR(H3737="",H3737=0),"",IF(K3737="",IF(J3737="","",IF(OR(ISTEXT(J3737),ISTEXT(H3737)),"",J3737/H3737)),IF(OR(ISTEXT(L3737),ISTEXT(H3737)),"",L3737/H3737)))</f>
        <v/>
      </c>
    </row>
    <row r="3738" ht="13.35" customHeight="1" s="162">
      <c r="B3738" s="307" t="n"/>
      <c r="C3738" s="307" t="n"/>
      <c r="E3738" s="307" t="n"/>
      <c r="F3738" s="32" t="n"/>
      <c r="G3738" s="33">
        <f>IF(F3738="", "", IF(OR(ISTEXT(H3738),ISTEXT(F3738)),"",H3738/F3738))</f>
        <v/>
      </c>
      <c r="H3738" s="33" t="n"/>
      <c r="I3738" s="33" t="n"/>
      <c r="J3738" s="33">
        <f>IF(I3738="", "", IF(OR(ISTEXT(I3738),ISTEXT($F3738)),"",I3738*$F3738))</f>
        <v/>
      </c>
      <c r="K3738" s="33" t="n"/>
      <c r="L3738" s="33">
        <f>IF(K3738="", "", IF(OR(ISTEXT(K3738),ISTEXT($F3738)),"",K3738*$F3738))</f>
        <v/>
      </c>
      <c r="M3738" s="30">
        <f>IF(OR(H3738="",H3738=0),"",IF(K3738="",IF(J3738="","",IF(OR(ISTEXT(J3738),ISTEXT(H3738)),"",J3738/H3738)),IF(OR(ISTEXT(L3738),ISTEXT(H3738)),"",L3738/H3738)))</f>
        <v/>
      </c>
    </row>
    <row r="3739" ht="13.35" customHeight="1" s="162">
      <c r="B3739" s="307" t="n"/>
      <c r="C3739" s="307" t="n"/>
      <c r="E3739" s="307" t="n"/>
      <c r="F3739" s="32" t="n"/>
      <c r="G3739" s="33">
        <f>IF(F3739="", "", IF(OR(ISTEXT(H3739),ISTEXT(F3739)),"",H3739/F3739))</f>
        <v/>
      </c>
      <c r="H3739" s="33" t="n"/>
      <c r="I3739" s="33" t="n"/>
      <c r="J3739" s="33">
        <f>IF(I3739="", "", IF(OR(ISTEXT(I3739),ISTEXT($F3739)),"",I3739*$F3739))</f>
        <v/>
      </c>
      <c r="K3739" s="33" t="n"/>
      <c r="L3739" s="33">
        <f>IF(K3739="", "", IF(OR(ISTEXT(K3739),ISTEXT($F3739)),"",K3739*$F3739))</f>
        <v/>
      </c>
      <c r="M3739" s="30">
        <f>IF(OR(H3739="",H3739=0),"",IF(K3739="",IF(J3739="","",IF(OR(ISTEXT(J3739),ISTEXT(H3739)),"",J3739/H3739)),IF(OR(ISTEXT(L3739),ISTEXT(H3739)),"",L3739/H3739)))</f>
        <v/>
      </c>
    </row>
    <row r="3740" ht="13.35" customHeight="1" s="162">
      <c r="B3740" s="42" t="n"/>
      <c r="C3740" s="231" t="inlineStr">
        <is>
          <t>Subtotal (this page)</t>
        </is>
      </c>
      <c r="D3740" s="159" t="n"/>
      <c r="E3740" s="42" t="n"/>
      <c r="F3740" s="42" t="n"/>
      <c r="G3740" s="43" t="n"/>
      <c r="H3740" s="43">
        <f>IF(SUM(H3700:H3739)=0,"",SUM(H3700:H3739))</f>
        <v/>
      </c>
      <c r="I3740" s="43" t="n"/>
      <c r="J3740" s="43">
        <f>IF(SUM(J3700:J3739)=0,"",SUM(J3700:J3739))</f>
        <v/>
      </c>
      <c r="K3740" s="43" t="n"/>
      <c r="L3740" s="43">
        <f>IF(SUM(L3700:L3739)=0,"",SUM(L3700:L3739))</f>
        <v/>
      </c>
      <c r="M3740" s="35">
        <f>IF(OR(H3740="",H3740=0),"",IF(L3740="",IF(J3740="","",IF(OR(ISTEXT(J3740),ISTEXT(H3740)),"",J3740/H3740)),IF(OR(ISTEXT(L3740),ISTEXT(H3740)),"",L3740/H3740)))</f>
        <v/>
      </c>
    </row>
    <row r="3741" ht="13.35" customHeight="1" s="162"/>
    <row r="3742" ht="13.35" customHeight="1" s="162">
      <c r="B3742" s="188" t="inlineStr">
        <is>
          <t>Remarks (cont.)</t>
        </is>
      </c>
      <c r="C3742" s="173" t="n"/>
      <c r="D3742" s="154" t="n"/>
      <c r="E3742" s="174" t="n"/>
      <c r="F3742" s="174" t="n"/>
      <c r="G3742" s="174" t="n"/>
      <c r="H3742" s="174" t="n"/>
      <c r="I3742" s="174" t="n"/>
      <c r="J3742" s="174" t="n"/>
      <c r="K3742" s="174" t="n"/>
      <c r="L3742" s="174" t="n"/>
      <c r="M3742" s="173" t="n"/>
    </row>
    <row r="3743" ht="13.35" customHeight="1" s="162">
      <c r="B3743" s="154" t="n"/>
      <c r="C3743" s="174" t="n"/>
      <c r="D3743" s="174" t="n"/>
      <c r="E3743" s="174" t="n"/>
      <c r="F3743" s="174" t="n"/>
      <c r="G3743" s="174" t="n"/>
      <c r="H3743" s="174" t="n"/>
      <c r="I3743" s="174" t="n"/>
      <c r="J3743" s="174" t="n"/>
      <c r="K3743" s="174" t="n"/>
      <c r="L3743" s="174" t="n"/>
      <c r="M3743" s="173" t="n"/>
    </row>
    <row r="3744" ht="13.35" customHeight="1" s="162">
      <c r="B3744" s="154" t="n"/>
      <c r="C3744" s="174" t="n"/>
      <c r="D3744" s="174" t="n"/>
      <c r="E3744" s="174" t="n"/>
      <c r="F3744" s="174" t="n"/>
      <c r="G3744" s="174" t="n"/>
      <c r="H3744" s="174" t="n"/>
      <c r="I3744" s="174" t="n"/>
      <c r="J3744" s="174" t="n"/>
      <c r="K3744" s="174" t="n"/>
      <c r="L3744" s="174" t="n"/>
      <c r="M3744" s="173" t="n"/>
    </row>
    <row r="3745" ht="13.35" customHeight="1" s="162">
      <c r="B3745" s="154" t="n"/>
      <c r="C3745" s="174" t="n"/>
      <c r="D3745" s="174" t="n"/>
      <c r="E3745" s="174" t="n"/>
      <c r="F3745" s="174" t="n"/>
      <c r="G3745" s="174" t="n"/>
      <c r="H3745" s="174" t="n"/>
      <c r="I3745" s="174" t="n"/>
      <c r="J3745" s="174" t="n"/>
      <c r="K3745" s="174" t="n"/>
      <c r="L3745" s="174" t="n"/>
      <c r="M3745" s="173" t="n"/>
    </row>
    <row r="3746" ht="13.35" customHeight="1" s="162"/>
    <row r="3747" ht="13.35" customHeight="1" s="162"/>
    <row r="3748" ht="13.35" customHeight="1" s="162">
      <c r="B3748" s="200" t="inlineStr">
        <is>
          <t>System</t>
        </is>
      </c>
      <c r="C3748" s="403" t="n"/>
      <c r="D3748" s="209">
        <f>IF('{Equipment Data Entry}'!B117="","",'{Equipment Data Entry}'!B117)</f>
        <v/>
      </c>
      <c r="E3748" s="418" t="n"/>
      <c r="F3748" s="403" t="n"/>
      <c r="G3748" s="200" t="inlineStr">
        <is>
          <t>Service</t>
        </is>
      </c>
      <c r="H3748" s="403" t="n"/>
      <c r="I3748" s="210">
        <f>IF('{Equipment Data Entry}'!C117="","",'{Equipment Data Entry}'!C117)</f>
        <v/>
      </c>
      <c r="J3748" s="418" t="n"/>
      <c r="K3748" s="418" t="n"/>
      <c r="L3748" s="418" t="n"/>
      <c r="M3748" s="403" t="n"/>
    </row>
    <row r="3749" ht="13.35" customHeight="1" s="162">
      <c r="B3749" s="422" t="n"/>
      <c r="C3749" s="423" t="n"/>
      <c r="D3749" s="422" t="n"/>
      <c r="E3749" s="424" t="n"/>
      <c r="F3749" s="423" t="n"/>
      <c r="G3749" s="422" t="n"/>
      <c r="H3749" s="423" t="n"/>
      <c r="I3749" s="422" t="n"/>
      <c r="J3749" s="424" t="n"/>
      <c r="K3749" s="424" t="n"/>
      <c r="L3749" s="424" t="n"/>
      <c r="M3749" s="423" t="n"/>
    </row>
    <row r="3750" ht="13.35" customHeight="1" s="162">
      <c r="B3750" s="437" t="inlineStr">
        <is>
          <t>Drive Type:</t>
        </is>
      </c>
      <c r="C3750" s="13" t="n"/>
      <c r="D3750" s="438" t="n"/>
      <c r="E3750" s="437" t="inlineStr">
        <is>
          <t>Rotation – Design:</t>
        </is>
      </c>
      <c r="F3750" s="13" t="n"/>
      <c r="G3750" s="438" t="n"/>
      <c r="H3750" s="13" t="n"/>
      <c r="I3750" s="437" t="inlineStr">
        <is>
          <t>Actual:</t>
        </is>
      </c>
      <c r="J3750" s="438" t="n"/>
    </row>
    <row r="3751" ht="13.35" customHeight="1" s="162">
      <c r="B3751" s="200" t="inlineStr">
        <is>
          <t>Unit Data</t>
        </is>
      </c>
      <c r="C3751" s="400" t="n"/>
      <c r="D3751" s="400" t="n"/>
      <c r="E3751" s="400" t="n"/>
      <c r="F3751" s="400" t="n"/>
      <c r="G3751" s="401" t="n"/>
      <c r="H3751" s="13" t="n"/>
      <c r="I3751" s="200" t="inlineStr">
        <is>
          <t>Design and Performance Data</t>
        </is>
      </c>
      <c r="J3751" s="400" t="n"/>
      <c r="K3751" s="400" t="n"/>
      <c r="L3751" s="401" t="n"/>
      <c r="M3751" s="283" t="n"/>
    </row>
    <row r="3752" ht="13.35" customHeight="1" s="162">
      <c r="B3752" s="199" t="inlineStr">
        <is>
          <t>Manufacturer</t>
        </is>
      </c>
      <c r="C3752" s="401" t="n"/>
      <c r="D3752" s="204">
        <f>IF('{Equipment Data Entry}'!E117="","",'{Equipment Data Entry}'!E117)</f>
        <v/>
      </c>
      <c r="E3752" s="400" t="n"/>
      <c r="F3752" s="400" t="n"/>
      <c r="G3752" s="401" t="n"/>
      <c r="H3752" s="13" t="n"/>
      <c r="I3752" s="199" t="inlineStr">
        <is>
          <t>Design Criteria</t>
        </is>
      </c>
      <c r="J3752" s="401" t="n"/>
      <c r="K3752" s="199" t="inlineStr">
        <is>
          <t>Design</t>
        </is>
      </c>
      <c r="L3752" s="199" t="inlineStr">
        <is>
          <t>Actual</t>
        </is>
      </c>
      <c r="M3752" s="13" t="n"/>
    </row>
    <row r="3753" ht="13.35" customHeight="1" s="162">
      <c r="B3753" s="199" t="inlineStr">
        <is>
          <t>Model Number</t>
        </is>
      </c>
      <c r="C3753" s="401" t="n"/>
      <c r="D3753" s="204">
        <f>IF('{Equipment Data Entry}'!F117="","",'{Equipment Data Entry}'!F117)</f>
        <v/>
      </c>
      <c r="E3753" s="400" t="n"/>
      <c r="F3753" s="400" t="n"/>
      <c r="G3753" s="401" t="n"/>
      <c r="H3753" s="13" t="n"/>
      <c r="I3753" s="199" t="inlineStr">
        <is>
          <t>Total Airflow</t>
        </is>
      </c>
      <c r="J3753" s="401" t="n"/>
      <c r="K3753" s="24">
        <f>H3793</f>
        <v/>
      </c>
      <c r="L3753" s="24">
        <f>L3793</f>
        <v/>
      </c>
      <c r="M3753" s="22">
        <f>IF(OR(L3753="",K3753="",K3753=0),"",IF(OR(ISTEXT(L3753),ISTEXT(K3753)),"",L3753/K3753))</f>
        <v/>
      </c>
    </row>
    <row r="3754" ht="13.35" customHeight="1" s="162">
      <c r="B3754" s="199" t="inlineStr">
        <is>
          <t>Serial Number</t>
        </is>
      </c>
      <c r="C3754" s="401" t="n"/>
      <c r="D3754" s="204" t="n"/>
      <c r="E3754" s="400" t="n"/>
      <c r="F3754" s="400" t="n"/>
      <c r="G3754" s="401" t="n"/>
      <c r="H3754" s="13" t="n"/>
      <c r="I3754" s="199" t="inlineStr">
        <is>
          <t>Unit ESP</t>
        </is>
      </c>
      <c r="J3754" s="401" t="n"/>
      <c r="K3754" s="71">
        <f>IF('{Equipment Data Entry}'!H117="","",'{Equipment Data Entry}'!H117)</f>
        <v/>
      </c>
      <c r="L3754" s="64">
        <f>I3773</f>
        <v/>
      </c>
      <c r="M3754" s="22" t="n"/>
    </row>
    <row r="3755" ht="13.35" customHeight="1" s="162">
      <c r="B3755" s="199" t="inlineStr">
        <is>
          <t>Area Served</t>
        </is>
      </c>
      <c r="C3755" s="401" t="n"/>
      <c r="D3755" s="204">
        <f>I3748</f>
        <v/>
      </c>
      <c r="E3755" s="400" t="n"/>
      <c r="F3755" s="400" t="n"/>
      <c r="G3755" s="401" t="n"/>
      <c r="H3755" s="13" t="n"/>
      <c r="I3755" s="199" t="inlineStr">
        <is>
          <t>Fan RPMs</t>
        </is>
      </c>
      <c r="J3755" s="401" t="n"/>
      <c r="K3755" s="24">
        <f>IF('{Equipment Data Entry}'!I117="","",'{Equipment Data Entry}'!I117)</f>
        <v/>
      </c>
      <c r="L3755" s="24">
        <f>IF(L3766="","",L3766)</f>
        <v/>
      </c>
      <c r="M3755" s="13" t="n"/>
    </row>
    <row r="3756" ht="13.35" customHeight="1" s="162">
      <c r="B3756" s="199" t="inlineStr">
        <is>
          <t>Location</t>
        </is>
      </c>
      <c r="C3756" s="401" t="n"/>
      <c r="D3756" s="204">
        <f>IF('{Equipment Data Entry}'!D117="","",'{Equipment Data Entry}'!D117)</f>
        <v/>
      </c>
      <c r="E3756" s="400" t="n"/>
      <c r="F3756" s="400" t="n"/>
      <c r="G3756" s="401" t="n"/>
      <c r="H3756" s="13" t="n"/>
      <c r="I3756" s="283" t="n"/>
      <c r="J3756" s="283" t="n"/>
      <c r="K3756" s="36" t="n"/>
      <c r="L3756" s="36" t="n"/>
      <c r="M3756" s="13" t="n"/>
    </row>
    <row r="3757" ht="13.35" customHeight="1" s="162">
      <c r="B3757" s="13" t="n"/>
      <c r="C3757" s="13" t="n"/>
      <c r="D3757" s="13" t="n"/>
      <c r="E3757" s="13" t="n"/>
      <c r="F3757" s="13" t="n"/>
      <c r="G3757" s="13" t="n"/>
      <c r="H3757" s="13" t="n"/>
      <c r="I3757" s="283" t="n"/>
      <c r="J3757" s="283" t="n"/>
      <c r="K3757" s="37" t="n"/>
      <c r="L3757" s="37" t="n"/>
      <c r="M3757" s="13" t="n"/>
    </row>
    <row r="3758" ht="13.35" customHeight="1" s="162">
      <c r="B3758" s="200" t="inlineStr">
        <is>
          <t>Motor Data</t>
        </is>
      </c>
      <c r="C3758" s="400" t="n"/>
      <c r="D3758" s="400" t="n"/>
      <c r="E3758" s="400" t="n"/>
      <c r="F3758" s="400" t="n"/>
      <c r="G3758" s="401" t="n"/>
      <c r="H3758" s="13" t="n"/>
      <c r="I3758" s="283" t="inlineStr">
        <is>
          <t>Filter Type/Size/Qty</t>
        </is>
      </c>
      <c r="J3758" s="404" t="n"/>
      <c r="K3758" s="404" t="n"/>
      <c r="L3758" s="37" t="n"/>
      <c r="M3758" s="404" t="n"/>
    </row>
    <row r="3759" ht="13.35" customHeight="1" s="162">
      <c r="B3759" s="199" t="inlineStr">
        <is>
          <t>Manufacturer</t>
        </is>
      </c>
      <c r="C3759" s="401" t="n"/>
      <c r="D3759" s="203" t="n"/>
      <c r="E3759" s="400" t="n"/>
      <c r="F3759" s="400" t="n"/>
      <c r="G3759" s="401" t="n"/>
      <c r="H3759" s="13" t="n"/>
      <c r="I3759" s="200" t="inlineStr">
        <is>
          <t>Drive Data</t>
        </is>
      </c>
      <c r="J3759" s="400" t="n"/>
      <c r="K3759" s="400" t="n"/>
      <c r="L3759" s="401" t="n"/>
      <c r="M3759" s="13" t="n"/>
    </row>
    <row r="3760" ht="13.35" customHeight="1" s="162">
      <c r="B3760" s="199" t="inlineStr">
        <is>
          <t>Horsepower</t>
        </is>
      </c>
      <c r="C3760" s="401" t="n"/>
      <c r="D3760" s="28">
        <f>IF('{Equipment Data Entry}'!G117="","",'{Equipment Data Entry}'!G117)</f>
        <v/>
      </c>
      <c r="E3760" s="21" t="inlineStr">
        <is>
          <t>RPM</t>
        </is>
      </c>
      <c r="F3760" s="24" t="n"/>
      <c r="G3760" s="199" t="inlineStr">
        <is>
          <t>SF</t>
        </is>
      </c>
      <c r="H3760" s="13" t="n"/>
      <c r="I3760" s="199" t="inlineStr">
        <is>
          <t>Motor sheave</t>
        </is>
      </c>
      <c r="J3760" s="400" t="n"/>
      <c r="K3760" s="24">
        <f>IF('{Equipment Data Entry}'!J117="","",'{Equipment Data Entry}'!J117)</f>
        <v/>
      </c>
      <c r="L3760" s="21" t="inlineStr">
        <is>
          <t>Bore</t>
        </is>
      </c>
      <c r="M3760" s="208"/>
    </row>
    <row r="3761" ht="13.35" customHeight="1" s="162">
      <c r="B3761" s="198">
        <f>IF('{Equipment Data Entry}'!N117="","",'{Equipment Data Entry}'!N117)</f>
        <v/>
      </c>
      <c r="C3761" s="198">
        <f>IF('{Equipment Data Entry}'!O117="","",'{Equipment Data Entry}'!O117)</f>
        <v/>
      </c>
      <c r="D3761" s="21" t="inlineStr">
        <is>
          <t>FLA</t>
        </is>
      </c>
      <c r="E3761" s="67" t="n"/>
      <c r="F3761" s="21" t="inlineStr">
        <is>
          <t>Frame</t>
        </is>
      </c>
      <c r="G3761" s="208" t="n"/>
      <c r="H3761" s="13" t="n"/>
      <c r="I3761" s="199" t="inlineStr">
        <is>
          <t>Fan pulley</t>
        </is>
      </c>
      <c r="J3761" s="400" t="n"/>
      <c r="K3761" s="24">
        <f>IF('{Equipment Data Entry}'!K117="","",'{Equipment Data Entry}'!K117)</f>
        <v/>
      </c>
      <c r="L3761" s="21" t="inlineStr">
        <is>
          <t>Bore</t>
        </is>
      </c>
      <c r="M3761" s="208"/>
    </row>
    <row r="3762" ht="13.35" customHeight="1" s="162">
      <c r="B3762" s="199" t="inlineStr">
        <is>
          <t>Corrected FLA</t>
        </is>
      </c>
      <c r="C3762" s="401" t="n"/>
      <c r="D3762" s="27">
        <f>IF(OR(E3763="",E3761="",B3761=""),"",IF(OR(ISTEXT(B3761),COUNT(E3763:G3763)=0,ISTEXT(E3761)),"",B3761/AVERAGE(E3763:G3763)*E3761))</f>
        <v/>
      </c>
      <c r="E3762" s="199" t="inlineStr">
        <is>
          <t>Estimated BHP</t>
        </is>
      </c>
      <c r="F3762" s="401" t="n"/>
      <c r="G3762" s="27">
        <f>IF(OR(COUNT(E3764:G3764)=0,IF(N(E3765)&gt;0,E3765,N(D3760))=0,IF(N(D3762)&gt;0,D3762,N(E3761))=0),"",IF(N(E3765)&gt;0,E3765,N(D3760))*AVERAGE(E3764:G3764)/IF(N(D3762)&gt;0,D3762,N(E3761)))</f>
        <v/>
      </c>
      <c r="H3762" s="13" t="n"/>
      <c r="I3762" s="199" t="inlineStr">
        <is>
          <t>Belt(s)</t>
        </is>
      </c>
      <c r="J3762" s="208">
        <f>IF('{Equipment Data Entry}'!L117="","",'{Equipment Data Entry}'!L117)</f>
        <v/>
      </c>
      <c r="K3762" s="199" t="inlineStr">
        <is>
          <t>C to C</t>
        </is>
      </c>
      <c r="L3762" s="64">
        <f>IF('{Equipment Data Entry}'!M117="","",'{Equipment Data Entry}'!M117)</f>
        <v/>
      </c>
      <c r="M3762" s="13" t="n"/>
    </row>
    <row r="3763" ht="13.35" customHeight="1" s="162">
      <c r="B3763" s="199" t="inlineStr">
        <is>
          <t>Measured Voltage</t>
        </is>
      </c>
      <c r="C3763" s="400" t="n"/>
      <c r="D3763" s="401" t="n"/>
      <c r="E3763" s="24" t="n"/>
      <c r="F3763" s="24" t="n"/>
      <c r="G3763" s="24" t="n"/>
      <c r="H3763" s="13" t="n"/>
      <c r="I3763" s="283" t="inlineStr">
        <is>
          <t>Final Settings</t>
        </is>
      </c>
      <c r="J3763" s="404" t="n"/>
      <c r="K3763" s="404" t="n"/>
      <c r="L3763" s="37" t="n"/>
      <c r="M3763" s="404" t="n"/>
    </row>
    <row r="3764" ht="13.35" customHeight="1" s="162">
      <c r="B3764" s="199" t="inlineStr">
        <is>
          <t>Measured Amperage</t>
        </is>
      </c>
      <c r="C3764" s="400" t="n"/>
      <c r="D3764" s="401" t="n"/>
      <c r="E3764" s="67" t="n"/>
      <c r="F3764" s="67" t="n"/>
      <c r="G3764" s="67" t="n"/>
      <c r="H3764" s="13" t="n"/>
      <c r="I3764" s="205" t="inlineStr">
        <is>
          <t>RPM Data</t>
        </is>
      </c>
      <c r="J3764" s="401" t="n"/>
      <c r="K3764" s="205" t="inlineStr">
        <is>
          <t>Initial</t>
        </is>
      </c>
      <c r="L3764" s="205" t="inlineStr">
        <is>
          <t>Final</t>
        </is>
      </c>
      <c r="M3764" s="13" t="n"/>
    </row>
    <row r="3765" ht="13.35" customHeight="1" s="162">
      <c r="B3765" s="199" t="inlineStr">
        <is>
          <t>Motor HP (nameplate)</t>
        </is>
      </c>
      <c r="C3765" s="400"/>
      <c r="D3765" s="401"/>
      <c r="E3765" s="24"/>
      <c r="F3765" s="24"/>
      <c r="G3765" s="24"/>
      <c r="H3765" s="13" t="n"/>
      <c r="I3765" s="199" t="inlineStr">
        <is>
          <t>Motor RPM</t>
        </is>
      </c>
      <c r="J3765" s="401" t="n"/>
      <c r="K3765" s="24" t="n"/>
      <c r="L3765" s="24" t="n"/>
      <c r="M3765" s="13" t="n"/>
    </row>
    <row r="3766" ht="13.35" customHeight="1" s="162">
      <c r="B3766" s="200" t="inlineStr">
        <is>
          <t>Static Pressure Profile (in. w.g.)</t>
        </is>
      </c>
      <c r="C3766" s="400" t="n"/>
      <c r="D3766" s="400" t="n"/>
      <c r="E3766" s="400" t="n"/>
      <c r="F3766" s="400" t="n"/>
      <c r="G3766" s="401" t="n"/>
      <c r="H3766" s="13" t="n"/>
      <c r="I3766" s="199" t="inlineStr">
        <is>
          <t>Fan RPM</t>
        </is>
      </c>
      <c r="J3766" s="401" t="n"/>
      <c r="K3766" s="24" t="n"/>
      <c r="L3766" s="24" t="n"/>
      <c r="M3766" s="13" t="n"/>
    </row>
    <row r="3767" ht="13.35" customHeight="1" s="162">
      <c r="B3767" s="490">
        <f>IFERROR(INDEX('{Dropdowns}'!$AI$2:$AO$7,MATCH($D$3770,'{Dropdowns}'!$AH$2:$AH$7,0),1),"")</f>
        <v/>
      </c>
      <c r="C3767" s="490">
        <f>IFERROR(INDEX('{Dropdowns}'!$AI$2:$AO$7,MATCH($D$3770,'{Dropdowns}'!$AH$2:$AH$7,0),2),"")</f>
        <v/>
      </c>
      <c r="D3767" s="490">
        <f>IFERROR(INDEX('{Dropdowns}'!$AI$2:$AO$7,MATCH($D$3770,'{Dropdowns}'!$AH$2:$AH$7,0),3),"")</f>
        <v/>
      </c>
      <c r="E3767" s="490">
        <f>IFERROR(INDEX('{Dropdowns}'!$AI$2:$AO$7,MATCH($D$3770,'{Dropdowns}'!$AH$2:$AH$7,0),4),"")</f>
        <v/>
      </c>
      <c r="F3767" s="490">
        <f>IFERROR(INDEX('{Dropdowns}'!$AI$2:$AO$7,MATCH($D$3770,'{Dropdowns}'!$AH$2:$AH$7,0),5),"")</f>
        <v/>
      </c>
      <c r="G3767" s="490">
        <f>IFERROR(INDEX('{Dropdowns}'!$AI$2:$AO$7,MATCH($D$3770,'{Dropdowns}'!$AH$2:$AH$7,0),6),"")</f>
        <v/>
      </c>
      <c r="H3767" s="490">
        <f>IFERROR(INDEX('{Dropdowns}'!$AI$2:$AO$7,MATCH($D$3770,'{Dropdowns}'!$AH$2:$AH$7,0),7),"")</f>
        <v/>
      </c>
      <c r="I3767" s="246" t="inlineStr">
        <is>
          <t>VSD Frequency</t>
        </is>
      </c>
      <c r="J3767" s="403" t="n"/>
      <c r="K3767" s="65" t="n"/>
      <c r="L3767" s="65" t="n"/>
      <c r="M3767" s="13" t="n"/>
    </row>
    <row r="3768" ht="13.35" customHeight="1" s="162">
      <c r="B3768" s="492"/>
      <c r="C3768" s="492"/>
      <c r="D3768" s="492"/>
      <c r="E3768" s="492"/>
      <c r="F3768" s="492"/>
      <c r="G3768" s="492"/>
      <c r="H3768" s="492"/>
      <c r="I3768" s="14" t="n"/>
      <c r="J3768" s="14" t="n"/>
      <c r="K3768" s="14" t="n"/>
      <c r="L3768" s="38" t="n"/>
      <c r="M3768" s="13" t="n"/>
      <c r="Q3768">
        <f>IF(B3768="","",B3768)</f>
        <v/>
      </c>
      <c r="R3768">
        <f>IF(C3767="—",Q3768,IF(C3768="","",C3768))</f>
        <v/>
      </c>
      <c r="S3768">
        <f>IF(D3767="—",R3768,IF(D3768="","",D3768))</f>
        <v/>
      </c>
      <c r="T3768">
        <f>IF(E3767="—",S3768,IF(E3768="","",E3768))</f>
        <v/>
      </c>
      <c r="U3768">
        <f>IF(F3767="—",T3768,IF(F3768="","",F3768))</f>
        <v/>
      </c>
      <c r="V3768">
        <f>IF(G3767="—",U3768,IF(G3768="","",G3768))</f>
        <v/>
      </c>
      <c r="W3768">
        <f>IFERROR(MATCH("Fan",$C$3767:$H$3767,0),"")</f>
        <v/>
      </c>
      <c r="X3768">
        <f>IF(W3768="","",INDEX(P3770:U3770,W3768))</f>
        <v/>
      </c>
      <c r="Y3768">
        <f>IF(W3768="","",INDEX(Q3769:V3769,W3768))</f>
        <v/>
      </c>
    </row>
    <row r="3769" ht="13.35" customHeight="1" s="162">
      <c r="B3769" s="491" t="inlineStr">
        <is>
          <t>Δ</t>
        </is>
      </c>
      <c r="C3769" s="498">
        <f>IF(OR(C3767="—",C3768="",Q3768=""),"",IF(OR(ISTEXT(C3768),ISTEXT(Q3768)),"","Δ "&amp;TEXT(C3768-Q3768,"0.00")))</f>
        <v/>
      </c>
      <c r="D3769" s="498">
        <f>IF(OR(D3767="—",D3768="",R3768=""),"",IF(OR(ISTEXT(D3768),ISTEXT(R3768)),"","Δ "&amp;TEXT(D3768-R3768,"0.00")))</f>
        <v/>
      </c>
      <c r="E3769" s="498">
        <f>IF(OR(E3767="—",E3768="",S3768=""),"",IF(OR(ISTEXT(E3768),ISTEXT(S3768)),"","Δ "&amp;TEXT(E3768-S3768,"0.00")))</f>
        <v/>
      </c>
      <c r="F3769" s="498">
        <f>IF(OR(F3767="—",F3768="",T3768=""),"",IF(OR(ISTEXT(F3768),ISTEXT(T3768)),"","Δ "&amp;TEXT(F3768-T3768,"0.00")))</f>
        <v/>
      </c>
      <c r="G3769" s="498">
        <f>IF(OR(G3767="—",G3768="",U3768=""),"",IF(OR(ISTEXT(G3768),ISTEXT(U3768)),"","Δ "&amp;TEXT(G3768-U3768,"0.00")))</f>
        <v/>
      </c>
      <c r="H3769" s="498">
        <f>IF(OR(H3767="—",H3768="",V3768=""),"",IF(OR(ISTEXT(H3768),ISTEXT(V3768)),"","Δ "&amp;TEXT(H3768-V3768,"0.00")))</f>
        <v/>
      </c>
      <c r="I3769" s="13" t="n"/>
      <c r="J3769" s="13" t="n"/>
      <c r="K3769" s="13" t="n"/>
      <c r="L3769" s="13" t="n"/>
      <c r="M3769" s="13" t="n"/>
      <c r="Q3769">
        <f>IF(OR(C3768="",ISTEXT(C3768)),R3769,C3768)</f>
        <v/>
      </c>
      <c r="R3769">
        <f>IF(OR(D3768="",ISTEXT(D3768)),S3769,D3768)</f>
        <v/>
      </c>
      <c r="S3769">
        <f>IF(OR(E3768="",ISTEXT(E3768)),T3769,E3768)</f>
        <v/>
      </c>
      <c r="T3769">
        <f>IF(OR(F3768="",ISTEXT(F3768)),U3769,F3768)</f>
        <v/>
      </c>
      <c r="U3769">
        <f>IF(OR(G3768="",ISTEXT(G3768)),V3769,G3768)</f>
        <v/>
      </c>
      <c r="V3769">
        <f>IF(OR(H3768="",ISTEXT(H3768)),"",H3768)</f>
        <v/>
      </c>
    </row>
    <row r="3770" ht="13.35" customHeight="1" s="162">
      <c r="B3770" s="425" t="inlineStr">
        <is>
          <t>Unit type:</t>
        </is>
      </c>
      <c r="D3770" s="522" t="inlineStr">
        <is>
          <t>EF</t>
        </is>
      </c>
      <c r="E3770" s="414" t="n"/>
      <c r="F3770" s="494" t="inlineStr">
        <is>
          <t>Airflow left to right. Δ = this reading minus the one before it; in. w.g.</t>
        </is>
      </c>
      <c r="P3770">
        <f>IF(B3768="","",B3768)</f>
        <v/>
      </c>
      <c r="Q3770">
        <f>IF(C3768="",P3770,C3768)</f>
        <v/>
      </c>
      <c r="R3770">
        <f>IF(D3768="",Q3770,D3768)</f>
        <v/>
      </c>
      <c r="S3770">
        <f>IF(E3768="",R3770,E3768)</f>
        <v/>
      </c>
      <c r="T3770">
        <f>IF(F3768="",S3770,F3768)</f>
        <v/>
      </c>
      <c r="U3770">
        <f>IF(G3768="",T3770,G3768)</f>
        <v/>
      </c>
      <c r="V3770">
        <f>IF(H3768="",U3770,H3768)</f>
        <v/>
      </c>
    </row>
    <row r="3771" ht="13.35" customHeight="1" s="162">
      <c r="B3771" s="500" t="inlineStr">
        <is>
          <t>Fan inlet</t>
        </is>
      </c>
      <c r="D3771" s="501">
        <f>IF(X3768="","",X3768)</f>
        <v/>
      </c>
      <c r="F3771" s="500" t="inlineStr">
        <is>
          <t>Discharge</t>
        </is>
      </c>
      <c r="I3771" s="501">
        <f>IF(V3770="","",V3770)</f>
        <v/>
      </c>
    </row>
    <row r="3772" ht="13.35" customHeight="1" s="162"/>
    <row r="3773" ht="13.35" customHeight="1" s="162">
      <c r="B3773" s="500" t="inlineStr">
        <is>
          <t>Fan TSP</t>
        </is>
      </c>
      <c r="E3773" s="501">
        <f>IF(OR(X3768="",Y3768=""),"",IF(OR(ISTEXT(X3768),ISTEXT(Y3768)),"",Y3768-X3768))</f>
        <v/>
      </c>
      <c r="F3773" s="500" t="inlineStr">
        <is>
          <t>ESP</t>
        </is>
      </c>
      <c r="I3773" s="501">
        <f>IF(OR(B3768="",V3770=""),"",IF(OR(ISTEXT(B3768),ISTEXT(V3770)),"",V3770-B3768))</f>
        <v/>
      </c>
      <c r="J3773" s="500" t="inlineStr">
        <is>
          <t>Unit ΔP (inlet → fan)</t>
        </is>
      </c>
      <c r="M3773" s="501">
        <f>IF(OR(B3768="",X3768=""),"",IF(OR(ISTEXT(B3768),ISTEXT(X3768)),"",X3768-B3768))</f>
        <v/>
      </c>
    </row>
    <row r="3774" ht="13.35" customHeight="1" s="162">
      <c r="B3774" s="453" t="inlineStr">
        <is>
          <t>Instrument:</t>
        </is>
      </c>
      <c r="C3774" s="5" t="n"/>
      <c r="D3774" s="505" t="n"/>
      <c r="E3774" s="414" t="n"/>
      <c r="F3774" s="414" t="n"/>
      <c r="G3774" s="425" t="inlineStr">
        <is>
          <t>Ak basis / notes:</t>
        </is>
      </c>
      <c r="I3774" s="506" t="n"/>
      <c r="J3774" s="414" t="n"/>
      <c r="K3774" s="414" t="n"/>
      <c r="L3774" s="414" t="n"/>
      <c r="M3774" s="414" t="n"/>
    </row>
    <row r="3775" ht="13.35" customHeight="1" s="162">
      <c r="B3775" s="188" t="inlineStr">
        <is>
          <t>Register / Grille / Diffuser Airflow</t>
        </is>
      </c>
      <c r="C3775" s="174" t="n"/>
      <c r="D3775" s="174" t="n"/>
      <c r="E3775" s="174" t="n"/>
      <c r="F3775" s="173" t="n"/>
      <c r="G3775" s="233" t="inlineStr">
        <is>
          <t>Design VEL</t>
        </is>
      </c>
      <c r="H3775" s="194" t="inlineStr">
        <is>
          <t>Design CFM</t>
        </is>
      </c>
      <c r="I3775" s="188" t="inlineStr">
        <is>
          <t>Initial</t>
        </is>
      </c>
      <c r="J3775" s="173" t="n"/>
      <c r="K3775" s="188" t="inlineStr">
        <is>
          <t>Final</t>
        </is>
      </c>
      <c r="L3775" s="173" t="n"/>
      <c r="M3775" s="188" t="inlineStr">
        <is>
          <t>%</t>
        </is>
      </c>
    </row>
    <row r="3776" ht="13.35" customHeight="1" s="162">
      <c r="B3776" s="153" t="inlineStr">
        <is>
          <t>No.</t>
        </is>
      </c>
      <c r="C3776" s="188" t="inlineStr">
        <is>
          <t>Area Served</t>
        </is>
      </c>
      <c r="D3776" s="188" t="inlineStr">
        <is>
          <t>Type</t>
        </is>
      </c>
      <c r="E3776" s="188" t="inlineStr">
        <is>
          <t>Size</t>
        </is>
      </c>
      <c r="F3776" s="188" t="inlineStr">
        <is>
          <t>Ak</t>
        </is>
      </c>
      <c r="G3776" s="440" t="n"/>
      <c r="H3776" s="440" t="n"/>
      <c r="I3776" s="188" t="inlineStr">
        <is>
          <t>VEL</t>
        </is>
      </c>
      <c r="J3776" s="188" t="inlineStr">
        <is>
          <t>CFM</t>
        </is>
      </c>
      <c r="K3776" s="188" t="inlineStr">
        <is>
          <t>VEL</t>
        </is>
      </c>
      <c r="L3776" s="188" t="inlineStr">
        <is>
          <t>CFM</t>
        </is>
      </c>
      <c r="M3776" s="440" t="n"/>
    </row>
    <row r="3777" ht="13.35" customHeight="1" s="162">
      <c r="B3777" s="307" t="n"/>
      <c r="C3777" s="307" t="n"/>
      <c r="E3777" s="307" t="n"/>
      <c r="F3777" s="32" t="n"/>
      <c r="G3777" s="33">
        <f>IF(F3777="", "", IF(OR(ISTEXT(H3777),ISTEXT(F3777)),"",H3777/F3777))</f>
        <v/>
      </c>
      <c r="H3777" s="33" t="n"/>
      <c r="I3777" s="33" t="n"/>
      <c r="J3777" s="33">
        <f>IF(I3777="", "", IF(OR(ISTEXT(I3777),ISTEXT($F3777)),"",I3777*$F3777))</f>
        <v/>
      </c>
      <c r="K3777" s="33" t="n"/>
      <c r="L3777" s="33">
        <f>IF(K3777="", "", IF(OR(ISTEXT(K3777),ISTEXT($F3777)),"",K3777*$F3777))</f>
        <v/>
      </c>
      <c r="M3777" s="30">
        <f>IF(OR(H3777="",H3777=0),"",IF(K3777="",IF(J3777="","",IF(OR(ISTEXT(J3777),ISTEXT(H3777)),"",J3777/H3777)),IF(OR(ISTEXT(L3777),ISTEXT(H3777)),"",L3777/H3777)))</f>
        <v/>
      </c>
    </row>
    <row r="3778" ht="13.35" customHeight="1" s="162">
      <c r="B3778" s="307" t="n"/>
      <c r="C3778" s="307" t="n"/>
      <c r="E3778" s="307" t="n"/>
      <c r="F3778" s="32" t="n"/>
      <c r="G3778" s="33">
        <f>IF(F3778="", "", IF(OR(ISTEXT(H3778),ISTEXT(F3778)),"",H3778/F3778))</f>
        <v/>
      </c>
      <c r="H3778" s="33" t="n"/>
      <c r="I3778" s="33" t="n"/>
      <c r="J3778" s="33">
        <f>IF(I3778="", "", IF(OR(ISTEXT(I3778),ISTEXT($F3778)),"",I3778*$F3778))</f>
        <v/>
      </c>
      <c r="K3778" s="33" t="n"/>
      <c r="L3778" s="33">
        <f>IF(K3778="", "", IF(OR(ISTEXT(K3778),ISTEXT($F3778)),"",K3778*$F3778))</f>
        <v/>
      </c>
      <c r="M3778" s="30">
        <f>IF(OR(H3778="",H3778=0),"",IF(K3778="",IF(J3778="","",IF(OR(ISTEXT(J3778),ISTEXT(H3778)),"",J3778/H3778)),IF(OR(ISTEXT(L3778),ISTEXT(H3778)),"",L3778/H3778)))</f>
        <v/>
      </c>
    </row>
    <row r="3779" ht="13.35" customHeight="1" s="162">
      <c r="B3779" s="307" t="n"/>
      <c r="C3779" s="307" t="n"/>
      <c r="E3779" s="307" t="n"/>
      <c r="F3779" s="32" t="n"/>
      <c r="G3779" s="33">
        <f>IF(F3779="", "", IF(OR(ISTEXT(H3779),ISTEXT(F3779)),"",H3779/F3779))</f>
        <v/>
      </c>
      <c r="H3779" s="33" t="n"/>
      <c r="I3779" s="33" t="n"/>
      <c r="J3779" s="33">
        <f>IF(I3779="", "", IF(OR(ISTEXT(I3779),ISTEXT($F3779)),"",I3779*$F3779))</f>
        <v/>
      </c>
      <c r="K3779" s="33" t="n"/>
      <c r="L3779" s="33">
        <f>IF(K3779="", "", IF(OR(ISTEXT(K3779),ISTEXT($F3779)),"",K3779*$F3779))</f>
        <v/>
      </c>
      <c r="M3779" s="30">
        <f>IF(OR(H3779="",H3779=0),"",IF(K3779="",IF(J3779="","",IF(OR(ISTEXT(J3779),ISTEXT(H3779)),"",J3779/H3779)),IF(OR(ISTEXT(L3779),ISTEXT(H3779)),"",L3779/H3779)))</f>
        <v/>
      </c>
    </row>
    <row r="3780" ht="13.35" customHeight="1" s="162">
      <c r="B3780" s="307" t="n"/>
      <c r="C3780" s="307" t="n"/>
      <c r="E3780" s="307" t="n"/>
      <c r="F3780" s="32" t="n"/>
      <c r="G3780" s="33">
        <f>IF(F3780="", "", IF(OR(ISTEXT(H3780),ISTEXT(F3780)),"",H3780/F3780))</f>
        <v/>
      </c>
      <c r="H3780" s="33" t="n"/>
      <c r="I3780" s="33" t="n"/>
      <c r="J3780" s="33">
        <f>IF(I3780="", "", IF(OR(ISTEXT(I3780),ISTEXT($F3780)),"",I3780*$F3780))</f>
        <v/>
      </c>
      <c r="K3780" s="33" t="n"/>
      <c r="L3780" s="33">
        <f>IF(K3780="", "", IF(OR(ISTEXT(K3780),ISTEXT($F3780)),"",K3780*$F3780))</f>
        <v/>
      </c>
      <c r="M3780" s="30">
        <f>IF(OR(H3780="",H3780=0),"",IF(K3780="",IF(J3780="","",IF(OR(ISTEXT(J3780),ISTEXT(H3780)),"",J3780/H3780)),IF(OR(ISTEXT(L3780),ISTEXT(H3780)),"",L3780/H3780)))</f>
        <v/>
      </c>
    </row>
    <row r="3781" ht="13.35" customHeight="1" s="162">
      <c r="B3781" s="307" t="n"/>
      <c r="C3781" s="307" t="n"/>
      <c r="E3781" s="307" t="n"/>
      <c r="F3781" s="32" t="n"/>
      <c r="G3781" s="33">
        <f>IF(F3781="", "", IF(OR(ISTEXT(H3781),ISTEXT(F3781)),"",H3781/F3781))</f>
        <v/>
      </c>
      <c r="H3781" s="33" t="n"/>
      <c r="I3781" s="33" t="n"/>
      <c r="J3781" s="33">
        <f>IF(I3781="", "", IF(OR(ISTEXT(I3781),ISTEXT($F3781)),"",I3781*$F3781))</f>
        <v/>
      </c>
      <c r="K3781" s="33" t="n"/>
      <c r="L3781" s="33">
        <f>IF(K3781="", "", IF(OR(ISTEXT(K3781),ISTEXT($F3781)),"",K3781*$F3781))</f>
        <v/>
      </c>
      <c r="M3781" s="30">
        <f>IF(OR(H3781="",H3781=0),"",IF(K3781="",IF(J3781="","",IF(OR(ISTEXT(J3781),ISTEXT(H3781)),"",J3781/H3781)),IF(OR(ISTEXT(L3781),ISTEXT(H3781)),"",L3781/H3781)))</f>
        <v/>
      </c>
    </row>
    <row r="3782" ht="13.35" customHeight="1" s="162">
      <c r="B3782" s="307" t="n"/>
      <c r="C3782" s="307" t="n"/>
      <c r="E3782" s="307" t="n"/>
      <c r="F3782" s="32" t="n"/>
      <c r="G3782" s="33">
        <f>IF(F3782="", "", IF(OR(ISTEXT(H3782),ISTEXT(F3782)),"",H3782/F3782))</f>
        <v/>
      </c>
      <c r="H3782" s="33" t="n"/>
      <c r="I3782" s="33" t="n"/>
      <c r="J3782" s="33">
        <f>IF(I3782="", "", IF(OR(ISTEXT(I3782),ISTEXT($F3782)),"",I3782*$F3782))</f>
        <v/>
      </c>
      <c r="K3782" s="33" t="n"/>
      <c r="L3782" s="33">
        <f>IF(K3782="", "", IF(OR(ISTEXT(K3782),ISTEXT($F3782)),"",K3782*$F3782))</f>
        <v/>
      </c>
      <c r="M3782" s="30">
        <f>IF(OR(H3782="",H3782=0),"",IF(K3782="",IF(J3782="","",IF(OR(ISTEXT(J3782),ISTEXT(H3782)),"",J3782/H3782)),IF(OR(ISTEXT(L3782),ISTEXT(H3782)),"",L3782/H3782)))</f>
        <v/>
      </c>
    </row>
    <row r="3783" ht="13.35" customHeight="1" s="162">
      <c r="B3783" s="307" t="n"/>
      <c r="C3783" s="307" t="n"/>
      <c r="E3783" s="307" t="n"/>
      <c r="F3783" s="32" t="n"/>
      <c r="G3783" s="33">
        <f>IF(F3783="", "", IF(OR(ISTEXT(H3783),ISTEXT(F3783)),"",H3783/F3783))</f>
        <v/>
      </c>
      <c r="H3783" s="33" t="n"/>
      <c r="I3783" s="33" t="n"/>
      <c r="J3783" s="33">
        <f>IF(I3783="", "", IF(OR(ISTEXT(I3783),ISTEXT($F3783)),"",I3783*$F3783))</f>
        <v/>
      </c>
      <c r="K3783" s="33" t="n"/>
      <c r="L3783" s="33">
        <f>IF(K3783="", "", IF(OR(ISTEXT(K3783),ISTEXT($F3783)),"",K3783*$F3783))</f>
        <v/>
      </c>
      <c r="M3783" s="30">
        <f>IF(OR(H3783="",H3783=0),"",IF(K3783="",IF(J3783="","",IF(OR(ISTEXT(J3783),ISTEXT(H3783)),"",J3783/H3783)),IF(OR(ISTEXT(L3783),ISTEXT(H3783)),"",L3783/H3783)))</f>
        <v/>
      </c>
    </row>
    <row r="3784" ht="13.35" customHeight="1" s="162">
      <c r="B3784" s="307" t="n"/>
      <c r="C3784" s="307" t="n"/>
      <c r="E3784" s="307" t="n"/>
      <c r="F3784" s="32" t="n"/>
      <c r="G3784" s="33">
        <f>IF(F3784="", "", IF(OR(ISTEXT(H3784),ISTEXT(F3784)),"",H3784/F3784))</f>
        <v/>
      </c>
      <c r="H3784" s="33" t="n"/>
      <c r="I3784" s="33" t="n"/>
      <c r="J3784" s="33">
        <f>IF(I3784="", "", IF(OR(ISTEXT(I3784),ISTEXT($F3784)),"",I3784*$F3784))</f>
        <v/>
      </c>
      <c r="K3784" s="33" t="n"/>
      <c r="L3784" s="33">
        <f>IF(K3784="", "", IF(OR(ISTEXT(K3784),ISTEXT($F3784)),"",K3784*$F3784))</f>
        <v/>
      </c>
      <c r="M3784" s="30">
        <f>IF(OR(H3784="",H3784=0),"",IF(K3784="",IF(J3784="","",IF(OR(ISTEXT(J3784),ISTEXT(H3784)),"",J3784/H3784)),IF(OR(ISTEXT(L3784),ISTEXT(H3784)),"",L3784/H3784)))</f>
        <v/>
      </c>
    </row>
    <row r="3785" ht="13.35" customHeight="1" s="162">
      <c r="B3785" s="307" t="n"/>
      <c r="C3785" s="307" t="n"/>
      <c r="E3785" s="307" t="n"/>
      <c r="F3785" s="32" t="n"/>
      <c r="G3785" s="33">
        <f>IF(F3785="", "", IF(OR(ISTEXT(H3785),ISTEXT(F3785)),"",H3785/F3785))</f>
        <v/>
      </c>
      <c r="H3785" s="33" t="n"/>
      <c r="I3785" s="33" t="n"/>
      <c r="J3785" s="33">
        <f>IF(I3785="", "", IF(OR(ISTEXT(I3785),ISTEXT($F3785)),"",I3785*$F3785))</f>
        <v/>
      </c>
      <c r="K3785" s="33" t="n"/>
      <c r="L3785" s="33">
        <f>IF(K3785="", "", IF(OR(ISTEXT(K3785),ISTEXT($F3785)),"",K3785*$F3785))</f>
        <v/>
      </c>
      <c r="M3785" s="30">
        <f>IF(OR(H3785="",H3785=0),"",IF(K3785="",IF(J3785="","",IF(OR(ISTEXT(J3785),ISTEXT(H3785)),"",J3785/H3785)),IF(OR(ISTEXT(L3785),ISTEXT(H3785)),"",L3785/H3785)))</f>
        <v/>
      </c>
    </row>
    <row r="3786" ht="13.35" customHeight="1" s="162">
      <c r="B3786" s="307" t="n"/>
      <c r="C3786" s="307" t="n"/>
      <c r="E3786" s="307" t="n"/>
      <c r="F3786" s="32" t="n"/>
      <c r="G3786" s="33">
        <f>IF(F3786="", "", IF(OR(ISTEXT(H3786),ISTEXT(F3786)),"",H3786/F3786))</f>
        <v/>
      </c>
      <c r="H3786" s="33" t="n"/>
      <c r="I3786" s="33" t="n"/>
      <c r="J3786" s="33">
        <f>IF(I3786="", "", IF(OR(ISTEXT(I3786),ISTEXT($F3786)),"",I3786*$F3786))</f>
        <v/>
      </c>
      <c r="K3786" s="33" t="n"/>
      <c r="L3786" s="33">
        <f>IF(K3786="", "", IF(OR(ISTEXT(K3786),ISTEXT($F3786)),"",K3786*$F3786))</f>
        <v/>
      </c>
      <c r="M3786" s="30">
        <f>IF(OR(H3786="",H3786=0),"",IF(K3786="",IF(J3786="","",IF(OR(ISTEXT(J3786),ISTEXT(H3786)),"",J3786/H3786)),IF(OR(ISTEXT(L3786),ISTEXT(H3786)),"",L3786/H3786)))</f>
        <v/>
      </c>
    </row>
    <row r="3787" ht="13.35" customHeight="1" s="162">
      <c r="B3787" s="307" t="n"/>
      <c r="C3787" s="307" t="n"/>
      <c r="E3787" s="307" t="n"/>
      <c r="F3787" s="32" t="n"/>
      <c r="G3787" s="33">
        <f>IF(F3787="", "", IF(OR(ISTEXT(H3787),ISTEXT(F3787)),"",H3787/F3787))</f>
        <v/>
      </c>
      <c r="H3787" s="33" t="n"/>
      <c r="I3787" s="33" t="n"/>
      <c r="J3787" s="33">
        <f>IF(I3787="", "", IF(OR(ISTEXT(I3787),ISTEXT($F3787)),"",I3787*$F3787))</f>
        <v/>
      </c>
      <c r="K3787" s="33" t="n"/>
      <c r="L3787" s="33">
        <f>IF(K3787="", "", IF(OR(ISTEXT(K3787),ISTEXT($F3787)),"",K3787*$F3787))</f>
        <v/>
      </c>
      <c r="M3787" s="30">
        <f>IF(OR(H3787="",H3787=0),"",IF(K3787="",IF(J3787="","",IF(OR(ISTEXT(J3787),ISTEXT(H3787)),"",J3787/H3787)),IF(OR(ISTEXT(L3787),ISTEXT(H3787)),"",L3787/H3787)))</f>
        <v/>
      </c>
    </row>
    <row r="3788" ht="13.35" customHeight="1" s="162">
      <c r="B3788" s="307" t="n"/>
      <c r="C3788" s="307" t="n"/>
      <c r="E3788" s="307" t="n"/>
      <c r="F3788" s="32" t="n"/>
      <c r="G3788" s="33">
        <f>IF(F3788="", "", IF(OR(ISTEXT(H3788),ISTEXT(F3788)),"",H3788/F3788))</f>
        <v/>
      </c>
      <c r="H3788" s="33" t="n"/>
      <c r="I3788" s="33" t="n"/>
      <c r="J3788" s="33">
        <f>IF(I3788="", "", IF(OR(ISTEXT(I3788),ISTEXT($F3788)),"",I3788*$F3788))</f>
        <v/>
      </c>
      <c r="K3788" s="33" t="n"/>
      <c r="L3788" s="33">
        <f>IF(K3788="", "", IF(OR(ISTEXT(K3788),ISTEXT($F3788)),"",K3788*$F3788))</f>
        <v/>
      </c>
      <c r="M3788" s="30">
        <f>IF(OR(H3788="",H3788=0),"",IF(K3788="",IF(J3788="","",IF(OR(ISTEXT(J3788),ISTEXT(H3788)),"",J3788/H3788)),IF(OR(ISTEXT(L3788),ISTEXT(H3788)),"",L3788/H3788)))</f>
        <v/>
      </c>
    </row>
    <row r="3789" ht="13.35" customHeight="1" s="162">
      <c r="B3789" s="307" t="n"/>
      <c r="C3789" s="307" t="n"/>
      <c r="E3789" s="307" t="n"/>
      <c r="F3789" s="32" t="n"/>
      <c r="G3789" s="33">
        <f>IF(F3789="", "", IF(OR(ISTEXT(H3789),ISTEXT(F3789)),"",H3789/F3789))</f>
        <v/>
      </c>
      <c r="H3789" s="33" t="n"/>
      <c r="I3789" s="33" t="n"/>
      <c r="J3789" s="33">
        <f>IF(I3789="", "", IF(OR(ISTEXT(I3789),ISTEXT($F3789)),"",I3789*$F3789))</f>
        <v/>
      </c>
      <c r="K3789" s="33" t="n"/>
      <c r="L3789" s="33">
        <f>IF(K3789="", "", IF(OR(ISTEXT(K3789),ISTEXT($F3789)),"",K3789*$F3789))</f>
        <v/>
      </c>
      <c r="M3789" s="30">
        <f>IF(OR(H3789="",H3789=0),"",IF(K3789="",IF(J3789="","",IF(OR(ISTEXT(J3789),ISTEXT(H3789)),"",J3789/H3789)),IF(OR(ISTEXT(L3789),ISTEXT(H3789)),"",L3789/H3789)))</f>
        <v/>
      </c>
    </row>
    <row r="3790" ht="13.35" customHeight="1" s="162">
      <c r="B3790" s="307" t="n"/>
      <c r="C3790" s="307" t="n"/>
      <c r="E3790" s="307" t="n"/>
      <c r="F3790" s="32" t="n"/>
      <c r="G3790" s="33">
        <f>IF(F3790="", "", IF(OR(ISTEXT(H3790),ISTEXT(F3790)),"",H3790/F3790))</f>
        <v/>
      </c>
      <c r="H3790" s="33" t="n"/>
      <c r="I3790" s="33" t="n"/>
      <c r="J3790" s="33">
        <f>IF(I3790="", "", IF(OR(ISTEXT(I3790),ISTEXT($F3790)),"",I3790*$F3790))</f>
        <v/>
      </c>
      <c r="K3790" s="33" t="n"/>
      <c r="L3790" s="33">
        <f>IF(K3790="", "", IF(OR(ISTEXT(K3790),ISTEXT($F3790)),"",K3790*$F3790))</f>
        <v/>
      </c>
      <c r="M3790" s="30">
        <f>IF(OR(H3790="",H3790=0),"",IF(K3790="",IF(J3790="","",IF(OR(ISTEXT(J3790),ISTEXT(H3790)),"",J3790/H3790)),IF(OR(ISTEXT(L3790),ISTEXT(H3790)),"",L3790/H3790)))</f>
        <v/>
      </c>
    </row>
    <row r="3791" ht="13.35" customHeight="1" s="162">
      <c r="B3791" s="307" t="n"/>
      <c r="C3791" s="307" t="n"/>
      <c r="E3791" s="307" t="n"/>
      <c r="F3791" s="32" t="n"/>
      <c r="G3791" s="33">
        <f>IF(F3791="", "", IF(OR(ISTEXT(H3791),ISTEXT(F3791)),"",H3791/F3791))</f>
        <v/>
      </c>
      <c r="H3791" s="33" t="n"/>
      <c r="I3791" s="33" t="n"/>
      <c r="J3791" s="33">
        <f>IF(I3791="", "", IF(OR(ISTEXT(I3791),ISTEXT($F3791)),"",I3791*$F3791))</f>
        <v/>
      </c>
      <c r="K3791" s="33" t="n"/>
      <c r="L3791" s="33">
        <f>IF(K3791="", "", IF(OR(ISTEXT(K3791),ISTEXT($F3791)),"",K3791*$F3791))</f>
        <v/>
      </c>
      <c r="M3791" s="30">
        <f>IF(OR(H3791="",H3791=0),"",IF(K3791="",IF(J3791="","",IF(OR(ISTEXT(J3791),ISTEXT(H3791)),"",J3791/H3791)),IF(OR(ISTEXT(L3791),ISTEXT(H3791)),"",L3791/H3791)))</f>
        <v/>
      </c>
    </row>
    <row r="3792" ht="13.35" customHeight="1" s="162">
      <c r="B3792" s="307" t="n"/>
      <c r="C3792" s="307" t="n"/>
      <c r="D3792" s="307"/>
      <c r="E3792" s="307"/>
      <c r="F3792" s="307"/>
      <c r="G3792" s="307"/>
      <c r="H3792" s="33" t="n"/>
      <c r="I3792" s="33" t="n"/>
      <c r="J3792" s="33"/>
      <c r="K3792" s="33" t="n"/>
      <c r="L3792" s="33"/>
      <c r="M3792" s="30">
        <f>IF(OR(H3792="",H3792=0),"",IF(L3792="",IF(J3792="","",IF(OR(ISTEXT(J3792),ISTEXT(H3792)),"",J3792/H3792)),IF(OR(ISTEXT(L3792),ISTEXT(H3792)),"",L3792/H3792)))</f>
        <v/>
      </c>
    </row>
    <row r="3793" ht="13.35" customHeight="1" s="162">
      <c r="B3793" s="42" t="n"/>
      <c r="C3793" s="231" t="inlineStr">
        <is>
          <t>Total</t>
        </is>
      </c>
      <c r="D3793" s="159" t="n"/>
      <c r="E3793" s="42" t="n"/>
      <c r="F3793" s="42" t="n"/>
      <c r="G3793" s="43" t="n"/>
      <c r="H3793" s="43">
        <f>IF(SUM(H3777:H3792)+SUM(H3804:H3843)=0,"",SUM(H3777:H3792)+SUM(H3804:H3843))</f>
        <v/>
      </c>
      <c r="I3793" s="43" t="n"/>
      <c r="J3793" s="43">
        <f>IF(SUM(J3777:J3792)+SUM(J3804:J3843)=0,"",SUM(J3777:J3792)+SUM(J3804:J3843))</f>
        <v/>
      </c>
      <c r="K3793" s="43" t="n"/>
      <c r="L3793" s="43">
        <f>IF(SUM(L3777:L3792)+SUM(L3804:L3843)=0,"",SUM(L3777:L3792)+SUM(L3804:L3843))</f>
        <v/>
      </c>
      <c r="M3793" s="35">
        <f>IF(OR(H3793="",H3793=0),"",IF(L3793="",IF(J3793="","",IF(OR(ISTEXT(J3793),ISTEXT(H3793)),"",J3793/H3793)),IF(OR(ISTEXT(L3793),ISTEXT(H3793)),"",L3793/H3793)))</f>
        <v/>
      </c>
    </row>
    <row r="3794" ht="13.35" customHeight="1" s="162"/>
    <row r="3795" ht="13.35" customHeight="1" s="162">
      <c r="B3795" s="188" t="inlineStr">
        <is>
          <t>Remarks</t>
        </is>
      </c>
      <c r="C3795" s="173" t="n"/>
      <c r="D3795" s="154" t="n"/>
      <c r="E3795" s="174" t="n"/>
      <c r="F3795" s="174" t="n"/>
      <c r="G3795" s="174" t="n"/>
      <c r="H3795" s="174" t="n"/>
      <c r="I3795" s="174" t="n"/>
      <c r="J3795" s="174" t="n"/>
      <c r="K3795" s="174" t="n"/>
      <c r="L3795" s="174" t="n"/>
      <c r="M3795" s="173" t="n"/>
    </row>
    <row r="3796" ht="13.35" customHeight="1" s="162">
      <c r="B3796" s="154" t="n"/>
      <c r="C3796" s="174" t="n"/>
      <c r="D3796" s="174" t="n"/>
      <c r="E3796" s="174" t="n"/>
      <c r="F3796" s="174" t="n"/>
      <c r="G3796" s="174" t="n"/>
      <c r="H3796" s="174" t="n"/>
      <c r="I3796" s="174" t="n"/>
      <c r="J3796" s="174" t="n"/>
      <c r="K3796" s="174" t="n"/>
      <c r="L3796" s="174" t="n"/>
      <c r="M3796" s="173" t="n"/>
    </row>
    <row r="3797" ht="13.35" customHeight="1" s="162">
      <c r="B3797" s="154" t="n"/>
      <c r="C3797" s="174" t="n"/>
      <c r="D3797" s="174" t="n"/>
      <c r="E3797" s="174" t="n"/>
      <c r="F3797" s="174" t="n"/>
      <c r="G3797" s="174" t="n"/>
      <c r="H3797" s="174" t="n"/>
      <c r="I3797" s="174" t="n"/>
      <c r="J3797" s="174" t="n"/>
      <c r="K3797" s="174" t="n"/>
      <c r="L3797" s="174" t="n"/>
      <c r="M3797" s="173" t="n"/>
    </row>
    <row r="3798" ht="13.35" customHeight="1" s="162">
      <c r="B3798" s="154" t="n"/>
      <c r="C3798" s="174" t="n"/>
      <c r="D3798" s="174" t="n"/>
      <c r="E3798" s="174" t="n"/>
      <c r="F3798" s="174" t="n"/>
      <c r="G3798" s="174" t="n"/>
      <c r="H3798" s="174" t="n"/>
      <c r="I3798" s="174" t="n"/>
      <c r="J3798" s="174" t="n"/>
      <c r="K3798" s="174" t="n"/>
      <c r="L3798" s="174" t="n"/>
      <c r="M3798" s="173" t="n"/>
    </row>
    <row r="3799" ht="13.35" customHeight="1" s="162"/>
    <row r="3800" ht="13.35" customHeight="1" s="162">
      <c r="B3800" s="200" t="inlineStr">
        <is>
          <t>System (cont.)</t>
        </is>
      </c>
      <c r="C3800" s="403" t="n"/>
      <c r="D3800" s="209">
        <f>IF('{Equipment Data Entry}'!B117="","",'{Equipment Data Entry}'!B117)</f>
        <v/>
      </c>
      <c r="E3800" s="418" t="n"/>
      <c r="F3800" s="403" t="n"/>
      <c r="G3800" s="200" t="inlineStr">
        <is>
          <t>Service</t>
        </is>
      </c>
      <c r="H3800" s="403" t="n"/>
      <c r="I3800" s="210">
        <f>IF('{Equipment Data Entry}'!C117="","",'{Equipment Data Entry}'!C117)</f>
        <v/>
      </c>
      <c r="J3800" s="418" t="n"/>
      <c r="K3800" s="418" t="n"/>
      <c r="L3800" s="418" t="n"/>
      <c r="M3800" s="403" t="n"/>
    </row>
    <row r="3801" ht="13.35" customHeight="1" s="162">
      <c r="B3801" s="422" t="n"/>
      <c r="C3801" s="423" t="n"/>
      <c r="D3801" s="422" t="n"/>
      <c r="E3801" s="424" t="n"/>
      <c r="F3801" s="423" t="n"/>
      <c r="G3801" s="422" t="n"/>
      <c r="H3801" s="423" t="n"/>
      <c r="I3801" s="422" t="n"/>
      <c r="J3801" s="424" t="n"/>
      <c r="K3801" s="424" t="n"/>
      <c r="L3801" s="424" t="n"/>
      <c r="M3801" s="423" t="n"/>
    </row>
    <row r="3802" ht="13.35" customHeight="1" s="162">
      <c r="B3802" s="188" t="inlineStr">
        <is>
          <t>Registers / Grilles (cont.)</t>
        </is>
      </c>
      <c r="C3802" s="174" t="n"/>
      <c r="D3802" s="174" t="n"/>
      <c r="E3802" s="174" t="n"/>
      <c r="F3802" s="173" t="n"/>
      <c r="G3802" s="233" t="inlineStr">
        <is>
          <t>Design VEL</t>
        </is>
      </c>
      <c r="H3802" s="194" t="inlineStr">
        <is>
          <t>Design CFM</t>
        </is>
      </c>
      <c r="I3802" s="188" t="inlineStr">
        <is>
          <t>Initial</t>
        </is>
      </c>
      <c r="J3802" s="173" t="n"/>
      <c r="K3802" s="188" t="inlineStr">
        <is>
          <t>Final</t>
        </is>
      </c>
      <c r="L3802" s="173" t="n"/>
      <c r="M3802" s="188" t="inlineStr">
        <is>
          <t>%</t>
        </is>
      </c>
    </row>
    <row r="3803" ht="13.35" customHeight="1" s="162">
      <c r="B3803" s="153" t="inlineStr">
        <is>
          <t>No.</t>
        </is>
      </c>
      <c r="C3803" s="188" t="inlineStr">
        <is>
          <t>Area Served</t>
        </is>
      </c>
      <c r="D3803" s="188" t="inlineStr">
        <is>
          <t>Type</t>
        </is>
      </c>
      <c r="E3803" s="188" t="inlineStr">
        <is>
          <t>Size</t>
        </is>
      </c>
      <c r="F3803" s="188" t="inlineStr">
        <is>
          <t>Ak</t>
        </is>
      </c>
      <c r="G3803" s="440" t="n"/>
      <c r="H3803" s="440" t="n"/>
      <c r="I3803" s="188" t="inlineStr">
        <is>
          <t>VEL</t>
        </is>
      </c>
      <c r="J3803" s="188" t="inlineStr">
        <is>
          <t>CFM</t>
        </is>
      </c>
      <c r="K3803" s="188" t="inlineStr">
        <is>
          <t>VEL</t>
        </is>
      </c>
      <c r="L3803" s="188" t="inlineStr">
        <is>
          <t>CFM</t>
        </is>
      </c>
      <c r="M3803" s="440" t="n"/>
    </row>
    <row r="3804" ht="13.35" customHeight="1" s="162">
      <c r="B3804" s="307" t="n"/>
      <c r="C3804" s="307" t="n"/>
      <c r="E3804" s="307" t="n"/>
      <c r="F3804" s="32" t="n"/>
      <c r="G3804" s="33">
        <f>IF(F3804="", "", IF(OR(ISTEXT(H3804),ISTEXT(F3804)),"",H3804/F3804))</f>
        <v/>
      </c>
      <c r="H3804" s="33" t="n"/>
      <c r="I3804" s="33" t="n"/>
      <c r="J3804" s="33">
        <f>IF(I3804="", "", IF(OR(ISTEXT(I3804),ISTEXT($F3804)),"",I3804*$F3804))</f>
        <v/>
      </c>
      <c r="K3804" s="33" t="n"/>
      <c r="L3804" s="33">
        <f>IF(K3804="", "", IF(OR(ISTEXT(K3804),ISTEXT($F3804)),"",K3804*$F3804))</f>
        <v/>
      </c>
      <c r="M3804" s="30">
        <f>IF(OR(H3804="",H3804=0),"",IF(K3804="",IF(J3804="","",IF(OR(ISTEXT(J3804),ISTEXT(H3804)),"",J3804/H3804)),IF(OR(ISTEXT(L3804),ISTEXT(H3804)),"",L3804/H3804)))</f>
        <v/>
      </c>
    </row>
    <row r="3805" ht="13.35" customHeight="1" s="162">
      <c r="B3805" s="307" t="n"/>
      <c r="C3805" s="307" t="n"/>
      <c r="E3805" s="307" t="n"/>
      <c r="F3805" s="32" t="n"/>
      <c r="G3805" s="33">
        <f>IF(F3805="", "", IF(OR(ISTEXT(H3805),ISTEXT(F3805)),"",H3805/F3805))</f>
        <v/>
      </c>
      <c r="H3805" s="33" t="n"/>
      <c r="I3805" s="33" t="n"/>
      <c r="J3805" s="33">
        <f>IF(I3805="", "", IF(OR(ISTEXT(I3805),ISTEXT($F3805)),"",I3805*$F3805))</f>
        <v/>
      </c>
      <c r="K3805" s="33" t="n"/>
      <c r="L3805" s="33">
        <f>IF(K3805="", "", IF(OR(ISTEXT(K3805),ISTEXT($F3805)),"",K3805*$F3805))</f>
        <v/>
      </c>
      <c r="M3805" s="30">
        <f>IF(OR(H3805="",H3805=0),"",IF(K3805="",IF(J3805="","",IF(OR(ISTEXT(J3805),ISTEXT(H3805)),"",J3805/H3805)),IF(OR(ISTEXT(L3805),ISTEXT(H3805)),"",L3805/H3805)))</f>
        <v/>
      </c>
    </row>
    <row r="3806" ht="13.35" customHeight="1" s="162">
      <c r="B3806" s="307" t="n"/>
      <c r="C3806" s="307" t="n"/>
      <c r="E3806" s="307" t="n"/>
      <c r="F3806" s="32" t="n"/>
      <c r="G3806" s="33">
        <f>IF(F3806="", "", IF(OR(ISTEXT(H3806),ISTEXT(F3806)),"",H3806/F3806))</f>
        <v/>
      </c>
      <c r="H3806" s="33" t="n"/>
      <c r="I3806" s="33" t="n"/>
      <c r="J3806" s="33">
        <f>IF(I3806="", "", IF(OR(ISTEXT(I3806),ISTEXT($F3806)),"",I3806*$F3806))</f>
        <v/>
      </c>
      <c r="K3806" s="33" t="n"/>
      <c r="L3806" s="33">
        <f>IF(K3806="", "", IF(OR(ISTEXT(K3806),ISTEXT($F3806)),"",K3806*$F3806))</f>
        <v/>
      </c>
      <c r="M3806" s="30">
        <f>IF(OR(H3806="",H3806=0),"",IF(K3806="",IF(J3806="","",IF(OR(ISTEXT(J3806),ISTEXT(H3806)),"",J3806/H3806)),IF(OR(ISTEXT(L3806),ISTEXT(H3806)),"",L3806/H3806)))</f>
        <v/>
      </c>
    </row>
    <row r="3807" ht="13.35" customHeight="1" s="162">
      <c r="B3807" s="307" t="n"/>
      <c r="C3807" s="307" t="n"/>
      <c r="E3807" s="307" t="n"/>
      <c r="F3807" s="32" t="n"/>
      <c r="G3807" s="33">
        <f>IF(F3807="", "", IF(OR(ISTEXT(H3807),ISTEXT(F3807)),"",H3807/F3807))</f>
        <v/>
      </c>
      <c r="H3807" s="33" t="n"/>
      <c r="I3807" s="33" t="n"/>
      <c r="J3807" s="33">
        <f>IF(I3807="", "", IF(OR(ISTEXT(I3807),ISTEXT($F3807)),"",I3807*$F3807))</f>
        <v/>
      </c>
      <c r="K3807" s="33" t="n"/>
      <c r="L3807" s="33">
        <f>IF(K3807="", "", IF(OR(ISTEXT(K3807),ISTEXT($F3807)),"",K3807*$F3807))</f>
        <v/>
      </c>
      <c r="M3807" s="30">
        <f>IF(OR(H3807="",H3807=0),"",IF(K3807="",IF(J3807="","",IF(OR(ISTEXT(J3807),ISTEXT(H3807)),"",J3807/H3807)),IF(OR(ISTEXT(L3807),ISTEXT(H3807)),"",L3807/H3807)))</f>
        <v/>
      </c>
    </row>
    <row r="3808" ht="13.35" customHeight="1" s="162">
      <c r="B3808" s="307" t="n"/>
      <c r="C3808" s="307" t="n"/>
      <c r="E3808" s="307" t="n"/>
      <c r="F3808" s="32" t="n"/>
      <c r="G3808" s="33">
        <f>IF(F3808="", "", IF(OR(ISTEXT(H3808),ISTEXT(F3808)),"",H3808/F3808))</f>
        <v/>
      </c>
      <c r="H3808" s="33" t="n"/>
      <c r="I3808" s="33" t="n"/>
      <c r="J3808" s="33">
        <f>IF(I3808="", "", IF(OR(ISTEXT(I3808),ISTEXT($F3808)),"",I3808*$F3808))</f>
        <v/>
      </c>
      <c r="K3808" s="33" t="n"/>
      <c r="L3808" s="33">
        <f>IF(K3808="", "", IF(OR(ISTEXT(K3808),ISTEXT($F3808)),"",K3808*$F3808))</f>
        <v/>
      </c>
      <c r="M3808" s="30">
        <f>IF(OR(H3808="",H3808=0),"",IF(K3808="",IF(J3808="","",IF(OR(ISTEXT(J3808),ISTEXT(H3808)),"",J3808/H3808)),IF(OR(ISTEXT(L3808),ISTEXT(H3808)),"",L3808/H3808)))</f>
        <v/>
      </c>
    </row>
    <row r="3809" ht="13.35" customHeight="1" s="162">
      <c r="B3809" s="307" t="n"/>
      <c r="C3809" s="307" t="n"/>
      <c r="E3809" s="307" t="n"/>
      <c r="F3809" s="32" t="n"/>
      <c r="G3809" s="33">
        <f>IF(F3809="", "", IF(OR(ISTEXT(H3809),ISTEXT(F3809)),"",H3809/F3809))</f>
        <v/>
      </c>
      <c r="H3809" s="33" t="n"/>
      <c r="I3809" s="33" t="n"/>
      <c r="J3809" s="33">
        <f>IF(I3809="", "", IF(OR(ISTEXT(I3809),ISTEXT($F3809)),"",I3809*$F3809))</f>
        <v/>
      </c>
      <c r="K3809" s="33" t="n"/>
      <c r="L3809" s="33">
        <f>IF(K3809="", "", IF(OR(ISTEXT(K3809),ISTEXT($F3809)),"",K3809*$F3809))</f>
        <v/>
      </c>
      <c r="M3809" s="30">
        <f>IF(OR(H3809="",H3809=0),"",IF(K3809="",IF(J3809="","",IF(OR(ISTEXT(J3809),ISTEXT(H3809)),"",J3809/H3809)),IF(OR(ISTEXT(L3809),ISTEXT(H3809)),"",L3809/H3809)))</f>
        <v/>
      </c>
    </row>
    <row r="3810" ht="13.35" customHeight="1" s="162">
      <c r="B3810" s="307" t="n"/>
      <c r="C3810" s="307" t="n"/>
      <c r="E3810" s="307" t="n"/>
      <c r="F3810" s="32" t="n"/>
      <c r="G3810" s="33">
        <f>IF(F3810="", "", IF(OR(ISTEXT(H3810),ISTEXT(F3810)),"",H3810/F3810))</f>
        <v/>
      </c>
      <c r="H3810" s="33" t="n"/>
      <c r="I3810" s="33" t="n"/>
      <c r="J3810" s="33">
        <f>IF(I3810="", "", IF(OR(ISTEXT(I3810),ISTEXT($F3810)),"",I3810*$F3810))</f>
        <v/>
      </c>
      <c r="K3810" s="33" t="n"/>
      <c r="L3810" s="33">
        <f>IF(K3810="", "", IF(OR(ISTEXT(K3810),ISTEXT($F3810)),"",K3810*$F3810))</f>
        <v/>
      </c>
      <c r="M3810" s="30">
        <f>IF(OR(H3810="",H3810=0),"",IF(K3810="",IF(J3810="","",IF(OR(ISTEXT(J3810),ISTEXT(H3810)),"",J3810/H3810)),IF(OR(ISTEXT(L3810),ISTEXT(H3810)),"",L3810/H3810)))</f>
        <v/>
      </c>
    </row>
    <row r="3811" ht="13.35" customHeight="1" s="162">
      <c r="B3811" s="307" t="n"/>
      <c r="C3811" s="307" t="n"/>
      <c r="E3811" s="307" t="n"/>
      <c r="F3811" s="32" t="n"/>
      <c r="G3811" s="33">
        <f>IF(F3811="", "", IF(OR(ISTEXT(H3811),ISTEXT(F3811)),"",H3811/F3811))</f>
        <v/>
      </c>
      <c r="H3811" s="33" t="n"/>
      <c r="I3811" s="33" t="n"/>
      <c r="J3811" s="33">
        <f>IF(I3811="", "", IF(OR(ISTEXT(I3811),ISTEXT($F3811)),"",I3811*$F3811))</f>
        <v/>
      </c>
      <c r="K3811" s="33" t="n"/>
      <c r="L3811" s="33">
        <f>IF(K3811="", "", IF(OR(ISTEXT(K3811),ISTEXT($F3811)),"",K3811*$F3811))</f>
        <v/>
      </c>
      <c r="M3811" s="30">
        <f>IF(OR(H3811="",H3811=0),"",IF(K3811="",IF(J3811="","",IF(OR(ISTEXT(J3811),ISTEXT(H3811)),"",J3811/H3811)),IF(OR(ISTEXT(L3811),ISTEXT(H3811)),"",L3811/H3811)))</f>
        <v/>
      </c>
    </row>
    <row r="3812" ht="13.35" customHeight="1" s="162">
      <c r="B3812" s="307" t="n"/>
      <c r="C3812" s="307" t="n"/>
      <c r="E3812" s="307" t="n"/>
      <c r="F3812" s="32" t="n"/>
      <c r="G3812" s="33">
        <f>IF(F3812="", "", IF(OR(ISTEXT(H3812),ISTEXT(F3812)),"",H3812/F3812))</f>
        <v/>
      </c>
      <c r="H3812" s="33" t="n"/>
      <c r="I3812" s="33" t="n"/>
      <c r="J3812" s="33">
        <f>IF(I3812="", "", IF(OR(ISTEXT(I3812),ISTEXT($F3812)),"",I3812*$F3812))</f>
        <v/>
      </c>
      <c r="K3812" s="33" t="n"/>
      <c r="L3812" s="33">
        <f>IF(K3812="", "", IF(OR(ISTEXT(K3812),ISTEXT($F3812)),"",K3812*$F3812))</f>
        <v/>
      </c>
      <c r="M3812" s="30">
        <f>IF(OR(H3812="",H3812=0),"",IF(K3812="",IF(J3812="","",IF(OR(ISTEXT(J3812),ISTEXT(H3812)),"",J3812/H3812)),IF(OR(ISTEXT(L3812),ISTEXT(H3812)),"",L3812/H3812)))</f>
        <v/>
      </c>
    </row>
    <row r="3813" ht="13.35" customHeight="1" s="162">
      <c r="B3813" s="307" t="n"/>
      <c r="C3813" s="307" t="n"/>
      <c r="E3813" s="307" t="n"/>
      <c r="F3813" s="32" t="n"/>
      <c r="G3813" s="33">
        <f>IF(F3813="", "", IF(OR(ISTEXT(H3813),ISTEXT(F3813)),"",H3813/F3813))</f>
        <v/>
      </c>
      <c r="H3813" s="33" t="n"/>
      <c r="I3813" s="33" t="n"/>
      <c r="J3813" s="33">
        <f>IF(I3813="", "", IF(OR(ISTEXT(I3813),ISTEXT($F3813)),"",I3813*$F3813))</f>
        <v/>
      </c>
      <c r="K3813" s="33" t="n"/>
      <c r="L3813" s="33">
        <f>IF(K3813="", "", IF(OR(ISTEXT(K3813),ISTEXT($F3813)),"",K3813*$F3813))</f>
        <v/>
      </c>
      <c r="M3813" s="30">
        <f>IF(OR(H3813="",H3813=0),"",IF(K3813="",IF(J3813="","",IF(OR(ISTEXT(J3813),ISTEXT(H3813)),"",J3813/H3813)),IF(OR(ISTEXT(L3813),ISTEXT(H3813)),"",L3813/H3813)))</f>
        <v/>
      </c>
    </row>
    <row r="3814" ht="13.35" customHeight="1" s="162">
      <c r="B3814" s="307" t="n"/>
      <c r="C3814" s="307" t="n"/>
      <c r="E3814" s="307" t="n"/>
      <c r="F3814" s="32" t="n"/>
      <c r="G3814" s="33">
        <f>IF(F3814="", "", IF(OR(ISTEXT(H3814),ISTEXT(F3814)),"",H3814/F3814))</f>
        <v/>
      </c>
      <c r="H3814" s="33" t="n"/>
      <c r="I3814" s="33" t="n"/>
      <c r="J3814" s="33">
        <f>IF(I3814="", "", IF(OR(ISTEXT(I3814),ISTEXT($F3814)),"",I3814*$F3814))</f>
        <v/>
      </c>
      <c r="K3814" s="33" t="n"/>
      <c r="L3814" s="33">
        <f>IF(K3814="", "", IF(OR(ISTEXT(K3814),ISTEXT($F3814)),"",K3814*$F3814))</f>
        <v/>
      </c>
      <c r="M3814" s="30">
        <f>IF(OR(H3814="",H3814=0),"",IF(K3814="",IF(J3814="","",IF(OR(ISTEXT(J3814),ISTEXT(H3814)),"",J3814/H3814)),IF(OR(ISTEXT(L3814),ISTEXT(H3814)),"",L3814/H3814)))</f>
        <v/>
      </c>
    </row>
    <row r="3815" ht="13.35" customHeight="1" s="162">
      <c r="B3815" s="307" t="n"/>
      <c r="C3815" s="307" t="n"/>
      <c r="E3815" s="307" t="n"/>
      <c r="F3815" s="32" t="n"/>
      <c r="G3815" s="33">
        <f>IF(F3815="", "", IF(OR(ISTEXT(H3815),ISTEXT(F3815)),"",H3815/F3815))</f>
        <v/>
      </c>
      <c r="H3815" s="33" t="n"/>
      <c r="I3815" s="33" t="n"/>
      <c r="J3815" s="33">
        <f>IF(I3815="", "", IF(OR(ISTEXT(I3815),ISTEXT($F3815)),"",I3815*$F3815))</f>
        <v/>
      </c>
      <c r="K3815" s="33" t="n"/>
      <c r="L3815" s="33">
        <f>IF(K3815="", "", IF(OR(ISTEXT(K3815),ISTEXT($F3815)),"",K3815*$F3815))</f>
        <v/>
      </c>
      <c r="M3815" s="30">
        <f>IF(OR(H3815="",H3815=0),"",IF(K3815="",IF(J3815="","",IF(OR(ISTEXT(J3815),ISTEXT(H3815)),"",J3815/H3815)),IF(OR(ISTEXT(L3815),ISTEXT(H3815)),"",L3815/H3815)))</f>
        <v/>
      </c>
    </row>
    <row r="3816" ht="13.35" customHeight="1" s="162">
      <c r="B3816" s="307" t="n"/>
      <c r="C3816" s="307" t="n"/>
      <c r="E3816" s="307" t="n"/>
      <c r="F3816" s="32" t="n"/>
      <c r="G3816" s="33">
        <f>IF(F3816="", "", IF(OR(ISTEXT(H3816),ISTEXT(F3816)),"",H3816/F3816))</f>
        <v/>
      </c>
      <c r="H3816" s="33" t="n"/>
      <c r="I3816" s="33" t="n"/>
      <c r="J3816" s="33">
        <f>IF(I3816="", "", IF(OR(ISTEXT(I3816),ISTEXT($F3816)),"",I3816*$F3816))</f>
        <v/>
      </c>
      <c r="K3816" s="33" t="n"/>
      <c r="L3816" s="33">
        <f>IF(K3816="", "", IF(OR(ISTEXT(K3816),ISTEXT($F3816)),"",K3816*$F3816))</f>
        <v/>
      </c>
      <c r="M3816" s="30">
        <f>IF(OR(H3816="",H3816=0),"",IF(K3816="",IF(J3816="","",IF(OR(ISTEXT(J3816),ISTEXT(H3816)),"",J3816/H3816)),IF(OR(ISTEXT(L3816),ISTEXT(H3816)),"",L3816/H3816)))</f>
        <v/>
      </c>
    </row>
    <row r="3817" ht="13.35" customHeight="1" s="162">
      <c r="B3817" s="307" t="n"/>
      <c r="C3817" s="307" t="n"/>
      <c r="E3817" s="307" t="n"/>
      <c r="F3817" s="32" t="n"/>
      <c r="G3817" s="33">
        <f>IF(F3817="", "", IF(OR(ISTEXT(H3817),ISTEXT(F3817)),"",H3817/F3817))</f>
        <v/>
      </c>
      <c r="H3817" s="33" t="n"/>
      <c r="I3817" s="33" t="n"/>
      <c r="J3817" s="33">
        <f>IF(I3817="", "", IF(OR(ISTEXT(I3817),ISTEXT($F3817)),"",I3817*$F3817))</f>
        <v/>
      </c>
      <c r="K3817" s="33" t="n"/>
      <c r="L3817" s="33">
        <f>IF(K3817="", "", IF(OR(ISTEXT(K3817),ISTEXT($F3817)),"",K3817*$F3817))</f>
        <v/>
      </c>
      <c r="M3817" s="30">
        <f>IF(OR(H3817="",H3817=0),"",IF(K3817="",IF(J3817="","",IF(OR(ISTEXT(J3817),ISTEXT(H3817)),"",J3817/H3817)),IF(OR(ISTEXT(L3817),ISTEXT(H3817)),"",L3817/H3817)))</f>
        <v/>
      </c>
    </row>
    <row r="3818" ht="13.35" customHeight="1" s="162">
      <c r="B3818" s="307" t="n"/>
      <c r="C3818" s="307" t="n"/>
      <c r="E3818" s="307" t="n"/>
      <c r="F3818" s="32" t="n"/>
      <c r="G3818" s="33">
        <f>IF(F3818="", "", IF(OR(ISTEXT(H3818),ISTEXT(F3818)),"",H3818/F3818))</f>
        <v/>
      </c>
      <c r="H3818" s="33" t="n"/>
      <c r="I3818" s="33" t="n"/>
      <c r="J3818" s="33">
        <f>IF(I3818="", "", IF(OR(ISTEXT(I3818),ISTEXT($F3818)),"",I3818*$F3818))</f>
        <v/>
      </c>
      <c r="K3818" s="33" t="n"/>
      <c r="L3818" s="33">
        <f>IF(K3818="", "", IF(OR(ISTEXT(K3818),ISTEXT($F3818)),"",K3818*$F3818))</f>
        <v/>
      </c>
      <c r="M3818" s="30">
        <f>IF(OR(H3818="",H3818=0),"",IF(K3818="",IF(J3818="","",IF(OR(ISTEXT(J3818),ISTEXT(H3818)),"",J3818/H3818)),IF(OR(ISTEXT(L3818),ISTEXT(H3818)),"",L3818/H3818)))</f>
        <v/>
      </c>
    </row>
    <row r="3819" ht="13.35" customHeight="1" s="162">
      <c r="B3819" s="307" t="n"/>
      <c r="C3819" s="307" t="n"/>
      <c r="E3819" s="307" t="n"/>
      <c r="F3819" s="32" t="n"/>
      <c r="G3819" s="33">
        <f>IF(F3819="", "", IF(OR(ISTEXT(H3819),ISTEXT(F3819)),"",H3819/F3819))</f>
        <v/>
      </c>
      <c r="H3819" s="33" t="n"/>
      <c r="I3819" s="33" t="n"/>
      <c r="J3819" s="33">
        <f>IF(I3819="", "", IF(OR(ISTEXT(I3819),ISTEXT($F3819)),"",I3819*$F3819))</f>
        <v/>
      </c>
      <c r="K3819" s="33" t="n"/>
      <c r="L3819" s="33">
        <f>IF(K3819="", "", IF(OR(ISTEXT(K3819),ISTEXT($F3819)),"",K3819*$F3819))</f>
        <v/>
      </c>
      <c r="M3819" s="30">
        <f>IF(OR(H3819="",H3819=0),"",IF(K3819="",IF(J3819="","",IF(OR(ISTEXT(J3819),ISTEXT(H3819)),"",J3819/H3819)),IF(OR(ISTEXT(L3819),ISTEXT(H3819)),"",L3819/H3819)))</f>
        <v/>
      </c>
    </row>
    <row r="3820" ht="13.35" customHeight="1" s="162">
      <c r="B3820" s="307" t="n"/>
      <c r="C3820" s="307" t="n"/>
      <c r="E3820" s="307" t="n"/>
      <c r="F3820" s="32" t="n"/>
      <c r="G3820" s="33">
        <f>IF(F3820="", "", IF(OR(ISTEXT(H3820),ISTEXT(F3820)),"",H3820/F3820))</f>
        <v/>
      </c>
      <c r="H3820" s="33" t="n"/>
      <c r="I3820" s="33" t="n"/>
      <c r="J3820" s="33">
        <f>IF(I3820="", "", IF(OR(ISTEXT(I3820),ISTEXT($F3820)),"",I3820*$F3820))</f>
        <v/>
      </c>
      <c r="K3820" s="33" t="n"/>
      <c r="L3820" s="33">
        <f>IF(K3820="", "", IF(OR(ISTEXT(K3820),ISTEXT($F3820)),"",K3820*$F3820))</f>
        <v/>
      </c>
      <c r="M3820" s="30">
        <f>IF(OR(H3820="",H3820=0),"",IF(K3820="",IF(J3820="","",IF(OR(ISTEXT(J3820),ISTEXT(H3820)),"",J3820/H3820)),IF(OR(ISTEXT(L3820),ISTEXT(H3820)),"",L3820/H3820)))</f>
        <v/>
      </c>
    </row>
    <row r="3821" ht="13.35" customHeight="1" s="162">
      <c r="B3821" s="307" t="n"/>
      <c r="C3821" s="307" t="n"/>
      <c r="E3821" s="307" t="n"/>
      <c r="F3821" s="32" t="n"/>
      <c r="G3821" s="33">
        <f>IF(F3821="", "", IF(OR(ISTEXT(H3821),ISTEXT(F3821)),"",H3821/F3821))</f>
        <v/>
      </c>
      <c r="H3821" s="33" t="n"/>
      <c r="I3821" s="33" t="n"/>
      <c r="J3821" s="33">
        <f>IF(I3821="", "", IF(OR(ISTEXT(I3821),ISTEXT($F3821)),"",I3821*$F3821))</f>
        <v/>
      </c>
      <c r="K3821" s="33" t="n"/>
      <c r="L3821" s="33">
        <f>IF(K3821="", "", IF(OR(ISTEXT(K3821),ISTEXT($F3821)),"",K3821*$F3821))</f>
        <v/>
      </c>
      <c r="M3821" s="30">
        <f>IF(OR(H3821="",H3821=0),"",IF(K3821="",IF(J3821="","",IF(OR(ISTEXT(J3821),ISTEXT(H3821)),"",J3821/H3821)),IF(OR(ISTEXT(L3821),ISTEXT(H3821)),"",L3821/H3821)))</f>
        <v/>
      </c>
    </row>
    <row r="3822" ht="13.35" customHeight="1" s="162">
      <c r="B3822" s="307" t="n"/>
      <c r="C3822" s="307" t="n"/>
      <c r="E3822" s="307" t="n"/>
      <c r="F3822" s="32" t="n"/>
      <c r="G3822" s="33">
        <f>IF(F3822="", "", IF(OR(ISTEXT(H3822),ISTEXT(F3822)),"",H3822/F3822))</f>
        <v/>
      </c>
      <c r="H3822" s="33" t="n"/>
      <c r="I3822" s="33" t="n"/>
      <c r="J3822" s="33">
        <f>IF(I3822="", "", IF(OR(ISTEXT(I3822),ISTEXT($F3822)),"",I3822*$F3822))</f>
        <v/>
      </c>
      <c r="K3822" s="33" t="n"/>
      <c r="L3822" s="33">
        <f>IF(K3822="", "", IF(OR(ISTEXT(K3822),ISTEXT($F3822)),"",K3822*$F3822))</f>
        <v/>
      </c>
      <c r="M3822" s="30">
        <f>IF(OR(H3822="",H3822=0),"",IF(K3822="",IF(J3822="","",IF(OR(ISTEXT(J3822),ISTEXT(H3822)),"",J3822/H3822)),IF(OR(ISTEXT(L3822),ISTEXT(H3822)),"",L3822/H3822)))</f>
        <v/>
      </c>
    </row>
    <row r="3823" ht="13.35" customHeight="1" s="162">
      <c r="B3823" s="307" t="n"/>
      <c r="C3823" s="307" t="n"/>
      <c r="E3823" s="307" t="n"/>
      <c r="F3823" s="32" t="n"/>
      <c r="G3823" s="33">
        <f>IF(F3823="", "", IF(OR(ISTEXT(H3823),ISTEXT(F3823)),"",H3823/F3823))</f>
        <v/>
      </c>
      <c r="H3823" s="33" t="n"/>
      <c r="I3823" s="33" t="n"/>
      <c r="J3823" s="33">
        <f>IF(I3823="", "", IF(OR(ISTEXT(I3823),ISTEXT($F3823)),"",I3823*$F3823))</f>
        <v/>
      </c>
      <c r="K3823" s="33" t="n"/>
      <c r="L3823" s="33">
        <f>IF(K3823="", "", IF(OR(ISTEXT(K3823),ISTEXT($F3823)),"",K3823*$F3823))</f>
        <v/>
      </c>
      <c r="M3823" s="30">
        <f>IF(OR(H3823="",H3823=0),"",IF(K3823="",IF(J3823="","",IF(OR(ISTEXT(J3823),ISTEXT(H3823)),"",J3823/H3823)),IF(OR(ISTEXT(L3823),ISTEXT(H3823)),"",L3823/H3823)))</f>
        <v/>
      </c>
    </row>
    <row r="3824" ht="13.35" customHeight="1" s="162">
      <c r="B3824" s="307" t="n"/>
      <c r="C3824" s="307" t="n"/>
      <c r="E3824" s="307" t="n"/>
      <c r="F3824" s="32" t="n"/>
      <c r="G3824" s="33">
        <f>IF(F3824="", "", IF(OR(ISTEXT(H3824),ISTEXT(F3824)),"",H3824/F3824))</f>
        <v/>
      </c>
      <c r="H3824" s="33" t="n"/>
      <c r="I3824" s="33" t="n"/>
      <c r="J3824" s="33">
        <f>IF(I3824="", "", IF(OR(ISTEXT(I3824),ISTEXT($F3824)),"",I3824*$F3824))</f>
        <v/>
      </c>
      <c r="K3824" s="33" t="n"/>
      <c r="L3824" s="33">
        <f>IF(K3824="", "", IF(OR(ISTEXT(K3824),ISTEXT($F3824)),"",K3824*$F3824))</f>
        <v/>
      </c>
      <c r="M3824" s="30">
        <f>IF(OR(H3824="",H3824=0),"",IF(K3824="",IF(J3824="","",IF(OR(ISTEXT(J3824),ISTEXT(H3824)),"",J3824/H3824)),IF(OR(ISTEXT(L3824),ISTEXT(H3824)),"",L3824/H3824)))</f>
        <v/>
      </c>
    </row>
    <row r="3825" ht="13.35" customHeight="1" s="162">
      <c r="B3825" s="307" t="n"/>
      <c r="C3825" s="307" t="n"/>
      <c r="E3825" s="307" t="n"/>
      <c r="F3825" s="32" t="n"/>
      <c r="G3825" s="33">
        <f>IF(F3825="", "", IF(OR(ISTEXT(H3825),ISTEXT(F3825)),"",H3825/F3825))</f>
        <v/>
      </c>
      <c r="H3825" s="33" t="n"/>
      <c r="I3825" s="33" t="n"/>
      <c r="J3825" s="33">
        <f>IF(I3825="", "", IF(OR(ISTEXT(I3825),ISTEXT($F3825)),"",I3825*$F3825))</f>
        <v/>
      </c>
      <c r="K3825" s="33" t="n"/>
      <c r="L3825" s="33">
        <f>IF(K3825="", "", IF(OR(ISTEXT(K3825),ISTEXT($F3825)),"",K3825*$F3825))</f>
        <v/>
      </c>
      <c r="M3825" s="30">
        <f>IF(OR(H3825="",H3825=0),"",IF(K3825="",IF(J3825="","",IF(OR(ISTEXT(J3825),ISTEXT(H3825)),"",J3825/H3825)),IF(OR(ISTEXT(L3825),ISTEXT(H3825)),"",L3825/H3825)))</f>
        <v/>
      </c>
    </row>
    <row r="3826" ht="13.35" customHeight="1" s="162">
      <c r="B3826" s="307" t="n"/>
      <c r="C3826" s="307" t="n"/>
      <c r="E3826" s="307" t="n"/>
      <c r="F3826" s="32" t="n"/>
      <c r="G3826" s="33">
        <f>IF(F3826="", "", IF(OR(ISTEXT(H3826),ISTEXT(F3826)),"",H3826/F3826))</f>
        <v/>
      </c>
      <c r="H3826" s="33" t="n"/>
      <c r="I3826" s="33" t="n"/>
      <c r="J3826" s="33">
        <f>IF(I3826="", "", IF(OR(ISTEXT(I3826),ISTEXT($F3826)),"",I3826*$F3826))</f>
        <v/>
      </c>
      <c r="K3826" s="33" t="n"/>
      <c r="L3826" s="33">
        <f>IF(K3826="", "", IF(OR(ISTEXT(K3826),ISTEXT($F3826)),"",K3826*$F3826))</f>
        <v/>
      </c>
      <c r="M3826" s="30">
        <f>IF(OR(H3826="",H3826=0),"",IF(K3826="",IF(J3826="","",IF(OR(ISTEXT(J3826),ISTEXT(H3826)),"",J3826/H3826)),IF(OR(ISTEXT(L3826),ISTEXT(H3826)),"",L3826/H3826)))</f>
        <v/>
      </c>
    </row>
    <row r="3827" ht="13.35" customHeight="1" s="162">
      <c r="B3827" s="307" t="n"/>
      <c r="C3827" s="307" t="n"/>
      <c r="E3827" s="307" t="n"/>
      <c r="F3827" s="32" t="n"/>
      <c r="G3827" s="33">
        <f>IF(F3827="", "", IF(OR(ISTEXT(H3827),ISTEXT(F3827)),"",H3827/F3827))</f>
        <v/>
      </c>
      <c r="H3827" s="33" t="n"/>
      <c r="I3827" s="33" t="n"/>
      <c r="J3827" s="33">
        <f>IF(I3827="", "", IF(OR(ISTEXT(I3827),ISTEXT($F3827)),"",I3827*$F3827))</f>
        <v/>
      </c>
      <c r="K3827" s="33" t="n"/>
      <c r="L3827" s="33">
        <f>IF(K3827="", "", IF(OR(ISTEXT(K3827),ISTEXT($F3827)),"",K3827*$F3827))</f>
        <v/>
      </c>
      <c r="M3827" s="30">
        <f>IF(OR(H3827="",H3827=0),"",IF(K3827="",IF(J3827="","",IF(OR(ISTEXT(J3827),ISTEXT(H3827)),"",J3827/H3827)),IF(OR(ISTEXT(L3827),ISTEXT(H3827)),"",L3827/H3827)))</f>
        <v/>
      </c>
    </row>
    <row r="3828" ht="13.35" customHeight="1" s="162">
      <c r="B3828" s="307" t="n"/>
      <c r="C3828" s="307" t="n"/>
      <c r="E3828" s="307" t="n"/>
      <c r="F3828" s="32" t="n"/>
      <c r="G3828" s="33">
        <f>IF(F3828="", "", IF(OR(ISTEXT(H3828),ISTEXT(F3828)),"",H3828/F3828))</f>
        <v/>
      </c>
      <c r="H3828" s="33" t="n"/>
      <c r="I3828" s="33" t="n"/>
      <c r="J3828" s="33">
        <f>IF(I3828="", "", IF(OR(ISTEXT(I3828),ISTEXT($F3828)),"",I3828*$F3828))</f>
        <v/>
      </c>
      <c r="K3828" s="33" t="n"/>
      <c r="L3828" s="33">
        <f>IF(K3828="", "", IF(OR(ISTEXT(K3828),ISTEXT($F3828)),"",K3828*$F3828))</f>
        <v/>
      </c>
      <c r="M3828" s="30">
        <f>IF(OR(H3828="",H3828=0),"",IF(K3828="",IF(J3828="","",IF(OR(ISTEXT(J3828),ISTEXT(H3828)),"",J3828/H3828)),IF(OR(ISTEXT(L3828),ISTEXT(H3828)),"",L3828/H3828)))</f>
        <v/>
      </c>
    </row>
    <row r="3829" ht="13.35" customHeight="1" s="162">
      <c r="B3829" s="307" t="n"/>
      <c r="C3829" s="307" t="n"/>
      <c r="E3829" s="307" t="n"/>
      <c r="F3829" s="32" t="n"/>
      <c r="G3829" s="33">
        <f>IF(F3829="", "", IF(OR(ISTEXT(H3829),ISTEXT(F3829)),"",H3829/F3829))</f>
        <v/>
      </c>
      <c r="H3829" s="33" t="n"/>
      <c r="I3829" s="33" t="n"/>
      <c r="J3829" s="33">
        <f>IF(I3829="", "", IF(OR(ISTEXT(I3829),ISTEXT($F3829)),"",I3829*$F3829))</f>
        <v/>
      </c>
      <c r="K3829" s="33" t="n"/>
      <c r="L3829" s="33">
        <f>IF(K3829="", "", IF(OR(ISTEXT(K3829),ISTEXT($F3829)),"",K3829*$F3829))</f>
        <v/>
      </c>
      <c r="M3829" s="30">
        <f>IF(OR(H3829="",H3829=0),"",IF(K3829="",IF(J3829="","",IF(OR(ISTEXT(J3829),ISTEXT(H3829)),"",J3829/H3829)),IF(OR(ISTEXT(L3829),ISTEXT(H3829)),"",L3829/H3829)))</f>
        <v/>
      </c>
    </row>
    <row r="3830" ht="13.35" customHeight="1" s="162">
      <c r="B3830" s="307" t="n"/>
      <c r="C3830" s="307" t="n"/>
      <c r="E3830" s="307" t="n"/>
      <c r="F3830" s="32" t="n"/>
      <c r="G3830" s="33">
        <f>IF(F3830="", "", IF(OR(ISTEXT(H3830),ISTEXT(F3830)),"",H3830/F3830))</f>
        <v/>
      </c>
      <c r="H3830" s="33" t="n"/>
      <c r="I3830" s="33" t="n"/>
      <c r="J3830" s="33">
        <f>IF(I3830="", "", IF(OR(ISTEXT(I3830),ISTEXT($F3830)),"",I3830*$F3830))</f>
        <v/>
      </c>
      <c r="K3830" s="33" t="n"/>
      <c r="L3830" s="33">
        <f>IF(K3830="", "", IF(OR(ISTEXT(K3830),ISTEXT($F3830)),"",K3830*$F3830))</f>
        <v/>
      </c>
      <c r="M3830" s="30">
        <f>IF(OR(H3830="",H3830=0),"",IF(K3830="",IF(J3830="","",IF(OR(ISTEXT(J3830),ISTEXT(H3830)),"",J3830/H3830)),IF(OR(ISTEXT(L3830),ISTEXT(H3830)),"",L3830/H3830)))</f>
        <v/>
      </c>
    </row>
    <row r="3831" ht="13.35" customHeight="1" s="162">
      <c r="B3831" s="307" t="n"/>
      <c r="C3831" s="307" t="n"/>
      <c r="E3831" s="307" t="n"/>
      <c r="F3831" s="32" t="n"/>
      <c r="G3831" s="33">
        <f>IF(F3831="", "", IF(OR(ISTEXT(H3831),ISTEXT(F3831)),"",H3831/F3831))</f>
        <v/>
      </c>
      <c r="H3831" s="33" t="n"/>
      <c r="I3831" s="33" t="n"/>
      <c r="J3831" s="33">
        <f>IF(I3831="", "", IF(OR(ISTEXT(I3831),ISTEXT($F3831)),"",I3831*$F3831))</f>
        <v/>
      </c>
      <c r="K3831" s="33" t="n"/>
      <c r="L3831" s="33">
        <f>IF(K3831="", "", IF(OR(ISTEXT(K3831),ISTEXT($F3831)),"",K3831*$F3831))</f>
        <v/>
      </c>
      <c r="M3831" s="30">
        <f>IF(OR(H3831="",H3831=0),"",IF(K3831="",IF(J3831="","",IF(OR(ISTEXT(J3831),ISTEXT(H3831)),"",J3831/H3831)),IF(OR(ISTEXT(L3831),ISTEXT(H3831)),"",L3831/H3831)))</f>
        <v/>
      </c>
    </row>
    <row r="3832" ht="13.35" customHeight="1" s="162">
      <c r="B3832" s="307" t="n"/>
      <c r="C3832" s="307" t="n"/>
      <c r="E3832" s="307" t="n"/>
      <c r="F3832" s="32" t="n"/>
      <c r="G3832" s="33">
        <f>IF(F3832="", "", IF(OR(ISTEXT(H3832),ISTEXT(F3832)),"",H3832/F3832))</f>
        <v/>
      </c>
      <c r="H3832" s="33" t="n"/>
      <c r="I3832" s="33" t="n"/>
      <c r="J3832" s="33">
        <f>IF(I3832="", "", IF(OR(ISTEXT(I3832),ISTEXT($F3832)),"",I3832*$F3832))</f>
        <v/>
      </c>
      <c r="K3832" s="33" t="n"/>
      <c r="L3832" s="33">
        <f>IF(K3832="", "", IF(OR(ISTEXT(K3832),ISTEXT($F3832)),"",K3832*$F3832))</f>
        <v/>
      </c>
      <c r="M3832" s="30">
        <f>IF(OR(H3832="",H3832=0),"",IF(K3832="",IF(J3832="","",IF(OR(ISTEXT(J3832),ISTEXT(H3832)),"",J3832/H3832)),IF(OR(ISTEXT(L3832),ISTEXT(H3832)),"",L3832/H3832)))</f>
        <v/>
      </c>
    </row>
    <row r="3833" ht="13.35" customHeight="1" s="162">
      <c r="B3833" s="307" t="n"/>
      <c r="C3833" s="307" t="n"/>
      <c r="E3833" s="307" t="n"/>
      <c r="F3833" s="32" t="n"/>
      <c r="G3833" s="33">
        <f>IF(F3833="", "", IF(OR(ISTEXT(H3833),ISTEXT(F3833)),"",H3833/F3833))</f>
        <v/>
      </c>
      <c r="H3833" s="33" t="n"/>
      <c r="I3833" s="33" t="n"/>
      <c r="J3833" s="33">
        <f>IF(I3833="", "", IF(OR(ISTEXT(I3833),ISTEXT($F3833)),"",I3833*$F3833))</f>
        <v/>
      </c>
      <c r="K3833" s="33" t="n"/>
      <c r="L3833" s="33">
        <f>IF(K3833="", "", IF(OR(ISTEXT(K3833),ISTEXT($F3833)),"",K3833*$F3833))</f>
        <v/>
      </c>
      <c r="M3833" s="30">
        <f>IF(OR(H3833="",H3833=0),"",IF(K3833="",IF(J3833="","",IF(OR(ISTEXT(J3833),ISTEXT(H3833)),"",J3833/H3833)),IF(OR(ISTEXT(L3833),ISTEXT(H3833)),"",L3833/H3833)))</f>
        <v/>
      </c>
    </row>
    <row r="3834" ht="13.35" customHeight="1" s="162">
      <c r="B3834" s="307" t="n"/>
      <c r="C3834" s="307" t="n"/>
      <c r="E3834" s="307" t="n"/>
      <c r="F3834" s="32" t="n"/>
      <c r="G3834" s="33">
        <f>IF(F3834="", "", IF(OR(ISTEXT(H3834),ISTEXT(F3834)),"",H3834/F3834))</f>
        <v/>
      </c>
      <c r="H3834" s="33" t="n"/>
      <c r="I3834" s="33" t="n"/>
      <c r="J3834" s="33">
        <f>IF(I3834="", "", IF(OR(ISTEXT(I3834),ISTEXT($F3834)),"",I3834*$F3834))</f>
        <v/>
      </c>
      <c r="K3834" s="33" t="n"/>
      <c r="L3834" s="33">
        <f>IF(K3834="", "", IF(OR(ISTEXT(K3834),ISTEXT($F3834)),"",K3834*$F3834))</f>
        <v/>
      </c>
      <c r="M3834" s="30">
        <f>IF(OR(H3834="",H3834=0),"",IF(K3834="",IF(J3834="","",IF(OR(ISTEXT(J3834),ISTEXT(H3834)),"",J3834/H3834)),IF(OR(ISTEXT(L3834),ISTEXT(H3834)),"",L3834/H3834)))</f>
        <v/>
      </c>
    </row>
    <row r="3835" ht="13.35" customHeight="1" s="162">
      <c r="B3835" s="307" t="n"/>
      <c r="C3835" s="307" t="n"/>
      <c r="E3835" s="307" t="n"/>
      <c r="F3835" s="32" t="n"/>
      <c r="G3835" s="33">
        <f>IF(F3835="", "", IF(OR(ISTEXT(H3835),ISTEXT(F3835)),"",H3835/F3835))</f>
        <v/>
      </c>
      <c r="H3835" s="33" t="n"/>
      <c r="I3835" s="33" t="n"/>
      <c r="J3835" s="33">
        <f>IF(I3835="", "", IF(OR(ISTEXT(I3835),ISTEXT($F3835)),"",I3835*$F3835))</f>
        <v/>
      </c>
      <c r="K3835" s="33" t="n"/>
      <c r="L3835" s="33">
        <f>IF(K3835="", "", IF(OR(ISTEXT(K3835),ISTEXT($F3835)),"",K3835*$F3835))</f>
        <v/>
      </c>
      <c r="M3835" s="30">
        <f>IF(OR(H3835="",H3835=0),"",IF(K3835="",IF(J3835="","",IF(OR(ISTEXT(J3835),ISTEXT(H3835)),"",J3835/H3835)),IF(OR(ISTEXT(L3835),ISTEXT(H3835)),"",L3835/H3835)))</f>
        <v/>
      </c>
    </row>
    <row r="3836" ht="13.35" customHeight="1" s="162">
      <c r="B3836" s="307" t="n"/>
      <c r="C3836" s="307" t="n"/>
      <c r="E3836" s="307" t="n"/>
      <c r="F3836" s="32" t="n"/>
      <c r="G3836" s="33">
        <f>IF(F3836="", "", IF(OR(ISTEXT(H3836),ISTEXT(F3836)),"",H3836/F3836))</f>
        <v/>
      </c>
      <c r="H3836" s="33" t="n"/>
      <c r="I3836" s="33" t="n"/>
      <c r="J3836" s="33">
        <f>IF(I3836="", "", IF(OR(ISTEXT(I3836),ISTEXT($F3836)),"",I3836*$F3836))</f>
        <v/>
      </c>
      <c r="K3836" s="33" t="n"/>
      <c r="L3836" s="33">
        <f>IF(K3836="", "", IF(OR(ISTEXT(K3836),ISTEXT($F3836)),"",K3836*$F3836))</f>
        <v/>
      </c>
      <c r="M3836" s="30">
        <f>IF(OR(H3836="",H3836=0),"",IF(K3836="",IF(J3836="","",IF(OR(ISTEXT(J3836),ISTEXT(H3836)),"",J3836/H3836)),IF(OR(ISTEXT(L3836),ISTEXT(H3836)),"",L3836/H3836)))</f>
        <v/>
      </c>
    </row>
    <row r="3837" ht="13.35" customHeight="1" s="162">
      <c r="B3837" s="307" t="n"/>
      <c r="C3837" s="307" t="n"/>
      <c r="E3837" s="307" t="n"/>
      <c r="F3837" s="32" t="n"/>
      <c r="G3837" s="33">
        <f>IF(F3837="", "", IF(OR(ISTEXT(H3837),ISTEXT(F3837)),"",H3837/F3837))</f>
        <v/>
      </c>
      <c r="H3837" s="33" t="n"/>
      <c r="I3837" s="33" t="n"/>
      <c r="J3837" s="33">
        <f>IF(I3837="", "", IF(OR(ISTEXT(I3837),ISTEXT($F3837)),"",I3837*$F3837))</f>
        <v/>
      </c>
      <c r="K3837" s="33" t="n"/>
      <c r="L3837" s="33">
        <f>IF(K3837="", "", IF(OR(ISTEXT(K3837),ISTEXT($F3837)),"",K3837*$F3837))</f>
        <v/>
      </c>
      <c r="M3837" s="30">
        <f>IF(OR(H3837="",H3837=0),"",IF(K3837="",IF(J3837="","",IF(OR(ISTEXT(J3837),ISTEXT(H3837)),"",J3837/H3837)),IF(OR(ISTEXT(L3837),ISTEXT(H3837)),"",L3837/H3837)))</f>
        <v/>
      </c>
    </row>
    <row r="3838" ht="13.35" customHeight="1" s="162">
      <c r="B3838" s="307" t="n"/>
      <c r="C3838" s="307" t="n"/>
      <c r="E3838" s="307" t="n"/>
      <c r="F3838" s="32" t="n"/>
      <c r="G3838" s="33">
        <f>IF(F3838="", "", IF(OR(ISTEXT(H3838),ISTEXT(F3838)),"",H3838/F3838))</f>
        <v/>
      </c>
      <c r="H3838" s="33" t="n"/>
      <c r="I3838" s="33" t="n"/>
      <c r="J3838" s="33">
        <f>IF(I3838="", "", IF(OR(ISTEXT(I3838),ISTEXT($F3838)),"",I3838*$F3838))</f>
        <v/>
      </c>
      <c r="K3838" s="33" t="n"/>
      <c r="L3838" s="33">
        <f>IF(K3838="", "", IF(OR(ISTEXT(K3838),ISTEXT($F3838)),"",K3838*$F3838))</f>
        <v/>
      </c>
      <c r="M3838" s="30">
        <f>IF(OR(H3838="",H3838=0),"",IF(K3838="",IF(J3838="","",IF(OR(ISTEXT(J3838),ISTEXT(H3838)),"",J3838/H3838)),IF(OR(ISTEXT(L3838),ISTEXT(H3838)),"",L3838/H3838)))</f>
        <v/>
      </c>
    </row>
    <row r="3839" ht="13.35" customHeight="1" s="162">
      <c r="B3839" s="307" t="n"/>
      <c r="C3839" s="307" t="n"/>
      <c r="E3839" s="307" t="n"/>
      <c r="F3839" s="32" t="n"/>
      <c r="G3839" s="33">
        <f>IF(F3839="", "", IF(OR(ISTEXT(H3839),ISTEXT(F3839)),"",H3839/F3839))</f>
        <v/>
      </c>
      <c r="H3839" s="33" t="n"/>
      <c r="I3839" s="33" t="n"/>
      <c r="J3839" s="33">
        <f>IF(I3839="", "", IF(OR(ISTEXT(I3839),ISTEXT($F3839)),"",I3839*$F3839))</f>
        <v/>
      </c>
      <c r="K3839" s="33" t="n"/>
      <c r="L3839" s="33">
        <f>IF(K3839="", "", IF(OR(ISTEXT(K3839),ISTEXT($F3839)),"",K3839*$F3839))</f>
        <v/>
      </c>
      <c r="M3839" s="30">
        <f>IF(OR(H3839="",H3839=0),"",IF(K3839="",IF(J3839="","",IF(OR(ISTEXT(J3839),ISTEXT(H3839)),"",J3839/H3839)),IF(OR(ISTEXT(L3839),ISTEXT(H3839)),"",L3839/H3839)))</f>
        <v/>
      </c>
    </row>
    <row r="3840" ht="13.35" customHeight="1" s="162">
      <c r="B3840" s="307" t="n"/>
      <c r="C3840" s="307" t="n"/>
      <c r="E3840" s="307" t="n"/>
      <c r="F3840" s="32" t="n"/>
      <c r="G3840" s="33">
        <f>IF(F3840="", "", IF(OR(ISTEXT(H3840),ISTEXT(F3840)),"",H3840/F3840))</f>
        <v/>
      </c>
      <c r="H3840" s="33" t="n"/>
      <c r="I3840" s="33" t="n"/>
      <c r="J3840" s="33">
        <f>IF(I3840="", "", IF(OR(ISTEXT(I3840),ISTEXT($F3840)),"",I3840*$F3840))</f>
        <v/>
      </c>
      <c r="K3840" s="33" t="n"/>
      <c r="L3840" s="33">
        <f>IF(K3840="", "", IF(OR(ISTEXT(K3840),ISTEXT($F3840)),"",K3840*$F3840))</f>
        <v/>
      </c>
      <c r="M3840" s="30">
        <f>IF(OR(H3840="",H3840=0),"",IF(K3840="",IF(J3840="","",IF(OR(ISTEXT(J3840),ISTEXT(H3840)),"",J3840/H3840)),IF(OR(ISTEXT(L3840),ISTEXT(H3840)),"",L3840/H3840)))</f>
        <v/>
      </c>
    </row>
    <row r="3841" ht="13.35" customHeight="1" s="162">
      <c r="B3841" s="307" t="n"/>
      <c r="C3841" s="307" t="n"/>
      <c r="E3841" s="307" t="n"/>
      <c r="F3841" s="32" t="n"/>
      <c r="G3841" s="33">
        <f>IF(F3841="", "", IF(OR(ISTEXT(H3841),ISTEXT(F3841)),"",H3841/F3841))</f>
        <v/>
      </c>
      <c r="H3841" s="33" t="n"/>
      <c r="I3841" s="33" t="n"/>
      <c r="J3841" s="33">
        <f>IF(I3841="", "", IF(OR(ISTEXT(I3841),ISTEXT($F3841)),"",I3841*$F3841))</f>
        <v/>
      </c>
      <c r="K3841" s="33" t="n"/>
      <c r="L3841" s="33">
        <f>IF(K3841="", "", IF(OR(ISTEXT(K3841),ISTEXT($F3841)),"",K3841*$F3841))</f>
        <v/>
      </c>
      <c r="M3841" s="30">
        <f>IF(OR(H3841="",H3841=0),"",IF(K3841="",IF(J3841="","",IF(OR(ISTEXT(J3841),ISTEXT(H3841)),"",J3841/H3841)),IF(OR(ISTEXT(L3841),ISTEXT(H3841)),"",L3841/H3841)))</f>
        <v/>
      </c>
    </row>
    <row r="3842" ht="13.35" customHeight="1" s="162">
      <c r="B3842" s="307" t="n"/>
      <c r="C3842" s="307" t="n"/>
      <c r="E3842" s="307" t="n"/>
      <c r="F3842" s="32" t="n"/>
      <c r="G3842" s="33">
        <f>IF(F3842="", "", IF(OR(ISTEXT(H3842),ISTEXT(F3842)),"",H3842/F3842))</f>
        <v/>
      </c>
      <c r="H3842" s="33" t="n"/>
      <c r="I3842" s="33" t="n"/>
      <c r="J3842" s="33">
        <f>IF(I3842="", "", IF(OR(ISTEXT(I3842),ISTEXT($F3842)),"",I3842*$F3842))</f>
        <v/>
      </c>
      <c r="K3842" s="33" t="n"/>
      <c r="L3842" s="33">
        <f>IF(K3842="", "", IF(OR(ISTEXT(K3842),ISTEXT($F3842)),"",K3842*$F3842))</f>
        <v/>
      </c>
      <c r="M3842" s="30">
        <f>IF(OR(H3842="",H3842=0),"",IF(K3842="",IF(J3842="","",IF(OR(ISTEXT(J3842),ISTEXT(H3842)),"",J3842/H3842)),IF(OR(ISTEXT(L3842),ISTEXT(H3842)),"",L3842/H3842)))</f>
        <v/>
      </c>
    </row>
    <row r="3843" ht="13.35" customHeight="1" s="162">
      <c r="B3843" s="307" t="n"/>
      <c r="C3843" s="307" t="n"/>
      <c r="E3843" s="307" t="n"/>
      <c r="F3843" s="32" t="n"/>
      <c r="G3843" s="33">
        <f>IF(F3843="", "", IF(OR(ISTEXT(H3843),ISTEXT(F3843)),"",H3843/F3843))</f>
        <v/>
      </c>
      <c r="H3843" s="33" t="n"/>
      <c r="I3843" s="33" t="n"/>
      <c r="J3843" s="33">
        <f>IF(I3843="", "", IF(OR(ISTEXT(I3843),ISTEXT($F3843)),"",I3843*$F3843))</f>
        <v/>
      </c>
      <c r="K3843" s="33" t="n"/>
      <c r="L3843" s="33">
        <f>IF(K3843="", "", IF(OR(ISTEXT(K3843),ISTEXT($F3843)),"",K3843*$F3843))</f>
        <v/>
      </c>
      <c r="M3843" s="30">
        <f>IF(OR(H3843="",H3843=0),"",IF(K3843="",IF(J3843="","",IF(OR(ISTEXT(J3843),ISTEXT(H3843)),"",J3843/H3843)),IF(OR(ISTEXT(L3843),ISTEXT(H3843)),"",L3843/H3843)))</f>
        <v/>
      </c>
    </row>
    <row r="3844" ht="13.35" customHeight="1" s="162">
      <c r="B3844" s="42" t="n"/>
      <c r="C3844" s="231" t="inlineStr">
        <is>
          <t>Subtotal (this page)</t>
        </is>
      </c>
      <c r="D3844" s="159" t="n"/>
      <c r="E3844" s="42" t="n"/>
      <c r="F3844" s="42" t="n"/>
      <c r="G3844" s="43" t="n"/>
      <c r="H3844" s="43">
        <f>IF(SUM(H3804:H3843)=0,"",SUM(H3804:H3843))</f>
        <v/>
      </c>
      <c r="I3844" s="43" t="n"/>
      <c r="J3844" s="43">
        <f>IF(SUM(J3804:J3843)=0,"",SUM(J3804:J3843))</f>
        <v/>
      </c>
      <c r="K3844" s="43" t="n"/>
      <c r="L3844" s="43">
        <f>IF(SUM(L3804:L3843)=0,"",SUM(L3804:L3843))</f>
        <v/>
      </c>
      <c r="M3844" s="35">
        <f>IF(OR(H3844="",H3844=0),"",IF(L3844="",IF(J3844="","",IF(OR(ISTEXT(J3844),ISTEXT(H3844)),"",J3844/H3844)),IF(OR(ISTEXT(L3844),ISTEXT(H3844)),"",L3844/H3844)))</f>
        <v/>
      </c>
    </row>
    <row r="3845" ht="13.35" customHeight="1" s="162"/>
    <row r="3846" ht="13.35" customHeight="1" s="162">
      <c r="B3846" s="188" t="inlineStr">
        <is>
          <t>Remarks (cont.)</t>
        </is>
      </c>
      <c r="C3846" s="173" t="n"/>
      <c r="D3846" s="154" t="n"/>
      <c r="E3846" s="174" t="n"/>
      <c r="F3846" s="174" t="n"/>
      <c r="G3846" s="174" t="n"/>
      <c r="H3846" s="174" t="n"/>
      <c r="I3846" s="174" t="n"/>
      <c r="J3846" s="174" t="n"/>
      <c r="K3846" s="174" t="n"/>
      <c r="L3846" s="174" t="n"/>
      <c r="M3846" s="173" t="n"/>
    </row>
    <row r="3847" ht="13.35" customHeight="1" s="162">
      <c r="B3847" s="154" t="n"/>
      <c r="C3847" s="174" t="n"/>
      <c r="D3847" s="174" t="n"/>
      <c r="E3847" s="174" t="n"/>
      <c r="F3847" s="174" t="n"/>
      <c r="G3847" s="174" t="n"/>
      <c r="H3847" s="174" t="n"/>
      <c r="I3847" s="174" t="n"/>
      <c r="J3847" s="174" t="n"/>
      <c r="K3847" s="174" t="n"/>
      <c r="L3847" s="174" t="n"/>
      <c r="M3847" s="173" t="n"/>
    </row>
    <row r="3848" ht="13.35" customHeight="1" s="162">
      <c r="B3848" s="154" t="n"/>
      <c r="C3848" s="174" t="n"/>
      <c r="D3848" s="174" t="n"/>
      <c r="E3848" s="174" t="n"/>
      <c r="F3848" s="174" t="n"/>
      <c r="G3848" s="174" t="n"/>
      <c r="H3848" s="174" t="n"/>
      <c r="I3848" s="174" t="n"/>
      <c r="J3848" s="174" t="n"/>
      <c r="K3848" s="174" t="n"/>
      <c r="L3848" s="174" t="n"/>
      <c r="M3848" s="173" t="n"/>
    </row>
    <row r="3849" ht="13.35" customHeight="1" s="162">
      <c r="B3849" s="154" t="n"/>
      <c r="C3849" s="174" t="n"/>
      <c r="D3849" s="174" t="n"/>
      <c r="E3849" s="174" t="n"/>
      <c r="F3849" s="174" t="n"/>
      <c r="G3849" s="174" t="n"/>
      <c r="H3849" s="174" t="n"/>
      <c r="I3849" s="174" t="n"/>
      <c r="J3849" s="174" t="n"/>
      <c r="K3849" s="174" t="n"/>
      <c r="L3849" s="174" t="n"/>
      <c r="M3849" s="173" t="n"/>
    </row>
    <row r="3850" ht="13.35" customHeight="1" s="162"/>
    <row r="3851" ht="13.35" customHeight="1" s="162"/>
    <row r="3852" ht="13.35" customHeight="1" s="162">
      <c r="B3852" s="200" t="inlineStr">
        <is>
          <t>System</t>
        </is>
      </c>
      <c r="C3852" s="403" t="n"/>
      <c r="D3852" s="209">
        <f>IF('{Equipment Data Entry}'!B118="","",'{Equipment Data Entry}'!B118)</f>
        <v/>
      </c>
      <c r="E3852" s="418" t="n"/>
      <c r="F3852" s="403" t="n"/>
      <c r="G3852" s="200" t="inlineStr">
        <is>
          <t>Service</t>
        </is>
      </c>
      <c r="H3852" s="403" t="n"/>
      <c r="I3852" s="210">
        <f>IF('{Equipment Data Entry}'!C118="","",'{Equipment Data Entry}'!C118)</f>
        <v/>
      </c>
      <c r="J3852" s="418" t="n"/>
      <c r="K3852" s="418" t="n"/>
      <c r="L3852" s="418" t="n"/>
      <c r="M3852" s="403" t="n"/>
    </row>
    <row r="3853" ht="13.35" customHeight="1" s="162">
      <c r="B3853" s="422" t="n"/>
      <c r="C3853" s="423" t="n"/>
      <c r="D3853" s="422" t="n"/>
      <c r="E3853" s="424" t="n"/>
      <c r="F3853" s="423" t="n"/>
      <c r="G3853" s="422" t="n"/>
      <c r="H3853" s="423" t="n"/>
      <c r="I3853" s="422" t="n"/>
      <c r="J3853" s="424" t="n"/>
      <c r="K3853" s="424" t="n"/>
      <c r="L3853" s="424" t="n"/>
      <c r="M3853" s="423" t="n"/>
    </row>
    <row r="3854" ht="13.35" customHeight="1" s="162">
      <c r="B3854" s="437" t="inlineStr">
        <is>
          <t>Drive Type:</t>
        </is>
      </c>
      <c r="C3854" s="13" t="n"/>
      <c r="D3854" s="438" t="n"/>
      <c r="E3854" s="437" t="inlineStr">
        <is>
          <t>Rotation – Design:</t>
        </is>
      </c>
      <c r="F3854" s="13" t="n"/>
      <c r="G3854" s="438" t="n"/>
      <c r="H3854" s="13" t="n"/>
      <c r="I3854" s="437" t="inlineStr">
        <is>
          <t>Actual:</t>
        </is>
      </c>
      <c r="J3854" s="438" t="n"/>
    </row>
    <row r="3855" ht="13.35" customHeight="1" s="162">
      <c r="B3855" s="200" t="inlineStr">
        <is>
          <t>Unit Data</t>
        </is>
      </c>
      <c r="C3855" s="400" t="n"/>
      <c r="D3855" s="400" t="n"/>
      <c r="E3855" s="400" t="n"/>
      <c r="F3855" s="400" t="n"/>
      <c r="G3855" s="401" t="n"/>
      <c r="H3855" s="13" t="n"/>
      <c r="I3855" s="200" t="inlineStr">
        <is>
          <t>Design and Performance Data</t>
        </is>
      </c>
      <c r="J3855" s="400" t="n"/>
      <c r="K3855" s="400" t="n"/>
      <c r="L3855" s="401" t="n"/>
      <c r="M3855" s="283" t="n"/>
    </row>
    <row r="3856" ht="13.35" customHeight="1" s="162">
      <c r="B3856" s="199" t="inlineStr">
        <is>
          <t>Manufacturer</t>
        </is>
      </c>
      <c r="C3856" s="401" t="n"/>
      <c r="D3856" s="204">
        <f>IF('{Equipment Data Entry}'!E118="","",'{Equipment Data Entry}'!E118)</f>
        <v/>
      </c>
      <c r="E3856" s="400" t="n"/>
      <c r="F3856" s="400" t="n"/>
      <c r="G3856" s="401" t="n"/>
      <c r="H3856" s="13" t="n"/>
      <c r="I3856" s="199" t="inlineStr">
        <is>
          <t>Design Criteria</t>
        </is>
      </c>
      <c r="J3856" s="401" t="n"/>
      <c r="K3856" s="199" t="inlineStr">
        <is>
          <t>Design</t>
        </is>
      </c>
      <c r="L3856" s="199" t="inlineStr">
        <is>
          <t>Actual</t>
        </is>
      </c>
      <c r="M3856" s="13" t="n"/>
    </row>
    <row r="3857" ht="13.35" customHeight="1" s="162">
      <c r="B3857" s="199" t="inlineStr">
        <is>
          <t>Model Number</t>
        </is>
      </c>
      <c r="C3857" s="401" t="n"/>
      <c r="D3857" s="204">
        <f>IF('{Equipment Data Entry}'!F118="","",'{Equipment Data Entry}'!F118)</f>
        <v/>
      </c>
      <c r="E3857" s="400" t="n"/>
      <c r="F3857" s="400" t="n"/>
      <c r="G3857" s="401" t="n"/>
      <c r="H3857" s="13" t="n"/>
      <c r="I3857" s="199" t="inlineStr">
        <is>
          <t>Total Airflow</t>
        </is>
      </c>
      <c r="J3857" s="401" t="n"/>
      <c r="K3857" s="24">
        <f>H3897</f>
        <v/>
      </c>
      <c r="L3857" s="24">
        <f>L3897</f>
        <v/>
      </c>
      <c r="M3857" s="22">
        <f>IF(OR(L3857="",K3857="",K3857=0),"",IF(OR(ISTEXT(L3857),ISTEXT(K3857)),"",L3857/K3857))</f>
        <v/>
      </c>
    </row>
    <row r="3858" ht="13.35" customHeight="1" s="162">
      <c r="B3858" s="199" t="inlineStr">
        <is>
          <t>Serial Number</t>
        </is>
      </c>
      <c r="C3858" s="401" t="n"/>
      <c r="D3858" s="204" t="n"/>
      <c r="E3858" s="400" t="n"/>
      <c r="F3858" s="400" t="n"/>
      <c r="G3858" s="401" t="n"/>
      <c r="H3858" s="13" t="n"/>
      <c r="I3858" s="199" t="inlineStr">
        <is>
          <t>Unit ESP</t>
        </is>
      </c>
      <c r="J3858" s="401" t="n"/>
      <c r="K3858" s="71">
        <f>IF('{Equipment Data Entry}'!H118="","",'{Equipment Data Entry}'!H118)</f>
        <v/>
      </c>
      <c r="L3858" s="64">
        <f>I3877</f>
        <v/>
      </c>
      <c r="M3858" s="22" t="n"/>
    </row>
    <row r="3859" ht="13.35" customHeight="1" s="162">
      <c r="B3859" s="199" t="inlineStr">
        <is>
          <t>Area Served</t>
        </is>
      </c>
      <c r="C3859" s="401" t="n"/>
      <c r="D3859" s="204">
        <f>I3852</f>
        <v/>
      </c>
      <c r="E3859" s="400" t="n"/>
      <c r="F3859" s="400" t="n"/>
      <c r="G3859" s="401" t="n"/>
      <c r="H3859" s="13" t="n"/>
      <c r="I3859" s="199" t="inlineStr">
        <is>
          <t>Fan RPMs</t>
        </is>
      </c>
      <c r="J3859" s="401" t="n"/>
      <c r="K3859" s="24">
        <f>IF('{Equipment Data Entry}'!I118="","",'{Equipment Data Entry}'!I118)</f>
        <v/>
      </c>
      <c r="L3859" s="24">
        <f>IF(L3870="","",L3870)</f>
        <v/>
      </c>
      <c r="M3859" s="13" t="n"/>
    </row>
    <row r="3860" ht="13.35" customHeight="1" s="162">
      <c r="B3860" s="199" t="inlineStr">
        <is>
          <t>Location</t>
        </is>
      </c>
      <c r="C3860" s="401" t="n"/>
      <c r="D3860" s="204">
        <f>IF('{Equipment Data Entry}'!D118="","",'{Equipment Data Entry}'!D118)</f>
        <v/>
      </c>
      <c r="E3860" s="400" t="n"/>
      <c r="F3860" s="400" t="n"/>
      <c r="G3860" s="401" t="n"/>
      <c r="H3860" s="13" t="n"/>
      <c r="I3860" s="283" t="n"/>
      <c r="J3860" s="283" t="n"/>
      <c r="K3860" s="36" t="n"/>
      <c r="L3860" s="36" t="n"/>
      <c r="M3860" s="13" t="n"/>
    </row>
    <row r="3861" ht="13.35" customHeight="1" s="162">
      <c r="B3861" s="13" t="n"/>
      <c r="C3861" s="13" t="n"/>
      <c r="D3861" s="13" t="n"/>
      <c r="E3861" s="13" t="n"/>
      <c r="F3861" s="13" t="n"/>
      <c r="G3861" s="13" t="n"/>
      <c r="H3861" s="13" t="n"/>
      <c r="I3861" s="283" t="n"/>
      <c r="J3861" s="283" t="n"/>
      <c r="K3861" s="37" t="n"/>
      <c r="L3861" s="37" t="n"/>
      <c r="M3861" s="13" t="n"/>
    </row>
    <row r="3862" ht="13.35" customHeight="1" s="162">
      <c r="B3862" s="200" t="inlineStr">
        <is>
          <t>Motor Data</t>
        </is>
      </c>
      <c r="C3862" s="400" t="n"/>
      <c r="D3862" s="400" t="n"/>
      <c r="E3862" s="400" t="n"/>
      <c r="F3862" s="400" t="n"/>
      <c r="G3862" s="401" t="n"/>
      <c r="H3862" s="13" t="n"/>
      <c r="I3862" s="283" t="inlineStr">
        <is>
          <t>Filter Type/Size/Qty</t>
        </is>
      </c>
      <c r="J3862" s="404" t="n"/>
      <c r="K3862" s="404" t="n"/>
      <c r="L3862" s="37" t="n"/>
      <c r="M3862" s="404" t="n"/>
    </row>
    <row r="3863" ht="13.35" customHeight="1" s="162">
      <c r="B3863" s="199" t="inlineStr">
        <is>
          <t>Manufacturer</t>
        </is>
      </c>
      <c r="C3863" s="401" t="n"/>
      <c r="D3863" s="203" t="n"/>
      <c r="E3863" s="400" t="n"/>
      <c r="F3863" s="400" t="n"/>
      <c r="G3863" s="401" t="n"/>
      <c r="H3863" s="13" t="n"/>
      <c r="I3863" s="200" t="inlineStr">
        <is>
          <t>Drive Data</t>
        </is>
      </c>
      <c r="J3863" s="400" t="n"/>
      <c r="K3863" s="400" t="n"/>
      <c r="L3863" s="401" t="n"/>
      <c r="M3863" s="13" t="n"/>
    </row>
    <row r="3864" ht="13.35" customHeight="1" s="162">
      <c r="B3864" s="199" t="inlineStr">
        <is>
          <t>Horsepower</t>
        </is>
      </c>
      <c r="C3864" s="401" t="n"/>
      <c r="D3864" s="28">
        <f>IF('{Equipment Data Entry}'!G118="","",'{Equipment Data Entry}'!G118)</f>
        <v/>
      </c>
      <c r="E3864" s="21" t="inlineStr">
        <is>
          <t>RPM</t>
        </is>
      </c>
      <c r="F3864" s="24" t="n"/>
      <c r="G3864" s="199" t="inlineStr">
        <is>
          <t>SF</t>
        </is>
      </c>
      <c r="H3864" s="13" t="n"/>
      <c r="I3864" s="199" t="inlineStr">
        <is>
          <t>Motor sheave</t>
        </is>
      </c>
      <c r="J3864" s="400" t="n"/>
      <c r="K3864" s="24">
        <f>IF('{Equipment Data Entry}'!J118="","",'{Equipment Data Entry}'!J118)</f>
        <v/>
      </c>
      <c r="L3864" s="21" t="inlineStr">
        <is>
          <t>Bore</t>
        </is>
      </c>
      <c r="M3864" s="208"/>
    </row>
    <row r="3865" ht="13.35" customHeight="1" s="162">
      <c r="B3865" s="198">
        <f>IF('{Equipment Data Entry}'!N118="","",'{Equipment Data Entry}'!N118)</f>
        <v/>
      </c>
      <c r="C3865" s="198">
        <f>IF('{Equipment Data Entry}'!O118="","",'{Equipment Data Entry}'!O118)</f>
        <v/>
      </c>
      <c r="D3865" s="21" t="inlineStr">
        <is>
          <t>FLA</t>
        </is>
      </c>
      <c r="E3865" s="67" t="n"/>
      <c r="F3865" s="21" t="inlineStr">
        <is>
          <t>Frame</t>
        </is>
      </c>
      <c r="G3865" s="208" t="n"/>
      <c r="H3865" s="13" t="n"/>
      <c r="I3865" s="199" t="inlineStr">
        <is>
          <t>Fan pulley</t>
        </is>
      </c>
      <c r="J3865" s="400" t="n"/>
      <c r="K3865" s="24">
        <f>IF('{Equipment Data Entry}'!K118="","",'{Equipment Data Entry}'!K118)</f>
        <v/>
      </c>
      <c r="L3865" s="21" t="inlineStr">
        <is>
          <t>Bore</t>
        </is>
      </c>
      <c r="M3865" s="208"/>
    </row>
    <row r="3866" ht="13.35" customHeight="1" s="162">
      <c r="B3866" s="199" t="inlineStr">
        <is>
          <t>Corrected FLA</t>
        </is>
      </c>
      <c r="C3866" s="401" t="n"/>
      <c r="D3866" s="27">
        <f>IF(OR(E3867="",E3865="",B3865=""),"",IF(OR(ISTEXT(B3865),COUNT(E3867:G3867)=0,ISTEXT(E3865)),"",B3865/AVERAGE(E3867:G3867)*E3865))</f>
        <v/>
      </c>
      <c r="E3866" s="199" t="inlineStr">
        <is>
          <t>Estimated BHP</t>
        </is>
      </c>
      <c r="F3866" s="401" t="n"/>
      <c r="G3866" s="27">
        <f>IF(OR(COUNT(E3868:G3868)=0,IF(N(E3869)&gt;0,E3869,N(D3864))=0,IF(N(D3866)&gt;0,D3866,N(E3865))=0),"",IF(N(E3869)&gt;0,E3869,N(D3864))*AVERAGE(E3868:G3868)/IF(N(D3866)&gt;0,D3866,N(E3865)))</f>
        <v/>
      </c>
      <c r="H3866" s="13" t="n"/>
      <c r="I3866" s="199" t="inlineStr">
        <is>
          <t>Belt(s)</t>
        </is>
      </c>
      <c r="J3866" s="208">
        <f>IF('{Equipment Data Entry}'!L118="","",'{Equipment Data Entry}'!L118)</f>
        <v/>
      </c>
      <c r="K3866" s="199" t="inlineStr">
        <is>
          <t>C to C</t>
        </is>
      </c>
      <c r="L3866" s="64">
        <f>IF('{Equipment Data Entry}'!M118="","",'{Equipment Data Entry}'!M118)</f>
        <v/>
      </c>
      <c r="M3866" s="13" t="n"/>
    </row>
    <row r="3867" ht="13.35" customHeight="1" s="162">
      <c r="B3867" s="199" t="inlineStr">
        <is>
          <t>Measured Voltage</t>
        </is>
      </c>
      <c r="C3867" s="400" t="n"/>
      <c r="D3867" s="401" t="n"/>
      <c r="E3867" s="24" t="n"/>
      <c r="F3867" s="24" t="n"/>
      <c r="G3867" s="24" t="n"/>
      <c r="H3867" s="13" t="n"/>
      <c r="I3867" s="283" t="inlineStr">
        <is>
          <t>Final Settings</t>
        </is>
      </c>
      <c r="J3867" s="404" t="n"/>
      <c r="K3867" s="404" t="n"/>
      <c r="L3867" s="37" t="n"/>
      <c r="M3867" s="404" t="n"/>
    </row>
    <row r="3868" ht="13.35" customHeight="1" s="162">
      <c r="B3868" s="199" t="inlineStr">
        <is>
          <t>Measured Amperage</t>
        </is>
      </c>
      <c r="C3868" s="400" t="n"/>
      <c r="D3868" s="401" t="n"/>
      <c r="E3868" s="67" t="n"/>
      <c r="F3868" s="67" t="n"/>
      <c r="G3868" s="67" t="n"/>
      <c r="H3868" s="13" t="n"/>
      <c r="I3868" s="205" t="inlineStr">
        <is>
          <t>RPM Data</t>
        </is>
      </c>
      <c r="J3868" s="401" t="n"/>
      <c r="K3868" s="205" t="inlineStr">
        <is>
          <t>Initial</t>
        </is>
      </c>
      <c r="L3868" s="205" t="inlineStr">
        <is>
          <t>Final</t>
        </is>
      </c>
      <c r="M3868" s="13" t="n"/>
    </row>
    <row r="3869" ht="13.35" customHeight="1" s="162">
      <c r="B3869" s="199" t="inlineStr">
        <is>
          <t>Motor HP (nameplate)</t>
        </is>
      </c>
      <c r="C3869" s="400"/>
      <c r="D3869" s="401"/>
      <c r="E3869" s="24"/>
      <c r="F3869" s="24"/>
      <c r="G3869" s="24"/>
      <c r="H3869" s="13" t="n"/>
      <c r="I3869" s="199" t="inlineStr">
        <is>
          <t>Motor RPM</t>
        </is>
      </c>
      <c r="J3869" s="401" t="n"/>
      <c r="K3869" s="24" t="n"/>
      <c r="L3869" s="24" t="n"/>
      <c r="M3869" s="13" t="n"/>
    </row>
    <row r="3870" ht="13.35" customHeight="1" s="162">
      <c r="B3870" s="200" t="inlineStr">
        <is>
          <t>Static Pressure Profile (in. w.g.)</t>
        </is>
      </c>
      <c r="C3870" s="400" t="n"/>
      <c r="D3870" s="400" t="n"/>
      <c r="E3870" s="400" t="n"/>
      <c r="F3870" s="400" t="n"/>
      <c r="G3870" s="401" t="n"/>
      <c r="H3870" s="13" t="n"/>
      <c r="I3870" s="199" t="inlineStr">
        <is>
          <t>Fan RPM</t>
        </is>
      </c>
      <c r="J3870" s="401" t="n"/>
      <c r="K3870" s="24" t="n"/>
      <c r="L3870" s="24" t="n"/>
      <c r="M3870" s="13" t="n"/>
    </row>
    <row r="3871" ht="13.35" customHeight="1" s="162">
      <c r="B3871" s="490">
        <f>IFERROR(INDEX('{Dropdowns}'!$AI$2:$AO$7,MATCH($D$3874,'{Dropdowns}'!$AH$2:$AH$7,0),1),"")</f>
        <v/>
      </c>
      <c r="C3871" s="490">
        <f>IFERROR(INDEX('{Dropdowns}'!$AI$2:$AO$7,MATCH($D$3874,'{Dropdowns}'!$AH$2:$AH$7,0),2),"")</f>
        <v/>
      </c>
      <c r="D3871" s="490">
        <f>IFERROR(INDEX('{Dropdowns}'!$AI$2:$AO$7,MATCH($D$3874,'{Dropdowns}'!$AH$2:$AH$7,0),3),"")</f>
        <v/>
      </c>
      <c r="E3871" s="490">
        <f>IFERROR(INDEX('{Dropdowns}'!$AI$2:$AO$7,MATCH($D$3874,'{Dropdowns}'!$AH$2:$AH$7,0),4),"")</f>
        <v/>
      </c>
      <c r="F3871" s="490">
        <f>IFERROR(INDEX('{Dropdowns}'!$AI$2:$AO$7,MATCH($D$3874,'{Dropdowns}'!$AH$2:$AH$7,0),5),"")</f>
        <v/>
      </c>
      <c r="G3871" s="490">
        <f>IFERROR(INDEX('{Dropdowns}'!$AI$2:$AO$7,MATCH($D$3874,'{Dropdowns}'!$AH$2:$AH$7,0),6),"")</f>
        <v/>
      </c>
      <c r="H3871" s="490">
        <f>IFERROR(INDEX('{Dropdowns}'!$AI$2:$AO$7,MATCH($D$3874,'{Dropdowns}'!$AH$2:$AH$7,0),7),"")</f>
        <v/>
      </c>
      <c r="I3871" s="246" t="inlineStr">
        <is>
          <t>VSD Frequency</t>
        </is>
      </c>
      <c r="J3871" s="403" t="n"/>
      <c r="K3871" s="65" t="n"/>
      <c r="L3871" s="65" t="n"/>
      <c r="M3871" s="13" t="n"/>
    </row>
    <row r="3872" ht="13.35" customHeight="1" s="162">
      <c r="B3872" s="492"/>
      <c r="C3872" s="492"/>
      <c r="D3872" s="492"/>
      <c r="E3872" s="492"/>
      <c r="F3872" s="492"/>
      <c r="G3872" s="492"/>
      <c r="H3872" s="492"/>
      <c r="I3872" s="14" t="n"/>
      <c r="J3872" s="14" t="n"/>
      <c r="K3872" s="14" t="n"/>
      <c r="L3872" s="38" t="n"/>
      <c r="M3872" s="13" t="n"/>
      <c r="Q3872">
        <f>IF(B3872="","",B3872)</f>
        <v/>
      </c>
      <c r="R3872">
        <f>IF(C3871="—",Q3872,IF(C3872="","",C3872))</f>
        <v/>
      </c>
      <c r="S3872">
        <f>IF(D3871="—",R3872,IF(D3872="","",D3872))</f>
        <v/>
      </c>
      <c r="T3872">
        <f>IF(E3871="—",S3872,IF(E3872="","",E3872))</f>
        <v/>
      </c>
      <c r="U3872">
        <f>IF(F3871="—",T3872,IF(F3872="","",F3872))</f>
        <v/>
      </c>
      <c r="V3872">
        <f>IF(G3871="—",U3872,IF(G3872="","",G3872))</f>
        <v/>
      </c>
      <c r="W3872">
        <f>IFERROR(MATCH("Fan",$C$3871:$H$3871,0),"")</f>
        <v/>
      </c>
      <c r="X3872">
        <f>IF(W3872="","",INDEX(P3874:U3874,W3872))</f>
        <v/>
      </c>
      <c r="Y3872">
        <f>IF(W3872="","",INDEX(Q3873:V3873,W3872))</f>
        <v/>
      </c>
    </row>
    <row r="3873" ht="13.35" customHeight="1" s="162">
      <c r="B3873" s="491" t="inlineStr">
        <is>
          <t>Δ</t>
        </is>
      </c>
      <c r="C3873" s="498">
        <f>IF(OR(C3871="—",C3872="",Q3872=""),"",IF(OR(ISTEXT(C3872),ISTEXT(Q3872)),"","Δ "&amp;TEXT(C3872-Q3872,"0.00")))</f>
        <v/>
      </c>
      <c r="D3873" s="498">
        <f>IF(OR(D3871="—",D3872="",R3872=""),"",IF(OR(ISTEXT(D3872),ISTEXT(R3872)),"","Δ "&amp;TEXT(D3872-R3872,"0.00")))</f>
        <v/>
      </c>
      <c r="E3873" s="498">
        <f>IF(OR(E3871="—",E3872="",S3872=""),"",IF(OR(ISTEXT(E3872),ISTEXT(S3872)),"","Δ "&amp;TEXT(E3872-S3872,"0.00")))</f>
        <v/>
      </c>
      <c r="F3873" s="498">
        <f>IF(OR(F3871="—",F3872="",T3872=""),"",IF(OR(ISTEXT(F3872),ISTEXT(T3872)),"","Δ "&amp;TEXT(F3872-T3872,"0.00")))</f>
        <v/>
      </c>
      <c r="G3873" s="498">
        <f>IF(OR(G3871="—",G3872="",U3872=""),"",IF(OR(ISTEXT(G3872),ISTEXT(U3872)),"","Δ "&amp;TEXT(G3872-U3872,"0.00")))</f>
        <v/>
      </c>
      <c r="H3873" s="498">
        <f>IF(OR(H3871="—",H3872="",V3872=""),"",IF(OR(ISTEXT(H3872),ISTEXT(V3872)),"","Δ "&amp;TEXT(H3872-V3872,"0.00")))</f>
        <v/>
      </c>
      <c r="I3873" s="13" t="n"/>
      <c r="J3873" s="13" t="n"/>
      <c r="K3873" s="13" t="n"/>
      <c r="L3873" s="13" t="n"/>
      <c r="M3873" s="13" t="n"/>
      <c r="Q3873">
        <f>IF(OR(C3872="",ISTEXT(C3872)),R3873,C3872)</f>
        <v/>
      </c>
      <c r="R3873">
        <f>IF(OR(D3872="",ISTEXT(D3872)),S3873,D3872)</f>
        <v/>
      </c>
      <c r="S3873">
        <f>IF(OR(E3872="",ISTEXT(E3872)),T3873,E3872)</f>
        <v/>
      </c>
      <c r="T3873">
        <f>IF(OR(F3872="",ISTEXT(F3872)),U3873,F3872)</f>
        <v/>
      </c>
      <c r="U3873">
        <f>IF(OR(G3872="",ISTEXT(G3872)),V3873,G3872)</f>
        <v/>
      </c>
      <c r="V3873">
        <f>IF(OR(H3872="",ISTEXT(H3872)),"",H3872)</f>
        <v/>
      </c>
    </row>
    <row r="3874" ht="13.35" customHeight="1" s="162">
      <c r="B3874" s="425" t="inlineStr">
        <is>
          <t>Unit type:</t>
        </is>
      </c>
      <c r="D3874" s="522" t="inlineStr">
        <is>
          <t>EF</t>
        </is>
      </c>
      <c r="E3874" s="414" t="n"/>
      <c r="F3874" s="494" t="inlineStr">
        <is>
          <t>Airflow left to right. Δ = this reading minus the one before it; in. w.g.</t>
        </is>
      </c>
      <c r="P3874">
        <f>IF(B3872="","",B3872)</f>
        <v/>
      </c>
      <c r="Q3874">
        <f>IF(C3872="",P3874,C3872)</f>
        <v/>
      </c>
      <c r="R3874">
        <f>IF(D3872="",Q3874,D3872)</f>
        <v/>
      </c>
      <c r="S3874">
        <f>IF(E3872="",R3874,E3872)</f>
        <v/>
      </c>
      <c r="T3874">
        <f>IF(F3872="",S3874,F3872)</f>
        <v/>
      </c>
      <c r="U3874">
        <f>IF(G3872="",T3874,G3872)</f>
        <v/>
      </c>
      <c r="V3874">
        <f>IF(H3872="",U3874,H3872)</f>
        <v/>
      </c>
    </row>
    <row r="3875" ht="13.35" customHeight="1" s="162">
      <c r="B3875" s="500" t="inlineStr">
        <is>
          <t>Fan inlet</t>
        </is>
      </c>
      <c r="D3875" s="501">
        <f>IF(X3872="","",X3872)</f>
        <v/>
      </c>
      <c r="F3875" s="500" t="inlineStr">
        <is>
          <t>Discharge</t>
        </is>
      </c>
      <c r="I3875" s="501">
        <f>IF(V3874="","",V3874)</f>
        <v/>
      </c>
    </row>
    <row r="3876" ht="13.35" customHeight="1" s="162"/>
    <row r="3877" ht="13.35" customHeight="1" s="162">
      <c r="B3877" s="500" t="inlineStr">
        <is>
          <t>Fan TSP</t>
        </is>
      </c>
      <c r="E3877" s="501">
        <f>IF(OR(X3872="",Y3872=""),"",IF(OR(ISTEXT(X3872),ISTEXT(Y3872)),"",Y3872-X3872))</f>
        <v/>
      </c>
      <c r="F3877" s="500" t="inlineStr">
        <is>
          <t>ESP</t>
        </is>
      </c>
      <c r="I3877" s="501">
        <f>IF(OR(B3872="",V3874=""),"",IF(OR(ISTEXT(B3872),ISTEXT(V3874)),"",V3874-B3872))</f>
        <v/>
      </c>
      <c r="J3877" s="500" t="inlineStr">
        <is>
          <t>Unit ΔP (inlet → fan)</t>
        </is>
      </c>
      <c r="M3877" s="501">
        <f>IF(OR(B3872="",X3872=""),"",IF(OR(ISTEXT(B3872),ISTEXT(X3872)),"",X3872-B3872))</f>
        <v/>
      </c>
    </row>
    <row r="3878" ht="13.35" customHeight="1" s="162">
      <c r="B3878" s="453" t="inlineStr">
        <is>
          <t>Instrument:</t>
        </is>
      </c>
      <c r="C3878" s="5" t="n"/>
      <c r="D3878" s="505" t="n"/>
      <c r="E3878" s="414" t="n"/>
      <c r="F3878" s="414" t="n"/>
      <c r="G3878" s="425" t="inlineStr">
        <is>
          <t>Ak basis / notes:</t>
        </is>
      </c>
      <c r="I3878" s="506" t="n"/>
      <c r="J3878" s="414" t="n"/>
      <c r="K3878" s="414" t="n"/>
      <c r="L3878" s="414" t="n"/>
      <c r="M3878" s="414" t="n"/>
    </row>
    <row r="3879" ht="13.35" customHeight="1" s="162">
      <c r="B3879" s="188" t="inlineStr">
        <is>
          <t>Register / Grille / Diffuser Airflow</t>
        </is>
      </c>
      <c r="C3879" s="174" t="n"/>
      <c r="D3879" s="174" t="n"/>
      <c r="E3879" s="174" t="n"/>
      <c r="F3879" s="173" t="n"/>
      <c r="G3879" s="233" t="inlineStr">
        <is>
          <t>Design VEL</t>
        </is>
      </c>
      <c r="H3879" s="194" t="inlineStr">
        <is>
          <t>Design CFM</t>
        </is>
      </c>
      <c r="I3879" s="188" t="inlineStr">
        <is>
          <t>Initial</t>
        </is>
      </c>
      <c r="J3879" s="173" t="n"/>
      <c r="K3879" s="188" t="inlineStr">
        <is>
          <t>Final</t>
        </is>
      </c>
      <c r="L3879" s="173" t="n"/>
      <c r="M3879" s="188" t="inlineStr">
        <is>
          <t>%</t>
        </is>
      </c>
    </row>
    <row r="3880" ht="13.35" customHeight="1" s="162">
      <c r="B3880" s="153" t="inlineStr">
        <is>
          <t>No.</t>
        </is>
      </c>
      <c r="C3880" s="188" t="inlineStr">
        <is>
          <t>Area Served</t>
        </is>
      </c>
      <c r="D3880" s="188" t="inlineStr">
        <is>
          <t>Type</t>
        </is>
      </c>
      <c r="E3880" s="188" t="inlineStr">
        <is>
          <t>Size</t>
        </is>
      </c>
      <c r="F3880" s="188" t="inlineStr">
        <is>
          <t>Ak</t>
        </is>
      </c>
      <c r="G3880" s="440" t="n"/>
      <c r="H3880" s="440" t="n"/>
      <c r="I3880" s="188" t="inlineStr">
        <is>
          <t>VEL</t>
        </is>
      </c>
      <c r="J3880" s="188" t="inlineStr">
        <is>
          <t>CFM</t>
        </is>
      </c>
      <c r="K3880" s="188" t="inlineStr">
        <is>
          <t>VEL</t>
        </is>
      </c>
      <c r="L3880" s="188" t="inlineStr">
        <is>
          <t>CFM</t>
        </is>
      </c>
      <c r="M3880" s="440" t="n"/>
    </row>
    <row r="3881" ht="13.35" customHeight="1" s="162">
      <c r="B3881" s="307" t="n"/>
      <c r="C3881" s="307" t="n"/>
      <c r="E3881" s="307" t="n"/>
      <c r="F3881" s="32" t="n"/>
      <c r="G3881" s="33">
        <f>IF(F3881="", "", IF(OR(ISTEXT(H3881),ISTEXT(F3881)),"",H3881/F3881))</f>
        <v/>
      </c>
      <c r="H3881" s="33" t="n"/>
      <c r="I3881" s="33" t="n"/>
      <c r="J3881" s="33">
        <f>IF(I3881="", "", IF(OR(ISTEXT(I3881),ISTEXT($F3881)),"",I3881*$F3881))</f>
        <v/>
      </c>
      <c r="K3881" s="33" t="n"/>
      <c r="L3881" s="33">
        <f>IF(K3881="", "", IF(OR(ISTEXT(K3881),ISTEXT($F3881)),"",K3881*$F3881))</f>
        <v/>
      </c>
      <c r="M3881" s="30">
        <f>IF(OR(H3881="",H3881=0),"",IF(K3881="",IF(J3881="","",IF(OR(ISTEXT(J3881),ISTEXT(H3881)),"",J3881/H3881)),IF(OR(ISTEXT(L3881),ISTEXT(H3881)),"",L3881/H3881)))</f>
        <v/>
      </c>
    </row>
    <row r="3882" ht="13.35" customHeight="1" s="162">
      <c r="B3882" s="307" t="n"/>
      <c r="C3882" s="307" t="n"/>
      <c r="E3882" s="307" t="n"/>
      <c r="F3882" s="32" t="n"/>
      <c r="G3882" s="33">
        <f>IF(F3882="", "", IF(OR(ISTEXT(H3882),ISTEXT(F3882)),"",H3882/F3882))</f>
        <v/>
      </c>
      <c r="H3882" s="33" t="n"/>
      <c r="I3882" s="33" t="n"/>
      <c r="J3882" s="33">
        <f>IF(I3882="", "", IF(OR(ISTEXT(I3882),ISTEXT($F3882)),"",I3882*$F3882))</f>
        <v/>
      </c>
      <c r="K3882" s="33" t="n"/>
      <c r="L3882" s="33">
        <f>IF(K3882="", "", IF(OR(ISTEXT(K3882),ISTEXT($F3882)),"",K3882*$F3882))</f>
        <v/>
      </c>
      <c r="M3882" s="30">
        <f>IF(OR(H3882="",H3882=0),"",IF(K3882="",IF(J3882="","",IF(OR(ISTEXT(J3882),ISTEXT(H3882)),"",J3882/H3882)),IF(OR(ISTEXT(L3882),ISTEXT(H3882)),"",L3882/H3882)))</f>
        <v/>
      </c>
    </row>
    <row r="3883" ht="13.35" customHeight="1" s="162">
      <c r="B3883" s="307" t="n"/>
      <c r="C3883" s="307" t="n"/>
      <c r="E3883" s="307" t="n"/>
      <c r="F3883" s="32" t="n"/>
      <c r="G3883" s="33">
        <f>IF(F3883="", "", IF(OR(ISTEXT(H3883),ISTEXT(F3883)),"",H3883/F3883))</f>
        <v/>
      </c>
      <c r="H3883" s="33" t="n"/>
      <c r="I3883" s="33" t="n"/>
      <c r="J3883" s="33">
        <f>IF(I3883="", "", IF(OR(ISTEXT(I3883),ISTEXT($F3883)),"",I3883*$F3883))</f>
        <v/>
      </c>
      <c r="K3883" s="33" t="n"/>
      <c r="L3883" s="33">
        <f>IF(K3883="", "", IF(OR(ISTEXT(K3883),ISTEXT($F3883)),"",K3883*$F3883))</f>
        <v/>
      </c>
      <c r="M3883" s="30">
        <f>IF(OR(H3883="",H3883=0),"",IF(K3883="",IF(J3883="","",IF(OR(ISTEXT(J3883),ISTEXT(H3883)),"",J3883/H3883)),IF(OR(ISTEXT(L3883),ISTEXT(H3883)),"",L3883/H3883)))</f>
        <v/>
      </c>
    </row>
    <row r="3884" ht="13.35" customHeight="1" s="162">
      <c r="B3884" s="307" t="n"/>
      <c r="C3884" s="307" t="n"/>
      <c r="E3884" s="307" t="n"/>
      <c r="F3884" s="32" t="n"/>
      <c r="G3884" s="33">
        <f>IF(F3884="", "", IF(OR(ISTEXT(H3884),ISTEXT(F3884)),"",H3884/F3884))</f>
        <v/>
      </c>
      <c r="H3884" s="33" t="n"/>
      <c r="I3884" s="33" t="n"/>
      <c r="J3884" s="33">
        <f>IF(I3884="", "", IF(OR(ISTEXT(I3884),ISTEXT($F3884)),"",I3884*$F3884))</f>
        <v/>
      </c>
      <c r="K3884" s="33" t="n"/>
      <c r="L3884" s="33">
        <f>IF(K3884="", "", IF(OR(ISTEXT(K3884),ISTEXT($F3884)),"",K3884*$F3884))</f>
        <v/>
      </c>
      <c r="M3884" s="30">
        <f>IF(OR(H3884="",H3884=0),"",IF(K3884="",IF(J3884="","",IF(OR(ISTEXT(J3884),ISTEXT(H3884)),"",J3884/H3884)),IF(OR(ISTEXT(L3884),ISTEXT(H3884)),"",L3884/H3884)))</f>
        <v/>
      </c>
    </row>
    <row r="3885" ht="13.35" customHeight="1" s="162">
      <c r="B3885" s="307" t="n"/>
      <c r="C3885" s="307" t="n"/>
      <c r="E3885" s="307" t="n"/>
      <c r="F3885" s="32" t="n"/>
      <c r="G3885" s="33">
        <f>IF(F3885="", "", IF(OR(ISTEXT(H3885),ISTEXT(F3885)),"",H3885/F3885))</f>
        <v/>
      </c>
      <c r="H3885" s="33" t="n"/>
      <c r="I3885" s="33" t="n"/>
      <c r="J3885" s="33">
        <f>IF(I3885="", "", IF(OR(ISTEXT(I3885),ISTEXT($F3885)),"",I3885*$F3885))</f>
        <v/>
      </c>
      <c r="K3885" s="33" t="n"/>
      <c r="L3885" s="33">
        <f>IF(K3885="", "", IF(OR(ISTEXT(K3885),ISTEXT($F3885)),"",K3885*$F3885))</f>
        <v/>
      </c>
      <c r="M3885" s="30">
        <f>IF(OR(H3885="",H3885=0),"",IF(K3885="",IF(J3885="","",IF(OR(ISTEXT(J3885),ISTEXT(H3885)),"",J3885/H3885)),IF(OR(ISTEXT(L3885),ISTEXT(H3885)),"",L3885/H3885)))</f>
        <v/>
      </c>
    </row>
    <row r="3886" ht="13.35" customHeight="1" s="162">
      <c r="B3886" s="307" t="n"/>
      <c r="C3886" s="307" t="n"/>
      <c r="E3886" s="307" t="n"/>
      <c r="F3886" s="32" t="n"/>
      <c r="G3886" s="33">
        <f>IF(F3886="", "", IF(OR(ISTEXT(H3886),ISTEXT(F3886)),"",H3886/F3886))</f>
        <v/>
      </c>
      <c r="H3886" s="33" t="n"/>
      <c r="I3886" s="33" t="n"/>
      <c r="J3886" s="33">
        <f>IF(I3886="", "", IF(OR(ISTEXT(I3886),ISTEXT($F3886)),"",I3886*$F3886))</f>
        <v/>
      </c>
      <c r="K3886" s="33" t="n"/>
      <c r="L3886" s="33">
        <f>IF(K3886="", "", IF(OR(ISTEXT(K3886),ISTEXT($F3886)),"",K3886*$F3886))</f>
        <v/>
      </c>
      <c r="M3886" s="30">
        <f>IF(OR(H3886="",H3886=0),"",IF(K3886="",IF(J3886="","",IF(OR(ISTEXT(J3886),ISTEXT(H3886)),"",J3886/H3886)),IF(OR(ISTEXT(L3886),ISTEXT(H3886)),"",L3886/H3886)))</f>
        <v/>
      </c>
    </row>
    <row r="3887" ht="13.35" customHeight="1" s="162">
      <c r="B3887" s="307" t="n"/>
      <c r="C3887" s="307" t="n"/>
      <c r="E3887" s="307" t="n"/>
      <c r="F3887" s="32" t="n"/>
      <c r="G3887" s="33">
        <f>IF(F3887="", "", IF(OR(ISTEXT(H3887),ISTEXT(F3887)),"",H3887/F3887))</f>
        <v/>
      </c>
      <c r="H3887" s="33" t="n"/>
      <c r="I3887" s="33" t="n"/>
      <c r="J3887" s="33">
        <f>IF(I3887="", "", IF(OR(ISTEXT(I3887),ISTEXT($F3887)),"",I3887*$F3887))</f>
        <v/>
      </c>
      <c r="K3887" s="33" t="n"/>
      <c r="L3887" s="33">
        <f>IF(K3887="", "", IF(OR(ISTEXT(K3887),ISTEXT($F3887)),"",K3887*$F3887))</f>
        <v/>
      </c>
      <c r="M3887" s="30">
        <f>IF(OR(H3887="",H3887=0),"",IF(K3887="",IF(J3887="","",IF(OR(ISTEXT(J3887),ISTEXT(H3887)),"",J3887/H3887)),IF(OR(ISTEXT(L3887),ISTEXT(H3887)),"",L3887/H3887)))</f>
        <v/>
      </c>
    </row>
    <row r="3888" ht="13.35" customHeight="1" s="162">
      <c r="B3888" s="307" t="n"/>
      <c r="C3888" s="307" t="n"/>
      <c r="E3888" s="307" t="n"/>
      <c r="F3888" s="32" t="n"/>
      <c r="G3888" s="33">
        <f>IF(F3888="", "", IF(OR(ISTEXT(H3888),ISTEXT(F3888)),"",H3888/F3888))</f>
        <v/>
      </c>
      <c r="H3888" s="33" t="n"/>
      <c r="I3888" s="33" t="n"/>
      <c r="J3888" s="33">
        <f>IF(I3888="", "", IF(OR(ISTEXT(I3888),ISTEXT($F3888)),"",I3888*$F3888))</f>
        <v/>
      </c>
      <c r="K3888" s="33" t="n"/>
      <c r="L3888" s="33">
        <f>IF(K3888="", "", IF(OR(ISTEXT(K3888),ISTEXT($F3888)),"",K3888*$F3888))</f>
        <v/>
      </c>
      <c r="M3888" s="30">
        <f>IF(OR(H3888="",H3888=0),"",IF(K3888="",IF(J3888="","",IF(OR(ISTEXT(J3888),ISTEXT(H3888)),"",J3888/H3888)),IF(OR(ISTEXT(L3888),ISTEXT(H3888)),"",L3888/H3888)))</f>
        <v/>
      </c>
    </row>
    <row r="3889" ht="13.35" customHeight="1" s="162">
      <c r="B3889" s="307" t="n"/>
      <c r="C3889" s="307" t="n"/>
      <c r="E3889" s="307" t="n"/>
      <c r="F3889" s="32" t="n"/>
      <c r="G3889" s="33">
        <f>IF(F3889="", "", IF(OR(ISTEXT(H3889),ISTEXT(F3889)),"",H3889/F3889))</f>
        <v/>
      </c>
      <c r="H3889" s="33" t="n"/>
      <c r="I3889" s="33" t="n"/>
      <c r="J3889" s="33">
        <f>IF(I3889="", "", IF(OR(ISTEXT(I3889),ISTEXT($F3889)),"",I3889*$F3889))</f>
        <v/>
      </c>
      <c r="K3889" s="33" t="n"/>
      <c r="L3889" s="33">
        <f>IF(K3889="", "", IF(OR(ISTEXT(K3889),ISTEXT($F3889)),"",K3889*$F3889))</f>
        <v/>
      </c>
      <c r="M3889" s="30">
        <f>IF(OR(H3889="",H3889=0),"",IF(K3889="",IF(J3889="","",IF(OR(ISTEXT(J3889),ISTEXT(H3889)),"",J3889/H3889)),IF(OR(ISTEXT(L3889),ISTEXT(H3889)),"",L3889/H3889)))</f>
        <v/>
      </c>
    </row>
    <row r="3890" ht="13.35" customHeight="1" s="162">
      <c r="B3890" s="307" t="n"/>
      <c r="C3890" s="307" t="n"/>
      <c r="E3890" s="307" t="n"/>
      <c r="F3890" s="32" t="n"/>
      <c r="G3890" s="33">
        <f>IF(F3890="", "", IF(OR(ISTEXT(H3890),ISTEXT(F3890)),"",H3890/F3890))</f>
        <v/>
      </c>
      <c r="H3890" s="33" t="n"/>
      <c r="I3890" s="33" t="n"/>
      <c r="J3890" s="33">
        <f>IF(I3890="", "", IF(OR(ISTEXT(I3890),ISTEXT($F3890)),"",I3890*$F3890))</f>
        <v/>
      </c>
      <c r="K3890" s="33" t="n"/>
      <c r="L3890" s="33">
        <f>IF(K3890="", "", IF(OR(ISTEXT(K3890),ISTEXT($F3890)),"",K3890*$F3890))</f>
        <v/>
      </c>
      <c r="M3890" s="30">
        <f>IF(OR(H3890="",H3890=0),"",IF(K3890="",IF(J3890="","",IF(OR(ISTEXT(J3890),ISTEXT(H3890)),"",J3890/H3890)),IF(OR(ISTEXT(L3890),ISTEXT(H3890)),"",L3890/H3890)))</f>
        <v/>
      </c>
    </row>
    <row r="3891" ht="13.35" customHeight="1" s="162">
      <c r="B3891" s="307" t="n"/>
      <c r="C3891" s="307" t="n"/>
      <c r="E3891" s="307" t="n"/>
      <c r="F3891" s="32" t="n"/>
      <c r="G3891" s="33">
        <f>IF(F3891="", "", IF(OR(ISTEXT(H3891),ISTEXT(F3891)),"",H3891/F3891))</f>
        <v/>
      </c>
      <c r="H3891" s="33" t="n"/>
      <c r="I3891" s="33" t="n"/>
      <c r="J3891" s="33">
        <f>IF(I3891="", "", IF(OR(ISTEXT(I3891),ISTEXT($F3891)),"",I3891*$F3891))</f>
        <v/>
      </c>
      <c r="K3891" s="33" t="n"/>
      <c r="L3891" s="33">
        <f>IF(K3891="", "", IF(OR(ISTEXT(K3891),ISTEXT($F3891)),"",K3891*$F3891))</f>
        <v/>
      </c>
      <c r="M3891" s="30">
        <f>IF(OR(H3891="",H3891=0),"",IF(K3891="",IF(J3891="","",IF(OR(ISTEXT(J3891),ISTEXT(H3891)),"",J3891/H3891)),IF(OR(ISTEXT(L3891),ISTEXT(H3891)),"",L3891/H3891)))</f>
        <v/>
      </c>
    </row>
    <row r="3892" ht="13.35" customHeight="1" s="162">
      <c r="B3892" s="307" t="n"/>
      <c r="C3892" s="307" t="n"/>
      <c r="E3892" s="307" t="n"/>
      <c r="F3892" s="32" t="n"/>
      <c r="G3892" s="33">
        <f>IF(F3892="", "", IF(OR(ISTEXT(H3892),ISTEXT(F3892)),"",H3892/F3892))</f>
        <v/>
      </c>
      <c r="H3892" s="33" t="n"/>
      <c r="I3892" s="33" t="n"/>
      <c r="J3892" s="33">
        <f>IF(I3892="", "", IF(OR(ISTEXT(I3892),ISTEXT($F3892)),"",I3892*$F3892))</f>
        <v/>
      </c>
      <c r="K3892" s="33" t="n"/>
      <c r="L3892" s="33">
        <f>IF(K3892="", "", IF(OR(ISTEXT(K3892),ISTEXT($F3892)),"",K3892*$F3892))</f>
        <v/>
      </c>
      <c r="M3892" s="30">
        <f>IF(OR(H3892="",H3892=0),"",IF(K3892="",IF(J3892="","",IF(OR(ISTEXT(J3892),ISTEXT(H3892)),"",J3892/H3892)),IF(OR(ISTEXT(L3892),ISTEXT(H3892)),"",L3892/H3892)))</f>
        <v/>
      </c>
    </row>
    <row r="3893" ht="13.35" customHeight="1" s="162">
      <c r="B3893" s="307" t="n"/>
      <c r="C3893" s="307" t="n"/>
      <c r="E3893" s="307" t="n"/>
      <c r="F3893" s="32" t="n"/>
      <c r="G3893" s="33">
        <f>IF(F3893="", "", IF(OR(ISTEXT(H3893),ISTEXT(F3893)),"",H3893/F3893))</f>
        <v/>
      </c>
      <c r="H3893" s="33" t="n"/>
      <c r="I3893" s="33" t="n"/>
      <c r="J3893" s="33">
        <f>IF(I3893="", "", IF(OR(ISTEXT(I3893),ISTEXT($F3893)),"",I3893*$F3893))</f>
        <v/>
      </c>
      <c r="K3893" s="33" t="n"/>
      <c r="L3893" s="33">
        <f>IF(K3893="", "", IF(OR(ISTEXT(K3893),ISTEXT($F3893)),"",K3893*$F3893))</f>
        <v/>
      </c>
      <c r="M3893" s="30">
        <f>IF(OR(H3893="",H3893=0),"",IF(K3893="",IF(J3893="","",IF(OR(ISTEXT(J3893),ISTEXT(H3893)),"",J3893/H3893)),IF(OR(ISTEXT(L3893),ISTEXT(H3893)),"",L3893/H3893)))</f>
        <v/>
      </c>
    </row>
    <row r="3894" ht="13.35" customHeight="1" s="162">
      <c r="B3894" s="307" t="n"/>
      <c r="C3894" s="307" t="n"/>
      <c r="E3894" s="307" t="n"/>
      <c r="F3894" s="32" t="n"/>
      <c r="G3894" s="33">
        <f>IF(F3894="", "", IF(OR(ISTEXT(H3894),ISTEXT(F3894)),"",H3894/F3894))</f>
        <v/>
      </c>
      <c r="H3894" s="33" t="n"/>
      <c r="I3894" s="33" t="n"/>
      <c r="J3894" s="33">
        <f>IF(I3894="", "", IF(OR(ISTEXT(I3894),ISTEXT($F3894)),"",I3894*$F3894))</f>
        <v/>
      </c>
      <c r="K3894" s="33" t="n"/>
      <c r="L3894" s="33">
        <f>IF(K3894="", "", IF(OR(ISTEXT(K3894),ISTEXT($F3894)),"",K3894*$F3894))</f>
        <v/>
      </c>
      <c r="M3894" s="30">
        <f>IF(OR(H3894="",H3894=0),"",IF(K3894="",IF(J3894="","",IF(OR(ISTEXT(J3894),ISTEXT(H3894)),"",J3894/H3894)),IF(OR(ISTEXT(L3894),ISTEXT(H3894)),"",L3894/H3894)))</f>
        <v/>
      </c>
    </row>
    <row r="3895" ht="13.35" customHeight="1" s="162">
      <c r="B3895" s="307" t="n"/>
      <c r="C3895" s="307" t="n"/>
      <c r="E3895" s="307" t="n"/>
      <c r="F3895" s="32" t="n"/>
      <c r="G3895" s="33">
        <f>IF(F3895="", "", IF(OR(ISTEXT(H3895),ISTEXT(F3895)),"",H3895/F3895))</f>
        <v/>
      </c>
      <c r="H3895" s="33" t="n"/>
      <c r="I3895" s="33" t="n"/>
      <c r="J3895" s="33">
        <f>IF(I3895="", "", IF(OR(ISTEXT(I3895),ISTEXT($F3895)),"",I3895*$F3895))</f>
        <v/>
      </c>
      <c r="K3895" s="33" t="n"/>
      <c r="L3895" s="33">
        <f>IF(K3895="", "", IF(OR(ISTEXT(K3895),ISTEXT($F3895)),"",K3895*$F3895))</f>
        <v/>
      </c>
      <c r="M3895" s="30">
        <f>IF(OR(H3895="",H3895=0),"",IF(K3895="",IF(J3895="","",IF(OR(ISTEXT(J3895),ISTEXT(H3895)),"",J3895/H3895)),IF(OR(ISTEXT(L3895),ISTEXT(H3895)),"",L3895/H3895)))</f>
        <v/>
      </c>
    </row>
    <row r="3896" ht="13.35" customHeight="1" s="162">
      <c r="B3896" s="307" t="n"/>
      <c r="C3896" s="307" t="n"/>
      <c r="D3896" s="307"/>
      <c r="E3896" s="307"/>
      <c r="F3896" s="307"/>
      <c r="G3896" s="307"/>
      <c r="H3896" s="33" t="n"/>
      <c r="I3896" s="33" t="n"/>
      <c r="J3896" s="33"/>
      <c r="K3896" s="33" t="n"/>
      <c r="L3896" s="33"/>
      <c r="M3896" s="30">
        <f>IF(OR(H3896="",H3896=0),"",IF(L3896="",IF(J3896="","",IF(OR(ISTEXT(J3896),ISTEXT(H3896)),"",J3896/H3896)),IF(OR(ISTEXT(L3896),ISTEXT(H3896)),"",L3896/H3896)))</f>
        <v/>
      </c>
    </row>
    <row r="3897" ht="13.35" customHeight="1" s="162">
      <c r="B3897" s="42" t="n"/>
      <c r="C3897" s="231" t="inlineStr">
        <is>
          <t>Total</t>
        </is>
      </c>
      <c r="D3897" s="159" t="n"/>
      <c r="E3897" s="42" t="n"/>
      <c r="F3897" s="42" t="n"/>
      <c r="G3897" s="43" t="n"/>
      <c r="H3897" s="43">
        <f>IF(SUM(H3881:H3896)+SUM(H3908:H3947)=0,"",SUM(H3881:H3896)+SUM(H3908:H3947))</f>
        <v/>
      </c>
      <c r="I3897" s="43" t="n"/>
      <c r="J3897" s="43">
        <f>IF(SUM(J3881:J3896)+SUM(J3908:J3947)=0,"",SUM(J3881:J3896)+SUM(J3908:J3947))</f>
        <v/>
      </c>
      <c r="K3897" s="43" t="n"/>
      <c r="L3897" s="43">
        <f>IF(SUM(L3881:L3896)+SUM(L3908:L3947)=0,"",SUM(L3881:L3896)+SUM(L3908:L3947))</f>
        <v/>
      </c>
      <c r="M3897" s="35">
        <f>IF(OR(H3897="",H3897=0),"",IF(L3897="",IF(J3897="","",IF(OR(ISTEXT(J3897),ISTEXT(H3897)),"",J3897/H3897)),IF(OR(ISTEXT(L3897),ISTEXT(H3897)),"",L3897/H3897)))</f>
        <v/>
      </c>
    </row>
    <row r="3898" ht="13.35" customHeight="1" s="162"/>
    <row r="3899" ht="13.35" customHeight="1" s="162">
      <c r="B3899" s="188" t="inlineStr">
        <is>
          <t>Remarks</t>
        </is>
      </c>
      <c r="C3899" s="173" t="n"/>
      <c r="D3899" s="154" t="n"/>
      <c r="E3899" s="174" t="n"/>
      <c r="F3899" s="174" t="n"/>
      <c r="G3899" s="174" t="n"/>
      <c r="H3899" s="174" t="n"/>
      <c r="I3899" s="174" t="n"/>
      <c r="J3899" s="174" t="n"/>
      <c r="K3899" s="174" t="n"/>
      <c r="L3899" s="174" t="n"/>
      <c r="M3899" s="173" t="n"/>
    </row>
    <row r="3900" ht="13.35" customHeight="1" s="162">
      <c r="B3900" s="154" t="n"/>
      <c r="C3900" s="174" t="n"/>
      <c r="D3900" s="174" t="n"/>
      <c r="E3900" s="174" t="n"/>
      <c r="F3900" s="174" t="n"/>
      <c r="G3900" s="174" t="n"/>
      <c r="H3900" s="174" t="n"/>
      <c r="I3900" s="174" t="n"/>
      <c r="J3900" s="174" t="n"/>
      <c r="K3900" s="174" t="n"/>
      <c r="L3900" s="174" t="n"/>
      <c r="M3900" s="173" t="n"/>
    </row>
    <row r="3901" ht="13.35" customHeight="1" s="162">
      <c r="B3901" s="154" t="n"/>
      <c r="C3901" s="174" t="n"/>
      <c r="D3901" s="174" t="n"/>
      <c r="E3901" s="174" t="n"/>
      <c r="F3901" s="174" t="n"/>
      <c r="G3901" s="174" t="n"/>
      <c r="H3901" s="174" t="n"/>
      <c r="I3901" s="174" t="n"/>
      <c r="J3901" s="174" t="n"/>
      <c r="K3901" s="174" t="n"/>
      <c r="L3901" s="174" t="n"/>
      <c r="M3901" s="173" t="n"/>
    </row>
    <row r="3902" ht="13.35" customHeight="1" s="162">
      <c r="B3902" s="154" t="n"/>
      <c r="C3902" s="174" t="n"/>
      <c r="D3902" s="174" t="n"/>
      <c r="E3902" s="174" t="n"/>
      <c r="F3902" s="174" t="n"/>
      <c r="G3902" s="174" t="n"/>
      <c r="H3902" s="174" t="n"/>
      <c r="I3902" s="174" t="n"/>
      <c r="J3902" s="174" t="n"/>
      <c r="K3902" s="174" t="n"/>
      <c r="L3902" s="174" t="n"/>
      <c r="M3902" s="173" t="n"/>
    </row>
    <row r="3903" ht="13.35" customHeight="1" s="162"/>
    <row r="3904" ht="13.35" customHeight="1" s="162">
      <c r="B3904" s="200" t="inlineStr">
        <is>
          <t>System (cont.)</t>
        </is>
      </c>
      <c r="C3904" s="403" t="n"/>
      <c r="D3904" s="209">
        <f>IF('{Equipment Data Entry}'!B118="","",'{Equipment Data Entry}'!B118)</f>
        <v/>
      </c>
      <c r="E3904" s="418" t="n"/>
      <c r="F3904" s="403" t="n"/>
      <c r="G3904" s="200" t="inlineStr">
        <is>
          <t>Service</t>
        </is>
      </c>
      <c r="H3904" s="403" t="n"/>
      <c r="I3904" s="210">
        <f>IF('{Equipment Data Entry}'!C118="","",'{Equipment Data Entry}'!C118)</f>
        <v/>
      </c>
      <c r="J3904" s="418" t="n"/>
      <c r="K3904" s="418" t="n"/>
      <c r="L3904" s="418" t="n"/>
      <c r="M3904" s="403" t="n"/>
    </row>
    <row r="3905" ht="13.35" customHeight="1" s="162">
      <c r="B3905" s="422" t="n"/>
      <c r="C3905" s="423" t="n"/>
      <c r="D3905" s="422" t="n"/>
      <c r="E3905" s="424" t="n"/>
      <c r="F3905" s="423" t="n"/>
      <c r="G3905" s="422" t="n"/>
      <c r="H3905" s="423" t="n"/>
      <c r="I3905" s="422" t="n"/>
      <c r="J3905" s="424" t="n"/>
      <c r="K3905" s="424" t="n"/>
      <c r="L3905" s="424" t="n"/>
      <c r="M3905" s="423" t="n"/>
    </row>
    <row r="3906" ht="13.35" customHeight="1" s="162">
      <c r="B3906" s="188" t="inlineStr">
        <is>
          <t>Registers / Grilles (cont.)</t>
        </is>
      </c>
      <c r="C3906" s="174" t="n"/>
      <c r="D3906" s="174" t="n"/>
      <c r="E3906" s="174" t="n"/>
      <c r="F3906" s="173" t="n"/>
      <c r="G3906" s="233" t="inlineStr">
        <is>
          <t>Design VEL</t>
        </is>
      </c>
      <c r="H3906" s="194" t="inlineStr">
        <is>
          <t>Design CFM</t>
        </is>
      </c>
      <c r="I3906" s="188" t="inlineStr">
        <is>
          <t>Initial</t>
        </is>
      </c>
      <c r="J3906" s="173" t="n"/>
      <c r="K3906" s="188" t="inlineStr">
        <is>
          <t>Final</t>
        </is>
      </c>
      <c r="L3906" s="173" t="n"/>
      <c r="M3906" s="188" t="inlineStr">
        <is>
          <t>%</t>
        </is>
      </c>
    </row>
    <row r="3907" ht="13.35" customHeight="1" s="162">
      <c r="B3907" s="153" t="inlineStr">
        <is>
          <t>No.</t>
        </is>
      </c>
      <c r="C3907" s="188" t="inlineStr">
        <is>
          <t>Area Served</t>
        </is>
      </c>
      <c r="D3907" s="188" t="inlineStr">
        <is>
          <t>Type</t>
        </is>
      </c>
      <c r="E3907" s="188" t="inlineStr">
        <is>
          <t>Size</t>
        </is>
      </c>
      <c r="F3907" s="188" t="inlineStr">
        <is>
          <t>Ak</t>
        </is>
      </c>
      <c r="G3907" s="440" t="n"/>
      <c r="H3907" s="440" t="n"/>
      <c r="I3907" s="188" t="inlineStr">
        <is>
          <t>VEL</t>
        </is>
      </c>
      <c r="J3907" s="188" t="inlineStr">
        <is>
          <t>CFM</t>
        </is>
      </c>
      <c r="K3907" s="188" t="inlineStr">
        <is>
          <t>VEL</t>
        </is>
      </c>
      <c r="L3907" s="188" t="inlineStr">
        <is>
          <t>CFM</t>
        </is>
      </c>
      <c r="M3907" s="440" t="n"/>
    </row>
    <row r="3908" ht="13.35" customHeight="1" s="162">
      <c r="B3908" s="307" t="n"/>
      <c r="C3908" s="307" t="n"/>
      <c r="E3908" s="307" t="n"/>
      <c r="F3908" s="32" t="n"/>
      <c r="G3908" s="33">
        <f>IF(F3908="", "", IF(OR(ISTEXT(H3908),ISTEXT(F3908)),"",H3908/F3908))</f>
        <v/>
      </c>
      <c r="H3908" s="33" t="n"/>
      <c r="I3908" s="33" t="n"/>
      <c r="J3908" s="33">
        <f>IF(I3908="", "", IF(OR(ISTEXT(I3908),ISTEXT($F3908)),"",I3908*$F3908))</f>
        <v/>
      </c>
      <c r="K3908" s="33" t="n"/>
      <c r="L3908" s="33">
        <f>IF(K3908="", "", IF(OR(ISTEXT(K3908),ISTEXT($F3908)),"",K3908*$F3908))</f>
        <v/>
      </c>
      <c r="M3908" s="30">
        <f>IF(OR(H3908="",H3908=0),"",IF(K3908="",IF(J3908="","",IF(OR(ISTEXT(J3908),ISTEXT(H3908)),"",J3908/H3908)),IF(OR(ISTEXT(L3908),ISTEXT(H3908)),"",L3908/H3908)))</f>
        <v/>
      </c>
    </row>
    <row r="3909" ht="13.35" customHeight="1" s="162">
      <c r="B3909" s="307" t="n"/>
      <c r="C3909" s="307" t="n"/>
      <c r="E3909" s="307" t="n"/>
      <c r="F3909" s="32" t="n"/>
      <c r="G3909" s="33">
        <f>IF(F3909="", "", IF(OR(ISTEXT(H3909),ISTEXT(F3909)),"",H3909/F3909))</f>
        <v/>
      </c>
      <c r="H3909" s="33" t="n"/>
      <c r="I3909" s="33" t="n"/>
      <c r="J3909" s="33">
        <f>IF(I3909="", "", IF(OR(ISTEXT(I3909),ISTEXT($F3909)),"",I3909*$F3909))</f>
        <v/>
      </c>
      <c r="K3909" s="33" t="n"/>
      <c r="L3909" s="33">
        <f>IF(K3909="", "", IF(OR(ISTEXT(K3909),ISTEXT($F3909)),"",K3909*$F3909))</f>
        <v/>
      </c>
      <c r="M3909" s="30">
        <f>IF(OR(H3909="",H3909=0),"",IF(K3909="",IF(J3909="","",IF(OR(ISTEXT(J3909),ISTEXT(H3909)),"",J3909/H3909)),IF(OR(ISTEXT(L3909),ISTEXT(H3909)),"",L3909/H3909)))</f>
        <v/>
      </c>
    </row>
    <row r="3910" ht="13.35" customHeight="1" s="162">
      <c r="B3910" s="307" t="n"/>
      <c r="C3910" s="307" t="n"/>
      <c r="E3910" s="307" t="n"/>
      <c r="F3910" s="32" t="n"/>
      <c r="G3910" s="33">
        <f>IF(F3910="", "", IF(OR(ISTEXT(H3910),ISTEXT(F3910)),"",H3910/F3910))</f>
        <v/>
      </c>
      <c r="H3910" s="33" t="n"/>
      <c r="I3910" s="33" t="n"/>
      <c r="J3910" s="33">
        <f>IF(I3910="", "", IF(OR(ISTEXT(I3910),ISTEXT($F3910)),"",I3910*$F3910))</f>
        <v/>
      </c>
      <c r="K3910" s="33" t="n"/>
      <c r="L3910" s="33">
        <f>IF(K3910="", "", IF(OR(ISTEXT(K3910),ISTEXT($F3910)),"",K3910*$F3910))</f>
        <v/>
      </c>
      <c r="M3910" s="30">
        <f>IF(OR(H3910="",H3910=0),"",IF(K3910="",IF(J3910="","",IF(OR(ISTEXT(J3910),ISTEXT(H3910)),"",J3910/H3910)),IF(OR(ISTEXT(L3910),ISTEXT(H3910)),"",L3910/H3910)))</f>
        <v/>
      </c>
    </row>
    <row r="3911" ht="13.35" customHeight="1" s="162">
      <c r="B3911" s="307" t="n"/>
      <c r="C3911" s="307" t="n"/>
      <c r="E3911" s="307" t="n"/>
      <c r="F3911" s="32" t="n"/>
      <c r="G3911" s="33">
        <f>IF(F3911="", "", IF(OR(ISTEXT(H3911),ISTEXT(F3911)),"",H3911/F3911))</f>
        <v/>
      </c>
      <c r="H3911" s="33" t="n"/>
      <c r="I3911" s="33" t="n"/>
      <c r="J3911" s="33">
        <f>IF(I3911="", "", IF(OR(ISTEXT(I3911),ISTEXT($F3911)),"",I3911*$F3911))</f>
        <v/>
      </c>
      <c r="K3911" s="33" t="n"/>
      <c r="L3911" s="33">
        <f>IF(K3911="", "", IF(OR(ISTEXT(K3911),ISTEXT($F3911)),"",K3911*$F3911))</f>
        <v/>
      </c>
      <c r="M3911" s="30">
        <f>IF(OR(H3911="",H3911=0),"",IF(K3911="",IF(J3911="","",IF(OR(ISTEXT(J3911),ISTEXT(H3911)),"",J3911/H3911)),IF(OR(ISTEXT(L3911),ISTEXT(H3911)),"",L3911/H3911)))</f>
        <v/>
      </c>
    </row>
    <row r="3912" ht="13.35" customHeight="1" s="162">
      <c r="B3912" s="307" t="n"/>
      <c r="C3912" s="307" t="n"/>
      <c r="E3912" s="307" t="n"/>
      <c r="F3912" s="32" t="n"/>
      <c r="G3912" s="33">
        <f>IF(F3912="", "", IF(OR(ISTEXT(H3912),ISTEXT(F3912)),"",H3912/F3912))</f>
        <v/>
      </c>
      <c r="H3912" s="33" t="n"/>
      <c r="I3912" s="33" t="n"/>
      <c r="J3912" s="33">
        <f>IF(I3912="", "", IF(OR(ISTEXT(I3912),ISTEXT($F3912)),"",I3912*$F3912))</f>
        <v/>
      </c>
      <c r="K3912" s="33" t="n"/>
      <c r="L3912" s="33">
        <f>IF(K3912="", "", IF(OR(ISTEXT(K3912),ISTEXT($F3912)),"",K3912*$F3912))</f>
        <v/>
      </c>
      <c r="M3912" s="30">
        <f>IF(OR(H3912="",H3912=0),"",IF(K3912="",IF(J3912="","",IF(OR(ISTEXT(J3912),ISTEXT(H3912)),"",J3912/H3912)),IF(OR(ISTEXT(L3912),ISTEXT(H3912)),"",L3912/H3912)))</f>
        <v/>
      </c>
    </row>
    <row r="3913" ht="13.35" customHeight="1" s="162">
      <c r="B3913" s="307" t="n"/>
      <c r="C3913" s="307" t="n"/>
      <c r="E3913" s="307" t="n"/>
      <c r="F3913" s="32" t="n"/>
      <c r="G3913" s="33">
        <f>IF(F3913="", "", IF(OR(ISTEXT(H3913),ISTEXT(F3913)),"",H3913/F3913))</f>
        <v/>
      </c>
      <c r="H3913" s="33" t="n"/>
      <c r="I3913" s="33" t="n"/>
      <c r="J3913" s="33">
        <f>IF(I3913="", "", IF(OR(ISTEXT(I3913),ISTEXT($F3913)),"",I3913*$F3913))</f>
        <v/>
      </c>
      <c r="K3913" s="33" t="n"/>
      <c r="L3913" s="33">
        <f>IF(K3913="", "", IF(OR(ISTEXT(K3913),ISTEXT($F3913)),"",K3913*$F3913))</f>
        <v/>
      </c>
      <c r="M3913" s="30">
        <f>IF(OR(H3913="",H3913=0),"",IF(K3913="",IF(J3913="","",IF(OR(ISTEXT(J3913),ISTEXT(H3913)),"",J3913/H3913)),IF(OR(ISTEXT(L3913),ISTEXT(H3913)),"",L3913/H3913)))</f>
        <v/>
      </c>
    </row>
    <row r="3914" ht="13.35" customHeight="1" s="162">
      <c r="B3914" s="307" t="n"/>
      <c r="C3914" s="307" t="n"/>
      <c r="E3914" s="307" t="n"/>
      <c r="F3914" s="32" t="n"/>
      <c r="G3914" s="33">
        <f>IF(F3914="", "", IF(OR(ISTEXT(H3914),ISTEXT(F3914)),"",H3914/F3914))</f>
        <v/>
      </c>
      <c r="H3914" s="33" t="n"/>
      <c r="I3914" s="33" t="n"/>
      <c r="J3914" s="33">
        <f>IF(I3914="", "", IF(OR(ISTEXT(I3914),ISTEXT($F3914)),"",I3914*$F3914))</f>
        <v/>
      </c>
      <c r="K3914" s="33" t="n"/>
      <c r="L3914" s="33">
        <f>IF(K3914="", "", IF(OR(ISTEXT(K3914),ISTEXT($F3914)),"",K3914*$F3914))</f>
        <v/>
      </c>
      <c r="M3914" s="30">
        <f>IF(OR(H3914="",H3914=0),"",IF(K3914="",IF(J3914="","",IF(OR(ISTEXT(J3914),ISTEXT(H3914)),"",J3914/H3914)),IF(OR(ISTEXT(L3914),ISTEXT(H3914)),"",L3914/H3914)))</f>
        <v/>
      </c>
    </row>
    <row r="3915" ht="13.35" customHeight="1" s="162">
      <c r="B3915" s="307" t="n"/>
      <c r="C3915" s="307" t="n"/>
      <c r="E3915" s="307" t="n"/>
      <c r="F3915" s="32" t="n"/>
      <c r="G3915" s="33">
        <f>IF(F3915="", "", IF(OR(ISTEXT(H3915),ISTEXT(F3915)),"",H3915/F3915))</f>
        <v/>
      </c>
      <c r="H3915" s="33" t="n"/>
      <c r="I3915" s="33" t="n"/>
      <c r="J3915" s="33">
        <f>IF(I3915="", "", IF(OR(ISTEXT(I3915),ISTEXT($F3915)),"",I3915*$F3915))</f>
        <v/>
      </c>
      <c r="K3915" s="33" t="n"/>
      <c r="L3915" s="33">
        <f>IF(K3915="", "", IF(OR(ISTEXT(K3915),ISTEXT($F3915)),"",K3915*$F3915))</f>
        <v/>
      </c>
      <c r="M3915" s="30">
        <f>IF(OR(H3915="",H3915=0),"",IF(K3915="",IF(J3915="","",IF(OR(ISTEXT(J3915),ISTEXT(H3915)),"",J3915/H3915)),IF(OR(ISTEXT(L3915),ISTEXT(H3915)),"",L3915/H3915)))</f>
        <v/>
      </c>
    </row>
    <row r="3916" ht="13.35" customHeight="1" s="162">
      <c r="B3916" s="307" t="n"/>
      <c r="C3916" s="307" t="n"/>
      <c r="E3916" s="307" t="n"/>
      <c r="F3916" s="32" t="n"/>
      <c r="G3916" s="33">
        <f>IF(F3916="", "", IF(OR(ISTEXT(H3916),ISTEXT(F3916)),"",H3916/F3916))</f>
        <v/>
      </c>
      <c r="H3916" s="33" t="n"/>
      <c r="I3916" s="33" t="n"/>
      <c r="J3916" s="33">
        <f>IF(I3916="", "", IF(OR(ISTEXT(I3916),ISTEXT($F3916)),"",I3916*$F3916))</f>
        <v/>
      </c>
      <c r="K3916" s="33" t="n"/>
      <c r="L3916" s="33">
        <f>IF(K3916="", "", IF(OR(ISTEXT(K3916),ISTEXT($F3916)),"",K3916*$F3916))</f>
        <v/>
      </c>
      <c r="M3916" s="30">
        <f>IF(OR(H3916="",H3916=0),"",IF(K3916="",IF(J3916="","",IF(OR(ISTEXT(J3916),ISTEXT(H3916)),"",J3916/H3916)),IF(OR(ISTEXT(L3916),ISTEXT(H3916)),"",L3916/H3916)))</f>
        <v/>
      </c>
    </row>
    <row r="3917" ht="13.35" customHeight="1" s="162">
      <c r="B3917" s="307" t="n"/>
      <c r="C3917" s="307" t="n"/>
      <c r="E3917" s="307" t="n"/>
      <c r="F3917" s="32" t="n"/>
      <c r="G3917" s="33">
        <f>IF(F3917="", "", IF(OR(ISTEXT(H3917),ISTEXT(F3917)),"",H3917/F3917))</f>
        <v/>
      </c>
      <c r="H3917" s="33" t="n"/>
      <c r="I3917" s="33" t="n"/>
      <c r="J3917" s="33">
        <f>IF(I3917="", "", IF(OR(ISTEXT(I3917),ISTEXT($F3917)),"",I3917*$F3917))</f>
        <v/>
      </c>
      <c r="K3917" s="33" t="n"/>
      <c r="L3917" s="33">
        <f>IF(K3917="", "", IF(OR(ISTEXT(K3917),ISTEXT($F3917)),"",K3917*$F3917))</f>
        <v/>
      </c>
      <c r="M3917" s="30">
        <f>IF(OR(H3917="",H3917=0),"",IF(K3917="",IF(J3917="","",IF(OR(ISTEXT(J3917),ISTEXT(H3917)),"",J3917/H3917)),IF(OR(ISTEXT(L3917),ISTEXT(H3917)),"",L3917/H3917)))</f>
        <v/>
      </c>
    </row>
    <row r="3918" ht="13.35" customHeight="1" s="162">
      <c r="B3918" s="307" t="n"/>
      <c r="C3918" s="307" t="n"/>
      <c r="E3918" s="307" t="n"/>
      <c r="F3918" s="32" t="n"/>
      <c r="G3918" s="33">
        <f>IF(F3918="", "", IF(OR(ISTEXT(H3918),ISTEXT(F3918)),"",H3918/F3918))</f>
        <v/>
      </c>
      <c r="H3918" s="33" t="n"/>
      <c r="I3918" s="33" t="n"/>
      <c r="J3918" s="33">
        <f>IF(I3918="", "", IF(OR(ISTEXT(I3918),ISTEXT($F3918)),"",I3918*$F3918))</f>
        <v/>
      </c>
      <c r="K3918" s="33" t="n"/>
      <c r="L3918" s="33">
        <f>IF(K3918="", "", IF(OR(ISTEXT(K3918),ISTEXT($F3918)),"",K3918*$F3918))</f>
        <v/>
      </c>
      <c r="M3918" s="30">
        <f>IF(OR(H3918="",H3918=0),"",IF(K3918="",IF(J3918="","",IF(OR(ISTEXT(J3918),ISTEXT(H3918)),"",J3918/H3918)),IF(OR(ISTEXT(L3918),ISTEXT(H3918)),"",L3918/H3918)))</f>
        <v/>
      </c>
    </row>
    <row r="3919" ht="13.35" customHeight="1" s="162">
      <c r="B3919" s="307" t="n"/>
      <c r="C3919" s="307" t="n"/>
      <c r="E3919" s="307" t="n"/>
      <c r="F3919" s="32" t="n"/>
      <c r="G3919" s="33">
        <f>IF(F3919="", "", IF(OR(ISTEXT(H3919),ISTEXT(F3919)),"",H3919/F3919))</f>
        <v/>
      </c>
      <c r="H3919" s="33" t="n"/>
      <c r="I3919" s="33" t="n"/>
      <c r="J3919" s="33">
        <f>IF(I3919="", "", IF(OR(ISTEXT(I3919),ISTEXT($F3919)),"",I3919*$F3919))</f>
        <v/>
      </c>
      <c r="K3919" s="33" t="n"/>
      <c r="L3919" s="33">
        <f>IF(K3919="", "", IF(OR(ISTEXT(K3919),ISTEXT($F3919)),"",K3919*$F3919))</f>
        <v/>
      </c>
      <c r="M3919" s="30">
        <f>IF(OR(H3919="",H3919=0),"",IF(K3919="",IF(J3919="","",IF(OR(ISTEXT(J3919),ISTEXT(H3919)),"",J3919/H3919)),IF(OR(ISTEXT(L3919),ISTEXT(H3919)),"",L3919/H3919)))</f>
        <v/>
      </c>
    </row>
    <row r="3920" ht="13.35" customHeight="1" s="162">
      <c r="B3920" s="307" t="n"/>
      <c r="C3920" s="307" t="n"/>
      <c r="E3920" s="307" t="n"/>
      <c r="F3920" s="32" t="n"/>
      <c r="G3920" s="33">
        <f>IF(F3920="", "", IF(OR(ISTEXT(H3920),ISTEXT(F3920)),"",H3920/F3920))</f>
        <v/>
      </c>
      <c r="H3920" s="33" t="n"/>
      <c r="I3920" s="33" t="n"/>
      <c r="J3920" s="33">
        <f>IF(I3920="", "", IF(OR(ISTEXT(I3920),ISTEXT($F3920)),"",I3920*$F3920))</f>
        <v/>
      </c>
      <c r="K3920" s="33" t="n"/>
      <c r="L3920" s="33">
        <f>IF(K3920="", "", IF(OR(ISTEXT(K3920),ISTEXT($F3920)),"",K3920*$F3920))</f>
        <v/>
      </c>
      <c r="M3920" s="30">
        <f>IF(OR(H3920="",H3920=0),"",IF(K3920="",IF(J3920="","",IF(OR(ISTEXT(J3920),ISTEXT(H3920)),"",J3920/H3920)),IF(OR(ISTEXT(L3920),ISTEXT(H3920)),"",L3920/H3920)))</f>
        <v/>
      </c>
    </row>
    <row r="3921" ht="13.35" customHeight="1" s="162">
      <c r="B3921" s="307" t="n"/>
      <c r="C3921" s="307" t="n"/>
      <c r="E3921" s="307" t="n"/>
      <c r="F3921" s="32" t="n"/>
      <c r="G3921" s="33">
        <f>IF(F3921="", "", IF(OR(ISTEXT(H3921),ISTEXT(F3921)),"",H3921/F3921))</f>
        <v/>
      </c>
      <c r="H3921" s="33" t="n"/>
      <c r="I3921" s="33" t="n"/>
      <c r="J3921" s="33">
        <f>IF(I3921="", "", IF(OR(ISTEXT(I3921),ISTEXT($F3921)),"",I3921*$F3921))</f>
        <v/>
      </c>
      <c r="K3921" s="33" t="n"/>
      <c r="L3921" s="33">
        <f>IF(K3921="", "", IF(OR(ISTEXT(K3921),ISTEXT($F3921)),"",K3921*$F3921))</f>
        <v/>
      </c>
      <c r="M3921" s="30">
        <f>IF(OR(H3921="",H3921=0),"",IF(K3921="",IF(J3921="","",IF(OR(ISTEXT(J3921),ISTEXT(H3921)),"",J3921/H3921)),IF(OR(ISTEXT(L3921),ISTEXT(H3921)),"",L3921/H3921)))</f>
        <v/>
      </c>
    </row>
    <row r="3922" ht="13.35" customHeight="1" s="162">
      <c r="B3922" s="307" t="n"/>
      <c r="C3922" s="307" t="n"/>
      <c r="E3922" s="307" t="n"/>
      <c r="F3922" s="32" t="n"/>
      <c r="G3922" s="33">
        <f>IF(F3922="", "", IF(OR(ISTEXT(H3922),ISTEXT(F3922)),"",H3922/F3922))</f>
        <v/>
      </c>
      <c r="H3922" s="33" t="n"/>
      <c r="I3922" s="33" t="n"/>
      <c r="J3922" s="33">
        <f>IF(I3922="", "", IF(OR(ISTEXT(I3922),ISTEXT($F3922)),"",I3922*$F3922))</f>
        <v/>
      </c>
      <c r="K3922" s="33" t="n"/>
      <c r="L3922" s="33">
        <f>IF(K3922="", "", IF(OR(ISTEXT(K3922),ISTEXT($F3922)),"",K3922*$F3922))</f>
        <v/>
      </c>
      <c r="M3922" s="30">
        <f>IF(OR(H3922="",H3922=0),"",IF(K3922="",IF(J3922="","",IF(OR(ISTEXT(J3922),ISTEXT(H3922)),"",J3922/H3922)),IF(OR(ISTEXT(L3922),ISTEXT(H3922)),"",L3922/H3922)))</f>
        <v/>
      </c>
    </row>
    <row r="3923" ht="13.35" customHeight="1" s="162">
      <c r="B3923" s="307" t="n"/>
      <c r="C3923" s="307" t="n"/>
      <c r="E3923" s="307" t="n"/>
      <c r="F3923" s="32" t="n"/>
      <c r="G3923" s="33">
        <f>IF(F3923="", "", IF(OR(ISTEXT(H3923),ISTEXT(F3923)),"",H3923/F3923))</f>
        <v/>
      </c>
      <c r="H3923" s="33" t="n"/>
      <c r="I3923" s="33" t="n"/>
      <c r="J3923" s="33">
        <f>IF(I3923="", "", IF(OR(ISTEXT(I3923),ISTEXT($F3923)),"",I3923*$F3923))</f>
        <v/>
      </c>
      <c r="K3923" s="33" t="n"/>
      <c r="L3923" s="33">
        <f>IF(K3923="", "", IF(OR(ISTEXT(K3923),ISTEXT($F3923)),"",K3923*$F3923))</f>
        <v/>
      </c>
      <c r="M3923" s="30">
        <f>IF(OR(H3923="",H3923=0),"",IF(K3923="",IF(J3923="","",IF(OR(ISTEXT(J3923),ISTEXT(H3923)),"",J3923/H3923)),IF(OR(ISTEXT(L3923),ISTEXT(H3923)),"",L3923/H3923)))</f>
        <v/>
      </c>
    </row>
    <row r="3924" ht="13.35" customHeight="1" s="162">
      <c r="B3924" s="307" t="n"/>
      <c r="C3924" s="307" t="n"/>
      <c r="E3924" s="307" t="n"/>
      <c r="F3924" s="32" t="n"/>
      <c r="G3924" s="33">
        <f>IF(F3924="", "", IF(OR(ISTEXT(H3924),ISTEXT(F3924)),"",H3924/F3924))</f>
        <v/>
      </c>
      <c r="H3924" s="33" t="n"/>
      <c r="I3924" s="33" t="n"/>
      <c r="J3924" s="33">
        <f>IF(I3924="", "", IF(OR(ISTEXT(I3924),ISTEXT($F3924)),"",I3924*$F3924))</f>
        <v/>
      </c>
      <c r="K3924" s="33" t="n"/>
      <c r="L3924" s="33">
        <f>IF(K3924="", "", IF(OR(ISTEXT(K3924),ISTEXT($F3924)),"",K3924*$F3924))</f>
        <v/>
      </c>
      <c r="M3924" s="30">
        <f>IF(OR(H3924="",H3924=0),"",IF(K3924="",IF(J3924="","",IF(OR(ISTEXT(J3924),ISTEXT(H3924)),"",J3924/H3924)),IF(OR(ISTEXT(L3924),ISTEXT(H3924)),"",L3924/H3924)))</f>
        <v/>
      </c>
    </row>
    <row r="3925" ht="13.35" customHeight="1" s="162">
      <c r="B3925" s="307" t="n"/>
      <c r="C3925" s="307" t="n"/>
      <c r="E3925" s="307" t="n"/>
      <c r="F3925" s="32" t="n"/>
      <c r="G3925" s="33">
        <f>IF(F3925="", "", IF(OR(ISTEXT(H3925),ISTEXT(F3925)),"",H3925/F3925))</f>
        <v/>
      </c>
      <c r="H3925" s="33" t="n"/>
      <c r="I3925" s="33" t="n"/>
      <c r="J3925" s="33">
        <f>IF(I3925="", "", IF(OR(ISTEXT(I3925),ISTEXT($F3925)),"",I3925*$F3925))</f>
        <v/>
      </c>
      <c r="K3925" s="33" t="n"/>
      <c r="L3925" s="33">
        <f>IF(K3925="", "", IF(OR(ISTEXT(K3925),ISTEXT($F3925)),"",K3925*$F3925))</f>
        <v/>
      </c>
      <c r="M3925" s="30">
        <f>IF(OR(H3925="",H3925=0),"",IF(K3925="",IF(J3925="","",IF(OR(ISTEXT(J3925),ISTEXT(H3925)),"",J3925/H3925)),IF(OR(ISTEXT(L3925),ISTEXT(H3925)),"",L3925/H3925)))</f>
        <v/>
      </c>
    </row>
    <row r="3926" ht="13.35" customHeight="1" s="162">
      <c r="B3926" s="307" t="n"/>
      <c r="C3926" s="307" t="n"/>
      <c r="E3926" s="307" t="n"/>
      <c r="F3926" s="32" t="n"/>
      <c r="G3926" s="33">
        <f>IF(F3926="", "", IF(OR(ISTEXT(H3926),ISTEXT(F3926)),"",H3926/F3926))</f>
        <v/>
      </c>
      <c r="H3926" s="33" t="n"/>
      <c r="I3926" s="33" t="n"/>
      <c r="J3926" s="33">
        <f>IF(I3926="", "", IF(OR(ISTEXT(I3926),ISTEXT($F3926)),"",I3926*$F3926))</f>
        <v/>
      </c>
      <c r="K3926" s="33" t="n"/>
      <c r="L3926" s="33">
        <f>IF(K3926="", "", IF(OR(ISTEXT(K3926),ISTEXT($F3926)),"",K3926*$F3926))</f>
        <v/>
      </c>
      <c r="M3926" s="30">
        <f>IF(OR(H3926="",H3926=0),"",IF(K3926="",IF(J3926="","",IF(OR(ISTEXT(J3926),ISTEXT(H3926)),"",J3926/H3926)),IF(OR(ISTEXT(L3926),ISTEXT(H3926)),"",L3926/H3926)))</f>
        <v/>
      </c>
    </row>
    <row r="3927" ht="13.35" customHeight="1" s="162">
      <c r="B3927" s="307" t="n"/>
      <c r="C3927" s="307" t="n"/>
      <c r="E3927" s="307" t="n"/>
      <c r="F3927" s="32" t="n"/>
      <c r="G3927" s="33">
        <f>IF(F3927="", "", IF(OR(ISTEXT(H3927),ISTEXT(F3927)),"",H3927/F3927))</f>
        <v/>
      </c>
      <c r="H3927" s="33" t="n"/>
      <c r="I3927" s="33" t="n"/>
      <c r="J3927" s="33">
        <f>IF(I3927="", "", IF(OR(ISTEXT(I3927),ISTEXT($F3927)),"",I3927*$F3927))</f>
        <v/>
      </c>
      <c r="K3927" s="33" t="n"/>
      <c r="L3927" s="33">
        <f>IF(K3927="", "", IF(OR(ISTEXT(K3927),ISTEXT($F3927)),"",K3927*$F3927))</f>
        <v/>
      </c>
      <c r="M3927" s="30">
        <f>IF(OR(H3927="",H3927=0),"",IF(K3927="",IF(J3927="","",IF(OR(ISTEXT(J3927),ISTEXT(H3927)),"",J3927/H3927)),IF(OR(ISTEXT(L3927),ISTEXT(H3927)),"",L3927/H3927)))</f>
        <v/>
      </c>
    </row>
    <row r="3928" ht="13.35" customHeight="1" s="162">
      <c r="B3928" s="307" t="n"/>
      <c r="C3928" s="307" t="n"/>
      <c r="E3928" s="307" t="n"/>
      <c r="F3928" s="32" t="n"/>
      <c r="G3928" s="33">
        <f>IF(F3928="", "", IF(OR(ISTEXT(H3928),ISTEXT(F3928)),"",H3928/F3928))</f>
        <v/>
      </c>
      <c r="H3928" s="33" t="n"/>
      <c r="I3928" s="33" t="n"/>
      <c r="J3928" s="33">
        <f>IF(I3928="", "", IF(OR(ISTEXT(I3928),ISTEXT($F3928)),"",I3928*$F3928))</f>
        <v/>
      </c>
      <c r="K3928" s="33" t="n"/>
      <c r="L3928" s="33">
        <f>IF(K3928="", "", IF(OR(ISTEXT(K3928),ISTEXT($F3928)),"",K3928*$F3928))</f>
        <v/>
      </c>
      <c r="M3928" s="30">
        <f>IF(OR(H3928="",H3928=0),"",IF(K3928="",IF(J3928="","",IF(OR(ISTEXT(J3928),ISTEXT(H3928)),"",J3928/H3928)),IF(OR(ISTEXT(L3928),ISTEXT(H3928)),"",L3928/H3928)))</f>
        <v/>
      </c>
    </row>
    <row r="3929" ht="13.35" customHeight="1" s="162">
      <c r="B3929" s="307" t="n"/>
      <c r="C3929" s="307" t="n"/>
      <c r="E3929" s="307" t="n"/>
      <c r="F3929" s="32" t="n"/>
      <c r="G3929" s="33">
        <f>IF(F3929="", "", IF(OR(ISTEXT(H3929),ISTEXT(F3929)),"",H3929/F3929))</f>
        <v/>
      </c>
      <c r="H3929" s="33" t="n"/>
      <c r="I3929" s="33" t="n"/>
      <c r="J3929" s="33">
        <f>IF(I3929="", "", IF(OR(ISTEXT(I3929),ISTEXT($F3929)),"",I3929*$F3929))</f>
        <v/>
      </c>
      <c r="K3929" s="33" t="n"/>
      <c r="L3929" s="33">
        <f>IF(K3929="", "", IF(OR(ISTEXT(K3929),ISTEXT($F3929)),"",K3929*$F3929))</f>
        <v/>
      </c>
      <c r="M3929" s="30">
        <f>IF(OR(H3929="",H3929=0),"",IF(K3929="",IF(J3929="","",IF(OR(ISTEXT(J3929),ISTEXT(H3929)),"",J3929/H3929)),IF(OR(ISTEXT(L3929),ISTEXT(H3929)),"",L3929/H3929)))</f>
        <v/>
      </c>
    </row>
    <row r="3930" ht="13.35" customHeight="1" s="162">
      <c r="B3930" s="307" t="n"/>
      <c r="C3930" s="307" t="n"/>
      <c r="E3930" s="307" t="n"/>
      <c r="F3930" s="32" t="n"/>
      <c r="G3930" s="33">
        <f>IF(F3930="", "", IF(OR(ISTEXT(H3930),ISTEXT(F3930)),"",H3930/F3930))</f>
        <v/>
      </c>
      <c r="H3930" s="33" t="n"/>
      <c r="I3930" s="33" t="n"/>
      <c r="J3930" s="33">
        <f>IF(I3930="", "", IF(OR(ISTEXT(I3930),ISTEXT($F3930)),"",I3930*$F3930))</f>
        <v/>
      </c>
      <c r="K3930" s="33" t="n"/>
      <c r="L3930" s="33">
        <f>IF(K3930="", "", IF(OR(ISTEXT(K3930),ISTEXT($F3930)),"",K3930*$F3930))</f>
        <v/>
      </c>
      <c r="M3930" s="30">
        <f>IF(OR(H3930="",H3930=0),"",IF(K3930="",IF(J3930="","",IF(OR(ISTEXT(J3930),ISTEXT(H3930)),"",J3930/H3930)),IF(OR(ISTEXT(L3930),ISTEXT(H3930)),"",L3930/H3930)))</f>
        <v/>
      </c>
    </row>
    <row r="3931" ht="13.35" customHeight="1" s="162">
      <c r="B3931" s="307" t="n"/>
      <c r="C3931" s="307" t="n"/>
      <c r="E3931" s="307" t="n"/>
      <c r="F3931" s="32" t="n"/>
      <c r="G3931" s="33">
        <f>IF(F3931="", "", IF(OR(ISTEXT(H3931),ISTEXT(F3931)),"",H3931/F3931))</f>
        <v/>
      </c>
      <c r="H3931" s="33" t="n"/>
      <c r="I3931" s="33" t="n"/>
      <c r="J3931" s="33">
        <f>IF(I3931="", "", IF(OR(ISTEXT(I3931),ISTEXT($F3931)),"",I3931*$F3931))</f>
        <v/>
      </c>
      <c r="K3931" s="33" t="n"/>
      <c r="L3931" s="33">
        <f>IF(K3931="", "", IF(OR(ISTEXT(K3931),ISTEXT($F3931)),"",K3931*$F3931))</f>
        <v/>
      </c>
      <c r="M3931" s="30">
        <f>IF(OR(H3931="",H3931=0),"",IF(K3931="",IF(J3931="","",IF(OR(ISTEXT(J3931),ISTEXT(H3931)),"",J3931/H3931)),IF(OR(ISTEXT(L3931),ISTEXT(H3931)),"",L3931/H3931)))</f>
        <v/>
      </c>
    </row>
    <row r="3932" ht="13.35" customHeight="1" s="162">
      <c r="B3932" s="307" t="n"/>
      <c r="C3932" s="307" t="n"/>
      <c r="E3932" s="307" t="n"/>
      <c r="F3932" s="32" t="n"/>
      <c r="G3932" s="33">
        <f>IF(F3932="", "", IF(OR(ISTEXT(H3932),ISTEXT(F3932)),"",H3932/F3932))</f>
        <v/>
      </c>
      <c r="H3932" s="33" t="n"/>
      <c r="I3932" s="33" t="n"/>
      <c r="J3932" s="33">
        <f>IF(I3932="", "", IF(OR(ISTEXT(I3932),ISTEXT($F3932)),"",I3932*$F3932))</f>
        <v/>
      </c>
      <c r="K3932" s="33" t="n"/>
      <c r="L3932" s="33">
        <f>IF(K3932="", "", IF(OR(ISTEXT(K3932),ISTEXT($F3932)),"",K3932*$F3932))</f>
        <v/>
      </c>
      <c r="M3932" s="30">
        <f>IF(OR(H3932="",H3932=0),"",IF(K3932="",IF(J3932="","",IF(OR(ISTEXT(J3932),ISTEXT(H3932)),"",J3932/H3932)),IF(OR(ISTEXT(L3932),ISTEXT(H3932)),"",L3932/H3932)))</f>
        <v/>
      </c>
    </row>
    <row r="3933" ht="13.35" customHeight="1" s="162">
      <c r="B3933" s="307" t="n"/>
      <c r="C3933" s="307" t="n"/>
      <c r="E3933" s="307" t="n"/>
      <c r="F3933" s="32" t="n"/>
      <c r="G3933" s="33">
        <f>IF(F3933="", "", IF(OR(ISTEXT(H3933),ISTEXT(F3933)),"",H3933/F3933))</f>
        <v/>
      </c>
      <c r="H3933" s="33" t="n"/>
      <c r="I3933" s="33" t="n"/>
      <c r="J3933" s="33">
        <f>IF(I3933="", "", IF(OR(ISTEXT(I3933),ISTEXT($F3933)),"",I3933*$F3933))</f>
        <v/>
      </c>
      <c r="K3933" s="33" t="n"/>
      <c r="L3933" s="33">
        <f>IF(K3933="", "", IF(OR(ISTEXT(K3933),ISTEXT($F3933)),"",K3933*$F3933))</f>
        <v/>
      </c>
      <c r="M3933" s="30">
        <f>IF(OR(H3933="",H3933=0),"",IF(K3933="",IF(J3933="","",IF(OR(ISTEXT(J3933),ISTEXT(H3933)),"",J3933/H3933)),IF(OR(ISTEXT(L3933),ISTEXT(H3933)),"",L3933/H3933)))</f>
        <v/>
      </c>
    </row>
    <row r="3934" ht="13.35" customHeight="1" s="162">
      <c r="B3934" s="307" t="n"/>
      <c r="C3934" s="307" t="n"/>
      <c r="E3934" s="307" t="n"/>
      <c r="F3934" s="32" t="n"/>
      <c r="G3934" s="33">
        <f>IF(F3934="", "", IF(OR(ISTEXT(H3934),ISTEXT(F3934)),"",H3934/F3934))</f>
        <v/>
      </c>
      <c r="H3934" s="33" t="n"/>
      <c r="I3934" s="33" t="n"/>
      <c r="J3934" s="33">
        <f>IF(I3934="", "", IF(OR(ISTEXT(I3934),ISTEXT($F3934)),"",I3934*$F3934))</f>
        <v/>
      </c>
      <c r="K3934" s="33" t="n"/>
      <c r="L3934" s="33">
        <f>IF(K3934="", "", IF(OR(ISTEXT(K3934),ISTEXT($F3934)),"",K3934*$F3934))</f>
        <v/>
      </c>
      <c r="M3934" s="30">
        <f>IF(OR(H3934="",H3934=0),"",IF(K3934="",IF(J3934="","",IF(OR(ISTEXT(J3934),ISTEXT(H3934)),"",J3934/H3934)),IF(OR(ISTEXT(L3934),ISTEXT(H3934)),"",L3934/H3934)))</f>
        <v/>
      </c>
    </row>
    <row r="3935" ht="13.35" customHeight="1" s="162">
      <c r="B3935" s="307" t="n"/>
      <c r="C3935" s="307" t="n"/>
      <c r="E3935" s="307" t="n"/>
      <c r="F3935" s="32" t="n"/>
      <c r="G3935" s="33">
        <f>IF(F3935="", "", IF(OR(ISTEXT(H3935),ISTEXT(F3935)),"",H3935/F3935))</f>
        <v/>
      </c>
      <c r="H3935" s="33" t="n"/>
      <c r="I3935" s="33" t="n"/>
      <c r="J3935" s="33">
        <f>IF(I3935="", "", IF(OR(ISTEXT(I3935),ISTEXT($F3935)),"",I3935*$F3935))</f>
        <v/>
      </c>
      <c r="K3935" s="33" t="n"/>
      <c r="L3935" s="33">
        <f>IF(K3935="", "", IF(OR(ISTEXT(K3935),ISTEXT($F3935)),"",K3935*$F3935))</f>
        <v/>
      </c>
      <c r="M3935" s="30">
        <f>IF(OR(H3935="",H3935=0),"",IF(K3935="",IF(J3935="","",IF(OR(ISTEXT(J3935),ISTEXT(H3935)),"",J3935/H3935)),IF(OR(ISTEXT(L3935),ISTEXT(H3935)),"",L3935/H3935)))</f>
        <v/>
      </c>
    </row>
    <row r="3936" ht="13.35" customHeight="1" s="162">
      <c r="B3936" s="307" t="n"/>
      <c r="C3936" s="307" t="n"/>
      <c r="E3936" s="307" t="n"/>
      <c r="F3936" s="32" t="n"/>
      <c r="G3936" s="33">
        <f>IF(F3936="", "", IF(OR(ISTEXT(H3936),ISTEXT(F3936)),"",H3936/F3936))</f>
        <v/>
      </c>
      <c r="H3936" s="33" t="n"/>
      <c r="I3936" s="33" t="n"/>
      <c r="J3936" s="33">
        <f>IF(I3936="", "", IF(OR(ISTEXT(I3936),ISTEXT($F3936)),"",I3936*$F3936))</f>
        <v/>
      </c>
      <c r="K3936" s="33" t="n"/>
      <c r="L3936" s="33">
        <f>IF(K3936="", "", IF(OR(ISTEXT(K3936),ISTEXT($F3936)),"",K3936*$F3936))</f>
        <v/>
      </c>
      <c r="M3936" s="30">
        <f>IF(OR(H3936="",H3936=0),"",IF(K3936="",IF(J3936="","",IF(OR(ISTEXT(J3936),ISTEXT(H3936)),"",J3936/H3936)),IF(OR(ISTEXT(L3936),ISTEXT(H3936)),"",L3936/H3936)))</f>
        <v/>
      </c>
    </row>
    <row r="3937" ht="13.35" customHeight="1" s="162">
      <c r="B3937" s="307" t="n"/>
      <c r="C3937" s="307" t="n"/>
      <c r="E3937" s="307" t="n"/>
      <c r="F3937" s="32" t="n"/>
      <c r="G3937" s="33">
        <f>IF(F3937="", "", IF(OR(ISTEXT(H3937),ISTEXT(F3937)),"",H3937/F3937))</f>
        <v/>
      </c>
      <c r="H3937" s="33" t="n"/>
      <c r="I3937" s="33" t="n"/>
      <c r="J3937" s="33">
        <f>IF(I3937="", "", IF(OR(ISTEXT(I3937),ISTEXT($F3937)),"",I3937*$F3937))</f>
        <v/>
      </c>
      <c r="K3937" s="33" t="n"/>
      <c r="L3937" s="33">
        <f>IF(K3937="", "", IF(OR(ISTEXT(K3937),ISTEXT($F3937)),"",K3937*$F3937))</f>
        <v/>
      </c>
      <c r="M3937" s="30">
        <f>IF(OR(H3937="",H3937=0),"",IF(K3937="",IF(J3937="","",IF(OR(ISTEXT(J3937),ISTEXT(H3937)),"",J3937/H3937)),IF(OR(ISTEXT(L3937),ISTEXT(H3937)),"",L3937/H3937)))</f>
        <v/>
      </c>
    </row>
    <row r="3938" ht="13.35" customHeight="1" s="162">
      <c r="B3938" s="307" t="n"/>
      <c r="C3938" s="307" t="n"/>
      <c r="E3938" s="307" t="n"/>
      <c r="F3938" s="32" t="n"/>
      <c r="G3938" s="33">
        <f>IF(F3938="", "", IF(OR(ISTEXT(H3938),ISTEXT(F3938)),"",H3938/F3938))</f>
        <v/>
      </c>
      <c r="H3938" s="33" t="n"/>
      <c r="I3938" s="33" t="n"/>
      <c r="J3938" s="33">
        <f>IF(I3938="", "", IF(OR(ISTEXT(I3938),ISTEXT($F3938)),"",I3938*$F3938))</f>
        <v/>
      </c>
      <c r="K3938" s="33" t="n"/>
      <c r="L3938" s="33">
        <f>IF(K3938="", "", IF(OR(ISTEXT(K3938),ISTEXT($F3938)),"",K3938*$F3938))</f>
        <v/>
      </c>
      <c r="M3938" s="30">
        <f>IF(OR(H3938="",H3938=0),"",IF(K3938="",IF(J3938="","",IF(OR(ISTEXT(J3938),ISTEXT(H3938)),"",J3938/H3938)),IF(OR(ISTEXT(L3938),ISTEXT(H3938)),"",L3938/H3938)))</f>
        <v/>
      </c>
    </row>
    <row r="3939" ht="13.35" customHeight="1" s="162">
      <c r="B3939" s="307" t="n"/>
      <c r="C3939" s="307" t="n"/>
      <c r="E3939" s="307" t="n"/>
      <c r="F3939" s="32" t="n"/>
      <c r="G3939" s="33">
        <f>IF(F3939="", "", IF(OR(ISTEXT(H3939),ISTEXT(F3939)),"",H3939/F3939))</f>
        <v/>
      </c>
      <c r="H3939" s="33" t="n"/>
      <c r="I3939" s="33" t="n"/>
      <c r="J3939" s="33">
        <f>IF(I3939="", "", IF(OR(ISTEXT(I3939),ISTEXT($F3939)),"",I3939*$F3939))</f>
        <v/>
      </c>
      <c r="K3939" s="33" t="n"/>
      <c r="L3939" s="33">
        <f>IF(K3939="", "", IF(OR(ISTEXT(K3939),ISTEXT($F3939)),"",K3939*$F3939))</f>
        <v/>
      </c>
      <c r="M3939" s="30">
        <f>IF(OR(H3939="",H3939=0),"",IF(K3939="",IF(J3939="","",IF(OR(ISTEXT(J3939),ISTEXT(H3939)),"",J3939/H3939)),IF(OR(ISTEXT(L3939),ISTEXT(H3939)),"",L3939/H3939)))</f>
        <v/>
      </c>
    </row>
    <row r="3940" ht="13.35" customHeight="1" s="162">
      <c r="B3940" s="307" t="n"/>
      <c r="C3940" s="307" t="n"/>
      <c r="E3940" s="307" t="n"/>
      <c r="F3940" s="32" t="n"/>
      <c r="G3940" s="33">
        <f>IF(F3940="", "", IF(OR(ISTEXT(H3940),ISTEXT(F3940)),"",H3940/F3940))</f>
        <v/>
      </c>
      <c r="H3940" s="33" t="n"/>
      <c r="I3940" s="33" t="n"/>
      <c r="J3940" s="33">
        <f>IF(I3940="", "", IF(OR(ISTEXT(I3940),ISTEXT($F3940)),"",I3940*$F3940))</f>
        <v/>
      </c>
      <c r="K3940" s="33" t="n"/>
      <c r="L3940" s="33">
        <f>IF(K3940="", "", IF(OR(ISTEXT(K3940),ISTEXT($F3940)),"",K3940*$F3940))</f>
        <v/>
      </c>
      <c r="M3940" s="30">
        <f>IF(OR(H3940="",H3940=0),"",IF(K3940="",IF(J3940="","",IF(OR(ISTEXT(J3940),ISTEXT(H3940)),"",J3940/H3940)),IF(OR(ISTEXT(L3940),ISTEXT(H3940)),"",L3940/H3940)))</f>
        <v/>
      </c>
    </row>
    <row r="3941" ht="13.35" customHeight="1" s="162">
      <c r="B3941" s="307" t="n"/>
      <c r="C3941" s="307" t="n"/>
      <c r="E3941" s="307" t="n"/>
      <c r="F3941" s="32" t="n"/>
      <c r="G3941" s="33">
        <f>IF(F3941="", "", IF(OR(ISTEXT(H3941),ISTEXT(F3941)),"",H3941/F3941))</f>
        <v/>
      </c>
      <c r="H3941" s="33" t="n"/>
      <c r="I3941" s="33" t="n"/>
      <c r="J3941" s="33">
        <f>IF(I3941="", "", IF(OR(ISTEXT(I3941),ISTEXT($F3941)),"",I3941*$F3941))</f>
        <v/>
      </c>
      <c r="K3941" s="33" t="n"/>
      <c r="L3941" s="33">
        <f>IF(K3941="", "", IF(OR(ISTEXT(K3941),ISTEXT($F3941)),"",K3941*$F3941))</f>
        <v/>
      </c>
      <c r="M3941" s="30">
        <f>IF(OR(H3941="",H3941=0),"",IF(K3941="",IF(J3941="","",IF(OR(ISTEXT(J3941),ISTEXT(H3941)),"",J3941/H3941)),IF(OR(ISTEXT(L3941),ISTEXT(H3941)),"",L3941/H3941)))</f>
        <v/>
      </c>
    </row>
    <row r="3942" ht="13.35" customHeight="1" s="162">
      <c r="B3942" s="307" t="n"/>
      <c r="C3942" s="307" t="n"/>
      <c r="E3942" s="307" t="n"/>
      <c r="F3942" s="32" t="n"/>
      <c r="G3942" s="33">
        <f>IF(F3942="", "", IF(OR(ISTEXT(H3942),ISTEXT(F3942)),"",H3942/F3942))</f>
        <v/>
      </c>
      <c r="H3942" s="33" t="n"/>
      <c r="I3942" s="33" t="n"/>
      <c r="J3942" s="33">
        <f>IF(I3942="", "", IF(OR(ISTEXT(I3942),ISTEXT($F3942)),"",I3942*$F3942))</f>
        <v/>
      </c>
      <c r="K3942" s="33" t="n"/>
      <c r="L3942" s="33">
        <f>IF(K3942="", "", IF(OR(ISTEXT(K3942),ISTEXT($F3942)),"",K3942*$F3942))</f>
        <v/>
      </c>
      <c r="M3942" s="30">
        <f>IF(OR(H3942="",H3942=0),"",IF(K3942="",IF(J3942="","",IF(OR(ISTEXT(J3942),ISTEXT(H3942)),"",J3942/H3942)),IF(OR(ISTEXT(L3942),ISTEXT(H3942)),"",L3942/H3942)))</f>
        <v/>
      </c>
    </row>
    <row r="3943" ht="13.35" customHeight="1" s="162">
      <c r="B3943" s="307" t="n"/>
      <c r="C3943" s="307" t="n"/>
      <c r="E3943" s="307" t="n"/>
      <c r="F3943" s="32" t="n"/>
      <c r="G3943" s="33">
        <f>IF(F3943="", "", IF(OR(ISTEXT(H3943),ISTEXT(F3943)),"",H3943/F3943))</f>
        <v/>
      </c>
      <c r="H3943" s="33" t="n"/>
      <c r="I3943" s="33" t="n"/>
      <c r="J3943" s="33">
        <f>IF(I3943="", "", IF(OR(ISTEXT(I3943),ISTEXT($F3943)),"",I3943*$F3943))</f>
        <v/>
      </c>
      <c r="K3943" s="33" t="n"/>
      <c r="L3943" s="33">
        <f>IF(K3943="", "", IF(OR(ISTEXT(K3943),ISTEXT($F3943)),"",K3943*$F3943))</f>
        <v/>
      </c>
      <c r="M3943" s="30">
        <f>IF(OR(H3943="",H3943=0),"",IF(K3943="",IF(J3943="","",IF(OR(ISTEXT(J3943),ISTEXT(H3943)),"",J3943/H3943)),IF(OR(ISTEXT(L3943),ISTEXT(H3943)),"",L3943/H3943)))</f>
        <v/>
      </c>
    </row>
    <row r="3944" ht="13.35" customHeight="1" s="162">
      <c r="B3944" s="307" t="n"/>
      <c r="C3944" s="307" t="n"/>
      <c r="E3944" s="307" t="n"/>
      <c r="F3944" s="32" t="n"/>
      <c r="G3944" s="33">
        <f>IF(F3944="", "", IF(OR(ISTEXT(H3944),ISTEXT(F3944)),"",H3944/F3944))</f>
        <v/>
      </c>
      <c r="H3944" s="33" t="n"/>
      <c r="I3944" s="33" t="n"/>
      <c r="J3944" s="33">
        <f>IF(I3944="", "", IF(OR(ISTEXT(I3944),ISTEXT($F3944)),"",I3944*$F3944))</f>
        <v/>
      </c>
      <c r="K3944" s="33" t="n"/>
      <c r="L3944" s="33">
        <f>IF(K3944="", "", IF(OR(ISTEXT(K3944),ISTEXT($F3944)),"",K3944*$F3944))</f>
        <v/>
      </c>
      <c r="M3944" s="30">
        <f>IF(OR(H3944="",H3944=0),"",IF(K3944="",IF(J3944="","",IF(OR(ISTEXT(J3944),ISTEXT(H3944)),"",J3944/H3944)),IF(OR(ISTEXT(L3944),ISTEXT(H3944)),"",L3944/H3944)))</f>
        <v/>
      </c>
    </row>
    <row r="3945" ht="13.35" customHeight="1" s="162">
      <c r="B3945" s="307" t="n"/>
      <c r="C3945" s="307" t="n"/>
      <c r="E3945" s="307" t="n"/>
      <c r="F3945" s="32" t="n"/>
      <c r="G3945" s="33">
        <f>IF(F3945="", "", IF(OR(ISTEXT(H3945),ISTEXT(F3945)),"",H3945/F3945))</f>
        <v/>
      </c>
      <c r="H3945" s="33" t="n"/>
      <c r="I3945" s="33" t="n"/>
      <c r="J3945" s="33">
        <f>IF(I3945="", "", IF(OR(ISTEXT(I3945),ISTEXT($F3945)),"",I3945*$F3945))</f>
        <v/>
      </c>
      <c r="K3945" s="33" t="n"/>
      <c r="L3945" s="33">
        <f>IF(K3945="", "", IF(OR(ISTEXT(K3945),ISTEXT($F3945)),"",K3945*$F3945))</f>
        <v/>
      </c>
      <c r="M3945" s="30">
        <f>IF(OR(H3945="",H3945=0),"",IF(K3945="",IF(J3945="","",IF(OR(ISTEXT(J3945),ISTEXT(H3945)),"",J3945/H3945)),IF(OR(ISTEXT(L3945),ISTEXT(H3945)),"",L3945/H3945)))</f>
        <v/>
      </c>
    </row>
    <row r="3946" ht="13.35" customHeight="1" s="162">
      <c r="B3946" s="307" t="n"/>
      <c r="C3946" s="307" t="n"/>
      <c r="E3946" s="307" t="n"/>
      <c r="F3946" s="32" t="n"/>
      <c r="G3946" s="33">
        <f>IF(F3946="", "", IF(OR(ISTEXT(H3946),ISTEXT(F3946)),"",H3946/F3946))</f>
        <v/>
      </c>
      <c r="H3946" s="33" t="n"/>
      <c r="I3946" s="33" t="n"/>
      <c r="J3946" s="33">
        <f>IF(I3946="", "", IF(OR(ISTEXT(I3946),ISTEXT($F3946)),"",I3946*$F3946))</f>
        <v/>
      </c>
      <c r="K3946" s="33" t="n"/>
      <c r="L3946" s="33">
        <f>IF(K3946="", "", IF(OR(ISTEXT(K3946),ISTEXT($F3946)),"",K3946*$F3946))</f>
        <v/>
      </c>
      <c r="M3946" s="30">
        <f>IF(OR(H3946="",H3946=0),"",IF(K3946="",IF(J3946="","",IF(OR(ISTEXT(J3946),ISTEXT(H3946)),"",J3946/H3946)),IF(OR(ISTEXT(L3946),ISTEXT(H3946)),"",L3946/H3946)))</f>
        <v/>
      </c>
    </row>
    <row r="3947" ht="13.35" customHeight="1" s="162">
      <c r="B3947" s="307" t="n"/>
      <c r="C3947" s="307" t="n"/>
      <c r="E3947" s="307" t="n"/>
      <c r="F3947" s="32" t="n"/>
      <c r="G3947" s="33">
        <f>IF(F3947="", "", IF(OR(ISTEXT(H3947),ISTEXT(F3947)),"",H3947/F3947))</f>
        <v/>
      </c>
      <c r="H3947" s="33" t="n"/>
      <c r="I3947" s="33" t="n"/>
      <c r="J3947" s="33">
        <f>IF(I3947="", "", IF(OR(ISTEXT(I3947),ISTEXT($F3947)),"",I3947*$F3947))</f>
        <v/>
      </c>
      <c r="K3947" s="33" t="n"/>
      <c r="L3947" s="33">
        <f>IF(K3947="", "", IF(OR(ISTEXT(K3947),ISTEXT($F3947)),"",K3947*$F3947))</f>
        <v/>
      </c>
      <c r="M3947" s="30">
        <f>IF(OR(H3947="",H3947=0),"",IF(K3947="",IF(J3947="","",IF(OR(ISTEXT(J3947),ISTEXT(H3947)),"",J3947/H3947)),IF(OR(ISTEXT(L3947),ISTEXT(H3947)),"",L3947/H3947)))</f>
        <v/>
      </c>
    </row>
    <row r="3948" ht="13.35" customHeight="1" s="162">
      <c r="B3948" s="42" t="n"/>
      <c r="C3948" s="231" t="inlineStr">
        <is>
          <t>Subtotal (this page)</t>
        </is>
      </c>
      <c r="D3948" s="159" t="n"/>
      <c r="E3948" s="42" t="n"/>
      <c r="F3948" s="42" t="n"/>
      <c r="G3948" s="43" t="n"/>
      <c r="H3948" s="43">
        <f>IF(SUM(H3908:H3947)=0,"",SUM(H3908:H3947))</f>
        <v/>
      </c>
      <c r="I3948" s="43" t="n"/>
      <c r="J3948" s="43">
        <f>IF(SUM(J3908:J3947)=0,"",SUM(J3908:J3947))</f>
        <v/>
      </c>
      <c r="K3948" s="43" t="n"/>
      <c r="L3948" s="43">
        <f>IF(SUM(L3908:L3947)=0,"",SUM(L3908:L3947))</f>
        <v/>
      </c>
      <c r="M3948" s="35">
        <f>IF(OR(H3948="",H3948=0),"",IF(L3948="",IF(J3948="","",IF(OR(ISTEXT(J3948),ISTEXT(H3948)),"",J3948/H3948)),IF(OR(ISTEXT(L3948),ISTEXT(H3948)),"",L3948/H3948)))</f>
        <v/>
      </c>
    </row>
    <row r="3949" ht="13.35" customHeight="1" s="162"/>
    <row r="3950" ht="13.35" customHeight="1" s="162">
      <c r="B3950" s="188" t="inlineStr">
        <is>
          <t>Remarks (cont.)</t>
        </is>
      </c>
      <c r="C3950" s="173" t="n"/>
      <c r="D3950" s="154" t="n"/>
      <c r="E3950" s="174" t="n"/>
      <c r="F3950" s="174" t="n"/>
      <c r="G3950" s="174" t="n"/>
      <c r="H3950" s="174" t="n"/>
      <c r="I3950" s="174" t="n"/>
      <c r="J3950" s="174" t="n"/>
      <c r="K3950" s="174" t="n"/>
      <c r="L3950" s="174" t="n"/>
      <c r="M3950" s="173" t="n"/>
    </row>
    <row r="3951" ht="13.35" customHeight="1" s="162">
      <c r="B3951" s="154" t="n"/>
      <c r="C3951" s="174" t="n"/>
      <c r="D3951" s="174" t="n"/>
      <c r="E3951" s="174" t="n"/>
      <c r="F3951" s="174" t="n"/>
      <c r="G3951" s="174" t="n"/>
      <c r="H3951" s="174" t="n"/>
      <c r="I3951" s="174" t="n"/>
      <c r="J3951" s="174" t="n"/>
      <c r="K3951" s="174" t="n"/>
      <c r="L3951" s="174" t="n"/>
      <c r="M3951" s="173" t="n"/>
    </row>
    <row r="3952" ht="13.35" customHeight="1" s="162">
      <c r="B3952" s="154" t="n"/>
      <c r="C3952" s="174" t="n"/>
      <c r="D3952" s="174" t="n"/>
      <c r="E3952" s="174" t="n"/>
      <c r="F3952" s="174" t="n"/>
      <c r="G3952" s="174" t="n"/>
      <c r="H3952" s="174" t="n"/>
      <c r="I3952" s="174" t="n"/>
      <c r="J3952" s="174" t="n"/>
      <c r="K3952" s="174" t="n"/>
      <c r="L3952" s="174" t="n"/>
      <c r="M3952" s="173" t="n"/>
    </row>
    <row r="3953" ht="13.35" customHeight="1" s="162">
      <c r="B3953" s="154" t="n"/>
      <c r="C3953" s="174" t="n"/>
      <c r="D3953" s="174" t="n"/>
      <c r="E3953" s="174" t="n"/>
      <c r="F3953" s="174" t="n"/>
      <c r="G3953" s="174" t="n"/>
      <c r="H3953" s="174" t="n"/>
      <c r="I3953" s="174" t="n"/>
      <c r="J3953" s="174" t="n"/>
      <c r="K3953" s="174" t="n"/>
      <c r="L3953" s="174" t="n"/>
      <c r="M3953" s="173" t="n"/>
    </row>
    <row r="3954" ht="13.35" customHeight="1" s="162"/>
    <row r="3955" ht="13.35" customHeight="1" s="162"/>
    <row r="3956" ht="13.35" customHeight="1" s="162">
      <c r="B3956" s="200" t="inlineStr">
        <is>
          <t>System</t>
        </is>
      </c>
      <c r="C3956" s="403" t="n"/>
      <c r="D3956" s="209">
        <f>IF('{Equipment Data Entry}'!B119="","",'{Equipment Data Entry}'!B119)</f>
        <v/>
      </c>
      <c r="E3956" s="418" t="n"/>
      <c r="F3956" s="403" t="n"/>
      <c r="G3956" s="200" t="inlineStr">
        <is>
          <t>Service</t>
        </is>
      </c>
      <c r="H3956" s="403" t="n"/>
      <c r="I3956" s="210">
        <f>IF('{Equipment Data Entry}'!C119="","",'{Equipment Data Entry}'!C119)</f>
        <v/>
      </c>
      <c r="J3956" s="418" t="n"/>
      <c r="K3956" s="418" t="n"/>
      <c r="L3956" s="418" t="n"/>
      <c r="M3956" s="403" t="n"/>
    </row>
    <row r="3957" ht="13.35" customHeight="1" s="162">
      <c r="B3957" s="422" t="n"/>
      <c r="C3957" s="423" t="n"/>
      <c r="D3957" s="422" t="n"/>
      <c r="E3957" s="424" t="n"/>
      <c r="F3957" s="423" t="n"/>
      <c r="G3957" s="422" t="n"/>
      <c r="H3957" s="423" t="n"/>
      <c r="I3957" s="422" t="n"/>
      <c r="J3957" s="424" t="n"/>
      <c r="K3957" s="424" t="n"/>
      <c r="L3957" s="424" t="n"/>
      <c r="M3957" s="423" t="n"/>
    </row>
    <row r="3958" ht="13.35" customHeight="1" s="162">
      <c r="B3958" s="437" t="inlineStr">
        <is>
          <t>Drive Type:</t>
        </is>
      </c>
      <c r="C3958" s="13" t="n"/>
      <c r="D3958" s="438" t="n"/>
      <c r="E3958" s="437" t="inlineStr">
        <is>
          <t>Rotation – Design:</t>
        </is>
      </c>
      <c r="F3958" s="13" t="n"/>
      <c r="G3958" s="438" t="n"/>
      <c r="H3958" s="13" t="n"/>
      <c r="I3958" s="437" t="inlineStr">
        <is>
          <t>Actual:</t>
        </is>
      </c>
      <c r="J3958" s="438" t="n"/>
    </row>
    <row r="3959" ht="13.35" customHeight="1" s="162">
      <c r="B3959" s="200" t="inlineStr">
        <is>
          <t>Unit Data</t>
        </is>
      </c>
      <c r="C3959" s="400" t="n"/>
      <c r="D3959" s="400" t="n"/>
      <c r="E3959" s="400" t="n"/>
      <c r="F3959" s="400" t="n"/>
      <c r="G3959" s="401" t="n"/>
      <c r="H3959" s="13" t="n"/>
      <c r="I3959" s="200" t="inlineStr">
        <is>
          <t>Design and Performance Data</t>
        </is>
      </c>
      <c r="J3959" s="400" t="n"/>
      <c r="K3959" s="400" t="n"/>
      <c r="L3959" s="401" t="n"/>
      <c r="M3959" s="283" t="n"/>
    </row>
    <row r="3960" ht="13.35" customHeight="1" s="162">
      <c r="B3960" s="199" t="inlineStr">
        <is>
          <t>Manufacturer</t>
        </is>
      </c>
      <c r="C3960" s="401" t="n"/>
      <c r="D3960" s="204">
        <f>IF('{Equipment Data Entry}'!E119="","",'{Equipment Data Entry}'!E119)</f>
        <v/>
      </c>
      <c r="E3960" s="400" t="n"/>
      <c r="F3960" s="400" t="n"/>
      <c r="G3960" s="401" t="n"/>
      <c r="H3960" s="13" t="n"/>
      <c r="I3960" s="199" t="inlineStr">
        <is>
          <t>Design Criteria</t>
        </is>
      </c>
      <c r="J3960" s="401" t="n"/>
      <c r="K3960" s="199" t="inlineStr">
        <is>
          <t>Design</t>
        </is>
      </c>
      <c r="L3960" s="199" t="inlineStr">
        <is>
          <t>Actual</t>
        </is>
      </c>
      <c r="M3960" s="13" t="n"/>
    </row>
    <row r="3961" ht="13.35" customHeight="1" s="162">
      <c r="B3961" s="199" t="inlineStr">
        <is>
          <t>Model Number</t>
        </is>
      </c>
      <c r="C3961" s="401" t="n"/>
      <c r="D3961" s="204">
        <f>IF('{Equipment Data Entry}'!F119="","",'{Equipment Data Entry}'!F119)</f>
        <v/>
      </c>
      <c r="E3961" s="400" t="n"/>
      <c r="F3961" s="400" t="n"/>
      <c r="G3961" s="401" t="n"/>
      <c r="H3961" s="13" t="n"/>
      <c r="I3961" s="199" t="inlineStr">
        <is>
          <t>Total Airflow</t>
        </is>
      </c>
      <c r="J3961" s="401" t="n"/>
      <c r="K3961" s="24">
        <f>H4001</f>
        <v/>
      </c>
      <c r="L3961" s="24">
        <f>L4001</f>
        <v/>
      </c>
      <c r="M3961" s="22">
        <f>IF(OR(L3961="",K3961="",K3961=0),"",IF(OR(ISTEXT(L3961),ISTEXT(K3961)),"",L3961/K3961))</f>
        <v/>
      </c>
    </row>
    <row r="3962" ht="13.35" customHeight="1" s="162">
      <c r="B3962" s="199" t="inlineStr">
        <is>
          <t>Serial Number</t>
        </is>
      </c>
      <c r="C3962" s="401" t="n"/>
      <c r="D3962" s="204" t="n"/>
      <c r="E3962" s="400" t="n"/>
      <c r="F3962" s="400" t="n"/>
      <c r="G3962" s="401" t="n"/>
      <c r="H3962" s="13" t="n"/>
      <c r="I3962" s="199" t="inlineStr">
        <is>
          <t>Unit ESP</t>
        </is>
      </c>
      <c r="J3962" s="401" t="n"/>
      <c r="K3962" s="71">
        <f>IF('{Equipment Data Entry}'!H119="","",'{Equipment Data Entry}'!H119)</f>
        <v/>
      </c>
      <c r="L3962" s="64">
        <f>I3981</f>
        <v/>
      </c>
      <c r="M3962" s="22" t="n"/>
    </row>
    <row r="3963" ht="13.35" customHeight="1" s="162">
      <c r="B3963" s="199" t="inlineStr">
        <is>
          <t>Area Served</t>
        </is>
      </c>
      <c r="C3963" s="401" t="n"/>
      <c r="D3963" s="204">
        <f>I3956</f>
        <v/>
      </c>
      <c r="E3963" s="400" t="n"/>
      <c r="F3963" s="400" t="n"/>
      <c r="G3963" s="401" t="n"/>
      <c r="H3963" s="13" t="n"/>
      <c r="I3963" s="199" t="inlineStr">
        <is>
          <t>Fan RPMs</t>
        </is>
      </c>
      <c r="J3963" s="401" t="n"/>
      <c r="K3963" s="24">
        <f>IF('{Equipment Data Entry}'!I119="","",'{Equipment Data Entry}'!I119)</f>
        <v/>
      </c>
      <c r="L3963" s="24">
        <f>IF(L3974="","",L3974)</f>
        <v/>
      </c>
      <c r="M3963" s="13" t="n"/>
    </row>
    <row r="3964" ht="13.35" customHeight="1" s="162">
      <c r="B3964" s="199" t="inlineStr">
        <is>
          <t>Location</t>
        </is>
      </c>
      <c r="C3964" s="401" t="n"/>
      <c r="D3964" s="204">
        <f>IF('{Equipment Data Entry}'!D119="","",'{Equipment Data Entry}'!D119)</f>
        <v/>
      </c>
      <c r="E3964" s="400" t="n"/>
      <c r="F3964" s="400" t="n"/>
      <c r="G3964" s="401" t="n"/>
      <c r="H3964" s="13" t="n"/>
      <c r="I3964" s="283" t="n"/>
      <c r="J3964" s="283" t="n"/>
      <c r="K3964" s="36" t="n"/>
      <c r="L3964" s="36" t="n"/>
      <c r="M3964" s="13" t="n"/>
    </row>
    <row r="3965" ht="13.35" customHeight="1" s="162">
      <c r="B3965" s="13" t="n"/>
      <c r="C3965" s="13" t="n"/>
      <c r="D3965" s="13" t="n"/>
      <c r="E3965" s="13" t="n"/>
      <c r="F3965" s="13" t="n"/>
      <c r="G3965" s="13" t="n"/>
      <c r="H3965" s="13" t="n"/>
      <c r="I3965" s="283" t="n"/>
      <c r="J3965" s="283" t="n"/>
      <c r="K3965" s="37" t="n"/>
      <c r="L3965" s="37" t="n"/>
      <c r="M3965" s="13" t="n"/>
    </row>
    <row r="3966" ht="13.35" customHeight="1" s="162">
      <c r="B3966" s="200" t="inlineStr">
        <is>
          <t>Motor Data</t>
        </is>
      </c>
      <c r="C3966" s="400" t="n"/>
      <c r="D3966" s="400" t="n"/>
      <c r="E3966" s="400" t="n"/>
      <c r="F3966" s="400" t="n"/>
      <c r="G3966" s="401" t="n"/>
      <c r="H3966" s="13" t="n"/>
      <c r="I3966" s="283" t="inlineStr">
        <is>
          <t>Filter Type/Size/Qty</t>
        </is>
      </c>
      <c r="J3966" s="404" t="n"/>
      <c r="K3966" s="404" t="n"/>
      <c r="L3966" s="37" t="n"/>
      <c r="M3966" s="404" t="n"/>
    </row>
    <row r="3967" ht="13.35" customHeight="1" s="162">
      <c r="B3967" s="199" t="inlineStr">
        <is>
          <t>Manufacturer</t>
        </is>
      </c>
      <c r="C3967" s="401" t="n"/>
      <c r="D3967" s="203" t="n"/>
      <c r="E3967" s="400" t="n"/>
      <c r="F3967" s="400" t="n"/>
      <c r="G3967" s="401" t="n"/>
      <c r="H3967" s="13" t="n"/>
      <c r="I3967" s="200" t="inlineStr">
        <is>
          <t>Drive Data</t>
        </is>
      </c>
      <c r="J3967" s="400" t="n"/>
      <c r="K3967" s="400" t="n"/>
      <c r="L3967" s="401" t="n"/>
      <c r="M3967" s="13" t="n"/>
    </row>
    <row r="3968" ht="13.35" customHeight="1" s="162">
      <c r="B3968" s="199" t="inlineStr">
        <is>
          <t>Horsepower</t>
        </is>
      </c>
      <c r="C3968" s="401" t="n"/>
      <c r="D3968" s="28">
        <f>IF('{Equipment Data Entry}'!G119="","",'{Equipment Data Entry}'!G119)</f>
        <v/>
      </c>
      <c r="E3968" s="21" t="inlineStr">
        <is>
          <t>RPM</t>
        </is>
      </c>
      <c r="F3968" s="24" t="n"/>
      <c r="G3968" s="199" t="inlineStr">
        <is>
          <t>SF</t>
        </is>
      </c>
      <c r="H3968" s="13" t="n"/>
      <c r="I3968" s="199" t="inlineStr">
        <is>
          <t>Motor sheave</t>
        </is>
      </c>
      <c r="J3968" s="400" t="n"/>
      <c r="K3968" s="24">
        <f>IF('{Equipment Data Entry}'!J119="","",'{Equipment Data Entry}'!J119)</f>
        <v/>
      </c>
      <c r="L3968" s="21" t="inlineStr">
        <is>
          <t>Bore</t>
        </is>
      </c>
      <c r="M3968" s="208"/>
    </row>
    <row r="3969" ht="13.35" customHeight="1" s="162">
      <c r="B3969" s="198">
        <f>IF('{Equipment Data Entry}'!N119="","",'{Equipment Data Entry}'!N119)</f>
        <v/>
      </c>
      <c r="C3969" s="198">
        <f>IF('{Equipment Data Entry}'!O119="","",'{Equipment Data Entry}'!O119)</f>
        <v/>
      </c>
      <c r="D3969" s="21" t="inlineStr">
        <is>
          <t>FLA</t>
        </is>
      </c>
      <c r="E3969" s="67" t="n"/>
      <c r="F3969" s="21" t="inlineStr">
        <is>
          <t>Frame</t>
        </is>
      </c>
      <c r="G3969" s="208" t="n"/>
      <c r="H3969" s="13" t="n"/>
      <c r="I3969" s="199" t="inlineStr">
        <is>
          <t>Fan pulley</t>
        </is>
      </c>
      <c r="J3969" s="400" t="n"/>
      <c r="K3969" s="24">
        <f>IF('{Equipment Data Entry}'!K119="","",'{Equipment Data Entry}'!K119)</f>
        <v/>
      </c>
      <c r="L3969" s="21" t="inlineStr">
        <is>
          <t>Bore</t>
        </is>
      </c>
      <c r="M3969" s="208"/>
    </row>
    <row r="3970" ht="13.35" customHeight="1" s="162">
      <c r="B3970" s="199" t="inlineStr">
        <is>
          <t>Corrected FLA</t>
        </is>
      </c>
      <c r="C3970" s="401" t="n"/>
      <c r="D3970" s="27">
        <f>IF(OR(E3971="",E3969="",B3969=""),"",IF(OR(ISTEXT(B3969),COUNT(E3971:G3971)=0,ISTEXT(E3969)),"",B3969/AVERAGE(E3971:G3971)*E3969))</f>
        <v/>
      </c>
      <c r="E3970" s="199" t="inlineStr">
        <is>
          <t>Estimated BHP</t>
        </is>
      </c>
      <c r="F3970" s="401" t="n"/>
      <c r="G3970" s="27">
        <f>IF(OR(COUNT(E3972:G3972)=0,IF(N(E3973)&gt;0,E3973,N(D3968))=0,IF(N(D3970)&gt;0,D3970,N(E3969))=0),"",IF(N(E3973)&gt;0,E3973,N(D3968))*AVERAGE(E3972:G3972)/IF(N(D3970)&gt;0,D3970,N(E3969)))</f>
        <v/>
      </c>
      <c r="H3970" s="13" t="n"/>
      <c r="I3970" s="199" t="inlineStr">
        <is>
          <t>Belt(s)</t>
        </is>
      </c>
      <c r="J3970" s="208">
        <f>IF('{Equipment Data Entry}'!L119="","",'{Equipment Data Entry}'!L119)</f>
        <v/>
      </c>
      <c r="K3970" s="199" t="inlineStr">
        <is>
          <t>C to C</t>
        </is>
      </c>
      <c r="L3970" s="64">
        <f>IF('{Equipment Data Entry}'!M119="","",'{Equipment Data Entry}'!M119)</f>
        <v/>
      </c>
      <c r="M3970" s="13" t="n"/>
    </row>
    <row r="3971" ht="13.35" customHeight="1" s="162">
      <c r="B3971" s="199" t="inlineStr">
        <is>
          <t>Measured Voltage</t>
        </is>
      </c>
      <c r="C3971" s="400" t="n"/>
      <c r="D3971" s="401" t="n"/>
      <c r="E3971" s="24" t="n"/>
      <c r="F3971" s="24" t="n"/>
      <c r="G3971" s="24" t="n"/>
      <c r="H3971" s="13" t="n"/>
      <c r="I3971" s="283" t="inlineStr">
        <is>
          <t>Final Settings</t>
        </is>
      </c>
      <c r="J3971" s="404" t="n"/>
      <c r="K3971" s="404" t="n"/>
      <c r="L3971" s="37" t="n"/>
      <c r="M3971" s="404" t="n"/>
    </row>
    <row r="3972" ht="13.35" customHeight="1" s="162">
      <c r="B3972" s="199" t="inlineStr">
        <is>
          <t>Measured Amperage</t>
        </is>
      </c>
      <c r="C3972" s="400" t="n"/>
      <c r="D3972" s="401" t="n"/>
      <c r="E3972" s="67" t="n"/>
      <c r="F3972" s="67" t="n"/>
      <c r="G3972" s="67" t="n"/>
      <c r="H3972" s="13" t="n"/>
      <c r="I3972" s="205" t="inlineStr">
        <is>
          <t>RPM Data</t>
        </is>
      </c>
      <c r="J3972" s="401" t="n"/>
      <c r="K3972" s="205" t="inlineStr">
        <is>
          <t>Initial</t>
        </is>
      </c>
      <c r="L3972" s="205" t="inlineStr">
        <is>
          <t>Final</t>
        </is>
      </c>
      <c r="M3972" s="13" t="n"/>
    </row>
    <row r="3973" ht="13.35" customHeight="1" s="162">
      <c r="B3973" s="199" t="inlineStr">
        <is>
          <t>Motor HP (nameplate)</t>
        </is>
      </c>
      <c r="C3973" s="400"/>
      <c r="D3973" s="401"/>
      <c r="E3973" s="24"/>
      <c r="F3973" s="24"/>
      <c r="G3973" s="24"/>
      <c r="H3973" s="13" t="n"/>
      <c r="I3973" s="199" t="inlineStr">
        <is>
          <t>Motor RPM</t>
        </is>
      </c>
      <c r="J3973" s="401" t="n"/>
      <c r="K3973" s="24" t="n"/>
      <c r="L3973" s="24" t="n"/>
      <c r="M3973" s="13" t="n"/>
    </row>
    <row r="3974" ht="13.35" customHeight="1" s="162">
      <c r="B3974" s="200" t="inlineStr">
        <is>
          <t>Static Pressure Profile (in. w.g.)</t>
        </is>
      </c>
      <c r="C3974" s="400" t="n"/>
      <c r="D3974" s="400" t="n"/>
      <c r="E3974" s="400" t="n"/>
      <c r="F3974" s="400" t="n"/>
      <c r="G3974" s="401" t="n"/>
      <c r="H3974" s="13" t="n"/>
      <c r="I3974" s="199" t="inlineStr">
        <is>
          <t>Fan RPM</t>
        </is>
      </c>
      <c r="J3974" s="401" t="n"/>
      <c r="K3974" s="24" t="n"/>
      <c r="L3974" s="24" t="n"/>
      <c r="M3974" s="13" t="n"/>
    </row>
    <row r="3975" ht="13.35" customHeight="1" s="162">
      <c r="B3975" s="490">
        <f>IFERROR(INDEX('{Dropdowns}'!$AI$2:$AO$7,MATCH($D$3978,'{Dropdowns}'!$AH$2:$AH$7,0),1),"")</f>
        <v/>
      </c>
      <c r="C3975" s="490">
        <f>IFERROR(INDEX('{Dropdowns}'!$AI$2:$AO$7,MATCH($D$3978,'{Dropdowns}'!$AH$2:$AH$7,0),2),"")</f>
        <v/>
      </c>
      <c r="D3975" s="490">
        <f>IFERROR(INDEX('{Dropdowns}'!$AI$2:$AO$7,MATCH($D$3978,'{Dropdowns}'!$AH$2:$AH$7,0),3),"")</f>
        <v/>
      </c>
      <c r="E3975" s="490">
        <f>IFERROR(INDEX('{Dropdowns}'!$AI$2:$AO$7,MATCH($D$3978,'{Dropdowns}'!$AH$2:$AH$7,0),4),"")</f>
        <v/>
      </c>
      <c r="F3975" s="490">
        <f>IFERROR(INDEX('{Dropdowns}'!$AI$2:$AO$7,MATCH($D$3978,'{Dropdowns}'!$AH$2:$AH$7,0),5),"")</f>
        <v/>
      </c>
      <c r="G3975" s="490">
        <f>IFERROR(INDEX('{Dropdowns}'!$AI$2:$AO$7,MATCH($D$3978,'{Dropdowns}'!$AH$2:$AH$7,0),6),"")</f>
        <v/>
      </c>
      <c r="H3975" s="490">
        <f>IFERROR(INDEX('{Dropdowns}'!$AI$2:$AO$7,MATCH($D$3978,'{Dropdowns}'!$AH$2:$AH$7,0),7),"")</f>
        <v/>
      </c>
      <c r="I3975" s="246" t="inlineStr">
        <is>
          <t>VSD Frequency</t>
        </is>
      </c>
      <c r="J3975" s="403" t="n"/>
      <c r="K3975" s="65" t="n"/>
      <c r="L3975" s="65" t="n"/>
      <c r="M3975" s="13" t="n"/>
    </row>
    <row r="3976" ht="13.35" customHeight="1" s="162">
      <c r="B3976" s="492"/>
      <c r="C3976" s="492"/>
      <c r="D3976" s="492"/>
      <c r="E3976" s="492"/>
      <c r="F3976" s="492"/>
      <c r="G3976" s="492"/>
      <c r="H3976" s="492"/>
      <c r="I3976" s="14" t="n"/>
      <c r="J3976" s="14" t="n"/>
      <c r="K3976" s="14" t="n"/>
      <c r="L3976" s="38" t="n"/>
      <c r="M3976" s="13" t="n"/>
      <c r="Q3976">
        <f>IF(B3976="","",B3976)</f>
        <v/>
      </c>
      <c r="R3976">
        <f>IF(C3975="—",Q3976,IF(C3976="","",C3976))</f>
        <v/>
      </c>
      <c r="S3976">
        <f>IF(D3975="—",R3976,IF(D3976="","",D3976))</f>
        <v/>
      </c>
      <c r="T3976">
        <f>IF(E3975="—",S3976,IF(E3976="","",E3976))</f>
        <v/>
      </c>
      <c r="U3976">
        <f>IF(F3975="—",T3976,IF(F3976="","",F3976))</f>
        <v/>
      </c>
      <c r="V3976">
        <f>IF(G3975="—",U3976,IF(G3976="","",G3976))</f>
        <v/>
      </c>
      <c r="W3976">
        <f>IFERROR(MATCH("Fan",$C$3975:$H$3975,0),"")</f>
        <v/>
      </c>
      <c r="X3976">
        <f>IF(W3976="","",INDEX(P3978:U3978,W3976))</f>
        <v/>
      </c>
      <c r="Y3976">
        <f>IF(W3976="","",INDEX(Q3977:V3977,W3976))</f>
        <v/>
      </c>
    </row>
    <row r="3977" ht="13.35" customHeight="1" s="162">
      <c r="B3977" s="491" t="inlineStr">
        <is>
          <t>Δ</t>
        </is>
      </c>
      <c r="C3977" s="498">
        <f>IF(OR(C3975="—",C3976="",Q3976=""),"",IF(OR(ISTEXT(C3976),ISTEXT(Q3976)),"","Δ "&amp;TEXT(C3976-Q3976,"0.00")))</f>
        <v/>
      </c>
      <c r="D3977" s="498">
        <f>IF(OR(D3975="—",D3976="",R3976=""),"",IF(OR(ISTEXT(D3976),ISTEXT(R3976)),"","Δ "&amp;TEXT(D3976-R3976,"0.00")))</f>
        <v/>
      </c>
      <c r="E3977" s="498">
        <f>IF(OR(E3975="—",E3976="",S3976=""),"",IF(OR(ISTEXT(E3976),ISTEXT(S3976)),"","Δ "&amp;TEXT(E3976-S3976,"0.00")))</f>
        <v/>
      </c>
      <c r="F3977" s="498">
        <f>IF(OR(F3975="—",F3976="",T3976=""),"",IF(OR(ISTEXT(F3976),ISTEXT(T3976)),"","Δ "&amp;TEXT(F3976-T3976,"0.00")))</f>
        <v/>
      </c>
      <c r="G3977" s="498">
        <f>IF(OR(G3975="—",G3976="",U3976=""),"",IF(OR(ISTEXT(G3976),ISTEXT(U3976)),"","Δ "&amp;TEXT(G3976-U3976,"0.00")))</f>
        <v/>
      </c>
      <c r="H3977" s="498">
        <f>IF(OR(H3975="—",H3976="",V3976=""),"",IF(OR(ISTEXT(H3976),ISTEXT(V3976)),"","Δ "&amp;TEXT(H3976-V3976,"0.00")))</f>
        <v/>
      </c>
      <c r="I3977" s="13" t="n"/>
      <c r="J3977" s="13" t="n"/>
      <c r="K3977" s="13" t="n"/>
      <c r="L3977" s="13" t="n"/>
      <c r="M3977" s="13" t="n"/>
      <c r="Q3977">
        <f>IF(OR(C3976="",ISTEXT(C3976)),R3977,C3976)</f>
        <v/>
      </c>
      <c r="R3977">
        <f>IF(OR(D3976="",ISTEXT(D3976)),S3977,D3976)</f>
        <v/>
      </c>
      <c r="S3977">
        <f>IF(OR(E3976="",ISTEXT(E3976)),T3977,E3976)</f>
        <v/>
      </c>
      <c r="T3977">
        <f>IF(OR(F3976="",ISTEXT(F3976)),U3977,F3976)</f>
        <v/>
      </c>
      <c r="U3977">
        <f>IF(OR(G3976="",ISTEXT(G3976)),V3977,G3976)</f>
        <v/>
      </c>
      <c r="V3977">
        <f>IF(OR(H3976="",ISTEXT(H3976)),"",H3976)</f>
        <v/>
      </c>
    </row>
    <row r="3978" ht="13.35" customHeight="1" s="162">
      <c r="B3978" s="425" t="inlineStr">
        <is>
          <t>Unit type:</t>
        </is>
      </c>
      <c r="D3978" s="522" t="inlineStr">
        <is>
          <t>EF</t>
        </is>
      </c>
      <c r="E3978" s="414" t="n"/>
      <c r="F3978" s="494" t="inlineStr">
        <is>
          <t>Airflow left to right. Δ = this reading minus the one before it; in. w.g.</t>
        </is>
      </c>
      <c r="P3978">
        <f>IF(B3976="","",B3976)</f>
        <v/>
      </c>
      <c r="Q3978">
        <f>IF(C3976="",P3978,C3976)</f>
        <v/>
      </c>
      <c r="R3978">
        <f>IF(D3976="",Q3978,D3976)</f>
        <v/>
      </c>
      <c r="S3978">
        <f>IF(E3976="",R3978,E3976)</f>
        <v/>
      </c>
      <c r="T3978">
        <f>IF(F3976="",S3978,F3976)</f>
        <v/>
      </c>
      <c r="U3978">
        <f>IF(G3976="",T3978,G3976)</f>
        <v/>
      </c>
      <c r="V3978">
        <f>IF(H3976="",U3978,H3976)</f>
        <v/>
      </c>
    </row>
    <row r="3979" ht="13.35" customHeight="1" s="162">
      <c r="B3979" s="500" t="inlineStr">
        <is>
          <t>Fan inlet</t>
        </is>
      </c>
      <c r="D3979" s="501">
        <f>IF(X3976="","",X3976)</f>
        <v/>
      </c>
      <c r="F3979" s="500" t="inlineStr">
        <is>
          <t>Discharge</t>
        </is>
      </c>
      <c r="I3979" s="501">
        <f>IF(V3978="","",V3978)</f>
        <v/>
      </c>
    </row>
    <row r="3980" ht="13.35" customHeight="1" s="162"/>
    <row r="3981" ht="13.35" customHeight="1" s="162">
      <c r="B3981" s="500" t="inlineStr">
        <is>
          <t>Fan TSP</t>
        </is>
      </c>
      <c r="E3981" s="501">
        <f>IF(OR(X3976="",Y3976=""),"",IF(OR(ISTEXT(X3976),ISTEXT(Y3976)),"",Y3976-X3976))</f>
        <v/>
      </c>
      <c r="F3981" s="500" t="inlineStr">
        <is>
          <t>ESP</t>
        </is>
      </c>
      <c r="I3981" s="501">
        <f>IF(OR(B3976="",V3978=""),"",IF(OR(ISTEXT(B3976),ISTEXT(V3978)),"",V3978-B3976))</f>
        <v/>
      </c>
      <c r="J3981" s="500" t="inlineStr">
        <is>
          <t>Unit ΔP (inlet → fan)</t>
        </is>
      </c>
      <c r="M3981" s="501">
        <f>IF(OR(B3976="",X3976=""),"",IF(OR(ISTEXT(B3976),ISTEXT(X3976)),"",X3976-B3976))</f>
        <v/>
      </c>
    </row>
    <row r="3982" ht="13.35" customHeight="1" s="162">
      <c r="B3982" s="453" t="inlineStr">
        <is>
          <t>Instrument:</t>
        </is>
      </c>
      <c r="C3982" s="5" t="n"/>
      <c r="D3982" s="505" t="n"/>
      <c r="E3982" s="414" t="n"/>
      <c r="F3982" s="414" t="n"/>
      <c r="G3982" s="425" t="inlineStr">
        <is>
          <t>Ak basis / notes:</t>
        </is>
      </c>
      <c r="I3982" s="506" t="n"/>
      <c r="J3982" s="414" t="n"/>
      <c r="K3982" s="414" t="n"/>
      <c r="L3982" s="414" t="n"/>
      <c r="M3982" s="414" t="n"/>
    </row>
    <row r="3983" ht="13.35" customHeight="1" s="162">
      <c r="B3983" s="188" t="inlineStr">
        <is>
          <t>Register / Grille / Diffuser Airflow</t>
        </is>
      </c>
      <c r="C3983" s="174" t="n"/>
      <c r="D3983" s="174" t="n"/>
      <c r="E3983" s="174" t="n"/>
      <c r="F3983" s="173" t="n"/>
      <c r="G3983" s="233" t="inlineStr">
        <is>
          <t>Design VEL</t>
        </is>
      </c>
      <c r="H3983" s="194" t="inlineStr">
        <is>
          <t>Design CFM</t>
        </is>
      </c>
      <c r="I3983" s="188" t="inlineStr">
        <is>
          <t>Initial</t>
        </is>
      </c>
      <c r="J3983" s="173" t="n"/>
      <c r="K3983" s="188" t="inlineStr">
        <is>
          <t>Final</t>
        </is>
      </c>
      <c r="L3983" s="173" t="n"/>
      <c r="M3983" s="188" t="inlineStr">
        <is>
          <t>%</t>
        </is>
      </c>
    </row>
    <row r="3984" ht="13.35" customHeight="1" s="162">
      <c r="B3984" s="153" t="inlineStr">
        <is>
          <t>No.</t>
        </is>
      </c>
      <c r="C3984" s="188" t="inlineStr">
        <is>
          <t>Area Served</t>
        </is>
      </c>
      <c r="D3984" s="188" t="inlineStr">
        <is>
          <t>Type</t>
        </is>
      </c>
      <c r="E3984" s="188" t="inlineStr">
        <is>
          <t>Size</t>
        </is>
      </c>
      <c r="F3984" s="188" t="inlineStr">
        <is>
          <t>Ak</t>
        </is>
      </c>
      <c r="G3984" s="440" t="n"/>
      <c r="H3984" s="440" t="n"/>
      <c r="I3984" s="188" t="inlineStr">
        <is>
          <t>VEL</t>
        </is>
      </c>
      <c r="J3984" s="188" t="inlineStr">
        <is>
          <t>CFM</t>
        </is>
      </c>
      <c r="K3984" s="188" t="inlineStr">
        <is>
          <t>VEL</t>
        </is>
      </c>
      <c r="L3984" s="188" t="inlineStr">
        <is>
          <t>CFM</t>
        </is>
      </c>
      <c r="M3984" s="440" t="n"/>
    </row>
    <row r="3985" ht="13.35" customHeight="1" s="162">
      <c r="B3985" s="307" t="n"/>
      <c r="C3985" s="307" t="n"/>
      <c r="E3985" s="307" t="n"/>
      <c r="F3985" s="32" t="n"/>
      <c r="G3985" s="33">
        <f>IF(F3985="", "", IF(OR(ISTEXT(H3985),ISTEXT(F3985)),"",H3985/F3985))</f>
        <v/>
      </c>
      <c r="H3985" s="33" t="n"/>
      <c r="I3985" s="33" t="n"/>
      <c r="J3985" s="33">
        <f>IF(I3985="", "", IF(OR(ISTEXT(I3985),ISTEXT($F3985)),"",I3985*$F3985))</f>
        <v/>
      </c>
      <c r="K3985" s="33" t="n"/>
      <c r="L3985" s="33">
        <f>IF(K3985="", "", IF(OR(ISTEXT(K3985),ISTEXT($F3985)),"",K3985*$F3985))</f>
        <v/>
      </c>
      <c r="M3985" s="30">
        <f>IF(OR(H3985="",H3985=0),"",IF(K3985="",IF(J3985="","",IF(OR(ISTEXT(J3985),ISTEXT(H3985)),"",J3985/H3985)),IF(OR(ISTEXT(L3985),ISTEXT(H3985)),"",L3985/H3985)))</f>
        <v/>
      </c>
    </row>
    <row r="3986" ht="13.35" customHeight="1" s="162">
      <c r="B3986" s="307" t="n"/>
      <c r="C3986" s="307" t="n"/>
      <c r="E3986" s="307" t="n"/>
      <c r="F3986" s="32" t="n"/>
      <c r="G3986" s="33">
        <f>IF(F3986="", "", IF(OR(ISTEXT(H3986),ISTEXT(F3986)),"",H3986/F3986))</f>
        <v/>
      </c>
      <c r="H3986" s="33" t="n"/>
      <c r="I3986" s="33" t="n"/>
      <c r="J3986" s="33">
        <f>IF(I3986="", "", IF(OR(ISTEXT(I3986),ISTEXT($F3986)),"",I3986*$F3986))</f>
        <v/>
      </c>
      <c r="K3986" s="33" t="n"/>
      <c r="L3986" s="33">
        <f>IF(K3986="", "", IF(OR(ISTEXT(K3986),ISTEXT($F3986)),"",K3986*$F3986))</f>
        <v/>
      </c>
      <c r="M3986" s="30">
        <f>IF(OR(H3986="",H3986=0),"",IF(K3986="",IF(J3986="","",IF(OR(ISTEXT(J3986),ISTEXT(H3986)),"",J3986/H3986)),IF(OR(ISTEXT(L3986),ISTEXT(H3986)),"",L3986/H3986)))</f>
        <v/>
      </c>
    </row>
    <row r="3987" ht="13.35" customHeight="1" s="162">
      <c r="B3987" s="307" t="n"/>
      <c r="C3987" s="307" t="n"/>
      <c r="E3987" s="307" t="n"/>
      <c r="F3987" s="32" t="n"/>
      <c r="G3987" s="33">
        <f>IF(F3987="", "", IF(OR(ISTEXT(H3987),ISTEXT(F3987)),"",H3987/F3987))</f>
        <v/>
      </c>
      <c r="H3987" s="33" t="n"/>
      <c r="I3987" s="33" t="n"/>
      <c r="J3987" s="33">
        <f>IF(I3987="", "", IF(OR(ISTEXT(I3987),ISTEXT($F3987)),"",I3987*$F3987))</f>
        <v/>
      </c>
      <c r="K3987" s="33" t="n"/>
      <c r="L3987" s="33">
        <f>IF(K3987="", "", IF(OR(ISTEXT(K3987),ISTEXT($F3987)),"",K3987*$F3987))</f>
        <v/>
      </c>
      <c r="M3987" s="30">
        <f>IF(OR(H3987="",H3987=0),"",IF(K3987="",IF(J3987="","",IF(OR(ISTEXT(J3987),ISTEXT(H3987)),"",J3987/H3987)),IF(OR(ISTEXT(L3987),ISTEXT(H3987)),"",L3987/H3987)))</f>
        <v/>
      </c>
    </row>
    <row r="3988" ht="13.35" customHeight="1" s="162">
      <c r="B3988" s="307" t="n"/>
      <c r="C3988" s="307" t="n"/>
      <c r="E3988" s="307" t="n"/>
      <c r="F3988" s="32" t="n"/>
      <c r="G3988" s="33">
        <f>IF(F3988="", "", IF(OR(ISTEXT(H3988),ISTEXT(F3988)),"",H3988/F3988))</f>
        <v/>
      </c>
      <c r="H3988" s="33" t="n"/>
      <c r="I3988" s="33" t="n"/>
      <c r="J3988" s="33">
        <f>IF(I3988="", "", IF(OR(ISTEXT(I3988),ISTEXT($F3988)),"",I3988*$F3988))</f>
        <v/>
      </c>
      <c r="K3988" s="33" t="n"/>
      <c r="L3988" s="33">
        <f>IF(K3988="", "", IF(OR(ISTEXT(K3988),ISTEXT($F3988)),"",K3988*$F3988))</f>
        <v/>
      </c>
      <c r="M3988" s="30">
        <f>IF(OR(H3988="",H3988=0),"",IF(K3988="",IF(J3988="","",IF(OR(ISTEXT(J3988),ISTEXT(H3988)),"",J3988/H3988)),IF(OR(ISTEXT(L3988),ISTEXT(H3988)),"",L3988/H3988)))</f>
        <v/>
      </c>
    </row>
    <row r="3989" ht="13.35" customHeight="1" s="162">
      <c r="B3989" s="307" t="n"/>
      <c r="C3989" s="307" t="n"/>
      <c r="E3989" s="307" t="n"/>
      <c r="F3989" s="32" t="n"/>
      <c r="G3989" s="33">
        <f>IF(F3989="", "", IF(OR(ISTEXT(H3989),ISTEXT(F3989)),"",H3989/F3989))</f>
        <v/>
      </c>
      <c r="H3989" s="33" t="n"/>
      <c r="I3989" s="33" t="n"/>
      <c r="J3989" s="33">
        <f>IF(I3989="", "", IF(OR(ISTEXT(I3989),ISTEXT($F3989)),"",I3989*$F3989))</f>
        <v/>
      </c>
      <c r="K3989" s="33" t="n"/>
      <c r="L3989" s="33">
        <f>IF(K3989="", "", IF(OR(ISTEXT(K3989),ISTEXT($F3989)),"",K3989*$F3989))</f>
        <v/>
      </c>
      <c r="M3989" s="30">
        <f>IF(OR(H3989="",H3989=0),"",IF(K3989="",IF(J3989="","",IF(OR(ISTEXT(J3989),ISTEXT(H3989)),"",J3989/H3989)),IF(OR(ISTEXT(L3989),ISTEXT(H3989)),"",L3989/H3989)))</f>
        <v/>
      </c>
    </row>
    <row r="3990" ht="13.35" customHeight="1" s="162">
      <c r="B3990" s="307" t="n"/>
      <c r="C3990" s="307" t="n"/>
      <c r="E3990" s="307" t="n"/>
      <c r="F3990" s="32" t="n"/>
      <c r="G3990" s="33">
        <f>IF(F3990="", "", IF(OR(ISTEXT(H3990),ISTEXT(F3990)),"",H3990/F3990))</f>
        <v/>
      </c>
      <c r="H3990" s="33" t="n"/>
      <c r="I3990" s="33" t="n"/>
      <c r="J3990" s="33">
        <f>IF(I3990="", "", IF(OR(ISTEXT(I3990),ISTEXT($F3990)),"",I3990*$F3990))</f>
        <v/>
      </c>
      <c r="K3990" s="33" t="n"/>
      <c r="L3990" s="33">
        <f>IF(K3990="", "", IF(OR(ISTEXT(K3990),ISTEXT($F3990)),"",K3990*$F3990))</f>
        <v/>
      </c>
      <c r="M3990" s="30">
        <f>IF(OR(H3990="",H3990=0),"",IF(K3990="",IF(J3990="","",IF(OR(ISTEXT(J3990),ISTEXT(H3990)),"",J3990/H3990)),IF(OR(ISTEXT(L3990),ISTEXT(H3990)),"",L3990/H3990)))</f>
        <v/>
      </c>
    </row>
    <row r="3991" ht="13.35" customHeight="1" s="162">
      <c r="B3991" s="307" t="n"/>
      <c r="C3991" s="307" t="n"/>
      <c r="E3991" s="307" t="n"/>
      <c r="F3991" s="32" t="n"/>
      <c r="G3991" s="33">
        <f>IF(F3991="", "", IF(OR(ISTEXT(H3991),ISTEXT(F3991)),"",H3991/F3991))</f>
        <v/>
      </c>
      <c r="H3991" s="33" t="n"/>
      <c r="I3991" s="33" t="n"/>
      <c r="J3991" s="33">
        <f>IF(I3991="", "", IF(OR(ISTEXT(I3991),ISTEXT($F3991)),"",I3991*$F3991))</f>
        <v/>
      </c>
      <c r="K3991" s="33" t="n"/>
      <c r="L3991" s="33">
        <f>IF(K3991="", "", IF(OR(ISTEXT(K3991),ISTEXT($F3991)),"",K3991*$F3991))</f>
        <v/>
      </c>
      <c r="M3991" s="30">
        <f>IF(OR(H3991="",H3991=0),"",IF(K3991="",IF(J3991="","",IF(OR(ISTEXT(J3991),ISTEXT(H3991)),"",J3991/H3991)),IF(OR(ISTEXT(L3991),ISTEXT(H3991)),"",L3991/H3991)))</f>
        <v/>
      </c>
    </row>
    <row r="3992" ht="13.35" customHeight="1" s="162">
      <c r="B3992" s="307" t="n"/>
      <c r="C3992" s="307" t="n"/>
      <c r="E3992" s="307" t="n"/>
      <c r="F3992" s="32" t="n"/>
      <c r="G3992" s="33">
        <f>IF(F3992="", "", IF(OR(ISTEXT(H3992),ISTEXT(F3992)),"",H3992/F3992))</f>
        <v/>
      </c>
      <c r="H3992" s="33" t="n"/>
      <c r="I3992" s="33" t="n"/>
      <c r="J3992" s="33">
        <f>IF(I3992="", "", IF(OR(ISTEXT(I3992),ISTEXT($F3992)),"",I3992*$F3992))</f>
        <v/>
      </c>
      <c r="K3992" s="33" t="n"/>
      <c r="L3992" s="33">
        <f>IF(K3992="", "", IF(OR(ISTEXT(K3992),ISTEXT($F3992)),"",K3992*$F3992))</f>
        <v/>
      </c>
      <c r="M3992" s="30">
        <f>IF(OR(H3992="",H3992=0),"",IF(K3992="",IF(J3992="","",IF(OR(ISTEXT(J3992),ISTEXT(H3992)),"",J3992/H3992)),IF(OR(ISTEXT(L3992),ISTEXT(H3992)),"",L3992/H3992)))</f>
        <v/>
      </c>
    </row>
    <row r="3993" ht="13.35" customHeight="1" s="162">
      <c r="B3993" s="307" t="n"/>
      <c r="C3993" s="307" t="n"/>
      <c r="E3993" s="307" t="n"/>
      <c r="F3993" s="32" t="n"/>
      <c r="G3993" s="33">
        <f>IF(F3993="", "", IF(OR(ISTEXT(H3993),ISTEXT(F3993)),"",H3993/F3993))</f>
        <v/>
      </c>
      <c r="H3993" s="33" t="n"/>
      <c r="I3993" s="33" t="n"/>
      <c r="J3993" s="33">
        <f>IF(I3993="", "", IF(OR(ISTEXT(I3993),ISTEXT($F3993)),"",I3993*$F3993))</f>
        <v/>
      </c>
      <c r="K3993" s="33" t="n"/>
      <c r="L3993" s="33">
        <f>IF(K3993="", "", IF(OR(ISTEXT(K3993),ISTEXT($F3993)),"",K3993*$F3993))</f>
        <v/>
      </c>
      <c r="M3993" s="30">
        <f>IF(OR(H3993="",H3993=0),"",IF(K3993="",IF(J3993="","",IF(OR(ISTEXT(J3993),ISTEXT(H3993)),"",J3993/H3993)),IF(OR(ISTEXT(L3993),ISTEXT(H3993)),"",L3993/H3993)))</f>
        <v/>
      </c>
    </row>
    <row r="3994" ht="13.35" customHeight="1" s="162">
      <c r="B3994" s="307" t="n"/>
      <c r="C3994" s="307" t="n"/>
      <c r="E3994" s="307" t="n"/>
      <c r="F3994" s="32" t="n"/>
      <c r="G3994" s="33">
        <f>IF(F3994="", "", IF(OR(ISTEXT(H3994),ISTEXT(F3994)),"",H3994/F3994))</f>
        <v/>
      </c>
      <c r="H3994" s="33" t="n"/>
      <c r="I3994" s="33" t="n"/>
      <c r="J3994" s="33">
        <f>IF(I3994="", "", IF(OR(ISTEXT(I3994),ISTEXT($F3994)),"",I3994*$F3994))</f>
        <v/>
      </c>
      <c r="K3994" s="33" t="n"/>
      <c r="L3994" s="33">
        <f>IF(K3994="", "", IF(OR(ISTEXT(K3994),ISTEXT($F3994)),"",K3994*$F3994))</f>
        <v/>
      </c>
      <c r="M3994" s="30">
        <f>IF(OR(H3994="",H3994=0),"",IF(K3994="",IF(J3994="","",IF(OR(ISTEXT(J3994),ISTEXT(H3994)),"",J3994/H3994)),IF(OR(ISTEXT(L3994),ISTEXT(H3994)),"",L3994/H3994)))</f>
        <v/>
      </c>
    </row>
    <row r="3995" ht="13.35" customHeight="1" s="162">
      <c r="B3995" s="307" t="n"/>
      <c r="C3995" s="307" t="n"/>
      <c r="E3995" s="307" t="n"/>
      <c r="F3995" s="32" t="n"/>
      <c r="G3995" s="33">
        <f>IF(F3995="", "", IF(OR(ISTEXT(H3995),ISTEXT(F3995)),"",H3995/F3995))</f>
        <v/>
      </c>
      <c r="H3995" s="33" t="n"/>
      <c r="I3995" s="33" t="n"/>
      <c r="J3995" s="33">
        <f>IF(I3995="", "", IF(OR(ISTEXT(I3995),ISTEXT($F3995)),"",I3995*$F3995))</f>
        <v/>
      </c>
      <c r="K3995" s="33" t="n"/>
      <c r="L3995" s="33">
        <f>IF(K3995="", "", IF(OR(ISTEXT(K3995),ISTEXT($F3995)),"",K3995*$F3995))</f>
        <v/>
      </c>
      <c r="M3995" s="30">
        <f>IF(OR(H3995="",H3995=0),"",IF(K3995="",IF(J3995="","",IF(OR(ISTEXT(J3995),ISTEXT(H3995)),"",J3995/H3995)),IF(OR(ISTEXT(L3995),ISTEXT(H3995)),"",L3995/H3995)))</f>
        <v/>
      </c>
    </row>
    <row r="3996" ht="13.35" customHeight="1" s="162">
      <c r="B3996" s="307" t="n"/>
      <c r="C3996" s="307" t="n"/>
      <c r="E3996" s="307" t="n"/>
      <c r="F3996" s="32" t="n"/>
      <c r="G3996" s="33">
        <f>IF(F3996="", "", IF(OR(ISTEXT(H3996),ISTEXT(F3996)),"",H3996/F3996))</f>
        <v/>
      </c>
      <c r="H3996" s="33" t="n"/>
      <c r="I3996" s="33" t="n"/>
      <c r="J3996" s="33">
        <f>IF(I3996="", "", IF(OR(ISTEXT(I3996),ISTEXT($F3996)),"",I3996*$F3996))</f>
        <v/>
      </c>
      <c r="K3996" s="33" t="n"/>
      <c r="L3996" s="33">
        <f>IF(K3996="", "", IF(OR(ISTEXT(K3996),ISTEXT($F3996)),"",K3996*$F3996))</f>
        <v/>
      </c>
      <c r="M3996" s="30">
        <f>IF(OR(H3996="",H3996=0),"",IF(K3996="",IF(J3996="","",IF(OR(ISTEXT(J3996),ISTEXT(H3996)),"",J3996/H3996)),IF(OR(ISTEXT(L3996),ISTEXT(H3996)),"",L3996/H3996)))</f>
        <v/>
      </c>
    </row>
    <row r="3997" ht="13.35" customHeight="1" s="162">
      <c r="B3997" s="307" t="n"/>
      <c r="C3997" s="307" t="n"/>
      <c r="E3997" s="307" t="n"/>
      <c r="F3997" s="32" t="n"/>
      <c r="G3997" s="33">
        <f>IF(F3997="", "", IF(OR(ISTEXT(H3997),ISTEXT(F3997)),"",H3997/F3997))</f>
        <v/>
      </c>
      <c r="H3997" s="33" t="n"/>
      <c r="I3997" s="33" t="n"/>
      <c r="J3997" s="33">
        <f>IF(I3997="", "", IF(OR(ISTEXT(I3997),ISTEXT($F3997)),"",I3997*$F3997))</f>
        <v/>
      </c>
      <c r="K3997" s="33" t="n"/>
      <c r="L3997" s="33">
        <f>IF(K3997="", "", IF(OR(ISTEXT(K3997),ISTEXT($F3997)),"",K3997*$F3997))</f>
        <v/>
      </c>
      <c r="M3997" s="30">
        <f>IF(OR(H3997="",H3997=0),"",IF(K3997="",IF(J3997="","",IF(OR(ISTEXT(J3997),ISTEXT(H3997)),"",J3997/H3997)),IF(OR(ISTEXT(L3997),ISTEXT(H3997)),"",L3997/H3997)))</f>
        <v/>
      </c>
    </row>
    <row r="3998" ht="13.35" customHeight="1" s="162">
      <c r="B3998" s="307" t="n"/>
      <c r="C3998" s="307" t="n"/>
      <c r="E3998" s="307" t="n"/>
      <c r="F3998" s="32" t="n"/>
      <c r="G3998" s="33">
        <f>IF(F3998="", "", IF(OR(ISTEXT(H3998),ISTEXT(F3998)),"",H3998/F3998))</f>
        <v/>
      </c>
      <c r="H3998" s="33" t="n"/>
      <c r="I3998" s="33" t="n"/>
      <c r="J3998" s="33">
        <f>IF(I3998="", "", IF(OR(ISTEXT(I3998),ISTEXT($F3998)),"",I3998*$F3998))</f>
        <v/>
      </c>
      <c r="K3998" s="33" t="n"/>
      <c r="L3998" s="33">
        <f>IF(K3998="", "", IF(OR(ISTEXT(K3998),ISTEXT($F3998)),"",K3998*$F3998))</f>
        <v/>
      </c>
      <c r="M3998" s="30">
        <f>IF(OR(H3998="",H3998=0),"",IF(K3998="",IF(J3998="","",IF(OR(ISTEXT(J3998),ISTEXT(H3998)),"",J3998/H3998)),IF(OR(ISTEXT(L3998),ISTEXT(H3998)),"",L3998/H3998)))</f>
        <v/>
      </c>
    </row>
    <row r="3999" ht="13.35" customHeight="1" s="162">
      <c r="B3999" s="307" t="n"/>
      <c r="C3999" s="307" t="n"/>
      <c r="E3999" s="307" t="n"/>
      <c r="F3999" s="32" t="n"/>
      <c r="G3999" s="33">
        <f>IF(F3999="", "", IF(OR(ISTEXT(H3999),ISTEXT(F3999)),"",H3999/F3999))</f>
        <v/>
      </c>
      <c r="H3999" s="33" t="n"/>
      <c r="I3999" s="33" t="n"/>
      <c r="J3999" s="33">
        <f>IF(I3999="", "", IF(OR(ISTEXT(I3999),ISTEXT($F3999)),"",I3999*$F3999))</f>
        <v/>
      </c>
      <c r="K3999" s="33" t="n"/>
      <c r="L3999" s="33">
        <f>IF(K3999="", "", IF(OR(ISTEXT(K3999),ISTEXT($F3999)),"",K3999*$F3999))</f>
        <v/>
      </c>
      <c r="M3999" s="30">
        <f>IF(OR(H3999="",H3999=0),"",IF(K3999="",IF(J3999="","",IF(OR(ISTEXT(J3999),ISTEXT(H3999)),"",J3999/H3999)),IF(OR(ISTEXT(L3999),ISTEXT(H3999)),"",L3999/H3999)))</f>
        <v/>
      </c>
    </row>
    <row r="4000" ht="13.35" customHeight="1" s="162">
      <c r="B4000" s="307" t="n"/>
      <c r="C4000" s="307" t="n"/>
      <c r="D4000" s="307"/>
      <c r="E4000" s="307"/>
      <c r="F4000" s="307"/>
      <c r="G4000" s="307"/>
      <c r="H4000" s="33" t="n"/>
      <c r="I4000" s="33" t="n"/>
      <c r="J4000" s="33"/>
      <c r="K4000" s="33" t="n"/>
      <c r="L4000" s="33"/>
      <c r="M4000" s="30">
        <f>IF(OR(H4000="",H4000=0),"",IF(L4000="",IF(J4000="","",IF(OR(ISTEXT(J4000),ISTEXT(H4000)),"",J4000/H4000)),IF(OR(ISTEXT(L4000),ISTEXT(H4000)),"",L4000/H4000)))</f>
        <v/>
      </c>
    </row>
    <row r="4001" ht="13.35" customHeight="1" s="162">
      <c r="B4001" s="42" t="n"/>
      <c r="C4001" s="231" t="inlineStr">
        <is>
          <t>Total</t>
        </is>
      </c>
      <c r="D4001" s="159" t="n"/>
      <c r="E4001" s="42" t="n"/>
      <c r="F4001" s="42" t="n"/>
      <c r="G4001" s="43" t="n"/>
      <c r="H4001" s="43">
        <f>IF(SUM(H3985:H4000)+SUM(H4012:H4051)=0,"",SUM(H3985:H4000)+SUM(H4012:H4051))</f>
        <v/>
      </c>
      <c r="I4001" s="43" t="n"/>
      <c r="J4001" s="43">
        <f>IF(SUM(J3985:J4000)+SUM(J4012:J4051)=0,"",SUM(J3985:J4000)+SUM(J4012:J4051))</f>
        <v/>
      </c>
      <c r="K4001" s="43" t="n"/>
      <c r="L4001" s="43">
        <f>IF(SUM(L3985:L4000)+SUM(L4012:L4051)=0,"",SUM(L3985:L4000)+SUM(L4012:L4051))</f>
        <v/>
      </c>
      <c r="M4001" s="35">
        <f>IF(OR(H4001="",H4001=0),"",IF(L4001="",IF(J4001="","",IF(OR(ISTEXT(J4001),ISTEXT(H4001)),"",J4001/H4001)),IF(OR(ISTEXT(L4001),ISTEXT(H4001)),"",L4001/H4001)))</f>
        <v/>
      </c>
    </row>
    <row r="4002" ht="13.35" customHeight="1" s="162"/>
    <row r="4003" ht="13.35" customHeight="1" s="162">
      <c r="B4003" s="188" t="inlineStr">
        <is>
          <t>Remarks</t>
        </is>
      </c>
      <c r="C4003" s="173" t="n"/>
      <c r="D4003" s="154" t="n"/>
      <c r="E4003" s="174" t="n"/>
      <c r="F4003" s="174" t="n"/>
      <c r="G4003" s="174" t="n"/>
      <c r="H4003" s="174" t="n"/>
      <c r="I4003" s="174" t="n"/>
      <c r="J4003" s="174" t="n"/>
      <c r="K4003" s="174" t="n"/>
      <c r="L4003" s="174" t="n"/>
      <c r="M4003" s="173" t="n"/>
    </row>
    <row r="4004" ht="13.35" customHeight="1" s="162">
      <c r="B4004" s="154" t="n"/>
      <c r="C4004" s="174" t="n"/>
      <c r="D4004" s="174" t="n"/>
      <c r="E4004" s="174" t="n"/>
      <c r="F4004" s="174" t="n"/>
      <c r="G4004" s="174" t="n"/>
      <c r="H4004" s="174" t="n"/>
      <c r="I4004" s="174" t="n"/>
      <c r="J4004" s="174" t="n"/>
      <c r="K4004" s="174" t="n"/>
      <c r="L4004" s="174" t="n"/>
      <c r="M4004" s="173" t="n"/>
    </row>
    <row r="4005" ht="13.35" customHeight="1" s="162">
      <c r="B4005" s="154" t="n"/>
      <c r="C4005" s="174" t="n"/>
      <c r="D4005" s="174" t="n"/>
      <c r="E4005" s="174" t="n"/>
      <c r="F4005" s="174" t="n"/>
      <c r="G4005" s="174" t="n"/>
      <c r="H4005" s="174" t="n"/>
      <c r="I4005" s="174" t="n"/>
      <c r="J4005" s="174" t="n"/>
      <c r="K4005" s="174" t="n"/>
      <c r="L4005" s="174" t="n"/>
      <c r="M4005" s="173" t="n"/>
    </row>
    <row r="4006" ht="13.35" customHeight="1" s="162">
      <c r="B4006" s="154" t="n"/>
      <c r="C4006" s="174" t="n"/>
      <c r="D4006" s="174" t="n"/>
      <c r="E4006" s="174" t="n"/>
      <c r="F4006" s="174" t="n"/>
      <c r="G4006" s="174" t="n"/>
      <c r="H4006" s="174" t="n"/>
      <c r="I4006" s="174" t="n"/>
      <c r="J4006" s="174" t="n"/>
      <c r="K4006" s="174" t="n"/>
      <c r="L4006" s="174" t="n"/>
      <c r="M4006" s="173" t="n"/>
    </row>
    <row r="4007" ht="13.35" customHeight="1" s="162"/>
    <row r="4008" ht="13.35" customHeight="1" s="162">
      <c r="B4008" s="200" t="inlineStr">
        <is>
          <t>System (cont.)</t>
        </is>
      </c>
      <c r="C4008" s="403" t="n"/>
      <c r="D4008" s="209">
        <f>IF('{Equipment Data Entry}'!B119="","",'{Equipment Data Entry}'!B119)</f>
        <v/>
      </c>
      <c r="E4008" s="418" t="n"/>
      <c r="F4008" s="403" t="n"/>
      <c r="G4008" s="200" t="inlineStr">
        <is>
          <t>Service</t>
        </is>
      </c>
      <c r="H4008" s="403" t="n"/>
      <c r="I4008" s="210">
        <f>IF('{Equipment Data Entry}'!C119="","",'{Equipment Data Entry}'!C119)</f>
        <v/>
      </c>
      <c r="J4008" s="418" t="n"/>
      <c r="K4008" s="418" t="n"/>
      <c r="L4008" s="418" t="n"/>
      <c r="M4008" s="403" t="n"/>
    </row>
    <row r="4009" ht="13.35" customHeight="1" s="162">
      <c r="B4009" s="422" t="n"/>
      <c r="C4009" s="423" t="n"/>
      <c r="D4009" s="422" t="n"/>
      <c r="E4009" s="424" t="n"/>
      <c r="F4009" s="423" t="n"/>
      <c r="G4009" s="422" t="n"/>
      <c r="H4009" s="423" t="n"/>
      <c r="I4009" s="422" t="n"/>
      <c r="J4009" s="424" t="n"/>
      <c r="K4009" s="424" t="n"/>
      <c r="L4009" s="424" t="n"/>
      <c r="M4009" s="423" t="n"/>
    </row>
    <row r="4010" ht="13.35" customHeight="1" s="162">
      <c r="B4010" s="188" t="inlineStr">
        <is>
          <t>Registers / Grilles (cont.)</t>
        </is>
      </c>
      <c r="C4010" s="174" t="n"/>
      <c r="D4010" s="174" t="n"/>
      <c r="E4010" s="174" t="n"/>
      <c r="F4010" s="173" t="n"/>
      <c r="G4010" s="233" t="inlineStr">
        <is>
          <t>Design VEL</t>
        </is>
      </c>
      <c r="H4010" s="194" t="inlineStr">
        <is>
          <t>Design CFM</t>
        </is>
      </c>
      <c r="I4010" s="188" t="inlineStr">
        <is>
          <t>Initial</t>
        </is>
      </c>
      <c r="J4010" s="173" t="n"/>
      <c r="K4010" s="188" t="inlineStr">
        <is>
          <t>Final</t>
        </is>
      </c>
      <c r="L4010" s="173" t="n"/>
      <c r="M4010" s="188" t="inlineStr">
        <is>
          <t>%</t>
        </is>
      </c>
    </row>
    <row r="4011" ht="13.35" customHeight="1" s="162">
      <c r="B4011" s="153" t="inlineStr">
        <is>
          <t>No.</t>
        </is>
      </c>
      <c r="C4011" s="188" t="inlineStr">
        <is>
          <t>Area Served</t>
        </is>
      </c>
      <c r="D4011" s="188" t="inlineStr">
        <is>
          <t>Type</t>
        </is>
      </c>
      <c r="E4011" s="188" t="inlineStr">
        <is>
          <t>Size</t>
        </is>
      </c>
      <c r="F4011" s="188" t="inlineStr">
        <is>
          <t>Ak</t>
        </is>
      </c>
      <c r="G4011" s="440" t="n"/>
      <c r="H4011" s="440" t="n"/>
      <c r="I4011" s="188" t="inlineStr">
        <is>
          <t>VEL</t>
        </is>
      </c>
      <c r="J4011" s="188" t="inlineStr">
        <is>
          <t>CFM</t>
        </is>
      </c>
      <c r="K4011" s="188" t="inlineStr">
        <is>
          <t>VEL</t>
        </is>
      </c>
      <c r="L4011" s="188" t="inlineStr">
        <is>
          <t>CFM</t>
        </is>
      </c>
      <c r="M4011" s="440" t="n"/>
    </row>
    <row r="4012" ht="13.35" customHeight="1" s="162">
      <c r="B4012" s="307" t="n"/>
      <c r="C4012" s="307" t="n"/>
      <c r="E4012" s="307" t="n"/>
      <c r="F4012" s="32" t="n"/>
      <c r="G4012" s="33">
        <f>IF(F4012="", "", IF(OR(ISTEXT(H4012),ISTEXT(F4012)),"",H4012/F4012))</f>
        <v/>
      </c>
      <c r="H4012" s="33" t="n"/>
      <c r="I4012" s="33" t="n"/>
      <c r="J4012" s="33">
        <f>IF(I4012="", "", IF(OR(ISTEXT(I4012),ISTEXT($F4012)),"",I4012*$F4012))</f>
        <v/>
      </c>
      <c r="K4012" s="33" t="n"/>
      <c r="L4012" s="33">
        <f>IF(K4012="", "", IF(OR(ISTEXT(K4012),ISTEXT($F4012)),"",K4012*$F4012))</f>
        <v/>
      </c>
      <c r="M4012" s="30">
        <f>IF(OR(H4012="",H4012=0),"",IF(K4012="",IF(J4012="","",IF(OR(ISTEXT(J4012),ISTEXT(H4012)),"",J4012/H4012)),IF(OR(ISTEXT(L4012),ISTEXT(H4012)),"",L4012/H4012)))</f>
        <v/>
      </c>
    </row>
    <row r="4013" ht="13.35" customHeight="1" s="162">
      <c r="B4013" s="307" t="n"/>
      <c r="C4013" s="307" t="n"/>
      <c r="E4013" s="307" t="n"/>
      <c r="F4013" s="32" t="n"/>
      <c r="G4013" s="33">
        <f>IF(F4013="", "", IF(OR(ISTEXT(H4013),ISTEXT(F4013)),"",H4013/F4013))</f>
        <v/>
      </c>
      <c r="H4013" s="33" t="n"/>
      <c r="I4013" s="33" t="n"/>
      <c r="J4013" s="33">
        <f>IF(I4013="", "", IF(OR(ISTEXT(I4013),ISTEXT($F4013)),"",I4013*$F4013))</f>
        <v/>
      </c>
      <c r="K4013" s="33" t="n"/>
      <c r="L4013" s="33">
        <f>IF(K4013="", "", IF(OR(ISTEXT(K4013),ISTEXT($F4013)),"",K4013*$F4013))</f>
        <v/>
      </c>
      <c r="M4013" s="30">
        <f>IF(OR(H4013="",H4013=0),"",IF(K4013="",IF(J4013="","",IF(OR(ISTEXT(J4013),ISTEXT(H4013)),"",J4013/H4013)),IF(OR(ISTEXT(L4013),ISTEXT(H4013)),"",L4013/H4013)))</f>
        <v/>
      </c>
    </row>
    <row r="4014" ht="13.35" customHeight="1" s="162">
      <c r="B4014" s="307" t="n"/>
      <c r="C4014" s="307" t="n"/>
      <c r="E4014" s="307" t="n"/>
      <c r="F4014" s="32" t="n"/>
      <c r="G4014" s="33">
        <f>IF(F4014="", "", IF(OR(ISTEXT(H4014),ISTEXT(F4014)),"",H4014/F4014))</f>
        <v/>
      </c>
      <c r="H4014" s="33" t="n"/>
      <c r="I4014" s="33" t="n"/>
      <c r="J4014" s="33">
        <f>IF(I4014="", "", IF(OR(ISTEXT(I4014),ISTEXT($F4014)),"",I4014*$F4014))</f>
        <v/>
      </c>
      <c r="K4014" s="33" t="n"/>
      <c r="L4014" s="33">
        <f>IF(K4014="", "", IF(OR(ISTEXT(K4014),ISTEXT($F4014)),"",K4014*$F4014))</f>
        <v/>
      </c>
      <c r="M4014" s="30">
        <f>IF(OR(H4014="",H4014=0),"",IF(K4014="",IF(J4014="","",IF(OR(ISTEXT(J4014),ISTEXT(H4014)),"",J4014/H4014)),IF(OR(ISTEXT(L4014),ISTEXT(H4014)),"",L4014/H4014)))</f>
        <v/>
      </c>
    </row>
    <row r="4015" ht="13.35" customHeight="1" s="162">
      <c r="B4015" s="307" t="n"/>
      <c r="C4015" s="307" t="n"/>
      <c r="E4015" s="307" t="n"/>
      <c r="F4015" s="32" t="n"/>
      <c r="G4015" s="33">
        <f>IF(F4015="", "", IF(OR(ISTEXT(H4015),ISTEXT(F4015)),"",H4015/F4015))</f>
        <v/>
      </c>
      <c r="H4015" s="33" t="n"/>
      <c r="I4015" s="33" t="n"/>
      <c r="J4015" s="33">
        <f>IF(I4015="", "", IF(OR(ISTEXT(I4015),ISTEXT($F4015)),"",I4015*$F4015))</f>
        <v/>
      </c>
      <c r="K4015" s="33" t="n"/>
      <c r="L4015" s="33">
        <f>IF(K4015="", "", IF(OR(ISTEXT(K4015),ISTEXT($F4015)),"",K4015*$F4015))</f>
        <v/>
      </c>
      <c r="M4015" s="30">
        <f>IF(OR(H4015="",H4015=0),"",IF(K4015="",IF(J4015="","",IF(OR(ISTEXT(J4015),ISTEXT(H4015)),"",J4015/H4015)),IF(OR(ISTEXT(L4015),ISTEXT(H4015)),"",L4015/H4015)))</f>
        <v/>
      </c>
    </row>
    <row r="4016" ht="13.35" customHeight="1" s="162">
      <c r="B4016" s="307" t="n"/>
      <c r="C4016" s="307" t="n"/>
      <c r="E4016" s="307" t="n"/>
      <c r="F4016" s="32" t="n"/>
      <c r="G4016" s="33">
        <f>IF(F4016="", "", IF(OR(ISTEXT(H4016),ISTEXT(F4016)),"",H4016/F4016))</f>
        <v/>
      </c>
      <c r="H4016" s="33" t="n"/>
      <c r="I4016" s="33" t="n"/>
      <c r="J4016" s="33">
        <f>IF(I4016="", "", IF(OR(ISTEXT(I4016),ISTEXT($F4016)),"",I4016*$F4016))</f>
        <v/>
      </c>
      <c r="K4016" s="33" t="n"/>
      <c r="L4016" s="33">
        <f>IF(K4016="", "", IF(OR(ISTEXT(K4016),ISTEXT($F4016)),"",K4016*$F4016))</f>
        <v/>
      </c>
      <c r="M4016" s="30">
        <f>IF(OR(H4016="",H4016=0),"",IF(K4016="",IF(J4016="","",IF(OR(ISTEXT(J4016),ISTEXT(H4016)),"",J4016/H4016)),IF(OR(ISTEXT(L4016),ISTEXT(H4016)),"",L4016/H4016)))</f>
        <v/>
      </c>
    </row>
    <row r="4017" ht="13.35" customHeight="1" s="162">
      <c r="B4017" s="307" t="n"/>
      <c r="C4017" s="307" t="n"/>
      <c r="E4017" s="307" t="n"/>
      <c r="F4017" s="32" t="n"/>
      <c r="G4017" s="33">
        <f>IF(F4017="", "", IF(OR(ISTEXT(H4017),ISTEXT(F4017)),"",H4017/F4017))</f>
        <v/>
      </c>
      <c r="H4017" s="33" t="n"/>
      <c r="I4017" s="33" t="n"/>
      <c r="J4017" s="33">
        <f>IF(I4017="", "", IF(OR(ISTEXT(I4017),ISTEXT($F4017)),"",I4017*$F4017))</f>
        <v/>
      </c>
      <c r="K4017" s="33" t="n"/>
      <c r="L4017" s="33">
        <f>IF(K4017="", "", IF(OR(ISTEXT(K4017),ISTEXT($F4017)),"",K4017*$F4017))</f>
        <v/>
      </c>
      <c r="M4017" s="30">
        <f>IF(OR(H4017="",H4017=0),"",IF(K4017="",IF(J4017="","",IF(OR(ISTEXT(J4017),ISTEXT(H4017)),"",J4017/H4017)),IF(OR(ISTEXT(L4017),ISTEXT(H4017)),"",L4017/H4017)))</f>
        <v/>
      </c>
    </row>
    <row r="4018" ht="13.35" customHeight="1" s="162">
      <c r="B4018" s="307" t="n"/>
      <c r="C4018" s="307" t="n"/>
      <c r="E4018" s="307" t="n"/>
      <c r="F4018" s="32" t="n"/>
      <c r="G4018" s="33">
        <f>IF(F4018="", "", IF(OR(ISTEXT(H4018),ISTEXT(F4018)),"",H4018/F4018))</f>
        <v/>
      </c>
      <c r="H4018" s="33" t="n"/>
      <c r="I4018" s="33" t="n"/>
      <c r="J4018" s="33">
        <f>IF(I4018="", "", IF(OR(ISTEXT(I4018),ISTEXT($F4018)),"",I4018*$F4018))</f>
        <v/>
      </c>
      <c r="K4018" s="33" t="n"/>
      <c r="L4018" s="33">
        <f>IF(K4018="", "", IF(OR(ISTEXT(K4018),ISTEXT($F4018)),"",K4018*$F4018))</f>
        <v/>
      </c>
      <c r="M4018" s="30">
        <f>IF(OR(H4018="",H4018=0),"",IF(K4018="",IF(J4018="","",IF(OR(ISTEXT(J4018),ISTEXT(H4018)),"",J4018/H4018)),IF(OR(ISTEXT(L4018),ISTEXT(H4018)),"",L4018/H4018)))</f>
        <v/>
      </c>
    </row>
    <row r="4019" ht="13.35" customHeight="1" s="162">
      <c r="B4019" s="307" t="n"/>
      <c r="C4019" s="307" t="n"/>
      <c r="E4019" s="307" t="n"/>
      <c r="F4019" s="32" t="n"/>
      <c r="G4019" s="33">
        <f>IF(F4019="", "", IF(OR(ISTEXT(H4019),ISTEXT(F4019)),"",H4019/F4019))</f>
        <v/>
      </c>
      <c r="H4019" s="33" t="n"/>
      <c r="I4019" s="33" t="n"/>
      <c r="J4019" s="33">
        <f>IF(I4019="", "", IF(OR(ISTEXT(I4019),ISTEXT($F4019)),"",I4019*$F4019))</f>
        <v/>
      </c>
      <c r="K4019" s="33" t="n"/>
      <c r="L4019" s="33">
        <f>IF(K4019="", "", IF(OR(ISTEXT(K4019),ISTEXT($F4019)),"",K4019*$F4019))</f>
        <v/>
      </c>
      <c r="M4019" s="30">
        <f>IF(OR(H4019="",H4019=0),"",IF(K4019="",IF(J4019="","",IF(OR(ISTEXT(J4019),ISTEXT(H4019)),"",J4019/H4019)),IF(OR(ISTEXT(L4019),ISTEXT(H4019)),"",L4019/H4019)))</f>
        <v/>
      </c>
    </row>
    <row r="4020" ht="13.35" customHeight="1" s="162">
      <c r="B4020" s="307" t="n"/>
      <c r="C4020" s="307" t="n"/>
      <c r="E4020" s="307" t="n"/>
      <c r="F4020" s="32" t="n"/>
      <c r="G4020" s="33">
        <f>IF(F4020="", "", IF(OR(ISTEXT(H4020),ISTEXT(F4020)),"",H4020/F4020))</f>
        <v/>
      </c>
      <c r="H4020" s="33" t="n"/>
      <c r="I4020" s="33" t="n"/>
      <c r="J4020" s="33">
        <f>IF(I4020="", "", IF(OR(ISTEXT(I4020),ISTEXT($F4020)),"",I4020*$F4020))</f>
        <v/>
      </c>
      <c r="K4020" s="33" t="n"/>
      <c r="L4020" s="33">
        <f>IF(K4020="", "", IF(OR(ISTEXT(K4020),ISTEXT($F4020)),"",K4020*$F4020))</f>
        <v/>
      </c>
      <c r="M4020" s="30">
        <f>IF(OR(H4020="",H4020=0),"",IF(K4020="",IF(J4020="","",IF(OR(ISTEXT(J4020),ISTEXT(H4020)),"",J4020/H4020)),IF(OR(ISTEXT(L4020),ISTEXT(H4020)),"",L4020/H4020)))</f>
        <v/>
      </c>
    </row>
    <row r="4021" ht="13.35" customHeight="1" s="162">
      <c r="B4021" s="307" t="n"/>
      <c r="C4021" s="307" t="n"/>
      <c r="E4021" s="307" t="n"/>
      <c r="F4021" s="32" t="n"/>
      <c r="G4021" s="33">
        <f>IF(F4021="", "", IF(OR(ISTEXT(H4021),ISTEXT(F4021)),"",H4021/F4021))</f>
        <v/>
      </c>
      <c r="H4021" s="33" t="n"/>
      <c r="I4021" s="33" t="n"/>
      <c r="J4021" s="33">
        <f>IF(I4021="", "", IF(OR(ISTEXT(I4021),ISTEXT($F4021)),"",I4021*$F4021))</f>
        <v/>
      </c>
      <c r="K4021" s="33" t="n"/>
      <c r="L4021" s="33">
        <f>IF(K4021="", "", IF(OR(ISTEXT(K4021),ISTEXT($F4021)),"",K4021*$F4021))</f>
        <v/>
      </c>
      <c r="M4021" s="30">
        <f>IF(OR(H4021="",H4021=0),"",IF(K4021="",IF(J4021="","",IF(OR(ISTEXT(J4021),ISTEXT(H4021)),"",J4021/H4021)),IF(OR(ISTEXT(L4021),ISTEXT(H4021)),"",L4021/H4021)))</f>
        <v/>
      </c>
    </row>
    <row r="4022" ht="13.35" customHeight="1" s="162">
      <c r="B4022" s="307" t="n"/>
      <c r="C4022" s="307" t="n"/>
      <c r="E4022" s="307" t="n"/>
      <c r="F4022" s="32" t="n"/>
      <c r="G4022" s="33">
        <f>IF(F4022="", "", IF(OR(ISTEXT(H4022),ISTEXT(F4022)),"",H4022/F4022))</f>
        <v/>
      </c>
      <c r="H4022" s="33" t="n"/>
      <c r="I4022" s="33" t="n"/>
      <c r="J4022" s="33">
        <f>IF(I4022="", "", IF(OR(ISTEXT(I4022),ISTEXT($F4022)),"",I4022*$F4022))</f>
        <v/>
      </c>
      <c r="K4022" s="33" t="n"/>
      <c r="L4022" s="33">
        <f>IF(K4022="", "", IF(OR(ISTEXT(K4022),ISTEXT($F4022)),"",K4022*$F4022))</f>
        <v/>
      </c>
      <c r="M4022" s="30">
        <f>IF(OR(H4022="",H4022=0),"",IF(K4022="",IF(J4022="","",IF(OR(ISTEXT(J4022),ISTEXT(H4022)),"",J4022/H4022)),IF(OR(ISTEXT(L4022),ISTEXT(H4022)),"",L4022/H4022)))</f>
        <v/>
      </c>
    </row>
    <row r="4023" ht="13.35" customHeight="1" s="162">
      <c r="B4023" s="307" t="n"/>
      <c r="C4023" s="307" t="n"/>
      <c r="E4023" s="307" t="n"/>
      <c r="F4023" s="32" t="n"/>
      <c r="G4023" s="33">
        <f>IF(F4023="", "", IF(OR(ISTEXT(H4023),ISTEXT(F4023)),"",H4023/F4023))</f>
        <v/>
      </c>
      <c r="H4023" s="33" t="n"/>
      <c r="I4023" s="33" t="n"/>
      <c r="J4023" s="33">
        <f>IF(I4023="", "", IF(OR(ISTEXT(I4023),ISTEXT($F4023)),"",I4023*$F4023))</f>
        <v/>
      </c>
      <c r="K4023" s="33" t="n"/>
      <c r="L4023" s="33">
        <f>IF(K4023="", "", IF(OR(ISTEXT(K4023),ISTEXT($F4023)),"",K4023*$F4023))</f>
        <v/>
      </c>
      <c r="M4023" s="30">
        <f>IF(OR(H4023="",H4023=0),"",IF(K4023="",IF(J4023="","",IF(OR(ISTEXT(J4023),ISTEXT(H4023)),"",J4023/H4023)),IF(OR(ISTEXT(L4023),ISTEXT(H4023)),"",L4023/H4023)))</f>
        <v/>
      </c>
    </row>
    <row r="4024" ht="13.35" customHeight="1" s="162">
      <c r="B4024" s="307" t="n"/>
      <c r="C4024" s="307" t="n"/>
      <c r="E4024" s="307" t="n"/>
      <c r="F4024" s="32" t="n"/>
      <c r="G4024" s="33">
        <f>IF(F4024="", "", IF(OR(ISTEXT(H4024),ISTEXT(F4024)),"",H4024/F4024))</f>
        <v/>
      </c>
      <c r="H4024" s="33" t="n"/>
      <c r="I4024" s="33" t="n"/>
      <c r="J4024" s="33">
        <f>IF(I4024="", "", IF(OR(ISTEXT(I4024),ISTEXT($F4024)),"",I4024*$F4024))</f>
        <v/>
      </c>
      <c r="K4024" s="33" t="n"/>
      <c r="L4024" s="33">
        <f>IF(K4024="", "", IF(OR(ISTEXT(K4024),ISTEXT($F4024)),"",K4024*$F4024))</f>
        <v/>
      </c>
      <c r="M4024" s="30">
        <f>IF(OR(H4024="",H4024=0),"",IF(K4024="",IF(J4024="","",IF(OR(ISTEXT(J4024),ISTEXT(H4024)),"",J4024/H4024)),IF(OR(ISTEXT(L4024),ISTEXT(H4024)),"",L4024/H4024)))</f>
        <v/>
      </c>
    </row>
    <row r="4025" ht="13.35" customHeight="1" s="162">
      <c r="B4025" s="307" t="n"/>
      <c r="C4025" s="307" t="n"/>
      <c r="E4025" s="307" t="n"/>
      <c r="F4025" s="32" t="n"/>
      <c r="G4025" s="33">
        <f>IF(F4025="", "", IF(OR(ISTEXT(H4025),ISTEXT(F4025)),"",H4025/F4025))</f>
        <v/>
      </c>
      <c r="H4025" s="33" t="n"/>
      <c r="I4025" s="33" t="n"/>
      <c r="J4025" s="33">
        <f>IF(I4025="", "", IF(OR(ISTEXT(I4025),ISTEXT($F4025)),"",I4025*$F4025))</f>
        <v/>
      </c>
      <c r="K4025" s="33" t="n"/>
      <c r="L4025" s="33">
        <f>IF(K4025="", "", IF(OR(ISTEXT(K4025),ISTEXT($F4025)),"",K4025*$F4025))</f>
        <v/>
      </c>
      <c r="M4025" s="30">
        <f>IF(OR(H4025="",H4025=0),"",IF(K4025="",IF(J4025="","",IF(OR(ISTEXT(J4025),ISTEXT(H4025)),"",J4025/H4025)),IF(OR(ISTEXT(L4025),ISTEXT(H4025)),"",L4025/H4025)))</f>
        <v/>
      </c>
    </row>
    <row r="4026" ht="13.35" customHeight="1" s="162">
      <c r="B4026" s="307" t="n"/>
      <c r="C4026" s="307" t="n"/>
      <c r="E4026" s="307" t="n"/>
      <c r="F4026" s="32" t="n"/>
      <c r="G4026" s="33">
        <f>IF(F4026="", "", IF(OR(ISTEXT(H4026),ISTEXT(F4026)),"",H4026/F4026))</f>
        <v/>
      </c>
      <c r="H4026" s="33" t="n"/>
      <c r="I4026" s="33" t="n"/>
      <c r="J4026" s="33">
        <f>IF(I4026="", "", IF(OR(ISTEXT(I4026),ISTEXT($F4026)),"",I4026*$F4026))</f>
        <v/>
      </c>
      <c r="K4026" s="33" t="n"/>
      <c r="L4026" s="33">
        <f>IF(K4026="", "", IF(OR(ISTEXT(K4026),ISTEXT($F4026)),"",K4026*$F4026))</f>
        <v/>
      </c>
      <c r="M4026" s="30">
        <f>IF(OR(H4026="",H4026=0),"",IF(K4026="",IF(J4026="","",IF(OR(ISTEXT(J4026),ISTEXT(H4026)),"",J4026/H4026)),IF(OR(ISTEXT(L4026),ISTEXT(H4026)),"",L4026/H4026)))</f>
        <v/>
      </c>
    </row>
    <row r="4027" ht="13.35" customHeight="1" s="162">
      <c r="B4027" s="307" t="n"/>
      <c r="C4027" s="307" t="n"/>
      <c r="E4027" s="307" t="n"/>
      <c r="F4027" s="32" t="n"/>
      <c r="G4027" s="33">
        <f>IF(F4027="", "", IF(OR(ISTEXT(H4027),ISTEXT(F4027)),"",H4027/F4027))</f>
        <v/>
      </c>
      <c r="H4027" s="33" t="n"/>
      <c r="I4027" s="33" t="n"/>
      <c r="J4027" s="33">
        <f>IF(I4027="", "", IF(OR(ISTEXT(I4027),ISTEXT($F4027)),"",I4027*$F4027))</f>
        <v/>
      </c>
      <c r="K4027" s="33" t="n"/>
      <c r="L4027" s="33">
        <f>IF(K4027="", "", IF(OR(ISTEXT(K4027),ISTEXT($F4027)),"",K4027*$F4027))</f>
        <v/>
      </c>
      <c r="M4027" s="30">
        <f>IF(OR(H4027="",H4027=0),"",IF(K4027="",IF(J4027="","",IF(OR(ISTEXT(J4027),ISTEXT(H4027)),"",J4027/H4027)),IF(OR(ISTEXT(L4027),ISTEXT(H4027)),"",L4027/H4027)))</f>
        <v/>
      </c>
    </row>
    <row r="4028" ht="13.35" customHeight="1" s="162">
      <c r="B4028" s="307" t="n"/>
      <c r="C4028" s="307" t="n"/>
      <c r="E4028" s="307" t="n"/>
      <c r="F4028" s="32" t="n"/>
      <c r="G4028" s="33">
        <f>IF(F4028="", "", IF(OR(ISTEXT(H4028),ISTEXT(F4028)),"",H4028/F4028))</f>
        <v/>
      </c>
      <c r="H4028" s="33" t="n"/>
      <c r="I4028" s="33" t="n"/>
      <c r="J4028" s="33">
        <f>IF(I4028="", "", IF(OR(ISTEXT(I4028),ISTEXT($F4028)),"",I4028*$F4028))</f>
        <v/>
      </c>
      <c r="K4028" s="33" t="n"/>
      <c r="L4028" s="33">
        <f>IF(K4028="", "", IF(OR(ISTEXT(K4028),ISTEXT($F4028)),"",K4028*$F4028))</f>
        <v/>
      </c>
      <c r="M4028" s="30">
        <f>IF(OR(H4028="",H4028=0),"",IF(K4028="",IF(J4028="","",IF(OR(ISTEXT(J4028),ISTEXT(H4028)),"",J4028/H4028)),IF(OR(ISTEXT(L4028),ISTEXT(H4028)),"",L4028/H4028)))</f>
        <v/>
      </c>
    </row>
    <row r="4029" ht="13.35" customHeight="1" s="162">
      <c r="B4029" s="307" t="n"/>
      <c r="C4029" s="307" t="n"/>
      <c r="E4029" s="307" t="n"/>
      <c r="F4029" s="32" t="n"/>
      <c r="G4029" s="33">
        <f>IF(F4029="", "", IF(OR(ISTEXT(H4029),ISTEXT(F4029)),"",H4029/F4029))</f>
        <v/>
      </c>
      <c r="H4029" s="33" t="n"/>
      <c r="I4029" s="33" t="n"/>
      <c r="J4029" s="33">
        <f>IF(I4029="", "", IF(OR(ISTEXT(I4029),ISTEXT($F4029)),"",I4029*$F4029))</f>
        <v/>
      </c>
      <c r="K4029" s="33" t="n"/>
      <c r="L4029" s="33">
        <f>IF(K4029="", "", IF(OR(ISTEXT(K4029),ISTEXT($F4029)),"",K4029*$F4029))</f>
        <v/>
      </c>
      <c r="M4029" s="30">
        <f>IF(OR(H4029="",H4029=0),"",IF(K4029="",IF(J4029="","",IF(OR(ISTEXT(J4029),ISTEXT(H4029)),"",J4029/H4029)),IF(OR(ISTEXT(L4029),ISTEXT(H4029)),"",L4029/H4029)))</f>
        <v/>
      </c>
    </row>
    <row r="4030" ht="13.35" customHeight="1" s="162">
      <c r="B4030" s="307" t="n"/>
      <c r="C4030" s="307" t="n"/>
      <c r="E4030" s="307" t="n"/>
      <c r="F4030" s="32" t="n"/>
      <c r="G4030" s="33">
        <f>IF(F4030="", "", IF(OR(ISTEXT(H4030),ISTEXT(F4030)),"",H4030/F4030))</f>
        <v/>
      </c>
      <c r="H4030" s="33" t="n"/>
      <c r="I4030" s="33" t="n"/>
      <c r="J4030" s="33">
        <f>IF(I4030="", "", IF(OR(ISTEXT(I4030),ISTEXT($F4030)),"",I4030*$F4030))</f>
        <v/>
      </c>
      <c r="K4030" s="33" t="n"/>
      <c r="L4030" s="33">
        <f>IF(K4030="", "", IF(OR(ISTEXT(K4030),ISTEXT($F4030)),"",K4030*$F4030))</f>
        <v/>
      </c>
      <c r="M4030" s="30">
        <f>IF(OR(H4030="",H4030=0),"",IF(K4030="",IF(J4030="","",IF(OR(ISTEXT(J4030),ISTEXT(H4030)),"",J4030/H4030)),IF(OR(ISTEXT(L4030),ISTEXT(H4030)),"",L4030/H4030)))</f>
        <v/>
      </c>
    </row>
    <row r="4031" ht="13.35" customHeight="1" s="162">
      <c r="B4031" s="307" t="n"/>
      <c r="C4031" s="307" t="n"/>
      <c r="E4031" s="307" t="n"/>
      <c r="F4031" s="32" t="n"/>
      <c r="G4031" s="33">
        <f>IF(F4031="", "", IF(OR(ISTEXT(H4031),ISTEXT(F4031)),"",H4031/F4031))</f>
        <v/>
      </c>
      <c r="H4031" s="33" t="n"/>
      <c r="I4031" s="33" t="n"/>
      <c r="J4031" s="33">
        <f>IF(I4031="", "", IF(OR(ISTEXT(I4031),ISTEXT($F4031)),"",I4031*$F4031))</f>
        <v/>
      </c>
      <c r="K4031" s="33" t="n"/>
      <c r="L4031" s="33">
        <f>IF(K4031="", "", IF(OR(ISTEXT(K4031),ISTEXT($F4031)),"",K4031*$F4031))</f>
        <v/>
      </c>
      <c r="M4031" s="30">
        <f>IF(OR(H4031="",H4031=0),"",IF(K4031="",IF(J4031="","",IF(OR(ISTEXT(J4031),ISTEXT(H4031)),"",J4031/H4031)),IF(OR(ISTEXT(L4031),ISTEXT(H4031)),"",L4031/H4031)))</f>
        <v/>
      </c>
    </row>
    <row r="4032" ht="13.35" customHeight="1" s="162">
      <c r="B4032" s="307" t="n"/>
      <c r="C4032" s="307" t="n"/>
      <c r="E4032" s="307" t="n"/>
      <c r="F4032" s="32" t="n"/>
      <c r="G4032" s="33">
        <f>IF(F4032="", "", IF(OR(ISTEXT(H4032),ISTEXT(F4032)),"",H4032/F4032))</f>
        <v/>
      </c>
      <c r="H4032" s="33" t="n"/>
      <c r="I4032" s="33" t="n"/>
      <c r="J4032" s="33">
        <f>IF(I4032="", "", IF(OR(ISTEXT(I4032),ISTEXT($F4032)),"",I4032*$F4032))</f>
        <v/>
      </c>
      <c r="K4032" s="33" t="n"/>
      <c r="L4032" s="33">
        <f>IF(K4032="", "", IF(OR(ISTEXT(K4032),ISTEXT($F4032)),"",K4032*$F4032))</f>
        <v/>
      </c>
      <c r="M4032" s="30">
        <f>IF(OR(H4032="",H4032=0),"",IF(K4032="",IF(J4032="","",IF(OR(ISTEXT(J4032),ISTEXT(H4032)),"",J4032/H4032)),IF(OR(ISTEXT(L4032),ISTEXT(H4032)),"",L4032/H4032)))</f>
        <v/>
      </c>
    </row>
    <row r="4033" ht="13.35" customHeight="1" s="162">
      <c r="B4033" s="307" t="n"/>
      <c r="C4033" s="307" t="n"/>
      <c r="E4033" s="307" t="n"/>
      <c r="F4033" s="32" t="n"/>
      <c r="G4033" s="33">
        <f>IF(F4033="", "", IF(OR(ISTEXT(H4033),ISTEXT(F4033)),"",H4033/F4033))</f>
        <v/>
      </c>
      <c r="H4033" s="33" t="n"/>
      <c r="I4033" s="33" t="n"/>
      <c r="J4033" s="33">
        <f>IF(I4033="", "", IF(OR(ISTEXT(I4033),ISTEXT($F4033)),"",I4033*$F4033))</f>
        <v/>
      </c>
      <c r="K4033" s="33" t="n"/>
      <c r="L4033" s="33">
        <f>IF(K4033="", "", IF(OR(ISTEXT(K4033),ISTEXT($F4033)),"",K4033*$F4033))</f>
        <v/>
      </c>
      <c r="M4033" s="30">
        <f>IF(OR(H4033="",H4033=0),"",IF(K4033="",IF(J4033="","",IF(OR(ISTEXT(J4033),ISTEXT(H4033)),"",J4033/H4033)),IF(OR(ISTEXT(L4033),ISTEXT(H4033)),"",L4033/H4033)))</f>
        <v/>
      </c>
    </row>
    <row r="4034" ht="13.35" customHeight="1" s="162">
      <c r="B4034" s="307" t="n"/>
      <c r="C4034" s="307" t="n"/>
      <c r="E4034" s="307" t="n"/>
      <c r="F4034" s="32" t="n"/>
      <c r="G4034" s="33">
        <f>IF(F4034="", "", IF(OR(ISTEXT(H4034),ISTEXT(F4034)),"",H4034/F4034))</f>
        <v/>
      </c>
      <c r="H4034" s="33" t="n"/>
      <c r="I4034" s="33" t="n"/>
      <c r="J4034" s="33">
        <f>IF(I4034="", "", IF(OR(ISTEXT(I4034),ISTEXT($F4034)),"",I4034*$F4034))</f>
        <v/>
      </c>
      <c r="K4034" s="33" t="n"/>
      <c r="L4034" s="33">
        <f>IF(K4034="", "", IF(OR(ISTEXT(K4034),ISTEXT($F4034)),"",K4034*$F4034))</f>
        <v/>
      </c>
      <c r="M4034" s="30">
        <f>IF(OR(H4034="",H4034=0),"",IF(K4034="",IF(J4034="","",IF(OR(ISTEXT(J4034),ISTEXT(H4034)),"",J4034/H4034)),IF(OR(ISTEXT(L4034),ISTEXT(H4034)),"",L4034/H4034)))</f>
        <v/>
      </c>
    </row>
    <row r="4035" ht="13.35" customHeight="1" s="162">
      <c r="B4035" s="307" t="n"/>
      <c r="C4035" s="307" t="n"/>
      <c r="E4035" s="307" t="n"/>
      <c r="F4035" s="32" t="n"/>
      <c r="G4035" s="33">
        <f>IF(F4035="", "", IF(OR(ISTEXT(H4035),ISTEXT(F4035)),"",H4035/F4035))</f>
        <v/>
      </c>
      <c r="H4035" s="33" t="n"/>
      <c r="I4035" s="33" t="n"/>
      <c r="J4035" s="33">
        <f>IF(I4035="", "", IF(OR(ISTEXT(I4035),ISTEXT($F4035)),"",I4035*$F4035))</f>
        <v/>
      </c>
      <c r="K4035" s="33" t="n"/>
      <c r="L4035" s="33">
        <f>IF(K4035="", "", IF(OR(ISTEXT(K4035),ISTEXT($F4035)),"",K4035*$F4035))</f>
        <v/>
      </c>
      <c r="M4035" s="30">
        <f>IF(OR(H4035="",H4035=0),"",IF(K4035="",IF(J4035="","",IF(OR(ISTEXT(J4035),ISTEXT(H4035)),"",J4035/H4035)),IF(OR(ISTEXT(L4035),ISTEXT(H4035)),"",L4035/H4035)))</f>
        <v/>
      </c>
    </row>
    <row r="4036" ht="13.35" customHeight="1" s="162">
      <c r="B4036" s="307" t="n"/>
      <c r="C4036" s="307" t="n"/>
      <c r="E4036" s="307" t="n"/>
      <c r="F4036" s="32" t="n"/>
      <c r="G4036" s="33">
        <f>IF(F4036="", "", IF(OR(ISTEXT(H4036),ISTEXT(F4036)),"",H4036/F4036))</f>
        <v/>
      </c>
      <c r="H4036" s="33" t="n"/>
      <c r="I4036" s="33" t="n"/>
      <c r="J4036" s="33">
        <f>IF(I4036="", "", IF(OR(ISTEXT(I4036),ISTEXT($F4036)),"",I4036*$F4036))</f>
        <v/>
      </c>
      <c r="K4036" s="33" t="n"/>
      <c r="L4036" s="33">
        <f>IF(K4036="", "", IF(OR(ISTEXT(K4036),ISTEXT($F4036)),"",K4036*$F4036))</f>
        <v/>
      </c>
      <c r="M4036" s="30">
        <f>IF(OR(H4036="",H4036=0),"",IF(K4036="",IF(J4036="","",IF(OR(ISTEXT(J4036),ISTEXT(H4036)),"",J4036/H4036)),IF(OR(ISTEXT(L4036),ISTEXT(H4036)),"",L4036/H4036)))</f>
        <v/>
      </c>
    </row>
    <row r="4037" ht="13.35" customHeight="1" s="162">
      <c r="B4037" s="307" t="n"/>
      <c r="C4037" s="307" t="n"/>
      <c r="E4037" s="307" t="n"/>
      <c r="F4037" s="32" t="n"/>
      <c r="G4037" s="33">
        <f>IF(F4037="", "", IF(OR(ISTEXT(H4037),ISTEXT(F4037)),"",H4037/F4037))</f>
        <v/>
      </c>
      <c r="H4037" s="33" t="n"/>
      <c r="I4037" s="33" t="n"/>
      <c r="J4037" s="33">
        <f>IF(I4037="", "", IF(OR(ISTEXT(I4037),ISTEXT($F4037)),"",I4037*$F4037))</f>
        <v/>
      </c>
      <c r="K4037" s="33" t="n"/>
      <c r="L4037" s="33">
        <f>IF(K4037="", "", IF(OR(ISTEXT(K4037),ISTEXT($F4037)),"",K4037*$F4037))</f>
        <v/>
      </c>
      <c r="M4037" s="30">
        <f>IF(OR(H4037="",H4037=0),"",IF(K4037="",IF(J4037="","",IF(OR(ISTEXT(J4037),ISTEXT(H4037)),"",J4037/H4037)),IF(OR(ISTEXT(L4037),ISTEXT(H4037)),"",L4037/H4037)))</f>
        <v/>
      </c>
    </row>
    <row r="4038" ht="13.35" customHeight="1" s="162">
      <c r="B4038" s="307" t="n"/>
      <c r="C4038" s="307" t="n"/>
      <c r="E4038" s="307" t="n"/>
      <c r="F4038" s="32" t="n"/>
      <c r="G4038" s="33">
        <f>IF(F4038="", "", IF(OR(ISTEXT(H4038),ISTEXT(F4038)),"",H4038/F4038))</f>
        <v/>
      </c>
      <c r="H4038" s="33" t="n"/>
      <c r="I4038" s="33" t="n"/>
      <c r="J4038" s="33">
        <f>IF(I4038="", "", IF(OR(ISTEXT(I4038),ISTEXT($F4038)),"",I4038*$F4038))</f>
        <v/>
      </c>
      <c r="K4038" s="33" t="n"/>
      <c r="L4038" s="33">
        <f>IF(K4038="", "", IF(OR(ISTEXT(K4038),ISTEXT($F4038)),"",K4038*$F4038))</f>
        <v/>
      </c>
      <c r="M4038" s="30">
        <f>IF(OR(H4038="",H4038=0),"",IF(K4038="",IF(J4038="","",IF(OR(ISTEXT(J4038),ISTEXT(H4038)),"",J4038/H4038)),IF(OR(ISTEXT(L4038),ISTEXT(H4038)),"",L4038/H4038)))</f>
        <v/>
      </c>
    </row>
    <row r="4039" ht="13.35" customHeight="1" s="162">
      <c r="B4039" s="307" t="n"/>
      <c r="C4039" s="307" t="n"/>
      <c r="E4039" s="307" t="n"/>
      <c r="F4039" s="32" t="n"/>
      <c r="G4039" s="33">
        <f>IF(F4039="", "", IF(OR(ISTEXT(H4039),ISTEXT(F4039)),"",H4039/F4039))</f>
        <v/>
      </c>
      <c r="H4039" s="33" t="n"/>
      <c r="I4039" s="33" t="n"/>
      <c r="J4039" s="33">
        <f>IF(I4039="", "", IF(OR(ISTEXT(I4039),ISTEXT($F4039)),"",I4039*$F4039))</f>
        <v/>
      </c>
      <c r="K4039" s="33" t="n"/>
      <c r="L4039" s="33">
        <f>IF(K4039="", "", IF(OR(ISTEXT(K4039),ISTEXT($F4039)),"",K4039*$F4039))</f>
        <v/>
      </c>
      <c r="M4039" s="30">
        <f>IF(OR(H4039="",H4039=0),"",IF(K4039="",IF(J4039="","",IF(OR(ISTEXT(J4039),ISTEXT(H4039)),"",J4039/H4039)),IF(OR(ISTEXT(L4039),ISTEXT(H4039)),"",L4039/H4039)))</f>
        <v/>
      </c>
    </row>
    <row r="4040" ht="13.35" customHeight="1" s="162">
      <c r="B4040" s="307" t="n"/>
      <c r="C4040" s="307" t="n"/>
      <c r="E4040" s="307" t="n"/>
      <c r="F4040" s="32" t="n"/>
      <c r="G4040" s="33">
        <f>IF(F4040="", "", IF(OR(ISTEXT(H4040),ISTEXT(F4040)),"",H4040/F4040))</f>
        <v/>
      </c>
      <c r="H4040" s="33" t="n"/>
      <c r="I4040" s="33" t="n"/>
      <c r="J4040" s="33">
        <f>IF(I4040="", "", IF(OR(ISTEXT(I4040),ISTEXT($F4040)),"",I4040*$F4040))</f>
        <v/>
      </c>
      <c r="K4040" s="33" t="n"/>
      <c r="L4040" s="33">
        <f>IF(K4040="", "", IF(OR(ISTEXT(K4040),ISTEXT($F4040)),"",K4040*$F4040))</f>
        <v/>
      </c>
      <c r="M4040" s="30">
        <f>IF(OR(H4040="",H4040=0),"",IF(K4040="",IF(J4040="","",IF(OR(ISTEXT(J4040),ISTEXT(H4040)),"",J4040/H4040)),IF(OR(ISTEXT(L4040),ISTEXT(H4040)),"",L4040/H4040)))</f>
        <v/>
      </c>
    </row>
    <row r="4041" ht="13.35" customHeight="1" s="162">
      <c r="B4041" s="307" t="n"/>
      <c r="C4041" s="307" t="n"/>
      <c r="E4041" s="307" t="n"/>
      <c r="F4041" s="32" t="n"/>
      <c r="G4041" s="33">
        <f>IF(F4041="", "", IF(OR(ISTEXT(H4041),ISTEXT(F4041)),"",H4041/F4041))</f>
        <v/>
      </c>
      <c r="H4041" s="33" t="n"/>
      <c r="I4041" s="33" t="n"/>
      <c r="J4041" s="33">
        <f>IF(I4041="", "", IF(OR(ISTEXT(I4041),ISTEXT($F4041)),"",I4041*$F4041))</f>
        <v/>
      </c>
      <c r="K4041" s="33" t="n"/>
      <c r="L4041" s="33">
        <f>IF(K4041="", "", IF(OR(ISTEXT(K4041),ISTEXT($F4041)),"",K4041*$F4041))</f>
        <v/>
      </c>
      <c r="M4041" s="30">
        <f>IF(OR(H4041="",H4041=0),"",IF(K4041="",IF(J4041="","",IF(OR(ISTEXT(J4041),ISTEXT(H4041)),"",J4041/H4041)),IF(OR(ISTEXT(L4041),ISTEXT(H4041)),"",L4041/H4041)))</f>
        <v/>
      </c>
    </row>
    <row r="4042" ht="13.35" customHeight="1" s="162">
      <c r="B4042" s="307" t="n"/>
      <c r="C4042" s="307" t="n"/>
      <c r="E4042" s="307" t="n"/>
      <c r="F4042" s="32" t="n"/>
      <c r="G4042" s="33">
        <f>IF(F4042="", "", IF(OR(ISTEXT(H4042),ISTEXT(F4042)),"",H4042/F4042))</f>
        <v/>
      </c>
      <c r="H4042" s="33" t="n"/>
      <c r="I4042" s="33" t="n"/>
      <c r="J4042" s="33">
        <f>IF(I4042="", "", IF(OR(ISTEXT(I4042),ISTEXT($F4042)),"",I4042*$F4042))</f>
        <v/>
      </c>
      <c r="K4042" s="33" t="n"/>
      <c r="L4042" s="33">
        <f>IF(K4042="", "", IF(OR(ISTEXT(K4042),ISTEXT($F4042)),"",K4042*$F4042))</f>
        <v/>
      </c>
      <c r="M4042" s="30">
        <f>IF(OR(H4042="",H4042=0),"",IF(K4042="",IF(J4042="","",IF(OR(ISTEXT(J4042),ISTEXT(H4042)),"",J4042/H4042)),IF(OR(ISTEXT(L4042),ISTEXT(H4042)),"",L4042/H4042)))</f>
        <v/>
      </c>
    </row>
    <row r="4043" ht="13.35" customHeight="1" s="162">
      <c r="B4043" s="307" t="n"/>
      <c r="C4043" s="307" t="n"/>
      <c r="E4043" s="307" t="n"/>
      <c r="F4043" s="32" t="n"/>
      <c r="G4043" s="33">
        <f>IF(F4043="", "", IF(OR(ISTEXT(H4043),ISTEXT(F4043)),"",H4043/F4043))</f>
        <v/>
      </c>
      <c r="H4043" s="33" t="n"/>
      <c r="I4043" s="33" t="n"/>
      <c r="J4043" s="33">
        <f>IF(I4043="", "", IF(OR(ISTEXT(I4043),ISTEXT($F4043)),"",I4043*$F4043))</f>
        <v/>
      </c>
      <c r="K4043" s="33" t="n"/>
      <c r="L4043" s="33">
        <f>IF(K4043="", "", IF(OR(ISTEXT(K4043),ISTEXT($F4043)),"",K4043*$F4043))</f>
        <v/>
      </c>
      <c r="M4043" s="30">
        <f>IF(OR(H4043="",H4043=0),"",IF(K4043="",IF(J4043="","",IF(OR(ISTEXT(J4043),ISTEXT(H4043)),"",J4043/H4043)),IF(OR(ISTEXT(L4043),ISTEXT(H4043)),"",L4043/H4043)))</f>
        <v/>
      </c>
    </row>
    <row r="4044" ht="13.35" customHeight="1" s="162">
      <c r="B4044" s="307" t="n"/>
      <c r="C4044" s="307" t="n"/>
      <c r="E4044" s="307" t="n"/>
      <c r="F4044" s="32" t="n"/>
      <c r="G4044" s="33">
        <f>IF(F4044="", "", IF(OR(ISTEXT(H4044),ISTEXT(F4044)),"",H4044/F4044))</f>
        <v/>
      </c>
      <c r="H4044" s="33" t="n"/>
      <c r="I4044" s="33" t="n"/>
      <c r="J4044" s="33">
        <f>IF(I4044="", "", IF(OR(ISTEXT(I4044),ISTEXT($F4044)),"",I4044*$F4044))</f>
        <v/>
      </c>
      <c r="K4044" s="33" t="n"/>
      <c r="L4044" s="33">
        <f>IF(K4044="", "", IF(OR(ISTEXT(K4044),ISTEXT($F4044)),"",K4044*$F4044))</f>
        <v/>
      </c>
      <c r="M4044" s="30">
        <f>IF(OR(H4044="",H4044=0),"",IF(K4044="",IF(J4044="","",IF(OR(ISTEXT(J4044),ISTEXT(H4044)),"",J4044/H4044)),IF(OR(ISTEXT(L4044),ISTEXT(H4044)),"",L4044/H4044)))</f>
        <v/>
      </c>
    </row>
    <row r="4045" ht="13.35" customHeight="1" s="162">
      <c r="B4045" s="307" t="n"/>
      <c r="C4045" s="307" t="n"/>
      <c r="E4045" s="307" t="n"/>
      <c r="F4045" s="32" t="n"/>
      <c r="G4045" s="33">
        <f>IF(F4045="", "", IF(OR(ISTEXT(H4045),ISTEXT(F4045)),"",H4045/F4045))</f>
        <v/>
      </c>
      <c r="H4045" s="33" t="n"/>
      <c r="I4045" s="33" t="n"/>
      <c r="J4045" s="33">
        <f>IF(I4045="", "", IF(OR(ISTEXT(I4045),ISTEXT($F4045)),"",I4045*$F4045))</f>
        <v/>
      </c>
      <c r="K4045" s="33" t="n"/>
      <c r="L4045" s="33">
        <f>IF(K4045="", "", IF(OR(ISTEXT(K4045),ISTEXT($F4045)),"",K4045*$F4045))</f>
        <v/>
      </c>
      <c r="M4045" s="30">
        <f>IF(OR(H4045="",H4045=0),"",IF(K4045="",IF(J4045="","",IF(OR(ISTEXT(J4045),ISTEXT(H4045)),"",J4045/H4045)),IF(OR(ISTEXT(L4045),ISTEXT(H4045)),"",L4045/H4045)))</f>
        <v/>
      </c>
    </row>
    <row r="4046" ht="13.35" customHeight="1" s="162">
      <c r="B4046" s="307" t="n"/>
      <c r="C4046" s="307" t="n"/>
      <c r="E4046" s="307" t="n"/>
      <c r="F4046" s="32" t="n"/>
      <c r="G4046" s="33">
        <f>IF(F4046="", "", IF(OR(ISTEXT(H4046),ISTEXT(F4046)),"",H4046/F4046))</f>
        <v/>
      </c>
      <c r="H4046" s="33" t="n"/>
      <c r="I4046" s="33" t="n"/>
      <c r="J4046" s="33">
        <f>IF(I4046="", "", IF(OR(ISTEXT(I4046),ISTEXT($F4046)),"",I4046*$F4046))</f>
        <v/>
      </c>
      <c r="K4046" s="33" t="n"/>
      <c r="L4046" s="33">
        <f>IF(K4046="", "", IF(OR(ISTEXT(K4046),ISTEXT($F4046)),"",K4046*$F4046))</f>
        <v/>
      </c>
      <c r="M4046" s="30">
        <f>IF(OR(H4046="",H4046=0),"",IF(K4046="",IF(J4046="","",IF(OR(ISTEXT(J4046),ISTEXT(H4046)),"",J4046/H4046)),IF(OR(ISTEXT(L4046),ISTEXT(H4046)),"",L4046/H4046)))</f>
        <v/>
      </c>
    </row>
    <row r="4047" ht="13.35" customHeight="1" s="162">
      <c r="B4047" s="307" t="n"/>
      <c r="C4047" s="307" t="n"/>
      <c r="E4047" s="307" t="n"/>
      <c r="F4047" s="32" t="n"/>
      <c r="G4047" s="33">
        <f>IF(F4047="", "", IF(OR(ISTEXT(H4047),ISTEXT(F4047)),"",H4047/F4047))</f>
        <v/>
      </c>
      <c r="H4047" s="33" t="n"/>
      <c r="I4047" s="33" t="n"/>
      <c r="J4047" s="33">
        <f>IF(I4047="", "", IF(OR(ISTEXT(I4047),ISTEXT($F4047)),"",I4047*$F4047))</f>
        <v/>
      </c>
      <c r="K4047" s="33" t="n"/>
      <c r="L4047" s="33">
        <f>IF(K4047="", "", IF(OR(ISTEXT(K4047),ISTEXT($F4047)),"",K4047*$F4047))</f>
        <v/>
      </c>
      <c r="M4047" s="30">
        <f>IF(OR(H4047="",H4047=0),"",IF(K4047="",IF(J4047="","",IF(OR(ISTEXT(J4047),ISTEXT(H4047)),"",J4047/H4047)),IF(OR(ISTEXT(L4047),ISTEXT(H4047)),"",L4047/H4047)))</f>
        <v/>
      </c>
    </row>
    <row r="4048" ht="13.35" customHeight="1" s="162">
      <c r="B4048" s="307" t="n"/>
      <c r="C4048" s="307" t="n"/>
      <c r="E4048" s="307" t="n"/>
      <c r="F4048" s="32" t="n"/>
      <c r="G4048" s="33">
        <f>IF(F4048="", "", IF(OR(ISTEXT(H4048),ISTEXT(F4048)),"",H4048/F4048))</f>
        <v/>
      </c>
      <c r="H4048" s="33" t="n"/>
      <c r="I4048" s="33" t="n"/>
      <c r="J4048" s="33">
        <f>IF(I4048="", "", IF(OR(ISTEXT(I4048),ISTEXT($F4048)),"",I4048*$F4048))</f>
        <v/>
      </c>
      <c r="K4048" s="33" t="n"/>
      <c r="L4048" s="33">
        <f>IF(K4048="", "", IF(OR(ISTEXT(K4048),ISTEXT($F4048)),"",K4048*$F4048))</f>
        <v/>
      </c>
      <c r="M4048" s="30">
        <f>IF(OR(H4048="",H4048=0),"",IF(K4048="",IF(J4048="","",IF(OR(ISTEXT(J4048),ISTEXT(H4048)),"",J4048/H4048)),IF(OR(ISTEXT(L4048),ISTEXT(H4048)),"",L4048/H4048)))</f>
        <v/>
      </c>
    </row>
    <row r="4049" ht="13.35" customHeight="1" s="162">
      <c r="B4049" s="307" t="n"/>
      <c r="C4049" s="307" t="n"/>
      <c r="E4049" s="307" t="n"/>
      <c r="F4049" s="32" t="n"/>
      <c r="G4049" s="33">
        <f>IF(F4049="", "", IF(OR(ISTEXT(H4049),ISTEXT(F4049)),"",H4049/F4049))</f>
        <v/>
      </c>
      <c r="H4049" s="33" t="n"/>
      <c r="I4049" s="33" t="n"/>
      <c r="J4049" s="33">
        <f>IF(I4049="", "", IF(OR(ISTEXT(I4049),ISTEXT($F4049)),"",I4049*$F4049))</f>
        <v/>
      </c>
      <c r="K4049" s="33" t="n"/>
      <c r="L4049" s="33">
        <f>IF(K4049="", "", IF(OR(ISTEXT(K4049),ISTEXT($F4049)),"",K4049*$F4049))</f>
        <v/>
      </c>
      <c r="M4049" s="30">
        <f>IF(OR(H4049="",H4049=0),"",IF(K4049="",IF(J4049="","",IF(OR(ISTEXT(J4049),ISTEXT(H4049)),"",J4049/H4049)),IF(OR(ISTEXT(L4049),ISTEXT(H4049)),"",L4049/H4049)))</f>
        <v/>
      </c>
    </row>
    <row r="4050" ht="13.35" customHeight="1" s="162">
      <c r="B4050" s="307" t="n"/>
      <c r="C4050" s="307" t="n"/>
      <c r="E4050" s="307" t="n"/>
      <c r="F4050" s="32" t="n"/>
      <c r="G4050" s="33">
        <f>IF(F4050="", "", IF(OR(ISTEXT(H4050),ISTEXT(F4050)),"",H4050/F4050))</f>
        <v/>
      </c>
      <c r="H4050" s="33" t="n"/>
      <c r="I4050" s="33" t="n"/>
      <c r="J4050" s="33">
        <f>IF(I4050="", "", IF(OR(ISTEXT(I4050),ISTEXT($F4050)),"",I4050*$F4050))</f>
        <v/>
      </c>
      <c r="K4050" s="33" t="n"/>
      <c r="L4050" s="33">
        <f>IF(K4050="", "", IF(OR(ISTEXT(K4050),ISTEXT($F4050)),"",K4050*$F4050))</f>
        <v/>
      </c>
      <c r="M4050" s="30">
        <f>IF(OR(H4050="",H4050=0),"",IF(K4050="",IF(J4050="","",IF(OR(ISTEXT(J4050),ISTEXT(H4050)),"",J4050/H4050)),IF(OR(ISTEXT(L4050),ISTEXT(H4050)),"",L4050/H4050)))</f>
        <v/>
      </c>
    </row>
    <row r="4051" ht="13.35" customHeight="1" s="162">
      <c r="B4051" s="307" t="n"/>
      <c r="C4051" s="307" t="n"/>
      <c r="E4051" s="307" t="n"/>
      <c r="F4051" s="32" t="n"/>
      <c r="G4051" s="33">
        <f>IF(F4051="", "", IF(OR(ISTEXT(H4051),ISTEXT(F4051)),"",H4051/F4051))</f>
        <v/>
      </c>
      <c r="H4051" s="33" t="n"/>
      <c r="I4051" s="33" t="n"/>
      <c r="J4051" s="33">
        <f>IF(I4051="", "", IF(OR(ISTEXT(I4051),ISTEXT($F4051)),"",I4051*$F4051))</f>
        <v/>
      </c>
      <c r="K4051" s="33" t="n"/>
      <c r="L4051" s="33">
        <f>IF(K4051="", "", IF(OR(ISTEXT(K4051),ISTEXT($F4051)),"",K4051*$F4051))</f>
        <v/>
      </c>
      <c r="M4051" s="30">
        <f>IF(OR(H4051="",H4051=0),"",IF(K4051="",IF(J4051="","",IF(OR(ISTEXT(J4051),ISTEXT(H4051)),"",J4051/H4051)),IF(OR(ISTEXT(L4051),ISTEXT(H4051)),"",L4051/H4051)))</f>
        <v/>
      </c>
    </row>
    <row r="4052" ht="13.35" customHeight="1" s="162">
      <c r="B4052" s="42" t="n"/>
      <c r="C4052" s="231" t="inlineStr">
        <is>
          <t>Subtotal (this page)</t>
        </is>
      </c>
      <c r="D4052" s="159" t="n"/>
      <c r="E4052" s="42" t="n"/>
      <c r="F4052" s="42" t="n"/>
      <c r="G4052" s="43" t="n"/>
      <c r="H4052" s="43">
        <f>IF(SUM(H4012:H4051)=0,"",SUM(H4012:H4051))</f>
        <v/>
      </c>
      <c r="I4052" s="43" t="n"/>
      <c r="J4052" s="43">
        <f>IF(SUM(J4012:J4051)=0,"",SUM(J4012:J4051))</f>
        <v/>
      </c>
      <c r="K4052" s="43" t="n"/>
      <c r="L4052" s="43">
        <f>IF(SUM(L4012:L4051)=0,"",SUM(L4012:L4051))</f>
        <v/>
      </c>
      <c r="M4052" s="35">
        <f>IF(OR(H4052="",H4052=0),"",IF(L4052="",IF(J4052="","",IF(OR(ISTEXT(J4052),ISTEXT(H4052)),"",J4052/H4052)),IF(OR(ISTEXT(L4052),ISTEXT(H4052)),"",L4052/H4052)))</f>
        <v/>
      </c>
    </row>
    <row r="4053" ht="13.35" customHeight="1" s="162"/>
    <row r="4054" ht="13.35" customHeight="1" s="162">
      <c r="B4054" s="188" t="inlineStr">
        <is>
          <t>Remarks (cont.)</t>
        </is>
      </c>
      <c r="C4054" s="173" t="n"/>
      <c r="D4054" s="154" t="n"/>
      <c r="E4054" s="174" t="n"/>
      <c r="F4054" s="174" t="n"/>
      <c r="G4054" s="174" t="n"/>
      <c r="H4054" s="174" t="n"/>
      <c r="I4054" s="174" t="n"/>
      <c r="J4054" s="174" t="n"/>
      <c r="K4054" s="174" t="n"/>
      <c r="L4054" s="174" t="n"/>
      <c r="M4054" s="173" t="n"/>
    </row>
    <row r="4055" ht="13.35" customHeight="1" s="162">
      <c r="B4055" s="154" t="n"/>
      <c r="C4055" s="174" t="n"/>
      <c r="D4055" s="174" t="n"/>
      <c r="E4055" s="174" t="n"/>
      <c r="F4055" s="174" t="n"/>
      <c r="G4055" s="174" t="n"/>
      <c r="H4055" s="174" t="n"/>
      <c r="I4055" s="174" t="n"/>
      <c r="J4055" s="174" t="n"/>
      <c r="K4055" s="174" t="n"/>
      <c r="L4055" s="174" t="n"/>
      <c r="M4055" s="173" t="n"/>
    </row>
    <row r="4056" ht="13.35" customHeight="1" s="162">
      <c r="B4056" s="154" t="n"/>
      <c r="C4056" s="174" t="n"/>
      <c r="D4056" s="174" t="n"/>
      <c r="E4056" s="174" t="n"/>
      <c r="F4056" s="174" t="n"/>
      <c r="G4056" s="174" t="n"/>
      <c r="H4056" s="174" t="n"/>
      <c r="I4056" s="174" t="n"/>
      <c r="J4056" s="174" t="n"/>
      <c r="K4056" s="174" t="n"/>
      <c r="L4056" s="174" t="n"/>
      <c r="M4056" s="173" t="n"/>
    </row>
    <row r="4057" ht="13.35" customHeight="1" s="162">
      <c r="B4057" s="154" t="n"/>
      <c r="C4057" s="174" t="n"/>
      <c r="D4057" s="174" t="n"/>
      <c r="E4057" s="174" t="n"/>
      <c r="F4057" s="174" t="n"/>
      <c r="G4057" s="174" t="n"/>
      <c r="H4057" s="174" t="n"/>
      <c r="I4057" s="174" t="n"/>
      <c r="J4057" s="174" t="n"/>
      <c r="K4057" s="174" t="n"/>
      <c r="L4057" s="174" t="n"/>
      <c r="M4057" s="173" t="n"/>
    </row>
    <row r="4058" ht="13.35" customHeight="1" s="162"/>
    <row r="4059" ht="13.35" customHeight="1" s="162"/>
    <row r="4060" ht="13.35" customHeight="1" s="162">
      <c r="B4060" s="200" t="inlineStr">
        <is>
          <t>System</t>
        </is>
      </c>
      <c r="C4060" s="403" t="n"/>
      <c r="D4060" s="209">
        <f>IF('{Equipment Data Entry}'!B120="","",'{Equipment Data Entry}'!B120)</f>
        <v/>
      </c>
      <c r="E4060" s="418" t="n"/>
      <c r="F4060" s="403" t="n"/>
      <c r="G4060" s="200" t="inlineStr">
        <is>
          <t>Service</t>
        </is>
      </c>
      <c r="H4060" s="403" t="n"/>
      <c r="I4060" s="210">
        <f>IF('{Equipment Data Entry}'!C120="","",'{Equipment Data Entry}'!C120)</f>
        <v/>
      </c>
      <c r="J4060" s="418" t="n"/>
      <c r="K4060" s="418" t="n"/>
      <c r="L4060" s="418" t="n"/>
      <c r="M4060" s="403" t="n"/>
    </row>
    <row r="4061" ht="13.35" customHeight="1" s="162">
      <c r="B4061" s="422" t="n"/>
      <c r="C4061" s="423" t="n"/>
      <c r="D4061" s="422" t="n"/>
      <c r="E4061" s="424" t="n"/>
      <c r="F4061" s="423" t="n"/>
      <c r="G4061" s="422" t="n"/>
      <c r="H4061" s="423" t="n"/>
      <c r="I4061" s="422" t="n"/>
      <c r="J4061" s="424" t="n"/>
      <c r="K4061" s="424" t="n"/>
      <c r="L4061" s="424" t="n"/>
      <c r="M4061" s="423" t="n"/>
    </row>
    <row r="4062" ht="13.35" customHeight="1" s="162">
      <c r="B4062" s="437" t="inlineStr">
        <is>
          <t>Drive Type:</t>
        </is>
      </c>
      <c r="C4062" s="13" t="n"/>
      <c r="D4062" s="438" t="n"/>
      <c r="E4062" s="437" t="inlineStr">
        <is>
          <t>Rotation – Design:</t>
        </is>
      </c>
      <c r="F4062" s="13" t="n"/>
      <c r="G4062" s="438" t="n"/>
      <c r="H4062" s="13" t="n"/>
      <c r="I4062" s="437" t="inlineStr">
        <is>
          <t>Actual:</t>
        </is>
      </c>
      <c r="J4062" s="438" t="n"/>
    </row>
    <row r="4063" ht="13.35" customHeight="1" s="162">
      <c r="B4063" s="200" t="inlineStr">
        <is>
          <t>Unit Data</t>
        </is>
      </c>
      <c r="C4063" s="400" t="n"/>
      <c r="D4063" s="400" t="n"/>
      <c r="E4063" s="400" t="n"/>
      <c r="F4063" s="400" t="n"/>
      <c r="G4063" s="401" t="n"/>
      <c r="H4063" s="13" t="n"/>
      <c r="I4063" s="200" t="inlineStr">
        <is>
          <t>Design and Performance Data</t>
        </is>
      </c>
      <c r="J4063" s="400" t="n"/>
      <c r="K4063" s="400" t="n"/>
      <c r="L4063" s="401" t="n"/>
      <c r="M4063" s="283" t="n"/>
    </row>
    <row r="4064" ht="13.35" customHeight="1" s="162">
      <c r="B4064" s="199" t="inlineStr">
        <is>
          <t>Manufacturer</t>
        </is>
      </c>
      <c r="C4064" s="401" t="n"/>
      <c r="D4064" s="204">
        <f>IF('{Equipment Data Entry}'!E120="","",'{Equipment Data Entry}'!E120)</f>
        <v/>
      </c>
      <c r="E4064" s="400" t="n"/>
      <c r="F4064" s="400" t="n"/>
      <c r="G4064" s="401" t="n"/>
      <c r="H4064" s="13" t="n"/>
      <c r="I4064" s="199" t="inlineStr">
        <is>
          <t>Design Criteria</t>
        </is>
      </c>
      <c r="J4064" s="401" t="n"/>
      <c r="K4064" s="199" t="inlineStr">
        <is>
          <t>Design</t>
        </is>
      </c>
      <c r="L4064" s="199" t="inlineStr">
        <is>
          <t>Actual</t>
        </is>
      </c>
      <c r="M4064" s="13" t="n"/>
    </row>
    <row r="4065" ht="13.35" customHeight="1" s="162">
      <c r="B4065" s="199" t="inlineStr">
        <is>
          <t>Model Number</t>
        </is>
      </c>
      <c r="C4065" s="401" t="n"/>
      <c r="D4065" s="204">
        <f>IF('{Equipment Data Entry}'!F120="","",'{Equipment Data Entry}'!F120)</f>
        <v/>
      </c>
      <c r="E4065" s="400" t="n"/>
      <c r="F4065" s="400" t="n"/>
      <c r="G4065" s="401" t="n"/>
      <c r="H4065" s="13" t="n"/>
      <c r="I4065" s="199" t="inlineStr">
        <is>
          <t>Total Airflow</t>
        </is>
      </c>
      <c r="J4065" s="401" t="n"/>
      <c r="K4065" s="24">
        <f>H4105</f>
        <v/>
      </c>
      <c r="L4065" s="24">
        <f>L4105</f>
        <v/>
      </c>
      <c r="M4065" s="22">
        <f>IF(OR(L4065="",K4065="",K4065=0),"",IF(OR(ISTEXT(L4065),ISTEXT(K4065)),"",L4065/K4065))</f>
        <v/>
      </c>
    </row>
    <row r="4066" ht="13.35" customHeight="1" s="162">
      <c r="B4066" s="199" t="inlineStr">
        <is>
          <t>Serial Number</t>
        </is>
      </c>
      <c r="C4066" s="401" t="n"/>
      <c r="D4066" s="204" t="n"/>
      <c r="E4066" s="400" t="n"/>
      <c r="F4066" s="400" t="n"/>
      <c r="G4066" s="401" t="n"/>
      <c r="H4066" s="13" t="n"/>
      <c r="I4066" s="199" t="inlineStr">
        <is>
          <t>Unit ESP</t>
        </is>
      </c>
      <c r="J4066" s="401" t="n"/>
      <c r="K4066" s="71">
        <f>IF('{Equipment Data Entry}'!H120="","",'{Equipment Data Entry}'!H120)</f>
        <v/>
      </c>
      <c r="L4066" s="64">
        <f>I4085</f>
        <v/>
      </c>
      <c r="M4066" s="22" t="n"/>
    </row>
    <row r="4067" ht="13.35" customHeight="1" s="162">
      <c r="B4067" s="199" t="inlineStr">
        <is>
          <t>Area Served</t>
        </is>
      </c>
      <c r="C4067" s="401" t="n"/>
      <c r="D4067" s="204">
        <f>I4060</f>
        <v/>
      </c>
      <c r="E4067" s="400" t="n"/>
      <c r="F4067" s="400" t="n"/>
      <c r="G4067" s="401" t="n"/>
      <c r="H4067" s="13" t="n"/>
      <c r="I4067" s="199" t="inlineStr">
        <is>
          <t>Fan RPMs</t>
        </is>
      </c>
      <c r="J4067" s="401" t="n"/>
      <c r="K4067" s="24">
        <f>IF('{Equipment Data Entry}'!I120="","",'{Equipment Data Entry}'!I120)</f>
        <v/>
      </c>
      <c r="L4067" s="24">
        <f>IF(L4078="","",L4078)</f>
        <v/>
      </c>
      <c r="M4067" s="13" t="n"/>
    </row>
    <row r="4068" ht="13.35" customHeight="1" s="162">
      <c r="B4068" s="199" t="inlineStr">
        <is>
          <t>Location</t>
        </is>
      </c>
      <c r="C4068" s="401" t="n"/>
      <c r="D4068" s="204">
        <f>IF('{Equipment Data Entry}'!D120="","",'{Equipment Data Entry}'!D120)</f>
        <v/>
      </c>
      <c r="E4068" s="400" t="n"/>
      <c r="F4068" s="400" t="n"/>
      <c r="G4068" s="401" t="n"/>
      <c r="H4068" s="13" t="n"/>
      <c r="I4068" s="283" t="n"/>
      <c r="J4068" s="283" t="n"/>
      <c r="K4068" s="36" t="n"/>
      <c r="L4068" s="36" t="n"/>
      <c r="M4068" s="13" t="n"/>
    </row>
    <row r="4069" ht="13.35" customHeight="1" s="162">
      <c r="B4069" s="13" t="n"/>
      <c r="C4069" s="13" t="n"/>
      <c r="D4069" s="13" t="n"/>
      <c r="E4069" s="13" t="n"/>
      <c r="F4069" s="13" t="n"/>
      <c r="G4069" s="13" t="n"/>
      <c r="H4069" s="13" t="n"/>
      <c r="I4069" s="283" t="n"/>
      <c r="J4069" s="283" t="n"/>
      <c r="K4069" s="37" t="n"/>
      <c r="L4069" s="37" t="n"/>
      <c r="M4069" s="13" t="n"/>
    </row>
    <row r="4070" ht="13.35" customHeight="1" s="162">
      <c r="B4070" s="200" t="inlineStr">
        <is>
          <t>Motor Data</t>
        </is>
      </c>
      <c r="C4070" s="400" t="n"/>
      <c r="D4070" s="400" t="n"/>
      <c r="E4070" s="400" t="n"/>
      <c r="F4070" s="400" t="n"/>
      <c r="G4070" s="401" t="n"/>
      <c r="H4070" s="13" t="n"/>
      <c r="I4070" s="283" t="inlineStr">
        <is>
          <t>Filter Type/Size/Qty</t>
        </is>
      </c>
      <c r="J4070" s="404" t="n"/>
      <c r="K4070" s="404" t="n"/>
      <c r="L4070" s="37" t="n"/>
      <c r="M4070" s="404" t="n"/>
    </row>
    <row r="4071" ht="13.35" customHeight="1" s="162">
      <c r="B4071" s="199" t="inlineStr">
        <is>
          <t>Manufacturer</t>
        </is>
      </c>
      <c r="C4071" s="401" t="n"/>
      <c r="D4071" s="203" t="n"/>
      <c r="E4071" s="400" t="n"/>
      <c r="F4071" s="400" t="n"/>
      <c r="G4071" s="401" t="n"/>
      <c r="H4071" s="13" t="n"/>
      <c r="I4071" s="200" t="inlineStr">
        <is>
          <t>Drive Data</t>
        </is>
      </c>
      <c r="J4071" s="400" t="n"/>
      <c r="K4071" s="400" t="n"/>
      <c r="L4071" s="401" t="n"/>
      <c r="M4071" s="13" t="n"/>
    </row>
    <row r="4072" ht="13.35" customHeight="1" s="162">
      <c r="B4072" s="199" t="inlineStr">
        <is>
          <t>Horsepower</t>
        </is>
      </c>
      <c r="C4072" s="401" t="n"/>
      <c r="D4072" s="28">
        <f>IF('{Equipment Data Entry}'!G120="","",'{Equipment Data Entry}'!G120)</f>
        <v/>
      </c>
      <c r="E4072" s="21" t="inlineStr">
        <is>
          <t>RPM</t>
        </is>
      </c>
      <c r="F4072" s="24" t="n"/>
      <c r="G4072" s="199" t="inlineStr">
        <is>
          <t>SF</t>
        </is>
      </c>
      <c r="H4072" s="13" t="n"/>
      <c r="I4072" s="199" t="inlineStr">
        <is>
          <t>Motor sheave</t>
        </is>
      </c>
      <c r="J4072" s="400" t="n"/>
      <c r="K4072" s="24">
        <f>IF('{Equipment Data Entry}'!J120="","",'{Equipment Data Entry}'!J120)</f>
        <v/>
      </c>
      <c r="L4072" s="21" t="inlineStr">
        <is>
          <t>Bore</t>
        </is>
      </c>
      <c r="M4072" s="208"/>
    </row>
    <row r="4073" ht="13.35" customHeight="1" s="162">
      <c r="B4073" s="198">
        <f>IF('{Equipment Data Entry}'!N120="","",'{Equipment Data Entry}'!N120)</f>
        <v/>
      </c>
      <c r="C4073" s="198">
        <f>IF('{Equipment Data Entry}'!O120="","",'{Equipment Data Entry}'!O120)</f>
        <v/>
      </c>
      <c r="D4073" s="21" t="inlineStr">
        <is>
          <t>FLA</t>
        </is>
      </c>
      <c r="E4073" s="67" t="n"/>
      <c r="F4073" s="21" t="inlineStr">
        <is>
          <t>Frame</t>
        </is>
      </c>
      <c r="G4073" s="208" t="n"/>
      <c r="H4073" s="13" t="n"/>
      <c r="I4073" s="199" t="inlineStr">
        <is>
          <t>Fan pulley</t>
        </is>
      </c>
      <c r="J4073" s="400" t="n"/>
      <c r="K4073" s="24">
        <f>IF('{Equipment Data Entry}'!K120="","",'{Equipment Data Entry}'!K120)</f>
        <v/>
      </c>
      <c r="L4073" s="21" t="inlineStr">
        <is>
          <t>Bore</t>
        </is>
      </c>
      <c r="M4073" s="208"/>
    </row>
    <row r="4074" ht="13.35" customHeight="1" s="162">
      <c r="B4074" s="199" t="inlineStr">
        <is>
          <t>Corrected FLA</t>
        </is>
      </c>
      <c r="C4074" s="401" t="n"/>
      <c r="D4074" s="27">
        <f>IF(OR(E4075="",E4073="",B4073=""),"",IF(OR(ISTEXT(B4073),COUNT(E4075:G4075)=0,ISTEXT(E4073)),"",B4073/AVERAGE(E4075:G4075)*E4073))</f>
        <v/>
      </c>
      <c r="E4074" s="199" t="inlineStr">
        <is>
          <t>Estimated BHP</t>
        </is>
      </c>
      <c r="F4074" s="401" t="n"/>
      <c r="G4074" s="27">
        <f>IF(OR(COUNT(E4076:G4076)=0,IF(N(E4077)&gt;0,E4077,N(D4072))=0,IF(N(D4074)&gt;0,D4074,N(E4073))=0),"",IF(N(E4077)&gt;0,E4077,N(D4072))*AVERAGE(E4076:G4076)/IF(N(D4074)&gt;0,D4074,N(E4073)))</f>
        <v/>
      </c>
      <c r="H4074" s="13" t="n"/>
      <c r="I4074" s="199" t="inlineStr">
        <is>
          <t>Belt(s)</t>
        </is>
      </c>
      <c r="J4074" s="208">
        <f>IF('{Equipment Data Entry}'!L120="","",'{Equipment Data Entry}'!L120)</f>
        <v/>
      </c>
      <c r="K4074" s="199" t="inlineStr">
        <is>
          <t>C to C</t>
        </is>
      </c>
      <c r="L4074" s="64">
        <f>IF('{Equipment Data Entry}'!M120="","",'{Equipment Data Entry}'!M120)</f>
        <v/>
      </c>
      <c r="M4074" s="13" t="n"/>
    </row>
    <row r="4075" ht="13.35" customHeight="1" s="162">
      <c r="B4075" s="199" t="inlineStr">
        <is>
          <t>Measured Voltage</t>
        </is>
      </c>
      <c r="C4075" s="400" t="n"/>
      <c r="D4075" s="401" t="n"/>
      <c r="E4075" s="24" t="n"/>
      <c r="F4075" s="24" t="n"/>
      <c r="G4075" s="24" t="n"/>
      <c r="H4075" s="13" t="n"/>
      <c r="I4075" s="283" t="inlineStr">
        <is>
          <t>Final Settings</t>
        </is>
      </c>
      <c r="J4075" s="404" t="n"/>
      <c r="K4075" s="404" t="n"/>
      <c r="L4075" s="37" t="n"/>
      <c r="M4075" s="404" t="n"/>
    </row>
    <row r="4076" ht="13.35" customHeight="1" s="162">
      <c r="B4076" s="199" t="inlineStr">
        <is>
          <t>Measured Amperage</t>
        </is>
      </c>
      <c r="C4076" s="400" t="n"/>
      <c r="D4076" s="401" t="n"/>
      <c r="E4076" s="67" t="n"/>
      <c r="F4076" s="67" t="n"/>
      <c r="G4076" s="67" t="n"/>
      <c r="H4076" s="13" t="n"/>
      <c r="I4076" s="205" t="inlineStr">
        <is>
          <t>RPM Data</t>
        </is>
      </c>
      <c r="J4076" s="401" t="n"/>
      <c r="K4076" s="205" t="inlineStr">
        <is>
          <t>Initial</t>
        </is>
      </c>
      <c r="L4076" s="205" t="inlineStr">
        <is>
          <t>Final</t>
        </is>
      </c>
      <c r="M4076" s="13" t="n"/>
    </row>
    <row r="4077" ht="13.35" customHeight="1" s="162">
      <c r="B4077" s="199" t="inlineStr">
        <is>
          <t>Motor HP (nameplate)</t>
        </is>
      </c>
      <c r="C4077" s="400"/>
      <c r="D4077" s="401"/>
      <c r="E4077" s="24"/>
      <c r="F4077" s="24"/>
      <c r="G4077" s="24"/>
      <c r="H4077" s="13" t="n"/>
      <c r="I4077" s="199" t="inlineStr">
        <is>
          <t>Motor RPM</t>
        </is>
      </c>
      <c r="J4077" s="401" t="n"/>
      <c r="K4077" s="24" t="n"/>
      <c r="L4077" s="24" t="n"/>
      <c r="M4077" s="13" t="n"/>
    </row>
    <row r="4078" ht="13.35" customHeight="1" s="162">
      <c r="B4078" s="200" t="inlineStr">
        <is>
          <t>Static Pressure Profile (in. w.g.)</t>
        </is>
      </c>
      <c r="C4078" s="400" t="n"/>
      <c r="D4078" s="400" t="n"/>
      <c r="E4078" s="400" t="n"/>
      <c r="F4078" s="400" t="n"/>
      <c r="G4078" s="401" t="n"/>
      <c r="H4078" s="13" t="n"/>
      <c r="I4078" s="199" t="inlineStr">
        <is>
          <t>Fan RPM</t>
        </is>
      </c>
      <c r="J4078" s="401" t="n"/>
      <c r="K4078" s="24" t="n"/>
      <c r="L4078" s="24" t="n"/>
      <c r="M4078" s="13" t="n"/>
    </row>
    <row r="4079" ht="13.35" customHeight="1" s="162">
      <c r="B4079" s="490">
        <f>IFERROR(INDEX('{Dropdowns}'!$AI$2:$AO$7,MATCH($D$4082,'{Dropdowns}'!$AH$2:$AH$7,0),1),"")</f>
        <v/>
      </c>
      <c r="C4079" s="490">
        <f>IFERROR(INDEX('{Dropdowns}'!$AI$2:$AO$7,MATCH($D$4082,'{Dropdowns}'!$AH$2:$AH$7,0),2),"")</f>
        <v/>
      </c>
      <c r="D4079" s="490">
        <f>IFERROR(INDEX('{Dropdowns}'!$AI$2:$AO$7,MATCH($D$4082,'{Dropdowns}'!$AH$2:$AH$7,0),3),"")</f>
        <v/>
      </c>
      <c r="E4079" s="490">
        <f>IFERROR(INDEX('{Dropdowns}'!$AI$2:$AO$7,MATCH($D$4082,'{Dropdowns}'!$AH$2:$AH$7,0),4),"")</f>
        <v/>
      </c>
      <c r="F4079" s="490">
        <f>IFERROR(INDEX('{Dropdowns}'!$AI$2:$AO$7,MATCH($D$4082,'{Dropdowns}'!$AH$2:$AH$7,0),5),"")</f>
        <v/>
      </c>
      <c r="G4079" s="490">
        <f>IFERROR(INDEX('{Dropdowns}'!$AI$2:$AO$7,MATCH($D$4082,'{Dropdowns}'!$AH$2:$AH$7,0),6),"")</f>
        <v/>
      </c>
      <c r="H4079" s="490">
        <f>IFERROR(INDEX('{Dropdowns}'!$AI$2:$AO$7,MATCH($D$4082,'{Dropdowns}'!$AH$2:$AH$7,0),7),"")</f>
        <v/>
      </c>
      <c r="I4079" s="246" t="inlineStr">
        <is>
          <t>VSD Frequency</t>
        </is>
      </c>
      <c r="J4079" s="403" t="n"/>
      <c r="K4079" s="65" t="n"/>
      <c r="L4079" s="65" t="n"/>
      <c r="M4079" s="13" t="n"/>
    </row>
    <row r="4080" ht="13.35" customHeight="1" s="162">
      <c r="B4080" s="492"/>
      <c r="C4080" s="492"/>
      <c r="D4080" s="492"/>
      <c r="E4080" s="492"/>
      <c r="F4080" s="492"/>
      <c r="G4080" s="492"/>
      <c r="H4080" s="492"/>
      <c r="I4080" s="14" t="n"/>
      <c r="J4080" s="14" t="n"/>
      <c r="K4080" s="14" t="n"/>
      <c r="L4080" s="38" t="n"/>
      <c r="M4080" s="13" t="n"/>
      <c r="Q4080">
        <f>IF(B4080="","",B4080)</f>
        <v/>
      </c>
      <c r="R4080">
        <f>IF(C4079="—",Q4080,IF(C4080="","",C4080))</f>
        <v/>
      </c>
      <c r="S4080">
        <f>IF(D4079="—",R4080,IF(D4080="","",D4080))</f>
        <v/>
      </c>
      <c r="T4080">
        <f>IF(E4079="—",S4080,IF(E4080="","",E4080))</f>
        <v/>
      </c>
      <c r="U4080">
        <f>IF(F4079="—",T4080,IF(F4080="","",F4080))</f>
        <v/>
      </c>
      <c r="V4080">
        <f>IF(G4079="—",U4080,IF(G4080="","",G4080))</f>
        <v/>
      </c>
      <c r="W4080">
        <f>IFERROR(MATCH("Fan",$C$4079:$H$4079,0),"")</f>
        <v/>
      </c>
      <c r="X4080">
        <f>IF(W4080="","",INDEX(P4082:U4082,W4080))</f>
        <v/>
      </c>
      <c r="Y4080">
        <f>IF(W4080="","",INDEX(Q4081:V4081,W4080))</f>
        <v/>
      </c>
    </row>
    <row r="4081" ht="13.35" customHeight="1" s="162">
      <c r="B4081" s="491" t="inlineStr">
        <is>
          <t>Δ</t>
        </is>
      </c>
      <c r="C4081" s="498">
        <f>IF(OR(C4079="—",C4080="",Q4080=""),"",IF(OR(ISTEXT(C4080),ISTEXT(Q4080)),"","Δ "&amp;TEXT(C4080-Q4080,"0.00")))</f>
        <v/>
      </c>
      <c r="D4081" s="498">
        <f>IF(OR(D4079="—",D4080="",R4080=""),"",IF(OR(ISTEXT(D4080),ISTEXT(R4080)),"","Δ "&amp;TEXT(D4080-R4080,"0.00")))</f>
        <v/>
      </c>
      <c r="E4081" s="498">
        <f>IF(OR(E4079="—",E4080="",S4080=""),"",IF(OR(ISTEXT(E4080),ISTEXT(S4080)),"","Δ "&amp;TEXT(E4080-S4080,"0.00")))</f>
        <v/>
      </c>
      <c r="F4081" s="498">
        <f>IF(OR(F4079="—",F4080="",T4080=""),"",IF(OR(ISTEXT(F4080),ISTEXT(T4080)),"","Δ "&amp;TEXT(F4080-T4080,"0.00")))</f>
        <v/>
      </c>
      <c r="G4081" s="498">
        <f>IF(OR(G4079="—",G4080="",U4080=""),"",IF(OR(ISTEXT(G4080),ISTEXT(U4080)),"","Δ "&amp;TEXT(G4080-U4080,"0.00")))</f>
        <v/>
      </c>
      <c r="H4081" s="498">
        <f>IF(OR(H4079="—",H4080="",V4080=""),"",IF(OR(ISTEXT(H4080),ISTEXT(V4080)),"","Δ "&amp;TEXT(H4080-V4080,"0.00")))</f>
        <v/>
      </c>
      <c r="I4081" s="13" t="n"/>
      <c r="J4081" s="13" t="n"/>
      <c r="K4081" s="13" t="n"/>
      <c r="L4081" s="13" t="n"/>
      <c r="M4081" s="13" t="n"/>
      <c r="Q4081">
        <f>IF(OR(C4080="",ISTEXT(C4080)),R4081,C4080)</f>
        <v/>
      </c>
      <c r="R4081">
        <f>IF(OR(D4080="",ISTEXT(D4080)),S4081,D4080)</f>
        <v/>
      </c>
      <c r="S4081">
        <f>IF(OR(E4080="",ISTEXT(E4080)),T4081,E4080)</f>
        <v/>
      </c>
      <c r="T4081">
        <f>IF(OR(F4080="",ISTEXT(F4080)),U4081,F4080)</f>
        <v/>
      </c>
      <c r="U4081">
        <f>IF(OR(G4080="",ISTEXT(G4080)),V4081,G4080)</f>
        <v/>
      </c>
      <c r="V4081">
        <f>IF(OR(H4080="",ISTEXT(H4080)),"",H4080)</f>
        <v/>
      </c>
    </row>
    <row r="4082" ht="13.35" customHeight="1" s="162">
      <c r="B4082" s="425" t="inlineStr">
        <is>
          <t>Unit type:</t>
        </is>
      </c>
      <c r="D4082" s="522" t="inlineStr">
        <is>
          <t>EF</t>
        </is>
      </c>
      <c r="E4082" s="414" t="n"/>
      <c r="F4082" s="494" t="inlineStr">
        <is>
          <t>Airflow left to right. Δ = this reading minus the one before it; in. w.g.</t>
        </is>
      </c>
      <c r="P4082">
        <f>IF(B4080="","",B4080)</f>
        <v/>
      </c>
      <c r="Q4082">
        <f>IF(C4080="",P4082,C4080)</f>
        <v/>
      </c>
      <c r="R4082">
        <f>IF(D4080="",Q4082,D4080)</f>
        <v/>
      </c>
      <c r="S4082">
        <f>IF(E4080="",R4082,E4080)</f>
        <v/>
      </c>
      <c r="T4082">
        <f>IF(F4080="",S4082,F4080)</f>
        <v/>
      </c>
      <c r="U4082">
        <f>IF(G4080="",T4082,G4080)</f>
        <v/>
      </c>
      <c r="V4082">
        <f>IF(H4080="",U4082,H4080)</f>
        <v/>
      </c>
    </row>
    <row r="4083" ht="13.35" customHeight="1" s="162">
      <c r="B4083" s="500" t="inlineStr">
        <is>
          <t>Fan inlet</t>
        </is>
      </c>
      <c r="D4083" s="501">
        <f>IF(X4080="","",X4080)</f>
        <v/>
      </c>
      <c r="F4083" s="500" t="inlineStr">
        <is>
          <t>Discharge</t>
        </is>
      </c>
      <c r="I4083" s="501">
        <f>IF(V4082="","",V4082)</f>
        <v/>
      </c>
    </row>
    <row r="4084" ht="13.35" customHeight="1" s="162"/>
    <row r="4085" ht="13.35" customHeight="1" s="162">
      <c r="B4085" s="500" t="inlineStr">
        <is>
          <t>Fan TSP</t>
        </is>
      </c>
      <c r="E4085" s="501">
        <f>IF(OR(X4080="",Y4080=""),"",IF(OR(ISTEXT(X4080),ISTEXT(Y4080)),"",Y4080-X4080))</f>
        <v/>
      </c>
      <c r="F4085" s="500" t="inlineStr">
        <is>
          <t>ESP</t>
        </is>
      </c>
      <c r="I4085" s="501">
        <f>IF(OR(B4080="",V4082=""),"",IF(OR(ISTEXT(B4080),ISTEXT(V4082)),"",V4082-B4080))</f>
        <v/>
      </c>
      <c r="J4085" s="500" t="inlineStr">
        <is>
          <t>Unit ΔP (inlet → fan)</t>
        </is>
      </c>
      <c r="M4085" s="501">
        <f>IF(OR(B4080="",X4080=""),"",IF(OR(ISTEXT(B4080),ISTEXT(X4080)),"",X4080-B4080))</f>
        <v/>
      </c>
    </row>
    <row r="4086" ht="13.35" customHeight="1" s="162">
      <c r="B4086" s="453" t="inlineStr">
        <is>
          <t>Instrument:</t>
        </is>
      </c>
      <c r="C4086" s="5" t="n"/>
      <c r="D4086" s="505" t="n"/>
      <c r="E4086" s="414" t="n"/>
      <c r="F4086" s="414" t="n"/>
      <c r="G4086" s="425" t="inlineStr">
        <is>
          <t>Ak basis / notes:</t>
        </is>
      </c>
      <c r="I4086" s="506" t="n"/>
      <c r="J4086" s="414" t="n"/>
      <c r="K4086" s="414" t="n"/>
      <c r="L4086" s="414" t="n"/>
      <c r="M4086" s="414" t="n"/>
    </row>
    <row r="4087" ht="13.35" customHeight="1" s="162">
      <c r="B4087" s="188" t="inlineStr">
        <is>
          <t>Register / Grille / Diffuser Airflow</t>
        </is>
      </c>
      <c r="C4087" s="174" t="n"/>
      <c r="D4087" s="174" t="n"/>
      <c r="E4087" s="174" t="n"/>
      <c r="F4087" s="173" t="n"/>
      <c r="G4087" s="233" t="inlineStr">
        <is>
          <t>Design VEL</t>
        </is>
      </c>
      <c r="H4087" s="194" t="inlineStr">
        <is>
          <t>Design CFM</t>
        </is>
      </c>
      <c r="I4087" s="188" t="inlineStr">
        <is>
          <t>Initial</t>
        </is>
      </c>
      <c r="J4087" s="173" t="n"/>
      <c r="K4087" s="188" t="inlineStr">
        <is>
          <t>Final</t>
        </is>
      </c>
      <c r="L4087" s="173" t="n"/>
      <c r="M4087" s="188" t="inlineStr">
        <is>
          <t>%</t>
        </is>
      </c>
    </row>
    <row r="4088" ht="13.35" customHeight="1" s="162">
      <c r="B4088" s="153" t="inlineStr">
        <is>
          <t>No.</t>
        </is>
      </c>
      <c r="C4088" s="188" t="inlineStr">
        <is>
          <t>Area Served</t>
        </is>
      </c>
      <c r="D4088" s="188" t="inlineStr">
        <is>
          <t>Type</t>
        </is>
      </c>
      <c r="E4088" s="188" t="inlineStr">
        <is>
          <t>Size</t>
        </is>
      </c>
      <c r="F4088" s="188" t="inlineStr">
        <is>
          <t>Ak</t>
        </is>
      </c>
      <c r="G4088" s="440" t="n"/>
      <c r="H4088" s="440" t="n"/>
      <c r="I4088" s="188" t="inlineStr">
        <is>
          <t>VEL</t>
        </is>
      </c>
      <c r="J4088" s="188" t="inlineStr">
        <is>
          <t>CFM</t>
        </is>
      </c>
      <c r="K4088" s="188" t="inlineStr">
        <is>
          <t>VEL</t>
        </is>
      </c>
      <c r="L4088" s="188" t="inlineStr">
        <is>
          <t>CFM</t>
        </is>
      </c>
      <c r="M4088" s="440" t="n"/>
    </row>
    <row r="4089" ht="13.35" customHeight="1" s="162">
      <c r="B4089" s="307" t="n"/>
      <c r="C4089" s="307" t="n"/>
      <c r="E4089" s="307" t="n"/>
      <c r="F4089" s="32" t="n"/>
      <c r="G4089" s="33">
        <f>IF(F4089="", "", IF(OR(ISTEXT(H4089),ISTEXT(F4089)),"",H4089/F4089))</f>
        <v/>
      </c>
      <c r="H4089" s="33" t="n"/>
      <c r="I4089" s="33" t="n"/>
      <c r="J4089" s="33">
        <f>IF(I4089="", "", IF(OR(ISTEXT(I4089),ISTEXT($F4089)),"",I4089*$F4089))</f>
        <v/>
      </c>
      <c r="K4089" s="33" t="n"/>
      <c r="L4089" s="33">
        <f>IF(K4089="", "", IF(OR(ISTEXT(K4089),ISTEXT($F4089)),"",K4089*$F4089))</f>
        <v/>
      </c>
      <c r="M4089" s="30">
        <f>IF(OR(H4089="",H4089=0),"",IF(K4089="",IF(J4089="","",IF(OR(ISTEXT(J4089),ISTEXT(H4089)),"",J4089/H4089)),IF(OR(ISTEXT(L4089),ISTEXT(H4089)),"",L4089/H4089)))</f>
        <v/>
      </c>
    </row>
    <row r="4090" ht="13.35" customHeight="1" s="162">
      <c r="B4090" s="307" t="n"/>
      <c r="C4090" s="307" t="n"/>
      <c r="E4090" s="307" t="n"/>
      <c r="F4090" s="32" t="n"/>
      <c r="G4090" s="33">
        <f>IF(F4090="", "", IF(OR(ISTEXT(H4090),ISTEXT(F4090)),"",H4090/F4090))</f>
        <v/>
      </c>
      <c r="H4090" s="33" t="n"/>
      <c r="I4090" s="33" t="n"/>
      <c r="J4090" s="33">
        <f>IF(I4090="", "", IF(OR(ISTEXT(I4090),ISTEXT($F4090)),"",I4090*$F4090))</f>
        <v/>
      </c>
      <c r="K4090" s="33" t="n"/>
      <c r="L4090" s="33">
        <f>IF(K4090="", "", IF(OR(ISTEXT(K4090),ISTEXT($F4090)),"",K4090*$F4090))</f>
        <v/>
      </c>
      <c r="M4090" s="30">
        <f>IF(OR(H4090="",H4090=0),"",IF(K4090="",IF(J4090="","",IF(OR(ISTEXT(J4090),ISTEXT(H4090)),"",J4090/H4090)),IF(OR(ISTEXT(L4090),ISTEXT(H4090)),"",L4090/H4090)))</f>
        <v/>
      </c>
    </row>
    <row r="4091" ht="13.35" customHeight="1" s="162">
      <c r="B4091" s="307" t="n"/>
      <c r="C4091" s="307" t="n"/>
      <c r="E4091" s="307" t="n"/>
      <c r="F4091" s="32" t="n"/>
      <c r="G4091" s="33">
        <f>IF(F4091="", "", IF(OR(ISTEXT(H4091),ISTEXT(F4091)),"",H4091/F4091))</f>
        <v/>
      </c>
      <c r="H4091" s="33" t="n"/>
      <c r="I4091" s="33" t="n"/>
      <c r="J4091" s="33">
        <f>IF(I4091="", "", IF(OR(ISTEXT(I4091),ISTEXT($F4091)),"",I4091*$F4091))</f>
        <v/>
      </c>
      <c r="K4091" s="33" t="n"/>
      <c r="L4091" s="33">
        <f>IF(K4091="", "", IF(OR(ISTEXT(K4091),ISTEXT($F4091)),"",K4091*$F4091))</f>
        <v/>
      </c>
      <c r="M4091" s="30">
        <f>IF(OR(H4091="",H4091=0),"",IF(K4091="",IF(J4091="","",IF(OR(ISTEXT(J4091),ISTEXT(H4091)),"",J4091/H4091)),IF(OR(ISTEXT(L4091),ISTEXT(H4091)),"",L4091/H4091)))</f>
        <v/>
      </c>
    </row>
    <row r="4092" ht="13.35" customHeight="1" s="162">
      <c r="B4092" s="307" t="n"/>
      <c r="C4092" s="307" t="n"/>
      <c r="E4092" s="307" t="n"/>
      <c r="F4092" s="32" t="n"/>
      <c r="G4092" s="33">
        <f>IF(F4092="", "", IF(OR(ISTEXT(H4092),ISTEXT(F4092)),"",H4092/F4092))</f>
        <v/>
      </c>
      <c r="H4092" s="33" t="n"/>
      <c r="I4092" s="33" t="n"/>
      <c r="J4092" s="33">
        <f>IF(I4092="", "", IF(OR(ISTEXT(I4092),ISTEXT($F4092)),"",I4092*$F4092))</f>
        <v/>
      </c>
      <c r="K4092" s="33" t="n"/>
      <c r="L4092" s="33">
        <f>IF(K4092="", "", IF(OR(ISTEXT(K4092),ISTEXT($F4092)),"",K4092*$F4092))</f>
        <v/>
      </c>
      <c r="M4092" s="30">
        <f>IF(OR(H4092="",H4092=0),"",IF(K4092="",IF(J4092="","",IF(OR(ISTEXT(J4092),ISTEXT(H4092)),"",J4092/H4092)),IF(OR(ISTEXT(L4092),ISTEXT(H4092)),"",L4092/H4092)))</f>
        <v/>
      </c>
    </row>
    <row r="4093" ht="13.35" customHeight="1" s="162">
      <c r="B4093" s="307" t="n"/>
      <c r="C4093" s="307" t="n"/>
      <c r="E4093" s="307" t="n"/>
      <c r="F4093" s="32" t="n"/>
      <c r="G4093" s="33">
        <f>IF(F4093="", "", IF(OR(ISTEXT(H4093),ISTEXT(F4093)),"",H4093/F4093))</f>
        <v/>
      </c>
      <c r="H4093" s="33" t="n"/>
      <c r="I4093" s="33" t="n"/>
      <c r="J4093" s="33">
        <f>IF(I4093="", "", IF(OR(ISTEXT(I4093),ISTEXT($F4093)),"",I4093*$F4093))</f>
        <v/>
      </c>
      <c r="K4093" s="33" t="n"/>
      <c r="L4093" s="33">
        <f>IF(K4093="", "", IF(OR(ISTEXT(K4093),ISTEXT($F4093)),"",K4093*$F4093))</f>
        <v/>
      </c>
      <c r="M4093" s="30">
        <f>IF(OR(H4093="",H4093=0),"",IF(K4093="",IF(J4093="","",IF(OR(ISTEXT(J4093),ISTEXT(H4093)),"",J4093/H4093)),IF(OR(ISTEXT(L4093),ISTEXT(H4093)),"",L4093/H4093)))</f>
        <v/>
      </c>
    </row>
    <row r="4094" ht="13.35" customHeight="1" s="162">
      <c r="B4094" s="307" t="n"/>
      <c r="C4094" s="307" t="n"/>
      <c r="E4094" s="307" t="n"/>
      <c r="F4094" s="32" t="n"/>
      <c r="G4094" s="33">
        <f>IF(F4094="", "", IF(OR(ISTEXT(H4094),ISTEXT(F4094)),"",H4094/F4094))</f>
        <v/>
      </c>
      <c r="H4094" s="33" t="n"/>
      <c r="I4094" s="33" t="n"/>
      <c r="J4094" s="33">
        <f>IF(I4094="", "", IF(OR(ISTEXT(I4094),ISTEXT($F4094)),"",I4094*$F4094))</f>
        <v/>
      </c>
      <c r="K4094" s="33" t="n"/>
      <c r="L4094" s="33">
        <f>IF(K4094="", "", IF(OR(ISTEXT(K4094),ISTEXT($F4094)),"",K4094*$F4094))</f>
        <v/>
      </c>
      <c r="M4094" s="30">
        <f>IF(OR(H4094="",H4094=0),"",IF(K4094="",IF(J4094="","",IF(OR(ISTEXT(J4094),ISTEXT(H4094)),"",J4094/H4094)),IF(OR(ISTEXT(L4094),ISTEXT(H4094)),"",L4094/H4094)))</f>
        <v/>
      </c>
    </row>
    <row r="4095" ht="13.35" customHeight="1" s="162">
      <c r="B4095" s="307" t="n"/>
      <c r="C4095" s="307" t="n"/>
      <c r="E4095" s="307" t="n"/>
      <c r="F4095" s="32" t="n"/>
      <c r="G4095" s="33">
        <f>IF(F4095="", "", IF(OR(ISTEXT(H4095),ISTEXT(F4095)),"",H4095/F4095))</f>
        <v/>
      </c>
      <c r="H4095" s="33" t="n"/>
      <c r="I4095" s="33" t="n"/>
      <c r="J4095" s="33">
        <f>IF(I4095="", "", IF(OR(ISTEXT(I4095),ISTEXT($F4095)),"",I4095*$F4095))</f>
        <v/>
      </c>
      <c r="K4095" s="33" t="n"/>
      <c r="L4095" s="33">
        <f>IF(K4095="", "", IF(OR(ISTEXT(K4095),ISTEXT($F4095)),"",K4095*$F4095))</f>
        <v/>
      </c>
      <c r="M4095" s="30">
        <f>IF(OR(H4095="",H4095=0),"",IF(K4095="",IF(J4095="","",IF(OR(ISTEXT(J4095),ISTEXT(H4095)),"",J4095/H4095)),IF(OR(ISTEXT(L4095),ISTEXT(H4095)),"",L4095/H4095)))</f>
        <v/>
      </c>
    </row>
    <row r="4096" ht="13.35" customHeight="1" s="162">
      <c r="B4096" s="307" t="n"/>
      <c r="C4096" s="307" t="n"/>
      <c r="E4096" s="307" t="n"/>
      <c r="F4096" s="32" t="n"/>
      <c r="G4096" s="33">
        <f>IF(F4096="", "", IF(OR(ISTEXT(H4096),ISTEXT(F4096)),"",H4096/F4096))</f>
        <v/>
      </c>
      <c r="H4096" s="33" t="n"/>
      <c r="I4096" s="33" t="n"/>
      <c r="J4096" s="33">
        <f>IF(I4096="", "", IF(OR(ISTEXT(I4096),ISTEXT($F4096)),"",I4096*$F4096))</f>
        <v/>
      </c>
      <c r="K4096" s="33" t="n"/>
      <c r="L4096" s="33">
        <f>IF(K4096="", "", IF(OR(ISTEXT(K4096),ISTEXT($F4096)),"",K4096*$F4096))</f>
        <v/>
      </c>
      <c r="M4096" s="30">
        <f>IF(OR(H4096="",H4096=0),"",IF(K4096="",IF(J4096="","",IF(OR(ISTEXT(J4096),ISTEXT(H4096)),"",J4096/H4096)),IF(OR(ISTEXT(L4096),ISTEXT(H4096)),"",L4096/H4096)))</f>
        <v/>
      </c>
    </row>
    <row r="4097" ht="13.35" customHeight="1" s="162">
      <c r="B4097" s="307" t="n"/>
      <c r="C4097" s="307" t="n"/>
      <c r="E4097" s="307" t="n"/>
      <c r="F4097" s="32" t="n"/>
      <c r="G4097" s="33">
        <f>IF(F4097="", "", IF(OR(ISTEXT(H4097),ISTEXT(F4097)),"",H4097/F4097))</f>
        <v/>
      </c>
      <c r="H4097" s="33" t="n"/>
      <c r="I4097" s="33" t="n"/>
      <c r="J4097" s="33">
        <f>IF(I4097="", "", IF(OR(ISTEXT(I4097),ISTEXT($F4097)),"",I4097*$F4097))</f>
        <v/>
      </c>
      <c r="K4097" s="33" t="n"/>
      <c r="L4097" s="33">
        <f>IF(K4097="", "", IF(OR(ISTEXT(K4097),ISTEXT($F4097)),"",K4097*$F4097))</f>
        <v/>
      </c>
      <c r="M4097" s="30">
        <f>IF(OR(H4097="",H4097=0),"",IF(K4097="",IF(J4097="","",IF(OR(ISTEXT(J4097),ISTEXT(H4097)),"",J4097/H4097)),IF(OR(ISTEXT(L4097),ISTEXT(H4097)),"",L4097/H4097)))</f>
        <v/>
      </c>
    </row>
    <row r="4098" ht="13.35" customHeight="1" s="162">
      <c r="B4098" s="307" t="n"/>
      <c r="C4098" s="307" t="n"/>
      <c r="E4098" s="307" t="n"/>
      <c r="F4098" s="32" t="n"/>
      <c r="G4098" s="33">
        <f>IF(F4098="", "", IF(OR(ISTEXT(H4098),ISTEXT(F4098)),"",H4098/F4098))</f>
        <v/>
      </c>
      <c r="H4098" s="33" t="n"/>
      <c r="I4098" s="33" t="n"/>
      <c r="J4098" s="33">
        <f>IF(I4098="", "", IF(OR(ISTEXT(I4098),ISTEXT($F4098)),"",I4098*$F4098))</f>
        <v/>
      </c>
      <c r="K4098" s="33" t="n"/>
      <c r="L4098" s="33">
        <f>IF(K4098="", "", IF(OR(ISTEXT(K4098),ISTEXT($F4098)),"",K4098*$F4098))</f>
        <v/>
      </c>
      <c r="M4098" s="30">
        <f>IF(OR(H4098="",H4098=0),"",IF(K4098="",IF(J4098="","",IF(OR(ISTEXT(J4098),ISTEXT(H4098)),"",J4098/H4098)),IF(OR(ISTEXT(L4098),ISTEXT(H4098)),"",L4098/H4098)))</f>
        <v/>
      </c>
    </row>
    <row r="4099" ht="13.35" customHeight="1" s="162">
      <c r="B4099" s="307" t="n"/>
      <c r="C4099" s="307" t="n"/>
      <c r="E4099" s="307" t="n"/>
      <c r="F4099" s="32" t="n"/>
      <c r="G4099" s="33">
        <f>IF(F4099="", "", IF(OR(ISTEXT(H4099),ISTEXT(F4099)),"",H4099/F4099))</f>
        <v/>
      </c>
      <c r="H4099" s="33" t="n"/>
      <c r="I4099" s="33" t="n"/>
      <c r="J4099" s="33">
        <f>IF(I4099="", "", IF(OR(ISTEXT(I4099),ISTEXT($F4099)),"",I4099*$F4099))</f>
        <v/>
      </c>
      <c r="K4099" s="33" t="n"/>
      <c r="L4099" s="33">
        <f>IF(K4099="", "", IF(OR(ISTEXT(K4099),ISTEXT($F4099)),"",K4099*$F4099))</f>
        <v/>
      </c>
      <c r="M4099" s="30">
        <f>IF(OR(H4099="",H4099=0),"",IF(K4099="",IF(J4099="","",IF(OR(ISTEXT(J4099),ISTEXT(H4099)),"",J4099/H4099)),IF(OR(ISTEXT(L4099),ISTEXT(H4099)),"",L4099/H4099)))</f>
        <v/>
      </c>
    </row>
    <row r="4100" ht="13.35" customHeight="1" s="162">
      <c r="B4100" s="307" t="n"/>
      <c r="C4100" s="307" t="n"/>
      <c r="E4100" s="307" t="n"/>
      <c r="F4100" s="32" t="n"/>
      <c r="G4100" s="33">
        <f>IF(F4100="", "", IF(OR(ISTEXT(H4100),ISTEXT(F4100)),"",H4100/F4100))</f>
        <v/>
      </c>
      <c r="H4100" s="33" t="n"/>
      <c r="I4100" s="33" t="n"/>
      <c r="J4100" s="33">
        <f>IF(I4100="", "", IF(OR(ISTEXT(I4100),ISTEXT($F4100)),"",I4100*$F4100))</f>
        <v/>
      </c>
      <c r="K4100" s="33" t="n"/>
      <c r="L4100" s="33">
        <f>IF(K4100="", "", IF(OR(ISTEXT(K4100),ISTEXT($F4100)),"",K4100*$F4100))</f>
        <v/>
      </c>
      <c r="M4100" s="30">
        <f>IF(OR(H4100="",H4100=0),"",IF(K4100="",IF(J4100="","",IF(OR(ISTEXT(J4100),ISTEXT(H4100)),"",J4100/H4100)),IF(OR(ISTEXT(L4100),ISTEXT(H4100)),"",L4100/H4100)))</f>
        <v/>
      </c>
    </row>
    <row r="4101" ht="13.35" customHeight="1" s="162">
      <c r="B4101" s="307" t="n"/>
      <c r="C4101" s="307" t="n"/>
      <c r="E4101" s="307" t="n"/>
      <c r="F4101" s="32" t="n"/>
      <c r="G4101" s="33">
        <f>IF(F4101="", "", IF(OR(ISTEXT(H4101),ISTEXT(F4101)),"",H4101/F4101))</f>
        <v/>
      </c>
      <c r="H4101" s="33" t="n"/>
      <c r="I4101" s="33" t="n"/>
      <c r="J4101" s="33">
        <f>IF(I4101="", "", IF(OR(ISTEXT(I4101),ISTEXT($F4101)),"",I4101*$F4101))</f>
        <v/>
      </c>
      <c r="K4101" s="33" t="n"/>
      <c r="L4101" s="33">
        <f>IF(K4101="", "", IF(OR(ISTEXT(K4101),ISTEXT($F4101)),"",K4101*$F4101))</f>
        <v/>
      </c>
      <c r="M4101" s="30">
        <f>IF(OR(H4101="",H4101=0),"",IF(K4101="",IF(J4101="","",IF(OR(ISTEXT(J4101),ISTEXT(H4101)),"",J4101/H4101)),IF(OR(ISTEXT(L4101),ISTEXT(H4101)),"",L4101/H4101)))</f>
        <v/>
      </c>
    </row>
    <row r="4102" ht="13.35" customHeight="1" s="162">
      <c r="B4102" s="307" t="n"/>
      <c r="C4102" s="307" t="n"/>
      <c r="E4102" s="307" t="n"/>
      <c r="F4102" s="32" t="n"/>
      <c r="G4102" s="33">
        <f>IF(F4102="", "", IF(OR(ISTEXT(H4102),ISTEXT(F4102)),"",H4102/F4102))</f>
        <v/>
      </c>
      <c r="H4102" s="33" t="n"/>
      <c r="I4102" s="33" t="n"/>
      <c r="J4102" s="33">
        <f>IF(I4102="", "", IF(OR(ISTEXT(I4102),ISTEXT($F4102)),"",I4102*$F4102))</f>
        <v/>
      </c>
      <c r="K4102" s="33" t="n"/>
      <c r="L4102" s="33">
        <f>IF(K4102="", "", IF(OR(ISTEXT(K4102),ISTEXT($F4102)),"",K4102*$F4102))</f>
        <v/>
      </c>
      <c r="M4102" s="30">
        <f>IF(OR(H4102="",H4102=0),"",IF(K4102="",IF(J4102="","",IF(OR(ISTEXT(J4102),ISTEXT(H4102)),"",J4102/H4102)),IF(OR(ISTEXT(L4102),ISTEXT(H4102)),"",L4102/H4102)))</f>
        <v/>
      </c>
    </row>
    <row r="4103" ht="13.35" customHeight="1" s="162">
      <c r="B4103" s="307" t="n"/>
      <c r="C4103" s="307" t="n"/>
      <c r="E4103" s="307" t="n"/>
      <c r="F4103" s="32" t="n"/>
      <c r="G4103" s="33">
        <f>IF(F4103="", "", IF(OR(ISTEXT(H4103),ISTEXT(F4103)),"",H4103/F4103))</f>
        <v/>
      </c>
      <c r="H4103" s="33" t="n"/>
      <c r="I4103" s="33" t="n"/>
      <c r="J4103" s="33">
        <f>IF(I4103="", "", IF(OR(ISTEXT(I4103),ISTEXT($F4103)),"",I4103*$F4103))</f>
        <v/>
      </c>
      <c r="K4103" s="33" t="n"/>
      <c r="L4103" s="33">
        <f>IF(K4103="", "", IF(OR(ISTEXT(K4103),ISTEXT($F4103)),"",K4103*$F4103))</f>
        <v/>
      </c>
      <c r="M4103" s="30">
        <f>IF(OR(H4103="",H4103=0),"",IF(K4103="",IF(J4103="","",IF(OR(ISTEXT(J4103),ISTEXT(H4103)),"",J4103/H4103)),IF(OR(ISTEXT(L4103),ISTEXT(H4103)),"",L4103/H4103)))</f>
        <v/>
      </c>
    </row>
    <row r="4104" ht="13.35" customHeight="1" s="162">
      <c r="B4104" s="307" t="n"/>
      <c r="C4104" s="307" t="n"/>
      <c r="D4104" s="307"/>
      <c r="E4104" s="307"/>
      <c r="F4104" s="307"/>
      <c r="G4104" s="307"/>
      <c r="H4104" s="33" t="n"/>
      <c r="I4104" s="33" t="n"/>
      <c r="J4104" s="33"/>
      <c r="K4104" s="33" t="n"/>
      <c r="L4104" s="33"/>
      <c r="M4104" s="30">
        <f>IF(OR(H4104="",H4104=0),"",IF(L4104="",IF(J4104="","",IF(OR(ISTEXT(J4104),ISTEXT(H4104)),"",J4104/H4104)),IF(OR(ISTEXT(L4104),ISTEXT(H4104)),"",L4104/H4104)))</f>
        <v/>
      </c>
    </row>
    <row r="4105" ht="13.35" customHeight="1" s="162">
      <c r="B4105" s="42" t="n"/>
      <c r="C4105" s="231" t="inlineStr">
        <is>
          <t>Total</t>
        </is>
      </c>
      <c r="D4105" s="159" t="n"/>
      <c r="E4105" s="42" t="n"/>
      <c r="F4105" s="42" t="n"/>
      <c r="G4105" s="43" t="n"/>
      <c r="H4105" s="43">
        <f>IF(SUM(H4089:H4104)+SUM(H4116:H4155)=0,"",SUM(H4089:H4104)+SUM(H4116:H4155))</f>
        <v/>
      </c>
      <c r="I4105" s="43" t="n"/>
      <c r="J4105" s="43">
        <f>IF(SUM(J4089:J4104)+SUM(J4116:J4155)=0,"",SUM(J4089:J4104)+SUM(J4116:J4155))</f>
        <v/>
      </c>
      <c r="K4105" s="43" t="n"/>
      <c r="L4105" s="43">
        <f>IF(SUM(L4089:L4104)+SUM(L4116:L4155)=0,"",SUM(L4089:L4104)+SUM(L4116:L4155))</f>
        <v/>
      </c>
      <c r="M4105" s="35">
        <f>IF(OR(H4105="",H4105=0),"",IF(L4105="",IF(J4105="","",IF(OR(ISTEXT(J4105),ISTEXT(H4105)),"",J4105/H4105)),IF(OR(ISTEXT(L4105),ISTEXT(H4105)),"",L4105/H4105)))</f>
        <v/>
      </c>
    </row>
    <row r="4106" ht="13.35" customHeight="1" s="162"/>
    <row r="4107" ht="13.35" customHeight="1" s="162">
      <c r="B4107" s="188" t="inlineStr">
        <is>
          <t>Remarks</t>
        </is>
      </c>
      <c r="C4107" s="173" t="n"/>
      <c r="D4107" s="154" t="n"/>
      <c r="E4107" s="174" t="n"/>
      <c r="F4107" s="174" t="n"/>
      <c r="G4107" s="174" t="n"/>
      <c r="H4107" s="174" t="n"/>
      <c r="I4107" s="174" t="n"/>
      <c r="J4107" s="174" t="n"/>
      <c r="K4107" s="174" t="n"/>
      <c r="L4107" s="174" t="n"/>
      <c r="M4107" s="173" t="n"/>
    </row>
    <row r="4108" ht="13.35" customHeight="1" s="162">
      <c r="B4108" s="154" t="n"/>
      <c r="C4108" s="174" t="n"/>
      <c r="D4108" s="174" t="n"/>
      <c r="E4108" s="174" t="n"/>
      <c r="F4108" s="174" t="n"/>
      <c r="G4108" s="174" t="n"/>
      <c r="H4108" s="174" t="n"/>
      <c r="I4108" s="174" t="n"/>
      <c r="J4108" s="174" t="n"/>
      <c r="K4108" s="174" t="n"/>
      <c r="L4108" s="174" t="n"/>
      <c r="M4108" s="173" t="n"/>
    </row>
    <row r="4109" ht="13.35" customHeight="1" s="162">
      <c r="B4109" s="154" t="n"/>
      <c r="C4109" s="174" t="n"/>
      <c r="D4109" s="174" t="n"/>
      <c r="E4109" s="174" t="n"/>
      <c r="F4109" s="174" t="n"/>
      <c r="G4109" s="174" t="n"/>
      <c r="H4109" s="174" t="n"/>
      <c r="I4109" s="174" t="n"/>
      <c r="J4109" s="174" t="n"/>
      <c r="K4109" s="174" t="n"/>
      <c r="L4109" s="174" t="n"/>
      <c r="M4109" s="173" t="n"/>
    </row>
    <row r="4110" ht="13.35" customHeight="1" s="162">
      <c r="B4110" s="154" t="n"/>
      <c r="C4110" s="174" t="n"/>
      <c r="D4110" s="174" t="n"/>
      <c r="E4110" s="174" t="n"/>
      <c r="F4110" s="174" t="n"/>
      <c r="G4110" s="174" t="n"/>
      <c r="H4110" s="174" t="n"/>
      <c r="I4110" s="174" t="n"/>
      <c r="J4110" s="174" t="n"/>
      <c r="K4110" s="174" t="n"/>
      <c r="L4110" s="174" t="n"/>
      <c r="M4110" s="173" t="n"/>
    </row>
    <row r="4111" ht="13.35" customHeight="1" s="162"/>
    <row r="4112" ht="13.35" customHeight="1" s="162">
      <c r="B4112" s="200" t="inlineStr">
        <is>
          <t>System (cont.)</t>
        </is>
      </c>
      <c r="C4112" s="403" t="n"/>
      <c r="D4112" s="209">
        <f>IF('{Equipment Data Entry}'!B120="","",'{Equipment Data Entry}'!B120)</f>
        <v/>
      </c>
      <c r="E4112" s="418" t="n"/>
      <c r="F4112" s="403" t="n"/>
      <c r="G4112" s="200" t="inlineStr">
        <is>
          <t>Service</t>
        </is>
      </c>
      <c r="H4112" s="403" t="n"/>
      <c r="I4112" s="210">
        <f>IF('{Equipment Data Entry}'!C120="","",'{Equipment Data Entry}'!C120)</f>
        <v/>
      </c>
      <c r="J4112" s="418" t="n"/>
      <c r="K4112" s="418" t="n"/>
      <c r="L4112" s="418" t="n"/>
      <c r="M4112" s="403" t="n"/>
    </row>
    <row r="4113" ht="13.35" customHeight="1" s="162">
      <c r="B4113" s="422" t="n"/>
      <c r="C4113" s="423" t="n"/>
      <c r="D4113" s="422" t="n"/>
      <c r="E4113" s="424" t="n"/>
      <c r="F4113" s="423" t="n"/>
      <c r="G4113" s="422" t="n"/>
      <c r="H4113" s="423" t="n"/>
      <c r="I4113" s="422" t="n"/>
      <c r="J4113" s="424" t="n"/>
      <c r="K4113" s="424" t="n"/>
      <c r="L4113" s="424" t="n"/>
      <c r="M4113" s="423" t="n"/>
    </row>
    <row r="4114" ht="13.35" customHeight="1" s="162">
      <c r="B4114" s="188" t="inlineStr">
        <is>
          <t>Registers / Grilles (cont.)</t>
        </is>
      </c>
      <c r="C4114" s="174" t="n"/>
      <c r="D4114" s="174" t="n"/>
      <c r="E4114" s="174" t="n"/>
      <c r="F4114" s="173" t="n"/>
      <c r="G4114" s="233" t="inlineStr">
        <is>
          <t>Design VEL</t>
        </is>
      </c>
      <c r="H4114" s="194" t="inlineStr">
        <is>
          <t>Design CFM</t>
        </is>
      </c>
      <c r="I4114" s="188" t="inlineStr">
        <is>
          <t>Initial</t>
        </is>
      </c>
      <c r="J4114" s="173" t="n"/>
      <c r="K4114" s="188" t="inlineStr">
        <is>
          <t>Final</t>
        </is>
      </c>
      <c r="L4114" s="173" t="n"/>
      <c r="M4114" s="188" t="inlineStr">
        <is>
          <t>%</t>
        </is>
      </c>
    </row>
    <row r="4115" ht="13.35" customHeight="1" s="162">
      <c r="B4115" s="153" t="inlineStr">
        <is>
          <t>No.</t>
        </is>
      </c>
      <c r="C4115" s="188" t="inlineStr">
        <is>
          <t>Area Served</t>
        </is>
      </c>
      <c r="D4115" s="188" t="inlineStr">
        <is>
          <t>Type</t>
        </is>
      </c>
      <c r="E4115" s="188" t="inlineStr">
        <is>
          <t>Size</t>
        </is>
      </c>
      <c r="F4115" s="188" t="inlineStr">
        <is>
          <t>Ak</t>
        </is>
      </c>
      <c r="G4115" s="440" t="n"/>
      <c r="H4115" s="440" t="n"/>
      <c r="I4115" s="188" t="inlineStr">
        <is>
          <t>VEL</t>
        </is>
      </c>
      <c r="J4115" s="188" t="inlineStr">
        <is>
          <t>CFM</t>
        </is>
      </c>
      <c r="K4115" s="188" t="inlineStr">
        <is>
          <t>VEL</t>
        </is>
      </c>
      <c r="L4115" s="188" t="inlineStr">
        <is>
          <t>CFM</t>
        </is>
      </c>
      <c r="M4115" s="440" t="n"/>
    </row>
    <row r="4116" ht="13.35" customHeight="1" s="162">
      <c r="B4116" s="307" t="n"/>
      <c r="C4116" s="307" t="n"/>
      <c r="E4116" s="307" t="n"/>
      <c r="F4116" s="32" t="n"/>
      <c r="G4116" s="33">
        <f>IF(F4116="", "", IF(OR(ISTEXT(H4116),ISTEXT(F4116)),"",H4116/F4116))</f>
        <v/>
      </c>
      <c r="H4116" s="33" t="n"/>
      <c r="I4116" s="33" t="n"/>
      <c r="J4116" s="33">
        <f>IF(I4116="", "", IF(OR(ISTEXT(I4116),ISTEXT($F4116)),"",I4116*$F4116))</f>
        <v/>
      </c>
      <c r="K4116" s="33" t="n"/>
      <c r="L4116" s="33">
        <f>IF(K4116="", "", IF(OR(ISTEXT(K4116),ISTEXT($F4116)),"",K4116*$F4116))</f>
        <v/>
      </c>
      <c r="M4116" s="30">
        <f>IF(OR(H4116="",H4116=0),"",IF(K4116="",IF(J4116="","",IF(OR(ISTEXT(J4116),ISTEXT(H4116)),"",J4116/H4116)),IF(OR(ISTEXT(L4116),ISTEXT(H4116)),"",L4116/H4116)))</f>
        <v/>
      </c>
    </row>
    <row r="4117" ht="13.35" customHeight="1" s="162">
      <c r="B4117" s="307" t="n"/>
      <c r="C4117" s="307" t="n"/>
      <c r="E4117" s="307" t="n"/>
      <c r="F4117" s="32" t="n"/>
      <c r="G4117" s="33">
        <f>IF(F4117="", "", IF(OR(ISTEXT(H4117),ISTEXT(F4117)),"",H4117/F4117))</f>
        <v/>
      </c>
      <c r="H4117" s="33" t="n"/>
      <c r="I4117" s="33" t="n"/>
      <c r="J4117" s="33">
        <f>IF(I4117="", "", IF(OR(ISTEXT(I4117),ISTEXT($F4117)),"",I4117*$F4117))</f>
        <v/>
      </c>
      <c r="K4117" s="33" t="n"/>
      <c r="L4117" s="33">
        <f>IF(K4117="", "", IF(OR(ISTEXT(K4117),ISTEXT($F4117)),"",K4117*$F4117))</f>
        <v/>
      </c>
      <c r="M4117" s="30">
        <f>IF(OR(H4117="",H4117=0),"",IF(K4117="",IF(J4117="","",IF(OR(ISTEXT(J4117),ISTEXT(H4117)),"",J4117/H4117)),IF(OR(ISTEXT(L4117),ISTEXT(H4117)),"",L4117/H4117)))</f>
        <v/>
      </c>
    </row>
    <row r="4118" ht="13.35" customHeight="1" s="162">
      <c r="B4118" s="307" t="n"/>
      <c r="C4118" s="307" t="n"/>
      <c r="E4118" s="307" t="n"/>
      <c r="F4118" s="32" t="n"/>
      <c r="G4118" s="33">
        <f>IF(F4118="", "", IF(OR(ISTEXT(H4118),ISTEXT(F4118)),"",H4118/F4118))</f>
        <v/>
      </c>
      <c r="H4118" s="33" t="n"/>
      <c r="I4118" s="33" t="n"/>
      <c r="J4118" s="33">
        <f>IF(I4118="", "", IF(OR(ISTEXT(I4118),ISTEXT($F4118)),"",I4118*$F4118))</f>
        <v/>
      </c>
      <c r="K4118" s="33" t="n"/>
      <c r="L4118" s="33">
        <f>IF(K4118="", "", IF(OR(ISTEXT(K4118),ISTEXT($F4118)),"",K4118*$F4118))</f>
        <v/>
      </c>
      <c r="M4118" s="30">
        <f>IF(OR(H4118="",H4118=0),"",IF(K4118="",IF(J4118="","",IF(OR(ISTEXT(J4118),ISTEXT(H4118)),"",J4118/H4118)),IF(OR(ISTEXT(L4118),ISTEXT(H4118)),"",L4118/H4118)))</f>
        <v/>
      </c>
    </row>
    <row r="4119" ht="13.35" customHeight="1" s="162">
      <c r="B4119" s="307" t="n"/>
      <c r="C4119" s="307" t="n"/>
      <c r="E4119" s="307" t="n"/>
      <c r="F4119" s="32" t="n"/>
      <c r="G4119" s="33">
        <f>IF(F4119="", "", IF(OR(ISTEXT(H4119),ISTEXT(F4119)),"",H4119/F4119))</f>
        <v/>
      </c>
      <c r="H4119" s="33" t="n"/>
      <c r="I4119" s="33" t="n"/>
      <c r="J4119" s="33">
        <f>IF(I4119="", "", IF(OR(ISTEXT(I4119),ISTEXT($F4119)),"",I4119*$F4119))</f>
        <v/>
      </c>
      <c r="K4119" s="33" t="n"/>
      <c r="L4119" s="33">
        <f>IF(K4119="", "", IF(OR(ISTEXT(K4119),ISTEXT($F4119)),"",K4119*$F4119))</f>
        <v/>
      </c>
      <c r="M4119" s="30">
        <f>IF(OR(H4119="",H4119=0),"",IF(K4119="",IF(J4119="","",IF(OR(ISTEXT(J4119),ISTEXT(H4119)),"",J4119/H4119)),IF(OR(ISTEXT(L4119),ISTEXT(H4119)),"",L4119/H4119)))</f>
        <v/>
      </c>
    </row>
    <row r="4120" ht="13.35" customHeight="1" s="162">
      <c r="B4120" s="307" t="n"/>
      <c r="C4120" s="307" t="n"/>
      <c r="E4120" s="307" t="n"/>
      <c r="F4120" s="32" t="n"/>
      <c r="G4120" s="33">
        <f>IF(F4120="", "", IF(OR(ISTEXT(H4120),ISTEXT(F4120)),"",H4120/F4120))</f>
        <v/>
      </c>
      <c r="H4120" s="33" t="n"/>
      <c r="I4120" s="33" t="n"/>
      <c r="J4120" s="33">
        <f>IF(I4120="", "", IF(OR(ISTEXT(I4120),ISTEXT($F4120)),"",I4120*$F4120))</f>
        <v/>
      </c>
      <c r="K4120" s="33" t="n"/>
      <c r="L4120" s="33">
        <f>IF(K4120="", "", IF(OR(ISTEXT(K4120),ISTEXT($F4120)),"",K4120*$F4120))</f>
        <v/>
      </c>
      <c r="M4120" s="30">
        <f>IF(OR(H4120="",H4120=0),"",IF(K4120="",IF(J4120="","",IF(OR(ISTEXT(J4120),ISTEXT(H4120)),"",J4120/H4120)),IF(OR(ISTEXT(L4120),ISTEXT(H4120)),"",L4120/H4120)))</f>
        <v/>
      </c>
    </row>
    <row r="4121" ht="13.35" customHeight="1" s="162">
      <c r="B4121" s="307" t="n"/>
      <c r="C4121" s="307" t="n"/>
      <c r="E4121" s="307" t="n"/>
      <c r="F4121" s="32" t="n"/>
      <c r="G4121" s="33">
        <f>IF(F4121="", "", IF(OR(ISTEXT(H4121),ISTEXT(F4121)),"",H4121/F4121))</f>
        <v/>
      </c>
      <c r="H4121" s="33" t="n"/>
      <c r="I4121" s="33" t="n"/>
      <c r="J4121" s="33">
        <f>IF(I4121="", "", IF(OR(ISTEXT(I4121),ISTEXT($F4121)),"",I4121*$F4121))</f>
        <v/>
      </c>
      <c r="K4121" s="33" t="n"/>
      <c r="L4121" s="33">
        <f>IF(K4121="", "", IF(OR(ISTEXT(K4121),ISTEXT($F4121)),"",K4121*$F4121))</f>
        <v/>
      </c>
      <c r="M4121" s="30">
        <f>IF(OR(H4121="",H4121=0),"",IF(K4121="",IF(J4121="","",IF(OR(ISTEXT(J4121),ISTEXT(H4121)),"",J4121/H4121)),IF(OR(ISTEXT(L4121),ISTEXT(H4121)),"",L4121/H4121)))</f>
        <v/>
      </c>
    </row>
    <row r="4122" ht="13.35" customHeight="1" s="162">
      <c r="B4122" s="307" t="n"/>
      <c r="C4122" s="307" t="n"/>
      <c r="E4122" s="307" t="n"/>
      <c r="F4122" s="32" t="n"/>
      <c r="G4122" s="33">
        <f>IF(F4122="", "", IF(OR(ISTEXT(H4122),ISTEXT(F4122)),"",H4122/F4122))</f>
        <v/>
      </c>
      <c r="H4122" s="33" t="n"/>
      <c r="I4122" s="33" t="n"/>
      <c r="J4122" s="33">
        <f>IF(I4122="", "", IF(OR(ISTEXT(I4122),ISTEXT($F4122)),"",I4122*$F4122))</f>
        <v/>
      </c>
      <c r="K4122" s="33" t="n"/>
      <c r="L4122" s="33">
        <f>IF(K4122="", "", IF(OR(ISTEXT(K4122),ISTEXT($F4122)),"",K4122*$F4122))</f>
        <v/>
      </c>
      <c r="M4122" s="30">
        <f>IF(OR(H4122="",H4122=0),"",IF(K4122="",IF(J4122="","",IF(OR(ISTEXT(J4122),ISTEXT(H4122)),"",J4122/H4122)),IF(OR(ISTEXT(L4122),ISTEXT(H4122)),"",L4122/H4122)))</f>
        <v/>
      </c>
    </row>
    <row r="4123" ht="13.35" customHeight="1" s="162">
      <c r="B4123" s="307" t="n"/>
      <c r="C4123" s="307" t="n"/>
      <c r="E4123" s="307" t="n"/>
      <c r="F4123" s="32" t="n"/>
      <c r="G4123" s="33">
        <f>IF(F4123="", "", IF(OR(ISTEXT(H4123),ISTEXT(F4123)),"",H4123/F4123))</f>
        <v/>
      </c>
      <c r="H4123" s="33" t="n"/>
      <c r="I4123" s="33" t="n"/>
      <c r="J4123" s="33">
        <f>IF(I4123="", "", IF(OR(ISTEXT(I4123),ISTEXT($F4123)),"",I4123*$F4123))</f>
        <v/>
      </c>
      <c r="K4123" s="33" t="n"/>
      <c r="L4123" s="33">
        <f>IF(K4123="", "", IF(OR(ISTEXT(K4123),ISTEXT($F4123)),"",K4123*$F4123))</f>
        <v/>
      </c>
      <c r="M4123" s="30">
        <f>IF(OR(H4123="",H4123=0),"",IF(K4123="",IF(J4123="","",IF(OR(ISTEXT(J4123),ISTEXT(H4123)),"",J4123/H4123)),IF(OR(ISTEXT(L4123),ISTEXT(H4123)),"",L4123/H4123)))</f>
        <v/>
      </c>
    </row>
    <row r="4124" ht="13.35" customHeight="1" s="162">
      <c r="B4124" s="307" t="n"/>
      <c r="C4124" s="307" t="n"/>
      <c r="E4124" s="307" t="n"/>
      <c r="F4124" s="32" t="n"/>
      <c r="G4124" s="33">
        <f>IF(F4124="", "", IF(OR(ISTEXT(H4124),ISTEXT(F4124)),"",H4124/F4124))</f>
        <v/>
      </c>
      <c r="H4124" s="33" t="n"/>
      <c r="I4124" s="33" t="n"/>
      <c r="J4124" s="33">
        <f>IF(I4124="", "", IF(OR(ISTEXT(I4124),ISTEXT($F4124)),"",I4124*$F4124))</f>
        <v/>
      </c>
      <c r="K4124" s="33" t="n"/>
      <c r="L4124" s="33">
        <f>IF(K4124="", "", IF(OR(ISTEXT(K4124),ISTEXT($F4124)),"",K4124*$F4124))</f>
        <v/>
      </c>
      <c r="M4124" s="30">
        <f>IF(OR(H4124="",H4124=0),"",IF(K4124="",IF(J4124="","",IF(OR(ISTEXT(J4124),ISTEXT(H4124)),"",J4124/H4124)),IF(OR(ISTEXT(L4124),ISTEXT(H4124)),"",L4124/H4124)))</f>
        <v/>
      </c>
    </row>
    <row r="4125" ht="13.35" customHeight="1" s="162">
      <c r="B4125" s="307" t="n"/>
      <c r="C4125" s="307" t="n"/>
      <c r="E4125" s="307" t="n"/>
      <c r="F4125" s="32" t="n"/>
      <c r="G4125" s="33">
        <f>IF(F4125="", "", IF(OR(ISTEXT(H4125),ISTEXT(F4125)),"",H4125/F4125))</f>
        <v/>
      </c>
      <c r="H4125" s="33" t="n"/>
      <c r="I4125" s="33" t="n"/>
      <c r="J4125" s="33">
        <f>IF(I4125="", "", IF(OR(ISTEXT(I4125),ISTEXT($F4125)),"",I4125*$F4125))</f>
        <v/>
      </c>
      <c r="K4125" s="33" t="n"/>
      <c r="L4125" s="33">
        <f>IF(K4125="", "", IF(OR(ISTEXT(K4125),ISTEXT($F4125)),"",K4125*$F4125))</f>
        <v/>
      </c>
      <c r="M4125" s="30">
        <f>IF(OR(H4125="",H4125=0),"",IF(K4125="",IF(J4125="","",IF(OR(ISTEXT(J4125),ISTEXT(H4125)),"",J4125/H4125)),IF(OR(ISTEXT(L4125),ISTEXT(H4125)),"",L4125/H4125)))</f>
        <v/>
      </c>
    </row>
    <row r="4126" ht="13.35" customHeight="1" s="162">
      <c r="B4126" s="307" t="n"/>
      <c r="C4126" s="307" t="n"/>
      <c r="E4126" s="307" t="n"/>
      <c r="F4126" s="32" t="n"/>
      <c r="G4126" s="33">
        <f>IF(F4126="", "", IF(OR(ISTEXT(H4126),ISTEXT(F4126)),"",H4126/F4126))</f>
        <v/>
      </c>
      <c r="H4126" s="33" t="n"/>
      <c r="I4126" s="33" t="n"/>
      <c r="J4126" s="33">
        <f>IF(I4126="", "", IF(OR(ISTEXT(I4126),ISTEXT($F4126)),"",I4126*$F4126))</f>
        <v/>
      </c>
      <c r="K4126" s="33" t="n"/>
      <c r="L4126" s="33">
        <f>IF(K4126="", "", IF(OR(ISTEXT(K4126),ISTEXT($F4126)),"",K4126*$F4126))</f>
        <v/>
      </c>
      <c r="M4126" s="30">
        <f>IF(OR(H4126="",H4126=0),"",IF(K4126="",IF(J4126="","",IF(OR(ISTEXT(J4126),ISTEXT(H4126)),"",J4126/H4126)),IF(OR(ISTEXT(L4126),ISTEXT(H4126)),"",L4126/H4126)))</f>
        <v/>
      </c>
    </row>
    <row r="4127" ht="13.35" customHeight="1" s="162">
      <c r="B4127" s="307" t="n"/>
      <c r="C4127" s="307" t="n"/>
      <c r="E4127" s="307" t="n"/>
      <c r="F4127" s="32" t="n"/>
      <c r="G4127" s="33">
        <f>IF(F4127="", "", IF(OR(ISTEXT(H4127),ISTEXT(F4127)),"",H4127/F4127))</f>
        <v/>
      </c>
      <c r="H4127" s="33" t="n"/>
      <c r="I4127" s="33" t="n"/>
      <c r="J4127" s="33">
        <f>IF(I4127="", "", IF(OR(ISTEXT(I4127),ISTEXT($F4127)),"",I4127*$F4127))</f>
        <v/>
      </c>
      <c r="K4127" s="33" t="n"/>
      <c r="L4127" s="33">
        <f>IF(K4127="", "", IF(OR(ISTEXT(K4127),ISTEXT($F4127)),"",K4127*$F4127))</f>
        <v/>
      </c>
      <c r="M4127" s="30">
        <f>IF(OR(H4127="",H4127=0),"",IF(K4127="",IF(J4127="","",IF(OR(ISTEXT(J4127),ISTEXT(H4127)),"",J4127/H4127)),IF(OR(ISTEXT(L4127),ISTEXT(H4127)),"",L4127/H4127)))</f>
        <v/>
      </c>
    </row>
    <row r="4128" ht="13.35" customHeight="1" s="162">
      <c r="B4128" s="307" t="n"/>
      <c r="C4128" s="307" t="n"/>
      <c r="E4128" s="307" t="n"/>
      <c r="F4128" s="32" t="n"/>
      <c r="G4128" s="33">
        <f>IF(F4128="", "", IF(OR(ISTEXT(H4128),ISTEXT(F4128)),"",H4128/F4128))</f>
        <v/>
      </c>
      <c r="H4128" s="33" t="n"/>
      <c r="I4128" s="33" t="n"/>
      <c r="J4128" s="33">
        <f>IF(I4128="", "", IF(OR(ISTEXT(I4128),ISTEXT($F4128)),"",I4128*$F4128))</f>
        <v/>
      </c>
      <c r="K4128" s="33" t="n"/>
      <c r="L4128" s="33">
        <f>IF(K4128="", "", IF(OR(ISTEXT(K4128),ISTEXT($F4128)),"",K4128*$F4128))</f>
        <v/>
      </c>
      <c r="M4128" s="30">
        <f>IF(OR(H4128="",H4128=0),"",IF(K4128="",IF(J4128="","",IF(OR(ISTEXT(J4128),ISTEXT(H4128)),"",J4128/H4128)),IF(OR(ISTEXT(L4128),ISTEXT(H4128)),"",L4128/H4128)))</f>
        <v/>
      </c>
    </row>
    <row r="4129" ht="13.35" customHeight="1" s="162">
      <c r="B4129" s="307" t="n"/>
      <c r="C4129" s="307" t="n"/>
      <c r="E4129" s="307" t="n"/>
      <c r="F4129" s="32" t="n"/>
      <c r="G4129" s="33">
        <f>IF(F4129="", "", IF(OR(ISTEXT(H4129),ISTEXT(F4129)),"",H4129/F4129))</f>
        <v/>
      </c>
      <c r="H4129" s="33" t="n"/>
      <c r="I4129" s="33" t="n"/>
      <c r="J4129" s="33">
        <f>IF(I4129="", "", IF(OR(ISTEXT(I4129),ISTEXT($F4129)),"",I4129*$F4129))</f>
        <v/>
      </c>
      <c r="K4129" s="33" t="n"/>
      <c r="L4129" s="33">
        <f>IF(K4129="", "", IF(OR(ISTEXT(K4129),ISTEXT($F4129)),"",K4129*$F4129))</f>
        <v/>
      </c>
      <c r="M4129" s="30">
        <f>IF(OR(H4129="",H4129=0),"",IF(K4129="",IF(J4129="","",IF(OR(ISTEXT(J4129),ISTEXT(H4129)),"",J4129/H4129)),IF(OR(ISTEXT(L4129),ISTEXT(H4129)),"",L4129/H4129)))</f>
        <v/>
      </c>
    </row>
    <row r="4130" ht="13.35" customHeight="1" s="162">
      <c r="B4130" s="307" t="n"/>
      <c r="C4130" s="307" t="n"/>
      <c r="E4130" s="307" t="n"/>
      <c r="F4130" s="32" t="n"/>
      <c r="G4130" s="33">
        <f>IF(F4130="", "", IF(OR(ISTEXT(H4130),ISTEXT(F4130)),"",H4130/F4130))</f>
        <v/>
      </c>
      <c r="H4130" s="33" t="n"/>
      <c r="I4130" s="33" t="n"/>
      <c r="J4130" s="33">
        <f>IF(I4130="", "", IF(OR(ISTEXT(I4130),ISTEXT($F4130)),"",I4130*$F4130))</f>
        <v/>
      </c>
      <c r="K4130" s="33" t="n"/>
      <c r="L4130" s="33">
        <f>IF(K4130="", "", IF(OR(ISTEXT(K4130),ISTEXT($F4130)),"",K4130*$F4130))</f>
        <v/>
      </c>
      <c r="M4130" s="30">
        <f>IF(OR(H4130="",H4130=0),"",IF(K4130="",IF(J4130="","",IF(OR(ISTEXT(J4130),ISTEXT(H4130)),"",J4130/H4130)),IF(OR(ISTEXT(L4130),ISTEXT(H4130)),"",L4130/H4130)))</f>
        <v/>
      </c>
    </row>
    <row r="4131" ht="13.35" customHeight="1" s="162">
      <c r="B4131" s="307" t="n"/>
      <c r="C4131" s="307" t="n"/>
      <c r="E4131" s="307" t="n"/>
      <c r="F4131" s="32" t="n"/>
      <c r="G4131" s="33">
        <f>IF(F4131="", "", IF(OR(ISTEXT(H4131),ISTEXT(F4131)),"",H4131/F4131))</f>
        <v/>
      </c>
      <c r="H4131" s="33" t="n"/>
      <c r="I4131" s="33" t="n"/>
      <c r="J4131" s="33">
        <f>IF(I4131="", "", IF(OR(ISTEXT(I4131),ISTEXT($F4131)),"",I4131*$F4131))</f>
        <v/>
      </c>
      <c r="K4131" s="33" t="n"/>
      <c r="L4131" s="33">
        <f>IF(K4131="", "", IF(OR(ISTEXT(K4131),ISTEXT($F4131)),"",K4131*$F4131))</f>
        <v/>
      </c>
      <c r="M4131" s="30">
        <f>IF(OR(H4131="",H4131=0),"",IF(K4131="",IF(J4131="","",IF(OR(ISTEXT(J4131),ISTEXT(H4131)),"",J4131/H4131)),IF(OR(ISTEXT(L4131),ISTEXT(H4131)),"",L4131/H4131)))</f>
        <v/>
      </c>
    </row>
    <row r="4132" ht="13.35" customHeight="1" s="162">
      <c r="B4132" s="307" t="n"/>
      <c r="C4132" s="307" t="n"/>
      <c r="E4132" s="307" t="n"/>
      <c r="F4132" s="32" t="n"/>
      <c r="G4132" s="33">
        <f>IF(F4132="", "", IF(OR(ISTEXT(H4132),ISTEXT(F4132)),"",H4132/F4132))</f>
        <v/>
      </c>
      <c r="H4132" s="33" t="n"/>
      <c r="I4132" s="33" t="n"/>
      <c r="J4132" s="33">
        <f>IF(I4132="", "", IF(OR(ISTEXT(I4132),ISTEXT($F4132)),"",I4132*$F4132))</f>
        <v/>
      </c>
      <c r="K4132" s="33" t="n"/>
      <c r="L4132" s="33">
        <f>IF(K4132="", "", IF(OR(ISTEXT(K4132),ISTEXT($F4132)),"",K4132*$F4132))</f>
        <v/>
      </c>
      <c r="M4132" s="30">
        <f>IF(OR(H4132="",H4132=0),"",IF(K4132="",IF(J4132="","",IF(OR(ISTEXT(J4132),ISTEXT(H4132)),"",J4132/H4132)),IF(OR(ISTEXT(L4132),ISTEXT(H4132)),"",L4132/H4132)))</f>
        <v/>
      </c>
    </row>
    <row r="4133" ht="13.35" customHeight="1" s="162">
      <c r="B4133" s="307" t="n"/>
      <c r="C4133" s="307" t="n"/>
      <c r="E4133" s="307" t="n"/>
      <c r="F4133" s="32" t="n"/>
      <c r="G4133" s="33">
        <f>IF(F4133="", "", IF(OR(ISTEXT(H4133),ISTEXT(F4133)),"",H4133/F4133))</f>
        <v/>
      </c>
      <c r="H4133" s="33" t="n"/>
      <c r="I4133" s="33" t="n"/>
      <c r="J4133" s="33">
        <f>IF(I4133="", "", IF(OR(ISTEXT(I4133),ISTEXT($F4133)),"",I4133*$F4133))</f>
        <v/>
      </c>
      <c r="K4133" s="33" t="n"/>
      <c r="L4133" s="33">
        <f>IF(K4133="", "", IF(OR(ISTEXT(K4133),ISTEXT($F4133)),"",K4133*$F4133))</f>
        <v/>
      </c>
      <c r="M4133" s="30">
        <f>IF(OR(H4133="",H4133=0),"",IF(K4133="",IF(J4133="","",IF(OR(ISTEXT(J4133),ISTEXT(H4133)),"",J4133/H4133)),IF(OR(ISTEXT(L4133),ISTEXT(H4133)),"",L4133/H4133)))</f>
        <v/>
      </c>
    </row>
    <row r="4134" ht="13.35" customHeight="1" s="162">
      <c r="B4134" s="307" t="n"/>
      <c r="C4134" s="307" t="n"/>
      <c r="E4134" s="307" t="n"/>
      <c r="F4134" s="32" t="n"/>
      <c r="G4134" s="33">
        <f>IF(F4134="", "", IF(OR(ISTEXT(H4134),ISTEXT(F4134)),"",H4134/F4134))</f>
        <v/>
      </c>
      <c r="H4134" s="33" t="n"/>
      <c r="I4134" s="33" t="n"/>
      <c r="J4134" s="33">
        <f>IF(I4134="", "", IF(OR(ISTEXT(I4134),ISTEXT($F4134)),"",I4134*$F4134))</f>
        <v/>
      </c>
      <c r="K4134" s="33" t="n"/>
      <c r="L4134" s="33">
        <f>IF(K4134="", "", IF(OR(ISTEXT(K4134),ISTEXT($F4134)),"",K4134*$F4134))</f>
        <v/>
      </c>
      <c r="M4134" s="30">
        <f>IF(OR(H4134="",H4134=0),"",IF(K4134="",IF(J4134="","",IF(OR(ISTEXT(J4134),ISTEXT(H4134)),"",J4134/H4134)),IF(OR(ISTEXT(L4134),ISTEXT(H4134)),"",L4134/H4134)))</f>
        <v/>
      </c>
    </row>
    <row r="4135" ht="13.35" customHeight="1" s="162">
      <c r="B4135" s="307" t="n"/>
      <c r="C4135" s="307" t="n"/>
      <c r="E4135" s="307" t="n"/>
      <c r="F4135" s="32" t="n"/>
      <c r="G4135" s="33">
        <f>IF(F4135="", "", IF(OR(ISTEXT(H4135),ISTEXT(F4135)),"",H4135/F4135))</f>
        <v/>
      </c>
      <c r="H4135" s="33" t="n"/>
      <c r="I4135" s="33" t="n"/>
      <c r="J4135" s="33">
        <f>IF(I4135="", "", IF(OR(ISTEXT(I4135),ISTEXT($F4135)),"",I4135*$F4135))</f>
        <v/>
      </c>
      <c r="K4135" s="33" t="n"/>
      <c r="L4135" s="33">
        <f>IF(K4135="", "", IF(OR(ISTEXT(K4135),ISTEXT($F4135)),"",K4135*$F4135))</f>
        <v/>
      </c>
      <c r="M4135" s="30">
        <f>IF(OR(H4135="",H4135=0),"",IF(K4135="",IF(J4135="","",IF(OR(ISTEXT(J4135),ISTEXT(H4135)),"",J4135/H4135)),IF(OR(ISTEXT(L4135),ISTEXT(H4135)),"",L4135/H4135)))</f>
        <v/>
      </c>
    </row>
    <row r="4136" ht="13.35" customHeight="1" s="162">
      <c r="B4136" s="307" t="n"/>
      <c r="C4136" s="307" t="n"/>
      <c r="E4136" s="307" t="n"/>
      <c r="F4136" s="32" t="n"/>
      <c r="G4136" s="33">
        <f>IF(F4136="", "", IF(OR(ISTEXT(H4136),ISTEXT(F4136)),"",H4136/F4136))</f>
        <v/>
      </c>
      <c r="H4136" s="33" t="n"/>
      <c r="I4136" s="33" t="n"/>
      <c r="J4136" s="33">
        <f>IF(I4136="", "", IF(OR(ISTEXT(I4136),ISTEXT($F4136)),"",I4136*$F4136))</f>
        <v/>
      </c>
      <c r="K4136" s="33" t="n"/>
      <c r="L4136" s="33">
        <f>IF(K4136="", "", IF(OR(ISTEXT(K4136),ISTEXT($F4136)),"",K4136*$F4136))</f>
        <v/>
      </c>
      <c r="M4136" s="30">
        <f>IF(OR(H4136="",H4136=0),"",IF(K4136="",IF(J4136="","",IF(OR(ISTEXT(J4136),ISTEXT(H4136)),"",J4136/H4136)),IF(OR(ISTEXT(L4136),ISTEXT(H4136)),"",L4136/H4136)))</f>
        <v/>
      </c>
    </row>
    <row r="4137" ht="13.35" customHeight="1" s="162">
      <c r="B4137" s="307" t="n"/>
      <c r="C4137" s="307" t="n"/>
      <c r="E4137" s="307" t="n"/>
      <c r="F4137" s="32" t="n"/>
      <c r="G4137" s="33">
        <f>IF(F4137="", "", IF(OR(ISTEXT(H4137),ISTEXT(F4137)),"",H4137/F4137))</f>
        <v/>
      </c>
      <c r="H4137" s="33" t="n"/>
      <c r="I4137" s="33" t="n"/>
      <c r="J4137" s="33">
        <f>IF(I4137="", "", IF(OR(ISTEXT(I4137),ISTEXT($F4137)),"",I4137*$F4137))</f>
        <v/>
      </c>
      <c r="K4137" s="33" t="n"/>
      <c r="L4137" s="33">
        <f>IF(K4137="", "", IF(OR(ISTEXT(K4137),ISTEXT($F4137)),"",K4137*$F4137))</f>
        <v/>
      </c>
      <c r="M4137" s="30">
        <f>IF(OR(H4137="",H4137=0),"",IF(K4137="",IF(J4137="","",IF(OR(ISTEXT(J4137),ISTEXT(H4137)),"",J4137/H4137)),IF(OR(ISTEXT(L4137),ISTEXT(H4137)),"",L4137/H4137)))</f>
        <v/>
      </c>
    </row>
    <row r="4138" ht="13.35" customHeight="1" s="162">
      <c r="B4138" s="307" t="n"/>
      <c r="C4138" s="307" t="n"/>
      <c r="E4138" s="307" t="n"/>
      <c r="F4138" s="32" t="n"/>
      <c r="G4138" s="33">
        <f>IF(F4138="", "", IF(OR(ISTEXT(H4138),ISTEXT(F4138)),"",H4138/F4138))</f>
        <v/>
      </c>
      <c r="H4138" s="33" t="n"/>
      <c r="I4138" s="33" t="n"/>
      <c r="J4138" s="33">
        <f>IF(I4138="", "", IF(OR(ISTEXT(I4138),ISTEXT($F4138)),"",I4138*$F4138))</f>
        <v/>
      </c>
      <c r="K4138" s="33" t="n"/>
      <c r="L4138" s="33">
        <f>IF(K4138="", "", IF(OR(ISTEXT(K4138),ISTEXT($F4138)),"",K4138*$F4138))</f>
        <v/>
      </c>
      <c r="M4138" s="30">
        <f>IF(OR(H4138="",H4138=0),"",IF(K4138="",IF(J4138="","",IF(OR(ISTEXT(J4138),ISTEXT(H4138)),"",J4138/H4138)),IF(OR(ISTEXT(L4138),ISTEXT(H4138)),"",L4138/H4138)))</f>
        <v/>
      </c>
    </row>
    <row r="4139" ht="13.35" customHeight="1" s="162">
      <c r="B4139" s="307" t="n"/>
      <c r="C4139" s="307" t="n"/>
      <c r="E4139" s="307" t="n"/>
      <c r="F4139" s="32" t="n"/>
      <c r="G4139" s="33">
        <f>IF(F4139="", "", IF(OR(ISTEXT(H4139),ISTEXT(F4139)),"",H4139/F4139))</f>
        <v/>
      </c>
      <c r="H4139" s="33" t="n"/>
      <c r="I4139" s="33" t="n"/>
      <c r="J4139" s="33">
        <f>IF(I4139="", "", IF(OR(ISTEXT(I4139),ISTEXT($F4139)),"",I4139*$F4139))</f>
        <v/>
      </c>
      <c r="K4139" s="33" t="n"/>
      <c r="L4139" s="33">
        <f>IF(K4139="", "", IF(OR(ISTEXT(K4139),ISTEXT($F4139)),"",K4139*$F4139))</f>
        <v/>
      </c>
      <c r="M4139" s="30">
        <f>IF(OR(H4139="",H4139=0),"",IF(K4139="",IF(J4139="","",IF(OR(ISTEXT(J4139),ISTEXT(H4139)),"",J4139/H4139)),IF(OR(ISTEXT(L4139),ISTEXT(H4139)),"",L4139/H4139)))</f>
        <v/>
      </c>
    </row>
    <row r="4140" ht="13.35" customHeight="1" s="162">
      <c r="B4140" s="307" t="n"/>
      <c r="C4140" s="307" t="n"/>
      <c r="E4140" s="307" t="n"/>
      <c r="F4140" s="32" t="n"/>
      <c r="G4140" s="33">
        <f>IF(F4140="", "", IF(OR(ISTEXT(H4140),ISTEXT(F4140)),"",H4140/F4140))</f>
        <v/>
      </c>
      <c r="H4140" s="33" t="n"/>
      <c r="I4140" s="33" t="n"/>
      <c r="J4140" s="33">
        <f>IF(I4140="", "", IF(OR(ISTEXT(I4140),ISTEXT($F4140)),"",I4140*$F4140))</f>
        <v/>
      </c>
      <c r="K4140" s="33" t="n"/>
      <c r="L4140" s="33">
        <f>IF(K4140="", "", IF(OR(ISTEXT(K4140),ISTEXT($F4140)),"",K4140*$F4140))</f>
        <v/>
      </c>
      <c r="M4140" s="30">
        <f>IF(OR(H4140="",H4140=0),"",IF(K4140="",IF(J4140="","",IF(OR(ISTEXT(J4140),ISTEXT(H4140)),"",J4140/H4140)),IF(OR(ISTEXT(L4140),ISTEXT(H4140)),"",L4140/H4140)))</f>
        <v/>
      </c>
    </row>
    <row r="4141" ht="13.35" customHeight="1" s="162">
      <c r="B4141" s="307" t="n"/>
      <c r="C4141" s="307" t="n"/>
      <c r="E4141" s="307" t="n"/>
      <c r="F4141" s="32" t="n"/>
      <c r="G4141" s="33">
        <f>IF(F4141="", "", IF(OR(ISTEXT(H4141),ISTEXT(F4141)),"",H4141/F4141))</f>
        <v/>
      </c>
      <c r="H4141" s="33" t="n"/>
      <c r="I4141" s="33" t="n"/>
      <c r="J4141" s="33">
        <f>IF(I4141="", "", IF(OR(ISTEXT(I4141),ISTEXT($F4141)),"",I4141*$F4141))</f>
        <v/>
      </c>
      <c r="K4141" s="33" t="n"/>
      <c r="L4141" s="33">
        <f>IF(K4141="", "", IF(OR(ISTEXT(K4141),ISTEXT($F4141)),"",K4141*$F4141))</f>
        <v/>
      </c>
      <c r="M4141" s="30">
        <f>IF(OR(H4141="",H4141=0),"",IF(K4141="",IF(J4141="","",IF(OR(ISTEXT(J4141),ISTEXT(H4141)),"",J4141/H4141)),IF(OR(ISTEXT(L4141),ISTEXT(H4141)),"",L4141/H4141)))</f>
        <v/>
      </c>
    </row>
    <row r="4142" ht="13.35" customHeight="1" s="162">
      <c r="B4142" s="307" t="n"/>
      <c r="C4142" s="307" t="n"/>
      <c r="E4142" s="307" t="n"/>
      <c r="F4142" s="32" t="n"/>
      <c r="G4142" s="33">
        <f>IF(F4142="", "", IF(OR(ISTEXT(H4142),ISTEXT(F4142)),"",H4142/F4142))</f>
        <v/>
      </c>
      <c r="H4142" s="33" t="n"/>
      <c r="I4142" s="33" t="n"/>
      <c r="J4142" s="33">
        <f>IF(I4142="", "", IF(OR(ISTEXT(I4142),ISTEXT($F4142)),"",I4142*$F4142))</f>
        <v/>
      </c>
      <c r="K4142" s="33" t="n"/>
      <c r="L4142" s="33">
        <f>IF(K4142="", "", IF(OR(ISTEXT(K4142),ISTEXT($F4142)),"",K4142*$F4142))</f>
        <v/>
      </c>
      <c r="M4142" s="30">
        <f>IF(OR(H4142="",H4142=0),"",IF(K4142="",IF(J4142="","",IF(OR(ISTEXT(J4142),ISTEXT(H4142)),"",J4142/H4142)),IF(OR(ISTEXT(L4142),ISTEXT(H4142)),"",L4142/H4142)))</f>
        <v/>
      </c>
    </row>
    <row r="4143" ht="13.35" customHeight="1" s="162">
      <c r="B4143" s="307" t="n"/>
      <c r="C4143" s="307" t="n"/>
      <c r="E4143" s="307" t="n"/>
      <c r="F4143" s="32" t="n"/>
      <c r="G4143" s="33">
        <f>IF(F4143="", "", IF(OR(ISTEXT(H4143),ISTEXT(F4143)),"",H4143/F4143))</f>
        <v/>
      </c>
      <c r="H4143" s="33" t="n"/>
      <c r="I4143" s="33" t="n"/>
      <c r="J4143" s="33">
        <f>IF(I4143="", "", IF(OR(ISTEXT(I4143),ISTEXT($F4143)),"",I4143*$F4143))</f>
        <v/>
      </c>
      <c r="K4143" s="33" t="n"/>
      <c r="L4143" s="33">
        <f>IF(K4143="", "", IF(OR(ISTEXT(K4143),ISTEXT($F4143)),"",K4143*$F4143))</f>
        <v/>
      </c>
      <c r="M4143" s="30">
        <f>IF(OR(H4143="",H4143=0),"",IF(K4143="",IF(J4143="","",IF(OR(ISTEXT(J4143),ISTEXT(H4143)),"",J4143/H4143)),IF(OR(ISTEXT(L4143),ISTEXT(H4143)),"",L4143/H4143)))</f>
        <v/>
      </c>
    </row>
    <row r="4144" ht="13.35" customHeight="1" s="162">
      <c r="B4144" s="307" t="n"/>
      <c r="C4144" s="307" t="n"/>
      <c r="E4144" s="307" t="n"/>
      <c r="F4144" s="32" t="n"/>
      <c r="G4144" s="33">
        <f>IF(F4144="", "", IF(OR(ISTEXT(H4144),ISTEXT(F4144)),"",H4144/F4144))</f>
        <v/>
      </c>
      <c r="H4144" s="33" t="n"/>
      <c r="I4144" s="33" t="n"/>
      <c r="J4144" s="33">
        <f>IF(I4144="", "", IF(OR(ISTEXT(I4144),ISTEXT($F4144)),"",I4144*$F4144))</f>
        <v/>
      </c>
      <c r="K4144" s="33" t="n"/>
      <c r="L4144" s="33">
        <f>IF(K4144="", "", IF(OR(ISTEXT(K4144),ISTEXT($F4144)),"",K4144*$F4144))</f>
        <v/>
      </c>
      <c r="M4144" s="30">
        <f>IF(OR(H4144="",H4144=0),"",IF(K4144="",IF(J4144="","",IF(OR(ISTEXT(J4144),ISTEXT(H4144)),"",J4144/H4144)),IF(OR(ISTEXT(L4144),ISTEXT(H4144)),"",L4144/H4144)))</f>
        <v/>
      </c>
    </row>
    <row r="4145" ht="13.35" customHeight="1" s="162">
      <c r="B4145" s="307" t="n"/>
      <c r="C4145" s="307" t="n"/>
      <c r="E4145" s="307" t="n"/>
      <c r="F4145" s="32" t="n"/>
      <c r="G4145" s="33">
        <f>IF(F4145="", "", IF(OR(ISTEXT(H4145),ISTEXT(F4145)),"",H4145/F4145))</f>
        <v/>
      </c>
      <c r="H4145" s="33" t="n"/>
      <c r="I4145" s="33" t="n"/>
      <c r="J4145" s="33">
        <f>IF(I4145="", "", IF(OR(ISTEXT(I4145),ISTEXT($F4145)),"",I4145*$F4145))</f>
        <v/>
      </c>
      <c r="K4145" s="33" t="n"/>
      <c r="L4145" s="33">
        <f>IF(K4145="", "", IF(OR(ISTEXT(K4145),ISTEXT($F4145)),"",K4145*$F4145))</f>
        <v/>
      </c>
      <c r="M4145" s="30">
        <f>IF(OR(H4145="",H4145=0),"",IF(K4145="",IF(J4145="","",IF(OR(ISTEXT(J4145),ISTEXT(H4145)),"",J4145/H4145)),IF(OR(ISTEXT(L4145),ISTEXT(H4145)),"",L4145/H4145)))</f>
        <v/>
      </c>
    </row>
    <row r="4146" ht="13.35" customHeight="1" s="162">
      <c r="B4146" s="307" t="n"/>
      <c r="C4146" s="307" t="n"/>
      <c r="E4146" s="307" t="n"/>
      <c r="F4146" s="32" t="n"/>
      <c r="G4146" s="33">
        <f>IF(F4146="", "", IF(OR(ISTEXT(H4146),ISTEXT(F4146)),"",H4146/F4146))</f>
        <v/>
      </c>
      <c r="H4146" s="33" t="n"/>
      <c r="I4146" s="33" t="n"/>
      <c r="J4146" s="33">
        <f>IF(I4146="", "", IF(OR(ISTEXT(I4146),ISTEXT($F4146)),"",I4146*$F4146))</f>
        <v/>
      </c>
      <c r="K4146" s="33" t="n"/>
      <c r="L4146" s="33">
        <f>IF(K4146="", "", IF(OR(ISTEXT(K4146),ISTEXT($F4146)),"",K4146*$F4146))</f>
        <v/>
      </c>
      <c r="M4146" s="30">
        <f>IF(OR(H4146="",H4146=0),"",IF(K4146="",IF(J4146="","",IF(OR(ISTEXT(J4146),ISTEXT(H4146)),"",J4146/H4146)),IF(OR(ISTEXT(L4146),ISTEXT(H4146)),"",L4146/H4146)))</f>
        <v/>
      </c>
    </row>
    <row r="4147" ht="13.35" customHeight="1" s="162">
      <c r="B4147" s="307" t="n"/>
      <c r="C4147" s="307" t="n"/>
      <c r="E4147" s="307" t="n"/>
      <c r="F4147" s="32" t="n"/>
      <c r="G4147" s="33">
        <f>IF(F4147="", "", IF(OR(ISTEXT(H4147),ISTEXT(F4147)),"",H4147/F4147))</f>
        <v/>
      </c>
      <c r="H4147" s="33" t="n"/>
      <c r="I4147" s="33" t="n"/>
      <c r="J4147" s="33">
        <f>IF(I4147="", "", IF(OR(ISTEXT(I4147),ISTEXT($F4147)),"",I4147*$F4147))</f>
        <v/>
      </c>
      <c r="K4147" s="33" t="n"/>
      <c r="L4147" s="33">
        <f>IF(K4147="", "", IF(OR(ISTEXT(K4147),ISTEXT($F4147)),"",K4147*$F4147))</f>
        <v/>
      </c>
      <c r="M4147" s="30">
        <f>IF(OR(H4147="",H4147=0),"",IF(K4147="",IF(J4147="","",IF(OR(ISTEXT(J4147),ISTEXT(H4147)),"",J4147/H4147)),IF(OR(ISTEXT(L4147),ISTEXT(H4147)),"",L4147/H4147)))</f>
        <v/>
      </c>
    </row>
    <row r="4148" ht="13.35" customHeight="1" s="162">
      <c r="B4148" s="307" t="n"/>
      <c r="C4148" s="307" t="n"/>
      <c r="E4148" s="307" t="n"/>
      <c r="F4148" s="32" t="n"/>
      <c r="G4148" s="33">
        <f>IF(F4148="", "", IF(OR(ISTEXT(H4148),ISTEXT(F4148)),"",H4148/F4148))</f>
        <v/>
      </c>
      <c r="H4148" s="33" t="n"/>
      <c r="I4148" s="33" t="n"/>
      <c r="J4148" s="33">
        <f>IF(I4148="", "", IF(OR(ISTEXT(I4148),ISTEXT($F4148)),"",I4148*$F4148))</f>
        <v/>
      </c>
      <c r="K4148" s="33" t="n"/>
      <c r="L4148" s="33">
        <f>IF(K4148="", "", IF(OR(ISTEXT(K4148),ISTEXT($F4148)),"",K4148*$F4148))</f>
        <v/>
      </c>
      <c r="M4148" s="30">
        <f>IF(OR(H4148="",H4148=0),"",IF(K4148="",IF(J4148="","",IF(OR(ISTEXT(J4148),ISTEXT(H4148)),"",J4148/H4148)),IF(OR(ISTEXT(L4148),ISTEXT(H4148)),"",L4148/H4148)))</f>
        <v/>
      </c>
    </row>
    <row r="4149" ht="13.35" customHeight="1" s="162">
      <c r="B4149" s="307" t="n"/>
      <c r="C4149" s="307" t="n"/>
      <c r="E4149" s="307" t="n"/>
      <c r="F4149" s="32" t="n"/>
      <c r="G4149" s="33">
        <f>IF(F4149="", "", IF(OR(ISTEXT(H4149),ISTEXT(F4149)),"",H4149/F4149))</f>
        <v/>
      </c>
      <c r="H4149" s="33" t="n"/>
      <c r="I4149" s="33" t="n"/>
      <c r="J4149" s="33">
        <f>IF(I4149="", "", IF(OR(ISTEXT(I4149),ISTEXT($F4149)),"",I4149*$F4149))</f>
        <v/>
      </c>
      <c r="K4149" s="33" t="n"/>
      <c r="L4149" s="33">
        <f>IF(K4149="", "", IF(OR(ISTEXT(K4149),ISTEXT($F4149)),"",K4149*$F4149))</f>
        <v/>
      </c>
      <c r="M4149" s="30">
        <f>IF(OR(H4149="",H4149=0),"",IF(K4149="",IF(J4149="","",IF(OR(ISTEXT(J4149),ISTEXT(H4149)),"",J4149/H4149)),IF(OR(ISTEXT(L4149),ISTEXT(H4149)),"",L4149/H4149)))</f>
        <v/>
      </c>
    </row>
    <row r="4150" ht="13.35" customHeight="1" s="162">
      <c r="B4150" s="307" t="n"/>
      <c r="C4150" s="307" t="n"/>
      <c r="E4150" s="307" t="n"/>
      <c r="F4150" s="32" t="n"/>
      <c r="G4150" s="33">
        <f>IF(F4150="", "", IF(OR(ISTEXT(H4150),ISTEXT(F4150)),"",H4150/F4150))</f>
        <v/>
      </c>
      <c r="H4150" s="33" t="n"/>
      <c r="I4150" s="33" t="n"/>
      <c r="J4150" s="33">
        <f>IF(I4150="", "", IF(OR(ISTEXT(I4150),ISTEXT($F4150)),"",I4150*$F4150))</f>
        <v/>
      </c>
      <c r="K4150" s="33" t="n"/>
      <c r="L4150" s="33">
        <f>IF(K4150="", "", IF(OR(ISTEXT(K4150),ISTEXT($F4150)),"",K4150*$F4150))</f>
        <v/>
      </c>
      <c r="M4150" s="30">
        <f>IF(OR(H4150="",H4150=0),"",IF(K4150="",IF(J4150="","",IF(OR(ISTEXT(J4150),ISTEXT(H4150)),"",J4150/H4150)),IF(OR(ISTEXT(L4150),ISTEXT(H4150)),"",L4150/H4150)))</f>
        <v/>
      </c>
    </row>
    <row r="4151" ht="13.35" customHeight="1" s="162">
      <c r="B4151" s="307" t="n"/>
      <c r="C4151" s="307" t="n"/>
      <c r="E4151" s="307" t="n"/>
      <c r="F4151" s="32" t="n"/>
      <c r="G4151" s="33">
        <f>IF(F4151="", "", IF(OR(ISTEXT(H4151),ISTEXT(F4151)),"",H4151/F4151))</f>
        <v/>
      </c>
      <c r="H4151" s="33" t="n"/>
      <c r="I4151" s="33" t="n"/>
      <c r="J4151" s="33">
        <f>IF(I4151="", "", IF(OR(ISTEXT(I4151),ISTEXT($F4151)),"",I4151*$F4151))</f>
        <v/>
      </c>
      <c r="K4151" s="33" t="n"/>
      <c r="L4151" s="33">
        <f>IF(K4151="", "", IF(OR(ISTEXT(K4151),ISTEXT($F4151)),"",K4151*$F4151))</f>
        <v/>
      </c>
      <c r="M4151" s="30">
        <f>IF(OR(H4151="",H4151=0),"",IF(K4151="",IF(J4151="","",IF(OR(ISTEXT(J4151),ISTEXT(H4151)),"",J4151/H4151)),IF(OR(ISTEXT(L4151),ISTEXT(H4151)),"",L4151/H4151)))</f>
        <v/>
      </c>
    </row>
    <row r="4152" ht="13.35" customHeight="1" s="162">
      <c r="B4152" s="307" t="n"/>
      <c r="C4152" s="307" t="n"/>
      <c r="E4152" s="307" t="n"/>
      <c r="F4152" s="32" t="n"/>
      <c r="G4152" s="33">
        <f>IF(F4152="", "", IF(OR(ISTEXT(H4152),ISTEXT(F4152)),"",H4152/F4152))</f>
        <v/>
      </c>
      <c r="H4152" s="33" t="n"/>
      <c r="I4152" s="33" t="n"/>
      <c r="J4152" s="33">
        <f>IF(I4152="", "", IF(OR(ISTEXT(I4152),ISTEXT($F4152)),"",I4152*$F4152))</f>
        <v/>
      </c>
      <c r="K4152" s="33" t="n"/>
      <c r="L4152" s="33">
        <f>IF(K4152="", "", IF(OR(ISTEXT(K4152),ISTEXT($F4152)),"",K4152*$F4152))</f>
        <v/>
      </c>
      <c r="M4152" s="30">
        <f>IF(OR(H4152="",H4152=0),"",IF(K4152="",IF(J4152="","",IF(OR(ISTEXT(J4152),ISTEXT(H4152)),"",J4152/H4152)),IF(OR(ISTEXT(L4152),ISTEXT(H4152)),"",L4152/H4152)))</f>
        <v/>
      </c>
    </row>
    <row r="4153" ht="13.35" customHeight="1" s="162">
      <c r="B4153" s="307" t="n"/>
      <c r="C4153" s="307" t="n"/>
      <c r="E4153" s="307" t="n"/>
      <c r="F4153" s="32" t="n"/>
      <c r="G4153" s="33">
        <f>IF(F4153="", "", IF(OR(ISTEXT(H4153),ISTEXT(F4153)),"",H4153/F4153))</f>
        <v/>
      </c>
      <c r="H4153" s="33" t="n"/>
      <c r="I4153" s="33" t="n"/>
      <c r="J4153" s="33">
        <f>IF(I4153="", "", IF(OR(ISTEXT(I4153),ISTEXT($F4153)),"",I4153*$F4153))</f>
        <v/>
      </c>
      <c r="K4153" s="33" t="n"/>
      <c r="L4153" s="33">
        <f>IF(K4153="", "", IF(OR(ISTEXT(K4153),ISTEXT($F4153)),"",K4153*$F4153))</f>
        <v/>
      </c>
      <c r="M4153" s="30">
        <f>IF(OR(H4153="",H4153=0),"",IF(K4153="",IF(J4153="","",IF(OR(ISTEXT(J4153),ISTEXT(H4153)),"",J4153/H4153)),IF(OR(ISTEXT(L4153),ISTEXT(H4153)),"",L4153/H4153)))</f>
        <v/>
      </c>
    </row>
    <row r="4154" ht="13.35" customHeight="1" s="162">
      <c r="B4154" s="307" t="n"/>
      <c r="C4154" s="307" t="n"/>
      <c r="E4154" s="307" t="n"/>
      <c r="F4154" s="32" t="n"/>
      <c r="G4154" s="33">
        <f>IF(F4154="", "", IF(OR(ISTEXT(H4154),ISTEXT(F4154)),"",H4154/F4154))</f>
        <v/>
      </c>
      <c r="H4154" s="33" t="n"/>
      <c r="I4154" s="33" t="n"/>
      <c r="J4154" s="33">
        <f>IF(I4154="", "", IF(OR(ISTEXT(I4154),ISTEXT($F4154)),"",I4154*$F4154))</f>
        <v/>
      </c>
      <c r="K4154" s="33" t="n"/>
      <c r="L4154" s="33">
        <f>IF(K4154="", "", IF(OR(ISTEXT(K4154),ISTEXT($F4154)),"",K4154*$F4154))</f>
        <v/>
      </c>
      <c r="M4154" s="30">
        <f>IF(OR(H4154="",H4154=0),"",IF(K4154="",IF(J4154="","",IF(OR(ISTEXT(J4154),ISTEXT(H4154)),"",J4154/H4154)),IF(OR(ISTEXT(L4154),ISTEXT(H4154)),"",L4154/H4154)))</f>
        <v/>
      </c>
    </row>
    <row r="4155" ht="13.35" customHeight="1" s="162">
      <c r="B4155" s="307" t="n"/>
      <c r="C4155" s="307" t="n"/>
      <c r="E4155" s="307" t="n"/>
      <c r="F4155" s="32" t="n"/>
      <c r="G4155" s="33">
        <f>IF(F4155="", "", IF(OR(ISTEXT(H4155),ISTEXT(F4155)),"",H4155/F4155))</f>
        <v/>
      </c>
      <c r="H4155" s="33" t="n"/>
      <c r="I4155" s="33" t="n"/>
      <c r="J4155" s="33">
        <f>IF(I4155="", "", IF(OR(ISTEXT(I4155),ISTEXT($F4155)),"",I4155*$F4155))</f>
        <v/>
      </c>
      <c r="K4155" s="33" t="n"/>
      <c r="L4155" s="33">
        <f>IF(K4155="", "", IF(OR(ISTEXT(K4155),ISTEXT($F4155)),"",K4155*$F4155))</f>
        <v/>
      </c>
      <c r="M4155" s="30">
        <f>IF(OR(H4155="",H4155=0),"",IF(K4155="",IF(J4155="","",IF(OR(ISTEXT(J4155),ISTEXT(H4155)),"",J4155/H4155)),IF(OR(ISTEXT(L4155),ISTEXT(H4155)),"",L4155/H4155)))</f>
        <v/>
      </c>
    </row>
    <row r="4156" ht="13.35" customHeight="1" s="162">
      <c r="B4156" s="42" t="n"/>
      <c r="C4156" s="231" t="inlineStr">
        <is>
          <t>Subtotal (this page)</t>
        </is>
      </c>
      <c r="D4156" s="159" t="n"/>
      <c r="E4156" s="42" t="n"/>
      <c r="F4156" s="42" t="n"/>
      <c r="G4156" s="43" t="n"/>
      <c r="H4156" s="43">
        <f>IF(SUM(H4116:H4155)=0,"",SUM(H4116:H4155))</f>
        <v/>
      </c>
      <c r="I4156" s="43" t="n"/>
      <c r="J4156" s="43">
        <f>IF(SUM(J4116:J4155)=0,"",SUM(J4116:J4155))</f>
        <v/>
      </c>
      <c r="K4156" s="43" t="n"/>
      <c r="L4156" s="43">
        <f>IF(SUM(L4116:L4155)=0,"",SUM(L4116:L4155))</f>
        <v/>
      </c>
      <c r="M4156" s="35">
        <f>IF(OR(H4156="",H4156=0),"",IF(L4156="",IF(J4156="","",IF(OR(ISTEXT(J4156),ISTEXT(H4156)),"",J4156/H4156)),IF(OR(ISTEXT(L4156),ISTEXT(H4156)),"",L4156/H4156)))</f>
        <v/>
      </c>
    </row>
    <row r="4157" ht="13.35" customHeight="1" s="162"/>
    <row r="4158" ht="13.35" customHeight="1" s="162">
      <c r="B4158" s="188" t="inlineStr">
        <is>
          <t>Remarks (cont.)</t>
        </is>
      </c>
      <c r="C4158" s="173" t="n"/>
      <c r="D4158" s="154" t="n"/>
      <c r="E4158" s="174" t="n"/>
      <c r="F4158" s="174" t="n"/>
      <c r="G4158" s="174" t="n"/>
      <c r="H4158" s="174" t="n"/>
      <c r="I4158" s="174" t="n"/>
      <c r="J4158" s="174" t="n"/>
      <c r="K4158" s="174" t="n"/>
      <c r="L4158" s="174" t="n"/>
      <c r="M4158" s="173" t="n"/>
    </row>
    <row r="4159" ht="13.35" customHeight="1" s="162">
      <c r="B4159" s="154" t="n"/>
      <c r="C4159" s="174" t="n"/>
      <c r="D4159" s="174" t="n"/>
      <c r="E4159" s="174" t="n"/>
      <c r="F4159" s="174" t="n"/>
      <c r="G4159" s="174" t="n"/>
      <c r="H4159" s="174" t="n"/>
      <c r="I4159" s="174" t="n"/>
      <c r="J4159" s="174" t="n"/>
      <c r="K4159" s="174" t="n"/>
      <c r="L4159" s="174" t="n"/>
      <c r="M4159" s="173" t="n"/>
    </row>
    <row r="4160" ht="13.35" customHeight="1" s="162">
      <c r="B4160" s="154" t="n"/>
      <c r="C4160" s="174" t="n"/>
      <c r="D4160" s="174" t="n"/>
      <c r="E4160" s="174" t="n"/>
      <c r="F4160" s="174" t="n"/>
      <c r="G4160" s="174" t="n"/>
      <c r="H4160" s="174" t="n"/>
      <c r="I4160" s="174" t="n"/>
      <c r="J4160" s="174" t="n"/>
      <c r="K4160" s="174" t="n"/>
      <c r="L4160" s="174" t="n"/>
      <c r="M4160" s="173" t="n"/>
    </row>
    <row r="4161" ht="13.35" customHeight="1" s="162">
      <c r="B4161" s="154" t="n"/>
      <c r="C4161" s="174" t="n"/>
      <c r="D4161" s="174" t="n"/>
      <c r="E4161" s="174" t="n"/>
      <c r="F4161" s="174" t="n"/>
      <c r="G4161" s="174" t="n"/>
      <c r="H4161" s="174" t="n"/>
      <c r="I4161" s="174" t="n"/>
      <c r="J4161" s="174" t="n"/>
      <c r="K4161" s="174" t="n"/>
      <c r="L4161" s="174" t="n"/>
      <c r="M4161" s="173" t="n"/>
    </row>
    <row r="4162" ht="13.35" customHeight="1" s="162"/>
    <row r="4163" ht="13.35" customHeight="1" s="162"/>
  </sheetData>
  <mergeCells count="3248">
    <mergeCell ref="B2080:M2080"/>
    <mergeCell ref="D4107:M4107"/>
    <mergeCell ref="I1568:J1568"/>
    <mergeCell ref="I2214:M2214"/>
    <mergeCell ref="I2621:J2621"/>
    <mergeCell ref="G4060:H4061"/>
    <mergeCell ref="B675:C675"/>
    <mergeCell ref="D2407:G2407"/>
    <mergeCell ref="C2129:D2129"/>
    <mergeCell ref="I368:M369"/>
    <mergeCell ref="B4010:F4010"/>
    <mergeCell ref="B3255:F3255"/>
    <mergeCell ref="B551:F551"/>
    <mergeCell ref="C1401:D1401"/>
    <mergeCell ref="B2941:D2941"/>
    <mergeCell ref="F1586:M1586"/>
    <mergeCell ref="B368:C369"/>
    <mergeCell ref="B578:F578"/>
    <mergeCell ref="D4066:G4066"/>
    <mergeCell ref="B313:M313"/>
    <mergeCell ref="B3127:G3127"/>
    <mergeCell ref="I956:J956"/>
    <mergeCell ref="I2511:L2511"/>
    <mergeCell ref="B363:C363"/>
    <mergeCell ref="B2824:C2824"/>
    <mergeCell ref="D1066:E1066"/>
    <mergeCell ref="I1167:J1167"/>
    <mergeCell ref="B3551:C3551"/>
    <mergeCell ref="B2817:C2817"/>
    <mergeCell ref="I1894:J1894"/>
    <mergeCell ref="B1485:D1485"/>
    <mergeCell ref="L3446:M3446"/>
    <mergeCell ref="F130:M130"/>
    <mergeCell ref="I1475:K1475"/>
    <mergeCell ref="D1408:F1409"/>
    <mergeCell ref="D3031:G3031"/>
    <mergeCell ref="D946:G946"/>
    <mergeCell ref="B3486:M3486"/>
    <mergeCell ref="D3067:M3067"/>
    <mergeCell ref="D2610:G2610"/>
    <mergeCell ref="B2506:C2506"/>
    <mergeCell ref="D3337:G3337"/>
    <mergeCell ref="C2025:D2025"/>
    <mergeCell ref="B2839:F2839"/>
    <mergeCell ref="B2806:C2806"/>
    <mergeCell ref="H3594:H3595"/>
    <mergeCell ref="E1058:F1058"/>
    <mergeCell ref="G3072:H3073"/>
    <mergeCell ref="B3030:G3030"/>
    <mergeCell ref="I1463:L1463"/>
    <mergeCell ref="D1611:M1611"/>
    <mergeCell ref="B1776:C1776"/>
    <mergeCell ref="I125:J125"/>
    <mergeCell ref="D3962:G3962"/>
    <mergeCell ref="M1591:M1592"/>
    <mergeCell ref="B2087:G2087"/>
    <mergeCell ref="B3562:C3562"/>
    <mergeCell ref="B1717:M1717"/>
    <mergeCell ref="F3458:M3458"/>
    <mergeCell ref="B2720:C2720"/>
    <mergeCell ref="B3135:C3135"/>
    <mergeCell ref="I127:J127"/>
    <mergeCell ref="B1050:C1050"/>
    <mergeCell ref="C1140:D1140"/>
    <mergeCell ref="I3454:J3454"/>
    <mergeCell ref="J2525:L2525"/>
    <mergeCell ref="B1777:C1777"/>
    <mergeCell ref="B2446:M2446"/>
    <mergeCell ref="D1991:G1991"/>
    <mergeCell ref="I1998:J1998"/>
    <mergeCell ref="I7:L7"/>
    <mergeCell ref="I3754:J3754"/>
    <mergeCell ref="D1257:G1257"/>
    <mergeCell ref="F2421:H2421"/>
    <mergeCell ref="B434:C434"/>
    <mergeCell ref="I3764:J3764"/>
    <mergeCell ref="B3847:M3847"/>
    <mergeCell ref="B15:C15"/>
    <mergeCell ref="E3658:F3658"/>
    <mergeCell ref="D1259:G1259"/>
    <mergeCell ref="I3024:J3024"/>
    <mergeCell ref="B1049:C1049"/>
    <mergeCell ref="I4063:L4063"/>
    <mergeCell ref="E18:F18"/>
    <mergeCell ref="B950:G950"/>
    <mergeCell ref="I1408:M1409"/>
    <mergeCell ref="G2032:H2033"/>
    <mergeCell ref="F2002:M2002"/>
    <mergeCell ref="D2806:M2806"/>
    <mergeCell ref="B2614:G2614"/>
    <mergeCell ref="B990:M990"/>
    <mergeCell ref="I3026:J3026"/>
    <mergeCell ref="B2497:M2497"/>
    <mergeCell ref="C3012:D3012"/>
    <mergeCell ref="B2005:D2005"/>
    <mergeCell ref="I2423:J2423"/>
    <mergeCell ref="I2727:J2727"/>
    <mergeCell ref="M551:M552"/>
    <mergeCell ref="H786:H787"/>
    <mergeCell ref="H31:H32"/>
    <mergeCell ref="C2857:D2857"/>
    <mergeCell ref="H58:H59"/>
    <mergeCell ref="L4070:M4070"/>
    <mergeCell ref="D836:F837"/>
    <mergeCell ref="B3031:C3031"/>
    <mergeCell ref="C100:D100"/>
    <mergeCell ref="B260:M260"/>
    <mergeCell ref="F341:H341"/>
    <mergeCell ref="D3860:G3860"/>
    <mergeCell ref="B3902:M3902"/>
    <mergeCell ref="D3132:G3132"/>
    <mergeCell ref="B2307:D2307"/>
    <mergeCell ref="M2034:M2035"/>
    <mergeCell ref="D217:G217"/>
    <mergeCell ref="B3431:M3431"/>
    <mergeCell ref="K239:L239"/>
    <mergeCell ref="M3463:M3464"/>
    <mergeCell ref="D428:G428"/>
    <mergeCell ref="I1096:M1097"/>
    <mergeCell ref="D1564:F1565"/>
    <mergeCell ref="E2618:F2618"/>
    <mergeCell ref="B3336:C3336"/>
    <mergeCell ref="B1096:C1097"/>
    <mergeCell ref="G3567:G3568"/>
    <mergeCell ref="I647:J647"/>
    <mergeCell ref="G3594:G3595"/>
    <mergeCell ref="J2109:L2109"/>
    <mergeCell ref="B311:M311"/>
    <mergeCell ref="K2111:L2111"/>
    <mergeCell ref="I2604:M2605"/>
    <mergeCell ref="B965:D965"/>
    <mergeCell ref="I1410:J1410"/>
    <mergeCell ref="I955:K955"/>
    <mergeCell ref="I2346:J2346"/>
    <mergeCell ref="I947:J947"/>
    <mergeCell ref="I2448:M2449"/>
    <mergeCell ref="D3280:F3281"/>
    <mergeCell ref="B3588:M3588"/>
    <mergeCell ref="D2552:F2553"/>
    <mergeCell ref="D1486:F1486"/>
    <mergeCell ref="D2818:G2818"/>
    <mergeCell ref="B2860:M2860"/>
    <mergeCell ref="K3594:L3594"/>
    <mergeCell ref="D2092:G2092"/>
    <mergeCell ref="I1159:L1159"/>
    <mergeCell ref="D3028:G3028"/>
    <mergeCell ref="B1569:C1569"/>
    <mergeCell ref="E538:F538"/>
    <mergeCell ref="L1262:M1262"/>
    <mergeCell ref="D2303:G2303"/>
    <mergeCell ref="M2423:M2424"/>
    <mergeCell ref="I3254:M3254"/>
    <mergeCell ref="M3359:M3360"/>
    <mergeCell ref="B1142:C1142"/>
    <mergeCell ref="I2526:M2526"/>
    <mergeCell ref="I836:M837"/>
    <mergeCell ref="B3696:C3697"/>
    <mergeCell ref="B1571:C1571"/>
    <mergeCell ref="G2396:H2397"/>
    <mergeCell ref="B1876:C1877"/>
    <mergeCell ref="B3870:G3870"/>
    <mergeCell ref="B3906:F3906"/>
    <mergeCell ref="B3235:C3235"/>
    <mergeCell ref="B56:C57"/>
    <mergeCell ref="H2943:H2944"/>
    <mergeCell ref="B3139:D3139"/>
    <mergeCell ref="B1591:F1591"/>
    <mergeCell ref="J2005:L2005"/>
    <mergeCell ref="D3118:M3118"/>
    <mergeCell ref="B3858:C3858"/>
    <mergeCell ref="I1306:J1306"/>
    <mergeCell ref="I215:L215"/>
    <mergeCell ref="C1868:D1868"/>
    <mergeCell ref="D632:G632"/>
    <mergeCell ref="D1987:G1987"/>
    <mergeCell ref="B3868:D3868"/>
    <mergeCell ref="B3860:C3860"/>
    <mergeCell ref="I847:L847"/>
    <mergeCell ref="D1382:F1382"/>
    <mergeCell ref="B782:M782"/>
    <mergeCell ref="G31:G32"/>
    <mergeCell ref="L2:M2"/>
    <mergeCell ref="B1887:C1887"/>
    <mergeCell ref="B735:G735"/>
    <mergeCell ref="I2519:J2519"/>
    <mergeCell ref="D3961:G3961"/>
    <mergeCell ref="B1153:C1153"/>
    <mergeCell ref="B2859:C2859"/>
    <mergeCell ref="B2098:C2098"/>
    <mergeCell ref="B1370:C1370"/>
    <mergeCell ref="G1512:H1513"/>
    <mergeCell ref="I1779:J1779"/>
    <mergeCell ref="B102:C102"/>
    <mergeCell ref="D529:G529"/>
    <mergeCell ref="B1155:C1155"/>
    <mergeCell ref="I1486:M1486"/>
    <mergeCell ref="I2506:J2506"/>
    <mergeCell ref="I1789:J1789"/>
    <mergeCell ref="I2552:M2553"/>
    <mergeCell ref="B2656:C2657"/>
    <mergeCell ref="F3874:M3874"/>
    <mergeCell ref="L3:M3"/>
    <mergeCell ref="I1903:J1903"/>
    <mergeCell ref="I3867:K3867"/>
    <mergeCell ref="I1782:K1782"/>
    <mergeCell ref="I1476:J1476"/>
    <mergeCell ref="I2089:J2089"/>
    <mergeCell ref="B3225:M3225"/>
    <mergeCell ref="B1672:C1672"/>
    <mergeCell ref="D472:F473"/>
    <mergeCell ref="B2242:F2242"/>
    <mergeCell ref="I3140:J3140"/>
    <mergeCell ref="K58:L58"/>
    <mergeCell ref="D2078:M2078"/>
    <mergeCell ref="B1366:G1366"/>
    <mergeCell ref="I1776:J1776"/>
    <mergeCell ref="B334:G334"/>
    <mergeCell ref="I4078:J4078"/>
    <mergeCell ref="I3659:K3659"/>
    <mergeCell ref="I743:L743"/>
    <mergeCell ref="B1056:C1056"/>
    <mergeCell ref="D3130:G3130"/>
    <mergeCell ref="K2138:L2138"/>
    <mergeCell ref="I20:J20"/>
    <mergeCell ref="D3857:G3857"/>
    <mergeCell ref="D1350:M1350"/>
    <mergeCell ref="B1058:C1058"/>
    <mergeCell ref="B332:D332"/>
    <mergeCell ref="B26:C26"/>
    <mergeCell ref="B330:C330"/>
    <mergeCell ref="B840:C840"/>
    <mergeCell ref="B324:C324"/>
    <mergeCell ref="D2859:M2859"/>
    <mergeCell ref="E3346:F3346"/>
    <mergeCell ref="I320:J320"/>
    <mergeCell ref="L3659:M3659"/>
    <mergeCell ref="B1456:M1456"/>
    <mergeCell ref="B786:F786"/>
    <mergeCell ref="B1059:D1059"/>
    <mergeCell ref="B1996:D1996"/>
    <mergeCell ref="I749:J749"/>
    <mergeCell ref="B1614:M1614"/>
    <mergeCell ref="I2100:J2100"/>
    <mergeCell ref="B2183:M2183"/>
    <mergeCell ref="M2215:M2216"/>
    <mergeCell ref="B2341:M2341"/>
    <mergeCell ref="B3968:C3968"/>
    <mergeCell ref="D546:E546"/>
    <mergeCell ref="I2827:K2827"/>
    <mergeCell ref="I1049:J1049"/>
    <mergeCell ref="B1457:M1457"/>
    <mergeCell ref="B1693:D1693"/>
    <mergeCell ref="I3651:J3651"/>
    <mergeCell ref="B1903:F1903"/>
    <mergeCell ref="C4052:D4052"/>
    <mergeCell ref="G2346:G2347"/>
    <mergeCell ref="C3324:D3324"/>
    <mergeCell ref="B2714:C2714"/>
    <mergeCell ref="D3150:F3150"/>
    <mergeCell ref="I162:J162"/>
    <mergeCell ref="I527:L527"/>
    <mergeCell ref="D2090:G2090"/>
    <mergeCell ref="B1988:C1988"/>
    <mergeCell ref="I472:M473"/>
    <mergeCell ref="D3441:G3441"/>
    <mergeCell ref="B3950:C3950"/>
    <mergeCell ref="B2199:C2199"/>
    <mergeCell ref="D1148:F1149"/>
    <mergeCell ref="B3238:G3238"/>
    <mergeCell ref="D3443:G3443"/>
    <mergeCell ref="B2206:G2206"/>
    <mergeCell ref="D1819:M1819"/>
    <mergeCell ref="I333:J333"/>
    <mergeCell ref="B416:M416"/>
    <mergeCell ref="L1891:M1891"/>
    <mergeCell ref="M1799:M1800"/>
    <mergeCell ref="B1510:M1510"/>
    <mergeCell ref="D1055:G1055"/>
    <mergeCell ref="M1930:M1931"/>
    <mergeCell ref="M1202:M1203"/>
    <mergeCell ref="I2615:L2615"/>
    <mergeCell ref="I1271:J1271"/>
    <mergeCell ref="J2733:L2733"/>
    <mergeCell ref="B2658:F2658"/>
    <mergeCell ref="D4060:F4061"/>
    <mergeCell ref="D323:G323"/>
    <mergeCell ref="H2970:H2971"/>
    <mergeCell ref="F234:M234"/>
    <mergeCell ref="B863:F863"/>
    <mergeCell ref="D1050:G1050"/>
    <mergeCell ref="B528:C528"/>
    <mergeCell ref="B1252:C1253"/>
    <mergeCell ref="G1306:G1307"/>
    <mergeCell ref="B1883:C1883"/>
    <mergeCell ref="F2629:H2629"/>
    <mergeCell ref="I940:M941"/>
    <mergeCell ref="B2339:C2339"/>
    <mergeCell ref="D2714:G2714"/>
    <mergeCell ref="B1463:G1463"/>
    <mergeCell ref="I3232:J3232"/>
    <mergeCell ref="B3971:D3971"/>
    <mergeCell ref="B2943:F2943"/>
    <mergeCell ref="B1884:C1884"/>
    <mergeCell ref="B1158:G1158"/>
    <mergeCell ref="G2240:H2241"/>
    <mergeCell ref="I3661:J3661"/>
    <mergeCell ref="G3176:H3177"/>
    <mergeCell ref="I842:J842"/>
    <mergeCell ref="B1159:C1159"/>
    <mergeCell ref="I3150:M3150"/>
    <mergeCell ref="B1166:G1166"/>
    <mergeCell ref="D3458:E3458"/>
    <mergeCell ref="B1880:C1880"/>
    <mergeCell ref="B836:C837"/>
    <mergeCell ref="B2213:D2213"/>
    <mergeCell ref="F3981:H3981"/>
    <mergeCell ref="I229:J229"/>
    <mergeCell ref="D639:G639"/>
    <mergeCell ref="B2599:M2599"/>
    <mergeCell ref="C3065:D3065"/>
    <mergeCell ref="H239:H240"/>
    <mergeCell ref="M1695:M1696"/>
    <mergeCell ref="M162:M163"/>
    <mergeCell ref="B7:G7"/>
    <mergeCell ref="B1482:C1482"/>
    <mergeCell ref="I2831:J2831"/>
    <mergeCell ref="B1154:C1154"/>
    <mergeCell ref="B1487:F1487"/>
    <mergeCell ref="I3558:J3558"/>
    <mergeCell ref="F2522:M2522"/>
    <mergeCell ref="B3952:M3952"/>
    <mergeCell ref="D3020:F3021"/>
    <mergeCell ref="H1930:H1931"/>
    <mergeCell ref="I3139:K3139"/>
    <mergeCell ref="I3131:J3131"/>
    <mergeCell ref="G890:G891"/>
    <mergeCell ref="I111:L111"/>
    <mergeCell ref="B1249:M1249"/>
    <mergeCell ref="B4063:G4063"/>
    <mergeCell ref="B424:C424"/>
    <mergeCell ref="F2525:H2525"/>
    <mergeCell ref="I3447:L3447"/>
    <mergeCell ref="B1299:C1299"/>
    <mergeCell ref="I2103:J2103"/>
    <mergeCell ref="I2401:J2401"/>
    <mergeCell ref="B3753:C3753"/>
    <mergeCell ref="I4060:M4061"/>
    <mergeCell ref="G2136:H2137"/>
    <mergeCell ref="I2403:J2403"/>
    <mergeCell ref="B3326:C3326"/>
    <mergeCell ref="K890:L890"/>
    <mergeCell ref="I855:J855"/>
    <mergeCell ref="M4114:M4115"/>
    <mergeCell ref="G3047:G3048"/>
    <mergeCell ref="B3755:C3755"/>
    <mergeCell ref="B519:M519"/>
    <mergeCell ref="B4060:C4061"/>
    <mergeCell ref="C2961:D2961"/>
    <mergeCell ref="I3763:K3763"/>
    <mergeCell ref="I1678:K1678"/>
    <mergeCell ref="I1372:J1372"/>
    <mergeCell ref="E1994:F1994"/>
    <mergeCell ref="D2630:F2630"/>
    <mergeCell ref="B3662:G3662"/>
    <mergeCell ref="G2319:G2320"/>
    <mergeCell ref="D56:F57"/>
    <mergeCell ref="I1671:L1671"/>
    <mergeCell ref="I2399:L2399"/>
    <mergeCell ref="D2816:G2816"/>
    <mergeCell ref="D3236:G3236"/>
    <mergeCell ref="D3964:G3964"/>
    <mergeCell ref="B209:M209"/>
    <mergeCell ref="B445:D445"/>
    <mergeCell ref="D414:M414"/>
    <mergeCell ref="B3023:G3023"/>
    <mergeCell ref="D2511:G2511"/>
    <mergeCell ref="J861:L861"/>
    <mergeCell ref="I3670:M3670"/>
    <mergeCell ref="B3660:D3660"/>
    <mergeCell ref="B1986:C1986"/>
    <mergeCell ref="B4071:C4071"/>
    <mergeCell ref="C2076:D2076"/>
    <mergeCell ref="I31:J31"/>
    <mergeCell ref="I1361:J1361"/>
    <mergeCell ref="B3652:C3652"/>
    <mergeCell ref="J3461:L3461"/>
    <mergeCell ref="B2713:C2713"/>
    <mergeCell ref="B2236:M2236"/>
    <mergeCell ref="I30:M30"/>
    <mergeCell ref="D862:F862"/>
    <mergeCell ref="D1466:G1466"/>
    <mergeCell ref="B2286:C2286"/>
    <mergeCell ref="I943:L943"/>
    <mergeCell ref="I3973:J3973"/>
    <mergeCell ref="D2193:G2193"/>
    <mergeCell ref="K1279:L1279"/>
    <mergeCell ref="B3020:C3021"/>
    <mergeCell ref="K2215:L2215"/>
    <mergeCell ref="D1468:G1468"/>
    <mergeCell ref="B951:C951"/>
    <mergeCell ref="I1514:J1514"/>
    <mergeCell ref="I1059:K1059"/>
    <mergeCell ref="D2195:G2195"/>
    <mergeCell ref="B2237:M2237"/>
    <mergeCell ref="G1148:H1149"/>
    <mergeCell ref="D1170:E1170"/>
    <mergeCell ref="H4114:H4115"/>
    <mergeCell ref="D3384:F3385"/>
    <mergeCell ref="L643:M643"/>
    <mergeCell ref="D2656:F2657"/>
    <mergeCell ref="D1590:F1590"/>
    <mergeCell ref="E954:F954"/>
    <mergeCell ref="G239:G240"/>
    <mergeCell ref="F2938:M2938"/>
    <mergeCell ref="D467:M467"/>
    <mergeCell ref="G420:H421"/>
    <mergeCell ref="B946:C946"/>
    <mergeCell ref="C3948:D3948"/>
    <mergeCell ref="B3067:C3067"/>
    <mergeCell ref="B2306:C2306"/>
    <mergeCell ref="B2610:C2610"/>
    <mergeCell ref="G1930:G1931"/>
    <mergeCell ref="I2927:L2927"/>
    <mergeCell ref="I3488:M3489"/>
    <mergeCell ref="J1381:L1381"/>
    <mergeCell ref="B3337:C3337"/>
    <mergeCell ref="I3696:M3697"/>
    <mergeCell ref="I2204:J2204"/>
    <mergeCell ref="I2630:M2630"/>
    <mergeCell ref="I212:M213"/>
    <mergeCell ref="B2612:C2612"/>
    <mergeCell ref="B1196:M1196"/>
    <mergeCell ref="D426:G426"/>
    <mergeCell ref="B215:G215"/>
    <mergeCell ref="I2504:J2504"/>
    <mergeCell ref="D4068:G4068"/>
    <mergeCell ref="B3243:D3243"/>
    <mergeCell ref="I2933:J2933"/>
    <mergeCell ref="D1153:G1153"/>
    <mergeCell ref="K1930:L1930"/>
    <mergeCell ref="K1202:L1202"/>
    <mergeCell ref="G474:G475"/>
    <mergeCell ref="B1574:G1574"/>
    <mergeCell ref="M1826:M1827"/>
    <mergeCell ref="D2500:F2501"/>
    <mergeCell ref="B542:G542"/>
    <mergeCell ref="G108:H109"/>
    <mergeCell ref="F2005:H2005"/>
    <mergeCell ref="B2032:C2033"/>
    <mergeCell ref="B1264:C1264"/>
    <mergeCell ref="I1583:J1583"/>
    <mergeCell ref="B1247:M1247"/>
    <mergeCell ref="B1977:M1977"/>
    <mergeCell ref="D4065:G4065"/>
    <mergeCell ref="B1148:C1149"/>
    <mergeCell ref="B994:F994"/>
    <mergeCell ref="I2943:J2943"/>
    <mergeCell ref="B2027:C2027"/>
    <mergeCell ref="D830:M830"/>
    <mergeCell ref="D2396:F2397"/>
    <mergeCell ref="B2963:C2963"/>
    <mergeCell ref="B540:D540"/>
    <mergeCell ref="B538:C538"/>
    <mergeCell ref="I1891:K1891"/>
    <mergeCell ref="B532:C532"/>
    <mergeCell ref="I1883:J1883"/>
    <mergeCell ref="J341:L341"/>
    <mergeCell ref="I853:J853"/>
    <mergeCell ref="I3671:J3671"/>
    <mergeCell ref="I3971:K3971"/>
    <mergeCell ref="I1886:K1886"/>
    <mergeCell ref="H2034:H2035"/>
    <mergeCell ref="B1665:M1665"/>
    <mergeCell ref="E1474:F1474"/>
    <mergeCell ref="H3463:H3464"/>
    <mergeCell ref="I3550:K3550"/>
    <mergeCell ref="D3239:G3239"/>
    <mergeCell ref="B2078:C2078"/>
    <mergeCell ref="G3332:H3333"/>
    <mergeCell ref="B935:M935"/>
    <mergeCell ref="D2507:G2507"/>
    <mergeCell ref="B992:C993"/>
    <mergeCell ref="F2418:M2418"/>
    <mergeCell ref="B224:C224"/>
    <mergeCell ref="B3866:C3866"/>
    <mergeCell ref="D3234:G3234"/>
    <mergeCell ref="B2834:C2834"/>
    <mergeCell ref="B3132:C3132"/>
    <mergeCell ref="B3648:C3648"/>
    <mergeCell ref="I124:J124"/>
    <mergeCell ref="B937:M937"/>
    <mergeCell ref="B1716:M1716"/>
    <mergeCell ref="B436:D436"/>
    <mergeCell ref="I126:J126"/>
    <mergeCell ref="I424:J424"/>
    <mergeCell ref="B1560:M1560"/>
    <mergeCell ref="I1783:L1783"/>
    <mergeCell ref="B1718:M1718"/>
    <mergeCell ref="G967:G968"/>
    <mergeCell ref="D1263:G1263"/>
    <mergeCell ref="I2719:L2719"/>
    <mergeCell ref="L3342:M3342"/>
    <mergeCell ref="K4114:L4114"/>
    <mergeCell ref="G1876:H1877"/>
    <mergeCell ref="G3386:G3387"/>
    <mergeCell ref="B2445:M2445"/>
    <mergeCell ref="B2106:C2106"/>
    <mergeCell ref="M3983:M3984"/>
    <mergeCell ref="B2404:C2404"/>
    <mergeCell ref="I3753:J3753"/>
    <mergeCell ref="I2396:M2397"/>
    <mergeCell ref="B527:G527"/>
    <mergeCell ref="C257:D257"/>
    <mergeCell ref="H2423:H2424"/>
    <mergeCell ref="B1038:C1038"/>
    <mergeCell ref="D1465:G1465"/>
    <mergeCell ref="B2007:F2007"/>
    <mergeCell ref="B2091:C2091"/>
    <mergeCell ref="I3755:J3755"/>
    <mergeCell ref="I2725:J2725"/>
    <mergeCell ref="F3773:H3773"/>
    <mergeCell ref="C3428:D3428"/>
    <mergeCell ref="D2192:G2192"/>
    <mergeCell ref="I2298:J2298"/>
    <mergeCell ref="D3742:M3742"/>
    <mergeCell ref="D1467:G1467"/>
    <mergeCell ref="B3450:C3450"/>
    <mergeCell ref="I3025:J3025"/>
    <mergeCell ref="B4161:M4161"/>
    <mergeCell ref="B3433:M3433"/>
    <mergeCell ref="B3669:D3669"/>
    <mergeCell ref="B2092:C2092"/>
    <mergeCell ref="B2608:C2608"/>
    <mergeCell ref="D3014:M3014"/>
    <mergeCell ref="B676:M676"/>
    <mergeCell ref="B2303:C2303"/>
    <mergeCell ref="B1270:G1270"/>
    <mergeCell ref="B635:C635"/>
    <mergeCell ref="B1362:C1362"/>
    <mergeCell ref="G551:G552"/>
    <mergeCell ref="L1995:M1995"/>
    <mergeCell ref="G682:G683"/>
    <mergeCell ref="D223:G223"/>
    <mergeCell ref="I1679:L1679"/>
    <mergeCell ref="K3074:L3074"/>
    <mergeCell ref="B1364:C1364"/>
    <mergeCell ref="B1662:C1662"/>
    <mergeCell ref="B1268:D1268"/>
    <mergeCell ref="B1512:C1513"/>
    <mergeCell ref="D3795:M3795"/>
    <mergeCell ref="I2309:J2309"/>
    <mergeCell ref="B1722:F1722"/>
    <mergeCell ref="D2091:G2091"/>
    <mergeCell ref="F2733:H2733"/>
    <mergeCell ref="I3036:J3036"/>
    <mergeCell ref="D1038:M1038"/>
    <mergeCell ref="D2210:E2210"/>
    <mergeCell ref="I2311:J2311"/>
    <mergeCell ref="L227:M227"/>
    <mergeCell ref="B1567:G1567"/>
    <mergeCell ref="I3038:J3038"/>
    <mergeCell ref="I2310:J2310"/>
    <mergeCell ref="M474:M475"/>
    <mergeCell ref="B2393:M2393"/>
    <mergeCell ref="B2629:D2629"/>
    <mergeCell ref="I219:J219"/>
    <mergeCell ref="B536:C536"/>
    <mergeCell ref="B784:C785"/>
    <mergeCell ref="F1274:M1274"/>
    <mergeCell ref="B266:F266"/>
    <mergeCell ref="D4086:F4086"/>
    <mergeCell ref="I2610:J2610"/>
    <mergeCell ref="L222:M222"/>
    <mergeCell ref="D1668:F1669"/>
    <mergeCell ref="B1976:M1976"/>
    <mergeCell ref="C3169:D3169"/>
    <mergeCell ref="B3233:C3233"/>
    <mergeCell ref="B111:G111"/>
    <mergeCell ref="B1663:M1663"/>
    <mergeCell ref="E2202:F2202"/>
    <mergeCell ref="B852:D852"/>
    <mergeCell ref="B3174:M3174"/>
    <mergeCell ref="I3243:K3243"/>
    <mergeCell ref="B1579:D1579"/>
    <mergeCell ref="D2755:M2755"/>
    <mergeCell ref="D3960:G3960"/>
    <mergeCell ref="I1269:J1269"/>
    <mergeCell ref="G784:H785"/>
    <mergeCell ref="I3551:L3551"/>
    <mergeCell ref="B3864:C3864"/>
    <mergeCell ref="H3879:H3880"/>
    <mergeCell ref="C2284:D2284"/>
    <mergeCell ref="I239:J239"/>
    <mergeCell ref="D1048:G1048"/>
    <mergeCell ref="I2207:J2207"/>
    <mergeCell ref="I1175:J1175"/>
    <mergeCell ref="B3130:C3130"/>
    <mergeCell ref="J3669:L3669"/>
    <mergeCell ref="I2839:J2839"/>
    <mergeCell ref="L2822:M2822"/>
    <mergeCell ref="I2970:J2970"/>
    <mergeCell ref="D3135:G3135"/>
    <mergeCell ref="D2923:G2923"/>
    <mergeCell ref="K2423:L2423"/>
    <mergeCell ref="D3046:F3046"/>
    <mergeCell ref="D3650:G3650"/>
    <mergeCell ref="K4087:L4087"/>
    <mergeCell ref="B2399:G2399"/>
    <mergeCell ref="B1671:G1671"/>
    <mergeCell ref="B3879:F3879"/>
    <mergeCell ref="L1787:M1787"/>
    <mergeCell ref="B3766:G3766"/>
    <mergeCell ref="E434:F434"/>
    <mergeCell ref="E2098:F2098"/>
    <mergeCell ref="L2094:M2094"/>
    <mergeCell ref="F4082:M4082"/>
    <mergeCell ref="G4112:H4113"/>
    <mergeCell ref="B3758:G3758"/>
    <mergeCell ref="G628:H629"/>
    <mergeCell ref="B2134:M2134"/>
    <mergeCell ref="I4086:M4086"/>
    <mergeCell ref="I1668:M1669"/>
    <mergeCell ref="B539:D539"/>
    <mergeCell ref="B2102:G2102"/>
    <mergeCell ref="I2503:L2503"/>
    <mergeCell ref="D2920:G2920"/>
    <mergeCell ref="B1772:C1773"/>
    <mergeCell ref="B3149:D3149"/>
    <mergeCell ref="C4156:D4156"/>
    <mergeCell ref="D1575:G1575"/>
    <mergeCell ref="H1175:H1176"/>
    <mergeCell ref="G1383:G1384"/>
    <mergeCell ref="H1202:H1203"/>
    <mergeCell ref="I3135:L3135"/>
    <mergeCell ref="B1363:C1363"/>
    <mergeCell ref="J1589:L1589"/>
    <mergeCell ref="B3448:C3448"/>
    <mergeCell ref="B759:F759"/>
    <mergeCell ref="I3348:J3348"/>
    <mergeCell ref="B2090:C2090"/>
    <mergeCell ref="D2136:F2137"/>
    <mergeCell ref="B3178:F3178"/>
    <mergeCell ref="I135:J135"/>
    <mergeCell ref="B638:G638"/>
    <mergeCell ref="B1404:M1404"/>
    <mergeCell ref="I4075:K4075"/>
    <mergeCell ref="I14:K14"/>
    <mergeCell ref="D966:F966"/>
    <mergeCell ref="I3350:J3350"/>
    <mergeCell ref="D1570:G1570"/>
    <mergeCell ref="B3451:D3451"/>
    <mergeCell ref="I3648:J3648"/>
    <mergeCell ref="I1047:L1047"/>
    <mergeCell ref="I15:L15"/>
    <mergeCell ref="I4077:J4077"/>
    <mergeCell ref="B328:C328"/>
    <mergeCell ref="K1383:L1383"/>
    <mergeCell ref="K1410:L1410"/>
    <mergeCell ref="K655:L655"/>
    <mergeCell ref="B119:C119"/>
    <mergeCell ref="D1572:G1572"/>
    <mergeCell ref="B1992:C1992"/>
    <mergeCell ref="J133:L133"/>
    <mergeCell ref="D844:G844"/>
    <mergeCell ref="E3762:F3762"/>
    <mergeCell ref="I4070:K4070"/>
    <mergeCell ref="B2719:C2719"/>
    <mergeCell ref="G1252:H1253"/>
    <mergeCell ref="M1175:M1176"/>
    <mergeCell ref="B2240:C2241"/>
    <mergeCell ref="B2726:G2726"/>
    <mergeCell ref="F29:H29"/>
    <mergeCell ref="B781:M781"/>
    <mergeCell ref="F3042:M3042"/>
    <mergeCell ref="B1455:M1455"/>
    <mergeCell ref="B1995:D1995"/>
    <mergeCell ref="B1987:C1987"/>
    <mergeCell ref="K682:L682"/>
    <mergeCell ref="B3119:M3119"/>
    <mergeCell ref="B3171:C3171"/>
    <mergeCell ref="I3490:J3490"/>
    <mergeCell ref="H162:H163"/>
    <mergeCell ref="B343:F343"/>
    <mergeCell ref="B474:F474"/>
    <mergeCell ref="I3342:K3342"/>
    <mergeCell ref="D3696:F3697"/>
    <mergeCell ref="I2308:J2308"/>
    <mergeCell ref="D1876:F1877"/>
    <mergeCell ref="B573:M573"/>
    <mergeCell ref="D3540:F3541"/>
    <mergeCell ref="B2620:D2620"/>
    <mergeCell ref="D530:G530"/>
    <mergeCell ref="I2608:J2608"/>
    <mergeCell ref="B944:C944"/>
    <mergeCell ref="D3447:G3447"/>
    <mergeCell ref="B639:C639"/>
    <mergeCell ref="D532:G532"/>
    <mergeCell ref="I635:J635"/>
    <mergeCell ref="I2136:M2137"/>
    <mergeCell ref="G3540:H3541"/>
    <mergeCell ref="D420:F421"/>
    <mergeCell ref="B3172:M3172"/>
    <mergeCell ref="I966:M966"/>
    <mergeCell ref="F2626:M2626"/>
    <mergeCell ref="I238:M238"/>
    <mergeCell ref="B2136:C2137"/>
    <mergeCell ref="H4087:H4088"/>
    <mergeCell ref="D3442:G3442"/>
    <mergeCell ref="B415:M415"/>
    <mergeCell ref="J3149:L3149"/>
    <mergeCell ref="E226:F226"/>
    <mergeCell ref="B2131:C2131"/>
    <mergeCell ref="I2450:J2450"/>
    <mergeCell ref="G2084:H2085"/>
    <mergeCell ref="D2106:E2106"/>
    <mergeCell ref="D2712:G2712"/>
    <mergeCell ref="B861:D861"/>
    <mergeCell ref="D2526:F2526"/>
    <mergeCell ref="G2839:G2840"/>
    <mergeCell ref="D4071:G4071"/>
    <mergeCell ref="D1986:G1986"/>
    <mergeCell ref="D3534:M3534"/>
    <mergeCell ref="B3546:C3546"/>
    <mergeCell ref="B2514:C2514"/>
    <mergeCell ref="I56:M57"/>
    <mergeCell ref="M4087:M4088"/>
    <mergeCell ref="D3343:G3343"/>
    <mergeCell ref="M3490:M3491"/>
    <mergeCell ref="B2215:F2215"/>
    <mergeCell ref="B2182:C2182"/>
    <mergeCell ref="I1876:M1877"/>
    <mergeCell ref="D2422:F2422"/>
    <mergeCell ref="B3548:C3548"/>
    <mergeCell ref="B312:M312"/>
    <mergeCell ref="B571:C571"/>
    <mergeCell ref="D2400:G2400"/>
    <mergeCell ref="C3636:D3636"/>
    <mergeCell ref="B3846:C3846"/>
    <mergeCell ref="K2839:L2839"/>
    <mergeCell ref="M31:M32"/>
    <mergeCell ref="B2816:C2816"/>
    <mergeCell ref="M2762:M2763"/>
    <mergeCell ref="D945:G945"/>
    <mergeCell ref="I1579:K1579"/>
    <mergeCell ref="C2908:D2908"/>
    <mergeCell ref="D1672:G1672"/>
    <mergeCell ref="C2180:D2180"/>
    <mergeCell ref="C1297:D1297"/>
    <mergeCell ref="B2968:C2969"/>
    <mergeCell ref="G135:G136"/>
    <mergeCell ref="I1887:L1887"/>
    <mergeCell ref="D219:G219"/>
    <mergeCell ref="B2200:C2200"/>
    <mergeCell ref="B365:M365"/>
    <mergeCell ref="B3640:M3640"/>
    <mergeCell ref="B2202:C2202"/>
    <mergeCell ref="B3899:C3899"/>
    <mergeCell ref="B1476:D1476"/>
    <mergeCell ref="B1474:C1474"/>
    <mergeCell ref="I551:J551"/>
    <mergeCell ref="B1468:C1468"/>
    <mergeCell ref="B2410:C2410"/>
    <mergeCell ref="I1464:J1464"/>
    <mergeCell ref="B1766:C1766"/>
    <mergeCell ref="I2102:J2102"/>
    <mergeCell ref="B4076:D4076"/>
    <mergeCell ref="B2295:G2295"/>
    <mergeCell ref="B2195:C2195"/>
    <mergeCell ref="B52:M52"/>
    <mergeCell ref="G1408:H1409"/>
    <mergeCell ref="B3867:D3867"/>
    <mergeCell ref="I2402:J2402"/>
    <mergeCell ref="D3846:M3846"/>
    <mergeCell ref="L1371:M1371"/>
    <mergeCell ref="G524:H525"/>
    <mergeCell ref="B2837:D2837"/>
    <mergeCell ref="B3537:M3537"/>
    <mergeCell ref="B3773:D3773"/>
    <mergeCell ref="B2712:C2712"/>
    <mergeCell ref="L430:M430"/>
    <mergeCell ref="I3463:J3463"/>
    <mergeCell ref="B53:M53"/>
    <mergeCell ref="B3328:M3328"/>
    <mergeCell ref="B12:C12"/>
    <mergeCell ref="H1826:H1827"/>
    <mergeCell ref="I2422:M2422"/>
    <mergeCell ref="I4:M5"/>
    <mergeCell ref="B1374:G1374"/>
    <mergeCell ref="B108:C109"/>
    <mergeCell ref="B739:C739"/>
    <mergeCell ref="G58:G59"/>
    <mergeCell ref="I2090:J2090"/>
    <mergeCell ref="B4068:C4068"/>
    <mergeCell ref="I1060:J1060"/>
    <mergeCell ref="B3343:C3343"/>
    <mergeCell ref="I1512:M1513"/>
    <mergeCell ref="I633:J633"/>
    <mergeCell ref="I1686:J1686"/>
    <mergeCell ref="D3899:M3899"/>
    <mergeCell ref="I1360:J1360"/>
    <mergeCell ref="L3035:M3035"/>
    <mergeCell ref="I2413:J2413"/>
    <mergeCell ref="B2654:M2654"/>
    <mergeCell ref="G2812:H2813"/>
    <mergeCell ref="I2415:J2415"/>
    <mergeCell ref="L331:M331"/>
    <mergeCell ref="I1687:J1687"/>
    <mergeCell ref="B2733:D2733"/>
    <mergeCell ref="I784:M785"/>
    <mergeCell ref="H3359:H3360"/>
    <mergeCell ref="F1378:M1378"/>
    <mergeCell ref="D3131:G3131"/>
    <mergeCell ref="M2242:M2243"/>
    <mergeCell ref="D3254:F3254"/>
    <mergeCell ref="B370:F370"/>
    <mergeCell ref="D3858:G3858"/>
    <mergeCell ref="B2822:G2822"/>
    <mergeCell ref="D2131:M2131"/>
    <mergeCell ref="D1772:F1773"/>
    <mergeCell ref="D1403:M1403"/>
    <mergeCell ref="G1356:H1357"/>
    <mergeCell ref="B3967:C3967"/>
    <mergeCell ref="I3231:L3231"/>
    <mergeCell ref="B520:M520"/>
    <mergeCell ref="B779:C779"/>
    <mergeCell ref="I2199:L2199"/>
    <mergeCell ref="B3028:C3028"/>
    <mergeCell ref="K3567:L3567"/>
    <mergeCell ref="E2306:F2306"/>
    <mergeCell ref="J3045:L3045"/>
    <mergeCell ref="B956:D956"/>
    <mergeCell ref="B3239:C3239"/>
    <mergeCell ref="I646:J646"/>
    <mergeCell ref="B3278:M3278"/>
    <mergeCell ref="I944:J944"/>
    <mergeCell ref="L2198:M2198"/>
    <mergeCell ref="I2812:M2813"/>
    <mergeCell ref="B3246:G3246"/>
    <mergeCell ref="G3436:H3437"/>
    <mergeCell ref="I1373:J1373"/>
    <mergeCell ref="D1783:G1783"/>
    <mergeCell ref="L2931:M2931"/>
    <mergeCell ref="M2839:M2840"/>
    <mergeCell ref="D425:G425"/>
    <mergeCell ref="B3639:M3639"/>
    <mergeCell ref="H3983:H3984"/>
    <mergeCell ref="B2631:F2631"/>
    <mergeCell ref="D636:G636"/>
    <mergeCell ref="K2866:L2866"/>
    <mergeCell ref="J3773:L3773"/>
    <mergeCell ref="C777:D777"/>
    <mergeCell ref="D427:G427"/>
    <mergeCell ref="I222:K222"/>
    <mergeCell ref="D2300:G2300"/>
    <mergeCell ref="F338:M338"/>
    <mergeCell ref="B841:C841"/>
    <mergeCell ref="D3027:G3027"/>
    <mergeCell ref="B1568:C1568"/>
    <mergeCell ref="F3669:H3669"/>
    <mergeCell ref="I3972:J3972"/>
    <mergeCell ref="I851:K851"/>
    <mergeCell ref="D363:M363"/>
    <mergeCell ref="I3545:J3545"/>
    <mergeCell ref="D442:E442"/>
    <mergeCell ref="B2927:C2927"/>
    <mergeCell ref="B842:C842"/>
    <mergeCell ref="B1775:G1775"/>
    <mergeCell ref="G3280:H3281"/>
    <mergeCell ref="I3547:J3547"/>
    <mergeCell ref="G2552:H2553"/>
    <mergeCell ref="I2819:J2819"/>
    <mergeCell ref="D322:G322"/>
    <mergeCell ref="J1277:L1277"/>
    <mergeCell ref="B3862:G3862"/>
    <mergeCell ref="B2238:M2238"/>
    <mergeCell ref="I3546:J3546"/>
    <mergeCell ref="L1158:M1158"/>
    <mergeCell ref="B2912:M2912"/>
    <mergeCell ref="I123:K123"/>
    <mergeCell ref="I423:L423"/>
    <mergeCell ref="D1679:G1679"/>
    <mergeCell ref="C4105:D4105"/>
    <mergeCell ref="B1467:C1467"/>
    <mergeCell ref="K31:L31"/>
    <mergeCell ref="B1047:G1047"/>
    <mergeCell ref="I2516:J2516"/>
    <mergeCell ref="B2522:C2522"/>
    <mergeCell ref="I2822:K2822"/>
    <mergeCell ref="B3282:F3282"/>
    <mergeCell ref="B2527:F2527"/>
    <mergeCell ref="B742:G742"/>
    <mergeCell ref="B2828:D2828"/>
    <mergeCell ref="L123:M123"/>
    <mergeCell ref="F1589:H1589"/>
    <mergeCell ref="B2406:G2406"/>
    <mergeCell ref="B737:C737"/>
    <mergeCell ref="I2816:J2816"/>
    <mergeCell ref="B1353:M1353"/>
    <mergeCell ref="B264:C265"/>
    <mergeCell ref="G3359:G3360"/>
    <mergeCell ref="B1371:D1371"/>
    <mergeCell ref="M1098:M1099"/>
    <mergeCell ref="M343:M344"/>
    <mergeCell ref="G786:G787"/>
    <mergeCell ref="B2096:C2096"/>
    <mergeCell ref="I1788:J1788"/>
    <mergeCell ref="D628:F629"/>
    <mergeCell ref="B1195:C1195"/>
    <mergeCell ref="I2240:M2241"/>
    <mergeCell ref="C2649:D2649"/>
    <mergeCell ref="B3380:M3380"/>
    <mergeCell ref="I1990:K1990"/>
    <mergeCell ref="B2344:C2345"/>
    <mergeCell ref="B832:M832"/>
    <mergeCell ref="B1066:C1066"/>
    <mergeCell ref="B1372:D1372"/>
    <mergeCell ref="F133:H133"/>
    <mergeCell ref="I1062:J1062"/>
    <mergeCell ref="I2715:J2715"/>
    <mergeCell ref="B2099:D2099"/>
    <mergeCell ref="K3359:L3359"/>
    <mergeCell ref="K786:L786"/>
    <mergeCell ref="B3223:M3223"/>
    <mergeCell ref="B29:D29"/>
    <mergeCell ref="H266:H267"/>
    <mergeCell ref="I1685:J1685"/>
    <mergeCell ref="D3800:F3801"/>
    <mergeCell ref="E1370:F1370"/>
    <mergeCell ref="G1564:H1565"/>
    <mergeCell ref="D3129:G3129"/>
    <mergeCell ref="G3983:G3984"/>
    <mergeCell ref="B3963:C3963"/>
    <mergeCell ref="D3856:G3856"/>
    <mergeCell ref="B2708:C2709"/>
    <mergeCell ref="B3754:C3754"/>
    <mergeCell ref="F650:M650"/>
    <mergeCell ref="I1799:J1799"/>
    <mergeCell ref="B331:D331"/>
    <mergeCell ref="D3551:G3551"/>
    <mergeCell ref="I3020:M3021"/>
    <mergeCell ref="D310:M310"/>
    <mergeCell ref="D3072:F3073"/>
    <mergeCell ref="I1826:J1826"/>
    <mergeCell ref="B3756:C3756"/>
    <mergeCell ref="B4054:C4054"/>
    <mergeCell ref="B2549:M2549"/>
    <mergeCell ref="I643:K643"/>
    <mergeCell ref="B2340:M2340"/>
    <mergeCell ref="I950:K950"/>
    <mergeCell ref="B3276:M3276"/>
    <mergeCell ref="B1304:C1305"/>
    <mergeCell ref="D2506:G2506"/>
    <mergeCell ref="K2943:L2943"/>
    <mergeCell ref="I951:L951"/>
    <mergeCell ref="K2346:L2346"/>
    <mergeCell ref="D2508:G2508"/>
    <mergeCell ref="J1069:L1069"/>
    <mergeCell ref="D2089:G2089"/>
    <mergeCell ref="G2188:H2189"/>
    <mergeCell ref="B3649:C3649"/>
    <mergeCell ref="M2866:M2867"/>
    <mergeCell ref="L2614:M2614"/>
    <mergeCell ref="B3176:C3177"/>
    <mergeCell ref="G1279:G1280"/>
    <mergeCell ref="D1776:G1776"/>
    <mergeCell ref="D1363:G1363"/>
    <mergeCell ref="B628:C629"/>
    <mergeCell ref="D446:F446"/>
    <mergeCell ref="G2943:G2944"/>
    <mergeCell ref="B2292:C2293"/>
    <mergeCell ref="K1487:L1487"/>
    <mergeCell ref="B2923:C2923"/>
    <mergeCell ref="D3638:M3638"/>
    <mergeCell ref="B4107:C4107"/>
    <mergeCell ref="H1695:H1696"/>
    <mergeCell ref="B3346:C3346"/>
    <mergeCell ref="B3650:C3650"/>
    <mergeCell ref="D1052:G1052"/>
    <mergeCell ref="D4082:E4082"/>
    <mergeCell ref="I3800:M3801"/>
    <mergeCell ref="B2503:G2503"/>
    <mergeCell ref="I3974:J3974"/>
    <mergeCell ref="D108:F109"/>
    <mergeCell ref="I58:J58"/>
    <mergeCell ref="B1509:M1509"/>
    <mergeCell ref="C1556:D1556"/>
    <mergeCell ref="D320:G320"/>
    <mergeCell ref="I3246:J3246"/>
    <mergeCell ref="I3544:J3544"/>
    <mergeCell ref="M135:M136"/>
    <mergeCell ref="B1575:C1575"/>
    <mergeCell ref="G1514:G1515"/>
    <mergeCell ref="J29:L29"/>
    <mergeCell ref="D1142:M1142"/>
    <mergeCell ref="D1049:G1049"/>
    <mergeCell ref="I1148:M1149"/>
    <mergeCell ref="D321:G321"/>
    <mergeCell ref="B1582:G1582"/>
    <mergeCell ref="D3651:G3651"/>
    <mergeCell ref="F3562:M3562"/>
    <mergeCell ref="I541:J541"/>
    <mergeCell ref="D3770:E3770"/>
    <mergeCell ref="B3017:M3017"/>
    <mergeCell ref="K447:L447"/>
    <mergeCell ref="I2932:J2932"/>
    <mergeCell ref="I841:J841"/>
    <mergeCell ref="I1479:J1479"/>
    <mergeCell ref="D1870:M1870"/>
    <mergeCell ref="B1580:D1580"/>
    <mergeCell ref="B1578:C1578"/>
    <mergeCell ref="D3042:E3042"/>
    <mergeCell ref="B3244:D3244"/>
    <mergeCell ref="M370:M371"/>
    <mergeCell ref="I1166:J1166"/>
    <mergeCell ref="C516:D516"/>
    <mergeCell ref="I1893:J1893"/>
    <mergeCell ref="I3557:J3557"/>
    <mergeCell ref="B2705:M2705"/>
    <mergeCell ref="I992:M993"/>
    <mergeCell ref="D2924:G2924"/>
    <mergeCell ref="I3567:J3567"/>
    <mergeCell ref="B124:D124"/>
    <mergeCell ref="B535:C535"/>
    <mergeCell ref="B3151:F3151"/>
    <mergeCell ref="B116:C116"/>
    <mergeCell ref="I108:M109"/>
    <mergeCell ref="B1248:M1248"/>
    <mergeCell ref="E3034:F3034"/>
    <mergeCell ref="I8:J8"/>
    <mergeCell ref="I437:J437"/>
    <mergeCell ref="I852:J852"/>
    <mergeCell ref="I3439:L3439"/>
    <mergeCell ref="B3752:C3752"/>
    <mergeCell ref="I10:J10"/>
    <mergeCell ref="D962:E962"/>
    <mergeCell ref="K1098:L1098"/>
    <mergeCell ref="B3447:C3447"/>
    <mergeCell ref="I737:J737"/>
    <mergeCell ref="C569:D569"/>
    <mergeCell ref="B4160:M4160"/>
    <mergeCell ref="B1381:D1381"/>
    <mergeCell ref="I1071:J1071"/>
    <mergeCell ref="I1371:K1371"/>
    <mergeCell ref="L3139:M3139"/>
    <mergeCell ref="I2823:L2823"/>
    <mergeCell ref="G2916:H2917"/>
    <mergeCell ref="D3967:G3967"/>
    <mergeCell ref="B3775:F3775"/>
    <mergeCell ref="K2319:L2319"/>
    <mergeCell ref="K4010:L4010"/>
    <mergeCell ref="D1571:G1571"/>
    <mergeCell ref="B2702:C2702"/>
    <mergeCell ref="H3490:H3491"/>
    <mergeCell ref="D3235:G3235"/>
    <mergeCell ref="L2411:M2411"/>
    <mergeCell ref="F3877:H3877"/>
    <mergeCell ref="B2926:G2926"/>
    <mergeCell ref="D2235:M2235"/>
    <mergeCell ref="G4008:H4009"/>
    <mergeCell ref="F3978:M3978"/>
    <mergeCell ref="D1507:M1507"/>
    <mergeCell ref="I21:J21"/>
    <mergeCell ref="I3663:J3663"/>
    <mergeCell ref="G1460:H1461"/>
    <mergeCell ref="M863:M864"/>
    <mergeCell ref="B2616:C2616"/>
    <mergeCell ref="M3282:M3283"/>
    <mergeCell ref="I23:J23"/>
    <mergeCell ref="H2762:H2763"/>
    <mergeCell ref="I750:J750"/>
    <mergeCell ref="B1044:C1045"/>
    <mergeCell ref="D2812:F2813"/>
    <mergeCell ref="D3748:F3749"/>
    <mergeCell ref="I786:J786"/>
    <mergeCell ref="I331:K331"/>
    <mergeCell ref="D264:F265"/>
    <mergeCell ref="I1722:J1722"/>
    <mergeCell ref="D1887:G1887"/>
    <mergeCell ref="B216:C216"/>
    <mergeCell ref="F2317:H2317"/>
    <mergeCell ref="B3036:D3036"/>
    <mergeCell ref="B1255:G1255"/>
    <mergeCell ref="B2730:C2730"/>
    <mergeCell ref="B3743:M3743"/>
    <mergeCell ref="B2735:F2735"/>
    <mergeCell ref="K2970:L2970"/>
    <mergeCell ref="B218:C218"/>
    <mergeCell ref="B1612:M1612"/>
    <mergeCell ref="D2404:G2404"/>
    <mergeCell ref="B945:C945"/>
    <mergeCell ref="B3956:C3957"/>
    <mergeCell ref="I3349:J3349"/>
    <mergeCell ref="G1928:H1929"/>
    <mergeCell ref="B1408:C1409"/>
    <mergeCell ref="I2922:J2922"/>
    <mergeCell ref="B3072:C3073"/>
    <mergeCell ref="B2304:C2304"/>
    <mergeCell ref="B219:C219"/>
    <mergeCell ref="I3351:J3351"/>
    <mergeCell ref="I2623:J2623"/>
    <mergeCell ref="I3649:J3649"/>
    <mergeCell ref="M447:M448"/>
    <mergeCell ref="M578:M579"/>
    <mergeCell ref="I3983:J3983"/>
    <mergeCell ref="F2314:M2314"/>
    <mergeCell ref="D3436:F3437"/>
    <mergeCell ref="H1591:H1592"/>
    <mergeCell ref="I2931:K2931"/>
    <mergeCell ref="H1722:H1723"/>
    <mergeCell ref="I2923:J2923"/>
    <mergeCell ref="B1306:F1306"/>
    <mergeCell ref="D2708:F2709"/>
    <mergeCell ref="B126:G126"/>
    <mergeCell ref="B237:D237"/>
    <mergeCell ref="E3242:F3242"/>
    <mergeCell ref="E2514:F2514"/>
    <mergeCell ref="I862:M862"/>
    <mergeCell ref="B114:C114"/>
    <mergeCell ref="I1582:J1582"/>
    <mergeCell ref="B3118:C3118"/>
    <mergeCell ref="B2235:C2235"/>
    <mergeCell ref="D4064:G4064"/>
    <mergeCell ref="B2916:C2917"/>
    <mergeCell ref="I264:M265"/>
    <mergeCell ref="G888:H889"/>
    <mergeCell ref="F858:M858"/>
    <mergeCell ref="M3775:M3776"/>
    <mergeCell ref="G3463:G3464"/>
    <mergeCell ref="B1475:D1475"/>
    <mergeCell ref="I1882:J1882"/>
    <mergeCell ref="I1279:J1279"/>
    <mergeCell ref="B2757:M2757"/>
    <mergeCell ref="D732:F733"/>
    <mergeCell ref="I1158:K1158"/>
    <mergeCell ref="D3176:F3177"/>
    <mergeCell ref="B3484:M3484"/>
    <mergeCell ref="I2094:K2094"/>
    <mergeCell ref="I2191:L2191"/>
    <mergeCell ref="C3844:D3844"/>
    <mergeCell ref="L1678:M1678"/>
    <mergeCell ref="B890:F890"/>
    <mergeCell ref="D3963:G3963"/>
    <mergeCell ref="B2600:M2600"/>
    <mergeCell ref="B2758:M2758"/>
    <mergeCell ref="G2762:G2763"/>
    <mergeCell ref="B1356:C1357"/>
    <mergeCell ref="D1378:E1378"/>
    <mergeCell ref="I1772:M1773"/>
    <mergeCell ref="B133:D133"/>
    <mergeCell ref="B3863:C3863"/>
    <mergeCell ref="I578:J578"/>
    <mergeCell ref="I3436:M3437"/>
    <mergeCell ref="L3758:M3758"/>
    <mergeCell ref="B3042:C3042"/>
    <mergeCell ref="I888:M889"/>
    <mergeCell ref="D654:F654"/>
    <mergeCell ref="D1720:F1721"/>
    <mergeCell ref="D3233:G3233"/>
    <mergeCell ref="D3379:M3379"/>
    <mergeCell ref="B3047:F3047"/>
    <mergeCell ref="B3131:C3131"/>
    <mergeCell ref="D1260:G1260"/>
    <mergeCell ref="I631:L631"/>
    <mergeCell ref="G2423:G2424"/>
    <mergeCell ref="B435:D435"/>
    <mergeCell ref="I3452:J3452"/>
    <mergeCell ref="B2653:M2653"/>
    <mergeCell ref="D1883:G1883"/>
    <mergeCell ref="D259:M259"/>
    <mergeCell ref="B2444:M2444"/>
    <mergeCell ref="I1054:K1054"/>
    <mergeCell ref="B3038:G3038"/>
    <mergeCell ref="I3752:J3752"/>
    <mergeCell ref="B2310:G2310"/>
    <mergeCell ref="B2088:C2088"/>
    <mergeCell ref="B3:C3"/>
    <mergeCell ref="B432:C432"/>
    <mergeCell ref="G1722:G1723"/>
    <mergeCell ref="J237:L237"/>
    <mergeCell ref="B3032:C3032"/>
    <mergeCell ref="J1173:L1173"/>
    <mergeCell ref="B3026:C3026"/>
    <mergeCell ref="I732:M733"/>
    <mergeCell ref="D1159:G1159"/>
    <mergeCell ref="I3176:M3177"/>
    <mergeCell ref="L2718:M2718"/>
    <mergeCell ref="B3280:C3281"/>
    <mergeCell ref="B2308:D2308"/>
    <mergeCell ref="B2002:C2002"/>
    <mergeCell ref="D680:F681"/>
    <mergeCell ref="B988:M988"/>
    <mergeCell ref="F1069:H1069"/>
    <mergeCell ref="B2300:C2300"/>
    <mergeCell ref="B2552:C2553"/>
    <mergeCell ref="I2296:J2296"/>
    <mergeCell ref="B3432:M3432"/>
    <mergeCell ref="B2762:F2762"/>
    <mergeCell ref="B3035:D3035"/>
    <mergeCell ref="B2396:C2397"/>
    <mergeCell ref="K1591:L1591"/>
    <mergeCell ref="I4076:J4076"/>
    <mergeCell ref="B4159:M4159"/>
    <mergeCell ref="H1799:H1800"/>
    <mergeCell ref="D3250:E3250"/>
    <mergeCell ref="D431:G431"/>
    <mergeCell ref="M1514:M1515"/>
    <mergeCell ref="I1720:M1721"/>
    <mergeCell ref="B239:F239"/>
    <mergeCell ref="B1613:M1613"/>
    <mergeCell ref="C724:D724"/>
    <mergeCell ref="D843:G843"/>
    <mergeCell ref="B1984:C1984"/>
    <mergeCell ref="B3658:C3658"/>
    <mergeCell ref="I2735:J2735"/>
    <mergeCell ref="B952:C952"/>
    <mergeCell ref="H1098:H1099"/>
    <mergeCell ref="H343:H344"/>
    <mergeCell ref="I1675:J1675"/>
    <mergeCell ref="D1246:M1246"/>
    <mergeCell ref="B1715:C1715"/>
    <mergeCell ref="B954:C954"/>
    <mergeCell ref="D3755:G3755"/>
    <mergeCell ref="I645:J645"/>
    <mergeCell ref="B728:M728"/>
    <mergeCell ref="B2079:M2079"/>
    <mergeCell ref="B2619:D2619"/>
    <mergeCell ref="I218:J218"/>
    <mergeCell ref="K551:L551"/>
    <mergeCell ref="H3255:H3256"/>
    <mergeCell ref="I945:J945"/>
    <mergeCell ref="B1870:C1870"/>
    <mergeCell ref="C2441:D2441"/>
    <mergeCell ref="I3967:L3967"/>
    <mergeCell ref="G3879:G3880"/>
    <mergeCell ref="C620:D620"/>
    <mergeCell ref="B3859:C3859"/>
    <mergeCell ref="K3463:L3463"/>
    <mergeCell ref="I2515:K2515"/>
    <mergeCell ref="I3386:J3386"/>
    <mergeCell ref="B3554:C3554"/>
    <mergeCell ref="B625:M625"/>
    <mergeCell ref="B3439:G3439"/>
    <mergeCell ref="B3900:M3900"/>
    <mergeCell ref="D206:M206"/>
    <mergeCell ref="D1044:F1045"/>
    <mergeCell ref="B1352:M1352"/>
    <mergeCell ref="B3134:G3134"/>
    <mergeCell ref="E3138:F3138"/>
    <mergeCell ref="D1715:M1715"/>
    <mergeCell ref="D1256:G1256"/>
    <mergeCell ref="L2515:M2515"/>
    <mergeCell ref="G1668:H1669"/>
    <mergeCell ref="B3129:C3129"/>
    <mergeCell ref="M1071:M1072"/>
    <mergeCell ref="B3856:C3856"/>
    <mergeCell ref="D1258:G1258"/>
    <mergeCell ref="M2735:M2736"/>
    <mergeCell ref="B1156:C1156"/>
    <mergeCell ref="H2215:H2216"/>
    <mergeCell ref="M3671:M3672"/>
    <mergeCell ref="I2084:M2085"/>
    <mergeCell ref="B2554:F2554"/>
    <mergeCell ref="D2730:E2730"/>
    <mergeCell ref="B2188:C2189"/>
    <mergeCell ref="D3956:F3957"/>
    <mergeCell ref="I1930:J1930"/>
    <mergeCell ref="C3220:D3220"/>
    <mergeCell ref="G1799:G1800"/>
    <mergeCell ref="B1678:G1678"/>
    <mergeCell ref="D987:M987"/>
    <mergeCell ref="C2337:D2337"/>
    <mergeCell ref="G1202:G1203"/>
    <mergeCell ref="L1059:M1059"/>
    <mergeCell ref="D2006:F2006"/>
    <mergeCell ref="B469:M469"/>
    <mergeCell ref="I1777:J1777"/>
    <mergeCell ref="J1901:L1901"/>
    <mergeCell ref="D2612:G2612"/>
    <mergeCell ref="B3874:C3874"/>
    <mergeCell ref="L1054:M1054"/>
    <mergeCell ref="B1055:C1055"/>
    <mergeCell ref="D4:F5"/>
    <mergeCell ref="G343:G344"/>
    <mergeCell ref="F1797:H1797"/>
    <mergeCell ref="C1452:D1452"/>
    <mergeCell ref="I3559:J3559"/>
    <mergeCell ref="B2495:M2495"/>
    <mergeCell ref="H135:H136"/>
    <mergeCell ref="B366:M366"/>
    <mergeCell ref="B3877:D3877"/>
    <mergeCell ref="B754:C754"/>
    <mergeCell ref="M3386:M3387"/>
    <mergeCell ref="B414:C414"/>
    <mergeCell ref="B1052:C1052"/>
    <mergeCell ref="H2866:H2867"/>
    <mergeCell ref="I1044:M1045"/>
    <mergeCell ref="B1514:F1514"/>
    <mergeCell ref="I2101:J2101"/>
    <mergeCell ref="B327:C327"/>
    <mergeCell ref="D2916:F2917"/>
    <mergeCell ref="E3970:F3970"/>
    <mergeCell ref="D2547:M2547"/>
    <mergeCell ref="I435:K435"/>
    <mergeCell ref="L19:M19"/>
    <mergeCell ref="B320:C320"/>
    <mergeCell ref="I3343:L3343"/>
    <mergeCell ref="D726:M726"/>
    <mergeCell ref="B1359:G1359"/>
    <mergeCell ref="B989:M989"/>
    <mergeCell ref="B2421:D2421"/>
    <mergeCell ref="I2088:J2088"/>
    <mergeCell ref="I2726:J2726"/>
    <mergeCell ref="I3956:M3957"/>
    <mergeCell ref="I2007:J2007"/>
    <mergeCell ref="I2307:K2307"/>
    <mergeCell ref="L4075:M4075"/>
    <mergeCell ref="L14:M14"/>
    <mergeCell ref="H370:H371"/>
    <mergeCell ref="I2299:J2299"/>
    <mergeCell ref="I2006:M2006"/>
    <mergeCell ref="D2838:F2838"/>
    <mergeCell ref="B467:C467"/>
    <mergeCell ref="D3444:G3444"/>
    <mergeCell ref="I4087:J4087"/>
    <mergeCell ref="B338:C338"/>
    <mergeCell ref="I2302:K2302"/>
    <mergeCell ref="I3035:K3035"/>
    <mergeCell ref="L1886:M1886"/>
    <mergeCell ref="L3971:M3971"/>
    <mergeCell ref="K578:L578"/>
    <mergeCell ref="I1061:J1061"/>
    <mergeCell ref="M2527:M2528"/>
    <mergeCell ref="G2215:G2216"/>
    <mergeCell ref="D2443:M2443"/>
    <mergeCell ref="I634:J634"/>
    <mergeCell ref="D1586:E1586"/>
    <mergeCell ref="D2522:E2522"/>
    <mergeCell ref="B105:M105"/>
    <mergeCell ref="B341:D341"/>
    <mergeCell ref="I3239:L3239"/>
    <mergeCell ref="I959:J959"/>
    <mergeCell ref="H3698:H3699"/>
    <mergeCell ref="G3906:G3907"/>
    <mergeCell ref="I3963:J3963"/>
    <mergeCell ref="J3357:L3357"/>
    <mergeCell ref="B2924:C2924"/>
    <mergeCell ref="B3222:C3222"/>
    <mergeCell ref="I2916:M2917"/>
    <mergeCell ref="I1984:J1984"/>
    <mergeCell ref="L3238:M3238"/>
    <mergeCell ref="D3462:F3462"/>
    <mergeCell ref="I1267:K1267"/>
    <mergeCell ref="G992:H993"/>
    <mergeCell ref="I1259:J1259"/>
    <mergeCell ref="I839:L839"/>
    <mergeCell ref="D2823:G2823"/>
    <mergeCell ref="B3666:C3666"/>
    <mergeCell ref="B3671:F3671"/>
    <mergeCell ref="B1886:G1886"/>
    <mergeCell ref="K3906:L3906"/>
    <mergeCell ref="C1817:D1817"/>
    <mergeCell ref="I1262:K1262"/>
    <mergeCell ref="D1985:G1985"/>
    <mergeCell ref="B1881:C1881"/>
    <mergeCell ref="B2518:G2518"/>
    <mergeCell ref="B3550:G3550"/>
    <mergeCell ref="E850:F850"/>
    <mergeCell ref="C673:D673"/>
    <mergeCell ref="G2864:H2865"/>
    <mergeCell ref="B1454:C1454"/>
    <mergeCell ref="G316:H317"/>
    <mergeCell ref="B1576:C1576"/>
    <mergeCell ref="B4008:C4009"/>
    <mergeCell ref="G1175:G1176"/>
    <mergeCell ref="B3240:C3240"/>
    <mergeCell ref="B524:C525"/>
    <mergeCell ref="D2608:G2608"/>
    <mergeCell ref="B1460:C1461"/>
    <mergeCell ref="H863:H864"/>
    <mergeCell ref="I682:J682"/>
    <mergeCell ref="I3540:M3541"/>
    <mergeCell ref="H3282:H3283"/>
    <mergeCell ref="D635:G635"/>
    <mergeCell ref="H2527:H2528"/>
    <mergeCell ref="B2516:D2516"/>
    <mergeCell ref="D888:F889"/>
    <mergeCell ref="F1277:H1277"/>
    <mergeCell ref="B2210:C2210"/>
    <mergeCell ref="D1824:F1825"/>
    <mergeCell ref="D758:F758"/>
    <mergeCell ref="B2508:C2508"/>
    <mergeCell ref="D1362:G1362"/>
    <mergeCell ref="I3859:J3859"/>
    <mergeCell ref="B2703:M2703"/>
    <mergeCell ref="K1799:L1799"/>
    <mergeCell ref="B1092:M1092"/>
    <mergeCell ref="D1364:G1364"/>
    <mergeCell ref="I735:L735"/>
    <mergeCell ref="I2829:J2829"/>
    <mergeCell ref="K1071:L1071"/>
    <mergeCell ref="I3556:J3556"/>
    <mergeCell ref="B122:C122"/>
    <mergeCell ref="B1470:G1470"/>
    <mergeCell ref="M967:M968"/>
    <mergeCell ref="I1798:M1798"/>
    <mergeCell ref="I3129:J3129"/>
    <mergeCell ref="G4:H5"/>
    <mergeCell ref="I3462:M3462"/>
    <mergeCell ref="B1478:G1478"/>
    <mergeCell ref="B2414:G2414"/>
    <mergeCell ref="B364:M364"/>
    <mergeCell ref="F1794:M1794"/>
    <mergeCell ref="B1160:C1160"/>
    <mergeCell ref="G1824:H1825"/>
    <mergeCell ref="I1672:J1672"/>
    <mergeCell ref="B2911:M2911"/>
    <mergeCell ref="H551:H552"/>
    <mergeCell ref="B2411:D2411"/>
    <mergeCell ref="G1826:G1827"/>
    <mergeCell ref="D1454:M1454"/>
    <mergeCell ref="K370:L370"/>
    <mergeCell ref="B1466:C1466"/>
    <mergeCell ref="B3693:M3693"/>
    <mergeCell ref="H578:H579"/>
    <mergeCell ref="I3280:M3281"/>
    <mergeCell ref="I1375:J1375"/>
    <mergeCell ref="H2242:H2243"/>
    <mergeCell ref="D3332:F3333"/>
    <mergeCell ref="I1673:J1673"/>
    <mergeCell ref="B9:C9"/>
    <mergeCell ref="F237:H237"/>
    <mergeCell ref="C1505:D1505"/>
    <mergeCell ref="D784:F785"/>
    <mergeCell ref="B1872:M1872"/>
    <mergeCell ref="I2095:L2095"/>
    <mergeCell ref="B2412:D2412"/>
    <mergeCell ref="B3536:M3536"/>
    <mergeCell ref="I840:J840"/>
    <mergeCell ref="B1069:D1069"/>
    <mergeCell ref="B738:C738"/>
    <mergeCell ref="I3455:J3455"/>
    <mergeCell ref="C3585:D3585"/>
    <mergeCell ref="M682:M683"/>
    <mergeCell ref="E2410:F2410"/>
    <mergeCell ref="I1824:M1825"/>
    <mergeCell ref="I758:M758"/>
    <mergeCell ref="G4087:G4088"/>
    <mergeCell ref="C828:D828"/>
    <mergeCell ref="B4067:C4067"/>
    <mergeCell ref="B831:M831"/>
    <mergeCell ref="E1266:F1266"/>
    <mergeCell ref="B888:C889"/>
    <mergeCell ref="D3171:M3171"/>
    <mergeCell ref="F1690:M1690"/>
    <mergeCell ref="B3762:C3762"/>
    <mergeCell ref="B103:M103"/>
    <mergeCell ref="B643:D643"/>
    <mergeCell ref="B833:M833"/>
    <mergeCell ref="I2718:K2718"/>
    <mergeCell ref="D1252:F1253"/>
    <mergeCell ref="B1819:C1819"/>
    <mergeCell ref="D858:E858"/>
    <mergeCell ref="D1464:G1464"/>
    <mergeCell ref="I22:J22"/>
    <mergeCell ref="B316:C317"/>
    <mergeCell ref="B160:C161"/>
    <mergeCell ref="K3983:L3983"/>
    <mergeCell ref="B3034:C3034"/>
    <mergeCell ref="G2527:G2528"/>
    <mergeCell ref="D2402:G2402"/>
    <mergeCell ref="M3879:M3880"/>
    <mergeCell ref="G2658:G2659"/>
    <mergeCell ref="I343:J343"/>
    <mergeCell ref="B2598:C2598"/>
    <mergeCell ref="B3698:F3698"/>
    <mergeCell ref="B3332:C3333"/>
    <mergeCell ref="K2527:L2527"/>
    <mergeCell ref="B2550:M2550"/>
    <mergeCell ref="B3277:M3277"/>
    <mergeCell ref="B2504:C2504"/>
    <mergeCell ref="D1482:E1482"/>
    <mergeCell ref="B729:M729"/>
    <mergeCell ref="B3543:G3543"/>
    <mergeCell ref="M2450:M2451"/>
    <mergeCell ref="D633:G633"/>
    <mergeCell ref="C1660:D1660"/>
    <mergeCell ref="D424:G424"/>
    <mergeCell ref="C2596:D2596"/>
    <mergeCell ref="D1360:G1360"/>
    <mergeCell ref="D2910:M2910"/>
    <mergeCell ref="I1575:L1575"/>
    <mergeCell ref="G2242:G2243"/>
    <mergeCell ref="G1487:G1488"/>
    <mergeCell ref="B962:C962"/>
    <mergeCell ref="D2719:G2719"/>
    <mergeCell ref="B1260:C1260"/>
    <mergeCell ref="B1558:C1558"/>
    <mergeCell ref="I1252:M1253"/>
    <mergeCell ref="D2182:M2182"/>
    <mergeCell ref="B2651:C2651"/>
    <mergeCell ref="D1174:F1174"/>
    <mergeCell ref="B1471:C1471"/>
    <mergeCell ref="I1152:J1152"/>
    <mergeCell ref="B1508:M1508"/>
    <mergeCell ref="D1091:M1091"/>
    <mergeCell ref="G3644:H3645"/>
    <mergeCell ref="I1581:J1581"/>
    <mergeCell ref="L1163:M1163"/>
    <mergeCell ref="B3015:M3015"/>
    <mergeCell ref="B3142:G3142"/>
    <mergeCell ref="I3245:J3245"/>
    <mergeCell ref="G3488:H3489"/>
    <mergeCell ref="I1154:J1154"/>
    <mergeCell ref="K2242:L2242"/>
    <mergeCell ref="G2760:H2761"/>
    <mergeCell ref="I1881:J1881"/>
    <mergeCell ref="M2138:M2139"/>
    <mergeCell ref="B2289:M2289"/>
    <mergeCell ref="B2525:D2525"/>
    <mergeCell ref="I2215:J2215"/>
    <mergeCell ref="I3151:J3151"/>
    <mergeCell ref="F546:M546"/>
    <mergeCell ref="M1410:M1411"/>
    <mergeCell ref="B135:F135"/>
    <mergeCell ref="D3982:F3982"/>
    <mergeCell ref="D944:G944"/>
    <mergeCell ref="F1901:H1901"/>
    <mergeCell ref="B14:G14"/>
    <mergeCell ref="I535:L535"/>
    <mergeCell ref="D650:E650"/>
    <mergeCell ref="I3751:L3751"/>
    <mergeCell ref="B1561:M1561"/>
    <mergeCell ref="B220:C220"/>
    <mergeCell ref="B736:C736"/>
    <mergeCell ref="B518:C518"/>
    <mergeCell ref="B2:C2"/>
    <mergeCell ref="B4070:G4070"/>
    <mergeCell ref="B431:C431"/>
    <mergeCell ref="E4074:F4074"/>
    <mergeCell ref="D2651:M2651"/>
    <mergeCell ref="I112:J112"/>
    <mergeCell ref="L3451:M3451"/>
    <mergeCell ref="I1165:J1165"/>
    <mergeCell ref="I1048:J1048"/>
    <mergeCell ref="I1778:J1778"/>
    <mergeCell ref="G2604:H2605"/>
    <mergeCell ref="I3446:K3446"/>
    <mergeCell ref="I1892:J1892"/>
    <mergeCell ref="B3760:C3760"/>
    <mergeCell ref="I114:J114"/>
    <mergeCell ref="I1050:J1050"/>
    <mergeCell ref="H3151:H3152"/>
    <mergeCell ref="H3906:H3907"/>
    <mergeCell ref="J3565:L3565"/>
    <mergeCell ref="I2866:J2866"/>
    <mergeCell ref="I2111:J2111"/>
    <mergeCell ref="I2411:K2411"/>
    <mergeCell ref="D3547:G3547"/>
    <mergeCell ref="D1923:M1923"/>
    <mergeCell ref="H474:H475"/>
    <mergeCell ref="F3461:H3461"/>
    <mergeCell ref="D2942:F2942"/>
    <mergeCell ref="D3546:G3546"/>
    <mergeCell ref="D524:F525"/>
    <mergeCell ref="I1983:L1983"/>
    <mergeCell ref="I9:J9"/>
    <mergeCell ref="J2837:L2837"/>
    <mergeCell ref="D3548:G3548"/>
    <mergeCell ref="B748:D748"/>
    <mergeCell ref="B442:C442"/>
    <mergeCell ref="B2089:C2089"/>
    <mergeCell ref="B3962:C3962"/>
    <mergeCell ref="I438:J438"/>
    <mergeCell ref="L1990:M1990"/>
    <mergeCell ref="B2030:M2030"/>
    <mergeCell ref="I11:J11"/>
    <mergeCell ref="L3654:M3654"/>
    <mergeCell ref="M2631:M2632"/>
    <mergeCell ref="I3982:M3982"/>
    <mergeCell ref="I4066:J4066"/>
    <mergeCell ref="B3964:C3964"/>
    <mergeCell ref="B1668:C1669"/>
    <mergeCell ref="I738:J738"/>
    <mergeCell ref="B3242:C3242"/>
    <mergeCell ref="I3767:J3767"/>
    <mergeCell ref="B839:G839"/>
    <mergeCell ref="H2735:H2736"/>
    <mergeCell ref="H3671:H3672"/>
    <mergeCell ref="I1063:J1063"/>
    <mergeCell ref="D2032:F2033"/>
    <mergeCell ref="D2505:G2505"/>
    <mergeCell ref="G4010:G4011"/>
    <mergeCell ref="I4067:J4067"/>
    <mergeCell ref="B2450:F2450"/>
    <mergeCell ref="D3852:F3853"/>
    <mergeCell ref="D1779:G1779"/>
    <mergeCell ref="D155:M155"/>
    <mergeCell ref="B1256:C1256"/>
    <mergeCell ref="I3337:J3337"/>
    <mergeCell ref="B1258:C1258"/>
    <mergeCell ref="J1797:L1797"/>
    <mergeCell ref="B3654:G3654"/>
    <mergeCell ref="B2622:G2622"/>
    <mergeCell ref="J2:K2"/>
    <mergeCell ref="L950:M950"/>
    <mergeCell ref="G2968:H2969"/>
    <mergeCell ref="G994:G995"/>
    <mergeCell ref="I2942:M2942"/>
    <mergeCell ref="B830:C830"/>
    <mergeCell ref="I3962:J3962"/>
    <mergeCell ref="B4112:C4113"/>
    <mergeCell ref="B3344:C3344"/>
    <mergeCell ref="B2391:M2391"/>
    <mergeCell ref="D12:G12"/>
    <mergeCell ref="B1274:C1274"/>
    <mergeCell ref="H3386:H3387"/>
    <mergeCell ref="H2631:H2632"/>
    <mergeCell ref="D992:F993"/>
    <mergeCell ref="F1381:H1381"/>
    <mergeCell ref="B2034:F2034"/>
    <mergeCell ref="B3744:M3744"/>
    <mergeCell ref="G3151:G3152"/>
    <mergeCell ref="B854:G854"/>
    <mergeCell ref="I2206:J2206"/>
    <mergeCell ref="F1170:M1170"/>
    <mergeCell ref="B1277:D1277"/>
    <mergeCell ref="B2287:M2287"/>
    <mergeCell ref="B848:C848"/>
    <mergeCell ref="I2032:M2033"/>
    <mergeCell ref="E3554:F3554"/>
    <mergeCell ref="B624:M624"/>
    <mergeCell ref="B4158:C4158"/>
    <mergeCell ref="I3852:M3853"/>
    <mergeCell ref="I3566:M3566"/>
    <mergeCell ref="B1788:D1788"/>
    <mergeCell ref="F1898:M1898"/>
    <mergeCell ref="I1775:L1775"/>
    <mergeCell ref="B851:D851"/>
    <mergeCell ref="B1975:M1975"/>
    <mergeCell ref="M2007:M2008"/>
    <mergeCell ref="B3797:M3797"/>
    <mergeCell ref="D2002:E2002"/>
    <mergeCell ref="I2198:K2198"/>
    <mergeCell ref="B3463:F3463"/>
    <mergeCell ref="B3454:G3454"/>
    <mergeCell ref="I1164:J1164"/>
    <mergeCell ref="I3855:L3855"/>
    <mergeCell ref="B113:C113"/>
    <mergeCell ref="C1609:D1609"/>
    <mergeCell ref="B2913:M2913"/>
    <mergeCell ref="D3648:G3648"/>
    <mergeCell ref="G472:H473"/>
    <mergeCell ref="G2866:G2867"/>
    <mergeCell ref="G2111:G2112"/>
    <mergeCell ref="I217:J217"/>
    <mergeCell ref="G3802:G3803"/>
    <mergeCell ref="I3863:L3863"/>
    <mergeCell ref="J2317:L2317"/>
    <mergeCell ref="B115:C115"/>
    <mergeCell ref="I1487:J1487"/>
    <mergeCell ref="D1195:M1195"/>
    <mergeCell ref="I1618:J1618"/>
    <mergeCell ref="L3862:M3862"/>
    <mergeCell ref="B3452:D3452"/>
    <mergeCell ref="B3146:C3146"/>
    <mergeCell ref="I3282:J3282"/>
    <mergeCell ref="B3444:C3444"/>
    <mergeCell ref="I742:K742"/>
    <mergeCell ref="I436:J436"/>
    <mergeCell ref="D2760:F2761"/>
    <mergeCell ref="B3742:C3742"/>
    <mergeCell ref="B4082:C4082"/>
    <mergeCell ref="B3540:C3541"/>
    <mergeCell ref="K2735:L2735"/>
    <mergeCell ref="B2028:M2028"/>
    <mergeCell ref="B3694:M3694"/>
    <mergeCell ref="B20:D20"/>
    <mergeCell ref="B3966:G3966"/>
    <mergeCell ref="D3275:M3275"/>
    <mergeCell ref="I736:J736"/>
    <mergeCell ref="L3347:M3347"/>
    <mergeCell ref="B3751:G3751"/>
    <mergeCell ref="M2658:M2659"/>
    <mergeCell ref="D841:G841"/>
    <mergeCell ref="M1903:M1904"/>
    <mergeCell ref="L2406:M2406"/>
    <mergeCell ref="I316:M317"/>
    <mergeCell ref="I4065:J4065"/>
    <mergeCell ref="G940:H941"/>
    <mergeCell ref="D1568:G1568"/>
    <mergeCell ref="B2401:C2401"/>
    <mergeCell ref="B420:C421"/>
    <mergeCell ref="C2804:D2804"/>
    <mergeCell ref="D3232:G3232"/>
    <mergeCell ref="B2084:C2085"/>
    <mergeCell ref="B572:M572"/>
    <mergeCell ref="H1487:H1488"/>
    <mergeCell ref="G1695:G1696"/>
    <mergeCell ref="D2927:G2927"/>
    <mergeCell ref="D842:G842"/>
    <mergeCell ref="B1675:C1675"/>
    <mergeCell ref="F4085:H4085"/>
    <mergeCell ref="D2390:M2390"/>
    <mergeCell ref="B3795:C3795"/>
    <mergeCell ref="B3770:C3770"/>
    <mergeCell ref="I447:J447"/>
    <mergeCell ref="D2199:G2199"/>
    <mergeCell ref="B1301:M1301"/>
    <mergeCell ref="D531:G531"/>
    <mergeCell ref="B3972:D3972"/>
    <mergeCell ref="I326:K326"/>
    <mergeCell ref="D1278:F1278"/>
    <mergeCell ref="I2609:J2609"/>
    <mergeCell ref="B2652:M2652"/>
    <mergeCell ref="B3763:D3763"/>
    <mergeCell ref="B3340:C3340"/>
    <mergeCell ref="B1985:C1985"/>
    <mergeCell ref="I3453:J3453"/>
    <mergeCell ref="I3336:J3336"/>
    <mergeCell ref="K1695:L1695"/>
    <mergeCell ref="B642:C642"/>
    <mergeCell ref="I3359:J3359"/>
    <mergeCell ref="M1618:M1619"/>
    <mergeCell ref="I2760:M2761"/>
    <mergeCell ref="D737:G737"/>
    <mergeCell ref="F3354:M3354"/>
    <mergeCell ref="B4:C5"/>
    <mergeCell ref="C1764:D1764"/>
    <mergeCell ref="D528:G528"/>
    <mergeCell ref="C1036:D1036"/>
    <mergeCell ref="B222:G222"/>
    <mergeCell ref="B1767:M1767"/>
    <mergeCell ref="B1824:C1825"/>
    <mergeCell ref="K994:L994"/>
    <mergeCell ref="B1769:M1769"/>
    <mergeCell ref="I3654:K3654"/>
    <mergeCell ref="I231:J231"/>
    <mergeCell ref="D2188:F2189"/>
    <mergeCell ref="B2496:M2496"/>
    <mergeCell ref="I529:J529"/>
    <mergeCell ref="B2755:C2755"/>
    <mergeCell ref="B885:M885"/>
    <mergeCell ref="I958:J958"/>
    <mergeCell ref="I1256:J1256"/>
    <mergeCell ref="B2932:D2932"/>
    <mergeCell ref="C308:D308"/>
    <mergeCell ref="I2622:J2622"/>
    <mergeCell ref="G264:H265"/>
    <mergeCell ref="D3759:G3759"/>
    <mergeCell ref="I1258:J1258"/>
    <mergeCell ref="D3874:E3874"/>
    <mergeCell ref="I2319:J2319"/>
    <mergeCell ref="C3481:D3481"/>
    <mergeCell ref="H682:H683"/>
    <mergeCell ref="I1278:M1278"/>
    <mergeCell ref="L2203:M2203"/>
    <mergeCell ref="B423:G423"/>
    <mergeCell ref="B230:G230"/>
    <mergeCell ref="B936:M936"/>
    <mergeCell ref="D3754:G3754"/>
    <mergeCell ref="B727:M727"/>
    <mergeCell ref="B3544:C3544"/>
    <mergeCell ref="B118:G118"/>
    <mergeCell ref="D754:E754"/>
    <mergeCell ref="D3756:G3756"/>
    <mergeCell ref="I3127:L3127"/>
    <mergeCell ref="D2418:E2418"/>
    <mergeCell ref="D3024:G3024"/>
    <mergeCell ref="B1901:D1901"/>
    <mergeCell ref="B1173:D1173"/>
    <mergeCell ref="I542:J542"/>
    <mergeCell ref="D3488:F3489"/>
    <mergeCell ref="D3026:G3026"/>
    <mergeCell ref="I216:J216"/>
    <mergeCell ref="D1694:F1694"/>
    <mergeCell ref="L3555:M3555"/>
    <mergeCell ref="G2708:H2709"/>
    <mergeCell ref="I1367:L1367"/>
    <mergeCell ref="B2196:C2196"/>
    <mergeCell ref="D3649:G3649"/>
    <mergeCell ref="H4010:H4011"/>
    <mergeCell ref="I2188:M2189"/>
    <mergeCell ref="K2007:L2007"/>
    <mergeCell ref="E746:F746"/>
    <mergeCell ref="B3594:F3594"/>
    <mergeCell ref="D1299:M1299"/>
    <mergeCell ref="B1464:C1464"/>
    <mergeCell ref="L2099:M2099"/>
    <mergeCell ref="F3565:H3565"/>
    <mergeCell ref="B4078:G4078"/>
    <mergeCell ref="B3128:C3128"/>
    <mergeCell ref="B1472:C1472"/>
    <mergeCell ref="G212:H213"/>
    <mergeCell ref="D338:E338"/>
    <mergeCell ref="B3347:D3347"/>
    <mergeCell ref="B2823:C2823"/>
    <mergeCell ref="B1799:F1799"/>
    <mergeCell ref="M3074:M3075"/>
    <mergeCell ref="I113:J113"/>
    <mergeCell ref="J2941:L2941"/>
    <mergeCell ref="B3461:D3461"/>
    <mergeCell ref="B4066:C4066"/>
    <mergeCell ref="D1984:G1984"/>
    <mergeCell ref="D2604:F2605"/>
    <mergeCell ref="H1514:H1515"/>
    <mergeCell ref="H759:H760"/>
    <mergeCell ref="I3443:J3443"/>
    <mergeCell ref="H2450:H2451"/>
    <mergeCell ref="B2095:C2095"/>
    <mergeCell ref="G447:G448"/>
    <mergeCell ref="B740:C740"/>
    <mergeCell ref="I3966:K3966"/>
    <mergeCell ref="I115:J115"/>
    <mergeCell ref="D2448:F2449"/>
    <mergeCell ref="B8:C8"/>
    <mergeCell ref="F2837:H2837"/>
    <mergeCell ref="F2109:H2109"/>
    <mergeCell ref="I3871:J3871"/>
    <mergeCell ref="I19:K19"/>
    <mergeCell ref="B3535:M3535"/>
    <mergeCell ref="C4001:D4001"/>
    <mergeCell ref="B10:C10"/>
    <mergeCell ref="B943:G943"/>
    <mergeCell ref="H2839:H2840"/>
    <mergeCell ref="I1359:L1359"/>
    <mergeCell ref="I2414:J2414"/>
    <mergeCell ref="I327:L327"/>
    <mergeCell ref="I3644:M3645"/>
    <mergeCell ref="K1722:L1722"/>
    <mergeCell ref="G2448:H2449"/>
    <mergeCell ref="G1720:H1721"/>
    <mergeCell ref="I1987:J1987"/>
    <mergeCell ref="J445:L445"/>
    <mergeCell ref="D1156:G1156"/>
    <mergeCell ref="D3587:M3587"/>
    <mergeCell ref="B310:C310"/>
    <mergeCell ref="I1694:M1694"/>
    <mergeCell ref="B633:C633"/>
    <mergeCell ref="I2714:J2714"/>
    <mergeCell ref="L1683:M1683"/>
    <mergeCell ref="B2297:C2297"/>
    <mergeCell ref="B3488:C3489"/>
    <mergeCell ref="B3024:C3024"/>
    <mergeCell ref="I3775:J3775"/>
    <mergeCell ref="I1684:J1684"/>
    <mergeCell ref="H2138:H2139"/>
    <mergeCell ref="I3128:J3128"/>
    <mergeCell ref="K266:L266"/>
    <mergeCell ref="D2286:M2286"/>
    <mergeCell ref="I3802:J3802"/>
    <mergeCell ref="I3047:J3047"/>
    <mergeCell ref="B1994:C1994"/>
    <mergeCell ref="I3347:K3347"/>
    <mergeCell ref="H1410:H1411"/>
    <mergeCell ref="B1041:M1041"/>
    <mergeCell ref="B58:F58"/>
    <mergeCell ref="I2926:K2926"/>
    <mergeCell ref="B1768:M1768"/>
    <mergeCell ref="M3151:M3152"/>
    <mergeCell ref="D535:G535"/>
    <mergeCell ref="B1378:C1378"/>
    <mergeCell ref="D3:I3"/>
    <mergeCell ref="I1374:J1374"/>
    <mergeCell ref="B3121:M3121"/>
    <mergeCell ref="L2926:M2926"/>
    <mergeCell ref="B2138:F2138"/>
    <mergeCell ref="G680:H681"/>
    <mergeCell ref="G3255:G3256"/>
    <mergeCell ref="B1664:M1664"/>
    <mergeCell ref="G3124:H3125"/>
    <mergeCell ref="D3752:G3752"/>
    <mergeCell ref="B2604:C2605"/>
    <mergeCell ref="I1674:J1674"/>
    <mergeCell ref="B227:D227"/>
    <mergeCell ref="B2448:C2449"/>
    <mergeCell ref="D2968:F2969"/>
    <mergeCell ref="I644:J644"/>
    <mergeCell ref="D1902:F1902"/>
    <mergeCell ref="B51:C51"/>
    <mergeCell ref="D3566:F3566"/>
    <mergeCell ref="C932:D932"/>
    <mergeCell ref="I2762:J2762"/>
    <mergeCell ref="D2084:F2085"/>
    <mergeCell ref="B228:D228"/>
    <mergeCell ref="I1879:L1879"/>
    <mergeCell ref="C3532:D3532"/>
    <mergeCell ref="D2296:G2296"/>
    <mergeCell ref="B2192:C2192"/>
    <mergeCell ref="B2922:C2922"/>
    <mergeCell ref="G759:G760"/>
    <mergeCell ref="M2111:M2112"/>
    <mergeCell ref="K3879:L3879"/>
    <mergeCell ref="I524:M525"/>
    <mergeCell ref="D2298:G2298"/>
    <mergeCell ref="D3025:G3025"/>
    <mergeCell ref="L2510:M2510"/>
    <mergeCell ref="B2826:C2826"/>
    <mergeCell ref="I3124:M3125"/>
    <mergeCell ref="B3558:G3558"/>
    <mergeCell ref="I118:K118"/>
    <mergeCell ref="B780:M780"/>
    <mergeCell ref="B3547:C3547"/>
    <mergeCell ref="B2819:C2819"/>
    <mergeCell ref="G2970:G2971"/>
    <mergeCell ref="B1564:C1565"/>
    <mergeCell ref="K759:L759"/>
    <mergeCell ref="D948:G948"/>
    <mergeCell ref="K3178:L3178"/>
    <mergeCell ref="D739:G739"/>
    <mergeCell ref="I2817:J2817"/>
    <mergeCell ref="D1675:G1675"/>
    <mergeCell ref="B3953:M3953"/>
    <mergeCell ref="B3556:D3556"/>
    <mergeCell ref="B3250:C3250"/>
    <mergeCell ref="D1928:F1929"/>
    <mergeCell ref="B1405:M1405"/>
    <mergeCell ref="B2132:M2132"/>
    <mergeCell ref="B1071:F1071"/>
    <mergeCell ref="I3440:J3440"/>
    <mergeCell ref="C2492:D2492"/>
    <mergeCell ref="I3869:J3869"/>
    <mergeCell ref="B2547:C2547"/>
    <mergeCell ref="B850:C850"/>
    <mergeCell ref="G1410:G1411"/>
    <mergeCell ref="D951:G951"/>
    <mergeCell ref="I3442:J3442"/>
    <mergeCell ref="B2510:G2510"/>
    <mergeCell ref="I1902:M1902"/>
    <mergeCell ref="I2968:M2969"/>
    <mergeCell ref="G3592:H3593"/>
    <mergeCell ref="I2412:J2412"/>
    <mergeCell ref="I420:M421"/>
    <mergeCell ref="B1794:C1794"/>
    <mergeCell ref="G1044:H1045"/>
    <mergeCell ref="B2505:C2505"/>
    <mergeCell ref="L1470:M1470"/>
    <mergeCell ref="B3224:M3224"/>
    <mergeCell ref="B1060:D1060"/>
    <mergeCell ref="B1367:C1367"/>
    <mergeCell ref="F2834:M2834"/>
    <mergeCell ref="I2712:J2712"/>
    <mergeCell ref="B3951:M3951"/>
    <mergeCell ref="F861:H861"/>
    <mergeCell ref="B1787:D1787"/>
    <mergeCell ref="B1779:C1779"/>
    <mergeCell ref="K343:L343"/>
    <mergeCell ref="I3862:K3862"/>
    <mergeCell ref="K474:L474"/>
    <mergeCell ref="D2494:M2494"/>
    <mergeCell ref="B678:M678"/>
    <mergeCell ref="D883:M883"/>
    <mergeCell ref="I1986:J1986"/>
    <mergeCell ref="D2938:E2938"/>
    <mergeCell ref="B322:C322"/>
    <mergeCell ref="B3140:D3140"/>
    <mergeCell ref="I2830:J2830"/>
    <mergeCell ref="I430:K430"/>
    <mergeCell ref="I2713:J2713"/>
    <mergeCell ref="B4085:D4085"/>
    <mergeCell ref="C2545:D2545"/>
    <mergeCell ref="B3357:D3357"/>
    <mergeCell ref="F2730:M2730"/>
    <mergeCell ref="B576:C577"/>
    <mergeCell ref="G3671:G3672"/>
    <mergeCell ref="C412:D412"/>
    <mergeCell ref="B622:C622"/>
    <mergeCell ref="G1098:G1099"/>
    <mergeCell ref="B1051:C1051"/>
    <mergeCell ref="I3655:L3655"/>
    <mergeCell ref="D940:F941"/>
    <mergeCell ref="B1507:C1507"/>
    <mergeCell ref="B746:C746"/>
    <mergeCell ref="B3692:M3692"/>
    <mergeCell ref="G370:G371"/>
    <mergeCell ref="M1722:M1723"/>
    <mergeCell ref="I1928:M1929"/>
    <mergeCell ref="B1144:M1144"/>
    <mergeCell ref="B3961:C3961"/>
    <mergeCell ref="D212:F213"/>
    <mergeCell ref="B1871:M1871"/>
    <mergeCell ref="K3671:L3671"/>
    <mergeCell ref="B1928:C1929"/>
    <mergeCell ref="D3483:M3483"/>
    <mergeCell ref="D2626:E2626"/>
    <mergeCell ref="B1873:M1873"/>
    <mergeCell ref="B3959:G3959"/>
    <mergeCell ref="B262:M262"/>
    <mergeCell ref="M3594:M3595"/>
    <mergeCell ref="D1777:G1777"/>
    <mergeCell ref="I335:J335"/>
    <mergeCell ref="C2233:D2233"/>
    <mergeCell ref="D2292:F2293"/>
    <mergeCell ref="D1898:E1898"/>
    <mergeCell ref="I1999:J1999"/>
    <mergeCell ref="D2504:G2504"/>
    <mergeCell ref="I2297:J2297"/>
    <mergeCell ref="B3983:F3983"/>
    <mergeCell ref="B472:C473"/>
    <mergeCell ref="G2631:G2632"/>
    <mergeCell ref="I2607:L2607"/>
    <mergeCell ref="D3863:G3863"/>
    <mergeCell ref="B2920:C2920"/>
    <mergeCell ref="D3326:M3326"/>
    <mergeCell ref="I3332:M3333"/>
    <mergeCell ref="D622:M622"/>
    <mergeCell ref="B3231:G3231"/>
    <mergeCell ref="I2138:J2138"/>
    <mergeCell ref="B2861:M2861"/>
    <mergeCell ref="D1780:G1780"/>
    <mergeCell ref="B549:D549"/>
    <mergeCell ref="B2194:C2194"/>
    <mergeCell ref="L2307:M2307"/>
    <mergeCell ref="B104:M104"/>
    <mergeCell ref="B2921:C2921"/>
    <mergeCell ref="E1890:F1890"/>
    <mergeCell ref="K3386:L3386"/>
    <mergeCell ref="G3904:H3905"/>
    <mergeCell ref="B3590:M3590"/>
    <mergeCell ref="B2494:C2494"/>
    <mergeCell ref="D2401:G2401"/>
    <mergeCell ref="C153:D153"/>
    <mergeCell ref="H967:H968"/>
    <mergeCell ref="H1903:H1904"/>
    <mergeCell ref="M2554:M2555"/>
    <mergeCell ref="B1279:F1279"/>
    <mergeCell ref="G1591:G1592"/>
    <mergeCell ref="D2403:G2403"/>
    <mergeCell ref="D2088:G2088"/>
    <mergeCell ref="B940:C941"/>
    <mergeCell ref="B3016:M3016"/>
    <mergeCell ref="F3045:H3045"/>
    <mergeCell ref="D1798:F1798"/>
    <mergeCell ref="I227:K227"/>
    <mergeCell ref="E1162:F1162"/>
    <mergeCell ref="B2094:G2094"/>
    <mergeCell ref="D3950:M3950"/>
    <mergeCell ref="L747:M747"/>
    <mergeCell ref="B1151:G1151"/>
    <mergeCell ref="I1567:L1567"/>
    <mergeCell ref="G3282:G3283"/>
    <mergeCell ref="B1152:C1152"/>
    <mergeCell ref="B157:M157"/>
    <mergeCell ref="I1465:J1465"/>
    <mergeCell ref="I1098:J1098"/>
    <mergeCell ref="B1821:M1821"/>
    <mergeCell ref="I2192:J2192"/>
    <mergeCell ref="I2838:M2838"/>
    <mergeCell ref="G3748:H3749"/>
    <mergeCell ref="B2548:M2548"/>
    <mergeCell ref="L1267:M1267"/>
    <mergeCell ref="I1467:J1467"/>
    <mergeCell ref="B1782:G1782"/>
    <mergeCell ref="B3232:C3232"/>
    <mergeCell ref="D30:F30"/>
    <mergeCell ref="D634:G634"/>
    <mergeCell ref="G3800:H3801"/>
    <mergeCell ref="B2515:D2515"/>
    <mergeCell ref="M3178:M3179"/>
    <mergeCell ref="D1361:G1361"/>
    <mergeCell ref="B3565:D3565"/>
    <mergeCell ref="I4010:J4010"/>
    <mergeCell ref="I3255:J3255"/>
    <mergeCell ref="I3555:K3555"/>
    <mergeCell ref="H1618:H1619"/>
    <mergeCell ref="D2339:M2339"/>
    <mergeCell ref="B2185:M2185"/>
    <mergeCell ref="I3134:K3134"/>
    <mergeCell ref="I2828:J2828"/>
    <mergeCell ref="B1202:F1202"/>
    <mergeCell ref="B54:M54"/>
    <mergeCell ref="B1054:G1054"/>
    <mergeCell ref="B22:G22"/>
    <mergeCell ref="F2106:M2106"/>
    <mergeCell ref="B3379:C3379"/>
    <mergeCell ref="I1153:J1153"/>
    <mergeCell ref="F1173:H1173"/>
    <mergeCell ref="I1791:J1791"/>
    <mergeCell ref="B1686:G1686"/>
    <mergeCell ref="B1586:C1586"/>
    <mergeCell ref="B1892:D1892"/>
    <mergeCell ref="J3253:L3253"/>
    <mergeCell ref="J3981:L3981"/>
    <mergeCell ref="D3354:E3354"/>
    <mergeCell ref="I431:L431"/>
    <mergeCell ref="B2109:D2109"/>
    <mergeCell ref="L3134:M3134"/>
    <mergeCell ref="B744:C744"/>
    <mergeCell ref="I2554:J2554"/>
    <mergeCell ref="K1826:L1826"/>
    <mergeCell ref="I3748:M3749"/>
    <mergeCell ref="I425:J425"/>
    <mergeCell ref="B468:M468"/>
    <mergeCell ref="I1155:J1155"/>
    <mergeCell ref="I1478:J1478"/>
    <mergeCell ref="I2091:J2091"/>
    <mergeCell ref="J549:L549"/>
    <mergeCell ref="B2812:C2813"/>
    <mergeCell ref="I2205:J2205"/>
    <mergeCell ref="I2818:J2818"/>
    <mergeCell ref="I427:J427"/>
    <mergeCell ref="B1684:D1684"/>
    <mergeCell ref="F445:H445"/>
    <mergeCell ref="I3335:L3335"/>
    <mergeCell ref="I3879:J3879"/>
    <mergeCell ref="B130:C130"/>
    <mergeCell ref="I2505:J2505"/>
    <mergeCell ref="K3698:L3698"/>
    <mergeCell ref="M3567:M3568"/>
    <mergeCell ref="I3906:J3906"/>
    <mergeCell ref="I1787:K1787"/>
    <mergeCell ref="I2087:L2087"/>
    <mergeCell ref="D3859:G3859"/>
    <mergeCell ref="B1145:M1145"/>
    <mergeCell ref="D4112:F4113"/>
    <mergeCell ref="G56:H57"/>
    <mergeCell ref="F26:M26"/>
    <mergeCell ref="B162:F162"/>
    <mergeCell ref="B1200:C1201"/>
    <mergeCell ref="I322:J322"/>
    <mergeCell ref="D1274:E1274"/>
    <mergeCell ref="B2402:C2402"/>
    <mergeCell ref="B3759:C3759"/>
    <mergeCell ref="I751:J751"/>
    <mergeCell ref="G3698:G3699"/>
    <mergeCell ref="J2213:L2213"/>
    <mergeCell ref="C881:D881"/>
    <mergeCell ref="B3970:C3970"/>
    <mergeCell ref="I2708:M2709"/>
    <mergeCell ref="B1924:M1924"/>
    <mergeCell ref="B3070:M3070"/>
    <mergeCell ref="B1974:C1974"/>
    <mergeCell ref="I1051:J1051"/>
    <mergeCell ref="B1091:C1091"/>
    <mergeCell ref="G3228:H3229"/>
    <mergeCell ref="K967:L967"/>
    <mergeCell ref="I1991:L1991"/>
    <mergeCell ref="B1926:M1926"/>
    <mergeCell ref="K2631:L2631"/>
    <mergeCell ref="B1879:G1879"/>
    <mergeCell ref="H3775:H3776"/>
    <mergeCell ref="I3961:J3961"/>
    <mergeCell ref="I1263:L1263"/>
    <mergeCell ref="B4114:F4114"/>
    <mergeCell ref="K2658:L2658"/>
    <mergeCell ref="E642:F642"/>
    <mergeCell ref="G2656:H2657"/>
    <mergeCell ref="B1246:C1246"/>
    <mergeCell ref="D1673:G1673"/>
    <mergeCell ref="B2299:C2299"/>
    <mergeCell ref="I3650:J3650"/>
    <mergeCell ref="L2619:M2619"/>
    <mergeCell ref="L534:M534"/>
    <mergeCell ref="C2700:D2700"/>
    <mergeCell ref="D2819:G2819"/>
    <mergeCell ref="G1618:G1619"/>
    <mergeCell ref="G863:G864"/>
    <mergeCell ref="B3656:C3656"/>
    <mergeCell ref="B2928:C2928"/>
    <mergeCell ref="B212:C213"/>
    <mergeCell ref="D234:E234"/>
    <mergeCell ref="I2620:J2620"/>
    <mergeCell ref="I3046:M3046"/>
    <mergeCell ref="I628:M629"/>
    <mergeCell ref="H3074:H3075"/>
    <mergeCell ref="I2292:M2293"/>
    <mergeCell ref="D3222:M3222"/>
    <mergeCell ref="B3691:C3691"/>
    <mergeCell ref="B2930:C2930"/>
    <mergeCell ref="D1304:F1305"/>
    <mergeCell ref="B2204:D2204"/>
    <mergeCell ref="B1898:C1898"/>
    <mergeCell ref="D576:F577"/>
    <mergeCell ref="B884:M884"/>
    <mergeCell ref="I2034:J2034"/>
    <mergeCell ref="I2920:J2920"/>
    <mergeCell ref="B2931:D2931"/>
    <mergeCell ref="B4055:M4055"/>
    <mergeCell ref="B886:M886"/>
    <mergeCell ref="D116:G116"/>
    <mergeCell ref="I2194:J2194"/>
    <mergeCell ref="D3146:E3146"/>
    <mergeCell ref="K3282:L3282"/>
    <mergeCell ref="I2921:J2921"/>
    <mergeCell ref="D327:G327"/>
    <mergeCell ref="B1257:C1257"/>
    <mergeCell ref="C2753:D2753"/>
    <mergeCell ref="B4057:M4057"/>
    <mergeCell ref="I550:M550"/>
    <mergeCell ref="B3074:F3074"/>
    <mergeCell ref="B1720:C1721"/>
    <mergeCell ref="B1170:C1170"/>
    <mergeCell ref="G1616:H1617"/>
    <mergeCell ref="B1894:G1894"/>
    <mergeCell ref="B1930:F1930"/>
    <mergeCell ref="B1175:F1175"/>
    <mergeCell ref="B1259:C1259"/>
    <mergeCell ref="B531:C531"/>
    <mergeCell ref="F2210:M2210"/>
    <mergeCell ref="L1579:M1579"/>
    <mergeCell ref="B3327:M3327"/>
    <mergeCell ref="B1163:D1163"/>
    <mergeCell ref="B3485:M3485"/>
    <mergeCell ref="M890:M891"/>
    <mergeCell ref="G578:G579"/>
    <mergeCell ref="L435:M435"/>
    <mergeCell ref="D1690:E1690"/>
    <mergeCell ref="I3072:M3073"/>
    <mergeCell ref="I1580:J1580"/>
    <mergeCell ref="B1882:C1882"/>
    <mergeCell ref="D3904:F3905"/>
    <mergeCell ref="D134:F134"/>
    <mergeCell ref="B2601:M2601"/>
    <mergeCell ref="L1574:M1574"/>
    <mergeCell ref="B1164:D1164"/>
    <mergeCell ref="B858:C858"/>
    <mergeCell ref="I539:K539"/>
    <mergeCell ref="B438:G438"/>
    <mergeCell ref="I1880:J1880"/>
    <mergeCell ref="D3691:M3691"/>
    <mergeCell ref="B2288:M2288"/>
    <mergeCell ref="B1891:D1891"/>
    <mergeCell ref="F754:M754"/>
    <mergeCell ref="B4110:M4110"/>
    <mergeCell ref="M3802:M3803"/>
    <mergeCell ref="M3047:M3048"/>
    <mergeCell ref="I1363:J1363"/>
    <mergeCell ref="I1174:M1174"/>
    <mergeCell ref="B426:C426"/>
    <mergeCell ref="B217:C217"/>
    <mergeCell ref="I1304:M1305"/>
    <mergeCell ref="C1713:D1713"/>
    <mergeCell ref="I2934:J2934"/>
    <mergeCell ref="I576:M577"/>
    <mergeCell ref="I446:M446"/>
    <mergeCell ref="I530:J530"/>
    <mergeCell ref="B680:C681"/>
    <mergeCell ref="I3451:K3451"/>
    <mergeCell ref="B428:C428"/>
    <mergeCell ref="D2963:M2963"/>
    <mergeCell ref="B3350:G3350"/>
    <mergeCell ref="B3124:C3125"/>
    <mergeCell ref="G3775:G3776"/>
    <mergeCell ref="I1477:J1477"/>
    <mergeCell ref="I1591:J1591"/>
    <mergeCell ref="M2346:M2347"/>
    <mergeCell ref="I2527:J2527"/>
    <mergeCell ref="B1611:C1611"/>
    <mergeCell ref="B521:M521"/>
    <mergeCell ref="I1470:K1470"/>
    <mergeCell ref="B3338:C3338"/>
    <mergeCell ref="I531:J531"/>
    <mergeCell ref="I2406:K2406"/>
    <mergeCell ref="B3796:M3796"/>
    <mergeCell ref="D102:M102"/>
    <mergeCell ref="F442:M442"/>
    <mergeCell ref="L3030:M3030"/>
    <mergeCell ref="B3027:C3027"/>
    <mergeCell ref="D1154:G1154"/>
    <mergeCell ref="I890:J890"/>
    <mergeCell ref="H2111:H2112"/>
    <mergeCell ref="M3698:M3699"/>
    <mergeCell ref="D1881:G1881"/>
    <mergeCell ref="B2607:G2607"/>
    <mergeCell ref="B726:C726"/>
    <mergeCell ref="I3904:M3905"/>
    <mergeCell ref="I134:M134"/>
    <mergeCell ref="D3545:G3545"/>
    <mergeCell ref="B4087:F4087"/>
    <mergeCell ref="B3490:F3490"/>
    <mergeCell ref="G836:H837"/>
    <mergeCell ref="H3802:H3803"/>
    <mergeCell ref="G2735:G2736"/>
    <mergeCell ref="I2711:L2711"/>
    <mergeCell ref="B2715:C2715"/>
    <mergeCell ref="B1360:C1360"/>
    <mergeCell ref="B2296:C2296"/>
    <mergeCell ref="B3335:G3335"/>
    <mergeCell ref="B2029:M2029"/>
    <mergeCell ref="I2242:J2242"/>
    <mergeCell ref="B2965:M2965"/>
    <mergeCell ref="I3975:J3975"/>
    <mergeCell ref="I2400:J2400"/>
    <mergeCell ref="B2756:M2756"/>
    <mergeCell ref="B2298:C2298"/>
    <mergeCell ref="I3766:J3766"/>
    <mergeCell ref="I1366:K1366"/>
    <mergeCell ref="B208:M208"/>
    <mergeCell ref="B3025:C3025"/>
    <mergeCell ref="C1348:D1348"/>
    <mergeCell ref="D112:G112"/>
    <mergeCell ref="H2346:H2347"/>
    <mergeCell ref="D1778:G1778"/>
    <mergeCell ref="B3659:D3659"/>
    <mergeCell ref="G2034:G2035"/>
    <mergeCell ref="B2443:C2443"/>
    <mergeCell ref="K863:L863"/>
    <mergeCell ref="D114:G114"/>
    <mergeCell ref="H1071:H1072"/>
    <mergeCell ref="I3358:M3358"/>
    <mergeCell ref="B3592:C3593"/>
    <mergeCell ref="B1410:F1410"/>
    <mergeCell ref="B655:F655"/>
    <mergeCell ref="B2314:C2314"/>
    <mergeCell ref="B223:C223"/>
    <mergeCell ref="E3866:F3866"/>
    <mergeCell ref="B1262:G1262"/>
    <mergeCell ref="B534:G534"/>
    <mergeCell ref="I946:J946"/>
    <mergeCell ref="B529:C529"/>
    <mergeCell ref="D3562:E3562"/>
    <mergeCell ref="B3045:D3045"/>
    <mergeCell ref="B2317:D2317"/>
    <mergeCell ref="B1198:M1198"/>
    <mergeCell ref="D743:G743"/>
    <mergeCell ref="I1569:J1569"/>
    <mergeCell ref="J757:L757"/>
    <mergeCell ref="B1925:M1925"/>
    <mergeCell ref="B682:F682"/>
    <mergeCell ref="I2935:J2935"/>
    <mergeCell ref="D3774:F3774"/>
    <mergeCell ref="G3852:H3853"/>
    <mergeCell ref="I3662:J3662"/>
    <mergeCell ref="I1571:J1571"/>
    <mergeCell ref="D11:G11"/>
    <mergeCell ref="F653:H653"/>
    <mergeCell ref="I3543:L3543"/>
    <mergeCell ref="D1200:F1201"/>
    <mergeCell ref="I2815:L2815"/>
    <mergeCell ref="D738:G738"/>
    <mergeCell ref="B1351:M1351"/>
    <mergeCell ref="K3151:L3151"/>
    <mergeCell ref="D1558:M1558"/>
    <mergeCell ref="D3655:G3655"/>
    <mergeCell ref="D4067:G4067"/>
    <mergeCell ref="L3243:M3243"/>
    <mergeCell ref="B1040:M1040"/>
    <mergeCell ref="I3238:K3238"/>
    <mergeCell ref="B3857:C3857"/>
    <mergeCell ref="E2826:F2826"/>
    <mergeCell ref="B3430:C3430"/>
    <mergeCell ref="I1257:J1257"/>
    <mergeCell ref="B623:M623"/>
    <mergeCell ref="J4085:L4085"/>
    <mergeCell ref="C1089:D1089"/>
    <mergeCell ref="I2658:J2658"/>
    <mergeCell ref="D3339:G3339"/>
    <mergeCell ref="D2864:F2865"/>
    <mergeCell ref="F3253:H3253"/>
    <mergeCell ref="D2734:F2734"/>
    <mergeCell ref="I1163:K1163"/>
    <mergeCell ref="D316:F317"/>
    <mergeCell ref="K3775:L3775"/>
    <mergeCell ref="B3068:M3068"/>
    <mergeCell ref="F549:H549"/>
    <mergeCell ref="I1471:L1471"/>
    <mergeCell ref="D3340:G3340"/>
    <mergeCell ref="I2407:L2407"/>
    <mergeCell ref="B234:C234"/>
    <mergeCell ref="K3802:L3802"/>
    <mergeCell ref="K3047:L3047"/>
    <mergeCell ref="D518:M518"/>
    <mergeCell ref="D2615:G2615"/>
    <mergeCell ref="I4071:L4071"/>
    <mergeCell ref="E3450:F3450"/>
    <mergeCell ref="I3774:M3774"/>
    <mergeCell ref="I3858:J3858"/>
    <mergeCell ref="L2827:M2827"/>
    <mergeCell ref="L742:M742"/>
    <mergeCell ref="I1356:M1357"/>
    <mergeCell ref="G1980:H1981"/>
    <mergeCell ref="B3441:C3441"/>
    <mergeCell ref="G160:H161"/>
    <mergeCell ref="B1350:C1350"/>
    <mergeCell ref="G1071:G1072"/>
    <mergeCell ref="I1200:M1201"/>
    <mergeCell ref="B3136:C3136"/>
    <mergeCell ref="I426:J426"/>
    <mergeCell ref="B631:G631"/>
    <mergeCell ref="B3443:C3443"/>
    <mergeCell ref="D2297:G2297"/>
    <mergeCell ref="C49:D49"/>
    <mergeCell ref="D3430:M3430"/>
    <mergeCell ref="B3138:C3138"/>
    <mergeCell ref="B2718:G2718"/>
    <mergeCell ref="H2554:H2555"/>
    <mergeCell ref="D3644:F3645"/>
    <mergeCell ref="B321:C321"/>
    <mergeCell ref="B1780:C1780"/>
    <mergeCell ref="D2318:F2318"/>
    <mergeCell ref="B1048:C1048"/>
    <mergeCell ref="F2213:H2213"/>
    <mergeCell ref="F3149:H3149"/>
    <mergeCell ref="B958:G958"/>
    <mergeCell ref="B2408:C2408"/>
    <mergeCell ref="B323:C323"/>
    <mergeCell ref="L1366:M1366"/>
    <mergeCell ref="B1682:C1682"/>
    <mergeCell ref="K2762:L2762"/>
    <mergeCell ref="B1676:C1676"/>
    <mergeCell ref="I3027:J3027"/>
    <mergeCell ref="J1485:L1485"/>
    <mergeCell ref="B2808:M2808"/>
    <mergeCell ref="B1383:F1383"/>
    <mergeCell ref="B3748:C3749"/>
    <mergeCell ref="I2734:M2734"/>
    <mergeCell ref="B2403:C2403"/>
    <mergeCell ref="L2723:M2723"/>
    <mergeCell ref="L638:M638"/>
    <mergeCell ref="H447:H448"/>
    <mergeCell ref="I1997:J1997"/>
    <mergeCell ref="B2864:C2865"/>
    <mergeCell ref="I3030:K3030"/>
    <mergeCell ref="I2724:J2724"/>
    <mergeCell ref="H3178:H3179"/>
    <mergeCell ref="B2809:M2809"/>
    <mergeCell ref="B261:M261"/>
    <mergeCell ref="K1306:L1306"/>
    <mergeCell ref="D3228:F3229"/>
    <mergeCell ref="I3023:L3023"/>
    <mergeCell ref="B646:G646"/>
    <mergeCell ref="D3440:G3440"/>
    <mergeCell ref="F962:M962"/>
    <mergeCell ref="G1903:G1904"/>
    <mergeCell ref="B1368:C1368"/>
    <mergeCell ref="C1972:D1972"/>
    <mergeCell ref="D220:G220"/>
    <mergeCell ref="D736:G736"/>
    <mergeCell ref="C1244:D1244"/>
    <mergeCell ref="D8:G8"/>
    <mergeCell ref="B634:C634"/>
    <mergeCell ref="B3978:C3978"/>
    <mergeCell ref="I655:J655"/>
    <mergeCell ref="B1361:C1361"/>
    <mergeCell ref="I2619:K2619"/>
    <mergeCell ref="I534:K534"/>
    <mergeCell ref="I228:J228"/>
    <mergeCell ref="L326:M326"/>
    <mergeCell ref="B644:D644"/>
    <mergeCell ref="I654:M654"/>
    <mergeCell ref="I2318:M2318"/>
    <mergeCell ref="B2704:M2704"/>
    <mergeCell ref="K1903:L1903"/>
    <mergeCell ref="B2862:M2862"/>
    <mergeCell ref="I528:J528"/>
    <mergeCell ref="B1267:D1267"/>
    <mergeCell ref="G3020:H3021"/>
    <mergeCell ref="B3589:M3589"/>
    <mergeCell ref="I957:J957"/>
    <mergeCell ref="I2614:K2614"/>
    <mergeCell ref="D1794:E1794"/>
    <mergeCell ref="H3567:H3568"/>
    <mergeCell ref="D2609:G2609"/>
    <mergeCell ref="D3124:F3125"/>
    <mergeCell ref="C361:D361"/>
    <mergeCell ref="D3336:G3336"/>
    <mergeCell ref="G2554:G2555"/>
    <mergeCell ref="D2095:G2095"/>
    <mergeCell ref="D2611:G2611"/>
    <mergeCell ref="M3906:M3907"/>
    <mergeCell ref="I4112:M4113"/>
    <mergeCell ref="I1564:M1565"/>
    <mergeCell ref="B2938:C2938"/>
    <mergeCell ref="B987:C987"/>
    <mergeCell ref="D3338:G3338"/>
    <mergeCell ref="I370:J370"/>
    <mergeCell ref="B3236:C3236"/>
    <mergeCell ref="B1093:M1093"/>
    <mergeCell ref="I3228:M3229"/>
    <mergeCell ref="D26:E26"/>
    <mergeCell ref="D4158:M4158"/>
    <mergeCell ref="L3550:M3550"/>
    <mergeCell ref="B2511:C2511"/>
    <mergeCell ref="I680:M681"/>
    <mergeCell ref="D1512:F1513"/>
    <mergeCell ref="B1820:M1820"/>
    <mergeCell ref="I3856:J3856"/>
    <mergeCell ref="I854:J854"/>
    <mergeCell ref="B3567:F3567"/>
    <mergeCell ref="E122:F122"/>
    <mergeCell ref="B3228:C3229"/>
    <mergeCell ref="B3446:G3446"/>
    <mergeCell ref="B1822:M1822"/>
    <mergeCell ref="D2027:M2027"/>
    <mergeCell ref="I1695:J1695"/>
    <mergeCell ref="I3130:J3130"/>
    <mergeCell ref="B3173:M3173"/>
    <mergeCell ref="I1574:K1574"/>
    <mergeCell ref="M1383:M1384"/>
    <mergeCell ref="B2193:C2193"/>
    <mergeCell ref="D3592:F3593"/>
    <mergeCell ref="M655:M656"/>
    <mergeCell ref="C3689:D3689"/>
    <mergeCell ref="I3857:J3857"/>
    <mergeCell ref="C985:D985"/>
    <mergeCell ref="B1888:C1888"/>
    <mergeCell ref="B2111:F2111"/>
    <mergeCell ref="B2866:F2866"/>
    <mergeCell ref="G3178:G3179"/>
    <mergeCell ref="B1990:G1990"/>
    <mergeCell ref="B1890:C1890"/>
    <mergeCell ref="B3587:C3587"/>
    <mergeCell ref="D571:M571"/>
    <mergeCell ref="I994:J994"/>
    <mergeCell ref="J965:L965"/>
    <mergeCell ref="D2922:G2922"/>
    <mergeCell ref="B2711:G2711"/>
    <mergeCell ref="B1983:G1983"/>
    <mergeCell ref="B1680:C1680"/>
    <mergeCell ref="B2407:C2407"/>
    <mergeCell ref="I3141:J3141"/>
    <mergeCell ref="G3384:H3385"/>
    <mergeCell ref="B1406:M1406"/>
    <mergeCell ref="B2133:M2133"/>
    <mergeCell ref="I3143:J3143"/>
    <mergeCell ref="I3441:J3441"/>
    <mergeCell ref="B2807:M2807"/>
    <mergeCell ref="I4079:J4079"/>
    <mergeCell ref="C3273:D3273"/>
    <mergeCell ref="I3870:J3870"/>
    <mergeCell ref="M1306:M1307"/>
    <mergeCell ref="B31:F31"/>
    <mergeCell ref="B1616:C1617"/>
    <mergeCell ref="B2723:D2723"/>
    <mergeCell ref="D216:G216"/>
    <mergeCell ref="B1695:F1695"/>
    <mergeCell ref="B1826:F1826"/>
    <mergeCell ref="G2138:G2139"/>
    <mergeCell ref="D1766:M1766"/>
    <mergeCell ref="B4005:M4005"/>
    <mergeCell ref="D1980:F1981"/>
    <mergeCell ref="H890:H891"/>
    <mergeCell ref="D218:G218"/>
    <mergeCell ref="I319:L319"/>
    <mergeCell ref="I321:J321"/>
    <mergeCell ref="B632:C632"/>
    <mergeCell ref="B677:M677"/>
    <mergeCell ref="I1383:J1383"/>
    <mergeCell ref="I3592:M3593"/>
    <mergeCell ref="B2184:M2184"/>
    <mergeCell ref="B2418:C2418"/>
    <mergeCell ref="B4065:C4065"/>
    <mergeCell ref="I323:J323"/>
    <mergeCell ref="L3966:M3966"/>
    <mergeCell ref="B3638:C3638"/>
    <mergeCell ref="B1991:C1991"/>
    <mergeCell ref="G2500:H2501"/>
    <mergeCell ref="B1998:G1998"/>
    <mergeCell ref="B3644:C3645"/>
    <mergeCell ref="G2344:H2345"/>
    <mergeCell ref="D3666:E3666"/>
    <mergeCell ref="H3047:H3048"/>
    <mergeCell ref="B1302:M1302"/>
    <mergeCell ref="D847:G847"/>
    <mergeCell ref="M994:M995"/>
    <mergeCell ref="B2815:G2815"/>
    <mergeCell ref="D4008:F4009"/>
    <mergeCell ref="E1578:F1578"/>
    <mergeCell ref="G1772:H1773"/>
    <mergeCell ref="F757:H757"/>
    <mergeCell ref="B1683:D1683"/>
    <mergeCell ref="D2:I2"/>
    <mergeCell ref="I2919:L2919"/>
    <mergeCell ref="K3255:L3255"/>
    <mergeCell ref="D1662:M1662"/>
    <mergeCell ref="B2507:C2507"/>
    <mergeCell ref="B3901:M3901"/>
    <mergeCell ref="I334:J334"/>
    <mergeCell ref="B417:M417"/>
    <mergeCell ref="B653:D653"/>
    <mergeCell ref="B1589:D1589"/>
    <mergeCell ref="B3234:C3234"/>
    <mergeCell ref="E2930:F2930"/>
    <mergeCell ref="D2110:F2110"/>
    <mergeCell ref="B3534:C3534"/>
    <mergeCell ref="C1193:D1193"/>
    <mergeCell ref="I1980:M1981"/>
    <mergeCell ref="K2554:L2554"/>
    <mergeCell ref="I1151:L1151"/>
    <mergeCell ref="D2716:G2716"/>
    <mergeCell ref="H2007:H2008"/>
    <mergeCell ref="D1988:G1988"/>
    <mergeCell ref="B3329:M3329"/>
    <mergeCell ref="B2346:F2346"/>
    <mergeCell ref="D3128:G3128"/>
    <mergeCell ref="D2715:G2715"/>
    <mergeCell ref="B4056:M4056"/>
    <mergeCell ref="M2319:M2320"/>
    <mergeCell ref="F3357:H3357"/>
    <mergeCell ref="B3384:C3385"/>
    <mergeCell ref="D779:M779"/>
    <mergeCell ref="L851:M851"/>
    <mergeCell ref="B2830:G2830"/>
    <mergeCell ref="D130:E130"/>
    <mergeCell ref="B1465:C1465"/>
    <mergeCell ref="B2191:G2191"/>
    <mergeCell ref="F3146:M3146"/>
    <mergeCell ref="B3253:D3253"/>
    <mergeCell ref="B3855:G3855"/>
    <mergeCell ref="H1306:H1307"/>
    <mergeCell ref="I3235:J3235"/>
    <mergeCell ref="J1693:L1693"/>
    <mergeCell ref="G2450:G2451"/>
    <mergeCell ref="B1618:F1618"/>
    <mergeCell ref="B2818:C2818"/>
    <mergeCell ref="I4008:M4009"/>
    <mergeCell ref="L846:M846"/>
    <mergeCell ref="B3545:C3545"/>
    <mergeCell ref="I266:J266"/>
    <mergeCell ref="D947:G947"/>
    <mergeCell ref="M1487:M1488"/>
    <mergeCell ref="B3764:D3764"/>
    <mergeCell ref="B2820:C2820"/>
    <mergeCell ref="D1070:F1070"/>
    <mergeCell ref="D1674:G1674"/>
    <mergeCell ref="D342:F342"/>
    <mergeCell ref="B3555:D3555"/>
    <mergeCell ref="I119:L119"/>
    <mergeCell ref="B847:C847"/>
    <mergeCell ref="K1514:L1514"/>
    <mergeCell ref="B4003:C4003"/>
    <mergeCell ref="B1783:C1783"/>
    <mergeCell ref="D1676:G1676"/>
    <mergeCell ref="B1790:G1790"/>
    <mergeCell ref="D3978:E3978"/>
    <mergeCell ref="B425:C425"/>
    <mergeCell ref="G1200:H1201"/>
    <mergeCell ref="L118:M118"/>
    <mergeCell ref="I3868:J3868"/>
    <mergeCell ref="B158:M158"/>
    <mergeCell ref="I2110:M2110"/>
    <mergeCell ref="B1094:M1094"/>
    <mergeCell ref="F3770:M3770"/>
    <mergeCell ref="I1382:M1382"/>
    <mergeCell ref="I1466:J1466"/>
    <mergeCell ref="B2512:C2512"/>
    <mergeCell ref="B427:C427"/>
    <mergeCell ref="I1895:J1895"/>
    <mergeCell ref="B112:C112"/>
    <mergeCell ref="I863:J863"/>
    <mergeCell ref="B1559:M1559"/>
    <mergeCell ref="I2193:J2193"/>
    <mergeCell ref="B3275:C3275"/>
    <mergeCell ref="I3594:J3594"/>
    <mergeCell ref="B1786:C1786"/>
    <mergeCell ref="D160:F161"/>
    <mergeCell ref="I2195:J2195"/>
    <mergeCell ref="B447:F447"/>
    <mergeCell ref="J653:L653"/>
    <mergeCell ref="I2518:J2518"/>
    <mergeCell ref="B3852:C3853"/>
    <mergeCell ref="I2099:K2099"/>
    <mergeCell ref="B326:G326"/>
    <mergeCell ref="B4004:M4004"/>
    <mergeCell ref="I3765:J3765"/>
    <mergeCell ref="E1786:F1786"/>
    <mergeCell ref="B16:C16"/>
    <mergeCell ref="B743:C743"/>
    <mergeCell ref="D2817:G2817"/>
    <mergeCell ref="B3359:F3359"/>
    <mergeCell ref="L3763:M3763"/>
    <mergeCell ref="I3758:K3758"/>
    <mergeCell ref="B750:G750"/>
    <mergeCell ref="B18:C18"/>
    <mergeCell ref="D3544:G3544"/>
    <mergeCell ref="F1066:M1066"/>
    <mergeCell ref="G368:H369"/>
    <mergeCell ref="G2007:G2008"/>
    <mergeCell ref="I3759:L3759"/>
    <mergeCell ref="B19:D19"/>
    <mergeCell ref="I1070:M1070"/>
    <mergeCell ref="B4072:C4072"/>
    <mergeCell ref="B11:C11"/>
    <mergeCell ref="I1362:J1362"/>
    <mergeCell ref="B1143:M1143"/>
    <mergeCell ref="I3647:L3647"/>
    <mergeCell ref="B3960:C3960"/>
    <mergeCell ref="I759:J759"/>
    <mergeCell ref="B4074:C4074"/>
    <mergeCell ref="B3348:D3348"/>
    <mergeCell ref="I3178:J3178"/>
    <mergeCell ref="B3655:C3655"/>
    <mergeCell ref="I2723:K2723"/>
    <mergeCell ref="I638:K638"/>
    <mergeCell ref="I332:J332"/>
    <mergeCell ref="I4064:J4064"/>
    <mergeCell ref="B2081:M2081"/>
    <mergeCell ref="B4075:D4075"/>
    <mergeCell ref="B3014:C3014"/>
    <mergeCell ref="B1098:F1098"/>
    <mergeCell ref="I3031:L3031"/>
    <mergeCell ref="B2966:M2966"/>
    <mergeCell ref="I3338:J3338"/>
    <mergeCell ref="D2196:G2196"/>
    <mergeCell ref="I632:J632"/>
    <mergeCell ref="D1471:G1471"/>
    <mergeCell ref="J3:K3"/>
    <mergeCell ref="C3897:D3897"/>
    <mergeCell ref="B2618:C2618"/>
    <mergeCell ref="I160:M161"/>
    <mergeCell ref="B2910:C2910"/>
    <mergeCell ref="B2319:F2319"/>
    <mergeCell ref="D2713:G2713"/>
    <mergeCell ref="B3339:C3339"/>
    <mergeCell ref="C465:D465"/>
    <mergeCell ref="B1980:C1981"/>
    <mergeCell ref="C3740:D3740"/>
    <mergeCell ref="B2198:G2198"/>
    <mergeCell ref="B3800:C3801"/>
    <mergeCell ref="D2834:E2834"/>
    <mergeCell ref="B470:M470"/>
    <mergeCell ref="D15:G15"/>
    <mergeCell ref="B3745:M3745"/>
    <mergeCell ref="B1039:M1039"/>
    <mergeCell ref="D51:M51"/>
    <mergeCell ref="I474:J474"/>
    <mergeCell ref="B1197:M1197"/>
    <mergeCell ref="I3233:J3233"/>
    <mergeCell ref="B2615:C2615"/>
    <mergeCell ref="I1683:K1683"/>
    <mergeCell ref="D1616:F1617"/>
    <mergeCell ref="I3074:J3074"/>
    <mergeCell ref="I2507:J2507"/>
    <mergeCell ref="D10:G10"/>
    <mergeCell ref="B843:C843"/>
    <mergeCell ref="G266:G267"/>
    <mergeCell ref="I3234:J3234"/>
    <mergeCell ref="B1570:C1570"/>
    <mergeCell ref="D1367:G1367"/>
    <mergeCell ref="M759:M760"/>
    <mergeCell ref="I2656:M2657"/>
    <mergeCell ref="I1590:M1590"/>
    <mergeCell ref="B2760:C2761"/>
    <mergeCell ref="B546:C546"/>
    <mergeCell ref="B1572:C1572"/>
    <mergeCell ref="B844:C844"/>
    <mergeCell ref="H2658:H2659"/>
    <mergeCell ref="B2970:F2970"/>
    <mergeCell ref="B156:M156"/>
    <mergeCell ref="B3798:M3798"/>
    <mergeCell ref="D4003:M4003"/>
    <mergeCell ref="G3956:H3957"/>
    <mergeCell ref="D2299:G2299"/>
    <mergeCell ref="B1062:G1062"/>
    <mergeCell ref="D675:M675"/>
    <mergeCell ref="L1475:M1475"/>
    <mergeCell ref="F2941:H2941"/>
    <mergeCell ref="I3244:J3244"/>
    <mergeCell ref="K162:L162"/>
    <mergeCell ref="B2392:M2392"/>
    <mergeCell ref="B2626:C2626"/>
    <mergeCell ref="M786:M787"/>
    <mergeCell ref="B3641:M3641"/>
    <mergeCell ref="M58:M59"/>
    <mergeCell ref="B1784:C1784"/>
    <mergeCell ref="C204:D204"/>
    <mergeCell ref="D3670:F3670"/>
    <mergeCell ref="G3490:G3491"/>
    <mergeCell ref="B747:D747"/>
    <mergeCell ref="G162:G163"/>
    <mergeCell ref="F1485:H1485"/>
    <mergeCell ref="B259:C259"/>
    <mergeCell ref="B530:C530"/>
    <mergeCell ref="B1923:C1923"/>
    <mergeCell ref="I3247:J3247"/>
    <mergeCell ref="C3377:D3377"/>
    <mergeCell ref="E2722:F2722"/>
    <mergeCell ref="I1616:M1617"/>
    <mergeCell ref="B319:G319"/>
    <mergeCell ref="B2100:D2100"/>
    <mergeCell ref="I1790:J1790"/>
    <mergeCell ref="B2827:D2827"/>
    <mergeCell ref="B3440:C3440"/>
    <mergeCell ref="I2517:J2517"/>
    <mergeCell ref="B3382:M3382"/>
    <mergeCell ref="G1096:H1097"/>
    <mergeCell ref="B4109:M4109"/>
    <mergeCell ref="B3651:C3651"/>
    <mergeCell ref="D1569:G1569"/>
    <mergeCell ref="D2314:E2314"/>
    <mergeCell ref="B1797:D1797"/>
    <mergeCell ref="B3442:C3442"/>
    <mergeCell ref="I2510:K2510"/>
    <mergeCell ref="C1921:D1921"/>
    <mergeCell ref="F1482:M1482"/>
    <mergeCell ref="J3877:L3877"/>
    <mergeCell ref="B3802:F3802"/>
    <mergeCell ref="G4114:G4115"/>
    <mergeCell ref="I1995:K1995"/>
    <mergeCell ref="D2194:G2194"/>
    <mergeCell ref="I2295:L2295"/>
    <mergeCell ref="B3458:C3458"/>
    <mergeCell ref="B2919:G2919"/>
    <mergeCell ref="I748:J748"/>
    <mergeCell ref="I2303:L2303"/>
    <mergeCell ref="B155:C155"/>
    <mergeCell ref="E1682:F1682"/>
    <mergeCell ref="G3696:H3697"/>
    <mergeCell ref="J2421:L2421"/>
    <mergeCell ref="B1673:C1673"/>
    <mergeCell ref="B3974:G3974"/>
    <mergeCell ref="B2609:C2609"/>
    <mergeCell ref="L2302:M2302"/>
    <mergeCell ref="B2400:C2400"/>
    <mergeCell ref="B2342:M2342"/>
    <mergeCell ref="B3069:M3069"/>
    <mergeCell ref="B2611:C2611"/>
    <mergeCell ref="K1175:L1175"/>
    <mergeCell ref="I3660:J3660"/>
    <mergeCell ref="B757:D757"/>
    <mergeCell ref="H1383:H1384"/>
    <mergeCell ref="H655:H656"/>
    <mergeCell ref="D740:G740"/>
    <mergeCell ref="D1155:G1155"/>
    <mergeCell ref="B967:F967"/>
    <mergeCell ref="D2344:F2345"/>
    <mergeCell ref="I3959:L3959"/>
    <mergeCell ref="D1882:G1882"/>
    <mergeCell ref="D550:F550"/>
    <mergeCell ref="D2214:F2214"/>
    <mergeCell ref="B846:G846"/>
    <mergeCell ref="I3960:J3960"/>
    <mergeCell ref="G3074:G3075"/>
    <mergeCell ref="D2702:M2702"/>
    <mergeCell ref="B640:C640"/>
    <mergeCell ref="I1255:L1255"/>
    <mergeCell ref="D2820:G2820"/>
    <mergeCell ref="I223:L223"/>
    <mergeCell ref="B3354:C3354"/>
    <mergeCell ref="B1263:C1263"/>
    <mergeCell ref="I3384:M3385"/>
    <mergeCell ref="C3793:D3793"/>
    <mergeCell ref="B206:C206"/>
    <mergeCell ref="I3039:J3039"/>
    <mergeCell ref="L955:M955"/>
    <mergeCell ref="B2934:G2934"/>
    <mergeCell ref="F3250:M3250"/>
    <mergeCell ref="M266:M267"/>
    <mergeCell ref="B2203:D2203"/>
    <mergeCell ref="D113:G113"/>
    <mergeCell ref="I3339:J3339"/>
    <mergeCell ref="K135:L135"/>
    <mergeCell ref="D3878:F3878"/>
    <mergeCell ref="D840:G840"/>
    <mergeCell ref="I3698:J3698"/>
    <mergeCell ref="D324:G324"/>
    <mergeCell ref="D1460:F1461"/>
    <mergeCell ref="B1266:C1266"/>
    <mergeCell ref="B3386:F3386"/>
    <mergeCell ref="D115:G115"/>
    <mergeCell ref="D1051:G1051"/>
    <mergeCell ref="F1693:H1693"/>
    <mergeCell ref="D2240:F2241"/>
    <mergeCell ref="F965:H965"/>
    <mergeCell ref="I543:J543"/>
    <mergeCell ref="B207:M207"/>
    <mergeCell ref="K1618:L1618"/>
    <mergeCell ref="I1270:J1270"/>
    <mergeCell ref="I2500:M2501"/>
    <mergeCell ref="B1162:C1162"/>
    <mergeCell ref="G1304:H1305"/>
    <mergeCell ref="G576:H577"/>
    <mergeCell ref="I843:J843"/>
    <mergeCell ref="I2344:M2345"/>
    <mergeCell ref="B2500:C2501"/>
    <mergeCell ref="I1570:J1570"/>
    <mergeCell ref="L539:M539"/>
    <mergeCell ref="I967:J967"/>
    <mergeCell ref="K3490:L3490"/>
    <mergeCell ref="I2631:J2631"/>
    <mergeCell ref="D3652:G3652"/>
    <mergeCell ref="I846:K846"/>
    <mergeCell ref="I540:J540"/>
    <mergeCell ref="H994:H995"/>
    <mergeCell ref="D9:G9"/>
    <mergeCell ref="M4010:M4011"/>
    <mergeCell ref="M3255:M3256"/>
    <mergeCell ref="I2203:K2203"/>
    <mergeCell ref="B3381:M3381"/>
    <mergeCell ref="B3552:C3552"/>
    <mergeCell ref="B430:G430"/>
    <mergeCell ref="D1356:F1357"/>
    <mergeCell ref="G2292:H2293"/>
    <mergeCell ref="B4108:M4108"/>
    <mergeCell ref="I3142:J3142"/>
    <mergeCell ref="B3436:C3437"/>
    <mergeCell ref="B120:C120"/>
    <mergeCell ref="I439:J439"/>
    <mergeCell ref="J2629:L2629"/>
    <mergeCell ref="D2921:G2921"/>
    <mergeCell ref="B3647:G3647"/>
    <mergeCell ref="I230:J230"/>
    <mergeCell ref="I3878:M3878"/>
    <mergeCell ref="I1460:M1461"/>
    <mergeCell ref="B883:C883"/>
    <mergeCell ref="L1782:M1782"/>
    <mergeCell ref="L3867:M3867"/>
    <mergeCell ref="I1202:J1202"/>
    <mergeCell ref="B3342:G3342"/>
    <mergeCell ref="I747:K747"/>
    <mergeCell ref="B2390:C2390"/>
    <mergeCell ref="I739:J739"/>
    <mergeCell ref="B123:D123"/>
    <mergeCell ref="M1279:M1280"/>
    <mergeCell ref="I1055:L1055"/>
    <mergeCell ref="B4064:C4064"/>
    <mergeCell ref="K2450:L2450"/>
    <mergeCell ref="M2943:M2944"/>
    <mergeCell ref="D1884:G1884"/>
    <mergeCell ref="E330:F330"/>
    <mergeCell ref="H2319:H2320"/>
    <mergeCell ref="M2970:M2971"/>
    <mergeCell ref="D3358:F3358"/>
    <mergeCell ref="B636:C636"/>
    <mergeCell ref="B934:C934"/>
    <mergeCell ref="C3116:D3116"/>
    <mergeCell ref="G655:G656"/>
    <mergeCell ref="B732:C733"/>
    <mergeCell ref="D1152:G1152"/>
    <mergeCell ref="B1778:C1778"/>
    <mergeCell ref="D1880:G1880"/>
    <mergeCell ref="C2388:D2388"/>
    <mergeCell ref="I2864:M2865"/>
    <mergeCell ref="I1985:J1985"/>
    <mergeCell ref="B3483:C3483"/>
    <mergeCell ref="B2724:D2724"/>
    <mergeCell ref="B2722:C2722"/>
    <mergeCell ref="D1096:F1097"/>
    <mergeCell ref="B1690:C1690"/>
    <mergeCell ref="D368:F369"/>
    <mergeCell ref="B2716:C2716"/>
    <mergeCell ref="D238:F238"/>
    <mergeCell ref="D1974:M1974"/>
    <mergeCell ref="B2423:F2423"/>
    <mergeCell ref="B3120:M3120"/>
    <mergeCell ref="B3848:M3848"/>
    <mergeCell ref="B4006:M4006"/>
    <mergeCell ref="B1300:M1300"/>
    <mergeCell ref="B2302:G2302"/>
    <mergeCell ref="I3037:J3037"/>
    <mergeCell ref="B3904:C3905"/>
    <mergeCell ref="I639:L639"/>
    <mergeCell ref="B574:M574"/>
    <mergeCell ref="D119:G119"/>
    <mergeCell ref="M239:M240"/>
    <mergeCell ref="K2034:L2034"/>
    <mergeCell ref="B3849:M3849"/>
    <mergeCell ref="D4054:M4054"/>
    <mergeCell ref="I342:M342"/>
    <mergeCell ref="G732:H733"/>
    <mergeCell ref="B1679:C1679"/>
    <mergeCell ref="D3753:G3753"/>
    <mergeCell ref="B3981:D3981"/>
    <mergeCell ref="B226:C226"/>
    <mergeCell ref="H1279:H1280"/>
    <mergeCell ref="B955:D955"/>
    <mergeCell ref="I2611:J2611"/>
    <mergeCell ref="F3666:M3666"/>
    <mergeCell ref="B947:C947"/>
    <mergeCell ref="I1996:J1996"/>
    <mergeCell ref="D934:M934"/>
    <mergeCell ref="B1403:C1403"/>
    <mergeCell ref="B1674:C1674"/>
    <mergeCell ref="D2598:M2598"/>
    <mergeCell ref="I4114:J4114"/>
    <mergeCell ref="B2964:M2964"/>
    <mergeCell ref="I1268:J1268"/>
    <mergeCell ref="B650:C650"/>
    <mergeCell ref="B948:C948"/>
    <mergeCell ref="I16:J16"/>
    <mergeCell ref="I17:J17"/>
    <mergeCell ref="B21:D21"/>
    <mergeCell ref="E21:G21"/>
    <mergeCell ref="I120:J120"/>
    <mergeCell ref="I121:J121"/>
    <mergeCell ref="B125:D125"/>
    <mergeCell ref="E125:G125"/>
    <mergeCell ref="I224:J224"/>
    <mergeCell ref="I225:J225"/>
    <mergeCell ref="B229:D229"/>
    <mergeCell ref="E229:G229"/>
    <mergeCell ref="I328:J328"/>
    <mergeCell ref="I329:J329"/>
    <mergeCell ref="B333:D333"/>
    <mergeCell ref="E333:G333"/>
    <mergeCell ref="I432:J432"/>
    <mergeCell ref="I433:J433"/>
    <mergeCell ref="B437:D437"/>
    <mergeCell ref="E437:G437"/>
    <mergeCell ref="I536:J536"/>
    <mergeCell ref="I537:J537"/>
    <mergeCell ref="B541:D541"/>
    <mergeCell ref="E541:G541"/>
    <mergeCell ref="I640:J640"/>
    <mergeCell ref="I641:J641"/>
    <mergeCell ref="B645:D645"/>
    <mergeCell ref="E645:G645"/>
    <mergeCell ref="I744:J744"/>
    <mergeCell ref="I745:J745"/>
    <mergeCell ref="B749:D749"/>
    <mergeCell ref="E749:G749"/>
    <mergeCell ref="I848:J848"/>
    <mergeCell ref="I849:J849"/>
    <mergeCell ref="B853:D853"/>
    <mergeCell ref="E853:G853"/>
    <mergeCell ref="I952:J952"/>
    <mergeCell ref="I953:J953"/>
    <mergeCell ref="B957:D957"/>
    <mergeCell ref="E957:G957"/>
    <mergeCell ref="I1056:J1056"/>
    <mergeCell ref="I1057:J1057"/>
    <mergeCell ref="B1061:D1061"/>
    <mergeCell ref="E1061:G1061"/>
    <mergeCell ref="I1160:J1160"/>
    <mergeCell ref="I1161:J1161"/>
    <mergeCell ref="B1165:D1165"/>
    <mergeCell ref="E1165:G1165"/>
    <mergeCell ref="I1264:J1264"/>
    <mergeCell ref="I1265:J1265"/>
    <mergeCell ref="B1269:D1269"/>
    <mergeCell ref="E1269:G1269"/>
    <mergeCell ref="I1368:J1368"/>
    <mergeCell ref="I1369:J1369"/>
    <mergeCell ref="B1373:D1373"/>
    <mergeCell ref="E1373:G1373"/>
    <mergeCell ref="I1472:J1472"/>
    <mergeCell ref="I1473:J1473"/>
    <mergeCell ref="B1477:D1477"/>
    <mergeCell ref="E1477:G1477"/>
    <mergeCell ref="I1576:J1576"/>
    <mergeCell ref="I1577:J1577"/>
    <mergeCell ref="B1581:D1581"/>
    <mergeCell ref="E1581:G1581"/>
    <mergeCell ref="I1680:J1680"/>
    <mergeCell ref="I1681:J1681"/>
    <mergeCell ref="B1685:D1685"/>
    <mergeCell ref="E1685:G1685"/>
    <mergeCell ref="I1784:J1784"/>
    <mergeCell ref="I1785:J1785"/>
    <mergeCell ref="B1789:D1789"/>
    <mergeCell ref="E1789:G1789"/>
    <mergeCell ref="I1888:J1888"/>
    <mergeCell ref="I1889:J1889"/>
    <mergeCell ref="B1893:D1893"/>
    <mergeCell ref="E1893:G1893"/>
    <mergeCell ref="I1992:J1992"/>
    <mergeCell ref="I1993:J1993"/>
    <mergeCell ref="B1997:D1997"/>
    <mergeCell ref="E1997:G1997"/>
    <mergeCell ref="I2096:J2096"/>
    <mergeCell ref="I2097:J2097"/>
    <mergeCell ref="B2101:D2101"/>
    <mergeCell ref="E2101:G2101"/>
    <mergeCell ref="I2200:J2200"/>
    <mergeCell ref="I2201:J2201"/>
    <mergeCell ref="B2205:D2205"/>
    <mergeCell ref="E2205:G2205"/>
    <mergeCell ref="I2304:J2304"/>
    <mergeCell ref="I2305:J2305"/>
    <mergeCell ref="B2309:D2309"/>
    <mergeCell ref="E2309:G2309"/>
    <mergeCell ref="I2408:J2408"/>
    <mergeCell ref="I2409:J2409"/>
    <mergeCell ref="B2413:D2413"/>
    <mergeCell ref="E2413:G2413"/>
    <mergeCell ref="I2512:J2512"/>
    <mergeCell ref="I2513:J2513"/>
    <mergeCell ref="B2517:D2517"/>
    <mergeCell ref="E2517:G2517"/>
    <mergeCell ref="I2616:J2616"/>
    <mergeCell ref="I2617:J2617"/>
    <mergeCell ref="B2621:D2621"/>
    <mergeCell ref="E2621:G2621"/>
    <mergeCell ref="I2720:J2720"/>
    <mergeCell ref="I2721:J2721"/>
    <mergeCell ref="B2725:D2725"/>
    <mergeCell ref="E2725:G2725"/>
    <mergeCell ref="I2824:J2824"/>
    <mergeCell ref="I2825:J2825"/>
    <mergeCell ref="B2829:D2829"/>
    <mergeCell ref="E2829:G2829"/>
    <mergeCell ref="I2928:J2928"/>
    <mergeCell ref="I2929:J2929"/>
    <mergeCell ref="B2933:D2933"/>
    <mergeCell ref="E2933:G2933"/>
    <mergeCell ref="I3032:J3032"/>
    <mergeCell ref="I3033:J3033"/>
    <mergeCell ref="B3037:D3037"/>
    <mergeCell ref="E3037:G3037"/>
    <mergeCell ref="I3136:J3136"/>
    <mergeCell ref="I3137:J3137"/>
    <mergeCell ref="B3141:D3141"/>
    <mergeCell ref="E3141:G3141"/>
    <mergeCell ref="I3240:J3240"/>
    <mergeCell ref="I3241:J3241"/>
    <mergeCell ref="B3245:D3245"/>
    <mergeCell ref="E3245:G3245"/>
    <mergeCell ref="I3344:J3344"/>
    <mergeCell ref="I3345:J3345"/>
    <mergeCell ref="B3349:D3349"/>
    <mergeCell ref="E3349:G3349"/>
    <mergeCell ref="I3448:J3448"/>
    <mergeCell ref="I3449:J3449"/>
    <mergeCell ref="B3453:D3453"/>
    <mergeCell ref="E3453:G3453"/>
    <mergeCell ref="I3552:J3552"/>
    <mergeCell ref="I3553:J3553"/>
    <mergeCell ref="B3557:D3557"/>
    <mergeCell ref="E3557:G3557"/>
    <mergeCell ref="I3656:J3656"/>
    <mergeCell ref="I3657:J3657"/>
    <mergeCell ref="B3661:D3661"/>
    <mergeCell ref="E3661:G3661"/>
    <mergeCell ref="I3760:J3760"/>
    <mergeCell ref="I3761:J3761"/>
    <mergeCell ref="B3765:D3765"/>
    <mergeCell ref="E3765:G3765"/>
    <mergeCell ref="I3864:J3864"/>
    <mergeCell ref="I3865:J3865"/>
    <mergeCell ref="B3869:D3869"/>
    <mergeCell ref="E3869:G3869"/>
    <mergeCell ref="I3968:J3968"/>
    <mergeCell ref="I3969:J3969"/>
    <mergeCell ref="B3973:D3973"/>
    <mergeCell ref="E3973:G3973"/>
    <mergeCell ref="I4072:J4072"/>
    <mergeCell ref="I4073:J4073"/>
    <mergeCell ref="B4077:D4077"/>
    <mergeCell ref="E4077:G4077"/>
    <mergeCell ref="C48:G48"/>
    <mergeCell ref="C152:G152"/>
    <mergeCell ref="C256:G256"/>
    <mergeCell ref="C360:G360"/>
    <mergeCell ref="C464:G464"/>
    <mergeCell ref="C568:G568"/>
    <mergeCell ref="C672:G672"/>
    <mergeCell ref="C776:G776"/>
    <mergeCell ref="C880:G880"/>
    <mergeCell ref="C984:G984"/>
    <mergeCell ref="C1088:G1088"/>
    <mergeCell ref="C1192:G1192"/>
    <mergeCell ref="C1296:G1296"/>
    <mergeCell ref="C1400:G1400"/>
    <mergeCell ref="C1504:G1504"/>
    <mergeCell ref="C1608:G1608"/>
    <mergeCell ref="C1712:G1712"/>
    <mergeCell ref="C1816:G1816"/>
    <mergeCell ref="C1920:G1920"/>
    <mergeCell ref="C2024:G2024"/>
    <mergeCell ref="C2128:G2128"/>
    <mergeCell ref="C2232:G2232"/>
    <mergeCell ref="C2336:G2336"/>
    <mergeCell ref="C2440:G2440"/>
    <mergeCell ref="C2544:G2544"/>
    <mergeCell ref="C2648:G2648"/>
    <mergeCell ref="C2752:G2752"/>
    <mergeCell ref="C2856:G2856"/>
    <mergeCell ref="C2960:G2960"/>
    <mergeCell ref="C3064:G3064"/>
    <mergeCell ref="C3168:G3168"/>
    <mergeCell ref="C3272:G3272"/>
    <mergeCell ref="C3376:G3376"/>
    <mergeCell ref="C3480:G3480"/>
    <mergeCell ref="C3584:G3584"/>
    <mergeCell ref="C3688:G3688"/>
    <mergeCell ref="C3792:G3792"/>
    <mergeCell ref="C3896:G3896"/>
    <mergeCell ref="C4000:G4000"/>
    <mergeCell ref="C4104:G4104"/>
    <mergeCell ref="B27:C27"/>
    <mergeCell ref="F27:H27"/>
    <mergeCell ref="B131:C131"/>
    <mergeCell ref="F131:H131"/>
    <mergeCell ref="B235:C235"/>
    <mergeCell ref="F235:H235"/>
    <mergeCell ref="B339:C339"/>
    <mergeCell ref="F339:H339"/>
    <mergeCell ref="B443:C443"/>
    <mergeCell ref="F443:H443"/>
    <mergeCell ref="B547:C547"/>
    <mergeCell ref="F547:H547"/>
    <mergeCell ref="B651:C651"/>
    <mergeCell ref="F651:H651"/>
    <mergeCell ref="B755:C755"/>
    <mergeCell ref="F755:H755"/>
    <mergeCell ref="B859:C859"/>
    <mergeCell ref="F859:H859"/>
    <mergeCell ref="B963:C963"/>
    <mergeCell ref="F963:H963"/>
    <mergeCell ref="B1067:C1067"/>
    <mergeCell ref="F1067:H1067"/>
    <mergeCell ref="B1171:C1171"/>
    <mergeCell ref="F1171:H1171"/>
    <mergeCell ref="B1275:C1275"/>
    <mergeCell ref="F1275:H1275"/>
    <mergeCell ref="B1379:C1379"/>
    <mergeCell ref="F1379:H1379"/>
    <mergeCell ref="B1483:C1483"/>
    <mergeCell ref="F1483:H1483"/>
    <mergeCell ref="B1587:C1587"/>
    <mergeCell ref="F1587:H1587"/>
    <mergeCell ref="B1691:C1691"/>
    <mergeCell ref="F1691:H1691"/>
    <mergeCell ref="B1795:C1795"/>
    <mergeCell ref="F1795:H1795"/>
    <mergeCell ref="B1899:C1899"/>
    <mergeCell ref="F1899:H1899"/>
    <mergeCell ref="B2003:C2003"/>
    <mergeCell ref="F2003:H2003"/>
    <mergeCell ref="B2107:C2107"/>
    <mergeCell ref="F2107:H2107"/>
    <mergeCell ref="B2211:C2211"/>
    <mergeCell ref="F2211:H2211"/>
    <mergeCell ref="B2315:C2315"/>
    <mergeCell ref="F2315:H2315"/>
    <mergeCell ref="B2419:C2419"/>
    <mergeCell ref="F2419:H2419"/>
    <mergeCell ref="B2523:C2523"/>
    <mergeCell ref="F2523:H2523"/>
    <mergeCell ref="B2627:C2627"/>
    <mergeCell ref="F2627:H2627"/>
    <mergeCell ref="B2731:C2731"/>
    <mergeCell ref="F2731:H2731"/>
    <mergeCell ref="B2835:C2835"/>
    <mergeCell ref="F2835:H2835"/>
    <mergeCell ref="B2939:C2939"/>
    <mergeCell ref="F2939:H2939"/>
    <mergeCell ref="B3043:C3043"/>
    <mergeCell ref="F3043:H3043"/>
    <mergeCell ref="B3147:C3147"/>
    <mergeCell ref="F3147:H3147"/>
    <mergeCell ref="B3251:C3251"/>
    <mergeCell ref="F3251:H3251"/>
    <mergeCell ref="B3355:C3355"/>
    <mergeCell ref="F3355:H3355"/>
    <mergeCell ref="B3459:C3459"/>
    <mergeCell ref="F3459:H3459"/>
    <mergeCell ref="B3563:C3563"/>
    <mergeCell ref="F3563:H3563"/>
    <mergeCell ref="B3667:C3667"/>
    <mergeCell ref="F3667:H3667"/>
    <mergeCell ref="B3771:C3771"/>
    <mergeCell ref="F3771:H3771"/>
    <mergeCell ref="B3875:C3875"/>
    <mergeCell ref="F3875:H3875"/>
    <mergeCell ref="B3979:C3979"/>
    <mergeCell ref="F3979:H3979"/>
    <mergeCell ref="B4083:C4083"/>
    <mergeCell ref="F4083:H4083"/>
  </mergeCells>
  <conditionalFormatting sqref="C24:C25">
    <cfRule type="expression" priority="401" dxfId="713">
      <formula>$C$23="—"</formula>
    </cfRule>
  </conditionalFormatting>
  <conditionalFormatting sqref="D24:D25">
    <cfRule type="expression" priority="402" dxfId="713">
      <formula>$D$23="—"</formula>
    </cfRule>
  </conditionalFormatting>
  <conditionalFormatting sqref="E24:E25">
    <cfRule type="expression" priority="403" dxfId="713">
      <formula>$E$23="—"</formula>
    </cfRule>
  </conditionalFormatting>
  <conditionalFormatting sqref="F24:F25">
    <cfRule type="expression" priority="404" dxfId="713">
      <formula>$F$23="—"</formula>
    </cfRule>
  </conditionalFormatting>
  <conditionalFormatting sqref="G24:G25">
    <cfRule type="expression" priority="405" dxfId="713">
      <formula>$G$23="—"</formula>
    </cfRule>
  </conditionalFormatting>
  <conditionalFormatting sqref="H24:H25">
    <cfRule type="expression" priority="406" dxfId="713">
      <formula>$H$23="—"</formula>
    </cfRule>
  </conditionalFormatting>
  <conditionalFormatting sqref="C128:C129">
    <cfRule type="expression" priority="407" dxfId="713">
      <formula>$C$127="—"</formula>
    </cfRule>
  </conditionalFormatting>
  <conditionalFormatting sqref="D128:D129">
    <cfRule type="expression" priority="408" dxfId="713">
      <formula>$D$127="—"</formula>
    </cfRule>
  </conditionalFormatting>
  <conditionalFormatting sqref="E128:E129">
    <cfRule type="expression" priority="409" dxfId="713">
      <formula>$E$127="—"</formula>
    </cfRule>
  </conditionalFormatting>
  <conditionalFormatting sqref="F128:F129">
    <cfRule type="expression" priority="410" dxfId="713">
      <formula>$F$127="—"</formula>
    </cfRule>
  </conditionalFormatting>
  <conditionalFormatting sqref="G128:G129">
    <cfRule type="expression" priority="411" dxfId="713">
      <formula>$G$127="—"</formula>
    </cfRule>
  </conditionalFormatting>
  <conditionalFormatting sqref="H128:H129">
    <cfRule type="expression" priority="412" dxfId="713">
      <formula>$H$127="—"</formula>
    </cfRule>
  </conditionalFormatting>
  <conditionalFormatting sqref="C232:C233">
    <cfRule type="expression" priority="413" dxfId="713">
      <formula>$C$231="—"</formula>
    </cfRule>
  </conditionalFormatting>
  <conditionalFormatting sqref="D232:D233">
    <cfRule type="expression" priority="414" dxfId="713">
      <formula>$D$231="—"</formula>
    </cfRule>
  </conditionalFormatting>
  <conditionalFormatting sqref="E232:E233">
    <cfRule type="expression" priority="415" dxfId="713">
      <formula>$E$231="—"</formula>
    </cfRule>
  </conditionalFormatting>
  <conditionalFormatting sqref="F232:F233">
    <cfRule type="expression" priority="416" dxfId="713">
      <formula>$F$231="—"</formula>
    </cfRule>
  </conditionalFormatting>
  <conditionalFormatting sqref="G232:G233">
    <cfRule type="expression" priority="417" dxfId="713">
      <formula>$G$231="—"</formula>
    </cfRule>
  </conditionalFormatting>
  <conditionalFormatting sqref="H232:H233">
    <cfRule type="expression" priority="418" dxfId="713">
      <formula>$H$231="—"</formula>
    </cfRule>
  </conditionalFormatting>
  <conditionalFormatting sqref="C336:C337">
    <cfRule type="expression" priority="419" dxfId="713">
      <formula>$C$335="—"</formula>
    </cfRule>
  </conditionalFormatting>
  <conditionalFormatting sqref="D336:D337">
    <cfRule type="expression" priority="420" dxfId="713">
      <formula>$D$335="—"</formula>
    </cfRule>
  </conditionalFormatting>
  <conditionalFormatting sqref="E336:E337">
    <cfRule type="expression" priority="421" dxfId="713">
      <formula>$E$335="—"</formula>
    </cfRule>
  </conditionalFormatting>
  <conditionalFormatting sqref="F336:F337">
    <cfRule type="expression" priority="422" dxfId="713">
      <formula>$F$335="—"</formula>
    </cfRule>
  </conditionalFormatting>
  <conditionalFormatting sqref="G336:G337">
    <cfRule type="expression" priority="423" dxfId="713">
      <formula>$G$335="—"</formula>
    </cfRule>
  </conditionalFormatting>
  <conditionalFormatting sqref="H336:H337">
    <cfRule type="expression" priority="424" dxfId="713">
      <formula>$H$335="—"</formula>
    </cfRule>
  </conditionalFormatting>
  <conditionalFormatting sqref="C440:C441">
    <cfRule type="expression" priority="425" dxfId="713">
      <formula>$C$439="—"</formula>
    </cfRule>
  </conditionalFormatting>
  <conditionalFormatting sqref="D440:D441">
    <cfRule type="expression" priority="426" dxfId="713">
      <formula>$D$439="—"</formula>
    </cfRule>
  </conditionalFormatting>
  <conditionalFormatting sqref="E440:E441">
    <cfRule type="expression" priority="427" dxfId="713">
      <formula>$E$439="—"</formula>
    </cfRule>
  </conditionalFormatting>
  <conditionalFormatting sqref="F440:F441">
    <cfRule type="expression" priority="428" dxfId="713">
      <formula>$F$439="—"</formula>
    </cfRule>
  </conditionalFormatting>
  <conditionalFormatting sqref="G440:G441">
    <cfRule type="expression" priority="429" dxfId="713">
      <formula>$G$439="—"</formula>
    </cfRule>
  </conditionalFormatting>
  <conditionalFormatting sqref="H440:H441">
    <cfRule type="expression" priority="430" dxfId="713">
      <formula>$H$439="—"</formula>
    </cfRule>
  </conditionalFormatting>
  <conditionalFormatting sqref="C544:C545">
    <cfRule type="expression" priority="431" dxfId="713">
      <formula>$C$543="—"</formula>
    </cfRule>
  </conditionalFormatting>
  <conditionalFormatting sqref="D544:D545">
    <cfRule type="expression" priority="432" dxfId="713">
      <formula>$D$543="—"</formula>
    </cfRule>
  </conditionalFormatting>
  <conditionalFormatting sqref="E544:E545">
    <cfRule type="expression" priority="433" dxfId="713">
      <formula>$E$543="—"</formula>
    </cfRule>
  </conditionalFormatting>
  <conditionalFormatting sqref="F544:F545">
    <cfRule type="expression" priority="434" dxfId="713">
      <formula>$F$543="—"</formula>
    </cfRule>
  </conditionalFormatting>
  <conditionalFormatting sqref="G544:G545">
    <cfRule type="expression" priority="435" dxfId="713">
      <formula>$G$543="—"</formula>
    </cfRule>
  </conditionalFormatting>
  <conditionalFormatting sqref="H544:H545">
    <cfRule type="expression" priority="436" dxfId="713">
      <formula>$H$543="—"</formula>
    </cfRule>
  </conditionalFormatting>
  <conditionalFormatting sqref="C648:C649">
    <cfRule type="expression" priority="437" dxfId="713">
      <formula>$C$647="—"</formula>
    </cfRule>
  </conditionalFormatting>
  <conditionalFormatting sqref="D648:D649">
    <cfRule type="expression" priority="438" dxfId="713">
      <formula>$D$647="—"</formula>
    </cfRule>
  </conditionalFormatting>
  <conditionalFormatting sqref="E648:E649">
    <cfRule type="expression" priority="439" dxfId="713">
      <formula>$E$647="—"</formula>
    </cfRule>
  </conditionalFormatting>
  <conditionalFormatting sqref="F648:F649">
    <cfRule type="expression" priority="440" dxfId="713">
      <formula>$F$647="—"</formula>
    </cfRule>
  </conditionalFormatting>
  <conditionalFormatting sqref="G648:G649">
    <cfRule type="expression" priority="441" dxfId="713">
      <formula>$G$647="—"</formula>
    </cfRule>
  </conditionalFormatting>
  <conditionalFormatting sqref="H648:H649">
    <cfRule type="expression" priority="442" dxfId="713">
      <formula>$H$647="—"</formula>
    </cfRule>
  </conditionalFormatting>
  <conditionalFormatting sqref="C752:C753">
    <cfRule type="expression" priority="443" dxfId="713">
      <formula>$C$751="—"</formula>
    </cfRule>
  </conditionalFormatting>
  <conditionalFormatting sqref="D752:D753">
    <cfRule type="expression" priority="444" dxfId="713">
      <formula>$D$751="—"</formula>
    </cfRule>
  </conditionalFormatting>
  <conditionalFormatting sqref="E752:E753">
    <cfRule type="expression" priority="445" dxfId="713">
      <formula>$E$751="—"</formula>
    </cfRule>
  </conditionalFormatting>
  <conditionalFormatting sqref="F752:F753">
    <cfRule type="expression" priority="446" dxfId="713">
      <formula>$F$751="—"</formula>
    </cfRule>
  </conditionalFormatting>
  <conditionalFormatting sqref="G752:G753">
    <cfRule type="expression" priority="447" dxfId="713">
      <formula>$G$751="—"</formula>
    </cfRule>
  </conditionalFormatting>
  <conditionalFormatting sqref="H752:H753">
    <cfRule type="expression" priority="448" dxfId="713">
      <formula>$H$751="—"</formula>
    </cfRule>
  </conditionalFormatting>
  <conditionalFormatting sqref="C856:C857">
    <cfRule type="expression" priority="449" dxfId="713">
      <formula>$C$855="—"</formula>
    </cfRule>
  </conditionalFormatting>
  <conditionalFormatting sqref="D856:D857">
    <cfRule type="expression" priority="450" dxfId="713">
      <formula>$D$855="—"</formula>
    </cfRule>
  </conditionalFormatting>
  <conditionalFormatting sqref="E856:E857">
    <cfRule type="expression" priority="451" dxfId="713">
      <formula>$E$855="—"</formula>
    </cfRule>
  </conditionalFormatting>
  <conditionalFormatting sqref="F856:F857">
    <cfRule type="expression" priority="452" dxfId="713">
      <formula>$F$855="—"</formula>
    </cfRule>
  </conditionalFormatting>
  <conditionalFormatting sqref="G856:G857">
    <cfRule type="expression" priority="453" dxfId="713">
      <formula>$G$855="—"</formula>
    </cfRule>
  </conditionalFormatting>
  <conditionalFormatting sqref="H856:H857">
    <cfRule type="expression" priority="454" dxfId="713">
      <formula>$H$855="—"</formula>
    </cfRule>
  </conditionalFormatting>
  <conditionalFormatting sqref="C960:C961">
    <cfRule type="expression" priority="455" dxfId="713">
      <formula>$C$959="—"</formula>
    </cfRule>
  </conditionalFormatting>
  <conditionalFormatting sqref="D960:D961">
    <cfRule type="expression" priority="456" dxfId="713">
      <formula>$D$959="—"</formula>
    </cfRule>
  </conditionalFormatting>
  <conditionalFormatting sqref="E960:E961">
    <cfRule type="expression" priority="457" dxfId="713">
      <formula>$E$959="—"</formula>
    </cfRule>
  </conditionalFormatting>
  <conditionalFormatting sqref="F960:F961">
    <cfRule type="expression" priority="458" dxfId="713">
      <formula>$F$959="—"</formula>
    </cfRule>
  </conditionalFormatting>
  <conditionalFormatting sqref="G960:G961">
    <cfRule type="expression" priority="459" dxfId="713">
      <formula>$G$959="—"</formula>
    </cfRule>
  </conditionalFormatting>
  <conditionalFormatting sqref="H960:H961">
    <cfRule type="expression" priority="460" dxfId="713">
      <formula>$H$959="—"</formula>
    </cfRule>
  </conditionalFormatting>
  <conditionalFormatting sqref="C1064:C1065">
    <cfRule type="expression" priority="461" dxfId="713">
      <formula>$C$1063="—"</formula>
    </cfRule>
  </conditionalFormatting>
  <conditionalFormatting sqref="D1064:D1065">
    <cfRule type="expression" priority="462" dxfId="713">
      <formula>$D$1063="—"</formula>
    </cfRule>
  </conditionalFormatting>
  <conditionalFormatting sqref="E1064:E1065">
    <cfRule type="expression" priority="463" dxfId="713">
      <formula>$E$1063="—"</formula>
    </cfRule>
  </conditionalFormatting>
  <conditionalFormatting sqref="F1064:F1065">
    <cfRule type="expression" priority="464" dxfId="713">
      <formula>$F$1063="—"</formula>
    </cfRule>
  </conditionalFormatting>
  <conditionalFormatting sqref="G1064:G1065">
    <cfRule type="expression" priority="465" dxfId="713">
      <formula>$G$1063="—"</formula>
    </cfRule>
  </conditionalFormatting>
  <conditionalFormatting sqref="H1064:H1065">
    <cfRule type="expression" priority="466" dxfId="713">
      <formula>$H$1063="—"</formula>
    </cfRule>
  </conditionalFormatting>
  <conditionalFormatting sqref="C1168:C1169">
    <cfRule type="expression" priority="467" dxfId="713">
      <formula>$C$1167="—"</formula>
    </cfRule>
  </conditionalFormatting>
  <conditionalFormatting sqref="D1168:D1169">
    <cfRule type="expression" priority="468" dxfId="713">
      <formula>$D$1167="—"</formula>
    </cfRule>
  </conditionalFormatting>
  <conditionalFormatting sqref="E1168:E1169">
    <cfRule type="expression" priority="469" dxfId="713">
      <formula>$E$1167="—"</formula>
    </cfRule>
  </conditionalFormatting>
  <conditionalFormatting sqref="F1168:F1169">
    <cfRule type="expression" priority="470" dxfId="713">
      <formula>$F$1167="—"</formula>
    </cfRule>
  </conditionalFormatting>
  <conditionalFormatting sqref="G1168:G1169">
    <cfRule type="expression" priority="471" dxfId="713">
      <formula>$G$1167="—"</formula>
    </cfRule>
  </conditionalFormatting>
  <conditionalFormatting sqref="H1168:H1169">
    <cfRule type="expression" priority="472" dxfId="713">
      <formula>$H$1167="—"</formula>
    </cfRule>
  </conditionalFormatting>
  <conditionalFormatting sqref="C1272:C1273">
    <cfRule type="expression" priority="473" dxfId="713">
      <formula>$C$1271="—"</formula>
    </cfRule>
  </conditionalFormatting>
  <conditionalFormatting sqref="D1272:D1273">
    <cfRule type="expression" priority="474" dxfId="713">
      <formula>$D$1271="—"</formula>
    </cfRule>
  </conditionalFormatting>
  <conditionalFormatting sqref="E1272:E1273">
    <cfRule type="expression" priority="475" dxfId="713">
      <formula>$E$1271="—"</formula>
    </cfRule>
  </conditionalFormatting>
  <conditionalFormatting sqref="F1272:F1273">
    <cfRule type="expression" priority="476" dxfId="713">
      <formula>$F$1271="—"</formula>
    </cfRule>
  </conditionalFormatting>
  <conditionalFormatting sqref="G1272:G1273">
    <cfRule type="expression" priority="477" dxfId="713">
      <formula>$G$1271="—"</formula>
    </cfRule>
  </conditionalFormatting>
  <conditionalFormatting sqref="H1272:H1273">
    <cfRule type="expression" priority="478" dxfId="713">
      <formula>$H$1271="—"</formula>
    </cfRule>
  </conditionalFormatting>
  <conditionalFormatting sqref="C1376:C1377">
    <cfRule type="expression" priority="479" dxfId="713">
      <formula>$C$1375="—"</formula>
    </cfRule>
  </conditionalFormatting>
  <conditionalFormatting sqref="D1376:D1377">
    <cfRule type="expression" priority="480" dxfId="713">
      <formula>$D$1375="—"</formula>
    </cfRule>
  </conditionalFormatting>
  <conditionalFormatting sqref="E1376:E1377">
    <cfRule type="expression" priority="481" dxfId="713">
      <formula>$E$1375="—"</formula>
    </cfRule>
  </conditionalFormatting>
  <conditionalFormatting sqref="F1376:F1377">
    <cfRule type="expression" priority="482" dxfId="713">
      <formula>$F$1375="—"</formula>
    </cfRule>
  </conditionalFormatting>
  <conditionalFormatting sqref="G1376:G1377">
    <cfRule type="expression" priority="483" dxfId="713">
      <formula>$G$1375="—"</formula>
    </cfRule>
  </conditionalFormatting>
  <conditionalFormatting sqref="H1376:H1377">
    <cfRule type="expression" priority="484" dxfId="713">
      <formula>$H$1375="—"</formula>
    </cfRule>
  </conditionalFormatting>
  <conditionalFormatting sqref="C1480:C1481">
    <cfRule type="expression" priority="485" dxfId="713">
      <formula>$C$1479="—"</formula>
    </cfRule>
  </conditionalFormatting>
  <conditionalFormatting sqref="D1480:D1481">
    <cfRule type="expression" priority="486" dxfId="713">
      <formula>$D$1479="—"</formula>
    </cfRule>
  </conditionalFormatting>
  <conditionalFormatting sqref="E1480:E1481">
    <cfRule type="expression" priority="487" dxfId="713">
      <formula>$E$1479="—"</formula>
    </cfRule>
  </conditionalFormatting>
  <conditionalFormatting sqref="F1480:F1481">
    <cfRule type="expression" priority="488" dxfId="713">
      <formula>$F$1479="—"</formula>
    </cfRule>
  </conditionalFormatting>
  <conditionalFormatting sqref="G1480:G1481">
    <cfRule type="expression" priority="489" dxfId="713">
      <formula>$G$1479="—"</formula>
    </cfRule>
  </conditionalFormatting>
  <conditionalFormatting sqref="H1480:H1481">
    <cfRule type="expression" priority="490" dxfId="713">
      <formula>$H$1479="—"</formula>
    </cfRule>
  </conditionalFormatting>
  <conditionalFormatting sqref="C1584:C1585">
    <cfRule type="expression" priority="491" dxfId="713">
      <formula>$C$1583="—"</formula>
    </cfRule>
  </conditionalFormatting>
  <conditionalFormatting sqref="D1584:D1585">
    <cfRule type="expression" priority="492" dxfId="713">
      <formula>$D$1583="—"</formula>
    </cfRule>
  </conditionalFormatting>
  <conditionalFormatting sqref="E1584:E1585">
    <cfRule type="expression" priority="493" dxfId="713">
      <formula>$E$1583="—"</formula>
    </cfRule>
  </conditionalFormatting>
  <conditionalFormatting sqref="F1584:F1585">
    <cfRule type="expression" priority="494" dxfId="713">
      <formula>$F$1583="—"</formula>
    </cfRule>
  </conditionalFormatting>
  <conditionalFormatting sqref="G1584:G1585">
    <cfRule type="expression" priority="495" dxfId="713">
      <formula>$G$1583="—"</formula>
    </cfRule>
  </conditionalFormatting>
  <conditionalFormatting sqref="H1584:H1585">
    <cfRule type="expression" priority="496" dxfId="713">
      <formula>$H$1583="—"</formula>
    </cfRule>
  </conditionalFormatting>
  <conditionalFormatting sqref="C1688:C1689">
    <cfRule type="expression" priority="497" dxfId="713">
      <formula>$C$1687="—"</formula>
    </cfRule>
  </conditionalFormatting>
  <conditionalFormatting sqref="D1688:D1689">
    <cfRule type="expression" priority="498" dxfId="713">
      <formula>$D$1687="—"</formula>
    </cfRule>
  </conditionalFormatting>
  <conditionalFormatting sqref="E1688:E1689">
    <cfRule type="expression" priority="499" dxfId="713">
      <formula>$E$1687="—"</formula>
    </cfRule>
  </conditionalFormatting>
  <conditionalFormatting sqref="F1688:F1689">
    <cfRule type="expression" priority="500" dxfId="713">
      <formula>$F$1687="—"</formula>
    </cfRule>
  </conditionalFormatting>
  <conditionalFormatting sqref="G1688:G1689">
    <cfRule type="expression" priority="501" dxfId="713">
      <formula>$G$1687="—"</formula>
    </cfRule>
  </conditionalFormatting>
  <conditionalFormatting sqref="H1688:H1689">
    <cfRule type="expression" priority="502" dxfId="713">
      <formula>$H$1687="—"</formula>
    </cfRule>
  </conditionalFormatting>
  <conditionalFormatting sqref="C1792:C1793">
    <cfRule type="expression" priority="503" dxfId="713">
      <formula>$C$1791="—"</formula>
    </cfRule>
  </conditionalFormatting>
  <conditionalFormatting sqref="D1792:D1793">
    <cfRule type="expression" priority="504" dxfId="713">
      <formula>$D$1791="—"</formula>
    </cfRule>
  </conditionalFormatting>
  <conditionalFormatting sqref="E1792:E1793">
    <cfRule type="expression" priority="505" dxfId="713">
      <formula>$E$1791="—"</formula>
    </cfRule>
  </conditionalFormatting>
  <conditionalFormatting sqref="F1792:F1793">
    <cfRule type="expression" priority="506" dxfId="713">
      <formula>$F$1791="—"</formula>
    </cfRule>
  </conditionalFormatting>
  <conditionalFormatting sqref="G1792:G1793">
    <cfRule type="expression" priority="507" dxfId="713">
      <formula>$G$1791="—"</formula>
    </cfRule>
  </conditionalFormatting>
  <conditionalFormatting sqref="H1792:H1793">
    <cfRule type="expression" priority="508" dxfId="713">
      <formula>$H$1791="—"</formula>
    </cfRule>
  </conditionalFormatting>
  <conditionalFormatting sqref="C1896:C1897">
    <cfRule type="expression" priority="509" dxfId="713">
      <formula>$C$1895="—"</formula>
    </cfRule>
  </conditionalFormatting>
  <conditionalFormatting sqref="D1896:D1897">
    <cfRule type="expression" priority="510" dxfId="713">
      <formula>$D$1895="—"</formula>
    </cfRule>
  </conditionalFormatting>
  <conditionalFormatting sqref="E1896:E1897">
    <cfRule type="expression" priority="511" dxfId="713">
      <formula>$E$1895="—"</formula>
    </cfRule>
  </conditionalFormatting>
  <conditionalFormatting sqref="F1896:F1897">
    <cfRule type="expression" priority="512" dxfId="713">
      <formula>$F$1895="—"</formula>
    </cfRule>
  </conditionalFormatting>
  <conditionalFormatting sqref="G1896:G1897">
    <cfRule type="expression" priority="513" dxfId="713">
      <formula>$G$1895="—"</formula>
    </cfRule>
  </conditionalFormatting>
  <conditionalFormatting sqref="H1896:H1897">
    <cfRule type="expression" priority="514" dxfId="713">
      <formula>$H$1895="—"</formula>
    </cfRule>
  </conditionalFormatting>
  <conditionalFormatting sqref="C2000:C2001">
    <cfRule type="expression" priority="515" dxfId="713">
      <formula>$C$1999="—"</formula>
    </cfRule>
  </conditionalFormatting>
  <conditionalFormatting sqref="D2000:D2001">
    <cfRule type="expression" priority="516" dxfId="713">
      <formula>$D$1999="—"</formula>
    </cfRule>
  </conditionalFormatting>
  <conditionalFormatting sqref="E2000:E2001">
    <cfRule type="expression" priority="517" dxfId="713">
      <formula>$E$1999="—"</formula>
    </cfRule>
  </conditionalFormatting>
  <conditionalFormatting sqref="F2000:F2001">
    <cfRule type="expression" priority="518" dxfId="713">
      <formula>$F$1999="—"</formula>
    </cfRule>
  </conditionalFormatting>
  <conditionalFormatting sqref="G2000:G2001">
    <cfRule type="expression" priority="519" dxfId="713">
      <formula>$G$1999="—"</formula>
    </cfRule>
  </conditionalFormatting>
  <conditionalFormatting sqref="H2000:H2001">
    <cfRule type="expression" priority="520" dxfId="713">
      <formula>$H$1999="—"</formula>
    </cfRule>
  </conditionalFormatting>
  <conditionalFormatting sqref="C2104:C2105">
    <cfRule type="expression" priority="521" dxfId="713">
      <formula>$C$2103="—"</formula>
    </cfRule>
  </conditionalFormatting>
  <conditionalFormatting sqref="D2104:D2105">
    <cfRule type="expression" priority="522" dxfId="713">
      <formula>$D$2103="—"</formula>
    </cfRule>
  </conditionalFormatting>
  <conditionalFormatting sqref="E2104:E2105">
    <cfRule type="expression" priority="523" dxfId="713">
      <formula>$E$2103="—"</formula>
    </cfRule>
  </conditionalFormatting>
  <conditionalFormatting sqref="F2104:F2105">
    <cfRule type="expression" priority="524" dxfId="713">
      <formula>$F$2103="—"</formula>
    </cfRule>
  </conditionalFormatting>
  <conditionalFormatting sqref="G2104:G2105">
    <cfRule type="expression" priority="525" dxfId="713">
      <formula>$G$2103="—"</formula>
    </cfRule>
  </conditionalFormatting>
  <conditionalFormatting sqref="H2104:H2105">
    <cfRule type="expression" priority="526" dxfId="713">
      <formula>$H$2103="—"</formula>
    </cfRule>
  </conditionalFormatting>
  <conditionalFormatting sqref="C2208:C2209">
    <cfRule type="expression" priority="527" dxfId="713">
      <formula>$C$2207="—"</formula>
    </cfRule>
  </conditionalFormatting>
  <conditionalFormatting sqref="D2208:D2209">
    <cfRule type="expression" priority="528" dxfId="713">
      <formula>$D$2207="—"</formula>
    </cfRule>
  </conditionalFormatting>
  <conditionalFormatting sqref="E2208:E2209">
    <cfRule type="expression" priority="529" dxfId="713">
      <formula>$E$2207="—"</formula>
    </cfRule>
  </conditionalFormatting>
  <conditionalFormatting sqref="F2208:F2209">
    <cfRule type="expression" priority="530" dxfId="713">
      <formula>$F$2207="—"</formula>
    </cfRule>
  </conditionalFormatting>
  <conditionalFormatting sqref="G2208:G2209">
    <cfRule type="expression" priority="531" dxfId="713">
      <formula>$G$2207="—"</formula>
    </cfRule>
  </conditionalFormatting>
  <conditionalFormatting sqref="H2208:H2209">
    <cfRule type="expression" priority="532" dxfId="713">
      <formula>$H$2207="—"</formula>
    </cfRule>
  </conditionalFormatting>
  <conditionalFormatting sqref="C2312:C2313">
    <cfRule type="expression" priority="533" dxfId="713">
      <formula>$C$2311="—"</formula>
    </cfRule>
  </conditionalFormatting>
  <conditionalFormatting sqref="D2312:D2313">
    <cfRule type="expression" priority="534" dxfId="713">
      <formula>$D$2311="—"</formula>
    </cfRule>
  </conditionalFormatting>
  <conditionalFormatting sqref="E2312:E2313">
    <cfRule type="expression" priority="535" dxfId="713">
      <formula>$E$2311="—"</formula>
    </cfRule>
  </conditionalFormatting>
  <conditionalFormatting sqref="F2312:F2313">
    <cfRule type="expression" priority="536" dxfId="713">
      <formula>$F$2311="—"</formula>
    </cfRule>
  </conditionalFormatting>
  <conditionalFormatting sqref="G2312:G2313">
    <cfRule type="expression" priority="537" dxfId="713">
      <formula>$G$2311="—"</formula>
    </cfRule>
  </conditionalFormatting>
  <conditionalFormatting sqref="H2312:H2313">
    <cfRule type="expression" priority="538" dxfId="713">
      <formula>$H$2311="—"</formula>
    </cfRule>
  </conditionalFormatting>
  <conditionalFormatting sqref="C2416:C2417">
    <cfRule type="expression" priority="539" dxfId="713">
      <formula>$C$2415="—"</formula>
    </cfRule>
  </conditionalFormatting>
  <conditionalFormatting sqref="D2416:D2417">
    <cfRule type="expression" priority="540" dxfId="713">
      <formula>$D$2415="—"</formula>
    </cfRule>
  </conditionalFormatting>
  <conditionalFormatting sqref="E2416:E2417">
    <cfRule type="expression" priority="541" dxfId="713">
      <formula>$E$2415="—"</formula>
    </cfRule>
  </conditionalFormatting>
  <conditionalFormatting sqref="F2416:F2417">
    <cfRule type="expression" priority="542" dxfId="713">
      <formula>$F$2415="—"</formula>
    </cfRule>
  </conditionalFormatting>
  <conditionalFormatting sqref="G2416:G2417">
    <cfRule type="expression" priority="543" dxfId="713">
      <formula>$G$2415="—"</formula>
    </cfRule>
  </conditionalFormatting>
  <conditionalFormatting sqref="H2416:H2417">
    <cfRule type="expression" priority="544" dxfId="713">
      <formula>$H$2415="—"</formula>
    </cfRule>
  </conditionalFormatting>
  <conditionalFormatting sqref="C2520:C2521">
    <cfRule type="expression" priority="545" dxfId="713">
      <formula>$C$2519="—"</formula>
    </cfRule>
  </conditionalFormatting>
  <conditionalFormatting sqref="D2520:D2521">
    <cfRule type="expression" priority="546" dxfId="713">
      <formula>$D$2519="—"</formula>
    </cfRule>
  </conditionalFormatting>
  <conditionalFormatting sqref="E2520:E2521">
    <cfRule type="expression" priority="547" dxfId="713">
      <formula>$E$2519="—"</formula>
    </cfRule>
  </conditionalFormatting>
  <conditionalFormatting sqref="F2520:F2521">
    <cfRule type="expression" priority="548" dxfId="713">
      <formula>$F$2519="—"</formula>
    </cfRule>
  </conditionalFormatting>
  <conditionalFormatting sqref="G2520:G2521">
    <cfRule type="expression" priority="549" dxfId="713">
      <formula>$G$2519="—"</formula>
    </cfRule>
  </conditionalFormatting>
  <conditionalFormatting sqref="H2520:H2521">
    <cfRule type="expression" priority="550" dxfId="713">
      <formula>$H$2519="—"</formula>
    </cfRule>
  </conditionalFormatting>
  <conditionalFormatting sqref="C2624:C2625">
    <cfRule type="expression" priority="551" dxfId="713">
      <formula>$C$2623="—"</formula>
    </cfRule>
  </conditionalFormatting>
  <conditionalFormatting sqref="D2624:D2625">
    <cfRule type="expression" priority="552" dxfId="713">
      <formula>$D$2623="—"</formula>
    </cfRule>
  </conditionalFormatting>
  <conditionalFormatting sqref="E2624:E2625">
    <cfRule type="expression" priority="553" dxfId="713">
      <formula>$E$2623="—"</formula>
    </cfRule>
  </conditionalFormatting>
  <conditionalFormatting sqref="F2624:F2625">
    <cfRule type="expression" priority="554" dxfId="713">
      <formula>$F$2623="—"</formula>
    </cfRule>
  </conditionalFormatting>
  <conditionalFormatting sqref="G2624:G2625">
    <cfRule type="expression" priority="555" dxfId="713">
      <formula>$G$2623="—"</formula>
    </cfRule>
  </conditionalFormatting>
  <conditionalFormatting sqref="H2624:H2625">
    <cfRule type="expression" priority="556" dxfId="713">
      <formula>$H$2623="—"</formula>
    </cfRule>
  </conditionalFormatting>
  <conditionalFormatting sqref="C2728:C2729">
    <cfRule type="expression" priority="557" dxfId="713">
      <formula>$C$2727="—"</formula>
    </cfRule>
  </conditionalFormatting>
  <conditionalFormatting sqref="D2728:D2729">
    <cfRule type="expression" priority="558" dxfId="713">
      <formula>$D$2727="—"</formula>
    </cfRule>
  </conditionalFormatting>
  <conditionalFormatting sqref="E2728:E2729">
    <cfRule type="expression" priority="559" dxfId="713">
      <formula>$E$2727="—"</formula>
    </cfRule>
  </conditionalFormatting>
  <conditionalFormatting sqref="F2728:F2729">
    <cfRule type="expression" priority="560" dxfId="713">
      <formula>$F$2727="—"</formula>
    </cfRule>
  </conditionalFormatting>
  <conditionalFormatting sqref="G2728:G2729">
    <cfRule type="expression" priority="561" dxfId="713">
      <formula>$G$2727="—"</formula>
    </cfRule>
  </conditionalFormatting>
  <conditionalFormatting sqref="H2728:H2729">
    <cfRule type="expression" priority="562" dxfId="713">
      <formula>$H$2727="—"</formula>
    </cfRule>
  </conditionalFormatting>
  <conditionalFormatting sqref="C2832:C2833">
    <cfRule type="expression" priority="563" dxfId="713">
      <formula>$C$2831="—"</formula>
    </cfRule>
  </conditionalFormatting>
  <conditionalFormatting sqref="D2832:D2833">
    <cfRule type="expression" priority="564" dxfId="713">
      <formula>$D$2831="—"</formula>
    </cfRule>
  </conditionalFormatting>
  <conditionalFormatting sqref="E2832:E2833">
    <cfRule type="expression" priority="565" dxfId="713">
      <formula>$E$2831="—"</formula>
    </cfRule>
  </conditionalFormatting>
  <conditionalFormatting sqref="F2832:F2833">
    <cfRule type="expression" priority="566" dxfId="713">
      <formula>$F$2831="—"</formula>
    </cfRule>
  </conditionalFormatting>
  <conditionalFormatting sqref="G2832:G2833">
    <cfRule type="expression" priority="567" dxfId="713">
      <formula>$G$2831="—"</formula>
    </cfRule>
  </conditionalFormatting>
  <conditionalFormatting sqref="H2832:H2833">
    <cfRule type="expression" priority="568" dxfId="713">
      <formula>$H$2831="—"</formula>
    </cfRule>
  </conditionalFormatting>
  <conditionalFormatting sqref="C2936:C2937">
    <cfRule type="expression" priority="569" dxfId="713">
      <formula>$C$2935="—"</formula>
    </cfRule>
  </conditionalFormatting>
  <conditionalFormatting sqref="D2936:D2937">
    <cfRule type="expression" priority="570" dxfId="713">
      <formula>$D$2935="—"</formula>
    </cfRule>
  </conditionalFormatting>
  <conditionalFormatting sqref="E2936:E2937">
    <cfRule type="expression" priority="571" dxfId="713">
      <formula>$E$2935="—"</formula>
    </cfRule>
  </conditionalFormatting>
  <conditionalFormatting sqref="F2936:F2937">
    <cfRule type="expression" priority="572" dxfId="713">
      <formula>$F$2935="—"</formula>
    </cfRule>
  </conditionalFormatting>
  <conditionalFormatting sqref="G2936:G2937">
    <cfRule type="expression" priority="573" dxfId="713">
      <formula>$G$2935="—"</formula>
    </cfRule>
  </conditionalFormatting>
  <conditionalFormatting sqref="H2936:H2937">
    <cfRule type="expression" priority="574" dxfId="713">
      <formula>$H$2935="—"</formula>
    </cfRule>
  </conditionalFormatting>
  <conditionalFormatting sqref="C3040:C3041">
    <cfRule type="expression" priority="575" dxfId="713">
      <formula>$C$3039="—"</formula>
    </cfRule>
  </conditionalFormatting>
  <conditionalFormatting sqref="D3040:D3041">
    <cfRule type="expression" priority="576" dxfId="713">
      <formula>$D$3039="—"</formula>
    </cfRule>
  </conditionalFormatting>
  <conditionalFormatting sqref="E3040:E3041">
    <cfRule type="expression" priority="577" dxfId="713">
      <formula>$E$3039="—"</formula>
    </cfRule>
  </conditionalFormatting>
  <conditionalFormatting sqref="F3040:F3041">
    <cfRule type="expression" priority="578" dxfId="713">
      <formula>$F$3039="—"</formula>
    </cfRule>
  </conditionalFormatting>
  <conditionalFormatting sqref="G3040:G3041">
    <cfRule type="expression" priority="579" dxfId="713">
      <formula>$G$3039="—"</formula>
    </cfRule>
  </conditionalFormatting>
  <conditionalFormatting sqref="H3040:H3041">
    <cfRule type="expression" priority="580" dxfId="713">
      <formula>$H$3039="—"</formula>
    </cfRule>
  </conditionalFormatting>
  <conditionalFormatting sqref="C3144:C3145">
    <cfRule type="expression" priority="581" dxfId="713">
      <formula>$C$3143="—"</formula>
    </cfRule>
  </conditionalFormatting>
  <conditionalFormatting sqref="D3144:D3145">
    <cfRule type="expression" priority="582" dxfId="713">
      <formula>$D$3143="—"</formula>
    </cfRule>
  </conditionalFormatting>
  <conditionalFormatting sqref="E3144:E3145">
    <cfRule type="expression" priority="583" dxfId="713">
      <formula>$E$3143="—"</formula>
    </cfRule>
  </conditionalFormatting>
  <conditionalFormatting sqref="F3144:F3145">
    <cfRule type="expression" priority="584" dxfId="713">
      <formula>$F$3143="—"</formula>
    </cfRule>
  </conditionalFormatting>
  <conditionalFormatting sqref="G3144:G3145">
    <cfRule type="expression" priority="585" dxfId="713">
      <formula>$G$3143="—"</formula>
    </cfRule>
  </conditionalFormatting>
  <conditionalFormatting sqref="H3144:H3145">
    <cfRule type="expression" priority="586" dxfId="713">
      <formula>$H$3143="—"</formula>
    </cfRule>
  </conditionalFormatting>
  <conditionalFormatting sqref="C3248:C3249">
    <cfRule type="expression" priority="587" dxfId="713">
      <formula>$C$3247="—"</formula>
    </cfRule>
  </conditionalFormatting>
  <conditionalFormatting sqref="D3248:D3249">
    <cfRule type="expression" priority="588" dxfId="713">
      <formula>$D$3247="—"</formula>
    </cfRule>
  </conditionalFormatting>
  <conditionalFormatting sqref="E3248:E3249">
    <cfRule type="expression" priority="589" dxfId="713">
      <formula>$E$3247="—"</formula>
    </cfRule>
  </conditionalFormatting>
  <conditionalFormatting sqref="F3248:F3249">
    <cfRule type="expression" priority="590" dxfId="713">
      <formula>$F$3247="—"</formula>
    </cfRule>
  </conditionalFormatting>
  <conditionalFormatting sqref="G3248:G3249">
    <cfRule type="expression" priority="591" dxfId="713">
      <formula>$G$3247="—"</formula>
    </cfRule>
  </conditionalFormatting>
  <conditionalFormatting sqref="H3248:H3249">
    <cfRule type="expression" priority="592" dxfId="713">
      <formula>$H$3247="—"</formula>
    </cfRule>
  </conditionalFormatting>
  <conditionalFormatting sqref="C3352:C3353">
    <cfRule type="expression" priority="593" dxfId="713">
      <formula>$C$3351="—"</formula>
    </cfRule>
  </conditionalFormatting>
  <conditionalFormatting sqref="D3352:D3353">
    <cfRule type="expression" priority="594" dxfId="713">
      <formula>$D$3351="—"</formula>
    </cfRule>
  </conditionalFormatting>
  <conditionalFormatting sqref="E3352:E3353">
    <cfRule type="expression" priority="595" dxfId="713">
      <formula>$E$3351="—"</formula>
    </cfRule>
  </conditionalFormatting>
  <conditionalFormatting sqref="F3352:F3353">
    <cfRule type="expression" priority="596" dxfId="713">
      <formula>$F$3351="—"</formula>
    </cfRule>
  </conditionalFormatting>
  <conditionalFormatting sqref="G3352:G3353">
    <cfRule type="expression" priority="597" dxfId="713">
      <formula>$G$3351="—"</formula>
    </cfRule>
  </conditionalFormatting>
  <conditionalFormatting sqref="H3352:H3353">
    <cfRule type="expression" priority="598" dxfId="713">
      <formula>$H$3351="—"</formula>
    </cfRule>
  </conditionalFormatting>
  <conditionalFormatting sqref="C3456:C3457">
    <cfRule type="expression" priority="599" dxfId="713">
      <formula>$C$3455="—"</formula>
    </cfRule>
  </conditionalFormatting>
  <conditionalFormatting sqref="D3456:D3457">
    <cfRule type="expression" priority="600" dxfId="713">
      <formula>$D$3455="—"</formula>
    </cfRule>
  </conditionalFormatting>
  <conditionalFormatting sqref="E3456:E3457">
    <cfRule type="expression" priority="601" dxfId="713">
      <formula>$E$3455="—"</formula>
    </cfRule>
  </conditionalFormatting>
  <conditionalFormatting sqref="F3456:F3457">
    <cfRule type="expression" priority="602" dxfId="713">
      <formula>$F$3455="—"</formula>
    </cfRule>
  </conditionalFormatting>
  <conditionalFormatting sqref="G3456:G3457">
    <cfRule type="expression" priority="603" dxfId="713">
      <formula>$G$3455="—"</formula>
    </cfRule>
  </conditionalFormatting>
  <conditionalFormatting sqref="H3456:H3457">
    <cfRule type="expression" priority="604" dxfId="713">
      <formula>$H$3455="—"</formula>
    </cfRule>
  </conditionalFormatting>
  <conditionalFormatting sqref="C3560:C3561">
    <cfRule type="expression" priority="605" dxfId="713">
      <formula>$C$3559="—"</formula>
    </cfRule>
  </conditionalFormatting>
  <conditionalFormatting sqref="D3560:D3561">
    <cfRule type="expression" priority="606" dxfId="713">
      <formula>$D$3559="—"</formula>
    </cfRule>
  </conditionalFormatting>
  <conditionalFormatting sqref="E3560:E3561">
    <cfRule type="expression" priority="607" dxfId="713">
      <formula>$E$3559="—"</formula>
    </cfRule>
  </conditionalFormatting>
  <conditionalFormatting sqref="F3560:F3561">
    <cfRule type="expression" priority="608" dxfId="713">
      <formula>$F$3559="—"</formula>
    </cfRule>
  </conditionalFormatting>
  <conditionalFormatting sqref="G3560:G3561">
    <cfRule type="expression" priority="609" dxfId="713">
      <formula>$G$3559="—"</formula>
    </cfRule>
  </conditionalFormatting>
  <conditionalFormatting sqref="H3560:H3561">
    <cfRule type="expression" priority="610" dxfId="713">
      <formula>$H$3559="—"</formula>
    </cfRule>
  </conditionalFormatting>
  <conditionalFormatting sqref="C3664:C3665">
    <cfRule type="expression" priority="611" dxfId="713">
      <formula>$C$3663="—"</formula>
    </cfRule>
  </conditionalFormatting>
  <conditionalFormatting sqref="D3664:D3665">
    <cfRule type="expression" priority="612" dxfId="713">
      <formula>$D$3663="—"</formula>
    </cfRule>
  </conditionalFormatting>
  <conditionalFormatting sqref="E3664:E3665">
    <cfRule type="expression" priority="613" dxfId="713">
      <formula>$E$3663="—"</formula>
    </cfRule>
  </conditionalFormatting>
  <conditionalFormatting sqref="F3664:F3665">
    <cfRule type="expression" priority="614" dxfId="713">
      <formula>$F$3663="—"</formula>
    </cfRule>
  </conditionalFormatting>
  <conditionalFormatting sqref="G3664:G3665">
    <cfRule type="expression" priority="615" dxfId="713">
      <formula>$G$3663="—"</formula>
    </cfRule>
  </conditionalFormatting>
  <conditionalFormatting sqref="H3664:H3665">
    <cfRule type="expression" priority="616" dxfId="713">
      <formula>$H$3663="—"</formula>
    </cfRule>
  </conditionalFormatting>
  <conditionalFormatting sqref="C3768:C3769">
    <cfRule type="expression" priority="617" dxfId="713">
      <formula>$C$3767="—"</formula>
    </cfRule>
  </conditionalFormatting>
  <conditionalFormatting sqref="D3768:D3769">
    <cfRule type="expression" priority="618" dxfId="713">
      <formula>$D$3767="—"</formula>
    </cfRule>
  </conditionalFormatting>
  <conditionalFormatting sqref="E3768:E3769">
    <cfRule type="expression" priority="619" dxfId="713">
      <formula>$E$3767="—"</formula>
    </cfRule>
  </conditionalFormatting>
  <conditionalFormatting sqref="F3768:F3769">
    <cfRule type="expression" priority="620" dxfId="713">
      <formula>$F$3767="—"</formula>
    </cfRule>
  </conditionalFormatting>
  <conditionalFormatting sqref="G3768:G3769">
    <cfRule type="expression" priority="621" dxfId="713">
      <formula>$G$3767="—"</formula>
    </cfRule>
  </conditionalFormatting>
  <conditionalFormatting sqref="H3768:H3769">
    <cfRule type="expression" priority="622" dxfId="713">
      <formula>$H$3767="—"</formula>
    </cfRule>
  </conditionalFormatting>
  <conditionalFormatting sqref="C3872:C3873">
    <cfRule type="expression" priority="623" dxfId="713">
      <formula>$C$3871="—"</formula>
    </cfRule>
  </conditionalFormatting>
  <conditionalFormatting sqref="D3872:D3873">
    <cfRule type="expression" priority="624" dxfId="713">
      <formula>$D$3871="—"</formula>
    </cfRule>
  </conditionalFormatting>
  <conditionalFormatting sqref="E3872:E3873">
    <cfRule type="expression" priority="625" dxfId="713">
      <formula>$E$3871="—"</formula>
    </cfRule>
  </conditionalFormatting>
  <conditionalFormatting sqref="F3872:F3873">
    <cfRule type="expression" priority="626" dxfId="713">
      <formula>$F$3871="—"</formula>
    </cfRule>
  </conditionalFormatting>
  <conditionalFormatting sqref="G3872:G3873">
    <cfRule type="expression" priority="627" dxfId="713">
      <formula>$G$3871="—"</formula>
    </cfRule>
  </conditionalFormatting>
  <conditionalFormatting sqref="H3872:H3873">
    <cfRule type="expression" priority="628" dxfId="713">
      <formula>$H$3871="—"</formula>
    </cfRule>
  </conditionalFormatting>
  <conditionalFormatting sqref="C3976:C3977">
    <cfRule type="expression" priority="629" dxfId="713">
      <formula>$C$3975="—"</formula>
    </cfRule>
  </conditionalFormatting>
  <conditionalFormatting sqref="D3976:D3977">
    <cfRule type="expression" priority="630" dxfId="713">
      <formula>$D$3975="—"</formula>
    </cfRule>
  </conditionalFormatting>
  <conditionalFormatting sqref="E3976:E3977">
    <cfRule type="expression" priority="631" dxfId="713">
      <formula>$E$3975="—"</formula>
    </cfRule>
  </conditionalFormatting>
  <conditionalFormatting sqref="F3976:F3977">
    <cfRule type="expression" priority="632" dxfId="713">
      <formula>$F$3975="—"</formula>
    </cfRule>
  </conditionalFormatting>
  <conditionalFormatting sqref="G3976:G3977">
    <cfRule type="expression" priority="633" dxfId="713">
      <formula>$G$3975="—"</formula>
    </cfRule>
  </conditionalFormatting>
  <conditionalFormatting sqref="H3976:H3977">
    <cfRule type="expression" priority="634" dxfId="713">
      <formula>$H$3975="—"</formula>
    </cfRule>
  </conditionalFormatting>
  <conditionalFormatting sqref="C4080:C4081">
    <cfRule type="expression" priority="635" dxfId="713">
      <formula>$C$4079="—"</formula>
    </cfRule>
  </conditionalFormatting>
  <conditionalFormatting sqref="D4080:D4081">
    <cfRule type="expression" priority="636" dxfId="713">
      <formula>$D$4079="—"</formula>
    </cfRule>
  </conditionalFormatting>
  <conditionalFormatting sqref="E4080:E4081">
    <cfRule type="expression" priority="637" dxfId="713">
      <formula>$E$4079="—"</formula>
    </cfRule>
  </conditionalFormatting>
  <conditionalFormatting sqref="F4080:F4081">
    <cfRule type="expression" priority="638" dxfId="713">
      <formula>$F$4079="—"</formula>
    </cfRule>
  </conditionalFormatting>
  <conditionalFormatting sqref="G4080:G4081">
    <cfRule type="expression" priority="639" dxfId="713">
      <formula>$G$4079="—"</formula>
    </cfRule>
  </conditionalFormatting>
  <conditionalFormatting sqref="H4080:H4081">
    <cfRule type="expression" priority="640" dxfId="713">
      <formula>$H$4079="—"</formula>
    </cfRule>
  </conditionalFormatting>
  <dataValidations count="6">
    <dataValidation sqref="D6 D110 D214 D318 D422 D526 D630 D734 D838 D942 D1046 D1150 D1254 D1358 D1462 D1566 D1670 D1774 D1878 D1982 D2086 D2190 D2294 D2398 D2502 D2606 D2710 D2814 D2918 D3022 D3126 D3230 D3334 D3438 D3542 D3646 D3750 D3854 D3958 D4062" showDropDown="0" showInputMessage="0" showErrorMessage="0" allowBlank="1" type="list">
      <formula1>Drive.Type</formula1>
    </dataValidation>
    <dataValidation sqref="D30 D134 D238 D342 D446 D550 D654 D758 D862 D966 D1070 D1174 D1278 D1382 D1486 D1590 D1694 D1798 D1902 D2006 D2110 D2214 D2318 D2422 D2526 D2630 D2734 D2838 D2942 D3046 D3150 D3254 D3358 D3462 D3566 D3670 D3774 D3878 D3982 D4086" showDropDown="0" showInputMessage="0" showErrorMessage="0" allowBlank="1" type="list">
      <formula1>Airflow.Instrument</formula1>
    </dataValidation>
    <dataValidation sqref="D26 D130 D234 D338 D442 D546 D650 D754 D858 D962 D1066 D1170 D1274 D1378 D1482 D1586 D1690 D1794 D1898 D2002 D2106 D2210 D2314 D2418 D2522 D2626 D2730 D2834 D2938 D3042 D3146 D3250 D3354 D3458 D3562 D3666 D3770 D3874 D3978 D4082" showDropDown="0" showInputMessage="0" showErrorMessage="0" allowBlank="1" type="list">
      <formula1>Unit.Type</formula1>
    </dataValidation>
    <dataValidation sqref="G16 G120 G224 G328 G432 G536 G640 G744 G848 G952 G1056 G1160 G1264 G1368 G1472 G1576 G1680 G1784 G1888 G1992 G2096 G2200 G2304 G2408 G2512 G2616 G2720 G2824 G2928 G3032 G3136 G3240 G3344 G3448 G3552 G3656 G3760 G3864 G3968 G4072" showDropDown="0" showInputMessage="0" showErrorMessage="0" allowBlank="1" type="list">
      <formula1>Service.Factors2</formula1>
    </dataValidation>
    <dataValidation sqref="B17 B121 B225 B329 B433 B537 B641 B745 B849 B953 B1057 B1161 B1265 B1369 B1473 B1577 B1681 B1785 B1889 B1993 B2097 B2201 B2305 B2409 B2513 B2617 B2721 B2825 B2929 B3033 B3137 B3241 B3345 B3449 B3553 B3657 B3761 B3865 B3969 B4073" showDropDown="0" showInputMessage="0" showErrorMessage="0" allowBlank="1" type="list">
      <formula1>Voltage.Options</formula1>
    </dataValidation>
    <dataValidation sqref="C17 C121 C225 C329 C433 C537 C641 C745 C849 C953 C1057 C1161 C1265 C1369 C1473 C1577 C1681 C1785 C1889 C1993 C2097 C2201 C2305 C2409 C2513 C2617 C2721 C2825 C2929 C3033 C3137 C3241 C3345 C3449 C3553 C3657 C3761 C3865 C3969 C4073" showDropDown="0" showInputMessage="0" showErrorMessage="0" allowBlank="1" type="list">
      <formula1>Phase</formula1>
    </dataValidation>
  </dataValidations>
  <pageMargins left="0.7" right="0.7" top="0.75" bottom="0.75" header="0.3" footer="0.3"/>
  <pageSetup scale="89" orientation="portrait"/>
  <headerFooter>
    <oddHeader>&amp;L&amp;G&amp;C&amp;"+,Bold"&amp;16&amp;K1F1F1FFan Report</oddHeader>
    <oddFooter>&amp;C&amp;8Page &amp;P of &amp;N</oddFooter>
  </headerFooter>
  <rowBreaks count="80" manualBreakCount="80">
    <brk id="55" min="0" max="16383" man="1"/>
    <brk id="107" min="0" max="16383" man="1"/>
    <brk id="159" min="0" max="16383" man="1"/>
    <brk id="211" min="0" max="16383" man="1"/>
    <brk id="263" min="0" max="16383" man="1"/>
    <brk id="315" min="0" max="16383" man="1"/>
    <brk id="367" min="0" max="16383" man="1"/>
    <brk id="419" min="0" max="16383" man="1"/>
    <brk id="471" min="0" max="16383" man="1"/>
    <brk id="523" min="0" max="16383" man="1"/>
    <brk id="575" min="0" max="16383" man="1"/>
    <brk id="627" min="0" max="16383" man="1"/>
    <brk id="679" min="0" max="16383" man="1"/>
    <brk id="731" min="0" max="16383" man="1"/>
    <brk id="783" min="0" max="16383" man="1"/>
    <brk id="835" min="0" max="16383" man="1"/>
    <brk id="887" min="0" max="16383" man="1"/>
    <brk id="939" min="0" max="16383" man="1"/>
    <brk id="991" min="0" max="16383" man="1"/>
    <brk id="1043" min="0" max="16383" man="1"/>
    <brk id="1095" min="0" max="16383" man="1"/>
    <brk id="1147" min="0" max="16383" man="1"/>
    <brk id="1199" min="0" max="16383" man="1"/>
    <brk id="1251" min="0" max="16383" man="1"/>
    <brk id="1303" min="0" max="16383" man="1"/>
    <brk id="1355" min="0" max="16383" man="1"/>
    <brk id="1407" min="0" max="16383" man="1"/>
    <brk id="1459" min="0" max="16383" man="1"/>
    <brk id="1511" min="0" max="16383" man="1"/>
    <brk id="1563" min="0" max="16383" man="1"/>
    <brk id="1615" min="0" max="16383" man="1"/>
    <brk id="1667" min="0" max="16383" man="1"/>
    <brk id="1719" min="0" max="16383" man="1"/>
    <brk id="1771" min="0" max="16383" man="1"/>
    <brk id="1823" min="0" max="16383" man="1"/>
    <brk id="1875" min="0" max="16383" man="1"/>
    <brk id="1927" min="0" max="16383" man="1"/>
    <brk id="1979" min="0" max="16383" man="1"/>
    <brk id="2031" min="0" max="16383" man="1"/>
    <brk id="2083" min="0" max="16383" man="1"/>
    <brk id="2135" min="0" max="16383" man="1"/>
    <brk id="2187" min="0" max="16383" man="1"/>
    <brk id="2239" min="0" max="16383" man="1"/>
    <brk id="2291" min="0" max="16383" man="1"/>
    <brk id="2343" min="0" max="16383" man="1"/>
    <brk id="2395" min="0" max="16383" man="1"/>
    <brk id="2447" min="0" max="16383" man="1"/>
    <brk id="2499" min="0" max="16383" man="1"/>
    <brk id="2551" min="0" max="16383" man="1"/>
    <brk id="2603" min="0" max="16383" man="1"/>
    <brk id="2655" min="0" max="16383" man="1"/>
    <brk id="2707" min="0" max="16383" man="1"/>
    <brk id="2759" min="0" max="16383" man="1"/>
    <brk id="2811" min="0" max="16383" man="1"/>
    <brk id="2863" min="0" max="16383" man="1"/>
    <brk id="2915" min="0" max="16383" man="1"/>
    <brk id="2967" min="0" max="16383" man="1"/>
    <brk id="3019" min="0" max="16383" man="1"/>
    <brk id="3071" min="0" max="16383" man="1"/>
    <brk id="3123" min="0" max="16383" man="1"/>
    <brk id="3175" min="0" max="16383" man="1"/>
    <brk id="3227" min="0" max="16383" man="1"/>
    <brk id="3279" min="0" max="16383" man="1"/>
    <brk id="3331" min="0" max="16383" man="1"/>
    <brk id="3383" min="0" max="16383" man="1"/>
    <brk id="3435" min="0" max="16383" man="1"/>
    <brk id="3487" min="0" max="16383" man="1"/>
    <brk id="3539" min="0" max="16383" man="1"/>
    <brk id="3591" min="0" max="16383" man="1"/>
    <brk id="3643" min="0" max="16383" man="1"/>
    <brk id="3695" min="0" max="16383" man="1"/>
    <brk id="3747" min="0" max="16383" man="1"/>
    <brk id="3799" min="0" max="16383" man="1"/>
    <brk id="3851" min="0" max="16383" man="1"/>
    <brk id="3903" min="0" max="16383" man="1"/>
    <brk id="3955" min="0" max="16383" man="1"/>
    <brk id="4007" min="0" max="16383" man="1"/>
    <brk id="4059" min="0" max="16383" man="1"/>
    <brk id="4111" min="0" max="16383" man="1"/>
    <brk id="4163" min="0" max="16383" man="1"/>
  </rowBreaks>
  <legacyDrawingHF r:id="rId100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outlinePr summaryBelow="1" summaryRight="1"/>
    <pageSetUpPr/>
  </sheetPr>
  <dimension ref="A1:N960"/>
  <sheetViews>
    <sheetView zoomScaleSheetLayoutView="100" view="pageBreakPreview" tabSelected="0" workbookViewId="0">
      <selection activeCell="A1" sqref="A1"/>
    </sheetView>
  </sheetViews>
  <sheetFormatPr baseColWidth="8" defaultColWidth="6.86" defaultRowHeight="13.35"/>
  <cols>
    <col width="3.42578125" customWidth="1" style="162" min="1" max="1"/>
    <col width="5" customWidth="1" style="162" min="2" max="2"/>
    <col width="9.699999999999999" customWidth="1" style="162" min="3" max="3"/>
    <col width="6" customWidth="1" style="162" min="4" max="4"/>
    <col width="7.140625" customWidth="1" style="162" min="5" max="5"/>
    <col width="5.42578125" customWidth="1" style="162" min="6" max="6"/>
    <col width="6.85546875" customWidth="1" style="162" min="7" max="7"/>
    <col width="3.140625" customWidth="1" style="162" min="14" max="14"/>
    <col width="6.85546875" customWidth="1" style="162" min="15" max="15"/>
  </cols>
  <sheetData>
    <row r="1" ht="13.35" customHeight="1" s="162"/>
    <row r="2" ht="13.35" customHeight="1" s="162">
      <c r="B2" s="153" t="inlineStr">
        <is>
          <t>Project</t>
        </is>
      </c>
      <c r="C2" s="173" t="n"/>
      <c r="D2" s="154">
        <f>IF('{Project Information}'!E2="","",'{Project Information}'!E2)</f>
        <v/>
      </c>
      <c r="E2" s="174" t="n"/>
      <c r="F2" s="174" t="n"/>
      <c r="G2" s="174" t="n"/>
      <c r="H2" s="174" t="n"/>
      <c r="I2" s="173" t="n"/>
      <c r="J2" s="153" t="inlineStr">
        <is>
          <t>Technician</t>
        </is>
      </c>
      <c r="K2" s="173" t="n"/>
      <c r="L2" s="154">
        <f>IF('{Project Information}'!E12="", "", '{Project Information}'!E12)</f>
        <v/>
      </c>
      <c r="M2" s="173" t="n"/>
    </row>
    <row r="3" ht="13.35" customHeight="1" s="162">
      <c r="B3" s="155" t="inlineStr">
        <is>
          <t>Address</t>
        </is>
      </c>
      <c r="C3" s="160" t="n"/>
      <c r="D3" s="154">
        <f>IF('{Project Information}'!E3="","",'{Project Information}'!E3)</f>
        <v/>
      </c>
      <c r="E3" s="174" t="n"/>
      <c r="F3" s="174" t="n"/>
      <c r="G3" s="174" t="n"/>
      <c r="H3" s="174" t="n"/>
      <c r="I3" s="173" t="n"/>
      <c r="J3" s="155" t="inlineStr">
        <is>
          <t>Date</t>
        </is>
      </c>
      <c r="K3" s="160" t="n"/>
      <c r="L3" s="175">
        <f>IF('{Project Information}'!E11="", "", '{Project Information}'!E11)</f>
        <v/>
      </c>
      <c r="M3" s="173" t="n"/>
    </row>
    <row r="4" ht="13.35" customHeight="1" s="162">
      <c r="B4" s="200" t="inlineStr">
        <is>
          <t>System</t>
        </is>
      </c>
      <c r="C4" s="403" t="n"/>
      <c r="D4" s="209">
        <f>IF('{Equipment Data Entry}'!B233="","",'{Equipment Data Entry}'!B233)</f>
        <v/>
      </c>
      <c r="E4" s="418" t="n"/>
      <c r="F4" s="403" t="n"/>
      <c r="G4" s="200" t="inlineStr">
        <is>
          <t>Service</t>
        </is>
      </c>
      <c r="H4" s="403" t="n"/>
      <c r="I4" s="210">
        <f>IF('{Equipment Data Entry}'!C233="","",'{Equipment Data Entry}'!C233)</f>
        <v/>
      </c>
      <c r="J4" s="418" t="n"/>
      <c r="K4" s="418" t="n"/>
      <c r="L4" s="418" t="n"/>
      <c r="M4" s="403" t="n"/>
    </row>
    <row r="5" ht="13.35" customHeight="1" s="162">
      <c r="B5" s="422" t="n"/>
      <c r="C5" s="423" t="n"/>
      <c r="D5" s="422" t="n"/>
      <c r="E5" s="424" t="n"/>
      <c r="F5" s="423" t="n"/>
      <c r="G5" s="422" t="n"/>
      <c r="H5" s="423" t="n"/>
      <c r="I5" s="422" t="n"/>
      <c r="J5" s="424" t="n"/>
      <c r="K5" s="424" t="n"/>
      <c r="L5" s="424" t="n"/>
      <c r="M5" s="423" t="n"/>
    </row>
    <row r="6" ht="13.35" customHeight="1" s="162">
      <c r="B6" s="200" t="inlineStr">
        <is>
          <t>Unit Data</t>
        </is>
      </c>
      <c r="C6" s="400" t="n"/>
      <c r="D6" s="400" t="n"/>
      <c r="E6" s="400" t="n"/>
      <c r="F6" s="400" t="n"/>
      <c r="G6" s="401" t="n"/>
      <c r="H6" s="13" t="n"/>
      <c r="I6" s="200" t="inlineStr">
        <is>
          <t>Design and Performance Data</t>
        </is>
      </c>
      <c r="J6" s="400" t="n"/>
      <c r="K6" s="400" t="n"/>
      <c r="L6" s="401" t="n"/>
      <c r="M6" s="283" t="n"/>
    </row>
    <row r="7" ht="13.35" customHeight="1" s="162">
      <c r="B7" s="199" t="inlineStr">
        <is>
          <t>Manufacturer</t>
        </is>
      </c>
      <c r="C7" s="401" t="n"/>
      <c r="D7" s="204">
        <f>IF('{Equipment Data Entry}'!E233="","",'{Equipment Data Entry}'!E233)</f>
        <v/>
      </c>
      <c r="E7" s="400" t="n"/>
      <c r="F7" s="400" t="n"/>
      <c r="G7" s="401" t="n"/>
      <c r="H7" s="13" t="n"/>
      <c r="I7" s="199" t="inlineStr">
        <is>
          <t>Design Criteria</t>
        </is>
      </c>
      <c r="J7" s="401" t="n"/>
      <c r="K7" s="199" t="inlineStr">
        <is>
          <t>Design</t>
        </is>
      </c>
      <c r="L7" s="199" t="inlineStr">
        <is>
          <t>Actual</t>
        </is>
      </c>
      <c r="M7" s="13" t="n"/>
    </row>
    <row r="8" ht="13.35" customHeight="1" s="162">
      <c r="B8" s="199" t="inlineStr">
        <is>
          <t>Model Number</t>
        </is>
      </c>
      <c r="C8" s="401" t="n"/>
      <c r="D8" s="204">
        <f>IF('{Equipment Data Entry}'!F233="","",'{Equipment Data Entry}'!F233)</f>
        <v/>
      </c>
      <c r="E8" s="400" t="n"/>
      <c r="F8" s="400" t="n"/>
      <c r="G8" s="401" t="n"/>
      <c r="H8" s="13" t="n"/>
      <c r="I8" s="199" t="inlineStr">
        <is>
          <t>Total Airflow</t>
        </is>
      </c>
      <c r="J8" s="401" t="n"/>
      <c r="K8" s="24">
        <f>H22</f>
        <v/>
      </c>
      <c r="L8" s="24">
        <f>L22</f>
        <v/>
      </c>
      <c r="M8" s="22">
        <f>IF(OR(L8="",K8="",K8=0),"",IF(OR(ISTEXT(L8),ISTEXT(K8)),"",L8/K8))</f>
        <v/>
      </c>
    </row>
    <row r="9" ht="13.35" customHeight="1" s="162">
      <c r="B9" s="199" t="inlineStr">
        <is>
          <t>Serial Number</t>
        </is>
      </c>
      <c r="C9" s="401" t="n"/>
      <c r="D9" s="204" t="n"/>
      <c r="E9" s="400" t="n"/>
      <c r="F9" s="400" t="n"/>
      <c r="G9" s="401" t="n"/>
      <c r="H9" s="13" t="n"/>
      <c r="I9" s="199" t="inlineStr">
        <is>
          <t>Unit ESP</t>
        </is>
      </c>
      <c r="J9" s="401" t="n"/>
      <c r="K9" s="71" t="n"/>
      <c r="L9" s="64" t="n"/>
      <c r="M9" s="22" t="n"/>
    </row>
    <row r="10" ht="13.35" customHeight="1" s="162">
      <c r="B10" s="199" t="inlineStr">
        <is>
          <t>Area Served</t>
        </is>
      </c>
      <c r="C10" s="401" t="n"/>
      <c r="D10" s="204">
        <f>IF('{Equipment Data Entry}'!C233="","",'{Equipment Data Entry}'!C233)</f>
        <v/>
      </c>
      <c r="E10" s="400" t="n"/>
      <c r="F10" s="400" t="n"/>
      <c r="G10" s="401" t="n"/>
      <c r="H10" s="13" t="n"/>
      <c r="I10" s="199" t="inlineStr">
        <is>
          <t>Fan RPM</t>
        </is>
      </c>
      <c r="J10" s="401" t="n"/>
      <c r="K10" s="71" t="n"/>
      <c r="L10" s="64" t="n"/>
      <c r="M10" s="22" t="n"/>
    </row>
    <row r="11" ht="13.35" customHeight="1" s="162">
      <c r="B11" s="199" t="inlineStr">
        <is>
          <t>Location</t>
        </is>
      </c>
      <c r="C11" s="401" t="n"/>
      <c r="D11" s="204">
        <f>IF('{Equipment Data Entry}'!D233="","",'{Equipment Data Entry}'!D233)</f>
        <v/>
      </c>
      <c r="E11" s="400" t="n"/>
      <c r="F11" s="400" t="n"/>
      <c r="G11" s="401" t="n"/>
      <c r="H11" s="13" t="n"/>
      <c r="I11" s="199" t="inlineStr">
        <is>
          <t>Speed Setting</t>
        </is>
      </c>
      <c r="J11" s="401" t="n"/>
      <c r="K11" s="71" t="n"/>
      <c r="L11" s="64" t="n"/>
      <c r="M11" s="22" t="n"/>
    </row>
    <row r="12" ht="13.35" customHeight="1" s="162">
      <c r="B12" s="199" t="inlineStr">
        <is>
          <t>HP / V / Ph</t>
        </is>
      </c>
      <c r="C12" s="401" t="n"/>
      <c r="D12" s="523">
        <f>IF('{Equipment Data Entry}'!G233="","",'{Equipment Data Entry}'!G233)</f>
        <v/>
      </c>
      <c r="E12" s="524">
        <f>IF('{Equipment Data Entry}'!H233="","",'{Equipment Data Entry}'!H233)</f>
        <v/>
      </c>
      <c r="F12" s="524">
        <f>IF('{Equipment Data Entry}'!I233="","",'{Equipment Data Entry}'!I233)</f>
        <v/>
      </c>
      <c r="G12" s="401" t="n"/>
      <c r="I12" s="199" t="inlineStr">
        <is>
          <t>Measured Amps</t>
        </is>
      </c>
      <c r="J12" s="401" t="n"/>
      <c r="K12" s="71" t="n"/>
      <c r="L12" s="400" t="n"/>
      <c r="M12" s="401" t="n"/>
    </row>
    <row r="13" ht="13.35" customHeight="1" s="162">
      <c r="B13" s="199" t="inlineStr">
        <is>
          <t>Instrument</t>
        </is>
      </c>
      <c r="C13" s="401" t="n"/>
      <c r="D13" s="204" t="n"/>
      <c r="E13" s="400" t="n"/>
      <c r="F13" s="400" t="n"/>
      <c r="G13" s="401" t="n"/>
      <c r="I13" s="199" t="inlineStr">
        <is>
          <t>Final Settings</t>
        </is>
      </c>
      <c r="J13" s="401" t="n"/>
      <c r="K13" s="71" t="n"/>
      <c r="L13" s="400" t="n"/>
      <c r="M13" s="401" t="n"/>
    </row>
    <row r="14" ht="13.35" customHeight="1" s="162">
      <c r="B14" s="188" t="inlineStr">
        <is>
          <t>Register / Grille / Diffuser Airflow</t>
        </is>
      </c>
      <c r="C14" s="174" t="n"/>
      <c r="D14" s="174" t="n"/>
      <c r="E14" s="174" t="n"/>
      <c r="F14" s="173" t="n"/>
      <c r="G14" s="233" t="inlineStr">
        <is>
          <t>Design VEL</t>
        </is>
      </c>
      <c r="H14" s="194" t="inlineStr">
        <is>
          <t>Design CFM</t>
        </is>
      </c>
      <c r="I14" s="188" t="inlineStr">
        <is>
          <t>Initial</t>
        </is>
      </c>
      <c r="J14" s="173" t="n"/>
      <c r="K14" s="188" t="inlineStr">
        <is>
          <t>Final</t>
        </is>
      </c>
      <c r="L14" s="173" t="n"/>
      <c r="M14" s="188" t="inlineStr">
        <is>
          <t>%</t>
        </is>
      </c>
    </row>
    <row r="15" ht="13.35" customHeight="1" s="162">
      <c r="B15" s="153" t="inlineStr">
        <is>
          <t>No.</t>
        </is>
      </c>
      <c r="C15" s="188" t="inlineStr">
        <is>
          <t>Area Served</t>
        </is>
      </c>
      <c r="D15" s="188" t="inlineStr">
        <is>
          <t>Type</t>
        </is>
      </c>
      <c r="E15" s="188" t="inlineStr">
        <is>
          <t>Size</t>
        </is>
      </c>
      <c r="F15" s="188" t="inlineStr">
        <is>
          <t>Ak</t>
        </is>
      </c>
      <c r="G15" s="440" t="n"/>
      <c r="H15" s="440" t="n"/>
      <c r="I15" s="188" t="inlineStr">
        <is>
          <t>VEL</t>
        </is>
      </c>
      <c r="J15" s="188" t="inlineStr">
        <is>
          <t>CFM</t>
        </is>
      </c>
      <c r="K15" s="188" t="inlineStr">
        <is>
          <t>VEL</t>
        </is>
      </c>
      <c r="L15" s="188" t="inlineStr">
        <is>
          <t>CFM</t>
        </is>
      </c>
      <c r="M15" s="440" t="n"/>
    </row>
    <row r="16" ht="13.35" customHeight="1" s="162">
      <c r="B16" s="307" t="n"/>
      <c r="C16" s="307" t="n"/>
      <c r="E16" s="307" t="n"/>
      <c r="F16" s="32" t="n"/>
      <c r="G16" s="33">
        <f>IF(F16="", "", IF(OR(ISTEXT(H16),ISTEXT(F16)),"",H16/F16))</f>
        <v/>
      </c>
      <c r="H16" s="33" t="n"/>
      <c r="I16" s="33" t="n"/>
      <c r="J16" s="33">
        <f>IF(I16="", "", IF(OR(ISTEXT(I16),ISTEXT($F16)),"",I16*$F16))</f>
        <v/>
      </c>
      <c r="K16" s="33" t="n"/>
      <c r="L16" s="33">
        <f>IF(K16="", "", IF(OR(ISTEXT(K16),ISTEXT($F16)),"",K16*$F16))</f>
        <v/>
      </c>
      <c r="M16" s="30">
        <f>IF(OR(H16="",H16=0),"",IF(K16="",IF(J16="","",IF(OR(ISTEXT(J16),ISTEXT(H16)),"",J16/H16)),IF(OR(ISTEXT(L16),ISTEXT(H16)),"",L16/H16)))</f>
        <v/>
      </c>
    </row>
    <row r="17" ht="13.35" customHeight="1" s="162">
      <c r="B17" s="307" t="n"/>
      <c r="C17" s="307" t="n"/>
      <c r="E17" s="307" t="n"/>
      <c r="F17" s="32" t="n"/>
      <c r="G17" s="33">
        <f>IF(F17="", "", IF(OR(ISTEXT(H17),ISTEXT(F17)),"",H17/F17))</f>
        <v/>
      </c>
      <c r="H17" s="33" t="n"/>
      <c r="I17" s="33" t="n"/>
      <c r="J17" s="33">
        <f>IF(I17="", "", IF(OR(ISTEXT(I17),ISTEXT($F17)),"",I17*$F17))</f>
        <v/>
      </c>
      <c r="K17" s="33" t="n"/>
      <c r="L17" s="33">
        <f>IF(K17="", "", IF(OR(ISTEXT(K17),ISTEXT($F17)),"",K17*$F17))</f>
        <v/>
      </c>
      <c r="M17" s="30">
        <f>IF(OR(H17="",H17=0),"",IF(K17="",IF(J17="","",IF(OR(ISTEXT(J17),ISTEXT(H17)),"",J17/H17)),IF(OR(ISTEXT(L17),ISTEXT(H17)),"",L17/H17)))</f>
        <v/>
      </c>
    </row>
    <row r="18" ht="13.35" customHeight="1" s="162">
      <c r="B18" s="307" t="n"/>
      <c r="C18" s="307" t="n"/>
      <c r="E18" s="307" t="n"/>
      <c r="F18" s="32" t="n"/>
      <c r="G18" s="33">
        <f>IF(F18="", "", IF(OR(ISTEXT(H18),ISTEXT(F18)),"",H18/F18))</f>
        <v/>
      </c>
      <c r="H18" s="33" t="n"/>
      <c r="I18" s="33" t="n"/>
      <c r="J18" s="33">
        <f>IF(I18="", "", IF(OR(ISTEXT(I18),ISTEXT($F18)),"",I18*$F18))</f>
        <v/>
      </c>
      <c r="K18" s="33" t="n"/>
      <c r="L18" s="33">
        <f>IF(K18="", "", IF(OR(ISTEXT(K18),ISTEXT($F18)),"",K18*$F18))</f>
        <v/>
      </c>
      <c r="M18" s="30">
        <f>IF(OR(H18="",H18=0),"",IF(K18="",IF(J18="","",IF(OR(ISTEXT(J18),ISTEXT(H18)),"",J18/H18)),IF(OR(ISTEXT(L18),ISTEXT(H18)),"",L18/H18)))</f>
        <v/>
      </c>
    </row>
    <row r="19" ht="13.35" customHeight="1" s="162">
      <c r="B19" s="307" t="n"/>
      <c r="C19" s="307" t="n"/>
      <c r="E19" s="307" t="n"/>
      <c r="F19" s="32" t="n"/>
      <c r="G19" s="33">
        <f>IF(F19="", "", IF(OR(ISTEXT(H19),ISTEXT(F19)),"",H19/F19))</f>
        <v/>
      </c>
      <c r="H19" s="33" t="n"/>
      <c r="I19" s="33" t="n"/>
      <c r="J19" s="33">
        <f>IF(I19="", "", IF(OR(ISTEXT(I19),ISTEXT($F19)),"",I19*$F19))</f>
        <v/>
      </c>
      <c r="K19" s="33" t="n"/>
      <c r="L19" s="33">
        <f>IF(K19="", "", IF(OR(ISTEXT(K19),ISTEXT($F19)),"",K19*$F19))</f>
        <v/>
      </c>
      <c r="M19" s="30">
        <f>IF(OR(H19="",H19=0),"",IF(K19="",IF(J19="","",IF(OR(ISTEXT(J19),ISTEXT(H19)),"",J19/H19)),IF(OR(ISTEXT(L19),ISTEXT(H19)),"",L19/H19)))</f>
        <v/>
      </c>
    </row>
    <row r="20" ht="13.35" customHeight="1" s="162">
      <c r="B20" s="307" t="n"/>
      <c r="C20" s="307" t="n"/>
      <c r="E20" s="307" t="n"/>
      <c r="F20" s="32" t="n"/>
      <c r="G20" s="33">
        <f>IF(F20="", "", IF(OR(ISTEXT(H20),ISTEXT(F20)),"",H20/F20))</f>
        <v/>
      </c>
      <c r="H20" s="33" t="n"/>
      <c r="I20" s="33" t="n"/>
      <c r="J20" s="33">
        <f>IF(I20="", "", IF(OR(ISTEXT(I20),ISTEXT($F20)),"",I20*$F20))</f>
        <v/>
      </c>
      <c r="K20" s="33" t="n"/>
      <c r="L20" s="33">
        <f>IF(K20="", "", IF(OR(ISTEXT(K20),ISTEXT($F20)),"",K20*$F20))</f>
        <v/>
      </c>
      <c r="M20" s="30">
        <f>IF(OR(H20="",H20=0),"",IF(K20="",IF(J20="","",IF(OR(ISTEXT(J20),ISTEXT(H20)),"",J20/H20)),IF(OR(ISTEXT(L20),ISTEXT(H20)),"",L20/H20)))</f>
        <v/>
      </c>
    </row>
    <row r="21" ht="13.35" customHeight="1" s="162">
      <c r="B21" s="307" t="n"/>
      <c r="C21" s="307" t="n"/>
      <c r="E21" s="307" t="n"/>
      <c r="F21" s="32" t="n"/>
      <c r="G21" s="33">
        <f>IF(F21="", "", IF(OR(ISTEXT(H21),ISTEXT(F21)),"",H21/F21))</f>
        <v/>
      </c>
      <c r="H21" s="33" t="n"/>
      <c r="I21" s="33" t="n"/>
      <c r="J21" s="33">
        <f>IF(I21="", "", IF(OR(ISTEXT(I21),ISTEXT($F21)),"",I21*$F21))</f>
        <v/>
      </c>
      <c r="K21" s="33" t="n"/>
      <c r="L21" s="33">
        <f>IF(K21="", "", IF(OR(ISTEXT(K21),ISTEXT($F21)),"",K21*$F21))</f>
        <v/>
      </c>
      <c r="M21" s="30">
        <f>IF(OR(H21="",H21=0),"",IF(K21="",IF(J21="","",IF(OR(ISTEXT(J21),ISTEXT(H21)),"",J21/H21)),IF(OR(ISTEXT(L21),ISTEXT(H21)),"",L21/H21)))</f>
        <v/>
      </c>
    </row>
    <row r="22" ht="13.35" customHeight="1" s="162">
      <c r="B22" s="42" t="n"/>
      <c r="C22" s="231" t="inlineStr">
        <is>
          <t>Total</t>
        </is>
      </c>
      <c r="D22" s="159" t="n"/>
      <c r="E22" s="42" t="n"/>
      <c r="F22" s="42" t="n"/>
      <c r="G22" s="43" t="n"/>
      <c r="H22" s="43">
        <f>IF(SUM(H16:H21)=0,"",SUM(H16:H21))</f>
        <v/>
      </c>
      <c r="I22" s="43" t="n"/>
      <c r="J22" s="43">
        <f>IF(SUM(J16:J21)=0,"",SUM(J16:J21))</f>
        <v/>
      </c>
      <c r="K22" s="43" t="n"/>
      <c r="L22" s="43">
        <f>IF(SUM(L16:L21)=0,"",SUM(L16:L21))</f>
        <v/>
      </c>
      <c r="M22" s="35">
        <f>IF(OR(H22="",H22=0),"",IF(L22="",IF(J22="","",IF(OR(ISTEXT(J22),ISTEXT(H22)),"",J22/H22)),IF(OR(ISTEXT(L22),ISTEXT(H22)),"",L22/H22)))</f>
        <v/>
      </c>
    </row>
    <row r="23" ht="13.35" customHeight="1" s="162">
      <c r="B23" s="188" t="inlineStr">
        <is>
          <t>Remarks</t>
        </is>
      </c>
      <c r="C23" s="173" t="n"/>
      <c r="D23" s="154" t="n"/>
      <c r="E23" s="174" t="n"/>
      <c r="F23" s="174" t="n"/>
      <c r="G23" s="174" t="n"/>
      <c r="H23" s="174" t="n"/>
      <c r="I23" s="174" t="n"/>
      <c r="J23" s="174" t="n"/>
      <c r="K23" s="174" t="n"/>
      <c r="L23" s="174" t="n"/>
      <c r="M23" s="173" t="n"/>
    </row>
    <row r="24" ht="13.35" customHeight="1" s="162">
      <c r="B24" s="154" t="n"/>
      <c r="C24" s="174" t="n"/>
      <c r="D24" s="174" t="n"/>
      <c r="E24" s="174" t="n"/>
      <c r="F24" s="174" t="n"/>
      <c r="G24" s="174" t="n"/>
      <c r="H24" s="174" t="n"/>
      <c r="I24" s="174" t="n"/>
      <c r="J24" s="174" t="n"/>
      <c r="K24" s="174" t="n"/>
      <c r="L24" s="174" t="n"/>
      <c r="M24" s="173" t="n"/>
    </row>
    <row r="25" ht="13.35" customHeight="1" s="162"/>
    <row r="26" ht="13.35" customHeight="1" s="162"/>
    <row r="27" ht="13.35" customHeight="1" s="162"/>
    <row r="28" ht="13.35" customHeight="1" s="162">
      <c r="B28" s="200" t="inlineStr">
        <is>
          <t>System</t>
        </is>
      </c>
      <c r="C28" s="403" t="n"/>
      <c r="D28" s="209">
        <f>IF('{Equipment Data Entry}'!B234="","",'{Equipment Data Entry}'!B234)</f>
        <v/>
      </c>
      <c r="E28" s="418" t="n"/>
      <c r="F28" s="403" t="n"/>
      <c r="G28" s="200" t="inlineStr">
        <is>
          <t>Service</t>
        </is>
      </c>
      <c r="H28" s="403" t="n"/>
      <c r="I28" s="210">
        <f>IF('{Equipment Data Entry}'!C234="","",'{Equipment Data Entry}'!C234)</f>
        <v/>
      </c>
      <c r="J28" s="418" t="n"/>
      <c r="K28" s="418" t="n"/>
      <c r="L28" s="418" t="n"/>
      <c r="M28" s="403" t="n"/>
    </row>
    <row r="29" ht="13.35" customHeight="1" s="162">
      <c r="B29" s="422" t="n"/>
      <c r="C29" s="423" t="n"/>
      <c r="D29" s="422" t="n"/>
      <c r="E29" s="424" t="n"/>
      <c r="F29" s="423" t="n"/>
      <c r="G29" s="422" t="n"/>
      <c r="H29" s="423" t="n"/>
      <c r="I29" s="422" t="n"/>
      <c r="J29" s="424" t="n"/>
      <c r="K29" s="424" t="n"/>
      <c r="L29" s="424" t="n"/>
      <c r="M29" s="423" t="n"/>
    </row>
    <row r="30" ht="13.35" customHeight="1" s="162">
      <c r="B30" s="200" t="inlineStr">
        <is>
          <t>Unit Data</t>
        </is>
      </c>
      <c r="C30" s="400" t="n"/>
      <c r="D30" s="400" t="n"/>
      <c r="E30" s="400" t="n"/>
      <c r="F30" s="400" t="n"/>
      <c r="G30" s="401" t="n"/>
      <c r="H30" s="13" t="n"/>
      <c r="I30" s="200" t="inlineStr">
        <is>
          <t>Design and Performance Data</t>
        </is>
      </c>
      <c r="J30" s="400" t="n"/>
      <c r="K30" s="400" t="n"/>
      <c r="L30" s="401" t="n"/>
      <c r="M30" s="283" t="n"/>
    </row>
    <row r="31" ht="13.35" customHeight="1" s="162">
      <c r="B31" s="199" t="inlineStr">
        <is>
          <t>Manufacturer</t>
        </is>
      </c>
      <c r="C31" s="401" t="n"/>
      <c r="D31" s="204">
        <f>IF('{Equipment Data Entry}'!E234="","",'{Equipment Data Entry}'!E234)</f>
        <v/>
      </c>
      <c r="E31" s="400" t="n"/>
      <c r="F31" s="400" t="n"/>
      <c r="G31" s="401" t="n"/>
      <c r="H31" s="13" t="n"/>
      <c r="I31" s="199" t="inlineStr">
        <is>
          <t>Design Criteria</t>
        </is>
      </c>
      <c r="J31" s="401" t="n"/>
      <c r="K31" s="199" t="inlineStr">
        <is>
          <t>Design</t>
        </is>
      </c>
      <c r="L31" s="199" t="inlineStr">
        <is>
          <t>Actual</t>
        </is>
      </c>
      <c r="M31" s="13" t="n"/>
    </row>
    <row r="32" ht="13.35" customHeight="1" s="162">
      <c r="B32" s="199" t="inlineStr">
        <is>
          <t>Model Number</t>
        </is>
      </c>
      <c r="C32" s="401" t="n"/>
      <c r="D32" s="204">
        <f>IF('{Equipment Data Entry}'!F234="","",'{Equipment Data Entry}'!F234)</f>
        <v/>
      </c>
      <c r="E32" s="400" t="n"/>
      <c r="F32" s="400" t="n"/>
      <c r="G32" s="401" t="n"/>
      <c r="H32" s="13" t="n"/>
      <c r="I32" s="199" t="inlineStr">
        <is>
          <t>Total Airflow</t>
        </is>
      </c>
      <c r="J32" s="401" t="n"/>
      <c r="K32" s="24">
        <f>H46</f>
        <v/>
      </c>
      <c r="L32" s="24">
        <f>L46</f>
        <v/>
      </c>
      <c r="M32" s="22">
        <f>IF(OR(L32="",K32="",K32=0),"",IF(OR(ISTEXT(L32),ISTEXT(K32)),"",L32/K32))</f>
        <v/>
      </c>
    </row>
    <row r="33" ht="13.35" customHeight="1" s="162">
      <c r="B33" s="199" t="inlineStr">
        <is>
          <t>Serial Number</t>
        </is>
      </c>
      <c r="C33" s="401" t="n"/>
      <c r="D33" s="204" t="n"/>
      <c r="E33" s="400" t="n"/>
      <c r="F33" s="400" t="n"/>
      <c r="G33" s="401" t="n"/>
      <c r="H33" s="13" t="n"/>
      <c r="I33" s="199" t="inlineStr">
        <is>
          <t>Unit ESP</t>
        </is>
      </c>
      <c r="J33" s="401" t="n"/>
      <c r="K33" s="71" t="n"/>
      <c r="L33" s="64" t="n"/>
      <c r="M33" s="22" t="n"/>
    </row>
    <row r="34" ht="13.35" customHeight="1" s="162">
      <c r="B34" s="199" t="inlineStr">
        <is>
          <t>Area Served</t>
        </is>
      </c>
      <c r="C34" s="401" t="n"/>
      <c r="D34" s="204">
        <f>IF('{Equipment Data Entry}'!C234="","",'{Equipment Data Entry}'!C234)</f>
        <v/>
      </c>
      <c r="E34" s="400" t="n"/>
      <c r="F34" s="400" t="n"/>
      <c r="G34" s="401" t="n"/>
      <c r="H34" s="13" t="n"/>
      <c r="I34" s="199" t="inlineStr">
        <is>
          <t>Fan RPM</t>
        </is>
      </c>
      <c r="J34" s="401" t="n"/>
      <c r="K34" s="71" t="n"/>
      <c r="L34" s="64" t="n"/>
      <c r="M34" s="22" t="n"/>
    </row>
    <row r="35" ht="13.35" customHeight="1" s="162">
      <c r="B35" s="199" t="inlineStr">
        <is>
          <t>Location</t>
        </is>
      </c>
      <c r="C35" s="401" t="n"/>
      <c r="D35" s="204">
        <f>IF('{Equipment Data Entry}'!D234="","",'{Equipment Data Entry}'!D234)</f>
        <v/>
      </c>
      <c r="E35" s="400" t="n"/>
      <c r="F35" s="400" t="n"/>
      <c r="G35" s="401" t="n"/>
      <c r="H35" s="13" t="n"/>
      <c r="I35" s="199" t="inlineStr">
        <is>
          <t>Speed Setting</t>
        </is>
      </c>
      <c r="J35" s="401" t="n"/>
      <c r="K35" s="71" t="n"/>
      <c r="L35" s="64" t="n"/>
      <c r="M35" s="22" t="n"/>
    </row>
    <row r="36" ht="13.35" customHeight="1" s="162">
      <c r="B36" s="199" t="inlineStr">
        <is>
          <t>HP / V / Ph</t>
        </is>
      </c>
      <c r="C36" s="401" t="n"/>
      <c r="D36" s="523">
        <f>IF('{Equipment Data Entry}'!G234="","",'{Equipment Data Entry}'!G234)</f>
        <v/>
      </c>
      <c r="E36" s="524">
        <f>IF('{Equipment Data Entry}'!H234="","",'{Equipment Data Entry}'!H234)</f>
        <v/>
      </c>
      <c r="F36" s="524">
        <f>IF('{Equipment Data Entry}'!I234="","",'{Equipment Data Entry}'!I234)</f>
        <v/>
      </c>
      <c r="G36" s="401" t="n"/>
      <c r="I36" s="199" t="inlineStr">
        <is>
          <t>Measured Amps</t>
        </is>
      </c>
      <c r="J36" s="401" t="n"/>
      <c r="K36" s="71" t="n"/>
      <c r="L36" s="400" t="n"/>
      <c r="M36" s="401" t="n"/>
    </row>
    <row r="37" ht="13.35" customHeight="1" s="162">
      <c r="B37" s="199" t="inlineStr">
        <is>
          <t>Instrument</t>
        </is>
      </c>
      <c r="C37" s="401" t="n"/>
      <c r="D37" s="204" t="n"/>
      <c r="E37" s="400" t="n"/>
      <c r="F37" s="400" t="n"/>
      <c r="G37" s="401" t="n"/>
      <c r="I37" s="199" t="inlineStr">
        <is>
          <t>Final Settings</t>
        </is>
      </c>
      <c r="J37" s="401" t="n"/>
      <c r="K37" s="71" t="n"/>
      <c r="L37" s="400" t="n"/>
      <c r="M37" s="401" t="n"/>
    </row>
    <row r="38" ht="13.35" customHeight="1" s="162">
      <c r="B38" s="188" t="inlineStr">
        <is>
          <t>Register / Grille / Diffuser Airflow</t>
        </is>
      </c>
      <c r="C38" s="174" t="n"/>
      <c r="D38" s="174" t="n"/>
      <c r="E38" s="174" t="n"/>
      <c r="F38" s="173" t="n"/>
      <c r="G38" s="233" t="inlineStr">
        <is>
          <t>Design VEL</t>
        </is>
      </c>
      <c r="H38" s="194" t="inlineStr">
        <is>
          <t>Design CFM</t>
        </is>
      </c>
      <c r="I38" s="188" t="inlineStr">
        <is>
          <t>Initial</t>
        </is>
      </c>
      <c r="J38" s="173" t="n"/>
      <c r="K38" s="188" t="inlineStr">
        <is>
          <t>Final</t>
        </is>
      </c>
      <c r="L38" s="173" t="n"/>
      <c r="M38" s="188" t="inlineStr">
        <is>
          <t>%</t>
        </is>
      </c>
    </row>
    <row r="39" ht="13.35" customHeight="1" s="162">
      <c r="B39" s="153" t="inlineStr">
        <is>
          <t>No.</t>
        </is>
      </c>
      <c r="C39" s="188" t="inlineStr">
        <is>
          <t>Area Served</t>
        </is>
      </c>
      <c r="D39" s="188" t="inlineStr">
        <is>
          <t>Type</t>
        </is>
      </c>
      <c r="E39" s="188" t="inlineStr">
        <is>
          <t>Size</t>
        </is>
      </c>
      <c r="F39" s="188" t="inlineStr">
        <is>
          <t>Ak</t>
        </is>
      </c>
      <c r="G39" s="440" t="n"/>
      <c r="H39" s="440" t="n"/>
      <c r="I39" s="188" t="inlineStr">
        <is>
          <t>VEL</t>
        </is>
      </c>
      <c r="J39" s="188" t="inlineStr">
        <is>
          <t>CFM</t>
        </is>
      </c>
      <c r="K39" s="188" t="inlineStr">
        <is>
          <t>VEL</t>
        </is>
      </c>
      <c r="L39" s="188" t="inlineStr">
        <is>
          <t>CFM</t>
        </is>
      </c>
      <c r="M39" s="440" t="n"/>
    </row>
    <row r="40" ht="13.35" customHeight="1" s="162">
      <c r="B40" s="307" t="n"/>
      <c r="C40" s="307" t="n"/>
      <c r="E40" s="307" t="n"/>
      <c r="F40" s="32" t="n"/>
      <c r="G40" s="33">
        <f>IF(F40="", "", IF(OR(ISTEXT(H40),ISTEXT(F40)),"",H40/F40))</f>
        <v/>
      </c>
      <c r="H40" s="33" t="n"/>
      <c r="I40" s="33" t="n"/>
      <c r="J40" s="33">
        <f>IF(I40="", "", IF(OR(ISTEXT(I40),ISTEXT($F40)),"",I40*$F40))</f>
        <v/>
      </c>
      <c r="K40" s="33" t="n"/>
      <c r="L40" s="33">
        <f>IF(K40="", "", IF(OR(ISTEXT(K40),ISTEXT($F40)),"",K40*$F40))</f>
        <v/>
      </c>
      <c r="M40" s="30">
        <f>IF(OR(H40="",H40=0),"",IF(K40="",IF(J40="","",IF(OR(ISTEXT(J40),ISTEXT(H40)),"",J40/H40)),IF(OR(ISTEXT(L40),ISTEXT(H40)),"",L40/H40)))</f>
        <v/>
      </c>
    </row>
    <row r="41" ht="13.35" customHeight="1" s="162">
      <c r="B41" s="307" t="n"/>
      <c r="C41" s="307" t="n"/>
      <c r="E41" s="307" t="n"/>
      <c r="F41" s="32" t="n"/>
      <c r="G41" s="33">
        <f>IF(F41="", "", IF(OR(ISTEXT(H41),ISTEXT(F41)),"",H41/F41))</f>
        <v/>
      </c>
      <c r="H41" s="33" t="n"/>
      <c r="I41" s="33" t="n"/>
      <c r="J41" s="33">
        <f>IF(I41="", "", IF(OR(ISTEXT(I41),ISTEXT($F41)),"",I41*$F41))</f>
        <v/>
      </c>
      <c r="K41" s="33" t="n"/>
      <c r="L41" s="33">
        <f>IF(K41="", "", IF(OR(ISTEXT(K41),ISTEXT($F41)),"",K41*$F41))</f>
        <v/>
      </c>
      <c r="M41" s="30">
        <f>IF(OR(H41="",H41=0),"",IF(K41="",IF(J41="","",IF(OR(ISTEXT(J41),ISTEXT(H41)),"",J41/H41)),IF(OR(ISTEXT(L41),ISTEXT(H41)),"",L41/H41)))</f>
        <v/>
      </c>
    </row>
    <row r="42" ht="13.35" customHeight="1" s="162">
      <c r="B42" s="307" t="n"/>
      <c r="C42" s="307" t="n"/>
      <c r="E42" s="307" t="n"/>
      <c r="F42" s="32" t="n"/>
      <c r="G42" s="33">
        <f>IF(F42="", "", IF(OR(ISTEXT(H42),ISTEXT(F42)),"",H42/F42))</f>
        <v/>
      </c>
      <c r="H42" s="33" t="n"/>
      <c r="I42" s="33" t="n"/>
      <c r="J42" s="33">
        <f>IF(I42="", "", IF(OR(ISTEXT(I42),ISTEXT($F42)),"",I42*$F42))</f>
        <v/>
      </c>
      <c r="K42" s="33" t="n"/>
      <c r="L42" s="33">
        <f>IF(K42="", "", IF(OR(ISTEXT(K42),ISTEXT($F42)),"",K42*$F42))</f>
        <v/>
      </c>
      <c r="M42" s="30">
        <f>IF(OR(H42="",H42=0),"",IF(K42="",IF(J42="","",IF(OR(ISTEXT(J42),ISTEXT(H42)),"",J42/H42)),IF(OR(ISTEXT(L42),ISTEXT(H42)),"",L42/H42)))</f>
        <v/>
      </c>
    </row>
    <row r="43" ht="13.35" customHeight="1" s="162">
      <c r="B43" s="307" t="n"/>
      <c r="C43" s="307" t="n"/>
      <c r="E43" s="307" t="n"/>
      <c r="F43" s="32" t="n"/>
      <c r="G43" s="33">
        <f>IF(F43="", "", IF(OR(ISTEXT(H43),ISTEXT(F43)),"",H43/F43))</f>
        <v/>
      </c>
      <c r="H43" s="33" t="n"/>
      <c r="I43" s="33" t="n"/>
      <c r="J43" s="33">
        <f>IF(I43="", "", IF(OR(ISTEXT(I43),ISTEXT($F43)),"",I43*$F43))</f>
        <v/>
      </c>
      <c r="K43" s="33" t="n"/>
      <c r="L43" s="33">
        <f>IF(K43="", "", IF(OR(ISTEXT(K43),ISTEXT($F43)),"",K43*$F43))</f>
        <v/>
      </c>
      <c r="M43" s="30">
        <f>IF(OR(H43="",H43=0),"",IF(K43="",IF(J43="","",IF(OR(ISTEXT(J43),ISTEXT(H43)),"",J43/H43)),IF(OR(ISTEXT(L43),ISTEXT(H43)),"",L43/H43)))</f>
        <v/>
      </c>
    </row>
    <row r="44" ht="13.35" customHeight="1" s="162">
      <c r="B44" s="307" t="n"/>
      <c r="C44" s="307" t="n"/>
      <c r="E44" s="307" t="n"/>
      <c r="F44" s="32" t="n"/>
      <c r="G44" s="33">
        <f>IF(F44="", "", IF(OR(ISTEXT(H44),ISTEXT(F44)),"",H44/F44))</f>
        <v/>
      </c>
      <c r="H44" s="33" t="n"/>
      <c r="I44" s="33" t="n"/>
      <c r="J44" s="33">
        <f>IF(I44="", "", IF(OR(ISTEXT(I44),ISTEXT($F44)),"",I44*$F44))</f>
        <v/>
      </c>
      <c r="K44" s="33" t="n"/>
      <c r="L44" s="33">
        <f>IF(K44="", "", IF(OR(ISTEXT(K44),ISTEXT($F44)),"",K44*$F44))</f>
        <v/>
      </c>
      <c r="M44" s="30">
        <f>IF(OR(H44="",H44=0),"",IF(K44="",IF(J44="","",IF(OR(ISTEXT(J44),ISTEXT(H44)),"",J44/H44)),IF(OR(ISTEXT(L44),ISTEXT(H44)),"",L44/H44)))</f>
        <v/>
      </c>
    </row>
    <row r="45" ht="13.35" customHeight="1" s="162">
      <c r="B45" s="307" t="n"/>
      <c r="C45" s="307" t="n"/>
      <c r="E45" s="307" t="n"/>
      <c r="F45" s="32" t="n"/>
      <c r="G45" s="33">
        <f>IF(F45="", "", IF(OR(ISTEXT(H45),ISTEXT(F45)),"",H45/F45))</f>
        <v/>
      </c>
      <c r="H45" s="33" t="n"/>
      <c r="I45" s="33" t="n"/>
      <c r="J45" s="33">
        <f>IF(I45="", "", IF(OR(ISTEXT(I45),ISTEXT($F45)),"",I45*$F45))</f>
        <v/>
      </c>
      <c r="K45" s="33" t="n"/>
      <c r="L45" s="33">
        <f>IF(K45="", "", IF(OR(ISTEXT(K45),ISTEXT($F45)),"",K45*$F45))</f>
        <v/>
      </c>
      <c r="M45" s="30">
        <f>IF(OR(H45="",H45=0),"",IF(K45="",IF(J45="","",IF(OR(ISTEXT(J45),ISTEXT(H45)),"",J45/H45)),IF(OR(ISTEXT(L45),ISTEXT(H45)),"",L45/H45)))</f>
        <v/>
      </c>
    </row>
    <row r="46" ht="13.35" customHeight="1" s="162">
      <c r="B46" s="42" t="n"/>
      <c r="C46" s="231" t="inlineStr">
        <is>
          <t>Total</t>
        </is>
      </c>
      <c r="D46" s="159" t="n"/>
      <c r="E46" s="42" t="n"/>
      <c r="F46" s="42" t="n"/>
      <c r="G46" s="43" t="n"/>
      <c r="H46" s="43">
        <f>IF(SUM(H40:H45)=0,"",SUM(H40:H45))</f>
        <v/>
      </c>
      <c r="I46" s="43" t="n"/>
      <c r="J46" s="43">
        <f>IF(SUM(J40:J45)=0,"",SUM(J40:J45))</f>
        <v/>
      </c>
      <c r="K46" s="43" t="n"/>
      <c r="L46" s="43">
        <f>IF(SUM(L40:L45)=0,"",SUM(L40:L45))</f>
        <v/>
      </c>
      <c r="M46" s="35">
        <f>IF(OR(H46="",H46=0),"",IF(L46="",IF(J46="","",IF(OR(ISTEXT(J46),ISTEXT(H46)),"",J46/H46)),IF(OR(ISTEXT(L46),ISTEXT(H46)),"",L46/H46)))</f>
        <v/>
      </c>
    </row>
    <row r="47" ht="13.35" customHeight="1" s="162">
      <c r="B47" s="188" t="inlineStr">
        <is>
          <t>Remarks</t>
        </is>
      </c>
      <c r="C47" s="173" t="n"/>
      <c r="D47" s="154" t="n"/>
      <c r="E47" s="174" t="n"/>
      <c r="F47" s="174" t="n"/>
      <c r="G47" s="174" t="n"/>
      <c r="H47" s="174" t="n"/>
      <c r="I47" s="174" t="n"/>
      <c r="J47" s="174" t="n"/>
      <c r="K47" s="174" t="n"/>
      <c r="L47" s="174" t="n"/>
      <c r="M47" s="173" t="n"/>
    </row>
    <row r="48" ht="13.35" customHeight="1" s="162">
      <c r="B48" s="154" t="n"/>
      <c r="C48" s="174" t="n"/>
      <c r="D48" s="174" t="n"/>
      <c r="E48" s="174" t="n"/>
      <c r="F48" s="174" t="n"/>
      <c r="G48" s="174" t="n"/>
      <c r="H48" s="174" t="n"/>
      <c r="I48" s="174" t="n"/>
      <c r="J48" s="174" t="n"/>
      <c r="K48" s="174" t="n"/>
      <c r="L48" s="174" t="n"/>
      <c r="M48" s="173" t="n"/>
    </row>
    <row r="49" ht="13.35" customHeight="1" s="162"/>
    <row r="50" ht="13.35" customHeight="1" s="162"/>
    <row r="51" ht="13.35" customHeight="1" s="162"/>
    <row r="52" ht="13.35" customHeight="1" s="162">
      <c r="B52" s="200" t="inlineStr">
        <is>
          <t>System</t>
        </is>
      </c>
      <c r="C52" s="403" t="n"/>
      <c r="D52" s="209">
        <f>IF('{Equipment Data Entry}'!B235="","",'{Equipment Data Entry}'!B235)</f>
        <v/>
      </c>
      <c r="E52" s="418" t="n"/>
      <c r="F52" s="403" t="n"/>
      <c r="G52" s="200" t="inlineStr">
        <is>
          <t>Service</t>
        </is>
      </c>
      <c r="H52" s="403" t="n"/>
      <c r="I52" s="210">
        <f>IF('{Equipment Data Entry}'!C235="","",'{Equipment Data Entry}'!C235)</f>
        <v/>
      </c>
      <c r="J52" s="418" t="n"/>
      <c r="K52" s="418" t="n"/>
      <c r="L52" s="418" t="n"/>
      <c r="M52" s="403" t="n"/>
    </row>
    <row r="53" ht="13.35" customHeight="1" s="162">
      <c r="B53" s="422" t="n"/>
      <c r="C53" s="423" t="n"/>
      <c r="D53" s="422" t="n"/>
      <c r="E53" s="424" t="n"/>
      <c r="F53" s="423" t="n"/>
      <c r="G53" s="422" t="n"/>
      <c r="H53" s="423" t="n"/>
      <c r="I53" s="422" t="n"/>
      <c r="J53" s="424" t="n"/>
      <c r="K53" s="424" t="n"/>
      <c r="L53" s="424" t="n"/>
      <c r="M53" s="423" t="n"/>
    </row>
    <row r="54" ht="13.35" customHeight="1" s="162">
      <c r="B54" s="200" t="inlineStr">
        <is>
          <t>Unit Data</t>
        </is>
      </c>
      <c r="C54" s="400" t="n"/>
      <c r="D54" s="400" t="n"/>
      <c r="E54" s="400" t="n"/>
      <c r="F54" s="400" t="n"/>
      <c r="G54" s="401" t="n"/>
      <c r="H54" s="13" t="n"/>
      <c r="I54" s="200" t="inlineStr">
        <is>
          <t>Design and Performance Data</t>
        </is>
      </c>
      <c r="J54" s="400" t="n"/>
      <c r="K54" s="400" t="n"/>
      <c r="L54" s="401" t="n"/>
      <c r="M54" s="283" t="n"/>
    </row>
    <row r="55" ht="13.35" customHeight="1" s="162">
      <c r="B55" s="199" t="inlineStr">
        <is>
          <t>Manufacturer</t>
        </is>
      </c>
      <c r="C55" s="401" t="n"/>
      <c r="D55" s="204">
        <f>IF('{Equipment Data Entry}'!E235="","",'{Equipment Data Entry}'!E235)</f>
        <v/>
      </c>
      <c r="E55" s="400" t="n"/>
      <c r="F55" s="400" t="n"/>
      <c r="G55" s="401" t="n"/>
      <c r="H55" s="13" t="n"/>
      <c r="I55" s="199" t="inlineStr">
        <is>
          <t>Design Criteria</t>
        </is>
      </c>
      <c r="J55" s="401" t="n"/>
      <c r="K55" s="199" t="inlineStr">
        <is>
          <t>Design</t>
        </is>
      </c>
      <c r="L55" s="199" t="inlineStr">
        <is>
          <t>Actual</t>
        </is>
      </c>
      <c r="M55" s="13" t="n"/>
    </row>
    <row r="56" ht="13.35" customHeight="1" s="162">
      <c r="B56" s="199" t="inlineStr">
        <is>
          <t>Model Number</t>
        </is>
      </c>
      <c r="C56" s="401" t="n"/>
      <c r="D56" s="204">
        <f>IF('{Equipment Data Entry}'!F235="","",'{Equipment Data Entry}'!F235)</f>
        <v/>
      </c>
      <c r="E56" s="400" t="n"/>
      <c r="F56" s="400" t="n"/>
      <c r="G56" s="401" t="n"/>
      <c r="H56" s="13" t="n"/>
      <c r="I56" s="199" t="inlineStr">
        <is>
          <t>Total Airflow</t>
        </is>
      </c>
      <c r="J56" s="401" t="n"/>
      <c r="K56" s="24">
        <f>H70</f>
        <v/>
      </c>
      <c r="L56" s="24">
        <f>L70</f>
        <v/>
      </c>
      <c r="M56" s="22">
        <f>IF(OR(L56="",K56="",K56=0),"",IF(OR(ISTEXT(L56),ISTEXT(K56)),"",L56/K56))</f>
        <v/>
      </c>
    </row>
    <row r="57" ht="13.35" customHeight="1" s="162">
      <c r="B57" s="199" t="inlineStr">
        <is>
          <t>Serial Number</t>
        </is>
      </c>
      <c r="C57" s="401" t="n"/>
      <c r="D57" s="204" t="n"/>
      <c r="E57" s="400" t="n"/>
      <c r="F57" s="400" t="n"/>
      <c r="G57" s="401" t="n"/>
      <c r="H57" s="13" t="n"/>
      <c r="I57" s="199" t="inlineStr">
        <is>
          <t>Unit ESP</t>
        </is>
      </c>
      <c r="J57" s="401" t="n"/>
      <c r="K57" s="71" t="n"/>
      <c r="L57" s="64" t="n"/>
      <c r="M57" s="22" t="n"/>
    </row>
    <row r="58" ht="13.35" customHeight="1" s="162">
      <c r="B58" s="199" t="inlineStr">
        <is>
          <t>Area Served</t>
        </is>
      </c>
      <c r="C58" s="401" t="n"/>
      <c r="D58" s="204">
        <f>IF('{Equipment Data Entry}'!C235="","",'{Equipment Data Entry}'!C235)</f>
        <v/>
      </c>
      <c r="E58" s="400" t="n"/>
      <c r="F58" s="400" t="n"/>
      <c r="G58" s="401" t="n"/>
      <c r="H58" s="13" t="n"/>
      <c r="I58" s="199" t="inlineStr">
        <is>
          <t>Fan RPM</t>
        </is>
      </c>
      <c r="J58" s="401" t="n"/>
      <c r="K58" s="71" t="n"/>
      <c r="L58" s="64" t="n"/>
      <c r="M58" s="22" t="n"/>
    </row>
    <row r="59" ht="13.35" customHeight="1" s="162">
      <c r="B59" s="199" t="inlineStr">
        <is>
          <t>Location</t>
        </is>
      </c>
      <c r="C59" s="401" t="n"/>
      <c r="D59" s="204">
        <f>IF('{Equipment Data Entry}'!D235="","",'{Equipment Data Entry}'!D235)</f>
        <v/>
      </c>
      <c r="E59" s="400" t="n"/>
      <c r="F59" s="400" t="n"/>
      <c r="G59" s="401" t="n"/>
      <c r="H59" s="13" t="n"/>
      <c r="I59" s="199" t="inlineStr">
        <is>
          <t>Speed Setting</t>
        </is>
      </c>
      <c r="J59" s="401" t="n"/>
      <c r="K59" s="71" t="n"/>
      <c r="L59" s="64" t="n"/>
      <c r="M59" s="22" t="n"/>
    </row>
    <row r="60" ht="13.35" customHeight="1" s="162">
      <c r="B60" s="199" t="inlineStr">
        <is>
          <t>HP / V / Ph</t>
        </is>
      </c>
      <c r="C60" s="401" t="n"/>
      <c r="D60" s="523">
        <f>IF('{Equipment Data Entry}'!G235="","",'{Equipment Data Entry}'!G235)</f>
        <v/>
      </c>
      <c r="E60" s="524">
        <f>IF('{Equipment Data Entry}'!H235="","",'{Equipment Data Entry}'!H235)</f>
        <v/>
      </c>
      <c r="F60" s="524">
        <f>IF('{Equipment Data Entry}'!I235="","",'{Equipment Data Entry}'!I235)</f>
        <v/>
      </c>
      <c r="G60" s="401" t="n"/>
      <c r="I60" s="199" t="inlineStr">
        <is>
          <t>Measured Amps</t>
        </is>
      </c>
      <c r="J60" s="401" t="n"/>
      <c r="K60" s="71" t="n"/>
      <c r="L60" s="400" t="n"/>
      <c r="M60" s="401" t="n"/>
    </row>
    <row r="61" ht="13.35" customHeight="1" s="162">
      <c r="B61" s="199" t="inlineStr">
        <is>
          <t>Instrument</t>
        </is>
      </c>
      <c r="C61" s="401" t="n"/>
      <c r="D61" s="204" t="n"/>
      <c r="E61" s="400" t="n"/>
      <c r="F61" s="400" t="n"/>
      <c r="G61" s="401" t="n"/>
      <c r="I61" s="199" t="inlineStr">
        <is>
          <t>Final Settings</t>
        </is>
      </c>
      <c r="J61" s="401" t="n"/>
      <c r="K61" s="71" t="n"/>
      <c r="L61" s="400" t="n"/>
      <c r="M61" s="401" t="n"/>
    </row>
    <row r="62" ht="13.35" customHeight="1" s="162">
      <c r="B62" s="188" t="inlineStr">
        <is>
          <t>Register / Grille / Diffuser Airflow</t>
        </is>
      </c>
      <c r="C62" s="174" t="n"/>
      <c r="D62" s="174" t="n"/>
      <c r="E62" s="174" t="n"/>
      <c r="F62" s="173" t="n"/>
      <c r="G62" s="233" t="inlineStr">
        <is>
          <t>Design VEL</t>
        </is>
      </c>
      <c r="H62" s="194" t="inlineStr">
        <is>
          <t>Design CFM</t>
        </is>
      </c>
      <c r="I62" s="188" t="inlineStr">
        <is>
          <t>Initial</t>
        </is>
      </c>
      <c r="J62" s="173" t="n"/>
      <c r="K62" s="188" t="inlineStr">
        <is>
          <t>Final</t>
        </is>
      </c>
      <c r="L62" s="173" t="n"/>
      <c r="M62" s="188" t="inlineStr">
        <is>
          <t>%</t>
        </is>
      </c>
    </row>
    <row r="63" ht="13.35" customHeight="1" s="162">
      <c r="B63" s="153" t="inlineStr">
        <is>
          <t>No.</t>
        </is>
      </c>
      <c r="C63" s="188" t="inlineStr">
        <is>
          <t>Area Served</t>
        </is>
      </c>
      <c r="D63" s="188" t="inlineStr">
        <is>
          <t>Type</t>
        </is>
      </c>
      <c r="E63" s="188" t="inlineStr">
        <is>
          <t>Size</t>
        </is>
      </c>
      <c r="F63" s="188" t="inlineStr">
        <is>
          <t>Ak</t>
        </is>
      </c>
      <c r="G63" s="440" t="n"/>
      <c r="H63" s="440" t="n"/>
      <c r="I63" s="188" t="inlineStr">
        <is>
          <t>VEL</t>
        </is>
      </c>
      <c r="J63" s="188" t="inlineStr">
        <is>
          <t>CFM</t>
        </is>
      </c>
      <c r="K63" s="188" t="inlineStr">
        <is>
          <t>VEL</t>
        </is>
      </c>
      <c r="L63" s="188" t="inlineStr">
        <is>
          <t>CFM</t>
        </is>
      </c>
      <c r="M63" s="440" t="n"/>
    </row>
    <row r="64" ht="13.35" customHeight="1" s="162">
      <c r="B64" s="307" t="n"/>
      <c r="C64" s="307" t="n"/>
      <c r="E64" s="307" t="n"/>
      <c r="F64" s="32" t="n"/>
      <c r="G64" s="33">
        <f>IF(F64="", "", IF(OR(ISTEXT(H64),ISTEXT(F64)),"",H64/F64))</f>
        <v/>
      </c>
      <c r="H64" s="33" t="n"/>
      <c r="I64" s="33" t="n"/>
      <c r="J64" s="33">
        <f>IF(I64="", "", IF(OR(ISTEXT(I64),ISTEXT($F64)),"",I64*$F64))</f>
        <v/>
      </c>
      <c r="K64" s="33" t="n"/>
      <c r="L64" s="33">
        <f>IF(K64="", "", IF(OR(ISTEXT(K64),ISTEXT($F64)),"",K64*$F64))</f>
        <v/>
      </c>
      <c r="M64" s="30">
        <f>IF(OR(H64="",H64=0),"",IF(K64="",IF(J64="","",IF(OR(ISTEXT(J64),ISTEXT(H64)),"",J64/H64)),IF(OR(ISTEXT(L64),ISTEXT(H64)),"",L64/H64)))</f>
        <v/>
      </c>
    </row>
    <row r="65" ht="13.35" customHeight="1" s="162">
      <c r="B65" s="307" t="n"/>
      <c r="C65" s="307" t="n"/>
      <c r="E65" s="307" t="n"/>
      <c r="F65" s="32" t="n"/>
      <c r="G65" s="33">
        <f>IF(F65="", "", IF(OR(ISTEXT(H65),ISTEXT(F65)),"",H65/F65))</f>
        <v/>
      </c>
      <c r="H65" s="33" t="n"/>
      <c r="I65" s="33" t="n"/>
      <c r="J65" s="33">
        <f>IF(I65="", "", IF(OR(ISTEXT(I65),ISTEXT($F65)),"",I65*$F65))</f>
        <v/>
      </c>
      <c r="K65" s="33" t="n"/>
      <c r="L65" s="33">
        <f>IF(K65="", "", IF(OR(ISTEXT(K65),ISTEXT($F65)),"",K65*$F65))</f>
        <v/>
      </c>
      <c r="M65" s="30">
        <f>IF(OR(H65="",H65=0),"",IF(K65="",IF(J65="","",IF(OR(ISTEXT(J65),ISTEXT(H65)),"",J65/H65)),IF(OR(ISTEXT(L65),ISTEXT(H65)),"",L65/H65)))</f>
        <v/>
      </c>
    </row>
    <row r="66" ht="13.35" customHeight="1" s="162">
      <c r="B66" s="307" t="n"/>
      <c r="C66" s="307" t="n"/>
      <c r="E66" s="307" t="n"/>
      <c r="F66" s="32" t="n"/>
      <c r="G66" s="33">
        <f>IF(F66="", "", IF(OR(ISTEXT(H66),ISTEXT(F66)),"",H66/F66))</f>
        <v/>
      </c>
      <c r="H66" s="33" t="n"/>
      <c r="I66" s="33" t="n"/>
      <c r="J66" s="33">
        <f>IF(I66="", "", IF(OR(ISTEXT(I66),ISTEXT($F66)),"",I66*$F66))</f>
        <v/>
      </c>
      <c r="K66" s="33" t="n"/>
      <c r="L66" s="33">
        <f>IF(K66="", "", IF(OR(ISTEXT(K66),ISTEXT($F66)),"",K66*$F66))</f>
        <v/>
      </c>
      <c r="M66" s="30">
        <f>IF(OR(H66="",H66=0),"",IF(K66="",IF(J66="","",IF(OR(ISTEXT(J66),ISTEXT(H66)),"",J66/H66)),IF(OR(ISTEXT(L66),ISTEXT(H66)),"",L66/H66)))</f>
        <v/>
      </c>
    </row>
    <row r="67" ht="13.35" customHeight="1" s="162">
      <c r="B67" s="307" t="n"/>
      <c r="C67" s="307" t="n"/>
      <c r="E67" s="307" t="n"/>
      <c r="F67" s="32" t="n"/>
      <c r="G67" s="33">
        <f>IF(F67="", "", IF(OR(ISTEXT(H67),ISTEXT(F67)),"",H67/F67))</f>
        <v/>
      </c>
      <c r="H67" s="33" t="n"/>
      <c r="I67" s="33" t="n"/>
      <c r="J67" s="33">
        <f>IF(I67="", "", IF(OR(ISTEXT(I67),ISTEXT($F67)),"",I67*$F67))</f>
        <v/>
      </c>
      <c r="K67" s="33" t="n"/>
      <c r="L67" s="33">
        <f>IF(K67="", "", IF(OR(ISTEXT(K67),ISTEXT($F67)),"",K67*$F67))</f>
        <v/>
      </c>
      <c r="M67" s="30">
        <f>IF(OR(H67="",H67=0),"",IF(K67="",IF(J67="","",IF(OR(ISTEXT(J67),ISTEXT(H67)),"",J67/H67)),IF(OR(ISTEXT(L67),ISTEXT(H67)),"",L67/H67)))</f>
        <v/>
      </c>
    </row>
    <row r="68" ht="13.35" customHeight="1" s="162">
      <c r="B68" s="307" t="n"/>
      <c r="C68" s="307" t="n"/>
      <c r="E68" s="307" t="n"/>
      <c r="F68" s="32" t="n"/>
      <c r="G68" s="33">
        <f>IF(F68="", "", IF(OR(ISTEXT(H68),ISTEXT(F68)),"",H68/F68))</f>
        <v/>
      </c>
      <c r="H68" s="33" t="n"/>
      <c r="I68" s="33" t="n"/>
      <c r="J68" s="33">
        <f>IF(I68="", "", IF(OR(ISTEXT(I68),ISTEXT($F68)),"",I68*$F68))</f>
        <v/>
      </c>
      <c r="K68" s="33" t="n"/>
      <c r="L68" s="33">
        <f>IF(K68="", "", IF(OR(ISTEXT(K68),ISTEXT($F68)),"",K68*$F68))</f>
        <v/>
      </c>
      <c r="M68" s="30">
        <f>IF(OR(H68="",H68=0),"",IF(K68="",IF(J68="","",IF(OR(ISTEXT(J68),ISTEXT(H68)),"",J68/H68)),IF(OR(ISTEXT(L68),ISTEXT(H68)),"",L68/H68)))</f>
        <v/>
      </c>
    </row>
    <row r="69" ht="13.35" customHeight="1" s="162">
      <c r="B69" s="307" t="n"/>
      <c r="C69" s="307" t="n"/>
      <c r="E69" s="307" t="n"/>
      <c r="F69" s="32" t="n"/>
      <c r="G69" s="33">
        <f>IF(F69="", "", IF(OR(ISTEXT(H69),ISTEXT(F69)),"",H69/F69))</f>
        <v/>
      </c>
      <c r="H69" s="33" t="n"/>
      <c r="I69" s="33" t="n"/>
      <c r="J69" s="33">
        <f>IF(I69="", "", IF(OR(ISTEXT(I69),ISTEXT($F69)),"",I69*$F69))</f>
        <v/>
      </c>
      <c r="K69" s="33" t="n"/>
      <c r="L69" s="33">
        <f>IF(K69="", "", IF(OR(ISTEXT(K69),ISTEXT($F69)),"",K69*$F69))</f>
        <v/>
      </c>
      <c r="M69" s="30">
        <f>IF(OR(H69="",H69=0),"",IF(K69="",IF(J69="","",IF(OR(ISTEXT(J69),ISTEXT(H69)),"",J69/H69)),IF(OR(ISTEXT(L69),ISTEXT(H69)),"",L69/H69)))</f>
        <v/>
      </c>
    </row>
    <row r="70" ht="13.35" customHeight="1" s="162">
      <c r="B70" s="42" t="n"/>
      <c r="C70" s="231" t="inlineStr">
        <is>
          <t>Total</t>
        </is>
      </c>
      <c r="D70" s="159" t="n"/>
      <c r="E70" s="42" t="n"/>
      <c r="F70" s="42" t="n"/>
      <c r="G70" s="43" t="n"/>
      <c r="H70" s="43">
        <f>IF(SUM(H64:H69)=0,"",SUM(H64:H69))</f>
        <v/>
      </c>
      <c r="I70" s="43" t="n"/>
      <c r="J70" s="43">
        <f>IF(SUM(J64:J69)=0,"",SUM(J64:J69))</f>
        <v/>
      </c>
      <c r="K70" s="43" t="n"/>
      <c r="L70" s="43">
        <f>IF(SUM(L64:L69)=0,"",SUM(L64:L69))</f>
        <v/>
      </c>
      <c r="M70" s="35">
        <f>IF(OR(H70="",H70=0),"",IF(L70="",IF(J70="","",IF(OR(ISTEXT(J70),ISTEXT(H70)),"",J70/H70)),IF(OR(ISTEXT(L70),ISTEXT(H70)),"",L70/H70)))</f>
        <v/>
      </c>
    </row>
    <row r="71" ht="13.35" customHeight="1" s="162">
      <c r="B71" s="188" t="inlineStr">
        <is>
          <t>Remarks</t>
        </is>
      </c>
      <c r="C71" s="173" t="n"/>
      <c r="D71" s="154" t="n"/>
      <c r="E71" s="174" t="n"/>
      <c r="F71" s="174" t="n"/>
      <c r="G71" s="174" t="n"/>
      <c r="H71" s="174" t="n"/>
      <c r="I71" s="174" t="n"/>
      <c r="J71" s="174" t="n"/>
      <c r="K71" s="174" t="n"/>
      <c r="L71" s="174" t="n"/>
      <c r="M71" s="173" t="n"/>
    </row>
    <row r="72" ht="13.35" customHeight="1" s="162">
      <c r="B72" s="154" t="n"/>
      <c r="C72" s="174" t="n"/>
      <c r="D72" s="174" t="n"/>
      <c r="E72" s="174" t="n"/>
      <c r="F72" s="174" t="n"/>
      <c r="G72" s="174" t="n"/>
      <c r="H72" s="174" t="n"/>
      <c r="I72" s="174" t="n"/>
      <c r="J72" s="174" t="n"/>
      <c r="K72" s="174" t="n"/>
      <c r="L72" s="174" t="n"/>
      <c r="M72" s="173" t="n"/>
    </row>
    <row r="73" ht="13.35" customHeight="1" s="162"/>
    <row r="74" ht="13.35" customHeight="1" s="162"/>
    <row r="75" ht="13.35" customHeight="1" s="162"/>
    <row r="76" ht="13.35" customHeight="1" s="162">
      <c r="B76" s="200" t="inlineStr">
        <is>
          <t>System</t>
        </is>
      </c>
      <c r="C76" s="403" t="n"/>
      <c r="D76" s="209">
        <f>IF('{Equipment Data Entry}'!B236="","",'{Equipment Data Entry}'!B236)</f>
        <v/>
      </c>
      <c r="E76" s="418" t="n"/>
      <c r="F76" s="403" t="n"/>
      <c r="G76" s="200" t="inlineStr">
        <is>
          <t>Service</t>
        </is>
      </c>
      <c r="H76" s="403" t="n"/>
      <c r="I76" s="210">
        <f>IF('{Equipment Data Entry}'!C236="","",'{Equipment Data Entry}'!C236)</f>
        <v/>
      </c>
      <c r="J76" s="418" t="n"/>
      <c r="K76" s="418" t="n"/>
      <c r="L76" s="418" t="n"/>
      <c r="M76" s="403" t="n"/>
    </row>
    <row r="77" ht="13.35" customHeight="1" s="162">
      <c r="B77" s="422" t="n"/>
      <c r="C77" s="423" t="n"/>
      <c r="D77" s="422" t="n"/>
      <c r="E77" s="424" t="n"/>
      <c r="F77" s="423" t="n"/>
      <c r="G77" s="422" t="n"/>
      <c r="H77" s="423" t="n"/>
      <c r="I77" s="422" t="n"/>
      <c r="J77" s="424" t="n"/>
      <c r="K77" s="424" t="n"/>
      <c r="L77" s="424" t="n"/>
      <c r="M77" s="423" t="n"/>
    </row>
    <row r="78" ht="13.35" customHeight="1" s="162">
      <c r="B78" s="200" t="inlineStr">
        <is>
          <t>Unit Data</t>
        </is>
      </c>
      <c r="C78" s="400" t="n"/>
      <c r="D78" s="400" t="n"/>
      <c r="E78" s="400" t="n"/>
      <c r="F78" s="400" t="n"/>
      <c r="G78" s="401" t="n"/>
      <c r="H78" s="13" t="n"/>
      <c r="I78" s="200" t="inlineStr">
        <is>
          <t>Design and Performance Data</t>
        </is>
      </c>
      <c r="J78" s="400" t="n"/>
      <c r="K78" s="400" t="n"/>
      <c r="L78" s="401" t="n"/>
      <c r="M78" s="283" t="n"/>
    </row>
    <row r="79" ht="13.35" customHeight="1" s="162">
      <c r="B79" s="199" t="inlineStr">
        <is>
          <t>Manufacturer</t>
        </is>
      </c>
      <c r="C79" s="401" t="n"/>
      <c r="D79" s="204">
        <f>IF('{Equipment Data Entry}'!E236="","",'{Equipment Data Entry}'!E236)</f>
        <v/>
      </c>
      <c r="E79" s="400" t="n"/>
      <c r="F79" s="400" t="n"/>
      <c r="G79" s="401" t="n"/>
      <c r="H79" s="13" t="n"/>
      <c r="I79" s="199" t="inlineStr">
        <is>
          <t>Design Criteria</t>
        </is>
      </c>
      <c r="J79" s="401" t="n"/>
      <c r="K79" s="199" t="inlineStr">
        <is>
          <t>Design</t>
        </is>
      </c>
      <c r="L79" s="199" t="inlineStr">
        <is>
          <t>Actual</t>
        </is>
      </c>
      <c r="M79" s="13" t="n"/>
    </row>
    <row r="80" ht="13.35" customHeight="1" s="162">
      <c r="B80" s="199" t="inlineStr">
        <is>
          <t>Model Number</t>
        </is>
      </c>
      <c r="C80" s="401" t="n"/>
      <c r="D80" s="204">
        <f>IF('{Equipment Data Entry}'!F236="","",'{Equipment Data Entry}'!F236)</f>
        <v/>
      </c>
      <c r="E80" s="400" t="n"/>
      <c r="F80" s="400" t="n"/>
      <c r="G80" s="401" t="n"/>
      <c r="H80" s="13" t="n"/>
      <c r="I80" s="199" t="inlineStr">
        <is>
          <t>Total Airflow</t>
        </is>
      </c>
      <c r="J80" s="401" t="n"/>
      <c r="K80" s="24">
        <f>H94</f>
        <v/>
      </c>
      <c r="L80" s="24">
        <f>L94</f>
        <v/>
      </c>
      <c r="M80" s="22">
        <f>IF(OR(L80="",K80="",K80=0),"",IF(OR(ISTEXT(L80),ISTEXT(K80)),"",L80/K80))</f>
        <v/>
      </c>
    </row>
    <row r="81" ht="13.35" customHeight="1" s="162">
      <c r="B81" s="199" t="inlineStr">
        <is>
          <t>Serial Number</t>
        </is>
      </c>
      <c r="C81" s="401" t="n"/>
      <c r="D81" s="204" t="n"/>
      <c r="E81" s="400" t="n"/>
      <c r="F81" s="400" t="n"/>
      <c r="G81" s="401" t="n"/>
      <c r="H81" s="13" t="n"/>
      <c r="I81" s="199" t="inlineStr">
        <is>
          <t>Unit ESP</t>
        </is>
      </c>
      <c r="J81" s="401" t="n"/>
      <c r="K81" s="71" t="n"/>
      <c r="L81" s="64" t="n"/>
      <c r="M81" s="22" t="n"/>
    </row>
    <row r="82" ht="13.35" customHeight="1" s="162">
      <c r="B82" s="199" t="inlineStr">
        <is>
          <t>Area Served</t>
        </is>
      </c>
      <c r="C82" s="401" t="n"/>
      <c r="D82" s="204">
        <f>IF('{Equipment Data Entry}'!C236="","",'{Equipment Data Entry}'!C236)</f>
        <v/>
      </c>
      <c r="E82" s="400" t="n"/>
      <c r="F82" s="400" t="n"/>
      <c r="G82" s="401" t="n"/>
      <c r="H82" s="13" t="n"/>
      <c r="I82" s="199" t="inlineStr">
        <is>
          <t>Fan RPM</t>
        </is>
      </c>
      <c r="J82" s="401" t="n"/>
      <c r="K82" s="71" t="n"/>
      <c r="L82" s="64" t="n"/>
      <c r="M82" s="22" t="n"/>
    </row>
    <row r="83" ht="13.35" customHeight="1" s="162">
      <c r="B83" s="199" t="inlineStr">
        <is>
          <t>Location</t>
        </is>
      </c>
      <c r="C83" s="401" t="n"/>
      <c r="D83" s="204">
        <f>IF('{Equipment Data Entry}'!D236="","",'{Equipment Data Entry}'!D236)</f>
        <v/>
      </c>
      <c r="E83" s="400" t="n"/>
      <c r="F83" s="400" t="n"/>
      <c r="G83" s="401" t="n"/>
      <c r="H83" s="13" t="n"/>
      <c r="I83" s="199" t="inlineStr">
        <is>
          <t>Speed Setting</t>
        </is>
      </c>
      <c r="J83" s="401" t="n"/>
      <c r="K83" s="71" t="n"/>
      <c r="L83" s="64" t="n"/>
      <c r="M83" s="22" t="n"/>
    </row>
    <row r="84" ht="13.35" customHeight="1" s="162">
      <c r="B84" s="199" t="inlineStr">
        <is>
          <t>HP / V / Ph</t>
        </is>
      </c>
      <c r="C84" s="401" t="n"/>
      <c r="D84" s="523">
        <f>IF('{Equipment Data Entry}'!G236="","",'{Equipment Data Entry}'!G236)</f>
        <v/>
      </c>
      <c r="E84" s="524">
        <f>IF('{Equipment Data Entry}'!H236="","",'{Equipment Data Entry}'!H236)</f>
        <v/>
      </c>
      <c r="F84" s="524">
        <f>IF('{Equipment Data Entry}'!I236="","",'{Equipment Data Entry}'!I236)</f>
        <v/>
      </c>
      <c r="G84" s="401" t="n"/>
      <c r="I84" s="199" t="inlineStr">
        <is>
          <t>Measured Amps</t>
        </is>
      </c>
      <c r="J84" s="401" t="n"/>
      <c r="K84" s="71" t="n"/>
      <c r="L84" s="400" t="n"/>
      <c r="M84" s="401" t="n"/>
    </row>
    <row r="85" ht="13.35" customHeight="1" s="162">
      <c r="B85" s="199" t="inlineStr">
        <is>
          <t>Instrument</t>
        </is>
      </c>
      <c r="C85" s="401" t="n"/>
      <c r="D85" s="204" t="n"/>
      <c r="E85" s="400" t="n"/>
      <c r="F85" s="400" t="n"/>
      <c r="G85" s="401" t="n"/>
      <c r="I85" s="199" t="inlineStr">
        <is>
          <t>Final Settings</t>
        </is>
      </c>
      <c r="J85" s="401" t="n"/>
      <c r="K85" s="71" t="n"/>
      <c r="L85" s="400" t="n"/>
      <c r="M85" s="401" t="n"/>
    </row>
    <row r="86" ht="13.35" customHeight="1" s="162">
      <c r="B86" s="188" t="inlineStr">
        <is>
          <t>Register / Grille / Diffuser Airflow</t>
        </is>
      </c>
      <c r="C86" s="174" t="n"/>
      <c r="D86" s="174" t="n"/>
      <c r="E86" s="174" t="n"/>
      <c r="F86" s="173" t="n"/>
      <c r="G86" s="233" t="inlineStr">
        <is>
          <t>Design VEL</t>
        </is>
      </c>
      <c r="H86" s="194" t="inlineStr">
        <is>
          <t>Design CFM</t>
        </is>
      </c>
      <c r="I86" s="188" t="inlineStr">
        <is>
          <t>Initial</t>
        </is>
      </c>
      <c r="J86" s="173" t="n"/>
      <c r="K86" s="188" t="inlineStr">
        <is>
          <t>Final</t>
        </is>
      </c>
      <c r="L86" s="173" t="n"/>
      <c r="M86" s="188" t="inlineStr">
        <is>
          <t>%</t>
        </is>
      </c>
    </row>
    <row r="87" ht="13.35" customHeight="1" s="162">
      <c r="B87" s="153" t="inlineStr">
        <is>
          <t>No.</t>
        </is>
      </c>
      <c r="C87" s="188" t="inlineStr">
        <is>
          <t>Area Served</t>
        </is>
      </c>
      <c r="D87" s="188" t="inlineStr">
        <is>
          <t>Type</t>
        </is>
      </c>
      <c r="E87" s="188" t="inlineStr">
        <is>
          <t>Size</t>
        </is>
      </c>
      <c r="F87" s="188" t="inlineStr">
        <is>
          <t>Ak</t>
        </is>
      </c>
      <c r="G87" s="440" t="n"/>
      <c r="H87" s="440" t="n"/>
      <c r="I87" s="188" t="inlineStr">
        <is>
          <t>VEL</t>
        </is>
      </c>
      <c r="J87" s="188" t="inlineStr">
        <is>
          <t>CFM</t>
        </is>
      </c>
      <c r="K87" s="188" t="inlineStr">
        <is>
          <t>VEL</t>
        </is>
      </c>
      <c r="L87" s="188" t="inlineStr">
        <is>
          <t>CFM</t>
        </is>
      </c>
      <c r="M87" s="440" t="n"/>
    </row>
    <row r="88" ht="13.35" customHeight="1" s="162">
      <c r="B88" s="307" t="n"/>
      <c r="C88" s="307" t="n"/>
      <c r="E88" s="307" t="n"/>
      <c r="F88" s="32" t="n"/>
      <c r="G88" s="33">
        <f>IF(F88="", "", IF(OR(ISTEXT(H88),ISTEXT(F88)),"",H88/F88))</f>
        <v/>
      </c>
      <c r="H88" s="33" t="n"/>
      <c r="I88" s="33" t="n"/>
      <c r="J88" s="33">
        <f>IF(I88="", "", IF(OR(ISTEXT(I88),ISTEXT($F88)),"",I88*$F88))</f>
        <v/>
      </c>
      <c r="K88" s="33" t="n"/>
      <c r="L88" s="33">
        <f>IF(K88="", "", IF(OR(ISTEXT(K88),ISTEXT($F88)),"",K88*$F88))</f>
        <v/>
      </c>
      <c r="M88" s="30">
        <f>IF(OR(H88="",H88=0),"",IF(K88="",IF(J88="","",IF(OR(ISTEXT(J88),ISTEXT(H88)),"",J88/H88)),IF(OR(ISTEXT(L88),ISTEXT(H88)),"",L88/H88)))</f>
        <v/>
      </c>
    </row>
    <row r="89" ht="13.35" customHeight="1" s="162">
      <c r="B89" s="307" t="n"/>
      <c r="C89" s="307" t="n"/>
      <c r="E89" s="307" t="n"/>
      <c r="F89" s="32" t="n"/>
      <c r="G89" s="33">
        <f>IF(F89="", "", IF(OR(ISTEXT(H89),ISTEXT(F89)),"",H89/F89))</f>
        <v/>
      </c>
      <c r="H89" s="33" t="n"/>
      <c r="I89" s="33" t="n"/>
      <c r="J89" s="33">
        <f>IF(I89="", "", IF(OR(ISTEXT(I89),ISTEXT($F89)),"",I89*$F89))</f>
        <v/>
      </c>
      <c r="K89" s="33" t="n"/>
      <c r="L89" s="33">
        <f>IF(K89="", "", IF(OR(ISTEXT(K89),ISTEXT($F89)),"",K89*$F89))</f>
        <v/>
      </c>
      <c r="M89" s="30">
        <f>IF(OR(H89="",H89=0),"",IF(K89="",IF(J89="","",IF(OR(ISTEXT(J89),ISTEXT(H89)),"",J89/H89)),IF(OR(ISTEXT(L89),ISTEXT(H89)),"",L89/H89)))</f>
        <v/>
      </c>
    </row>
    <row r="90" ht="13.35" customHeight="1" s="162">
      <c r="B90" s="307" t="n"/>
      <c r="C90" s="307" t="n"/>
      <c r="E90" s="307" t="n"/>
      <c r="F90" s="32" t="n"/>
      <c r="G90" s="33">
        <f>IF(F90="", "", IF(OR(ISTEXT(H90),ISTEXT(F90)),"",H90/F90))</f>
        <v/>
      </c>
      <c r="H90" s="33" t="n"/>
      <c r="I90" s="33" t="n"/>
      <c r="J90" s="33">
        <f>IF(I90="", "", IF(OR(ISTEXT(I90),ISTEXT($F90)),"",I90*$F90))</f>
        <v/>
      </c>
      <c r="K90" s="33" t="n"/>
      <c r="L90" s="33">
        <f>IF(K90="", "", IF(OR(ISTEXT(K90),ISTEXT($F90)),"",K90*$F90))</f>
        <v/>
      </c>
      <c r="M90" s="30">
        <f>IF(OR(H90="",H90=0),"",IF(K90="",IF(J90="","",IF(OR(ISTEXT(J90),ISTEXT(H90)),"",J90/H90)),IF(OR(ISTEXT(L90),ISTEXT(H90)),"",L90/H90)))</f>
        <v/>
      </c>
    </row>
    <row r="91" ht="13.35" customHeight="1" s="162">
      <c r="B91" s="307" t="n"/>
      <c r="C91" s="307" t="n"/>
      <c r="E91" s="307" t="n"/>
      <c r="F91" s="32" t="n"/>
      <c r="G91" s="33">
        <f>IF(F91="", "", IF(OR(ISTEXT(H91),ISTEXT(F91)),"",H91/F91))</f>
        <v/>
      </c>
      <c r="H91" s="33" t="n"/>
      <c r="I91" s="33" t="n"/>
      <c r="J91" s="33">
        <f>IF(I91="", "", IF(OR(ISTEXT(I91),ISTEXT($F91)),"",I91*$F91))</f>
        <v/>
      </c>
      <c r="K91" s="33" t="n"/>
      <c r="L91" s="33">
        <f>IF(K91="", "", IF(OR(ISTEXT(K91),ISTEXT($F91)),"",K91*$F91))</f>
        <v/>
      </c>
      <c r="M91" s="30">
        <f>IF(OR(H91="",H91=0),"",IF(K91="",IF(J91="","",IF(OR(ISTEXT(J91),ISTEXT(H91)),"",J91/H91)),IF(OR(ISTEXT(L91),ISTEXT(H91)),"",L91/H91)))</f>
        <v/>
      </c>
    </row>
    <row r="92" ht="13.35" customHeight="1" s="162">
      <c r="B92" s="307" t="n"/>
      <c r="C92" s="307" t="n"/>
      <c r="E92" s="307" t="n"/>
      <c r="F92" s="32" t="n"/>
      <c r="G92" s="33">
        <f>IF(F92="", "", IF(OR(ISTEXT(H92),ISTEXT(F92)),"",H92/F92))</f>
        <v/>
      </c>
      <c r="H92" s="33" t="n"/>
      <c r="I92" s="33" t="n"/>
      <c r="J92" s="33">
        <f>IF(I92="", "", IF(OR(ISTEXT(I92),ISTEXT($F92)),"",I92*$F92))</f>
        <v/>
      </c>
      <c r="K92" s="33" t="n"/>
      <c r="L92" s="33">
        <f>IF(K92="", "", IF(OR(ISTEXT(K92),ISTEXT($F92)),"",K92*$F92))</f>
        <v/>
      </c>
      <c r="M92" s="30">
        <f>IF(OR(H92="",H92=0),"",IF(K92="",IF(J92="","",IF(OR(ISTEXT(J92),ISTEXT(H92)),"",J92/H92)),IF(OR(ISTEXT(L92),ISTEXT(H92)),"",L92/H92)))</f>
        <v/>
      </c>
    </row>
    <row r="93" ht="13.35" customHeight="1" s="162">
      <c r="B93" s="307" t="n"/>
      <c r="C93" s="307" t="n"/>
      <c r="E93" s="307" t="n"/>
      <c r="F93" s="32" t="n"/>
      <c r="G93" s="33">
        <f>IF(F93="", "", IF(OR(ISTEXT(H93),ISTEXT(F93)),"",H93/F93))</f>
        <v/>
      </c>
      <c r="H93" s="33" t="n"/>
      <c r="I93" s="33" t="n"/>
      <c r="J93" s="33">
        <f>IF(I93="", "", IF(OR(ISTEXT(I93),ISTEXT($F93)),"",I93*$F93))</f>
        <v/>
      </c>
      <c r="K93" s="33" t="n"/>
      <c r="L93" s="33">
        <f>IF(K93="", "", IF(OR(ISTEXT(K93),ISTEXT($F93)),"",K93*$F93))</f>
        <v/>
      </c>
      <c r="M93" s="30">
        <f>IF(OR(H93="",H93=0),"",IF(K93="",IF(J93="","",IF(OR(ISTEXT(J93),ISTEXT(H93)),"",J93/H93)),IF(OR(ISTEXT(L93),ISTEXT(H93)),"",L93/H93)))</f>
        <v/>
      </c>
    </row>
    <row r="94" ht="13.35" customHeight="1" s="162">
      <c r="B94" s="42" t="n"/>
      <c r="C94" s="231" t="inlineStr">
        <is>
          <t>Total</t>
        </is>
      </c>
      <c r="D94" s="159" t="n"/>
      <c r="E94" s="42" t="n"/>
      <c r="F94" s="42" t="n"/>
      <c r="G94" s="43" t="n"/>
      <c r="H94" s="43">
        <f>IF(SUM(H88:H93)=0,"",SUM(H88:H93))</f>
        <v/>
      </c>
      <c r="I94" s="43" t="n"/>
      <c r="J94" s="43">
        <f>IF(SUM(J88:J93)=0,"",SUM(J88:J93))</f>
        <v/>
      </c>
      <c r="K94" s="43" t="n"/>
      <c r="L94" s="43">
        <f>IF(SUM(L88:L93)=0,"",SUM(L88:L93))</f>
        <v/>
      </c>
      <c r="M94" s="35">
        <f>IF(OR(H94="",H94=0),"",IF(L94="",IF(J94="","",IF(OR(ISTEXT(J94),ISTEXT(H94)),"",J94/H94)),IF(OR(ISTEXT(L94),ISTEXT(H94)),"",L94/H94)))</f>
        <v/>
      </c>
    </row>
    <row r="95" ht="13.35" customHeight="1" s="162">
      <c r="B95" s="188" t="inlineStr">
        <is>
          <t>Remarks</t>
        </is>
      </c>
      <c r="C95" s="173" t="n"/>
      <c r="D95" s="154" t="n"/>
      <c r="E95" s="174" t="n"/>
      <c r="F95" s="174" t="n"/>
      <c r="G95" s="174" t="n"/>
      <c r="H95" s="174" t="n"/>
      <c r="I95" s="174" t="n"/>
      <c r="J95" s="174" t="n"/>
      <c r="K95" s="174" t="n"/>
      <c r="L95" s="174" t="n"/>
      <c r="M95" s="173" t="n"/>
    </row>
    <row r="96" ht="13.35" customHeight="1" s="162">
      <c r="B96" s="154" t="n"/>
      <c r="C96" s="174" t="n"/>
      <c r="D96" s="174" t="n"/>
      <c r="E96" s="174" t="n"/>
      <c r="F96" s="174" t="n"/>
      <c r="G96" s="174" t="n"/>
      <c r="H96" s="174" t="n"/>
      <c r="I96" s="174" t="n"/>
      <c r="J96" s="174" t="n"/>
      <c r="K96" s="174" t="n"/>
      <c r="L96" s="174" t="n"/>
      <c r="M96" s="173" t="n"/>
    </row>
    <row r="97" ht="13.35" customHeight="1" s="162"/>
    <row r="98" ht="13.35" customHeight="1" s="162"/>
    <row r="99" ht="13.35" customHeight="1" s="162"/>
    <row r="100" ht="13.35" customHeight="1" s="162">
      <c r="B100" s="200" t="inlineStr">
        <is>
          <t>System</t>
        </is>
      </c>
      <c r="C100" s="403" t="n"/>
      <c r="D100" s="209">
        <f>IF('{Equipment Data Entry}'!B237="","",'{Equipment Data Entry}'!B237)</f>
        <v/>
      </c>
      <c r="E100" s="418" t="n"/>
      <c r="F100" s="403" t="n"/>
      <c r="G100" s="200" t="inlineStr">
        <is>
          <t>Service</t>
        </is>
      </c>
      <c r="H100" s="403" t="n"/>
      <c r="I100" s="210">
        <f>IF('{Equipment Data Entry}'!C237="","",'{Equipment Data Entry}'!C237)</f>
        <v/>
      </c>
      <c r="J100" s="418" t="n"/>
      <c r="K100" s="418" t="n"/>
      <c r="L100" s="418" t="n"/>
      <c r="M100" s="403" t="n"/>
    </row>
    <row r="101" ht="13.35" customHeight="1" s="162">
      <c r="B101" s="422" t="n"/>
      <c r="C101" s="423" t="n"/>
      <c r="D101" s="422" t="n"/>
      <c r="E101" s="424" t="n"/>
      <c r="F101" s="423" t="n"/>
      <c r="G101" s="422" t="n"/>
      <c r="H101" s="423" t="n"/>
      <c r="I101" s="422" t="n"/>
      <c r="J101" s="424" t="n"/>
      <c r="K101" s="424" t="n"/>
      <c r="L101" s="424" t="n"/>
      <c r="M101" s="423" t="n"/>
    </row>
    <row r="102" ht="13.35" customHeight="1" s="162">
      <c r="B102" s="200" t="inlineStr">
        <is>
          <t>Unit Data</t>
        </is>
      </c>
      <c r="C102" s="400" t="n"/>
      <c r="D102" s="400" t="n"/>
      <c r="E102" s="400" t="n"/>
      <c r="F102" s="400" t="n"/>
      <c r="G102" s="401" t="n"/>
      <c r="H102" s="13" t="n"/>
      <c r="I102" s="200" t="inlineStr">
        <is>
          <t>Design and Performance Data</t>
        </is>
      </c>
      <c r="J102" s="400" t="n"/>
      <c r="K102" s="400" t="n"/>
      <c r="L102" s="401" t="n"/>
      <c r="M102" s="283" t="n"/>
    </row>
    <row r="103" ht="13.35" customHeight="1" s="162">
      <c r="B103" s="199" t="inlineStr">
        <is>
          <t>Manufacturer</t>
        </is>
      </c>
      <c r="C103" s="401" t="n"/>
      <c r="D103" s="204">
        <f>IF('{Equipment Data Entry}'!E237="","",'{Equipment Data Entry}'!E237)</f>
        <v/>
      </c>
      <c r="E103" s="400" t="n"/>
      <c r="F103" s="400" t="n"/>
      <c r="G103" s="401" t="n"/>
      <c r="H103" s="13" t="n"/>
      <c r="I103" s="199" t="inlineStr">
        <is>
          <t>Design Criteria</t>
        </is>
      </c>
      <c r="J103" s="401" t="n"/>
      <c r="K103" s="199" t="inlineStr">
        <is>
          <t>Design</t>
        </is>
      </c>
      <c r="L103" s="199" t="inlineStr">
        <is>
          <t>Actual</t>
        </is>
      </c>
      <c r="M103" s="13" t="n"/>
    </row>
    <row r="104" ht="13.35" customHeight="1" s="162">
      <c r="B104" s="199" t="inlineStr">
        <is>
          <t>Model Number</t>
        </is>
      </c>
      <c r="C104" s="401" t="n"/>
      <c r="D104" s="204">
        <f>IF('{Equipment Data Entry}'!F237="","",'{Equipment Data Entry}'!F237)</f>
        <v/>
      </c>
      <c r="E104" s="400" t="n"/>
      <c r="F104" s="400" t="n"/>
      <c r="G104" s="401" t="n"/>
      <c r="H104" s="13" t="n"/>
      <c r="I104" s="199" t="inlineStr">
        <is>
          <t>Total Airflow</t>
        </is>
      </c>
      <c r="J104" s="401" t="n"/>
      <c r="K104" s="24">
        <f>H118</f>
        <v/>
      </c>
      <c r="L104" s="24">
        <f>L118</f>
        <v/>
      </c>
      <c r="M104" s="22">
        <f>IF(OR(L104="",K104="",K104=0),"",IF(OR(ISTEXT(L104),ISTEXT(K104)),"",L104/K104))</f>
        <v/>
      </c>
    </row>
    <row r="105" ht="13.35" customHeight="1" s="162">
      <c r="B105" s="199" t="inlineStr">
        <is>
          <t>Serial Number</t>
        </is>
      </c>
      <c r="C105" s="401" t="n"/>
      <c r="D105" s="204" t="n"/>
      <c r="E105" s="400" t="n"/>
      <c r="F105" s="400" t="n"/>
      <c r="G105" s="401" t="n"/>
      <c r="H105" s="13" t="n"/>
      <c r="I105" s="199" t="inlineStr">
        <is>
          <t>Unit ESP</t>
        </is>
      </c>
      <c r="J105" s="401" t="n"/>
      <c r="K105" s="71" t="n"/>
      <c r="L105" s="64" t="n"/>
      <c r="M105" s="22" t="n"/>
    </row>
    <row r="106" ht="13.35" customHeight="1" s="162">
      <c r="B106" s="199" t="inlineStr">
        <is>
          <t>Area Served</t>
        </is>
      </c>
      <c r="C106" s="401" t="n"/>
      <c r="D106" s="204">
        <f>IF('{Equipment Data Entry}'!C237="","",'{Equipment Data Entry}'!C237)</f>
        <v/>
      </c>
      <c r="E106" s="400" t="n"/>
      <c r="F106" s="400" t="n"/>
      <c r="G106" s="401" t="n"/>
      <c r="H106" s="13" t="n"/>
      <c r="I106" s="199" t="inlineStr">
        <is>
          <t>Fan RPM</t>
        </is>
      </c>
      <c r="J106" s="401" t="n"/>
      <c r="K106" s="71" t="n"/>
      <c r="L106" s="64" t="n"/>
      <c r="M106" s="22" t="n"/>
    </row>
    <row r="107" ht="13.35" customHeight="1" s="162">
      <c r="B107" s="199" t="inlineStr">
        <is>
          <t>Location</t>
        </is>
      </c>
      <c r="C107" s="401" t="n"/>
      <c r="D107" s="204">
        <f>IF('{Equipment Data Entry}'!D237="","",'{Equipment Data Entry}'!D237)</f>
        <v/>
      </c>
      <c r="E107" s="400" t="n"/>
      <c r="F107" s="400" t="n"/>
      <c r="G107" s="401" t="n"/>
      <c r="H107" s="13" t="n"/>
      <c r="I107" s="199" t="inlineStr">
        <is>
          <t>Speed Setting</t>
        </is>
      </c>
      <c r="J107" s="401" t="n"/>
      <c r="K107" s="71" t="n"/>
      <c r="L107" s="64" t="n"/>
      <c r="M107" s="22" t="n"/>
    </row>
    <row r="108" ht="13.35" customHeight="1" s="162">
      <c r="B108" s="199" t="inlineStr">
        <is>
          <t>HP / V / Ph</t>
        </is>
      </c>
      <c r="C108" s="401" t="n"/>
      <c r="D108" s="523">
        <f>IF('{Equipment Data Entry}'!G237="","",'{Equipment Data Entry}'!G237)</f>
        <v/>
      </c>
      <c r="E108" s="524">
        <f>IF('{Equipment Data Entry}'!H237="","",'{Equipment Data Entry}'!H237)</f>
        <v/>
      </c>
      <c r="F108" s="524">
        <f>IF('{Equipment Data Entry}'!I237="","",'{Equipment Data Entry}'!I237)</f>
        <v/>
      </c>
      <c r="G108" s="401" t="n"/>
      <c r="I108" s="199" t="inlineStr">
        <is>
          <t>Measured Amps</t>
        </is>
      </c>
      <c r="J108" s="401" t="n"/>
      <c r="K108" s="71" t="n"/>
      <c r="L108" s="400" t="n"/>
      <c r="M108" s="401" t="n"/>
    </row>
    <row r="109" ht="13.35" customHeight="1" s="162">
      <c r="B109" s="199" t="inlineStr">
        <is>
          <t>Instrument</t>
        </is>
      </c>
      <c r="C109" s="401" t="n"/>
      <c r="D109" s="204" t="n"/>
      <c r="E109" s="400" t="n"/>
      <c r="F109" s="400" t="n"/>
      <c r="G109" s="401" t="n"/>
      <c r="I109" s="199" t="inlineStr">
        <is>
          <t>Final Settings</t>
        </is>
      </c>
      <c r="J109" s="401" t="n"/>
      <c r="K109" s="71" t="n"/>
      <c r="L109" s="400" t="n"/>
      <c r="M109" s="401" t="n"/>
    </row>
    <row r="110" ht="13.35" customHeight="1" s="162">
      <c r="B110" s="188" t="inlineStr">
        <is>
          <t>Register / Grille / Diffuser Airflow</t>
        </is>
      </c>
      <c r="C110" s="174" t="n"/>
      <c r="D110" s="174" t="n"/>
      <c r="E110" s="174" t="n"/>
      <c r="F110" s="173" t="n"/>
      <c r="G110" s="233" t="inlineStr">
        <is>
          <t>Design VEL</t>
        </is>
      </c>
      <c r="H110" s="194" t="inlineStr">
        <is>
          <t>Design CFM</t>
        </is>
      </c>
      <c r="I110" s="188" t="inlineStr">
        <is>
          <t>Initial</t>
        </is>
      </c>
      <c r="J110" s="173" t="n"/>
      <c r="K110" s="188" t="inlineStr">
        <is>
          <t>Final</t>
        </is>
      </c>
      <c r="L110" s="173" t="n"/>
      <c r="M110" s="188" t="inlineStr">
        <is>
          <t>%</t>
        </is>
      </c>
    </row>
    <row r="111" ht="13.35" customHeight="1" s="162">
      <c r="B111" s="153" t="inlineStr">
        <is>
          <t>No.</t>
        </is>
      </c>
      <c r="C111" s="188" t="inlineStr">
        <is>
          <t>Area Served</t>
        </is>
      </c>
      <c r="D111" s="188" t="inlineStr">
        <is>
          <t>Type</t>
        </is>
      </c>
      <c r="E111" s="188" t="inlineStr">
        <is>
          <t>Size</t>
        </is>
      </c>
      <c r="F111" s="188" t="inlineStr">
        <is>
          <t>Ak</t>
        </is>
      </c>
      <c r="G111" s="440" t="n"/>
      <c r="H111" s="440" t="n"/>
      <c r="I111" s="188" t="inlineStr">
        <is>
          <t>VEL</t>
        </is>
      </c>
      <c r="J111" s="188" t="inlineStr">
        <is>
          <t>CFM</t>
        </is>
      </c>
      <c r="K111" s="188" t="inlineStr">
        <is>
          <t>VEL</t>
        </is>
      </c>
      <c r="L111" s="188" t="inlineStr">
        <is>
          <t>CFM</t>
        </is>
      </c>
      <c r="M111" s="440" t="n"/>
    </row>
    <row r="112" ht="13.35" customHeight="1" s="162">
      <c r="B112" s="307" t="n"/>
      <c r="C112" s="307" t="n"/>
      <c r="E112" s="307" t="n"/>
      <c r="F112" s="32" t="n"/>
      <c r="G112" s="33">
        <f>IF(F112="", "", IF(OR(ISTEXT(H112),ISTEXT(F112)),"",H112/F112))</f>
        <v/>
      </c>
      <c r="H112" s="33" t="n"/>
      <c r="I112" s="33" t="n"/>
      <c r="J112" s="33">
        <f>IF(I112="", "", IF(OR(ISTEXT(I112),ISTEXT($F112)),"",I112*$F112))</f>
        <v/>
      </c>
      <c r="K112" s="33" t="n"/>
      <c r="L112" s="33">
        <f>IF(K112="", "", IF(OR(ISTEXT(K112),ISTEXT($F112)),"",K112*$F112))</f>
        <v/>
      </c>
      <c r="M112" s="30">
        <f>IF(OR(H112="",H112=0),"",IF(K112="",IF(J112="","",IF(OR(ISTEXT(J112),ISTEXT(H112)),"",J112/H112)),IF(OR(ISTEXT(L112),ISTEXT(H112)),"",L112/H112)))</f>
        <v/>
      </c>
    </row>
    <row r="113" ht="13.35" customHeight="1" s="162">
      <c r="B113" s="307" t="n"/>
      <c r="C113" s="307" t="n"/>
      <c r="E113" s="307" t="n"/>
      <c r="F113" s="32" t="n"/>
      <c r="G113" s="33">
        <f>IF(F113="", "", IF(OR(ISTEXT(H113),ISTEXT(F113)),"",H113/F113))</f>
        <v/>
      </c>
      <c r="H113" s="33" t="n"/>
      <c r="I113" s="33" t="n"/>
      <c r="J113" s="33">
        <f>IF(I113="", "", IF(OR(ISTEXT(I113),ISTEXT($F113)),"",I113*$F113))</f>
        <v/>
      </c>
      <c r="K113" s="33" t="n"/>
      <c r="L113" s="33">
        <f>IF(K113="", "", IF(OR(ISTEXT(K113),ISTEXT($F113)),"",K113*$F113))</f>
        <v/>
      </c>
      <c r="M113" s="30">
        <f>IF(OR(H113="",H113=0),"",IF(K113="",IF(J113="","",IF(OR(ISTEXT(J113),ISTEXT(H113)),"",J113/H113)),IF(OR(ISTEXT(L113),ISTEXT(H113)),"",L113/H113)))</f>
        <v/>
      </c>
    </row>
    <row r="114" ht="13.35" customHeight="1" s="162">
      <c r="B114" s="307" t="n"/>
      <c r="C114" s="307" t="n"/>
      <c r="E114" s="307" t="n"/>
      <c r="F114" s="32" t="n"/>
      <c r="G114" s="33">
        <f>IF(F114="", "", IF(OR(ISTEXT(H114),ISTEXT(F114)),"",H114/F114))</f>
        <v/>
      </c>
      <c r="H114" s="33" t="n"/>
      <c r="I114" s="33" t="n"/>
      <c r="J114" s="33">
        <f>IF(I114="", "", IF(OR(ISTEXT(I114),ISTEXT($F114)),"",I114*$F114))</f>
        <v/>
      </c>
      <c r="K114" s="33" t="n"/>
      <c r="L114" s="33">
        <f>IF(K114="", "", IF(OR(ISTEXT(K114),ISTEXT($F114)),"",K114*$F114))</f>
        <v/>
      </c>
      <c r="M114" s="30">
        <f>IF(OR(H114="",H114=0),"",IF(K114="",IF(J114="","",IF(OR(ISTEXT(J114),ISTEXT(H114)),"",J114/H114)),IF(OR(ISTEXT(L114),ISTEXT(H114)),"",L114/H114)))</f>
        <v/>
      </c>
    </row>
    <row r="115" ht="13.35" customHeight="1" s="162">
      <c r="B115" s="307" t="n"/>
      <c r="C115" s="307" t="n"/>
      <c r="E115" s="307" t="n"/>
      <c r="F115" s="32" t="n"/>
      <c r="G115" s="33">
        <f>IF(F115="", "", IF(OR(ISTEXT(H115),ISTEXT(F115)),"",H115/F115))</f>
        <v/>
      </c>
      <c r="H115" s="33" t="n"/>
      <c r="I115" s="33" t="n"/>
      <c r="J115" s="33">
        <f>IF(I115="", "", IF(OR(ISTEXT(I115),ISTEXT($F115)),"",I115*$F115))</f>
        <v/>
      </c>
      <c r="K115" s="33" t="n"/>
      <c r="L115" s="33">
        <f>IF(K115="", "", IF(OR(ISTEXT(K115),ISTEXT($F115)),"",K115*$F115))</f>
        <v/>
      </c>
      <c r="M115" s="30">
        <f>IF(OR(H115="",H115=0),"",IF(K115="",IF(J115="","",IF(OR(ISTEXT(J115),ISTEXT(H115)),"",J115/H115)),IF(OR(ISTEXT(L115),ISTEXT(H115)),"",L115/H115)))</f>
        <v/>
      </c>
    </row>
    <row r="116" ht="13.35" customHeight="1" s="162">
      <c r="B116" s="307" t="n"/>
      <c r="C116" s="307" t="n"/>
      <c r="E116" s="307" t="n"/>
      <c r="F116" s="32" t="n"/>
      <c r="G116" s="33">
        <f>IF(F116="", "", IF(OR(ISTEXT(H116),ISTEXT(F116)),"",H116/F116))</f>
        <v/>
      </c>
      <c r="H116" s="33" t="n"/>
      <c r="I116" s="33" t="n"/>
      <c r="J116" s="33">
        <f>IF(I116="", "", IF(OR(ISTEXT(I116),ISTEXT($F116)),"",I116*$F116))</f>
        <v/>
      </c>
      <c r="K116" s="33" t="n"/>
      <c r="L116" s="33">
        <f>IF(K116="", "", IF(OR(ISTEXT(K116),ISTEXT($F116)),"",K116*$F116))</f>
        <v/>
      </c>
      <c r="M116" s="30">
        <f>IF(OR(H116="",H116=0),"",IF(K116="",IF(J116="","",IF(OR(ISTEXT(J116),ISTEXT(H116)),"",J116/H116)),IF(OR(ISTEXT(L116),ISTEXT(H116)),"",L116/H116)))</f>
        <v/>
      </c>
    </row>
    <row r="117" ht="13.35" customHeight="1" s="162">
      <c r="B117" s="307" t="n"/>
      <c r="C117" s="307" t="n"/>
      <c r="E117" s="307" t="n"/>
      <c r="F117" s="32" t="n"/>
      <c r="G117" s="33">
        <f>IF(F117="", "", IF(OR(ISTEXT(H117),ISTEXT(F117)),"",H117/F117))</f>
        <v/>
      </c>
      <c r="H117" s="33" t="n"/>
      <c r="I117" s="33" t="n"/>
      <c r="J117" s="33">
        <f>IF(I117="", "", IF(OR(ISTEXT(I117),ISTEXT($F117)),"",I117*$F117))</f>
        <v/>
      </c>
      <c r="K117" s="33" t="n"/>
      <c r="L117" s="33">
        <f>IF(K117="", "", IF(OR(ISTEXT(K117),ISTEXT($F117)),"",K117*$F117))</f>
        <v/>
      </c>
      <c r="M117" s="30">
        <f>IF(OR(H117="",H117=0),"",IF(K117="",IF(J117="","",IF(OR(ISTEXT(J117),ISTEXT(H117)),"",J117/H117)),IF(OR(ISTEXT(L117),ISTEXT(H117)),"",L117/H117)))</f>
        <v/>
      </c>
    </row>
    <row r="118" ht="13.35" customHeight="1" s="162">
      <c r="B118" s="42" t="n"/>
      <c r="C118" s="231" t="inlineStr">
        <is>
          <t>Total</t>
        </is>
      </c>
      <c r="D118" s="159" t="n"/>
      <c r="E118" s="42" t="n"/>
      <c r="F118" s="42" t="n"/>
      <c r="G118" s="43" t="n"/>
      <c r="H118" s="43">
        <f>IF(SUM(H112:H117)=0,"",SUM(H112:H117))</f>
        <v/>
      </c>
      <c r="I118" s="43" t="n"/>
      <c r="J118" s="43">
        <f>IF(SUM(J112:J117)=0,"",SUM(J112:J117))</f>
        <v/>
      </c>
      <c r="K118" s="43" t="n"/>
      <c r="L118" s="43">
        <f>IF(SUM(L112:L117)=0,"",SUM(L112:L117))</f>
        <v/>
      </c>
      <c r="M118" s="35">
        <f>IF(OR(H118="",H118=0),"",IF(L118="",IF(J118="","",IF(OR(ISTEXT(J118),ISTEXT(H118)),"",J118/H118)),IF(OR(ISTEXT(L118),ISTEXT(H118)),"",L118/H118)))</f>
        <v/>
      </c>
    </row>
    <row r="119" ht="13.35" customHeight="1" s="162">
      <c r="B119" s="188" t="inlineStr">
        <is>
          <t>Remarks</t>
        </is>
      </c>
      <c r="C119" s="173" t="n"/>
      <c r="D119" s="154" t="n"/>
      <c r="E119" s="174" t="n"/>
      <c r="F119" s="174" t="n"/>
      <c r="G119" s="174" t="n"/>
      <c r="H119" s="174" t="n"/>
      <c r="I119" s="174" t="n"/>
      <c r="J119" s="174" t="n"/>
      <c r="K119" s="174" t="n"/>
      <c r="L119" s="174" t="n"/>
      <c r="M119" s="173" t="n"/>
    </row>
    <row r="120" ht="13.35" customHeight="1" s="162">
      <c r="B120" s="154" t="n"/>
      <c r="C120" s="174" t="n"/>
      <c r="D120" s="174" t="n"/>
      <c r="E120" s="174" t="n"/>
      <c r="F120" s="174" t="n"/>
      <c r="G120" s="174" t="n"/>
      <c r="H120" s="174" t="n"/>
      <c r="I120" s="174" t="n"/>
      <c r="J120" s="174" t="n"/>
      <c r="K120" s="174" t="n"/>
      <c r="L120" s="174" t="n"/>
      <c r="M120" s="173" t="n"/>
    </row>
    <row r="121" ht="13.35" customHeight="1" s="162"/>
    <row r="122" ht="13.35" customHeight="1" s="162"/>
    <row r="123" ht="13.35" customHeight="1" s="162"/>
    <row r="124" ht="13.35" customHeight="1" s="162">
      <c r="B124" s="200" t="inlineStr">
        <is>
          <t>System</t>
        </is>
      </c>
      <c r="C124" s="403" t="n"/>
      <c r="D124" s="209">
        <f>IF('{Equipment Data Entry}'!B238="","",'{Equipment Data Entry}'!B238)</f>
        <v/>
      </c>
      <c r="E124" s="418" t="n"/>
      <c r="F124" s="403" t="n"/>
      <c r="G124" s="200" t="inlineStr">
        <is>
          <t>Service</t>
        </is>
      </c>
      <c r="H124" s="403" t="n"/>
      <c r="I124" s="210">
        <f>IF('{Equipment Data Entry}'!C238="","",'{Equipment Data Entry}'!C238)</f>
        <v/>
      </c>
      <c r="J124" s="418" t="n"/>
      <c r="K124" s="418" t="n"/>
      <c r="L124" s="418" t="n"/>
      <c r="M124" s="403" t="n"/>
    </row>
    <row r="125" ht="13.35" customHeight="1" s="162">
      <c r="B125" s="422" t="n"/>
      <c r="C125" s="423" t="n"/>
      <c r="D125" s="422" t="n"/>
      <c r="E125" s="424" t="n"/>
      <c r="F125" s="423" t="n"/>
      <c r="G125" s="422" t="n"/>
      <c r="H125" s="423" t="n"/>
      <c r="I125" s="422" t="n"/>
      <c r="J125" s="424" t="n"/>
      <c r="K125" s="424" t="n"/>
      <c r="L125" s="424" t="n"/>
      <c r="M125" s="423" t="n"/>
    </row>
    <row r="126" ht="13.35" customHeight="1" s="162">
      <c r="B126" s="200" t="inlineStr">
        <is>
          <t>Unit Data</t>
        </is>
      </c>
      <c r="C126" s="400" t="n"/>
      <c r="D126" s="400" t="n"/>
      <c r="E126" s="400" t="n"/>
      <c r="F126" s="400" t="n"/>
      <c r="G126" s="401" t="n"/>
      <c r="H126" s="13" t="n"/>
      <c r="I126" s="200" t="inlineStr">
        <is>
          <t>Design and Performance Data</t>
        </is>
      </c>
      <c r="J126" s="400" t="n"/>
      <c r="K126" s="400" t="n"/>
      <c r="L126" s="401" t="n"/>
      <c r="M126" s="283" t="n"/>
    </row>
    <row r="127" ht="13.35" customHeight="1" s="162">
      <c r="B127" s="199" t="inlineStr">
        <is>
          <t>Manufacturer</t>
        </is>
      </c>
      <c r="C127" s="401" t="n"/>
      <c r="D127" s="204">
        <f>IF('{Equipment Data Entry}'!E238="","",'{Equipment Data Entry}'!E238)</f>
        <v/>
      </c>
      <c r="E127" s="400" t="n"/>
      <c r="F127" s="400" t="n"/>
      <c r="G127" s="401" t="n"/>
      <c r="H127" s="13" t="n"/>
      <c r="I127" s="199" t="inlineStr">
        <is>
          <t>Design Criteria</t>
        </is>
      </c>
      <c r="J127" s="401" t="n"/>
      <c r="K127" s="199" t="inlineStr">
        <is>
          <t>Design</t>
        </is>
      </c>
      <c r="L127" s="199" t="inlineStr">
        <is>
          <t>Actual</t>
        </is>
      </c>
      <c r="M127" s="13" t="n"/>
    </row>
    <row r="128" ht="13.35" customHeight="1" s="162">
      <c r="B128" s="199" t="inlineStr">
        <is>
          <t>Model Number</t>
        </is>
      </c>
      <c r="C128" s="401" t="n"/>
      <c r="D128" s="204">
        <f>IF('{Equipment Data Entry}'!F238="","",'{Equipment Data Entry}'!F238)</f>
        <v/>
      </c>
      <c r="E128" s="400" t="n"/>
      <c r="F128" s="400" t="n"/>
      <c r="G128" s="401" t="n"/>
      <c r="H128" s="13" t="n"/>
      <c r="I128" s="199" t="inlineStr">
        <is>
          <t>Total Airflow</t>
        </is>
      </c>
      <c r="J128" s="401" t="n"/>
      <c r="K128" s="24">
        <f>H142</f>
        <v/>
      </c>
      <c r="L128" s="24">
        <f>L142</f>
        <v/>
      </c>
      <c r="M128" s="22">
        <f>IF(OR(L128="",K128="",K128=0),"",IF(OR(ISTEXT(L128),ISTEXT(K128)),"",L128/K128))</f>
        <v/>
      </c>
    </row>
    <row r="129" ht="13.35" customHeight="1" s="162">
      <c r="B129" s="199" t="inlineStr">
        <is>
          <t>Serial Number</t>
        </is>
      </c>
      <c r="C129" s="401" t="n"/>
      <c r="D129" s="204" t="n"/>
      <c r="E129" s="400" t="n"/>
      <c r="F129" s="400" t="n"/>
      <c r="G129" s="401" t="n"/>
      <c r="H129" s="13" t="n"/>
      <c r="I129" s="199" t="inlineStr">
        <is>
          <t>Unit ESP</t>
        </is>
      </c>
      <c r="J129" s="401" t="n"/>
      <c r="K129" s="71" t="n"/>
      <c r="L129" s="64" t="n"/>
      <c r="M129" s="22" t="n"/>
    </row>
    <row r="130" ht="13.35" customHeight="1" s="162">
      <c r="B130" s="199" t="inlineStr">
        <is>
          <t>Area Served</t>
        </is>
      </c>
      <c r="C130" s="401" t="n"/>
      <c r="D130" s="204">
        <f>IF('{Equipment Data Entry}'!C238="","",'{Equipment Data Entry}'!C238)</f>
        <v/>
      </c>
      <c r="E130" s="400" t="n"/>
      <c r="F130" s="400" t="n"/>
      <c r="G130" s="401" t="n"/>
      <c r="H130" s="13" t="n"/>
      <c r="I130" s="199" t="inlineStr">
        <is>
          <t>Fan RPM</t>
        </is>
      </c>
      <c r="J130" s="401" t="n"/>
      <c r="K130" s="71" t="n"/>
      <c r="L130" s="64" t="n"/>
      <c r="M130" s="22" t="n"/>
    </row>
    <row r="131" ht="13.35" customHeight="1" s="162">
      <c r="B131" s="199" t="inlineStr">
        <is>
          <t>Location</t>
        </is>
      </c>
      <c r="C131" s="401" t="n"/>
      <c r="D131" s="204">
        <f>IF('{Equipment Data Entry}'!D238="","",'{Equipment Data Entry}'!D238)</f>
        <v/>
      </c>
      <c r="E131" s="400" t="n"/>
      <c r="F131" s="400" t="n"/>
      <c r="G131" s="401" t="n"/>
      <c r="H131" s="13" t="n"/>
      <c r="I131" s="199" t="inlineStr">
        <is>
          <t>Speed Setting</t>
        </is>
      </c>
      <c r="J131" s="401" t="n"/>
      <c r="K131" s="71" t="n"/>
      <c r="L131" s="64" t="n"/>
      <c r="M131" s="22" t="n"/>
    </row>
    <row r="132" ht="13.35" customHeight="1" s="162">
      <c r="B132" s="199" t="inlineStr">
        <is>
          <t>HP / V / Ph</t>
        </is>
      </c>
      <c r="C132" s="401" t="n"/>
      <c r="D132" s="523">
        <f>IF('{Equipment Data Entry}'!G238="","",'{Equipment Data Entry}'!G238)</f>
        <v/>
      </c>
      <c r="E132" s="524">
        <f>IF('{Equipment Data Entry}'!H238="","",'{Equipment Data Entry}'!H238)</f>
        <v/>
      </c>
      <c r="F132" s="524">
        <f>IF('{Equipment Data Entry}'!I238="","",'{Equipment Data Entry}'!I238)</f>
        <v/>
      </c>
      <c r="G132" s="401" t="n"/>
      <c r="I132" s="199" t="inlineStr">
        <is>
          <t>Measured Amps</t>
        </is>
      </c>
      <c r="J132" s="401" t="n"/>
      <c r="K132" s="71" t="n"/>
      <c r="L132" s="400" t="n"/>
      <c r="M132" s="401" t="n"/>
    </row>
    <row r="133" ht="13.35" customHeight="1" s="162">
      <c r="B133" s="199" t="inlineStr">
        <is>
          <t>Instrument</t>
        </is>
      </c>
      <c r="C133" s="401" t="n"/>
      <c r="D133" s="204" t="n"/>
      <c r="E133" s="400" t="n"/>
      <c r="F133" s="400" t="n"/>
      <c r="G133" s="401" t="n"/>
      <c r="I133" s="199" t="inlineStr">
        <is>
          <t>Final Settings</t>
        </is>
      </c>
      <c r="J133" s="401" t="n"/>
      <c r="K133" s="71" t="n"/>
      <c r="L133" s="400" t="n"/>
      <c r="M133" s="401" t="n"/>
    </row>
    <row r="134" ht="13.35" customHeight="1" s="162">
      <c r="B134" s="188" t="inlineStr">
        <is>
          <t>Register / Grille / Diffuser Airflow</t>
        </is>
      </c>
      <c r="C134" s="174" t="n"/>
      <c r="D134" s="174" t="n"/>
      <c r="E134" s="174" t="n"/>
      <c r="F134" s="173" t="n"/>
      <c r="G134" s="233" t="inlineStr">
        <is>
          <t>Design VEL</t>
        </is>
      </c>
      <c r="H134" s="194" t="inlineStr">
        <is>
          <t>Design CFM</t>
        </is>
      </c>
      <c r="I134" s="188" t="inlineStr">
        <is>
          <t>Initial</t>
        </is>
      </c>
      <c r="J134" s="173" t="n"/>
      <c r="K134" s="188" t="inlineStr">
        <is>
          <t>Final</t>
        </is>
      </c>
      <c r="L134" s="173" t="n"/>
      <c r="M134" s="188" t="inlineStr">
        <is>
          <t>%</t>
        </is>
      </c>
    </row>
    <row r="135" ht="13.35" customHeight="1" s="162">
      <c r="B135" s="153" t="inlineStr">
        <is>
          <t>No.</t>
        </is>
      </c>
      <c r="C135" s="188" t="inlineStr">
        <is>
          <t>Area Served</t>
        </is>
      </c>
      <c r="D135" s="188" t="inlineStr">
        <is>
          <t>Type</t>
        </is>
      </c>
      <c r="E135" s="188" t="inlineStr">
        <is>
          <t>Size</t>
        </is>
      </c>
      <c r="F135" s="188" t="inlineStr">
        <is>
          <t>Ak</t>
        </is>
      </c>
      <c r="G135" s="440" t="n"/>
      <c r="H135" s="440" t="n"/>
      <c r="I135" s="188" t="inlineStr">
        <is>
          <t>VEL</t>
        </is>
      </c>
      <c r="J135" s="188" t="inlineStr">
        <is>
          <t>CFM</t>
        </is>
      </c>
      <c r="K135" s="188" t="inlineStr">
        <is>
          <t>VEL</t>
        </is>
      </c>
      <c r="L135" s="188" t="inlineStr">
        <is>
          <t>CFM</t>
        </is>
      </c>
      <c r="M135" s="440" t="n"/>
    </row>
    <row r="136" ht="13.35" customHeight="1" s="162">
      <c r="B136" s="307" t="n"/>
      <c r="C136" s="307" t="n"/>
      <c r="E136" s="307" t="n"/>
      <c r="F136" s="32" t="n"/>
      <c r="G136" s="33">
        <f>IF(F136="", "", IF(OR(ISTEXT(H136),ISTEXT(F136)),"",H136/F136))</f>
        <v/>
      </c>
      <c r="H136" s="33" t="n"/>
      <c r="I136" s="33" t="n"/>
      <c r="J136" s="33">
        <f>IF(I136="", "", IF(OR(ISTEXT(I136),ISTEXT($F136)),"",I136*$F136))</f>
        <v/>
      </c>
      <c r="K136" s="33" t="n"/>
      <c r="L136" s="33">
        <f>IF(K136="", "", IF(OR(ISTEXT(K136),ISTEXT($F136)),"",K136*$F136))</f>
        <v/>
      </c>
      <c r="M136" s="30">
        <f>IF(OR(H136="",H136=0),"",IF(K136="",IF(J136="","",IF(OR(ISTEXT(J136),ISTEXT(H136)),"",J136/H136)),IF(OR(ISTEXT(L136),ISTEXT(H136)),"",L136/H136)))</f>
        <v/>
      </c>
    </row>
    <row r="137" ht="13.35" customHeight="1" s="162">
      <c r="B137" s="307" t="n"/>
      <c r="C137" s="307" t="n"/>
      <c r="E137" s="307" t="n"/>
      <c r="F137" s="32" t="n"/>
      <c r="G137" s="33">
        <f>IF(F137="", "", IF(OR(ISTEXT(H137),ISTEXT(F137)),"",H137/F137))</f>
        <v/>
      </c>
      <c r="H137" s="33" t="n"/>
      <c r="I137" s="33" t="n"/>
      <c r="J137" s="33">
        <f>IF(I137="", "", IF(OR(ISTEXT(I137),ISTEXT($F137)),"",I137*$F137))</f>
        <v/>
      </c>
      <c r="K137" s="33" t="n"/>
      <c r="L137" s="33">
        <f>IF(K137="", "", IF(OR(ISTEXT(K137),ISTEXT($F137)),"",K137*$F137))</f>
        <v/>
      </c>
      <c r="M137" s="30">
        <f>IF(OR(H137="",H137=0),"",IF(K137="",IF(J137="","",IF(OR(ISTEXT(J137),ISTEXT(H137)),"",J137/H137)),IF(OR(ISTEXT(L137),ISTEXT(H137)),"",L137/H137)))</f>
        <v/>
      </c>
    </row>
    <row r="138" ht="13.35" customHeight="1" s="162">
      <c r="B138" s="307" t="n"/>
      <c r="C138" s="307" t="n"/>
      <c r="E138" s="307" t="n"/>
      <c r="F138" s="32" t="n"/>
      <c r="G138" s="33">
        <f>IF(F138="", "", IF(OR(ISTEXT(H138),ISTEXT(F138)),"",H138/F138))</f>
        <v/>
      </c>
      <c r="H138" s="33" t="n"/>
      <c r="I138" s="33" t="n"/>
      <c r="J138" s="33">
        <f>IF(I138="", "", IF(OR(ISTEXT(I138),ISTEXT($F138)),"",I138*$F138))</f>
        <v/>
      </c>
      <c r="K138" s="33" t="n"/>
      <c r="L138" s="33">
        <f>IF(K138="", "", IF(OR(ISTEXT(K138),ISTEXT($F138)),"",K138*$F138))</f>
        <v/>
      </c>
      <c r="M138" s="30">
        <f>IF(OR(H138="",H138=0),"",IF(K138="",IF(J138="","",IF(OR(ISTEXT(J138),ISTEXT(H138)),"",J138/H138)),IF(OR(ISTEXT(L138),ISTEXT(H138)),"",L138/H138)))</f>
        <v/>
      </c>
    </row>
    <row r="139" ht="13.35" customHeight="1" s="162">
      <c r="B139" s="307" t="n"/>
      <c r="C139" s="307" t="n"/>
      <c r="E139" s="307" t="n"/>
      <c r="F139" s="32" t="n"/>
      <c r="G139" s="33">
        <f>IF(F139="", "", IF(OR(ISTEXT(H139),ISTEXT(F139)),"",H139/F139))</f>
        <v/>
      </c>
      <c r="H139" s="33" t="n"/>
      <c r="I139" s="33" t="n"/>
      <c r="J139" s="33">
        <f>IF(I139="", "", IF(OR(ISTEXT(I139),ISTEXT($F139)),"",I139*$F139))</f>
        <v/>
      </c>
      <c r="K139" s="33" t="n"/>
      <c r="L139" s="33">
        <f>IF(K139="", "", IF(OR(ISTEXT(K139),ISTEXT($F139)),"",K139*$F139))</f>
        <v/>
      </c>
      <c r="M139" s="30">
        <f>IF(OR(H139="",H139=0),"",IF(K139="",IF(J139="","",IF(OR(ISTEXT(J139),ISTEXT(H139)),"",J139/H139)),IF(OR(ISTEXT(L139),ISTEXT(H139)),"",L139/H139)))</f>
        <v/>
      </c>
    </row>
    <row r="140" ht="13.35" customHeight="1" s="162">
      <c r="B140" s="307" t="n"/>
      <c r="C140" s="307" t="n"/>
      <c r="E140" s="307" t="n"/>
      <c r="F140" s="32" t="n"/>
      <c r="G140" s="33">
        <f>IF(F140="", "", IF(OR(ISTEXT(H140),ISTEXT(F140)),"",H140/F140))</f>
        <v/>
      </c>
      <c r="H140" s="33" t="n"/>
      <c r="I140" s="33" t="n"/>
      <c r="J140" s="33">
        <f>IF(I140="", "", IF(OR(ISTEXT(I140),ISTEXT($F140)),"",I140*$F140))</f>
        <v/>
      </c>
      <c r="K140" s="33" t="n"/>
      <c r="L140" s="33">
        <f>IF(K140="", "", IF(OR(ISTEXT(K140),ISTEXT($F140)),"",K140*$F140))</f>
        <v/>
      </c>
      <c r="M140" s="30">
        <f>IF(OR(H140="",H140=0),"",IF(K140="",IF(J140="","",IF(OR(ISTEXT(J140),ISTEXT(H140)),"",J140/H140)),IF(OR(ISTEXT(L140),ISTEXT(H140)),"",L140/H140)))</f>
        <v/>
      </c>
    </row>
    <row r="141" ht="13.35" customHeight="1" s="162">
      <c r="B141" s="307" t="n"/>
      <c r="C141" s="307" t="n"/>
      <c r="E141" s="307" t="n"/>
      <c r="F141" s="32" t="n"/>
      <c r="G141" s="33">
        <f>IF(F141="", "", IF(OR(ISTEXT(H141),ISTEXT(F141)),"",H141/F141))</f>
        <v/>
      </c>
      <c r="H141" s="33" t="n"/>
      <c r="I141" s="33" t="n"/>
      <c r="J141" s="33">
        <f>IF(I141="", "", IF(OR(ISTEXT(I141),ISTEXT($F141)),"",I141*$F141))</f>
        <v/>
      </c>
      <c r="K141" s="33" t="n"/>
      <c r="L141" s="33">
        <f>IF(K141="", "", IF(OR(ISTEXT(K141),ISTEXT($F141)),"",K141*$F141))</f>
        <v/>
      </c>
      <c r="M141" s="30">
        <f>IF(OR(H141="",H141=0),"",IF(K141="",IF(J141="","",IF(OR(ISTEXT(J141),ISTEXT(H141)),"",J141/H141)),IF(OR(ISTEXT(L141),ISTEXT(H141)),"",L141/H141)))</f>
        <v/>
      </c>
    </row>
    <row r="142" ht="13.35" customHeight="1" s="162">
      <c r="B142" s="42" t="n"/>
      <c r="C142" s="231" t="inlineStr">
        <is>
          <t>Total</t>
        </is>
      </c>
      <c r="D142" s="159" t="n"/>
      <c r="E142" s="42" t="n"/>
      <c r="F142" s="42" t="n"/>
      <c r="G142" s="43" t="n"/>
      <c r="H142" s="43">
        <f>IF(SUM(H136:H141)=0,"",SUM(H136:H141))</f>
        <v/>
      </c>
      <c r="I142" s="43" t="n"/>
      <c r="J142" s="43">
        <f>IF(SUM(J136:J141)=0,"",SUM(J136:J141))</f>
        <v/>
      </c>
      <c r="K142" s="43" t="n"/>
      <c r="L142" s="43">
        <f>IF(SUM(L136:L141)=0,"",SUM(L136:L141))</f>
        <v/>
      </c>
      <c r="M142" s="35">
        <f>IF(OR(H142="",H142=0),"",IF(L142="",IF(J142="","",IF(OR(ISTEXT(J142),ISTEXT(H142)),"",J142/H142)),IF(OR(ISTEXT(L142),ISTEXT(H142)),"",L142/H142)))</f>
        <v/>
      </c>
    </row>
    <row r="143" ht="13.35" customHeight="1" s="162">
      <c r="B143" s="188" t="inlineStr">
        <is>
          <t>Remarks</t>
        </is>
      </c>
      <c r="C143" s="173" t="n"/>
      <c r="D143" s="154" t="n"/>
      <c r="E143" s="174" t="n"/>
      <c r="F143" s="174" t="n"/>
      <c r="G143" s="174" t="n"/>
      <c r="H143" s="174" t="n"/>
      <c r="I143" s="174" t="n"/>
      <c r="J143" s="174" t="n"/>
      <c r="K143" s="174" t="n"/>
      <c r="L143" s="174" t="n"/>
      <c r="M143" s="173" t="n"/>
    </row>
    <row r="144" ht="13.35" customHeight="1" s="162">
      <c r="B144" s="154" t="n"/>
      <c r="C144" s="174" t="n"/>
      <c r="D144" s="174" t="n"/>
      <c r="E144" s="174" t="n"/>
      <c r="F144" s="174" t="n"/>
      <c r="G144" s="174" t="n"/>
      <c r="H144" s="174" t="n"/>
      <c r="I144" s="174" t="n"/>
      <c r="J144" s="174" t="n"/>
      <c r="K144" s="174" t="n"/>
      <c r="L144" s="174" t="n"/>
      <c r="M144" s="173" t="n"/>
    </row>
    <row r="145" ht="13.35" customHeight="1" s="162"/>
    <row r="146" ht="13.35" customHeight="1" s="162"/>
    <row r="147" ht="13.35" customHeight="1" s="162"/>
    <row r="148" ht="13.35" customHeight="1" s="162">
      <c r="B148" s="200" t="inlineStr">
        <is>
          <t>System</t>
        </is>
      </c>
      <c r="C148" s="403" t="n"/>
      <c r="D148" s="209">
        <f>IF('{Equipment Data Entry}'!B239="","",'{Equipment Data Entry}'!B239)</f>
        <v/>
      </c>
      <c r="E148" s="418" t="n"/>
      <c r="F148" s="403" t="n"/>
      <c r="G148" s="200" t="inlineStr">
        <is>
          <t>Service</t>
        </is>
      </c>
      <c r="H148" s="403" t="n"/>
      <c r="I148" s="210">
        <f>IF('{Equipment Data Entry}'!C239="","",'{Equipment Data Entry}'!C239)</f>
        <v/>
      </c>
      <c r="J148" s="418" t="n"/>
      <c r="K148" s="418" t="n"/>
      <c r="L148" s="418" t="n"/>
      <c r="M148" s="403" t="n"/>
    </row>
    <row r="149" ht="13.35" customHeight="1" s="162">
      <c r="B149" s="422" t="n"/>
      <c r="C149" s="423" t="n"/>
      <c r="D149" s="422" t="n"/>
      <c r="E149" s="424" t="n"/>
      <c r="F149" s="423" t="n"/>
      <c r="G149" s="422" t="n"/>
      <c r="H149" s="423" t="n"/>
      <c r="I149" s="422" t="n"/>
      <c r="J149" s="424" t="n"/>
      <c r="K149" s="424" t="n"/>
      <c r="L149" s="424" t="n"/>
      <c r="M149" s="423" t="n"/>
    </row>
    <row r="150" ht="13.35" customHeight="1" s="162">
      <c r="B150" s="200" t="inlineStr">
        <is>
          <t>Unit Data</t>
        </is>
      </c>
      <c r="C150" s="400" t="n"/>
      <c r="D150" s="400" t="n"/>
      <c r="E150" s="400" t="n"/>
      <c r="F150" s="400" t="n"/>
      <c r="G150" s="401" t="n"/>
      <c r="H150" s="13" t="n"/>
      <c r="I150" s="200" t="inlineStr">
        <is>
          <t>Design and Performance Data</t>
        </is>
      </c>
      <c r="J150" s="400" t="n"/>
      <c r="K150" s="400" t="n"/>
      <c r="L150" s="401" t="n"/>
      <c r="M150" s="283" t="n"/>
    </row>
    <row r="151" ht="13.35" customHeight="1" s="162">
      <c r="B151" s="199" t="inlineStr">
        <is>
          <t>Manufacturer</t>
        </is>
      </c>
      <c r="C151" s="401" t="n"/>
      <c r="D151" s="204">
        <f>IF('{Equipment Data Entry}'!E239="","",'{Equipment Data Entry}'!E239)</f>
        <v/>
      </c>
      <c r="E151" s="400" t="n"/>
      <c r="F151" s="400" t="n"/>
      <c r="G151" s="401" t="n"/>
      <c r="H151" s="13" t="n"/>
      <c r="I151" s="199" t="inlineStr">
        <is>
          <t>Design Criteria</t>
        </is>
      </c>
      <c r="J151" s="401" t="n"/>
      <c r="K151" s="199" t="inlineStr">
        <is>
          <t>Design</t>
        </is>
      </c>
      <c r="L151" s="199" t="inlineStr">
        <is>
          <t>Actual</t>
        </is>
      </c>
      <c r="M151" s="13" t="n"/>
    </row>
    <row r="152" ht="13.35" customHeight="1" s="162">
      <c r="B152" s="199" t="inlineStr">
        <is>
          <t>Model Number</t>
        </is>
      </c>
      <c r="C152" s="401" t="n"/>
      <c r="D152" s="204">
        <f>IF('{Equipment Data Entry}'!F239="","",'{Equipment Data Entry}'!F239)</f>
        <v/>
      </c>
      <c r="E152" s="400" t="n"/>
      <c r="F152" s="400" t="n"/>
      <c r="G152" s="401" t="n"/>
      <c r="H152" s="13" t="n"/>
      <c r="I152" s="199" t="inlineStr">
        <is>
          <t>Total Airflow</t>
        </is>
      </c>
      <c r="J152" s="401" t="n"/>
      <c r="K152" s="24">
        <f>H166</f>
        <v/>
      </c>
      <c r="L152" s="24">
        <f>L166</f>
        <v/>
      </c>
      <c r="M152" s="22">
        <f>IF(OR(L152="",K152="",K152=0),"",IF(OR(ISTEXT(L152),ISTEXT(K152)),"",L152/K152))</f>
        <v/>
      </c>
    </row>
    <row r="153" ht="13.35" customHeight="1" s="162">
      <c r="B153" s="199" t="inlineStr">
        <is>
          <t>Serial Number</t>
        </is>
      </c>
      <c r="C153" s="401" t="n"/>
      <c r="D153" s="204" t="n"/>
      <c r="E153" s="400" t="n"/>
      <c r="F153" s="400" t="n"/>
      <c r="G153" s="401" t="n"/>
      <c r="H153" s="13" t="n"/>
      <c r="I153" s="199" t="inlineStr">
        <is>
          <t>Unit ESP</t>
        </is>
      </c>
      <c r="J153" s="401" t="n"/>
      <c r="K153" s="71" t="n"/>
      <c r="L153" s="64" t="n"/>
      <c r="M153" s="22" t="n"/>
    </row>
    <row r="154" ht="13.35" customHeight="1" s="162">
      <c r="B154" s="199" t="inlineStr">
        <is>
          <t>Area Served</t>
        </is>
      </c>
      <c r="C154" s="401" t="n"/>
      <c r="D154" s="204">
        <f>IF('{Equipment Data Entry}'!C239="","",'{Equipment Data Entry}'!C239)</f>
        <v/>
      </c>
      <c r="E154" s="400" t="n"/>
      <c r="F154" s="400" t="n"/>
      <c r="G154" s="401" t="n"/>
      <c r="H154" s="13" t="n"/>
      <c r="I154" s="199" t="inlineStr">
        <is>
          <t>Fan RPM</t>
        </is>
      </c>
      <c r="J154" s="401" t="n"/>
      <c r="K154" s="71" t="n"/>
      <c r="L154" s="64" t="n"/>
      <c r="M154" s="22" t="n"/>
    </row>
    <row r="155" ht="13.35" customHeight="1" s="162">
      <c r="B155" s="199" t="inlineStr">
        <is>
          <t>Location</t>
        </is>
      </c>
      <c r="C155" s="401" t="n"/>
      <c r="D155" s="204">
        <f>IF('{Equipment Data Entry}'!D239="","",'{Equipment Data Entry}'!D239)</f>
        <v/>
      </c>
      <c r="E155" s="400" t="n"/>
      <c r="F155" s="400" t="n"/>
      <c r="G155" s="401" t="n"/>
      <c r="H155" s="13" t="n"/>
      <c r="I155" s="199" t="inlineStr">
        <is>
          <t>Speed Setting</t>
        </is>
      </c>
      <c r="J155" s="401" t="n"/>
      <c r="K155" s="71" t="n"/>
      <c r="L155" s="64" t="n"/>
      <c r="M155" s="22" t="n"/>
    </row>
    <row r="156" ht="13.35" customHeight="1" s="162">
      <c r="B156" s="199" t="inlineStr">
        <is>
          <t>HP / V / Ph</t>
        </is>
      </c>
      <c r="C156" s="401" t="n"/>
      <c r="D156" s="523">
        <f>IF('{Equipment Data Entry}'!G239="","",'{Equipment Data Entry}'!G239)</f>
        <v/>
      </c>
      <c r="E156" s="524">
        <f>IF('{Equipment Data Entry}'!H239="","",'{Equipment Data Entry}'!H239)</f>
        <v/>
      </c>
      <c r="F156" s="524">
        <f>IF('{Equipment Data Entry}'!I239="","",'{Equipment Data Entry}'!I239)</f>
        <v/>
      </c>
      <c r="G156" s="401" t="n"/>
      <c r="I156" s="199" t="inlineStr">
        <is>
          <t>Measured Amps</t>
        </is>
      </c>
      <c r="J156" s="401" t="n"/>
      <c r="K156" s="71" t="n"/>
      <c r="L156" s="400" t="n"/>
      <c r="M156" s="401" t="n"/>
    </row>
    <row r="157" ht="13.35" customHeight="1" s="162">
      <c r="B157" s="199" t="inlineStr">
        <is>
          <t>Instrument</t>
        </is>
      </c>
      <c r="C157" s="401" t="n"/>
      <c r="D157" s="204" t="n"/>
      <c r="E157" s="400" t="n"/>
      <c r="F157" s="400" t="n"/>
      <c r="G157" s="401" t="n"/>
      <c r="I157" s="199" t="inlineStr">
        <is>
          <t>Final Settings</t>
        </is>
      </c>
      <c r="J157" s="401" t="n"/>
      <c r="K157" s="71" t="n"/>
      <c r="L157" s="400" t="n"/>
      <c r="M157" s="401" t="n"/>
    </row>
    <row r="158" ht="13.35" customHeight="1" s="162">
      <c r="B158" s="188" t="inlineStr">
        <is>
          <t>Register / Grille / Diffuser Airflow</t>
        </is>
      </c>
      <c r="C158" s="174" t="n"/>
      <c r="D158" s="174" t="n"/>
      <c r="E158" s="174" t="n"/>
      <c r="F158" s="173" t="n"/>
      <c r="G158" s="233" t="inlineStr">
        <is>
          <t>Design VEL</t>
        </is>
      </c>
      <c r="H158" s="194" t="inlineStr">
        <is>
          <t>Design CFM</t>
        </is>
      </c>
      <c r="I158" s="188" t="inlineStr">
        <is>
          <t>Initial</t>
        </is>
      </c>
      <c r="J158" s="173" t="n"/>
      <c r="K158" s="188" t="inlineStr">
        <is>
          <t>Final</t>
        </is>
      </c>
      <c r="L158" s="173" t="n"/>
      <c r="M158" s="188" t="inlineStr">
        <is>
          <t>%</t>
        </is>
      </c>
    </row>
    <row r="159" ht="13.35" customHeight="1" s="162">
      <c r="B159" s="153" t="inlineStr">
        <is>
          <t>No.</t>
        </is>
      </c>
      <c r="C159" s="188" t="inlineStr">
        <is>
          <t>Area Served</t>
        </is>
      </c>
      <c r="D159" s="188" t="inlineStr">
        <is>
          <t>Type</t>
        </is>
      </c>
      <c r="E159" s="188" t="inlineStr">
        <is>
          <t>Size</t>
        </is>
      </c>
      <c r="F159" s="188" t="inlineStr">
        <is>
          <t>Ak</t>
        </is>
      </c>
      <c r="G159" s="440" t="n"/>
      <c r="H159" s="440" t="n"/>
      <c r="I159" s="188" t="inlineStr">
        <is>
          <t>VEL</t>
        </is>
      </c>
      <c r="J159" s="188" t="inlineStr">
        <is>
          <t>CFM</t>
        </is>
      </c>
      <c r="K159" s="188" t="inlineStr">
        <is>
          <t>VEL</t>
        </is>
      </c>
      <c r="L159" s="188" t="inlineStr">
        <is>
          <t>CFM</t>
        </is>
      </c>
      <c r="M159" s="440" t="n"/>
    </row>
    <row r="160" ht="13.35" customHeight="1" s="162">
      <c r="B160" s="307" t="n"/>
      <c r="C160" s="307" t="n"/>
      <c r="E160" s="307" t="n"/>
      <c r="F160" s="32" t="n"/>
      <c r="G160" s="33">
        <f>IF(F160="", "", IF(OR(ISTEXT(H160),ISTEXT(F160)),"",H160/F160))</f>
        <v/>
      </c>
      <c r="H160" s="33" t="n"/>
      <c r="I160" s="33" t="n"/>
      <c r="J160" s="33">
        <f>IF(I160="", "", IF(OR(ISTEXT(I160),ISTEXT($F160)),"",I160*$F160))</f>
        <v/>
      </c>
      <c r="K160" s="33" t="n"/>
      <c r="L160" s="33">
        <f>IF(K160="", "", IF(OR(ISTEXT(K160),ISTEXT($F160)),"",K160*$F160))</f>
        <v/>
      </c>
      <c r="M160" s="30">
        <f>IF(OR(H160="",H160=0),"",IF(K160="",IF(J160="","",IF(OR(ISTEXT(J160),ISTEXT(H160)),"",J160/H160)),IF(OR(ISTEXT(L160),ISTEXT(H160)),"",L160/H160)))</f>
        <v/>
      </c>
    </row>
    <row r="161" ht="13.35" customHeight="1" s="162">
      <c r="B161" s="307" t="n"/>
      <c r="C161" s="307" t="n"/>
      <c r="E161" s="307" t="n"/>
      <c r="F161" s="32" t="n"/>
      <c r="G161" s="33">
        <f>IF(F161="", "", IF(OR(ISTEXT(H161),ISTEXT(F161)),"",H161/F161))</f>
        <v/>
      </c>
      <c r="H161" s="33" t="n"/>
      <c r="I161" s="33" t="n"/>
      <c r="J161" s="33">
        <f>IF(I161="", "", IF(OR(ISTEXT(I161),ISTEXT($F161)),"",I161*$F161))</f>
        <v/>
      </c>
      <c r="K161" s="33" t="n"/>
      <c r="L161" s="33">
        <f>IF(K161="", "", IF(OR(ISTEXT(K161),ISTEXT($F161)),"",K161*$F161))</f>
        <v/>
      </c>
      <c r="M161" s="30">
        <f>IF(OR(H161="",H161=0),"",IF(K161="",IF(J161="","",IF(OR(ISTEXT(J161),ISTEXT(H161)),"",J161/H161)),IF(OR(ISTEXT(L161),ISTEXT(H161)),"",L161/H161)))</f>
        <v/>
      </c>
    </row>
    <row r="162" ht="13.35" customHeight="1" s="162">
      <c r="B162" s="307" t="n"/>
      <c r="C162" s="307" t="n"/>
      <c r="E162" s="307" t="n"/>
      <c r="F162" s="32" t="n"/>
      <c r="G162" s="33">
        <f>IF(F162="", "", IF(OR(ISTEXT(H162),ISTEXT(F162)),"",H162/F162))</f>
        <v/>
      </c>
      <c r="H162" s="33" t="n"/>
      <c r="I162" s="33" t="n"/>
      <c r="J162" s="33">
        <f>IF(I162="", "", IF(OR(ISTEXT(I162),ISTEXT($F162)),"",I162*$F162))</f>
        <v/>
      </c>
      <c r="K162" s="33" t="n"/>
      <c r="L162" s="33">
        <f>IF(K162="", "", IF(OR(ISTEXT(K162),ISTEXT($F162)),"",K162*$F162))</f>
        <v/>
      </c>
      <c r="M162" s="30">
        <f>IF(OR(H162="",H162=0),"",IF(K162="",IF(J162="","",IF(OR(ISTEXT(J162),ISTEXT(H162)),"",J162/H162)),IF(OR(ISTEXT(L162),ISTEXT(H162)),"",L162/H162)))</f>
        <v/>
      </c>
    </row>
    <row r="163" ht="13.35" customHeight="1" s="162">
      <c r="B163" s="307" t="n"/>
      <c r="C163" s="307" t="n"/>
      <c r="E163" s="307" t="n"/>
      <c r="F163" s="32" t="n"/>
      <c r="G163" s="33">
        <f>IF(F163="", "", IF(OR(ISTEXT(H163),ISTEXT(F163)),"",H163/F163))</f>
        <v/>
      </c>
      <c r="H163" s="33" t="n"/>
      <c r="I163" s="33" t="n"/>
      <c r="J163" s="33">
        <f>IF(I163="", "", IF(OR(ISTEXT(I163),ISTEXT($F163)),"",I163*$F163))</f>
        <v/>
      </c>
      <c r="K163" s="33" t="n"/>
      <c r="L163" s="33">
        <f>IF(K163="", "", IF(OR(ISTEXT(K163),ISTEXT($F163)),"",K163*$F163))</f>
        <v/>
      </c>
      <c r="M163" s="30">
        <f>IF(OR(H163="",H163=0),"",IF(K163="",IF(J163="","",IF(OR(ISTEXT(J163),ISTEXT(H163)),"",J163/H163)),IF(OR(ISTEXT(L163),ISTEXT(H163)),"",L163/H163)))</f>
        <v/>
      </c>
    </row>
    <row r="164" ht="13.35" customHeight="1" s="162">
      <c r="B164" s="307" t="n"/>
      <c r="C164" s="307" t="n"/>
      <c r="E164" s="307" t="n"/>
      <c r="F164" s="32" t="n"/>
      <c r="G164" s="33">
        <f>IF(F164="", "", IF(OR(ISTEXT(H164),ISTEXT(F164)),"",H164/F164))</f>
        <v/>
      </c>
      <c r="H164" s="33" t="n"/>
      <c r="I164" s="33" t="n"/>
      <c r="J164" s="33">
        <f>IF(I164="", "", IF(OR(ISTEXT(I164),ISTEXT($F164)),"",I164*$F164))</f>
        <v/>
      </c>
      <c r="K164" s="33" t="n"/>
      <c r="L164" s="33">
        <f>IF(K164="", "", IF(OR(ISTEXT(K164),ISTEXT($F164)),"",K164*$F164))</f>
        <v/>
      </c>
      <c r="M164" s="30">
        <f>IF(OR(H164="",H164=0),"",IF(K164="",IF(J164="","",IF(OR(ISTEXT(J164),ISTEXT(H164)),"",J164/H164)),IF(OR(ISTEXT(L164),ISTEXT(H164)),"",L164/H164)))</f>
        <v/>
      </c>
    </row>
    <row r="165" ht="13.35" customHeight="1" s="162">
      <c r="B165" s="307" t="n"/>
      <c r="C165" s="307" t="n"/>
      <c r="E165" s="307" t="n"/>
      <c r="F165" s="32" t="n"/>
      <c r="G165" s="33">
        <f>IF(F165="", "", IF(OR(ISTEXT(H165),ISTEXT(F165)),"",H165/F165))</f>
        <v/>
      </c>
      <c r="H165" s="33" t="n"/>
      <c r="I165" s="33" t="n"/>
      <c r="J165" s="33">
        <f>IF(I165="", "", IF(OR(ISTEXT(I165),ISTEXT($F165)),"",I165*$F165))</f>
        <v/>
      </c>
      <c r="K165" s="33" t="n"/>
      <c r="L165" s="33">
        <f>IF(K165="", "", IF(OR(ISTEXT(K165),ISTEXT($F165)),"",K165*$F165))</f>
        <v/>
      </c>
      <c r="M165" s="30">
        <f>IF(OR(H165="",H165=0),"",IF(K165="",IF(J165="","",IF(OR(ISTEXT(J165),ISTEXT(H165)),"",J165/H165)),IF(OR(ISTEXT(L165),ISTEXT(H165)),"",L165/H165)))</f>
        <v/>
      </c>
    </row>
    <row r="166" ht="13.35" customHeight="1" s="162">
      <c r="B166" s="42" t="n"/>
      <c r="C166" s="231" t="inlineStr">
        <is>
          <t>Total</t>
        </is>
      </c>
      <c r="D166" s="159" t="n"/>
      <c r="E166" s="42" t="n"/>
      <c r="F166" s="42" t="n"/>
      <c r="G166" s="43" t="n"/>
      <c r="H166" s="43">
        <f>IF(SUM(H160:H165)=0,"",SUM(H160:H165))</f>
        <v/>
      </c>
      <c r="I166" s="43" t="n"/>
      <c r="J166" s="43">
        <f>IF(SUM(J160:J165)=0,"",SUM(J160:J165))</f>
        <v/>
      </c>
      <c r="K166" s="43" t="n"/>
      <c r="L166" s="43">
        <f>IF(SUM(L160:L165)=0,"",SUM(L160:L165))</f>
        <v/>
      </c>
      <c r="M166" s="35">
        <f>IF(OR(H166="",H166=0),"",IF(L166="",IF(J166="","",IF(OR(ISTEXT(J166),ISTEXT(H166)),"",J166/H166)),IF(OR(ISTEXT(L166),ISTEXT(H166)),"",L166/H166)))</f>
        <v/>
      </c>
    </row>
    <row r="167" ht="13.35" customHeight="1" s="162">
      <c r="B167" s="188" t="inlineStr">
        <is>
          <t>Remarks</t>
        </is>
      </c>
      <c r="C167" s="173" t="n"/>
      <c r="D167" s="154" t="n"/>
      <c r="E167" s="174" t="n"/>
      <c r="F167" s="174" t="n"/>
      <c r="G167" s="174" t="n"/>
      <c r="H167" s="174" t="n"/>
      <c r="I167" s="174" t="n"/>
      <c r="J167" s="174" t="n"/>
      <c r="K167" s="174" t="n"/>
      <c r="L167" s="174" t="n"/>
      <c r="M167" s="173" t="n"/>
    </row>
    <row r="168" ht="13.35" customHeight="1" s="162">
      <c r="B168" s="154" t="n"/>
      <c r="C168" s="174" t="n"/>
      <c r="D168" s="174" t="n"/>
      <c r="E168" s="174" t="n"/>
      <c r="F168" s="174" t="n"/>
      <c r="G168" s="174" t="n"/>
      <c r="H168" s="174" t="n"/>
      <c r="I168" s="174" t="n"/>
      <c r="J168" s="174" t="n"/>
      <c r="K168" s="174" t="n"/>
      <c r="L168" s="174" t="n"/>
      <c r="M168" s="173" t="n"/>
    </row>
    <row r="169" ht="13.35" customHeight="1" s="162"/>
    <row r="170" ht="13.35" customHeight="1" s="162"/>
    <row r="171" ht="13.35" customHeight="1" s="162"/>
    <row r="172" ht="13.35" customHeight="1" s="162">
      <c r="B172" s="200" t="inlineStr">
        <is>
          <t>System</t>
        </is>
      </c>
      <c r="C172" s="403" t="n"/>
      <c r="D172" s="209">
        <f>IF('{Equipment Data Entry}'!B240="","",'{Equipment Data Entry}'!B240)</f>
        <v/>
      </c>
      <c r="E172" s="418" t="n"/>
      <c r="F172" s="403" t="n"/>
      <c r="G172" s="200" t="inlineStr">
        <is>
          <t>Service</t>
        </is>
      </c>
      <c r="H172" s="403" t="n"/>
      <c r="I172" s="210">
        <f>IF('{Equipment Data Entry}'!C240="","",'{Equipment Data Entry}'!C240)</f>
        <v/>
      </c>
      <c r="J172" s="418" t="n"/>
      <c r="K172" s="418" t="n"/>
      <c r="L172" s="418" t="n"/>
      <c r="M172" s="403" t="n"/>
    </row>
    <row r="173" ht="13.35" customHeight="1" s="162">
      <c r="B173" s="422" t="n"/>
      <c r="C173" s="423" t="n"/>
      <c r="D173" s="422" t="n"/>
      <c r="E173" s="424" t="n"/>
      <c r="F173" s="423" t="n"/>
      <c r="G173" s="422" t="n"/>
      <c r="H173" s="423" t="n"/>
      <c r="I173" s="422" t="n"/>
      <c r="J173" s="424" t="n"/>
      <c r="K173" s="424" t="n"/>
      <c r="L173" s="424" t="n"/>
      <c r="M173" s="423" t="n"/>
    </row>
    <row r="174" ht="13.35" customHeight="1" s="162">
      <c r="B174" s="200" t="inlineStr">
        <is>
          <t>Unit Data</t>
        </is>
      </c>
      <c r="C174" s="400" t="n"/>
      <c r="D174" s="400" t="n"/>
      <c r="E174" s="400" t="n"/>
      <c r="F174" s="400" t="n"/>
      <c r="G174" s="401" t="n"/>
      <c r="H174" s="13" t="n"/>
      <c r="I174" s="200" t="inlineStr">
        <is>
          <t>Design and Performance Data</t>
        </is>
      </c>
      <c r="J174" s="400" t="n"/>
      <c r="K174" s="400" t="n"/>
      <c r="L174" s="401" t="n"/>
      <c r="M174" s="283" t="n"/>
    </row>
    <row r="175" ht="13.35" customHeight="1" s="162">
      <c r="B175" s="199" t="inlineStr">
        <is>
          <t>Manufacturer</t>
        </is>
      </c>
      <c r="C175" s="401" t="n"/>
      <c r="D175" s="204">
        <f>IF('{Equipment Data Entry}'!E240="","",'{Equipment Data Entry}'!E240)</f>
        <v/>
      </c>
      <c r="E175" s="400" t="n"/>
      <c r="F175" s="400" t="n"/>
      <c r="G175" s="401" t="n"/>
      <c r="H175" s="13" t="n"/>
      <c r="I175" s="199" t="inlineStr">
        <is>
          <t>Design Criteria</t>
        </is>
      </c>
      <c r="J175" s="401" t="n"/>
      <c r="K175" s="199" t="inlineStr">
        <is>
          <t>Design</t>
        </is>
      </c>
      <c r="L175" s="199" t="inlineStr">
        <is>
          <t>Actual</t>
        </is>
      </c>
      <c r="M175" s="13" t="n"/>
    </row>
    <row r="176" ht="13.35" customHeight="1" s="162">
      <c r="B176" s="199" t="inlineStr">
        <is>
          <t>Model Number</t>
        </is>
      </c>
      <c r="C176" s="401" t="n"/>
      <c r="D176" s="204">
        <f>IF('{Equipment Data Entry}'!F240="","",'{Equipment Data Entry}'!F240)</f>
        <v/>
      </c>
      <c r="E176" s="400" t="n"/>
      <c r="F176" s="400" t="n"/>
      <c r="G176" s="401" t="n"/>
      <c r="H176" s="13" t="n"/>
      <c r="I176" s="199" t="inlineStr">
        <is>
          <t>Total Airflow</t>
        </is>
      </c>
      <c r="J176" s="401" t="n"/>
      <c r="K176" s="24">
        <f>H190</f>
        <v/>
      </c>
      <c r="L176" s="24">
        <f>L190</f>
        <v/>
      </c>
      <c r="M176" s="22">
        <f>IF(OR(L176="",K176="",K176=0),"",IF(OR(ISTEXT(L176),ISTEXT(K176)),"",L176/K176))</f>
        <v/>
      </c>
    </row>
    <row r="177" ht="13.35" customHeight="1" s="162">
      <c r="B177" s="199" t="inlineStr">
        <is>
          <t>Serial Number</t>
        </is>
      </c>
      <c r="C177" s="401" t="n"/>
      <c r="D177" s="204" t="n"/>
      <c r="E177" s="400" t="n"/>
      <c r="F177" s="400" t="n"/>
      <c r="G177" s="401" t="n"/>
      <c r="H177" s="13" t="n"/>
      <c r="I177" s="199" t="inlineStr">
        <is>
          <t>Unit ESP</t>
        </is>
      </c>
      <c r="J177" s="401" t="n"/>
      <c r="K177" s="71" t="n"/>
      <c r="L177" s="64" t="n"/>
      <c r="M177" s="22" t="n"/>
    </row>
    <row r="178" ht="13.35" customHeight="1" s="162">
      <c r="B178" s="199" t="inlineStr">
        <is>
          <t>Area Served</t>
        </is>
      </c>
      <c r="C178" s="401" t="n"/>
      <c r="D178" s="204">
        <f>IF('{Equipment Data Entry}'!C240="","",'{Equipment Data Entry}'!C240)</f>
        <v/>
      </c>
      <c r="E178" s="400" t="n"/>
      <c r="F178" s="400" t="n"/>
      <c r="G178" s="401" t="n"/>
      <c r="H178" s="13" t="n"/>
      <c r="I178" s="199" t="inlineStr">
        <is>
          <t>Fan RPM</t>
        </is>
      </c>
      <c r="J178" s="401" t="n"/>
      <c r="K178" s="71" t="n"/>
      <c r="L178" s="64" t="n"/>
      <c r="M178" s="22" t="n"/>
    </row>
    <row r="179" ht="13.35" customHeight="1" s="162">
      <c r="B179" s="199" t="inlineStr">
        <is>
          <t>Location</t>
        </is>
      </c>
      <c r="C179" s="401" t="n"/>
      <c r="D179" s="204">
        <f>IF('{Equipment Data Entry}'!D240="","",'{Equipment Data Entry}'!D240)</f>
        <v/>
      </c>
      <c r="E179" s="400" t="n"/>
      <c r="F179" s="400" t="n"/>
      <c r="G179" s="401" t="n"/>
      <c r="H179" s="13" t="n"/>
      <c r="I179" s="199" t="inlineStr">
        <is>
          <t>Speed Setting</t>
        </is>
      </c>
      <c r="J179" s="401" t="n"/>
      <c r="K179" s="71" t="n"/>
      <c r="L179" s="64" t="n"/>
      <c r="M179" s="22" t="n"/>
    </row>
    <row r="180" ht="13.35" customHeight="1" s="162">
      <c r="B180" s="199" t="inlineStr">
        <is>
          <t>HP / V / Ph</t>
        </is>
      </c>
      <c r="C180" s="401" t="n"/>
      <c r="D180" s="523">
        <f>IF('{Equipment Data Entry}'!G240="","",'{Equipment Data Entry}'!G240)</f>
        <v/>
      </c>
      <c r="E180" s="524">
        <f>IF('{Equipment Data Entry}'!H240="","",'{Equipment Data Entry}'!H240)</f>
        <v/>
      </c>
      <c r="F180" s="524">
        <f>IF('{Equipment Data Entry}'!I240="","",'{Equipment Data Entry}'!I240)</f>
        <v/>
      </c>
      <c r="G180" s="401" t="n"/>
      <c r="I180" s="199" t="inlineStr">
        <is>
          <t>Measured Amps</t>
        </is>
      </c>
      <c r="J180" s="401" t="n"/>
      <c r="K180" s="71" t="n"/>
      <c r="L180" s="400" t="n"/>
      <c r="M180" s="401" t="n"/>
    </row>
    <row r="181" ht="13.35" customHeight="1" s="162">
      <c r="B181" s="199" t="inlineStr">
        <is>
          <t>Instrument</t>
        </is>
      </c>
      <c r="C181" s="401" t="n"/>
      <c r="D181" s="204" t="n"/>
      <c r="E181" s="400" t="n"/>
      <c r="F181" s="400" t="n"/>
      <c r="G181" s="401" t="n"/>
      <c r="I181" s="199" t="inlineStr">
        <is>
          <t>Final Settings</t>
        </is>
      </c>
      <c r="J181" s="401" t="n"/>
      <c r="K181" s="71" t="n"/>
      <c r="L181" s="400" t="n"/>
      <c r="M181" s="401" t="n"/>
    </row>
    <row r="182" ht="13.35" customHeight="1" s="162">
      <c r="B182" s="188" t="inlineStr">
        <is>
          <t>Register / Grille / Diffuser Airflow</t>
        </is>
      </c>
      <c r="C182" s="174" t="n"/>
      <c r="D182" s="174" t="n"/>
      <c r="E182" s="174" t="n"/>
      <c r="F182" s="173" t="n"/>
      <c r="G182" s="233" t="inlineStr">
        <is>
          <t>Design VEL</t>
        </is>
      </c>
      <c r="H182" s="194" t="inlineStr">
        <is>
          <t>Design CFM</t>
        </is>
      </c>
      <c r="I182" s="188" t="inlineStr">
        <is>
          <t>Initial</t>
        </is>
      </c>
      <c r="J182" s="173" t="n"/>
      <c r="K182" s="188" t="inlineStr">
        <is>
          <t>Final</t>
        </is>
      </c>
      <c r="L182" s="173" t="n"/>
      <c r="M182" s="188" t="inlineStr">
        <is>
          <t>%</t>
        </is>
      </c>
    </row>
    <row r="183" ht="13.35" customHeight="1" s="162">
      <c r="B183" s="153" t="inlineStr">
        <is>
          <t>No.</t>
        </is>
      </c>
      <c r="C183" s="188" t="inlineStr">
        <is>
          <t>Area Served</t>
        </is>
      </c>
      <c r="D183" s="188" t="inlineStr">
        <is>
          <t>Type</t>
        </is>
      </c>
      <c r="E183" s="188" t="inlineStr">
        <is>
          <t>Size</t>
        </is>
      </c>
      <c r="F183" s="188" t="inlineStr">
        <is>
          <t>Ak</t>
        </is>
      </c>
      <c r="G183" s="440" t="n"/>
      <c r="H183" s="440" t="n"/>
      <c r="I183" s="188" t="inlineStr">
        <is>
          <t>VEL</t>
        </is>
      </c>
      <c r="J183" s="188" t="inlineStr">
        <is>
          <t>CFM</t>
        </is>
      </c>
      <c r="K183" s="188" t="inlineStr">
        <is>
          <t>VEL</t>
        </is>
      </c>
      <c r="L183" s="188" t="inlineStr">
        <is>
          <t>CFM</t>
        </is>
      </c>
      <c r="M183" s="440" t="n"/>
    </row>
    <row r="184" ht="13.35" customHeight="1" s="162">
      <c r="B184" s="307" t="n"/>
      <c r="C184" s="307" t="n"/>
      <c r="E184" s="307" t="n"/>
      <c r="F184" s="32" t="n"/>
      <c r="G184" s="33">
        <f>IF(F184="", "", IF(OR(ISTEXT(H184),ISTEXT(F184)),"",H184/F184))</f>
        <v/>
      </c>
      <c r="H184" s="33" t="n"/>
      <c r="I184" s="33" t="n"/>
      <c r="J184" s="33">
        <f>IF(I184="", "", IF(OR(ISTEXT(I184),ISTEXT($F184)),"",I184*$F184))</f>
        <v/>
      </c>
      <c r="K184" s="33" t="n"/>
      <c r="L184" s="33">
        <f>IF(K184="", "", IF(OR(ISTEXT(K184),ISTEXT($F184)),"",K184*$F184))</f>
        <v/>
      </c>
      <c r="M184" s="30">
        <f>IF(OR(H184="",H184=0),"",IF(K184="",IF(J184="","",IF(OR(ISTEXT(J184),ISTEXT(H184)),"",J184/H184)),IF(OR(ISTEXT(L184),ISTEXT(H184)),"",L184/H184)))</f>
        <v/>
      </c>
    </row>
    <row r="185" ht="13.35" customHeight="1" s="162">
      <c r="B185" s="307" t="n"/>
      <c r="C185" s="307" t="n"/>
      <c r="E185" s="307" t="n"/>
      <c r="F185" s="32" t="n"/>
      <c r="G185" s="33">
        <f>IF(F185="", "", IF(OR(ISTEXT(H185),ISTEXT(F185)),"",H185/F185))</f>
        <v/>
      </c>
      <c r="H185" s="33" t="n"/>
      <c r="I185" s="33" t="n"/>
      <c r="J185" s="33">
        <f>IF(I185="", "", IF(OR(ISTEXT(I185),ISTEXT($F185)),"",I185*$F185))</f>
        <v/>
      </c>
      <c r="K185" s="33" t="n"/>
      <c r="L185" s="33">
        <f>IF(K185="", "", IF(OR(ISTEXT(K185),ISTEXT($F185)),"",K185*$F185))</f>
        <v/>
      </c>
      <c r="M185" s="30">
        <f>IF(OR(H185="",H185=0),"",IF(K185="",IF(J185="","",IF(OR(ISTEXT(J185),ISTEXT(H185)),"",J185/H185)),IF(OR(ISTEXT(L185),ISTEXT(H185)),"",L185/H185)))</f>
        <v/>
      </c>
    </row>
    <row r="186" ht="13.35" customHeight="1" s="162">
      <c r="B186" s="307" t="n"/>
      <c r="C186" s="307" t="n"/>
      <c r="E186" s="307" t="n"/>
      <c r="F186" s="32" t="n"/>
      <c r="G186" s="33">
        <f>IF(F186="", "", IF(OR(ISTEXT(H186),ISTEXT(F186)),"",H186/F186))</f>
        <v/>
      </c>
      <c r="H186" s="33" t="n"/>
      <c r="I186" s="33" t="n"/>
      <c r="J186" s="33">
        <f>IF(I186="", "", IF(OR(ISTEXT(I186),ISTEXT($F186)),"",I186*$F186))</f>
        <v/>
      </c>
      <c r="K186" s="33" t="n"/>
      <c r="L186" s="33">
        <f>IF(K186="", "", IF(OR(ISTEXT(K186),ISTEXT($F186)),"",K186*$F186))</f>
        <v/>
      </c>
      <c r="M186" s="30">
        <f>IF(OR(H186="",H186=0),"",IF(K186="",IF(J186="","",IF(OR(ISTEXT(J186),ISTEXT(H186)),"",J186/H186)),IF(OR(ISTEXT(L186),ISTEXT(H186)),"",L186/H186)))</f>
        <v/>
      </c>
    </row>
    <row r="187" ht="13.35" customHeight="1" s="162">
      <c r="B187" s="307" t="n"/>
      <c r="C187" s="307" t="n"/>
      <c r="E187" s="307" t="n"/>
      <c r="F187" s="32" t="n"/>
      <c r="G187" s="33">
        <f>IF(F187="", "", IF(OR(ISTEXT(H187),ISTEXT(F187)),"",H187/F187))</f>
        <v/>
      </c>
      <c r="H187" s="33" t="n"/>
      <c r="I187" s="33" t="n"/>
      <c r="J187" s="33">
        <f>IF(I187="", "", IF(OR(ISTEXT(I187),ISTEXT($F187)),"",I187*$F187))</f>
        <v/>
      </c>
      <c r="K187" s="33" t="n"/>
      <c r="L187" s="33">
        <f>IF(K187="", "", IF(OR(ISTEXT(K187),ISTEXT($F187)),"",K187*$F187))</f>
        <v/>
      </c>
      <c r="M187" s="30">
        <f>IF(OR(H187="",H187=0),"",IF(K187="",IF(J187="","",IF(OR(ISTEXT(J187),ISTEXT(H187)),"",J187/H187)),IF(OR(ISTEXT(L187),ISTEXT(H187)),"",L187/H187)))</f>
        <v/>
      </c>
    </row>
    <row r="188" ht="13.35" customHeight="1" s="162">
      <c r="B188" s="307" t="n"/>
      <c r="C188" s="307" t="n"/>
      <c r="E188" s="307" t="n"/>
      <c r="F188" s="32" t="n"/>
      <c r="G188" s="33">
        <f>IF(F188="", "", IF(OR(ISTEXT(H188),ISTEXT(F188)),"",H188/F188))</f>
        <v/>
      </c>
      <c r="H188" s="33" t="n"/>
      <c r="I188" s="33" t="n"/>
      <c r="J188" s="33">
        <f>IF(I188="", "", IF(OR(ISTEXT(I188),ISTEXT($F188)),"",I188*$F188))</f>
        <v/>
      </c>
      <c r="K188" s="33" t="n"/>
      <c r="L188" s="33">
        <f>IF(K188="", "", IF(OR(ISTEXT(K188),ISTEXT($F188)),"",K188*$F188))</f>
        <v/>
      </c>
      <c r="M188" s="30">
        <f>IF(OR(H188="",H188=0),"",IF(K188="",IF(J188="","",IF(OR(ISTEXT(J188),ISTEXT(H188)),"",J188/H188)),IF(OR(ISTEXT(L188),ISTEXT(H188)),"",L188/H188)))</f>
        <v/>
      </c>
    </row>
    <row r="189" ht="13.35" customHeight="1" s="162">
      <c r="B189" s="307" t="n"/>
      <c r="C189" s="307" t="n"/>
      <c r="E189" s="307" t="n"/>
      <c r="F189" s="32" t="n"/>
      <c r="G189" s="33">
        <f>IF(F189="", "", IF(OR(ISTEXT(H189),ISTEXT(F189)),"",H189/F189))</f>
        <v/>
      </c>
      <c r="H189" s="33" t="n"/>
      <c r="I189" s="33" t="n"/>
      <c r="J189" s="33">
        <f>IF(I189="", "", IF(OR(ISTEXT(I189),ISTEXT($F189)),"",I189*$F189))</f>
        <v/>
      </c>
      <c r="K189" s="33" t="n"/>
      <c r="L189" s="33">
        <f>IF(K189="", "", IF(OR(ISTEXT(K189),ISTEXT($F189)),"",K189*$F189))</f>
        <v/>
      </c>
      <c r="M189" s="30">
        <f>IF(OR(H189="",H189=0),"",IF(K189="",IF(J189="","",IF(OR(ISTEXT(J189),ISTEXT(H189)),"",J189/H189)),IF(OR(ISTEXT(L189),ISTEXT(H189)),"",L189/H189)))</f>
        <v/>
      </c>
    </row>
    <row r="190" ht="13.35" customHeight="1" s="162">
      <c r="B190" s="42" t="n"/>
      <c r="C190" s="231" t="inlineStr">
        <is>
          <t>Total</t>
        </is>
      </c>
      <c r="D190" s="159" t="n"/>
      <c r="E190" s="42" t="n"/>
      <c r="F190" s="42" t="n"/>
      <c r="G190" s="43" t="n"/>
      <c r="H190" s="43">
        <f>IF(SUM(H184:H189)=0,"",SUM(H184:H189))</f>
        <v/>
      </c>
      <c r="I190" s="43" t="n"/>
      <c r="J190" s="43">
        <f>IF(SUM(J184:J189)=0,"",SUM(J184:J189))</f>
        <v/>
      </c>
      <c r="K190" s="43" t="n"/>
      <c r="L190" s="43">
        <f>IF(SUM(L184:L189)=0,"",SUM(L184:L189))</f>
        <v/>
      </c>
      <c r="M190" s="35">
        <f>IF(OR(H190="",H190=0),"",IF(L190="",IF(J190="","",IF(OR(ISTEXT(J190),ISTEXT(H190)),"",J190/H190)),IF(OR(ISTEXT(L190),ISTEXT(H190)),"",L190/H190)))</f>
        <v/>
      </c>
    </row>
    <row r="191" ht="13.35" customHeight="1" s="162">
      <c r="B191" s="188" t="inlineStr">
        <is>
          <t>Remarks</t>
        </is>
      </c>
      <c r="C191" s="173" t="n"/>
      <c r="D191" s="154" t="n"/>
      <c r="E191" s="174" t="n"/>
      <c r="F191" s="174" t="n"/>
      <c r="G191" s="174" t="n"/>
      <c r="H191" s="174" t="n"/>
      <c r="I191" s="174" t="n"/>
      <c r="J191" s="174" t="n"/>
      <c r="K191" s="174" t="n"/>
      <c r="L191" s="174" t="n"/>
      <c r="M191" s="173" t="n"/>
    </row>
    <row r="192" ht="13.35" customHeight="1" s="162">
      <c r="B192" s="154" t="n"/>
      <c r="C192" s="174" t="n"/>
      <c r="D192" s="174" t="n"/>
      <c r="E192" s="174" t="n"/>
      <c r="F192" s="174" t="n"/>
      <c r="G192" s="174" t="n"/>
      <c r="H192" s="174" t="n"/>
      <c r="I192" s="174" t="n"/>
      <c r="J192" s="174" t="n"/>
      <c r="K192" s="174" t="n"/>
      <c r="L192" s="174" t="n"/>
      <c r="M192" s="173" t="n"/>
    </row>
    <row r="193" ht="13.35" customHeight="1" s="162"/>
    <row r="194" ht="13.35" customHeight="1" s="162"/>
    <row r="195" ht="13.35" customHeight="1" s="162"/>
    <row r="196" ht="13.35" customHeight="1" s="162">
      <c r="B196" s="200" t="inlineStr">
        <is>
          <t>System</t>
        </is>
      </c>
      <c r="C196" s="403" t="n"/>
      <c r="D196" s="209">
        <f>IF('{Equipment Data Entry}'!B241="","",'{Equipment Data Entry}'!B241)</f>
        <v/>
      </c>
      <c r="E196" s="418" t="n"/>
      <c r="F196" s="403" t="n"/>
      <c r="G196" s="200" t="inlineStr">
        <is>
          <t>Service</t>
        </is>
      </c>
      <c r="H196" s="403" t="n"/>
      <c r="I196" s="210">
        <f>IF('{Equipment Data Entry}'!C241="","",'{Equipment Data Entry}'!C241)</f>
        <v/>
      </c>
      <c r="J196" s="418" t="n"/>
      <c r="K196" s="418" t="n"/>
      <c r="L196" s="418" t="n"/>
      <c r="M196" s="403" t="n"/>
    </row>
    <row r="197" ht="13.35" customHeight="1" s="162">
      <c r="B197" s="422" t="n"/>
      <c r="C197" s="423" t="n"/>
      <c r="D197" s="422" t="n"/>
      <c r="E197" s="424" t="n"/>
      <c r="F197" s="423" t="n"/>
      <c r="G197" s="422" t="n"/>
      <c r="H197" s="423" t="n"/>
      <c r="I197" s="422" t="n"/>
      <c r="J197" s="424" t="n"/>
      <c r="K197" s="424" t="n"/>
      <c r="L197" s="424" t="n"/>
      <c r="M197" s="423" t="n"/>
    </row>
    <row r="198" ht="13.35" customHeight="1" s="162">
      <c r="B198" s="200" t="inlineStr">
        <is>
          <t>Unit Data</t>
        </is>
      </c>
      <c r="C198" s="400" t="n"/>
      <c r="D198" s="400" t="n"/>
      <c r="E198" s="400" t="n"/>
      <c r="F198" s="400" t="n"/>
      <c r="G198" s="401" t="n"/>
      <c r="H198" s="13" t="n"/>
      <c r="I198" s="200" t="inlineStr">
        <is>
          <t>Design and Performance Data</t>
        </is>
      </c>
      <c r="J198" s="400" t="n"/>
      <c r="K198" s="400" t="n"/>
      <c r="L198" s="401" t="n"/>
      <c r="M198" s="283" t="n"/>
    </row>
    <row r="199" ht="13.35" customHeight="1" s="162">
      <c r="B199" s="199" t="inlineStr">
        <is>
          <t>Manufacturer</t>
        </is>
      </c>
      <c r="C199" s="401" t="n"/>
      <c r="D199" s="204">
        <f>IF('{Equipment Data Entry}'!E241="","",'{Equipment Data Entry}'!E241)</f>
        <v/>
      </c>
      <c r="E199" s="400" t="n"/>
      <c r="F199" s="400" t="n"/>
      <c r="G199" s="401" t="n"/>
      <c r="H199" s="13" t="n"/>
      <c r="I199" s="199" t="inlineStr">
        <is>
          <t>Design Criteria</t>
        </is>
      </c>
      <c r="J199" s="401" t="n"/>
      <c r="K199" s="199" t="inlineStr">
        <is>
          <t>Design</t>
        </is>
      </c>
      <c r="L199" s="199" t="inlineStr">
        <is>
          <t>Actual</t>
        </is>
      </c>
      <c r="M199" s="13" t="n"/>
    </row>
    <row r="200" ht="13.35" customHeight="1" s="162">
      <c r="B200" s="199" t="inlineStr">
        <is>
          <t>Model Number</t>
        </is>
      </c>
      <c r="C200" s="401" t="n"/>
      <c r="D200" s="204">
        <f>IF('{Equipment Data Entry}'!F241="","",'{Equipment Data Entry}'!F241)</f>
        <v/>
      </c>
      <c r="E200" s="400" t="n"/>
      <c r="F200" s="400" t="n"/>
      <c r="G200" s="401" t="n"/>
      <c r="H200" s="13" t="n"/>
      <c r="I200" s="199" t="inlineStr">
        <is>
          <t>Total Airflow</t>
        </is>
      </c>
      <c r="J200" s="401" t="n"/>
      <c r="K200" s="24">
        <f>H214</f>
        <v/>
      </c>
      <c r="L200" s="24">
        <f>L214</f>
        <v/>
      </c>
      <c r="M200" s="22">
        <f>IF(OR(L200="",K200="",K200=0),"",IF(OR(ISTEXT(L200),ISTEXT(K200)),"",L200/K200))</f>
        <v/>
      </c>
    </row>
    <row r="201" ht="13.35" customHeight="1" s="162">
      <c r="B201" s="199" t="inlineStr">
        <is>
          <t>Serial Number</t>
        </is>
      </c>
      <c r="C201" s="401" t="n"/>
      <c r="D201" s="204" t="n"/>
      <c r="E201" s="400" t="n"/>
      <c r="F201" s="400" t="n"/>
      <c r="G201" s="401" t="n"/>
      <c r="H201" s="13" t="n"/>
      <c r="I201" s="199" t="inlineStr">
        <is>
          <t>Unit ESP</t>
        </is>
      </c>
      <c r="J201" s="401" t="n"/>
      <c r="K201" s="71" t="n"/>
      <c r="L201" s="64" t="n"/>
      <c r="M201" s="22" t="n"/>
    </row>
    <row r="202" ht="13.35" customHeight="1" s="162">
      <c r="B202" s="199" t="inlineStr">
        <is>
          <t>Area Served</t>
        </is>
      </c>
      <c r="C202" s="401" t="n"/>
      <c r="D202" s="204">
        <f>IF('{Equipment Data Entry}'!C241="","",'{Equipment Data Entry}'!C241)</f>
        <v/>
      </c>
      <c r="E202" s="400" t="n"/>
      <c r="F202" s="400" t="n"/>
      <c r="G202" s="401" t="n"/>
      <c r="H202" s="13" t="n"/>
      <c r="I202" s="199" t="inlineStr">
        <is>
          <t>Fan RPM</t>
        </is>
      </c>
      <c r="J202" s="401" t="n"/>
      <c r="K202" s="71" t="n"/>
      <c r="L202" s="64" t="n"/>
      <c r="M202" s="22" t="n"/>
    </row>
    <row r="203" ht="13.35" customHeight="1" s="162">
      <c r="B203" s="199" t="inlineStr">
        <is>
          <t>Location</t>
        </is>
      </c>
      <c r="C203" s="401" t="n"/>
      <c r="D203" s="204">
        <f>IF('{Equipment Data Entry}'!D241="","",'{Equipment Data Entry}'!D241)</f>
        <v/>
      </c>
      <c r="E203" s="400" t="n"/>
      <c r="F203" s="400" t="n"/>
      <c r="G203" s="401" t="n"/>
      <c r="H203" s="13" t="n"/>
      <c r="I203" s="199" t="inlineStr">
        <is>
          <t>Speed Setting</t>
        </is>
      </c>
      <c r="J203" s="401" t="n"/>
      <c r="K203" s="71" t="n"/>
      <c r="L203" s="64" t="n"/>
      <c r="M203" s="22" t="n"/>
    </row>
    <row r="204" ht="13.35" customHeight="1" s="162">
      <c r="B204" s="199" t="inlineStr">
        <is>
          <t>HP / V / Ph</t>
        </is>
      </c>
      <c r="C204" s="401" t="n"/>
      <c r="D204" s="523">
        <f>IF('{Equipment Data Entry}'!G241="","",'{Equipment Data Entry}'!G241)</f>
        <v/>
      </c>
      <c r="E204" s="524">
        <f>IF('{Equipment Data Entry}'!H241="","",'{Equipment Data Entry}'!H241)</f>
        <v/>
      </c>
      <c r="F204" s="524">
        <f>IF('{Equipment Data Entry}'!I241="","",'{Equipment Data Entry}'!I241)</f>
        <v/>
      </c>
      <c r="G204" s="401" t="n"/>
      <c r="I204" s="199" t="inlineStr">
        <is>
          <t>Measured Amps</t>
        </is>
      </c>
      <c r="J204" s="401" t="n"/>
      <c r="K204" s="71" t="n"/>
      <c r="L204" s="400" t="n"/>
      <c r="M204" s="401" t="n"/>
    </row>
    <row r="205" ht="13.35" customHeight="1" s="162">
      <c r="B205" s="199" t="inlineStr">
        <is>
          <t>Instrument</t>
        </is>
      </c>
      <c r="C205" s="401" t="n"/>
      <c r="D205" s="204" t="n"/>
      <c r="E205" s="400" t="n"/>
      <c r="F205" s="400" t="n"/>
      <c r="G205" s="401" t="n"/>
      <c r="I205" s="199" t="inlineStr">
        <is>
          <t>Final Settings</t>
        </is>
      </c>
      <c r="J205" s="401" t="n"/>
      <c r="K205" s="71" t="n"/>
      <c r="L205" s="400" t="n"/>
      <c r="M205" s="401" t="n"/>
    </row>
    <row r="206" ht="13.35" customHeight="1" s="162">
      <c r="B206" s="188" t="inlineStr">
        <is>
          <t>Register / Grille / Diffuser Airflow</t>
        </is>
      </c>
      <c r="C206" s="174" t="n"/>
      <c r="D206" s="174" t="n"/>
      <c r="E206" s="174" t="n"/>
      <c r="F206" s="173" t="n"/>
      <c r="G206" s="233" t="inlineStr">
        <is>
          <t>Design VEL</t>
        </is>
      </c>
      <c r="H206" s="194" t="inlineStr">
        <is>
          <t>Design CFM</t>
        </is>
      </c>
      <c r="I206" s="188" t="inlineStr">
        <is>
          <t>Initial</t>
        </is>
      </c>
      <c r="J206" s="173" t="n"/>
      <c r="K206" s="188" t="inlineStr">
        <is>
          <t>Final</t>
        </is>
      </c>
      <c r="L206" s="173" t="n"/>
      <c r="M206" s="188" t="inlineStr">
        <is>
          <t>%</t>
        </is>
      </c>
    </row>
    <row r="207" ht="13.35" customHeight="1" s="162">
      <c r="B207" s="153" t="inlineStr">
        <is>
          <t>No.</t>
        </is>
      </c>
      <c r="C207" s="188" t="inlineStr">
        <is>
          <t>Area Served</t>
        </is>
      </c>
      <c r="D207" s="188" t="inlineStr">
        <is>
          <t>Type</t>
        </is>
      </c>
      <c r="E207" s="188" t="inlineStr">
        <is>
          <t>Size</t>
        </is>
      </c>
      <c r="F207" s="188" t="inlineStr">
        <is>
          <t>Ak</t>
        </is>
      </c>
      <c r="G207" s="440" t="n"/>
      <c r="H207" s="440" t="n"/>
      <c r="I207" s="188" t="inlineStr">
        <is>
          <t>VEL</t>
        </is>
      </c>
      <c r="J207" s="188" t="inlineStr">
        <is>
          <t>CFM</t>
        </is>
      </c>
      <c r="K207" s="188" t="inlineStr">
        <is>
          <t>VEL</t>
        </is>
      </c>
      <c r="L207" s="188" t="inlineStr">
        <is>
          <t>CFM</t>
        </is>
      </c>
      <c r="M207" s="440" t="n"/>
    </row>
    <row r="208" ht="13.35" customHeight="1" s="162">
      <c r="B208" s="307" t="n"/>
      <c r="C208" s="307" t="n"/>
      <c r="E208" s="307" t="n"/>
      <c r="F208" s="32" t="n"/>
      <c r="G208" s="33">
        <f>IF(F208="", "", IF(OR(ISTEXT(H208),ISTEXT(F208)),"",H208/F208))</f>
        <v/>
      </c>
      <c r="H208" s="33" t="n"/>
      <c r="I208" s="33" t="n"/>
      <c r="J208" s="33">
        <f>IF(I208="", "", IF(OR(ISTEXT(I208),ISTEXT($F208)),"",I208*$F208))</f>
        <v/>
      </c>
      <c r="K208" s="33" t="n"/>
      <c r="L208" s="33">
        <f>IF(K208="", "", IF(OR(ISTEXT(K208),ISTEXT($F208)),"",K208*$F208))</f>
        <v/>
      </c>
      <c r="M208" s="30">
        <f>IF(OR(H208="",H208=0),"",IF(K208="",IF(J208="","",IF(OR(ISTEXT(J208),ISTEXT(H208)),"",J208/H208)),IF(OR(ISTEXT(L208),ISTEXT(H208)),"",L208/H208)))</f>
        <v/>
      </c>
    </row>
    <row r="209" ht="13.35" customHeight="1" s="162">
      <c r="B209" s="307" t="n"/>
      <c r="C209" s="307" t="n"/>
      <c r="E209" s="307" t="n"/>
      <c r="F209" s="32" t="n"/>
      <c r="G209" s="33">
        <f>IF(F209="", "", IF(OR(ISTEXT(H209),ISTEXT(F209)),"",H209/F209))</f>
        <v/>
      </c>
      <c r="H209" s="33" t="n"/>
      <c r="I209" s="33" t="n"/>
      <c r="J209" s="33">
        <f>IF(I209="", "", IF(OR(ISTEXT(I209),ISTEXT($F209)),"",I209*$F209))</f>
        <v/>
      </c>
      <c r="K209" s="33" t="n"/>
      <c r="L209" s="33">
        <f>IF(K209="", "", IF(OR(ISTEXT(K209),ISTEXT($F209)),"",K209*$F209))</f>
        <v/>
      </c>
      <c r="M209" s="30">
        <f>IF(OR(H209="",H209=0),"",IF(K209="",IF(J209="","",IF(OR(ISTEXT(J209),ISTEXT(H209)),"",J209/H209)),IF(OR(ISTEXT(L209),ISTEXT(H209)),"",L209/H209)))</f>
        <v/>
      </c>
    </row>
    <row r="210" ht="13.35" customHeight="1" s="162">
      <c r="B210" s="307" t="n"/>
      <c r="C210" s="307" t="n"/>
      <c r="E210" s="307" t="n"/>
      <c r="F210" s="32" t="n"/>
      <c r="G210" s="33">
        <f>IF(F210="", "", IF(OR(ISTEXT(H210),ISTEXT(F210)),"",H210/F210))</f>
        <v/>
      </c>
      <c r="H210" s="33" t="n"/>
      <c r="I210" s="33" t="n"/>
      <c r="J210" s="33">
        <f>IF(I210="", "", IF(OR(ISTEXT(I210),ISTEXT($F210)),"",I210*$F210))</f>
        <v/>
      </c>
      <c r="K210" s="33" t="n"/>
      <c r="L210" s="33">
        <f>IF(K210="", "", IF(OR(ISTEXT(K210),ISTEXT($F210)),"",K210*$F210))</f>
        <v/>
      </c>
      <c r="M210" s="30">
        <f>IF(OR(H210="",H210=0),"",IF(K210="",IF(J210="","",IF(OR(ISTEXT(J210),ISTEXT(H210)),"",J210/H210)),IF(OR(ISTEXT(L210),ISTEXT(H210)),"",L210/H210)))</f>
        <v/>
      </c>
    </row>
    <row r="211" ht="13.35" customHeight="1" s="162">
      <c r="B211" s="307" t="n"/>
      <c r="C211" s="307" t="n"/>
      <c r="E211" s="307" t="n"/>
      <c r="F211" s="32" t="n"/>
      <c r="G211" s="33">
        <f>IF(F211="", "", IF(OR(ISTEXT(H211),ISTEXT(F211)),"",H211/F211))</f>
        <v/>
      </c>
      <c r="H211" s="33" t="n"/>
      <c r="I211" s="33" t="n"/>
      <c r="J211" s="33">
        <f>IF(I211="", "", IF(OR(ISTEXT(I211),ISTEXT($F211)),"",I211*$F211))</f>
        <v/>
      </c>
      <c r="K211" s="33" t="n"/>
      <c r="L211" s="33">
        <f>IF(K211="", "", IF(OR(ISTEXT(K211),ISTEXT($F211)),"",K211*$F211))</f>
        <v/>
      </c>
      <c r="M211" s="30">
        <f>IF(OR(H211="",H211=0),"",IF(K211="",IF(J211="","",IF(OR(ISTEXT(J211),ISTEXT(H211)),"",J211/H211)),IF(OR(ISTEXT(L211),ISTEXT(H211)),"",L211/H211)))</f>
        <v/>
      </c>
    </row>
    <row r="212" ht="13.35" customHeight="1" s="162">
      <c r="B212" s="307" t="n"/>
      <c r="C212" s="307" t="n"/>
      <c r="E212" s="307" t="n"/>
      <c r="F212" s="32" t="n"/>
      <c r="G212" s="33">
        <f>IF(F212="", "", IF(OR(ISTEXT(H212),ISTEXT(F212)),"",H212/F212))</f>
        <v/>
      </c>
      <c r="H212" s="33" t="n"/>
      <c r="I212" s="33" t="n"/>
      <c r="J212" s="33">
        <f>IF(I212="", "", IF(OR(ISTEXT(I212),ISTEXT($F212)),"",I212*$F212))</f>
        <v/>
      </c>
      <c r="K212" s="33" t="n"/>
      <c r="L212" s="33">
        <f>IF(K212="", "", IF(OR(ISTEXT(K212),ISTEXT($F212)),"",K212*$F212))</f>
        <v/>
      </c>
      <c r="M212" s="30">
        <f>IF(OR(H212="",H212=0),"",IF(K212="",IF(J212="","",IF(OR(ISTEXT(J212),ISTEXT(H212)),"",J212/H212)),IF(OR(ISTEXT(L212),ISTEXT(H212)),"",L212/H212)))</f>
        <v/>
      </c>
    </row>
    <row r="213" ht="13.35" customHeight="1" s="162">
      <c r="B213" s="307" t="n"/>
      <c r="C213" s="307" t="n"/>
      <c r="E213" s="307" t="n"/>
      <c r="F213" s="32" t="n"/>
      <c r="G213" s="33">
        <f>IF(F213="", "", IF(OR(ISTEXT(H213),ISTEXT(F213)),"",H213/F213))</f>
        <v/>
      </c>
      <c r="H213" s="33" t="n"/>
      <c r="I213" s="33" t="n"/>
      <c r="J213" s="33">
        <f>IF(I213="", "", IF(OR(ISTEXT(I213),ISTEXT($F213)),"",I213*$F213))</f>
        <v/>
      </c>
      <c r="K213" s="33" t="n"/>
      <c r="L213" s="33">
        <f>IF(K213="", "", IF(OR(ISTEXT(K213),ISTEXT($F213)),"",K213*$F213))</f>
        <v/>
      </c>
      <c r="M213" s="30">
        <f>IF(OR(H213="",H213=0),"",IF(K213="",IF(J213="","",IF(OR(ISTEXT(J213),ISTEXT(H213)),"",J213/H213)),IF(OR(ISTEXT(L213),ISTEXT(H213)),"",L213/H213)))</f>
        <v/>
      </c>
    </row>
    <row r="214" ht="13.35" customHeight="1" s="162">
      <c r="B214" s="42" t="n"/>
      <c r="C214" s="231" t="inlineStr">
        <is>
          <t>Total</t>
        </is>
      </c>
      <c r="D214" s="159" t="n"/>
      <c r="E214" s="42" t="n"/>
      <c r="F214" s="42" t="n"/>
      <c r="G214" s="43" t="n"/>
      <c r="H214" s="43">
        <f>IF(SUM(H208:H213)=0,"",SUM(H208:H213))</f>
        <v/>
      </c>
      <c r="I214" s="43" t="n"/>
      <c r="J214" s="43">
        <f>IF(SUM(J208:J213)=0,"",SUM(J208:J213))</f>
        <v/>
      </c>
      <c r="K214" s="43" t="n"/>
      <c r="L214" s="43">
        <f>IF(SUM(L208:L213)=0,"",SUM(L208:L213))</f>
        <v/>
      </c>
      <c r="M214" s="35">
        <f>IF(OR(H214="",H214=0),"",IF(L214="",IF(J214="","",IF(OR(ISTEXT(J214),ISTEXT(H214)),"",J214/H214)),IF(OR(ISTEXT(L214),ISTEXT(H214)),"",L214/H214)))</f>
        <v/>
      </c>
    </row>
    <row r="215" ht="13.35" customHeight="1" s="162">
      <c r="B215" s="188" t="inlineStr">
        <is>
          <t>Remarks</t>
        </is>
      </c>
      <c r="C215" s="173" t="n"/>
      <c r="D215" s="154" t="n"/>
      <c r="E215" s="174" t="n"/>
      <c r="F215" s="174" t="n"/>
      <c r="G215" s="174" t="n"/>
      <c r="H215" s="174" t="n"/>
      <c r="I215" s="174" t="n"/>
      <c r="J215" s="174" t="n"/>
      <c r="K215" s="174" t="n"/>
      <c r="L215" s="174" t="n"/>
      <c r="M215" s="173" t="n"/>
    </row>
    <row r="216" ht="13.35" customHeight="1" s="162">
      <c r="B216" s="154" t="n"/>
      <c r="C216" s="174" t="n"/>
      <c r="D216" s="174" t="n"/>
      <c r="E216" s="174" t="n"/>
      <c r="F216" s="174" t="n"/>
      <c r="G216" s="174" t="n"/>
      <c r="H216" s="174" t="n"/>
      <c r="I216" s="174" t="n"/>
      <c r="J216" s="174" t="n"/>
      <c r="K216" s="174" t="n"/>
      <c r="L216" s="174" t="n"/>
      <c r="M216" s="173" t="n"/>
    </row>
    <row r="217" ht="13.35" customHeight="1" s="162"/>
    <row r="218" ht="13.35" customHeight="1" s="162"/>
    <row r="219" ht="13.35" customHeight="1" s="162"/>
    <row r="220" ht="13.35" customHeight="1" s="162">
      <c r="B220" s="200" t="inlineStr">
        <is>
          <t>System</t>
        </is>
      </c>
      <c r="C220" s="403" t="n"/>
      <c r="D220" s="209">
        <f>IF('{Equipment Data Entry}'!B242="","",'{Equipment Data Entry}'!B242)</f>
        <v/>
      </c>
      <c r="E220" s="418" t="n"/>
      <c r="F220" s="403" t="n"/>
      <c r="G220" s="200" t="inlineStr">
        <is>
          <t>Service</t>
        </is>
      </c>
      <c r="H220" s="403" t="n"/>
      <c r="I220" s="210">
        <f>IF('{Equipment Data Entry}'!C242="","",'{Equipment Data Entry}'!C242)</f>
        <v/>
      </c>
      <c r="J220" s="418" t="n"/>
      <c r="K220" s="418" t="n"/>
      <c r="L220" s="418" t="n"/>
      <c r="M220" s="403" t="n"/>
    </row>
    <row r="221" ht="13.35" customHeight="1" s="162">
      <c r="B221" s="422" t="n"/>
      <c r="C221" s="423" t="n"/>
      <c r="D221" s="422" t="n"/>
      <c r="E221" s="424" t="n"/>
      <c r="F221" s="423" t="n"/>
      <c r="G221" s="422" t="n"/>
      <c r="H221" s="423" t="n"/>
      <c r="I221" s="422" t="n"/>
      <c r="J221" s="424" t="n"/>
      <c r="K221" s="424" t="n"/>
      <c r="L221" s="424" t="n"/>
      <c r="M221" s="423" t="n"/>
    </row>
    <row r="222" ht="13.35" customHeight="1" s="162">
      <c r="B222" s="200" t="inlineStr">
        <is>
          <t>Unit Data</t>
        </is>
      </c>
      <c r="C222" s="400" t="n"/>
      <c r="D222" s="400" t="n"/>
      <c r="E222" s="400" t="n"/>
      <c r="F222" s="400" t="n"/>
      <c r="G222" s="401" t="n"/>
      <c r="H222" s="13" t="n"/>
      <c r="I222" s="200" t="inlineStr">
        <is>
          <t>Design and Performance Data</t>
        </is>
      </c>
      <c r="J222" s="400" t="n"/>
      <c r="K222" s="400" t="n"/>
      <c r="L222" s="401" t="n"/>
      <c r="M222" s="283" t="n"/>
    </row>
    <row r="223" ht="13.35" customHeight="1" s="162">
      <c r="B223" s="199" t="inlineStr">
        <is>
          <t>Manufacturer</t>
        </is>
      </c>
      <c r="C223" s="401" t="n"/>
      <c r="D223" s="204">
        <f>IF('{Equipment Data Entry}'!E242="","",'{Equipment Data Entry}'!E242)</f>
        <v/>
      </c>
      <c r="E223" s="400" t="n"/>
      <c r="F223" s="400" t="n"/>
      <c r="G223" s="401" t="n"/>
      <c r="H223" s="13" t="n"/>
      <c r="I223" s="199" t="inlineStr">
        <is>
          <t>Design Criteria</t>
        </is>
      </c>
      <c r="J223" s="401" t="n"/>
      <c r="K223" s="199" t="inlineStr">
        <is>
          <t>Design</t>
        </is>
      </c>
      <c r="L223" s="199" t="inlineStr">
        <is>
          <t>Actual</t>
        </is>
      </c>
      <c r="M223" s="13" t="n"/>
    </row>
    <row r="224" ht="13.35" customHeight="1" s="162">
      <c r="B224" s="199" t="inlineStr">
        <is>
          <t>Model Number</t>
        </is>
      </c>
      <c r="C224" s="401" t="n"/>
      <c r="D224" s="204">
        <f>IF('{Equipment Data Entry}'!F242="","",'{Equipment Data Entry}'!F242)</f>
        <v/>
      </c>
      <c r="E224" s="400" t="n"/>
      <c r="F224" s="400" t="n"/>
      <c r="G224" s="401" t="n"/>
      <c r="H224" s="13" t="n"/>
      <c r="I224" s="199" t="inlineStr">
        <is>
          <t>Total Airflow</t>
        </is>
      </c>
      <c r="J224" s="401" t="n"/>
      <c r="K224" s="24">
        <f>H238</f>
        <v/>
      </c>
      <c r="L224" s="24">
        <f>L238</f>
        <v/>
      </c>
      <c r="M224" s="22">
        <f>IF(OR(L224="",K224="",K224=0),"",IF(OR(ISTEXT(L224),ISTEXT(K224)),"",L224/K224))</f>
        <v/>
      </c>
    </row>
    <row r="225" ht="13.35" customHeight="1" s="162">
      <c r="B225" s="199" t="inlineStr">
        <is>
          <t>Serial Number</t>
        </is>
      </c>
      <c r="C225" s="401" t="n"/>
      <c r="D225" s="204" t="n"/>
      <c r="E225" s="400" t="n"/>
      <c r="F225" s="400" t="n"/>
      <c r="G225" s="401" t="n"/>
      <c r="H225" s="13" t="n"/>
      <c r="I225" s="199" t="inlineStr">
        <is>
          <t>Unit ESP</t>
        </is>
      </c>
      <c r="J225" s="401" t="n"/>
      <c r="K225" s="71" t="n"/>
      <c r="L225" s="64" t="n"/>
      <c r="M225" s="22" t="n"/>
    </row>
    <row r="226" ht="13.35" customHeight="1" s="162">
      <c r="B226" s="199" t="inlineStr">
        <is>
          <t>Area Served</t>
        </is>
      </c>
      <c r="C226" s="401" t="n"/>
      <c r="D226" s="204">
        <f>IF('{Equipment Data Entry}'!C242="","",'{Equipment Data Entry}'!C242)</f>
        <v/>
      </c>
      <c r="E226" s="400" t="n"/>
      <c r="F226" s="400" t="n"/>
      <c r="G226" s="401" t="n"/>
      <c r="H226" s="13" t="n"/>
      <c r="I226" s="199" t="inlineStr">
        <is>
          <t>Fan RPM</t>
        </is>
      </c>
      <c r="J226" s="401" t="n"/>
      <c r="K226" s="71" t="n"/>
      <c r="L226" s="64" t="n"/>
      <c r="M226" s="22" t="n"/>
    </row>
    <row r="227" ht="13.35" customHeight="1" s="162">
      <c r="B227" s="199" t="inlineStr">
        <is>
          <t>Location</t>
        </is>
      </c>
      <c r="C227" s="401" t="n"/>
      <c r="D227" s="204">
        <f>IF('{Equipment Data Entry}'!D242="","",'{Equipment Data Entry}'!D242)</f>
        <v/>
      </c>
      <c r="E227" s="400" t="n"/>
      <c r="F227" s="400" t="n"/>
      <c r="G227" s="401" t="n"/>
      <c r="H227" s="13" t="n"/>
      <c r="I227" s="199" t="inlineStr">
        <is>
          <t>Speed Setting</t>
        </is>
      </c>
      <c r="J227" s="401" t="n"/>
      <c r="K227" s="71" t="n"/>
      <c r="L227" s="64" t="n"/>
      <c r="M227" s="22" t="n"/>
    </row>
    <row r="228" ht="13.35" customHeight="1" s="162">
      <c r="B228" s="199" t="inlineStr">
        <is>
          <t>HP / V / Ph</t>
        </is>
      </c>
      <c r="C228" s="401" t="n"/>
      <c r="D228" s="523">
        <f>IF('{Equipment Data Entry}'!G242="","",'{Equipment Data Entry}'!G242)</f>
        <v/>
      </c>
      <c r="E228" s="524">
        <f>IF('{Equipment Data Entry}'!H242="","",'{Equipment Data Entry}'!H242)</f>
        <v/>
      </c>
      <c r="F228" s="524">
        <f>IF('{Equipment Data Entry}'!I242="","",'{Equipment Data Entry}'!I242)</f>
        <v/>
      </c>
      <c r="G228" s="401" t="n"/>
      <c r="I228" s="199" t="inlineStr">
        <is>
          <t>Measured Amps</t>
        </is>
      </c>
      <c r="J228" s="401" t="n"/>
      <c r="K228" s="71" t="n"/>
      <c r="L228" s="400" t="n"/>
      <c r="M228" s="401" t="n"/>
    </row>
    <row r="229" ht="13.35" customHeight="1" s="162">
      <c r="B229" s="199" t="inlineStr">
        <is>
          <t>Instrument</t>
        </is>
      </c>
      <c r="C229" s="401" t="n"/>
      <c r="D229" s="204" t="n"/>
      <c r="E229" s="400" t="n"/>
      <c r="F229" s="400" t="n"/>
      <c r="G229" s="401" t="n"/>
      <c r="I229" s="199" t="inlineStr">
        <is>
          <t>Final Settings</t>
        </is>
      </c>
      <c r="J229" s="401" t="n"/>
      <c r="K229" s="71" t="n"/>
      <c r="L229" s="400" t="n"/>
      <c r="M229" s="401" t="n"/>
    </row>
    <row r="230" ht="13.35" customHeight="1" s="162">
      <c r="B230" s="188" t="inlineStr">
        <is>
          <t>Register / Grille / Diffuser Airflow</t>
        </is>
      </c>
      <c r="C230" s="174" t="n"/>
      <c r="D230" s="174" t="n"/>
      <c r="E230" s="174" t="n"/>
      <c r="F230" s="173" t="n"/>
      <c r="G230" s="233" t="inlineStr">
        <is>
          <t>Design VEL</t>
        </is>
      </c>
      <c r="H230" s="194" t="inlineStr">
        <is>
          <t>Design CFM</t>
        </is>
      </c>
      <c r="I230" s="188" t="inlineStr">
        <is>
          <t>Initial</t>
        </is>
      </c>
      <c r="J230" s="173" t="n"/>
      <c r="K230" s="188" t="inlineStr">
        <is>
          <t>Final</t>
        </is>
      </c>
      <c r="L230" s="173" t="n"/>
      <c r="M230" s="188" t="inlineStr">
        <is>
          <t>%</t>
        </is>
      </c>
    </row>
    <row r="231" ht="13.35" customHeight="1" s="162">
      <c r="B231" s="153" t="inlineStr">
        <is>
          <t>No.</t>
        </is>
      </c>
      <c r="C231" s="188" t="inlineStr">
        <is>
          <t>Area Served</t>
        </is>
      </c>
      <c r="D231" s="188" t="inlineStr">
        <is>
          <t>Type</t>
        </is>
      </c>
      <c r="E231" s="188" t="inlineStr">
        <is>
          <t>Size</t>
        </is>
      </c>
      <c r="F231" s="188" t="inlineStr">
        <is>
          <t>Ak</t>
        </is>
      </c>
      <c r="G231" s="440" t="n"/>
      <c r="H231" s="440" t="n"/>
      <c r="I231" s="188" t="inlineStr">
        <is>
          <t>VEL</t>
        </is>
      </c>
      <c r="J231" s="188" t="inlineStr">
        <is>
          <t>CFM</t>
        </is>
      </c>
      <c r="K231" s="188" t="inlineStr">
        <is>
          <t>VEL</t>
        </is>
      </c>
      <c r="L231" s="188" t="inlineStr">
        <is>
          <t>CFM</t>
        </is>
      </c>
      <c r="M231" s="440" t="n"/>
    </row>
    <row r="232" ht="13.35" customHeight="1" s="162">
      <c r="B232" s="307" t="n"/>
      <c r="C232" s="307" t="n"/>
      <c r="E232" s="307" t="n"/>
      <c r="F232" s="32" t="n"/>
      <c r="G232" s="33">
        <f>IF(F232="", "", IF(OR(ISTEXT(H232),ISTEXT(F232)),"",H232/F232))</f>
        <v/>
      </c>
      <c r="H232" s="33" t="n"/>
      <c r="I232" s="33" t="n"/>
      <c r="J232" s="33">
        <f>IF(I232="", "", IF(OR(ISTEXT(I232),ISTEXT($F232)),"",I232*$F232))</f>
        <v/>
      </c>
      <c r="K232" s="33" t="n"/>
      <c r="L232" s="33">
        <f>IF(K232="", "", IF(OR(ISTEXT(K232),ISTEXT($F232)),"",K232*$F232))</f>
        <v/>
      </c>
      <c r="M232" s="30">
        <f>IF(OR(H232="",H232=0),"",IF(K232="",IF(J232="","",IF(OR(ISTEXT(J232),ISTEXT(H232)),"",J232/H232)),IF(OR(ISTEXT(L232),ISTEXT(H232)),"",L232/H232)))</f>
        <v/>
      </c>
    </row>
    <row r="233" ht="13.35" customHeight="1" s="162">
      <c r="B233" s="307" t="n"/>
      <c r="C233" s="307" t="n"/>
      <c r="E233" s="307" t="n"/>
      <c r="F233" s="32" t="n"/>
      <c r="G233" s="33">
        <f>IF(F233="", "", IF(OR(ISTEXT(H233),ISTEXT(F233)),"",H233/F233))</f>
        <v/>
      </c>
      <c r="H233" s="33" t="n"/>
      <c r="I233" s="33" t="n"/>
      <c r="J233" s="33">
        <f>IF(I233="", "", IF(OR(ISTEXT(I233),ISTEXT($F233)),"",I233*$F233))</f>
        <v/>
      </c>
      <c r="K233" s="33" t="n"/>
      <c r="L233" s="33">
        <f>IF(K233="", "", IF(OR(ISTEXT(K233),ISTEXT($F233)),"",K233*$F233))</f>
        <v/>
      </c>
      <c r="M233" s="30">
        <f>IF(OR(H233="",H233=0),"",IF(K233="",IF(J233="","",IF(OR(ISTEXT(J233),ISTEXT(H233)),"",J233/H233)),IF(OR(ISTEXT(L233),ISTEXT(H233)),"",L233/H233)))</f>
        <v/>
      </c>
    </row>
    <row r="234" ht="13.35" customHeight="1" s="162">
      <c r="B234" s="307" t="n"/>
      <c r="C234" s="307" t="n"/>
      <c r="E234" s="307" t="n"/>
      <c r="F234" s="32" t="n"/>
      <c r="G234" s="33">
        <f>IF(F234="", "", IF(OR(ISTEXT(H234),ISTEXT(F234)),"",H234/F234))</f>
        <v/>
      </c>
      <c r="H234" s="33" t="n"/>
      <c r="I234" s="33" t="n"/>
      <c r="J234" s="33">
        <f>IF(I234="", "", IF(OR(ISTEXT(I234),ISTEXT($F234)),"",I234*$F234))</f>
        <v/>
      </c>
      <c r="K234" s="33" t="n"/>
      <c r="L234" s="33">
        <f>IF(K234="", "", IF(OR(ISTEXT(K234),ISTEXT($F234)),"",K234*$F234))</f>
        <v/>
      </c>
      <c r="M234" s="30">
        <f>IF(OR(H234="",H234=0),"",IF(K234="",IF(J234="","",IF(OR(ISTEXT(J234),ISTEXT(H234)),"",J234/H234)),IF(OR(ISTEXT(L234),ISTEXT(H234)),"",L234/H234)))</f>
        <v/>
      </c>
    </row>
    <row r="235" ht="13.35" customHeight="1" s="162">
      <c r="B235" s="307" t="n"/>
      <c r="C235" s="307" t="n"/>
      <c r="E235" s="307" t="n"/>
      <c r="F235" s="32" t="n"/>
      <c r="G235" s="33">
        <f>IF(F235="", "", IF(OR(ISTEXT(H235),ISTEXT(F235)),"",H235/F235))</f>
        <v/>
      </c>
      <c r="H235" s="33" t="n"/>
      <c r="I235" s="33" t="n"/>
      <c r="J235" s="33">
        <f>IF(I235="", "", IF(OR(ISTEXT(I235),ISTEXT($F235)),"",I235*$F235))</f>
        <v/>
      </c>
      <c r="K235" s="33" t="n"/>
      <c r="L235" s="33">
        <f>IF(K235="", "", IF(OR(ISTEXT(K235),ISTEXT($F235)),"",K235*$F235))</f>
        <v/>
      </c>
      <c r="M235" s="30">
        <f>IF(OR(H235="",H235=0),"",IF(K235="",IF(J235="","",IF(OR(ISTEXT(J235),ISTEXT(H235)),"",J235/H235)),IF(OR(ISTEXT(L235),ISTEXT(H235)),"",L235/H235)))</f>
        <v/>
      </c>
    </row>
    <row r="236" ht="13.35" customHeight="1" s="162">
      <c r="B236" s="307" t="n"/>
      <c r="C236" s="307" t="n"/>
      <c r="E236" s="307" t="n"/>
      <c r="F236" s="32" t="n"/>
      <c r="G236" s="33">
        <f>IF(F236="", "", IF(OR(ISTEXT(H236),ISTEXT(F236)),"",H236/F236))</f>
        <v/>
      </c>
      <c r="H236" s="33" t="n"/>
      <c r="I236" s="33" t="n"/>
      <c r="J236" s="33">
        <f>IF(I236="", "", IF(OR(ISTEXT(I236),ISTEXT($F236)),"",I236*$F236))</f>
        <v/>
      </c>
      <c r="K236" s="33" t="n"/>
      <c r="L236" s="33">
        <f>IF(K236="", "", IF(OR(ISTEXT(K236),ISTEXT($F236)),"",K236*$F236))</f>
        <v/>
      </c>
      <c r="M236" s="30">
        <f>IF(OR(H236="",H236=0),"",IF(K236="",IF(J236="","",IF(OR(ISTEXT(J236),ISTEXT(H236)),"",J236/H236)),IF(OR(ISTEXT(L236),ISTEXT(H236)),"",L236/H236)))</f>
        <v/>
      </c>
    </row>
    <row r="237" ht="13.35" customHeight="1" s="162">
      <c r="B237" s="307" t="n"/>
      <c r="C237" s="307" t="n"/>
      <c r="E237" s="307" t="n"/>
      <c r="F237" s="32" t="n"/>
      <c r="G237" s="33">
        <f>IF(F237="", "", IF(OR(ISTEXT(H237),ISTEXT(F237)),"",H237/F237))</f>
        <v/>
      </c>
      <c r="H237" s="33" t="n"/>
      <c r="I237" s="33" t="n"/>
      <c r="J237" s="33">
        <f>IF(I237="", "", IF(OR(ISTEXT(I237),ISTEXT($F237)),"",I237*$F237))</f>
        <v/>
      </c>
      <c r="K237" s="33" t="n"/>
      <c r="L237" s="33">
        <f>IF(K237="", "", IF(OR(ISTEXT(K237),ISTEXT($F237)),"",K237*$F237))</f>
        <v/>
      </c>
      <c r="M237" s="30">
        <f>IF(OR(H237="",H237=0),"",IF(K237="",IF(J237="","",IF(OR(ISTEXT(J237),ISTEXT(H237)),"",J237/H237)),IF(OR(ISTEXT(L237),ISTEXT(H237)),"",L237/H237)))</f>
        <v/>
      </c>
    </row>
    <row r="238" ht="13.35" customHeight="1" s="162">
      <c r="B238" s="42" t="n"/>
      <c r="C238" s="231" t="inlineStr">
        <is>
          <t>Total</t>
        </is>
      </c>
      <c r="D238" s="159" t="n"/>
      <c r="E238" s="42" t="n"/>
      <c r="F238" s="42" t="n"/>
      <c r="G238" s="43" t="n"/>
      <c r="H238" s="43">
        <f>IF(SUM(H232:H237)=0,"",SUM(H232:H237))</f>
        <v/>
      </c>
      <c r="I238" s="43" t="n"/>
      <c r="J238" s="43">
        <f>IF(SUM(J232:J237)=0,"",SUM(J232:J237))</f>
        <v/>
      </c>
      <c r="K238" s="43" t="n"/>
      <c r="L238" s="43">
        <f>IF(SUM(L232:L237)=0,"",SUM(L232:L237))</f>
        <v/>
      </c>
      <c r="M238" s="35">
        <f>IF(OR(H238="",H238=0),"",IF(L238="",IF(J238="","",IF(OR(ISTEXT(J238),ISTEXT(H238)),"",J238/H238)),IF(OR(ISTEXT(L238),ISTEXT(H238)),"",L238/H238)))</f>
        <v/>
      </c>
    </row>
    <row r="239" ht="13.35" customHeight="1" s="162">
      <c r="B239" s="188" t="inlineStr">
        <is>
          <t>Remarks</t>
        </is>
      </c>
      <c r="C239" s="173" t="n"/>
      <c r="D239" s="154" t="n"/>
      <c r="E239" s="174" t="n"/>
      <c r="F239" s="174" t="n"/>
      <c r="G239" s="174" t="n"/>
      <c r="H239" s="174" t="n"/>
      <c r="I239" s="174" t="n"/>
      <c r="J239" s="174" t="n"/>
      <c r="K239" s="174" t="n"/>
      <c r="L239" s="174" t="n"/>
      <c r="M239" s="173" t="n"/>
    </row>
    <row r="240" ht="13.35" customHeight="1" s="162">
      <c r="B240" s="154" t="n"/>
      <c r="C240" s="174" t="n"/>
      <c r="D240" s="174" t="n"/>
      <c r="E240" s="174" t="n"/>
      <c r="F240" s="174" t="n"/>
      <c r="G240" s="174" t="n"/>
      <c r="H240" s="174" t="n"/>
      <c r="I240" s="174" t="n"/>
      <c r="J240" s="174" t="n"/>
      <c r="K240" s="174" t="n"/>
      <c r="L240" s="174" t="n"/>
      <c r="M240" s="173" t="n"/>
    </row>
    <row r="241" ht="13.35" customHeight="1" s="162"/>
    <row r="242" ht="13.35" customHeight="1" s="162"/>
    <row r="243" ht="13.35" customHeight="1" s="162"/>
    <row r="244" ht="13.35" customHeight="1" s="162">
      <c r="B244" s="200" t="inlineStr">
        <is>
          <t>System</t>
        </is>
      </c>
      <c r="C244" s="403" t="n"/>
      <c r="D244" s="209">
        <f>IF('{Equipment Data Entry}'!B243="","",'{Equipment Data Entry}'!B243)</f>
        <v/>
      </c>
      <c r="E244" s="418" t="n"/>
      <c r="F244" s="403" t="n"/>
      <c r="G244" s="200" t="inlineStr">
        <is>
          <t>Service</t>
        </is>
      </c>
      <c r="H244" s="403" t="n"/>
      <c r="I244" s="210">
        <f>IF('{Equipment Data Entry}'!C243="","",'{Equipment Data Entry}'!C243)</f>
        <v/>
      </c>
      <c r="J244" s="418" t="n"/>
      <c r="K244" s="418" t="n"/>
      <c r="L244" s="418" t="n"/>
      <c r="M244" s="403" t="n"/>
    </row>
    <row r="245" ht="13.35" customHeight="1" s="162">
      <c r="B245" s="422" t="n"/>
      <c r="C245" s="423" t="n"/>
      <c r="D245" s="422" t="n"/>
      <c r="E245" s="424" t="n"/>
      <c r="F245" s="423" t="n"/>
      <c r="G245" s="422" t="n"/>
      <c r="H245" s="423" t="n"/>
      <c r="I245" s="422" t="n"/>
      <c r="J245" s="424" t="n"/>
      <c r="K245" s="424" t="n"/>
      <c r="L245" s="424" t="n"/>
      <c r="M245" s="423" t="n"/>
    </row>
    <row r="246" ht="13.35" customHeight="1" s="162">
      <c r="B246" s="200" t="inlineStr">
        <is>
          <t>Unit Data</t>
        </is>
      </c>
      <c r="C246" s="400" t="n"/>
      <c r="D246" s="400" t="n"/>
      <c r="E246" s="400" t="n"/>
      <c r="F246" s="400" t="n"/>
      <c r="G246" s="401" t="n"/>
      <c r="H246" s="13" t="n"/>
      <c r="I246" s="200" t="inlineStr">
        <is>
          <t>Design and Performance Data</t>
        </is>
      </c>
      <c r="J246" s="400" t="n"/>
      <c r="K246" s="400" t="n"/>
      <c r="L246" s="401" t="n"/>
      <c r="M246" s="283" t="n"/>
    </row>
    <row r="247" ht="13.35" customHeight="1" s="162">
      <c r="B247" s="199" t="inlineStr">
        <is>
          <t>Manufacturer</t>
        </is>
      </c>
      <c r="C247" s="401" t="n"/>
      <c r="D247" s="204">
        <f>IF('{Equipment Data Entry}'!E243="","",'{Equipment Data Entry}'!E243)</f>
        <v/>
      </c>
      <c r="E247" s="400" t="n"/>
      <c r="F247" s="400" t="n"/>
      <c r="G247" s="401" t="n"/>
      <c r="H247" s="13" t="n"/>
      <c r="I247" s="199" t="inlineStr">
        <is>
          <t>Design Criteria</t>
        </is>
      </c>
      <c r="J247" s="401" t="n"/>
      <c r="K247" s="199" t="inlineStr">
        <is>
          <t>Design</t>
        </is>
      </c>
      <c r="L247" s="199" t="inlineStr">
        <is>
          <t>Actual</t>
        </is>
      </c>
      <c r="M247" s="13" t="n"/>
    </row>
    <row r="248" ht="13.35" customHeight="1" s="162">
      <c r="B248" s="199" t="inlineStr">
        <is>
          <t>Model Number</t>
        </is>
      </c>
      <c r="C248" s="401" t="n"/>
      <c r="D248" s="204">
        <f>IF('{Equipment Data Entry}'!F243="","",'{Equipment Data Entry}'!F243)</f>
        <v/>
      </c>
      <c r="E248" s="400" t="n"/>
      <c r="F248" s="400" t="n"/>
      <c r="G248" s="401" t="n"/>
      <c r="H248" s="13" t="n"/>
      <c r="I248" s="199" t="inlineStr">
        <is>
          <t>Total Airflow</t>
        </is>
      </c>
      <c r="J248" s="401" t="n"/>
      <c r="K248" s="24">
        <f>H262</f>
        <v/>
      </c>
      <c r="L248" s="24">
        <f>L262</f>
        <v/>
      </c>
      <c r="M248" s="22">
        <f>IF(OR(L248="",K248="",K248=0),"",IF(OR(ISTEXT(L248),ISTEXT(K248)),"",L248/K248))</f>
        <v/>
      </c>
    </row>
    <row r="249" ht="13.35" customHeight="1" s="162">
      <c r="B249" s="199" t="inlineStr">
        <is>
          <t>Serial Number</t>
        </is>
      </c>
      <c r="C249" s="401" t="n"/>
      <c r="D249" s="204" t="n"/>
      <c r="E249" s="400" t="n"/>
      <c r="F249" s="400" t="n"/>
      <c r="G249" s="401" t="n"/>
      <c r="H249" s="13" t="n"/>
      <c r="I249" s="199" t="inlineStr">
        <is>
          <t>Unit ESP</t>
        </is>
      </c>
      <c r="J249" s="401" t="n"/>
      <c r="K249" s="71" t="n"/>
      <c r="L249" s="64" t="n"/>
      <c r="M249" s="22" t="n"/>
    </row>
    <row r="250" ht="13.35" customHeight="1" s="162">
      <c r="B250" s="199" t="inlineStr">
        <is>
          <t>Area Served</t>
        </is>
      </c>
      <c r="C250" s="401" t="n"/>
      <c r="D250" s="204">
        <f>IF('{Equipment Data Entry}'!C243="","",'{Equipment Data Entry}'!C243)</f>
        <v/>
      </c>
      <c r="E250" s="400" t="n"/>
      <c r="F250" s="400" t="n"/>
      <c r="G250" s="401" t="n"/>
      <c r="H250" s="13" t="n"/>
      <c r="I250" s="199" t="inlineStr">
        <is>
          <t>Fan RPM</t>
        </is>
      </c>
      <c r="J250" s="401" t="n"/>
      <c r="K250" s="71" t="n"/>
      <c r="L250" s="64" t="n"/>
      <c r="M250" s="22" t="n"/>
    </row>
    <row r="251" ht="13.35" customHeight="1" s="162">
      <c r="B251" s="199" t="inlineStr">
        <is>
          <t>Location</t>
        </is>
      </c>
      <c r="C251" s="401" t="n"/>
      <c r="D251" s="204">
        <f>IF('{Equipment Data Entry}'!D243="","",'{Equipment Data Entry}'!D243)</f>
        <v/>
      </c>
      <c r="E251" s="400" t="n"/>
      <c r="F251" s="400" t="n"/>
      <c r="G251" s="401" t="n"/>
      <c r="H251" s="13" t="n"/>
      <c r="I251" s="199" t="inlineStr">
        <is>
          <t>Speed Setting</t>
        </is>
      </c>
      <c r="J251" s="401" t="n"/>
      <c r="K251" s="71" t="n"/>
      <c r="L251" s="64" t="n"/>
      <c r="M251" s="22" t="n"/>
    </row>
    <row r="252" ht="13.35" customHeight="1" s="162">
      <c r="B252" s="199" t="inlineStr">
        <is>
          <t>HP / V / Ph</t>
        </is>
      </c>
      <c r="C252" s="401" t="n"/>
      <c r="D252" s="523">
        <f>IF('{Equipment Data Entry}'!G243="","",'{Equipment Data Entry}'!G243)</f>
        <v/>
      </c>
      <c r="E252" s="524">
        <f>IF('{Equipment Data Entry}'!H243="","",'{Equipment Data Entry}'!H243)</f>
        <v/>
      </c>
      <c r="F252" s="524">
        <f>IF('{Equipment Data Entry}'!I243="","",'{Equipment Data Entry}'!I243)</f>
        <v/>
      </c>
      <c r="G252" s="401" t="n"/>
      <c r="I252" s="199" t="inlineStr">
        <is>
          <t>Measured Amps</t>
        </is>
      </c>
      <c r="J252" s="401" t="n"/>
      <c r="K252" s="71" t="n"/>
      <c r="L252" s="400" t="n"/>
      <c r="M252" s="401" t="n"/>
    </row>
    <row r="253" ht="13.35" customHeight="1" s="162">
      <c r="B253" s="199" t="inlineStr">
        <is>
          <t>Instrument</t>
        </is>
      </c>
      <c r="C253" s="401" t="n"/>
      <c r="D253" s="204" t="n"/>
      <c r="E253" s="400" t="n"/>
      <c r="F253" s="400" t="n"/>
      <c r="G253" s="401" t="n"/>
      <c r="I253" s="199" t="inlineStr">
        <is>
          <t>Final Settings</t>
        </is>
      </c>
      <c r="J253" s="401" t="n"/>
      <c r="K253" s="71" t="n"/>
      <c r="L253" s="400" t="n"/>
      <c r="M253" s="401" t="n"/>
    </row>
    <row r="254" ht="13.35" customHeight="1" s="162">
      <c r="B254" s="188" t="inlineStr">
        <is>
          <t>Register / Grille / Diffuser Airflow</t>
        </is>
      </c>
      <c r="C254" s="174" t="n"/>
      <c r="D254" s="174" t="n"/>
      <c r="E254" s="174" t="n"/>
      <c r="F254" s="173" t="n"/>
      <c r="G254" s="233" t="inlineStr">
        <is>
          <t>Design VEL</t>
        </is>
      </c>
      <c r="H254" s="194" t="inlineStr">
        <is>
          <t>Design CFM</t>
        </is>
      </c>
      <c r="I254" s="188" t="inlineStr">
        <is>
          <t>Initial</t>
        </is>
      </c>
      <c r="J254" s="173" t="n"/>
      <c r="K254" s="188" t="inlineStr">
        <is>
          <t>Final</t>
        </is>
      </c>
      <c r="L254" s="173" t="n"/>
      <c r="M254" s="188" t="inlineStr">
        <is>
          <t>%</t>
        </is>
      </c>
    </row>
    <row r="255" ht="13.35" customHeight="1" s="162">
      <c r="B255" s="153" t="inlineStr">
        <is>
          <t>No.</t>
        </is>
      </c>
      <c r="C255" s="188" t="inlineStr">
        <is>
          <t>Area Served</t>
        </is>
      </c>
      <c r="D255" s="188" t="inlineStr">
        <is>
          <t>Type</t>
        </is>
      </c>
      <c r="E255" s="188" t="inlineStr">
        <is>
          <t>Size</t>
        </is>
      </c>
      <c r="F255" s="188" t="inlineStr">
        <is>
          <t>Ak</t>
        </is>
      </c>
      <c r="G255" s="440" t="n"/>
      <c r="H255" s="440" t="n"/>
      <c r="I255" s="188" t="inlineStr">
        <is>
          <t>VEL</t>
        </is>
      </c>
      <c r="J255" s="188" t="inlineStr">
        <is>
          <t>CFM</t>
        </is>
      </c>
      <c r="K255" s="188" t="inlineStr">
        <is>
          <t>VEL</t>
        </is>
      </c>
      <c r="L255" s="188" t="inlineStr">
        <is>
          <t>CFM</t>
        </is>
      </c>
      <c r="M255" s="440" t="n"/>
    </row>
    <row r="256" ht="13.35" customHeight="1" s="162">
      <c r="B256" s="307" t="n"/>
      <c r="C256" s="307" t="n"/>
      <c r="E256" s="307" t="n"/>
      <c r="F256" s="32" t="n"/>
      <c r="G256" s="33">
        <f>IF(F256="", "", IF(OR(ISTEXT(H256),ISTEXT(F256)),"",H256/F256))</f>
        <v/>
      </c>
      <c r="H256" s="33" t="n"/>
      <c r="I256" s="33" t="n"/>
      <c r="J256" s="33">
        <f>IF(I256="", "", IF(OR(ISTEXT(I256),ISTEXT($F256)),"",I256*$F256))</f>
        <v/>
      </c>
      <c r="K256" s="33" t="n"/>
      <c r="L256" s="33">
        <f>IF(K256="", "", IF(OR(ISTEXT(K256),ISTEXT($F256)),"",K256*$F256))</f>
        <v/>
      </c>
      <c r="M256" s="30">
        <f>IF(OR(H256="",H256=0),"",IF(K256="",IF(J256="","",IF(OR(ISTEXT(J256),ISTEXT(H256)),"",J256/H256)),IF(OR(ISTEXT(L256),ISTEXT(H256)),"",L256/H256)))</f>
        <v/>
      </c>
    </row>
    <row r="257" ht="13.35" customHeight="1" s="162">
      <c r="B257" s="307" t="n"/>
      <c r="C257" s="307" t="n"/>
      <c r="E257" s="307" t="n"/>
      <c r="F257" s="32" t="n"/>
      <c r="G257" s="33">
        <f>IF(F257="", "", IF(OR(ISTEXT(H257),ISTEXT(F257)),"",H257/F257))</f>
        <v/>
      </c>
      <c r="H257" s="33" t="n"/>
      <c r="I257" s="33" t="n"/>
      <c r="J257" s="33">
        <f>IF(I257="", "", IF(OR(ISTEXT(I257),ISTEXT($F257)),"",I257*$F257))</f>
        <v/>
      </c>
      <c r="K257" s="33" t="n"/>
      <c r="L257" s="33">
        <f>IF(K257="", "", IF(OR(ISTEXT(K257),ISTEXT($F257)),"",K257*$F257))</f>
        <v/>
      </c>
      <c r="M257" s="30">
        <f>IF(OR(H257="",H257=0),"",IF(K257="",IF(J257="","",IF(OR(ISTEXT(J257),ISTEXT(H257)),"",J257/H257)),IF(OR(ISTEXT(L257),ISTEXT(H257)),"",L257/H257)))</f>
        <v/>
      </c>
    </row>
    <row r="258" ht="13.35" customHeight="1" s="162">
      <c r="B258" s="307" t="n"/>
      <c r="C258" s="307" t="n"/>
      <c r="E258" s="307" t="n"/>
      <c r="F258" s="32" t="n"/>
      <c r="G258" s="33">
        <f>IF(F258="", "", IF(OR(ISTEXT(H258),ISTEXT(F258)),"",H258/F258))</f>
        <v/>
      </c>
      <c r="H258" s="33" t="n"/>
      <c r="I258" s="33" t="n"/>
      <c r="J258" s="33">
        <f>IF(I258="", "", IF(OR(ISTEXT(I258),ISTEXT($F258)),"",I258*$F258))</f>
        <v/>
      </c>
      <c r="K258" s="33" t="n"/>
      <c r="L258" s="33">
        <f>IF(K258="", "", IF(OR(ISTEXT(K258),ISTEXT($F258)),"",K258*$F258))</f>
        <v/>
      </c>
      <c r="M258" s="30">
        <f>IF(OR(H258="",H258=0),"",IF(K258="",IF(J258="","",IF(OR(ISTEXT(J258),ISTEXT(H258)),"",J258/H258)),IF(OR(ISTEXT(L258),ISTEXT(H258)),"",L258/H258)))</f>
        <v/>
      </c>
    </row>
    <row r="259" ht="13.35" customHeight="1" s="162">
      <c r="B259" s="307" t="n"/>
      <c r="C259" s="307" t="n"/>
      <c r="E259" s="307" t="n"/>
      <c r="F259" s="32" t="n"/>
      <c r="G259" s="33">
        <f>IF(F259="", "", IF(OR(ISTEXT(H259),ISTEXT(F259)),"",H259/F259))</f>
        <v/>
      </c>
      <c r="H259" s="33" t="n"/>
      <c r="I259" s="33" t="n"/>
      <c r="J259" s="33">
        <f>IF(I259="", "", IF(OR(ISTEXT(I259),ISTEXT($F259)),"",I259*$F259))</f>
        <v/>
      </c>
      <c r="K259" s="33" t="n"/>
      <c r="L259" s="33">
        <f>IF(K259="", "", IF(OR(ISTEXT(K259),ISTEXT($F259)),"",K259*$F259))</f>
        <v/>
      </c>
      <c r="M259" s="30">
        <f>IF(OR(H259="",H259=0),"",IF(K259="",IF(J259="","",IF(OR(ISTEXT(J259),ISTEXT(H259)),"",J259/H259)),IF(OR(ISTEXT(L259),ISTEXT(H259)),"",L259/H259)))</f>
        <v/>
      </c>
    </row>
    <row r="260" ht="13.35" customHeight="1" s="162">
      <c r="B260" s="307" t="n"/>
      <c r="C260" s="307" t="n"/>
      <c r="E260" s="307" t="n"/>
      <c r="F260" s="32" t="n"/>
      <c r="G260" s="33">
        <f>IF(F260="", "", IF(OR(ISTEXT(H260),ISTEXT(F260)),"",H260/F260))</f>
        <v/>
      </c>
      <c r="H260" s="33" t="n"/>
      <c r="I260" s="33" t="n"/>
      <c r="J260" s="33">
        <f>IF(I260="", "", IF(OR(ISTEXT(I260),ISTEXT($F260)),"",I260*$F260))</f>
        <v/>
      </c>
      <c r="K260" s="33" t="n"/>
      <c r="L260" s="33">
        <f>IF(K260="", "", IF(OR(ISTEXT(K260),ISTEXT($F260)),"",K260*$F260))</f>
        <v/>
      </c>
      <c r="M260" s="30">
        <f>IF(OR(H260="",H260=0),"",IF(K260="",IF(J260="","",IF(OR(ISTEXT(J260),ISTEXT(H260)),"",J260/H260)),IF(OR(ISTEXT(L260),ISTEXT(H260)),"",L260/H260)))</f>
        <v/>
      </c>
    </row>
    <row r="261" ht="13.35" customHeight="1" s="162">
      <c r="B261" s="307" t="n"/>
      <c r="C261" s="307" t="n"/>
      <c r="E261" s="307" t="n"/>
      <c r="F261" s="32" t="n"/>
      <c r="G261" s="33">
        <f>IF(F261="", "", IF(OR(ISTEXT(H261),ISTEXT(F261)),"",H261/F261))</f>
        <v/>
      </c>
      <c r="H261" s="33" t="n"/>
      <c r="I261" s="33" t="n"/>
      <c r="J261" s="33">
        <f>IF(I261="", "", IF(OR(ISTEXT(I261),ISTEXT($F261)),"",I261*$F261))</f>
        <v/>
      </c>
      <c r="K261" s="33" t="n"/>
      <c r="L261" s="33">
        <f>IF(K261="", "", IF(OR(ISTEXT(K261),ISTEXT($F261)),"",K261*$F261))</f>
        <v/>
      </c>
      <c r="M261" s="30">
        <f>IF(OR(H261="",H261=0),"",IF(K261="",IF(J261="","",IF(OR(ISTEXT(J261),ISTEXT(H261)),"",J261/H261)),IF(OR(ISTEXT(L261),ISTEXT(H261)),"",L261/H261)))</f>
        <v/>
      </c>
    </row>
    <row r="262" ht="13.35" customHeight="1" s="162">
      <c r="B262" s="42" t="n"/>
      <c r="C262" s="231" t="inlineStr">
        <is>
          <t>Total</t>
        </is>
      </c>
      <c r="D262" s="159" t="n"/>
      <c r="E262" s="42" t="n"/>
      <c r="F262" s="42" t="n"/>
      <c r="G262" s="43" t="n"/>
      <c r="H262" s="43">
        <f>IF(SUM(H256:H261)=0,"",SUM(H256:H261))</f>
        <v/>
      </c>
      <c r="I262" s="43" t="n"/>
      <c r="J262" s="43">
        <f>IF(SUM(J256:J261)=0,"",SUM(J256:J261))</f>
        <v/>
      </c>
      <c r="K262" s="43" t="n"/>
      <c r="L262" s="43">
        <f>IF(SUM(L256:L261)=0,"",SUM(L256:L261))</f>
        <v/>
      </c>
      <c r="M262" s="35">
        <f>IF(OR(H262="",H262=0),"",IF(L262="",IF(J262="","",IF(OR(ISTEXT(J262),ISTEXT(H262)),"",J262/H262)),IF(OR(ISTEXT(L262),ISTEXT(H262)),"",L262/H262)))</f>
        <v/>
      </c>
    </row>
    <row r="263" ht="13.35" customHeight="1" s="162">
      <c r="B263" s="188" t="inlineStr">
        <is>
          <t>Remarks</t>
        </is>
      </c>
      <c r="C263" s="173" t="n"/>
      <c r="D263" s="154" t="n"/>
      <c r="E263" s="174" t="n"/>
      <c r="F263" s="174" t="n"/>
      <c r="G263" s="174" t="n"/>
      <c r="H263" s="174" t="n"/>
      <c r="I263" s="174" t="n"/>
      <c r="J263" s="174" t="n"/>
      <c r="K263" s="174" t="n"/>
      <c r="L263" s="174" t="n"/>
      <c r="M263" s="173" t="n"/>
    </row>
    <row r="264" ht="13.35" customHeight="1" s="162">
      <c r="B264" s="154" t="n"/>
      <c r="C264" s="174" t="n"/>
      <c r="D264" s="174" t="n"/>
      <c r="E264" s="174" t="n"/>
      <c r="F264" s="174" t="n"/>
      <c r="G264" s="174" t="n"/>
      <c r="H264" s="174" t="n"/>
      <c r="I264" s="174" t="n"/>
      <c r="J264" s="174" t="n"/>
      <c r="K264" s="174" t="n"/>
      <c r="L264" s="174" t="n"/>
      <c r="M264" s="173" t="n"/>
    </row>
    <row r="265" ht="13.35" customHeight="1" s="162"/>
    <row r="266" ht="13.35" customHeight="1" s="162"/>
    <row r="267" ht="13.35" customHeight="1" s="162"/>
    <row r="268" ht="13.35" customHeight="1" s="162">
      <c r="B268" s="200" t="inlineStr">
        <is>
          <t>System</t>
        </is>
      </c>
      <c r="C268" s="403" t="n"/>
      <c r="D268" s="209">
        <f>IF('{Equipment Data Entry}'!B244="","",'{Equipment Data Entry}'!B244)</f>
        <v/>
      </c>
      <c r="E268" s="418" t="n"/>
      <c r="F268" s="403" t="n"/>
      <c r="G268" s="200" t="inlineStr">
        <is>
          <t>Service</t>
        </is>
      </c>
      <c r="H268" s="403" t="n"/>
      <c r="I268" s="210">
        <f>IF('{Equipment Data Entry}'!C244="","",'{Equipment Data Entry}'!C244)</f>
        <v/>
      </c>
      <c r="J268" s="418" t="n"/>
      <c r="K268" s="418" t="n"/>
      <c r="L268" s="418" t="n"/>
      <c r="M268" s="403" t="n"/>
    </row>
    <row r="269" ht="13.35" customHeight="1" s="162">
      <c r="B269" s="422" t="n"/>
      <c r="C269" s="423" t="n"/>
      <c r="D269" s="422" t="n"/>
      <c r="E269" s="424" t="n"/>
      <c r="F269" s="423" t="n"/>
      <c r="G269" s="422" t="n"/>
      <c r="H269" s="423" t="n"/>
      <c r="I269" s="422" t="n"/>
      <c r="J269" s="424" t="n"/>
      <c r="K269" s="424" t="n"/>
      <c r="L269" s="424" t="n"/>
      <c r="M269" s="423" t="n"/>
    </row>
    <row r="270" ht="13.35" customHeight="1" s="162">
      <c r="B270" s="200" t="inlineStr">
        <is>
          <t>Unit Data</t>
        </is>
      </c>
      <c r="C270" s="400" t="n"/>
      <c r="D270" s="400" t="n"/>
      <c r="E270" s="400" t="n"/>
      <c r="F270" s="400" t="n"/>
      <c r="G270" s="401" t="n"/>
      <c r="H270" s="13" t="n"/>
      <c r="I270" s="200" t="inlineStr">
        <is>
          <t>Design and Performance Data</t>
        </is>
      </c>
      <c r="J270" s="400" t="n"/>
      <c r="K270" s="400" t="n"/>
      <c r="L270" s="401" t="n"/>
      <c r="M270" s="283" t="n"/>
    </row>
    <row r="271" ht="13.35" customHeight="1" s="162">
      <c r="B271" s="199" t="inlineStr">
        <is>
          <t>Manufacturer</t>
        </is>
      </c>
      <c r="C271" s="401" t="n"/>
      <c r="D271" s="204">
        <f>IF('{Equipment Data Entry}'!E244="","",'{Equipment Data Entry}'!E244)</f>
        <v/>
      </c>
      <c r="E271" s="400" t="n"/>
      <c r="F271" s="400" t="n"/>
      <c r="G271" s="401" t="n"/>
      <c r="H271" s="13" t="n"/>
      <c r="I271" s="199" t="inlineStr">
        <is>
          <t>Design Criteria</t>
        </is>
      </c>
      <c r="J271" s="401" t="n"/>
      <c r="K271" s="199" t="inlineStr">
        <is>
          <t>Design</t>
        </is>
      </c>
      <c r="L271" s="199" t="inlineStr">
        <is>
          <t>Actual</t>
        </is>
      </c>
      <c r="M271" s="13" t="n"/>
    </row>
    <row r="272" ht="13.35" customHeight="1" s="162">
      <c r="B272" s="199" t="inlineStr">
        <is>
          <t>Model Number</t>
        </is>
      </c>
      <c r="C272" s="401" t="n"/>
      <c r="D272" s="204">
        <f>IF('{Equipment Data Entry}'!F244="","",'{Equipment Data Entry}'!F244)</f>
        <v/>
      </c>
      <c r="E272" s="400" t="n"/>
      <c r="F272" s="400" t="n"/>
      <c r="G272" s="401" t="n"/>
      <c r="H272" s="13" t="n"/>
      <c r="I272" s="199" t="inlineStr">
        <is>
          <t>Total Airflow</t>
        </is>
      </c>
      <c r="J272" s="401" t="n"/>
      <c r="K272" s="24">
        <f>H286</f>
        <v/>
      </c>
      <c r="L272" s="24">
        <f>L286</f>
        <v/>
      </c>
      <c r="M272" s="22">
        <f>IF(OR(L272="",K272="",K272=0),"",IF(OR(ISTEXT(L272),ISTEXT(K272)),"",L272/K272))</f>
        <v/>
      </c>
    </row>
    <row r="273" ht="13.35" customHeight="1" s="162">
      <c r="B273" s="199" t="inlineStr">
        <is>
          <t>Serial Number</t>
        </is>
      </c>
      <c r="C273" s="401" t="n"/>
      <c r="D273" s="204" t="n"/>
      <c r="E273" s="400" t="n"/>
      <c r="F273" s="400" t="n"/>
      <c r="G273" s="401" t="n"/>
      <c r="H273" s="13" t="n"/>
      <c r="I273" s="199" t="inlineStr">
        <is>
          <t>Unit ESP</t>
        </is>
      </c>
      <c r="J273" s="401" t="n"/>
      <c r="K273" s="71" t="n"/>
      <c r="L273" s="64" t="n"/>
      <c r="M273" s="22" t="n"/>
    </row>
    <row r="274" ht="13.35" customHeight="1" s="162">
      <c r="B274" s="199" t="inlineStr">
        <is>
          <t>Area Served</t>
        </is>
      </c>
      <c r="C274" s="401" t="n"/>
      <c r="D274" s="204">
        <f>IF('{Equipment Data Entry}'!C244="","",'{Equipment Data Entry}'!C244)</f>
        <v/>
      </c>
      <c r="E274" s="400" t="n"/>
      <c r="F274" s="400" t="n"/>
      <c r="G274" s="401" t="n"/>
      <c r="H274" s="13" t="n"/>
      <c r="I274" s="199" t="inlineStr">
        <is>
          <t>Fan RPM</t>
        </is>
      </c>
      <c r="J274" s="401" t="n"/>
      <c r="K274" s="71" t="n"/>
      <c r="L274" s="64" t="n"/>
      <c r="M274" s="22" t="n"/>
    </row>
    <row r="275" ht="13.35" customHeight="1" s="162">
      <c r="B275" s="199" t="inlineStr">
        <is>
          <t>Location</t>
        </is>
      </c>
      <c r="C275" s="401" t="n"/>
      <c r="D275" s="204">
        <f>IF('{Equipment Data Entry}'!D244="","",'{Equipment Data Entry}'!D244)</f>
        <v/>
      </c>
      <c r="E275" s="400" t="n"/>
      <c r="F275" s="400" t="n"/>
      <c r="G275" s="401" t="n"/>
      <c r="H275" s="13" t="n"/>
      <c r="I275" s="199" t="inlineStr">
        <is>
          <t>Speed Setting</t>
        </is>
      </c>
      <c r="J275" s="401" t="n"/>
      <c r="K275" s="71" t="n"/>
      <c r="L275" s="64" t="n"/>
      <c r="M275" s="22" t="n"/>
    </row>
    <row r="276" ht="13.35" customHeight="1" s="162">
      <c r="B276" s="199" t="inlineStr">
        <is>
          <t>HP / V / Ph</t>
        </is>
      </c>
      <c r="C276" s="401" t="n"/>
      <c r="D276" s="523">
        <f>IF('{Equipment Data Entry}'!G244="","",'{Equipment Data Entry}'!G244)</f>
        <v/>
      </c>
      <c r="E276" s="524">
        <f>IF('{Equipment Data Entry}'!H244="","",'{Equipment Data Entry}'!H244)</f>
        <v/>
      </c>
      <c r="F276" s="524">
        <f>IF('{Equipment Data Entry}'!I244="","",'{Equipment Data Entry}'!I244)</f>
        <v/>
      </c>
      <c r="G276" s="401" t="n"/>
      <c r="I276" s="199" t="inlineStr">
        <is>
          <t>Measured Amps</t>
        </is>
      </c>
      <c r="J276" s="401" t="n"/>
      <c r="K276" s="71" t="n"/>
      <c r="L276" s="400" t="n"/>
      <c r="M276" s="401" t="n"/>
    </row>
    <row r="277" ht="13.35" customHeight="1" s="162">
      <c r="B277" s="199" t="inlineStr">
        <is>
          <t>Instrument</t>
        </is>
      </c>
      <c r="C277" s="401" t="n"/>
      <c r="D277" s="204" t="n"/>
      <c r="E277" s="400" t="n"/>
      <c r="F277" s="400" t="n"/>
      <c r="G277" s="401" t="n"/>
      <c r="I277" s="199" t="inlineStr">
        <is>
          <t>Final Settings</t>
        </is>
      </c>
      <c r="J277" s="401" t="n"/>
      <c r="K277" s="71" t="n"/>
      <c r="L277" s="400" t="n"/>
      <c r="M277" s="401" t="n"/>
    </row>
    <row r="278" ht="13.35" customHeight="1" s="162">
      <c r="B278" s="188" t="inlineStr">
        <is>
          <t>Register / Grille / Diffuser Airflow</t>
        </is>
      </c>
      <c r="C278" s="174" t="n"/>
      <c r="D278" s="174" t="n"/>
      <c r="E278" s="174" t="n"/>
      <c r="F278" s="173" t="n"/>
      <c r="G278" s="233" t="inlineStr">
        <is>
          <t>Design VEL</t>
        </is>
      </c>
      <c r="H278" s="194" t="inlineStr">
        <is>
          <t>Design CFM</t>
        </is>
      </c>
      <c r="I278" s="188" t="inlineStr">
        <is>
          <t>Initial</t>
        </is>
      </c>
      <c r="J278" s="173" t="n"/>
      <c r="K278" s="188" t="inlineStr">
        <is>
          <t>Final</t>
        </is>
      </c>
      <c r="L278" s="173" t="n"/>
      <c r="M278" s="188" t="inlineStr">
        <is>
          <t>%</t>
        </is>
      </c>
    </row>
    <row r="279" ht="13.35" customHeight="1" s="162">
      <c r="B279" s="153" t="inlineStr">
        <is>
          <t>No.</t>
        </is>
      </c>
      <c r="C279" s="188" t="inlineStr">
        <is>
          <t>Area Served</t>
        </is>
      </c>
      <c r="D279" s="188" t="inlineStr">
        <is>
          <t>Type</t>
        </is>
      </c>
      <c r="E279" s="188" t="inlineStr">
        <is>
          <t>Size</t>
        </is>
      </c>
      <c r="F279" s="188" t="inlineStr">
        <is>
          <t>Ak</t>
        </is>
      </c>
      <c r="G279" s="440" t="n"/>
      <c r="H279" s="440" t="n"/>
      <c r="I279" s="188" t="inlineStr">
        <is>
          <t>VEL</t>
        </is>
      </c>
      <c r="J279" s="188" t="inlineStr">
        <is>
          <t>CFM</t>
        </is>
      </c>
      <c r="K279" s="188" t="inlineStr">
        <is>
          <t>VEL</t>
        </is>
      </c>
      <c r="L279" s="188" t="inlineStr">
        <is>
          <t>CFM</t>
        </is>
      </c>
      <c r="M279" s="440" t="n"/>
    </row>
    <row r="280" ht="13.35" customHeight="1" s="162">
      <c r="B280" s="307" t="n"/>
      <c r="C280" s="307" t="n"/>
      <c r="E280" s="307" t="n"/>
      <c r="F280" s="32" t="n"/>
      <c r="G280" s="33">
        <f>IF(F280="", "", IF(OR(ISTEXT(H280),ISTEXT(F280)),"",H280/F280))</f>
        <v/>
      </c>
      <c r="H280" s="33" t="n"/>
      <c r="I280" s="33" t="n"/>
      <c r="J280" s="33">
        <f>IF(I280="", "", IF(OR(ISTEXT(I280),ISTEXT($F280)),"",I280*$F280))</f>
        <v/>
      </c>
      <c r="K280" s="33" t="n"/>
      <c r="L280" s="33">
        <f>IF(K280="", "", IF(OR(ISTEXT(K280),ISTEXT($F280)),"",K280*$F280))</f>
        <v/>
      </c>
      <c r="M280" s="30">
        <f>IF(OR(H280="",H280=0),"",IF(K280="",IF(J280="","",IF(OR(ISTEXT(J280),ISTEXT(H280)),"",J280/H280)),IF(OR(ISTEXT(L280),ISTEXT(H280)),"",L280/H280)))</f>
        <v/>
      </c>
    </row>
    <row r="281" ht="13.35" customHeight="1" s="162">
      <c r="B281" s="307" t="n"/>
      <c r="C281" s="307" t="n"/>
      <c r="E281" s="307" t="n"/>
      <c r="F281" s="32" t="n"/>
      <c r="G281" s="33">
        <f>IF(F281="", "", IF(OR(ISTEXT(H281),ISTEXT(F281)),"",H281/F281))</f>
        <v/>
      </c>
      <c r="H281" s="33" t="n"/>
      <c r="I281" s="33" t="n"/>
      <c r="J281" s="33">
        <f>IF(I281="", "", IF(OR(ISTEXT(I281),ISTEXT($F281)),"",I281*$F281))</f>
        <v/>
      </c>
      <c r="K281" s="33" t="n"/>
      <c r="L281" s="33">
        <f>IF(K281="", "", IF(OR(ISTEXT(K281),ISTEXT($F281)),"",K281*$F281))</f>
        <v/>
      </c>
      <c r="M281" s="30">
        <f>IF(OR(H281="",H281=0),"",IF(K281="",IF(J281="","",IF(OR(ISTEXT(J281),ISTEXT(H281)),"",J281/H281)),IF(OR(ISTEXT(L281),ISTEXT(H281)),"",L281/H281)))</f>
        <v/>
      </c>
    </row>
    <row r="282" ht="13.35" customHeight="1" s="162">
      <c r="B282" s="307" t="n"/>
      <c r="C282" s="307" t="n"/>
      <c r="E282" s="307" t="n"/>
      <c r="F282" s="32" t="n"/>
      <c r="G282" s="33">
        <f>IF(F282="", "", IF(OR(ISTEXT(H282),ISTEXT(F282)),"",H282/F282))</f>
        <v/>
      </c>
      <c r="H282" s="33" t="n"/>
      <c r="I282" s="33" t="n"/>
      <c r="J282" s="33">
        <f>IF(I282="", "", IF(OR(ISTEXT(I282),ISTEXT($F282)),"",I282*$F282))</f>
        <v/>
      </c>
      <c r="K282" s="33" t="n"/>
      <c r="L282" s="33">
        <f>IF(K282="", "", IF(OR(ISTEXT(K282),ISTEXT($F282)),"",K282*$F282))</f>
        <v/>
      </c>
      <c r="M282" s="30">
        <f>IF(OR(H282="",H282=0),"",IF(K282="",IF(J282="","",IF(OR(ISTEXT(J282),ISTEXT(H282)),"",J282/H282)),IF(OR(ISTEXT(L282),ISTEXT(H282)),"",L282/H282)))</f>
        <v/>
      </c>
    </row>
    <row r="283" ht="13.35" customHeight="1" s="162">
      <c r="B283" s="307" t="n"/>
      <c r="C283" s="307" t="n"/>
      <c r="E283" s="307" t="n"/>
      <c r="F283" s="32" t="n"/>
      <c r="G283" s="33">
        <f>IF(F283="", "", IF(OR(ISTEXT(H283),ISTEXT(F283)),"",H283/F283))</f>
        <v/>
      </c>
      <c r="H283" s="33" t="n"/>
      <c r="I283" s="33" t="n"/>
      <c r="J283" s="33">
        <f>IF(I283="", "", IF(OR(ISTEXT(I283),ISTEXT($F283)),"",I283*$F283))</f>
        <v/>
      </c>
      <c r="K283" s="33" t="n"/>
      <c r="L283" s="33">
        <f>IF(K283="", "", IF(OR(ISTEXT(K283),ISTEXT($F283)),"",K283*$F283))</f>
        <v/>
      </c>
      <c r="M283" s="30">
        <f>IF(OR(H283="",H283=0),"",IF(K283="",IF(J283="","",IF(OR(ISTEXT(J283),ISTEXT(H283)),"",J283/H283)),IF(OR(ISTEXT(L283),ISTEXT(H283)),"",L283/H283)))</f>
        <v/>
      </c>
    </row>
    <row r="284" ht="13.35" customHeight="1" s="162">
      <c r="B284" s="307" t="n"/>
      <c r="C284" s="307" t="n"/>
      <c r="E284" s="307" t="n"/>
      <c r="F284" s="32" t="n"/>
      <c r="G284" s="33">
        <f>IF(F284="", "", IF(OR(ISTEXT(H284),ISTEXT(F284)),"",H284/F284))</f>
        <v/>
      </c>
      <c r="H284" s="33" t="n"/>
      <c r="I284" s="33" t="n"/>
      <c r="J284" s="33">
        <f>IF(I284="", "", IF(OR(ISTEXT(I284),ISTEXT($F284)),"",I284*$F284))</f>
        <v/>
      </c>
      <c r="K284" s="33" t="n"/>
      <c r="L284" s="33">
        <f>IF(K284="", "", IF(OR(ISTEXT(K284),ISTEXT($F284)),"",K284*$F284))</f>
        <v/>
      </c>
      <c r="M284" s="30">
        <f>IF(OR(H284="",H284=0),"",IF(K284="",IF(J284="","",IF(OR(ISTEXT(J284),ISTEXT(H284)),"",J284/H284)),IF(OR(ISTEXT(L284),ISTEXT(H284)),"",L284/H284)))</f>
        <v/>
      </c>
    </row>
    <row r="285" ht="13.35" customHeight="1" s="162">
      <c r="B285" s="307" t="n"/>
      <c r="C285" s="307" t="n"/>
      <c r="E285" s="307" t="n"/>
      <c r="F285" s="32" t="n"/>
      <c r="G285" s="33">
        <f>IF(F285="", "", IF(OR(ISTEXT(H285),ISTEXT(F285)),"",H285/F285))</f>
        <v/>
      </c>
      <c r="H285" s="33" t="n"/>
      <c r="I285" s="33" t="n"/>
      <c r="J285" s="33">
        <f>IF(I285="", "", IF(OR(ISTEXT(I285),ISTEXT($F285)),"",I285*$F285))</f>
        <v/>
      </c>
      <c r="K285" s="33" t="n"/>
      <c r="L285" s="33">
        <f>IF(K285="", "", IF(OR(ISTEXT(K285),ISTEXT($F285)),"",K285*$F285))</f>
        <v/>
      </c>
      <c r="M285" s="30">
        <f>IF(OR(H285="",H285=0),"",IF(K285="",IF(J285="","",IF(OR(ISTEXT(J285),ISTEXT(H285)),"",J285/H285)),IF(OR(ISTEXT(L285),ISTEXT(H285)),"",L285/H285)))</f>
        <v/>
      </c>
    </row>
    <row r="286" ht="13.35" customHeight="1" s="162">
      <c r="B286" s="42" t="n"/>
      <c r="C286" s="231" t="inlineStr">
        <is>
          <t>Total</t>
        </is>
      </c>
      <c r="D286" s="159" t="n"/>
      <c r="E286" s="42" t="n"/>
      <c r="F286" s="42" t="n"/>
      <c r="G286" s="43" t="n"/>
      <c r="H286" s="43">
        <f>IF(SUM(H280:H285)=0,"",SUM(H280:H285))</f>
        <v/>
      </c>
      <c r="I286" s="43" t="n"/>
      <c r="J286" s="43">
        <f>IF(SUM(J280:J285)=0,"",SUM(J280:J285))</f>
        <v/>
      </c>
      <c r="K286" s="43" t="n"/>
      <c r="L286" s="43">
        <f>IF(SUM(L280:L285)=0,"",SUM(L280:L285))</f>
        <v/>
      </c>
      <c r="M286" s="35">
        <f>IF(OR(H286="",H286=0),"",IF(L286="",IF(J286="","",IF(OR(ISTEXT(J286),ISTEXT(H286)),"",J286/H286)),IF(OR(ISTEXT(L286),ISTEXT(H286)),"",L286/H286)))</f>
        <v/>
      </c>
    </row>
    <row r="287" ht="13.35" customHeight="1" s="162">
      <c r="B287" s="188" t="inlineStr">
        <is>
          <t>Remarks</t>
        </is>
      </c>
      <c r="C287" s="173" t="n"/>
      <c r="D287" s="154" t="n"/>
      <c r="E287" s="174" t="n"/>
      <c r="F287" s="174" t="n"/>
      <c r="G287" s="174" t="n"/>
      <c r="H287" s="174" t="n"/>
      <c r="I287" s="174" t="n"/>
      <c r="J287" s="174" t="n"/>
      <c r="K287" s="174" t="n"/>
      <c r="L287" s="174" t="n"/>
      <c r="M287" s="173" t="n"/>
    </row>
    <row r="288" ht="13.35" customHeight="1" s="162">
      <c r="B288" s="154" t="n"/>
      <c r="C288" s="174" t="n"/>
      <c r="D288" s="174" t="n"/>
      <c r="E288" s="174" t="n"/>
      <c r="F288" s="174" t="n"/>
      <c r="G288" s="174" t="n"/>
      <c r="H288" s="174" t="n"/>
      <c r="I288" s="174" t="n"/>
      <c r="J288" s="174" t="n"/>
      <c r="K288" s="174" t="n"/>
      <c r="L288" s="174" t="n"/>
      <c r="M288" s="173" t="n"/>
    </row>
    <row r="289" ht="13.35" customHeight="1" s="162"/>
    <row r="290" ht="13.35" customHeight="1" s="162"/>
    <row r="291" ht="13.35" customHeight="1" s="162"/>
    <row r="292" ht="13.35" customHeight="1" s="162">
      <c r="B292" s="200" t="inlineStr">
        <is>
          <t>System</t>
        </is>
      </c>
      <c r="C292" s="403" t="n"/>
      <c r="D292" s="209">
        <f>IF('{Equipment Data Entry}'!B245="","",'{Equipment Data Entry}'!B245)</f>
        <v/>
      </c>
      <c r="E292" s="418" t="n"/>
      <c r="F292" s="403" t="n"/>
      <c r="G292" s="200" t="inlineStr">
        <is>
          <t>Service</t>
        </is>
      </c>
      <c r="H292" s="403" t="n"/>
      <c r="I292" s="210">
        <f>IF('{Equipment Data Entry}'!C245="","",'{Equipment Data Entry}'!C245)</f>
        <v/>
      </c>
      <c r="J292" s="418" t="n"/>
      <c r="K292" s="418" t="n"/>
      <c r="L292" s="418" t="n"/>
      <c r="M292" s="403" t="n"/>
    </row>
    <row r="293" ht="13.35" customHeight="1" s="162">
      <c r="B293" s="422" t="n"/>
      <c r="C293" s="423" t="n"/>
      <c r="D293" s="422" t="n"/>
      <c r="E293" s="424" t="n"/>
      <c r="F293" s="423" t="n"/>
      <c r="G293" s="422" t="n"/>
      <c r="H293" s="423" t="n"/>
      <c r="I293" s="422" t="n"/>
      <c r="J293" s="424" t="n"/>
      <c r="K293" s="424" t="n"/>
      <c r="L293" s="424" t="n"/>
      <c r="M293" s="423" t="n"/>
    </row>
    <row r="294" ht="13.35" customHeight="1" s="162">
      <c r="B294" s="200" t="inlineStr">
        <is>
          <t>Unit Data</t>
        </is>
      </c>
      <c r="C294" s="400" t="n"/>
      <c r="D294" s="400" t="n"/>
      <c r="E294" s="400" t="n"/>
      <c r="F294" s="400" t="n"/>
      <c r="G294" s="401" t="n"/>
      <c r="H294" s="13" t="n"/>
      <c r="I294" s="200" t="inlineStr">
        <is>
          <t>Design and Performance Data</t>
        </is>
      </c>
      <c r="J294" s="400" t="n"/>
      <c r="K294" s="400" t="n"/>
      <c r="L294" s="401" t="n"/>
      <c r="M294" s="283" t="n"/>
    </row>
    <row r="295" ht="13.35" customHeight="1" s="162">
      <c r="B295" s="199" t="inlineStr">
        <is>
          <t>Manufacturer</t>
        </is>
      </c>
      <c r="C295" s="401" t="n"/>
      <c r="D295" s="204">
        <f>IF('{Equipment Data Entry}'!E245="","",'{Equipment Data Entry}'!E245)</f>
        <v/>
      </c>
      <c r="E295" s="400" t="n"/>
      <c r="F295" s="400" t="n"/>
      <c r="G295" s="401" t="n"/>
      <c r="H295" s="13" t="n"/>
      <c r="I295" s="199" t="inlineStr">
        <is>
          <t>Design Criteria</t>
        </is>
      </c>
      <c r="J295" s="401" t="n"/>
      <c r="K295" s="199" t="inlineStr">
        <is>
          <t>Design</t>
        </is>
      </c>
      <c r="L295" s="199" t="inlineStr">
        <is>
          <t>Actual</t>
        </is>
      </c>
      <c r="M295" s="13" t="n"/>
    </row>
    <row r="296" ht="13.35" customHeight="1" s="162">
      <c r="B296" s="199" t="inlineStr">
        <is>
          <t>Model Number</t>
        </is>
      </c>
      <c r="C296" s="401" t="n"/>
      <c r="D296" s="204">
        <f>IF('{Equipment Data Entry}'!F245="","",'{Equipment Data Entry}'!F245)</f>
        <v/>
      </c>
      <c r="E296" s="400" t="n"/>
      <c r="F296" s="400" t="n"/>
      <c r="G296" s="401" t="n"/>
      <c r="H296" s="13" t="n"/>
      <c r="I296" s="199" t="inlineStr">
        <is>
          <t>Total Airflow</t>
        </is>
      </c>
      <c r="J296" s="401" t="n"/>
      <c r="K296" s="24">
        <f>H310</f>
        <v/>
      </c>
      <c r="L296" s="24">
        <f>L310</f>
        <v/>
      </c>
      <c r="M296" s="22">
        <f>IF(OR(L296="",K296="",K296=0),"",IF(OR(ISTEXT(L296),ISTEXT(K296)),"",L296/K296))</f>
        <v/>
      </c>
    </row>
    <row r="297" ht="13.35" customHeight="1" s="162">
      <c r="B297" s="199" t="inlineStr">
        <is>
          <t>Serial Number</t>
        </is>
      </c>
      <c r="C297" s="401" t="n"/>
      <c r="D297" s="204" t="n"/>
      <c r="E297" s="400" t="n"/>
      <c r="F297" s="400" t="n"/>
      <c r="G297" s="401" t="n"/>
      <c r="H297" s="13" t="n"/>
      <c r="I297" s="199" t="inlineStr">
        <is>
          <t>Unit ESP</t>
        </is>
      </c>
      <c r="J297" s="401" t="n"/>
      <c r="K297" s="71" t="n"/>
      <c r="L297" s="64" t="n"/>
      <c r="M297" s="22" t="n"/>
    </row>
    <row r="298" ht="13.35" customHeight="1" s="162">
      <c r="B298" s="199" t="inlineStr">
        <is>
          <t>Area Served</t>
        </is>
      </c>
      <c r="C298" s="401" t="n"/>
      <c r="D298" s="204">
        <f>IF('{Equipment Data Entry}'!C245="","",'{Equipment Data Entry}'!C245)</f>
        <v/>
      </c>
      <c r="E298" s="400" t="n"/>
      <c r="F298" s="400" t="n"/>
      <c r="G298" s="401" t="n"/>
      <c r="H298" s="13" t="n"/>
      <c r="I298" s="199" t="inlineStr">
        <is>
          <t>Fan RPM</t>
        </is>
      </c>
      <c r="J298" s="401" t="n"/>
      <c r="K298" s="71" t="n"/>
      <c r="L298" s="64" t="n"/>
      <c r="M298" s="22" t="n"/>
    </row>
    <row r="299" ht="13.35" customHeight="1" s="162">
      <c r="B299" s="199" t="inlineStr">
        <is>
          <t>Location</t>
        </is>
      </c>
      <c r="C299" s="401" t="n"/>
      <c r="D299" s="204">
        <f>IF('{Equipment Data Entry}'!D245="","",'{Equipment Data Entry}'!D245)</f>
        <v/>
      </c>
      <c r="E299" s="400" t="n"/>
      <c r="F299" s="400" t="n"/>
      <c r="G299" s="401" t="n"/>
      <c r="H299" s="13" t="n"/>
      <c r="I299" s="199" t="inlineStr">
        <is>
          <t>Speed Setting</t>
        </is>
      </c>
      <c r="J299" s="401" t="n"/>
      <c r="K299" s="71" t="n"/>
      <c r="L299" s="64" t="n"/>
      <c r="M299" s="22" t="n"/>
    </row>
    <row r="300" ht="13.35" customHeight="1" s="162">
      <c r="B300" s="199" t="inlineStr">
        <is>
          <t>HP / V / Ph</t>
        </is>
      </c>
      <c r="C300" s="401" t="n"/>
      <c r="D300" s="523">
        <f>IF('{Equipment Data Entry}'!G245="","",'{Equipment Data Entry}'!G245)</f>
        <v/>
      </c>
      <c r="E300" s="524">
        <f>IF('{Equipment Data Entry}'!H245="","",'{Equipment Data Entry}'!H245)</f>
        <v/>
      </c>
      <c r="F300" s="524">
        <f>IF('{Equipment Data Entry}'!I245="","",'{Equipment Data Entry}'!I245)</f>
        <v/>
      </c>
      <c r="G300" s="401" t="n"/>
      <c r="I300" s="199" t="inlineStr">
        <is>
          <t>Measured Amps</t>
        </is>
      </c>
      <c r="J300" s="401" t="n"/>
      <c r="K300" s="71" t="n"/>
      <c r="L300" s="400" t="n"/>
      <c r="M300" s="401" t="n"/>
    </row>
    <row r="301" ht="13.35" customHeight="1" s="162">
      <c r="B301" s="199" t="inlineStr">
        <is>
          <t>Instrument</t>
        </is>
      </c>
      <c r="C301" s="401" t="n"/>
      <c r="D301" s="204" t="n"/>
      <c r="E301" s="400" t="n"/>
      <c r="F301" s="400" t="n"/>
      <c r="G301" s="401" t="n"/>
      <c r="I301" s="199" t="inlineStr">
        <is>
          <t>Final Settings</t>
        </is>
      </c>
      <c r="J301" s="401" t="n"/>
      <c r="K301" s="71" t="n"/>
      <c r="L301" s="400" t="n"/>
      <c r="M301" s="401" t="n"/>
    </row>
    <row r="302" ht="13.35" customHeight="1" s="162">
      <c r="B302" s="188" t="inlineStr">
        <is>
          <t>Register / Grille / Diffuser Airflow</t>
        </is>
      </c>
      <c r="C302" s="174" t="n"/>
      <c r="D302" s="174" t="n"/>
      <c r="E302" s="174" t="n"/>
      <c r="F302" s="173" t="n"/>
      <c r="G302" s="233" t="inlineStr">
        <is>
          <t>Design VEL</t>
        </is>
      </c>
      <c r="H302" s="194" t="inlineStr">
        <is>
          <t>Design CFM</t>
        </is>
      </c>
      <c r="I302" s="188" t="inlineStr">
        <is>
          <t>Initial</t>
        </is>
      </c>
      <c r="J302" s="173" t="n"/>
      <c r="K302" s="188" t="inlineStr">
        <is>
          <t>Final</t>
        </is>
      </c>
      <c r="L302" s="173" t="n"/>
      <c r="M302" s="188" t="inlineStr">
        <is>
          <t>%</t>
        </is>
      </c>
    </row>
    <row r="303" ht="13.35" customHeight="1" s="162">
      <c r="B303" s="153" t="inlineStr">
        <is>
          <t>No.</t>
        </is>
      </c>
      <c r="C303" s="188" t="inlineStr">
        <is>
          <t>Area Served</t>
        </is>
      </c>
      <c r="D303" s="188" t="inlineStr">
        <is>
          <t>Type</t>
        </is>
      </c>
      <c r="E303" s="188" t="inlineStr">
        <is>
          <t>Size</t>
        </is>
      </c>
      <c r="F303" s="188" t="inlineStr">
        <is>
          <t>Ak</t>
        </is>
      </c>
      <c r="G303" s="440" t="n"/>
      <c r="H303" s="440" t="n"/>
      <c r="I303" s="188" t="inlineStr">
        <is>
          <t>VEL</t>
        </is>
      </c>
      <c r="J303" s="188" t="inlineStr">
        <is>
          <t>CFM</t>
        </is>
      </c>
      <c r="K303" s="188" t="inlineStr">
        <is>
          <t>VEL</t>
        </is>
      </c>
      <c r="L303" s="188" t="inlineStr">
        <is>
          <t>CFM</t>
        </is>
      </c>
      <c r="M303" s="440" t="n"/>
    </row>
    <row r="304" ht="13.35" customHeight="1" s="162">
      <c r="B304" s="307" t="n"/>
      <c r="C304" s="307" t="n"/>
      <c r="E304" s="307" t="n"/>
      <c r="F304" s="32" t="n"/>
      <c r="G304" s="33">
        <f>IF(F304="", "", IF(OR(ISTEXT(H304),ISTEXT(F304)),"",H304/F304))</f>
        <v/>
      </c>
      <c r="H304" s="33" t="n"/>
      <c r="I304" s="33" t="n"/>
      <c r="J304" s="33">
        <f>IF(I304="", "", IF(OR(ISTEXT(I304),ISTEXT($F304)),"",I304*$F304))</f>
        <v/>
      </c>
      <c r="K304" s="33" t="n"/>
      <c r="L304" s="33">
        <f>IF(K304="", "", IF(OR(ISTEXT(K304),ISTEXT($F304)),"",K304*$F304))</f>
        <v/>
      </c>
      <c r="M304" s="30">
        <f>IF(OR(H304="",H304=0),"",IF(K304="",IF(J304="","",IF(OR(ISTEXT(J304),ISTEXT(H304)),"",J304/H304)),IF(OR(ISTEXT(L304),ISTEXT(H304)),"",L304/H304)))</f>
        <v/>
      </c>
    </row>
    <row r="305" ht="13.35" customHeight="1" s="162">
      <c r="B305" s="307" t="n"/>
      <c r="C305" s="307" t="n"/>
      <c r="E305" s="307" t="n"/>
      <c r="F305" s="32" t="n"/>
      <c r="G305" s="33">
        <f>IF(F305="", "", IF(OR(ISTEXT(H305),ISTEXT(F305)),"",H305/F305))</f>
        <v/>
      </c>
      <c r="H305" s="33" t="n"/>
      <c r="I305" s="33" t="n"/>
      <c r="J305" s="33">
        <f>IF(I305="", "", IF(OR(ISTEXT(I305),ISTEXT($F305)),"",I305*$F305))</f>
        <v/>
      </c>
      <c r="K305" s="33" t="n"/>
      <c r="L305" s="33">
        <f>IF(K305="", "", IF(OR(ISTEXT(K305),ISTEXT($F305)),"",K305*$F305))</f>
        <v/>
      </c>
      <c r="M305" s="30">
        <f>IF(OR(H305="",H305=0),"",IF(K305="",IF(J305="","",IF(OR(ISTEXT(J305),ISTEXT(H305)),"",J305/H305)),IF(OR(ISTEXT(L305),ISTEXT(H305)),"",L305/H305)))</f>
        <v/>
      </c>
    </row>
    <row r="306" ht="13.35" customHeight="1" s="162">
      <c r="B306" s="307" t="n"/>
      <c r="C306" s="307" t="n"/>
      <c r="E306" s="307" t="n"/>
      <c r="F306" s="32" t="n"/>
      <c r="G306" s="33">
        <f>IF(F306="", "", IF(OR(ISTEXT(H306),ISTEXT(F306)),"",H306/F306))</f>
        <v/>
      </c>
      <c r="H306" s="33" t="n"/>
      <c r="I306" s="33" t="n"/>
      <c r="J306" s="33">
        <f>IF(I306="", "", IF(OR(ISTEXT(I306),ISTEXT($F306)),"",I306*$F306))</f>
        <v/>
      </c>
      <c r="K306" s="33" t="n"/>
      <c r="L306" s="33">
        <f>IF(K306="", "", IF(OR(ISTEXT(K306),ISTEXT($F306)),"",K306*$F306))</f>
        <v/>
      </c>
      <c r="M306" s="30">
        <f>IF(OR(H306="",H306=0),"",IF(K306="",IF(J306="","",IF(OR(ISTEXT(J306),ISTEXT(H306)),"",J306/H306)),IF(OR(ISTEXT(L306),ISTEXT(H306)),"",L306/H306)))</f>
        <v/>
      </c>
    </row>
    <row r="307" ht="13.35" customHeight="1" s="162">
      <c r="B307" s="307" t="n"/>
      <c r="C307" s="307" t="n"/>
      <c r="E307" s="307" t="n"/>
      <c r="F307" s="32" t="n"/>
      <c r="G307" s="33">
        <f>IF(F307="", "", IF(OR(ISTEXT(H307),ISTEXT(F307)),"",H307/F307))</f>
        <v/>
      </c>
      <c r="H307" s="33" t="n"/>
      <c r="I307" s="33" t="n"/>
      <c r="J307" s="33">
        <f>IF(I307="", "", IF(OR(ISTEXT(I307),ISTEXT($F307)),"",I307*$F307))</f>
        <v/>
      </c>
      <c r="K307" s="33" t="n"/>
      <c r="L307" s="33">
        <f>IF(K307="", "", IF(OR(ISTEXT(K307),ISTEXT($F307)),"",K307*$F307))</f>
        <v/>
      </c>
      <c r="M307" s="30">
        <f>IF(OR(H307="",H307=0),"",IF(K307="",IF(J307="","",IF(OR(ISTEXT(J307),ISTEXT(H307)),"",J307/H307)),IF(OR(ISTEXT(L307),ISTEXT(H307)),"",L307/H307)))</f>
        <v/>
      </c>
    </row>
    <row r="308" ht="13.35" customHeight="1" s="162">
      <c r="B308" s="307" t="n"/>
      <c r="C308" s="307" t="n"/>
      <c r="E308" s="307" t="n"/>
      <c r="F308" s="32" t="n"/>
      <c r="G308" s="33">
        <f>IF(F308="", "", IF(OR(ISTEXT(H308),ISTEXT(F308)),"",H308/F308))</f>
        <v/>
      </c>
      <c r="H308" s="33" t="n"/>
      <c r="I308" s="33" t="n"/>
      <c r="J308" s="33">
        <f>IF(I308="", "", IF(OR(ISTEXT(I308),ISTEXT($F308)),"",I308*$F308))</f>
        <v/>
      </c>
      <c r="K308" s="33" t="n"/>
      <c r="L308" s="33">
        <f>IF(K308="", "", IF(OR(ISTEXT(K308),ISTEXT($F308)),"",K308*$F308))</f>
        <v/>
      </c>
      <c r="M308" s="30">
        <f>IF(OR(H308="",H308=0),"",IF(K308="",IF(J308="","",IF(OR(ISTEXT(J308),ISTEXT(H308)),"",J308/H308)),IF(OR(ISTEXT(L308),ISTEXT(H308)),"",L308/H308)))</f>
        <v/>
      </c>
    </row>
    <row r="309" ht="13.35" customHeight="1" s="162">
      <c r="B309" s="307" t="n"/>
      <c r="C309" s="307" t="n"/>
      <c r="E309" s="307" t="n"/>
      <c r="F309" s="32" t="n"/>
      <c r="G309" s="33">
        <f>IF(F309="", "", IF(OR(ISTEXT(H309),ISTEXT(F309)),"",H309/F309))</f>
        <v/>
      </c>
      <c r="H309" s="33" t="n"/>
      <c r="I309" s="33" t="n"/>
      <c r="J309" s="33">
        <f>IF(I309="", "", IF(OR(ISTEXT(I309),ISTEXT($F309)),"",I309*$F309))</f>
        <v/>
      </c>
      <c r="K309" s="33" t="n"/>
      <c r="L309" s="33">
        <f>IF(K309="", "", IF(OR(ISTEXT(K309),ISTEXT($F309)),"",K309*$F309))</f>
        <v/>
      </c>
      <c r="M309" s="30">
        <f>IF(OR(H309="",H309=0),"",IF(K309="",IF(J309="","",IF(OR(ISTEXT(J309),ISTEXT(H309)),"",J309/H309)),IF(OR(ISTEXT(L309),ISTEXT(H309)),"",L309/H309)))</f>
        <v/>
      </c>
    </row>
    <row r="310" ht="13.35" customHeight="1" s="162">
      <c r="B310" s="42" t="n"/>
      <c r="C310" s="231" t="inlineStr">
        <is>
          <t>Total</t>
        </is>
      </c>
      <c r="D310" s="159" t="n"/>
      <c r="E310" s="42" t="n"/>
      <c r="F310" s="42" t="n"/>
      <c r="G310" s="43" t="n"/>
      <c r="H310" s="43">
        <f>IF(SUM(H304:H309)=0,"",SUM(H304:H309))</f>
        <v/>
      </c>
      <c r="I310" s="43" t="n"/>
      <c r="J310" s="43">
        <f>IF(SUM(J304:J309)=0,"",SUM(J304:J309))</f>
        <v/>
      </c>
      <c r="K310" s="43" t="n"/>
      <c r="L310" s="43">
        <f>IF(SUM(L304:L309)=0,"",SUM(L304:L309))</f>
        <v/>
      </c>
      <c r="M310" s="35">
        <f>IF(OR(H310="",H310=0),"",IF(L310="",IF(J310="","",IF(OR(ISTEXT(J310),ISTEXT(H310)),"",J310/H310)),IF(OR(ISTEXT(L310),ISTEXT(H310)),"",L310/H310)))</f>
        <v/>
      </c>
    </row>
    <row r="311" ht="13.35" customHeight="1" s="162">
      <c r="B311" s="188" t="inlineStr">
        <is>
          <t>Remarks</t>
        </is>
      </c>
      <c r="C311" s="173" t="n"/>
      <c r="D311" s="154" t="n"/>
      <c r="E311" s="174" t="n"/>
      <c r="F311" s="174" t="n"/>
      <c r="G311" s="174" t="n"/>
      <c r="H311" s="174" t="n"/>
      <c r="I311" s="174" t="n"/>
      <c r="J311" s="174" t="n"/>
      <c r="K311" s="174" t="n"/>
      <c r="L311" s="174" t="n"/>
      <c r="M311" s="173" t="n"/>
    </row>
    <row r="312" ht="13.35" customHeight="1" s="162">
      <c r="B312" s="154" t="n"/>
      <c r="C312" s="174" t="n"/>
      <c r="D312" s="174" t="n"/>
      <c r="E312" s="174" t="n"/>
      <c r="F312" s="174" t="n"/>
      <c r="G312" s="174" t="n"/>
      <c r="H312" s="174" t="n"/>
      <c r="I312" s="174" t="n"/>
      <c r="J312" s="174" t="n"/>
      <c r="K312" s="174" t="n"/>
      <c r="L312" s="174" t="n"/>
      <c r="M312" s="173" t="n"/>
    </row>
    <row r="313" ht="13.35" customHeight="1" s="162"/>
    <row r="314" ht="13.35" customHeight="1" s="162"/>
    <row r="315" ht="13.35" customHeight="1" s="162"/>
    <row r="316" ht="13.35" customHeight="1" s="162">
      <c r="B316" s="200" t="inlineStr">
        <is>
          <t>System</t>
        </is>
      </c>
      <c r="C316" s="403" t="n"/>
      <c r="D316" s="209">
        <f>IF('{Equipment Data Entry}'!B246="","",'{Equipment Data Entry}'!B246)</f>
        <v/>
      </c>
      <c r="E316" s="418" t="n"/>
      <c r="F316" s="403" t="n"/>
      <c r="G316" s="200" t="inlineStr">
        <is>
          <t>Service</t>
        </is>
      </c>
      <c r="H316" s="403" t="n"/>
      <c r="I316" s="210">
        <f>IF('{Equipment Data Entry}'!C246="","",'{Equipment Data Entry}'!C246)</f>
        <v/>
      </c>
      <c r="J316" s="418" t="n"/>
      <c r="K316" s="418" t="n"/>
      <c r="L316" s="418" t="n"/>
      <c r="M316" s="403" t="n"/>
    </row>
    <row r="317" ht="13.35" customHeight="1" s="162">
      <c r="B317" s="422" t="n"/>
      <c r="C317" s="423" t="n"/>
      <c r="D317" s="422" t="n"/>
      <c r="E317" s="424" t="n"/>
      <c r="F317" s="423" t="n"/>
      <c r="G317" s="422" t="n"/>
      <c r="H317" s="423" t="n"/>
      <c r="I317" s="422" t="n"/>
      <c r="J317" s="424" t="n"/>
      <c r="K317" s="424" t="n"/>
      <c r="L317" s="424" t="n"/>
      <c r="M317" s="423" t="n"/>
    </row>
    <row r="318" ht="13.35" customHeight="1" s="162">
      <c r="B318" s="200" t="inlineStr">
        <is>
          <t>Unit Data</t>
        </is>
      </c>
      <c r="C318" s="400" t="n"/>
      <c r="D318" s="400" t="n"/>
      <c r="E318" s="400" t="n"/>
      <c r="F318" s="400" t="n"/>
      <c r="G318" s="401" t="n"/>
      <c r="H318" s="13" t="n"/>
      <c r="I318" s="200" t="inlineStr">
        <is>
          <t>Design and Performance Data</t>
        </is>
      </c>
      <c r="J318" s="400" t="n"/>
      <c r="K318" s="400" t="n"/>
      <c r="L318" s="401" t="n"/>
      <c r="M318" s="283" t="n"/>
    </row>
    <row r="319" ht="13.35" customHeight="1" s="162">
      <c r="B319" s="199" t="inlineStr">
        <is>
          <t>Manufacturer</t>
        </is>
      </c>
      <c r="C319" s="401" t="n"/>
      <c r="D319" s="204">
        <f>IF('{Equipment Data Entry}'!E246="","",'{Equipment Data Entry}'!E246)</f>
        <v/>
      </c>
      <c r="E319" s="400" t="n"/>
      <c r="F319" s="400" t="n"/>
      <c r="G319" s="401" t="n"/>
      <c r="H319" s="13" t="n"/>
      <c r="I319" s="199" t="inlineStr">
        <is>
          <t>Design Criteria</t>
        </is>
      </c>
      <c r="J319" s="401" t="n"/>
      <c r="K319" s="199" t="inlineStr">
        <is>
          <t>Design</t>
        </is>
      </c>
      <c r="L319" s="199" t="inlineStr">
        <is>
          <t>Actual</t>
        </is>
      </c>
      <c r="M319" s="13" t="n"/>
    </row>
    <row r="320" ht="13.35" customHeight="1" s="162">
      <c r="B320" s="199" t="inlineStr">
        <is>
          <t>Model Number</t>
        </is>
      </c>
      <c r="C320" s="401" t="n"/>
      <c r="D320" s="204">
        <f>IF('{Equipment Data Entry}'!F246="","",'{Equipment Data Entry}'!F246)</f>
        <v/>
      </c>
      <c r="E320" s="400" t="n"/>
      <c r="F320" s="400" t="n"/>
      <c r="G320" s="401" t="n"/>
      <c r="H320" s="13" t="n"/>
      <c r="I320" s="199" t="inlineStr">
        <is>
          <t>Total Airflow</t>
        </is>
      </c>
      <c r="J320" s="401" t="n"/>
      <c r="K320" s="24">
        <f>H334</f>
        <v/>
      </c>
      <c r="L320" s="24">
        <f>L334</f>
        <v/>
      </c>
      <c r="M320" s="22">
        <f>IF(OR(L320="",K320="",K320=0),"",IF(OR(ISTEXT(L320),ISTEXT(K320)),"",L320/K320))</f>
        <v/>
      </c>
    </row>
    <row r="321" ht="13.35" customHeight="1" s="162">
      <c r="B321" s="199" t="inlineStr">
        <is>
          <t>Serial Number</t>
        </is>
      </c>
      <c r="C321" s="401" t="n"/>
      <c r="D321" s="204" t="n"/>
      <c r="E321" s="400" t="n"/>
      <c r="F321" s="400" t="n"/>
      <c r="G321" s="401" t="n"/>
      <c r="H321" s="13" t="n"/>
      <c r="I321" s="199" t="inlineStr">
        <is>
          <t>Unit ESP</t>
        </is>
      </c>
      <c r="J321" s="401" t="n"/>
      <c r="K321" s="71" t="n"/>
      <c r="L321" s="64" t="n"/>
      <c r="M321" s="22" t="n"/>
    </row>
    <row r="322" ht="13.35" customHeight="1" s="162">
      <c r="B322" s="199" t="inlineStr">
        <is>
          <t>Area Served</t>
        </is>
      </c>
      <c r="C322" s="401" t="n"/>
      <c r="D322" s="204">
        <f>IF('{Equipment Data Entry}'!C246="","",'{Equipment Data Entry}'!C246)</f>
        <v/>
      </c>
      <c r="E322" s="400" t="n"/>
      <c r="F322" s="400" t="n"/>
      <c r="G322" s="401" t="n"/>
      <c r="H322" s="13" t="n"/>
      <c r="I322" s="199" t="inlineStr">
        <is>
          <t>Fan RPM</t>
        </is>
      </c>
      <c r="J322" s="401" t="n"/>
      <c r="K322" s="71" t="n"/>
      <c r="L322" s="64" t="n"/>
      <c r="M322" s="22" t="n"/>
    </row>
    <row r="323" ht="13.35" customHeight="1" s="162">
      <c r="B323" s="199" t="inlineStr">
        <is>
          <t>Location</t>
        </is>
      </c>
      <c r="C323" s="401" t="n"/>
      <c r="D323" s="204">
        <f>IF('{Equipment Data Entry}'!D246="","",'{Equipment Data Entry}'!D246)</f>
        <v/>
      </c>
      <c r="E323" s="400" t="n"/>
      <c r="F323" s="400" t="n"/>
      <c r="G323" s="401" t="n"/>
      <c r="H323" s="13" t="n"/>
      <c r="I323" s="199" t="inlineStr">
        <is>
          <t>Speed Setting</t>
        </is>
      </c>
      <c r="J323" s="401" t="n"/>
      <c r="K323" s="71" t="n"/>
      <c r="L323" s="64" t="n"/>
      <c r="M323" s="22" t="n"/>
    </row>
    <row r="324" ht="13.35" customHeight="1" s="162">
      <c r="B324" s="199" t="inlineStr">
        <is>
          <t>HP / V / Ph</t>
        </is>
      </c>
      <c r="C324" s="401" t="n"/>
      <c r="D324" s="523">
        <f>IF('{Equipment Data Entry}'!G246="","",'{Equipment Data Entry}'!G246)</f>
        <v/>
      </c>
      <c r="E324" s="524">
        <f>IF('{Equipment Data Entry}'!H246="","",'{Equipment Data Entry}'!H246)</f>
        <v/>
      </c>
      <c r="F324" s="524">
        <f>IF('{Equipment Data Entry}'!I246="","",'{Equipment Data Entry}'!I246)</f>
        <v/>
      </c>
      <c r="G324" s="401" t="n"/>
      <c r="I324" s="199" t="inlineStr">
        <is>
          <t>Measured Amps</t>
        </is>
      </c>
      <c r="J324" s="401" t="n"/>
      <c r="K324" s="71" t="n"/>
      <c r="L324" s="400" t="n"/>
      <c r="M324" s="401" t="n"/>
    </row>
    <row r="325" ht="13.35" customHeight="1" s="162">
      <c r="B325" s="199" t="inlineStr">
        <is>
          <t>Instrument</t>
        </is>
      </c>
      <c r="C325" s="401" t="n"/>
      <c r="D325" s="204" t="n"/>
      <c r="E325" s="400" t="n"/>
      <c r="F325" s="400" t="n"/>
      <c r="G325" s="401" t="n"/>
      <c r="I325" s="199" t="inlineStr">
        <is>
          <t>Final Settings</t>
        </is>
      </c>
      <c r="J325" s="401" t="n"/>
      <c r="K325" s="71" t="n"/>
      <c r="L325" s="400" t="n"/>
      <c r="M325" s="401" t="n"/>
    </row>
    <row r="326" ht="13.35" customHeight="1" s="162">
      <c r="B326" s="188" t="inlineStr">
        <is>
          <t>Register / Grille / Diffuser Airflow</t>
        </is>
      </c>
      <c r="C326" s="174" t="n"/>
      <c r="D326" s="174" t="n"/>
      <c r="E326" s="174" t="n"/>
      <c r="F326" s="173" t="n"/>
      <c r="G326" s="233" t="inlineStr">
        <is>
          <t>Design VEL</t>
        </is>
      </c>
      <c r="H326" s="194" t="inlineStr">
        <is>
          <t>Design CFM</t>
        </is>
      </c>
      <c r="I326" s="188" t="inlineStr">
        <is>
          <t>Initial</t>
        </is>
      </c>
      <c r="J326" s="173" t="n"/>
      <c r="K326" s="188" t="inlineStr">
        <is>
          <t>Final</t>
        </is>
      </c>
      <c r="L326" s="173" t="n"/>
      <c r="M326" s="188" t="inlineStr">
        <is>
          <t>%</t>
        </is>
      </c>
    </row>
    <row r="327" ht="13.35" customHeight="1" s="162">
      <c r="B327" s="153" t="inlineStr">
        <is>
          <t>No.</t>
        </is>
      </c>
      <c r="C327" s="188" t="inlineStr">
        <is>
          <t>Area Served</t>
        </is>
      </c>
      <c r="D327" s="188" t="inlineStr">
        <is>
          <t>Type</t>
        </is>
      </c>
      <c r="E327" s="188" t="inlineStr">
        <is>
          <t>Size</t>
        </is>
      </c>
      <c r="F327" s="188" t="inlineStr">
        <is>
          <t>Ak</t>
        </is>
      </c>
      <c r="G327" s="440" t="n"/>
      <c r="H327" s="440" t="n"/>
      <c r="I327" s="188" t="inlineStr">
        <is>
          <t>VEL</t>
        </is>
      </c>
      <c r="J327" s="188" t="inlineStr">
        <is>
          <t>CFM</t>
        </is>
      </c>
      <c r="K327" s="188" t="inlineStr">
        <is>
          <t>VEL</t>
        </is>
      </c>
      <c r="L327" s="188" t="inlineStr">
        <is>
          <t>CFM</t>
        </is>
      </c>
      <c r="M327" s="440" t="n"/>
    </row>
    <row r="328" ht="13.35" customHeight="1" s="162">
      <c r="B328" s="307" t="n"/>
      <c r="C328" s="307" t="n"/>
      <c r="E328" s="307" t="n"/>
      <c r="F328" s="32" t="n"/>
      <c r="G328" s="33">
        <f>IF(F328="", "", IF(OR(ISTEXT(H328),ISTEXT(F328)),"",H328/F328))</f>
        <v/>
      </c>
      <c r="H328" s="33" t="n"/>
      <c r="I328" s="33" t="n"/>
      <c r="J328" s="33">
        <f>IF(I328="", "", IF(OR(ISTEXT(I328),ISTEXT($F328)),"",I328*$F328))</f>
        <v/>
      </c>
      <c r="K328" s="33" t="n"/>
      <c r="L328" s="33">
        <f>IF(K328="", "", IF(OR(ISTEXT(K328),ISTEXT($F328)),"",K328*$F328))</f>
        <v/>
      </c>
      <c r="M328" s="30">
        <f>IF(OR(H328="",H328=0),"",IF(K328="",IF(J328="","",IF(OR(ISTEXT(J328),ISTEXT(H328)),"",J328/H328)),IF(OR(ISTEXT(L328),ISTEXT(H328)),"",L328/H328)))</f>
        <v/>
      </c>
    </row>
    <row r="329" ht="13.35" customHeight="1" s="162">
      <c r="B329" s="307" t="n"/>
      <c r="C329" s="307" t="n"/>
      <c r="E329" s="307" t="n"/>
      <c r="F329" s="32" t="n"/>
      <c r="G329" s="33">
        <f>IF(F329="", "", IF(OR(ISTEXT(H329),ISTEXT(F329)),"",H329/F329))</f>
        <v/>
      </c>
      <c r="H329" s="33" t="n"/>
      <c r="I329" s="33" t="n"/>
      <c r="J329" s="33">
        <f>IF(I329="", "", IF(OR(ISTEXT(I329),ISTEXT($F329)),"",I329*$F329))</f>
        <v/>
      </c>
      <c r="K329" s="33" t="n"/>
      <c r="L329" s="33">
        <f>IF(K329="", "", IF(OR(ISTEXT(K329),ISTEXT($F329)),"",K329*$F329))</f>
        <v/>
      </c>
      <c r="M329" s="30">
        <f>IF(OR(H329="",H329=0),"",IF(K329="",IF(J329="","",IF(OR(ISTEXT(J329),ISTEXT(H329)),"",J329/H329)),IF(OR(ISTEXT(L329),ISTEXT(H329)),"",L329/H329)))</f>
        <v/>
      </c>
    </row>
    <row r="330" ht="13.35" customHeight="1" s="162">
      <c r="B330" s="307" t="n"/>
      <c r="C330" s="307" t="n"/>
      <c r="E330" s="307" t="n"/>
      <c r="F330" s="32" t="n"/>
      <c r="G330" s="33">
        <f>IF(F330="", "", IF(OR(ISTEXT(H330),ISTEXT(F330)),"",H330/F330))</f>
        <v/>
      </c>
      <c r="H330" s="33" t="n"/>
      <c r="I330" s="33" t="n"/>
      <c r="J330" s="33">
        <f>IF(I330="", "", IF(OR(ISTEXT(I330),ISTEXT($F330)),"",I330*$F330))</f>
        <v/>
      </c>
      <c r="K330" s="33" t="n"/>
      <c r="L330" s="33">
        <f>IF(K330="", "", IF(OR(ISTEXT(K330),ISTEXT($F330)),"",K330*$F330))</f>
        <v/>
      </c>
      <c r="M330" s="30">
        <f>IF(OR(H330="",H330=0),"",IF(K330="",IF(J330="","",IF(OR(ISTEXT(J330),ISTEXT(H330)),"",J330/H330)),IF(OR(ISTEXT(L330),ISTEXT(H330)),"",L330/H330)))</f>
        <v/>
      </c>
    </row>
    <row r="331" ht="13.35" customHeight="1" s="162">
      <c r="B331" s="307" t="n"/>
      <c r="C331" s="307" t="n"/>
      <c r="E331" s="307" t="n"/>
      <c r="F331" s="32" t="n"/>
      <c r="G331" s="33">
        <f>IF(F331="", "", IF(OR(ISTEXT(H331),ISTEXT(F331)),"",H331/F331))</f>
        <v/>
      </c>
      <c r="H331" s="33" t="n"/>
      <c r="I331" s="33" t="n"/>
      <c r="J331" s="33">
        <f>IF(I331="", "", IF(OR(ISTEXT(I331),ISTEXT($F331)),"",I331*$F331))</f>
        <v/>
      </c>
      <c r="K331" s="33" t="n"/>
      <c r="L331" s="33">
        <f>IF(K331="", "", IF(OR(ISTEXT(K331),ISTEXT($F331)),"",K331*$F331))</f>
        <v/>
      </c>
      <c r="M331" s="30">
        <f>IF(OR(H331="",H331=0),"",IF(K331="",IF(J331="","",IF(OR(ISTEXT(J331),ISTEXT(H331)),"",J331/H331)),IF(OR(ISTEXT(L331),ISTEXT(H331)),"",L331/H331)))</f>
        <v/>
      </c>
    </row>
    <row r="332" ht="13.35" customHeight="1" s="162">
      <c r="B332" s="307" t="n"/>
      <c r="C332" s="307" t="n"/>
      <c r="E332" s="307" t="n"/>
      <c r="F332" s="32" t="n"/>
      <c r="G332" s="33">
        <f>IF(F332="", "", IF(OR(ISTEXT(H332),ISTEXT(F332)),"",H332/F332))</f>
        <v/>
      </c>
      <c r="H332" s="33" t="n"/>
      <c r="I332" s="33" t="n"/>
      <c r="J332" s="33">
        <f>IF(I332="", "", IF(OR(ISTEXT(I332),ISTEXT($F332)),"",I332*$F332))</f>
        <v/>
      </c>
      <c r="K332" s="33" t="n"/>
      <c r="L332" s="33">
        <f>IF(K332="", "", IF(OR(ISTEXT(K332),ISTEXT($F332)),"",K332*$F332))</f>
        <v/>
      </c>
      <c r="M332" s="30">
        <f>IF(OR(H332="",H332=0),"",IF(K332="",IF(J332="","",IF(OR(ISTEXT(J332),ISTEXT(H332)),"",J332/H332)),IF(OR(ISTEXT(L332),ISTEXT(H332)),"",L332/H332)))</f>
        <v/>
      </c>
    </row>
    <row r="333" ht="13.35" customHeight="1" s="162">
      <c r="B333" s="307" t="n"/>
      <c r="C333" s="307" t="n"/>
      <c r="E333" s="307" t="n"/>
      <c r="F333" s="32" t="n"/>
      <c r="G333" s="33">
        <f>IF(F333="", "", IF(OR(ISTEXT(H333),ISTEXT(F333)),"",H333/F333))</f>
        <v/>
      </c>
      <c r="H333" s="33" t="n"/>
      <c r="I333" s="33" t="n"/>
      <c r="J333" s="33">
        <f>IF(I333="", "", IF(OR(ISTEXT(I333),ISTEXT($F333)),"",I333*$F333))</f>
        <v/>
      </c>
      <c r="K333" s="33" t="n"/>
      <c r="L333" s="33">
        <f>IF(K333="", "", IF(OR(ISTEXT(K333),ISTEXT($F333)),"",K333*$F333))</f>
        <v/>
      </c>
      <c r="M333" s="30">
        <f>IF(OR(H333="",H333=0),"",IF(K333="",IF(J333="","",IF(OR(ISTEXT(J333),ISTEXT(H333)),"",J333/H333)),IF(OR(ISTEXT(L333),ISTEXT(H333)),"",L333/H333)))</f>
        <v/>
      </c>
    </row>
    <row r="334" ht="13.35" customHeight="1" s="162">
      <c r="B334" s="42" t="n"/>
      <c r="C334" s="231" t="inlineStr">
        <is>
          <t>Total</t>
        </is>
      </c>
      <c r="D334" s="159" t="n"/>
      <c r="E334" s="42" t="n"/>
      <c r="F334" s="42" t="n"/>
      <c r="G334" s="43" t="n"/>
      <c r="H334" s="43">
        <f>IF(SUM(H328:H333)=0,"",SUM(H328:H333))</f>
        <v/>
      </c>
      <c r="I334" s="43" t="n"/>
      <c r="J334" s="43">
        <f>IF(SUM(J328:J333)=0,"",SUM(J328:J333))</f>
        <v/>
      </c>
      <c r="K334" s="43" t="n"/>
      <c r="L334" s="43">
        <f>IF(SUM(L328:L333)=0,"",SUM(L328:L333))</f>
        <v/>
      </c>
      <c r="M334" s="35">
        <f>IF(OR(H334="",H334=0),"",IF(L334="",IF(J334="","",IF(OR(ISTEXT(J334),ISTEXT(H334)),"",J334/H334)),IF(OR(ISTEXT(L334),ISTEXT(H334)),"",L334/H334)))</f>
        <v/>
      </c>
    </row>
    <row r="335" ht="13.35" customHeight="1" s="162">
      <c r="B335" s="188" t="inlineStr">
        <is>
          <t>Remarks</t>
        </is>
      </c>
      <c r="C335" s="173" t="n"/>
      <c r="D335" s="154" t="n"/>
      <c r="E335" s="174" t="n"/>
      <c r="F335" s="174" t="n"/>
      <c r="G335" s="174" t="n"/>
      <c r="H335" s="174" t="n"/>
      <c r="I335" s="174" t="n"/>
      <c r="J335" s="174" t="n"/>
      <c r="K335" s="174" t="n"/>
      <c r="L335" s="174" t="n"/>
      <c r="M335" s="173" t="n"/>
    </row>
    <row r="336" ht="13.35" customHeight="1" s="162">
      <c r="B336" s="154" t="n"/>
      <c r="C336" s="174" t="n"/>
      <c r="D336" s="174" t="n"/>
      <c r="E336" s="174" t="n"/>
      <c r="F336" s="174" t="n"/>
      <c r="G336" s="174" t="n"/>
      <c r="H336" s="174" t="n"/>
      <c r="I336" s="174" t="n"/>
      <c r="J336" s="174" t="n"/>
      <c r="K336" s="174" t="n"/>
      <c r="L336" s="174" t="n"/>
      <c r="M336" s="173" t="n"/>
    </row>
    <row r="337" ht="13.35" customHeight="1" s="162"/>
    <row r="338" ht="13.35" customHeight="1" s="162"/>
    <row r="339" ht="13.35" customHeight="1" s="162"/>
    <row r="340" ht="13.35" customHeight="1" s="162">
      <c r="B340" s="200" t="inlineStr">
        <is>
          <t>System</t>
        </is>
      </c>
      <c r="C340" s="403" t="n"/>
      <c r="D340" s="209">
        <f>IF('{Equipment Data Entry}'!B247="","",'{Equipment Data Entry}'!B247)</f>
        <v/>
      </c>
      <c r="E340" s="418" t="n"/>
      <c r="F340" s="403" t="n"/>
      <c r="G340" s="200" t="inlineStr">
        <is>
          <t>Service</t>
        </is>
      </c>
      <c r="H340" s="403" t="n"/>
      <c r="I340" s="210">
        <f>IF('{Equipment Data Entry}'!C247="","",'{Equipment Data Entry}'!C247)</f>
        <v/>
      </c>
      <c r="J340" s="418" t="n"/>
      <c r="K340" s="418" t="n"/>
      <c r="L340" s="418" t="n"/>
      <c r="M340" s="403" t="n"/>
    </row>
    <row r="341" ht="13.35" customHeight="1" s="162">
      <c r="B341" s="422" t="n"/>
      <c r="C341" s="423" t="n"/>
      <c r="D341" s="422" t="n"/>
      <c r="E341" s="424" t="n"/>
      <c r="F341" s="423" t="n"/>
      <c r="G341" s="422" t="n"/>
      <c r="H341" s="423" t="n"/>
      <c r="I341" s="422" t="n"/>
      <c r="J341" s="424" t="n"/>
      <c r="K341" s="424" t="n"/>
      <c r="L341" s="424" t="n"/>
      <c r="M341" s="423" t="n"/>
    </row>
    <row r="342" ht="13.35" customHeight="1" s="162">
      <c r="B342" s="200" t="inlineStr">
        <is>
          <t>Unit Data</t>
        </is>
      </c>
      <c r="C342" s="400" t="n"/>
      <c r="D342" s="400" t="n"/>
      <c r="E342" s="400" t="n"/>
      <c r="F342" s="400" t="n"/>
      <c r="G342" s="401" t="n"/>
      <c r="H342" s="13" t="n"/>
      <c r="I342" s="200" t="inlineStr">
        <is>
          <t>Design and Performance Data</t>
        </is>
      </c>
      <c r="J342" s="400" t="n"/>
      <c r="K342" s="400" t="n"/>
      <c r="L342" s="401" t="n"/>
      <c r="M342" s="283" t="n"/>
    </row>
    <row r="343" ht="13.35" customHeight="1" s="162">
      <c r="B343" s="199" t="inlineStr">
        <is>
          <t>Manufacturer</t>
        </is>
      </c>
      <c r="C343" s="401" t="n"/>
      <c r="D343" s="204">
        <f>IF('{Equipment Data Entry}'!E247="","",'{Equipment Data Entry}'!E247)</f>
        <v/>
      </c>
      <c r="E343" s="400" t="n"/>
      <c r="F343" s="400" t="n"/>
      <c r="G343" s="401" t="n"/>
      <c r="H343" s="13" t="n"/>
      <c r="I343" s="199" t="inlineStr">
        <is>
          <t>Design Criteria</t>
        </is>
      </c>
      <c r="J343" s="401" t="n"/>
      <c r="K343" s="199" t="inlineStr">
        <is>
          <t>Design</t>
        </is>
      </c>
      <c r="L343" s="199" t="inlineStr">
        <is>
          <t>Actual</t>
        </is>
      </c>
      <c r="M343" s="13" t="n"/>
    </row>
    <row r="344" ht="13.35" customHeight="1" s="162">
      <c r="B344" s="199" t="inlineStr">
        <is>
          <t>Model Number</t>
        </is>
      </c>
      <c r="C344" s="401" t="n"/>
      <c r="D344" s="204">
        <f>IF('{Equipment Data Entry}'!F247="","",'{Equipment Data Entry}'!F247)</f>
        <v/>
      </c>
      <c r="E344" s="400" t="n"/>
      <c r="F344" s="400" t="n"/>
      <c r="G344" s="401" t="n"/>
      <c r="H344" s="13" t="n"/>
      <c r="I344" s="199" t="inlineStr">
        <is>
          <t>Total Airflow</t>
        </is>
      </c>
      <c r="J344" s="401" t="n"/>
      <c r="K344" s="24">
        <f>H358</f>
        <v/>
      </c>
      <c r="L344" s="24">
        <f>L358</f>
        <v/>
      </c>
      <c r="M344" s="22">
        <f>IF(OR(L344="",K344="",K344=0),"",IF(OR(ISTEXT(L344),ISTEXT(K344)),"",L344/K344))</f>
        <v/>
      </c>
    </row>
    <row r="345" ht="13.35" customHeight="1" s="162">
      <c r="B345" s="199" t="inlineStr">
        <is>
          <t>Serial Number</t>
        </is>
      </c>
      <c r="C345" s="401" t="n"/>
      <c r="D345" s="204" t="n"/>
      <c r="E345" s="400" t="n"/>
      <c r="F345" s="400" t="n"/>
      <c r="G345" s="401" t="n"/>
      <c r="H345" s="13" t="n"/>
      <c r="I345" s="199" t="inlineStr">
        <is>
          <t>Unit ESP</t>
        </is>
      </c>
      <c r="J345" s="401" t="n"/>
      <c r="K345" s="71" t="n"/>
      <c r="L345" s="64" t="n"/>
      <c r="M345" s="22" t="n"/>
    </row>
    <row r="346" ht="13.35" customHeight="1" s="162">
      <c r="B346" s="199" t="inlineStr">
        <is>
          <t>Area Served</t>
        </is>
      </c>
      <c r="C346" s="401" t="n"/>
      <c r="D346" s="204">
        <f>IF('{Equipment Data Entry}'!C247="","",'{Equipment Data Entry}'!C247)</f>
        <v/>
      </c>
      <c r="E346" s="400" t="n"/>
      <c r="F346" s="400" t="n"/>
      <c r="G346" s="401" t="n"/>
      <c r="H346" s="13" t="n"/>
      <c r="I346" s="199" t="inlineStr">
        <is>
          <t>Fan RPM</t>
        </is>
      </c>
      <c r="J346" s="401" t="n"/>
      <c r="K346" s="71" t="n"/>
      <c r="L346" s="64" t="n"/>
      <c r="M346" s="22" t="n"/>
    </row>
    <row r="347" ht="13.35" customHeight="1" s="162">
      <c r="B347" s="199" t="inlineStr">
        <is>
          <t>Location</t>
        </is>
      </c>
      <c r="C347" s="401" t="n"/>
      <c r="D347" s="204">
        <f>IF('{Equipment Data Entry}'!D247="","",'{Equipment Data Entry}'!D247)</f>
        <v/>
      </c>
      <c r="E347" s="400" t="n"/>
      <c r="F347" s="400" t="n"/>
      <c r="G347" s="401" t="n"/>
      <c r="H347" s="13" t="n"/>
      <c r="I347" s="199" t="inlineStr">
        <is>
          <t>Speed Setting</t>
        </is>
      </c>
      <c r="J347" s="401" t="n"/>
      <c r="K347" s="71" t="n"/>
      <c r="L347" s="64" t="n"/>
      <c r="M347" s="22" t="n"/>
    </row>
    <row r="348" ht="13.35" customHeight="1" s="162">
      <c r="B348" s="199" t="inlineStr">
        <is>
          <t>HP / V / Ph</t>
        </is>
      </c>
      <c r="C348" s="401" t="n"/>
      <c r="D348" s="523">
        <f>IF('{Equipment Data Entry}'!G247="","",'{Equipment Data Entry}'!G247)</f>
        <v/>
      </c>
      <c r="E348" s="524">
        <f>IF('{Equipment Data Entry}'!H247="","",'{Equipment Data Entry}'!H247)</f>
        <v/>
      </c>
      <c r="F348" s="524">
        <f>IF('{Equipment Data Entry}'!I247="","",'{Equipment Data Entry}'!I247)</f>
        <v/>
      </c>
      <c r="G348" s="401" t="n"/>
      <c r="I348" s="199" t="inlineStr">
        <is>
          <t>Measured Amps</t>
        </is>
      </c>
      <c r="J348" s="401" t="n"/>
      <c r="K348" s="71" t="n"/>
      <c r="L348" s="400" t="n"/>
      <c r="M348" s="401" t="n"/>
    </row>
    <row r="349" ht="13.35" customHeight="1" s="162">
      <c r="B349" s="199" t="inlineStr">
        <is>
          <t>Instrument</t>
        </is>
      </c>
      <c r="C349" s="401" t="n"/>
      <c r="D349" s="204" t="n"/>
      <c r="E349" s="400" t="n"/>
      <c r="F349" s="400" t="n"/>
      <c r="G349" s="401" t="n"/>
      <c r="I349" s="199" t="inlineStr">
        <is>
          <t>Final Settings</t>
        </is>
      </c>
      <c r="J349" s="401" t="n"/>
      <c r="K349" s="71" t="n"/>
      <c r="L349" s="400" t="n"/>
      <c r="M349" s="401" t="n"/>
    </row>
    <row r="350" ht="13.35" customHeight="1" s="162">
      <c r="B350" s="188" t="inlineStr">
        <is>
          <t>Register / Grille / Diffuser Airflow</t>
        </is>
      </c>
      <c r="C350" s="174" t="n"/>
      <c r="D350" s="174" t="n"/>
      <c r="E350" s="174" t="n"/>
      <c r="F350" s="173" t="n"/>
      <c r="G350" s="233" t="inlineStr">
        <is>
          <t>Design VEL</t>
        </is>
      </c>
      <c r="H350" s="194" t="inlineStr">
        <is>
          <t>Design CFM</t>
        </is>
      </c>
      <c r="I350" s="188" t="inlineStr">
        <is>
          <t>Initial</t>
        </is>
      </c>
      <c r="J350" s="173" t="n"/>
      <c r="K350" s="188" t="inlineStr">
        <is>
          <t>Final</t>
        </is>
      </c>
      <c r="L350" s="173" t="n"/>
      <c r="M350" s="188" t="inlineStr">
        <is>
          <t>%</t>
        </is>
      </c>
    </row>
    <row r="351" ht="13.35" customHeight="1" s="162">
      <c r="B351" s="153" t="inlineStr">
        <is>
          <t>No.</t>
        </is>
      </c>
      <c r="C351" s="188" t="inlineStr">
        <is>
          <t>Area Served</t>
        </is>
      </c>
      <c r="D351" s="188" t="inlineStr">
        <is>
          <t>Type</t>
        </is>
      </c>
      <c r="E351" s="188" t="inlineStr">
        <is>
          <t>Size</t>
        </is>
      </c>
      <c r="F351" s="188" t="inlineStr">
        <is>
          <t>Ak</t>
        </is>
      </c>
      <c r="G351" s="440" t="n"/>
      <c r="H351" s="440" t="n"/>
      <c r="I351" s="188" t="inlineStr">
        <is>
          <t>VEL</t>
        </is>
      </c>
      <c r="J351" s="188" t="inlineStr">
        <is>
          <t>CFM</t>
        </is>
      </c>
      <c r="K351" s="188" t="inlineStr">
        <is>
          <t>VEL</t>
        </is>
      </c>
      <c r="L351" s="188" t="inlineStr">
        <is>
          <t>CFM</t>
        </is>
      </c>
      <c r="M351" s="440" t="n"/>
    </row>
    <row r="352" ht="13.35" customHeight="1" s="162">
      <c r="B352" s="307" t="n"/>
      <c r="C352" s="307" t="n"/>
      <c r="E352" s="307" t="n"/>
      <c r="F352" s="32" t="n"/>
      <c r="G352" s="33">
        <f>IF(F352="", "", IF(OR(ISTEXT(H352),ISTEXT(F352)),"",H352/F352))</f>
        <v/>
      </c>
      <c r="H352" s="33" t="n"/>
      <c r="I352" s="33" t="n"/>
      <c r="J352" s="33">
        <f>IF(I352="", "", IF(OR(ISTEXT(I352),ISTEXT($F352)),"",I352*$F352))</f>
        <v/>
      </c>
      <c r="K352" s="33" t="n"/>
      <c r="L352" s="33">
        <f>IF(K352="", "", IF(OR(ISTEXT(K352),ISTEXT($F352)),"",K352*$F352))</f>
        <v/>
      </c>
      <c r="M352" s="30">
        <f>IF(OR(H352="",H352=0),"",IF(K352="",IF(J352="","",IF(OR(ISTEXT(J352),ISTEXT(H352)),"",J352/H352)),IF(OR(ISTEXT(L352),ISTEXT(H352)),"",L352/H352)))</f>
        <v/>
      </c>
    </row>
    <row r="353" ht="13.35" customHeight="1" s="162">
      <c r="B353" s="307" t="n"/>
      <c r="C353" s="307" t="n"/>
      <c r="E353" s="307" t="n"/>
      <c r="F353" s="32" t="n"/>
      <c r="G353" s="33">
        <f>IF(F353="", "", IF(OR(ISTEXT(H353),ISTEXT(F353)),"",H353/F353))</f>
        <v/>
      </c>
      <c r="H353" s="33" t="n"/>
      <c r="I353" s="33" t="n"/>
      <c r="J353" s="33">
        <f>IF(I353="", "", IF(OR(ISTEXT(I353),ISTEXT($F353)),"",I353*$F353))</f>
        <v/>
      </c>
      <c r="K353" s="33" t="n"/>
      <c r="L353" s="33">
        <f>IF(K353="", "", IF(OR(ISTEXT(K353),ISTEXT($F353)),"",K353*$F353))</f>
        <v/>
      </c>
      <c r="M353" s="30">
        <f>IF(OR(H353="",H353=0),"",IF(K353="",IF(J353="","",IF(OR(ISTEXT(J353),ISTEXT(H353)),"",J353/H353)),IF(OR(ISTEXT(L353),ISTEXT(H353)),"",L353/H353)))</f>
        <v/>
      </c>
    </row>
    <row r="354" ht="13.35" customHeight="1" s="162">
      <c r="B354" s="307" t="n"/>
      <c r="C354" s="307" t="n"/>
      <c r="E354" s="307" t="n"/>
      <c r="F354" s="32" t="n"/>
      <c r="G354" s="33">
        <f>IF(F354="", "", IF(OR(ISTEXT(H354),ISTEXT(F354)),"",H354/F354))</f>
        <v/>
      </c>
      <c r="H354" s="33" t="n"/>
      <c r="I354" s="33" t="n"/>
      <c r="J354" s="33">
        <f>IF(I354="", "", IF(OR(ISTEXT(I354),ISTEXT($F354)),"",I354*$F354))</f>
        <v/>
      </c>
      <c r="K354" s="33" t="n"/>
      <c r="L354" s="33">
        <f>IF(K354="", "", IF(OR(ISTEXT(K354),ISTEXT($F354)),"",K354*$F354))</f>
        <v/>
      </c>
      <c r="M354" s="30">
        <f>IF(OR(H354="",H354=0),"",IF(K354="",IF(J354="","",IF(OR(ISTEXT(J354),ISTEXT(H354)),"",J354/H354)),IF(OR(ISTEXT(L354),ISTEXT(H354)),"",L354/H354)))</f>
        <v/>
      </c>
    </row>
    <row r="355" ht="13.35" customHeight="1" s="162">
      <c r="B355" s="307" t="n"/>
      <c r="C355" s="307" t="n"/>
      <c r="E355" s="307" t="n"/>
      <c r="F355" s="32" t="n"/>
      <c r="G355" s="33">
        <f>IF(F355="", "", IF(OR(ISTEXT(H355),ISTEXT(F355)),"",H355/F355))</f>
        <v/>
      </c>
      <c r="H355" s="33" t="n"/>
      <c r="I355" s="33" t="n"/>
      <c r="J355" s="33">
        <f>IF(I355="", "", IF(OR(ISTEXT(I355),ISTEXT($F355)),"",I355*$F355))</f>
        <v/>
      </c>
      <c r="K355" s="33" t="n"/>
      <c r="L355" s="33">
        <f>IF(K355="", "", IF(OR(ISTEXT(K355),ISTEXT($F355)),"",K355*$F355))</f>
        <v/>
      </c>
      <c r="M355" s="30">
        <f>IF(OR(H355="",H355=0),"",IF(K355="",IF(J355="","",IF(OR(ISTEXT(J355),ISTEXT(H355)),"",J355/H355)),IF(OR(ISTEXT(L355),ISTEXT(H355)),"",L355/H355)))</f>
        <v/>
      </c>
    </row>
    <row r="356" ht="13.35" customHeight="1" s="162">
      <c r="B356" s="307" t="n"/>
      <c r="C356" s="307" t="n"/>
      <c r="E356" s="307" t="n"/>
      <c r="F356" s="32" t="n"/>
      <c r="G356" s="33">
        <f>IF(F356="", "", IF(OR(ISTEXT(H356),ISTEXT(F356)),"",H356/F356))</f>
        <v/>
      </c>
      <c r="H356" s="33" t="n"/>
      <c r="I356" s="33" t="n"/>
      <c r="J356" s="33">
        <f>IF(I356="", "", IF(OR(ISTEXT(I356),ISTEXT($F356)),"",I356*$F356))</f>
        <v/>
      </c>
      <c r="K356" s="33" t="n"/>
      <c r="L356" s="33">
        <f>IF(K356="", "", IF(OR(ISTEXT(K356),ISTEXT($F356)),"",K356*$F356))</f>
        <v/>
      </c>
      <c r="M356" s="30">
        <f>IF(OR(H356="",H356=0),"",IF(K356="",IF(J356="","",IF(OR(ISTEXT(J356),ISTEXT(H356)),"",J356/H356)),IF(OR(ISTEXT(L356),ISTEXT(H356)),"",L356/H356)))</f>
        <v/>
      </c>
    </row>
    <row r="357" ht="13.35" customHeight="1" s="162">
      <c r="B357" s="307" t="n"/>
      <c r="C357" s="307" t="n"/>
      <c r="E357" s="307" t="n"/>
      <c r="F357" s="32" t="n"/>
      <c r="G357" s="33">
        <f>IF(F357="", "", IF(OR(ISTEXT(H357),ISTEXT(F357)),"",H357/F357))</f>
        <v/>
      </c>
      <c r="H357" s="33" t="n"/>
      <c r="I357" s="33" t="n"/>
      <c r="J357" s="33">
        <f>IF(I357="", "", IF(OR(ISTEXT(I357),ISTEXT($F357)),"",I357*$F357))</f>
        <v/>
      </c>
      <c r="K357" s="33" t="n"/>
      <c r="L357" s="33">
        <f>IF(K357="", "", IF(OR(ISTEXT(K357),ISTEXT($F357)),"",K357*$F357))</f>
        <v/>
      </c>
      <c r="M357" s="30">
        <f>IF(OR(H357="",H357=0),"",IF(K357="",IF(J357="","",IF(OR(ISTEXT(J357),ISTEXT(H357)),"",J357/H357)),IF(OR(ISTEXT(L357),ISTEXT(H357)),"",L357/H357)))</f>
        <v/>
      </c>
    </row>
    <row r="358" ht="13.35" customHeight="1" s="162">
      <c r="B358" s="42" t="n"/>
      <c r="C358" s="231" t="inlineStr">
        <is>
          <t>Total</t>
        </is>
      </c>
      <c r="D358" s="159" t="n"/>
      <c r="E358" s="42" t="n"/>
      <c r="F358" s="42" t="n"/>
      <c r="G358" s="43" t="n"/>
      <c r="H358" s="43">
        <f>IF(SUM(H352:H357)=0,"",SUM(H352:H357))</f>
        <v/>
      </c>
      <c r="I358" s="43" t="n"/>
      <c r="J358" s="43">
        <f>IF(SUM(J352:J357)=0,"",SUM(J352:J357))</f>
        <v/>
      </c>
      <c r="K358" s="43" t="n"/>
      <c r="L358" s="43">
        <f>IF(SUM(L352:L357)=0,"",SUM(L352:L357))</f>
        <v/>
      </c>
      <c r="M358" s="35">
        <f>IF(OR(H358="",H358=0),"",IF(L358="",IF(J358="","",IF(OR(ISTEXT(J358),ISTEXT(H358)),"",J358/H358)),IF(OR(ISTEXT(L358),ISTEXT(H358)),"",L358/H358)))</f>
        <v/>
      </c>
    </row>
    <row r="359" ht="13.35" customHeight="1" s="162">
      <c r="B359" s="188" t="inlineStr">
        <is>
          <t>Remarks</t>
        </is>
      </c>
      <c r="C359" s="173" t="n"/>
      <c r="D359" s="154" t="n"/>
      <c r="E359" s="174" t="n"/>
      <c r="F359" s="174" t="n"/>
      <c r="G359" s="174" t="n"/>
      <c r="H359" s="174" t="n"/>
      <c r="I359" s="174" t="n"/>
      <c r="J359" s="174" t="n"/>
      <c r="K359" s="174" t="n"/>
      <c r="L359" s="174" t="n"/>
      <c r="M359" s="173" t="n"/>
    </row>
    <row r="360" ht="13.35" customHeight="1" s="162">
      <c r="B360" s="154" t="n"/>
      <c r="C360" s="174" t="n"/>
      <c r="D360" s="174" t="n"/>
      <c r="E360" s="174" t="n"/>
      <c r="F360" s="174" t="n"/>
      <c r="G360" s="174" t="n"/>
      <c r="H360" s="174" t="n"/>
      <c r="I360" s="174" t="n"/>
      <c r="J360" s="174" t="n"/>
      <c r="K360" s="174" t="n"/>
      <c r="L360" s="174" t="n"/>
      <c r="M360" s="173" t="n"/>
    </row>
    <row r="361" ht="13.35" customHeight="1" s="162"/>
    <row r="362" ht="13.35" customHeight="1" s="162"/>
    <row r="363" ht="13.35" customHeight="1" s="162"/>
    <row r="364" ht="13.35" customHeight="1" s="162">
      <c r="B364" s="200" t="inlineStr">
        <is>
          <t>System</t>
        </is>
      </c>
      <c r="C364" s="403" t="n"/>
      <c r="D364" s="209">
        <f>IF('{Equipment Data Entry}'!B248="","",'{Equipment Data Entry}'!B248)</f>
        <v/>
      </c>
      <c r="E364" s="418" t="n"/>
      <c r="F364" s="403" t="n"/>
      <c r="G364" s="200" t="inlineStr">
        <is>
          <t>Service</t>
        </is>
      </c>
      <c r="H364" s="403" t="n"/>
      <c r="I364" s="210">
        <f>IF('{Equipment Data Entry}'!C248="","",'{Equipment Data Entry}'!C248)</f>
        <v/>
      </c>
      <c r="J364" s="418" t="n"/>
      <c r="K364" s="418" t="n"/>
      <c r="L364" s="418" t="n"/>
      <c r="M364" s="403" t="n"/>
    </row>
    <row r="365" ht="13.35" customHeight="1" s="162">
      <c r="B365" s="422" t="n"/>
      <c r="C365" s="423" t="n"/>
      <c r="D365" s="422" t="n"/>
      <c r="E365" s="424" t="n"/>
      <c r="F365" s="423" t="n"/>
      <c r="G365" s="422" t="n"/>
      <c r="H365" s="423" t="n"/>
      <c r="I365" s="422" t="n"/>
      <c r="J365" s="424" t="n"/>
      <c r="K365" s="424" t="n"/>
      <c r="L365" s="424" t="n"/>
      <c r="M365" s="423" t="n"/>
    </row>
    <row r="366" ht="13.35" customHeight="1" s="162">
      <c r="B366" s="200" t="inlineStr">
        <is>
          <t>Unit Data</t>
        </is>
      </c>
      <c r="C366" s="400" t="n"/>
      <c r="D366" s="400" t="n"/>
      <c r="E366" s="400" t="n"/>
      <c r="F366" s="400" t="n"/>
      <c r="G366" s="401" t="n"/>
      <c r="H366" s="13" t="n"/>
      <c r="I366" s="200" t="inlineStr">
        <is>
          <t>Design and Performance Data</t>
        </is>
      </c>
      <c r="J366" s="400" t="n"/>
      <c r="K366" s="400" t="n"/>
      <c r="L366" s="401" t="n"/>
      <c r="M366" s="283" t="n"/>
    </row>
    <row r="367" ht="13.35" customHeight="1" s="162">
      <c r="B367" s="199" t="inlineStr">
        <is>
          <t>Manufacturer</t>
        </is>
      </c>
      <c r="C367" s="401" t="n"/>
      <c r="D367" s="204">
        <f>IF('{Equipment Data Entry}'!E248="","",'{Equipment Data Entry}'!E248)</f>
        <v/>
      </c>
      <c r="E367" s="400" t="n"/>
      <c r="F367" s="400" t="n"/>
      <c r="G367" s="401" t="n"/>
      <c r="H367" s="13" t="n"/>
      <c r="I367" s="199" t="inlineStr">
        <is>
          <t>Design Criteria</t>
        </is>
      </c>
      <c r="J367" s="401" t="n"/>
      <c r="K367" s="199" t="inlineStr">
        <is>
          <t>Design</t>
        </is>
      </c>
      <c r="L367" s="199" t="inlineStr">
        <is>
          <t>Actual</t>
        </is>
      </c>
      <c r="M367" s="13" t="n"/>
    </row>
    <row r="368" ht="13.35" customHeight="1" s="162">
      <c r="B368" s="199" t="inlineStr">
        <is>
          <t>Model Number</t>
        </is>
      </c>
      <c r="C368" s="401" t="n"/>
      <c r="D368" s="204">
        <f>IF('{Equipment Data Entry}'!F248="","",'{Equipment Data Entry}'!F248)</f>
        <v/>
      </c>
      <c r="E368" s="400" t="n"/>
      <c r="F368" s="400" t="n"/>
      <c r="G368" s="401" t="n"/>
      <c r="H368" s="13" t="n"/>
      <c r="I368" s="199" t="inlineStr">
        <is>
          <t>Total Airflow</t>
        </is>
      </c>
      <c r="J368" s="401" t="n"/>
      <c r="K368" s="24">
        <f>H382</f>
        <v/>
      </c>
      <c r="L368" s="24">
        <f>L382</f>
        <v/>
      </c>
      <c r="M368" s="22">
        <f>IF(OR(L368="",K368="",K368=0),"",IF(OR(ISTEXT(L368),ISTEXT(K368)),"",L368/K368))</f>
        <v/>
      </c>
    </row>
    <row r="369" ht="13.35" customHeight="1" s="162">
      <c r="B369" s="199" t="inlineStr">
        <is>
          <t>Serial Number</t>
        </is>
      </c>
      <c r="C369" s="401" t="n"/>
      <c r="D369" s="204" t="n"/>
      <c r="E369" s="400" t="n"/>
      <c r="F369" s="400" t="n"/>
      <c r="G369" s="401" t="n"/>
      <c r="H369" s="13" t="n"/>
      <c r="I369" s="199" t="inlineStr">
        <is>
          <t>Unit ESP</t>
        </is>
      </c>
      <c r="J369" s="401" t="n"/>
      <c r="K369" s="71" t="n"/>
      <c r="L369" s="64" t="n"/>
      <c r="M369" s="22" t="n"/>
    </row>
    <row r="370" ht="13.35" customHeight="1" s="162">
      <c r="B370" s="199" t="inlineStr">
        <is>
          <t>Area Served</t>
        </is>
      </c>
      <c r="C370" s="401" t="n"/>
      <c r="D370" s="204">
        <f>IF('{Equipment Data Entry}'!C248="","",'{Equipment Data Entry}'!C248)</f>
        <v/>
      </c>
      <c r="E370" s="400" t="n"/>
      <c r="F370" s="400" t="n"/>
      <c r="G370" s="401" t="n"/>
      <c r="H370" s="13" t="n"/>
      <c r="I370" s="199" t="inlineStr">
        <is>
          <t>Fan RPM</t>
        </is>
      </c>
      <c r="J370" s="401" t="n"/>
      <c r="K370" s="71" t="n"/>
      <c r="L370" s="64" t="n"/>
      <c r="M370" s="22" t="n"/>
    </row>
    <row r="371" ht="13.35" customHeight="1" s="162">
      <c r="B371" s="199" t="inlineStr">
        <is>
          <t>Location</t>
        </is>
      </c>
      <c r="C371" s="401" t="n"/>
      <c r="D371" s="204">
        <f>IF('{Equipment Data Entry}'!D248="","",'{Equipment Data Entry}'!D248)</f>
        <v/>
      </c>
      <c r="E371" s="400" t="n"/>
      <c r="F371" s="400" t="n"/>
      <c r="G371" s="401" t="n"/>
      <c r="H371" s="13" t="n"/>
      <c r="I371" s="199" t="inlineStr">
        <is>
          <t>Speed Setting</t>
        </is>
      </c>
      <c r="J371" s="401" t="n"/>
      <c r="K371" s="71" t="n"/>
      <c r="L371" s="64" t="n"/>
      <c r="M371" s="22" t="n"/>
    </row>
    <row r="372" ht="13.35" customHeight="1" s="162">
      <c r="B372" s="199" t="inlineStr">
        <is>
          <t>HP / V / Ph</t>
        </is>
      </c>
      <c r="C372" s="401" t="n"/>
      <c r="D372" s="523">
        <f>IF('{Equipment Data Entry}'!G248="","",'{Equipment Data Entry}'!G248)</f>
        <v/>
      </c>
      <c r="E372" s="524">
        <f>IF('{Equipment Data Entry}'!H248="","",'{Equipment Data Entry}'!H248)</f>
        <v/>
      </c>
      <c r="F372" s="524">
        <f>IF('{Equipment Data Entry}'!I248="","",'{Equipment Data Entry}'!I248)</f>
        <v/>
      </c>
      <c r="G372" s="401" t="n"/>
      <c r="I372" s="199" t="inlineStr">
        <is>
          <t>Measured Amps</t>
        </is>
      </c>
      <c r="J372" s="401" t="n"/>
      <c r="K372" s="71" t="n"/>
      <c r="L372" s="400" t="n"/>
      <c r="M372" s="401" t="n"/>
    </row>
    <row r="373" ht="13.35" customHeight="1" s="162">
      <c r="B373" s="199" t="inlineStr">
        <is>
          <t>Instrument</t>
        </is>
      </c>
      <c r="C373" s="401" t="n"/>
      <c r="D373" s="204" t="n"/>
      <c r="E373" s="400" t="n"/>
      <c r="F373" s="400" t="n"/>
      <c r="G373" s="401" t="n"/>
      <c r="I373" s="199" t="inlineStr">
        <is>
          <t>Final Settings</t>
        </is>
      </c>
      <c r="J373" s="401" t="n"/>
      <c r="K373" s="71" t="n"/>
      <c r="L373" s="400" t="n"/>
      <c r="M373" s="401" t="n"/>
    </row>
    <row r="374" ht="13.35" customHeight="1" s="162">
      <c r="B374" s="188" t="inlineStr">
        <is>
          <t>Register / Grille / Diffuser Airflow</t>
        </is>
      </c>
      <c r="C374" s="174" t="n"/>
      <c r="D374" s="174" t="n"/>
      <c r="E374" s="174" t="n"/>
      <c r="F374" s="173" t="n"/>
      <c r="G374" s="233" t="inlineStr">
        <is>
          <t>Design VEL</t>
        </is>
      </c>
      <c r="H374" s="194" t="inlineStr">
        <is>
          <t>Design CFM</t>
        </is>
      </c>
      <c r="I374" s="188" t="inlineStr">
        <is>
          <t>Initial</t>
        </is>
      </c>
      <c r="J374" s="173" t="n"/>
      <c r="K374" s="188" t="inlineStr">
        <is>
          <t>Final</t>
        </is>
      </c>
      <c r="L374" s="173" t="n"/>
      <c r="M374" s="188" t="inlineStr">
        <is>
          <t>%</t>
        </is>
      </c>
    </row>
    <row r="375" ht="13.35" customHeight="1" s="162">
      <c r="B375" s="153" t="inlineStr">
        <is>
          <t>No.</t>
        </is>
      </c>
      <c r="C375" s="188" t="inlineStr">
        <is>
          <t>Area Served</t>
        </is>
      </c>
      <c r="D375" s="188" t="inlineStr">
        <is>
          <t>Type</t>
        </is>
      </c>
      <c r="E375" s="188" t="inlineStr">
        <is>
          <t>Size</t>
        </is>
      </c>
      <c r="F375" s="188" t="inlineStr">
        <is>
          <t>Ak</t>
        </is>
      </c>
      <c r="G375" s="440" t="n"/>
      <c r="H375" s="440" t="n"/>
      <c r="I375" s="188" t="inlineStr">
        <is>
          <t>VEL</t>
        </is>
      </c>
      <c r="J375" s="188" t="inlineStr">
        <is>
          <t>CFM</t>
        </is>
      </c>
      <c r="K375" s="188" t="inlineStr">
        <is>
          <t>VEL</t>
        </is>
      </c>
      <c r="L375" s="188" t="inlineStr">
        <is>
          <t>CFM</t>
        </is>
      </c>
      <c r="M375" s="440" t="n"/>
    </row>
    <row r="376" ht="13.35" customHeight="1" s="162">
      <c r="B376" s="307" t="n"/>
      <c r="C376" s="307" t="n"/>
      <c r="E376" s="307" t="n"/>
      <c r="F376" s="32" t="n"/>
      <c r="G376" s="33">
        <f>IF(F376="", "", IF(OR(ISTEXT(H376),ISTEXT(F376)),"",H376/F376))</f>
        <v/>
      </c>
      <c r="H376" s="33" t="n"/>
      <c r="I376" s="33" t="n"/>
      <c r="J376" s="33">
        <f>IF(I376="", "", IF(OR(ISTEXT(I376),ISTEXT($F376)),"",I376*$F376))</f>
        <v/>
      </c>
      <c r="K376" s="33" t="n"/>
      <c r="L376" s="33">
        <f>IF(K376="", "", IF(OR(ISTEXT(K376),ISTEXT($F376)),"",K376*$F376))</f>
        <v/>
      </c>
      <c r="M376" s="30">
        <f>IF(OR(H376="",H376=0),"",IF(K376="",IF(J376="","",IF(OR(ISTEXT(J376),ISTEXT(H376)),"",J376/H376)),IF(OR(ISTEXT(L376),ISTEXT(H376)),"",L376/H376)))</f>
        <v/>
      </c>
    </row>
    <row r="377" ht="13.35" customHeight="1" s="162">
      <c r="B377" s="307" t="n"/>
      <c r="C377" s="307" t="n"/>
      <c r="E377" s="307" t="n"/>
      <c r="F377" s="32" t="n"/>
      <c r="G377" s="33">
        <f>IF(F377="", "", IF(OR(ISTEXT(H377),ISTEXT(F377)),"",H377/F377))</f>
        <v/>
      </c>
      <c r="H377" s="33" t="n"/>
      <c r="I377" s="33" t="n"/>
      <c r="J377" s="33">
        <f>IF(I377="", "", IF(OR(ISTEXT(I377),ISTEXT($F377)),"",I377*$F377))</f>
        <v/>
      </c>
      <c r="K377" s="33" t="n"/>
      <c r="L377" s="33">
        <f>IF(K377="", "", IF(OR(ISTEXT(K377),ISTEXT($F377)),"",K377*$F377))</f>
        <v/>
      </c>
      <c r="M377" s="30">
        <f>IF(OR(H377="",H377=0),"",IF(K377="",IF(J377="","",IF(OR(ISTEXT(J377),ISTEXT(H377)),"",J377/H377)),IF(OR(ISTEXT(L377),ISTEXT(H377)),"",L377/H377)))</f>
        <v/>
      </c>
    </row>
    <row r="378" ht="13.35" customHeight="1" s="162">
      <c r="B378" s="307" t="n"/>
      <c r="C378" s="307" t="n"/>
      <c r="E378" s="307" t="n"/>
      <c r="F378" s="32" t="n"/>
      <c r="G378" s="33">
        <f>IF(F378="", "", IF(OR(ISTEXT(H378),ISTEXT(F378)),"",H378/F378))</f>
        <v/>
      </c>
      <c r="H378" s="33" t="n"/>
      <c r="I378" s="33" t="n"/>
      <c r="J378" s="33">
        <f>IF(I378="", "", IF(OR(ISTEXT(I378),ISTEXT($F378)),"",I378*$F378))</f>
        <v/>
      </c>
      <c r="K378" s="33" t="n"/>
      <c r="L378" s="33">
        <f>IF(K378="", "", IF(OR(ISTEXT(K378),ISTEXT($F378)),"",K378*$F378))</f>
        <v/>
      </c>
      <c r="M378" s="30">
        <f>IF(OR(H378="",H378=0),"",IF(K378="",IF(J378="","",IF(OR(ISTEXT(J378),ISTEXT(H378)),"",J378/H378)),IF(OR(ISTEXT(L378),ISTEXT(H378)),"",L378/H378)))</f>
        <v/>
      </c>
    </row>
    <row r="379" ht="13.35" customHeight="1" s="162">
      <c r="B379" s="307" t="n"/>
      <c r="C379" s="307" t="n"/>
      <c r="E379" s="307" t="n"/>
      <c r="F379" s="32" t="n"/>
      <c r="G379" s="33">
        <f>IF(F379="", "", IF(OR(ISTEXT(H379),ISTEXT(F379)),"",H379/F379))</f>
        <v/>
      </c>
      <c r="H379" s="33" t="n"/>
      <c r="I379" s="33" t="n"/>
      <c r="J379" s="33">
        <f>IF(I379="", "", IF(OR(ISTEXT(I379),ISTEXT($F379)),"",I379*$F379))</f>
        <v/>
      </c>
      <c r="K379" s="33" t="n"/>
      <c r="L379" s="33">
        <f>IF(K379="", "", IF(OR(ISTEXT(K379),ISTEXT($F379)),"",K379*$F379))</f>
        <v/>
      </c>
      <c r="M379" s="30">
        <f>IF(OR(H379="",H379=0),"",IF(K379="",IF(J379="","",IF(OR(ISTEXT(J379),ISTEXT(H379)),"",J379/H379)),IF(OR(ISTEXT(L379),ISTEXT(H379)),"",L379/H379)))</f>
        <v/>
      </c>
    </row>
    <row r="380" ht="13.35" customHeight="1" s="162">
      <c r="B380" s="307" t="n"/>
      <c r="C380" s="307" t="n"/>
      <c r="E380" s="307" t="n"/>
      <c r="F380" s="32" t="n"/>
      <c r="G380" s="33">
        <f>IF(F380="", "", IF(OR(ISTEXT(H380),ISTEXT(F380)),"",H380/F380))</f>
        <v/>
      </c>
      <c r="H380" s="33" t="n"/>
      <c r="I380" s="33" t="n"/>
      <c r="J380" s="33">
        <f>IF(I380="", "", IF(OR(ISTEXT(I380),ISTEXT($F380)),"",I380*$F380))</f>
        <v/>
      </c>
      <c r="K380" s="33" t="n"/>
      <c r="L380" s="33">
        <f>IF(K380="", "", IF(OR(ISTEXT(K380),ISTEXT($F380)),"",K380*$F380))</f>
        <v/>
      </c>
      <c r="M380" s="30">
        <f>IF(OR(H380="",H380=0),"",IF(K380="",IF(J380="","",IF(OR(ISTEXT(J380),ISTEXT(H380)),"",J380/H380)),IF(OR(ISTEXT(L380),ISTEXT(H380)),"",L380/H380)))</f>
        <v/>
      </c>
    </row>
    <row r="381" ht="13.35" customHeight="1" s="162">
      <c r="B381" s="307" t="n"/>
      <c r="C381" s="307" t="n"/>
      <c r="E381" s="307" t="n"/>
      <c r="F381" s="32" t="n"/>
      <c r="G381" s="33">
        <f>IF(F381="", "", IF(OR(ISTEXT(H381),ISTEXT(F381)),"",H381/F381))</f>
        <v/>
      </c>
      <c r="H381" s="33" t="n"/>
      <c r="I381" s="33" t="n"/>
      <c r="J381" s="33">
        <f>IF(I381="", "", IF(OR(ISTEXT(I381),ISTEXT($F381)),"",I381*$F381))</f>
        <v/>
      </c>
      <c r="K381" s="33" t="n"/>
      <c r="L381" s="33">
        <f>IF(K381="", "", IF(OR(ISTEXT(K381),ISTEXT($F381)),"",K381*$F381))</f>
        <v/>
      </c>
      <c r="M381" s="30">
        <f>IF(OR(H381="",H381=0),"",IF(K381="",IF(J381="","",IF(OR(ISTEXT(J381),ISTEXT(H381)),"",J381/H381)),IF(OR(ISTEXT(L381),ISTEXT(H381)),"",L381/H381)))</f>
        <v/>
      </c>
    </row>
    <row r="382" ht="13.35" customHeight="1" s="162">
      <c r="B382" s="42" t="n"/>
      <c r="C382" s="231" t="inlineStr">
        <is>
          <t>Total</t>
        </is>
      </c>
      <c r="D382" s="159" t="n"/>
      <c r="E382" s="42" t="n"/>
      <c r="F382" s="42" t="n"/>
      <c r="G382" s="43" t="n"/>
      <c r="H382" s="43">
        <f>IF(SUM(H376:H381)=0,"",SUM(H376:H381))</f>
        <v/>
      </c>
      <c r="I382" s="43" t="n"/>
      <c r="J382" s="43">
        <f>IF(SUM(J376:J381)=0,"",SUM(J376:J381))</f>
        <v/>
      </c>
      <c r="K382" s="43" t="n"/>
      <c r="L382" s="43">
        <f>IF(SUM(L376:L381)=0,"",SUM(L376:L381))</f>
        <v/>
      </c>
      <c r="M382" s="35">
        <f>IF(OR(H382="",H382=0),"",IF(L382="",IF(J382="","",IF(OR(ISTEXT(J382),ISTEXT(H382)),"",J382/H382)),IF(OR(ISTEXT(L382),ISTEXT(H382)),"",L382/H382)))</f>
        <v/>
      </c>
    </row>
    <row r="383" ht="13.35" customHeight="1" s="162">
      <c r="B383" s="188" t="inlineStr">
        <is>
          <t>Remarks</t>
        </is>
      </c>
      <c r="C383" s="173" t="n"/>
      <c r="D383" s="154" t="n"/>
      <c r="E383" s="174" t="n"/>
      <c r="F383" s="174" t="n"/>
      <c r="G383" s="174" t="n"/>
      <c r="H383" s="174" t="n"/>
      <c r="I383" s="174" t="n"/>
      <c r="J383" s="174" t="n"/>
      <c r="K383" s="174" t="n"/>
      <c r="L383" s="174" t="n"/>
      <c r="M383" s="173" t="n"/>
    </row>
    <row r="384" ht="13.35" customHeight="1" s="162">
      <c r="B384" s="154" t="n"/>
      <c r="C384" s="174" t="n"/>
      <c r="D384" s="174" t="n"/>
      <c r="E384" s="174" t="n"/>
      <c r="F384" s="174" t="n"/>
      <c r="G384" s="174" t="n"/>
      <c r="H384" s="174" t="n"/>
      <c r="I384" s="174" t="n"/>
      <c r="J384" s="174" t="n"/>
      <c r="K384" s="174" t="n"/>
      <c r="L384" s="174" t="n"/>
      <c r="M384" s="173" t="n"/>
    </row>
    <row r="385" ht="13.35" customHeight="1" s="162"/>
    <row r="386" ht="13.35" customHeight="1" s="162"/>
    <row r="387" ht="13.35" customHeight="1" s="162"/>
    <row r="388" ht="13.35" customHeight="1" s="162">
      <c r="B388" s="200" t="inlineStr">
        <is>
          <t>System</t>
        </is>
      </c>
      <c r="C388" s="403" t="n"/>
      <c r="D388" s="209">
        <f>IF('{Equipment Data Entry}'!B249="","",'{Equipment Data Entry}'!B249)</f>
        <v/>
      </c>
      <c r="E388" s="418" t="n"/>
      <c r="F388" s="403" t="n"/>
      <c r="G388" s="200" t="inlineStr">
        <is>
          <t>Service</t>
        </is>
      </c>
      <c r="H388" s="403" t="n"/>
      <c r="I388" s="210">
        <f>IF('{Equipment Data Entry}'!C249="","",'{Equipment Data Entry}'!C249)</f>
        <v/>
      </c>
      <c r="J388" s="418" t="n"/>
      <c r="K388" s="418" t="n"/>
      <c r="L388" s="418" t="n"/>
      <c r="M388" s="403" t="n"/>
    </row>
    <row r="389" ht="13.35" customHeight="1" s="162">
      <c r="B389" s="422" t="n"/>
      <c r="C389" s="423" t="n"/>
      <c r="D389" s="422" t="n"/>
      <c r="E389" s="424" t="n"/>
      <c r="F389" s="423" t="n"/>
      <c r="G389" s="422" t="n"/>
      <c r="H389" s="423" t="n"/>
      <c r="I389" s="422" t="n"/>
      <c r="J389" s="424" t="n"/>
      <c r="K389" s="424" t="n"/>
      <c r="L389" s="424" t="n"/>
      <c r="M389" s="423" t="n"/>
    </row>
    <row r="390" ht="13.35" customHeight="1" s="162">
      <c r="B390" s="200" t="inlineStr">
        <is>
          <t>Unit Data</t>
        </is>
      </c>
      <c r="C390" s="400" t="n"/>
      <c r="D390" s="400" t="n"/>
      <c r="E390" s="400" t="n"/>
      <c r="F390" s="400" t="n"/>
      <c r="G390" s="401" t="n"/>
      <c r="H390" s="13" t="n"/>
      <c r="I390" s="200" t="inlineStr">
        <is>
          <t>Design and Performance Data</t>
        </is>
      </c>
      <c r="J390" s="400" t="n"/>
      <c r="K390" s="400" t="n"/>
      <c r="L390" s="401" t="n"/>
      <c r="M390" s="283" t="n"/>
    </row>
    <row r="391" ht="13.35" customHeight="1" s="162">
      <c r="B391" s="199" t="inlineStr">
        <is>
          <t>Manufacturer</t>
        </is>
      </c>
      <c r="C391" s="401" t="n"/>
      <c r="D391" s="204">
        <f>IF('{Equipment Data Entry}'!E249="","",'{Equipment Data Entry}'!E249)</f>
        <v/>
      </c>
      <c r="E391" s="400" t="n"/>
      <c r="F391" s="400" t="n"/>
      <c r="G391" s="401" t="n"/>
      <c r="H391" s="13" t="n"/>
      <c r="I391" s="199" t="inlineStr">
        <is>
          <t>Design Criteria</t>
        </is>
      </c>
      <c r="J391" s="401" t="n"/>
      <c r="K391" s="199" t="inlineStr">
        <is>
          <t>Design</t>
        </is>
      </c>
      <c r="L391" s="199" t="inlineStr">
        <is>
          <t>Actual</t>
        </is>
      </c>
      <c r="M391" s="13" t="n"/>
    </row>
    <row r="392" ht="13.35" customHeight="1" s="162">
      <c r="B392" s="199" t="inlineStr">
        <is>
          <t>Model Number</t>
        </is>
      </c>
      <c r="C392" s="401" t="n"/>
      <c r="D392" s="204">
        <f>IF('{Equipment Data Entry}'!F249="","",'{Equipment Data Entry}'!F249)</f>
        <v/>
      </c>
      <c r="E392" s="400" t="n"/>
      <c r="F392" s="400" t="n"/>
      <c r="G392" s="401" t="n"/>
      <c r="H392" s="13" t="n"/>
      <c r="I392" s="199" t="inlineStr">
        <is>
          <t>Total Airflow</t>
        </is>
      </c>
      <c r="J392" s="401" t="n"/>
      <c r="K392" s="24">
        <f>H406</f>
        <v/>
      </c>
      <c r="L392" s="24">
        <f>L406</f>
        <v/>
      </c>
      <c r="M392" s="22">
        <f>IF(OR(L392="",K392="",K392=0),"",IF(OR(ISTEXT(L392),ISTEXT(K392)),"",L392/K392))</f>
        <v/>
      </c>
    </row>
    <row r="393" ht="13.35" customHeight="1" s="162">
      <c r="B393" s="199" t="inlineStr">
        <is>
          <t>Serial Number</t>
        </is>
      </c>
      <c r="C393" s="401" t="n"/>
      <c r="D393" s="204" t="n"/>
      <c r="E393" s="400" t="n"/>
      <c r="F393" s="400" t="n"/>
      <c r="G393" s="401" t="n"/>
      <c r="H393" s="13" t="n"/>
      <c r="I393" s="199" t="inlineStr">
        <is>
          <t>Unit ESP</t>
        </is>
      </c>
      <c r="J393" s="401" t="n"/>
      <c r="K393" s="71" t="n"/>
      <c r="L393" s="64" t="n"/>
      <c r="M393" s="22" t="n"/>
    </row>
    <row r="394" ht="13.35" customHeight="1" s="162">
      <c r="B394" s="199" t="inlineStr">
        <is>
          <t>Area Served</t>
        </is>
      </c>
      <c r="C394" s="401" t="n"/>
      <c r="D394" s="204">
        <f>IF('{Equipment Data Entry}'!C249="","",'{Equipment Data Entry}'!C249)</f>
        <v/>
      </c>
      <c r="E394" s="400" t="n"/>
      <c r="F394" s="400" t="n"/>
      <c r="G394" s="401" t="n"/>
      <c r="H394" s="13" t="n"/>
      <c r="I394" s="199" t="inlineStr">
        <is>
          <t>Fan RPM</t>
        </is>
      </c>
      <c r="J394" s="401" t="n"/>
      <c r="K394" s="71" t="n"/>
      <c r="L394" s="64" t="n"/>
      <c r="M394" s="22" t="n"/>
    </row>
    <row r="395" ht="13.35" customHeight="1" s="162">
      <c r="B395" s="199" t="inlineStr">
        <is>
          <t>Location</t>
        </is>
      </c>
      <c r="C395" s="401" t="n"/>
      <c r="D395" s="204">
        <f>IF('{Equipment Data Entry}'!D249="","",'{Equipment Data Entry}'!D249)</f>
        <v/>
      </c>
      <c r="E395" s="400" t="n"/>
      <c r="F395" s="400" t="n"/>
      <c r="G395" s="401" t="n"/>
      <c r="H395" s="13" t="n"/>
      <c r="I395" s="199" t="inlineStr">
        <is>
          <t>Speed Setting</t>
        </is>
      </c>
      <c r="J395" s="401" t="n"/>
      <c r="K395" s="71" t="n"/>
      <c r="L395" s="64" t="n"/>
      <c r="M395" s="22" t="n"/>
    </row>
    <row r="396" ht="13.35" customHeight="1" s="162">
      <c r="B396" s="199" t="inlineStr">
        <is>
          <t>HP / V / Ph</t>
        </is>
      </c>
      <c r="C396" s="401" t="n"/>
      <c r="D396" s="523">
        <f>IF('{Equipment Data Entry}'!G249="","",'{Equipment Data Entry}'!G249)</f>
        <v/>
      </c>
      <c r="E396" s="524">
        <f>IF('{Equipment Data Entry}'!H249="","",'{Equipment Data Entry}'!H249)</f>
        <v/>
      </c>
      <c r="F396" s="524">
        <f>IF('{Equipment Data Entry}'!I249="","",'{Equipment Data Entry}'!I249)</f>
        <v/>
      </c>
      <c r="G396" s="401" t="n"/>
      <c r="I396" s="199" t="inlineStr">
        <is>
          <t>Measured Amps</t>
        </is>
      </c>
      <c r="J396" s="401" t="n"/>
      <c r="K396" s="71" t="n"/>
      <c r="L396" s="400" t="n"/>
      <c r="M396" s="401" t="n"/>
    </row>
    <row r="397" ht="13.35" customHeight="1" s="162">
      <c r="B397" s="199" t="inlineStr">
        <is>
          <t>Instrument</t>
        </is>
      </c>
      <c r="C397" s="401" t="n"/>
      <c r="D397" s="204" t="n"/>
      <c r="E397" s="400" t="n"/>
      <c r="F397" s="400" t="n"/>
      <c r="G397" s="401" t="n"/>
      <c r="I397" s="199" t="inlineStr">
        <is>
          <t>Final Settings</t>
        </is>
      </c>
      <c r="J397" s="401" t="n"/>
      <c r="K397" s="71" t="n"/>
      <c r="L397" s="400" t="n"/>
      <c r="M397" s="401" t="n"/>
    </row>
    <row r="398" ht="13.35" customHeight="1" s="162">
      <c r="B398" s="188" t="inlineStr">
        <is>
          <t>Register / Grille / Diffuser Airflow</t>
        </is>
      </c>
      <c r="C398" s="174" t="n"/>
      <c r="D398" s="174" t="n"/>
      <c r="E398" s="174" t="n"/>
      <c r="F398" s="173" t="n"/>
      <c r="G398" s="233" t="inlineStr">
        <is>
          <t>Design VEL</t>
        </is>
      </c>
      <c r="H398" s="194" t="inlineStr">
        <is>
          <t>Design CFM</t>
        </is>
      </c>
      <c r="I398" s="188" t="inlineStr">
        <is>
          <t>Initial</t>
        </is>
      </c>
      <c r="J398" s="173" t="n"/>
      <c r="K398" s="188" t="inlineStr">
        <is>
          <t>Final</t>
        </is>
      </c>
      <c r="L398" s="173" t="n"/>
      <c r="M398" s="188" t="inlineStr">
        <is>
          <t>%</t>
        </is>
      </c>
    </row>
    <row r="399" ht="13.35" customHeight="1" s="162">
      <c r="B399" s="153" t="inlineStr">
        <is>
          <t>No.</t>
        </is>
      </c>
      <c r="C399" s="188" t="inlineStr">
        <is>
          <t>Area Served</t>
        </is>
      </c>
      <c r="D399" s="188" t="inlineStr">
        <is>
          <t>Type</t>
        </is>
      </c>
      <c r="E399" s="188" t="inlineStr">
        <is>
          <t>Size</t>
        </is>
      </c>
      <c r="F399" s="188" t="inlineStr">
        <is>
          <t>Ak</t>
        </is>
      </c>
      <c r="G399" s="440" t="n"/>
      <c r="H399" s="440" t="n"/>
      <c r="I399" s="188" t="inlineStr">
        <is>
          <t>VEL</t>
        </is>
      </c>
      <c r="J399" s="188" t="inlineStr">
        <is>
          <t>CFM</t>
        </is>
      </c>
      <c r="K399" s="188" t="inlineStr">
        <is>
          <t>VEL</t>
        </is>
      </c>
      <c r="L399" s="188" t="inlineStr">
        <is>
          <t>CFM</t>
        </is>
      </c>
      <c r="M399" s="440" t="n"/>
    </row>
    <row r="400" ht="13.35" customHeight="1" s="162">
      <c r="B400" s="307" t="n"/>
      <c r="C400" s="307" t="n"/>
      <c r="E400" s="307" t="n"/>
      <c r="F400" s="32" t="n"/>
      <c r="G400" s="33">
        <f>IF(F400="", "", IF(OR(ISTEXT(H400),ISTEXT(F400)),"",H400/F400))</f>
        <v/>
      </c>
      <c r="H400" s="33" t="n"/>
      <c r="I400" s="33" t="n"/>
      <c r="J400" s="33">
        <f>IF(I400="", "", IF(OR(ISTEXT(I400),ISTEXT($F400)),"",I400*$F400))</f>
        <v/>
      </c>
      <c r="K400" s="33" t="n"/>
      <c r="L400" s="33">
        <f>IF(K400="", "", IF(OR(ISTEXT(K400),ISTEXT($F400)),"",K400*$F400))</f>
        <v/>
      </c>
      <c r="M400" s="30">
        <f>IF(OR(H400="",H400=0),"",IF(K400="",IF(J400="","",IF(OR(ISTEXT(J400),ISTEXT(H400)),"",J400/H400)),IF(OR(ISTEXT(L400),ISTEXT(H400)),"",L400/H400)))</f>
        <v/>
      </c>
    </row>
    <row r="401" ht="13.35" customHeight="1" s="162">
      <c r="B401" s="307" t="n"/>
      <c r="C401" s="307" t="n"/>
      <c r="E401" s="307" t="n"/>
      <c r="F401" s="32" t="n"/>
      <c r="G401" s="33">
        <f>IF(F401="", "", IF(OR(ISTEXT(H401),ISTEXT(F401)),"",H401/F401))</f>
        <v/>
      </c>
      <c r="H401" s="33" t="n"/>
      <c r="I401" s="33" t="n"/>
      <c r="J401" s="33">
        <f>IF(I401="", "", IF(OR(ISTEXT(I401),ISTEXT($F401)),"",I401*$F401))</f>
        <v/>
      </c>
      <c r="K401" s="33" t="n"/>
      <c r="L401" s="33">
        <f>IF(K401="", "", IF(OR(ISTEXT(K401),ISTEXT($F401)),"",K401*$F401))</f>
        <v/>
      </c>
      <c r="M401" s="30">
        <f>IF(OR(H401="",H401=0),"",IF(K401="",IF(J401="","",IF(OR(ISTEXT(J401),ISTEXT(H401)),"",J401/H401)),IF(OR(ISTEXT(L401),ISTEXT(H401)),"",L401/H401)))</f>
        <v/>
      </c>
    </row>
    <row r="402" ht="13.35" customHeight="1" s="162">
      <c r="B402" s="307" t="n"/>
      <c r="C402" s="307" t="n"/>
      <c r="E402" s="307" t="n"/>
      <c r="F402" s="32" t="n"/>
      <c r="G402" s="33">
        <f>IF(F402="", "", IF(OR(ISTEXT(H402),ISTEXT(F402)),"",H402/F402))</f>
        <v/>
      </c>
      <c r="H402" s="33" t="n"/>
      <c r="I402" s="33" t="n"/>
      <c r="J402" s="33">
        <f>IF(I402="", "", IF(OR(ISTEXT(I402),ISTEXT($F402)),"",I402*$F402))</f>
        <v/>
      </c>
      <c r="K402" s="33" t="n"/>
      <c r="L402" s="33">
        <f>IF(K402="", "", IF(OR(ISTEXT(K402),ISTEXT($F402)),"",K402*$F402))</f>
        <v/>
      </c>
      <c r="M402" s="30">
        <f>IF(OR(H402="",H402=0),"",IF(K402="",IF(J402="","",IF(OR(ISTEXT(J402),ISTEXT(H402)),"",J402/H402)),IF(OR(ISTEXT(L402),ISTEXT(H402)),"",L402/H402)))</f>
        <v/>
      </c>
    </row>
    <row r="403" ht="13.35" customHeight="1" s="162">
      <c r="B403" s="307" t="n"/>
      <c r="C403" s="307" t="n"/>
      <c r="E403" s="307" t="n"/>
      <c r="F403" s="32" t="n"/>
      <c r="G403" s="33">
        <f>IF(F403="", "", IF(OR(ISTEXT(H403),ISTEXT(F403)),"",H403/F403))</f>
        <v/>
      </c>
      <c r="H403" s="33" t="n"/>
      <c r="I403" s="33" t="n"/>
      <c r="J403" s="33">
        <f>IF(I403="", "", IF(OR(ISTEXT(I403),ISTEXT($F403)),"",I403*$F403))</f>
        <v/>
      </c>
      <c r="K403" s="33" t="n"/>
      <c r="L403" s="33">
        <f>IF(K403="", "", IF(OR(ISTEXT(K403),ISTEXT($F403)),"",K403*$F403))</f>
        <v/>
      </c>
      <c r="M403" s="30">
        <f>IF(OR(H403="",H403=0),"",IF(K403="",IF(J403="","",IF(OR(ISTEXT(J403),ISTEXT(H403)),"",J403/H403)),IF(OR(ISTEXT(L403),ISTEXT(H403)),"",L403/H403)))</f>
        <v/>
      </c>
    </row>
    <row r="404" ht="13.35" customHeight="1" s="162">
      <c r="B404" s="307" t="n"/>
      <c r="C404" s="307" t="n"/>
      <c r="E404" s="307" t="n"/>
      <c r="F404" s="32" t="n"/>
      <c r="G404" s="33">
        <f>IF(F404="", "", IF(OR(ISTEXT(H404),ISTEXT(F404)),"",H404/F404))</f>
        <v/>
      </c>
      <c r="H404" s="33" t="n"/>
      <c r="I404" s="33" t="n"/>
      <c r="J404" s="33">
        <f>IF(I404="", "", IF(OR(ISTEXT(I404),ISTEXT($F404)),"",I404*$F404))</f>
        <v/>
      </c>
      <c r="K404" s="33" t="n"/>
      <c r="L404" s="33">
        <f>IF(K404="", "", IF(OR(ISTEXT(K404),ISTEXT($F404)),"",K404*$F404))</f>
        <v/>
      </c>
      <c r="M404" s="30">
        <f>IF(OR(H404="",H404=0),"",IF(K404="",IF(J404="","",IF(OR(ISTEXT(J404),ISTEXT(H404)),"",J404/H404)),IF(OR(ISTEXT(L404),ISTEXT(H404)),"",L404/H404)))</f>
        <v/>
      </c>
    </row>
    <row r="405" ht="13.35" customHeight="1" s="162">
      <c r="B405" s="307" t="n"/>
      <c r="C405" s="307" t="n"/>
      <c r="E405" s="307" t="n"/>
      <c r="F405" s="32" t="n"/>
      <c r="G405" s="33">
        <f>IF(F405="", "", IF(OR(ISTEXT(H405),ISTEXT(F405)),"",H405/F405))</f>
        <v/>
      </c>
      <c r="H405" s="33" t="n"/>
      <c r="I405" s="33" t="n"/>
      <c r="J405" s="33">
        <f>IF(I405="", "", IF(OR(ISTEXT(I405),ISTEXT($F405)),"",I405*$F405))</f>
        <v/>
      </c>
      <c r="K405" s="33" t="n"/>
      <c r="L405" s="33">
        <f>IF(K405="", "", IF(OR(ISTEXT(K405),ISTEXT($F405)),"",K405*$F405))</f>
        <v/>
      </c>
      <c r="M405" s="30">
        <f>IF(OR(H405="",H405=0),"",IF(K405="",IF(J405="","",IF(OR(ISTEXT(J405),ISTEXT(H405)),"",J405/H405)),IF(OR(ISTEXT(L405),ISTEXT(H405)),"",L405/H405)))</f>
        <v/>
      </c>
    </row>
    <row r="406" ht="13.35" customHeight="1" s="162">
      <c r="B406" s="42" t="n"/>
      <c r="C406" s="231" t="inlineStr">
        <is>
          <t>Total</t>
        </is>
      </c>
      <c r="D406" s="159" t="n"/>
      <c r="E406" s="42" t="n"/>
      <c r="F406" s="42" t="n"/>
      <c r="G406" s="43" t="n"/>
      <c r="H406" s="43">
        <f>IF(SUM(H400:H405)=0,"",SUM(H400:H405))</f>
        <v/>
      </c>
      <c r="I406" s="43" t="n"/>
      <c r="J406" s="43">
        <f>IF(SUM(J400:J405)=0,"",SUM(J400:J405))</f>
        <v/>
      </c>
      <c r="K406" s="43" t="n"/>
      <c r="L406" s="43">
        <f>IF(SUM(L400:L405)=0,"",SUM(L400:L405))</f>
        <v/>
      </c>
      <c r="M406" s="35">
        <f>IF(OR(H406="",H406=0),"",IF(L406="",IF(J406="","",IF(OR(ISTEXT(J406),ISTEXT(H406)),"",J406/H406)),IF(OR(ISTEXT(L406),ISTEXT(H406)),"",L406/H406)))</f>
        <v/>
      </c>
    </row>
    <row r="407" ht="13.35" customHeight="1" s="162">
      <c r="B407" s="188" t="inlineStr">
        <is>
          <t>Remarks</t>
        </is>
      </c>
      <c r="C407" s="173" t="n"/>
      <c r="D407" s="154" t="n"/>
      <c r="E407" s="174" t="n"/>
      <c r="F407" s="174" t="n"/>
      <c r="G407" s="174" t="n"/>
      <c r="H407" s="174" t="n"/>
      <c r="I407" s="174" t="n"/>
      <c r="J407" s="174" t="n"/>
      <c r="K407" s="174" t="n"/>
      <c r="L407" s="174" t="n"/>
      <c r="M407" s="173" t="n"/>
    </row>
    <row r="408" ht="13.35" customHeight="1" s="162">
      <c r="B408" s="154" t="n"/>
      <c r="C408" s="174" t="n"/>
      <c r="D408" s="174" t="n"/>
      <c r="E408" s="174" t="n"/>
      <c r="F408" s="174" t="n"/>
      <c r="G408" s="174" t="n"/>
      <c r="H408" s="174" t="n"/>
      <c r="I408" s="174" t="n"/>
      <c r="J408" s="174" t="n"/>
      <c r="K408" s="174" t="n"/>
      <c r="L408" s="174" t="n"/>
      <c r="M408" s="173" t="n"/>
    </row>
    <row r="409" ht="13.35" customHeight="1" s="162"/>
    <row r="410" ht="13.35" customHeight="1" s="162"/>
    <row r="411" ht="13.35" customHeight="1" s="162"/>
    <row r="412" ht="13.35" customHeight="1" s="162">
      <c r="B412" s="200" t="inlineStr">
        <is>
          <t>System</t>
        </is>
      </c>
      <c r="C412" s="403" t="n"/>
      <c r="D412" s="209">
        <f>IF('{Equipment Data Entry}'!B250="","",'{Equipment Data Entry}'!B250)</f>
        <v/>
      </c>
      <c r="E412" s="418" t="n"/>
      <c r="F412" s="403" t="n"/>
      <c r="G412" s="200" t="inlineStr">
        <is>
          <t>Service</t>
        </is>
      </c>
      <c r="H412" s="403" t="n"/>
      <c r="I412" s="210">
        <f>IF('{Equipment Data Entry}'!C250="","",'{Equipment Data Entry}'!C250)</f>
        <v/>
      </c>
      <c r="J412" s="418" t="n"/>
      <c r="K412" s="418" t="n"/>
      <c r="L412" s="418" t="n"/>
      <c r="M412" s="403" t="n"/>
    </row>
    <row r="413" ht="13.35" customHeight="1" s="162">
      <c r="B413" s="422" t="n"/>
      <c r="C413" s="423" t="n"/>
      <c r="D413" s="422" t="n"/>
      <c r="E413" s="424" t="n"/>
      <c r="F413" s="423" t="n"/>
      <c r="G413" s="422" t="n"/>
      <c r="H413" s="423" t="n"/>
      <c r="I413" s="422" t="n"/>
      <c r="J413" s="424" t="n"/>
      <c r="K413" s="424" t="n"/>
      <c r="L413" s="424" t="n"/>
      <c r="M413" s="423" t="n"/>
    </row>
    <row r="414" ht="13.35" customHeight="1" s="162">
      <c r="B414" s="200" t="inlineStr">
        <is>
          <t>Unit Data</t>
        </is>
      </c>
      <c r="C414" s="400" t="n"/>
      <c r="D414" s="400" t="n"/>
      <c r="E414" s="400" t="n"/>
      <c r="F414" s="400" t="n"/>
      <c r="G414" s="401" t="n"/>
      <c r="H414" s="13" t="n"/>
      <c r="I414" s="200" t="inlineStr">
        <is>
          <t>Design and Performance Data</t>
        </is>
      </c>
      <c r="J414" s="400" t="n"/>
      <c r="K414" s="400" t="n"/>
      <c r="L414" s="401" t="n"/>
      <c r="M414" s="283" t="n"/>
    </row>
    <row r="415" ht="13.35" customHeight="1" s="162">
      <c r="B415" s="199" t="inlineStr">
        <is>
          <t>Manufacturer</t>
        </is>
      </c>
      <c r="C415" s="401" t="n"/>
      <c r="D415" s="204">
        <f>IF('{Equipment Data Entry}'!E250="","",'{Equipment Data Entry}'!E250)</f>
        <v/>
      </c>
      <c r="E415" s="400" t="n"/>
      <c r="F415" s="400" t="n"/>
      <c r="G415" s="401" t="n"/>
      <c r="H415" s="13" t="n"/>
      <c r="I415" s="199" t="inlineStr">
        <is>
          <t>Design Criteria</t>
        </is>
      </c>
      <c r="J415" s="401" t="n"/>
      <c r="K415" s="199" t="inlineStr">
        <is>
          <t>Design</t>
        </is>
      </c>
      <c r="L415" s="199" t="inlineStr">
        <is>
          <t>Actual</t>
        </is>
      </c>
      <c r="M415" s="13" t="n"/>
    </row>
    <row r="416" ht="13.35" customHeight="1" s="162">
      <c r="B416" s="199" t="inlineStr">
        <is>
          <t>Model Number</t>
        </is>
      </c>
      <c r="C416" s="401" t="n"/>
      <c r="D416" s="204">
        <f>IF('{Equipment Data Entry}'!F250="","",'{Equipment Data Entry}'!F250)</f>
        <v/>
      </c>
      <c r="E416" s="400" t="n"/>
      <c r="F416" s="400" t="n"/>
      <c r="G416" s="401" t="n"/>
      <c r="H416" s="13" t="n"/>
      <c r="I416" s="199" t="inlineStr">
        <is>
          <t>Total Airflow</t>
        </is>
      </c>
      <c r="J416" s="401" t="n"/>
      <c r="K416" s="24">
        <f>H430</f>
        <v/>
      </c>
      <c r="L416" s="24">
        <f>L430</f>
        <v/>
      </c>
      <c r="M416" s="22">
        <f>IF(OR(L416="",K416="",K416=0),"",IF(OR(ISTEXT(L416),ISTEXT(K416)),"",L416/K416))</f>
        <v/>
      </c>
    </row>
    <row r="417" ht="13.35" customHeight="1" s="162">
      <c r="B417" s="199" t="inlineStr">
        <is>
          <t>Serial Number</t>
        </is>
      </c>
      <c r="C417" s="401" t="n"/>
      <c r="D417" s="204" t="n"/>
      <c r="E417" s="400" t="n"/>
      <c r="F417" s="400" t="n"/>
      <c r="G417" s="401" t="n"/>
      <c r="H417" s="13" t="n"/>
      <c r="I417" s="199" t="inlineStr">
        <is>
          <t>Unit ESP</t>
        </is>
      </c>
      <c r="J417" s="401" t="n"/>
      <c r="K417" s="71" t="n"/>
      <c r="L417" s="64" t="n"/>
      <c r="M417" s="22" t="n"/>
    </row>
    <row r="418" ht="13.35" customHeight="1" s="162">
      <c r="B418" s="199" t="inlineStr">
        <is>
          <t>Area Served</t>
        </is>
      </c>
      <c r="C418" s="401" t="n"/>
      <c r="D418" s="204">
        <f>IF('{Equipment Data Entry}'!C250="","",'{Equipment Data Entry}'!C250)</f>
        <v/>
      </c>
      <c r="E418" s="400" t="n"/>
      <c r="F418" s="400" t="n"/>
      <c r="G418" s="401" t="n"/>
      <c r="H418" s="13" t="n"/>
      <c r="I418" s="199" t="inlineStr">
        <is>
          <t>Fan RPM</t>
        </is>
      </c>
      <c r="J418" s="401" t="n"/>
      <c r="K418" s="71" t="n"/>
      <c r="L418" s="64" t="n"/>
      <c r="M418" s="22" t="n"/>
    </row>
    <row r="419" ht="13.35" customHeight="1" s="162">
      <c r="B419" s="199" t="inlineStr">
        <is>
          <t>Location</t>
        </is>
      </c>
      <c r="C419" s="401" t="n"/>
      <c r="D419" s="204">
        <f>IF('{Equipment Data Entry}'!D250="","",'{Equipment Data Entry}'!D250)</f>
        <v/>
      </c>
      <c r="E419" s="400" t="n"/>
      <c r="F419" s="400" t="n"/>
      <c r="G419" s="401" t="n"/>
      <c r="H419" s="13" t="n"/>
      <c r="I419" s="199" t="inlineStr">
        <is>
          <t>Speed Setting</t>
        </is>
      </c>
      <c r="J419" s="401" t="n"/>
      <c r="K419" s="71" t="n"/>
      <c r="L419" s="64" t="n"/>
      <c r="M419" s="22" t="n"/>
    </row>
    <row r="420" ht="13.35" customHeight="1" s="162">
      <c r="B420" s="199" t="inlineStr">
        <is>
          <t>HP / V / Ph</t>
        </is>
      </c>
      <c r="C420" s="401" t="n"/>
      <c r="D420" s="523">
        <f>IF('{Equipment Data Entry}'!G250="","",'{Equipment Data Entry}'!G250)</f>
        <v/>
      </c>
      <c r="E420" s="524">
        <f>IF('{Equipment Data Entry}'!H250="","",'{Equipment Data Entry}'!H250)</f>
        <v/>
      </c>
      <c r="F420" s="524">
        <f>IF('{Equipment Data Entry}'!I250="","",'{Equipment Data Entry}'!I250)</f>
        <v/>
      </c>
      <c r="G420" s="401" t="n"/>
      <c r="I420" s="199" t="inlineStr">
        <is>
          <t>Measured Amps</t>
        </is>
      </c>
      <c r="J420" s="401" t="n"/>
      <c r="K420" s="71" t="n"/>
      <c r="L420" s="400" t="n"/>
      <c r="M420" s="401" t="n"/>
    </row>
    <row r="421" ht="13.35" customHeight="1" s="162">
      <c r="B421" s="199" t="inlineStr">
        <is>
          <t>Instrument</t>
        </is>
      </c>
      <c r="C421" s="401" t="n"/>
      <c r="D421" s="204" t="n"/>
      <c r="E421" s="400" t="n"/>
      <c r="F421" s="400" t="n"/>
      <c r="G421" s="401" t="n"/>
      <c r="I421" s="199" t="inlineStr">
        <is>
          <t>Final Settings</t>
        </is>
      </c>
      <c r="J421" s="401" t="n"/>
      <c r="K421" s="71" t="n"/>
      <c r="L421" s="400" t="n"/>
      <c r="M421" s="401" t="n"/>
    </row>
    <row r="422" ht="13.35" customHeight="1" s="162">
      <c r="B422" s="188" t="inlineStr">
        <is>
          <t>Register / Grille / Diffuser Airflow</t>
        </is>
      </c>
      <c r="C422" s="174" t="n"/>
      <c r="D422" s="174" t="n"/>
      <c r="E422" s="174" t="n"/>
      <c r="F422" s="173" t="n"/>
      <c r="G422" s="233" t="inlineStr">
        <is>
          <t>Design VEL</t>
        </is>
      </c>
      <c r="H422" s="194" t="inlineStr">
        <is>
          <t>Design CFM</t>
        </is>
      </c>
      <c r="I422" s="188" t="inlineStr">
        <is>
          <t>Initial</t>
        </is>
      </c>
      <c r="J422" s="173" t="n"/>
      <c r="K422" s="188" t="inlineStr">
        <is>
          <t>Final</t>
        </is>
      </c>
      <c r="L422" s="173" t="n"/>
      <c r="M422" s="188" t="inlineStr">
        <is>
          <t>%</t>
        </is>
      </c>
    </row>
    <row r="423" ht="13.35" customHeight="1" s="162">
      <c r="B423" s="153" t="inlineStr">
        <is>
          <t>No.</t>
        </is>
      </c>
      <c r="C423" s="188" t="inlineStr">
        <is>
          <t>Area Served</t>
        </is>
      </c>
      <c r="D423" s="188" t="inlineStr">
        <is>
          <t>Type</t>
        </is>
      </c>
      <c r="E423" s="188" t="inlineStr">
        <is>
          <t>Size</t>
        </is>
      </c>
      <c r="F423" s="188" t="inlineStr">
        <is>
          <t>Ak</t>
        </is>
      </c>
      <c r="G423" s="440" t="n"/>
      <c r="H423" s="440" t="n"/>
      <c r="I423" s="188" t="inlineStr">
        <is>
          <t>VEL</t>
        </is>
      </c>
      <c r="J423" s="188" t="inlineStr">
        <is>
          <t>CFM</t>
        </is>
      </c>
      <c r="K423" s="188" t="inlineStr">
        <is>
          <t>VEL</t>
        </is>
      </c>
      <c r="L423" s="188" t="inlineStr">
        <is>
          <t>CFM</t>
        </is>
      </c>
      <c r="M423" s="440" t="n"/>
    </row>
    <row r="424" ht="13.35" customHeight="1" s="162">
      <c r="B424" s="307" t="n"/>
      <c r="C424" s="307" t="n"/>
      <c r="E424" s="307" t="n"/>
      <c r="F424" s="32" t="n"/>
      <c r="G424" s="33">
        <f>IF(F424="", "", IF(OR(ISTEXT(H424),ISTEXT(F424)),"",H424/F424))</f>
        <v/>
      </c>
      <c r="H424" s="33" t="n"/>
      <c r="I424" s="33" t="n"/>
      <c r="J424" s="33">
        <f>IF(I424="", "", IF(OR(ISTEXT(I424),ISTEXT($F424)),"",I424*$F424))</f>
        <v/>
      </c>
      <c r="K424" s="33" t="n"/>
      <c r="L424" s="33">
        <f>IF(K424="", "", IF(OR(ISTEXT(K424),ISTEXT($F424)),"",K424*$F424))</f>
        <v/>
      </c>
      <c r="M424" s="30">
        <f>IF(OR(H424="",H424=0),"",IF(K424="",IF(J424="","",IF(OR(ISTEXT(J424),ISTEXT(H424)),"",J424/H424)),IF(OR(ISTEXT(L424),ISTEXT(H424)),"",L424/H424)))</f>
        <v/>
      </c>
    </row>
    <row r="425" ht="13.35" customHeight="1" s="162">
      <c r="B425" s="307" t="n"/>
      <c r="C425" s="307" t="n"/>
      <c r="E425" s="307" t="n"/>
      <c r="F425" s="32" t="n"/>
      <c r="G425" s="33">
        <f>IF(F425="", "", IF(OR(ISTEXT(H425),ISTEXT(F425)),"",H425/F425))</f>
        <v/>
      </c>
      <c r="H425" s="33" t="n"/>
      <c r="I425" s="33" t="n"/>
      <c r="J425" s="33">
        <f>IF(I425="", "", IF(OR(ISTEXT(I425),ISTEXT($F425)),"",I425*$F425))</f>
        <v/>
      </c>
      <c r="K425" s="33" t="n"/>
      <c r="L425" s="33">
        <f>IF(K425="", "", IF(OR(ISTEXT(K425),ISTEXT($F425)),"",K425*$F425))</f>
        <v/>
      </c>
      <c r="M425" s="30">
        <f>IF(OR(H425="",H425=0),"",IF(K425="",IF(J425="","",IF(OR(ISTEXT(J425),ISTEXT(H425)),"",J425/H425)),IF(OR(ISTEXT(L425),ISTEXT(H425)),"",L425/H425)))</f>
        <v/>
      </c>
    </row>
    <row r="426" ht="13.35" customHeight="1" s="162">
      <c r="B426" s="307" t="n"/>
      <c r="C426" s="307" t="n"/>
      <c r="E426" s="307" t="n"/>
      <c r="F426" s="32" t="n"/>
      <c r="G426" s="33">
        <f>IF(F426="", "", IF(OR(ISTEXT(H426),ISTEXT(F426)),"",H426/F426))</f>
        <v/>
      </c>
      <c r="H426" s="33" t="n"/>
      <c r="I426" s="33" t="n"/>
      <c r="J426" s="33">
        <f>IF(I426="", "", IF(OR(ISTEXT(I426),ISTEXT($F426)),"",I426*$F426))</f>
        <v/>
      </c>
      <c r="K426" s="33" t="n"/>
      <c r="L426" s="33">
        <f>IF(K426="", "", IF(OR(ISTEXT(K426),ISTEXT($F426)),"",K426*$F426))</f>
        <v/>
      </c>
      <c r="M426" s="30">
        <f>IF(OR(H426="",H426=0),"",IF(K426="",IF(J426="","",IF(OR(ISTEXT(J426),ISTEXT(H426)),"",J426/H426)),IF(OR(ISTEXT(L426),ISTEXT(H426)),"",L426/H426)))</f>
        <v/>
      </c>
    </row>
    <row r="427" ht="13.35" customHeight="1" s="162">
      <c r="B427" s="307" t="n"/>
      <c r="C427" s="307" t="n"/>
      <c r="E427" s="307" t="n"/>
      <c r="F427" s="32" t="n"/>
      <c r="G427" s="33">
        <f>IF(F427="", "", IF(OR(ISTEXT(H427),ISTEXT(F427)),"",H427/F427))</f>
        <v/>
      </c>
      <c r="H427" s="33" t="n"/>
      <c r="I427" s="33" t="n"/>
      <c r="J427" s="33">
        <f>IF(I427="", "", IF(OR(ISTEXT(I427),ISTEXT($F427)),"",I427*$F427))</f>
        <v/>
      </c>
      <c r="K427" s="33" t="n"/>
      <c r="L427" s="33">
        <f>IF(K427="", "", IF(OR(ISTEXT(K427),ISTEXT($F427)),"",K427*$F427))</f>
        <v/>
      </c>
      <c r="M427" s="30">
        <f>IF(OR(H427="",H427=0),"",IF(K427="",IF(J427="","",IF(OR(ISTEXT(J427),ISTEXT(H427)),"",J427/H427)),IF(OR(ISTEXT(L427),ISTEXT(H427)),"",L427/H427)))</f>
        <v/>
      </c>
    </row>
    <row r="428" ht="13.35" customHeight="1" s="162">
      <c r="B428" s="307" t="n"/>
      <c r="C428" s="307" t="n"/>
      <c r="E428" s="307" t="n"/>
      <c r="F428" s="32" t="n"/>
      <c r="G428" s="33">
        <f>IF(F428="", "", IF(OR(ISTEXT(H428),ISTEXT(F428)),"",H428/F428))</f>
        <v/>
      </c>
      <c r="H428" s="33" t="n"/>
      <c r="I428" s="33" t="n"/>
      <c r="J428" s="33">
        <f>IF(I428="", "", IF(OR(ISTEXT(I428),ISTEXT($F428)),"",I428*$F428))</f>
        <v/>
      </c>
      <c r="K428" s="33" t="n"/>
      <c r="L428" s="33">
        <f>IF(K428="", "", IF(OR(ISTEXT(K428),ISTEXT($F428)),"",K428*$F428))</f>
        <v/>
      </c>
      <c r="M428" s="30">
        <f>IF(OR(H428="",H428=0),"",IF(K428="",IF(J428="","",IF(OR(ISTEXT(J428),ISTEXT(H428)),"",J428/H428)),IF(OR(ISTEXT(L428),ISTEXT(H428)),"",L428/H428)))</f>
        <v/>
      </c>
    </row>
    <row r="429" ht="13.35" customHeight="1" s="162">
      <c r="B429" s="307" t="n"/>
      <c r="C429" s="307" t="n"/>
      <c r="E429" s="307" t="n"/>
      <c r="F429" s="32" t="n"/>
      <c r="G429" s="33">
        <f>IF(F429="", "", IF(OR(ISTEXT(H429),ISTEXT(F429)),"",H429/F429))</f>
        <v/>
      </c>
      <c r="H429" s="33" t="n"/>
      <c r="I429" s="33" t="n"/>
      <c r="J429" s="33">
        <f>IF(I429="", "", IF(OR(ISTEXT(I429),ISTEXT($F429)),"",I429*$F429))</f>
        <v/>
      </c>
      <c r="K429" s="33" t="n"/>
      <c r="L429" s="33">
        <f>IF(K429="", "", IF(OR(ISTEXT(K429),ISTEXT($F429)),"",K429*$F429))</f>
        <v/>
      </c>
      <c r="M429" s="30">
        <f>IF(OR(H429="",H429=0),"",IF(K429="",IF(J429="","",IF(OR(ISTEXT(J429),ISTEXT(H429)),"",J429/H429)),IF(OR(ISTEXT(L429),ISTEXT(H429)),"",L429/H429)))</f>
        <v/>
      </c>
    </row>
    <row r="430" ht="13.35" customHeight="1" s="162">
      <c r="B430" s="42" t="n"/>
      <c r="C430" s="231" t="inlineStr">
        <is>
          <t>Total</t>
        </is>
      </c>
      <c r="D430" s="159" t="n"/>
      <c r="E430" s="42" t="n"/>
      <c r="F430" s="42" t="n"/>
      <c r="G430" s="43" t="n"/>
      <c r="H430" s="43">
        <f>IF(SUM(H424:H429)=0,"",SUM(H424:H429))</f>
        <v/>
      </c>
      <c r="I430" s="43" t="n"/>
      <c r="J430" s="43">
        <f>IF(SUM(J424:J429)=0,"",SUM(J424:J429))</f>
        <v/>
      </c>
      <c r="K430" s="43" t="n"/>
      <c r="L430" s="43">
        <f>IF(SUM(L424:L429)=0,"",SUM(L424:L429))</f>
        <v/>
      </c>
      <c r="M430" s="35">
        <f>IF(OR(H430="",H430=0),"",IF(L430="",IF(J430="","",IF(OR(ISTEXT(J430),ISTEXT(H430)),"",J430/H430)),IF(OR(ISTEXT(L430),ISTEXT(H430)),"",L430/H430)))</f>
        <v/>
      </c>
    </row>
    <row r="431" ht="13.35" customHeight="1" s="162">
      <c r="B431" s="188" t="inlineStr">
        <is>
          <t>Remarks</t>
        </is>
      </c>
      <c r="C431" s="173" t="n"/>
      <c r="D431" s="154" t="n"/>
      <c r="E431" s="174" t="n"/>
      <c r="F431" s="174" t="n"/>
      <c r="G431" s="174" t="n"/>
      <c r="H431" s="174" t="n"/>
      <c r="I431" s="174" t="n"/>
      <c r="J431" s="174" t="n"/>
      <c r="K431" s="174" t="n"/>
      <c r="L431" s="174" t="n"/>
      <c r="M431" s="173" t="n"/>
    </row>
    <row r="432" ht="13.35" customHeight="1" s="162">
      <c r="B432" s="154" t="n"/>
      <c r="C432" s="174" t="n"/>
      <c r="D432" s="174" t="n"/>
      <c r="E432" s="174" t="n"/>
      <c r="F432" s="174" t="n"/>
      <c r="G432" s="174" t="n"/>
      <c r="H432" s="174" t="n"/>
      <c r="I432" s="174" t="n"/>
      <c r="J432" s="174" t="n"/>
      <c r="K432" s="174" t="n"/>
      <c r="L432" s="174" t="n"/>
      <c r="M432" s="173" t="n"/>
    </row>
    <row r="433" ht="13.35" customHeight="1" s="162"/>
    <row r="434" ht="13.35" customHeight="1" s="162"/>
    <row r="435" ht="13.35" customHeight="1" s="162"/>
    <row r="436" ht="13.35" customHeight="1" s="162">
      <c r="B436" s="200" t="inlineStr">
        <is>
          <t>System</t>
        </is>
      </c>
      <c r="C436" s="403" t="n"/>
      <c r="D436" s="209">
        <f>IF('{Equipment Data Entry}'!B251="","",'{Equipment Data Entry}'!B251)</f>
        <v/>
      </c>
      <c r="E436" s="418" t="n"/>
      <c r="F436" s="403" t="n"/>
      <c r="G436" s="200" t="inlineStr">
        <is>
          <t>Service</t>
        </is>
      </c>
      <c r="H436" s="403" t="n"/>
      <c r="I436" s="210">
        <f>IF('{Equipment Data Entry}'!C251="","",'{Equipment Data Entry}'!C251)</f>
        <v/>
      </c>
      <c r="J436" s="418" t="n"/>
      <c r="K436" s="418" t="n"/>
      <c r="L436" s="418" t="n"/>
      <c r="M436" s="403" t="n"/>
    </row>
    <row r="437" ht="13.35" customHeight="1" s="162">
      <c r="B437" s="422" t="n"/>
      <c r="C437" s="423" t="n"/>
      <c r="D437" s="422" t="n"/>
      <c r="E437" s="424" t="n"/>
      <c r="F437" s="423" t="n"/>
      <c r="G437" s="422" t="n"/>
      <c r="H437" s="423" t="n"/>
      <c r="I437" s="422" t="n"/>
      <c r="J437" s="424" t="n"/>
      <c r="K437" s="424" t="n"/>
      <c r="L437" s="424" t="n"/>
      <c r="M437" s="423" t="n"/>
    </row>
    <row r="438" ht="13.35" customHeight="1" s="162">
      <c r="B438" s="200" t="inlineStr">
        <is>
          <t>Unit Data</t>
        </is>
      </c>
      <c r="C438" s="400" t="n"/>
      <c r="D438" s="400" t="n"/>
      <c r="E438" s="400" t="n"/>
      <c r="F438" s="400" t="n"/>
      <c r="G438" s="401" t="n"/>
      <c r="H438" s="13" t="n"/>
      <c r="I438" s="200" t="inlineStr">
        <is>
          <t>Design and Performance Data</t>
        </is>
      </c>
      <c r="J438" s="400" t="n"/>
      <c r="K438" s="400" t="n"/>
      <c r="L438" s="401" t="n"/>
      <c r="M438" s="283" t="n"/>
    </row>
    <row r="439" ht="13.35" customHeight="1" s="162">
      <c r="B439" s="199" t="inlineStr">
        <is>
          <t>Manufacturer</t>
        </is>
      </c>
      <c r="C439" s="401" t="n"/>
      <c r="D439" s="204">
        <f>IF('{Equipment Data Entry}'!E251="","",'{Equipment Data Entry}'!E251)</f>
        <v/>
      </c>
      <c r="E439" s="400" t="n"/>
      <c r="F439" s="400" t="n"/>
      <c r="G439" s="401" t="n"/>
      <c r="H439" s="13" t="n"/>
      <c r="I439" s="199" t="inlineStr">
        <is>
          <t>Design Criteria</t>
        </is>
      </c>
      <c r="J439" s="401" t="n"/>
      <c r="K439" s="199" t="inlineStr">
        <is>
          <t>Design</t>
        </is>
      </c>
      <c r="L439" s="199" t="inlineStr">
        <is>
          <t>Actual</t>
        </is>
      </c>
      <c r="M439" s="13" t="n"/>
    </row>
    <row r="440" ht="13.35" customHeight="1" s="162">
      <c r="B440" s="199" t="inlineStr">
        <is>
          <t>Model Number</t>
        </is>
      </c>
      <c r="C440" s="401" t="n"/>
      <c r="D440" s="204">
        <f>IF('{Equipment Data Entry}'!F251="","",'{Equipment Data Entry}'!F251)</f>
        <v/>
      </c>
      <c r="E440" s="400" t="n"/>
      <c r="F440" s="400" t="n"/>
      <c r="G440" s="401" t="n"/>
      <c r="H440" s="13" t="n"/>
      <c r="I440" s="199" t="inlineStr">
        <is>
          <t>Total Airflow</t>
        </is>
      </c>
      <c r="J440" s="401" t="n"/>
      <c r="K440" s="24">
        <f>H454</f>
        <v/>
      </c>
      <c r="L440" s="24">
        <f>L454</f>
        <v/>
      </c>
      <c r="M440" s="22">
        <f>IF(OR(L440="",K440="",K440=0),"",IF(OR(ISTEXT(L440),ISTEXT(K440)),"",L440/K440))</f>
        <v/>
      </c>
    </row>
    <row r="441" ht="13.35" customHeight="1" s="162">
      <c r="B441" s="199" t="inlineStr">
        <is>
          <t>Serial Number</t>
        </is>
      </c>
      <c r="C441" s="401" t="n"/>
      <c r="D441" s="204" t="n"/>
      <c r="E441" s="400" t="n"/>
      <c r="F441" s="400" t="n"/>
      <c r="G441" s="401" t="n"/>
      <c r="H441" s="13" t="n"/>
      <c r="I441" s="199" t="inlineStr">
        <is>
          <t>Unit ESP</t>
        </is>
      </c>
      <c r="J441" s="401" t="n"/>
      <c r="K441" s="71" t="n"/>
      <c r="L441" s="64" t="n"/>
      <c r="M441" s="22" t="n"/>
    </row>
    <row r="442" ht="13.35" customHeight="1" s="162">
      <c r="B442" s="199" t="inlineStr">
        <is>
          <t>Area Served</t>
        </is>
      </c>
      <c r="C442" s="401" t="n"/>
      <c r="D442" s="204">
        <f>IF('{Equipment Data Entry}'!C251="","",'{Equipment Data Entry}'!C251)</f>
        <v/>
      </c>
      <c r="E442" s="400" t="n"/>
      <c r="F442" s="400" t="n"/>
      <c r="G442" s="401" t="n"/>
      <c r="H442" s="13" t="n"/>
      <c r="I442" s="199" t="inlineStr">
        <is>
          <t>Fan RPM</t>
        </is>
      </c>
      <c r="J442" s="401" t="n"/>
      <c r="K442" s="71" t="n"/>
      <c r="L442" s="64" t="n"/>
      <c r="M442" s="22" t="n"/>
    </row>
    <row r="443" ht="13.35" customHeight="1" s="162">
      <c r="B443" s="199" t="inlineStr">
        <is>
          <t>Location</t>
        </is>
      </c>
      <c r="C443" s="401" t="n"/>
      <c r="D443" s="204">
        <f>IF('{Equipment Data Entry}'!D251="","",'{Equipment Data Entry}'!D251)</f>
        <v/>
      </c>
      <c r="E443" s="400" t="n"/>
      <c r="F443" s="400" t="n"/>
      <c r="G443" s="401" t="n"/>
      <c r="H443" s="13" t="n"/>
      <c r="I443" s="199" t="inlineStr">
        <is>
          <t>Speed Setting</t>
        </is>
      </c>
      <c r="J443" s="401" t="n"/>
      <c r="K443" s="71" t="n"/>
      <c r="L443" s="64" t="n"/>
      <c r="M443" s="22" t="n"/>
    </row>
    <row r="444" ht="13.35" customHeight="1" s="162">
      <c r="B444" s="199" t="inlineStr">
        <is>
          <t>HP / V / Ph</t>
        </is>
      </c>
      <c r="C444" s="401" t="n"/>
      <c r="D444" s="523">
        <f>IF('{Equipment Data Entry}'!G251="","",'{Equipment Data Entry}'!G251)</f>
        <v/>
      </c>
      <c r="E444" s="524">
        <f>IF('{Equipment Data Entry}'!H251="","",'{Equipment Data Entry}'!H251)</f>
        <v/>
      </c>
      <c r="F444" s="524">
        <f>IF('{Equipment Data Entry}'!I251="","",'{Equipment Data Entry}'!I251)</f>
        <v/>
      </c>
      <c r="G444" s="401" t="n"/>
      <c r="I444" s="199" t="inlineStr">
        <is>
          <t>Measured Amps</t>
        </is>
      </c>
      <c r="J444" s="401" t="n"/>
      <c r="K444" s="71" t="n"/>
      <c r="L444" s="400" t="n"/>
      <c r="M444" s="401" t="n"/>
    </row>
    <row r="445" ht="13.35" customHeight="1" s="162">
      <c r="B445" s="199" t="inlineStr">
        <is>
          <t>Instrument</t>
        </is>
      </c>
      <c r="C445" s="401" t="n"/>
      <c r="D445" s="204" t="n"/>
      <c r="E445" s="400" t="n"/>
      <c r="F445" s="400" t="n"/>
      <c r="G445" s="401" t="n"/>
      <c r="I445" s="199" t="inlineStr">
        <is>
          <t>Final Settings</t>
        </is>
      </c>
      <c r="J445" s="401" t="n"/>
      <c r="K445" s="71" t="n"/>
      <c r="L445" s="400" t="n"/>
      <c r="M445" s="401" t="n"/>
    </row>
    <row r="446" ht="13.35" customHeight="1" s="162">
      <c r="B446" s="188" t="inlineStr">
        <is>
          <t>Register / Grille / Diffuser Airflow</t>
        </is>
      </c>
      <c r="C446" s="174" t="n"/>
      <c r="D446" s="174" t="n"/>
      <c r="E446" s="174" t="n"/>
      <c r="F446" s="173" t="n"/>
      <c r="G446" s="233" t="inlineStr">
        <is>
          <t>Design VEL</t>
        </is>
      </c>
      <c r="H446" s="194" t="inlineStr">
        <is>
          <t>Design CFM</t>
        </is>
      </c>
      <c r="I446" s="188" t="inlineStr">
        <is>
          <t>Initial</t>
        </is>
      </c>
      <c r="J446" s="173" t="n"/>
      <c r="K446" s="188" t="inlineStr">
        <is>
          <t>Final</t>
        </is>
      </c>
      <c r="L446" s="173" t="n"/>
      <c r="M446" s="188" t="inlineStr">
        <is>
          <t>%</t>
        </is>
      </c>
    </row>
    <row r="447" ht="13.35" customHeight="1" s="162">
      <c r="B447" s="153" t="inlineStr">
        <is>
          <t>No.</t>
        </is>
      </c>
      <c r="C447" s="188" t="inlineStr">
        <is>
          <t>Area Served</t>
        </is>
      </c>
      <c r="D447" s="188" t="inlineStr">
        <is>
          <t>Type</t>
        </is>
      </c>
      <c r="E447" s="188" t="inlineStr">
        <is>
          <t>Size</t>
        </is>
      </c>
      <c r="F447" s="188" t="inlineStr">
        <is>
          <t>Ak</t>
        </is>
      </c>
      <c r="G447" s="440" t="n"/>
      <c r="H447" s="440" t="n"/>
      <c r="I447" s="188" t="inlineStr">
        <is>
          <t>VEL</t>
        </is>
      </c>
      <c r="J447" s="188" t="inlineStr">
        <is>
          <t>CFM</t>
        </is>
      </c>
      <c r="K447" s="188" t="inlineStr">
        <is>
          <t>VEL</t>
        </is>
      </c>
      <c r="L447" s="188" t="inlineStr">
        <is>
          <t>CFM</t>
        </is>
      </c>
      <c r="M447" s="440" t="n"/>
    </row>
    <row r="448" ht="13.35" customHeight="1" s="162">
      <c r="B448" s="307" t="n"/>
      <c r="C448" s="307" t="n"/>
      <c r="E448" s="307" t="n"/>
      <c r="F448" s="32" t="n"/>
      <c r="G448" s="33">
        <f>IF(F448="", "", IF(OR(ISTEXT(H448),ISTEXT(F448)),"",H448/F448))</f>
        <v/>
      </c>
      <c r="H448" s="33" t="n"/>
      <c r="I448" s="33" t="n"/>
      <c r="J448" s="33">
        <f>IF(I448="", "", IF(OR(ISTEXT(I448),ISTEXT($F448)),"",I448*$F448))</f>
        <v/>
      </c>
      <c r="K448" s="33" t="n"/>
      <c r="L448" s="33">
        <f>IF(K448="", "", IF(OR(ISTEXT(K448),ISTEXT($F448)),"",K448*$F448))</f>
        <v/>
      </c>
      <c r="M448" s="30">
        <f>IF(OR(H448="",H448=0),"",IF(K448="",IF(J448="","",IF(OR(ISTEXT(J448),ISTEXT(H448)),"",J448/H448)),IF(OR(ISTEXT(L448),ISTEXT(H448)),"",L448/H448)))</f>
        <v/>
      </c>
    </row>
    <row r="449" ht="13.35" customHeight="1" s="162">
      <c r="B449" s="307" t="n"/>
      <c r="C449" s="307" t="n"/>
      <c r="E449" s="307" t="n"/>
      <c r="F449" s="32" t="n"/>
      <c r="G449" s="33">
        <f>IF(F449="", "", IF(OR(ISTEXT(H449),ISTEXT(F449)),"",H449/F449))</f>
        <v/>
      </c>
      <c r="H449" s="33" t="n"/>
      <c r="I449" s="33" t="n"/>
      <c r="J449" s="33">
        <f>IF(I449="", "", IF(OR(ISTEXT(I449),ISTEXT($F449)),"",I449*$F449))</f>
        <v/>
      </c>
      <c r="K449" s="33" t="n"/>
      <c r="L449" s="33">
        <f>IF(K449="", "", IF(OR(ISTEXT(K449),ISTEXT($F449)),"",K449*$F449))</f>
        <v/>
      </c>
      <c r="M449" s="30">
        <f>IF(OR(H449="",H449=0),"",IF(K449="",IF(J449="","",IF(OR(ISTEXT(J449),ISTEXT(H449)),"",J449/H449)),IF(OR(ISTEXT(L449),ISTEXT(H449)),"",L449/H449)))</f>
        <v/>
      </c>
    </row>
    <row r="450" ht="13.35" customHeight="1" s="162">
      <c r="B450" s="307" t="n"/>
      <c r="C450" s="307" t="n"/>
      <c r="E450" s="307" t="n"/>
      <c r="F450" s="32" t="n"/>
      <c r="G450" s="33">
        <f>IF(F450="", "", IF(OR(ISTEXT(H450),ISTEXT(F450)),"",H450/F450))</f>
        <v/>
      </c>
      <c r="H450" s="33" t="n"/>
      <c r="I450" s="33" t="n"/>
      <c r="J450" s="33">
        <f>IF(I450="", "", IF(OR(ISTEXT(I450),ISTEXT($F450)),"",I450*$F450))</f>
        <v/>
      </c>
      <c r="K450" s="33" t="n"/>
      <c r="L450" s="33">
        <f>IF(K450="", "", IF(OR(ISTEXT(K450),ISTEXT($F450)),"",K450*$F450))</f>
        <v/>
      </c>
      <c r="M450" s="30">
        <f>IF(OR(H450="",H450=0),"",IF(K450="",IF(J450="","",IF(OR(ISTEXT(J450),ISTEXT(H450)),"",J450/H450)),IF(OR(ISTEXT(L450),ISTEXT(H450)),"",L450/H450)))</f>
        <v/>
      </c>
    </row>
    <row r="451" ht="13.35" customHeight="1" s="162">
      <c r="B451" s="307" t="n"/>
      <c r="C451" s="307" t="n"/>
      <c r="E451" s="307" t="n"/>
      <c r="F451" s="32" t="n"/>
      <c r="G451" s="33">
        <f>IF(F451="", "", IF(OR(ISTEXT(H451),ISTEXT(F451)),"",H451/F451))</f>
        <v/>
      </c>
      <c r="H451" s="33" t="n"/>
      <c r="I451" s="33" t="n"/>
      <c r="J451" s="33">
        <f>IF(I451="", "", IF(OR(ISTEXT(I451),ISTEXT($F451)),"",I451*$F451))</f>
        <v/>
      </c>
      <c r="K451" s="33" t="n"/>
      <c r="L451" s="33">
        <f>IF(K451="", "", IF(OR(ISTEXT(K451),ISTEXT($F451)),"",K451*$F451))</f>
        <v/>
      </c>
      <c r="M451" s="30">
        <f>IF(OR(H451="",H451=0),"",IF(K451="",IF(J451="","",IF(OR(ISTEXT(J451),ISTEXT(H451)),"",J451/H451)),IF(OR(ISTEXT(L451),ISTEXT(H451)),"",L451/H451)))</f>
        <v/>
      </c>
    </row>
    <row r="452" ht="13.35" customHeight="1" s="162">
      <c r="B452" s="307" t="n"/>
      <c r="C452" s="307" t="n"/>
      <c r="E452" s="307" t="n"/>
      <c r="F452" s="32" t="n"/>
      <c r="G452" s="33">
        <f>IF(F452="", "", IF(OR(ISTEXT(H452),ISTEXT(F452)),"",H452/F452))</f>
        <v/>
      </c>
      <c r="H452" s="33" t="n"/>
      <c r="I452" s="33" t="n"/>
      <c r="J452" s="33">
        <f>IF(I452="", "", IF(OR(ISTEXT(I452),ISTEXT($F452)),"",I452*$F452))</f>
        <v/>
      </c>
      <c r="K452" s="33" t="n"/>
      <c r="L452" s="33">
        <f>IF(K452="", "", IF(OR(ISTEXT(K452),ISTEXT($F452)),"",K452*$F452))</f>
        <v/>
      </c>
      <c r="M452" s="30">
        <f>IF(OR(H452="",H452=0),"",IF(K452="",IF(J452="","",IF(OR(ISTEXT(J452),ISTEXT(H452)),"",J452/H452)),IF(OR(ISTEXT(L452),ISTEXT(H452)),"",L452/H452)))</f>
        <v/>
      </c>
    </row>
    <row r="453" ht="13.35" customHeight="1" s="162">
      <c r="B453" s="307" t="n"/>
      <c r="C453" s="307" t="n"/>
      <c r="E453" s="307" t="n"/>
      <c r="F453" s="32" t="n"/>
      <c r="G453" s="33">
        <f>IF(F453="", "", IF(OR(ISTEXT(H453),ISTEXT(F453)),"",H453/F453))</f>
        <v/>
      </c>
      <c r="H453" s="33" t="n"/>
      <c r="I453" s="33" t="n"/>
      <c r="J453" s="33">
        <f>IF(I453="", "", IF(OR(ISTEXT(I453),ISTEXT($F453)),"",I453*$F453))</f>
        <v/>
      </c>
      <c r="K453" s="33" t="n"/>
      <c r="L453" s="33">
        <f>IF(K453="", "", IF(OR(ISTEXT(K453),ISTEXT($F453)),"",K453*$F453))</f>
        <v/>
      </c>
      <c r="M453" s="30">
        <f>IF(OR(H453="",H453=0),"",IF(K453="",IF(J453="","",IF(OR(ISTEXT(J453),ISTEXT(H453)),"",J453/H453)),IF(OR(ISTEXT(L453),ISTEXT(H453)),"",L453/H453)))</f>
        <v/>
      </c>
    </row>
    <row r="454" ht="13.35" customHeight="1" s="162">
      <c r="B454" s="42" t="n"/>
      <c r="C454" s="231" t="inlineStr">
        <is>
          <t>Total</t>
        </is>
      </c>
      <c r="D454" s="159" t="n"/>
      <c r="E454" s="42" t="n"/>
      <c r="F454" s="42" t="n"/>
      <c r="G454" s="43" t="n"/>
      <c r="H454" s="43">
        <f>IF(SUM(H448:H453)=0,"",SUM(H448:H453))</f>
        <v/>
      </c>
      <c r="I454" s="43" t="n"/>
      <c r="J454" s="43">
        <f>IF(SUM(J448:J453)=0,"",SUM(J448:J453))</f>
        <v/>
      </c>
      <c r="K454" s="43" t="n"/>
      <c r="L454" s="43">
        <f>IF(SUM(L448:L453)=0,"",SUM(L448:L453))</f>
        <v/>
      </c>
      <c r="M454" s="35">
        <f>IF(OR(H454="",H454=0),"",IF(L454="",IF(J454="","",IF(OR(ISTEXT(J454),ISTEXT(H454)),"",J454/H454)),IF(OR(ISTEXT(L454),ISTEXT(H454)),"",L454/H454)))</f>
        <v/>
      </c>
    </row>
    <row r="455" ht="13.35" customHeight="1" s="162">
      <c r="B455" s="188" t="inlineStr">
        <is>
          <t>Remarks</t>
        </is>
      </c>
      <c r="C455" s="173" t="n"/>
      <c r="D455" s="154" t="n"/>
      <c r="E455" s="174" t="n"/>
      <c r="F455" s="174" t="n"/>
      <c r="G455" s="174" t="n"/>
      <c r="H455" s="174" t="n"/>
      <c r="I455" s="174" t="n"/>
      <c r="J455" s="174" t="n"/>
      <c r="K455" s="174" t="n"/>
      <c r="L455" s="174" t="n"/>
      <c r="M455" s="173" t="n"/>
    </row>
    <row r="456" ht="13.35" customHeight="1" s="162">
      <c r="B456" s="154" t="n"/>
      <c r="C456" s="174" t="n"/>
      <c r="D456" s="174" t="n"/>
      <c r="E456" s="174" t="n"/>
      <c r="F456" s="174" t="n"/>
      <c r="G456" s="174" t="n"/>
      <c r="H456" s="174" t="n"/>
      <c r="I456" s="174" t="n"/>
      <c r="J456" s="174" t="n"/>
      <c r="K456" s="174" t="n"/>
      <c r="L456" s="174" t="n"/>
      <c r="M456" s="173" t="n"/>
    </row>
    <row r="457" ht="13.35" customHeight="1" s="162"/>
    <row r="458" ht="13.35" customHeight="1" s="162"/>
    <row r="459" ht="13.35" customHeight="1" s="162"/>
    <row r="460" ht="13.35" customHeight="1" s="162">
      <c r="B460" s="200" t="inlineStr">
        <is>
          <t>System</t>
        </is>
      </c>
      <c r="C460" s="403" t="n"/>
      <c r="D460" s="209">
        <f>IF('{Equipment Data Entry}'!B252="","",'{Equipment Data Entry}'!B252)</f>
        <v/>
      </c>
      <c r="E460" s="418" t="n"/>
      <c r="F460" s="403" t="n"/>
      <c r="G460" s="200" t="inlineStr">
        <is>
          <t>Service</t>
        </is>
      </c>
      <c r="H460" s="403" t="n"/>
      <c r="I460" s="210">
        <f>IF('{Equipment Data Entry}'!C252="","",'{Equipment Data Entry}'!C252)</f>
        <v/>
      </c>
      <c r="J460" s="418" t="n"/>
      <c r="K460" s="418" t="n"/>
      <c r="L460" s="418" t="n"/>
      <c r="M460" s="403" t="n"/>
    </row>
    <row r="461" ht="13.35" customHeight="1" s="162">
      <c r="B461" s="422" t="n"/>
      <c r="C461" s="423" t="n"/>
      <c r="D461" s="422" t="n"/>
      <c r="E461" s="424" t="n"/>
      <c r="F461" s="423" t="n"/>
      <c r="G461" s="422" t="n"/>
      <c r="H461" s="423" t="n"/>
      <c r="I461" s="422" t="n"/>
      <c r="J461" s="424" t="n"/>
      <c r="K461" s="424" t="n"/>
      <c r="L461" s="424" t="n"/>
      <c r="M461" s="423" t="n"/>
    </row>
    <row r="462" ht="13.35" customHeight="1" s="162">
      <c r="B462" s="200" t="inlineStr">
        <is>
          <t>Unit Data</t>
        </is>
      </c>
      <c r="C462" s="400" t="n"/>
      <c r="D462" s="400" t="n"/>
      <c r="E462" s="400" t="n"/>
      <c r="F462" s="400" t="n"/>
      <c r="G462" s="401" t="n"/>
      <c r="H462" s="13" t="n"/>
      <c r="I462" s="200" t="inlineStr">
        <is>
          <t>Design and Performance Data</t>
        </is>
      </c>
      <c r="J462" s="400" t="n"/>
      <c r="K462" s="400" t="n"/>
      <c r="L462" s="401" t="n"/>
      <c r="M462" s="283" t="n"/>
    </row>
    <row r="463" ht="13.35" customHeight="1" s="162">
      <c r="B463" s="199" t="inlineStr">
        <is>
          <t>Manufacturer</t>
        </is>
      </c>
      <c r="C463" s="401" t="n"/>
      <c r="D463" s="204">
        <f>IF('{Equipment Data Entry}'!E252="","",'{Equipment Data Entry}'!E252)</f>
        <v/>
      </c>
      <c r="E463" s="400" t="n"/>
      <c r="F463" s="400" t="n"/>
      <c r="G463" s="401" t="n"/>
      <c r="H463" s="13" t="n"/>
      <c r="I463" s="199" t="inlineStr">
        <is>
          <t>Design Criteria</t>
        </is>
      </c>
      <c r="J463" s="401" t="n"/>
      <c r="K463" s="199" t="inlineStr">
        <is>
          <t>Design</t>
        </is>
      </c>
      <c r="L463" s="199" t="inlineStr">
        <is>
          <t>Actual</t>
        </is>
      </c>
      <c r="M463" s="13" t="n"/>
    </row>
    <row r="464" ht="13.35" customHeight="1" s="162">
      <c r="B464" s="199" t="inlineStr">
        <is>
          <t>Model Number</t>
        </is>
      </c>
      <c r="C464" s="401" t="n"/>
      <c r="D464" s="204">
        <f>IF('{Equipment Data Entry}'!F252="","",'{Equipment Data Entry}'!F252)</f>
        <v/>
      </c>
      <c r="E464" s="400" t="n"/>
      <c r="F464" s="400" t="n"/>
      <c r="G464" s="401" t="n"/>
      <c r="H464" s="13" t="n"/>
      <c r="I464" s="199" t="inlineStr">
        <is>
          <t>Total Airflow</t>
        </is>
      </c>
      <c r="J464" s="401" t="n"/>
      <c r="K464" s="24">
        <f>H478</f>
        <v/>
      </c>
      <c r="L464" s="24">
        <f>L478</f>
        <v/>
      </c>
      <c r="M464" s="22">
        <f>IF(OR(L464="",K464="",K464=0),"",IF(OR(ISTEXT(L464),ISTEXT(K464)),"",L464/K464))</f>
        <v/>
      </c>
    </row>
    <row r="465" ht="13.35" customHeight="1" s="162">
      <c r="B465" s="199" t="inlineStr">
        <is>
          <t>Serial Number</t>
        </is>
      </c>
      <c r="C465" s="401" t="n"/>
      <c r="D465" s="204" t="n"/>
      <c r="E465" s="400" t="n"/>
      <c r="F465" s="400" t="n"/>
      <c r="G465" s="401" t="n"/>
      <c r="H465" s="13" t="n"/>
      <c r="I465" s="199" t="inlineStr">
        <is>
          <t>Unit ESP</t>
        </is>
      </c>
      <c r="J465" s="401" t="n"/>
      <c r="K465" s="71" t="n"/>
      <c r="L465" s="64" t="n"/>
      <c r="M465" s="22" t="n"/>
    </row>
    <row r="466" ht="13.35" customHeight="1" s="162">
      <c r="B466" s="199" t="inlineStr">
        <is>
          <t>Area Served</t>
        </is>
      </c>
      <c r="C466" s="401" t="n"/>
      <c r="D466" s="204">
        <f>IF('{Equipment Data Entry}'!C252="","",'{Equipment Data Entry}'!C252)</f>
        <v/>
      </c>
      <c r="E466" s="400" t="n"/>
      <c r="F466" s="400" t="n"/>
      <c r="G466" s="401" t="n"/>
      <c r="H466" s="13" t="n"/>
      <c r="I466" s="199" t="inlineStr">
        <is>
          <t>Fan RPM</t>
        </is>
      </c>
      <c r="J466" s="401" t="n"/>
      <c r="K466" s="71" t="n"/>
      <c r="L466" s="64" t="n"/>
      <c r="M466" s="22" t="n"/>
    </row>
    <row r="467" ht="13.35" customHeight="1" s="162">
      <c r="B467" s="199" t="inlineStr">
        <is>
          <t>Location</t>
        </is>
      </c>
      <c r="C467" s="401" t="n"/>
      <c r="D467" s="204">
        <f>IF('{Equipment Data Entry}'!D252="","",'{Equipment Data Entry}'!D252)</f>
        <v/>
      </c>
      <c r="E467" s="400" t="n"/>
      <c r="F467" s="400" t="n"/>
      <c r="G467" s="401" t="n"/>
      <c r="H467" s="13" t="n"/>
      <c r="I467" s="199" t="inlineStr">
        <is>
          <t>Speed Setting</t>
        </is>
      </c>
      <c r="J467" s="401" t="n"/>
      <c r="K467" s="71" t="n"/>
      <c r="L467" s="64" t="n"/>
      <c r="M467" s="22" t="n"/>
    </row>
    <row r="468" ht="13.35" customHeight="1" s="162">
      <c r="B468" s="199" t="inlineStr">
        <is>
          <t>HP / V / Ph</t>
        </is>
      </c>
      <c r="C468" s="401" t="n"/>
      <c r="D468" s="523">
        <f>IF('{Equipment Data Entry}'!G252="","",'{Equipment Data Entry}'!G252)</f>
        <v/>
      </c>
      <c r="E468" s="524">
        <f>IF('{Equipment Data Entry}'!H252="","",'{Equipment Data Entry}'!H252)</f>
        <v/>
      </c>
      <c r="F468" s="524">
        <f>IF('{Equipment Data Entry}'!I252="","",'{Equipment Data Entry}'!I252)</f>
        <v/>
      </c>
      <c r="G468" s="401" t="n"/>
      <c r="I468" s="199" t="inlineStr">
        <is>
          <t>Measured Amps</t>
        </is>
      </c>
      <c r="J468" s="401" t="n"/>
      <c r="K468" s="71" t="n"/>
      <c r="L468" s="400" t="n"/>
      <c r="M468" s="401" t="n"/>
    </row>
    <row r="469" ht="13.35" customHeight="1" s="162">
      <c r="B469" s="199" t="inlineStr">
        <is>
          <t>Instrument</t>
        </is>
      </c>
      <c r="C469" s="401" t="n"/>
      <c r="D469" s="204" t="n"/>
      <c r="E469" s="400" t="n"/>
      <c r="F469" s="400" t="n"/>
      <c r="G469" s="401" t="n"/>
      <c r="I469" s="199" t="inlineStr">
        <is>
          <t>Final Settings</t>
        </is>
      </c>
      <c r="J469" s="401" t="n"/>
      <c r="K469" s="71" t="n"/>
      <c r="L469" s="400" t="n"/>
      <c r="M469" s="401" t="n"/>
    </row>
    <row r="470" ht="13.35" customHeight="1" s="162">
      <c r="B470" s="188" t="inlineStr">
        <is>
          <t>Register / Grille / Diffuser Airflow</t>
        </is>
      </c>
      <c r="C470" s="174" t="n"/>
      <c r="D470" s="174" t="n"/>
      <c r="E470" s="174" t="n"/>
      <c r="F470" s="173" t="n"/>
      <c r="G470" s="233" t="inlineStr">
        <is>
          <t>Design VEL</t>
        </is>
      </c>
      <c r="H470" s="194" t="inlineStr">
        <is>
          <t>Design CFM</t>
        </is>
      </c>
      <c r="I470" s="188" t="inlineStr">
        <is>
          <t>Initial</t>
        </is>
      </c>
      <c r="J470" s="173" t="n"/>
      <c r="K470" s="188" t="inlineStr">
        <is>
          <t>Final</t>
        </is>
      </c>
      <c r="L470" s="173" t="n"/>
      <c r="M470" s="188" t="inlineStr">
        <is>
          <t>%</t>
        </is>
      </c>
    </row>
    <row r="471" ht="13.35" customHeight="1" s="162">
      <c r="B471" s="153" t="inlineStr">
        <is>
          <t>No.</t>
        </is>
      </c>
      <c r="C471" s="188" t="inlineStr">
        <is>
          <t>Area Served</t>
        </is>
      </c>
      <c r="D471" s="188" t="inlineStr">
        <is>
          <t>Type</t>
        </is>
      </c>
      <c r="E471" s="188" t="inlineStr">
        <is>
          <t>Size</t>
        </is>
      </c>
      <c r="F471" s="188" t="inlineStr">
        <is>
          <t>Ak</t>
        </is>
      </c>
      <c r="G471" s="440" t="n"/>
      <c r="H471" s="440" t="n"/>
      <c r="I471" s="188" t="inlineStr">
        <is>
          <t>VEL</t>
        </is>
      </c>
      <c r="J471" s="188" t="inlineStr">
        <is>
          <t>CFM</t>
        </is>
      </c>
      <c r="K471" s="188" t="inlineStr">
        <is>
          <t>VEL</t>
        </is>
      </c>
      <c r="L471" s="188" t="inlineStr">
        <is>
          <t>CFM</t>
        </is>
      </c>
      <c r="M471" s="440" t="n"/>
    </row>
    <row r="472" ht="13.35" customHeight="1" s="162">
      <c r="B472" s="307" t="n"/>
      <c r="C472" s="307" t="n"/>
      <c r="E472" s="307" t="n"/>
      <c r="F472" s="32" t="n"/>
      <c r="G472" s="33">
        <f>IF(F472="", "", IF(OR(ISTEXT(H472),ISTEXT(F472)),"",H472/F472))</f>
        <v/>
      </c>
      <c r="H472" s="33" t="n"/>
      <c r="I472" s="33" t="n"/>
      <c r="J472" s="33">
        <f>IF(I472="", "", IF(OR(ISTEXT(I472),ISTEXT($F472)),"",I472*$F472))</f>
        <v/>
      </c>
      <c r="K472" s="33" t="n"/>
      <c r="L472" s="33">
        <f>IF(K472="", "", IF(OR(ISTEXT(K472),ISTEXT($F472)),"",K472*$F472))</f>
        <v/>
      </c>
      <c r="M472" s="30">
        <f>IF(OR(H472="",H472=0),"",IF(K472="",IF(J472="","",IF(OR(ISTEXT(J472),ISTEXT(H472)),"",J472/H472)),IF(OR(ISTEXT(L472),ISTEXT(H472)),"",L472/H472)))</f>
        <v/>
      </c>
    </row>
    <row r="473" ht="13.35" customHeight="1" s="162">
      <c r="B473" s="307" t="n"/>
      <c r="C473" s="307" t="n"/>
      <c r="E473" s="307" t="n"/>
      <c r="F473" s="32" t="n"/>
      <c r="G473" s="33">
        <f>IF(F473="", "", IF(OR(ISTEXT(H473),ISTEXT(F473)),"",H473/F473))</f>
        <v/>
      </c>
      <c r="H473" s="33" t="n"/>
      <c r="I473" s="33" t="n"/>
      <c r="J473" s="33">
        <f>IF(I473="", "", IF(OR(ISTEXT(I473),ISTEXT($F473)),"",I473*$F473))</f>
        <v/>
      </c>
      <c r="K473" s="33" t="n"/>
      <c r="L473" s="33">
        <f>IF(K473="", "", IF(OR(ISTEXT(K473),ISTEXT($F473)),"",K473*$F473))</f>
        <v/>
      </c>
      <c r="M473" s="30">
        <f>IF(OR(H473="",H473=0),"",IF(K473="",IF(J473="","",IF(OR(ISTEXT(J473),ISTEXT(H473)),"",J473/H473)),IF(OR(ISTEXT(L473),ISTEXT(H473)),"",L473/H473)))</f>
        <v/>
      </c>
    </row>
    <row r="474" ht="13.35" customHeight="1" s="162">
      <c r="B474" s="307" t="n"/>
      <c r="C474" s="307" t="n"/>
      <c r="E474" s="307" t="n"/>
      <c r="F474" s="32" t="n"/>
      <c r="G474" s="33">
        <f>IF(F474="", "", IF(OR(ISTEXT(H474),ISTEXT(F474)),"",H474/F474))</f>
        <v/>
      </c>
      <c r="H474" s="33" t="n"/>
      <c r="I474" s="33" t="n"/>
      <c r="J474" s="33">
        <f>IF(I474="", "", IF(OR(ISTEXT(I474),ISTEXT($F474)),"",I474*$F474))</f>
        <v/>
      </c>
      <c r="K474" s="33" t="n"/>
      <c r="L474" s="33">
        <f>IF(K474="", "", IF(OR(ISTEXT(K474),ISTEXT($F474)),"",K474*$F474))</f>
        <v/>
      </c>
      <c r="M474" s="30">
        <f>IF(OR(H474="",H474=0),"",IF(K474="",IF(J474="","",IF(OR(ISTEXT(J474),ISTEXT(H474)),"",J474/H474)),IF(OR(ISTEXT(L474),ISTEXT(H474)),"",L474/H474)))</f>
        <v/>
      </c>
    </row>
    <row r="475" ht="13.35" customHeight="1" s="162">
      <c r="B475" s="307" t="n"/>
      <c r="C475" s="307" t="n"/>
      <c r="E475" s="307" t="n"/>
      <c r="F475" s="32" t="n"/>
      <c r="G475" s="33">
        <f>IF(F475="", "", IF(OR(ISTEXT(H475),ISTEXT(F475)),"",H475/F475))</f>
        <v/>
      </c>
      <c r="H475" s="33" t="n"/>
      <c r="I475" s="33" t="n"/>
      <c r="J475" s="33">
        <f>IF(I475="", "", IF(OR(ISTEXT(I475),ISTEXT($F475)),"",I475*$F475))</f>
        <v/>
      </c>
      <c r="K475" s="33" t="n"/>
      <c r="L475" s="33">
        <f>IF(K475="", "", IF(OR(ISTEXT(K475),ISTEXT($F475)),"",K475*$F475))</f>
        <v/>
      </c>
      <c r="M475" s="30">
        <f>IF(OR(H475="",H475=0),"",IF(K475="",IF(J475="","",IF(OR(ISTEXT(J475),ISTEXT(H475)),"",J475/H475)),IF(OR(ISTEXT(L475),ISTEXT(H475)),"",L475/H475)))</f>
        <v/>
      </c>
    </row>
    <row r="476" ht="13.35" customHeight="1" s="162">
      <c r="B476" s="307" t="n"/>
      <c r="C476" s="307" t="n"/>
      <c r="E476" s="307" t="n"/>
      <c r="F476" s="32" t="n"/>
      <c r="G476" s="33">
        <f>IF(F476="", "", IF(OR(ISTEXT(H476),ISTEXT(F476)),"",H476/F476))</f>
        <v/>
      </c>
      <c r="H476" s="33" t="n"/>
      <c r="I476" s="33" t="n"/>
      <c r="J476" s="33">
        <f>IF(I476="", "", IF(OR(ISTEXT(I476),ISTEXT($F476)),"",I476*$F476))</f>
        <v/>
      </c>
      <c r="K476" s="33" t="n"/>
      <c r="L476" s="33">
        <f>IF(K476="", "", IF(OR(ISTEXT(K476),ISTEXT($F476)),"",K476*$F476))</f>
        <v/>
      </c>
      <c r="M476" s="30">
        <f>IF(OR(H476="",H476=0),"",IF(K476="",IF(J476="","",IF(OR(ISTEXT(J476),ISTEXT(H476)),"",J476/H476)),IF(OR(ISTEXT(L476),ISTEXT(H476)),"",L476/H476)))</f>
        <v/>
      </c>
    </row>
    <row r="477" ht="13.35" customHeight="1" s="162">
      <c r="B477" s="307" t="n"/>
      <c r="C477" s="307" t="n"/>
      <c r="E477" s="307" t="n"/>
      <c r="F477" s="32" t="n"/>
      <c r="G477" s="33">
        <f>IF(F477="", "", IF(OR(ISTEXT(H477),ISTEXT(F477)),"",H477/F477))</f>
        <v/>
      </c>
      <c r="H477" s="33" t="n"/>
      <c r="I477" s="33" t="n"/>
      <c r="J477" s="33">
        <f>IF(I477="", "", IF(OR(ISTEXT(I477),ISTEXT($F477)),"",I477*$F477))</f>
        <v/>
      </c>
      <c r="K477" s="33" t="n"/>
      <c r="L477" s="33">
        <f>IF(K477="", "", IF(OR(ISTEXT(K477),ISTEXT($F477)),"",K477*$F477))</f>
        <v/>
      </c>
      <c r="M477" s="30">
        <f>IF(OR(H477="",H477=0),"",IF(K477="",IF(J477="","",IF(OR(ISTEXT(J477),ISTEXT(H477)),"",J477/H477)),IF(OR(ISTEXT(L477),ISTEXT(H477)),"",L477/H477)))</f>
        <v/>
      </c>
    </row>
    <row r="478" ht="13.35" customHeight="1" s="162">
      <c r="B478" s="42" t="n"/>
      <c r="C478" s="231" t="inlineStr">
        <is>
          <t>Total</t>
        </is>
      </c>
      <c r="D478" s="159" t="n"/>
      <c r="E478" s="42" t="n"/>
      <c r="F478" s="42" t="n"/>
      <c r="G478" s="43" t="n"/>
      <c r="H478" s="43">
        <f>IF(SUM(H472:H477)=0,"",SUM(H472:H477))</f>
        <v/>
      </c>
      <c r="I478" s="43" t="n"/>
      <c r="J478" s="43">
        <f>IF(SUM(J472:J477)=0,"",SUM(J472:J477))</f>
        <v/>
      </c>
      <c r="K478" s="43" t="n"/>
      <c r="L478" s="43">
        <f>IF(SUM(L472:L477)=0,"",SUM(L472:L477))</f>
        <v/>
      </c>
      <c r="M478" s="35">
        <f>IF(OR(H478="",H478=0),"",IF(L478="",IF(J478="","",IF(OR(ISTEXT(J478),ISTEXT(H478)),"",J478/H478)),IF(OR(ISTEXT(L478),ISTEXT(H478)),"",L478/H478)))</f>
        <v/>
      </c>
    </row>
    <row r="479" ht="13.35" customHeight="1" s="162">
      <c r="B479" s="188" t="inlineStr">
        <is>
          <t>Remarks</t>
        </is>
      </c>
      <c r="C479" s="173" t="n"/>
      <c r="D479" s="154" t="n"/>
      <c r="E479" s="174" t="n"/>
      <c r="F479" s="174" t="n"/>
      <c r="G479" s="174" t="n"/>
      <c r="H479" s="174" t="n"/>
      <c r="I479" s="174" t="n"/>
      <c r="J479" s="174" t="n"/>
      <c r="K479" s="174" t="n"/>
      <c r="L479" s="174" t="n"/>
      <c r="M479" s="173" t="n"/>
    </row>
    <row r="480" ht="13.35" customHeight="1" s="162">
      <c r="B480" s="154" t="n"/>
      <c r="C480" s="174" t="n"/>
      <c r="D480" s="174" t="n"/>
      <c r="E480" s="174" t="n"/>
      <c r="F480" s="174" t="n"/>
      <c r="G480" s="174" t="n"/>
      <c r="H480" s="174" t="n"/>
      <c r="I480" s="174" t="n"/>
      <c r="J480" s="174" t="n"/>
      <c r="K480" s="174" t="n"/>
      <c r="L480" s="174" t="n"/>
      <c r="M480" s="173" t="n"/>
    </row>
    <row r="481" ht="13.35" customHeight="1" s="162"/>
    <row r="482" ht="13.35" customHeight="1" s="162"/>
    <row r="483" ht="13.35" customHeight="1" s="162"/>
    <row r="484" ht="13.35" customHeight="1" s="162">
      <c r="B484" s="200" t="inlineStr">
        <is>
          <t>System</t>
        </is>
      </c>
      <c r="C484" s="403" t="n"/>
      <c r="D484" s="209">
        <f>IF('{Equipment Data Entry}'!B253="","",'{Equipment Data Entry}'!B253)</f>
        <v/>
      </c>
      <c r="E484" s="418" t="n"/>
      <c r="F484" s="403" t="n"/>
      <c r="G484" s="200" t="inlineStr">
        <is>
          <t>Service</t>
        </is>
      </c>
      <c r="H484" s="403" t="n"/>
      <c r="I484" s="210">
        <f>IF('{Equipment Data Entry}'!C253="","",'{Equipment Data Entry}'!C253)</f>
        <v/>
      </c>
      <c r="J484" s="418" t="n"/>
      <c r="K484" s="418" t="n"/>
      <c r="L484" s="418" t="n"/>
      <c r="M484" s="403" t="n"/>
    </row>
    <row r="485" ht="13.35" customHeight="1" s="162">
      <c r="B485" s="422" t="n"/>
      <c r="C485" s="423" t="n"/>
      <c r="D485" s="422" t="n"/>
      <c r="E485" s="424" t="n"/>
      <c r="F485" s="423" t="n"/>
      <c r="G485" s="422" t="n"/>
      <c r="H485" s="423" t="n"/>
      <c r="I485" s="422" t="n"/>
      <c r="J485" s="424" t="n"/>
      <c r="K485" s="424" t="n"/>
      <c r="L485" s="424" t="n"/>
      <c r="M485" s="423" t="n"/>
    </row>
    <row r="486" ht="13.35" customHeight="1" s="162">
      <c r="B486" s="200" t="inlineStr">
        <is>
          <t>Unit Data</t>
        </is>
      </c>
      <c r="C486" s="400" t="n"/>
      <c r="D486" s="400" t="n"/>
      <c r="E486" s="400" t="n"/>
      <c r="F486" s="400" t="n"/>
      <c r="G486" s="401" t="n"/>
      <c r="H486" s="13" t="n"/>
      <c r="I486" s="200" t="inlineStr">
        <is>
          <t>Design and Performance Data</t>
        </is>
      </c>
      <c r="J486" s="400" t="n"/>
      <c r="K486" s="400" t="n"/>
      <c r="L486" s="401" t="n"/>
      <c r="M486" s="283" t="n"/>
    </row>
    <row r="487" ht="13.35" customHeight="1" s="162">
      <c r="B487" s="199" t="inlineStr">
        <is>
          <t>Manufacturer</t>
        </is>
      </c>
      <c r="C487" s="401" t="n"/>
      <c r="D487" s="204">
        <f>IF('{Equipment Data Entry}'!E253="","",'{Equipment Data Entry}'!E253)</f>
        <v/>
      </c>
      <c r="E487" s="400" t="n"/>
      <c r="F487" s="400" t="n"/>
      <c r="G487" s="401" t="n"/>
      <c r="H487" s="13" t="n"/>
      <c r="I487" s="199" t="inlineStr">
        <is>
          <t>Design Criteria</t>
        </is>
      </c>
      <c r="J487" s="401" t="n"/>
      <c r="K487" s="199" t="inlineStr">
        <is>
          <t>Design</t>
        </is>
      </c>
      <c r="L487" s="199" t="inlineStr">
        <is>
          <t>Actual</t>
        </is>
      </c>
      <c r="M487" s="13" t="n"/>
    </row>
    <row r="488" ht="13.35" customHeight="1" s="162">
      <c r="B488" s="199" t="inlineStr">
        <is>
          <t>Model Number</t>
        </is>
      </c>
      <c r="C488" s="401" t="n"/>
      <c r="D488" s="204">
        <f>IF('{Equipment Data Entry}'!F253="","",'{Equipment Data Entry}'!F253)</f>
        <v/>
      </c>
      <c r="E488" s="400" t="n"/>
      <c r="F488" s="400" t="n"/>
      <c r="G488" s="401" t="n"/>
      <c r="H488" s="13" t="n"/>
      <c r="I488" s="199" t="inlineStr">
        <is>
          <t>Total Airflow</t>
        </is>
      </c>
      <c r="J488" s="401" t="n"/>
      <c r="K488" s="24">
        <f>H502</f>
        <v/>
      </c>
      <c r="L488" s="24">
        <f>L502</f>
        <v/>
      </c>
      <c r="M488" s="22">
        <f>IF(OR(L488="",K488="",K488=0),"",IF(OR(ISTEXT(L488),ISTEXT(K488)),"",L488/K488))</f>
        <v/>
      </c>
    </row>
    <row r="489" ht="13.35" customHeight="1" s="162">
      <c r="B489" s="199" t="inlineStr">
        <is>
          <t>Serial Number</t>
        </is>
      </c>
      <c r="C489" s="401" t="n"/>
      <c r="D489" s="204" t="n"/>
      <c r="E489" s="400" t="n"/>
      <c r="F489" s="400" t="n"/>
      <c r="G489" s="401" t="n"/>
      <c r="H489" s="13" t="n"/>
      <c r="I489" s="199" t="inlineStr">
        <is>
          <t>Unit ESP</t>
        </is>
      </c>
      <c r="J489" s="401" t="n"/>
      <c r="K489" s="71" t="n"/>
      <c r="L489" s="64" t="n"/>
      <c r="M489" s="22" t="n"/>
    </row>
    <row r="490" ht="13.35" customHeight="1" s="162">
      <c r="B490" s="199" t="inlineStr">
        <is>
          <t>Area Served</t>
        </is>
      </c>
      <c r="C490" s="401" t="n"/>
      <c r="D490" s="204">
        <f>IF('{Equipment Data Entry}'!C253="","",'{Equipment Data Entry}'!C253)</f>
        <v/>
      </c>
      <c r="E490" s="400" t="n"/>
      <c r="F490" s="400" t="n"/>
      <c r="G490" s="401" t="n"/>
      <c r="H490" s="13" t="n"/>
      <c r="I490" s="199" t="inlineStr">
        <is>
          <t>Fan RPM</t>
        </is>
      </c>
      <c r="J490" s="401" t="n"/>
      <c r="K490" s="71" t="n"/>
      <c r="L490" s="64" t="n"/>
      <c r="M490" s="22" t="n"/>
    </row>
    <row r="491" ht="13.35" customHeight="1" s="162">
      <c r="B491" s="199" t="inlineStr">
        <is>
          <t>Location</t>
        </is>
      </c>
      <c r="C491" s="401" t="n"/>
      <c r="D491" s="204">
        <f>IF('{Equipment Data Entry}'!D253="","",'{Equipment Data Entry}'!D253)</f>
        <v/>
      </c>
      <c r="E491" s="400" t="n"/>
      <c r="F491" s="400" t="n"/>
      <c r="G491" s="401" t="n"/>
      <c r="H491" s="13" t="n"/>
      <c r="I491" s="199" t="inlineStr">
        <is>
          <t>Speed Setting</t>
        </is>
      </c>
      <c r="J491" s="401" t="n"/>
      <c r="K491" s="71" t="n"/>
      <c r="L491" s="64" t="n"/>
      <c r="M491" s="22" t="n"/>
    </row>
    <row r="492" ht="13.35" customHeight="1" s="162">
      <c r="B492" s="199" t="inlineStr">
        <is>
          <t>HP / V / Ph</t>
        </is>
      </c>
      <c r="C492" s="401" t="n"/>
      <c r="D492" s="523">
        <f>IF('{Equipment Data Entry}'!G253="","",'{Equipment Data Entry}'!G253)</f>
        <v/>
      </c>
      <c r="E492" s="524">
        <f>IF('{Equipment Data Entry}'!H253="","",'{Equipment Data Entry}'!H253)</f>
        <v/>
      </c>
      <c r="F492" s="524">
        <f>IF('{Equipment Data Entry}'!I253="","",'{Equipment Data Entry}'!I253)</f>
        <v/>
      </c>
      <c r="G492" s="401" t="n"/>
      <c r="I492" s="199" t="inlineStr">
        <is>
          <t>Measured Amps</t>
        </is>
      </c>
      <c r="J492" s="401" t="n"/>
      <c r="K492" s="71" t="n"/>
      <c r="L492" s="400" t="n"/>
      <c r="M492" s="401" t="n"/>
    </row>
    <row r="493" ht="13.35" customHeight="1" s="162">
      <c r="B493" s="199" t="inlineStr">
        <is>
          <t>Instrument</t>
        </is>
      </c>
      <c r="C493" s="401" t="n"/>
      <c r="D493" s="204" t="n"/>
      <c r="E493" s="400" t="n"/>
      <c r="F493" s="400" t="n"/>
      <c r="G493" s="401" t="n"/>
      <c r="I493" s="199" t="inlineStr">
        <is>
          <t>Final Settings</t>
        </is>
      </c>
      <c r="J493" s="401" t="n"/>
      <c r="K493" s="71" t="n"/>
      <c r="L493" s="400" t="n"/>
      <c r="M493" s="401" t="n"/>
    </row>
    <row r="494" ht="13.35" customHeight="1" s="162">
      <c r="B494" s="188" t="inlineStr">
        <is>
          <t>Register / Grille / Diffuser Airflow</t>
        </is>
      </c>
      <c r="C494" s="174" t="n"/>
      <c r="D494" s="174" t="n"/>
      <c r="E494" s="174" t="n"/>
      <c r="F494" s="173" t="n"/>
      <c r="G494" s="233" t="inlineStr">
        <is>
          <t>Design VEL</t>
        </is>
      </c>
      <c r="H494" s="194" t="inlineStr">
        <is>
          <t>Design CFM</t>
        </is>
      </c>
      <c r="I494" s="188" t="inlineStr">
        <is>
          <t>Initial</t>
        </is>
      </c>
      <c r="J494" s="173" t="n"/>
      <c r="K494" s="188" t="inlineStr">
        <is>
          <t>Final</t>
        </is>
      </c>
      <c r="L494" s="173" t="n"/>
      <c r="M494" s="188" t="inlineStr">
        <is>
          <t>%</t>
        </is>
      </c>
    </row>
    <row r="495" ht="13.35" customHeight="1" s="162">
      <c r="B495" s="153" t="inlineStr">
        <is>
          <t>No.</t>
        </is>
      </c>
      <c r="C495" s="188" t="inlineStr">
        <is>
          <t>Area Served</t>
        </is>
      </c>
      <c r="D495" s="188" t="inlineStr">
        <is>
          <t>Type</t>
        </is>
      </c>
      <c r="E495" s="188" t="inlineStr">
        <is>
          <t>Size</t>
        </is>
      </c>
      <c r="F495" s="188" t="inlineStr">
        <is>
          <t>Ak</t>
        </is>
      </c>
      <c r="G495" s="440" t="n"/>
      <c r="H495" s="440" t="n"/>
      <c r="I495" s="188" t="inlineStr">
        <is>
          <t>VEL</t>
        </is>
      </c>
      <c r="J495" s="188" t="inlineStr">
        <is>
          <t>CFM</t>
        </is>
      </c>
      <c r="K495" s="188" t="inlineStr">
        <is>
          <t>VEL</t>
        </is>
      </c>
      <c r="L495" s="188" t="inlineStr">
        <is>
          <t>CFM</t>
        </is>
      </c>
      <c r="M495" s="440" t="n"/>
    </row>
    <row r="496" ht="13.35" customHeight="1" s="162">
      <c r="B496" s="307" t="n"/>
      <c r="C496" s="307" t="n"/>
      <c r="E496" s="307" t="n"/>
      <c r="F496" s="32" t="n"/>
      <c r="G496" s="33">
        <f>IF(F496="", "", IF(OR(ISTEXT(H496),ISTEXT(F496)),"",H496/F496))</f>
        <v/>
      </c>
      <c r="H496" s="33" t="n"/>
      <c r="I496" s="33" t="n"/>
      <c r="J496" s="33">
        <f>IF(I496="", "", IF(OR(ISTEXT(I496),ISTEXT($F496)),"",I496*$F496))</f>
        <v/>
      </c>
      <c r="K496" s="33" t="n"/>
      <c r="L496" s="33">
        <f>IF(K496="", "", IF(OR(ISTEXT(K496),ISTEXT($F496)),"",K496*$F496))</f>
        <v/>
      </c>
      <c r="M496" s="30">
        <f>IF(OR(H496="",H496=0),"",IF(K496="",IF(J496="","",IF(OR(ISTEXT(J496),ISTEXT(H496)),"",J496/H496)),IF(OR(ISTEXT(L496),ISTEXT(H496)),"",L496/H496)))</f>
        <v/>
      </c>
    </row>
    <row r="497" ht="13.35" customHeight="1" s="162">
      <c r="B497" s="307" t="n"/>
      <c r="C497" s="307" t="n"/>
      <c r="E497" s="307" t="n"/>
      <c r="F497" s="32" t="n"/>
      <c r="G497" s="33">
        <f>IF(F497="", "", IF(OR(ISTEXT(H497),ISTEXT(F497)),"",H497/F497))</f>
        <v/>
      </c>
      <c r="H497" s="33" t="n"/>
      <c r="I497" s="33" t="n"/>
      <c r="J497" s="33">
        <f>IF(I497="", "", IF(OR(ISTEXT(I497),ISTEXT($F497)),"",I497*$F497))</f>
        <v/>
      </c>
      <c r="K497" s="33" t="n"/>
      <c r="L497" s="33">
        <f>IF(K497="", "", IF(OR(ISTEXT(K497),ISTEXT($F497)),"",K497*$F497))</f>
        <v/>
      </c>
      <c r="M497" s="30">
        <f>IF(OR(H497="",H497=0),"",IF(K497="",IF(J497="","",IF(OR(ISTEXT(J497),ISTEXT(H497)),"",J497/H497)),IF(OR(ISTEXT(L497),ISTEXT(H497)),"",L497/H497)))</f>
        <v/>
      </c>
    </row>
    <row r="498" ht="13.35" customHeight="1" s="162">
      <c r="B498" s="307" t="n"/>
      <c r="C498" s="307" t="n"/>
      <c r="E498" s="307" t="n"/>
      <c r="F498" s="32" t="n"/>
      <c r="G498" s="33">
        <f>IF(F498="", "", IF(OR(ISTEXT(H498),ISTEXT(F498)),"",H498/F498))</f>
        <v/>
      </c>
      <c r="H498" s="33" t="n"/>
      <c r="I498" s="33" t="n"/>
      <c r="J498" s="33">
        <f>IF(I498="", "", IF(OR(ISTEXT(I498),ISTEXT($F498)),"",I498*$F498))</f>
        <v/>
      </c>
      <c r="K498" s="33" t="n"/>
      <c r="L498" s="33">
        <f>IF(K498="", "", IF(OR(ISTEXT(K498),ISTEXT($F498)),"",K498*$F498))</f>
        <v/>
      </c>
      <c r="M498" s="30">
        <f>IF(OR(H498="",H498=0),"",IF(K498="",IF(J498="","",IF(OR(ISTEXT(J498),ISTEXT(H498)),"",J498/H498)),IF(OR(ISTEXT(L498),ISTEXT(H498)),"",L498/H498)))</f>
        <v/>
      </c>
    </row>
    <row r="499" ht="13.35" customHeight="1" s="162">
      <c r="B499" s="307" t="n"/>
      <c r="C499" s="307" t="n"/>
      <c r="E499" s="307" t="n"/>
      <c r="F499" s="32" t="n"/>
      <c r="G499" s="33">
        <f>IF(F499="", "", IF(OR(ISTEXT(H499),ISTEXT(F499)),"",H499/F499))</f>
        <v/>
      </c>
      <c r="H499" s="33" t="n"/>
      <c r="I499" s="33" t="n"/>
      <c r="J499" s="33">
        <f>IF(I499="", "", IF(OR(ISTEXT(I499),ISTEXT($F499)),"",I499*$F499))</f>
        <v/>
      </c>
      <c r="K499" s="33" t="n"/>
      <c r="L499" s="33">
        <f>IF(K499="", "", IF(OR(ISTEXT(K499),ISTEXT($F499)),"",K499*$F499))</f>
        <v/>
      </c>
      <c r="M499" s="30">
        <f>IF(OR(H499="",H499=0),"",IF(K499="",IF(J499="","",IF(OR(ISTEXT(J499),ISTEXT(H499)),"",J499/H499)),IF(OR(ISTEXT(L499),ISTEXT(H499)),"",L499/H499)))</f>
        <v/>
      </c>
    </row>
    <row r="500" ht="13.35" customHeight="1" s="162">
      <c r="B500" s="307" t="n"/>
      <c r="C500" s="307" t="n"/>
      <c r="E500" s="307" t="n"/>
      <c r="F500" s="32" t="n"/>
      <c r="G500" s="33">
        <f>IF(F500="", "", IF(OR(ISTEXT(H500),ISTEXT(F500)),"",H500/F500))</f>
        <v/>
      </c>
      <c r="H500" s="33" t="n"/>
      <c r="I500" s="33" t="n"/>
      <c r="J500" s="33">
        <f>IF(I500="", "", IF(OR(ISTEXT(I500),ISTEXT($F500)),"",I500*$F500))</f>
        <v/>
      </c>
      <c r="K500" s="33" t="n"/>
      <c r="L500" s="33">
        <f>IF(K500="", "", IF(OR(ISTEXT(K500),ISTEXT($F500)),"",K500*$F500))</f>
        <v/>
      </c>
      <c r="M500" s="30">
        <f>IF(OR(H500="",H500=0),"",IF(K500="",IF(J500="","",IF(OR(ISTEXT(J500),ISTEXT(H500)),"",J500/H500)),IF(OR(ISTEXT(L500),ISTEXT(H500)),"",L500/H500)))</f>
        <v/>
      </c>
    </row>
    <row r="501" ht="13.35" customHeight="1" s="162">
      <c r="B501" s="307" t="n"/>
      <c r="C501" s="307" t="n"/>
      <c r="E501" s="307" t="n"/>
      <c r="F501" s="32" t="n"/>
      <c r="G501" s="33">
        <f>IF(F501="", "", IF(OR(ISTEXT(H501),ISTEXT(F501)),"",H501/F501))</f>
        <v/>
      </c>
      <c r="H501" s="33" t="n"/>
      <c r="I501" s="33" t="n"/>
      <c r="J501" s="33">
        <f>IF(I501="", "", IF(OR(ISTEXT(I501),ISTEXT($F501)),"",I501*$F501))</f>
        <v/>
      </c>
      <c r="K501" s="33" t="n"/>
      <c r="L501" s="33">
        <f>IF(K501="", "", IF(OR(ISTEXT(K501),ISTEXT($F501)),"",K501*$F501))</f>
        <v/>
      </c>
      <c r="M501" s="30">
        <f>IF(OR(H501="",H501=0),"",IF(K501="",IF(J501="","",IF(OR(ISTEXT(J501),ISTEXT(H501)),"",J501/H501)),IF(OR(ISTEXT(L501),ISTEXT(H501)),"",L501/H501)))</f>
        <v/>
      </c>
    </row>
    <row r="502" ht="13.35" customHeight="1" s="162">
      <c r="B502" s="42" t="n"/>
      <c r="C502" s="231" t="inlineStr">
        <is>
          <t>Total</t>
        </is>
      </c>
      <c r="D502" s="159" t="n"/>
      <c r="E502" s="42" t="n"/>
      <c r="F502" s="42" t="n"/>
      <c r="G502" s="43" t="n"/>
      <c r="H502" s="43">
        <f>IF(SUM(H496:H501)=0,"",SUM(H496:H501))</f>
        <v/>
      </c>
      <c r="I502" s="43" t="n"/>
      <c r="J502" s="43">
        <f>IF(SUM(J496:J501)=0,"",SUM(J496:J501))</f>
        <v/>
      </c>
      <c r="K502" s="43" t="n"/>
      <c r="L502" s="43">
        <f>IF(SUM(L496:L501)=0,"",SUM(L496:L501))</f>
        <v/>
      </c>
      <c r="M502" s="35">
        <f>IF(OR(H502="",H502=0),"",IF(L502="",IF(J502="","",IF(OR(ISTEXT(J502),ISTEXT(H502)),"",J502/H502)),IF(OR(ISTEXT(L502),ISTEXT(H502)),"",L502/H502)))</f>
        <v/>
      </c>
    </row>
    <row r="503" ht="13.35" customHeight="1" s="162">
      <c r="B503" s="188" t="inlineStr">
        <is>
          <t>Remarks</t>
        </is>
      </c>
      <c r="C503" s="173" t="n"/>
      <c r="D503" s="154" t="n"/>
      <c r="E503" s="174" t="n"/>
      <c r="F503" s="174" t="n"/>
      <c r="G503" s="174" t="n"/>
      <c r="H503" s="174" t="n"/>
      <c r="I503" s="174" t="n"/>
      <c r="J503" s="174" t="n"/>
      <c r="K503" s="174" t="n"/>
      <c r="L503" s="174" t="n"/>
      <c r="M503" s="173" t="n"/>
    </row>
    <row r="504" ht="13.35" customHeight="1" s="162">
      <c r="B504" s="154" t="n"/>
      <c r="C504" s="174" t="n"/>
      <c r="D504" s="174" t="n"/>
      <c r="E504" s="174" t="n"/>
      <c r="F504" s="174" t="n"/>
      <c r="G504" s="174" t="n"/>
      <c r="H504" s="174" t="n"/>
      <c r="I504" s="174" t="n"/>
      <c r="J504" s="174" t="n"/>
      <c r="K504" s="174" t="n"/>
      <c r="L504" s="174" t="n"/>
      <c r="M504" s="173" t="n"/>
    </row>
    <row r="505" ht="13.35" customHeight="1" s="162"/>
    <row r="506" ht="13.35" customHeight="1" s="162"/>
    <row r="507" ht="13.35" customHeight="1" s="162"/>
    <row r="508" ht="13.35" customHeight="1" s="162">
      <c r="B508" s="200" t="inlineStr">
        <is>
          <t>System</t>
        </is>
      </c>
      <c r="C508" s="403" t="n"/>
      <c r="D508" s="209">
        <f>IF('{Equipment Data Entry}'!B254="","",'{Equipment Data Entry}'!B254)</f>
        <v/>
      </c>
      <c r="E508" s="418" t="n"/>
      <c r="F508" s="403" t="n"/>
      <c r="G508" s="200" t="inlineStr">
        <is>
          <t>Service</t>
        </is>
      </c>
      <c r="H508" s="403" t="n"/>
      <c r="I508" s="210">
        <f>IF('{Equipment Data Entry}'!C254="","",'{Equipment Data Entry}'!C254)</f>
        <v/>
      </c>
      <c r="J508" s="418" t="n"/>
      <c r="K508" s="418" t="n"/>
      <c r="L508" s="418" t="n"/>
      <c r="M508" s="403" t="n"/>
    </row>
    <row r="509" ht="13.35" customHeight="1" s="162">
      <c r="B509" s="422" t="n"/>
      <c r="C509" s="423" t="n"/>
      <c r="D509" s="422" t="n"/>
      <c r="E509" s="424" t="n"/>
      <c r="F509" s="423" t="n"/>
      <c r="G509" s="422" t="n"/>
      <c r="H509" s="423" t="n"/>
      <c r="I509" s="422" t="n"/>
      <c r="J509" s="424" t="n"/>
      <c r="K509" s="424" t="n"/>
      <c r="L509" s="424" t="n"/>
      <c r="M509" s="423" t="n"/>
    </row>
    <row r="510" ht="13.35" customHeight="1" s="162">
      <c r="B510" s="200" t="inlineStr">
        <is>
          <t>Unit Data</t>
        </is>
      </c>
      <c r="C510" s="400" t="n"/>
      <c r="D510" s="400" t="n"/>
      <c r="E510" s="400" t="n"/>
      <c r="F510" s="400" t="n"/>
      <c r="G510" s="401" t="n"/>
      <c r="H510" s="13" t="n"/>
      <c r="I510" s="200" t="inlineStr">
        <is>
          <t>Design and Performance Data</t>
        </is>
      </c>
      <c r="J510" s="400" t="n"/>
      <c r="K510" s="400" t="n"/>
      <c r="L510" s="401" t="n"/>
      <c r="M510" s="283" t="n"/>
    </row>
    <row r="511" ht="13.35" customHeight="1" s="162">
      <c r="B511" s="199" t="inlineStr">
        <is>
          <t>Manufacturer</t>
        </is>
      </c>
      <c r="C511" s="401" t="n"/>
      <c r="D511" s="204">
        <f>IF('{Equipment Data Entry}'!E254="","",'{Equipment Data Entry}'!E254)</f>
        <v/>
      </c>
      <c r="E511" s="400" t="n"/>
      <c r="F511" s="400" t="n"/>
      <c r="G511" s="401" t="n"/>
      <c r="H511" s="13" t="n"/>
      <c r="I511" s="199" t="inlineStr">
        <is>
          <t>Design Criteria</t>
        </is>
      </c>
      <c r="J511" s="401" t="n"/>
      <c r="K511" s="199" t="inlineStr">
        <is>
          <t>Design</t>
        </is>
      </c>
      <c r="L511" s="199" t="inlineStr">
        <is>
          <t>Actual</t>
        </is>
      </c>
      <c r="M511" s="13" t="n"/>
    </row>
    <row r="512" ht="13.35" customHeight="1" s="162">
      <c r="B512" s="199" t="inlineStr">
        <is>
          <t>Model Number</t>
        </is>
      </c>
      <c r="C512" s="401" t="n"/>
      <c r="D512" s="204">
        <f>IF('{Equipment Data Entry}'!F254="","",'{Equipment Data Entry}'!F254)</f>
        <v/>
      </c>
      <c r="E512" s="400" t="n"/>
      <c r="F512" s="400" t="n"/>
      <c r="G512" s="401" t="n"/>
      <c r="H512" s="13" t="n"/>
      <c r="I512" s="199" t="inlineStr">
        <is>
          <t>Total Airflow</t>
        </is>
      </c>
      <c r="J512" s="401" t="n"/>
      <c r="K512" s="24">
        <f>H526</f>
        <v/>
      </c>
      <c r="L512" s="24">
        <f>L526</f>
        <v/>
      </c>
      <c r="M512" s="22">
        <f>IF(OR(L512="",K512="",K512=0),"",IF(OR(ISTEXT(L512),ISTEXT(K512)),"",L512/K512))</f>
        <v/>
      </c>
    </row>
    <row r="513" ht="13.35" customHeight="1" s="162">
      <c r="B513" s="199" t="inlineStr">
        <is>
          <t>Serial Number</t>
        </is>
      </c>
      <c r="C513" s="401" t="n"/>
      <c r="D513" s="204" t="n"/>
      <c r="E513" s="400" t="n"/>
      <c r="F513" s="400" t="n"/>
      <c r="G513" s="401" t="n"/>
      <c r="H513" s="13" t="n"/>
      <c r="I513" s="199" t="inlineStr">
        <is>
          <t>Unit ESP</t>
        </is>
      </c>
      <c r="J513" s="401" t="n"/>
      <c r="K513" s="71" t="n"/>
      <c r="L513" s="64" t="n"/>
      <c r="M513" s="22" t="n"/>
    </row>
    <row r="514" ht="13.35" customHeight="1" s="162">
      <c r="B514" s="199" t="inlineStr">
        <is>
          <t>Area Served</t>
        </is>
      </c>
      <c r="C514" s="401" t="n"/>
      <c r="D514" s="204">
        <f>IF('{Equipment Data Entry}'!C254="","",'{Equipment Data Entry}'!C254)</f>
        <v/>
      </c>
      <c r="E514" s="400" t="n"/>
      <c r="F514" s="400" t="n"/>
      <c r="G514" s="401" t="n"/>
      <c r="H514" s="13" t="n"/>
      <c r="I514" s="199" t="inlineStr">
        <is>
          <t>Fan RPM</t>
        </is>
      </c>
      <c r="J514" s="401" t="n"/>
      <c r="K514" s="71" t="n"/>
      <c r="L514" s="64" t="n"/>
      <c r="M514" s="22" t="n"/>
    </row>
    <row r="515" ht="13.35" customHeight="1" s="162">
      <c r="B515" s="199" t="inlineStr">
        <is>
          <t>Location</t>
        </is>
      </c>
      <c r="C515" s="401" t="n"/>
      <c r="D515" s="204">
        <f>IF('{Equipment Data Entry}'!D254="","",'{Equipment Data Entry}'!D254)</f>
        <v/>
      </c>
      <c r="E515" s="400" t="n"/>
      <c r="F515" s="400" t="n"/>
      <c r="G515" s="401" t="n"/>
      <c r="H515" s="13" t="n"/>
      <c r="I515" s="199" t="inlineStr">
        <is>
          <t>Speed Setting</t>
        </is>
      </c>
      <c r="J515" s="401" t="n"/>
      <c r="K515" s="71" t="n"/>
      <c r="L515" s="64" t="n"/>
      <c r="M515" s="22" t="n"/>
    </row>
    <row r="516" ht="13.35" customHeight="1" s="162">
      <c r="B516" s="199" t="inlineStr">
        <is>
          <t>HP / V / Ph</t>
        </is>
      </c>
      <c r="C516" s="401" t="n"/>
      <c r="D516" s="523">
        <f>IF('{Equipment Data Entry}'!G254="","",'{Equipment Data Entry}'!G254)</f>
        <v/>
      </c>
      <c r="E516" s="524">
        <f>IF('{Equipment Data Entry}'!H254="","",'{Equipment Data Entry}'!H254)</f>
        <v/>
      </c>
      <c r="F516" s="524">
        <f>IF('{Equipment Data Entry}'!I254="","",'{Equipment Data Entry}'!I254)</f>
        <v/>
      </c>
      <c r="G516" s="401" t="n"/>
      <c r="I516" s="199" t="inlineStr">
        <is>
          <t>Measured Amps</t>
        </is>
      </c>
      <c r="J516" s="401" t="n"/>
      <c r="K516" s="71" t="n"/>
      <c r="L516" s="400" t="n"/>
      <c r="M516" s="401" t="n"/>
    </row>
    <row r="517" ht="13.35" customHeight="1" s="162">
      <c r="B517" s="199" t="inlineStr">
        <is>
          <t>Instrument</t>
        </is>
      </c>
      <c r="C517" s="401" t="n"/>
      <c r="D517" s="204" t="n"/>
      <c r="E517" s="400" t="n"/>
      <c r="F517" s="400" t="n"/>
      <c r="G517" s="401" t="n"/>
      <c r="I517" s="199" t="inlineStr">
        <is>
          <t>Final Settings</t>
        </is>
      </c>
      <c r="J517" s="401" t="n"/>
      <c r="K517" s="71" t="n"/>
      <c r="L517" s="400" t="n"/>
      <c r="M517" s="401" t="n"/>
    </row>
    <row r="518" ht="13.35" customHeight="1" s="162">
      <c r="B518" s="188" t="inlineStr">
        <is>
          <t>Register / Grille / Diffuser Airflow</t>
        </is>
      </c>
      <c r="C518" s="174" t="n"/>
      <c r="D518" s="174" t="n"/>
      <c r="E518" s="174" t="n"/>
      <c r="F518" s="173" t="n"/>
      <c r="G518" s="233" t="inlineStr">
        <is>
          <t>Design VEL</t>
        </is>
      </c>
      <c r="H518" s="194" t="inlineStr">
        <is>
          <t>Design CFM</t>
        </is>
      </c>
      <c r="I518" s="188" t="inlineStr">
        <is>
          <t>Initial</t>
        </is>
      </c>
      <c r="J518" s="173" t="n"/>
      <c r="K518" s="188" t="inlineStr">
        <is>
          <t>Final</t>
        </is>
      </c>
      <c r="L518" s="173" t="n"/>
      <c r="M518" s="188" t="inlineStr">
        <is>
          <t>%</t>
        </is>
      </c>
    </row>
    <row r="519" ht="13.35" customHeight="1" s="162">
      <c r="B519" s="153" t="inlineStr">
        <is>
          <t>No.</t>
        </is>
      </c>
      <c r="C519" s="188" t="inlineStr">
        <is>
          <t>Area Served</t>
        </is>
      </c>
      <c r="D519" s="188" t="inlineStr">
        <is>
          <t>Type</t>
        </is>
      </c>
      <c r="E519" s="188" t="inlineStr">
        <is>
          <t>Size</t>
        </is>
      </c>
      <c r="F519" s="188" t="inlineStr">
        <is>
          <t>Ak</t>
        </is>
      </c>
      <c r="G519" s="440" t="n"/>
      <c r="H519" s="440" t="n"/>
      <c r="I519" s="188" t="inlineStr">
        <is>
          <t>VEL</t>
        </is>
      </c>
      <c r="J519" s="188" t="inlineStr">
        <is>
          <t>CFM</t>
        </is>
      </c>
      <c r="K519" s="188" t="inlineStr">
        <is>
          <t>VEL</t>
        </is>
      </c>
      <c r="L519" s="188" t="inlineStr">
        <is>
          <t>CFM</t>
        </is>
      </c>
      <c r="M519" s="440" t="n"/>
    </row>
    <row r="520" ht="13.35" customHeight="1" s="162">
      <c r="B520" s="307" t="n"/>
      <c r="C520" s="307" t="n"/>
      <c r="E520" s="307" t="n"/>
      <c r="F520" s="32" t="n"/>
      <c r="G520" s="33">
        <f>IF(F520="", "", IF(OR(ISTEXT(H520),ISTEXT(F520)),"",H520/F520))</f>
        <v/>
      </c>
      <c r="H520" s="33" t="n"/>
      <c r="I520" s="33" t="n"/>
      <c r="J520" s="33">
        <f>IF(I520="", "", IF(OR(ISTEXT(I520),ISTEXT($F520)),"",I520*$F520))</f>
        <v/>
      </c>
      <c r="K520" s="33" t="n"/>
      <c r="L520" s="33">
        <f>IF(K520="", "", IF(OR(ISTEXT(K520),ISTEXT($F520)),"",K520*$F520))</f>
        <v/>
      </c>
      <c r="M520" s="30">
        <f>IF(OR(H520="",H520=0),"",IF(K520="",IF(J520="","",IF(OR(ISTEXT(J520),ISTEXT(H520)),"",J520/H520)),IF(OR(ISTEXT(L520),ISTEXT(H520)),"",L520/H520)))</f>
        <v/>
      </c>
    </row>
    <row r="521" ht="13.35" customHeight="1" s="162">
      <c r="B521" s="307" t="n"/>
      <c r="C521" s="307" t="n"/>
      <c r="E521" s="307" t="n"/>
      <c r="F521" s="32" t="n"/>
      <c r="G521" s="33">
        <f>IF(F521="", "", IF(OR(ISTEXT(H521),ISTEXT(F521)),"",H521/F521))</f>
        <v/>
      </c>
      <c r="H521" s="33" t="n"/>
      <c r="I521" s="33" t="n"/>
      <c r="J521" s="33">
        <f>IF(I521="", "", IF(OR(ISTEXT(I521),ISTEXT($F521)),"",I521*$F521))</f>
        <v/>
      </c>
      <c r="K521" s="33" t="n"/>
      <c r="L521" s="33">
        <f>IF(K521="", "", IF(OR(ISTEXT(K521),ISTEXT($F521)),"",K521*$F521))</f>
        <v/>
      </c>
      <c r="M521" s="30">
        <f>IF(OR(H521="",H521=0),"",IF(K521="",IF(J521="","",IF(OR(ISTEXT(J521),ISTEXT(H521)),"",J521/H521)),IF(OR(ISTEXT(L521),ISTEXT(H521)),"",L521/H521)))</f>
        <v/>
      </c>
    </row>
    <row r="522" ht="13.35" customHeight="1" s="162">
      <c r="B522" s="307" t="n"/>
      <c r="C522" s="307" t="n"/>
      <c r="E522" s="307" t="n"/>
      <c r="F522" s="32" t="n"/>
      <c r="G522" s="33">
        <f>IF(F522="", "", IF(OR(ISTEXT(H522),ISTEXT(F522)),"",H522/F522))</f>
        <v/>
      </c>
      <c r="H522" s="33" t="n"/>
      <c r="I522" s="33" t="n"/>
      <c r="J522" s="33">
        <f>IF(I522="", "", IF(OR(ISTEXT(I522),ISTEXT($F522)),"",I522*$F522))</f>
        <v/>
      </c>
      <c r="K522" s="33" t="n"/>
      <c r="L522" s="33">
        <f>IF(K522="", "", IF(OR(ISTEXT(K522),ISTEXT($F522)),"",K522*$F522))</f>
        <v/>
      </c>
      <c r="M522" s="30">
        <f>IF(OR(H522="",H522=0),"",IF(K522="",IF(J522="","",IF(OR(ISTEXT(J522),ISTEXT(H522)),"",J522/H522)),IF(OR(ISTEXT(L522),ISTEXT(H522)),"",L522/H522)))</f>
        <v/>
      </c>
    </row>
    <row r="523" ht="13.35" customHeight="1" s="162">
      <c r="B523" s="307" t="n"/>
      <c r="C523" s="307" t="n"/>
      <c r="E523" s="307" t="n"/>
      <c r="F523" s="32" t="n"/>
      <c r="G523" s="33">
        <f>IF(F523="", "", IF(OR(ISTEXT(H523),ISTEXT(F523)),"",H523/F523))</f>
        <v/>
      </c>
      <c r="H523" s="33" t="n"/>
      <c r="I523" s="33" t="n"/>
      <c r="J523" s="33">
        <f>IF(I523="", "", IF(OR(ISTEXT(I523),ISTEXT($F523)),"",I523*$F523))</f>
        <v/>
      </c>
      <c r="K523" s="33" t="n"/>
      <c r="L523" s="33">
        <f>IF(K523="", "", IF(OR(ISTEXT(K523),ISTEXT($F523)),"",K523*$F523))</f>
        <v/>
      </c>
      <c r="M523" s="30">
        <f>IF(OR(H523="",H523=0),"",IF(K523="",IF(J523="","",IF(OR(ISTEXT(J523),ISTEXT(H523)),"",J523/H523)),IF(OR(ISTEXT(L523),ISTEXT(H523)),"",L523/H523)))</f>
        <v/>
      </c>
    </row>
    <row r="524" ht="13.35" customHeight="1" s="162">
      <c r="B524" s="307" t="n"/>
      <c r="C524" s="307" t="n"/>
      <c r="E524" s="307" t="n"/>
      <c r="F524" s="32" t="n"/>
      <c r="G524" s="33">
        <f>IF(F524="", "", IF(OR(ISTEXT(H524),ISTEXT(F524)),"",H524/F524))</f>
        <v/>
      </c>
      <c r="H524" s="33" t="n"/>
      <c r="I524" s="33" t="n"/>
      <c r="J524" s="33">
        <f>IF(I524="", "", IF(OR(ISTEXT(I524),ISTEXT($F524)),"",I524*$F524))</f>
        <v/>
      </c>
      <c r="K524" s="33" t="n"/>
      <c r="L524" s="33">
        <f>IF(K524="", "", IF(OR(ISTEXT(K524),ISTEXT($F524)),"",K524*$F524))</f>
        <v/>
      </c>
      <c r="M524" s="30">
        <f>IF(OR(H524="",H524=0),"",IF(K524="",IF(J524="","",IF(OR(ISTEXT(J524),ISTEXT(H524)),"",J524/H524)),IF(OR(ISTEXT(L524),ISTEXT(H524)),"",L524/H524)))</f>
        <v/>
      </c>
    </row>
    <row r="525" ht="13.35" customHeight="1" s="162">
      <c r="B525" s="307" t="n"/>
      <c r="C525" s="307" t="n"/>
      <c r="E525" s="307" t="n"/>
      <c r="F525" s="32" t="n"/>
      <c r="G525" s="33">
        <f>IF(F525="", "", IF(OR(ISTEXT(H525),ISTEXT(F525)),"",H525/F525))</f>
        <v/>
      </c>
      <c r="H525" s="33" t="n"/>
      <c r="I525" s="33" t="n"/>
      <c r="J525" s="33">
        <f>IF(I525="", "", IF(OR(ISTEXT(I525),ISTEXT($F525)),"",I525*$F525))</f>
        <v/>
      </c>
      <c r="K525" s="33" t="n"/>
      <c r="L525" s="33">
        <f>IF(K525="", "", IF(OR(ISTEXT(K525),ISTEXT($F525)),"",K525*$F525))</f>
        <v/>
      </c>
      <c r="M525" s="30">
        <f>IF(OR(H525="",H525=0),"",IF(K525="",IF(J525="","",IF(OR(ISTEXT(J525),ISTEXT(H525)),"",J525/H525)),IF(OR(ISTEXT(L525),ISTEXT(H525)),"",L525/H525)))</f>
        <v/>
      </c>
    </row>
    <row r="526" ht="13.35" customHeight="1" s="162">
      <c r="B526" s="42" t="n"/>
      <c r="C526" s="231" t="inlineStr">
        <is>
          <t>Total</t>
        </is>
      </c>
      <c r="D526" s="159" t="n"/>
      <c r="E526" s="42" t="n"/>
      <c r="F526" s="42" t="n"/>
      <c r="G526" s="43" t="n"/>
      <c r="H526" s="43">
        <f>IF(SUM(H520:H525)=0,"",SUM(H520:H525))</f>
        <v/>
      </c>
      <c r="I526" s="43" t="n"/>
      <c r="J526" s="43">
        <f>IF(SUM(J520:J525)=0,"",SUM(J520:J525))</f>
        <v/>
      </c>
      <c r="K526" s="43" t="n"/>
      <c r="L526" s="43">
        <f>IF(SUM(L520:L525)=0,"",SUM(L520:L525))</f>
        <v/>
      </c>
      <c r="M526" s="35">
        <f>IF(OR(H526="",H526=0),"",IF(L526="",IF(J526="","",IF(OR(ISTEXT(J526),ISTEXT(H526)),"",J526/H526)),IF(OR(ISTEXT(L526),ISTEXT(H526)),"",L526/H526)))</f>
        <v/>
      </c>
    </row>
    <row r="527" ht="13.35" customHeight="1" s="162">
      <c r="B527" s="188" t="inlineStr">
        <is>
          <t>Remarks</t>
        </is>
      </c>
      <c r="C527" s="173" t="n"/>
      <c r="D527" s="154" t="n"/>
      <c r="E527" s="174" t="n"/>
      <c r="F527" s="174" t="n"/>
      <c r="G527" s="174" t="n"/>
      <c r="H527" s="174" t="n"/>
      <c r="I527" s="174" t="n"/>
      <c r="J527" s="174" t="n"/>
      <c r="K527" s="174" t="n"/>
      <c r="L527" s="174" t="n"/>
      <c r="M527" s="173" t="n"/>
    </row>
    <row r="528" ht="13.35" customHeight="1" s="162">
      <c r="B528" s="154" t="n"/>
      <c r="C528" s="174" t="n"/>
      <c r="D528" s="174" t="n"/>
      <c r="E528" s="174" t="n"/>
      <c r="F528" s="174" t="n"/>
      <c r="G528" s="174" t="n"/>
      <c r="H528" s="174" t="n"/>
      <c r="I528" s="174" t="n"/>
      <c r="J528" s="174" t="n"/>
      <c r="K528" s="174" t="n"/>
      <c r="L528" s="174" t="n"/>
      <c r="M528" s="173" t="n"/>
    </row>
    <row r="529" ht="13.35" customHeight="1" s="162"/>
    <row r="530" ht="13.35" customHeight="1" s="162"/>
    <row r="531" ht="13.35" customHeight="1" s="162"/>
    <row r="532" ht="13.35" customHeight="1" s="162">
      <c r="B532" s="200" t="inlineStr">
        <is>
          <t>System</t>
        </is>
      </c>
      <c r="C532" s="403" t="n"/>
      <c r="D532" s="209">
        <f>IF('{Equipment Data Entry}'!B255="","",'{Equipment Data Entry}'!B255)</f>
        <v/>
      </c>
      <c r="E532" s="418" t="n"/>
      <c r="F532" s="403" t="n"/>
      <c r="G532" s="200" t="inlineStr">
        <is>
          <t>Service</t>
        </is>
      </c>
      <c r="H532" s="403" t="n"/>
      <c r="I532" s="210">
        <f>IF('{Equipment Data Entry}'!C255="","",'{Equipment Data Entry}'!C255)</f>
        <v/>
      </c>
      <c r="J532" s="418" t="n"/>
      <c r="K532" s="418" t="n"/>
      <c r="L532" s="418" t="n"/>
      <c r="M532" s="403" t="n"/>
    </row>
    <row r="533" ht="13.35" customHeight="1" s="162">
      <c r="B533" s="422" t="n"/>
      <c r="C533" s="423" t="n"/>
      <c r="D533" s="422" t="n"/>
      <c r="E533" s="424" t="n"/>
      <c r="F533" s="423" t="n"/>
      <c r="G533" s="422" t="n"/>
      <c r="H533" s="423" t="n"/>
      <c r="I533" s="422" t="n"/>
      <c r="J533" s="424" t="n"/>
      <c r="K533" s="424" t="n"/>
      <c r="L533" s="424" t="n"/>
      <c r="M533" s="423" t="n"/>
    </row>
    <row r="534" ht="13.35" customHeight="1" s="162">
      <c r="B534" s="200" t="inlineStr">
        <is>
          <t>Unit Data</t>
        </is>
      </c>
      <c r="C534" s="400" t="n"/>
      <c r="D534" s="400" t="n"/>
      <c r="E534" s="400" t="n"/>
      <c r="F534" s="400" t="n"/>
      <c r="G534" s="401" t="n"/>
      <c r="H534" s="13" t="n"/>
      <c r="I534" s="200" t="inlineStr">
        <is>
          <t>Design and Performance Data</t>
        </is>
      </c>
      <c r="J534" s="400" t="n"/>
      <c r="K534" s="400" t="n"/>
      <c r="L534" s="401" t="n"/>
      <c r="M534" s="283" t="n"/>
    </row>
    <row r="535" ht="13.35" customHeight="1" s="162">
      <c r="B535" s="199" t="inlineStr">
        <is>
          <t>Manufacturer</t>
        </is>
      </c>
      <c r="C535" s="401" t="n"/>
      <c r="D535" s="204">
        <f>IF('{Equipment Data Entry}'!E255="","",'{Equipment Data Entry}'!E255)</f>
        <v/>
      </c>
      <c r="E535" s="400" t="n"/>
      <c r="F535" s="400" t="n"/>
      <c r="G535" s="401" t="n"/>
      <c r="H535" s="13" t="n"/>
      <c r="I535" s="199" t="inlineStr">
        <is>
          <t>Design Criteria</t>
        </is>
      </c>
      <c r="J535" s="401" t="n"/>
      <c r="K535" s="199" t="inlineStr">
        <is>
          <t>Design</t>
        </is>
      </c>
      <c r="L535" s="199" t="inlineStr">
        <is>
          <t>Actual</t>
        </is>
      </c>
      <c r="M535" s="13" t="n"/>
    </row>
    <row r="536" ht="13.35" customHeight="1" s="162">
      <c r="B536" s="199" t="inlineStr">
        <is>
          <t>Model Number</t>
        </is>
      </c>
      <c r="C536" s="401" t="n"/>
      <c r="D536" s="204">
        <f>IF('{Equipment Data Entry}'!F255="","",'{Equipment Data Entry}'!F255)</f>
        <v/>
      </c>
      <c r="E536" s="400" t="n"/>
      <c r="F536" s="400" t="n"/>
      <c r="G536" s="401" t="n"/>
      <c r="H536" s="13" t="n"/>
      <c r="I536" s="199" t="inlineStr">
        <is>
          <t>Total Airflow</t>
        </is>
      </c>
      <c r="J536" s="401" t="n"/>
      <c r="K536" s="24">
        <f>H550</f>
        <v/>
      </c>
      <c r="L536" s="24">
        <f>L550</f>
        <v/>
      </c>
      <c r="M536" s="22">
        <f>IF(OR(L536="",K536="",K536=0),"",IF(OR(ISTEXT(L536),ISTEXT(K536)),"",L536/K536))</f>
        <v/>
      </c>
    </row>
    <row r="537" ht="13.35" customHeight="1" s="162">
      <c r="B537" s="199" t="inlineStr">
        <is>
          <t>Serial Number</t>
        </is>
      </c>
      <c r="C537" s="401" t="n"/>
      <c r="D537" s="204" t="n"/>
      <c r="E537" s="400" t="n"/>
      <c r="F537" s="400" t="n"/>
      <c r="G537" s="401" t="n"/>
      <c r="H537" s="13" t="n"/>
      <c r="I537" s="199" t="inlineStr">
        <is>
          <t>Unit ESP</t>
        </is>
      </c>
      <c r="J537" s="401" t="n"/>
      <c r="K537" s="71" t="n"/>
      <c r="L537" s="64" t="n"/>
      <c r="M537" s="22" t="n"/>
    </row>
    <row r="538" ht="13.35" customHeight="1" s="162">
      <c r="B538" s="199" t="inlineStr">
        <is>
          <t>Area Served</t>
        </is>
      </c>
      <c r="C538" s="401" t="n"/>
      <c r="D538" s="204">
        <f>IF('{Equipment Data Entry}'!C255="","",'{Equipment Data Entry}'!C255)</f>
        <v/>
      </c>
      <c r="E538" s="400" t="n"/>
      <c r="F538" s="400" t="n"/>
      <c r="G538" s="401" t="n"/>
      <c r="H538" s="13" t="n"/>
      <c r="I538" s="199" t="inlineStr">
        <is>
          <t>Fan RPM</t>
        </is>
      </c>
      <c r="J538" s="401" t="n"/>
      <c r="K538" s="71" t="n"/>
      <c r="L538" s="64" t="n"/>
      <c r="M538" s="22" t="n"/>
    </row>
    <row r="539" ht="13.35" customHeight="1" s="162">
      <c r="B539" s="199" t="inlineStr">
        <is>
          <t>Location</t>
        </is>
      </c>
      <c r="C539" s="401" t="n"/>
      <c r="D539" s="204">
        <f>IF('{Equipment Data Entry}'!D255="","",'{Equipment Data Entry}'!D255)</f>
        <v/>
      </c>
      <c r="E539" s="400" t="n"/>
      <c r="F539" s="400" t="n"/>
      <c r="G539" s="401" t="n"/>
      <c r="H539" s="13" t="n"/>
      <c r="I539" s="199" t="inlineStr">
        <is>
          <t>Speed Setting</t>
        </is>
      </c>
      <c r="J539" s="401" t="n"/>
      <c r="K539" s="71" t="n"/>
      <c r="L539" s="64" t="n"/>
      <c r="M539" s="22" t="n"/>
    </row>
    <row r="540" ht="13.35" customHeight="1" s="162">
      <c r="B540" s="199" t="inlineStr">
        <is>
          <t>HP / V / Ph</t>
        </is>
      </c>
      <c r="C540" s="401" t="n"/>
      <c r="D540" s="523">
        <f>IF('{Equipment Data Entry}'!G255="","",'{Equipment Data Entry}'!G255)</f>
        <v/>
      </c>
      <c r="E540" s="524">
        <f>IF('{Equipment Data Entry}'!H255="","",'{Equipment Data Entry}'!H255)</f>
        <v/>
      </c>
      <c r="F540" s="524">
        <f>IF('{Equipment Data Entry}'!I255="","",'{Equipment Data Entry}'!I255)</f>
        <v/>
      </c>
      <c r="G540" s="401" t="n"/>
      <c r="I540" s="199" t="inlineStr">
        <is>
          <t>Measured Amps</t>
        </is>
      </c>
      <c r="J540" s="401" t="n"/>
      <c r="K540" s="71" t="n"/>
      <c r="L540" s="400" t="n"/>
      <c r="M540" s="401" t="n"/>
    </row>
    <row r="541" ht="13.35" customHeight="1" s="162">
      <c r="B541" s="199" t="inlineStr">
        <is>
          <t>Instrument</t>
        </is>
      </c>
      <c r="C541" s="401" t="n"/>
      <c r="D541" s="204" t="n"/>
      <c r="E541" s="400" t="n"/>
      <c r="F541" s="400" t="n"/>
      <c r="G541" s="401" t="n"/>
      <c r="I541" s="199" t="inlineStr">
        <is>
          <t>Final Settings</t>
        </is>
      </c>
      <c r="J541" s="401" t="n"/>
      <c r="K541" s="71" t="n"/>
      <c r="L541" s="400" t="n"/>
      <c r="M541" s="401" t="n"/>
    </row>
    <row r="542" ht="13.35" customHeight="1" s="162">
      <c r="B542" s="188" t="inlineStr">
        <is>
          <t>Register / Grille / Diffuser Airflow</t>
        </is>
      </c>
      <c r="C542" s="174" t="n"/>
      <c r="D542" s="174" t="n"/>
      <c r="E542" s="174" t="n"/>
      <c r="F542" s="173" t="n"/>
      <c r="G542" s="233" t="inlineStr">
        <is>
          <t>Design VEL</t>
        </is>
      </c>
      <c r="H542" s="194" t="inlineStr">
        <is>
          <t>Design CFM</t>
        </is>
      </c>
      <c r="I542" s="188" t="inlineStr">
        <is>
          <t>Initial</t>
        </is>
      </c>
      <c r="J542" s="173" t="n"/>
      <c r="K542" s="188" t="inlineStr">
        <is>
          <t>Final</t>
        </is>
      </c>
      <c r="L542" s="173" t="n"/>
      <c r="M542" s="188" t="inlineStr">
        <is>
          <t>%</t>
        </is>
      </c>
    </row>
    <row r="543" ht="13.35" customHeight="1" s="162">
      <c r="B543" s="153" t="inlineStr">
        <is>
          <t>No.</t>
        </is>
      </c>
      <c r="C543" s="188" t="inlineStr">
        <is>
          <t>Area Served</t>
        </is>
      </c>
      <c r="D543" s="188" t="inlineStr">
        <is>
          <t>Type</t>
        </is>
      </c>
      <c r="E543" s="188" t="inlineStr">
        <is>
          <t>Size</t>
        </is>
      </c>
      <c r="F543" s="188" t="inlineStr">
        <is>
          <t>Ak</t>
        </is>
      </c>
      <c r="G543" s="440" t="n"/>
      <c r="H543" s="440" t="n"/>
      <c r="I543" s="188" t="inlineStr">
        <is>
          <t>VEL</t>
        </is>
      </c>
      <c r="J543" s="188" t="inlineStr">
        <is>
          <t>CFM</t>
        </is>
      </c>
      <c r="K543" s="188" t="inlineStr">
        <is>
          <t>VEL</t>
        </is>
      </c>
      <c r="L543" s="188" t="inlineStr">
        <is>
          <t>CFM</t>
        </is>
      </c>
      <c r="M543" s="440" t="n"/>
    </row>
    <row r="544" ht="13.35" customHeight="1" s="162">
      <c r="B544" s="307" t="n"/>
      <c r="C544" s="307" t="n"/>
      <c r="E544" s="307" t="n"/>
      <c r="F544" s="32" t="n"/>
      <c r="G544" s="33">
        <f>IF(F544="", "", IF(OR(ISTEXT(H544),ISTEXT(F544)),"",H544/F544))</f>
        <v/>
      </c>
      <c r="H544" s="33" t="n"/>
      <c r="I544" s="33" t="n"/>
      <c r="J544" s="33">
        <f>IF(I544="", "", IF(OR(ISTEXT(I544),ISTEXT($F544)),"",I544*$F544))</f>
        <v/>
      </c>
      <c r="K544" s="33" t="n"/>
      <c r="L544" s="33">
        <f>IF(K544="", "", IF(OR(ISTEXT(K544),ISTEXT($F544)),"",K544*$F544))</f>
        <v/>
      </c>
      <c r="M544" s="30">
        <f>IF(OR(H544="",H544=0),"",IF(K544="",IF(J544="","",IF(OR(ISTEXT(J544),ISTEXT(H544)),"",J544/H544)),IF(OR(ISTEXT(L544),ISTEXT(H544)),"",L544/H544)))</f>
        <v/>
      </c>
    </row>
    <row r="545" ht="13.35" customHeight="1" s="162">
      <c r="B545" s="307" t="n"/>
      <c r="C545" s="307" t="n"/>
      <c r="E545" s="307" t="n"/>
      <c r="F545" s="32" t="n"/>
      <c r="G545" s="33">
        <f>IF(F545="", "", IF(OR(ISTEXT(H545),ISTEXT(F545)),"",H545/F545))</f>
        <v/>
      </c>
      <c r="H545" s="33" t="n"/>
      <c r="I545" s="33" t="n"/>
      <c r="J545" s="33">
        <f>IF(I545="", "", IF(OR(ISTEXT(I545),ISTEXT($F545)),"",I545*$F545))</f>
        <v/>
      </c>
      <c r="K545" s="33" t="n"/>
      <c r="L545" s="33">
        <f>IF(K545="", "", IF(OR(ISTEXT(K545),ISTEXT($F545)),"",K545*$F545))</f>
        <v/>
      </c>
      <c r="M545" s="30">
        <f>IF(OR(H545="",H545=0),"",IF(K545="",IF(J545="","",IF(OR(ISTEXT(J545),ISTEXT(H545)),"",J545/H545)),IF(OR(ISTEXT(L545),ISTEXT(H545)),"",L545/H545)))</f>
        <v/>
      </c>
    </row>
    <row r="546" ht="13.35" customHeight="1" s="162">
      <c r="B546" s="307" t="n"/>
      <c r="C546" s="307" t="n"/>
      <c r="E546" s="307" t="n"/>
      <c r="F546" s="32" t="n"/>
      <c r="G546" s="33">
        <f>IF(F546="", "", IF(OR(ISTEXT(H546),ISTEXT(F546)),"",H546/F546))</f>
        <v/>
      </c>
      <c r="H546" s="33" t="n"/>
      <c r="I546" s="33" t="n"/>
      <c r="J546" s="33">
        <f>IF(I546="", "", IF(OR(ISTEXT(I546),ISTEXT($F546)),"",I546*$F546))</f>
        <v/>
      </c>
      <c r="K546" s="33" t="n"/>
      <c r="L546" s="33">
        <f>IF(K546="", "", IF(OR(ISTEXT(K546),ISTEXT($F546)),"",K546*$F546))</f>
        <v/>
      </c>
      <c r="M546" s="30">
        <f>IF(OR(H546="",H546=0),"",IF(K546="",IF(J546="","",IF(OR(ISTEXT(J546),ISTEXT(H546)),"",J546/H546)),IF(OR(ISTEXT(L546),ISTEXT(H546)),"",L546/H546)))</f>
        <v/>
      </c>
    </row>
    <row r="547" ht="13.35" customHeight="1" s="162">
      <c r="B547" s="307" t="n"/>
      <c r="C547" s="307" t="n"/>
      <c r="E547" s="307" t="n"/>
      <c r="F547" s="32" t="n"/>
      <c r="G547" s="33">
        <f>IF(F547="", "", IF(OR(ISTEXT(H547),ISTEXT(F547)),"",H547/F547))</f>
        <v/>
      </c>
      <c r="H547" s="33" t="n"/>
      <c r="I547" s="33" t="n"/>
      <c r="J547" s="33">
        <f>IF(I547="", "", IF(OR(ISTEXT(I547),ISTEXT($F547)),"",I547*$F547))</f>
        <v/>
      </c>
      <c r="K547" s="33" t="n"/>
      <c r="L547" s="33">
        <f>IF(K547="", "", IF(OR(ISTEXT(K547),ISTEXT($F547)),"",K547*$F547))</f>
        <v/>
      </c>
      <c r="M547" s="30">
        <f>IF(OR(H547="",H547=0),"",IF(K547="",IF(J547="","",IF(OR(ISTEXT(J547),ISTEXT(H547)),"",J547/H547)),IF(OR(ISTEXT(L547),ISTEXT(H547)),"",L547/H547)))</f>
        <v/>
      </c>
    </row>
    <row r="548" ht="13.35" customHeight="1" s="162">
      <c r="B548" s="307" t="n"/>
      <c r="C548" s="307" t="n"/>
      <c r="E548" s="307" t="n"/>
      <c r="F548" s="32" t="n"/>
      <c r="G548" s="33">
        <f>IF(F548="", "", IF(OR(ISTEXT(H548),ISTEXT(F548)),"",H548/F548))</f>
        <v/>
      </c>
      <c r="H548" s="33" t="n"/>
      <c r="I548" s="33" t="n"/>
      <c r="J548" s="33">
        <f>IF(I548="", "", IF(OR(ISTEXT(I548),ISTEXT($F548)),"",I548*$F548))</f>
        <v/>
      </c>
      <c r="K548" s="33" t="n"/>
      <c r="L548" s="33">
        <f>IF(K548="", "", IF(OR(ISTEXT(K548),ISTEXT($F548)),"",K548*$F548))</f>
        <v/>
      </c>
      <c r="M548" s="30">
        <f>IF(OR(H548="",H548=0),"",IF(K548="",IF(J548="","",IF(OR(ISTEXT(J548),ISTEXT(H548)),"",J548/H548)),IF(OR(ISTEXT(L548),ISTEXT(H548)),"",L548/H548)))</f>
        <v/>
      </c>
    </row>
    <row r="549" ht="13.35" customHeight="1" s="162">
      <c r="B549" s="307" t="n"/>
      <c r="C549" s="307" t="n"/>
      <c r="E549" s="307" t="n"/>
      <c r="F549" s="32" t="n"/>
      <c r="G549" s="33">
        <f>IF(F549="", "", IF(OR(ISTEXT(H549),ISTEXT(F549)),"",H549/F549))</f>
        <v/>
      </c>
      <c r="H549" s="33" t="n"/>
      <c r="I549" s="33" t="n"/>
      <c r="J549" s="33">
        <f>IF(I549="", "", IF(OR(ISTEXT(I549),ISTEXT($F549)),"",I549*$F549))</f>
        <v/>
      </c>
      <c r="K549" s="33" t="n"/>
      <c r="L549" s="33">
        <f>IF(K549="", "", IF(OR(ISTEXT(K549),ISTEXT($F549)),"",K549*$F549))</f>
        <v/>
      </c>
      <c r="M549" s="30">
        <f>IF(OR(H549="",H549=0),"",IF(K549="",IF(J549="","",IF(OR(ISTEXT(J549),ISTEXT(H549)),"",J549/H549)),IF(OR(ISTEXT(L549),ISTEXT(H549)),"",L549/H549)))</f>
        <v/>
      </c>
    </row>
    <row r="550" ht="13.35" customHeight="1" s="162">
      <c r="B550" s="42" t="n"/>
      <c r="C550" s="231" t="inlineStr">
        <is>
          <t>Total</t>
        </is>
      </c>
      <c r="D550" s="159" t="n"/>
      <c r="E550" s="42" t="n"/>
      <c r="F550" s="42" t="n"/>
      <c r="G550" s="43" t="n"/>
      <c r="H550" s="43">
        <f>IF(SUM(H544:H549)=0,"",SUM(H544:H549))</f>
        <v/>
      </c>
      <c r="I550" s="43" t="n"/>
      <c r="J550" s="43">
        <f>IF(SUM(J544:J549)=0,"",SUM(J544:J549))</f>
        <v/>
      </c>
      <c r="K550" s="43" t="n"/>
      <c r="L550" s="43">
        <f>IF(SUM(L544:L549)=0,"",SUM(L544:L549))</f>
        <v/>
      </c>
      <c r="M550" s="35">
        <f>IF(OR(H550="",H550=0),"",IF(L550="",IF(J550="","",IF(OR(ISTEXT(J550),ISTEXT(H550)),"",J550/H550)),IF(OR(ISTEXT(L550),ISTEXT(H550)),"",L550/H550)))</f>
        <v/>
      </c>
    </row>
    <row r="551" ht="13.35" customHeight="1" s="162">
      <c r="B551" s="188" t="inlineStr">
        <is>
          <t>Remarks</t>
        </is>
      </c>
      <c r="C551" s="173" t="n"/>
      <c r="D551" s="154" t="n"/>
      <c r="E551" s="174" t="n"/>
      <c r="F551" s="174" t="n"/>
      <c r="G551" s="174" t="n"/>
      <c r="H551" s="174" t="n"/>
      <c r="I551" s="174" t="n"/>
      <c r="J551" s="174" t="n"/>
      <c r="K551" s="174" t="n"/>
      <c r="L551" s="174" t="n"/>
      <c r="M551" s="173" t="n"/>
    </row>
    <row r="552" ht="13.35" customHeight="1" s="162">
      <c r="B552" s="154" t="n"/>
      <c r="C552" s="174" t="n"/>
      <c r="D552" s="174" t="n"/>
      <c r="E552" s="174" t="n"/>
      <c r="F552" s="174" t="n"/>
      <c r="G552" s="174" t="n"/>
      <c r="H552" s="174" t="n"/>
      <c r="I552" s="174" t="n"/>
      <c r="J552" s="174" t="n"/>
      <c r="K552" s="174" t="n"/>
      <c r="L552" s="174" t="n"/>
      <c r="M552" s="173" t="n"/>
    </row>
    <row r="553" ht="13.35" customHeight="1" s="162"/>
    <row r="554" ht="13.35" customHeight="1" s="162"/>
    <row r="555" ht="13.35" customHeight="1" s="162"/>
    <row r="556" ht="13.35" customHeight="1" s="162">
      <c r="B556" s="200" t="inlineStr">
        <is>
          <t>System</t>
        </is>
      </c>
      <c r="C556" s="403" t="n"/>
      <c r="D556" s="209">
        <f>IF('{Equipment Data Entry}'!B256="","",'{Equipment Data Entry}'!B256)</f>
        <v/>
      </c>
      <c r="E556" s="418" t="n"/>
      <c r="F556" s="403" t="n"/>
      <c r="G556" s="200" t="inlineStr">
        <is>
          <t>Service</t>
        </is>
      </c>
      <c r="H556" s="403" t="n"/>
      <c r="I556" s="210">
        <f>IF('{Equipment Data Entry}'!C256="","",'{Equipment Data Entry}'!C256)</f>
        <v/>
      </c>
      <c r="J556" s="418" t="n"/>
      <c r="K556" s="418" t="n"/>
      <c r="L556" s="418" t="n"/>
      <c r="M556" s="403" t="n"/>
    </row>
    <row r="557" ht="13.35" customHeight="1" s="162">
      <c r="B557" s="422" t="n"/>
      <c r="C557" s="423" t="n"/>
      <c r="D557" s="422" t="n"/>
      <c r="E557" s="424" t="n"/>
      <c r="F557" s="423" t="n"/>
      <c r="G557" s="422" t="n"/>
      <c r="H557" s="423" t="n"/>
      <c r="I557" s="422" t="n"/>
      <c r="J557" s="424" t="n"/>
      <c r="K557" s="424" t="n"/>
      <c r="L557" s="424" t="n"/>
      <c r="M557" s="423" t="n"/>
    </row>
    <row r="558" ht="13.35" customHeight="1" s="162">
      <c r="B558" s="200" t="inlineStr">
        <is>
          <t>Unit Data</t>
        </is>
      </c>
      <c r="C558" s="400" t="n"/>
      <c r="D558" s="400" t="n"/>
      <c r="E558" s="400" t="n"/>
      <c r="F558" s="400" t="n"/>
      <c r="G558" s="401" t="n"/>
      <c r="H558" s="13" t="n"/>
      <c r="I558" s="200" t="inlineStr">
        <is>
          <t>Design and Performance Data</t>
        </is>
      </c>
      <c r="J558" s="400" t="n"/>
      <c r="K558" s="400" t="n"/>
      <c r="L558" s="401" t="n"/>
      <c r="M558" s="283" t="n"/>
    </row>
    <row r="559" ht="13.35" customHeight="1" s="162">
      <c r="B559" s="199" t="inlineStr">
        <is>
          <t>Manufacturer</t>
        </is>
      </c>
      <c r="C559" s="401" t="n"/>
      <c r="D559" s="204">
        <f>IF('{Equipment Data Entry}'!E256="","",'{Equipment Data Entry}'!E256)</f>
        <v/>
      </c>
      <c r="E559" s="400" t="n"/>
      <c r="F559" s="400" t="n"/>
      <c r="G559" s="401" t="n"/>
      <c r="H559" s="13" t="n"/>
      <c r="I559" s="199" t="inlineStr">
        <is>
          <t>Design Criteria</t>
        </is>
      </c>
      <c r="J559" s="401" t="n"/>
      <c r="K559" s="199" t="inlineStr">
        <is>
          <t>Design</t>
        </is>
      </c>
      <c r="L559" s="199" t="inlineStr">
        <is>
          <t>Actual</t>
        </is>
      </c>
      <c r="M559" s="13" t="n"/>
    </row>
    <row r="560" ht="13.35" customHeight="1" s="162">
      <c r="B560" s="199" t="inlineStr">
        <is>
          <t>Model Number</t>
        </is>
      </c>
      <c r="C560" s="401" t="n"/>
      <c r="D560" s="204">
        <f>IF('{Equipment Data Entry}'!F256="","",'{Equipment Data Entry}'!F256)</f>
        <v/>
      </c>
      <c r="E560" s="400" t="n"/>
      <c r="F560" s="400" t="n"/>
      <c r="G560" s="401" t="n"/>
      <c r="H560" s="13" t="n"/>
      <c r="I560" s="199" t="inlineStr">
        <is>
          <t>Total Airflow</t>
        </is>
      </c>
      <c r="J560" s="401" t="n"/>
      <c r="K560" s="24">
        <f>H574</f>
        <v/>
      </c>
      <c r="L560" s="24">
        <f>L574</f>
        <v/>
      </c>
      <c r="M560" s="22">
        <f>IF(OR(L560="",K560="",K560=0),"",IF(OR(ISTEXT(L560),ISTEXT(K560)),"",L560/K560))</f>
        <v/>
      </c>
    </row>
    <row r="561" ht="13.35" customHeight="1" s="162">
      <c r="B561" s="199" t="inlineStr">
        <is>
          <t>Serial Number</t>
        </is>
      </c>
      <c r="C561" s="401" t="n"/>
      <c r="D561" s="204" t="n"/>
      <c r="E561" s="400" t="n"/>
      <c r="F561" s="400" t="n"/>
      <c r="G561" s="401" t="n"/>
      <c r="H561" s="13" t="n"/>
      <c r="I561" s="199" t="inlineStr">
        <is>
          <t>Unit ESP</t>
        </is>
      </c>
      <c r="J561" s="401" t="n"/>
      <c r="K561" s="71" t="n"/>
      <c r="L561" s="64" t="n"/>
      <c r="M561" s="22" t="n"/>
    </row>
    <row r="562" ht="13.35" customHeight="1" s="162">
      <c r="B562" s="199" t="inlineStr">
        <is>
          <t>Area Served</t>
        </is>
      </c>
      <c r="C562" s="401" t="n"/>
      <c r="D562" s="204">
        <f>IF('{Equipment Data Entry}'!C256="","",'{Equipment Data Entry}'!C256)</f>
        <v/>
      </c>
      <c r="E562" s="400" t="n"/>
      <c r="F562" s="400" t="n"/>
      <c r="G562" s="401" t="n"/>
      <c r="H562" s="13" t="n"/>
      <c r="I562" s="199" t="inlineStr">
        <is>
          <t>Fan RPM</t>
        </is>
      </c>
      <c r="J562" s="401" t="n"/>
      <c r="K562" s="71" t="n"/>
      <c r="L562" s="64" t="n"/>
      <c r="M562" s="22" t="n"/>
    </row>
    <row r="563" ht="13.35" customHeight="1" s="162">
      <c r="B563" s="199" t="inlineStr">
        <is>
          <t>Location</t>
        </is>
      </c>
      <c r="C563" s="401" t="n"/>
      <c r="D563" s="204">
        <f>IF('{Equipment Data Entry}'!D256="","",'{Equipment Data Entry}'!D256)</f>
        <v/>
      </c>
      <c r="E563" s="400" t="n"/>
      <c r="F563" s="400" t="n"/>
      <c r="G563" s="401" t="n"/>
      <c r="H563" s="13" t="n"/>
      <c r="I563" s="199" t="inlineStr">
        <is>
          <t>Speed Setting</t>
        </is>
      </c>
      <c r="J563" s="401" t="n"/>
      <c r="K563" s="71" t="n"/>
      <c r="L563" s="64" t="n"/>
      <c r="M563" s="22" t="n"/>
    </row>
    <row r="564" ht="13.35" customHeight="1" s="162">
      <c r="B564" s="199" t="inlineStr">
        <is>
          <t>HP / V / Ph</t>
        </is>
      </c>
      <c r="C564" s="401" t="n"/>
      <c r="D564" s="523">
        <f>IF('{Equipment Data Entry}'!G256="","",'{Equipment Data Entry}'!G256)</f>
        <v/>
      </c>
      <c r="E564" s="524">
        <f>IF('{Equipment Data Entry}'!H256="","",'{Equipment Data Entry}'!H256)</f>
        <v/>
      </c>
      <c r="F564" s="524">
        <f>IF('{Equipment Data Entry}'!I256="","",'{Equipment Data Entry}'!I256)</f>
        <v/>
      </c>
      <c r="G564" s="401" t="n"/>
      <c r="I564" s="199" t="inlineStr">
        <is>
          <t>Measured Amps</t>
        </is>
      </c>
      <c r="J564" s="401" t="n"/>
      <c r="K564" s="71" t="n"/>
      <c r="L564" s="400" t="n"/>
      <c r="M564" s="401" t="n"/>
    </row>
    <row r="565" ht="13.35" customHeight="1" s="162">
      <c r="B565" s="199" t="inlineStr">
        <is>
          <t>Instrument</t>
        </is>
      </c>
      <c r="C565" s="401" t="n"/>
      <c r="D565" s="204" t="n"/>
      <c r="E565" s="400" t="n"/>
      <c r="F565" s="400" t="n"/>
      <c r="G565" s="401" t="n"/>
      <c r="I565" s="199" t="inlineStr">
        <is>
          <t>Final Settings</t>
        </is>
      </c>
      <c r="J565" s="401" t="n"/>
      <c r="K565" s="71" t="n"/>
      <c r="L565" s="400" t="n"/>
      <c r="M565" s="401" t="n"/>
    </row>
    <row r="566" ht="13.35" customHeight="1" s="162">
      <c r="B566" s="188" t="inlineStr">
        <is>
          <t>Register / Grille / Diffuser Airflow</t>
        </is>
      </c>
      <c r="C566" s="174" t="n"/>
      <c r="D566" s="174" t="n"/>
      <c r="E566" s="174" t="n"/>
      <c r="F566" s="173" t="n"/>
      <c r="G566" s="233" t="inlineStr">
        <is>
          <t>Design VEL</t>
        </is>
      </c>
      <c r="H566" s="194" t="inlineStr">
        <is>
          <t>Design CFM</t>
        </is>
      </c>
      <c r="I566" s="188" t="inlineStr">
        <is>
          <t>Initial</t>
        </is>
      </c>
      <c r="J566" s="173" t="n"/>
      <c r="K566" s="188" t="inlineStr">
        <is>
          <t>Final</t>
        </is>
      </c>
      <c r="L566" s="173" t="n"/>
      <c r="M566" s="188" t="inlineStr">
        <is>
          <t>%</t>
        </is>
      </c>
    </row>
    <row r="567" ht="13.35" customHeight="1" s="162">
      <c r="B567" s="153" t="inlineStr">
        <is>
          <t>No.</t>
        </is>
      </c>
      <c r="C567" s="188" t="inlineStr">
        <is>
          <t>Area Served</t>
        </is>
      </c>
      <c r="D567" s="188" t="inlineStr">
        <is>
          <t>Type</t>
        </is>
      </c>
      <c r="E567" s="188" t="inlineStr">
        <is>
          <t>Size</t>
        </is>
      </c>
      <c r="F567" s="188" t="inlineStr">
        <is>
          <t>Ak</t>
        </is>
      </c>
      <c r="G567" s="440" t="n"/>
      <c r="H567" s="440" t="n"/>
      <c r="I567" s="188" t="inlineStr">
        <is>
          <t>VEL</t>
        </is>
      </c>
      <c r="J567" s="188" t="inlineStr">
        <is>
          <t>CFM</t>
        </is>
      </c>
      <c r="K567" s="188" t="inlineStr">
        <is>
          <t>VEL</t>
        </is>
      </c>
      <c r="L567" s="188" t="inlineStr">
        <is>
          <t>CFM</t>
        </is>
      </c>
      <c r="M567" s="440" t="n"/>
    </row>
    <row r="568" ht="13.35" customHeight="1" s="162">
      <c r="B568" s="307" t="n"/>
      <c r="C568" s="307" t="n"/>
      <c r="E568" s="307" t="n"/>
      <c r="F568" s="32" t="n"/>
      <c r="G568" s="33">
        <f>IF(F568="", "", IF(OR(ISTEXT(H568),ISTEXT(F568)),"",H568/F568))</f>
        <v/>
      </c>
      <c r="H568" s="33" t="n"/>
      <c r="I568" s="33" t="n"/>
      <c r="J568" s="33">
        <f>IF(I568="", "", IF(OR(ISTEXT(I568),ISTEXT($F568)),"",I568*$F568))</f>
        <v/>
      </c>
      <c r="K568" s="33" t="n"/>
      <c r="L568" s="33">
        <f>IF(K568="", "", IF(OR(ISTEXT(K568),ISTEXT($F568)),"",K568*$F568))</f>
        <v/>
      </c>
      <c r="M568" s="30">
        <f>IF(OR(H568="",H568=0),"",IF(K568="",IF(J568="","",IF(OR(ISTEXT(J568),ISTEXT(H568)),"",J568/H568)),IF(OR(ISTEXT(L568),ISTEXT(H568)),"",L568/H568)))</f>
        <v/>
      </c>
    </row>
    <row r="569" ht="13.35" customHeight="1" s="162">
      <c r="B569" s="307" t="n"/>
      <c r="C569" s="307" t="n"/>
      <c r="E569" s="307" t="n"/>
      <c r="F569" s="32" t="n"/>
      <c r="G569" s="33">
        <f>IF(F569="", "", IF(OR(ISTEXT(H569),ISTEXT(F569)),"",H569/F569))</f>
        <v/>
      </c>
      <c r="H569" s="33" t="n"/>
      <c r="I569" s="33" t="n"/>
      <c r="J569" s="33">
        <f>IF(I569="", "", IF(OR(ISTEXT(I569),ISTEXT($F569)),"",I569*$F569))</f>
        <v/>
      </c>
      <c r="K569" s="33" t="n"/>
      <c r="L569" s="33">
        <f>IF(K569="", "", IF(OR(ISTEXT(K569),ISTEXT($F569)),"",K569*$F569))</f>
        <v/>
      </c>
      <c r="M569" s="30">
        <f>IF(OR(H569="",H569=0),"",IF(K569="",IF(J569="","",IF(OR(ISTEXT(J569),ISTEXT(H569)),"",J569/H569)),IF(OR(ISTEXT(L569),ISTEXT(H569)),"",L569/H569)))</f>
        <v/>
      </c>
    </row>
    <row r="570" ht="13.35" customHeight="1" s="162">
      <c r="B570" s="307" t="n"/>
      <c r="C570" s="307" t="n"/>
      <c r="E570" s="307" t="n"/>
      <c r="F570" s="32" t="n"/>
      <c r="G570" s="33">
        <f>IF(F570="", "", IF(OR(ISTEXT(H570),ISTEXT(F570)),"",H570/F570))</f>
        <v/>
      </c>
      <c r="H570" s="33" t="n"/>
      <c r="I570" s="33" t="n"/>
      <c r="J570" s="33">
        <f>IF(I570="", "", IF(OR(ISTEXT(I570),ISTEXT($F570)),"",I570*$F570))</f>
        <v/>
      </c>
      <c r="K570" s="33" t="n"/>
      <c r="L570" s="33">
        <f>IF(K570="", "", IF(OR(ISTEXT(K570),ISTEXT($F570)),"",K570*$F570))</f>
        <v/>
      </c>
      <c r="M570" s="30">
        <f>IF(OR(H570="",H570=0),"",IF(K570="",IF(J570="","",IF(OR(ISTEXT(J570),ISTEXT(H570)),"",J570/H570)),IF(OR(ISTEXT(L570),ISTEXT(H570)),"",L570/H570)))</f>
        <v/>
      </c>
    </row>
    <row r="571" ht="13.35" customHeight="1" s="162">
      <c r="B571" s="307" t="n"/>
      <c r="C571" s="307" t="n"/>
      <c r="E571" s="307" t="n"/>
      <c r="F571" s="32" t="n"/>
      <c r="G571" s="33">
        <f>IF(F571="", "", IF(OR(ISTEXT(H571),ISTEXT(F571)),"",H571/F571))</f>
        <v/>
      </c>
      <c r="H571" s="33" t="n"/>
      <c r="I571" s="33" t="n"/>
      <c r="J571" s="33">
        <f>IF(I571="", "", IF(OR(ISTEXT(I571),ISTEXT($F571)),"",I571*$F571))</f>
        <v/>
      </c>
      <c r="K571" s="33" t="n"/>
      <c r="L571" s="33">
        <f>IF(K571="", "", IF(OR(ISTEXT(K571),ISTEXT($F571)),"",K571*$F571))</f>
        <v/>
      </c>
      <c r="M571" s="30">
        <f>IF(OR(H571="",H571=0),"",IF(K571="",IF(J571="","",IF(OR(ISTEXT(J571),ISTEXT(H571)),"",J571/H571)),IF(OR(ISTEXT(L571),ISTEXT(H571)),"",L571/H571)))</f>
        <v/>
      </c>
    </row>
    <row r="572" ht="13.35" customHeight="1" s="162">
      <c r="B572" s="307" t="n"/>
      <c r="C572" s="307" t="n"/>
      <c r="E572" s="307" t="n"/>
      <c r="F572" s="32" t="n"/>
      <c r="G572" s="33">
        <f>IF(F572="", "", IF(OR(ISTEXT(H572),ISTEXT(F572)),"",H572/F572))</f>
        <v/>
      </c>
      <c r="H572" s="33" t="n"/>
      <c r="I572" s="33" t="n"/>
      <c r="J572" s="33">
        <f>IF(I572="", "", IF(OR(ISTEXT(I572),ISTEXT($F572)),"",I572*$F572))</f>
        <v/>
      </c>
      <c r="K572" s="33" t="n"/>
      <c r="L572" s="33">
        <f>IF(K572="", "", IF(OR(ISTEXT(K572),ISTEXT($F572)),"",K572*$F572))</f>
        <v/>
      </c>
      <c r="M572" s="30">
        <f>IF(OR(H572="",H572=0),"",IF(K572="",IF(J572="","",IF(OR(ISTEXT(J572),ISTEXT(H572)),"",J572/H572)),IF(OR(ISTEXT(L572),ISTEXT(H572)),"",L572/H572)))</f>
        <v/>
      </c>
    </row>
    <row r="573" ht="13.35" customHeight="1" s="162">
      <c r="B573" s="307" t="n"/>
      <c r="C573" s="307" t="n"/>
      <c r="E573" s="307" t="n"/>
      <c r="F573" s="32" t="n"/>
      <c r="G573" s="33">
        <f>IF(F573="", "", IF(OR(ISTEXT(H573),ISTEXT(F573)),"",H573/F573))</f>
        <v/>
      </c>
      <c r="H573" s="33" t="n"/>
      <c r="I573" s="33" t="n"/>
      <c r="J573" s="33">
        <f>IF(I573="", "", IF(OR(ISTEXT(I573),ISTEXT($F573)),"",I573*$F573))</f>
        <v/>
      </c>
      <c r="K573" s="33" t="n"/>
      <c r="L573" s="33">
        <f>IF(K573="", "", IF(OR(ISTEXT(K573),ISTEXT($F573)),"",K573*$F573))</f>
        <v/>
      </c>
      <c r="M573" s="30">
        <f>IF(OR(H573="",H573=0),"",IF(K573="",IF(J573="","",IF(OR(ISTEXT(J573),ISTEXT(H573)),"",J573/H573)),IF(OR(ISTEXT(L573),ISTEXT(H573)),"",L573/H573)))</f>
        <v/>
      </c>
    </row>
    <row r="574" ht="13.35" customHeight="1" s="162">
      <c r="B574" s="42" t="n"/>
      <c r="C574" s="231" t="inlineStr">
        <is>
          <t>Total</t>
        </is>
      </c>
      <c r="D574" s="159" t="n"/>
      <c r="E574" s="42" t="n"/>
      <c r="F574" s="42" t="n"/>
      <c r="G574" s="43" t="n"/>
      <c r="H574" s="43">
        <f>IF(SUM(H568:H573)=0,"",SUM(H568:H573))</f>
        <v/>
      </c>
      <c r="I574" s="43" t="n"/>
      <c r="J574" s="43">
        <f>IF(SUM(J568:J573)=0,"",SUM(J568:J573))</f>
        <v/>
      </c>
      <c r="K574" s="43" t="n"/>
      <c r="L574" s="43">
        <f>IF(SUM(L568:L573)=0,"",SUM(L568:L573))</f>
        <v/>
      </c>
      <c r="M574" s="35">
        <f>IF(OR(H574="",H574=0),"",IF(L574="",IF(J574="","",IF(OR(ISTEXT(J574),ISTEXT(H574)),"",J574/H574)),IF(OR(ISTEXT(L574),ISTEXT(H574)),"",L574/H574)))</f>
        <v/>
      </c>
    </row>
    <row r="575" ht="13.35" customHeight="1" s="162">
      <c r="B575" s="188" t="inlineStr">
        <is>
          <t>Remarks</t>
        </is>
      </c>
      <c r="C575" s="173" t="n"/>
      <c r="D575" s="154" t="n"/>
      <c r="E575" s="174" t="n"/>
      <c r="F575" s="174" t="n"/>
      <c r="G575" s="174" t="n"/>
      <c r="H575" s="174" t="n"/>
      <c r="I575" s="174" t="n"/>
      <c r="J575" s="174" t="n"/>
      <c r="K575" s="174" t="n"/>
      <c r="L575" s="174" t="n"/>
      <c r="M575" s="173" t="n"/>
    </row>
    <row r="576" ht="13.35" customHeight="1" s="162">
      <c r="B576" s="154" t="n"/>
      <c r="C576" s="174" t="n"/>
      <c r="D576" s="174" t="n"/>
      <c r="E576" s="174" t="n"/>
      <c r="F576" s="174" t="n"/>
      <c r="G576" s="174" t="n"/>
      <c r="H576" s="174" t="n"/>
      <c r="I576" s="174" t="n"/>
      <c r="J576" s="174" t="n"/>
      <c r="K576" s="174" t="n"/>
      <c r="L576" s="174" t="n"/>
      <c r="M576" s="173" t="n"/>
    </row>
    <row r="577" ht="13.35" customHeight="1" s="162"/>
    <row r="578" ht="13.35" customHeight="1" s="162"/>
    <row r="579" ht="13.35" customHeight="1" s="162"/>
    <row r="580" ht="13.35" customHeight="1" s="162">
      <c r="B580" s="200" t="inlineStr">
        <is>
          <t>System</t>
        </is>
      </c>
      <c r="C580" s="403" t="n"/>
      <c r="D580" s="209">
        <f>IF('{Equipment Data Entry}'!B257="","",'{Equipment Data Entry}'!B257)</f>
        <v/>
      </c>
      <c r="E580" s="418" t="n"/>
      <c r="F580" s="403" t="n"/>
      <c r="G580" s="200" t="inlineStr">
        <is>
          <t>Service</t>
        </is>
      </c>
      <c r="H580" s="403" t="n"/>
      <c r="I580" s="210">
        <f>IF('{Equipment Data Entry}'!C257="","",'{Equipment Data Entry}'!C257)</f>
        <v/>
      </c>
      <c r="J580" s="418" t="n"/>
      <c r="K580" s="418" t="n"/>
      <c r="L580" s="418" t="n"/>
      <c r="M580" s="403" t="n"/>
    </row>
    <row r="581" ht="13.35" customHeight="1" s="162">
      <c r="B581" s="422" t="n"/>
      <c r="C581" s="423" t="n"/>
      <c r="D581" s="422" t="n"/>
      <c r="E581" s="424" t="n"/>
      <c r="F581" s="423" t="n"/>
      <c r="G581" s="422" t="n"/>
      <c r="H581" s="423" t="n"/>
      <c r="I581" s="422" t="n"/>
      <c r="J581" s="424" t="n"/>
      <c r="K581" s="424" t="n"/>
      <c r="L581" s="424" t="n"/>
      <c r="M581" s="423" t="n"/>
    </row>
    <row r="582" ht="13.35" customHeight="1" s="162">
      <c r="B582" s="200" t="inlineStr">
        <is>
          <t>Unit Data</t>
        </is>
      </c>
      <c r="C582" s="400" t="n"/>
      <c r="D582" s="400" t="n"/>
      <c r="E582" s="400" t="n"/>
      <c r="F582" s="400" t="n"/>
      <c r="G582" s="401" t="n"/>
      <c r="H582" s="13" t="n"/>
      <c r="I582" s="200" t="inlineStr">
        <is>
          <t>Design and Performance Data</t>
        </is>
      </c>
      <c r="J582" s="400" t="n"/>
      <c r="K582" s="400" t="n"/>
      <c r="L582" s="401" t="n"/>
      <c r="M582" s="283" t="n"/>
    </row>
    <row r="583" ht="13.35" customHeight="1" s="162">
      <c r="B583" s="199" t="inlineStr">
        <is>
          <t>Manufacturer</t>
        </is>
      </c>
      <c r="C583" s="401" t="n"/>
      <c r="D583" s="204">
        <f>IF('{Equipment Data Entry}'!E257="","",'{Equipment Data Entry}'!E257)</f>
        <v/>
      </c>
      <c r="E583" s="400" t="n"/>
      <c r="F583" s="400" t="n"/>
      <c r="G583" s="401" t="n"/>
      <c r="H583" s="13" t="n"/>
      <c r="I583" s="199" t="inlineStr">
        <is>
          <t>Design Criteria</t>
        </is>
      </c>
      <c r="J583" s="401" t="n"/>
      <c r="K583" s="199" t="inlineStr">
        <is>
          <t>Design</t>
        </is>
      </c>
      <c r="L583" s="199" t="inlineStr">
        <is>
          <t>Actual</t>
        </is>
      </c>
      <c r="M583" s="13" t="n"/>
    </row>
    <row r="584" ht="13.35" customHeight="1" s="162">
      <c r="B584" s="199" t="inlineStr">
        <is>
          <t>Model Number</t>
        </is>
      </c>
      <c r="C584" s="401" t="n"/>
      <c r="D584" s="204">
        <f>IF('{Equipment Data Entry}'!F257="","",'{Equipment Data Entry}'!F257)</f>
        <v/>
      </c>
      <c r="E584" s="400" t="n"/>
      <c r="F584" s="400" t="n"/>
      <c r="G584" s="401" t="n"/>
      <c r="H584" s="13" t="n"/>
      <c r="I584" s="199" t="inlineStr">
        <is>
          <t>Total Airflow</t>
        </is>
      </c>
      <c r="J584" s="401" t="n"/>
      <c r="K584" s="24">
        <f>H598</f>
        <v/>
      </c>
      <c r="L584" s="24">
        <f>L598</f>
        <v/>
      </c>
      <c r="M584" s="22">
        <f>IF(OR(L584="",K584="",K584=0),"",IF(OR(ISTEXT(L584),ISTEXT(K584)),"",L584/K584))</f>
        <v/>
      </c>
    </row>
    <row r="585" ht="13.35" customHeight="1" s="162">
      <c r="B585" s="199" t="inlineStr">
        <is>
          <t>Serial Number</t>
        </is>
      </c>
      <c r="C585" s="401" t="n"/>
      <c r="D585" s="204" t="n"/>
      <c r="E585" s="400" t="n"/>
      <c r="F585" s="400" t="n"/>
      <c r="G585" s="401" t="n"/>
      <c r="H585" s="13" t="n"/>
      <c r="I585" s="199" t="inlineStr">
        <is>
          <t>Unit ESP</t>
        </is>
      </c>
      <c r="J585" s="401" t="n"/>
      <c r="K585" s="71" t="n"/>
      <c r="L585" s="64" t="n"/>
      <c r="M585" s="22" t="n"/>
    </row>
    <row r="586" ht="13.35" customHeight="1" s="162">
      <c r="B586" s="199" t="inlineStr">
        <is>
          <t>Area Served</t>
        </is>
      </c>
      <c r="C586" s="401" t="n"/>
      <c r="D586" s="204">
        <f>IF('{Equipment Data Entry}'!C257="","",'{Equipment Data Entry}'!C257)</f>
        <v/>
      </c>
      <c r="E586" s="400" t="n"/>
      <c r="F586" s="400" t="n"/>
      <c r="G586" s="401" t="n"/>
      <c r="H586" s="13" t="n"/>
      <c r="I586" s="199" t="inlineStr">
        <is>
          <t>Fan RPM</t>
        </is>
      </c>
      <c r="J586" s="401" t="n"/>
      <c r="K586" s="71" t="n"/>
      <c r="L586" s="64" t="n"/>
      <c r="M586" s="22" t="n"/>
    </row>
    <row r="587" ht="13.35" customHeight="1" s="162">
      <c r="B587" s="199" t="inlineStr">
        <is>
          <t>Location</t>
        </is>
      </c>
      <c r="C587" s="401" t="n"/>
      <c r="D587" s="204">
        <f>IF('{Equipment Data Entry}'!D257="","",'{Equipment Data Entry}'!D257)</f>
        <v/>
      </c>
      <c r="E587" s="400" t="n"/>
      <c r="F587" s="400" t="n"/>
      <c r="G587" s="401" t="n"/>
      <c r="H587" s="13" t="n"/>
      <c r="I587" s="199" t="inlineStr">
        <is>
          <t>Speed Setting</t>
        </is>
      </c>
      <c r="J587" s="401" t="n"/>
      <c r="K587" s="71" t="n"/>
      <c r="L587" s="64" t="n"/>
      <c r="M587" s="22" t="n"/>
    </row>
    <row r="588" ht="13.35" customHeight="1" s="162">
      <c r="B588" s="199" t="inlineStr">
        <is>
          <t>HP / V / Ph</t>
        </is>
      </c>
      <c r="C588" s="401" t="n"/>
      <c r="D588" s="523">
        <f>IF('{Equipment Data Entry}'!G257="","",'{Equipment Data Entry}'!G257)</f>
        <v/>
      </c>
      <c r="E588" s="524">
        <f>IF('{Equipment Data Entry}'!H257="","",'{Equipment Data Entry}'!H257)</f>
        <v/>
      </c>
      <c r="F588" s="524">
        <f>IF('{Equipment Data Entry}'!I257="","",'{Equipment Data Entry}'!I257)</f>
        <v/>
      </c>
      <c r="G588" s="401" t="n"/>
      <c r="I588" s="199" t="inlineStr">
        <is>
          <t>Measured Amps</t>
        </is>
      </c>
      <c r="J588" s="401" t="n"/>
      <c r="K588" s="71" t="n"/>
      <c r="L588" s="400" t="n"/>
      <c r="M588" s="401" t="n"/>
    </row>
    <row r="589" ht="13.35" customHeight="1" s="162">
      <c r="B589" s="199" t="inlineStr">
        <is>
          <t>Instrument</t>
        </is>
      </c>
      <c r="C589" s="401" t="n"/>
      <c r="D589" s="204" t="n"/>
      <c r="E589" s="400" t="n"/>
      <c r="F589" s="400" t="n"/>
      <c r="G589" s="401" t="n"/>
      <c r="I589" s="199" t="inlineStr">
        <is>
          <t>Final Settings</t>
        </is>
      </c>
      <c r="J589" s="401" t="n"/>
      <c r="K589" s="71" t="n"/>
      <c r="L589" s="400" t="n"/>
      <c r="M589" s="401" t="n"/>
    </row>
    <row r="590" ht="13.35" customHeight="1" s="162">
      <c r="B590" s="188" t="inlineStr">
        <is>
          <t>Register / Grille / Diffuser Airflow</t>
        </is>
      </c>
      <c r="C590" s="174" t="n"/>
      <c r="D590" s="174" t="n"/>
      <c r="E590" s="174" t="n"/>
      <c r="F590" s="173" t="n"/>
      <c r="G590" s="233" t="inlineStr">
        <is>
          <t>Design VEL</t>
        </is>
      </c>
      <c r="H590" s="194" t="inlineStr">
        <is>
          <t>Design CFM</t>
        </is>
      </c>
      <c r="I590" s="188" t="inlineStr">
        <is>
          <t>Initial</t>
        </is>
      </c>
      <c r="J590" s="173" t="n"/>
      <c r="K590" s="188" t="inlineStr">
        <is>
          <t>Final</t>
        </is>
      </c>
      <c r="L590" s="173" t="n"/>
      <c r="M590" s="188" t="inlineStr">
        <is>
          <t>%</t>
        </is>
      </c>
    </row>
    <row r="591" ht="13.35" customHeight="1" s="162">
      <c r="B591" s="153" t="inlineStr">
        <is>
          <t>No.</t>
        </is>
      </c>
      <c r="C591" s="188" t="inlineStr">
        <is>
          <t>Area Served</t>
        </is>
      </c>
      <c r="D591" s="188" t="inlineStr">
        <is>
          <t>Type</t>
        </is>
      </c>
      <c r="E591" s="188" t="inlineStr">
        <is>
          <t>Size</t>
        </is>
      </c>
      <c r="F591" s="188" t="inlineStr">
        <is>
          <t>Ak</t>
        </is>
      </c>
      <c r="G591" s="440" t="n"/>
      <c r="H591" s="440" t="n"/>
      <c r="I591" s="188" t="inlineStr">
        <is>
          <t>VEL</t>
        </is>
      </c>
      <c r="J591" s="188" t="inlineStr">
        <is>
          <t>CFM</t>
        </is>
      </c>
      <c r="K591" s="188" t="inlineStr">
        <is>
          <t>VEL</t>
        </is>
      </c>
      <c r="L591" s="188" t="inlineStr">
        <is>
          <t>CFM</t>
        </is>
      </c>
      <c r="M591" s="440" t="n"/>
    </row>
    <row r="592" ht="13.35" customHeight="1" s="162">
      <c r="B592" s="307" t="n"/>
      <c r="C592" s="307" t="n"/>
      <c r="E592" s="307" t="n"/>
      <c r="F592" s="32" t="n"/>
      <c r="G592" s="33">
        <f>IF(F592="", "", IF(OR(ISTEXT(H592),ISTEXT(F592)),"",H592/F592))</f>
        <v/>
      </c>
      <c r="H592" s="33" t="n"/>
      <c r="I592" s="33" t="n"/>
      <c r="J592" s="33">
        <f>IF(I592="", "", IF(OR(ISTEXT(I592),ISTEXT($F592)),"",I592*$F592))</f>
        <v/>
      </c>
      <c r="K592" s="33" t="n"/>
      <c r="L592" s="33">
        <f>IF(K592="", "", IF(OR(ISTEXT(K592),ISTEXT($F592)),"",K592*$F592))</f>
        <v/>
      </c>
      <c r="M592" s="30">
        <f>IF(OR(H592="",H592=0),"",IF(K592="",IF(J592="","",IF(OR(ISTEXT(J592),ISTEXT(H592)),"",J592/H592)),IF(OR(ISTEXT(L592),ISTEXT(H592)),"",L592/H592)))</f>
        <v/>
      </c>
    </row>
    <row r="593" ht="13.35" customHeight="1" s="162">
      <c r="B593" s="307" t="n"/>
      <c r="C593" s="307" t="n"/>
      <c r="E593" s="307" t="n"/>
      <c r="F593" s="32" t="n"/>
      <c r="G593" s="33">
        <f>IF(F593="", "", IF(OR(ISTEXT(H593),ISTEXT(F593)),"",H593/F593))</f>
        <v/>
      </c>
      <c r="H593" s="33" t="n"/>
      <c r="I593" s="33" t="n"/>
      <c r="J593" s="33">
        <f>IF(I593="", "", IF(OR(ISTEXT(I593),ISTEXT($F593)),"",I593*$F593))</f>
        <v/>
      </c>
      <c r="K593" s="33" t="n"/>
      <c r="L593" s="33">
        <f>IF(K593="", "", IF(OR(ISTEXT(K593),ISTEXT($F593)),"",K593*$F593))</f>
        <v/>
      </c>
      <c r="M593" s="30">
        <f>IF(OR(H593="",H593=0),"",IF(K593="",IF(J593="","",IF(OR(ISTEXT(J593),ISTEXT(H593)),"",J593/H593)),IF(OR(ISTEXT(L593),ISTEXT(H593)),"",L593/H593)))</f>
        <v/>
      </c>
    </row>
    <row r="594" ht="13.35" customHeight="1" s="162">
      <c r="B594" s="307" t="n"/>
      <c r="C594" s="307" t="n"/>
      <c r="E594" s="307" t="n"/>
      <c r="F594" s="32" t="n"/>
      <c r="G594" s="33">
        <f>IF(F594="", "", IF(OR(ISTEXT(H594),ISTEXT(F594)),"",H594/F594))</f>
        <v/>
      </c>
      <c r="H594" s="33" t="n"/>
      <c r="I594" s="33" t="n"/>
      <c r="J594" s="33">
        <f>IF(I594="", "", IF(OR(ISTEXT(I594),ISTEXT($F594)),"",I594*$F594))</f>
        <v/>
      </c>
      <c r="K594" s="33" t="n"/>
      <c r="L594" s="33">
        <f>IF(K594="", "", IF(OR(ISTEXT(K594),ISTEXT($F594)),"",K594*$F594))</f>
        <v/>
      </c>
      <c r="M594" s="30">
        <f>IF(OR(H594="",H594=0),"",IF(K594="",IF(J594="","",IF(OR(ISTEXT(J594),ISTEXT(H594)),"",J594/H594)),IF(OR(ISTEXT(L594),ISTEXT(H594)),"",L594/H594)))</f>
        <v/>
      </c>
    </row>
    <row r="595" ht="13.35" customHeight="1" s="162">
      <c r="B595" s="307" t="n"/>
      <c r="C595" s="307" t="n"/>
      <c r="E595" s="307" t="n"/>
      <c r="F595" s="32" t="n"/>
      <c r="G595" s="33">
        <f>IF(F595="", "", IF(OR(ISTEXT(H595),ISTEXT(F595)),"",H595/F595))</f>
        <v/>
      </c>
      <c r="H595" s="33" t="n"/>
      <c r="I595" s="33" t="n"/>
      <c r="J595" s="33">
        <f>IF(I595="", "", IF(OR(ISTEXT(I595),ISTEXT($F595)),"",I595*$F595))</f>
        <v/>
      </c>
      <c r="K595" s="33" t="n"/>
      <c r="L595" s="33">
        <f>IF(K595="", "", IF(OR(ISTEXT(K595),ISTEXT($F595)),"",K595*$F595))</f>
        <v/>
      </c>
      <c r="M595" s="30">
        <f>IF(OR(H595="",H595=0),"",IF(K595="",IF(J595="","",IF(OR(ISTEXT(J595),ISTEXT(H595)),"",J595/H595)),IF(OR(ISTEXT(L595),ISTEXT(H595)),"",L595/H595)))</f>
        <v/>
      </c>
    </row>
    <row r="596" ht="13.35" customHeight="1" s="162">
      <c r="B596" s="307" t="n"/>
      <c r="C596" s="307" t="n"/>
      <c r="E596" s="307" t="n"/>
      <c r="F596" s="32" t="n"/>
      <c r="G596" s="33">
        <f>IF(F596="", "", IF(OR(ISTEXT(H596),ISTEXT(F596)),"",H596/F596))</f>
        <v/>
      </c>
      <c r="H596" s="33" t="n"/>
      <c r="I596" s="33" t="n"/>
      <c r="J596" s="33">
        <f>IF(I596="", "", IF(OR(ISTEXT(I596),ISTEXT($F596)),"",I596*$F596))</f>
        <v/>
      </c>
      <c r="K596" s="33" t="n"/>
      <c r="L596" s="33">
        <f>IF(K596="", "", IF(OR(ISTEXT(K596),ISTEXT($F596)),"",K596*$F596))</f>
        <v/>
      </c>
      <c r="M596" s="30">
        <f>IF(OR(H596="",H596=0),"",IF(K596="",IF(J596="","",IF(OR(ISTEXT(J596),ISTEXT(H596)),"",J596/H596)),IF(OR(ISTEXT(L596),ISTEXT(H596)),"",L596/H596)))</f>
        <v/>
      </c>
    </row>
    <row r="597" ht="13.35" customHeight="1" s="162">
      <c r="B597" s="307" t="n"/>
      <c r="C597" s="307" t="n"/>
      <c r="E597" s="307" t="n"/>
      <c r="F597" s="32" t="n"/>
      <c r="G597" s="33">
        <f>IF(F597="", "", IF(OR(ISTEXT(H597),ISTEXT(F597)),"",H597/F597))</f>
        <v/>
      </c>
      <c r="H597" s="33" t="n"/>
      <c r="I597" s="33" t="n"/>
      <c r="J597" s="33">
        <f>IF(I597="", "", IF(OR(ISTEXT(I597),ISTEXT($F597)),"",I597*$F597))</f>
        <v/>
      </c>
      <c r="K597" s="33" t="n"/>
      <c r="L597" s="33">
        <f>IF(K597="", "", IF(OR(ISTEXT(K597),ISTEXT($F597)),"",K597*$F597))</f>
        <v/>
      </c>
      <c r="M597" s="30">
        <f>IF(OR(H597="",H597=0),"",IF(K597="",IF(J597="","",IF(OR(ISTEXT(J597),ISTEXT(H597)),"",J597/H597)),IF(OR(ISTEXT(L597),ISTEXT(H597)),"",L597/H597)))</f>
        <v/>
      </c>
    </row>
    <row r="598" ht="13.35" customHeight="1" s="162">
      <c r="B598" s="42" t="n"/>
      <c r="C598" s="231" t="inlineStr">
        <is>
          <t>Total</t>
        </is>
      </c>
      <c r="D598" s="159" t="n"/>
      <c r="E598" s="42" t="n"/>
      <c r="F598" s="42" t="n"/>
      <c r="G598" s="43" t="n"/>
      <c r="H598" s="43">
        <f>IF(SUM(H592:H597)=0,"",SUM(H592:H597))</f>
        <v/>
      </c>
      <c r="I598" s="43" t="n"/>
      <c r="J598" s="43">
        <f>IF(SUM(J592:J597)=0,"",SUM(J592:J597))</f>
        <v/>
      </c>
      <c r="K598" s="43" t="n"/>
      <c r="L598" s="43">
        <f>IF(SUM(L592:L597)=0,"",SUM(L592:L597))</f>
        <v/>
      </c>
      <c r="M598" s="35">
        <f>IF(OR(H598="",H598=0),"",IF(L598="",IF(J598="","",IF(OR(ISTEXT(J598),ISTEXT(H598)),"",J598/H598)),IF(OR(ISTEXT(L598),ISTEXT(H598)),"",L598/H598)))</f>
        <v/>
      </c>
    </row>
    <row r="599" ht="13.35" customHeight="1" s="162">
      <c r="B599" s="188" t="inlineStr">
        <is>
          <t>Remarks</t>
        </is>
      </c>
      <c r="C599" s="173" t="n"/>
      <c r="D599" s="154" t="n"/>
      <c r="E599" s="174" t="n"/>
      <c r="F599" s="174" t="n"/>
      <c r="G599" s="174" t="n"/>
      <c r="H599" s="174" t="n"/>
      <c r="I599" s="174" t="n"/>
      <c r="J599" s="174" t="n"/>
      <c r="K599" s="174" t="n"/>
      <c r="L599" s="174" t="n"/>
      <c r="M599" s="173" t="n"/>
    </row>
    <row r="600" ht="13.35" customHeight="1" s="162">
      <c r="B600" s="154" t="n"/>
      <c r="C600" s="174" t="n"/>
      <c r="D600" s="174" t="n"/>
      <c r="E600" s="174" t="n"/>
      <c r="F600" s="174" t="n"/>
      <c r="G600" s="174" t="n"/>
      <c r="H600" s="174" t="n"/>
      <c r="I600" s="174" t="n"/>
      <c r="J600" s="174" t="n"/>
      <c r="K600" s="174" t="n"/>
      <c r="L600" s="174" t="n"/>
      <c r="M600" s="173" t="n"/>
    </row>
    <row r="601" ht="13.35" customHeight="1" s="162"/>
    <row r="602" ht="13.35" customHeight="1" s="162"/>
    <row r="603" ht="13.35" customHeight="1" s="162"/>
    <row r="604" ht="13.35" customHeight="1" s="162">
      <c r="B604" s="200" t="inlineStr">
        <is>
          <t>System</t>
        </is>
      </c>
      <c r="C604" s="403" t="n"/>
      <c r="D604" s="209">
        <f>IF('{Equipment Data Entry}'!B258="","",'{Equipment Data Entry}'!B258)</f>
        <v/>
      </c>
      <c r="E604" s="418" t="n"/>
      <c r="F604" s="403" t="n"/>
      <c r="G604" s="200" t="inlineStr">
        <is>
          <t>Service</t>
        </is>
      </c>
      <c r="H604" s="403" t="n"/>
      <c r="I604" s="210">
        <f>IF('{Equipment Data Entry}'!C258="","",'{Equipment Data Entry}'!C258)</f>
        <v/>
      </c>
      <c r="J604" s="418" t="n"/>
      <c r="K604" s="418" t="n"/>
      <c r="L604" s="418" t="n"/>
      <c r="M604" s="403" t="n"/>
    </row>
    <row r="605" ht="13.35" customHeight="1" s="162">
      <c r="B605" s="422" t="n"/>
      <c r="C605" s="423" t="n"/>
      <c r="D605" s="422" t="n"/>
      <c r="E605" s="424" t="n"/>
      <c r="F605" s="423" t="n"/>
      <c r="G605" s="422" t="n"/>
      <c r="H605" s="423" t="n"/>
      <c r="I605" s="422" t="n"/>
      <c r="J605" s="424" t="n"/>
      <c r="K605" s="424" t="n"/>
      <c r="L605" s="424" t="n"/>
      <c r="M605" s="423" t="n"/>
    </row>
    <row r="606" ht="13.35" customHeight="1" s="162">
      <c r="B606" s="200" t="inlineStr">
        <is>
          <t>Unit Data</t>
        </is>
      </c>
      <c r="C606" s="400" t="n"/>
      <c r="D606" s="400" t="n"/>
      <c r="E606" s="400" t="n"/>
      <c r="F606" s="400" t="n"/>
      <c r="G606" s="401" t="n"/>
      <c r="H606" s="13" t="n"/>
      <c r="I606" s="200" t="inlineStr">
        <is>
          <t>Design and Performance Data</t>
        </is>
      </c>
      <c r="J606" s="400" t="n"/>
      <c r="K606" s="400" t="n"/>
      <c r="L606" s="401" t="n"/>
      <c r="M606" s="283" t="n"/>
    </row>
    <row r="607" ht="13.35" customHeight="1" s="162">
      <c r="B607" s="199" t="inlineStr">
        <is>
          <t>Manufacturer</t>
        </is>
      </c>
      <c r="C607" s="401" t="n"/>
      <c r="D607" s="204">
        <f>IF('{Equipment Data Entry}'!E258="","",'{Equipment Data Entry}'!E258)</f>
        <v/>
      </c>
      <c r="E607" s="400" t="n"/>
      <c r="F607" s="400" t="n"/>
      <c r="G607" s="401" t="n"/>
      <c r="H607" s="13" t="n"/>
      <c r="I607" s="199" t="inlineStr">
        <is>
          <t>Design Criteria</t>
        </is>
      </c>
      <c r="J607" s="401" t="n"/>
      <c r="K607" s="199" t="inlineStr">
        <is>
          <t>Design</t>
        </is>
      </c>
      <c r="L607" s="199" t="inlineStr">
        <is>
          <t>Actual</t>
        </is>
      </c>
      <c r="M607" s="13" t="n"/>
    </row>
    <row r="608" ht="13.35" customHeight="1" s="162">
      <c r="B608" s="199" t="inlineStr">
        <is>
          <t>Model Number</t>
        </is>
      </c>
      <c r="C608" s="401" t="n"/>
      <c r="D608" s="204">
        <f>IF('{Equipment Data Entry}'!F258="","",'{Equipment Data Entry}'!F258)</f>
        <v/>
      </c>
      <c r="E608" s="400" t="n"/>
      <c r="F608" s="400" t="n"/>
      <c r="G608" s="401" t="n"/>
      <c r="H608" s="13" t="n"/>
      <c r="I608" s="199" t="inlineStr">
        <is>
          <t>Total Airflow</t>
        </is>
      </c>
      <c r="J608" s="401" t="n"/>
      <c r="K608" s="24">
        <f>H622</f>
        <v/>
      </c>
      <c r="L608" s="24">
        <f>L622</f>
        <v/>
      </c>
      <c r="M608" s="22">
        <f>IF(OR(L608="",K608="",K608=0),"",IF(OR(ISTEXT(L608),ISTEXT(K608)),"",L608/K608))</f>
        <v/>
      </c>
    </row>
    <row r="609" ht="13.35" customHeight="1" s="162">
      <c r="B609" s="199" t="inlineStr">
        <is>
          <t>Serial Number</t>
        </is>
      </c>
      <c r="C609" s="401" t="n"/>
      <c r="D609" s="204" t="n"/>
      <c r="E609" s="400" t="n"/>
      <c r="F609" s="400" t="n"/>
      <c r="G609" s="401" t="n"/>
      <c r="H609" s="13" t="n"/>
      <c r="I609" s="199" t="inlineStr">
        <is>
          <t>Unit ESP</t>
        </is>
      </c>
      <c r="J609" s="401" t="n"/>
      <c r="K609" s="71" t="n"/>
      <c r="L609" s="64" t="n"/>
      <c r="M609" s="22" t="n"/>
    </row>
    <row r="610" ht="13.35" customHeight="1" s="162">
      <c r="B610" s="199" t="inlineStr">
        <is>
          <t>Area Served</t>
        </is>
      </c>
      <c r="C610" s="401" t="n"/>
      <c r="D610" s="204">
        <f>IF('{Equipment Data Entry}'!C258="","",'{Equipment Data Entry}'!C258)</f>
        <v/>
      </c>
      <c r="E610" s="400" t="n"/>
      <c r="F610" s="400" t="n"/>
      <c r="G610" s="401" t="n"/>
      <c r="H610" s="13" t="n"/>
      <c r="I610" s="199" t="inlineStr">
        <is>
          <t>Fan RPM</t>
        </is>
      </c>
      <c r="J610" s="401" t="n"/>
      <c r="K610" s="71" t="n"/>
      <c r="L610" s="64" t="n"/>
      <c r="M610" s="22" t="n"/>
    </row>
    <row r="611" ht="13.35" customHeight="1" s="162">
      <c r="B611" s="199" t="inlineStr">
        <is>
          <t>Location</t>
        </is>
      </c>
      <c r="C611" s="401" t="n"/>
      <c r="D611" s="204">
        <f>IF('{Equipment Data Entry}'!D258="","",'{Equipment Data Entry}'!D258)</f>
        <v/>
      </c>
      <c r="E611" s="400" t="n"/>
      <c r="F611" s="400" t="n"/>
      <c r="G611" s="401" t="n"/>
      <c r="H611" s="13" t="n"/>
      <c r="I611" s="199" t="inlineStr">
        <is>
          <t>Speed Setting</t>
        </is>
      </c>
      <c r="J611" s="401" t="n"/>
      <c r="K611" s="71" t="n"/>
      <c r="L611" s="64" t="n"/>
      <c r="M611" s="22" t="n"/>
    </row>
    <row r="612" ht="13.35" customHeight="1" s="162">
      <c r="B612" s="199" t="inlineStr">
        <is>
          <t>HP / V / Ph</t>
        </is>
      </c>
      <c r="C612" s="401" t="n"/>
      <c r="D612" s="523">
        <f>IF('{Equipment Data Entry}'!G258="","",'{Equipment Data Entry}'!G258)</f>
        <v/>
      </c>
      <c r="E612" s="524">
        <f>IF('{Equipment Data Entry}'!H258="","",'{Equipment Data Entry}'!H258)</f>
        <v/>
      </c>
      <c r="F612" s="524">
        <f>IF('{Equipment Data Entry}'!I258="","",'{Equipment Data Entry}'!I258)</f>
        <v/>
      </c>
      <c r="G612" s="401" t="n"/>
      <c r="I612" s="199" t="inlineStr">
        <is>
          <t>Measured Amps</t>
        </is>
      </c>
      <c r="J612" s="401" t="n"/>
      <c r="K612" s="71" t="n"/>
      <c r="L612" s="400" t="n"/>
      <c r="M612" s="401" t="n"/>
    </row>
    <row r="613" ht="13.35" customHeight="1" s="162">
      <c r="B613" s="199" t="inlineStr">
        <is>
          <t>Instrument</t>
        </is>
      </c>
      <c r="C613" s="401" t="n"/>
      <c r="D613" s="204" t="n"/>
      <c r="E613" s="400" t="n"/>
      <c r="F613" s="400" t="n"/>
      <c r="G613" s="401" t="n"/>
      <c r="I613" s="199" t="inlineStr">
        <is>
          <t>Final Settings</t>
        </is>
      </c>
      <c r="J613" s="401" t="n"/>
      <c r="K613" s="71" t="n"/>
      <c r="L613" s="400" t="n"/>
      <c r="M613" s="401" t="n"/>
    </row>
    <row r="614" ht="13.35" customHeight="1" s="162">
      <c r="B614" s="188" t="inlineStr">
        <is>
          <t>Register / Grille / Diffuser Airflow</t>
        </is>
      </c>
      <c r="C614" s="174" t="n"/>
      <c r="D614" s="174" t="n"/>
      <c r="E614" s="174" t="n"/>
      <c r="F614" s="173" t="n"/>
      <c r="G614" s="233" t="inlineStr">
        <is>
          <t>Design VEL</t>
        </is>
      </c>
      <c r="H614" s="194" t="inlineStr">
        <is>
          <t>Design CFM</t>
        </is>
      </c>
      <c r="I614" s="188" t="inlineStr">
        <is>
          <t>Initial</t>
        </is>
      </c>
      <c r="J614" s="173" t="n"/>
      <c r="K614" s="188" t="inlineStr">
        <is>
          <t>Final</t>
        </is>
      </c>
      <c r="L614" s="173" t="n"/>
      <c r="M614" s="188" t="inlineStr">
        <is>
          <t>%</t>
        </is>
      </c>
    </row>
    <row r="615" ht="13.35" customHeight="1" s="162">
      <c r="B615" s="153" t="inlineStr">
        <is>
          <t>No.</t>
        </is>
      </c>
      <c r="C615" s="188" t="inlineStr">
        <is>
          <t>Area Served</t>
        </is>
      </c>
      <c r="D615" s="188" t="inlineStr">
        <is>
          <t>Type</t>
        </is>
      </c>
      <c r="E615" s="188" t="inlineStr">
        <is>
          <t>Size</t>
        </is>
      </c>
      <c r="F615" s="188" t="inlineStr">
        <is>
          <t>Ak</t>
        </is>
      </c>
      <c r="G615" s="440" t="n"/>
      <c r="H615" s="440" t="n"/>
      <c r="I615" s="188" t="inlineStr">
        <is>
          <t>VEL</t>
        </is>
      </c>
      <c r="J615" s="188" t="inlineStr">
        <is>
          <t>CFM</t>
        </is>
      </c>
      <c r="K615" s="188" t="inlineStr">
        <is>
          <t>VEL</t>
        </is>
      </c>
      <c r="L615" s="188" t="inlineStr">
        <is>
          <t>CFM</t>
        </is>
      </c>
      <c r="M615" s="440" t="n"/>
    </row>
    <row r="616" ht="13.35" customHeight="1" s="162">
      <c r="B616" s="307" t="n"/>
      <c r="C616" s="307" t="n"/>
      <c r="E616" s="307" t="n"/>
      <c r="F616" s="32" t="n"/>
      <c r="G616" s="33">
        <f>IF(F616="", "", IF(OR(ISTEXT(H616),ISTEXT(F616)),"",H616/F616))</f>
        <v/>
      </c>
      <c r="H616" s="33" t="n"/>
      <c r="I616" s="33" t="n"/>
      <c r="J616" s="33">
        <f>IF(I616="", "", IF(OR(ISTEXT(I616),ISTEXT($F616)),"",I616*$F616))</f>
        <v/>
      </c>
      <c r="K616" s="33" t="n"/>
      <c r="L616" s="33">
        <f>IF(K616="", "", IF(OR(ISTEXT(K616),ISTEXT($F616)),"",K616*$F616))</f>
        <v/>
      </c>
      <c r="M616" s="30">
        <f>IF(OR(H616="",H616=0),"",IF(K616="",IF(J616="","",IF(OR(ISTEXT(J616),ISTEXT(H616)),"",J616/H616)),IF(OR(ISTEXT(L616),ISTEXT(H616)),"",L616/H616)))</f>
        <v/>
      </c>
    </row>
    <row r="617" ht="13.35" customHeight="1" s="162">
      <c r="B617" s="307" t="n"/>
      <c r="C617" s="307" t="n"/>
      <c r="E617" s="307" t="n"/>
      <c r="F617" s="32" t="n"/>
      <c r="G617" s="33">
        <f>IF(F617="", "", IF(OR(ISTEXT(H617),ISTEXT(F617)),"",H617/F617))</f>
        <v/>
      </c>
      <c r="H617" s="33" t="n"/>
      <c r="I617" s="33" t="n"/>
      <c r="J617" s="33">
        <f>IF(I617="", "", IF(OR(ISTEXT(I617),ISTEXT($F617)),"",I617*$F617))</f>
        <v/>
      </c>
      <c r="K617" s="33" t="n"/>
      <c r="L617" s="33">
        <f>IF(K617="", "", IF(OR(ISTEXT(K617),ISTEXT($F617)),"",K617*$F617))</f>
        <v/>
      </c>
      <c r="M617" s="30">
        <f>IF(OR(H617="",H617=0),"",IF(K617="",IF(J617="","",IF(OR(ISTEXT(J617),ISTEXT(H617)),"",J617/H617)),IF(OR(ISTEXT(L617),ISTEXT(H617)),"",L617/H617)))</f>
        <v/>
      </c>
    </row>
    <row r="618" ht="13.35" customHeight="1" s="162">
      <c r="B618" s="307" t="n"/>
      <c r="C618" s="307" t="n"/>
      <c r="E618" s="307" t="n"/>
      <c r="F618" s="32" t="n"/>
      <c r="G618" s="33">
        <f>IF(F618="", "", IF(OR(ISTEXT(H618),ISTEXT(F618)),"",H618/F618))</f>
        <v/>
      </c>
      <c r="H618" s="33" t="n"/>
      <c r="I618" s="33" t="n"/>
      <c r="J618" s="33">
        <f>IF(I618="", "", IF(OR(ISTEXT(I618),ISTEXT($F618)),"",I618*$F618))</f>
        <v/>
      </c>
      <c r="K618" s="33" t="n"/>
      <c r="L618" s="33">
        <f>IF(K618="", "", IF(OR(ISTEXT(K618),ISTEXT($F618)),"",K618*$F618))</f>
        <v/>
      </c>
      <c r="M618" s="30">
        <f>IF(OR(H618="",H618=0),"",IF(K618="",IF(J618="","",IF(OR(ISTEXT(J618),ISTEXT(H618)),"",J618/H618)),IF(OR(ISTEXT(L618),ISTEXT(H618)),"",L618/H618)))</f>
        <v/>
      </c>
    </row>
    <row r="619" ht="13.35" customHeight="1" s="162">
      <c r="B619" s="307" t="n"/>
      <c r="C619" s="307" t="n"/>
      <c r="E619" s="307" t="n"/>
      <c r="F619" s="32" t="n"/>
      <c r="G619" s="33">
        <f>IF(F619="", "", IF(OR(ISTEXT(H619),ISTEXT(F619)),"",H619/F619))</f>
        <v/>
      </c>
      <c r="H619" s="33" t="n"/>
      <c r="I619" s="33" t="n"/>
      <c r="J619" s="33">
        <f>IF(I619="", "", IF(OR(ISTEXT(I619),ISTEXT($F619)),"",I619*$F619))</f>
        <v/>
      </c>
      <c r="K619" s="33" t="n"/>
      <c r="L619" s="33">
        <f>IF(K619="", "", IF(OR(ISTEXT(K619),ISTEXT($F619)),"",K619*$F619))</f>
        <v/>
      </c>
      <c r="M619" s="30">
        <f>IF(OR(H619="",H619=0),"",IF(K619="",IF(J619="","",IF(OR(ISTEXT(J619),ISTEXT(H619)),"",J619/H619)),IF(OR(ISTEXT(L619),ISTEXT(H619)),"",L619/H619)))</f>
        <v/>
      </c>
    </row>
    <row r="620" ht="13.35" customHeight="1" s="162">
      <c r="B620" s="307" t="n"/>
      <c r="C620" s="307" t="n"/>
      <c r="E620" s="307" t="n"/>
      <c r="F620" s="32" t="n"/>
      <c r="G620" s="33">
        <f>IF(F620="", "", IF(OR(ISTEXT(H620),ISTEXT(F620)),"",H620/F620))</f>
        <v/>
      </c>
      <c r="H620" s="33" t="n"/>
      <c r="I620" s="33" t="n"/>
      <c r="J620" s="33">
        <f>IF(I620="", "", IF(OR(ISTEXT(I620),ISTEXT($F620)),"",I620*$F620))</f>
        <v/>
      </c>
      <c r="K620" s="33" t="n"/>
      <c r="L620" s="33">
        <f>IF(K620="", "", IF(OR(ISTEXT(K620),ISTEXT($F620)),"",K620*$F620))</f>
        <v/>
      </c>
      <c r="M620" s="30">
        <f>IF(OR(H620="",H620=0),"",IF(K620="",IF(J620="","",IF(OR(ISTEXT(J620),ISTEXT(H620)),"",J620/H620)),IF(OR(ISTEXT(L620),ISTEXT(H620)),"",L620/H620)))</f>
        <v/>
      </c>
    </row>
    <row r="621" ht="13.35" customHeight="1" s="162">
      <c r="B621" s="307" t="n"/>
      <c r="C621" s="307" t="n"/>
      <c r="E621" s="307" t="n"/>
      <c r="F621" s="32" t="n"/>
      <c r="G621" s="33">
        <f>IF(F621="", "", IF(OR(ISTEXT(H621),ISTEXT(F621)),"",H621/F621))</f>
        <v/>
      </c>
      <c r="H621" s="33" t="n"/>
      <c r="I621" s="33" t="n"/>
      <c r="J621" s="33">
        <f>IF(I621="", "", IF(OR(ISTEXT(I621),ISTEXT($F621)),"",I621*$F621))</f>
        <v/>
      </c>
      <c r="K621" s="33" t="n"/>
      <c r="L621" s="33">
        <f>IF(K621="", "", IF(OR(ISTEXT(K621),ISTEXT($F621)),"",K621*$F621))</f>
        <v/>
      </c>
      <c r="M621" s="30">
        <f>IF(OR(H621="",H621=0),"",IF(K621="",IF(J621="","",IF(OR(ISTEXT(J621),ISTEXT(H621)),"",J621/H621)),IF(OR(ISTEXT(L621),ISTEXT(H621)),"",L621/H621)))</f>
        <v/>
      </c>
    </row>
    <row r="622" ht="13.35" customHeight="1" s="162">
      <c r="B622" s="42" t="n"/>
      <c r="C622" s="231" t="inlineStr">
        <is>
          <t>Total</t>
        </is>
      </c>
      <c r="D622" s="159" t="n"/>
      <c r="E622" s="42" t="n"/>
      <c r="F622" s="42" t="n"/>
      <c r="G622" s="43" t="n"/>
      <c r="H622" s="43">
        <f>IF(SUM(H616:H621)=0,"",SUM(H616:H621))</f>
        <v/>
      </c>
      <c r="I622" s="43" t="n"/>
      <c r="J622" s="43">
        <f>IF(SUM(J616:J621)=0,"",SUM(J616:J621))</f>
        <v/>
      </c>
      <c r="K622" s="43" t="n"/>
      <c r="L622" s="43">
        <f>IF(SUM(L616:L621)=0,"",SUM(L616:L621))</f>
        <v/>
      </c>
      <c r="M622" s="35">
        <f>IF(OR(H622="",H622=0),"",IF(L622="",IF(J622="","",IF(OR(ISTEXT(J622),ISTEXT(H622)),"",J622/H622)),IF(OR(ISTEXT(L622),ISTEXT(H622)),"",L622/H622)))</f>
        <v/>
      </c>
    </row>
    <row r="623" ht="13.35" customHeight="1" s="162">
      <c r="B623" s="188" t="inlineStr">
        <is>
          <t>Remarks</t>
        </is>
      </c>
      <c r="C623" s="173" t="n"/>
      <c r="D623" s="154" t="n"/>
      <c r="E623" s="174" t="n"/>
      <c r="F623" s="174" t="n"/>
      <c r="G623" s="174" t="n"/>
      <c r="H623" s="174" t="n"/>
      <c r="I623" s="174" t="n"/>
      <c r="J623" s="174" t="n"/>
      <c r="K623" s="174" t="n"/>
      <c r="L623" s="174" t="n"/>
      <c r="M623" s="173" t="n"/>
    </row>
    <row r="624" ht="13.35" customHeight="1" s="162">
      <c r="B624" s="154" t="n"/>
      <c r="C624" s="174" t="n"/>
      <c r="D624" s="174" t="n"/>
      <c r="E624" s="174" t="n"/>
      <c r="F624" s="174" t="n"/>
      <c r="G624" s="174" t="n"/>
      <c r="H624" s="174" t="n"/>
      <c r="I624" s="174" t="n"/>
      <c r="J624" s="174" t="n"/>
      <c r="K624" s="174" t="n"/>
      <c r="L624" s="174" t="n"/>
      <c r="M624" s="173" t="n"/>
    </row>
    <row r="625" ht="13.35" customHeight="1" s="162"/>
    <row r="626" ht="13.35" customHeight="1" s="162"/>
    <row r="627" ht="13.35" customHeight="1" s="162"/>
    <row r="628" ht="13.35" customHeight="1" s="162">
      <c r="B628" s="200" t="inlineStr">
        <is>
          <t>System</t>
        </is>
      </c>
      <c r="C628" s="403" t="n"/>
      <c r="D628" s="209">
        <f>IF('{Equipment Data Entry}'!B259="","",'{Equipment Data Entry}'!B259)</f>
        <v/>
      </c>
      <c r="E628" s="418" t="n"/>
      <c r="F628" s="403" t="n"/>
      <c r="G628" s="200" t="inlineStr">
        <is>
          <t>Service</t>
        </is>
      </c>
      <c r="H628" s="403" t="n"/>
      <c r="I628" s="210">
        <f>IF('{Equipment Data Entry}'!C259="","",'{Equipment Data Entry}'!C259)</f>
        <v/>
      </c>
      <c r="J628" s="418" t="n"/>
      <c r="K628" s="418" t="n"/>
      <c r="L628" s="418" t="n"/>
      <c r="M628" s="403" t="n"/>
    </row>
    <row r="629" ht="13.35" customHeight="1" s="162">
      <c r="B629" s="422" t="n"/>
      <c r="C629" s="423" t="n"/>
      <c r="D629" s="422" t="n"/>
      <c r="E629" s="424" t="n"/>
      <c r="F629" s="423" t="n"/>
      <c r="G629" s="422" t="n"/>
      <c r="H629" s="423" t="n"/>
      <c r="I629" s="422" t="n"/>
      <c r="J629" s="424" t="n"/>
      <c r="K629" s="424" t="n"/>
      <c r="L629" s="424" t="n"/>
      <c r="M629" s="423" t="n"/>
    </row>
    <row r="630" ht="13.35" customHeight="1" s="162">
      <c r="B630" s="200" t="inlineStr">
        <is>
          <t>Unit Data</t>
        </is>
      </c>
      <c r="C630" s="400" t="n"/>
      <c r="D630" s="400" t="n"/>
      <c r="E630" s="400" t="n"/>
      <c r="F630" s="400" t="n"/>
      <c r="G630" s="401" t="n"/>
      <c r="H630" s="13" t="n"/>
      <c r="I630" s="200" t="inlineStr">
        <is>
          <t>Design and Performance Data</t>
        </is>
      </c>
      <c r="J630" s="400" t="n"/>
      <c r="K630" s="400" t="n"/>
      <c r="L630" s="401" t="n"/>
      <c r="M630" s="283" t="n"/>
    </row>
    <row r="631" ht="13.35" customHeight="1" s="162">
      <c r="B631" s="199" t="inlineStr">
        <is>
          <t>Manufacturer</t>
        </is>
      </c>
      <c r="C631" s="401" t="n"/>
      <c r="D631" s="204">
        <f>IF('{Equipment Data Entry}'!E259="","",'{Equipment Data Entry}'!E259)</f>
        <v/>
      </c>
      <c r="E631" s="400" t="n"/>
      <c r="F631" s="400" t="n"/>
      <c r="G631" s="401" t="n"/>
      <c r="H631" s="13" t="n"/>
      <c r="I631" s="199" t="inlineStr">
        <is>
          <t>Design Criteria</t>
        </is>
      </c>
      <c r="J631" s="401" t="n"/>
      <c r="K631" s="199" t="inlineStr">
        <is>
          <t>Design</t>
        </is>
      </c>
      <c r="L631" s="199" t="inlineStr">
        <is>
          <t>Actual</t>
        </is>
      </c>
      <c r="M631" s="13" t="n"/>
    </row>
    <row r="632" ht="13.35" customHeight="1" s="162">
      <c r="B632" s="199" t="inlineStr">
        <is>
          <t>Model Number</t>
        </is>
      </c>
      <c r="C632" s="401" t="n"/>
      <c r="D632" s="204">
        <f>IF('{Equipment Data Entry}'!F259="","",'{Equipment Data Entry}'!F259)</f>
        <v/>
      </c>
      <c r="E632" s="400" t="n"/>
      <c r="F632" s="400" t="n"/>
      <c r="G632" s="401" t="n"/>
      <c r="H632" s="13" t="n"/>
      <c r="I632" s="199" t="inlineStr">
        <is>
          <t>Total Airflow</t>
        </is>
      </c>
      <c r="J632" s="401" t="n"/>
      <c r="K632" s="24">
        <f>H646</f>
        <v/>
      </c>
      <c r="L632" s="24">
        <f>L646</f>
        <v/>
      </c>
      <c r="M632" s="22">
        <f>IF(OR(L632="",K632="",K632=0),"",IF(OR(ISTEXT(L632),ISTEXT(K632)),"",L632/K632))</f>
        <v/>
      </c>
    </row>
    <row r="633" ht="13.35" customHeight="1" s="162">
      <c r="B633" s="199" t="inlineStr">
        <is>
          <t>Serial Number</t>
        </is>
      </c>
      <c r="C633" s="401" t="n"/>
      <c r="D633" s="204" t="n"/>
      <c r="E633" s="400" t="n"/>
      <c r="F633" s="400" t="n"/>
      <c r="G633" s="401" t="n"/>
      <c r="H633" s="13" t="n"/>
      <c r="I633" s="199" t="inlineStr">
        <is>
          <t>Unit ESP</t>
        </is>
      </c>
      <c r="J633" s="401" t="n"/>
      <c r="K633" s="71" t="n"/>
      <c r="L633" s="64" t="n"/>
      <c r="M633" s="22" t="n"/>
    </row>
    <row r="634" ht="13.35" customHeight="1" s="162">
      <c r="B634" s="199" t="inlineStr">
        <is>
          <t>Area Served</t>
        </is>
      </c>
      <c r="C634" s="401" t="n"/>
      <c r="D634" s="204">
        <f>IF('{Equipment Data Entry}'!C259="","",'{Equipment Data Entry}'!C259)</f>
        <v/>
      </c>
      <c r="E634" s="400" t="n"/>
      <c r="F634" s="400" t="n"/>
      <c r="G634" s="401" t="n"/>
      <c r="H634" s="13" t="n"/>
      <c r="I634" s="199" t="inlineStr">
        <is>
          <t>Fan RPM</t>
        </is>
      </c>
      <c r="J634" s="401" t="n"/>
      <c r="K634" s="71" t="n"/>
      <c r="L634" s="64" t="n"/>
      <c r="M634" s="22" t="n"/>
    </row>
    <row r="635" ht="13.35" customHeight="1" s="162">
      <c r="B635" s="199" t="inlineStr">
        <is>
          <t>Location</t>
        </is>
      </c>
      <c r="C635" s="401" t="n"/>
      <c r="D635" s="204">
        <f>IF('{Equipment Data Entry}'!D259="","",'{Equipment Data Entry}'!D259)</f>
        <v/>
      </c>
      <c r="E635" s="400" t="n"/>
      <c r="F635" s="400" t="n"/>
      <c r="G635" s="401" t="n"/>
      <c r="H635" s="13" t="n"/>
      <c r="I635" s="199" t="inlineStr">
        <is>
          <t>Speed Setting</t>
        </is>
      </c>
      <c r="J635" s="401" t="n"/>
      <c r="K635" s="71" t="n"/>
      <c r="L635" s="64" t="n"/>
      <c r="M635" s="22" t="n"/>
    </row>
    <row r="636" ht="13.35" customHeight="1" s="162">
      <c r="B636" s="199" t="inlineStr">
        <is>
          <t>HP / V / Ph</t>
        </is>
      </c>
      <c r="C636" s="401" t="n"/>
      <c r="D636" s="523">
        <f>IF('{Equipment Data Entry}'!G259="","",'{Equipment Data Entry}'!G259)</f>
        <v/>
      </c>
      <c r="E636" s="524">
        <f>IF('{Equipment Data Entry}'!H259="","",'{Equipment Data Entry}'!H259)</f>
        <v/>
      </c>
      <c r="F636" s="524">
        <f>IF('{Equipment Data Entry}'!I259="","",'{Equipment Data Entry}'!I259)</f>
        <v/>
      </c>
      <c r="G636" s="401" t="n"/>
      <c r="I636" s="199" t="inlineStr">
        <is>
          <t>Measured Amps</t>
        </is>
      </c>
      <c r="J636" s="401" t="n"/>
      <c r="K636" s="71" t="n"/>
      <c r="L636" s="400" t="n"/>
      <c r="M636" s="401" t="n"/>
    </row>
    <row r="637" ht="13.35" customHeight="1" s="162">
      <c r="B637" s="199" t="inlineStr">
        <is>
          <t>Instrument</t>
        </is>
      </c>
      <c r="C637" s="401" t="n"/>
      <c r="D637" s="204" t="n"/>
      <c r="E637" s="400" t="n"/>
      <c r="F637" s="400" t="n"/>
      <c r="G637" s="401" t="n"/>
      <c r="I637" s="199" t="inlineStr">
        <is>
          <t>Final Settings</t>
        </is>
      </c>
      <c r="J637" s="401" t="n"/>
      <c r="K637" s="71" t="n"/>
      <c r="L637" s="400" t="n"/>
      <c r="M637" s="401" t="n"/>
    </row>
    <row r="638" ht="13.35" customHeight="1" s="162">
      <c r="B638" s="188" t="inlineStr">
        <is>
          <t>Register / Grille / Diffuser Airflow</t>
        </is>
      </c>
      <c r="C638" s="174" t="n"/>
      <c r="D638" s="174" t="n"/>
      <c r="E638" s="174" t="n"/>
      <c r="F638" s="173" t="n"/>
      <c r="G638" s="233" t="inlineStr">
        <is>
          <t>Design VEL</t>
        </is>
      </c>
      <c r="H638" s="194" t="inlineStr">
        <is>
          <t>Design CFM</t>
        </is>
      </c>
      <c r="I638" s="188" t="inlineStr">
        <is>
          <t>Initial</t>
        </is>
      </c>
      <c r="J638" s="173" t="n"/>
      <c r="K638" s="188" t="inlineStr">
        <is>
          <t>Final</t>
        </is>
      </c>
      <c r="L638" s="173" t="n"/>
      <c r="M638" s="188" t="inlineStr">
        <is>
          <t>%</t>
        </is>
      </c>
    </row>
    <row r="639" ht="13.35" customHeight="1" s="162">
      <c r="B639" s="153" t="inlineStr">
        <is>
          <t>No.</t>
        </is>
      </c>
      <c r="C639" s="188" t="inlineStr">
        <is>
          <t>Area Served</t>
        </is>
      </c>
      <c r="D639" s="188" t="inlineStr">
        <is>
          <t>Type</t>
        </is>
      </c>
      <c r="E639" s="188" t="inlineStr">
        <is>
          <t>Size</t>
        </is>
      </c>
      <c r="F639" s="188" t="inlineStr">
        <is>
          <t>Ak</t>
        </is>
      </c>
      <c r="G639" s="440" t="n"/>
      <c r="H639" s="440" t="n"/>
      <c r="I639" s="188" t="inlineStr">
        <is>
          <t>VEL</t>
        </is>
      </c>
      <c r="J639" s="188" t="inlineStr">
        <is>
          <t>CFM</t>
        </is>
      </c>
      <c r="K639" s="188" t="inlineStr">
        <is>
          <t>VEL</t>
        </is>
      </c>
      <c r="L639" s="188" t="inlineStr">
        <is>
          <t>CFM</t>
        </is>
      </c>
      <c r="M639" s="440" t="n"/>
    </row>
    <row r="640" ht="13.35" customHeight="1" s="162">
      <c r="B640" s="307" t="n"/>
      <c r="C640" s="307" t="n"/>
      <c r="E640" s="307" t="n"/>
      <c r="F640" s="32" t="n"/>
      <c r="G640" s="33">
        <f>IF(F640="", "", IF(OR(ISTEXT(H640),ISTEXT(F640)),"",H640/F640))</f>
        <v/>
      </c>
      <c r="H640" s="33" t="n"/>
      <c r="I640" s="33" t="n"/>
      <c r="J640" s="33">
        <f>IF(I640="", "", IF(OR(ISTEXT(I640),ISTEXT($F640)),"",I640*$F640))</f>
        <v/>
      </c>
      <c r="K640" s="33" t="n"/>
      <c r="L640" s="33">
        <f>IF(K640="", "", IF(OR(ISTEXT(K640),ISTEXT($F640)),"",K640*$F640))</f>
        <v/>
      </c>
      <c r="M640" s="30">
        <f>IF(OR(H640="",H640=0),"",IF(K640="",IF(J640="","",IF(OR(ISTEXT(J640),ISTEXT(H640)),"",J640/H640)),IF(OR(ISTEXT(L640),ISTEXT(H640)),"",L640/H640)))</f>
        <v/>
      </c>
    </row>
    <row r="641" ht="13.35" customHeight="1" s="162">
      <c r="B641" s="307" t="n"/>
      <c r="C641" s="307" t="n"/>
      <c r="E641" s="307" t="n"/>
      <c r="F641" s="32" t="n"/>
      <c r="G641" s="33">
        <f>IF(F641="", "", IF(OR(ISTEXT(H641),ISTEXT(F641)),"",H641/F641))</f>
        <v/>
      </c>
      <c r="H641" s="33" t="n"/>
      <c r="I641" s="33" t="n"/>
      <c r="J641" s="33">
        <f>IF(I641="", "", IF(OR(ISTEXT(I641),ISTEXT($F641)),"",I641*$F641))</f>
        <v/>
      </c>
      <c r="K641" s="33" t="n"/>
      <c r="L641" s="33">
        <f>IF(K641="", "", IF(OR(ISTEXT(K641),ISTEXT($F641)),"",K641*$F641))</f>
        <v/>
      </c>
      <c r="M641" s="30">
        <f>IF(OR(H641="",H641=0),"",IF(K641="",IF(J641="","",IF(OR(ISTEXT(J641),ISTEXT(H641)),"",J641/H641)),IF(OR(ISTEXT(L641),ISTEXT(H641)),"",L641/H641)))</f>
        <v/>
      </c>
    </row>
    <row r="642" ht="13.35" customHeight="1" s="162">
      <c r="B642" s="307" t="n"/>
      <c r="C642" s="307" t="n"/>
      <c r="E642" s="307" t="n"/>
      <c r="F642" s="32" t="n"/>
      <c r="G642" s="33">
        <f>IF(F642="", "", IF(OR(ISTEXT(H642),ISTEXT(F642)),"",H642/F642))</f>
        <v/>
      </c>
      <c r="H642" s="33" t="n"/>
      <c r="I642" s="33" t="n"/>
      <c r="J642" s="33">
        <f>IF(I642="", "", IF(OR(ISTEXT(I642),ISTEXT($F642)),"",I642*$F642))</f>
        <v/>
      </c>
      <c r="K642" s="33" t="n"/>
      <c r="L642" s="33">
        <f>IF(K642="", "", IF(OR(ISTEXT(K642),ISTEXT($F642)),"",K642*$F642))</f>
        <v/>
      </c>
      <c r="M642" s="30">
        <f>IF(OR(H642="",H642=0),"",IF(K642="",IF(J642="","",IF(OR(ISTEXT(J642),ISTEXT(H642)),"",J642/H642)),IF(OR(ISTEXT(L642),ISTEXT(H642)),"",L642/H642)))</f>
        <v/>
      </c>
    </row>
    <row r="643" ht="13.35" customHeight="1" s="162">
      <c r="B643" s="307" t="n"/>
      <c r="C643" s="307" t="n"/>
      <c r="E643" s="307" t="n"/>
      <c r="F643" s="32" t="n"/>
      <c r="G643" s="33">
        <f>IF(F643="", "", IF(OR(ISTEXT(H643),ISTEXT(F643)),"",H643/F643))</f>
        <v/>
      </c>
      <c r="H643" s="33" t="n"/>
      <c r="I643" s="33" t="n"/>
      <c r="J643" s="33">
        <f>IF(I643="", "", IF(OR(ISTEXT(I643),ISTEXT($F643)),"",I643*$F643))</f>
        <v/>
      </c>
      <c r="K643" s="33" t="n"/>
      <c r="L643" s="33">
        <f>IF(K643="", "", IF(OR(ISTEXT(K643),ISTEXT($F643)),"",K643*$F643))</f>
        <v/>
      </c>
      <c r="M643" s="30">
        <f>IF(OR(H643="",H643=0),"",IF(K643="",IF(J643="","",IF(OR(ISTEXT(J643),ISTEXT(H643)),"",J643/H643)),IF(OR(ISTEXT(L643),ISTEXT(H643)),"",L643/H643)))</f>
        <v/>
      </c>
    </row>
    <row r="644" ht="13.35" customHeight="1" s="162">
      <c r="B644" s="307" t="n"/>
      <c r="C644" s="307" t="n"/>
      <c r="E644" s="307" t="n"/>
      <c r="F644" s="32" t="n"/>
      <c r="G644" s="33">
        <f>IF(F644="", "", IF(OR(ISTEXT(H644),ISTEXT(F644)),"",H644/F644))</f>
        <v/>
      </c>
      <c r="H644" s="33" t="n"/>
      <c r="I644" s="33" t="n"/>
      <c r="J644" s="33">
        <f>IF(I644="", "", IF(OR(ISTEXT(I644),ISTEXT($F644)),"",I644*$F644))</f>
        <v/>
      </c>
      <c r="K644" s="33" t="n"/>
      <c r="L644" s="33">
        <f>IF(K644="", "", IF(OR(ISTEXT(K644),ISTEXT($F644)),"",K644*$F644))</f>
        <v/>
      </c>
      <c r="M644" s="30">
        <f>IF(OR(H644="",H644=0),"",IF(K644="",IF(J644="","",IF(OR(ISTEXT(J644),ISTEXT(H644)),"",J644/H644)),IF(OR(ISTEXT(L644),ISTEXT(H644)),"",L644/H644)))</f>
        <v/>
      </c>
    </row>
    <row r="645" ht="13.35" customHeight="1" s="162">
      <c r="B645" s="307" t="n"/>
      <c r="C645" s="307" t="n"/>
      <c r="E645" s="307" t="n"/>
      <c r="F645" s="32" t="n"/>
      <c r="G645" s="33">
        <f>IF(F645="", "", IF(OR(ISTEXT(H645),ISTEXT(F645)),"",H645/F645))</f>
        <v/>
      </c>
      <c r="H645" s="33" t="n"/>
      <c r="I645" s="33" t="n"/>
      <c r="J645" s="33">
        <f>IF(I645="", "", IF(OR(ISTEXT(I645),ISTEXT($F645)),"",I645*$F645))</f>
        <v/>
      </c>
      <c r="K645" s="33" t="n"/>
      <c r="L645" s="33">
        <f>IF(K645="", "", IF(OR(ISTEXT(K645),ISTEXT($F645)),"",K645*$F645))</f>
        <v/>
      </c>
      <c r="M645" s="30">
        <f>IF(OR(H645="",H645=0),"",IF(K645="",IF(J645="","",IF(OR(ISTEXT(J645),ISTEXT(H645)),"",J645/H645)),IF(OR(ISTEXT(L645),ISTEXT(H645)),"",L645/H645)))</f>
        <v/>
      </c>
    </row>
    <row r="646" ht="13.35" customHeight="1" s="162">
      <c r="B646" s="42" t="n"/>
      <c r="C646" s="231" t="inlineStr">
        <is>
          <t>Total</t>
        </is>
      </c>
      <c r="D646" s="159" t="n"/>
      <c r="E646" s="42" t="n"/>
      <c r="F646" s="42" t="n"/>
      <c r="G646" s="43" t="n"/>
      <c r="H646" s="43">
        <f>IF(SUM(H640:H645)=0,"",SUM(H640:H645))</f>
        <v/>
      </c>
      <c r="I646" s="43" t="n"/>
      <c r="J646" s="43">
        <f>IF(SUM(J640:J645)=0,"",SUM(J640:J645))</f>
        <v/>
      </c>
      <c r="K646" s="43" t="n"/>
      <c r="L646" s="43">
        <f>IF(SUM(L640:L645)=0,"",SUM(L640:L645))</f>
        <v/>
      </c>
      <c r="M646" s="35">
        <f>IF(OR(H646="",H646=0),"",IF(L646="",IF(J646="","",IF(OR(ISTEXT(J646),ISTEXT(H646)),"",J646/H646)),IF(OR(ISTEXT(L646),ISTEXT(H646)),"",L646/H646)))</f>
        <v/>
      </c>
    </row>
    <row r="647" ht="13.35" customHeight="1" s="162">
      <c r="B647" s="188" t="inlineStr">
        <is>
          <t>Remarks</t>
        </is>
      </c>
      <c r="C647" s="173" t="n"/>
      <c r="D647" s="154" t="n"/>
      <c r="E647" s="174" t="n"/>
      <c r="F647" s="174" t="n"/>
      <c r="G647" s="174" t="n"/>
      <c r="H647" s="174" t="n"/>
      <c r="I647" s="174" t="n"/>
      <c r="J647" s="174" t="n"/>
      <c r="K647" s="174" t="n"/>
      <c r="L647" s="174" t="n"/>
      <c r="M647" s="173" t="n"/>
    </row>
    <row r="648" ht="13.35" customHeight="1" s="162">
      <c r="B648" s="154" t="n"/>
      <c r="C648" s="174" t="n"/>
      <c r="D648" s="174" t="n"/>
      <c r="E648" s="174" t="n"/>
      <c r="F648" s="174" t="n"/>
      <c r="G648" s="174" t="n"/>
      <c r="H648" s="174" t="n"/>
      <c r="I648" s="174" t="n"/>
      <c r="J648" s="174" t="n"/>
      <c r="K648" s="174" t="n"/>
      <c r="L648" s="174" t="n"/>
      <c r="M648" s="173" t="n"/>
    </row>
    <row r="649" ht="13.35" customHeight="1" s="162"/>
    <row r="650" ht="13.35" customHeight="1" s="162"/>
    <row r="651" ht="13.35" customHeight="1" s="162"/>
    <row r="652" ht="13.35" customHeight="1" s="162">
      <c r="B652" s="200" t="inlineStr">
        <is>
          <t>System</t>
        </is>
      </c>
      <c r="C652" s="403" t="n"/>
      <c r="D652" s="209">
        <f>IF('{Equipment Data Entry}'!B260="","",'{Equipment Data Entry}'!B260)</f>
        <v/>
      </c>
      <c r="E652" s="418" t="n"/>
      <c r="F652" s="403" t="n"/>
      <c r="G652" s="200" t="inlineStr">
        <is>
          <t>Service</t>
        </is>
      </c>
      <c r="H652" s="403" t="n"/>
      <c r="I652" s="210">
        <f>IF('{Equipment Data Entry}'!C260="","",'{Equipment Data Entry}'!C260)</f>
        <v/>
      </c>
      <c r="J652" s="418" t="n"/>
      <c r="K652" s="418" t="n"/>
      <c r="L652" s="418" t="n"/>
      <c r="M652" s="403" t="n"/>
    </row>
    <row r="653" ht="13.35" customHeight="1" s="162">
      <c r="B653" s="422" t="n"/>
      <c r="C653" s="423" t="n"/>
      <c r="D653" s="422" t="n"/>
      <c r="E653" s="424" t="n"/>
      <c r="F653" s="423" t="n"/>
      <c r="G653" s="422" t="n"/>
      <c r="H653" s="423" t="n"/>
      <c r="I653" s="422" t="n"/>
      <c r="J653" s="424" t="n"/>
      <c r="K653" s="424" t="n"/>
      <c r="L653" s="424" t="n"/>
      <c r="M653" s="423" t="n"/>
    </row>
    <row r="654" ht="13.35" customHeight="1" s="162">
      <c r="B654" s="200" t="inlineStr">
        <is>
          <t>Unit Data</t>
        </is>
      </c>
      <c r="C654" s="400" t="n"/>
      <c r="D654" s="400" t="n"/>
      <c r="E654" s="400" t="n"/>
      <c r="F654" s="400" t="n"/>
      <c r="G654" s="401" t="n"/>
      <c r="H654" s="13" t="n"/>
      <c r="I654" s="200" t="inlineStr">
        <is>
          <t>Design and Performance Data</t>
        </is>
      </c>
      <c r="J654" s="400" t="n"/>
      <c r="K654" s="400" t="n"/>
      <c r="L654" s="401" t="n"/>
      <c r="M654" s="283" t="n"/>
    </row>
    <row r="655" ht="13.35" customHeight="1" s="162">
      <c r="B655" s="199" t="inlineStr">
        <is>
          <t>Manufacturer</t>
        </is>
      </c>
      <c r="C655" s="401" t="n"/>
      <c r="D655" s="204">
        <f>IF('{Equipment Data Entry}'!E260="","",'{Equipment Data Entry}'!E260)</f>
        <v/>
      </c>
      <c r="E655" s="400" t="n"/>
      <c r="F655" s="400" t="n"/>
      <c r="G655" s="401" t="n"/>
      <c r="H655" s="13" t="n"/>
      <c r="I655" s="199" t="inlineStr">
        <is>
          <t>Design Criteria</t>
        </is>
      </c>
      <c r="J655" s="401" t="n"/>
      <c r="K655" s="199" t="inlineStr">
        <is>
          <t>Design</t>
        </is>
      </c>
      <c r="L655" s="199" t="inlineStr">
        <is>
          <t>Actual</t>
        </is>
      </c>
      <c r="M655" s="13" t="n"/>
    </row>
    <row r="656" ht="13.35" customHeight="1" s="162">
      <c r="B656" s="199" t="inlineStr">
        <is>
          <t>Model Number</t>
        </is>
      </c>
      <c r="C656" s="401" t="n"/>
      <c r="D656" s="204">
        <f>IF('{Equipment Data Entry}'!F260="","",'{Equipment Data Entry}'!F260)</f>
        <v/>
      </c>
      <c r="E656" s="400" t="n"/>
      <c r="F656" s="400" t="n"/>
      <c r="G656" s="401" t="n"/>
      <c r="H656" s="13" t="n"/>
      <c r="I656" s="199" t="inlineStr">
        <is>
          <t>Total Airflow</t>
        </is>
      </c>
      <c r="J656" s="401" t="n"/>
      <c r="K656" s="24">
        <f>H670</f>
        <v/>
      </c>
      <c r="L656" s="24">
        <f>L670</f>
        <v/>
      </c>
      <c r="M656" s="22">
        <f>IF(OR(L656="",K656="",K656=0),"",IF(OR(ISTEXT(L656),ISTEXT(K656)),"",L656/K656))</f>
        <v/>
      </c>
    </row>
    <row r="657" ht="13.35" customHeight="1" s="162">
      <c r="B657" s="199" t="inlineStr">
        <is>
          <t>Serial Number</t>
        </is>
      </c>
      <c r="C657" s="401" t="n"/>
      <c r="D657" s="204" t="n"/>
      <c r="E657" s="400" t="n"/>
      <c r="F657" s="400" t="n"/>
      <c r="G657" s="401" t="n"/>
      <c r="H657" s="13" t="n"/>
      <c r="I657" s="199" t="inlineStr">
        <is>
          <t>Unit ESP</t>
        </is>
      </c>
      <c r="J657" s="401" t="n"/>
      <c r="K657" s="71" t="n"/>
      <c r="L657" s="64" t="n"/>
      <c r="M657" s="22" t="n"/>
    </row>
    <row r="658" ht="13.35" customHeight="1" s="162">
      <c r="B658" s="199" t="inlineStr">
        <is>
          <t>Area Served</t>
        </is>
      </c>
      <c r="C658" s="401" t="n"/>
      <c r="D658" s="204">
        <f>IF('{Equipment Data Entry}'!C260="","",'{Equipment Data Entry}'!C260)</f>
        <v/>
      </c>
      <c r="E658" s="400" t="n"/>
      <c r="F658" s="400" t="n"/>
      <c r="G658" s="401" t="n"/>
      <c r="H658" s="13" t="n"/>
      <c r="I658" s="199" t="inlineStr">
        <is>
          <t>Fan RPM</t>
        </is>
      </c>
      <c r="J658" s="401" t="n"/>
      <c r="K658" s="71" t="n"/>
      <c r="L658" s="64" t="n"/>
      <c r="M658" s="22" t="n"/>
    </row>
    <row r="659" ht="13.35" customHeight="1" s="162">
      <c r="B659" s="199" t="inlineStr">
        <is>
          <t>Location</t>
        </is>
      </c>
      <c r="C659" s="401" t="n"/>
      <c r="D659" s="204">
        <f>IF('{Equipment Data Entry}'!D260="","",'{Equipment Data Entry}'!D260)</f>
        <v/>
      </c>
      <c r="E659" s="400" t="n"/>
      <c r="F659" s="400" t="n"/>
      <c r="G659" s="401" t="n"/>
      <c r="H659" s="13" t="n"/>
      <c r="I659" s="199" t="inlineStr">
        <is>
          <t>Speed Setting</t>
        </is>
      </c>
      <c r="J659" s="401" t="n"/>
      <c r="K659" s="71" t="n"/>
      <c r="L659" s="64" t="n"/>
      <c r="M659" s="22" t="n"/>
    </row>
    <row r="660" ht="13.35" customHeight="1" s="162">
      <c r="B660" s="199" t="inlineStr">
        <is>
          <t>HP / V / Ph</t>
        </is>
      </c>
      <c r="C660" s="401" t="n"/>
      <c r="D660" s="523">
        <f>IF('{Equipment Data Entry}'!G260="","",'{Equipment Data Entry}'!G260)</f>
        <v/>
      </c>
      <c r="E660" s="524">
        <f>IF('{Equipment Data Entry}'!H260="","",'{Equipment Data Entry}'!H260)</f>
        <v/>
      </c>
      <c r="F660" s="524">
        <f>IF('{Equipment Data Entry}'!I260="","",'{Equipment Data Entry}'!I260)</f>
        <v/>
      </c>
      <c r="G660" s="401" t="n"/>
      <c r="I660" s="199" t="inlineStr">
        <is>
          <t>Measured Amps</t>
        </is>
      </c>
      <c r="J660" s="401" t="n"/>
      <c r="K660" s="71" t="n"/>
      <c r="L660" s="400" t="n"/>
      <c r="M660" s="401" t="n"/>
    </row>
    <row r="661" ht="13.35" customHeight="1" s="162">
      <c r="B661" s="199" t="inlineStr">
        <is>
          <t>Instrument</t>
        </is>
      </c>
      <c r="C661" s="401" t="n"/>
      <c r="D661" s="204" t="n"/>
      <c r="E661" s="400" t="n"/>
      <c r="F661" s="400" t="n"/>
      <c r="G661" s="401" t="n"/>
      <c r="I661" s="199" t="inlineStr">
        <is>
          <t>Final Settings</t>
        </is>
      </c>
      <c r="J661" s="401" t="n"/>
      <c r="K661" s="71" t="n"/>
      <c r="L661" s="400" t="n"/>
      <c r="M661" s="401" t="n"/>
    </row>
    <row r="662" ht="13.35" customHeight="1" s="162">
      <c r="B662" s="188" t="inlineStr">
        <is>
          <t>Register / Grille / Diffuser Airflow</t>
        </is>
      </c>
      <c r="C662" s="174" t="n"/>
      <c r="D662" s="174" t="n"/>
      <c r="E662" s="174" t="n"/>
      <c r="F662" s="173" t="n"/>
      <c r="G662" s="233" t="inlineStr">
        <is>
          <t>Design VEL</t>
        </is>
      </c>
      <c r="H662" s="194" t="inlineStr">
        <is>
          <t>Design CFM</t>
        </is>
      </c>
      <c r="I662" s="188" t="inlineStr">
        <is>
          <t>Initial</t>
        </is>
      </c>
      <c r="J662" s="173" t="n"/>
      <c r="K662" s="188" t="inlineStr">
        <is>
          <t>Final</t>
        </is>
      </c>
      <c r="L662" s="173" t="n"/>
      <c r="M662" s="188" t="inlineStr">
        <is>
          <t>%</t>
        </is>
      </c>
    </row>
    <row r="663" ht="13.35" customHeight="1" s="162">
      <c r="B663" s="153" t="inlineStr">
        <is>
          <t>No.</t>
        </is>
      </c>
      <c r="C663" s="188" t="inlineStr">
        <is>
          <t>Area Served</t>
        </is>
      </c>
      <c r="D663" s="188" t="inlineStr">
        <is>
          <t>Type</t>
        </is>
      </c>
      <c r="E663" s="188" t="inlineStr">
        <is>
          <t>Size</t>
        </is>
      </c>
      <c r="F663" s="188" t="inlineStr">
        <is>
          <t>Ak</t>
        </is>
      </c>
      <c r="G663" s="440" t="n"/>
      <c r="H663" s="440" t="n"/>
      <c r="I663" s="188" t="inlineStr">
        <is>
          <t>VEL</t>
        </is>
      </c>
      <c r="J663" s="188" t="inlineStr">
        <is>
          <t>CFM</t>
        </is>
      </c>
      <c r="K663" s="188" t="inlineStr">
        <is>
          <t>VEL</t>
        </is>
      </c>
      <c r="L663" s="188" t="inlineStr">
        <is>
          <t>CFM</t>
        </is>
      </c>
      <c r="M663" s="440" t="n"/>
    </row>
    <row r="664" ht="13.35" customHeight="1" s="162">
      <c r="B664" s="307" t="n"/>
      <c r="C664" s="307" t="n"/>
      <c r="E664" s="307" t="n"/>
      <c r="F664" s="32" t="n"/>
      <c r="G664" s="33">
        <f>IF(F664="", "", IF(OR(ISTEXT(H664),ISTEXT(F664)),"",H664/F664))</f>
        <v/>
      </c>
      <c r="H664" s="33" t="n"/>
      <c r="I664" s="33" t="n"/>
      <c r="J664" s="33">
        <f>IF(I664="", "", IF(OR(ISTEXT(I664),ISTEXT($F664)),"",I664*$F664))</f>
        <v/>
      </c>
      <c r="K664" s="33" t="n"/>
      <c r="L664" s="33">
        <f>IF(K664="", "", IF(OR(ISTEXT(K664),ISTEXT($F664)),"",K664*$F664))</f>
        <v/>
      </c>
      <c r="M664" s="30">
        <f>IF(OR(H664="",H664=0),"",IF(K664="",IF(J664="","",IF(OR(ISTEXT(J664),ISTEXT(H664)),"",J664/H664)),IF(OR(ISTEXT(L664),ISTEXT(H664)),"",L664/H664)))</f>
        <v/>
      </c>
    </row>
    <row r="665" ht="13.35" customHeight="1" s="162">
      <c r="B665" s="307" t="n"/>
      <c r="C665" s="307" t="n"/>
      <c r="E665" s="307" t="n"/>
      <c r="F665" s="32" t="n"/>
      <c r="G665" s="33">
        <f>IF(F665="", "", IF(OR(ISTEXT(H665),ISTEXT(F665)),"",H665/F665))</f>
        <v/>
      </c>
      <c r="H665" s="33" t="n"/>
      <c r="I665" s="33" t="n"/>
      <c r="J665" s="33">
        <f>IF(I665="", "", IF(OR(ISTEXT(I665),ISTEXT($F665)),"",I665*$F665))</f>
        <v/>
      </c>
      <c r="K665" s="33" t="n"/>
      <c r="L665" s="33">
        <f>IF(K665="", "", IF(OR(ISTEXT(K665),ISTEXT($F665)),"",K665*$F665))</f>
        <v/>
      </c>
      <c r="M665" s="30">
        <f>IF(OR(H665="",H665=0),"",IF(K665="",IF(J665="","",IF(OR(ISTEXT(J665),ISTEXT(H665)),"",J665/H665)),IF(OR(ISTEXT(L665),ISTEXT(H665)),"",L665/H665)))</f>
        <v/>
      </c>
    </row>
    <row r="666" ht="13.35" customHeight="1" s="162">
      <c r="B666" s="307" t="n"/>
      <c r="C666" s="307" t="n"/>
      <c r="E666" s="307" t="n"/>
      <c r="F666" s="32" t="n"/>
      <c r="G666" s="33">
        <f>IF(F666="", "", IF(OR(ISTEXT(H666),ISTEXT(F666)),"",H666/F666))</f>
        <v/>
      </c>
      <c r="H666" s="33" t="n"/>
      <c r="I666" s="33" t="n"/>
      <c r="J666" s="33">
        <f>IF(I666="", "", IF(OR(ISTEXT(I666),ISTEXT($F666)),"",I666*$F666))</f>
        <v/>
      </c>
      <c r="K666" s="33" t="n"/>
      <c r="L666" s="33">
        <f>IF(K666="", "", IF(OR(ISTEXT(K666),ISTEXT($F666)),"",K666*$F666))</f>
        <v/>
      </c>
      <c r="M666" s="30">
        <f>IF(OR(H666="",H666=0),"",IF(K666="",IF(J666="","",IF(OR(ISTEXT(J666),ISTEXT(H666)),"",J666/H666)),IF(OR(ISTEXT(L666),ISTEXT(H666)),"",L666/H666)))</f>
        <v/>
      </c>
    </row>
    <row r="667" ht="13.35" customHeight="1" s="162">
      <c r="B667" s="307" t="n"/>
      <c r="C667" s="307" t="n"/>
      <c r="E667" s="307" t="n"/>
      <c r="F667" s="32" t="n"/>
      <c r="G667" s="33">
        <f>IF(F667="", "", IF(OR(ISTEXT(H667),ISTEXT(F667)),"",H667/F667))</f>
        <v/>
      </c>
      <c r="H667" s="33" t="n"/>
      <c r="I667" s="33" t="n"/>
      <c r="J667" s="33">
        <f>IF(I667="", "", IF(OR(ISTEXT(I667),ISTEXT($F667)),"",I667*$F667))</f>
        <v/>
      </c>
      <c r="K667" s="33" t="n"/>
      <c r="L667" s="33">
        <f>IF(K667="", "", IF(OR(ISTEXT(K667),ISTEXT($F667)),"",K667*$F667))</f>
        <v/>
      </c>
      <c r="M667" s="30">
        <f>IF(OR(H667="",H667=0),"",IF(K667="",IF(J667="","",IF(OR(ISTEXT(J667),ISTEXT(H667)),"",J667/H667)),IF(OR(ISTEXT(L667),ISTEXT(H667)),"",L667/H667)))</f>
        <v/>
      </c>
    </row>
    <row r="668" ht="13.35" customHeight="1" s="162">
      <c r="B668" s="307" t="n"/>
      <c r="C668" s="307" t="n"/>
      <c r="E668" s="307" t="n"/>
      <c r="F668" s="32" t="n"/>
      <c r="G668" s="33">
        <f>IF(F668="", "", IF(OR(ISTEXT(H668),ISTEXT(F668)),"",H668/F668))</f>
        <v/>
      </c>
      <c r="H668" s="33" t="n"/>
      <c r="I668" s="33" t="n"/>
      <c r="J668" s="33">
        <f>IF(I668="", "", IF(OR(ISTEXT(I668),ISTEXT($F668)),"",I668*$F668))</f>
        <v/>
      </c>
      <c r="K668" s="33" t="n"/>
      <c r="L668" s="33">
        <f>IF(K668="", "", IF(OR(ISTEXT(K668),ISTEXT($F668)),"",K668*$F668))</f>
        <v/>
      </c>
      <c r="M668" s="30">
        <f>IF(OR(H668="",H668=0),"",IF(K668="",IF(J668="","",IF(OR(ISTEXT(J668),ISTEXT(H668)),"",J668/H668)),IF(OR(ISTEXT(L668),ISTEXT(H668)),"",L668/H668)))</f>
        <v/>
      </c>
    </row>
    <row r="669" ht="13.35" customHeight="1" s="162">
      <c r="B669" s="307" t="n"/>
      <c r="C669" s="307" t="n"/>
      <c r="E669" s="307" t="n"/>
      <c r="F669" s="32" t="n"/>
      <c r="G669" s="33">
        <f>IF(F669="", "", IF(OR(ISTEXT(H669),ISTEXT(F669)),"",H669/F669))</f>
        <v/>
      </c>
      <c r="H669" s="33" t="n"/>
      <c r="I669" s="33" t="n"/>
      <c r="J669" s="33">
        <f>IF(I669="", "", IF(OR(ISTEXT(I669),ISTEXT($F669)),"",I669*$F669))</f>
        <v/>
      </c>
      <c r="K669" s="33" t="n"/>
      <c r="L669" s="33">
        <f>IF(K669="", "", IF(OR(ISTEXT(K669),ISTEXT($F669)),"",K669*$F669))</f>
        <v/>
      </c>
      <c r="M669" s="30">
        <f>IF(OR(H669="",H669=0),"",IF(K669="",IF(J669="","",IF(OR(ISTEXT(J669),ISTEXT(H669)),"",J669/H669)),IF(OR(ISTEXT(L669),ISTEXT(H669)),"",L669/H669)))</f>
        <v/>
      </c>
    </row>
    <row r="670" ht="13.35" customHeight="1" s="162">
      <c r="B670" s="42" t="n"/>
      <c r="C670" s="231" t="inlineStr">
        <is>
          <t>Total</t>
        </is>
      </c>
      <c r="D670" s="159" t="n"/>
      <c r="E670" s="42" t="n"/>
      <c r="F670" s="42" t="n"/>
      <c r="G670" s="43" t="n"/>
      <c r="H670" s="43">
        <f>IF(SUM(H664:H669)=0,"",SUM(H664:H669))</f>
        <v/>
      </c>
      <c r="I670" s="43" t="n"/>
      <c r="J670" s="43">
        <f>IF(SUM(J664:J669)=0,"",SUM(J664:J669))</f>
        <v/>
      </c>
      <c r="K670" s="43" t="n"/>
      <c r="L670" s="43">
        <f>IF(SUM(L664:L669)=0,"",SUM(L664:L669))</f>
        <v/>
      </c>
      <c r="M670" s="35">
        <f>IF(OR(H670="",H670=0),"",IF(L670="",IF(J670="","",IF(OR(ISTEXT(J670),ISTEXT(H670)),"",J670/H670)),IF(OR(ISTEXT(L670),ISTEXT(H670)),"",L670/H670)))</f>
        <v/>
      </c>
    </row>
    <row r="671" ht="13.35" customHeight="1" s="162">
      <c r="B671" s="188" t="inlineStr">
        <is>
          <t>Remarks</t>
        </is>
      </c>
      <c r="C671" s="173" t="n"/>
      <c r="D671" s="154" t="n"/>
      <c r="E671" s="174" t="n"/>
      <c r="F671" s="174" t="n"/>
      <c r="G671" s="174" t="n"/>
      <c r="H671" s="174" t="n"/>
      <c r="I671" s="174" t="n"/>
      <c r="J671" s="174" t="n"/>
      <c r="K671" s="174" t="n"/>
      <c r="L671" s="174" t="n"/>
      <c r="M671" s="173" t="n"/>
    </row>
    <row r="672" ht="13.35" customHeight="1" s="162">
      <c r="B672" s="154" t="n"/>
      <c r="C672" s="174" t="n"/>
      <c r="D672" s="174" t="n"/>
      <c r="E672" s="174" t="n"/>
      <c r="F672" s="174" t="n"/>
      <c r="G672" s="174" t="n"/>
      <c r="H672" s="174" t="n"/>
      <c r="I672" s="174" t="n"/>
      <c r="J672" s="174" t="n"/>
      <c r="K672" s="174" t="n"/>
      <c r="L672" s="174" t="n"/>
      <c r="M672" s="173" t="n"/>
    </row>
    <row r="673" ht="13.35" customHeight="1" s="162"/>
    <row r="674" ht="13.35" customHeight="1" s="162"/>
    <row r="675" ht="13.35" customHeight="1" s="162"/>
    <row r="676" ht="13.35" customHeight="1" s="162">
      <c r="B676" s="200" t="inlineStr">
        <is>
          <t>System</t>
        </is>
      </c>
      <c r="C676" s="403" t="n"/>
      <c r="D676" s="209">
        <f>IF('{Equipment Data Entry}'!B261="","",'{Equipment Data Entry}'!B261)</f>
        <v/>
      </c>
      <c r="E676" s="418" t="n"/>
      <c r="F676" s="403" t="n"/>
      <c r="G676" s="200" t="inlineStr">
        <is>
          <t>Service</t>
        </is>
      </c>
      <c r="H676" s="403" t="n"/>
      <c r="I676" s="210">
        <f>IF('{Equipment Data Entry}'!C261="","",'{Equipment Data Entry}'!C261)</f>
        <v/>
      </c>
      <c r="J676" s="418" t="n"/>
      <c r="K676" s="418" t="n"/>
      <c r="L676" s="418" t="n"/>
      <c r="M676" s="403" t="n"/>
    </row>
    <row r="677" ht="13.35" customHeight="1" s="162">
      <c r="B677" s="422" t="n"/>
      <c r="C677" s="423" t="n"/>
      <c r="D677" s="422" t="n"/>
      <c r="E677" s="424" t="n"/>
      <c r="F677" s="423" t="n"/>
      <c r="G677" s="422" t="n"/>
      <c r="H677" s="423" t="n"/>
      <c r="I677" s="422" t="n"/>
      <c r="J677" s="424" t="n"/>
      <c r="K677" s="424" t="n"/>
      <c r="L677" s="424" t="n"/>
      <c r="M677" s="423" t="n"/>
    </row>
    <row r="678" ht="13.35" customHeight="1" s="162">
      <c r="B678" s="200" t="inlineStr">
        <is>
          <t>Unit Data</t>
        </is>
      </c>
      <c r="C678" s="400" t="n"/>
      <c r="D678" s="400" t="n"/>
      <c r="E678" s="400" t="n"/>
      <c r="F678" s="400" t="n"/>
      <c r="G678" s="401" t="n"/>
      <c r="H678" s="13" t="n"/>
      <c r="I678" s="200" t="inlineStr">
        <is>
          <t>Design and Performance Data</t>
        </is>
      </c>
      <c r="J678" s="400" t="n"/>
      <c r="K678" s="400" t="n"/>
      <c r="L678" s="401" t="n"/>
      <c r="M678" s="283" t="n"/>
    </row>
    <row r="679" ht="13.35" customHeight="1" s="162">
      <c r="B679" s="199" t="inlineStr">
        <is>
          <t>Manufacturer</t>
        </is>
      </c>
      <c r="C679" s="401" t="n"/>
      <c r="D679" s="204">
        <f>IF('{Equipment Data Entry}'!E261="","",'{Equipment Data Entry}'!E261)</f>
        <v/>
      </c>
      <c r="E679" s="400" t="n"/>
      <c r="F679" s="400" t="n"/>
      <c r="G679" s="401" t="n"/>
      <c r="H679" s="13" t="n"/>
      <c r="I679" s="199" t="inlineStr">
        <is>
          <t>Design Criteria</t>
        </is>
      </c>
      <c r="J679" s="401" t="n"/>
      <c r="K679" s="199" t="inlineStr">
        <is>
          <t>Design</t>
        </is>
      </c>
      <c r="L679" s="199" t="inlineStr">
        <is>
          <t>Actual</t>
        </is>
      </c>
      <c r="M679" s="13" t="n"/>
    </row>
    <row r="680" ht="13.35" customHeight="1" s="162">
      <c r="B680" s="199" t="inlineStr">
        <is>
          <t>Model Number</t>
        </is>
      </c>
      <c r="C680" s="401" t="n"/>
      <c r="D680" s="204">
        <f>IF('{Equipment Data Entry}'!F261="","",'{Equipment Data Entry}'!F261)</f>
        <v/>
      </c>
      <c r="E680" s="400" t="n"/>
      <c r="F680" s="400" t="n"/>
      <c r="G680" s="401" t="n"/>
      <c r="H680" s="13" t="n"/>
      <c r="I680" s="199" t="inlineStr">
        <is>
          <t>Total Airflow</t>
        </is>
      </c>
      <c r="J680" s="401" t="n"/>
      <c r="K680" s="24">
        <f>H694</f>
        <v/>
      </c>
      <c r="L680" s="24">
        <f>L694</f>
        <v/>
      </c>
      <c r="M680" s="22">
        <f>IF(OR(L680="",K680="",K680=0),"",IF(OR(ISTEXT(L680),ISTEXT(K680)),"",L680/K680))</f>
        <v/>
      </c>
    </row>
    <row r="681" ht="13.35" customHeight="1" s="162">
      <c r="B681" s="199" t="inlineStr">
        <is>
          <t>Serial Number</t>
        </is>
      </c>
      <c r="C681" s="401" t="n"/>
      <c r="D681" s="204" t="n"/>
      <c r="E681" s="400" t="n"/>
      <c r="F681" s="400" t="n"/>
      <c r="G681" s="401" t="n"/>
      <c r="H681" s="13" t="n"/>
      <c r="I681" s="199" t="inlineStr">
        <is>
          <t>Unit ESP</t>
        </is>
      </c>
      <c r="J681" s="401" t="n"/>
      <c r="K681" s="71" t="n"/>
      <c r="L681" s="64" t="n"/>
      <c r="M681" s="22" t="n"/>
    </row>
    <row r="682" ht="13.35" customHeight="1" s="162">
      <c r="B682" s="199" t="inlineStr">
        <is>
          <t>Area Served</t>
        </is>
      </c>
      <c r="C682" s="401" t="n"/>
      <c r="D682" s="204">
        <f>IF('{Equipment Data Entry}'!C261="","",'{Equipment Data Entry}'!C261)</f>
        <v/>
      </c>
      <c r="E682" s="400" t="n"/>
      <c r="F682" s="400" t="n"/>
      <c r="G682" s="401" t="n"/>
      <c r="H682" s="13" t="n"/>
      <c r="I682" s="199" t="inlineStr">
        <is>
          <t>Fan RPM</t>
        </is>
      </c>
      <c r="J682" s="401" t="n"/>
      <c r="K682" s="71" t="n"/>
      <c r="L682" s="64" t="n"/>
      <c r="M682" s="22" t="n"/>
    </row>
    <row r="683" ht="13.35" customHeight="1" s="162">
      <c r="B683" s="199" t="inlineStr">
        <is>
          <t>Location</t>
        </is>
      </c>
      <c r="C683" s="401" t="n"/>
      <c r="D683" s="204">
        <f>IF('{Equipment Data Entry}'!D261="","",'{Equipment Data Entry}'!D261)</f>
        <v/>
      </c>
      <c r="E683" s="400" t="n"/>
      <c r="F683" s="400" t="n"/>
      <c r="G683" s="401" t="n"/>
      <c r="H683" s="13" t="n"/>
      <c r="I683" s="199" t="inlineStr">
        <is>
          <t>Speed Setting</t>
        </is>
      </c>
      <c r="J683" s="401" t="n"/>
      <c r="K683" s="71" t="n"/>
      <c r="L683" s="64" t="n"/>
      <c r="M683" s="22" t="n"/>
    </row>
    <row r="684" ht="13.35" customHeight="1" s="162">
      <c r="B684" s="199" t="inlineStr">
        <is>
          <t>HP / V / Ph</t>
        </is>
      </c>
      <c r="C684" s="401" t="n"/>
      <c r="D684" s="523">
        <f>IF('{Equipment Data Entry}'!G261="","",'{Equipment Data Entry}'!G261)</f>
        <v/>
      </c>
      <c r="E684" s="524">
        <f>IF('{Equipment Data Entry}'!H261="","",'{Equipment Data Entry}'!H261)</f>
        <v/>
      </c>
      <c r="F684" s="524">
        <f>IF('{Equipment Data Entry}'!I261="","",'{Equipment Data Entry}'!I261)</f>
        <v/>
      </c>
      <c r="G684" s="401" t="n"/>
      <c r="I684" s="199" t="inlineStr">
        <is>
          <t>Measured Amps</t>
        </is>
      </c>
      <c r="J684" s="401" t="n"/>
      <c r="K684" s="71" t="n"/>
      <c r="L684" s="400" t="n"/>
      <c r="M684" s="401" t="n"/>
    </row>
    <row r="685" ht="13.35" customHeight="1" s="162">
      <c r="B685" s="199" t="inlineStr">
        <is>
          <t>Instrument</t>
        </is>
      </c>
      <c r="C685" s="401" t="n"/>
      <c r="D685" s="204" t="n"/>
      <c r="E685" s="400" t="n"/>
      <c r="F685" s="400" t="n"/>
      <c r="G685" s="401" t="n"/>
      <c r="I685" s="199" t="inlineStr">
        <is>
          <t>Final Settings</t>
        </is>
      </c>
      <c r="J685" s="401" t="n"/>
      <c r="K685" s="71" t="n"/>
      <c r="L685" s="400" t="n"/>
      <c r="M685" s="401" t="n"/>
    </row>
    <row r="686" ht="13.35" customHeight="1" s="162">
      <c r="B686" s="188" t="inlineStr">
        <is>
          <t>Register / Grille / Diffuser Airflow</t>
        </is>
      </c>
      <c r="C686" s="174" t="n"/>
      <c r="D686" s="174" t="n"/>
      <c r="E686" s="174" t="n"/>
      <c r="F686" s="173" t="n"/>
      <c r="G686" s="233" t="inlineStr">
        <is>
          <t>Design VEL</t>
        </is>
      </c>
      <c r="H686" s="194" t="inlineStr">
        <is>
          <t>Design CFM</t>
        </is>
      </c>
      <c r="I686" s="188" t="inlineStr">
        <is>
          <t>Initial</t>
        </is>
      </c>
      <c r="J686" s="173" t="n"/>
      <c r="K686" s="188" t="inlineStr">
        <is>
          <t>Final</t>
        </is>
      </c>
      <c r="L686" s="173" t="n"/>
      <c r="M686" s="188" t="inlineStr">
        <is>
          <t>%</t>
        </is>
      </c>
    </row>
    <row r="687" ht="13.35" customHeight="1" s="162">
      <c r="B687" s="153" t="inlineStr">
        <is>
          <t>No.</t>
        </is>
      </c>
      <c r="C687" s="188" t="inlineStr">
        <is>
          <t>Area Served</t>
        </is>
      </c>
      <c r="D687" s="188" t="inlineStr">
        <is>
          <t>Type</t>
        </is>
      </c>
      <c r="E687" s="188" t="inlineStr">
        <is>
          <t>Size</t>
        </is>
      </c>
      <c r="F687" s="188" t="inlineStr">
        <is>
          <t>Ak</t>
        </is>
      </c>
      <c r="G687" s="440" t="n"/>
      <c r="H687" s="440" t="n"/>
      <c r="I687" s="188" t="inlineStr">
        <is>
          <t>VEL</t>
        </is>
      </c>
      <c r="J687" s="188" t="inlineStr">
        <is>
          <t>CFM</t>
        </is>
      </c>
      <c r="K687" s="188" t="inlineStr">
        <is>
          <t>VEL</t>
        </is>
      </c>
      <c r="L687" s="188" t="inlineStr">
        <is>
          <t>CFM</t>
        </is>
      </c>
      <c r="M687" s="440" t="n"/>
    </row>
    <row r="688" ht="13.35" customHeight="1" s="162">
      <c r="B688" s="307" t="n"/>
      <c r="C688" s="307" t="n"/>
      <c r="E688" s="307" t="n"/>
      <c r="F688" s="32" t="n"/>
      <c r="G688" s="33">
        <f>IF(F688="", "", IF(OR(ISTEXT(H688),ISTEXT(F688)),"",H688/F688))</f>
        <v/>
      </c>
      <c r="H688" s="33" t="n"/>
      <c r="I688" s="33" t="n"/>
      <c r="J688" s="33">
        <f>IF(I688="", "", IF(OR(ISTEXT(I688),ISTEXT($F688)),"",I688*$F688))</f>
        <v/>
      </c>
      <c r="K688" s="33" t="n"/>
      <c r="L688" s="33">
        <f>IF(K688="", "", IF(OR(ISTEXT(K688),ISTEXT($F688)),"",K688*$F688))</f>
        <v/>
      </c>
      <c r="M688" s="30">
        <f>IF(OR(H688="",H688=0),"",IF(K688="",IF(J688="","",IF(OR(ISTEXT(J688),ISTEXT(H688)),"",J688/H688)),IF(OR(ISTEXT(L688),ISTEXT(H688)),"",L688/H688)))</f>
        <v/>
      </c>
    </row>
    <row r="689" ht="13.35" customHeight="1" s="162">
      <c r="B689" s="307" t="n"/>
      <c r="C689" s="307" t="n"/>
      <c r="E689" s="307" t="n"/>
      <c r="F689" s="32" t="n"/>
      <c r="G689" s="33">
        <f>IF(F689="", "", IF(OR(ISTEXT(H689),ISTEXT(F689)),"",H689/F689))</f>
        <v/>
      </c>
      <c r="H689" s="33" t="n"/>
      <c r="I689" s="33" t="n"/>
      <c r="J689" s="33">
        <f>IF(I689="", "", IF(OR(ISTEXT(I689),ISTEXT($F689)),"",I689*$F689))</f>
        <v/>
      </c>
      <c r="K689" s="33" t="n"/>
      <c r="L689" s="33">
        <f>IF(K689="", "", IF(OR(ISTEXT(K689),ISTEXT($F689)),"",K689*$F689))</f>
        <v/>
      </c>
      <c r="M689" s="30">
        <f>IF(OR(H689="",H689=0),"",IF(K689="",IF(J689="","",IF(OR(ISTEXT(J689),ISTEXT(H689)),"",J689/H689)),IF(OR(ISTEXT(L689),ISTEXT(H689)),"",L689/H689)))</f>
        <v/>
      </c>
    </row>
    <row r="690" ht="13.35" customHeight="1" s="162">
      <c r="B690" s="307" t="n"/>
      <c r="C690" s="307" t="n"/>
      <c r="E690" s="307" t="n"/>
      <c r="F690" s="32" t="n"/>
      <c r="G690" s="33">
        <f>IF(F690="", "", IF(OR(ISTEXT(H690),ISTEXT(F690)),"",H690/F690))</f>
        <v/>
      </c>
      <c r="H690" s="33" t="n"/>
      <c r="I690" s="33" t="n"/>
      <c r="J690" s="33">
        <f>IF(I690="", "", IF(OR(ISTEXT(I690),ISTEXT($F690)),"",I690*$F690))</f>
        <v/>
      </c>
      <c r="K690" s="33" t="n"/>
      <c r="L690" s="33">
        <f>IF(K690="", "", IF(OR(ISTEXT(K690),ISTEXT($F690)),"",K690*$F690))</f>
        <v/>
      </c>
      <c r="M690" s="30">
        <f>IF(OR(H690="",H690=0),"",IF(K690="",IF(J690="","",IF(OR(ISTEXT(J690),ISTEXT(H690)),"",J690/H690)),IF(OR(ISTEXT(L690),ISTEXT(H690)),"",L690/H690)))</f>
        <v/>
      </c>
    </row>
    <row r="691" ht="13.35" customHeight="1" s="162">
      <c r="B691" s="307" t="n"/>
      <c r="C691" s="307" t="n"/>
      <c r="E691" s="307" t="n"/>
      <c r="F691" s="32" t="n"/>
      <c r="G691" s="33">
        <f>IF(F691="", "", IF(OR(ISTEXT(H691),ISTEXT(F691)),"",H691/F691))</f>
        <v/>
      </c>
      <c r="H691" s="33" t="n"/>
      <c r="I691" s="33" t="n"/>
      <c r="J691" s="33">
        <f>IF(I691="", "", IF(OR(ISTEXT(I691),ISTEXT($F691)),"",I691*$F691))</f>
        <v/>
      </c>
      <c r="K691" s="33" t="n"/>
      <c r="L691" s="33">
        <f>IF(K691="", "", IF(OR(ISTEXT(K691),ISTEXT($F691)),"",K691*$F691))</f>
        <v/>
      </c>
      <c r="M691" s="30">
        <f>IF(OR(H691="",H691=0),"",IF(K691="",IF(J691="","",IF(OR(ISTEXT(J691),ISTEXT(H691)),"",J691/H691)),IF(OR(ISTEXT(L691),ISTEXT(H691)),"",L691/H691)))</f>
        <v/>
      </c>
    </row>
    <row r="692" ht="13.35" customHeight="1" s="162">
      <c r="B692" s="307" t="n"/>
      <c r="C692" s="307" t="n"/>
      <c r="E692" s="307" t="n"/>
      <c r="F692" s="32" t="n"/>
      <c r="G692" s="33">
        <f>IF(F692="", "", IF(OR(ISTEXT(H692),ISTEXT(F692)),"",H692/F692))</f>
        <v/>
      </c>
      <c r="H692" s="33" t="n"/>
      <c r="I692" s="33" t="n"/>
      <c r="J692" s="33">
        <f>IF(I692="", "", IF(OR(ISTEXT(I692),ISTEXT($F692)),"",I692*$F692))</f>
        <v/>
      </c>
      <c r="K692" s="33" t="n"/>
      <c r="L692" s="33">
        <f>IF(K692="", "", IF(OR(ISTEXT(K692),ISTEXT($F692)),"",K692*$F692))</f>
        <v/>
      </c>
      <c r="M692" s="30">
        <f>IF(OR(H692="",H692=0),"",IF(K692="",IF(J692="","",IF(OR(ISTEXT(J692),ISTEXT(H692)),"",J692/H692)),IF(OR(ISTEXT(L692),ISTEXT(H692)),"",L692/H692)))</f>
        <v/>
      </c>
    </row>
    <row r="693" ht="13.35" customHeight="1" s="162">
      <c r="B693" s="307" t="n"/>
      <c r="C693" s="307" t="n"/>
      <c r="E693" s="307" t="n"/>
      <c r="F693" s="32" t="n"/>
      <c r="G693" s="33">
        <f>IF(F693="", "", IF(OR(ISTEXT(H693),ISTEXT(F693)),"",H693/F693))</f>
        <v/>
      </c>
      <c r="H693" s="33" t="n"/>
      <c r="I693" s="33" t="n"/>
      <c r="J693" s="33">
        <f>IF(I693="", "", IF(OR(ISTEXT(I693),ISTEXT($F693)),"",I693*$F693))</f>
        <v/>
      </c>
      <c r="K693" s="33" t="n"/>
      <c r="L693" s="33">
        <f>IF(K693="", "", IF(OR(ISTEXT(K693),ISTEXT($F693)),"",K693*$F693))</f>
        <v/>
      </c>
      <c r="M693" s="30">
        <f>IF(OR(H693="",H693=0),"",IF(K693="",IF(J693="","",IF(OR(ISTEXT(J693),ISTEXT(H693)),"",J693/H693)),IF(OR(ISTEXT(L693),ISTEXT(H693)),"",L693/H693)))</f>
        <v/>
      </c>
    </row>
    <row r="694" ht="13.35" customHeight="1" s="162">
      <c r="B694" s="42" t="n"/>
      <c r="C694" s="231" t="inlineStr">
        <is>
          <t>Total</t>
        </is>
      </c>
      <c r="D694" s="159" t="n"/>
      <c r="E694" s="42" t="n"/>
      <c r="F694" s="42" t="n"/>
      <c r="G694" s="43" t="n"/>
      <c r="H694" s="43">
        <f>IF(SUM(H688:H693)=0,"",SUM(H688:H693))</f>
        <v/>
      </c>
      <c r="I694" s="43" t="n"/>
      <c r="J694" s="43">
        <f>IF(SUM(J688:J693)=0,"",SUM(J688:J693))</f>
        <v/>
      </c>
      <c r="K694" s="43" t="n"/>
      <c r="L694" s="43">
        <f>IF(SUM(L688:L693)=0,"",SUM(L688:L693))</f>
        <v/>
      </c>
      <c r="M694" s="35">
        <f>IF(OR(H694="",H694=0),"",IF(L694="",IF(J694="","",IF(OR(ISTEXT(J694),ISTEXT(H694)),"",J694/H694)),IF(OR(ISTEXT(L694),ISTEXT(H694)),"",L694/H694)))</f>
        <v/>
      </c>
    </row>
    <row r="695" ht="13.35" customHeight="1" s="162">
      <c r="B695" s="188" t="inlineStr">
        <is>
          <t>Remarks</t>
        </is>
      </c>
      <c r="C695" s="173" t="n"/>
      <c r="D695" s="154" t="n"/>
      <c r="E695" s="174" t="n"/>
      <c r="F695" s="174" t="n"/>
      <c r="G695" s="174" t="n"/>
      <c r="H695" s="174" t="n"/>
      <c r="I695" s="174" t="n"/>
      <c r="J695" s="174" t="n"/>
      <c r="K695" s="174" t="n"/>
      <c r="L695" s="174" t="n"/>
      <c r="M695" s="173" t="n"/>
    </row>
    <row r="696" ht="13.35" customHeight="1" s="162">
      <c r="B696" s="154" t="n"/>
      <c r="C696" s="174" t="n"/>
      <c r="D696" s="174" t="n"/>
      <c r="E696" s="174" t="n"/>
      <c r="F696" s="174" t="n"/>
      <c r="G696" s="174" t="n"/>
      <c r="H696" s="174" t="n"/>
      <c r="I696" s="174" t="n"/>
      <c r="J696" s="174" t="n"/>
      <c r="K696" s="174" t="n"/>
      <c r="L696" s="174" t="n"/>
      <c r="M696" s="173" t="n"/>
    </row>
    <row r="697" ht="13.35" customHeight="1" s="162"/>
    <row r="698" ht="13.35" customHeight="1" s="162"/>
    <row r="699" ht="13.35" customHeight="1" s="162"/>
    <row r="700" ht="13.35" customHeight="1" s="162">
      <c r="B700" s="200" t="inlineStr">
        <is>
          <t>System</t>
        </is>
      </c>
      <c r="C700" s="403" t="n"/>
      <c r="D700" s="209">
        <f>IF('{Equipment Data Entry}'!B262="","",'{Equipment Data Entry}'!B262)</f>
        <v/>
      </c>
      <c r="E700" s="418" t="n"/>
      <c r="F700" s="403" t="n"/>
      <c r="G700" s="200" t="inlineStr">
        <is>
          <t>Service</t>
        </is>
      </c>
      <c r="H700" s="403" t="n"/>
      <c r="I700" s="210">
        <f>IF('{Equipment Data Entry}'!C262="","",'{Equipment Data Entry}'!C262)</f>
        <v/>
      </c>
      <c r="J700" s="418" t="n"/>
      <c r="K700" s="418" t="n"/>
      <c r="L700" s="418" t="n"/>
      <c r="M700" s="403" t="n"/>
    </row>
    <row r="701" ht="13.35" customHeight="1" s="162">
      <c r="B701" s="422" t="n"/>
      <c r="C701" s="423" t="n"/>
      <c r="D701" s="422" t="n"/>
      <c r="E701" s="424" t="n"/>
      <c r="F701" s="423" t="n"/>
      <c r="G701" s="422" t="n"/>
      <c r="H701" s="423" t="n"/>
      <c r="I701" s="422" t="n"/>
      <c r="J701" s="424" t="n"/>
      <c r="K701" s="424" t="n"/>
      <c r="L701" s="424" t="n"/>
      <c r="M701" s="423" t="n"/>
    </row>
    <row r="702" ht="13.35" customHeight="1" s="162">
      <c r="B702" s="200" t="inlineStr">
        <is>
          <t>Unit Data</t>
        </is>
      </c>
      <c r="C702" s="400" t="n"/>
      <c r="D702" s="400" t="n"/>
      <c r="E702" s="400" t="n"/>
      <c r="F702" s="400" t="n"/>
      <c r="G702" s="401" t="n"/>
      <c r="H702" s="13" t="n"/>
      <c r="I702" s="200" t="inlineStr">
        <is>
          <t>Design and Performance Data</t>
        </is>
      </c>
      <c r="J702" s="400" t="n"/>
      <c r="K702" s="400" t="n"/>
      <c r="L702" s="401" t="n"/>
      <c r="M702" s="283" t="n"/>
    </row>
    <row r="703" ht="13.35" customHeight="1" s="162">
      <c r="B703" s="199" t="inlineStr">
        <is>
          <t>Manufacturer</t>
        </is>
      </c>
      <c r="C703" s="401" t="n"/>
      <c r="D703" s="204">
        <f>IF('{Equipment Data Entry}'!E262="","",'{Equipment Data Entry}'!E262)</f>
        <v/>
      </c>
      <c r="E703" s="400" t="n"/>
      <c r="F703" s="400" t="n"/>
      <c r="G703" s="401" t="n"/>
      <c r="H703" s="13" t="n"/>
      <c r="I703" s="199" t="inlineStr">
        <is>
          <t>Design Criteria</t>
        </is>
      </c>
      <c r="J703" s="401" t="n"/>
      <c r="K703" s="199" t="inlineStr">
        <is>
          <t>Design</t>
        </is>
      </c>
      <c r="L703" s="199" t="inlineStr">
        <is>
          <t>Actual</t>
        </is>
      </c>
      <c r="M703" s="13" t="n"/>
    </row>
    <row r="704" ht="13.35" customHeight="1" s="162">
      <c r="B704" s="199" t="inlineStr">
        <is>
          <t>Model Number</t>
        </is>
      </c>
      <c r="C704" s="401" t="n"/>
      <c r="D704" s="204">
        <f>IF('{Equipment Data Entry}'!F262="","",'{Equipment Data Entry}'!F262)</f>
        <v/>
      </c>
      <c r="E704" s="400" t="n"/>
      <c r="F704" s="400" t="n"/>
      <c r="G704" s="401" t="n"/>
      <c r="H704" s="13" t="n"/>
      <c r="I704" s="199" t="inlineStr">
        <is>
          <t>Total Airflow</t>
        </is>
      </c>
      <c r="J704" s="401" t="n"/>
      <c r="K704" s="24">
        <f>H718</f>
        <v/>
      </c>
      <c r="L704" s="24">
        <f>L718</f>
        <v/>
      </c>
      <c r="M704" s="22">
        <f>IF(OR(L704="",K704="",K704=0),"",IF(OR(ISTEXT(L704),ISTEXT(K704)),"",L704/K704))</f>
        <v/>
      </c>
    </row>
    <row r="705" ht="13.35" customHeight="1" s="162">
      <c r="B705" s="199" t="inlineStr">
        <is>
          <t>Serial Number</t>
        </is>
      </c>
      <c r="C705" s="401" t="n"/>
      <c r="D705" s="204" t="n"/>
      <c r="E705" s="400" t="n"/>
      <c r="F705" s="400" t="n"/>
      <c r="G705" s="401" t="n"/>
      <c r="H705" s="13" t="n"/>
      <c r="I705" s="199" t="inlineStr">
        <is>
          <t>Unit ESP</t>
        </is>
      </c>
      <c r="J705" s="401" t="n"/>
      <c r="K705" s="71" t="n"/>
      <c r="L705" s="64" t="n"/>
      <c r="M705" s="22" t="n"/>
    </row>
    <row r="706" ht="13.35" customHeight="1" s="162">
      <c r="B706" s="199" t="inlineStr">
        <is>
          <t>Area Served</t>
        </is>
      </c>
      <c r="C706" s="401" t="n"/>
      <c r="D706" s="204">
        <f>IF('{Equipment Data Entry}'!C262="","",'{Equipment Data Entry}'!C262)</f>
        <v/>
      </c>
      <c r="E706" s="400" t="n"/>
      <c r="F706" s="400" t="n"/>
      <c r="G706" s="401" t="n"/>
      <c r="H706" s="13" t="n"/>
      <c r="I706" s="199" t="inlineStr">
        <is>
          <t>Fan RPM</t>
        </is>
      </c>
      <c r="J706" s="401" t="n"/>
      <c r="K706" s="71" t="n"/>
      <c r="L706" s="64" t="n"/>
      <c r="M706" s="22" t="n"/>
    </row>
    <row r="707" ht="13.35" customHeight="1" s="162">
      <c r="B707" s="199" t="inlineStr">
        <is>
          <t>Location</t>
        </is>
      </c>
      <c r="C707" s="401" t="n"/>
      <c r="D707" s="204">
        <f>IF('{Equipment Data Entry}'!D262="","",'{Equipment Data Entry}'!D262)</f>
        <v/>
      </c>
      <c r="E707" s="400" t="n"/>
      <c r="F707" s="400" t="n"/>
      <c r="G707" s="401" t="n"/>
      <c r="H707" s="13" t="n"/>
      <c r="I707" s="199" t="inlineStr">
        <is>
          <t>Speed Setting</t>
        </is>
      </c>
      <c r="J707" s="401" t="n"/>
      <c r="K707" s="71" t="n"/>
      <c r="L707" s="64" t="n"/>
      <c r="M707" s="22" t="n"/>
    </row>
    <row r="708" ht="13.35" customHeight="1" s="162">
      <c r="B708" s="199" t="inlineStr">
        <is>
          <t>HP / V / Ph</t>
        </is>
      </c>
      <c r="C708" s="401" t="n"/>
      <c r="D708" s="523">
        <f>IF('{Equipment Data Entry}'!G262="","",'{Equipment Data Entry}'!G262)</f>
        <v/>
      </c>
      <c r="E708" s="524">
        <f>IF('{Equipment Data Entry}'!H262="","",'{Equipment Data Entry}'!H262)</f>
        <v/>
      </c>
      <c r="F708" s="524">
        <f>IF('{Equipment Data Entry}'!I262="","",'{Equipment Data Entry}'!I262)</f>
        <v/>
      </c>
      <c r="G708" s="401" t="n"/>
      <c r="I708" s="199" t="inlineStr">
        <is>
          <t>Measured Amps</t>
        </is>
      </c>
      <c r="J708" s="401" t="n"/>
      <c r="K708" s="71" t="n"/>
      <c r="L708" s="400" t="n"/>
      <c r="M708" s="401" t="n"/>
    </row>
    <row r="709" ht="13.35" customHeight="1" s="162">
      <c r="B709" s="199" t="inlineStr">
        <is>
          <t>Instrument</t>
        </is>
      </c>
      <c r="C709" s="401" t="n"/>
      <c r="D709" s="204" t="n"/>
      <c r="E709" s="400" t="n"/>
      <c r="F709" s="400" t="n"/>
      <c r="G709" s="401" t="n"/>
      <c r="I709" s="199" t="inlineStr">
        <is>
          <t>Final Settings</t>
        </is>
      </c>
      <c r="J709" s="401" t="n"/>
      <c r="K709" s="71" t="n"/>
      <c r="L709" s="400" t="n"/>
      <c r="M709" s="401" t="n"/>
    </row>
    <row r="710" ht="13.35" customHeight="1" s="162">
      <c r="B710" s="188" t="inlineStr">
        <is>
          <t>Register / Grille / Diffuser Airflow</t>
        </is>
      </c>
      <c r="C710" s="174" t="n"/>
      <c r="D710" s="174" t="n"/>
      <c r="E710" s="174" t="n"/>
      <c r="F710" s="173" t="n"/>
      <c r="G710" s="233" t="inlineStr">
        <is>
          <t>Design VEL</t>
        </is>
      </c>
      <c r="H710" s="194" t="inlineStr">
        <is>
          <t>Design CFM</t>
        </is>
      </c>
      <c r="I710" s="188" t="inlineStr">
        <is>
          <t>Initial</t>
        </is>
      </c>
      <c r="J710" s="173" t="n"/>
      <c r="K710" s="188" t="inlineStr">
        <is>
          <t>Final</t>
        </is>
      </c>
      <c r="L710" s="173" t="n"/>
      <c r="M710" s="188" t="inlineStr">
        <is>
          <t>%</t>
        </is>
      </c>
    </row>
    <row r="711" ht="13.35" customHeight="1" s="162">
      <c r="B711" s="153" t="inlineStr">
        <is>
          <t>No.</t>
        </is>
      </c>
      <c r="C711" s="188" t="inlineStr">
        <is>
          <t>Area Served</t>
        </is>
      </c>
      <c r="D711" s="188" t="inlineStr">
        <is>
          <t>Type</t>
        </is>
      </c>
      <c r="E711" s="188" t="inlineStr">
        <is>
          <t>Size</t>
        </is>
      </c>
      <c r="F711" s="188" t="inlineStr">
        <is>
          <t>Ak</t>
        </is>
      </c>
      <c r="G711" s="440" t="n"/>
      <c r="H711" s="440" t="n"/>
      <c r="I711" s="188" t="inlineStr">
        <is>
          <t>VEL</t>
        </is>
      </c>
      <c r="J711" s="188" t="inlineStr">
        <is>
          <t>CFM</t>
        </is>
      </c>
      <c r="K711" s="188" t="inlineStr">
        <is>
          <t>VEL</t>
        </is>
      </c>
      <c r="L711" s="188" t="inlineStr">
        <is>
          <t>CFM</t>
        </is>
      </c>
      <c r="M711" s="440" t="n"/>
    </row>
    <row r="712" ht="13.35" customHeight="1" s="162">
      <c r="B712" s="307" t="n"/>
      <c r="C712" s="307" t="n"/>
      <c r="E712" s="307" t="n"/>
      <c r="F712" s="32" t="n"/>
      <c r="G712" s="33">
        <f>IF(F712="", "", IF(OR(ISTEXT(H712),ISTEXT(F712)),"",H712/F712))</f>
        <v/>
      </c>
      <c r="H712" s="33" t="n"/>
      <c r="I712" s="33" t="n"/>
      <c r="J712" s="33">
        <f>IF(I712="", "", IF(OR(ISTEXT(I712),ISTEXT($F712)),"",I712*$F712))</f>
        <v/>
      </c>
      <c r="K712" s="33" t="n"/>
      <c r="L712" s="33">
        <f>IF(K712="", "", IF(OR(ISTEXT(K712),ISTEXT($F712)),"",K712*$F712))</f>
        <v/>
      </c>
      <c r="M712" s="30">
        <f>IF(OR(H712="",H712=0),"",IF(K712="",IF(J712="","",IF(OR(ISTEXT(J712),ISTEXT(H712)),"",J712/H712)),IF(OR(ISTEXT(L712),ISTEXT(H712)),"",L712/H712)))</f>
        <v/>
      </c>
    </row>
    <row r="713" ht="13.35" customHeight="1" s="162">
      <c r="B713" s="307" t="n"/>
      <c r="C713" s="307" t="n"/>
      <c r="E713" s="307" t="n"/>
      <c r="F713" s="32" t="n"/>
      <c r="G713" s="33">
        <f>IF(F713="", "", IF(OR(ISTEXT(H713),ISTEXT(F713)),"",H713/F713))</f>
        <v/>
      </c>
      <c r="H713" s="33" t="n"/>
      <c r="I713" s="33" t="n"/>
      <c r="J713" s="33">
        <f>IF(I713="", "", IF(OR(ISTEXT(I713),ISTEXT($F713)),"",I713*$F713))</f>
        <v/>
      </c>
      <c r="K713" s="33" t="n"/>
      <c r="L713" s="33">
        <f>IF(K713="", "", IF(OR(ISTEXT(K713),ISTEXT($F713)),"",K713*$F713))</f>
        <v/>
      </c>
      <c r="M713" s="30">
        <f>IF(OR(H713="",H713=0),"",IF(K713="",IF(J713="","",IF(OR(ISTEXT(J713),ISTEXT(H713)),"",J713/H713)),IF(OR(ISTEXT(L713),ISTEXT(H713)),"",L713/H713)))</f>
        <v/>
      </c>
    </row>
    <row r="714" ht="13.35" customHeight="1" s="162">
      <c r="B714" s="307" t="n"/>
      <c r="C714" s="307" t="n"/>
      <c r="E714" s="307" t="n"/>
      <c r="F714" s="32" t="n"/>
      <c r="G714" s="33">
        <f>IF(F714="", "", IF(OR(ISTEXT(H714),ISTEXT(F714)),"",H714/F714))</f>
        <v/>
      </c>
      <c r="H714" s="33" t="n"/>
      <c r="I714" s="33" t="n"/>
      <c r="J714" s="33">
        <f>IF(I714="", "", IF(OR(ISTEXT(I714),ISTEXT($F714)),"",I714*$F714))</f>
        <v/>
      </c>
      <c r="K714" s="33" t="n"/>
      <c r="L714" s="33">
        <f>IF(K714="", "", IF(OR(ISTEXT(K714),ISTEXT($F714)),"",K714*$F714))</f>
        <v/>
      </c>
      <c r="M714" s="30">
        <f>IF(OR(H714="",H714=0),"",IF(K714="",IF(J714="","",IF(OR(ISTEXT(J714),ISTEXT(H714)),"",J714/H714)),IF(OR(ISTEXT(L714),ISTEXT(H714)),"",L714/H714)))</f>
        <v/>
      </c>
    </row>
    <row r="715" ht="13.35" customHeight="1" s="162">
      <c r="B715" s="307" t="n"/>
      <c r="C715" s="307" t="n"/>
      <c r="E715" s="307" t="n"/>
      <c r="F715" s="32" t="n"/>
      <c r="G715" s="33">
        <f>IF(F715="", "", IF(OR(ISTEXT(H715),ISTEXT(F715)),"",H715/F715))</f>
        <v/>
      </c>
      <c r="H715" s="33" t="n"/>
      <c r="I715" s="33" t="n"/>
      <c r="J715" s="33">
        <f>IF(I715="", "", IF(OR(ISTEXT(I715),ISTEXT($F715)),"",I715*$F715))</f>
        <v/>
      </c>
      <c r="K715" s="33" t="n"/>
      <c r="L715" s="33">
        <f>IF(K715="", "", IF(OR(ISTEXT(K715),ISTEXT($F715)),"",K715*$F715))</f>
        <v/>
      </c>
      <c r="M715" s="30">
        <f>IF(OR(H715="",H715=0),"",IF(K715="",IF(J715="","",IF(OR(ISTEXT(J715),ISTEXT(H715)),"",J715/H715)),IF(OR(ISTEXT(L715),ISTEXT(H715)),"",L715/H715)))</f>
        <v/>
      </c>
    </row>
    <row r="716" ht="13.35" customHeight="1" s="162">
      <c r="B716" s="307" t="n"/>
      <c r="C716" s="307" t="n"/>
      <c r="E716" s="307" t="n"/>
      <c r="F716" s="32" t="n"/>
      <c r="G716" s="33">
        <f>IF(F716="", "", IF(OR(ISTEXT(H716),ISTEXT(F716)),"",H716/F716))</f>
        <v/>
      </c>
      <c r="H716" s="33" t="n"/>
      <c r="I716" s="33" t="n"/>
      <c r="J716" s="33">
        <f>IF(I716="", "", IF(OR(ISTEXT(I716),ISTEXT($F716)),"",I716*$F716))</f>
        <v/>
      </c>
      <c r="K716" s="33" t="n"/>
      <c r="L716" s="33">
        <f>IF(K716="", "", IF(OR(ISTEXT(K716),ISTEXT($F716)),"",K716*$F716))</f>
        <v/>
      </c>
      <c r="M716" s="30">
        <f>IF(OR(H716="",H716=0),"",IF(K716="",IF(J716="","",IF(OR(ISTEXT(J716),ISTEXT(H716)),"",J716/H716)),IF(OR(ISTEXT(L716),ISTEXT(H716)),"",L716/H716)))</f>
        <v/>
      </c>
    </row>
    <row r="717" ht="13.35" customHeight="1" s="162">
      <c r="B717" s="307" t="n"/>
      <c r="C717" s="307" t="n"/>
      <c r="E717" s="307" t="n"/>
      <c r="F717" s="32" t="n"/>
      <c r="G717" s="33">
        <f>IF(F717="", "", IF(OR(ISTEXT(H717),ISTEXT(F717)),"",H717/F717))</f>
        <v/>
      </c>
      <c r="H717" s="33" t="n"/>
      <c r="I717" s="33" t="n"/>
      <c r="J717" s="33">
        <f>IF(I717="", "", IF(OR(ISTEXT(I717),ISTEXT($F717)),"",I717*$F717))</f>
        <v/>
      </c>
      <c r="K717" s="33" t="n"/>
      <c r="L717" s="33">
        <f>IF(K717="", "", IF(OR(ISTEXT(K717),ISTEXT($F717)),"",K717*$F717))</f>
        <v/>
      </c>
      <c r="M717" s="30">
        <f>IF(OR(H717="",H717=0),"",IF(K717="",IF(J717="","",IF(OR(ISTEXT(J717),ISTEXT(H717)),"",J717/H717)),IF(OR(ISTEXT(L717),ISTEXT(H717)),"",L717/H717)))</f>
        <v/>
      </c>
    </row>
    <row r="718" ht="13.35" customHeight="1" s="162">
      <c r="B718" s="42" t="n"/>
      <c r="C718" s="231" t="inlineStr">
        <is>
          <t>Total</t>
        </is>
      </c>
      <c r="D718" s="159" t="n"/>
      <c r="E718" s="42" t="n"/>
      <c r="F718" s="42" t="n"/>
      <c r="G718" s="43" t="n"/>
      <c r="H718" s="43">
        <f>IF(SUM(H712:H717)=0,"",SUM(H712:H717))</f>
        <v/>
      </c>
      <c r="I718" s="43" t="n"/>
      <c r="J718" s="43">
        <f>IF(SUM(J712:J717)=0,"",SUM(J712:J717))</f>
        <v/>
      </c>
      <c r="K718" s="43" t="n"/>
      <c r="L718" s="43">
        <f>IF(SUM(L712:L717)=0,"",SUM(L712:L717))</f>
        <v/>
      </c>
      <c r="M718" s="35">
        <f>IF(OR(H718="",H718=0),"",IF(L718="",IF(J718="","",IF(OR(ISTEXT(J718),ISTEXT(H718)),"",J718/H718)),IF(OR(ISTEXT(L718),ISTEXT(H718)),"",L718/H718)))</f>
        <v/>
      </c>
    </row>
    <row r="719" ht="13.35" customHeight="1" s="162">
      <c r="B719" s="188" t="inlineStr">
        <is>
          <t>Remarks</t>
        </is>
      </c>
      <c r="C719" s="173" t="n"/>
      <c r="D719" s="154" t="n"/>
      <c r="E719" s="174" t="n"/>
      <c r="F719" s="174" t="n"/>
      <c r="G719" s="174" t="n"/>
      <c r="H719" s="174" t="n"/>
      <c r="I719" s="174" t="n"/>
      <c r="J719" s="174" t="n"/>
      <c r="K719" s="174" t="n"/>
      <c r="L719" s="174" t="n"/>
      <c r="M719" s="173" t="n"/>
    </row>
    <row r="720" ht="13.35" customHeight="1" s="162">
      <c r="B720" s="154" t="n"/>
      <c r="C720" s="174" t="n"/>
      <c r="D720" s="174" t="n"/>
      <c r="E720" s="174" t="n"/>
      <c r="F720" s="174" t="n"/>
      <c r="G720" s="174" t="n"/>
      <c r="H720" s="174" t="n"/>
      <c r="I720" s="174" t="n"/>
      <c r="J720" s="174" t="n"/>
      <c r="K720" s="174" t="n"/>
      <c r="L720" s="174" t="n"/>
      <c r="M720" s="173" t="n"/>
    </row>
    <row r="721" ht="13.35" customHeight="1" s="162"/>
    <row r="722" ht="13.35" customHeight="1" s="162"/>
    <row r="723" ht="13.35" customHeight="1" s="162"/>
    <row r="724" ht="13.35" customHeight="1" s="162">
      <c r="B724" s="200" t="inlineStr">
        <is>
          <t>System</t>
        </is>
      </c>
      <c r="C724" s="403" t="n"/>
      <c r="D724" s="209">
        <f>IF('{Equipment Data Entry}'!B263="","",'{Equipment Data Entry}'!B263)</f>
        <v/>
      </c>
      <c r="E724" s="418" t="n"/>
      <c r="F724" s="403" t="n"/>
      <c r="G724" s="200" t="inlineStr">
        <is>
          <t>Service</t>
        </is>
      </c>
      <c r="H724" s="403" t="n"/>
      <c r="I724" s="210">
        <f>IF('{Equipment Data Entry}'!C263="","",'{Equipment Data Entry}'!C263)</f>
        <v/>
      </c>
      <c r="J724" s="418" t="n"/>
      <c r="K724" s="418" t="n"/>
      <c r="L724" s="418" t="n"/>
      <c r="M724" s="403" t="n"/>
    </row>
    <row r="725" ht="13.35" customHeight="1" s="162">
      <c r="B725" s="422" t="n"/>
      <c r="C725" s="423" t="n"/>
      <c r="D725" s="422" t="n"/>
      <c r="E725" s="424" t="n"/>
      <c r="F725" s="423" t="n"/>
      <c r="G725" s="422" t="n"/>
      <c r="H725" s="423" t="n"/>
      <c r="I725" s="422" t="n"/>
      <c r="J725" s="424" t="n"/>
      <c r="K725" s="424" t="n"/>
      <c r="L725" s="424" t="n"/>
      <c r="M725" s="423" t="n"/>
    </row>
    <row r="726" ht="13.35" customHeight="1" s="162">
      <c r="B726" s="200" t="inlineStr">
        <is>
          <t>Unit Data</t>
        </is>
      </c>
      <c r="C726" s="400" t="n"/>
      <c r="D726" s="400" t="n"/>
      <c r="E726" s="400" t="n"/>
      <c r="F726" s="400" t="n"/>
      <c r="G726" s="401" t="n"/>
      <c r="H726" s="13" t="n"/>
      <c r="I726" s="200" t="inlineStr">
        <is>
          <t>Design and Performance Data</t>
        </is>
      </c>
      <c r="J726" s="400" t="n"/>
      <c r="K726" s="400" t="n"/>
      <c r="L726" s="401" t="n"/>
      <c r="M726" s="283" t="n"/>
    </row>
    <row r="727" ht="13.35" customHeight="1" s="162">
      <c r="B727" s="199" t="inlineStr">
        <is>
          <t>Manufacturer</t>
        </is>
      </c>
      <c r="C727" s="401" t="n"/>
      <c r="D727" s="204">
        <f>IF('{Equipment Data Entry}'!E263="","",'{Equipment Data Entry}'!E263)</f>
        <v/>
      </c>
      <c r="E727" s="400" t="n"/>
      <c r="F727" s="400" t="n"/>
      <c r="G727" s="401" t="n"/>
      <c r="H727" s="13" t="n"/>
      <c r="I727" s="199" t="inlineStr">
        <is>
          <t>Design Criteria</t>
        </is>
      </c>
      <c r="J727" s="401" t="n"/>
      <c r="K727" s="199" t="inlineStr">
        <is>
          <t>Design</t>
        </is>
      </c>
      <c r="L727" s="199" t="inlineStr">
        <is>
          <t>Actual</t>
        </is>
      </c>
      <c r="M727" s="13" t="n"/>
    </row>
    <row r="728" ht="13.35" customHeight="1" s="162">
      <c r="B728" s="199" t="inlineStr">
        <is>
          <t>Model Number</t>
        </is>
      </c>
      <c r="C728" s="401" t="n"/>
      <c r="D728" s="204">
        <f>IF('{Equipment Data Entry}'!F263="","",'{Equipment Data Entry}'!F263)</f>
        <v/>
      </c>
      <c r="E728" s="400" t="n"/>
      <c r="F728" s="400" t="n"/>
      <c r="G728" s="401" t="n"/>
      <c r="H728" s="13" t="n"/>
      <c r="I728" s="199" t="inlineStr">
        <is>
          <t>Total Airflow</t>
        </is>
      </c>
      <c r="J728" s="401" t="n"/>
      <c r="K728" s="24">
        <f>H742</f>
        <v/>
      </c>
      <c r="L728" s="24">
        <f>L742</f>
        <v/>
      </c>
      <c r="M728" s="22">
        <f>IF(OR(L728="",K728="",K728=0),"",IF(OR(ISTEXT(L728),ISTEXT(K728)),"",L728/K728))</f>
        <v/>
      </c>
    </row>
    <row r="729" ht="13.35" customHeight="1" s="162">
      <c r="B729" s="199" t="inlineStr">
        <is>
          <t>Serial Number</t>
        </is>
      </c>
      <c r="C729" s="401" t="n"/>
      <c r="D729" s="204" t="n"/>
      <c r="E729" s="400" t="n"/>
      <c r="F729" s="400" t="n"/>
      <c r="G729" s="401" t="n"/>
      <c r="H729" s="13" t="n"/>
      <c r="I729" s="199" t="inlineStr">
        <is>
          <t>Unit ESP</t>
        </is>
      </c>
      <c r="J729" s="401" t="n"/>
      <c r="K729" s="71" t="n"/>
      <c r="L729" s="64" t="n"/>
      <c r="M729" s="22" t="n"/>
    </row>
    <row r="730" ht="13.35" customHeight="1" s="162">
      <c r="B730" s="199" t="inlineStr">
        <is>
          <t>Area Served</t>
        </is>
      </c>
      <c r="C730" s="401" t="n"/>
      <c r="D730" s="204">
        <f>IF('{Equipment Data Entry}'!C263="","",'{Equipment Data Entry}'!C263)</f>
        <v/>
      </c>
      <c r="E730" s="400" t="n"/>
      <c r="F730" s="400" t="n"/>
      <c r="G730" s="401" t="n"/>
      <c r="H730" s="13" t="n"/>
      <c r="I730" s="199" t="inlineStr">
        <is>
          <t>Fan RPM</t>
        </is>
      </c>
      <c r="J730" s="401" t="n"/>
      <c r="K730" s="71" t="n"/>
      <c r="L730" s="64" t="n"/>
      <c r="M730" s="22" t="n"/>
    </row>
    <row r="731" ht="13.35" customHeight="1" s="162">
      <c r="B731" s="199" t="inlineStr">
        <is>
          <t>Location</t>
        </is>
      </c>
      <c r="C731" s="401" t="n"/>
      <c r="D731" s="204">
        <f>IF('{Equipment Data Entry}'!D263="","",'{Equipment Data Entry}'!D263)</f>
        <v/>
      </c>
      <c r="E731" s="400" t="n"/>
      <c r="F731" s="400" t="n"/>
      <c r="G731" s="401" t="n"/>
      <c r="H731" s="13" t="n"/>
      <c r="I731" s="199" t="inlineStr">
        <is>
          <t>Speed Setting</t>
        </is>
      </c>
      <c r="J731" s="401" t="n"/>
      <c r="K731" s="71" t="n"/>
      <c r="L731" s="64" t="n"/>
      <c r="M731" s="22" t="n"/>
    </row>
    <row r="732" ht="13.35" customHeight="1" s="162">
      <c r="B732" s="199" t="inlineStr">
        <is>
          <t>HP / V / Ph</t>
        </is>
      </c>
      <c r="C732" s="401" t="n"/>
      <c r="D732" s="523">
        <f>IF('{Equipment Data Entry}'!G263="","",'{Equipment Data Entry}'!G263)</f>
        <v/>
      </c>
      <c r="E732" s="524">
        <f>IF('{Equipment Data Entry}'!H263="","",'{Equipment Data Entry}'!H263)</f>
        <v/>
      </c>
      <c r="F732" s="524">
        <f>IF('{Equipment Data Entry}'!I263="","",'{Equipment Data Entry}'!I263)</f>
        <v/>
      </c>
      <c r="G732" s="401" t="n"/>
      <c r="I732" s="199" t="inlineStr">
        <is>
          <t>Measured Amps</t>
        </is>
      </c>
      <c r="J732" s="401" t="n"/>
      <c r="K732" s="71" t="n"/>
      <c r="L732" s="400" t="n"/>
      <c r="M732" s="401" t="n"/>
    </row>
    <row r="733" ht="13.35" customHeight="1" s="162">
      <c r="B733" s="199" t="inlineStr">
        <is>
          <t>Instrument</t>
        </is>
      </c>
      <c r="C733" s="401" t="n"/>
      <c r="D733" s="204" t="n"/>
      <c r="E733" s="400" t="n"/>
      <c r="F733" s="400" t="n"/>
      <c r="G733" s="401" t="n"/>
      <c r="I733" s="199" t="inlineStr">
        <is>
          <t>Final Settings</t>
        </is>
      </c>
      <c r="J733" s="401" t="n"/>
      <c r="K733" s="71" t="n"/>
      <c r="L733" s="400" t="n"/>
      <c r="M733" s="401" t="n"/>
    </row>
    <row r="734" ht="13.35" customHeight="1" s="162">
      <c r="B734" s="188" t="inlineStr">
        <is>
          <t>Register / Grille / Diffuser Airflow</t>
        </is>
      </c>
      <c r="C734" s="174" t="n"/>
      <c r="D734" s="174" t="n"/>
      <c r="E734" s="174" t="n"/>
      <c r="F734" s="173" t="n"/>
      <c r="G734" s="233" t="inlineStr">
        <is>
          <t>Design VEL</t>
        </is>
      </c>
      <c r="H734" s="194" t="inlineStr">
        <is>
          <t>Design CFM</t>
        </is>
      </c>
      <c r="I734" s="188" t="inlineStr">
        <is>
          <t>Initial</t>
        </is>
      </c>
      <c r="J734" s="173" t="n"/>
      <c r="K734" s="188" t="inlineStr">
        <is>
          <t>Final</t>
        </is>
      </c>
      <c r="L734" s="173" t="n"/>
      <c r="M734" s="188" t="inlineStr">
        <is>
          <t>%</t>
        </is>
      </c>
    </row>
    <row r="735" ht="13.35" customHeight="1" s="162">
      <c r="B735" s="153" t="inlineStr">
        <is>
          <t>No.</t>
        </is>
      </c>
      <c r="C735" s="188" t="inlineStr">
        <is>
          <t>Area Served</t>
        </is>
      </c>
      <c r="D735" s="188" t="inlineStr">
        <is>
          <t>Type</t>
        </is>
      </c>
      <c r="E735" s="188" t="inlineStr">
        <is>
          <t>Size</t>
        </is>
      </c>
      <c r="F735" s="188" t="inlineStr">
        <is>
          <t>Ak</t>
        </is>
      </c>
      <c r="G735" s="440" t="n"/>
      <c r="H735" s="440" t="n"/>
      <c r="I735" s="188" t="inlineStr">
        <is>
          <t>VEL</t>
        </is>
      </c>
      <c r="J735" s="188" t="inlineStr">
        <is>
          <t>CFM</t>
        </is>
      </c>
      <c r="K735" s="188" t="inlineStr">
        <is>
          <t>VEL</t>
        </is>
      </c>
      <c r="L735" s="188" t="inlineStr">
        <is>
          <t>CFM</t>
        </is>
      </c>
      <c r="M735" s="440" t="n"/>
    </row>
    <row r="736" ht="13.35" customHeight="1" s="162">
      <c r="B736" s="307" t="n"/>
      <c r="C736" s="307" t="n"/>
      <c r="E736" s="307" t="n"/>
      <c r="F736" s="32" t="n"/>
      <c r="G736" s="33">
        <f>IF(F736="", "", IF(OR(ISTEXT(H736),ISTEXT(F736)),"",H736/F736))</f>
        <v/>
      </c>
      <c r="H736" s="33" t="n"/>
      <c r="I736" s="33" t="n"/>
      <c r="J736" s="33">
        <f>IF(I736="", "", IF(OR(ISTEXT(I736),ISTEXT($F736)),"",I736*$F736))</f>
        <v/>
      </c>
      <c r="K736" s="33" t="n"/>
      <c r="L736" s="33">
        <f>IF(K736="", "", IF(OR(ISTEXT(K736),ISTEXT($F736)),"",K736*$F736))</f>
        <v/>
      </c>
      <c r="M736" s="30">
        <f>IF(OR(H736="",H736=0),"",IF(K736="",IF(J736="","",IF(OR(ISTEXT(J736),ISTEXT(H736)),"",J736/H736)),IF(OR(ISTEXT(L736),ISTEXT(H736)),"",L736/H736)))</f>
        <v/>
      </c>
    </row>
    <row r="737" ht="13.35" customHeight="1" s="162">
      <c r="B737" s="307" t="n"/>
      <c r="C737" s="307" t="n"/>
      <c r="E737" s="307" t="n"/>
      <c r="F737" s="32" t="n"/>
      <c r="G737" s="33">
        <f>IF(F737="", "", IF(OR(ISTEXT(H737),ISTEXT(F737)),"",H737/F737))</f>
        <v/>
      </c>
      <c r="H737" s="33" t="n"/>
      <c r="I737" s="33" t="n"/>
      <c r="J737" s="33">
        <f>IF(I737="", "", IF(OR(ISTEXT(I737),ISTEXT($F737)),"",I737*$F737))</f>
        <v/>
      </c>
      <c r="K737" s="33" t="n"/>
      <c r="L737" s="33">
        <f>IF(K737="", "", IF(OR(ISTEXT(K737),ISTEXT($F737)),"",K737*$F737))</f>
        <v/>
      </c>
      <c r="M737" s="30">
        <f>IF(OR(H737="",H737=0),"",IF(K737="",IF(J737="","",IF(OR(ISTEXT(J737),ISTEXT(H737)),"",J737/H737)),IF(OR(ISTEXT(L737),ISTEXT(H737)),"",L737/H737)))</f>
        <v/>
      </c>
    </row>
    <row r="738" ht="13.35" customHeight="1" s="162">
      <c r="B738" s="307" t="n"/>
      <c r="C738" s="307" t="n"/>
      <c r="E738" s="307" t="n"/>
      <c r="F738" s="32" t="n"/>
      <c r="G738" s="33">
        <f>IF(F738="", "", IF(OR(ISTEXT(H738),ISTEXT(F738)),"",H738/F738))</f>
        <v/>
      </c>
      <c r="H738" s="33" t="n"/>
      <c r="I738" s="33" t="n"/>
      <c r="J738" s="33">
        <f>IF(I738="", "", IF(OR(ISTEXT(I738),ISTEXT($F738)),"",I738*$F738))</f>
        <v/>
      </c>
      <c r="K738" s="33" t="n"/>
      <c r="L738" s="33">
        <f>IF(K738="", "", IF(OR(ISTEXT(K738),ISTEXT($F738)),"",K738*$F738))</f>
        <v/>
      </c>
      <c r="M738" s="30">
        <f>IF(OR(H738="",H738=0),"",IF(K738="",IF(J738="","",IF(OR(ISTEXT(J738),ISTEXT(H738)),"",J738/H738)),IF(OR(ISTEXT(L738),ISTEXT(H738)),"",L738/H738)))</f>
        <v/>
      </c>
    </row>
    <row r="739" ht="13.35" customHeight="1" s="162">
      <c r="B739" s="307" t="n"/>
      <c r="C739" s="307" t="n"/>
      <c r="E739" s="307" t="n"/>
      <c r="F739" s="32" t="n"/>
      <c r="G739" s="33">
        <f>IF(F739="", "", IF(OR(ISTEXT(H739),ISTEXT(F739)),"",H739/F739))</f>
        <v/>
      </c>
      <c r="H739" s="33" t="n"/>
      <c r="I739" s="33" t="n"/>
      <c r="J739" s="33">
        <f>IF(I739="", "", IF(OR(ISTEXT(I739),ISTEXT($F739)),"",I739*$F739))</f>
        <v/>
      </c>
      <c r="K739" s="33" t="n"/>
      <c r="L739" s="33">
        <f>IF(K739="", "", IF(OR(ISTEXT(K739),ISTEXT($F739)),"",K739*$F739))</f>
        <v/>
      </c>
      <c r="M739" s="30">
        <f>IF(OR(H739="",H739=0),"",IF(K739="",IF(J739="","",IF(OR(ISTEXT(J739),ISTEXT(H739)),"",J739/H739)),IF(OR(ISTEXT(L739),ISTEXT(H739)),"",L739/H739)))</f>
        <v/>
      </c>
    </row>
    <row r="740" ht="13.35" customHeight="1" s="162">
      <c r="B740" s="307" t="n"/>
      <c r="C740" s="307" t="n"/>
      <c r="E740" s="307" t="n"/>
      <c r="F740" s="32" t="n"/>
      <c r="G740" s="33">
        <f>IF(F740="", "", IF(OR(ISTEXT(H740),ISTEXT(F740)),"",H740/F740))</f>
        <v/>
      </c>
      <c r="H740" s="33" t="n"/>
      <c r="I740" s="33" t="n"/>
      <c r="J740" s="33">
        <f>IF(I740="", "", IF(OR(ISTEXT(I740),ISTEXT($F740)),"",I740*$F740))</f>
        <v/>
      </c>
      <c r="K740" s="33" t="n"/>
      <c r="L740" s="33">
        <f>IF(K740="", "", IF(OR(ISTEXT(K740),ISTEXT($F740)),"",K740*$F740))</f>
        <v/>
      </c>
      <c r="M740" s="30">
        <f>IF(OR(H740="",H740=0),"",IF(K740="",IF(J740="","",IF(OR(ISTEXT(J740),ISTEXT(H740)),"",J740/H740)),IF(OR(ISTEXT(L740),ISTEXT(H740)),"",L740/H740)))</f>
        <v/>
      </c>
    </row>
    <row r="741" ht="13.35" customHeight="1" s="162">
      <c r="B741" s="307" t="n"/>
      <c r="C741" s="307" t="n"/>
      <c r="E741" s="307" t="n"/>
      <c r="F741" s="32" t="n"/>
      <c r="G741" s="33">
        <f>IF(F741="", "", IF(OR(ISTEXT(H741),ISTEXT(F741)),"",H741/F741))</f>
        <v/>
      </c>
      <c r="H741" s="33" t="n"/>
      <c r="I741" s="33" t="n"/>
      <c r="J741" s="33">
        <f>IF(I741="", "", IF(OR(ISTEXT(I741),ISTEXT($F741)),"",I741*$F741))</f>
        <v/>
      </c>
      <c r="K741" s="33" t="n"/>
      <c r="L741" s="33">
        <f>IF(K741="", "", IF(OR(ISTEXT(K741),ISTEXT($F741)),"",K741*$F741))</f>
        <v/>
      </c>
      <c r="M741" s="30">
        <f>IF(OR(H741="",H741=0),"",IF(K741="",IF(J741="","",IF(OR(ISTEXT(J741),ISTEXT(H741)),"",J741/H741)),IF(OR(ISTEXT(L741),ISTEXT(H741)),"",L741/H741)))</f>
        <v/>
      </c>
    </row>
    <row r="742" ht="13.35" customHeight="1" s="162">
      <c r="B742" s="42" t="n"/>
      <c r="C742" s="231" t="inlineStr">
        <is>
          <t>Total</t>
        </is>
      </c>
      <c r="D742" s="159" t="n"/>
      <c r="E742" s="42" t="n"/>
      <c r="F742" s="42" t="n"/>
      <c r="G742" s="43" t="n"/>
      <c r="H742" s="43">
        <f>IF(SUM(H736:H741)=0,"",SUM(H736:H741))</f>
        <v/>
      </c>
      <c r="I742" s="43" t="n"/>
      <c r="J742" s="43">
        <f>IF(SUM(J736:J741)=0,"",SUM(J736:J741))</f>
        <v/>
      </c>
      <c r="K742" s="43" t="n"/>
      <c r="L742" s="43">
        <f>IF(SUM(L736:L741)=0,"",SUM(L736:L741))</f>
        <v/>
      </c>
      <c r="M742" s="35">
        <f>IF(OR(H742="",H742=0),"",IF(L742="",IF(J742="","",IF(OR(ISTEXT(J742),ISTEXT(H742)),"",J742/H742)),IF(OR(ISTEXT(L742),ISTEXT(H742)),"",L742/H742)))</f>
        <v/>
      </c>
    </row>
    <row r="743" ht="13.35" customHeight="1" s="162">
      <c r="B743" s="188" t="inlineStr">
        <is>
          <t>Remarks</t>
        </is>
      </c>
      <c r="C743" s="173" t="n"/>
      <c r="D743" s="154" t="n"/>
      <c r="E743" s="174" t="n"/>
      <c r="F743" s="174" t="n"/>
      <c r="G743" s="174" t="n"/>
      <c r="H743" s="174" t="n"/>
      <c r="I743" s="174" t="n"/>
      <c r="J743" s="174" t="n"/>
      <c r="K743" s="174" t="n"/>
      <c r="L743" s="174" t="n"/>
      <c r="M743" s="173" t="n"/>
    </row>
    <row r="744" ht="13.35" customHeight="1" s="162">
      <c r="B744" s="154" t="n"/>
      <c r="C744" s="174" t="n"/>
      <c r="D744" s="174" t="n"/>
      <c r="E744" s="174" t="n"/>
      <c r="F744" s="174" t="n"/>
      <c r="G744" s="174" t="n"/>
      <c r="H744" s="174" t="n"/>
      <c r="I744" s="174" t="n"/>
      <c r="J744" s="174" t="n"/>
      <c r="K744" s="174" t="n"/>
      <c r="L744" s="174" t="n"/>
      <c r="M744" s="173" t="n"/>
    </row>
    <row r="745" ht="13.35" customHeight="1" s="162"/>
    <row r="746" ht="13.35" customHeight="1" s="162"/>
    <row r="747" ht="13.35" customHeight="1" s="162"/>
    <row r="748" ht="13.35" customHeight="1" s="162">
      <c r="B748" s="200" t="inlineStr">
        <is>
          <t>System</t>
        </is>
      </c>
      <c r="C748" s="403" t="n"/>
      <c r="D748" s="209">
        <f>IF('{Equipment Data Entry}'!B264="","",'{Equipment Data Entry}'!B264)</f>
        <v/>
      </c>
      <c r="E748" s="418" t="n"/>
      <c r="F748" s="403" t="n"/>
      <c r="G748" s="200" t="inlineStr">
        <is>
          <t>Service</t>
        </is>
      </c>
      <c r="H748" s="403" t="n"/>
      <c r="I748" s="210">
        <f>IF('{Equipment Data Entry}'!C264="","",'{Equipment Data Entry}'!C264)</f>
        <v/>
      </c>
      <c r="J748" s="418" t="n"/>
      <c r="K748" s="418" t="n"/>
      <c r="L748" s="418" t="n"/>
      <c r="M748" s="403" t="n"/>
    </row>
    <row r="749" ht="13.35" customHeight="1" s="162">
      <c r="B749" s="422" t="n"/>
      <c r="C749" s="423" t="n"/>
      <c r="D749" s="422" t="n"/>
      <c r="E749" s="424" t="n"/>
      <c r="F749" s="423" t="n"/>
      <c r="G749" s="422" t="n"/>
      <c r="H749" s="423" t="n"/>
      <c r="I749" s="422" t="n"/>
      <c r="J749" s="424" t="n"/>
      <c r="K749" s="424" t="n"/>
      <c r="L749" s="424" t="n"/>
      <c r="M749" s="423" t="n"/>
    </row>
    <row r="750" ht="13.35" customHeight="1" s="162">
      <c r="B750" s="200" t="inlineStr">
        <is>
          <t>Unit Data</t>
        </is>
      </c>
      <c r="C750" s="400" t="n"/>
      <c r="D750" s="400" t="n"/>
      <c r="E750" s="400" t="n"/>
      <c r="F750" s="400" t="n"/>
      <c r="G750" s="401" t="n"/>
      <c r="H750" s="13" t="n"/>
      <c r="I750" s="200" t="inlineStr">
        <is>
          <t>Design and Performance Data</t>
        </is>
      </c>
      <c r="J750" s="400" t="n"/>
      <c r="K750" s="400" t="n"/>
      <c r="L750" s="401" t="n"/>
      <c r="M750" s="283" t="n"/>
    </row>
    <row r="751" ht="13.35" customHeight="1" s="162">
      <c r="B751" s="199" t="inlineStr">
        <is>
          <t>Manufacturer</t>
        </is>
      </c>
      <c r="C751" s="401" t="n"/>
      <c r="D751" s="204">
        <f>IF('{Equipment Data Entry}'!E264="","",'{Equipment Data Entry}'!E264)</f>
        <v/>
      </c>
      <c r="E751" s="400" t="n"/>
      <c r="F751" s="400" t="n"/>
      <c r="G751" s="401" t="n"/>
      <c r="H751" s="13" t="n"/>
      <c r="I751" s="199" t="inlineStr">
        <is>
          <t>Design Criteria</t>
        </is>
      </c>
      <c r="J751" s="401" t="n"/>
      <c r="K751" s="199" t="inlineStr">
        <is>
          <t>Design</t>
        </is>
      </c>
      <c r="L751" s="199" t="inlineStr">
        <is>
          <t>Actual</t>
        </is>
      </c>
      <c r="M751" s="13" t="n"/>
    </row>
    <row r="752" ht="13.35" customHeight="1" s="162">
      <c r="B752" s="199" t="inlineStr">
        <is>
          <t>Model Number</t>
        </is>
      </c>
      <c r="C752" s="401" t="n"/>
      <c r="D752" s="204">
        <f>IF('{Equipment Data Entry}'!F264="","",'{Equipment Data Entry}'!F264)</f>
        <v/>
      </c>
      <c r="E752" s="400" t="n"/>
      <c r="F752" s="400" t="n"/>
      <c r="G752" s="401" t="n"/>
      <c r="H752" s="13" t="n"/>
      <c r="I752" s="199" t="inlineStr">
        <is>
          <t>Total Airflow</t>
        </is>
      </c>
      <c r="J752" s="401" t="n"/>
      <c r="K752" s="24">
        <f>H766</f>
        <v/>
      </c>
      <c r="L752" s="24">
        <f>L766</f>
        <v/>
      </c>
      <c r="M752" s="22">
        <f>IF(OR(L752="",K752="",K752=0),"",IF(OR(ISTEXT(L752),ISTEXT(K752)),"",L752/K752))</f>
        <v/>
      </c>
    </row>
    <row r="753" ht="13.35" customHeight="1" s="162">
      <c r="B753" s="199" t="inlineStr">
        <is>
          <t>Serial Number</t>
        </is>
      </c>
      <c r="C753" s="401" t="n"/>
      <c r="D753" s="204" t="n"/>
      <c r="E753" s="400" t="n"/>
      <c r="F753" s="400" t="n"/>
      <c r="G753" s="401" t="n"/>
      <c r="H753" s="13" t="n"/>
      <c r="I753" s="199" t="inlineStr">
        <is>
          <t>Unit ESP</t>
        </is>
      </c>
      <c r="J753" s="401" t="n"/>
      <c r="K753" s="71" t="n"/>
      <c r="L753" s="64" t="n"/>
      <c r="M753" s="22" t="n"/>
    </row>
    <row r="754" ht="13.35" customHeight="1" s="162">
      <c r="B754" s="199" t="inlineStr">
        <is>
          <t>Area Served</t>
        </is>
      </c>
      <c r="C754" s="401" t="n"/>
      <c r="D754" s="204">
        <f>IF('{Equipment Data Entry}'!C264="","",'{Equipment Data Entry}'!C264)</f>
        <v/>
      </c>
      <c r="E754" s="400" t="n"/>
      <c r="F754" s="400" t="n"/>
      <c r="G754" s="401" t="n"/>
      <c r="H754" s="13" t="n"/>
      <c r="I754" s="199" t="inlineStr">
        <is>
          <t>Fan RPM</t>
        </is>
      </c>
      <c r="J754" s="401" t="n"/>
      <c r="K754" s="71" t="n"/>
      <c r="L754" s="64" t="n"/>
      <c r="M754" s="22" t="n"/>
    </row>
    <row r="755" ht="13.35" customHeight="1" s="162">
      <c r="B755" s="199" t="inlineStr">
        <is>
          <t>Location</t>
        </is>
      </c>
      <c r="C755" s="401" t="n"/>
      <c r="D755" s="204">
        <f>IF('{Equipment Data Entry}'!D264="","",'{Equipment Data Entry}'!D264)</f>
        <v/>
      </c>
      <c r="E755" s="400" t="n"/>
      <c r="F755" s="400" t="n"/>
      <c r="G755" s="401" t="n"/>
      <c r="H755" s="13" t="n"/>
      <c r="I755" s="199" t="inlineStr">
        <is>
          <t>Speed Setting</t>
        </is>
      </c>
      <c r="J755" s="401" t="n"/>
      <c r="K755" s="71" t="n"/>
      <c r="L755" s="64" t="n"/>
      <c r="M755" s="22" t="n"/>
    </row>
    <row r="756" ht="13.35" customHeight="1" s="162">
      <c r="B756" s="199" t="inlineStr">
        <is>
          <t>HP / V / Ph</t>
        </is>
      </c>
      <c r="C756" s="401" t="n"/>
      <c r="D756" s="523">
        <f>IF('{Equipment Data Entry}'!G264="","",'{Equipment Data Entry}'!G264)</f>
        <v/>
      </c>
      <c r="E756" s="524">
        <f>IF('{Equipment Data Entry}'!H264="","",'{Equipment Data Entry}'!H264)</f>
        <v/>
      </c>
      <c r="F756" s="524">
        <f>IF('{Equipment Data Entry}'!I264="","",'{Equipment Data Entry}'!I264)</f>
        <v/>
      </c>
      <c r="G756" s="401" t="n"/>
      <c r="I756" s="199" t="inlineStr">
        <is>
          <t>Measured Amps</t>
        </is>
      </c>
      <c r="J756" s="401" t="n"/>
      <c r="K756" s="71" t="n"/>
      <c r="L756" s="400" t="n"/>
      <c r="M756" s="401" t="n"/>
    </row>
    <row r="757" ht="13.35" customHeight="1" s="162">
      <c r="B757" s="199" t="inlineStr">
        <is>
          <t>Instrument</t>
        </is>
      </c>
      <c r="C757" s="401" t="n"/>
      <c r="D757" s="204" t="n"/>
      <c r="E757" s="400" t="n"/>
      <c r="F757" s="400" t="n"/>
      <c r="G757" s="401" t="n"/>
      <c r="I757" s="199" t="inlineStr">
        <is>
          <t>Final Settings</t>
        </is>
      </c>
      <c r="J757" s="401" t="n"/>
      <c r="K757" s="71" t="n"/>
      <c r="L757" s="400" t="n"/>
      <c r="M757" s="401" t="n"/>
    </row>
    <row r="758" ht="13.35" customHeight="1" s="162">
      <c r="B758" s="188" t="inlineStr">
        <is>
          <t>Register / Grille / Diffuser Airflow</t>
        </is>
      </c>
      <c r="C758" s="174" t="n"/>
      <c r="D758" s="174" t="n"/>
      <c r="E758" s="174" t="n"/>
      <c r="F758" s="173" t="n"/>
      <c r="G758" s="233" t="inlineStr">
        <is>
          <t>Design VEL</t>
        </is>
      </c>
      <c r="H758" s="194" t="inlineStr">
        <is>
          <t>Design CFM</t>
        </is>
      </c>
      <c r="I758" s="188" t="inlineStr">
        <is>
          <t>Initial</t>
        </is>
      </c>
      <c r="J758" s="173" t="n"/>
      <c r="K758" s="188" t="inlineStr">
        <is>
          <t>Final</t>
        </is>
      </c>
      <c r="L758" s="173" t="n"/>
      <c r="M758" s="188" t="inlineStr">
        <is>
          <t>%</t>
        </is>
      </c>
    </row>
    <row r="759" ht="13.35" customHeight="1" s="162">
      <c r="B759" s="153" t="inlineStr">
        <is>
          <t>No.</t>
        </is>
      </c>
      <c r="C759" s="188" t="inlineStr">
        <is>
          <t>Area Served</t>
        </is>
      </c>
      <c r="D759" s="188" t="inlineStr">
        <is>
          <t>Type</t>
        </is>
      </c>
      <c r="E759" s="188" t="inlineStr">
        <is>
          <t>Size</t>
        </is>
      </c>
      <c r="F759" s="188" t="inlineStr">
        <is>
          <t>Ak</t>
        </is>
      </c>
      <c r="G759" s="440" t="n"/>
      <c r="H759" s="440" t="n"/>
      <c r="I759" s="188" t="inlineStr">
        <is>
          <t>VEL</t>
        </is>
      </c>
      <c r="J759" s="188" t="inlineStr">
        <is>
          <t>CFM</t>
        </is>
      </c>
      <c r="K759" s="188" t="inlineStr">
        <is>
          <t>VEL</t>
        </is>
      </c>
      <c r="L759" s="188" t="inlineStr">
        <is>
          <t>CFM</t>
        </is>
      </c>
      <c r="M759" s="440" t="n"/>
    </row>
    <row r="760" ht="13.35" customHeight="1" s="162">
      <c r="B760" s="307" t="n"/>
      <c r="C760" s="307" t="n"/>
      <c r="E760" s="307" t="n"/>
      <c r="F760" s="32" t="n"/>
      <c r="G760" s="33">
        <f>IF(F760="", "", IF(OR(ISTEXT(H760),ISTEXT(F760)),"",H760/F760))</f>
        <v/>
      </c>
      <c r="H760" s="33" t="n"/>
      <c r="I760" s="33" t="n"/>
      <c r="J760" s="33">
        <f>IF(I760="", "", IF(OR(ISTEXT(I760),ISTEXT($F760)),"",I760*$F760))</f>
        <v/>
      </c>
      <c r="K760" s="33" t="n"/>
      <c r="L760" s="33">
        <f>IF(K760="", "", IF(OR(ISTEXT(K760),ISTEXT($F760)),"",K760*$F760))</f>
        <v/>
      </c>
      <c r="M760" s="30">
        <f>IF(OR(H760="",H760=0),"",IF(K760="",IF(J760="","",IF(OR(ISTEXT(J760),ISTEXT(H760)),"",J760/H760)),IF(OR(ISTEXT(L760),ISTEXT(H760)),"",L760/H760)))</f>
        <v/>
      </c>
    </row>
    <row r="761" ht="13.35" customHeight="1" s="162">
      <c r="B761" s="307" t="n"/>
      <c r="C761" s="307" t="n"/>
      <c r="E761" s="307" t="n"/>
      <c r="F761" s="32" t="n"/>
      <c r="G761" s="33">
        <f>IF(F761="", "", IF(OR(ISTEXT(H761),ISTEXT(F761)),"",H761/F761))</f>
        <v/>
      </c>
      <c r="H761" s="33" t="n"/>
      <c r="I761" s="33" t="n"/>
      <c r="J761" s="33">
        <f>IF(I761="", "", IF(OR(ISTEXT(I761),ISTEXT($F761)),"",I761*$F761))</f>
        <v/>
      </c>
      <c r="K761" s="33" t="n"/>
      <c r="L761" s="33">
        <f>IF(K761="", "", IF(OR(ISTEXT(K761),ISTEXT($F761)),"",K761*$F761))</f>
        <v/>
      </c>
      <c r="M761" s="30">
        <f>IF(OR(H761="",H761=0),"",IF(K761="",IF(J761="","",IF(OR(ISTEXT(J761),ISTEXT(H761)),"",J761/H761)),IF(OR(ISTEXT(L761),ISTEXT(H761)),"",L761/H761)))</f>
        <v/>
      </c>
    </row>
    <row r="762" ht="13.35" customHeight="1" s="162">
      <c r="B762" s="307" t="n"/>
      <c r="C762" s="307" t="n"/>
      <c r="E762" s="307" t="n"/>
      <c r="F762" s="32" t="n"/>
      <c r="G762" s="33">
        <f>IF(F762="", "", IF(OR(ISTEXT(H762),ISTEXT(F762)),"",H762/F762))</f>
        <v/>
      </c>
      <c r="H762" s="33" t="n"/>
      <c r="I762" s="33" t="n"/>
      <c r="J762" s="33">
        <f>IF(I762="", "", IF(OR(ISTEXT(I762),ISTEXT($F762)),"",I762*$F762))</f>
        <v/>
      </c>
      <c r="K762" s="33" t="n"/>
      <c r="L762" s="33">
        <f>IF(K762="", "", IF(OR(ISTEXT(K762),ISTEXT($F762)),"",K762*$F762))</f>
        <v/>
      </c>
      <c r="M762" s="30">
        <f>IF(OR(H762="",H762=0),"",IF(K762="",IF(J762="","",IF(OR(ISTEXT(J762),ISTEXT(H762)),"",J762/H762)),IF(OR(ISTEXT(L762),ISTEXT(H762)),"",L762/H762)))</f>
        <v/>
      </c>
    </row>
    <row r="763" ht="13.35" customHeight="1" s="162">
      <c r="B763" s="307" t="n"/>
      <c r="C763" s="307" t="n"/>
      <c r="E763" s="307" t="n"/>
      <c r="F763" s="32" t="n"/>
      <c r="G763" s="33">
        <f>IF(F763="", "", IF(OR(ISTEXT(H763),ISTEXT(F763)),"",H763/F763))</f>
        <v/>
      </c>
      <c r="H763" s="33" t="n"/>
      <c r="I763" s="33" t="n"/>
      <c r="J763" s="33">
        <f>IF(I763="", "", IF(OR(ISTEXT(I763),ISTEXT($F763)),"",I763*$F763))</f>
        <v/>
      </c>
      <c r="K763" s="33" t="n"/>
      <c r="L763" s="33">
        <f>IF(K763="", "", IF(OR(ISTEXT(K763),ISTEXT($F763)),"",K763*$F763))</f>
        <v/>
      </c>
      <c r="M763" s="30">
        <f>IF(OR(H763="",H763=0),"",IF(K763="",IF(J763="","",IF(OR(ISTEXT(J763),ISTEXT(H763)),"",J763/H763)),IF(OR(ISTEXT(L763),ISTEXT(H763)),"",L763/H763)))</f>
        <v/>
      </c>
    </row>
    <row r="764" ht="13.35" customHeight="1" s="162">
      <c r="B764" s="307" t="n"/>
      <c r="C764" s="307" t="n"/>
      <c r="E764" s="307" t="n"/>
      <c r="F764" s="32" t="n"/>
      <c r="G764" s="33">
        <f>IF(F764="", "", IF(OR(ISTEXT(H764),ISTEXT(F764)),"",H764/F764))</f>
        <v/>
      </c>
      <c r="H764" s="33" t="n"/>
      <c r="I764" s="33" t="n"/>
      <c r="J764" s="33">
        <f>IF(I764="", "", IF(OR(ISTEXT(I764),ISTEXT($F764)),"",I764*$F764))</f>
        <v/>
      </c>
      <c r="K764" s="33" t="n"/>
      <c r="L764" s="33">
        <f>IF(K764="", "", IF(OR(ISTEXT(K764),ISTEXT($F764)),"",K764*$F764))</f>
        <v/>
      </c>
      <c r="M764" s="30">
        <f>IF(OR(H764="",H764=0),"",IF(K764="",IF(J764="","",IF(OR(ISTEXT(J764),ISTEXT(H764)),"",J764/H764)),IF(OR(ISTEXT(L764),ISTEXT(H764)),"",L764/H764)))</f>
        <v/>
      </c>
    </row>
    <row r="765" ht="13.35" customHeight="1" s="162">
      <c r="B765" s="307" t="n"/>
      <c r="C765" s="307" t="n"/>
      <c r="E765" s="307" t="n"/>
      <c r="F765" s="32" t="n"/>
      <c r="G765" s="33">
        <f>IF(F765="", "", IF(OR(ISTEXT(H765),ISTEXT(F765)),"",H765/F765))</f>
        <v/>
      </c>
      <c r="H765" s="33" t="n"/>
      <c r="I765" s="33" t="n"/>
      <c r="J765" s="33">
        <f>IF(I765="", "", IF(OR(ISTEXT(I765),ISTEXT($F765)),"",I765*$F765))</f>
        <v/>
      </c>
      <c r="K765" s="33" t="n"/>
      <c r="L765" s="33">
        <f>IF(K765="", "", IF(OR(ISTEXT(K765),ISTEXT($F765)),"",K765*$F765))</f>
        <v/>
      </c>
      <c r="M765" s="30">
        <f>IF(OR(H765="",H765=0),"",IF(K765="",IF(J765="","",IF(OR(ISTEXT(J765),ISTEXT(H765)),"",J765/H765)),IF(OR(ISTEXT(L765),ISTEXT(H765)),"",L765/H765)))</f>
        <v/>
      </c>
    </row>
    <row r="766" ht="13.35" customHeight="1" s="162">
      <c r="B766" s="42" t="n"/>
      <c r="C766" s="231" t="inlineStr">
        <is>
          <t>Total</t>
        </is>
      </c>
      <c r="D766" s="159" t="n"/>
      <c r="E766" s="42" t="n"/>
      <c r="F766" s="42" t="n"/>
      <c r="G766" s="43" t="n"/>
      <c r="H766" s="43">
        <f>IF(SUM(H760:H765)=0,"",SUM(H760:H765))</f>
        <v/>
      </c>
      <c r="I766" s="43" t="n"/>
      <c r="J766" s="43">
        <f>IF(SUM(J760:J765)=0,"",SUM(J760:J765))</f>
        <v/>
      </c>
      <c r="K766" s="43" t="n"/>
      <c r="L766" s="43">
        <f>IF(SUM(L760:L765)=0,"",SUM(L760:L765))</f>
        <v/>
      </c>
      <c r="M766" s="35">
        <f>IF(OR(H766="",H766=0),"",IF(L766="",IF(J766="","",IF(OR(ISTEXT(J766),ISTEXT(H766)),"",J766/H766)),IF(OR(ISTEXT(L766),ISTEXT(H766)),"",L766/H766)))</f>
        <v/>
      </c>
    </row>
    <row r="767" ht="13.35" customHeight="1" s="162">
      <c r="B767" s="188" t="inlineStr">
        <is>
          <t>Remarks</t>
        </is>
      </c>
      <c r="C767" s="173" t="n"/>
      <c r="D767" s="154" t="n"/>
      <c r="E767" s="174" t="n"/>
      <c r="F767" s="174" t="n"/>
      <c r="G767" s="174" t="n"/>
      <c r="H767" s="174" t="n"/>
      <c r="I767" s="174" t="n"/>
      <c r="J767" s="174" t="n"/>
      <c r="K767" s="174" t="n"/>
      <c r="L767" s="174" t="n"/>
      <c r="M767" s="173" t="n"/>
    </row>
    <row r="768" ht="13.35" customHeight="1" s="162">
      <c r="B768" s="154" t="n"/>
      <c r="C768" s="174" t="n"/>
      <c r="D768" s="174" t="n"/>
      <c r="E768" s="174" t="n"/>
      <c r="F768" s="174" t="n"/>
      <c r="G768" s="174" t="n"/>
      <c r="H768" s="174" t="n"/>
      <c r="I768" s="174" t="n"/>
      <c r="J768" s="174" t="n"/>
      <c r="K768" s="174" t="n"/>
      <c r="L768" s="174" t="n"/>
      <c r="M768" s="173" t="n"/>
    </row>
    <row r="769" ht="13.35" customHeight="1" s="162"/>
    <row r="770" ht="13.35" customHeight="1" s="162"/>
    <row r="771" ht="13.35" customHeight="1" s="162"/>
    <row r="772" ht="13.35" customHeight="1" s="162">
      <c r="B772" s="200" t="inlineStr">
        <is>
          <t>System</t>
        </is>
      </c>
      <c r="C772" s="403" t="n"/>
      <c r="D772" s="209">
        <f>IF('{Equipment Data Entry}'!B265="","",'{Equipment Data Entry}'!B265)</f>
        <v/>
      </c>
      <c r="E772" s="418" t="n"/>
      <c r="F772" s="403" t="n"/>
      <c r="G772" s="200" t="inlineStr">
        <is>
          <t>Service</t>
        </is>
      </c>
      <c r="H772" s="403" t="n"/>
      <c r="I772" s="210">
        <f>IF('{Equipment Data Entry}'!C265="","",'{Equipment Data Entry}'!C265)</f>
        <v/>
      </c>
      <c r="J772" s="418" t="n"/>
      <c r="K772" s="418" t="n"/>
      <c r="L772" s="418" t="n"/>
      <c r="M772" s="403" t="n"/>
    </row>
    <row r="773" ht="13.35" customHeight="1" s="162">
      <c r="B773" s="422" t="n"/>
      <c r="C773" s="423" t="n"/>
      <c r="D773" s="422" t="n"/>
      <c r="E773" s="424" t="n"/>
      <c r="F773" s="423" t="n"/>
      <c r="G773" s="422" t="n"/>
      <c r="H773" s="423" t="n"/>
      <c r="I773" s="422" t="n"/>
      <c r="J773" s="424" t="n"/>
      <c r="K773" s="424" t="n"/>
      <c r="L773" s="424" t="n"/>
      <c r="M773" s="423" t="n"/>
    </row>
    <row r="774" ht="13.35" customHeight="1" s="162">
      <c r="B774" s="200" t="inlineStr">
        <is>
          <t>Unit Data</t>
        </is>
      </c>
      <c r="C774" s="400" t="n"/>
      <c r="D774" s="400" t="n"/>
      <c r="E774" s="400" t="n"/>
      <c r="F774" s="400" t="n"/>
      <c r="G774" s="401" t="n"/>
      <c r="H774" s="13" t="n"/>
      <c r="I774" s="200" t="inlineStr">
        <is>
          <t>Design and Performance Data</t>
        </is>
      </c>
      <c r="J774" s="400" t="n"/>
      <c r="K774" s="400" t="n"/>
      <c r="L774" s="401" t="n"/>
      <c r="M774" s="283" t="n"/>
    </row>
    <row r="775" ht="13.35" customHeight="1" s="162">
      <c r="B775" s="199" t="inlineStr">
        <is>
          <t>Manufacturer</t>
        </is>
      </c>
      <c r="C775" s="401" t="n"/>
      <c r="D775" s="204">
        <f>IF('{Equipment Data Entry}'!E265="","",'{Equipment Data Entry}'!E265)</f>
        <v/>
      </c>
      <c r="E775" s="400" t="n"/>
      <c r="F775" s="400" t="n"/>
      <c r="G775" s="401" t="n"/>
      <c r="H775" s="13" t="n"/>
      <c r="I775" s="199" t="inlineStr">
        <is>
          <t>Design Criteria</t>
        </is>
      </c>
      <c r="J775" s="401" t="n"/>
      <c r="K775" s="199" t="inlineStr">
        <is>
          <t>Design</t>
        </is>
      </c>
      <c r="L775" s="199" t="inlineStr">
        <is>
          <t>Actual</t>
        </is>
      </c>
      <c r="M775" s="13" t="n"/>
    </row>
    <row r="776" ht="13.35" customHeight="1" s="162">
      <c r="B776" s="199" t="inlineStr">
        <is>
          <t>Model Number</t>
        </is>
      </c>
      <c r="C776" s="401" t="n"/>
      <c r="D776" s="204">
        <f>IF('{Equipment Data Entry}'!F265="","",'{Equipment Data Entry}'!F265)</f>
        <v/>
      </c>
      <c r="E776" s="400" t="n"/>
      <c r="F776" s="400" t="n"/>
      <c r="G776" s="401" t="n"/>
      <c r="H776" s="13" t="n"/>
      <c r="I776" s="199" t="inlineStr">
        <is>
          <t>Total Airflow</t>
        </is>
      </c>
      <c r="J776" s="401" t="n"/>
      <c r="K776" s="24">
        <f>H790</f>
        <v/>
      </c>
      <c r="L776" s="24">
        <f>L790</f>
        <v/>
      </c>
      <c r="M776" s="22">
        <f>IF(OR(L776="",K776="",K776=0),"",IF(OR(ISTEXT(L776),ISTEXT(K776)),"",L776/K776))</f>
        <v/>
      </c>
    </row>
    <row r="777" ht="13.35" customHeight="1" s="162">
      <c r="B777" s="199" t="inlineStr">
        <is>
          <t>Serial Number</t>
        </is>
      </c>
      <c r="C777" s="401" t="n"/>
      <c r="D777" s="204" t="n"/>
      <c r="E777" s="400" t="n"/>
      <c r="F777" s="400" t="n"/>
      <c r="G777" s="401" t="n"/>
      <c r="H777" s="13" t="n"/>
      <c r="I777" s="199" t="inlineStr">
        <is>
          <t>Unit ESP</t>
        </is>
      </c>
      <c r="J777" s="401" t="n"/>
      <c r="K777" s="71" t="n"/>
      <c r="L777" s="64" t="n"/>
      <c r="M777" s="22" t="n"/>
    </row>
    <row r="778" ht="13.35" customHeight="1" s="162">
      <c r="B778" s="199" t="inlineStr">
        <is>
          <t>Area Served</t>
        </is>
      </c>
      <c r="C778" s="401" t="n"/>
      <c r="D778" s="204">
        <f>IF('{Equipment Data Entry}'!C265="","",'{Equipment Data Entry}'!C265)</f>
        <v/>
      </c>
      <c r="E778" s="400" t="n"/>
      <c r="F778" s="400" t="n"/>
      <c r="G778" s="401" t="n"/>
      <c r="H778" s="13" t="n"/>
      <c r="I778" s="199" t="inlineStr">
        <is>
          <t>Fan RPM</t>
        </is>
      </c>
      <c r="J778" s="401" t="n"/>
      <c r="K778" s="71" t="n"/>
      <c r="L778" s="64" t="n"/>
      <c r="M778" s="22" t="n"/>
    </row>
    <row r="779" ht="13.35" customHeight="1" s="162">
      <c r="B779" s="199" t="inlineStr">
        <is>
          <t>Location</t>
        </is>
      </c>
      <c r="C779" s="401" t="n"/>
      <c r="D779" s="204">
        <f>IF('{Equipment Data Entry}'!D265="","",'{Equipment Data Entry}'!D265)</f>
        <v/>
      </c>
      <c r="E779" s="400" t="n"/>
      <c r="F779" s="400" t="n"/>
      <c r="G779" s="401" t="n"/>
      <c r="H779" s="13" t="n"/>
      <c r="I779" s="199" t="inlineStr">
        <is>
          <t>Speed Setting</t>
        </is>
      </c>
      <c r="J779" s="401" t="n"/>
      <c r="K779" s="71" t="n"/>
      <c r="L779" s="64" t="n"/>
      <c r="M779" s="22" t="n"/>
    </row>
    <row r="780" ht="13.35" customHeight="1" s="162">
      <c r="B780" s="199" t="inlineStr">
        <is>
          <t>HP / V / Ph</t>
        </is>
      </c>
      <c r="C780" s="401" t="n"/>
      <c r="D780" s="523">
        <f>IF('{Equipment Data Entry}'!G265="","",'{Equipment Data Entry}'!G265)</f>
        <v/>
      </c>
      <c r="E780" s="524">
        <f>IF('{Equipment Data Entry}'!H265="","",'{Equipment Data Entry}'!H265)</f>
        <v/>
      </c>
      <c r="F780" s="524">
        <f>IF('{Equipment Data Entry}'!I265="","",'{Equipment Data Entry}'!I265)</f>
        <v/>
      </c>
      <c r="G780" s="401" t="n"/>
      <c r="I780" s="199" t="inlineStr">
        <is>
          <t>Measured Amps</t>
        </is>
      </c>
      <c r="J780" s="401" t="n"/>
      <c r="K780" s="71" t="n"/>
      <c r="L780" s="400" t="n"/>
      <c r="M780" s="401" t="n"/>
    </row>
    <row r="781" ht="13.35" customHeight="1" s="162">
      <c r="B781" s="199" t="inlineStr">
        <is>
          <t>Instrument</t>
        </is>
      </c>
      <c r="C781" s="401" t="n"/>
      <c r="D781" s="204" t="n"/>
      <c r="E781" s="400" t="n"/>
      <c r="F781" s="400" t="n"/>
      <c r="G781" s="401" t="n"/>
      <c r="I781" s="199" t="inlineStr">
        <is>
          <t>Final Settings</t>
        </is>
      </c>
      <c r="J781" s="401" t="n"/>
      <c r="K781" s="71" t="n"/>
      <c r="L781" s="400" t="n"/>
      <c r="M781" s="401" t="n"/>
    </row>
    <row r="782" ht="13.35" customHeight="1" s="162">
      <c r="B782" s="188" t="inlineStr">
        <is>
          <t>Register / Grille / Diffuser Airflow</t>
        </is>
      </c>
      <c r="C782" s="174" t="n"/>
      <c r="D782" s="174" t="n"/>
      <c r="E782" s="174" t="n"/>
      <c r="F782" s="173" t="n"/>
      <c r="G782" s="233" t="inlineStr">
        <is>
          <t>Design VEL</t>
        </is>
      </c>
      <c r="H782" s="194" t="inlineStr">
        <is>
          <t>Design CFM</t>
        </is>
      </c>
      <c r="I782" s="188" t="inlineStr">
        <is>
          <t>Initial</t>
        </is>
      </c>
      <c r="J782" s="173" t="n"/>
      <c r="K782" s="188" t="inlineStr">
        <is>
          <t>Final</t>
        </is>
      </c>
      <c r="L782" s="173" t="n"/>
      <c r="M782" s="188" t="inlineStr">
        <is>
          <t>%</t>
        </is>
      </c>
    </row>
    <row r="783" ht="13.35" customHeight="1" s="162">
      <c r="B783" s="153" t="inlineStr">
        <is>
          <t>No.</t>
        </is>
      </c>
      <c r="C783" s="188" t="inlineStr">
        <is>
          <t>Area Served</t>
        </is>
      </c>
      <c r="D783" s="188" t="inlineStr">
        <is>
          <t>Type</t>
        </is>
      </c>
      <c r="E783" s="188" t="inlineStr">
        <is>
          <t>Size</t>
        </is>
      </c>
      <c r="F783" s="188" t="inlineStr">
        <is>
          <t>Ak</t>
        </is>
      </c>
      <c r="G783" s="440" t="n"/>
      <c r="H783" s="440" t="n"/>
      <c r="I783" s="188" t="inlineStr">
        <is>
          <t>VEL</t>
        </is>
      </c>
      <c r="J783" s="188" t="inlineStr">
        <is>
          <t>CFM</t>
        </is>
      </c>
      <c r="K783" s="188" t="inlineStr">
        <is>
          <t>VEL</t>
        </is>
      </c>
      <c r="L783" s="188" t="inlineStr">
        <is>
          <t>CFM</t>
        </is>
      </c>
      <c r="M783" s="440" t="n"/>
    </row>
    <row r="784" ht="13.35" customHeight="1" s="162">
      <c r="B784" s="307" t="n"/>
      <c r="C784" s="307" t="n"/>
      <c r="E784" s="307" t="n"/>
      <c r="F784" s="32" t="n"/>
      <c r="G784" s="33">
        <f>IF(F784="", "", IF(OR(ISTEXT(H784),ISTEXT(F784)),"",H784/F784))</f>
        <v/>
      </c>
      <c r="H784" s="33" t="n"/>
      <c r="I784" s="33" t="n"/>
      <c r="J784" s="33">
        <f>IF(I784="", "", IF(OR(ISTEXT(I784),ISTEXT($F784)),"",I784*$F784))</f>
        <v/>
      </c>
      <c r="K784" s="33" t="n"/>
      <c r="L784" s="33">
        <f>IF(K784="", "", IF(OR(ISTEXT(K784),ISTEXT($F784)),"",K784*$F784))</f>
        <v/>
      </c>
      <c r="M784" s="30">
        <f>IF(OR(H784="",H784=0),"",IF(K784="",IF(J784="","",IF(OR(ISTEXT(J784),ISTEXT(H784)),"",J784/H784)),IF(OR(ISTEXT(L784),ISTEXT(H784)),"",L784/H784)))</f>
        <v/>
      </c>
    </row>
    <row r="785" ht="13.35" customHeight="1" s="162">
      <c r="B785" s="307" t="n"/>
      <c r="C785" s="307" t="n"/>
      <c r="E785" s="307" t="n"/>
      <c r="F785" s="32" t="n"/>
      <c r="G785" s="33">
        <f>IF(F785="", "", IF(OR(ISTEXT(H785),ISTEXT(F785)),"",H785/F785))</f>
        <v/>
      </c>
      <c r="H785" s="33" t="n"/>
      <c r="I785" s="33" t="n"/>
      <c r="J785" s="33">
        <f>IF(I785="", "", IF(OR(ISTEXT(I785),ISTEXT($F785)),"",I785*$F785))</f>
        <v/>
      </c>
      <c r="K785" s="33" t="n"/>
      <c r="L785" s="33">
        <f>IF(K785="", "", IF(OR(ISTEXT(K785),ISTEXT($F785)),"",K785*$F785))</f>
        <v/>
      </c>
      <c r="M785" s="30">
        <f>IF(OR(H785="",H785=0),"",IF(K785="",IF(J785="","",IF(OR(ISTEXT(J785),ISTEXT(H785)),"",J785/H785)),IF(OR(ISTEXT(L785),ISTEXT(H785)),"",L785/H785)))</f>
        <v/>
      </c>
    </row>
    <row r="786" ht="13.35" customHeight="1" s="162">
      <c r="B786" s="307" t="n"/>
      <c r="C786" s="307" t="n"/>
      <c r="E786" s="307" t="n"/>
      <c r="F786" s="32" t="n"/>
      <c r="G786" s="33">
        <f>IF(F786="", "", IF(OR(ISTEXT(H786),ISTEXT(F786)),"",H786/F786))</f>
        <v/>
      </c>
      <c r="H786" s="33" t="n"/>
      <c r="I786" s="33" t="n"/>
      <c r="J786" s="33">
        <f>IF(I786="", "", IF(OR(ISTEXT(I786),ISTEXT($F786)),"",I786*$F786))</f>
        <v/>
      </c>
      <c r="K786" s="33" t="n"/>
      <c r="L786" s="33">
        <f>IF(K786="", "", IF(OR(ISTEXT(K786),ISTEXT($F786)),"",K786*$F786))</f>
        <v/>
      </c>
      <c r="M786" s="30">
        <f>IF(OR(H786="",H786=0),"",IF(K786="",IF(J786="","",IF(OR(ISTEXT(J786),ISTEXT(H786)),"",J786/H786)),IF(OR(ISTEXT(L786),ISTEXT(H786)),"",L786/H786)))</f>
        <v/>
      </c>
    </row>
    <row r="787" ht="13.35" customHeight="1" s="162">
      <c r="B787" s="307" t="n"/>
      <c r="C787" s="307" t="n"/>
      <c r="E787" s="307" t="n"/>
      <c r="F787" s="32" t="n"/>
      <c r="G787" s="33">
        <f>IF(F787="", "", IF(OR(ISTEXT(H787),ISTEXT(F787)),"",H787/F787))</f>
        <v/>
      </c>
      <c r="H787" s="33" t="n"/>
      <c r="I787" s="33" t="n"/>
      <c r="J787" s="33">
        <f>IF(I787="", "", IF(OR(ISTEXT(I787),ISTEXT($F787)),"",I787*$F787))</f>
        <v/>
      </c>
      <c r="K787" s="33" t="n"/>
      <c r="L787" s="33">
        <f>IF(K787="", "", IF(OR(ISTEXT(K787),ISTEXT($F787)),"",K787*$F787))</f>
        <v/>
      </c>
      <c r="M787" s="30">
        <f>IF(OR(H787="",H787=0),"",IF(K787="",IF(J787="","",IF(OR(ISTEXT(J787),ISTEXT(H787)),"",J787/H787)),IF(OR(ISTEXT(L787),ISTEXT(H787)),"",L787/H787)))</f>
        <v/>
      </c>
    </row>
    <row r="788" ht="13.35" customHeight="1" s="162">
      <c r="B788" s="307" t="n"/>
      <c r="C788" s="307" t="n"/>
      <c r="E788" s="307" t="n"/>
      <c r="F788" s="32" t="n"/>
      <c r="G788" s="33">
        <f>IF(F788="", "", IF(OR(ISTEXT(H788),ISTEXT(F788)),"",H788/F788))</f>
        <v/>
      </c>
      <c r="H788" s="33" t="n"/>
      <c r="I788" s="33" t="n"/>
      <c r="J788" s="33">
        <f>IF(I788="", "", IF(OR(ISTEXT(I788),ISTEXT($F788)),"",I788*$F788))</f>
        <v/>
      </c>
      <c r="K788" s="33" t="n"/>
      <c r="L788" s="33">
        <f>IF(K788="", "", IF(OR(ISTEXT(K788),ISTEXT($F788)),"",K788*$F788))</f>
        <v/>
      </c>
      <c r="M788" s="30">
        <f>IF(OR(H788="",H788=0),"",IF(K788="",IF(J788="","",IF(OR(ISTEXT(J788),ISTEXT(H788)),"",J788/H788)),IF(OR(ISTEXT(L788),ISTEXT(H788)),"",L788/H788)))</f>
        <v/>
      </c>
    </row>
    <row r="789" ht="13.35" customHeight="1" s="162">
      <c r="B789" s="307" t="n"/>
      <c r="C789" s="307" t="n"/>
      <c r="E789" s="307" t="n"/>
      <c r="F789" s="32" t="n"/>
      <c r="G789" s="33">
        <f>IF(F789="", "", IF(OR(ISTEXT(H789),ISTEXT(F789)),"",H789/F789))</f>
        <v/>
      </c>
      <c r="H789" s="33" t="n"/>
      <c r="I789" s="33" t="n"/>
      <c r="J789" s="33">
        <f>IF(I789="", "", IF(OR(ISTEXT(I789),ISTEXT($F789)),"",I789*$F789))</f>
        <v/>
      </c>
      <c r="K789" s="33" t="n"/>
      <c r="L789" s="33">
        <f>IF(K789="", "", IF(OR(ISTEXT(K789),ISTEXT($F789)),"",K789*$F789))</f>
        <v/>
      </c>
      <c r="M789" s="30">
        <f>IF(OR(H789="",H789=0),"",IF(K789="",IF(J789="","",IF(OR(ISTEXT(J789),ISTEXT(H789)),"",J789/H789)),IF(OR(ISTEXT(L789),ISTEXT(H789)),"",L789/H789)))</f>
        <v/>
      </c>
    </row>
    <row r="790" ht="13.35" customHeight="1" s="162">
      <c r="B790" s="42" t="n"/>
      <c r="C790" s="231" t="inlineStr">
        <is>
          <t>Total</t>
        </is>
      </c>
      <c r="D790" s="159" t="n"/>
      <c r="E790" s="42" t="n"/>
      <c r="F790" s="42" t="n"/>
      <c r="G790" s="43" t="n"/>
      <c r="H790" s="43">
        <f>IF(SUM(H784:H789)=0,"",SUM(H784:H789))</f>
        <v/>
      </c>
      <c r="I790" s="43" t="n"/>
      <c r="J790" s="43">
        <f>IF(SUM(J784:J789)=0,"",SUM(J784:J789))</f>
        <v/>
      </c>
      <c r="K790" s="43" t="n"/>
      <c r="L790" s="43">
        <f>IF(SUM(L784:L789)=0,"",SUM(L784:L789))</f>
        <v/>
      </c>
      <c r="M790" s="35">
        <f>IF(OR(H790="",H790=0),"",IF(L790="",IF(J790="","",IF(OR(ISTEXT(J790),ISTEXT(H790)),"",J790/H790)),IF(OR(ISTEXT(L790),ISTEXT(H790)),"",L790/H790)))</f>
        <v/>
      </c>
    </row>
    <row r="791" ht="13.35" customHeight="1" s="162">
      <c r="B791" s="188" t="inlineStr">
        <is>
          <t>Remarks</t>
        </is>
      </c>
      <c r="C791" s="173" t="n"/>
      <c r="D791" s="154" t="n"/>
      <c r="E791" s="174" t="n"/>
      <c r="F791" s="174" t="n"/>
      <c r="G791" s="174" t="n"/>
      <c r="H791" s="174" t="n"/>
      <c r="I791" s="174" t="n"/>
      <c r="J791" s="174" t="n"/>
      <c r="K791" s="174" t="n"/>
      <c r="L791" s="174" t="n"/>
      <c r="M791" s="173" t="n"/>
    </row>
    <row r="792" ht="13.35" customHeight="1" s="162">
      <c r="B792" s="154" t="n"/>
      <c r="C792" s="174" t="n"/>
      <c r="D792" s="174" t="n"/>
      <c r="E792" s="174" t="n"/>
      <c r="F792" s="174" t="n"/>
      <c r="G792" s="174" t="n"/>
      <c r="H792" s="174" t="n"/>
      <c r="I792" s="174" t="n"/>
      <c r="J792" s="174" t="n"/>
      <c r="K792" s="174" t="n"/>
      <c r="L792" s="174" t="n"/>
      <c r="M792" s="173" t="n"/>
    </row>
    <row r="793" ht="13.35" customHeight="1" s="162"/>
    <row r="794" ht="13.35" customHeight="1" s="162"/>
    <row r="795" ht="13.35" customHeight="1" s="162"/>
    <row r="796" ht="13.35" customHeight="1" s="162">
      <c r="B796" s="200" t="inlineStr">
        <is>
          <t>System</t>
        </is>
      </c>
      <c r="C796" s="403" t="n"/>
      <c r="D796" s="209">
        <f>IF('{Equipment Data Entry}'!B266="","",'{Equipment Data Entry}'!B266)</f>
        <v/>
      </c>
      <c r="E796" s="418" t="n"/>
      <c r="F796" s="403" t="n"/>
      <c r="G796" s="200" t="inlineStr">
        <is>
          <t>Service</t>
        </is>
      </c>
      <c r="H796" s="403" t="n"/>
      <c r="I796" s="210">
        <f>IF('{Equipment Data Entry}'!C266="","",'{Equipment Data Entry}'!C266)</f>
        <v/>
      </c>
      <c r="J796" s="418" t="n"/>
      <c r="K796" s="418" t="n"/>
      <c r="L796" s="418" t="n"/>
      <c r="M796" s="403" t="n"/>
    </row>
    <row r="797" ht="13.35" customHeight="1" s="162">
      <c r="B797" s="422" t="n"/>
      <c r="C797" s="423" t="n"/>
      <c r="D797" s="422" t="n"/>
      <c r="E797" s="424" t="n"/>
      <c r="F797" s="423" t="n"/>
      <c r="G797" s="422" t="n"/>
      <c r="H797" s="423" t="n"/>
      <c r="I797" s="422" t="n"/>
      <c r="J797" s="424" t="n"/>
      <c r="K797" s="424" t="n"/>
      <c r="L797" s="424" t="n"/>
      <c r="M797" s="423" t="n"/>
    </row>
    <row r="798" ht="13.35" customHeight="1" s="162">
      <c r="B798" s="200" t="inlineStr">
        <is>
          <t>Unit Data</t>
        </is>
      </c>
      <c r="C798" s="400" t="n"/>
      <c r="D798" s="400" t="n"/>
      <c r="E798" s="400" t="n"/>
      <c r="F798" s="400" t="n"/>
      <c r="G798" s="401" t="n"/>
      <c r="H798" s="13" t="n"/>
      <c r="I798" s="200" t="inlineStr">
        <is>
          <t>Design and Performance Data</t>
        </is>
      </c>
      <c r="J798" s="400" t="n"/>
      <c r="K798" s="400" t="n"/>
      <c r="L798" s="401" t="n"/>
      <c r="M798" s="283" t="n"/>
    </row>
    <row r="799" ht="13.35" customHeight="1" s="162">
      <c r="B799" s="199" t="inlineStr">
        <is>
          <t>Manufacturer</t>
        </is>
      </c>
      <c r="C799" s="401" t="n"/>
      <c r="D799" s="204">
        <f>IF('{Equipment Data Entry}'!E266="","",'{Equipment Data Entry}'!E266)</f>
        <v/>
      </c>
      <c r="E799" s="400" t="n"/>
      <c r="F799" s="400" t="n"/>
      <c r="G799" s="401" t="n"/>
      <c r="H799" s="13" t="n"/>
      <c r="I799" s="199" t="inlineStr">
        <is>
          <t>Design Criteria</t>
        </is>
      </c>
      <c r="J799" s="401" t="n"/>
      <c r="K799" s="199" t="inlineStr">
        <is>
          <t>Design</t>
        </is>
      </c>
      <c r="L799" s="199" t="inlineStr">
        <is>
          <t>Actual</t>
        </is>
      </c>
      <c r="M799" s="13" t="n"/>
    </row>
    <row r="800" ht="13.35" customHeight="1" s="162">
      <c r="B800" s="199" t="inlineStr">
        <is>
          <t>Model Number</t>
        </is>
      </c>
      <c r="C800" s="401" t="n"/>
      <c r="D800" s="204">
        <f>IF('{Equipment Data Entry}'!F266="","",'{Equipment Data Entry}'!F266)</f>
        <v/>
      </c>
      <c r="E800" s="400" t="n"/>
      <c r="F800" s="400" t="n"/>
      <c r="G800" s="401" t="n"/>
      <c r="H800" s="13" t="n"/>
      <c r="I800" s="199" t="inlineStr">
        <is>
          <t>Total Airflow</t>
        </is>
      </c>
      <c r="J800" s="401" t="n"/>
      <c r="K800" s="24">
        <f>H814</f>
        <v/>
      </c>
      <c r="L800" s="24">
        <f>L814</f>
        <v/>
      </c>
      <c r="M800" s="22">
        <f>IF(OR(L800="",K800="",K800=0),"",IF(OR(ISTEXT(L800),ISTEXT(K800)),"",L800/K800))</f>
        <v/>
      </c>
    </row>
    <row r="801" ht="13.35" customHeight="1" s="162">
      <c r="B801" s="199" t="inlineStr">
        <is>
          <t>Serial Number</t>
        </is>
      </c>
      <c r="C801" s="401" t="n"/>
      <c r="D801" s="204" t="n"/>
      <c r="E801" s="400" t="n"/>
      <c r="F801" s="400" t="n"/>
      <c r="G801" s="401" t="n"/>
      <c r="H801" s="13" t="n"/>
      <c r="I801" s="199" t="inlineStr">
        <is>
          <t>Unit ESP</t>
        </is>
      </c>
      <c r="J801" s="401" t="n"/>
      <c r="K801" s="71" t="n"/>
      <c r="L801" s="64" t="n"/>
      <c r="M801" s="22" t="n"/>
    </row>
    <row r="802" ht="13.35" customHeight="1" s="162">
      <c r="B802" s="199" t="inlineStr">
        <is>
          <t>Area Served</t>
        </is>
      </c>
      <c r="C802" s="401" t="n"/>
      <c r="D802" s="204">
        <f>IF('{Equipment Data Entry}'!C266="","",'{Equipment Data Entry}'!C266)</f>
        <v/>
      </c>
      <c r="E802" s="400" t="n"/>
      <c r="F802" s="400" t="n"/>
      <c r="G802" s="401" t="n"/>
      <c r="H802" s="13" t="n"/>
      <c r="I802" s="199" t="inlineStr">
        <is>
          <t>Fan RPM</t>
        </is>
      </c>
      <c r="J802" s="401" t="n"/>
      <c r="K802" s="71" t="n"/>
      <c r="L802" s="64" t="n"/>
      <c r="M802" s="22" t="n"/>
    </row>
    <row r="803" ht="13.35" customHeight="1" s="162">
      <c r="B803" s="199" t="inlineStr">
        <is>
          <t>Location</t>
        </is>
      </c>
      <c r="C803" s="401" t="n"/>
      <c r="D803" s="204">
        <f>IF('{Equipment Data Entry}'!D266="","",'{Equipment Data Entry}'!D266)</f>
        <v/>
      </c>
      <c r="E803" s="400" t="n"/>
      <c r="F803" s="400" t="n"/>
      <c r="G803" s="401" t="n"/>
      <c r="H803" s="13" t="n"/>
      <c r="I803" s="199" t="inlineStr">
        <is>
          <t>Speed Setting</t>
        </is>
      </c>
      <c r="J803" s="401" t="n"/>
      <c r="K803" s="71" t="n"/>
      <c r="L803" s="64" t="n"/>
      <c r="M803" s="22" t="n"/>
    </row>
    <row r="804" ht="13.35" customHeight="1" s="162">
      <c r="B804" s="199" t="inlineStr">
        <is>
          <t>HP / V / Ph</t>
        </is>
      </c>
      <c r="C804" s="401" t="n"/>
      <c r="D804" s="523">
        <f>IF('{Equipment Data Entry}'!G266="","",'{Equipment Data Entry}'!G266)</f>
        <v/>
      </c>
      <c r="E804" s="524">
        <f>IF('{Equipment Data Entry}'!H266="","",'{Equipment Data Entry}'!H266)</f>
        <v/>
      </c>
      <c r="F804" s="524">
        <f>IF('{Equipment Data Entry}'!I266="","",'{Equipment Data Entry}'!I266)</f>
        <v/>
      </c>
      <c r="G804" s="401" t="n"/>
      <c r="I804" s="199" t="inlineStr">
        <is>
          <t>Measured Amps</t>
        </is>
      </c>
      <c r="J804" s="401" t="n"/>
      <c r="K804" s="71" t="n"/>
      <c r="L804" s="400" t="n"/>
      <c r="M804" s="401" t="n"/>
    </row>
    <row r="805" ht="13.35" customHeight="1" s="162">
      <c r="B805" s="199" t="inlineStr">
        <is>
          <t>Instrument</t>
        </is>
      </c>
      <c r="C805" s="401" t="n"/>
      <c r="D805" s="204" t="n"/>
      <c r="E805" s="400" t="n"/>
      <c r="F805" s="400" t="n"/>
      <c r="G805" s="401" t="n"/>
      <c r="I805" s="199" t="inlineStr">
        <is>
          <t>Final Settings</t>
        </is>
      </c>
      <c r="J805" s="401" t="n"/>
      <c r="K805" s="71" t="n"/>
      <c r="L805" s="400" t="n"/>
      <c r="M805" s="401" t="n"/>
    </row>
    <row r="806" ht="13.35" customHeight="1" s="162">
      <c r="B806" s="188" t="inlineStr">
        <is>
          <t>Register / Grille / Diffuser Airflow</t>
        </is>
      </c>
      <c r="C806" s="174" t="n"/>
      <c r="D806" s="174" t="n"/>
      <c r="E806" s="174" t="n"/>
      <c r="F806" s="173" t="n"/>
      <c r="G806" s="233" t="inlineStr">
        <is>
          <t>Design VEL</t>
        </is>
      </c>
      <c r="H806" s="194" t="inlineStr">
        <is>
          <t>Design CFM</t>
        </is>
      </c>
      <c r="I806" s="188" t="inlineStr">
        <is>
          <t>Initial</t>
        </is>
      </c>
      <c r="J806" s="173" t="n"/>
      <c r="K806" s="188" t="inlineStr">
        <is>
          <t>Final</t>
        </is>
      </c>
      <c r="L806" s="173" t="n"/>
      <c r="M806" s="188" t="inlineStr">
        <is>
          <t>%</t>
        </is>
      </c>
    </row>
    <row r="807" ht="13.35" customHeight="1" s="162">
      <c r="B807" s="153" t="inlineStr">
        <is>
          <t>No.</t>
        </is>
      </c>
      <c r="C807" s="188" t="inlineStr">
        <is>
          <t>Area Served</t>
        </is>
      </c>
      <c r="D807" s="188" t="inlineStr">
        <is>
          <t>Type</t>
        </is>
      </c>
      <c r="E807" s="188" t="inlineStr">
        <is>
          <t>Size</t>
        </is>
      </c>
      <c r="F807" s="188" t="inlineStr">
        <is>
          <t>Ak</t>
        </is>
      </c>
      <c r="G807" s="440" t="n"/>
      <c r="H807" s="440" t="n"/>
      <c r="I807" s="188" t="inlineStr">
        <is>
          <t>VEL</t>
        </is>
      </c>
      <c r="J807" s="188" t="inlineStr">
        <is>
          <t>CFM</t>
        </is>
      </c>
      <c r="K807" s="188" t="inlineStr">
        <is>
          <t>VEL</t>
        </is>
      </c>
      <c r="L807" s="188" t="inlineStr">
        <is>
          <t>CFM</t>
        </is>
      </c>
      <c r="M807" s="440" t="n"/>
    </row>
    <row r="808" ht="13.35" customHeight="1" s="162">
      <c r="B808" s="307" t="n"/>
      <c r="C808" s="307" t="n"/>
      <c r="E808" s="307" t="n"/>
      <c r="F808" s="32" t="n"/>
      <c r="G808" s="33">
        <f>IF(F808="", "", IF(OR(ISTEXT(H808),ISTEXT(F808)),"",H808/F808))</f>
        <v/>
      </c>
      <c r="H808" s="33" t="n"/>
      <c r="I808" s="33" t="n"/>
      <c r="J808" s="33">
        <f>IF(I808="", "", IF(OR(ISTEXT(I808),ISTEXT($F808)),"",I808*$F808))</f>
        <v/>
      </c>
      <c r="K808" s="33" t="n"/>
      <c r="L808" s="33">
        <f>IF(K808="", "", IF(OR(ISTEXT(K808),ISTEXT($F808)),"",K808*$F808))</f>
        <v/>
      </c>
      <c r="M808" s="30">
        <f>IF(OR(H808="",H808=0),"",IF(K808="",IF(J808="","",IF(OR(ISTEXT(J808),ISTEXT(H808)),"",J808/H808)),IF(OR(ISTEXT(L808),ISTEXT(H808)),"",L808/H808)))</f>
        <v/>
      </c>
    </row>
    <row r="809" ht="13.35" customHeight="1" s="162">
      <c r="B809" s="307" t="n"/>
      <c r="C809" s="307" t="n"/>
      <c r="E809" s="307" t="n"/>
      <c r="F809" s="32" t="n"/>
      <c r="G809" s="33">
        <f>IF(F809="", "", IF(OR(ISTEXT(H809),ISTEXT(F809)),"",H809/F809))</f>
        <v/>
      </c>
      <c r="H809" s="33" t="n"/>
      <c r="I809" s="33" t="n"/>
      <c r="J809" s="33">
        <f>IF(I809="", "", IF(OR(ISTEXT(I809),ISTEXT($F809)),"",I809*$F809))</f>
        <v/>
      </c>
      <c r="K809" s="33" t="n"/>
      <c r="L809" s="33">
        <f>IF(K809="", "", IF(OR(ISTEXT(K809),ISTEXT($F809)),"",K809*$F809))</f>
        <v/>
      </c>
      <c r="M809" s="30">
        <f>IF(OR(H809="",H809=0),"",IF(K809="",IF(J809="","",IF(OR(ISTEXT(J809),ISTEXT(H809)),"",J809/H809)),IF(OR(ISTEXT(L809),ISTEXT(H809)),"",L809/H809)))</f>
        <v/>
      </c>
    </row>
    <row r="810" ht="13.35" customHeight="1" s="162">
      <c r="B810" s="307" t="n"/>
      <c r="C810" s="307" t="n"/>
      <c r="E810" s="307" t="n"/>
      <c r="F810" s="32" t="n"/>
      <c r="G810" s="33">
        <f>IF(F810="", "", IF(OR(ISTEXT(H810),ISTEXT(F810)),"",H810/F810))</f>
        <v/>
      </c>
      <c r="H810" s="33" t="n"/>
      <c r="I810" s="33" t="n"/>
      <c r="J810" s="33">
        <f>IF(I810="", "", IF(OR(ISTEXT(I810),ISTEXT($F810)),"",I810*$F810))</f>
        <v/>
      </c>
      <c r="K810" s="33" t="n"/>
      <c r="L810" s="33">
        <f>IF(K810="", "", IF(OR(ISTEXT(K810),ISTEXT($F810)),"",K810*$F810))</f>
        <v/>
      </c>
      <c r="M810" s="30">
        <f>IF(OR(H810="",H810=0),"",IF(K810="",IF(J810="","",IF(OR(ISTEXT(J810),ISTEXT(H810)),"",J810/H810)),IF(OR(ISTEXT(L810),ISTEXT(H810)),"",L810/H810)))</f>
        <v/>
      </c>
    </row>
    <row r="811" ht="13.35" customHeight="1" s="162">
      <c r="B811" s="307" t="n"/>
      <c r="C811" s="307" t="n"/>
      <c r="E811" s="307" t="n"/>
      <c r="F811" s="32" t="n"/>
      <c r="G811" s="33">
        <f>IF(F811="", "", IF(OR(ISTEXT(H811),ISTEXT(F811)),"",H811/F811))</f>
        <v/>
      </c>
      <c r="H811" s="33" t="n"/>
      <c r="I811" s="33" t="n"/>
      <c r="J811" s="33">
        <f>IF(I811="", "", IF(OR(ISTEXT(I811),ISTEXT($F811)),"",I811*$F811))</f>
        <v/>
      </c>
      <c r="K811" s="33" t="n"/>
      <c r="L811" s="33">
        <f>IF(K811="", "", IF(OR(ISTEXT(K811),ISTEXT($F811)),"",K811*$F811))</f>
        <v/>
      </c>
      <c r="M811" s="30">
        <f>IF(OR(H811="",H811=0),"",IF(K811="",IF(J811="","",IF(OR(ISTEXT(J811),ISTEXT(H811)),"",J811/H811)),IF(OR(ISTEXT(L811),ISTEXT(H811)),"",L811/H811)))</f>
        <v/>
      </c>
    </row>
    <row r="812" ht="13.35" customHeight="1" s="162">
      <c r="B812" s="307" t="n"/>
      <c r="C812" s="307" t="n"/>
      <c r="E812" s="307" t="n"/>
      <c r="F812" s="32" t="n"/>
      <c r="G812" s="33">
        <f>IF(F812="", "", IF(OR(ISTEXT(H812),ISTEXT(F812)),"",H812/F812))</f>
        <v/>
      </c>
      <c r="H812" s="33" t="n"/>
      <c r="I812" s="33" t="n"/>
      <c r="J812" s="33">
        <f>IF(I812="", "", IF(OR(ISTEXT(I812),ISTEXT($F812)),"",I812*$F812))</f>
        <v/>
      </c>
      <c r="K812" s="33" t="n"/>
      <c r="L812" s="33">
        <f>IF(K812="", "", IF(OR(ISTEXT(K812),ISTEXT($F812)),"",K812*$F812))</f>
        <v/>
      </c>
      <c r="M812" s="30">
        <f>IF(OR(H812="",H812=0),"",IF(K812="",IF(J812="","",IF(OR(ISTEXT(J812),ISTEXT(H812)),"",J812/H812)),IF(OR(ISTEXT(L812),ISTEXT(H812)),"",L812/H812)))</f>
        <v/>
      </c>
    </row>
    <row r="813" ht="13.35" customHeight="1" s="162">
      <c r="B813" s="307" t="n"/>
      <c r="C813" s="307" t="n"/>
      <c r="E813" s="307" t="n"/>
      <c r="F813" s="32" t="n"/>
      <c r="G813" s="33">
        <f>IF(F813="", "", IF(OR(ISTEXT(H813),ISTEXT(F813)),"",H813/F813))</f>
        <v/>
      </c>
      <c r="H813" s="33" t="n"/>
      <c r="I813" s="33" t="n"/>
      <c r="J813" s="33">
        <f>IF(I813="", "", IF(OR(ISTEXT(I813),ISTEXT($F813)),"",I813*$F813))</f>
        <v/>
      </c>
      <c r="K813" s="33" t="n"/>
      <c r="L813" s="33">
        <f>IF(K813="", "", IF(OR(ISTEXT(K813),ISTEXT($F813)),"",K813*$F813))</f>
        <v/>
      </c>
      <c r="M813" s="30">
        <f>IF(OR(H813="",H813=0),"",IF(K813="",IF(J813="","",IF(OR(ISTEXT(J813),ISTEXT(H813)),"",J813/H813)),IF(OR(ISTEXT(L813),ISTEXT(H813)),"",L813/H813)))</f>
        <v/>
      </c>
    </row>
    <row r="814" ht="13.35" customHeight="1" s="162">
      <c r="B814" s="42" t="n"/>
      <c r="C814" s="231" t="inlineStr">
        <is>
          <t>Total</t>
        </is>
      </c>
      <c r="D814" s="159" t="n"/>
      <c r="E814" s="42" t="n"/>
      <c r="F814" s="42" t="n"/>
      <c r="G814" s="43" t="n"/>
      <c r="H814" s="43">
        <f>IF(SUM(H808:H813)=0,"",SUM(H808:H813))</f>
        <v/>
      </c>
      <c r="I814" s="43" t="n"/>
      <c r="J814" s="43">
        <f>IF(SUM(J808:J813)=0,"",SUM(J808:J813))</f>
        <v/>
      </c>
      <c r="K814" s="43" t="n"/>
      <c r="L814" s="43">
        <f>IF(SUM(L808:L813)=0,"",SUM(L808:L813))</f>
        <v/>
      </c>
      <c r="M814" s="35">
        <f>IF(OR(H814="",H814=0),"",IF(L814="",IF(J814="","",IF(OR(ISTEXT(J814),ISTEXT(H814)),"",J814/H814)),IF(OR(ISTEXT(L814),ISTEXT(H814)),"",L814/H814)))</f>
        <v/>
      </c>
    </row>
    <row r="815" ht="13.35" customHeight="1" s="162">
      <c r="B815" s="188" t="inlineStr">
        <is>
          <t>Remarks</t>
        </is>
      </c>
      <c r="C815" s="173" t="n"/>
      <c r="D815" s="154" t="n"/>
      <c r="E815" s="174" t="n"/>
      <c r="F815" s="174" t="n"/>
      <c r="G815" s="174" t="n"/>
      <c r="H815" s="174" t="n"/>
      <c r="I815" s="174" t="n"/>
      <c r="J815" s="174" t="n"/>
      <c r="K815" s="174" t="n"/>
      <c r="L815" s="174" t="n"/>
      <c r="M815" s="173" t="n"/>
    </row>
    <row r="816" ht="13.35" customHeight="1" s="162">
      <c r="B816" s="154" t="n"/>
      <c r="C816" s="174" t="n"/>
      <c r="D816" s="174" t="n"/>
      <c r="E816" s="174" t="n"/>
      <c r="F816" s="174" t="n"/>
      <c r="G816" s="174" t="n"/>
      <c r="H816" s="174" t="n"/>
      <c r="I816" s="174" t="n"/>
      <c r="J816" s="174" t="n"/>
      <c r="K816" s="174" t="n"/>
      <c r="L816" s="174" t="n"/>
      <c r="M816" s="173" t="n"/>
    </row>
    <row r="817" ht="13.35" customHeight="1" s="162"/>
    <row r="818" ht="13.35" customHeight="1" s="162"/>
    <row r="819" ht="13.35" customHeight="1" s="162"/>
    <row r="820" ht="13.35" customHeight="1" s="162">
      <c r="B820" s="200" t="inlineStr">
        <is>
          <t>System</t>
        </is>
      </c>
      <c r="C820" s="403" t="n"/>
      <c r="D820" s="209">
        <f>IF('{Equipment Data Entry}'!B267="","",'{Equipment Data Entry}'!B267)</f>
        <v/>
      </c>
      <c r="E820" s="418" t="n"/>
      <c r="F820" s="403" t="n"/>
      <c r="G820" s="200" t="inlineStr">
        <is>
          <t>Service</t>
        </is>
      </c>
      <c r="H820" s="403" t="n"/>
      <c r="I820" s="210">
        <f>IF('{Equipment Data Entry}'!C267="","",'{Equipment Data Entry}'!C267)</f>
        <v/>
      </c>
      <c r="J820" s="418" t="n"/>
      <c r="K820" s="418" t="n"/>
      <c r="L820" s="418" t="n"/>
      <c r="M820" s="403" t="n"/>
    </row>
    <row r="821" ht="13.35" customHeight="1" s="162">
      <c r="B821" s="422" t="n"/>
      <c r="C821" s="423" t="n"/>
      <c r="D821" s="422" t="n"/>
      <c r="E821" s="424" t="n"/>
      <c r="F821" s="423" t="n"/>
      <c r="G821" s="422" t="n"/>
      <c r="H821" s="423" t="n"/>
      <c r="I821" s="422" t="n"/>
      <c r="J821" s="424" t="n"/>
      <c r="K821" s="424" t="n"/>
      <c r="L821" s="424" t="n"/>
      <c r="M821" s="423" t="n"/>
    </row>
    <row r="822" ht="13.35" customHeight="1" s="162">
      <c r="B822" s="200" t="inlineStr">
        <is>
          <t>Unit Data</t>
        </is>
      </c>
      <c r="C822" s="400" t="n"/>
      <c r="D822" s="400" t="n"/>
      <c r="E822" s="400" t="n"/>
      <c r="F822" s="400" t="n"/>
      <c r="G822" s="401" t="n"/>
      <c r="H822" s="13" t="n"/>
      <c r="I822" s="200" t="inlineStr">
        <is>
          <t>Design and Performance Data</t>
        </is>
      </c>
      <c r="J822" s="400" t="n"/>
      <c r="K822" s="400" t="n"/>
      <c r="L822" s="401" t="n"/>
      <c r="M822" s="283" t="n"/>
    </row>
    <row r="823" ht="13.35" customHeight="1" s="162">
      <c r="B823" s="199" t="inlineStr">
        <is>
          <t>Manufacturer</t>
        </is>
      </c>
      <c r="C823" s="401" t="n"/>
      <c r="D823" s="204">
        <f>IF('{Equipment Data Entry}'!E267="","",'{Equipment Data Entry}'!E267)</f>
        <v/>
      </c>
      <c r="E823" s="400" t="n"/>
      <c r="F823" s="400" t="n"/>
      <c r="G823" s="401" t="n"/>
      <c r="H823" s="13" t="n"/>
      <c r="I823" s="199" t="inlineStr">
        <is>
          <t>Design Criteria</t>
        </is>
      </c>
      <c r="J823" s="401" t="n"/>
      <c r="K823" s="199" t="inlineStr">
        <is>
          <t>Design</t>
        </is>
      </c>
      <c r="L823" s="199" t="inlineStr">
        <is>
          <t>Actual</t>
        </is>
      </c>
      <c r="M823" s="13" t="n"/>
    </row>
    <row r="824" ht="13.35" customHeight="1" s="162">
      <c r="B824" s="199" t="inlineStr">
        <is>
          <t>Model Number</t>
        </is>
      </c>
      <c r="C824" s="401" t="n"/>
      <c r="D824" s="204">
        <f>IF('{Equipment Data Entry}'!F267="","",'{Equipment Data Entry}'!F267)</f>
        <v/>
      </c>
      <c r="E824" s="400" t="n"/>
      <c r="F824" s="400" t="n"/>
      <c r="G824" s="401" t="n"/>
      <c r="H824" s="13" t="n"/>
      <c r="I824" s="199" t="inlineStr">
        <is>
          <t>Total Airflow</t>
        </is>
      </c>
      <c r="J824" s="401" t="n"/>
      <c r="K824" s="24">
        <f>H838</f>
        <v/>
      </c>
      <c r="L824" s="24">
        <f>L838</f>
        <v/>
      </c>
      <c r="M824" s="22">
        <f>IF(OR(L824="",K824="",K824=0),"",IF(OR(ISTEXT(L824),ISTEXT(K824)),"",L824/K824))</f>
        <v/>
      </c>
    </row>
    <row r="825" ht="13.35" customHeight="1" s="162">
      <c r="B825" s="199" t="inlineStr">
        <is>
          <t>Serial Number</t>
        </is>
      </c>
      <c r="C825" s="401" t="n"/>
      <c r="D825" s="204" t="n"/>
      <c r="E825" s="400" t="n"/>
      <c r="F825" s="400" t="n"/>
      <c r="G825" s="401" t="n"/>
      <c r="H825" s="13" t="n"/>
      <c r="I825" s="199" t="inlineStr">
        <is>
          <t>Unit ESP</t>
        </is>
      </c>
      <c r="J825" s="401" t="n"/>
      <c r="K825" s="71" t="n"/>
      <c r="L825" s="64" t="n"/>
      <c r="M825" s="22" t="n"/>
    </row>
    <row r="826" ht="13.35" customHeight="1" s="162">
      <c r="B826" s="199" t="inlineStr">
        <is>
          <t>Area Served</t>
        </is>
      </c>
      <c r="C826" s="401" t="n"/>
      <c r="D826" s="204">
        <f>IF('{Equipment Data Entry}'!C267="","",'{Equipment Data Entry}'!C267)</f>
        <v/>
      </c>
      <c r="E826" s="400" t="n"/>
      <c r="F826" s="400" t="n"/>
      <c r="G826" s="401" t="n"/>
      <c r="H826" s="13" t="n"/>
      <c r="I826" s="199" t="inlineStr">
        <is>
          <t>Fan RPM</t>
        </is>
      </c>
      <c r="J826" s="401" t="n"/>
      <c r="K826" s="71" t="n"/>
      <c r="L826" s="64" t="n"/>
      <c r="M826" s="22" t="n"/>
    </row>
    <row r="827" ht="13.35" customHeight="1" s="162">
      <c r="B827" s="199" t="inlineStr">
        <is>
          <t>Location</t>
        </is>
      </c>
      <c r="C827" s="401" t="n"/>
      <c r="D827" s="204">
        <f>IF('{Equipment Data Entry}'!D267="","",'{Equipment Data Entry}'!D267)</f>
        <v/>
      </c>
      <c r="E827" s="400" t="n"/>
      <c r="F827" s="400" t="n"/>
      <c r="G827" s="401" t="n"/>
      <c r="H827" s="13" t="n"/>
      <c r="I827" s="199" t="inlineStr">
        <is>
          <t>Speed Setting</t>
        </is>
      </c>
      <c r="J827" s="401" t="n"/>
      <c r="K827" s="71" t="n"/>
      <c r="L827" s="64" t="n"/>
      <c r="M827" s="22" t="n"/>
    </row>
    <row r="828" ht="13.35" customHeight="1" s="162">
      <c r="B828" s="199" t="inlineStr">
        <is>
          <t>HP / V / Ph</t>
        </is>
      </c>
      <c r="C828" s="401" t="n"/>
      <c r="D828" s="523">
        <f>IF('{Equipment Data Entry}'!G267="","",'{Equipment Data Entry}'!G267)</f>
        <v/>
      </c>
      <c r="E828" s="524">
        <f>IF('{Equipment Data Entry}'!H267="","",'{Equipment Data Entry}'!H267)</f>
        <v/>
      </c>
      <c r="F828" s="524">
        <f>IF('{Equipment Data Entry}'!I267="","",'{Equipment Data Entry}'!I267)</f>
        <v/>
      </c>
      <c r="G828" s="401" t="n"/>
      <c r="I828" s="199" t="inlineStr">
        <is>
          <t>Measured Amps</t>
        </is>
      </c>
      <c r="J828" s="401" t="n"/>
      <c r="K828" s="71" t="n"/>
      <c r="L828" s="400" t="n"/>
      <c r="M828" s="401" t="n"/>
    </row>
    <row r="829" ht="13.35" customHeight="1" s="162">
      <c r="B829" s="199" t="inlineStr">
        <is>
          <t>Instrument</t>
        </is>
      </c>
      <c r="C829" s="401" t="n"/>
      <c r="D829" s="204" t="n"/>
      <c r="E829" s="400" t="n"/>
      <c r="F829" s="400" t="n"/>
      <c r="G829" s="401" t="n"/>
      <c r="I829" s="199" t="inlineStr">
        <is>
          <t>Final Settings</t>
        </is>
      </c>
      <c r="J829" s="401" t="n"/>
      <c r="K829" s="71" t="n"/>
      <c r="L829" s="400" t="n"/>
      <c r="M829" s="401" t="n"/>
    </row>
    <row r="830" ht="13.35" customHeight="1" s="162">
      <c r="B830" s="188" t="inlineStr">
        <is>
          <t>Register / Grille / Diffuser Airflow</t>
        </is>
      </c>
      <c r="C830" s="174" t="n"/>
      <c r="D830" s="174" t="n"/>
      <c r="E830" s="174" t="n"/>
      <c r="F830" s="173" t="n"/>
      <c r="G830" s="233" t="inlineStr">
        <is>
          <t>Design VEL</t>
        </is>
      </c>
      <c r="H830" s="194" t="inlineStr">
        <is>
          <t>Design CFM</t>
        </is>
      </c>
      <c r="I830" s="188" t="inlineStr">
        <is>
          <t>Initial</t>
        </is>
      </c>
      <c r="J830" s="173" t="n"/>
      <c r="K830" s="188" t="inlineStr">
        <is>
          <t>Final</t>
        </is>
      </c>
      <c r="L830" s="173" t="n"/>
      <c r="M830" s="188" t="inlineStr">
        <is>
          <t>%</t>
        </is>
      </c>
    </row>
    <row r="831" ht="13.35" customHeight="1" s="162">
      <c r="B831" s="153" t="inlineStr">
        <is>
          <t>No.</t>
        </is>
      </c>
      <c r="C831" s="188" t="inlineStr">
        <is>
          <t>Area Served</t>
        </is>
      </c>
      <c r="D831" s="188" t="inlineStr">
        <is>
          <t>Type</t>
        </is>
      </c>
      <c r="E831" s="188" t="inlineStr">
        <is>
          <t>Size</t>
        </is>
      </c>
      <c r="F831" s="188" t="inlineStr">
        <is>
          <t>Ak</t>
        </is>
      </c>
      <c r="G831" s="440" t="n"/>
      <c r="H831" s="440" t="n"/>
      <c r="I831" s="188" t="inlineStr">
        <is>
          <t>VEL</t>
        </is>
      </c>
      <c r="J831" s="188" t="inlineStr">
        <is>
          <t>CFM</t>
        </is>
      </c>
      <c r="K831" s="188" t="inlineStr">
        <is>
          <t>VEL</t>
        </is>
      </c>
      <c r="L831" s="188" t="inlineStr">
        <is>
          <t>CFM</t>
        </is>
      </c>
      <c r="M831" s="440" t="n"/>
    </row>
    <row r="832" ht="13.35" customHeight="1" s="162">
      <c r="B832" s="307" t="n"/>
      <c r="C832" s="307" t="n"/>
      <c r="E832" s="307" t="n"/>
      <c r="F832" s="32" t="n"/>
      <c r="G832" s="33">
        <f>IF(F832="", "", IF(OR(ISTEXT(H832),ISTEXT(F832)),"",H832/F832))</f>
        <v/>
      </c>
      <c r="H832" s="33" t="n"/>
      <c r="I832" s="33" t="n"/>
      <c r="J832" s="33">
        <f>IF(I832="", "", IF(OR(ISTEXT(I832),ISTEXT($F832)),"",I832*$F832))</f>
        <v/>
      </c>
      <c r="K832" s="33" t="n"/>
      <c r="L832" s="33">
        <f>IF(K832="", "", IF(OR(ISTEXT(K832),ISTEXT($F832)),"",K832*$F832))</f>
        <v/>
      </c>
      <c r="M832" s="30">
        <f>IF(OR(H832="",H832=0),"",IF(K832="",IF(J832="","",IF(OR(ISTEXT(J832),ISTEXT(H832)),"",J832/H832)),IF(OR(ISTEXT(L832),ISTEXT(H832)),"",L832/H832)))</f>
        <v/>
      </c>
    </row>
    <row r="833" ht="13.35" customHeight="1" s="162">
      <c r="B833" s="307" t="n"/>
      <c r="C833" s="307" t="n"/>
      <c r="E833" s="307" t="n"/>
      <c r="F833" s="32" t="n"/>
      <c r="G833" s="33">
        <f>IF(F833="", "", IF(OR(ISTEXT(H833),ISTEXT(F833)),"",H833/F833))</f>
        <v/>
      </c>
      <c r="H833" s="33" t="n"/>
      <c r="I833" s="33" t="n"/>
      <c r="J833" s="33">
        <f>IF(I833="", "", IF(OR(ISTEXT(I833),ISTEXT($F833)),"",I833*$F833))</f>
        <v/>
      </c>
      <c r="K833" s="33" t="n"/>
      <c r="L833" s="33">
        <f>IF(K833="", "", IF(OR(ISTEXT(K833),ISTEXT($F833)),"",K833*$F833))</f>
        <v/>
      </c>
      <c r="M833" s="30">
        <f>IF(OR(H833="",H833=0),"",IF(K833="",IF(J833="","",IF(OR(ISTEXT(J833),ISTEXT(H833)),"",J833/H833)),IF(OR(ISTEXT(L833),ISTEXT(H833)),"",L833/H833)))</f>
        <v/>
      </c>
    </row>
    <row r="834" ht="13.35" customHeight="1" s="162">
      <c r="B834" s="307" t="n"/>
      <c r="C834" s="307" t="n"/>
      <c r="E834" s="307" t="n"/>
      <c r="F834" s="32" t="n"/>
      <c r="G834" s="33">
        <f>IF(F834="", "", IF(OR(ISTEXT(H834),ISTEXT(F834)),"",H834/F834))</f>
        <v/>
      </c>
      <c r="H834" s="33" t="n"/>
      <c r="I834" s="33" t="n"/>
      <c r="J834" s="33">
        <f>IF(I834="", "", IF(OR(ISTEXT(I834),ISTEXT($F834)),"",I834*$F834))</f>
        <v/>
      </c>
      <c r="K834" s="33" t="n"/>
      <c r="L834" s="33">
        <f>IF(K834="", "", IF(OR(ISTEXT(K834),ISTEXT($F834)),"",K834*$F834))</f>
        <v/>
      </c>
      <c r="M834" s="30">
        <f>IF(OR(H834="",H834=0),"",IF(K834="",IF(J834="","",IF(OR(ISTEXT(J834),ISTEXT(H834)),"",J834/H834)),IF(OR(ISTEXT(L834),ISTEXT(H834)),"",L834/H834)))</f>
        <v/>
      </c>
    </row>
    <row r="835" ht="13.35" customHeight="1" s="162">
      <c r="B835" s="307" t="n"/>
      <c r="C835" s="307" t="n"/>
      <c r="E835" s="307" t="n"/>
      <c r="F835" s="32" t="n"/>
      <c r="G835" s="33">
        <f>IF(F835="", "", IF(OR(ISTEXT(H835),ISTEXT(F835)),"",H835/F835))</f>
        <v/>
      </c>
      <c r="H835" s="33" t="n"/>
      <c r="I835" s="33" t="n"/>
      <c r="J835" s="33">
        <f>IF(I835="", "", IF(OR(ISTEXT(I835),ISTEXT($F835)),"",I835*$F835))</f>
        <v/>
      </c>
      <c r="K835" s="33" t="n"/>
      <c r="L835" s="33">
        <f>IF(K835="", "", IF(OR(ISTEXT(K835),ISTEXT($F835)),"",K835*$F835))</f>
        <v/>
      </c>
      <c r="M835" s="30">
        <f>IF(OR(H835="",H835=0),"",IF(K835="",IF(J835="","",IF(OR(ISTEXT(J835),ISTEXT(H835)),"",J835/H835)),IF(OR(ISTEXT(L835),ISTEXT(H835)),"",L835/H835)))</f>
        <v/>
      </c>
    </row>
    <row r="836" ht="13.35" customHeight="1" s="162">
      <c r="B836" s="307" t="n"/>
      <c r="C836" s="307" t="n"/>
      <c r="E836" s="307" t="n"/>
      <c r="F836" s="32" t="n"/>
      <c r="G836" s="33">
        <f>IF(F836="", "", IF(OR(ISTEXT(H836),ISTEXT(F836)),"",H836/F836))</f>
        <v/>
      </c>
      <c r="H836" s="33" t="n"/>
      <c r="I836" s="33" t="n"/>
      <c r="J836" s="33">
        <f>IF(I836="", "", IF(OR(ISTEXT(I836),ISTEXT($F836)),"",I836*$F836))</f>
        <v/>
      </c>
      <c r="K836" s="33" t="n"/>
      <c r="L836" s="33">
        <f>IF(K836="", "", IF(OR(ISTEXT(K836),ISTEXT($F836)),"",K836*$F836))</f>
        <v/>
      </c>
      <c r="M836" s="30">
        <f>IF(OR(H836="",H836=0),"",IF(K836="",IF(J836="","",IF(OR(ISTEXT(J836),ISTEXT(H836)),"",J836/H836)),IF(OR(ISTEXT(L836),ISTEXT(H836)),"",L836/H836)))</f>
        <v/>
      </c>
    </row>
    <row r="837" ht="13.35" customHeight="1" s="162">
      <c r="B837" s="307" t="n"/>
      <c r="C837" s="307" t="n"/>
      <c r="E837" s="307" t="n"/>
      <c r="F837" s="32" t="n"/>
      <c r="G837" s="33">
        <f>IF(F837="", "", IF(OR(ISTEXT(H837),ISTEXT(F837)),"",H837/F837))</f>
        <v/>
      </c>
      <c r="H837" s="33" t="n"/>
      <c r="I837" s="33" t="n"/>
      <c r="J837" s="33">
        <f>IF(I837="", "", IF(OR(ISTEXT(I837),ISTEXT($F837)),"",I837*$F837))</f>
        <v/>
      </c>
      <c r="K837" s="33" t="n"/>
      <c r="L837" s="33">
        <f>IF(K837="", "", IF(OR(ISTEXT(K837),ISTEXT($F837)),"",K837*$F837))</f>
        <v/>
      </c>
      <c r="M837" s="30">
        <f>IF(OR(H837="",H837=0),"",IF(K837="",IF(J837="","",IF(OR(ISTEXT(J837),ISTEXT(H837)),"",J837/H837)),IF(OR(ISTEXT(L837),ISTEXT(H837)),"",L837/H837)))</f>
        <v/>
      </c>
    </row>
    <row r="838" ht="13.35" customHeight="1" s="162">
      <c r="B838" s="42" t="n"/>
      <c r="C838" s="231" t="inlineStr">
        <is>
          <t>Total</t>
        </is>
      </c>
      <c r="D838" s="159" t="n"/>
      <c r="E838" s="42" t="n"/>
      <c r="F838" s="42" t="n"/>
      <c r="G838" s="43" t="n"/>
      <c r="H838" s="43">
        <f>IF(SUM(H832:H837)=0,"",SUM(H832:H837))</f>
        <v/>
      </c>
      <c r="I838" s="43" t="n"/>
      <c r="J838" s="43">
        <f>IF(SUM(J832:J837)=0,"",SUM(J832:J837))</f>
        <v/>
      </c>
      <c r="K838" s="43" t="n"/>
      <c r="L838" s="43">
        <f>IF(SUM(L832:L837)=0,"",SUM(L832:L837))</f>
        <v/>
      </c>
      <c r="M838" s="35">
        <f>IF(OR(H838="",H838=0),"",IF(L838="",IF(J838="","",IF(OR(ISTEXT(J838),ISTEXT(H838)),"",J838/H838)),IF(OR(ISTEXT(L838),ISTEXT(H838)),"",L838/H838)))</f>
        <v/>
      </c>
    </row>
    <row r="839" ht="13.35" customHeight="1" s="162">
      <c r="B839" s="188" t="inlineStr">
        <is>
          <t>Remarks</t>
        </is>
      </c>
      <c r="C839" s="173" t="n"/>
      <c r="D839" s="154" t="n"/>
      <c r="E839" s="174" t="n"/>
      <c r="F839" s="174" t="n"/>
      <c r="G839" s="174" t="n"/>
      <c r="H839" s="174" t="n"/>
      <c r="I839" s="174" t="n"/>
      <c r="J839" s="174" t="n"/>
      <c r="K839" s="174" t="n"/>
      <c r="L839" s="174" t="n"/>
      <c r="M839" s="173" t="n"/>
    </row>
    <row r="840" ht="13.35" customHeight="1" s="162">
      <c r="B840" s="154" t="n"/>
      <c r="C840" s="174" t="n"/>
      <c r="D840" s="174" t="n"/>
      <c r="E840" s="174" t="n"/>
      <c r="F840" s="174" t="n"/>
      <c r="G840" s="174" t="n"/>
      <c r="H840" s="174" t="n"/>
      <c r="I840" s="174" t="n"/>
      <c r="J840" s="174" t="n"/>
      <c r="K840" s="174" t="n"/>
      <c r="L840" s="174" t="n"/>
      <c r="M840" s="173" t="n"/>
    </row>
    <row r="841" ht="13.35" customHeight="1" s="162"/>
    <row r="842" ht="13.35" customHeight="1" s="162"/>
    <row r="843" ht="13.35" customHeight="1" s="162"/>
    <row r="844" ht="13.35" customHeight="1" s="162">
      <c r="B844" s="200" t="inlineStr">
        <is>
          <t>System</t>
        </is>
      </c>
      <c r="C844" s="403" t="n"/>
      <c r="D844" s="209">
        <f>IF('{Equipment Data Entry}'!B268="","",'{Equipment Data Entry}'!B268)</f>
        <v/>
      </c>
      <c r="E844" s="418" t="n"/>
      <c r="F844" s="403" t="n"/>
      <c r="G844" s="200" t="inlineStr">
        <is>
          <t>Service</t>
        </is>
      </c>
      <c r="H844" s="403" t="n"/>
      <c r="I844" s="210">
        <f>IF('{Equipment Data Entry}'!C268="","",'{Equipment Data Entry}'!C268)</f>
        <v/>
      </c>
      <c r="J844" s="418" t="n"/>
      <c r="K844" s="418" t="n"/>
      <c r="L844" s="418" t="n"/>
      <c r="M844" s="403" t="n"/>
    </row>
    <row r="845" ht="13.35" customHeight="1" s="162">
      <c r="B845" s="422" t="n"/>
      <c r="C845" s="423" t="n"/>
      <c r="D845" s="422" t="n"/>
      <c r="E845" s="424" t="n"/>
      <c r="F845" s="423" t="n"/>
      <c r="G845" s="422" t="n"/>
      <c r="H845" s="423" t="n"/>
      <c r="I845" s="422" t="n"/>
      <c r="J845" s="424" t="n"/>
      <c r="K845" s="424" t="n"/>
      <c r="L845" s="424" t="n"/>
      <c r="M845" s="423" t="n"/>
    </row>
    <row r="846" ht="13.35" customHeight="1" s="162">
      <c r="B846" s="200" t="inlineStr">
        <is>
          <t>Unit Data</t>
        </is>
      </c>
      <c r="C846" s="400" t="n"/>
      <c r="D846" s="400" t="n"/>
      <c r="E846" s="400" t="n"/>
      <c r="F846" s="400" t="n"/>
      <c r="G846" s="401" t="n"/>
      <c r="H846" s="13" t="n"/>
      <c r="I846" s="200" t="inlineStr">
        <is>
          <t>Design and Performance Data</t>
        </is>
      </c>
      <c r="J846" s="400" t="n"/>
      <c r="K846" s="400" t="n"/>
      <c r="L846" s="401" t="n"/>
      <c r="M846" s="283" t="n"/>
    </row>
    <row r="847" ht="13.35" customHeight="1" s="162">
      <c r="B847" s="199" t="inlineStr">
        <is>
          <t>Manufacturer</t>
        </is>
      </c>
      <c r="C847" s="401" t="n"/>
      <c r="D847" s="204">
        <f>IF('{Equipment Data Entry}'!E268="","",'{Equipment Data Entry}'!E268)</f>
        <v/>
      </c>
      <c r="E847" s="400" t="n"/>
      <c r="F847" s="400" t="n"/>
      <c r="G847" s="401" t="n"/>
      <c r="H847" s="13" t="n"/>
      <c r="I847" s="199" t="inlineStr">
        <is>
          <t>Design Criteria</t>
        </is>
      </c>
      <c r="J847" s="401" t="n"/>
      <c r="K847" s="199" t="inlineStr">
        <is>
          <t>Design</t>
        </is>
      </c>
      <c r="L847" s="199" t="inlineStr">
        <is>
          <t>Actual</t>
        </is>
      </c>
      <c r="M847" s="13" t="n"/>
    </row>
    <row r="848" ht="13.35" customHeight="1" s="162">
      <c r="B848" s="199" t="inlineStr">
        <is>
          <t>Model Number</t>
        </is>
      </c>
      <c r="C848" s="401" t="n"/>
      <c r="D848" s="204">
        <f>IF('{Equipment Data Entry}'!F268="","",'{Equipment Data Entry}'!F268)</f>
        <v/>
      </c>
      <c r="E848" s="400" t="n"/>
      <c r="F848" s="400" t="n"/>
      <c r="G848" s="401" t="n"/>
      <c r="H848" s="13" t="n"/>
      <c r="I848" s="199" t="inlineStr">
        <is>
          <t>Total Airflow</t>
        </is>
      </c>
      <c r="J848" s="401" t="n"/>
      <c r="K848" s="24">
        <f>H862</f>
        <v/>
      </c>
      <c r="L848" s="24">
        <f>L862</f>
        <v/>
      </c>
      <c r="M848" s="22">
        <f>IF(OR(L848="",K848="",K848=0),"",IF(OR(ISTEXT(L848),ISTEXT(K848)),"",L848/K848))</f>
        <v/>
      </c>
    </row>
    <row r="849" ht="13.35" customHeight="1" s="162">
      <c r="B849" s="199" t="inlineStr">
        <is>
          <t>Serial Number</t>
        </is>
      </c>
      <c r="C849" s="401" t="n"/>
      <c r="D849" s="204" t="n"/>
      <c r="E849" s="400" t="n"/>
      <c r="F849" s="400" t="n"/>
      <c r="G849" s="401" t="n"/>
      <c r="H849" s="13" t="n"/>
      <c r="I849" s="199" t="inlineStr">
        <is>
          <t>Unit ESP</t>
        </is>
      </c>
      <c r="J849" s="401" t="n"/>
      <c r="K849" s="71" t="n"/>
      <c r="L849" s="64" t="n"/>
      <c r="M849" s="22" t="n"/>
    </row>
    <row r="850" ht="13.35" customHeight="1" s="162">
      <c r="B850" s="199" t="inlineStr">
        <is>
          <t>Area Served</t>
        </is>
      </c>
      <c r="C850" s="401" t="n"/>
      <c r="D850" s="204">
        <f>IF('{Equipment Data Entry}'!C268="","",'{Equipment Data Entry}'!C268)</f>
        <v/>
      </c>
      <c r="E850" s="400" t="n"/>
      <c r="F850" s="400" t="n"/>
      <c r="G850" s="401" t="n"/>
      <c r="H850" s="13" t="n"/>
      <c r="I850" s="199" t="inlineStr">
        <is>
          <t>Fan RPM</t>
        </is>
      </c>
      <c r="J850" s="401" t="n"/>
      <c r="K850" s="71" t="n"/>
      <c r="L850" s="64" t="n"/>
      <c r="M850" s="22" t="n"/>
    </row>
    <row r="851" ht="13.35" customHeight="1" s="162">
      <c r="B851" s="199" t="inlineStr">
        <is>
          <t>Location</t>
        </is>
      </c>
      <c r="C851" s="401" t="n"/>
      <c r="D851" s="204">
        <f>IF('{Equipment Data Entry}'!D268="","",'{Equipment Data Entry}'!D268)</f>
        <v/>
      </c>
      <c r="E851" s="400" t="n"/>
      <c r="F851" s="400" t="n"/>
      <c r="G851" s="401" t="n"/>
      <c r="H851" s="13" t="n"/>
      <c r="I851" s="199" t="inlineStr">
        <is>
          <t>Speed Setting</t>
        </is>
      </c>
      <c r="J851" s="401" t="n"/>
      <c r="K851" s="71" t="n"/>
      <c r="L851" s="64" t="n"/>
      <c r="M851" s="22" t="n"/>
    </row>
    <row r="852" ht="13.35" customHeight="1" s="162">
      <c r="B852" s="199" t="inlineStr">
        <is>
          <t>HP / V / Ph</t>
        </is>
      </c>
      <c r="C852" s="401" t="n"/>
      <c r="D852" s="523">
        <f>IF('{Equipment Data Entry}'!G268="","",'{Equipment Data Entry}'!G268)</f>
        <v/>
      </c>
      <c r="E852" s="524">
        <f>IF('{Equipment Data Entry}'!H268="","",'{Equipment Data Entry}'!H268)</f>
        <v/>
      </c>
      <c r="F852" s="524">
        <f>IF('{Equipment Data Entry}'!I268="","",'{Equipment Data Entry}'!I268)</f>
        <v/>
      </c>
      <c r="G852" s="401" t="n"/>
      <c r="I852" s="199" t="inlineStr">
        <is>
          <t>Measured Amps</t>
        </is>
      </c>
      <c r="J852" s="401" t="n"/>
      <c r="K852" s="71" t="n"/>
      <c r="L852" s="400" t="n"/>
      <c r="M852" s="401" t="n"/>
    </row>
    <row r="853" ht="13.35" customHeight="1" s="162">
      <c r="B853" s="199" t="inlineStr">
        <is>
          <t>Instrument</t>
        </is>
      </c>
      <c r="C853" s="401" t="n"/>
      <c r="D853" s="204" t="n"/>
      <c r="E853" s="400" t="n"/>
      <c r="F853" s="400" t="n"/>
      <c r="G853" s="401" t="n"/>
      <c r="I853" s="199" t="inlineStr">
        <is>
          <t>Final Settings</t>
        </is>
      </c>
      <c r="J853" s="401" t="n"/>
      <c r="K853" s="71" t="n"/>
      <c r="L853" s="400" t="n"/>
      <c r="M853" s="401" t="n"/>
    </row>
    <row r="854" ht="13.35" customHeight="1" s="162">
      <c r="B854" s="188" t="inlineStr">
        <is>
          <t>Register / Grille / Diffuser Airflow</t>
        </is>
      </c>
      <c r="C854" s="174" t="n"/>
      <c r="D854" s="174" t="n"/>
      <c r="E854" s="174" t="n"/>
      <c r="F854" s="173" t="n"/>
      <c r="G854" s="233" t="inlineStr">
        <is>
          <t>Design VEL</t>
        </is>
      </c>
      <c r="H854" s="194" t="inlineStr">
        <is>
          <t>Design CFM</t>
        </is>
      </c>
      <c r="I854" s="188" t="inlineStr">
        <is>
          <t>Initial</t>
        </is>
      </c>
      <c r="J854" s="173" t="n"/>
      <c r="K854" s="188" t="inlineStr">
        <is>
          <t>Final</t>
        </is>
      </c>
      <c r="L854" s="173" t="n"/>
      <c r="M854" s="188" t="inlineStr">
        <is>
          <t>%</t>
        </is>
      </c>
    </row>
    <row r="855" ht="13.35" customHeight="1" s="162">
      <c r="B855" s="153" t="inlineStr">
        <is>
          <t>No.</t>
        </is>
      </c>
      <c r="C855" s="188" t="inlineStr">
        <is>
          <t>Area Served</t>
        </is>
      </c>
      <c r="D855" s="188" t="inlineStr">
        <is>
          <t>Type</t>
        </is>
      </c>
      <c r="E855" s="188" t="inlineStr">
        <is>
          <t>Size</t>
        </is>
      </c>
      <c r="F855" s="188" t="inlineStr">
        <is>
          <t>Ak</t>
        </is>
      </c>
      <c r="G855" s="440" t="n"/>
      <c r="H855" s="440" t="n"/>
      <c r="I855" s="188" t="inlineStr">
        <is>
          <t>VEL</t>
        </is>
      </c>
      <c r="J855" s="188" t="inlineStr">
        <is>
          <t>CFM</t>
        </is>
      </c>
      <c r="K855" s="188" t="inlineStr">
        <is>
          <t>VEL</t>
        </is>
      </c>
      <c r="L855" s="188" t="inlineStr">
        <is>
          <t>CFM</t>
        </is>
      </c>
      <c r="M855" s="440" t="n"/>
    </row>
    <row r="856" ht="13.35" customHeight="1" s="162">
      <c r="B856" s="307" t="n"/>
      <c r="C856" s="307" t="n"/>
      <c r="E856" s="307" t="n"/>
      <c r="F856" s="32" t="n"/>
      <c r="G856" s="33">
        <f>IF(F856="", "", IF(OR(ISTEXT(H856),ISTEXT(F856)),"",H856/F856))</f>
        <v/>
      </c>
      <c r="H856" s="33" t="n"/>
      <c r="I856" s="33" t="n"/>
      <c r="J856" s="33">
        <f>IF(I856="", "", IF(OR(ISTEXT(I856),ISTEXT($F856)),"",I856*$F856))</f>
        <v/>
      </c>
      <c r="K856" s="33" t="n"/>
      <c r="L856" s="33">
        <f>IF(K856="", "", IF(OR(ISTEXT(K856),ISTEXT($F856)),"",K856*$F856))</f>
        <v/>
      </c>
      <c r="M856" s="30">
        <f>IF(OR(H856="",H856=0),"",IF(K856="",IF(J856="","",IF(OR(ISTEXT(J856),ISTEXT(H856)),"",J856/H856)),IF(OR(ISTEXT(L856),ISTEXT(H856)),"",L856/H856)))</f>
        <v/>
      </c>
    </row>
    <row r="857" ht="13.35" customHeight="1" s="162">
      <c r="B857" s="307" t="n"/>
      <c r="C857" s="307" t="n"/>
      <c r="E857" s="307" t="n"/>
      <c r="F857" s="32" t="n"/>
      <c r="G857" s="33">
        <f>IF(F857="", "", IF(OR(ISTEXT(H857),ISTEXT(F857)),"",H857/F857))</f>
        <v/>
      </c>
      <c r="H857" s="33" t="n"/>
      <c r="I857" s="33" t="n"/>
      <c r="J857" s="33">
        <f>IF(I857="", "", IF(OR(ISTEXT(I857),ISTEXT($F857)),"",I857*$F857))</f>
        <v/>
      </c>
      <c r="K857" s="33" t="n"/>
      <c r="L857" s="33">
        <f>IF(K857="", "", IF(OR(ISTEXT(K857),ISTEXT($F857)),"",K857*$F857))</f>
        <v/>
      </c>
      <c r="M857" s="30">
        <f>IF(OR(H857="",H857=0),"",IF(K857="",IF(J857="","",IF(OR(ISTEXT(J857),ISTEXT(H857)),"",J857/H857)),IF(OR(ISTEXT(L857),ISTEXT(H857)),"",L857/H857)))</f>
        <v/>
      </c>
    </row>
    <row r="858" ht="13.35" customHeight="1" s="162">
      <c r="B858" s="307" t="n"/>
      <c r="C858" s="307" t="n"/>
      <c r="E858" s="307" t="n"/>
      <c r="F858" s="32" t="n"/>
      <c r="G858" s="33">
        <f>IF(F858="", "", IF(OR(ISTEXT(H858),ISTEXT(F858)),"",H858/F858))</f>
        <v/>
      </c>
      <c r="H858" s="33" t="n"/>
      <c r="I858" s="33" t="n"/>
      <c r="J858" s="33">
        <f>IF(I858="", "", IF(OR(ISTEXT(I858),ISTEXT($F858)),"",I858*$F858))</f>
        <v/>
      </c>
      <c r="K858" s="33" t="n"/>
      <c r="L858" s="33">
        <f>IF(K858="", "", IF(OR(ISTEXT(K858),ISTEXT($F858)),"",K858*$F858))</f>
        <v/>
      </c>
      <c r="M858" s="30">
        <f>IF(OR(H858="",H858=0),"",IF(K858="",IF(J858="","",IF(OR(ISTEXT(J858),ISTEXT(H858)),"",J858/H858)),IF(OR(ISTEXT(L858),ISTEXT(H858)),"",L858/H858)))</f>
        <v/>
      </c>
    </row>
    <row r="859" ht="13.35" customHeight="1" s="162">
      <c r="B859" s="307" t="n"/>
      <c r="C859" s="307" t="n"/>
      <c r="E859" s="307" t="n"/>
      <c r="F859" s="32" t="n"/>
      <c r="G859" s="33">
        <f>IF(F859="", "", IF(OR(ISTEXT(H859),ISTEXT(F859)),"",H859/F859))</f>
        <v/>
      </c>
      <c r="H859" s="33" t="n"/>
      <c r="I859" s="33" t="n"/>
      <c r="J859" s="33">
        <f>IF(I859="", "", IF(OR(ISTEXT(I859),ISTEXT($F859)),"",I859*$F859))</f>
        <v/>
      </c>
      <c r="K859" s="33" t="n"/>
      <c r="L859" s="33">
        <f>IF(K859="", "", IF(OR(ISTEXT(K859),ISTEXT($F859)),"",K859*$F859))</f>
        <v/>
      </c>
      <c r="M859" s="30">
        <f>IF(OR(H859="",H859=0),"",IF(K859="",IF(J859="","",IF(OR(ISTEXT(J859),ISTEXT(H859)),"",J859/H859)),IF(OR(ISTEXT(L859),ISTEXT(H859)),"",L859/H859)))</f>
        <v/>
      </c>
    </row>
    <row r="860" ht="13.35" customHeight="1" s="162">
      <c r="B860" s="307" t="n"/>
      <c r="C860" s="307" t="n"/>
      <c r="E860" s="307" t="n"/>
      <c r="F860" s="32" t="n"/>
      <c r="G860" s="33">
        <f>IF(F860="", "", IF(OR(ISTEXT(H860),ISTEXT(F860)),"",H860/F860))</f>
        <v/>
      </c>
      <c r="H860" s="33" t="n"/>
      <c r="I860" s="33" t="n"/>
      <c r="J860" s="33">
        <f>IF(I860="", "", IF(OR(ISTEXT(I860),ISTEXT($F860)),"",I860*$F860))</f>
        <v/>
      </c>
      <c r="K860" s="33" t="n"/>
      <c r="L860" s="33">
        <f>IF(K860="", "", IF(OR(ISTEXT(K860),ISTEXT($F860)),"",K860*$F860))</f>
        <v/>
      </c>
      <c r="M860" s="30">
        <f>IF(OR(H860="",H860=0),"",IF(K860="",IF(J860="","",IF(OR(ISTEXT(J860),ISTEXT(H860)),"",J860/H860)),IF(OR(ISTEXT(L860),ISTEXT(H860)),"",L860/H860)))</f>
        <v/>
      </c>
    </row>
    <row r="861" ht="13.35" customHeight="1" s="162">
      <c r="B861" s="307" t="n"/>
      <c r="C861" s="307" t="n"/>
      <c r="E861" s="307" t="n"/>
      <c r="F861" s="32" t="n"/>
      <c r="G861" s="33">
        <f>IF(F861="", "", IF(OR(ISTEXT(H861),ISTEXT(F861)),"",H861/F861))</f>
        <v/>
      </c>
      <c r="H861" s="33" t="n"/>
      <c r="I861" s="33" t="n"/>
      <c r="J861" s="33">
        <f>IF(I861="", "", IF(OR(ISTEXT(I861),ISTEXT($F861)),"",I861*$F861))</f>
        <v/>
      </c>
      <c r="K861" s="33" t="n"/>
      <c r="L861" s="33">
        <f>IF(K861="", "", IF(OR(ISTEXT(K861),ISTEXT($F861)),"",K861*$F861))</f>
        <v/>
      </c>
      <c r="M861" s="30">
        <f>IF(OR(H861="",H861=0),"",IF(K861="",IF(J861="","",IF(OR(ISTEXT(J861),ISTEXT(H861)),"",J861/H861)),IF(OR(ISTEXT(L861),ISTEXT(H861)),"",L861/H861)))</f>
        <v/>
      </c>
    </row>
    <row r="862" ht="13.35" customHeight="1" s="162">
      <c r="B862" s="42" t="n"/>
      <c r="C862" s="231" t="inlineStr">
        <is>
          <t>Total</t>
        </is>
      </c>
      <c r="D862" s="159" t="n"/>
      <c r="E862" s="42" t="n"/>
      <c r="F862" s="42" t="n"/>
      <c r="G862" s="43" t="n"/>
      <c r="H862" s="43">
        <f>IF(SUM(H856:H861)=0,"",SUM(H856:H861))</f>
        <v/>
      </c>
      <c r="I862" s="43" t="n"/>
      <c r="J862" s="43">
        <f>IF(SUM(J856:J861)=0,"",SUM(J856:J861))</f>
        <v/>
      </c>
      <c r="K862" s="43" t="n"/>
      <c r="L862" s="43">
        <f>IF(SUM(L856:L861)=0,"",SUM(L856:L861))</f>
        <v/>
      </c>
      <c r="M862" s="35">
        <f>IF(OR(H862="",H862=0),"",IF(L862="",IF(J862="","",IF(OR(ISTEXT(J862),ISTEXT(H862)),"",J862/H862)),IF(OR(ISTEXT(L862),ISTEXT(H862)),"",L862/H862)))</f>
        <v/>
      </c>
    </row>
    <row r="863" ht="13.35" customHeight="1" s="162">
      <c r="B863" s="188" t="inlineStr">
        <is>
          <t>Remarks</t>
        </is>
      </c>
      <c r="C863" s="173" t="n"/>
      <c r="D863" s="154" t="n"/>
      <c r="E863" s="174" t="n"/>
      <c r="F863" s="174" t="n"/>
      <c r="G863" s="174" t="n"/>
      <c r="H863" s="174" t="n"/>
      <c r="I863" s="174" t="n"/>
      <c r="J863" s="174" t="n"/>
      <c r="K863" s="174" t="n"/>
      <c r="L863" s="174" t="n"/>
      <c r="M863" s="173" t="n"/>
    </row>
    <row r="864" ht="13.35" customHeight="1" s="162">
      <c r="B864" s="154" t="n"/>
      <c r="C864" s="174" t="n"/>
      <c r="D864" s="174" t="n"/>
      <c r="E864" s="174" t="n"/>
      <c r="F864" s="174" t="n"/>
      <c r="G864" s="174" t="n"/>
      <c r="H864" s="174" t="n"/>
      <c r="I864" s="174" t="n"/>
      <c r="J864" s="174" t="n"/>
      <c r="K864" s="174" t="n"/>
      <c r="L864" s="174" t="n"/>
      <c r="M864" s="173" t="n"/>
    </row>
    <row r="865" ht="13.35" customHeight="1" s="162"/>
    <row r="866" ht="13.35" customHeight="1" s="162"/>
    <row r="867" ht="13.35" customHeight="1" s="162"/>
    <row r="868" ht="13.35" customHeight="1" s="162">
      <c r="B868" s="200" t="inlineStr">
        <is>
          <t>System</t>
        </is>
      </c>
      <c r="C868" s="403" t="n"/>
      <c r="D868" s="209">
        <f>IF('{Equipment Data Entry}'!B269="","",'{Equipment Data Entry}'!B269)</f>
        <v/>
      </c>
      <c r="E868" s="418" t="n"/>
      <c r="F868" s="403" t="n"/>
      <c r="G868" s="200" t="inlineStr">
        <is>
          <t>Service</t>
        </is>
      </c>
      <c r="H868" s="403" t="n"/>
      <c r="I868" s="210">
        <f>IF('{Equipment Data Entry}'!C269="","",'{Equipment Data Entry}'!C269)</f>
        <v/>
      </c>
      <c r="J868" s="418" t="n"/>
      <c r="K868" s="418" t="n"/>
      <c r="L868" s="418" t="n"/>
      <c r="M868" s="403" t="n"/>
    </row>
    <row r="869" ht="13.35" customHeight="1" s="162">
      <c r="B869" s="422" t="n"/>
      <c r="C869" s="423" t="n"/>
      <c r="D869" s="422" t="n"/>
      <c r="E869" s="424" t="n"/>
      <c r="F869" s="423" t="n"/>
      <c r="G869" s="422" t="n"/>
      <c r="H869" s="423" t="n"/>
      <c r="I869" s="422" t="n"/>
      <c r="J869" s="424" t="n"/>
      <c r="K869" s="424" t="n"/>
      <c r="L869" s="424" t="n"/>
      <c r="M869" s="423" t="n"/>
    </row>
    <row r="870" ht="13.35" customHeight="1" s="162">
      <c r="B870" s="200" t="inlineStr">
        <is>
          <t>Unit Data</t>
        </is>
      </c>
      <c r="C870" s="400" t="n"/>
      <c r="D870" s="400" t="n"/>
      <c r="E870" s="400" t="n"/>
      <c r="F870" s="400" t="n"/>
      <c r="G870" s="401" t="n"/>
      <c r="H870" s="13" t="n"/>
      <c r="I870" s="200" t="inlineStr">
        <is>
          <t>Design and Performance Data</t>
        </is>
      </c>
      <c r="J870" s="400" t="n"/>
      <c r="K870" s="400" t="n"/>
      <c r="L870" s="401" t="n"/>
      <c r="M870" s="283" t="n"/>
    </row>
    <row r="871" ht="13.35" customHeight="1" s="162">
      <c r="B871" s="199" t="inlineStr">
        <is>
          <t>Manufacturer</t>
        </is>
      </c>
      <c r="C871" s="401" t="n"/>
      <c r="D871" s="204">
        <f>IF('{Equipment Data Entry}'!E269="","",'{Equipment Data Entry}'!E269)</f>
        <v/>
      </c>
      <c r="E871" s="400" t="n"/>
      <c r="F871" s="400" t="n"/>
      <c r="G871" s="401" t="n"/>
      <c r="H871" s="13" t="n"/>
      <c r="I871" s="199" t="inlineStr">
        <is>
          <t>Design Criteria</t>
        </is>
      </c>
      <c r="J871" s="401" t="n"/>
      <c r="K871" s="199" t="inlineStr">
        <is>
          <t>Design</t>
        </is>
      </c>
      <c r="L871" s="199" t="inlineStr">
        <is>
          <t>Actual</t>
        </is>
      </c>
      <c r="M871" s="13" t="n"/>
    </row>
    <row r="872" ht="13.35" customHeight="1" s="162">
      <c r="B872" s="199" t="inlineStr">
        <is>
          <t>Model Number</t>
        </is>
      </c>
      <c r="C872" s="401" t="n"/>
      <c r="D872" s="204">
        <f>IF('{Equipment Data Entry}'!F269="","",'{Equipment Data Entry}'!F269)</f>
        <v/>
      </c>
      <c r="E872" s="400" t="n"/>
      <c r="F872" s="400" t="n"/>
      <c r="G872" s="401" t="n"/>
      <c r="H872" s="13" t="n"/>
      <c r="I872" s="199" t="inlineStr">
        <is>
          <t>Total Airflow</t>
        </is>
      </c>
      <c r="J872" s="401" t="n"/>
      <c r="K872" s="24">
        <f>H886</f>
        <v/>
      </c>
      <c r="L872" s="24">
        <f>L886</f>
        <v/>
      </c>
      <c r="M872" s="22">
        <f>IF(OR(L872="",K872="",K872=0),"",IF(OR(ISTEXT(L872),ISTEXT(K872)),"",L872/K872))</f>
        <v/>
      </c>
    </row>
    <row r="873" ht="13.35" customHeight="1" s="162">
      <c r="B873" s="199" t="inlineStr">
        <is>
          <t>Serial Number</t>
        </is>
      </c>
      <c r="C873" s="401" t="n"/>
      <c r="D873" s="204" t="n"/>
      <c r="E873" s="400" t="n"/>
      <c r="F873" s="400" t="n"/>
      <c r="G873" s="401" t="n"/>
      <c r="H873" s="13" t="n"/>
      <c r="I873" s="199" t="inlineStr">
        <is>
          <t>Unit ESP</t>
        </is>
      </c>
      <c r="J873" s="401" t="n"/>
      <c r="K873" s="71" t="n"/>
      <c r="L873" s="64" t="n"/>
      <c r="M873" s="22" t="n"/>
    </row>
    <row r="874" ht="13.35" customHeight="1" s="162">
      <c r="B874" s="199" t="inlineStr">
        <is>
          <t>Area Served</t>
        </is>
      </c>
      <c r="C874" s="401" t="n"/>
      <c r="D874" s="204">
        <f>IF('{Equipment Data Entry}'!C269="","",'{Equipment Data Entry}'!C269)</f>
        <v/>
      </c>
      <c r="E874" s="400" t="n"/>
      <c r="F874" s="400" t="n"/>
      <c r="G874" s="401" t="n"/>
      <c r="H874" s="13" t="n"/>
      <c r="I874" s="199" t="inlineStr">
        <is>
          <t>Fan RPM</t>
        </is>
      </c>
      <c r="J874" s="401" t="n"/>
      <c r="K874" s="71" t="n"/>
      <c r="L874" s="64" t="n"/>
      <c r="M874" s="22" t="n"/>
    </row>
    <row r="875" ht="13.35" customHeight="1" s="162">
      <c r="B875" s="199" t="inlineStr">
        <is>
          <t>Location</t>
        </is>
      </c>
      <c r="C875" s="401" t="n"/>
      <c r="D875" s="204">
        <f>IF('{Equipment Data Entry}'!D269="","",'{Equipment Data Entry}'!D269)</f>
        <v/>
      </c>
      <c r="E875" s="400" t="n"/>
      <c r="F875" s="400" t="n"/>
      <c r="G875" s="401" t="n"/>
      <c r="H875" s="13" t="n"/>
      <c r="I875" s="199" t="inlineStr">
        <is>
          <t>Speed Setting</t>
        </is>
      </c>
      <c r="J875" s="401" t="n"/>
      <c r="K875" s="71" t="n"/>
      <c r="L875" s="64" t="n"/>
      <c r="M875" s="22" t="n"/>
    </row>
    <row r="876" ht="13.35" customHeight="1" s="162">
      <c r="B876" s="199" t="inlineStr">
        <is>
          <t>HP / V / Ph</t>
        </is>
      </c>
      <c r="C876" s="401" t="n"/>
      <c r="D876" s="523">
        <f>IF('{Equipment Data Entry}'!G269="","",'{Equipment Data Entry}'!G269)</f>
        <v/>
      </c>
      <c r="E876" s="524">
        <f>IF('{Equipment Data Entry}'!H269="","",'{Equipment Data Entry}'!H269)</f>
        <v/>
      </c>
      <c r="F876" s="524">
        <f>IF('{Equipment Data Entry}'!I269="","",'{Equipment Data Entry}'!I269)</f>
        <v/>
      </c>
      <c r="G876" s="401" t="n"/>
      <c r="I876" s="199" t="inlineStr">
        <is>
          <t>Measured Amps</t>
        </is>
      </c>
      <c r="J876" s="401" t="n"/>
      <c r="K876" s="71" t="n"/>
      <c r="L876" s="400" t="n"/>
      <c r="M876" s="401" t="n"/>
    </row>
    <row r="877" ht="13.35" customHeight="1" s="162">
      <c r="B877" s="199" t="inlineStr">
        <is>
          <t>Instrument</t>
        </is>
      </c>
      <c r="C877" s="401" t="n"/>
      <c r="D877" s="204" t="n"/>
      <c r="E877" s="400" t="n"/>
      <c r="F877" s="400" t="n"/>
      <c r="G877" s="401" t="n"/>
      <c r="I877" s="199" t="inlineStr">
        <is>
          <t>Final Settings</t>
        </is>
      </c>
      <c r="J877" s="401" t="n"/>
      <c r="K877" s="71" t="n"/>
      <c r="L877" s="400" t="n"/>
      <c r="M877" s="401" t="n"/>
    </row>
    <row r="878" ht="13.35" customHeight="1" s="162">
      <c r="B878" s="188" t="inlineStr">
        <is>
          <t>Register / Grille / Diffuser Airflow</t>
        </is>
      </c>
      <c r="C878" s="174" t="n"/>
      <c r="D878" s="174" t="n"/>
      <c r="E878" s="174" t="n"/>
      <c r="F878" s="173" t="n"/>
      <c r="G878" s="233" t="inlineStr">
        <is>
          <t>Design VEL</t>
        </is>
      </c>
      <c r="H878" s="194" t="inlineStr">
        <is>
          <t>Design CFM</t>
        </is>
      </c>
      <c r="I878" s="188" t="inlineStr">
        <is>
          <t>Initial</t>
        </is>
      </c>
      <c r="J878" s="173" t="n"/>
      <c r="K878" s="188" t="inlineStr">
        <is>
          <t>Final</t>
        </is>
      </c>
      <c r="L878" s="173" t="n"/>
      <c r="M878" s="188" t="inlineStr">
        <is>
          <t>%</t>
        </is>
      </c>
    </row>
    <row r="879" ht="13.35" customHeight="1" s="162">
      <c r="B879" s="153" t="inlineStr">
        <is>
          <t>No.</t>
        </is>
      </c>
      <c r="C879" s="188" t="inlineStr">
        <is>
          <t>Area Served</t>
        </is>
      </c>
      <c r="D879" s="188" t="inlineStr">
        <is>
          <t>Type</t>
        </is>
      </c>
      <c r="E879" s="188" t="inlineStr">
        <is>
          <t>Size</t>
        </is>
      </c>
      <c r="F879" s="188" t="inlineStr">
        <is>
          <t>Ak</t>
        </is>
      </c>
      <c r="G879" s="440" t="n"/>
      <c r="H879" s="440" t="n"/>
      <c r="I879" s="188" t="inlineStr">
        <is>
          <t>VEL</t>
        </is>
      </c>
      <c r="J879" s="188" t="inlineStr">
        <is>
          <t>CFM</t>
        </is>
      </c>
      <c r="K879" s="188" t="inlineStr">
        <is>
          <t>VEL</t>
        </is>
      </c>
      <c r="L879" s="188" t="inlineStr">
        <is>
          <t>CFM</t>
        </is>
      </c>
      <c r="M879" s="440" t="n"/>
    </row>
    <row r="880" ht="13.35" customHeight="1" s="162">
      <c r="B880" s="307" t="n"/>
      <c r="C880" s="307" t="n"/>
      <c r="E880" s="307" t="n"/>
      <c r="F880" s="32" t="n"/>
      <c r="G880" s="33">
        <f>IF(F880="", "", IF(OR(ISTEXT(H880),ISTEXT(F880)),"",H880/F880))</f>
        <v/>
      </c>
      <c r="H880" s="33" t="n"/>
      <c r="I880" s="33" t="n"/>
      <c r="J880" s="33">
        <f>IF(I880="", "", IF(OR(ISTEXT(I880),ISTEXT($F880)),"",I880*$F880))</f>
        <v/>
      </c>
      <c r="K880" s="33" t="n"/>
      <c r="L880" s="33">
        <f>IF(K880="", "", IF(OR(ISTEXT(K880),ISTEXT($F880)),"",K880*$F880))</f>
        <v/>
      </c>
      <c r="M880" s="30">
        <f>IF(OR(H880="",H880=0),"",IF(K880="",IF(J880="","",IF(OR(ISTEXT(J880),ISTEXT(H880)),"",J880/H880)),IF(OR(ISTEXT(L880),ISTEXT(H880)),"",L880/H880)))</f>
        <v/>
      </c>
    </row>
    <row r="881" ht="13.35" customHeight="1" s="162">
      <c r="B881" s="307" t="n"/>
      <c r="C881" s="307" t="n"/>
      <c r="E881" s="307" t="n"/>
      <c r="F881" s="32" t="n"/>
      <c r="G881" s="33">
        <f>IF(F881="", "", IF(OR(ISTEXT(H881),ISTEXT(F881)),"",H881/F881))</f>
        <v/>
      </c>
      <c r="H881" s="33" t="n"/>
      <c r="I881" s="33" t="n"/>
      <c r="J881" s="33">
        <f>IF(I881="", "", IF(OR(ISTEXT(I881),ISTEXT($F881)),"",I881*$F881))</f>
        <v/>
      </c>
      <c r="K881" s="33" t="n"/>
      <c r="L881" s="33">
        <f>IF(K881="", "", IF(OR(ISTEXT(K881),ISTEXT($F881)),"",K881*$F881))</f>
        <v/>
      </c>
      <c r="M881" s="30">
        <f>IF(OR(H881="",H881=0),"",IF(K881="",IF(J881="","",IF(OR(ISTEXT(J881),ISTEXT(H881)),"",J881/H881)),IF(OR(ISTEXT(L881),ISTEXT(H881)),"",L881/H881)))</f>
        <v/>
      </c>
    </row>
    <row r="882" ht="13.35" customHeight="1" s="162">
      <c r="B882" s="307" t="n"/>
      <c r="C882" s="307" t="n"/>
      <c r="E882" s="307" t="n"/>
      <c r="F882" s="32" t="n"/>
      <c r="G882" s="33">
        <f>IF(F882="", "", IF(OR(ISTEXT(H882),ISTEXT(F882)),"",H882/F882))</f>
        <v/>
      </c>
      <c r="H882" s="33" t="n"/>
      <c r="I882" s="33" t="n"/>
      <c r="J882" s="33">
        <f>IF(I882="", "", IF(OR(ISTEXT(I882),ISTEXT($F882)),"",I882*$F882))</f>
        <v/>
      </c>
      <c r="K882" s="33" t="n"/>
      <c r="L882" s="33">
        <f>IF(K882="", "", IF(OR(ISTEXT(K882),ISTEXT($F882)),"",K882*$F882))</f>
        <v/>
      </c>
      <c r="M882" s="30">
        <f>IF(OR(H882="",H882=0),"",IF(K882="",IF(J882="","",IF(OR(ISTEXT(J882),ISTEXT(H882)),"",J882/H882)),IF(OR(ISTEXT(L882),ISTEXT(H882)),"",L882/H882)))</f>
        <v/>
      </c>
    </row>
    <row r="883" ht="13.35" customHeight="1" s="162">
      <c r="B883" s="307" t="n"/>
      <c r="C883" s="307" t="n"/>
      <c r="E883" s="307" t="n"/>
      <c r="F883" s="32" t="n"/>
      <c r="G883" s="33">
        <f>IF(F883="", "", IF(OR(ISTEXT(H883),ISTEXT(F883)),"",H883/F883))</f>
        <v/>
      </c>
      <c r="H883" s="33" t="n"/>
      <c r="I883" s="33" t="n"/>
      <c r="J883" s="33">
        <f>IF(I883="", "", IF(OR(ISTEXT(I883),ISTEXT($F883)),"",I883*$F883))</f>
        <v/>
      </c>
      <c r="K883" s="33" t="n"/>
      <c r="L883" s="33">
        <f>IF(K883="", "", IF(OR(ISTEXT(K883),ISTEXT($F883)),"",K883*$F883))</f>
        <v/>
      </c>
      <c r="M883" s="30">
        <f>IF(OR(H883="",H883=0),"",IF(K883="",IF(J883="","",IF(OR(ISTEXT(J883),ISTEXT(H883)),"",J883/H883)),IF(OR(ISTEXT(L883),ISTEXT(H883)),"",L883/H883)))</f>
        <v/>
      </c>
    </row>
    <row r="884" ht="13.35" customHeight="1" s="162">
      <c r="B884" s="307" t="n"/>
      <c r="C884" s="307" t="n"/>
      <c r="E884" s="307" t="n"/>
      <c r="F884" s="32" t="n"/>
      <c r="G884" s="33">
        <f>IF(F884="", "", IF(OR(ISTEXT(H884),ISTEXT(F884)),"",H884/F884))</f>
        <v/>
      </c>
      <c r="H884" s="33" t="n"/>
      <c r="I884" s="33" t="n"/>
      <c r="J884" s="33">
        <f>IF(I884="", "", IF(OR(ISTEXT(I884),ISTEXT($F884)),"",I884*$F884))</f>
        <v/>
      </c>
      <c r="K884" s="33" t="n"/>
      <c r="L884" s="33">
        <f>IF(K884="", "", IF(OR(ISTEXT(K884),ISTEXT($F884)),"",K884*$F884))</f>
        <v/>
      </c>
      <c r="M884" s="30">
        <f>IF(OR(H884="",H884=0),"",IF(K884="",IF(J884="","",IF(OR(ISTEXT(J884),ISTEXT(H884)),"",J884/H884)),IF(OR(ISTEXT(L884),ISTEXT(H884)),"",L884/H884)))</f>
        <v/>
      </c>
    </row>
    <row r="885" ht="13.35" customHeight="1" s="162">
      <c r="B885" s="307" t="n"/>
      <c r="C885" s="307" t="n"/>
      <c r="E885" s="307" t="n"/>
      <c r="F885" s="32" t="n"/>
      <c r="G885" s="33">
        <f>IF(F885="", "", IF(OR(ISTEXT(H885),ISTEXT(F885)),"",H885/F885))</f>
        <v/>
      </c>
      <c r="H885" s="33" t="n"/>
      <c r="I885" s="33" t="n"/>
      <c r="J885" s="33">
        <f>IF(I885="", "", IF(OR(ISTEXT(I885),ISTEXT($F885)),"",I885*$F885))</f>
        <v/>
      </c>
      <c r="K885" s="33" t="n"/>
      <c r="L885" s="33">
        <f>IF(K885="", "", IF(OR(ISTEXT(K885),ISTEXT($F885)),"",K885*$F885))</f>
        <v/>
      </c>
      <c r="M885" s="30">
        <f>IF(OR(H885="",H885=0),"",IF(K885="",IF(J885="","",IF(OR(ISTEXT(J885),ISTEXT(H885)),"",J885/H885)),IF(OR(ISTEXT(L885),ISTEXT(H885)),"",L885/H885)))</f>
        <v/>
      </c>
    </row>
    <row r="886" ht="13.35" customHeight="1" s="162">
      <c r="B886" s="42" t="n"/>
      <c r="C886" s="231" t="inlineStr">
        <is>
          <t>Total</t>
        </is>
      </c>
      <c r="D886" s="159" t="n"/>
      <c r="E886" s="42" t="n"/>
      <c r="F886" s="42" t="n"/>
      <c r="G886" s="43" t="n"/>
      <c r="H886" s="43">
        <f>IF(SUM(H880:H885)=0,"",SUM(H880:H885))</f>
        <v/>
      </c>
      <c r="I886" s="43" t="n"/>
      <c r="J886" s="43">
        <f>IF(SUM(J880:J885)=0,"",SUM(J880:J885))</f>
        <v/>
      </c>
      <c r="K886" s="43" t="n"/>
      <c r="L886" s="43">
        <f>IF(SUM(L880:L885)=0,"",SUM(L880:L885))</f>
        <v/>
      </c>
      <c r="M886" s="35">
        <f>IF(OR(H886="",H886=0),"",IF(L886="",IF(J886="","",IF(OR(ISTEXT(J886),ISTEXT(H886)),"",J886/H886)),IF(OR(ISTEXT(L886),ISTEXT(H886)),"",L886/H886)))</f>
        <v/>
      </c>
    </row>
    <row r="887" ht="13.35" customHeight="1" s="162">
      <c r="B887" s="188" t="inlineStr">
        <is>
          <t>Remarks</t>
        </is>
      </c>
      <c r="C887" s="173" t="n"/>
      <c r="D887" s="154" t="n"/>
      <c r="E887" s="174" t="n"/>
      <c r="F887" s="174" t="n"/>
      <c r="G887" s="174" t="n"/>
      <c r="H887" s="174" t="n"/>
      <c r="I887" s="174" t="n"/>
      <c r="J887" s="174" t="n"/>
      <c r="K887" s="174" t="n"/>
      <c r="L887" s="174" t="n"/>
      <c r="M887" s="173" t="n"/>
    </row>
    <row r="888" ht="13.35" customHeight="1" s="162">
      <c r="B888" s="154" t="n"/>
      <c r="C888" s="174" t="n"/>
      <c r="D888" s="174" t="n"/>
      <c r="E888" s="174" t="n"/>
      <c r="F888" s="174" t="n"/>
      <c r="G888" s="174" t="n"/>
      <c r="H888" s="174" t="n"/>
      <c r="I888" s="174" t="n"/>
      <c r="J888" s="174" t="n"/>
      <c r="K888" s="174" t="n"/>
      <c r="L888" s="174" t="n"/>
      <c r="M888" s="173" t="n"/>
    </row>
    <row r="889" ht="13.35" customHeight="1" s="162"/>
    <row r="890" ht="13.35" customHeight="1" s="162"/>
    <row r="891" ht="13.35" customHeight="1" s="162"/>
    <row r="892" ht="13.35" customHeight="1" s="162">
      <c r="B892" s="200" t="inlineStr">
        <is>
          <t>System</t>
        </is>
      </c>
      <c r="C892" s="403" t="n"/>
      <c r="D892" s="209">
        <f>IF('{Equipment Data Entry}'!B270="","",'{Equipment Data Entry}'!B270)</f>
        <v/>
      </c>
      <c r="E892" s="418" t="n"/>
      <c r="F892" s="403" t="n"/>
      <c r="G892" s="200" t="inlineStr">
        <is>
          <t>Service</t>
        </is>
      </c>
      <c r="H892" s="403" t="n"/>
      <c r="I892" s="210">
        <f>IF('{Equipment Data Entry}'!C270="","",'{Equipment Data Entry}'!C270)</f>
        <v/>
      </c>
      <c r="J892" s="418" t="n"/>
      <c r="K892" s="418" t="n"/>
      <c r="L892" s="418" t="n"/>
      <c r="M892" s="403" t="n"/>
    </row>
    <row r="893" ht="13.35" customHeight="1" s="162">
      <c r="B893" s="422" t="n"/>
      <c r="C893" s="423" t="n"/>
      <c r="D893" s="422" t="n"/>
      <c r="E893" s="424" t="n"/>
      <c r="F893" s="423" t="n"/>
      <c r="G893" s="422" t="n"/>
      <c r="H893" s="423" t="n"/>
      <c r="I893" s="422" t="n"/>
      <c r="J893" s="424" t="n"/>
      <c r="K893" s="424" t="n"/>
      <c r="L893" s="424" t="n"/>
      <c r="M893" s="423" t="n"/>
    </row>
    <row r="894" ht="13.35" customHeight="1" s="162">
      <c r="B894" s="200" t="inlineStr">
        <is>
          <t>Unit Data</t>
        </is>
      </c>
      <c r="C894" s="400" t="n"/>
      <c r="D894" s="400" t="n"/>
      <c r="E894" s="400" t="n"/>
      <c r="F894" s="400" t="n"/>
      <c r="G894" s="401" t="n"/>
      <c r="H894" s="13" t="n"/>
      <c r="I894" s="200" t="inlineStr">
        <is>
          <t>Design and Performance Data</t>
        </is>
      </c>
      <c r="J894" s="400" t="n"/>
      <c r="K894" s="400" t="n"/>
      <c r="L894" s="401" t="n"/>
      <c r="M894" s="283" t="n"/>
    </row>
    <row r="895" ht="13.35" customHeight="1" s="162">
      <c r="B895" s="199" t="inlineStr">
        <is>
          <t>Manufacturer</t>
        </is>
      </c>
      <c r="C895" s="401" t="n"/>
      <c r="D895" s="204">
        <f>IF('{Equipment Data Entry}'!E270="","",'{Equipment Data Entry}'!E270)</f>
        <v/>
      </c>
      <c r="E895" s="400" t="n"/>
      <c r="F895" s="400" t="n"/>
      <c r="G895" s="401" t="n"/>
      <c r="H895" s="13" t="n"/>
      <c r="I895" s="199" t="inlineStr">
        <is>
          <t>Design Criteria</t>
        </is>
      </c>
      <c r="J895" s="401" t="n"/>
      <c r="K895" s="199" t="inlineStr">
        <is>
          <t>Design</t>
        </is>
      </c>
      <c r="L895" s="199" t="inlineStr">
        <is>
          <t>Actual</t>
        </is>
      </c>
      <c r="M895" s="13" t="n"/>
    </row>
    <row r="896" ht="13.35" customHeight="1" s="162">
      <c r="B896" s="199" t="inlineStr">
        <is>
          <t>Model Number</t>
        </is>
      </c>
      <c r="C896" s="401" t="n"/>
      <c r="D896" s="204">
        <f>IF('{Equipment Data Entry}'!F270="","",'{Equipment Data Entry}'!F270)</f>
        <v/>
      </c>
      <c r="E896" s="400" t="n"/>
      <c r="F896" s="400" t="n"/>
      <c r="G896" s="401" t="n"/>
      <c r="H896" s="13" t="n"/>
      <c r="I896" s="199" t="inlineStr">
        <is>
          <t>Total Airflow</t>
        </is>
      </c>
      <c r="J896" s="401" t="n"/>
      <c r="K896" s="24">
        <f>H910</f>
        <v/>
      </c>
      <c r="L896" s="24">
        <f>L910</f>
        <v/>
      </c>
      <c r="M896" s="22">
        <f>IF(OR(L896="",K896="",K896=0),"",IF(OR(ISTEXT(L896),ISTEXT(K896)),"",L896/K896))</f>
        <v/>
      </c>
    </row>
    <row r="897" ht="13.35" customHeight="1" s="162">
      <c r="B897" s="199" t="inlineStr">
        <is>
          <t>Serial Number</t>
        </is>
      </c>
      <c r="C897" s="401" t="n"/>
      <c r="D897" s="204" t="n"/>
      <c r="E897" s="400" t="n"/>
      <c r="F897" s="400" t="n"/>
      <c r="G897" s="401" t="n"/>
      <c r="H897" s="13" t="n"/>
      <c r="I897" s="199" t="inlineStr">
        <is>
          <t>Unit ESP</t>
        </is>
      </c>
      <c r="J897" s="401" t="n"/>
      <c r="K897" s="71" t="n"/>
      <c r="L897" s="64" t="n"/>
      <c r="M897" s="22" t="n"/>
    </row>
    <row r="898" ht="13.35" customHeight="1" s="162">
      <c r="B898" s="199" t="inlineStr">
        <is>
          <t>Area Served</t>
        </is>
      </c>
      <c r="C898" s="401" t="n"/>
      <c r="D898" s="204">
        <f>IF('{Equipment Data Entry}'!C270="","",'{Equipment Data Entry}'!C270)</f>
        <v/>
      </c>
      <c r="E898" s="400" t="n"/>
      <c r="F898" s="400" t="n"/>
      <c r="G898" s="401" t="n"/>
      <c r="H898" s="13" t="n"/>
      <c r="I898" s="199" t="inlineStr">
        <is>
          <t>Fan RPM</t>
        </is>
      </c>
      <c r="J898" s="401" t="n"/>
      <c r="K898" s="71" t="n"/>
      <c r="L898" s="64" t="n"/>
      <c r="M898" s="22" t="n"/>
    </row>
    <row r="899" ht="13.35" customHeight="1" s="162">
      <c r="B899" s="199" t="inlineStr">
        <is>
          <t>Location</t>
        </is>
      </c>
      <c r="C899" s="401" t="n"/>
      <c r="D899" s="204">
        <f>IF('{Equipment Data Entry}'!D270="","",'{Equipment Data Entry}'!D270)</f>
        <v/>
      </c>
      <c r="E899" s="400" t="n"/>
      <c r="F899" s="400" t="n"/>
      <c r="G899" s="401" t="n"/>
      <c r="H899" s="13" t="n"/>
      <c r="I899" s="199" t="inlineStr">
        <is>
          <t>Speed Setting</t>
        </is>
      </c>
      <c r="J899" s="401" t="n"/>
      <c r="K899" s="71" t="n"/>
      <c r="L899" s="64" t="n"/>
      <c r="M899" s="22" t="n"/>
    </row>
    <row r="900" ht="13.35" customHeight="1" s="162">
      <c r="B900" s="199" t="inlineStr">
        <is>
          <t>HP / V / Ph</t>
        </is>
      </c>
      <c r="C900" s="401" t="n"/>
      <c r="D900" s="523">
        <f>IF('{Equipment Data Entry}'!G270="","",'{Equipment Data Entry}'!G270)</f>
        <v/>
      </c>
      <c r="E900" s="524">
        <f>IF('{Equipment Data Entry}'!H270="","",'{Equipment Data Entry}'!H270)</f>
        <v/>
      </c>
      <c r="F900" s="524">
        <f>IF('{Equipment Data Entry}'!I270="","",'{Equipment Data Entry}'!I270)</f>
        <v/>
      </c>
      <c r="G900" s="401" t="n"/>
      <c r="I900" s="199" t="inlineStr">
        <is>
          <t>Measured Amps</t>
        </is>
      </c>
      <c r="J900" s="401" t="n"/>
      <c r="K900" s="71" t="n"/>
      <c r="L900" s="400" t="n"/>
      <c r="M900" s="401" t="n"/>
    </row>
    <row r="901" ht="13.35" customHeight="1" s="162">
      <c r="B901" s="199" t="inlineStr">
        <is>
          <t>Instrument</t>
        </is>
      </c>
      <c r="C901" s="401" t="n"/>
      <c r="D901" s="204" t="n"/>
      <c r="E901" s="400" t="n"/>
      <c r="F901" s="400" t="n"/>
      <c r="G901" s="401" t="n"/>
      <c r="I901" s="199" t="inlineStr">
        <is>
          <t>Final Settings</t>
        </is>
      </c>
      <c r="J901" s="401" t="n"/>
      <c r="K901" s="71" t="n"/>
      <c r="L901" s="400" t="n"/>
      <c r="M901" s="401" t="n"/>
    </row>
    <row r="902" ht="13.35" customHeight="1" s="162">
      <c r="B902" s="188" t="inlineStr">
        <is>
          <t>Register / Grille / Diffuser Airflow</t>
        </is>
      </c>
      <c r="C902" s="174" t="n"/>
      <c r="D902" s="174" t="n"/>
      <c r="E902" s="174" t="n"/>
      <c r="F902" s="173" t="n"/>
      <c r="G902" s="233" t="inlineStr">
        <is>
          <t>Design VEL</t>
        </is>
      </c>
      <c r="H902" s="194" t="inlineStr">
        <is>
          <t>Design CFM</t>
        </is>
      </c>
      <c r="I902" s="188" t="inlineStr">
        <is>
          <t>Initial</t>
        </is>
      </c>
      <c r="J902" s="173" t="n"/>
      <c r="K902" s="188" t="inlineStr">
        <is>
          <t>Final</t>
        </is>
      </c>
      <c r="L902" s="173" t="n"/>
      <c r="M902" s="188" t="inlineStr">
        <is>
          <t>%</t>
        </is>
      </c>
    </row>
    <row r="903" ht="13.35" customHeight="1" s="162">
      <c r="B903" s="153" t="inlineStr">
        <is>
          <t>No.</t>
        </is>
      </c>
      <c r="C903" s="188" t="inlineStr">
        <is>
          <t>Area Served</t>
        </is>
      </c>
      <c r="D903" s="188" t="inlineStr">
        <is>
          <t>Type</t>
        </is>
      </c>
      <c r="E903" s="188" t="inlineStr">
        <is>
          <t>Size</t>
        </is>
      </c>
      <c r="F903" s="188" t="inlineStr">
        <is>
          <t>Ak</t>
        </is>
      </c>
      <c r="G903" s="440" t="n"/>
      <c r="H903" s="440" t="n"/>
      <c r="I903" s="188" t="inlineStr">
        <is>
          <t>VEL</t>
        </is>
      </c>
      <c r="J903" s="188" t="inlineStr">
        <is>
          <t>CFM</t>
        </is>
      </c>
      <c r="K903" s="188" t="inlineStr">
        <is>
          <t>VEL</t>
        </is>
      </c>
      <c r="L903" s="188" t="inlineStr">
        <is>
          <t>CFM</t>
        </is>
      </c>
      <c r="M903" s="440" t="n"/>
    </row>
    <row r="904" ht="13.35" customHeight="1" s="162">
      <c r="B904" s="307" t="n"/>
      <c r="C904" s="307" t="n"/>
      <c r="E904" s="307" t="n"/>
      <c r="F904" s="32" t="n"/>
      <c r="G904" s="33">
        <f>IF(F904="", "", IF(OR(ISTEXT(H904),ISTEXT(F904)),"",H904/F904))</f>
        <v/>
      </c>
      <c r="H904" s="33" t="n"/>
      <c r="I904" s="33" t="n"/>
      <c r="J904" s="33">
        <f>IF(I904="", "", IF(OR(ISTEXT(I904),ISTEXT($F904)),"",I904*$F904))</f>
        <v/>
      </c>
      <c r="K904" s="33" t="n"/>
      <c r="L904" s="33">
        <f>IF(K904="", "", IF(OR(ISTEXT(K904),ISTEXT($F904)),"",K904*$F904))</f>
        <v/>
      </c>
      <c r="M904" s="30">
        <f>IF(OR(H904="",H904=0),"",IF(K904="",IF(J904="","",IF(OR(ISTEXT(J904),ISTEXT(H904)),"",J904/H904)),IF(OR(ISTEXT(L904),ISTEXT(H904)),"",L904/H904)))</f>
        <v/>
      </c>
    </row>
    <row r="905" ht="13.35" customHeight="1" s="162">
      <c r="B905" s="307" t="n"/>
      <c r="C905" s="307" t="n"/>
      <c r="E905" s="307" t="n"/>
      <c r="F905" s="32" t="n"/>
      <c r="G905" s="33">
        <f>IF(F905="", "", IF(OR(ISTEXT(H905),ISTEXT(F905)),"",H905/F905))</f>
        <v/>
      </c>
      <c r="H905" s="33" t="n"/>
      <c r="I905" s="33" t="n"/>
      <c r="J905" s="33">
        <f>IF(I905="", "", IF(OR(ISTEXT(I905),ISTEXT($F905)),"",I905*$F905))</f>
        <v/>
      </c>
      <c r="K905" s="33" t="n"/>
      <c r="L905" s="33">
        <f>IF(K905="", "", IF(OR(ISTEXT(K905),ISTEXT($F905)),"",K905*$F905))</f>
        <v/>
      </c>
      <c r="M905" s="30">
        <f>IF(OR(H905="",H905=0),"",IF(K905="",IF(J905="","",IF(OR(ISTEXT(J905),ISTEXT(H905)),"",J905/H905)),IF(OR(ISTEXT(L905),ISTEXT(H905)),"",L905/H905)))</f>
        <v/>
      </c>
    </row>
    <row r="906" ht="13.35" customHeight="1" s="162">
      <c r="B906" s="307" t="n"/>
      <c r="C906" s="307" t="n"/>
      <c r="E906" s="307" t="n"/>
      <c r="F906" s="32" t="n"/>
      <c r="G906" s="33">
        <f>IF(F906="", "", IF(OR(ISTEXT(H906),ISTEXT(F906)),"",H906/F906))</f>
        <v/>
      </c>
      <c r="H906" s="33" t="n"/>
      <c r="I906" s="33" t="n"/>
      <c r="J906" s="33">
        <f>IF(I906="", "", IF(OR(ISTEXT(I906),ISTEXT($F906)),"",I906*$F906))</f>
        <v/>
      </c>
      <c r="K906" s="33" t="n"/>
      <c r="L906" s="33">
        <f>IF(K906="", "", IF(OR(ISTEXT(K906),ISTEXT($F906)),"",K906*$F906))</f>
        <v/>
      </c>
      <c r="M906" s="30">
        <f>IF(OR(H906="",H906=0),"",IF(K906="",IF(J906="","",IF(OR(ISTEXT(J906),ISTEXT(H906)),"",J906/H906)),IF(OR(ISTEXT(L906),ISTEXT(H906)),"",L906/H906)))</f>
        <v/>
      </c>
    </row>
    <row r="907" ht="13.35" customHeight="1" s="162">
      <c r="B907" s="307" t="n"/>
      <c r="C907" s="307" t="n"/>
      <c r="E907" s="307" t="n"/>
      <c r="F907" s="32" t="n"/>
      <c r="G907" s="33">
        <f>IF(F907="", "", IF(OR(ISTEXT(H907),ISTEXT(F907)),"",H907/F907))</f>
        <v/>
      </c>
      <c r="H907" s="33" t="n"/>
      <c r="I907" s="33" t="n"/>
      <c r="J907" s="33">
        <f>IF(I907="", "", IF(OR(ISTEXT(I907),ISTEXT($F907)),"",I907*$F907))</f>
        <v/>
      </c>
      <c r="K907" s="33" t="n"/>
      <c r="L907" s="33">
        <f>IF(K907="", "", IF(OR(ISTEXT(K907),ISTEXT($F907)),"",K907*$F907))</f>
        <v/>
      </c>
      <c r="M907" s="30">
        <f>IF(OR(H907="",H907=0),"",IF(K907="",IF(J907="","",IF(OR(ISTEXT(J907),ISTEXT(H907)),"",J907/H907)),IF(OR(ISTEXT(L907),ISTEXT(H907)),"",L907/H907)))</f>
        <v/>
      </c>
    </row>
    <row r="908" ht="13.35" customHeight="1" s="162">
      <c r="B908" s="307" t="n"/>
      <c r="C908" s="307" t="n"/>
      <c r="E908" s="307" t="n"/>
      <c r="F908" s="32" t="n"/>
      <c r="G908" s="33">
        <f>IF(F908="", "", IF(OR(ISTEXT(H908),ISTEXT(F908)),"",H908/F908))</f>
        <v/>
      </c>
      <c r="H908" s="33" t="n"/>
      <c r="I908" s="33" t="n"/>
      <c r="J908" s="33">
        <f>IF(I908="", "", IF(OR(ISTEXT(I908),ISTEXT($F908)),"",I908*$F908))</f>
        <v/>
      </c>
      <c r="K908" s="33" t="n"/>
      <c r="L908" s="33">
        <f>IF(K908="", "", IF(OR(ISTEXT(K908),ISTEXT($F908)),"",K908*$F908))</f>
        <v/>
      </c>
      <c r="M908" s="30">
        <f>IF(OR(H908="",H908=0),"",IF(K908="",IF(J908="","",IF(OR(ISTEXT(J908),ISTEXT(H908)),"",J908/H908)),IF(OR(ISTEXT(L908),ISTEXT(H908)),"",L908/H908)))</f>
        <v/>
      </c>
    </row>
    <row r="909" ht="13.35" customHeight="1" s="162">
      <c r="B909" s="307" t="n"/>
      <c r="C909" s="307" t="n"/>
      <c r="E909" s="307" t="n"/>
      <c r="F909" s="32" t="n"/>
      <c r="G909" s="33">
        <f>IF(F909="", "", IF(OR(ISTEXT(H909),ISTEXT(F909)),"",H909/F909))</f>
        <v/>
      </c>
      <c r="H909" s="33" t="n"/>
      <c r="I909" s="33" t="n"/>
      <c r="J909" s="33">
        <f>IF(I909="", "", IF(OR(ISTEXT(I909),ISTEXT($F909)),"",I909*$F909))</f>
        <v/>
      </c>
      <c r="K909" s="33" t="n"/>
      <c r="L909" s="33">
        <f>IF(K909="", "", IF(OR(ISTEXT(K909),ISTEXT($F909)),"",K909*$F909))</f>
        <v/>
      </c>
      <c r="M909" s="30">
        <f>IF(OR(H909="",H909=0),"",IF(K909="",IF(J909="","",IF(OR(ISTEXT(J909),ISTEXT(H909)),"",J909/H909)),IF(OR(ISTEXT(L909),ISTEXT(H909)),"",L909/H909)))</f>
        <v/>
      </c>
    </row>
    <row r="910" ht="13.35" customHeight="1" s="162">
      <c r="B910" s="42" t="n"/>
      <c r="C910" s="231" t="inlineStr">
        <is>
          <t>Total</t>
        </is>
      </c>
      <c r="D910" s="159" t="n"/>
      <c r="E910" s="42" t="n"/>
      <c r="F910" s="42" t="n"/>
      <c r="G910" s="43" t="n"/>
      <c r="H910" s="43">
        <f>IF(SUM(H904:H909)=0,"",SUM(H904:H909))</f>
        <v/>
      </c>
      <c r="I910" s="43" t="n"/>
      <c r="J910" s="43">
        <f>IF(SUM(J904:J909)=0,"",SUM(J904:J909))</f>
        <v/>
      </c>
      <c r="K910" s="43" t="n"/>
      <c r="L910" s="43">
        <f>IF(SUM(L904:L909)=0,"",SUM(L904:L909))</f>
        <v/>
      </c>
      <c r="M910" s="35">
        <f>IF(OR(H910="",H910=0),"",IF(L910="",IF(J910="","",IF(OR(ISTEXT(J910),ISTEXT(H910)),"",J910/H910)),IF(OR(ISTEXT(L910),ISTEXT(H910)),"",L910/H910)))</f>
        <v/>
      </c>
    </row>
    <row r="911" ht="13.35" customHeight="1" s="162">
      <c r="B911" s="188" t="inlineStr">
        <is>
          <t>Remarks</t>
        </is>
      </c>
      <c r="C911" s="173" t="n"/>
      <c r="D911" s="154" t="n"/>
      <c r="E911" s="174" t="n"/>
      <c r="F911" s="174" t="n"/>
      <c r="G911" s="174" t="n"/>
      <c r="H911" s="174" t="n"/>
      <c r="I911" s="174" t="n"/>
      <c r="J911" s="174" t="n"/>
      <c r="K911" s="174" t="n"/>
      <c r="L911" s="174" t="n"/>
      <c r="M911" s="173" t="n"/>
    </row>
    <row r="912" ht="13.35" customHeight="1" s="162">
      <c r="B912" s="154" t="n"/>
      <c r="C912" s="174" t="n"/>
      <c r="D912" s="174" t="n"/>
      <c r="E912" s="174" t="n"/>
      <c r="F912" s="174" t="n"/>
      <c r="G912" s="174" t="n"/>
      <c r="H912" s="174" t="n"/>
      <c r="I912" s="174" t="n"/>
      <c r="J912" s="174" t="n"/>
      <c r="K912" s="174" t="n"/>
      <c r="L912" s="174" t="n"/>
      <c r="M912" s="173" t="n"/>
    </row>
    <row r="913" ht="13.35" customHeight="1" s="162"/>
    <row r="914" ht="13.35" customHeight="1" s="162"/>
    <row r="915" ht="13.35" customHeight="1" s="162"/>
    <row r="916" ht="13.35" customHeight="1" s="162">
      <c r="B916" s="200" t="inlineStr">
        <is>
          <t>System</t>
        </is>
      </c>
      <c r="C916" s="403" t="n"/>
      <c r="D916" s="209">
        <f>IF('{Equipment Data Entry}'!B271="","",'{Equipment Data Entry}'!B271)</f>
        <v/>
      </c>
      <c r="E916" s="418" t="n"/>
      <c r="F916" s="403" t="n"/>
      <c r="G916" s="200" t="inlineStr">
        <is>
          <t>Service</t>
        </is>
      </c>
      <c r="H916" s="403" t="n"/>
      <c r="I916" s="210">
        <f>IF('{Equipment Data Entry}'!C271="","",'{Equipment Data Entry}'!C271)</f>
        <v/>
      </c>
      <c r="J916" s="418" t="n"/>
      <c r="K916" s="418" t="n"/>
      <c r="L916" s="418" t="n"/>
      <c r="M916" s="403" t="n"/>
    </row>
    <row r="917" ht="13.35" customHeight="1" s="162">
      <c r="B917" s="422" t="n"/>
      <c r="C917" s="423" t="n"/>
      <c r="D917" s="422" t="n"/>
      <c r="E917" s="424" t="n"/>
      <c r="F917" s="423" t="n"/>
      <c r="G917" s="422" t="n"/>
      <c r="H917" s="423" t="n"/>
      <c r="I917" s="422" t="n"/>
      <c r="J917" s="424" t="n"/>
      <c r="K917" s="424" t="n"/>
      <c r="L917" s="424" t="n"/>
      <c r="M917" s="423" t="n"/>
    </row>
    <row r="918" ht="13.35" customHeight="1" s="162">
      <c r="B918" s="200" t="inlineStr">
        <is>
          <t>Unit Data</t>
        </is>
      </c>
      <c r="C918" s="400" t="n"/>
      <c r="D918" s="400" t="n"/>
      <c r="E918" s="400" t="n"/>
      <c r="F918" s="400" t="n"/>
      <c r="G918" s="401" t="n"/>
      <c r="H918" s="13" t="n"/>
      <c r="I918" s="200" t="inlineStr">
        <is>
          <t>Design and Performance Data</t>
        </is>
      </c>
      <c r="J918" s="400" t="n"/>
      <c r="K918" s="400" t="n"/>
      <c r="L918" s="401" t="n"/>
      <c r="M918" s="283" t="n"/>
    </row>
    <row r="919" ht="13.35" customHeight="1" s="162">
      <c r="B919" s="199" t="inlineStr">
        <is>
          <t>Manufacturer</t>
        </is>
      </c>
      <c r="C919" s="401" t="n"/>
      <c r="D919" s="204">
        <f>IF('{Equipment Data Entry}'!E271="","",'{Equipment Data Entry}'!E271)</f>
        <v/>
      </c>
      <c r="E919" s="400" t="n"/>
      <c r="F919" s="400" t="n"/>
      <c r="G919" s="401" t="n"/>
      <c r="H919" s="13" t="n"/>
      <c r="I919" s="199" t="inlineStr">
        <is>
          <t>Design Criteria</t>
        </is>
      </c>
      <c r="J919" s="401" t="n"/>
      <c r="K919" s="199" t="inlineStr">
        <is>
          <t>Design</t>
        </is>
      </c>
      <c r="L919" s="199" t="inlineStr">
        <is>
          <t>Actual</t>
        </is>
      </c>
      <c r="M919" s="13" t="n"/>
    </row>
    <row r="920" ht="13.35" customHeight="1" s="162">
      <c r="B920" s="199" t="inlineStr">
        <is>
          <t>Model Number</t>
        </is>
      </c>
      <c r="C920" s="401" t="n"/>
      <c r="D920" s="204">
        <f>IF('{Equipment Data Entry}'!F271="","",'{Equipment Data Entry}'!F271)</f>
        <v/>
      </c>
      <c r="E920" s="400" t="n"/>
      <c r="F920" s="400" t="n"/>
      <c r="G920" s="401" t="n"/>
      <c r="H920" s="13" t="n"/>
      <c r="I920" s="199" t="inlineStr">
        <is>
          <t>Total Airflow</t>
        </is>
      </c>
      <c r="J920" s="401" t="n"/>
      <c r="K920" s="24">
        <f>H934</f>
        <v/>
      </c>
      <c r="L920" s="24">
        <f>L934</f>
        <v/>
      </c>
      <c r="M920" s="22">
        <f>IF(OR(L920="",K920="",K920=0),"",IF(OR(ISTEXT(L920),ISTEXT(K920)),"",L920/K920))</f>
        <v/>
      </c>
    </row>
    <row r="921" ht="13.35" customHeight="1" s="162">
      <c r="B921" s="199" t="inlineStr">
        <is>
          <t>Serial Number</t>
        </is>
      </c>
      <c r="C921" s="401" t="n"/>
      <c r="D921" s="204" t="n"/>
      <c r="E921" s="400" t="n"/>
      <c r="F921" s="400" t="n"/>
      <c r="G921" s="401" t="n"/>
      <c r="H921" s="13" t="n"/>
      <c r="I921" s="199" t="inlineStr">
        <is>
          <t>Unit ESP</t>
        </is>
      </c>
      <c r="J921" s="401" t="n"/>
      <c r="K921" s="71" t="n"/>
      <c r="L921" s="64" t="n"/>
      <c r="M921" s="22" t="n"/>
    </row>
    <row r="922" ht="13.35" customHeight="1" s="162">
      <c r="B922" s="199" t="inlineStr">
        <is>
          <t>Area Served</t>
        </is>
      </c>
      <c r="C922" s="401" t="n"/>
      <c r="D922" s="204">
        <f>IF('{Equipment Data Entry}'!C271="","",'{Equipment Data Entry}'!C271)</f>
        <v/>
      </c>
      <c r="E922" s="400" t="n"/>
      <c r="F922" s="400" t="n"/>
      <c r="G922" s="401" t="n"/>
      <c r="H922" s="13" t="n"/>
      <c r="I922" s="199" t="inlineStr">
        <is>
          <t>Fan RPM</t>
        </is>
      </c>
      <c r="J922" s="401" t="n"/>
      <c r="K922" s="71" t="n"/>
      <c r="L922" s="64" t="n"/>
      <c r="M922" s="22" t="n"/>
    </row>
    <row r="923" ht="13.35" customHeight="1" s="162">
      <c r="B923" s="199" t="inlineStr">
        <is>
          <t>Location</t>
        </is>
      </c>
      <c r="C923" s="401" t="n"/>
      <c r="D923" s="204">
        <f>IF('{Equipment Data Entry}'!D271="","",'{Equipment Data Entry}'!D271)</f>
        <v/>
      </c>
      <c r="E923" s="400" t="n"/>
      <c r="F923" s="400" t="n"/>
      <c r="G923" s="401" t="n"/>
      <c r="H923" s="13" t="n"/>
      <c r="I923" s="199" t="inlineStr">
        <is>
          <t>Speed Setting</t>
        </is>
      </c>
      <c r="J923" s="401" t="n"/>
      <c r="K923" s="71" t="n"/>
      <c r="L923" s="64" t="n"/>
      <c r="M923" s="22" t="n"/>
    </row>
    <row r="924" ht="13.35" customHeight="1" s="162">
      <c r="B924" s="199" t="inlineStr">
        <is>
          <t>HP / V / Ph</t>
        </is>
      </c>
      <c r="C924" s="401" t="n"/>
      <c r="D924" s="523">
        <f>IF('{Equipment Data Entry}'!G271="","",'{Equipment Data Entry}'!G271)</f>
        <v/>
      </c>
      <c r="E924" s="524">
        <f>IF('{Equipment Data Entry}'!H271="","",'{Equipment Data Entry}'!H271)</f>
        <v/>
      </c>
      <c r="F924" s="524">
        <f>IF('{Equipment Data Entry}'!I271="","",'{Equipment Data Entry}'!I271)</f>
        <v/>
      </c>
      <c r="G924" s="401" t="n"/>
      <c r="I924" s="199" t="inlineStr">
        <is>
          <t>Measured Amps</t>
        </is>
      </c>
      <c r="J924" s="401" t="n"/>
      <c r="K924" s="71" t="n"/>
      <c r="L924" s="400" t="n"/>
      <c r="M924" s="401" t="n"/>
    </row>
    <row r="925" ht="13.35" customHeight="1" s="162">
      <c r="B925" s="199" t="inlineStr">
        <is>
          <t>Instrument</t>
        </is>
      </c>
      <c r="C925" s="401" t="n"/>
      <c r="D925" s="204" t="n"/>
      <c r="E925" s="400" t="n"/>
      <c r="F925" s="400" t="n"/>
      <c r="G925" s="401" t="n"/>
      <c r="I925" s="199" t="inlineStr">
        <is>
          <t>Final Settings</t>
        </is>
      </c>
      <c r="J925" s="401" t="n"/>
      <c r="K925" s="71" t="n"/>
      <c r="L925" s="400" t="n"/>
      <c r="M925" s="401" t="n"/>
    </row>
    <row r="926" ht="13.35" customHeight="1" s="162">
      <c r="B926" s="188" t="inlineStr">
        <is>
          <t>Register / Grille / Diffuser Airflow</t>
        </is>
      </c>
      <c r="C926" s="174" t="n"/>
      <c r="D926" s="174" t="n"/>
      <c r="E926" s="174" t="n"/>
      <c r="F926" s="173" t="n"/>
      <c r="G926" s="233" t="inlineStr">
        <is>
          <t>Design VEL</t>
        </is>
      </c>
      <c r="H926" s="194" t="inlineStr">
        <is>
          <t>Design CFM</t>
        </is>
      </c>
      <c r="I926" s="188" t="inlineStr">
        <is>
          <t>Initial</t>
        </is>
      </c>
      <c r="J926" s="173" t="n"/>
      <c r="K926" s="188" t="inlineStr">
        <is>
          <t>Final</t>
        </is>
      </c>
      <c r="L926" s="173" t="n"/>
      <c r="M926" s="188" t="inlineStr">
        <is>
          <t>%</t>
        </is>
      </c>
    </row>
    <row r="927" ht="13.35" customHeight="1" s="162">
      <c r="B927" s="153" t="inlineStr">
        <is>
          <t>No.</t>
        </is>
      </c>
      <c r="C927" s="188" t="inlineStr">
        <is>
          <t>Area Served</t>
        </is>
      </c>
      <c r="D927" s="188" t="inlineStr">
        <is>
          <t>Type</t>
        </is>
      </c>
      <c r="E927" s="188" t="inlineStr">
        <is>
          <t>Size</t>
        </is>
      </c>
      <c r="F927" s="188" t="inlineStr">
        <is>
          <t>Ak</t>
        </is>
      </c>
      <c r="G927" s="440" t="n"/>
      <c r="H927" s="440" t="n"/>
      <c r="I927" s="188" t="inlineStr">
        <is>
          <t>VEL</t>
        </is>
      </c>
      <c r="J927" s="188" t="inlineStr">
        <is>
          <t>CFM</t>
        </is>
      </c>
      <c r="K927" s="188" t="inlineStr">
        <is>
          <t>VEL</t>
        </is>
      </c>
      <c r="L927" s="188" t="inlineStr">
        <is>
          <t>CFM</t>
        </is>
      </c>
      <c r="M927" s="440" t="n"/>
    </row>
    <row r="928" ht="13.35" customHeight="1" s="162">
      <c r="B928" s="307" t="n"/>
      <c r="C928" s="307" t="n"/>
      <c r="E928" s="307" t="n"/>
      <c r="F928" s="32" t="n"/>
      <c r="G928" s="33">
        <f>IF(F928="", "", IF(OR(ISTEXT(H928),ISTEXT(F928)),"",H928/F928))</f>
        <v/>
      </c>
      <c r="H928" s="33" t="n"/>
      <c r="I928" s="33" t="n"/>
      <c r="J928" s="33">
        <f>IF(I928="", "", IF(OR(ISTEXT(I928),ISTEXT($F928)),"",I928*$F928))</f>
        <v/>
      </c>
      <c r="K928" s="33" t="n"/>
      <c r="L928" s="33">
        <f>IF(K928="", "", IF(OR(ISTEXT(K928),ISTEXT($F928)),"",K928*$F928))</f>
        <v/>
      </c>
      <c r="M928" s="30">
        <f>IF(OR(H928="",H928=0),"",IF(K928="",IF(J928="","",IF(OR(ISTEXT(J928),ISTEXT(H928)),"",J928/H928)),IF(OR(ISTEXT(L928),ISTEXT(H928)),"",L928/H928)))</f>
        <v/>
      </c>
    </row>
    <row r="929" ht="13.35" customHeight="1" s="162">
      <c r="B929" s="307" t="n"/>
      <c r="C929" s="307" t="n"/>
      <c r="E929" s="307" t="n"/>
      <c r="F929" s="32" t="n"/>
      <c r="G929" s="33">
        <f>IF(F929="", "", IF(OR(ISTEXT(H929),ISTEXT(F929)),"",H929/F929))</f>
        <v/>
      </c>
      <c r="H929" s="33" t="n"/>
      <c r="I929" s="33" t="n"/>
      <c r="J929" s="33">
        <f>IF(I929="", "", IF(OR(ISTEXT(I929),ISTEXT($F929)),"",I929*$F929))</f>
        <v/>
      </c>
      <c r="K929" s="33" t="n"/>
      <c r="L929" s="33">
        <f>IF(K929="", "", IF(OR(ISTEXT(K929),ISTEXT($F929)),"",K929*$F929))</f>
        <v/>
      </c>
      <c r="M929" s="30">
        <f>IF(OR(H929="",H929=0),"",IF(K929="",IF(J929="","",IF(OR(ISTEXT(J929),ISTEXT(H929)),"",J929/H929)),IF(OR(ISTEXT(L929),ISTEXT(H929)),"",L929/H929)))</f>
        <v/>
      </c>
    </row>
    <row r="930" ht="13.35" customHeight="1" s="162">
      <c r="B930" s="307" t="n"/>
      <c r="C930" s="307" t="n"/>
      <c r="E930" s="307" t="n"/>
      <c r="F930" s="32" t="n"/>
      <c r="G930" s="33">
        <f>IF(F930="", "", IF(OR(ISTEXT(H930),ISTEXT(F930)),"",H930/F930))</f>
        <v/>
      </c>
      <c r="H930" s="33" t="n"/>
      <c r="I930" s="33" t="n"/>
      <c r="J930" s="33">
        <f>IF(I930="", "", IF(OR(ISTEXT(I930),ISTEXT($F930)),"",I930*$F930))</f>
        <v/>
      </c>
      <c r="K930" s="33" t="n"/>
      <c r="L930" s="33">
        <f>IF(K930="", "", IF(OR(ISTEXT(K930),ISTEXT($F930)),"",K930*$F930))</f>
        <v/>
      </c>
      <c r="M930" s="30">
        <f>IF(OR(H930="",H930=0),"",IF(K930="",IF(J930="","",IF(OR(ISTEXT(J930),ISTEXT(H930)),"",J930/H930)),IF(OR(ISTEXT(L930),ISTEXT(H930)),"",L930/H930)))</f>
        <v/>
      </c>
    </row>
    <row r="931" ht="13.35" customHeight="1" s="162">
      <c r="B931" s="307" t="n"/>
      <c r="C931" s="307" t="n"/>
      <c r="E931" s="307" t="n"/>
      <c r="F931" s="32" t="n"/>
      <c r="G931" s="33">
        <f>IF(F931="", "", IF(OR(ISTEXT(H931),ISTEXT(F931)),"",H931/F931))</f>
        <v/>
      </c>
      <c r="H931" s="33" t="n"/>
      <c r="I931" s="33" t="n"/>
      <c r="J931" s="33">
        <f>IF(I931="", "", IF(OR(ISTEXT(I931),ISTEXT($F931)),"",I931*$F931))</f>
        <v/>
      </c>
      <c r="K931" s="33" t="n"/>
      <c r="L931" s="33">
        <f>IF(K931="", "", IF(OR(ISTEXT(K931),ISTEXT($F931)),"",K931*$F931))</f>
        <v/>
      </c>
      <c r="M931" s="30">
        <f>IF(OR(H931="",H931=0),"",IF(K931="",IF(J931="","",IF(OR(ISTEXT(J931),ISTEXT(H931)),"",J931/H931)),IF(OR(ISTEXT(L931),ISTEXT(H931)),"",L931/H931)))</f>
        <v/>
      </c>
    </row>
    <row r="932" ht="13.35" customHeight="1" s="162">
      <c r="B932" s="307" t="n"/>
      <c r="C932" s="307" t="n"/>
      <c r="E932" s="307" t="n"/>
      <c r="F932" s="32" t="n"/>
      <c r="G932" s="33">
        <f>IF(F932="", "", IF(OR(ISTEXT(H932),ISTEXT(F932)),"",H932/F932))</f>
        <v/>
      </c>
      <c r="H932" s="33" t="n"/>
      <c r="I932" s="33" t="n"/>
      <c r="J932" s="33">
        <f>IF(I932="", "", IF(OR(ISTEXT(I932),ISTEXT($F932)),"",I932*$F932))</f>
        <v/>
      </c>
      <c r="K932" s="33" t="n"/>
      <c r="L932" s="33">
        <f>IF(K932="", "", IF(OR(ISTEXT(K932),ISTEXT($F932)),"",K932*$F932))</f>
        <v/>
      </c>
      <c r="M932" s="30">
        <f>IF(OR(H932="",H932=0),"",IF(K932="",IF(J932="","",IF(OR(ISTEXT(J932),ISTEXT(H932)),"",J932/H932)),IF(OR(ISTEXT(L932),ISTEXT(H932)),"",L932/H932)))</f>
        <v/>
      </c>
    </row>
    <row r="933" ht="13.35" customHeight="1" s="162">
      <c r="B933" s="307" t="n"/>
      <c r="C933" s="307" t="n"/>
      <c r="E933" s="307" t="n"/>
      <c r="F933" s="32" t="n"/>
      <c r="G933" s="33">
        <f>IF(F933="", "", IF(OR(ISTEXT(H933),ISTEXT(F933)),"",H933/F933))</f>
        <v/>
      </c>
      <c r="H933" s="33" t="n"/>
      <c r="I933" s="33" t="n"/>
      <c r="J933" s="33">
        <f>IF(I933="", "", IF(OR(ISTEXT(I933),ISTEXT($F933)),"",I933*$F933))</f>
        <v/>
      </c>
      <c r="K933" s="33" t="n"/>
      <c r="L933" s="33">
        <f>IF(K933="", "", IF(OR(ISTEXT(K933),ISTEXT($F933)),"",K933*$F933))</f>
        <v/>
      </c>
      <c r="M933" s="30">
        <f>IF(OR(H933="",H933=0),"",IF(K933="",IF(J933="","",IF(OR(ISTEXT(J933),ISTEXT(H933)),"",J933/H933)),IF(OR(ISTEXT(L933),ISTEXT(H933)),"",L933/H933)))</f>
        <v/>
      </c>
    </row>
    <row r="934" ht="13.35" customHeight="1" s="162">
      <c r="B934" s="42" t="n"/>
      <c r="C934" s="231" t="inlineStr">
        <is>
          <t>Total</t>
        </is>
      </c>
      <c r="D934" s="159" t="n"/>
      <c r="E934" s="42" t="n"/>
      <c r="F934" s="42" t="n"/>
      <c r="G934" s="43" t="n"/>
      <c r="H934" s="43">
        <f>IF(SUM(H928:H933)=0,"",SUM(H928:H933))</f>
        <v/>
      </c>
      <c r="I934" s="43" t="n"/>
      <c r="J934" s="43">
        <f>IF(SUM(J928:J933)=0,"",SUM(J928:J933))</f>
        <v/>
      </c>
      <c r="K934" s="43" t="n"/>
      <c r="L934" s="43">
        <f>IF(SUM(L928:L933)=0,"",SUM(L928:L933))</f>
        <v/>
      </c>
      <c r="M934" s="35">
        <f>IF(OR(H934="",H934=0),"",IF(L934="",IF(J934="","",IF(OR(ISTEXT(J934),ISTEXT(H934)),"",J934/H934)),IF(OR(ISTEXT(L934),ISTEXT(H934)),"",L934/H934)))</f>
        <v/>
      </c>
    </row>
    <row r="935" ht="13.35" customHeight="1" s="162">
      <c r="B935" s="188" t="inlineStr">
        <is>
          <t>Remarks</t>
        </is>
      </c>
      <c r="C935" s="173" t="n"/>
      <c r="D935" s="154" t="n"/>
      <c r="E935" s="174" t="n"/>
      <c r="F935" s="174" t="n"/>
      <c r="G935" s="174" t="n"/>
      <c r="H935" s="174" t="n"/>
      <c r="I935" s="174" t="n"/>
      <c r="J935" s="174" t="n"/>
      <c r="K935" s="174" t="n"/>
      <c r="L935" s="174" t="n"/>
      <c r="M935" s="173" t="n"/>
    </row>
    <row r="936" ht="13.35" customHeight="1" s="162">
      <c r="B936" s="154" t="n"/>
      <c r="C936" s="174" t="n"/>
      <c r="D936" s="174" t="n"/>
      <c r="E936" s="174" t="n"/>
      <c r="F936" s="174" t="n"/>
      <c r="G936" s="174" t="n"/>
      <c r="H936" s="174" t="n"/>
      <c r="I936" s="174" t="n"/>
      <c r="J936" s="174" t="n"/>
      <c r="K936" s="174" t="n"/>
      <c r="L936" s="174" t="n"/>
      <c r="M936" s="173" t="n"/>
    </row>
    <row r="937" ht="13.35" customHeight="1" s="162"/>
    <row r="938" ht="13.35" customHeight="1" s="162"/>
    <row r="939" ht="13.35" customHeight="1" s="162"/>
    <row r="940" ht="13.35" customHeight="1" s="162">
      <c r="B940" s="200" t="inlineStr">
        <is>
          <t>System</t>
        </is>
      </c>
      <c r="C940" s="403" t="n"/>
      <c r="D940" s="209">
        <f>IF('{Equipment Data Entry}'!B272="","",'{Equipment Data Entry}'!B272)</f>
        <v/>
      </c>
      <c r="E940" s="418" t="n"/>
      <c r="F940" s="403" t="n"/>
      <c r="G940" s="200" t="inlineStr">
        <is>
          <t>Service</t>
        </is>
      </c>
      <c r="H940" s="403" t="n"/>
      <c r="I940" s="210">
        <f>IF('{Equipment Data Entry}'!C272="","",'{Equipment Data Entry}'!C272)</f>
        <v/>
      </c>
      <c r="J940" s="418" t="n"/>
      <c r="K940" s="418" t="n"/>
      <c r="L940" s="418" t="n"/>
      <c r="M940" s="403" t="n"/>
    </row>
    <row r="941" ht="13.35" customHeight="1" s="162">
      <c r="B941" s="422" t="n"/>
      <c r="C941" s="423" t="n"/>
      <c r="D941" s="422" t="n"/>
      <c r="E941" s="424" t="n"/>
      <c r="F941" s="423" t="n"/>
      <c r="G941" s="422" t="n"/>
      <c r="H941" s="423" t="n"/>
      <c r="I941" s="422" t="n"/>
      <c r="J941" s="424" t="n"/>
      <c r="K941" s="424" t="n"/>
      <c r="L941" s="424" t="n"/>
      <c r="M941" s="423" t="n"/>
    </row>
    <row r="942" ht="13.35" customHeight="1" s="162">
      <c r="B942" s="200" t="inlineStr">
        <is>
          <t>Unit Data</t>
        </is>
      </c>
      <c r="C942" s="400" t="n"/>
      <c r="D942" s="400" t="n"/>
      <c r="E942" s="400" t="n"/>
      <c r="F942" s="400" t="n"/>
      <c r="G942" s="401" t="n"/>
      <c r="H942" s="13" t="n"/>
      <c r="I942" s="200" t="inlineStr">
        <is>
          <t>Design and Performance Data</t>
        </is>
      </c>
      <c r="J942" s="400" t="n"/>
      <c r="K942" s="400" t="n"/>
      <c r="L942" s="401" t="n"/>
      <c r="M942" s="283" t="n"/>
    </row>
    <row r="943" ht="13.35" customHeight="1" s="162">
      <c r="B943" s="199" t="inlineStr">
        <is>
          <t>Manufacturer</t>
        </is>
      </c>
      <c r="C943" s="401" t="n"/>
      <c r="D943" s="204">
        <f>IF('{Equipment Data Entry}'!E272="","",'{Equipment Data Entry}'!E272)</f>
        <v/>
      </c>
      <c r="E943" s="400" t="n"/>
      <c r="F943" s="400" t="n"/>
      <c r="G943" s="401" t="n"/>
      <c r="H943" s="13" t="n"/>
      <c r="I943" s="199" t="inlineStr">
        <is>
          <t>Design Criteria</t>
        </is>
      </c>
      <c r="J943" s="401" t="n"/>
      <c r="K943" s="199" t="inlineStr">
        <is>
          <t>Design</t>
        </is>
      </c>
      <c r="L943" s="199" t="inlineStr">
        <is>
          <t>Actual</t>
        </is>
      </c>
      <c r="M943" s="13" t="n"/>
    </row>
    <row r="944" ht="13.35" customHeight="1" s="162">
      <c r="B944" s="199" t="inlineStr">
        <is>
          <t>Model Number</t>
        </is>
      </c>
      <c r="C944" s="401" t="n"/>
      <c r="D944" s="204">
        <f>IF('{Equipment Data Entry}'!F272="","",'{Equipment Data Entry}'!F272)</f>
        <v/>
      </c>
      <c r="E944" s="400" t="n"/>
      <c r="F944" s="400" t="n"/>
      <c r="G944" s="401" t="n"/>
      <c r="H944" s="13" t="n"/>
      <c r="I944" s="199" t="inlineStr">
        <is>
          <t>Total Airflow</t>
        </is>
      </c>
      <c r="J944" s="401" t="n"/>
      <c r="K944" s="24">
        <f>H958</f>
        <v/>
      </c>
      <c r="L944" s="24">
        <f>L958</f>
        <v/>
      </c>
      <c r="M944" s="22">
        <f>IF(OR(L944="",K944="",K944=0),"",IF(OR(ISTEXT(L944),ISTEXT(K944)),"",L944/K944))</f>
        <v/>
      </c>
    </row>
    <row r="945" ht="13.35" customHeight="1" s="162">
      <c r="B945" s="199" t="inlineStr">
        <is>
          <t>Serial Number</t>
        </is>
      </c>
      <c r="C945" s="401" t="n"/>
      <c r="D945" s="204" t="n"/>
      <c r="E945" s="400" t="n"/>
      <c r="F945" s="400" t="n"/>
      <c r="G945" s="401" t="n"/>
      <c r="H945" s="13" t="n"/>
      <c r="I945" s="199" t="inlineStr">
        <is>
          <t>Unit ESP</t>
        </is>
      </c>
      <c r="J945" s="401" t="n"/>
      <c r="K945" s="71" t="n"/>
      <c r="L945" s="64" t="n"/>
      <c r="M945" s="22" t="n"/>
    </row>
    <row r="946" ht="13.35" customHeight="1" s="162">
      <c r="B946" s="199" t="inlineStr">
        <is>
          <t>Area Served</t>
        </is>
      </c>
      <c r="C946" s="401" t="n"/>
      <c r="D946" s="204">
        <f>IF('{Equipment Data Entry}'!C272="","",'{Equipment Data Entry}'!C272)</f>
        <v/>
      </c>
      <c r="E946" s="400" t="n"/>
      <c r="F946" s="400" t="n"/>
      <c r="G946" s="401" t="n"/>
      <c r="H946" s="13" t="n"/>
      <c r="I946" s="199" t="inlineStr">
        <is>
          <t>Fan RPM</t>
        </is>
      </c>
      <c r="J946" s="401" t="n"/>
      <c r="K946" s="71" t="n"/>
      <c r="L946" s="64" t="n"/>
      <c r="M946" s="22" t="n"/>
    </row>
    <row r="947" ht="13.35" customHeight="1" s="162">
      <c r="B947" s="199" t="inlineStr">
        <is>
          <t>Location</t>
        </is>
      </c>
      <c r="C947" s="401" t="n"/>
      <c r="D947" s="204">
        <f>IF('{Equipment Data Entry}'!D272="","",'{Equipment Data Entry}'!D272)</f>
        <v/>
      </c>
      <c r="E947" s="400" t="n"/>
      <c r="F947" s="400" t="n"/>
      <c r="G947" s="401" t="n"/>
      <c r="H947" s="13" t="n"/>
      <c r="I947" s="199" t="inlineStr">
        <is>
          <t>Speed Setting</t>
        </is>
      </c>
      <c r="J947" s="401" t="n"/>
      <c r="K947" s="71" t="n"/>
      <c r="L947" s="64" t="n"/>
      <c r="M947" s="22" t="n"/>
    </row>
    <row r="948" ht="13.35" customHeight="1" s="162">
      <c r="B948" s="199" t="inlineStr">
        <is>
          <t>HP / V / Ph</t>
        </is>
      </c>
      <c r="C948" s="401" t="n"/>
      <c r="D948" s="523">
        <f>IF('{Equipment Data Entry}'!G272="","",'{Equipment Data Entry}'!G272)</f>
        <v/>
      </c>
      <c r="E948" s="524">
        <f>IF('{Equipment Data Entry}'!H272="","",'{Equipment Data Entry}'!H272)</f>
        <v/>
      </c>
      <c r="F948" s="524">
        <f>IF('{Equipment Data Entry}'!I272="","",'{Equipment Data Entry}'!I272)</f>
        <v/>
      </c>
      <c r="G948" s="401" t="n"/>
      <c r="I948" s="199" t="inlineStr">
        <is>
          <t>Measured Amps</t>
        </is>
      </c>
      <c r="J948" s="401" t="n"/>
      <c r="K948" s="71" t="n"/>
      <c r="L948" s="400" t="n"/>
      <c r="M948" s="401" t="n"/>
    </row>
    <row r="949" ht="13.35" customHeight="1" s="162">
      <c r="B949" s="199" t="inlineStr">
        <is>
          <t>Instrument</t>
        </is>
      </c>
      <c r="C949" s="401" t="n"/>
      <c r="D949" s="204" t="n"/>
      <c r="E949" s="400" t="n"/>
      <c r="F949" s="400" t="n"/>
      <c r="G949" s="401" t="n"/>
      <c r="I949" s="199" t="inlineStr">
        <is>
          <t>Final Settings</t>
        </is>
      </c>
      <c r="J949" s="401" t="n"/>
      <c r="K949" s="71" t="n"/>
      <c r="L949" s="400" t="n"/>
      <c r="M949" s="401" t="n"/>
    </row>
    <row r="950" ht="13.35" customHeight="1" s="162">
      <c r="B950" s="188" t="inlineStr">
        <is>
          <t>Register / Grille / Diffuser Airflow</t>
        </is>
      </c>
      <c r="C950" s="174" t="n"/>
      <c r="D950" s="174" t="n"/>
      <c r="E950" s="174" t="n"/>
      <c r="F950" s="173" t="n"/>
      <c r="G950" s="233" t="inlineStr">
        <is>
          <t>Design VEL</t>
        </is>
      </c>
      <c r="H950" s="194" t="inlineStr">
        <is>
          <t>Design CFM</t>
        </is>
      </c>
      <c r="I950" s="188" t="inlineStr">
        <is>
          <t>Initial</t>
        </is>
      </c>
      <c r="J950" s="173" t="n"/>
      <c r="K950" s="188" t="inlineStr">
        <is>
          <t>Final</t>
        </is>
      </c>
      <c r="L950" s="173" t="n"/>
      <c r="M950" s="188" t="inlineStr">
        <is>
          <t>%</t>
        </is>
      </c>
    </row>
    <row r="951" ht="13.35" customHeight="1" s="162">
      <c r="B951" s="153" t="inlineStr">
        <is>
          <t>No.</t>
        </is>
      </c>
      <c r="C951" s="188" t="inlineStr">
        <is>
          <t>Area Served</t>
        </is>
      </c>
      <c r="D951" s="188" t="inlineStr">
        <is>
          <t>Type</t>
        </is>
      </c>
      <c r="E951" s="188" t="inlineStr">
        <is>
          <t>Size</t>
        </is>
      </c>
      <c r="F951" s="188" t="inlineStr">
        <is>
          <t>Ak</t>
        </is>
      </c>
      <c r="G951" s="440" t="n"/>
      <c r="H951" s="440" t="n"/>
      <c r="I951" s="188" t="inlineStr">
        <is>
          <t>VEL</t>
        </is>
      </c>
      <c r="J951" s="188" t="inlineStr">
        <is>
          <t>CFM</t>
        </is>
      </c>
      <c r="K951" s="188" t="inlineStr">
        <is>
          <t>VEL</t>
        </is>
      </c>
      <c r="L951" s="188" t="inlineStr">
        <is>
          <t>CFM</t>
        </is>
      </c>
      <c r="M951" s="440" t="n"/>
    </row>
    <row r="952" ht="13.35" customHeight="1" s="162">
      <c r="B952" s="307" t="n"/>
      <c r="C952" s="307" t="n"/>
      <c r="E952" s="307" t="n"/>
      <c r="F952" s="32" t="n"/>
      <c r="G952" s="33">
        <f>IF(F952="", "", IF(OR(ISTEXT(H952),ISTEXT(F952)),"",H952/F952))</f>
        <v/>
      </c>
      <c r="H952" s="33" t="n"/>
      <c r="I952" s="33" t="n"/>
      <c r="J952" s="33">
        <f>IF(I952="", "", IF(OR(ISTEXT(I952),ISTEXT($F952)),"",I952*$F952))</f>
        <v/>
      </c>
      <c r="K952" s="33" t="n"/>
      <c r="L952" s="33">
        <f>IF(K952="", "", IF(OR(ISTEXT(K952),ISTEXT($F952)),"",K952*$F952))</f>
        <v/>
      </c>
      <c r="M952" s="30">
        <f>IF(OR(H952="",H952=0),"",IF(K952="",IF(J952="","",IF(OR(ISTEXT(J952),ISTEXT(H952)),"",J952/H952)),IF(OR(ISTEXT(L952),ISTEXT(H952)),"",L952/H952)))</f>
        <v/>
      </c>
    </row>
    <row r="953" ht="13.35" customHeight="1" s="162">
      <c r="B953" s="307" t="n"/>
      <c r="C953" s="307" t="n"/>
      <c r="E953" s="307" t="n"/>
      <c r="F953" s="32" t="n"/>
      <c r="G953" s="33">
        <f>IF(F953="", "", IF(OR(ISTEXT(H953),ISTEXT(F953)),"",H953/F953))</f>
        <v/>
      </c>
      <c r="H953" s="33" t="n"/>
      <c r="I953" s="33" t="n"/>
      <c r="J953" s="33">
        <f>IF(I953="", "", IF(OR(ISTEXT(I953),ISTEXT($F953)),"",I953*$F953))</f>
        <v/>
      </c>
      <c r="K953" s="33" t="n"/>
      <c r="L953" s="33">
        <f>IF(K953="", "", IF(OR(ISTEXT(K953),ISTEXT($F953)),"",K953*$F953))</f>
        <v/>
      </c>
      <c r="M953" s="30">
        <f>IF(OR(H953="",H953=0),"",IF(K953="",IF(J953="","",IF(OR(ISTEXT(J953),ISTEXT(H953)),"",J953/H953)),IF(OR(ISTEXT(L953),ISTEXT(H953)),"",L953/H953)))</f>
        <v/>
      </c>
    </row>
    <row r="954" ht="13.35" customHeight="1" s="162">
      <c r="B954" s="307" t="n"/>
      <c r="C954" s="307" t="n"/>
      <c r="E954" s="307" t="n"/>
      <c r="F954" s="32" t="n"/>
      <c r="G954" s="33">
        <f>IF(F954="", "", IF(OR(ISTEXT(H954),ISTEXT(F954)),"",H954/F954))</f>
        <v/>
      </c>
      <c r="H954" s="33" t="n"/>
      <c r="I954" s="33" t="n"/>
      <c r="J954" s="33">
        <f>IF(I954="", "", IF(OR(ISTEXT(I954),ISTEXT($F954)),"",I954*$F954))</f>
        <v/>
      </c>
      <c r="K954" s="33" t="n"/>
      <c r="L954" s="33">
        <f>IF(K954="", "", IF(OR(ISTEXT(K954),ISTEXT($F954)),"",K954*$F954))</f>
        <v/>
      </c>
      <c r="M954" s="30">
        <f>IF(OR(H954="",H954=0),"",IF(K954="",IF(J954="","",IF(OR(ISTEXT(J954),ISTEXT(H954)),"",J954/H954)),IF(OR(ISTEXT(L954),ISTEXT(H954)),"",L954/H954)))</f>
        <v/>
      </c>
    </row>
    <row r="955" ht="13.35" customHeight="1" s="162">
      <c r="B955" s="307" t="n"/>
      <c r="C955" s="307" t="n"/>
      <c r="E955" s="307" t="n"/>
      <c r="F955" s="32" t="n"/>
      <c r="G955" s="33">
        <f>IF(F955="", "", IF(OR(ISTEXT(H955),ISTEXT(F955)),"",H955/F955))</f>
        <v/>
      </c>
      <c r="H955" s="33" t="n"/>
      <c r="I955" s="33" t="n"/>
      <c r="J955" s="33">
        <f>IF(I955="", "", IF(OR(ISTEXT(I955),ISTEXT($F955)),"",I955*$F955))</f>
        <v/>
      </c>
      <c r="K955" s="33" t="n"/>
      <c r="L955" s="33">
        <f>IF(K955="", "", IF(OR(ISTEXT(K955),ISTEXT($F955)),"",K955*$F955))</f>
        <v/>
      </c>
      <c r="M955" s="30">
        <f>IF(OR(H955="",H955=0),"",IF(K955="",IF(J955="","",IF(OR(ISTEXT(J955),ISTEXT(H955)),"",J955/H955)),IF(OR(ISTEXT(L955),ISTEXT(H955)),"",L955/H955)))</f>
        <v/>
      </c>
    </row>
    <row r="956" ht="13.35" customHeight="1" s="162">
      <c r="B956" s="307" t="n"/>
      <c r="C956" s="307" t="n"/>
      <c r="E956" s="307" t="n"/>
      <c r="F956" s="32" t="n"/>
      <c r="G956" s="33">
        <f>IF(F956="", "", IF(OR(ISTEXT(H956),ISTEXT(F956)),"",H956/F956))</f>
        <v/>
      </c>
      <c r="H956" s="33" t="n"/>
      <c r="I956" s="33" t="n"/>
      <c r="J956" s="33">
        <f>IF(I956="", "", IF(OR(ISTEXT(I956),ISTEXT($F956)),"",I956*$F956))</f>
        <v/>
      </c>
      <c r="K956" s="33" t="n"/>
      <c r="L956" s="33">
        <f>IF(K956="", "", IF(OR(ISTEXT(K956),ISTEXT($F956)),"",K956*$F956))</f>
        <v/>
      </c>
      <c r="M956" s="30">
        <f>IF(OR(H956="",H956=0),"",IF(K956="",IF(J956="","",IF(OR(ISTEXT(J956),ISTEXT(H956)),"",J956/H956)),IF(OR(ISTEXT(L956),ISTEXT(H956)),"",L956/H956)))</f>
        <v/>
      </c>
    </row>
    <row r="957" ht="13.35" customHeight="1" s="162">
      <c r="B957" s="307" t="n"/>
      <c r="C957" s="307" t="n"/>
      <c r="E957" s="307" t="n"/>
      <c r="F957" s="32" t="n"/>
      <c r="G957" s="33">
        <f>IF(F957="", "", IF(OR(ISTEXT(H957),ISTEXT(F957)),"",H957/F957))</f>
        <v/>
      </c>
      <c r="H957" s="33" t="n"/>
      <c r="I957" s="33" t="n"/>
      <c r="J957" s="33">
        <f>IF(I957="", "", IF(OR(ISTEXT(I957),ISTEXT($F957)),"",I957*$F957))</f>
        <v/>
      </c>
      <c r="K957" s="33" t="n"/>
      <c r="L957" s="33">
        <f>IF(K957="", "", IF(OR(ISTEXT(K957),ISTEXT($F957)),"",K957*$F957))</f>
        <v/>
      </c>
      <c r="M957" s="30">
        <f>IF(OR(H957="",H957=0),"",IF(K957="",IF(J957="","",IF(OR(ISTEXT(J957),ISTEXT(H957)),"",J957/H957)),IF(OR(ISTEXT(L957),ISTEXT(H957)),"",L957/H957)))</f>
        <v/>
      </c>
    </row>
    <row r="958" ht="13.35" customHeight="1" s="162">
      <c r="B958" s="42" t="n"/>
      <c r="C958" s="231" t="inlineStr">
        <is>
          <t>Total</t>
        </is>
      </c>
      <c r="D958" s="159" t="n"/>
      <c r="E958" s="42" t="n"/>
      <c r="F958" s="42" t="n"/>
      <c r="G958" s="43" t="n"/>
      <c r="H958" s="43">
        <f>IF(SUM(H952:H957)=0,"",SUM(H952:H957))</f>
        <v/>
      </c>
      <c r="I958" s="43" t="n"/>
      <c r="J958" s="43">
        <f>IF(SUM(J952:J957)=0,"",SUM(J952:J957))</f>
        <v/>
      </c>
      <c r="K958" s="43" t="n"/>
      <c r="L958" s="43">
        <f>IF(SUM(L952:L957)=0,"",SUM(L952:L957))</f>
        <v/>
      </c>
      <c r="M958" s="35">
        <f>IF(OR(H958="",H958=0),"",IF(L958="",IF(J958="","",IF(OR(ISTEXT(J958),ISTEXT(H958)),"",J958/H958)),IF(OR(ISTEXT(L958),ISTEXT(H958)),"",L958/H958)))</f>
        <v/>
      </c>
    </row>
    <row r="959" ht="13.35" customHeight="1" s="162">
      <c r="B959" s="188" t="inlineStr">
        <is>
          <t>Remarks</t>
        </is>
      </c>
      <c r="C959" s="173" t="n"/>
      <c r="D959" s="154" t="n"/>
      <c r="E959" s="174" t="n"/>
      <c r="F959" s="174" t="n"/>
      <c r="G959" s="174" t="n"/>
      <c r="H959" s="174" t="n"/>
      <c r="I959" s="174" t="n"/>
      <c r="J959" s="174" t="n"/>
      <c r="K959" s="174" t="n"/>
      <c r="L959" s="174" t="n"/>
      <c r="M959" s="173" t="n"/>
    </row>
    <row r="960" ht="13.35" customHeight="1" s="162">
      <c r="B960" s="154" t="n"/>
      <c r="C960" s="174" t="n"/>
      <c r="D960" s="174" t="n"/>
      <c r="E960" s="174" t="n"/>
      <c r="F960" s="174" t="n"/>
      <c r="G960" s="174" t="n"/>
      <c r="H960" s="174" t="n"/>
      <c r="I960" s="174" t="n"/>
      <c r="J960" s="174" t="n"/>
      <c r="K960" s="174" t="n"/>
      <c r="L960" s="174" t="n"/>
      <c r="M960" s="173" t="n"/>
    </row>
    <row r="961" ht="13.35" customHeight="1" s="162"/>
    <row r="962" ht="13.35" customHeight="1" s="162"/>
    <row r="963" ht="13.35" customHeight="1" s="162"/>
  </sheetData>
  <mergeCells count="1528">
    <mergeCell ref="D130:G130"/>
    <mergeCell ref="I536:J536"/>
    <mergeCell ref="K302:L302"/>
    <mergeCell ref="B248:C248"/>
    <mergeCell ref="B278:F278"/>
    <mergeCell ref="D191:M191"/>
    <mergeCell ref="B660:C660"/>
    <mergeCell ref="D920:G920"/>
    <mergeCell ref="I656:J656"/>
    <mergeCell ref="D895:G895"/>
    <mergeCell ref="D463:G463"/>
    <mergeCell ref="I364:M365"/>
    <mergeCell ref="B249:C249"/>
    <mergeCell ref="B205:C205"/>
    <mergeCell ref="D436:F437"/>
    <mergeCell ref="D490:G490"/>
    <mergeCell ref="D946:G946"/>
    <mergeCell ref="K926:L926"/>
    <mergeCell ref="D56:G56"/>
    <mergeCell ref="I292:M293"/>
    <mergeCell ref="D491:G491"/>
    <mergeCell ref="B726:G726"/>
    <mergeCell ref="D176:G176"/>
    <mergeCell ref="G470:G471"/>
    <mergeCell ref="B388:C389"/>
    <mergeCell ref="B844:C845"/>
    <mergeCell ref="K804:M804"/>
    <mergeCell ref="B287:C287"/>
    <mergeCell ref="I892:M893"/>
    <mergeCell ref="D203:G203"/>
    <mergeCell ref="K470:L470"/>
    <mergeCell ref="I127:J127"/>
    <mergeCell ref="B446:F446"/>
    <mergeCell ref="I583:J583"/>
    <mergeCell ref="D661:G661"/>
    <mergeCell ref="G244:H245"/>
    <mergeCell ref="D263:M263"/>
    <mergeCell ref="B444:C444"/>
    <mergeCell ref="I436:M437"/>
    <mergeCell ref="K949:M949"/>
    <mergeCell ref="K517:M517"/>
    <mergeCell ref="B778:C778"/>
    <mergeCell ref="I295:J295"/>
    <mergeCell ref="D599:M599"/>
    <mergeCell ref="B436:C437"/>
    <mergeCell ref="I636:J636"/>
    <mergeCell ref="D508:F509"/>
    <mergeCell ref="I296:J296"/>
    <mergeCell ref="K876:M876"/>
    <mergeCell ref="K542:L542"/>
    <mergeCell ref="B556:C557"/>
    <mergeCell ref="C94:D94"/>
    <mergeCell ref="I298:J298"/>
    <mergeCell ref="I174:L174"/>
    <mergeCell ref="D128:G128"/>
    <mergeCell ref="D680:G680"/>
    <mergeCell ref="K877:M877"/>
    <mergeCell ref="B340:C341"/>
    <mergeCell ref="D76:F77"/>
    <mergeCell ref="B460:C461"/>
    <mergeCell ref="B491:C491"/>
    <mergeCell ref="B796:C797"/>
    <mergeCell ref="B34:C34"/>
    <mergeCell ref="D586:G586"/>
    <mergeCell ref="B239:C239"/>
    <mergeCell ref="I774:L774"/>
    <mergeCell ref="K710:L710"/>
    <mergeCell ref="B791:C791"/>
    <mergeCell ref="I349:J349"/>
    <mergeCell ref="B366:G366"/>
    <mergeCell ref="G556:H557"/>
    <mergeCell ref="C454:D454"/>
    <mergeCell ref="I534:L534"/>
    <mergeCell ref="B659:C659"/>
    <mergeCell ref="I947:J947"/>
    <mergeCell ref="I798:L798"/>
    <mergeCell ref="D873:G873"/>
    <mergeCell ref="D733:G733"/>
    <mergeCell ref="G710:G711"/>
    <mergeCell ref="B684:C684"/>
    <mergeCell ref="I949:J949"/>
    <mergeCell ref="K110:L110"/>
    <mergeCell ref="B263:C263"/>
    <mergeCell ref="D299:G299"/>
    <mergeCell ref="B270:G270"/>
    <mergeCell ref="B86:F86"/>
    <mergeCell ref="B229:C229"/>
    <mergeCell ref="D728:G728"/>
    <mergeCell ref="B685:C685"/>
    <mergeCell ref="B24:M24"/>
    <mergeCell ref="I248:J248"/>
    <mergeCell ref="I368:J368"/>
    <mergeCell ref="H518:H519"/>
    <mergeCell ref="I660:J660"/>
    <mergeCell ref="I76:M77"/>
    <mergeCell ref="K14:L14"/>
    <mergeCell ref="I877:J877"/>
    <mergeCell ref="D657:G657"/>
    <mergeCell ref="D632:G632"/>
    <mergeCell ref="D200:G200"/>
    <mergeCell ref="M662:M663"/>
    <mergeCell ref="D148:F149"/>
    <mergeCell ref="L2:M2"/>
    <mergeCell ref="I100:M101"/>
    <mergeCell ref="D202:G202"/>
    <mergeCell ref="C406:D406"/>
    <mergeCell ref="B868:C869"/>
    <mergeCell ref="B196:C197"/>
    <mergeCell ref="B705:C705"/>
    <mergeCell ref="B311:C311"/>
    <mergeCell ref="B863:C863"/>
    <mergeCell ref="M374:M375"/>
    <mergeCell ref="L3:M3"/>
    <mergeCell ref="D343:G343"/>
    <mergeCell ref="B611:C611"/>
    <mergeCell ref="B168:M168"/>
    <mergeCell ref="D52:F53"/>
    <mergeCell ref="D345:G345"/>
    <mergeCell ref="H566:H567"/>
    <mergeCell ref="K350:L350"/>
    <mergeCell ref="B756:C756"/>
    <mergeCell ref="K780:M780"/>
    <mergeCell ref="G52:H53"/>
    <mergeCell ref="D513:G513"/>
    <mergeCell ref="B751:C751"/>
    <mergeCell ref="B32:C32"/>
    <mergeCell ref="I13:J13"/>
    <mergeCell ref="B96:M96"/>
    <mergeCell ref="B324:C324"/>
    <mergeCell ref="I320:J320"/>
    <mergeCell ref="D407:M407"/>
    <mergeCell ref="B753:C753"/>
    <mergeCell ref="K684:M684"/>
    <mergeCell ref="B696:M696"/>
    <mergeCell ref="D539:G539"/>
    <mergeCell ref="B464:C464"/>
    <mergeCell ref="B815:C815"/>
    <mergeCell ref="B37:C37"/>
    <mergeCell ref="I373:J373"/>
    <mergeCell ref="I33:J33"/>
    <mergeCell ref="B466:C466"/>
    <mergeCell ref="K518:L518"/>
    <mergeCell ref="I35:J35"/>
    <mergeCell ref="K397:M397"/>
    <mergeCell ref="B508:C509"/>
    <mergeCell ref="K301:M301"/>
    <mergeCell ref="C166:D166"/>
    <mergeCell ref="D323:G323"/>
    <mergeCell ref="B492:C492"/>
    <mergeCell ref="G124:H125"/>
    <mergeCell ref="B826:C826"/>
    <mergeCell ref="B71:C71"/>
    <mergeCell ref="I940:M941"/>
    <mergeCell ref="K732:M732"/>
    <mergeCell ref="B853:C853"/>
    <mergeCell ref="B828:C828"/>
    <mergeCell ref="B396:C396"/>
    <mergeCell ref="I392:J392"/>
    <mergeCell ref="H542:H543"/>
    <mergeCell ref="I684:J684"/>
    <mergeCell ref="D556:F557"/>
    <mergeCell ref="G724:H725"/>
    <mergeCell ref="K756:M756"/>
    <mergeCell ref="I686:J686"/>
    <mergeCell ref="I229:J229"/>
    <mergeCell ref="D892:F893"/>
    <mergeCell ref="G134:G135"/>
    <mergeCell ref="D465:G465"/>
    <mergeCell ref="D799:G799"/>
    <mergeCell ref="B220:C221"/>
    <mergeCell ref="K349:M349"/>
    <mergeCell ref="K324:M324"/>
    <mergeCell ref="B109:C109"/>
    <mergeCell ref="I105:J105"/>
    <mergeCell ref="G652:H653"/>
    <mergeCell ref="B295:C295"/>
    <mergeCell ref="I826:J826"/>
    <mergeCell ref="D781:G781"/>
    <mergeCell ref="K830:L830"/>
    <mergeCell ref="B902:F902"/>
    <mergeCell ref="M86:M87"/>
    <mergeCell ref="C118:D118"/>
    <mergeCell ref="C238:D238"/>
    <mergeCell ref="I556:M557"/>
    <mergeCell ref="K37:M37"/>
    <mergeCell ref="G182:G183"/>
    <mergeCell ref="B898:C898"/>
    <mergeCell ref="D57:G57"/>
    <mergeCell ref="I247:J247"/>
    <mergeCell ref="B925:C925"/>
    <mergeCell ref="D431:M431"/>
    <mergeCell ref="B900:C900"/>
    <mergeCell ref="B774:G774"/>
    <mergeCell ref="B804:C804"/>
    <mergeCell ref="I796:M797"/>
    <mergeCell ref="I756:J756"/>
    <mergeCell ref="I31:J31"/>
    <mergeCell ref="I758:J758"/>
    <mergeCell ref="B240:M240"/>
    <mergeCell ref="M710:M711"/>
    <mergeCell ref="G542:G543"/>
    <mergeCell ref="H182:H183"/>
    <mergeCell ref="B494:F494"/>
    <mergeCell ref="D250:G250"/>
    <mergeCell ref="H638:H639"/>
    <mergeCell ref="B950:F950"/>
    <mergeCell ref="K853:M853"/>
    <mergeCell ref="K396:M396"/>
    <mergeCell ref="B61:C61"/>
    <mergeCell ref="B613:C613"/>
    <mergeCell ref="B911:C911"/>
    <mergeCell ref="B824:C824"/>
    <mergeCell ref="B946:C946"/>
    <mergeCell ref="B367:C367"/>
    <mergeCell ref="D767:M767"/>
    <mergeCell ref="B823:C823"/>
    <mergeCell ref="K108:M108"/>
    <mergeCell ref="C190:D190"/>
    <mergeCell ref="D7:G7"/>
    <mergeCell ref="K230:L230"/>
    <mergeCell ref="G686:G687"/>
    <mergeCell ref="K109:M109"/>
    <mergeCell ref="I199:J199"/>
    <mergeCell ref="B537:C537"/>
    <mergeCell ref="B661:C661"/>
    <mergeCell ref="I196:M197"/>
    <mergeCell ref="K134:L134"/>
    <mergeCell ref="B538:C538"/>
    <mergeCell ref="G614:G615"/>
    <mergeCell ref="B563:C563"/>
    <mergeCell ref="I853:J853"/>
    <mergeCell ref="I582:L582"/>
    <mergeCell ref="D779:G779"/>
    <mergeCell ref="K925:M925"/>
    <mergeCell ref="B565:C565"/>
    <mergeCell ref="I398:J398"/>
    <mergeCell ref="B896:C896"/>
    <mergeCell ref="G460:H461"/>
    <mergeCell ref="B224:C224"/>
    <mergeCell ref="I422:J422"/>
    <mergeCell ref="D805:G805"/>
    <mergeCell ref="K180:M180"/>
    <mergeCell ref="I729:J729"/>
    <mergeCell ref="M110:M111"/>
    <mergeCell ref="D536:G536"/>
    <mergeCell ref="K182:L182"/>
    <mergeCell ref="D79:G79"/>
    <mergeCell ref="K61:M61"/>
    <mergeCell ref="D800:G800"/>
    <mergeCell ref="D81:G81"/>
    <mergeCell ref="B609:C609"/>
    <mergeCell ref="I897:J897"/>
    <mergeCell ref="B733:C733"/>
    <mergeCell ref="B490:C490"/>
    <mergeCell ref="I899:J899"/>
    <mergeCell ref="I442:J442"/>
    <mergeCell ref="I898:J898"/>
    <mergeCell ref="B264:M264"/>
    <mergeCell ref="D220:F221"/>
    <mergeCell ref="B635:C635"/>
    <mergeCell ref="I925:J925"/>
    <mergeCell ref="H662:H663"/>
    <mergeCell ref="D223:G223"/>
    <mergeCell ref="B935:C935"/>
    <mergeCell ref="I493:J493"/>
    <mergeCell ref="B510:G510"/>
    <mergeCell ref="G254:G255"/>
    <mergeCell ref="I827:J827"/>
    <mergeCell ref="D311:M311"/>
    <mergeCell ref="I222:L222"/>
    <mergeCell ref="B175:C175"/>
    <mergeCell ref="K254:L254"/>
    <mergeCell ref="M134:M135"/>
    <mergeCell ref="B536:C536"/>
    <mergeCell ref="B600:M600"/>
    <mergeCell ref="D443:G443"/>
    <mergeCell ref="I824:J824"/>
    <mergeCell ref="K133:M133"/>
    <mergeCell ref="D445:G445"/>
    <mergeCell ref="B561:C561"/>
    <mergeCell ref="K590:L590"/>
    <mergeCell ref="K852:M852"/>
    <mergeCell ref="D901:G901"/>
    <mergeCell ref="B566:F566"/>
    <mergeCell ref="G484:H485"/>
    <mergeCell ref="I220:M221"/>
    <mergeCell ref="B562:C562"/>
    <mergeCell ref="B247:C247"/>
    <mergeCell ref="I676:M677"/>
    <mergeCell ref="D839:M839"/>
    <mergeCell ref="I203:J203"/>
    <mergeCell ref="B288:M288"/>
    <mergeCell ref="I537:J537"/>
    <mergeCell ref="I420:J420"/>
    <mergeCell ref="M950:M951"/>
    <mergeCell ref="D919:G919"/>
    <mergeCell ref="I390:L390"/>
    <mergeCell ref="B703:C703"/>
    <mergeCell ref="D921:G921"/>
    <mergeCell ref="B275:C275"/>
    <mergeCell ref="I294:L294"/>
    <mergeCell ref="G172:H173"/>
    <mergeCell ref="B704:C704"/>
    <mergeCell ref="C670:D670"/>
    <mergeCell ref="B768:M768"/>
    <mergeCell ref="G628:H629"/>
    <mergeCell ref="K60:M60"/>
    <mergeCell ref="B277:C277"/>
    <mergeCell ref="B575:C575"/>
    <mergeCell ref="B873:C873"/>
    <mergeCell ref="I133:J133"/>
    <mergeCell ref="I108:J108"/>
    <mergeCell ref="I318:L318"/>
    <mergeCell ref="B631:C631"/>
    <mergeCell ref="I896:J896"/>
    <mergeCell ref="D517:G517"/>
    <mergeCell ref="B124:C125"/>
    <mergeCell ref="D851:G851"/>
    <mergeCell ref="D551:M551"/>
    <mergeCell ref="B119:C119"/>
    <mergeCell ref="B417:C417"/>
    <mergeCell ref="I918:L918"/>
    <mergeCell ref="I724:M725"/>
    <mergeCell ref="I608:J608"/>
    <mergeCell ref="B724:C725"/>
    <mergeCell ref="I924:J924"/>
    <mergeCell ref="D796:F797"/>
    <mergeCell ref="I609:J609"/>
    <mergeCell ref="B806:F806"/>
    <mergeCell ref="D871:G871"/>
    <mergeCell ref="I611:J611"/>
    <mergeCell ref="I462:L462"/>
    <mergeCell ref="I460:M461"/>
    <mergeCell ref="B944:C944"/>
    <mergeCell ref="D335:M335"/>
    <mergeCell ref="I179:J179"/>
    <mergeCell ref="B347:C347"/>
    <mergeCell ref="B652:C653"/>
    <mergeCell ref="I635:J635"/>
    <mergeCell ref="B870:G870"/>
    <mergeCell ref="G700:H701"/>
    <mergeCell ref="I30:L30"/>
    <mergeCell ref="I662:J662"/>
    <mergeCell ref="I637:J637"/>
    <mergeCell ref="M158:M159"/>
    <mergeCell ref="B799:C799"/>
    <mergeCell ref="H86:H87"/>
    <mergeCell ref="G268:H269"/>
    <mergeCell ref="B359:C359"/>
    <mergeCell ref="B369:C369"/>
    <mergeCell ref="B489:C489"/>
    <mergeCell ref="B781:C781"/>
    <mergeCell ref="H686:H687"/>
    <mergeCell ref="G292:H293"/>
    <mergeCell ref="I559:J559"/>
    <mergeCell ref="I350:J350"/>
    <mergeCell ref="D157:G157"/>
    <mergeCell ref="B273:C273"/>
    <mergeCell ref="B312:M312"/>
    <mergeCell ref="K900:M900"/>
    <mergeCell ref="I561:J561"/>
    <mergeCell ref="D487:G487"/>
    <mergeCell ref="I681:J681"/>
    <mergeCell ref="I560:J560"/>
    <mergeCell ref="D943:G943"/>
    <mergeCell ref="H710:H711"/>
    <mergeCell ref="B871:C871"/>
    <mergeCell ref="I254:J254"/>
    <mergeCell ref="K589:M589"/>
    <mergeCell ref="I562:J562"/>
    <mergeCell ref="D945:G945"/>
    <mergeCell ref="B6:G6"/>
    <mergeCell ref="D488:G488"/>
    <mergeCell ref="C694:D694"/>
    <mergeCell ref="D359:M359"/>
    <mergeCell ref="I102:L102"/>
    <mergeCell ref="K38:L38"/>
    <mergeCell ref="B415:C415"/>
    <mergeCell ref="I274:J274"/>
    <mergeCell ref="I709:J709"/>
    <mergeCell ref="M230:M231"/>
    <mergeCell ref="I703:J703"/>
    <mergeCell ref="D656:G656"/>
    <mergeCell ref="B584:C584"/>
    <mergeCell ref="I275:J275"/>
    <mergeCell ref="D658:G658"/>
    <mergeCell ref="D201:G201"/>
    <mergeCell ref="B439:C439"/>
    <mergeCell ref="D55:G55"/>
    <mergeCell ref="B12:C12"/>
    <mergeCell ref="I302:J302"/>
    <mergeCell ref="I277:J277"/>
    <mergeCell ref="I4:M5"/>
    <mergeCell ref="B441:C441"/>
    <mergeCell ref="D659:G659"/>
    <mergeCell ref="B731:C731"/>
    <mergeCell ref="B610:C610"/>
    <mergeCell ref="I631:J631"/>
    <mergeCell ref="B13:C13"/>
    <mergeCell ref="I416:J416"/>
    <mergeCell ref="B384:M384"/>
    <mergeCell ref="I633:J633"/>
    <mergeCell ref="B158:F158"/>
    <mergeCell ref="M830:M831"/>
    <mergeCell ref="B154:C154"/>
    <mergeCell ref="D127:G127"/>
    <mergeCell ref="C766:D766"/>
    <mergeCell ref="B156:C156"/>
    <mergeCell ref="D583:G583"/>
    <mergeCell ref="K229:M229"/>
    <mergeCell ref="I346:J346"/>
    <mergeCell ref="B678:G678"/>
    <mergeCell ref="B779:C779"/>
    <mergeCell ref="I775:J775"/>
    <mergeCell ref="I348:J348"/>
    <mergeCell ref="I470:J470"/>
    <mergeCell ref="H110:H111"/>
    <mergeCell ref="C478:D478"/>
    <mergeCell ref="I944:J944"/>
    <mergeCell ref="I804:J804"/>
    <mergeCell ref="I347:J347"/>
    <mergeCell ref="B390:G390"/>
    <mergeCell ref="B84:C84"/>
    <mergeCell ref="B839:C839"/>
    <mergeCell ref="I372:J372"/>
    <mergeCell ref="D296:G296"/>
    <mergeCell ref="B80:C80"/>
    <mergeCell ref="I374:J374"/>
    <mergeCell ref="I59:J59"/>
    <mergeCell ref="D181:G181"/>
    <mergeCell ref="D298:G298"/>
    <mergeCell ref="B79:C79"/>
    <mergeCell ref="K924:M924"/>
    <mergeCell ref="B81:C81"/>
    <mergeCell ref="G758:G759"/>
    <mergeCell ref="M782:M783"/>
    <mergeCell ref="D322:G322"/>
    <mergeCell ref="I271:J271"/>
    <mergeCell ref="I273:J273"/>
    <mergeCell ref="B470:F470"/>
    <mergeCell ref="B852:C852"/>
    <mergeCell ref="K758:L758"/>
    <mergeCell ref="D655:G655"/>
    <mergeCell ref="M14:M15"/>
    <mergeCell ref="B918:G918"/>
    <mergeCell ref="I126:L126"/>
    <mergeCell ref="I124:M125"/>
    <mergeCell ref="K637:M637"/>
    <mergeCell ref="G748:H749"/>
    <mergeCell ref="B397:C397"/>
    <mergeCell ref="I418:J418"/>
    <mergeCell ref="M38:M39"/>
    <mergeCell ref="D628:F629"/>
    <mergeCell ref="D367:G367"/>
    <mergeCell ref="H134:H135"/>
    <mergeCell ref="K181:M181"/>
    <mergeCell ref="I415:J415"/>
    <mergeCell ref="D683:G683"/>
    <mergeCell ref="D368:G368"/>
    <mergeCell ref="H782:H783"/>
    <mergeCell ref="B152:C152"/>
    <mergeCell ref="D370:G370"/>
    <mergeCell ref="B539:C539"/>
    <mergeCell ref="B23:C23"/>
    <mergeCell ref="B181:C181"/>
    <mergeCell ref="B30:G30"/>
    <mergeCell ref="B486:G486"/>
    <mergeCell ref="I12:J12"/>
    <mergeCell ref="B182:F182"/>
    <mergeCell ref="G830:G831"/>
    <mergeCell ref="I14:J14"/>
    <mergeCell ref="B54:G54"/>
    <mergeCell ref="D455:M455"/>
    <mergeCell ref="I822:L822"/>
    <mergeCell ref="K709:M709"/>
    <mergeCell ref="B628:C629"/>
    <mergeCell ref="B919:C919"/>
    <mergeCell ref="D23:M23"/>
    <mergeCell ref="D109:G109"/>
    <mergeCell ref="C286:D286"/>
    <mergeCell ref="I366:L366"/>
    <mergeCell ref="I58:J58"/>
    <mergeCell ref="D320:G320"/>
    <mergeCell ref="B191:C191"/>
    <mergeCell ref="D268:F269"/>
    <mergeCell ref="D13:G13"/>
    <mergeCell ref="I83:J83"/>
    <mergeCell ref="D778:G778"/>
    <mergeCell ref="D321:G321"/>
    <mergeCell ref="B102:G102"/>
    <mergeCell ref="I541:J541"/>
    <mergeCell ref="G782:G783"/>
    <mergeCell ref="I84:J84"/>
    <mergeCell ref="B851:C851"/>
    <mergeCell ref="I86:J86"/>
    <mergeCell ref="I80:J80"/>
    <mergeCell ref="D33:G33"/>
    <mergeCell ref="D35:G35"/>
    <mergeCell ref="C814:D814"/>
    <mergeCell ref="I894:L894"/>
    <mergeCell ref="G772:H773"/>
    <mergeCell ref="D34:G34"/>
    <mergeCell ref="B535:C535"/>
    <mergeCell ref="B877:C877"/>
    <mergeCell ref="B700:C701"/>
    <mergeCell ref="B216:M216"/>
    <mergeCell ref="I226:J226"/>
    <mergeCell ref="I8:J8"/>
    <mergeCell ref="D95:M95"/>
    <mergeCell ref="I852:J852"/>
    <mergeCell ref="I268:M269"/>
    <mergeCell ref="D61:G61"/>
    <mergeCell ref="I10:J10"/>
    <mergeCell ref="C358:D358"/>
    <mergeCell ref="D175:G175"/>
    <mergeCell ref="D392:G392"/>
    <mergeCell ref="I397:J397"/>
    <mergeCell ref="D394:G394"/>
    <mergeCell ref="G950:G951"/>
    <mergeCell ref="H590:H591"/>
    <mergeCell ref="B503:C503"/>
    <mergeCell ref="B174:G174"/>
    <mergeCell ref="B803:C803"/>
    <mergeCell ref="B360:M360"/>
    <mergeCell ref="I755:J755"/>
    <mergeCell ref="I152:J152"/>
    <mergeCell ref="D105:G105"/>
    <mergeCell ref="I757:J757"/>
    <mergeCell ref="H758:H759"/>
    <mergeCell ref="K516:M516"/>
    <mergeCell ref="D107:G107"/>
    <mergeCell ref="B493:C493"/>
    <mergeCell ref="B487:C487"/>
    <mergeCell ref="D705:G705"/>
    <mergeCell ref="B798:G798"/>
    <mergeCell ref="B943:C943"/>
    <mergeCell ref="I178:J178"/>
    <mergeCell ref="B516:C516"/>
    <mergeCell ref="G148:H149"/>
    <mergeCell ref="I512:J512"/>
    <mergeCell ref="B59:C59"/>
    <mergeCell ref="D167:M167"/>
    <mergeCell ref="I468:J468"/>
    <mergeCell ref="H230:H231"/>
    <mergeCell ref="B945:C945"/>
    <mergeCell ref="B488:C488"/>
    <mergeCell ref="G412:H413"/>
    <mergeCell ref="M278:M279"/>
    <mergeCell ref="D133:G133"/>
    <mergeCell ref="B517:C517"/>
    <mergeCell ref="B888:M888"/>
    <mergeCell ref="D731:G731"/>
    <mergeCell ref="I680:J680"/>
    <mergeCell ref="B656:C656"/>
    <mergeCell ref="B126:G126"/>
    <mergeCell ref="D32:G32"/>
    <mergeCell ref="B658:C658"/>
    <mergeCell ref="B201:C201"/>
    <mergeCell ref="B244:C245"/>
    <mergeCell ref="B875:C875"/>
    <mergeCell ref="I252:J252"/>
    <mergeCell ref="B432:M432"/>
    <mergeCell ref="M902:M903"/>
    <mergeCell ref="I848:J848"/>
    <mergeCell ref="B203:C203"/>
    <mergeCell ref="I516:J516"/>
    <mergeCell ref="H830:H831"/>
    <mergeCell ref="K614:L614"/>
    <mergeCell ref="I850:J850"/>
    <mergeCell ref="I393:J393"/>
    <mergeCell ref="D515:G515"/>
    <mergeCell ref="I246:L246"/>
    <mergeCell ref="I851:J851"/>
    <mergeCell ref="I702:L702"/>
    <mergeCell ref="D119:M119"/>
    <mergeCell ref="B588:C588"/>
    <mergeCell ref="K156:M156"/>
    <mergeCell ref="I876:J876"/>
    <mergeCell ref="D748:F749"/>
    <mergeCell ref="D802:G802"/>
    <mergeCell ref="G916:H917"/>
    <mergeCell ref="K373:M373"/>
    <mergeCell ref="B127:C127"/>
    <mergeCell ref="I878:J878"/>
    <mergeCell ref="I421:J421"/>
    <mergeCell ref="I535:J535"/>
    <mergeCell ref="B960:M960"/>
    <mergeCell ref="D719:M719"/>
    <mergeCell ref="B412:C413"/>
    <mergeCell ref="K84:M84"/>
    <mergeCell ref="B3:C3"/>
    <mergeCell ref="B301:C301"/>
    <mergeCell ref="B730:C730"/>
    <mergeCell ref="B672:M672"/>
    <mergeCell ref="B606:G606"/>
    <mergeCell ref="G662:G663"/>
    <mergeCell ref="B732:C732"/>
    <mergeCell ref="I134:J134"/>
    <mergeCell ref="K566:L566"/>
    <mergeCell ref="I922:J922"/>
    <mergeCell ref="D131:G131"/>
    <mergeCell ref="B515:C515"/>
    <mergeCell ref="M542:M543"/>
    <mergeCell ref="I748:M749"/>
    <mergeCell ref="I803:J803"/>
    <mergeCell ref="D729:G729"/>
    <mergeCell ref="H14:H15"/>
    <mergeCell ref="B748:C749"/>
    <mergeCell ref="I492:J492"/>
    <mergeCell ref="K228:M228"/>
    <mergeCell ref="I948:J948"/>
    <mergeCell ref="H38:H39"/>
    <mergeCell ref="B199:C199"/>
    <mergeCell ref="I950:J950"/>
    <mergeCell ref="I610:J610"/>
    <mergeCell ref="I487:J487"/>
    <mergeCell ref="B655:C655"/>
    <mergeCell ref="B228:C228"/>
    <mergeCell ref="H374:H375"/>
    <mergeCell ref="B657:C657"/>
    <mergeCell ref="D899:G899"/>
    <mergeCell ref="D388:F389"/>
    <mergeCell ref="B686:F686"/>
    <mergeCell ref="D442:G442"/>
    <mergeCell ref="I945:J945"/>
    <mergeCell ref="K132:M132"/>
    <mergeCell ref="C22:D22"/>
    <mergeCell ref="D898:G898"/>
    <mergeCell ref="K588:M588"/>
    <mergeCell ref="I205:J205"/>
    <mergeCell ref="B682:C682"/>
    <mergeCell ref="B558:G558"/>
    <mergeCell ref="B681:C681"/>
    <mergeCell ref="D959:M959"/>
    <mergeCell ref="B52:C53"/>
    <mergeCell ref="B683:C683"/>
    <mergeCell ref="K638:L638"/>
    <mergeCell ref="I874:J874"/>
    <mergeCell ref="K422:L422"/>
    <mergeCell ref="I658:J658"/>
    <mergeCell ref="D584:G584"/>
    <mergeCell ref="M614:M615"/>
    <mergeCell ref="G446:G447"/>
    <mergeCell ref="I875:J875"/>
    <mergeCell ref="D801:G801"/>
    <mergeCell ref="B272:C272"/>
    <mergeCell ref="D772:F773"/>
    <mergeCell ref="D824:G824"/>
    <mergeCell ref="K636:M636"/>
    <mergeCell ref="B274:C274"/>
    <mergeCell ref="I388:M389"/>
    <mergeCell ref="B728:C728"/>
    <mergeCell ref="G14:G15"/>
    <mergeCell ref="I587:J587"/>
    <mergeCell ref="I130:J130"/>
    <mergeCell ref="I132:J132"/>
    <mergeCell ref="D4:F5"/>
    <mergeCell ref="D340:F341"/>
    <mergeCell ref="H446:H447"/>
    <mergeCell ref="I588:J588"/>
    <mergeCell ref="D460:F461"/>
    <mergeCell ref="B758:F758"/>
    <mergeCell ref="D514:G514"/>
    <mergeCell ref="B752:C752"/>
    <mergeCell ref="C718:D718"/>
    <mergeCell ref="B325:C325"/>
    <mergeCell ref="I590:J590"/>
    <mergeCell ref="B754:C754"/>
    <mergeCell ref="B552:M552"/>
    <mergeCell ref="B630:G630"/>
    <mergeCell ref="B923:C923"/>
    <mergeCell ref="B416:C416"/>
    <mergeCell ref="B480:M480"/>
    <mergeCell ref="D82:G82"/>
    <mergeCell ref="B320:C320"/>
    <mergeCell ref="I272:J272"/>
    <mergeCell ref="D511:G511"/>
    <mergeCell ref="B782:F782"/>
    <mergeCell ref="K374:L374"/>
    <mergeCell ref="I301:J301"/>
    <mergeCell ref="D271:G271"/>
    <mergeCell ref="I730:J730"/>
    <mergeCell ref="D229:G229"/>
    <mergeCell ref="B467:C467"/>
    <mergeCell ref="D565:G565"/>
    <mergeCell ref="K278:L278"/>
    <mergeCell ref="D537:G537"/>
    <mergeCell ref="B469:C469"/>
    <mergeCell ref="D896:G896"/>
    <mergeCell ref="B767:C767"/>
    <mergeCell ref="B33:C33"/>
    <mergeCell ref="I340:M341"/>
    <mergeCell ref="G86:G87"/>
    <mergeCell ref="I634:J634"/>
    <mergeCell ref="B35:C35"/>
    <mergeCell ref="B252:C252"/>
    <mergeCell ref="I661:J661"/>
    <mergeCell ref="D412:F413"/>
    <mergeCell ref="D868:F869"/>
    <mergeCell ref="B180:C180"/>
    <mergeCell ref="I227:J227"/>
    <mergeCell ref="B246:G246"/>
    <mergeCell ref="I685:J685"/>
    <mergeCell ref="D609:G609"/>
    <mergeCell ref="B702:G702"/>
    <mergeCell ref="D611:G611"/>
    <mergeCell ref="B398:F398"/>
    <mergeCell ref="I224:J224"/>
    <mergeCell ref="B392:C392"/>
    <mergeCell ref="G316:H317"/>
    <mergeCell ref="K565:M565"/>
    <mergeCell ref="B394:C394"/>
    <mergeCell ref="I253:J253"/>
    <mergeCell ref="D179:G179"/>
    <mergeCell ref="K446:L446"/>
    <mergeCell ref="I682:J682"/>
    <mergeCell ref="B792:M792"/>
    <mergeCell ref="D635:G635"/>
    <mergeCell ref="K325:M325"/>
    <mergeCell ref="D671:M671"/>
    <mergeCell ref="D637:G637"/>
    <mergeCell ref="K948:M948"/>
    <mergeCell ref="B105:C105"/>
    <mergeCell ref="I412:M413"/>
    <mergeCell ref="K493:M493"/>
    <mergeCell ref="G4:H5"/>
    <mergeCell ref="I868:M869"/>
    <mergeCell ref="D575:M575"/>
    <mergeCell ref="B107:C107"/>
    <mergeCell ref="I103:J103"/>
    <mergeCell ref="I395:J395"/>
    <mergeCell ref="D484:F485"/>
    <mergeCell ref="D777:G777"/>
    <mergeCell ref="B407:C407"/>
    <mergeCell ref="C70:D70"/>
    <mergeCell ref="B9:C9"/>
    <mergeCell ref="I150:L150"/>
    <mergeCell ref="C526:D526"/>
    <mergeCell ref="I728:J728"/>
    <mergeCell ref="D681:G681"/>
    <mergeCell ref="B133:C133"/>
    <mergeCell ref="B504:M504"/>
    <mergeCell ref="D106:G106"/>
    <mergeCell ref="I486:L486"/>
    <mergeCell ref="G820:H821"/>
    <mergeCell ref="K252:M252"/>
    <mergeCell ref="I752:J752"/>
    <mergeCell ref="I750:L750"/>
    <mergeCell ref="I325:J325"/>
    <mergeCell ref="B342:G342"/>
    <mergeCell ref="D251:G251"/>
    <mergeCell ref="I754:J754"/>
    <mergeCell ref="D623:M623"/>
    <mergeCell ref="D709:G709"/>
    <mergeCell ref="B316:C317"/>
    <mergeCell ref="C886:D886"/>
    <mergeCell ref="D743:M743"/>
    <mergeCell ref="K86:L86"/>
    <mergeCell ref="D248:G248"/>
    <mergeCell ref="D275:G275"/>
    <mergeCell ref="I484:M485"/>
    <mergeCell ref="G110:G111"/>
    <mergeCell ref="I343:J343"/>
    <mergeCell ref="D704:G704"/>
    <mergeCell ref="B916:C917"/>
    <mergeCell ref="I38:J38"/>
    <mergeCell ref="D277:G277"/>
    <mergeCell ref="I467:J467"/>
    <mergeCell ref="I801:J801"/>
    <mergeCell ref="B479:C479"/>
    <mergeCell ref="B777:C777"/>
    <mergeCell ref="I469:J469"/>
    <mergeCell ref="I52:M53"/>
    <mergeCell ref="M446:M447"/>
    <mergeCell ref="D633:G633"/>
    <mergeCell ref="B802:C802"/>
    <mergeCell ref="D124:F125"/>
    <mergeCell ref="D295:G295"/>
    <mergeCell ref="D417:G417"/>
    <mergeCell ref="C934:D934"/>
    <mergeCell ref="D791:M791"/>
    <mergeCell ref="G878:G879"/>
    <mergeCell ref="M350:M351"/>
    <mergeCell ref="B816:M816"/>
    <mergeCell ref="B805:C805"/>
    <mergeCell ref="B144:M144"/>
    <mergeCell ref="D346:G346"/>
    <mergeCell ref="I849:J849"/>
    <mergeCell ref="K36:M36"/>
    <mergeCell ref="D775:G775"/>
    <mergeCell ref="K300:M300"/>
    <mergeCell ref="B129:C129"/>
    <mergeCell ref="D944:G944"/>
    <mergeCell ref="I394:J394"/>
    <mergeCell ref="G28:H29"/>
    <mergeCell ref="D347:G347"/>
    <mergeCell ref="B131:C131"/>
    <mergeCell ref="D349:G349"/>
    <mergeCell ref="B465:C465"/>
    <mergeCell ref="B2:C2"/>
    <mergeCell ref="D383:M383"/>
    <mergeCell ref="B431:C431"/>
    <mergeCell ref="B729:C729"/>
    <mergeCell ref="B887:C887"/>
    <mergeCell ref="D803:G803"/>
    <mergeCell ref="C550:D550"/>
    <mergeCell ref="I710:J710"/>
    <mergeCell ref="I107:J107"/>
    <mergeCell ref="D369:G369"/>
    <mergeCell ref="D489:G489"/>
    <mergeCell ref="B607:C607"/>
    <mergeCell ref="I9:J9"/>
    <mergeCell ref="M422:M423"/>
    <mergeCell ref="B442:C442"/>
    <mergeCell ref="I895:J895"/>
    <mergeCell ref="I463:J463"/>
    <mergeCell ref="I11:J11"/>
    <mergeCell ref="G76:H77"/>
    <mergeCell ref="I465:J465"/>
    <mergeCell ref="I440:J440"/>
    <mergeCell ref="G38:G39"/>
    <mergeCell ref="D393:G393"/>
    <mergeCell ref="I799:J799"/>
    <mergeCell ref="H614:H615"/>
    <mergeCell ref="K829:M829"/>
    <mergeCell ref="B456:M456"/>
    <mergeCell ref="C142:D142"/>
    <mergeCell ref="G100:H101"/>
    <mergeCell ref="H950:H951"/>
    <mergeCell ref="I823:J823"/>
    <mergeCell ref="I62:J62"/>
    <mergeCell ref="C598:D598"/>
    <mergeCell ref="I491:J491"/>
    <mergeCell ref="D415:G415"/>
    <mergeCell ref="B576:M576"/>
    <mergeCell ref="B829:C829"/>
    <mergeCell ref="K854:L854"/>
    <mergeCell ref="I153:J153"/>
    <mergeCell ref="J2:K2"/>
    <mergeCell ref="D439:G439"/>
    <mergeCell ref="I776:J776"/>
    <mergeCell ref="D319:G319"/>
    <mergeCell ref="D441:G441"/>
    <mergeCell ref="C958:D958"/>
    <mergeCell ref="K878:L878"/>
    <mergeCell ref="B518:F518"/>
    <mergeCell ref="K421:M421"/>
    <mergeCell ref="B514:C514"/>
    <mergeCell ref="I206:J206"/>
    <mergeCell ref="I802:J802"/>
    <mergeCell ref="B848:C848"/>
    <mergeCell ref="H302:H303"/>
    <mergeCell ref="B624:M624"/>
    <mergeCell ref="D503:M503"/>
    <mergeCell ref="D154:G154"/>
    <mergeCell ref="M62:M63"/>
    <mergeCell ref="D916:F917"/>
    <mergeCell ref="G158:G159"/>
    <mergeCell ref="B302:F302"/>
    <mergeCell ref="D373:G373"/>
    <mergeCell ref="B271:C271"/>
    <mergeCell ref="B876:C876"/>
    <mergeCell ref="K469:M469"/>
    <mergeCell ref="G494:G495"/>
    <mergeCell ref="I225:J225"/>
    <mergeCell ref="I129:J129"/>
    <mergeCell ref="I734:J734"/>
    <mergeCell ref="I131:J131"/>
    <mergeCell ref="K494:L494"/>
    <mergeCell ref="H158:H159"/>
    <mergeCell ref="K950:L950"/>
    <mergeCell ref="I606:L606"/>
    <mergeCell ref="M206:M207"/>
    <mergeCell ref="B926:F926"/>
    <mergeCell ref="I316:M317"/>
    <mergeCell ref="G940:H941"/>
    <mergeCell ref="K372:M372"/>
    <mergeCell ref="B589:C589"/>
    <mergeCell ref="D849:G849"/>
    <mergeCell ref="B800:C800"/>
    <mergeCell ref="B924:C924"/>
    <mergeCell ref="I916:M917"/>
    <mergeCell ref="I151:J151"/>
    <mergeCell ref="D226:G226"/>
    <mergeCell ref="I607:J607"/>
    <mergeCell ref="D560:G560"/>
    <mergeCell ref="D562:G562"/>
    <mergeCell ref="B179:C179"/>
    <mergeCell ref="D397:G397"/>
    <mergeCell ref="B4:C5"/>
    <mergeCell ref="I654:L654"/>
    <mergeCell ref="B222:G222"/>
    <mergeCell ref="D826:G826"/>
    <mergeCell ref="I177:J177"/>
    <mergeCell ref="B637:C637"/>
    <mergeCell ref="I923:J923"/>
    <mergeCell ref="I806:J806"/>
    <mergeCell ref="I800:J800"/>
    <mergeCell ref="I829:J829"/>
    <mergeCell ref="I558:L558"/>
    <mergeCell ref="K445:M445"/>
    <mergeCell ref="B62:F62"/>
    <mergeCell ref="C310:D310"/>
    <mergeCell ref="D152:G152"/>
    <mergeCell ref="K901:M901"/>
    <mergeCell ref="B364:C365"/>
    <mergeCell ref="B820:C821"/>
    <mergeCell ref="B58:C58"/>
    <mergeCell ref="B872:C872"/>
    <mergeCell ref="B936:M936"/>
    <mergeCell ref="B60:C60"/>
    <mergeCell ref="I513:J513"/>
    <mergeCell ref="G580:H581"/>
    <mergeCell ref="I847:J847"/>
    <mergeCell ref="C46:D46"/>
    <mergeCell ref="I542:J542"/>
    <mergeCell ref="G734:G735"/>
    <mergeCell ref="B251:C251"/>
    <mergeCell ref="C646:D646"/>
    <mergeCell ref="B585:C585"/>
    <mergeCell ref="I726:L726"/>
    <mergeCell ref="B294:G294"/>
    <mergeCell ref="B110:F110"/>
    <mergeCell ref="I873:J873"/>
    <mergeCell ref="I276:J276"/>
    <mergeCell ref="B587:C587"/>
    <mergeCell ref="B709:C709"/>
    <mergeCell ref="B920:C920"/>
    <mergeCell ref="I278:J278"/>
    <mergeCell ref="I901:J901"/>
    <mergeCell ref="B14:F14"/>
    <mergeCell ref="B8:C8"/>
    <mergeCell ref="D199:G199"/>
    <mergeCell ref="B648:M648"/>
    <mergeCell ref="I414:L414"/>
    <mergeCell ref="B727:C727"/>
    <mergeCell ref="B10:C10"/>
    <mergeCell ref="K540:M540"/>
    <mergeCell ref="G230:G231"/>
    <mergeCell ref="B300:C300"/>
    <mergeCell ref="D287:M287"/>
    <mergeCell ref="B335:C335"/>
    <mergeCell ref="B633:C633"/>
    <mergeCell ref="B608:C608"/>
    <mergeCell ref="K662:L662"/>
    <mergeCell ref="G532:H533"/>
    <mergeCell ref="K541:M541"/>
    <mergeCell ref="I202:J202"/>
    <mergeCell ref="I614:J614"/>
    <mergeCell ref="I589:J589"/>
    <mergeCell ref="D853:G853"/>
    <mergeCell ref="D848:G848"/>
    <mergeCell ref="B350:F350"/>
    <mergeCell ref="D421:G421"/>
    <mergeCell ref="I678:L678"/>
    <mergeCell ref="D535:G535"/>
    <mergeCell ref="D3:I3"/>
    <mergeCell ref="G374:G375"/>
    <mergeCell ref="B348:C348"/>
    <mergeCell ref="I344:J344"/>
    <mergeCell ref="H494:H495"/>
    <mergeCell ref="D297:G297"/>
    <mergeCell ref="C622:D622"/>
    <mergeCell ref="M926:M927"/>
    <mergeCell ref="K708:M708"/>
    <mergeCell ref="B720:M720"/>
    <mergeCell ref="D563:G563"/>
    <mergeCell ref="B679:C679"/>
    <mergeCell ref="K253:M253"/>
    <mergeCell ref="D897:G897"/>
    <mergeCell ref="K612:M612"/>
    <mergeCell ref="B172:C173"/>
    <mergeCell ref="H422:H423"/>
    <mergeCell ref="B680:C680"/>
    <mergeCell ref="I57:J57"/>
    <mergeCell ref="G604:H605"/>
    <mergeCell ref="B253:C253"/>
    <mergeCell ref="B551:C551"/>
    <mergeCell ref="B76:C77"/>
    <mergeCell ref="B707:C707"/>
    <mergeCell ref="I566:J566"/>
    <mergeCell ref="I872:J872"/>
    <mergeCell ref="B854:F854"/>
    <mergeCell ref="D610:G610"/>
    <mergeCell ref="B422:F422"/>
    <mergeCell ref="B100:C101"/>
    <mergeCell ref="D493:G493"/>
    <mergeCell ref="B850:C850"/>
    <mergeCell ref="B95:C95"/>
    <mergeCell ref="B418:C418"/>
    <mergeCell ref="B393:C393"/>
    <mergeCell ref="B420:C420"/>
    <mergeCell ref="B395:C395"/>
    <mergeCell ref="I251:J251"/>
    <mergeCell ref="I585:J585"/>
    <mergeCell ref="M326:M327"/>
    <mergeCell ref="B322:C322"/>
    <mergeCell ref="I438:L438"/>
    <mergeCell ref="B780:C780"/>
    <mergeCell ref="K348:M348"/>
    <mergeCell ref="D940:F941"/>
    <mergeCell ref="D875:G875"/>
    <mergeCell ref="B108:C108"/>
    <mergeCell ref="G676:H677"/>
    <mergeCell ref="B143:C143"/>
    <mergeCell ref="B319:C319"/>
    <mergeCell ref="I638:J638"/>
    <mergeCell ref="I613:J613"/>
    <mergeCell ref="B775:C775"/>
    <mergeCell ref="I727:J727"/>
    <mergeCell ref="K398:L398"/>
    <mergeCell ref="I300:J300"/>
    <mergeCell ref="K277:M277"/>
    <mergeCell ref="D559:G559"/>
    <mergeCell ref="K276:M276"/>
    <mergeCell ref="B922:C922"/>
    <mergeCell ref="B167:C167"/>
    <mergeCell ref="G398:G399"/>
    <mergeCell ref="I326:J326"/>
    <mergeCell ref="B772:C773"/>
    <mergeCell ref="I820:M821"/>
    <mergeCell ref="I780:J780"/>
    <mergeCell ref="I55:J55"/>
    <mergeCell ref="B373:C373"/>
    <mergeCell ref="B744:M744"/>
    <mergeCell ref="C430:D430"/>
    <mergeCell ref="M734:M735"/>
    <mergeCell ref="D272:G272"/>
    <mergeCell ref="I510:L510"/>
    <mergeCell ref="H206:H207"/>
    <mergeCell ref="D274:G274"/>
    <mergeCell ref="B940:C941"/>
    <mergeCell ref="D301:G301"/>
    <mergeCell ref="D608:G608"/>
    <mergeCell ref="D730:G730"/>
    <mergeCell ref="M638:M639"/>
    <mergeCell ref="K420:M420"/>
    <mergeCell ref="I81:J81"/>
    <mergeCell ref="I78:L78"/>
    <mergeCell ref="B391:C391"/>
    <mergeCell ref="I679:J679"/>
    <mergeCell ref="B849:C849"/>
    <mergeCell ref="D580:F581"/>
    <mergeCell ref="B878:F878"/>
    <mergeCell ref="D634:G634"/>
    <mergeCell ref="C214:D214"/>
    <mergeCell ref="D31:G31"/>
    <mergeCell ref="B874:C874"/>
    <mergeCell ref="B414:G414"/>
    <mergeCell ref="B230:F230"/>
    <mergeCell ref="I707:J707"/>
    <mergeCell ref="B104:C104"/>
    <mergeCell ref="B560:C560"/>
    <mergeCell ref="B106:C106"/>
    <mergeCell ref="K158:L158"/>
    <mergeCell ref="B134:F134"/>
    <mergeCell ref="I733:J733"/>
    <mergeCell ref="D776:G776"/>
    <mergeCell ref="M806:M807"/>
    <mergeCell ref="G638:G639"/>
    <mergeCell ref="D172:F173"/>
    <mergeCell ref="H278:H279"/>
    <mergeCell ref="B130:C130"/>
    <mergeCell ref="K660:M660"/>
    <mergeCell ref="M590:M591"/>
    <mergeCell ref="B157:C157"/>
    <mergeCell ref="B132:C132"/>
    <mergeCell ref="B455:C455"/>
    <mergeCell ref="B462:G462"/>
    <mergeCell ref="I580:M581"/>
    <mergeCell ref="G206:G207"/>
    <mergeCell ref="I322:J322"/>
    <mergeCell ref="D561:G561"/>
    <mergeCell ref="B755:C755"/>
    <mergeCell ref="I751:J751"/>
    <mergeCell ref="B580:C581"/>
    <mergeCell ref="I324:J324"/>
    <mergeCell ref="D196:F197"/>
    <mergeCell ref="I446:J446"/>
    <mergeCell ref="B757:C757"/>
    <mergeCell ref="I753:J753"/>
    <mergeCell ref="D652:F653"/>
    <mergeCell ref="D706:G706"/>
    <mergeCell ref="K206:L206"/>
    <mergeCell ref="H902:H903"/>
    <mergeCell ref="D103:G103"/>
    <mergeCell ref="I782:J782"/>
    <mergeCell ref="K85:M85"/>
    <mergeCell ref="G196:H197"/>
    <mergeCell ref="I319:J319"/>
    <mergeCell ref="B822:G822"/>
    <mergeCell ref="B56:C56"/>
    <mergeCell ref="B176:C176"/>
    <mergeCell ref="B512:C512"/>
    <mergeCell ref="B468:C468"/>
    <mergeCell ref="I464:J464"/>
    <mergeCell ref="D703:G703"/>
    <mergeCell ref="I172:M173"/>
    <mergeCell ref="I37:J37"/>
    <mergeCell ref="B57:C57"/>
    <mergeCell ref="I628:M629"/>
    <mergeCell ref="I466:J466"/>
    <mergeCell ref="K13:M13"/>
    <mergeCell ref="B840:M840"/>
    <mergeCell ref="D244:F245"/>
    <mergeCell ref="D325:G325"/>
    <mergeCell ref="D877:G877"/>
    <mergeCell ref="D700:F701"/>
    <mergeCell ref="I249:J249"/>
    <mergeCell ref="D754:G754"/>
    <mergeCell ref="K444:M444"/>
    <mergeCell ref="B959:C959"/>
    <mergeCell ref="B204:C204"/>
    <mergeCell ref="D631:G631"/>
    <mergeCell ref="I532:M533"/>
    <mergeCell ref="D416:G416"/>
    <mergeCell ref="K613:M613"/>
    <mergeCell ref="I652:M653"/>
    <mergeCell ref="G278:G279"/>
    <mergeCell ref="B227:C227"/>
    <mergeCell ref="B532:C533"/>
    <mergeCell ref="I396:J396"/>
    <mergeCell ref="D604:F605"/>
    <mergeCell ref="I85:J85"/>
    <mergeCell ref="D467:G467"/>
    <mergeCell ref="B438:G438"/>
    <mergeCell ref="K157:M157"/>
    <mergeCell ref="I391:J391"/>
    <mergeCell ref="B894:G894"/>
    <mergeCell ref="D469:G469"/>
    <mergeCell ref="B128:C128"/>
    <mergeCell ref="D925:G925"/>
    <mergeCell ref="B590:F590"/>
    <mergeCell ref="G902:G903"/>
    <mergeCell ref="G508:H509"/>
    <mergeCell ref="K757:M757"/>
    <mergeCell ref="I109:J109"/>
    <mergeCell ref="B586:C586"/>
    <mergeCell ref="B528:M528"/>
    <mergeCell ref="I700:M701"/>
    <mergeCell ref="D371:G371"/>
    <mergeCell ref="D863:M863"/>
    <mergeCell ref="I444:J444"/>
    <mergeCell ref="I419:J419"/>
    <mergeCell ref="I104:J104"/>
    <mergeCell ref="D829:G829"/>
    <mergeCell ref="I778:J778"/>
    <mergeCell ref="I106:J106"/>
    <mergeCell ref="K806:L806"/>
    <mergeCell ref="K468:M468"/>
    <mergeCell ref="D59:G59"/>
    <mergeCell ref="B297:C297"/>
    <mergeCell ref="M398:M399"/>
    <mergeCell ref="I604:M605"/>
    <mergeCell ref="K685:M685"/>
    <mergeCell ref="B299:C299"/>
    <mergeCell ref="B604:C605"/>
    <mergeCell ref="I155:J155"/>
    <mergeCell ref="D676:F677"/>
    <mergeCell ref="B599:C599"/>
    <mergeCell ref="B897:C897"/>
    <mergeCell ref="I157:J157"/>
    <mergeCell ref="B55:C55"/>
    <mergeCell ref="C262:D262"/>
    <mergeCell ref="I342:L342"/>
    <mergeCell ref="B899:C899"/>
    <mergeCell ref="I920:J920"/>
    <mergeCell ref="K828:M828"/>
    <mergeCell ref="G518:G519"/>
    <mergeCell ref="B200:C200"/>
    <mergeCell ref="B662:F662"/>
    <mergeCell ref="I488:J488"/>
    <mergeCell ref="I942:L942"/>
    <mergeCell ref="I61:J61"/>
    <mergeCell ref="B78:G78"/>
    <mergeCell ref="B223:C223"/>
    <mergeCell ref="I490:J490"/>
    <mergeCell ref="I175:J175"/>
    <mergeCell ref="I517:J517"/>
    <mergeCell ref="B534:G534"/>
    <mergeCell ref="I946:J946"/>
    <mergeCell ref="D815:M815"/>
    <mergeCell ref="B827:C827"/>
    <mergeCell ref="I56:J56"/>
    <mergeCell ref="I176:J176"/>
    <mergeCell ref="H326:H327"/>
    <mergeCell ref="D11:G11"/>
    <mergeCell ref="I201:J201"/>
    <mergeCell ref="D440:G440"/>
    <mergeCell ref="M470:M471"/>
    <mergeCell ref="B254:F254"/>
    <mergeCell ref="G302:G303"/>
    <mergeCell ref="B676:C677"/>
    <mergeCell ref="I659:J659"/>
    <mergeCell ref="D71:M71"/>
    <mergeCell ref="B671:C671"/>
    <mergeCell ref="M182:M183"/>
    <mergeCell ref="I204:J204"/>
    <mergeCell ref="I244:M245"/>
    <mergeCell ref="C334:D334"/>
    <mergeCell ref="D825:G825"/>
    <mergeCell ref="D153:G153"/>
    <mergeCell ref="D316:F317"/>
    <mergeCell ref="D887:M887"/>
    <mergeCell ref="D28:F29"/>
    <mergeCell ref="B336:M336"/>
    <mergeCell ref="I731:J731"/>
    <mergeCell ref="I128:J128"/>
    <mergeCell ref="D215:M215"/>
    <mergeCell ref="H734:H735"/>
    <mergeCell ref="B895:C895"/>
    <mergeCell ref="K492:M492"/>
    <mergeCell ref="B318:G318"/>
    <mergeCell ref="D83:G83"/>
    <mergeCell ref="B321:C321"/>
    <mergeCell ref="I586:J586"/>
    <mergeCell ref="D512:G512"/>
    <mergeCell ref="D85:G85"/>
    <mergeCell ref="B323:C323"/>
    <mergeCell ref="G326:G327"/>
    <mergeCell ref="D541:G541"/>
    <mergeCell ref="B623:C623"/>
    <mergeCell ref="B921:C921"/>
    <mergeCell ref="I181:J181"/>
    <mergeCell ref="D80:G80"/>
    <mergeCell ref="M254:M255"/>
    <mergeCell ref="B38:F38"/>
    <mergeCell ref="I515:J515"/>
    <mergeCell ref="I297:J297"/>
    <mergeCell ref="K326:L326"/>
    <mergeCell ref="I902:J902"/>
    <mergeCell ref="K205:M205"/>
    <mergeCell ref="B864:M864"/>
    <mergeCell ref="I299:J299"/>
    <mergeCell ref="D225:G225"/>
    <mergeCell ref="B463:C463"/>
    <mergeCell ref="B36:C36"/>
    <mergeCell ref="M854:M855"/>
    <mergeCell ref="I28:M29"/>
    <mergeCell ref="D227:G227"/>
    <mergeCell ref="D8:G8"/>
    <mergeCell ref="B634:C634"/>
    <mergeCell ref="I655:J655"/>
    <mergeCell ref="B31:C31"/>
    <mergeCell ref="I228:J228"/>
    <mergeCell ref="D100:F101"/>
    <mergeCell ref="B408:M408"/>
    <mergeCell ref="D911:M911"/>
    <mergeCell ref="I657:J657"/>
    <mergeCell ref="I200:J200"/>
    <mergeCell ref="H350:H351"/>
    <mergeCell ref="H806:H807"/>
    <mergeCell ref="K564:M564"/>
    <mergeCell ref="I223:J223"/>
    <mergeCell ref="D155:G155"/>
    <mergeCell ref="I494:J494"/>
    <mergeCell ref="D527:M527"/>
    <mergeCell ref="I828:J828"/>
    <mergeCell ref="B178:C178"/>
    <mergeCell ref="D151:G151"/>
    <mergeCell ref="C790:D790"/>
    <mergeCell ref="I683:J683"/>
    <mergeCell ref="D607:G607"/>
    <mergeCell ref="B776:C776"/>
    <mergeCell ref="B564:C564"/>
    <mergeCell ref="B695:C695"/>
    <mergeCell ref="B484:C485"/>
    <mergeCell ref="I370:J370"/>
    <mergeCell ref="G892:H893"/>
    <mergeCell ref="I854:J854"/>
    <mergeCell ref="D177:G177"/>
    <mergeCell ref="D589:G589"/>
    <mergeCell ref="K734:L734"/>
    <mergeCell ref="D923:G923"/>
    <mergeCell ref="B710:F710"/>
    <mergeCell ref="I6:L6"/>
    <mergeCell ref="D178:G178"/>
    <mergeCell ref="C382:D382"/>
    <mergeCell ref="B250:C250"/>
    <mergeCell ref="B706:C706"/>
    <mergeCell ref="B103:C103"/>
    <mergeCell ref="D239:M239"/>
    <mergeCell ref="B708:C708"/>
    <mergeCell ref="D695:M695"/>
    <mergeCell ref="I539:J539"/>
    <mergeCell ref="I900:J900"/>
    <mergeCell ref="B48:M48"/>
    <mergeCell ref="G350:G351"/>
    <mergeCell ref="B7:C7"/>
    <mergeCell ref="G806:G807"/>
    <mergeCell ref="K782:L782"/>
    <mergeCell ref="B942:G942"/>
    <mergeCell ref="I148:M149"/>
    <mergeCell ref="K661:M661"/>
    <mergeCell ref="K204:M204"/>
    <mergeCell ref="B421:C421"/>
    <mergeCell ref="I321:J321"/>
    <mergeCell ref="D247:G247"/>
    <mergeCell ref="B632:C632"/>
    <mergeCell ref="I926:J926"/>
    <mergeCell ref="I323:J323"/>
    <mergeCell ref="D249:G249"/>
    <mergeCell ref="K686:L686"/>
    <mergeCell ref="M878:M879"/>
    <mergeCell ref="D847:G847"/>
    <mergeCell ref="M302:M303"/>
    <mergeCell ref="I508:M509"/>
    <mergeCell ref="D707:G707"/>
    <mergeCell ref="B343:C343"/>
    <mergeCell ref="I772:M773"/>
    <mergeCell ref="I34:J34"/>
    <mergeCell ref="B47:C47"/>
    <mergeCell ref="D2:I2"/>
    <mergeCell ref="D273:G273"/>
    <mergeCell ref="B345:C345"/>
    <mergeCell ref="D935:M935"/>
    <mergeCell ref="B801:C801"/>
    <mergeCell ref="B28:C29"/>
    <mergeCell ref="I36:J36"/>
    <mergeCell ref="D418:G418"/>
    <mergeCell ref="B346:C346"/>
    <mergeCell ref="D724:F725"/>
    <mergeCell ref="G422:G423"/>
    <mergeCell ref="B371:C371"/>
    <mergeCell ref="D479:M479"/>
    <mergeCell ref="I846:L846"/>
    <mergeCell ref="K733:M733"/>
    <mergeCell ref="B372:C372"/>
    <mergeCell ref="I781:J781"/>
    <mergeCell ref="I563:J563"/>
    <mergeCell ref="D47:M47"/>
    <mergeCell ref="I565:J565"/>
    <mergeCell ref="B582:G582"/>
    <mergeCell ref="I564:J564"/>
    <mergeCell ref="D947:G947"/>
    <mergeCell ref="B734:F734"/>
    <mergeCell ref="D344:G344"/>
    <mergeCell ref="B215:C215"/>
    <mergeCell ref="B513:C513"/>
    <mergeCell ref="D949:G949"/>
    <mergeCell ref="B847:C847"/>
    <mergeCell ref="I705:J705"/>
    <mergeCell ref="B419:C419"/>
    <mergeCell ref="B298:C298"/>
    <mergeCell ref="I250:J250"/>
    <mergeCell ref="I110:J110"/>
    <mergeCell ref="I706:J706"/>
    <mergeCell ref="B72:M72"/>
    <mergeCell ref="B150:G150"/>
    <mergeCell ref="D205:G205"/>
    <mergeCell ref="B443:C443"/>
    <mergeCell ref="M686:M687"/>
    <mergeCell ref="I708:J708"/>
    <mergeCell ref="H470:H471"/>
    <mergeCell ref="C838:D838"/>
    <mergeCell ref="D58:G58"/>
    <mergeCell ref="B445:C445"/>
    <mergeCell ref="D872:G872"/>
    <mergeCell ref="B743:C743"/>
    <mergeCell ref="D364:F365"/>
    <mergeCell ref="B901:C901"/>
    <mergeCell ref="B750:G750"/>
    <mergeCell ref="D820:F821"/>
    <mergeCell ref="G62:G63"/>
    <mergeCell ref="D874:G874"/>
    <mergeCell ref="B11:C11"/>
    <mergeCell ref="I32:J32"/>
    <mergeCell ref="I7:J7"/>
    <mergeCell ref="B440:C440"/>
    <mergeCell ref="G364:H365"/>
    <mergeCell ref="D844:F845"/>
    <mergeCell ref="I54:L54"/>
    <mergeCell ref="I632:J632"/>
    <mergeCell ref="D585:G585"/>
    <mergeCell ref="J3:K3"/>
    <mergeCell ref="D253:G253"/>
    <mergeCell ref="B527:C527"/>
    <mergeCell ref="D587:G587"/>
    <mergeCell ref="B825:C825"/>
    <mergeCell ref="B374:F374"/>
    <mergeCell ref="B368:C368"/>
    <mergeCell ref="G388:H389"/>
    <mergeCell ref="I777:J777"/>
    <mergeCell ref="I60:J60"/>
    <mergeCell ref="B830:F830"/>
    <mergeCell ref="B153:C153"/>
    <mergeCell ref="G844:H845"/>
    <mergeCell ref="B370:C370"/>
    <mergeCell ref="I779:J779"/>
    <mergeCell ref="D129:G129"/>
    <mergeCell ref="D647:M647"/>
    <mergeCell ref="D532:F533"/>
    <mergeCell ref="I345:J345"/>
    <mergeCell ref="M758:M759"/>
    <mergeCell ref="B542:F542"/>
    <mergeCell ref="D613:G613"/>
    <mergeCell ref="I870:L870"/>
    <mergeCell ref="C910:D910"/>
    <mergeCell ref="D727:G727"/>
    <mergeCell ref="D10:G10"/>
    <mergeCell ref="B82:C82"/>
    <mergeCell ref="I198:L198"/>
    <mergeCell ref="I805:J805"/>
    <mergeCell ref="G566:G567"/>
    <mergeCell ref="I844:M845"/>
    <mergeCell ref="B540:C540"/>
    <mergeCell ref="B83:C83"/>
    <mergeCell ref="I79:J79"/>
    <mergeCell ref="H254:H255"/>
    <mergeCell ref="I371:J371"/>
    <mergeCell ref="G436:H437"/>
    <mergeCell ref="B85:C85"/>
    <mergeCell ref="B383:C383"/>
    <mergeCell ref="B541:C541"/>
    <mergeCell ref="B912:M912"/>
    <mergeCell ref="D755:G755"/>
    <mergeCell ref="I704:J704"/>
    <mergeCell ref="H854:H855"/>
    <mergeCell ref="I518:J518"/>
    <mergeCell ref="D757:G757"/>
    <mergeCell ref="G340:H341"/>
    <mergeCell ref="G796:H797"/>
    <mergeCell ref="B225:C225"/>
    <mergeCell ref="B268:C269"/>
    <mergeCell ref="B559:C559"/>
    <mergeCell ref="I732:J732"/>
    <mergeCell ref="I417:J417"/>
    <mergeCell ref="B614:F614"/>
    <mergeCell ref="B292:C293"/>
    <mergeCell ref="D685:G685"/>
    <mergeCell ref="D679:G679"/>
    <mergeCell ref="C862:D862"/>
    <mergeCell ref="M494:M495"/>
    <mergeCell ref="K781:M781"/>
    <mergeCell ref="K62:L62"/>
    <mergeCell ref="D224:G224"/>
    <mergeCell ref="D143:M143"/>
    <mergeCell ref="B612:C612"/>
    <mergeCell ref="B155:C155"/>
    <mergeCell ref="B892:C893"/>
    <mergeCell ref="I443:J443"/>
    <mergeCell ref="D682:G682"/>
    <mergeCell ref="B151:C151"/>
    <mergeCell ref="I445:J445"/>
    <mergeCell ref="M518:M519"/>
    <mergeCell ref="I630:L630"/>
    <mergeCell ref="D827:G827"/>
    <mergeCell ref="H926:H927"/>
    <mergeCell ref="B846:G846"/>
    <mergeCell ref="D850:G850"/>
    <mergeCell ref="B177:C177"/>
    <mergeCell ref="G868:H869"/>
    <mergeCell ref="G854:G855"/>
    <mergeCell ref="D395:G395"/>
    <mergeCell ref="B511:C511"/>
    <mergeCell ref="I830:J830"/>
    <mergeCell ref="I367:J367"/>
    <mergeCell ref="I919:J919"/>
    <mergeCell ref="I158:J158"/>
    <mergeCell ref="B120:M120"/>
    <mergeCell ref="I369:J369"/>
    <mergeCell ref="I921:J921"/>
    <mergeCell ref="I489:J489"/>
    <mergeCell ref="I825:J825"/>
    <mergeCell ref="K12:M12"/>
    <mergeCell ref="D751:G751"/>
    <mergeCell ref="M566:M567"/>
    <mergeCell ref="I514:J514"/>
    <mergeCell ref="D753:G753"/>
    <mergeCell ref="G590:G591"/>
    <mergeCell ref="D752:G752"/>
    <mergeCell ref="C502:D502"/>
    <mergeCell ref="H62:H63"/>
    <mergeCell ref="I82:J82"/>
    <mergeCell ref="I511:J511"/>
    <mergeCell ref="I538:J538"/>
    <mergeCell ref="D464:G464"/>
    <mergeCell ref="H878:H879"/>
    <mergeCell ref="H398:H399"/>
    <mergeCell ref="D37:G37"/>
    <mergeCell ref="I540:J540"/>
    <mergeCell ref="D466:G466"/>
    <mergeCell ref="D9:G9"/>
    <mergeCell ref="D922:G922"/>
    <mergeCell ref="K902:L902"/>
    <mergeCell ref="B276:C276"/>
    <mergeCell ref="I270:L270"/>
    <mergeCell ref="G926:G927"/>
    <mergeCell ref="B583:C583"/>
    <mergeCell ref="I871:J871"/>
    <mergeCell ref="I439:J439"/>
    <mergeCell ref="I230:J230"/>
    <mergeCell ref="B192:M192"/>
    <mergeCell ref="I441:J441"/>
    <mergeCell ref="B638:F638"/>
    <mergeCell ref="D823:G823"/>
    <mergeCell ref="K805:M805"/>
    <mergeCell ref="B636:C636"/>
    <mergeCell ref="B296:C296"/>
    <mergeCell ref="B206:F206"/>
    <mergeCell ref="G220:H221"/>
    <mergeCell ref="C574:D574"/>
    <mergeCell ref="B719:C719"/>
    <mergeCell ref="I584:J584"/>
    <mergeCell ref="D391:G391"/>
    <mergeCell ref="B202:C202"/>
    <mergeCell ref="I154:J154"/>
    <mergeCell ref="B326:F326"/>
    <mergeCell ref="I156:J156"/>
    <mergeCell ref="I612:J612"/>
    <mergeCell ref="D538:G538"/>
    <mergeCell ref="C742:D742"/>
    <mergeCell ref="B349:C349"/>
    <mergeCell ref="B198:G198"/>
    <mergeCell ref="B647:C647"/>
    <mergeCell ref="B654:G654"/>
    <mergeCell ref="I180:J180"/>
    <mergeCell ref="B226:C226"/>
    <mergeCell ref="D104:G104"/>
    <mergeCell ref="D419:G419"/>
    <mergeCell ref="B947:C947"/>
    <mergeCell ref="I943:J943"/>
    <mergeCell ref="I182:J182"/>
    <mergeCell ref="B344:C344"/>
    <mergeCell ref="B148:C149"/>
    <mergeCell ref="B949:C949"/>
    <mergeCell ref="D292:F293"/>
    <mergeCell ref="B948:C948"/>
  </mergeCells>
  <dataValidations count="1">
    <dataValidation sqref="D13 D37 D61 D85 D109 D133 D157 D181 D205 D229 D253 D277 D301 D325 D349 D373 D397 D421 D445 D469 D493 D517 D541 D565 D589 D613 D637 D661 D685 D709 D733 D757 D781 D805 D829 D853 D877 D901 D925 D949" showDropDown="0" showInputMessage="0" showErrorMessage="0" allowBlank="1" type="list">
      <formula1>Airflow.Instrument</formula1>
    </dataValidation>
  </dataValidations>
  <pageMargins left="0.7" right="0.7" top="0.75" bottom="0.75" header="0.3" footer="0.3"/>
  <pageSetup orientation="portrait" scale="93"/>
  <headerFooter>
    <oddHeader>&amp;L&amp;G&amp;C&amp;"+,Bold"&amp;16&amp;K1F1F1FSmall Exhaust Fan Report</oddHeader>
    <oddFooter>&amp;C&amp;8Page &amp;P of &amp;N</oddFooter>
  </headerFooter>
  <rowBreaks count="20" manualBreakCount="20">
    <brk id="51" min="0" max="16383" man="1"/>
    <brk id="99" min="0" max="16383" man="1"/>
    <brk id="147" min="0" max="16383" man="1"/>
    <brk id="195" min="0" max="16383" man="1"/>
    <brk id="243" min="0" max="16383" man="1"/>
    <brk id="291" min="0" max="16383" man="1"/>
    <brk id="339" min="0" max="16383" man="1"/>
    <brk id="387" min="0" max="16383" man="1"/>
    <brk id="435" min="0" max="16383" man="1"/>
    <brk id="483" min="0" max="16383" man="1"/>
    <brk id="531" min="0" max="16383" man="1"/>
    <brk id="579" min="0" max="16383" man="1"/>
    <brk id="627" min="0" max="16383" man="1"/>
    <brk id="675" min="0" max="16383" man="1"/>
    <brk id="723" min="0" max="16383" man="1"/>
    <brk id="771" min="0" max="16383" man="1"/>
    <brk id="819" min="0" max="16383" man="1"/>
    <brk id="867" min="0" max="16383" man="1"/>
    <brk id="915" min="0" max="16383" man="1"/>
    <brk id="963" min="0" max="16383" man="1"/>
  </rowBreaks>
  <legacyDrawingHF r:id="rId100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outlinePr summaryBelow="1" summaryRight="1"/>
    <pageSetUpPr/>
  </sheetPr>
  <dimension ref="B2:M2079"/>
  <sheetViews>
    <sheetView zoomScaleSheetLayoutView="100" view="pageBreakPreview" tabSelected="0" workbookViewId="0">
      <selection activeCell="A1" sqref="A1"/>
    </sheetView>
  </sheetViews>
  <sheetFormatPr baseColWidth="8" defaultColWidth="6.86" defaultRowHeight="13.35"/>
  <cols>
    <col width="3.42578125" customWidth="1" style="162" min="1" max="1"/>
    <col width="5" customWidth="1" style="162" min="2" max="2"/>
    <col width="9.699999999999999" customWidth="1" style="162" min="3" max="3"/>
    <col width="6" customWidth="1" style="162" min="4" max="4"/>
    <col width="7.140625" customWidth="1" style="162" min="5" max="5"/>
    <col width="5.42578125" customWidth="1" style="162" min="6" max="6"/>
    <col width="6.85546875" customWidth="1" style="162" min="7" max="7"/>
    <col width="3.140625" customWidth="1" style="162" min="14" max="14"/>
    <col width="6.85546875" customWidth="1" style="162" min="15" max="15"/>
  </cols>
  <sheetData>
    <row r="1" ht="13.35" customHeight="1" s="162"/>
    <row r="2" ht="13.35" customHeight="1" s="162">
      <c r="B2" s="153" t="inlineStr">
        <is>
          <t>Project</t>
        </is>
      </c>
      <c r="C2" s="173" t="n"/>
      <c r="D2" s="154">
        <f>IF('{Project Information}'!E2="","",'{Project Information}'!E2)</f>
        <v/>
      </c>
      <c r="E2" s="174" t="n"/>
      <c r="F2" s="174" t="n"/>
      <c r="G2" s="174" t="n"/>
      <c r="H2" s="174" t="n"/>
      <c r="I2" s="173" t="n"/>
      <c r="J2" s="153" t="inlineStr">
        <is>
          <t>Technician</t>
        </is>
      </c>
      <c r="K2" s="173" t="n"/>
      <c r="L2" s="154">
        <f>IF('{Project Information}'!E12="", "", '{Project Information}'!E12)</f>
        <v/>
      </c>
      <c r="M2" s="173" t="n"/>
    </row>
    <row r="3" ht="13.35" customHeight="1" s="162">
      <c r="B3" s="155" t="inlineStr">
        <is>
          <t>Address</t>
        </is>
      </c>
      <c r="C3" s="160" t="n"/>
      <c r="D3" s="154">
        <f>IF('{Project Information}'!E3="","",'{Project Information}'!E3)</f>
        <v/>
      </c>
      <c r="E3" s="174" t="n"/>
      <c r="F3" s="174" t="n"/>
      <c r="G3" s="174" t="n"/>
      <c r="H3" s="174" t="n"/>
      <c r="I3" s="173" t="n"/>
      <c r="J3" s="155" t="inlineStr">
        <is>
          <t>Date</t>
        </is>
      </c>
      <c r="K3" s="160" t="n"/>
      <c r="L3" s="175">
        <f>IF('{Project Information}'!E11="", "", '{Project Information}'!E11)</f>
        <v/>
      </c>
      <c r="M3" s="173" t="n"/>
    </row>
    <row r="4" ht="13.35" customHeight="1" s="162">
      <c r="B4" s="200" t="inlineStr">
        <is>
          <t>System</t>
        </is>
      </c>
      <c r="C4" s="403" t="n"/>
      <c r="D4" s="209">
        <f>IF('{Equipment Data Entry}'!B150="","",'{Equipment Data Entry}'!B150)</f>
        <v/>
      </c>
      <c r="E4" s="418" t="n"/>
      <c r="F4" s="403" t="n"/>
      <c r="G4" s="200" t="inlineStr">
        <is>
          <t>Service</t>
        </is>
      </c>
      <c r="H4" s="403" t="n"/>
      <c r="I4" s="210">
        <f>IF('{Equipment Data Entry}'!C150="","",'{Equipment Data Entry}'!C150)</f>
        <v/>
      </c>
      <c r="J4" s="418" t="n"/>
      <c r="K4" s="418" t="n"/>
      <c r="L4" s="418" t="n"/>
      <c r="M4" s="403" t="n"/>
    </row>
    <row r="5" ht="13.35" customHeight="1" s="162">
      <c r="B5" s="422" t="n"/>
      <c r="C5" s="423" t="n"/>
      <c r="D5" s="422" t="n"/>
      <c r="E5" s="424" t="n"/>
      <c r="F5" s="423" t="n"/>
      <c r="G5" s="422" t="n"/>
      <c r="H5" s="423" t="n"/>
      <c r="I5" s="422" t="n"/>
      <c r="J5" s="424" t="n"/>
      <c r="K5" s="424" t="n"/>
      <c r="L5" s="424" t="n"/>
      <c r="M5" s="423" t="n"/>
    </row>
    <row r="6" ht="13.35" customHeight="1" s="162">
      <c r="B6" s="199" t="inlineStr">
        <is>
          <t>Terminal Type</t>
        </is>
      </c>
      <c r="C6" s="401" t="n"/>
      <c r="D6" s="204">
        <f>IF('{Equipment Data Entry}'!H150="","",'{Equipment Data Entry}'!H150)</f>
        <v/>
      </c>
      <c r="E6" s="400" t="n"/>
      <c r="F6" s="400" t="n"/>
      <c r="G6" s="401" t="n"/>
      <c r="I6" s="199" t="inlineStr">
        <is>
          <t>Instrument</t>
        </is>
      </c>
      <c r="J6" s="400" t="n"/>
      <c r="K6" s="401" t="n"/>
      <c r="L6" s="199" t="n"/>
      <c r="M6" s="401" t="n"/>
    </row>
    <row r="7" ht="13.35" customHeight="1" s="162">
      <c r="B7" s="200" t="inlineStr">
        <is>
          <t>Unit Data</t>
        </is>
      </c>
      <c r="C7" s="400" t="n"/>
      <c r="D7" s="400" t="n"/>
      <c r="E7" s="400" t="n"/>
      <c r="F7" s="400" t="n"/>
      <c r="G7" s="401" t="n"/>
      <c r="I7" s="200" t="inlineStr">
        <is>
          <t>Design and Performance Data</t>
        </is>
      </c>
      <c r="J7" s="400" t="n"/>
      <c r="K7" s="400" t="n"/>
      <c r="L7" s="400" t="n"/>
      <c r="M7" s="401" t="n"/>
    </row>
    <row r="8" ht="13.35" customHeight="1" s="162">
      <c r="B8" s="199" t="inlineStr">
        <is>
          <t>Manufacturer</t>
        </is>
      </c>
      <c r="C8" s="401" t="n"/>
      <c r="D8" s="204">
        <f>IF('{Equipment Data Entry}'!E150="","",'{Equipment Data Entry}'!E150)</f>
        <v/>
      </c>
      <c r="E8" s="400" t="n"/>
      <c r="F8" s="400" t="n"/>
      <c r="G8" s="401" t="n"/>
      <c r="I8" s="199" t="inlineStr">
        <is>
          <t>Design Criteria</t>
        </is>
      </c>
      <c r="J8" s="400" t="n"/>
      <c r="K8" s="401" t="n"/>
      <c r="L8" s="199" t="inlineStr">
        <is>
          <t>Design</t>
        </is>
      </c>
      <c r="M8" s="199" t="inlineStr">
        <is>
          <t>Actual</t>
        </is>
      </c>
    </row>
    <row r="9" ht="13.35" customHeight="1" s="162">
      <c r="B9" s="199" t="inlineStr">
        <is>
          <t>Model Number</t>
        </is>
      </c>
      <c r="C9" s="401" t="n"/>
      <c r="D9" s="204">
        <f>IF('{Equipment Data Entry}'!F150="","",'{Equipment Data Entry}'!F150)</f>
        <v/>
      </c>
      <c r="E9" s="400" t="n"/>
      <c r="F9" s="400" t="n"/>
      <c r="G9" s="401" t="n"/>
      <c r="I9" s="199" t="inlineStr">
        <is>
          <t>Maximum CFM</t>
        </is>
      </c>
      <c r="J9" s="400" t="n"/>
      <c r="K9" s="401" t="n"/>
      <c r="L9" s="24">
        <f>IF('{Equipment Data Entry}'!I150="","",'{Equipment Data Entry}'!I150)</f>
        <v/>
      </c>
      <c r="M9" s="24">
        <f>L23</f>
        <v/>
      </c>
    </row>
    <row r="10" ht="13.35" customHeight="1" s="162">
      <c r="B10" s="199" t="inlineStr">
        <is>
          <t>Serial Number</t>
        </is>
      </c>
      <c r="C10" s="401" t="n"/>
      <c r="D10" s="204" t="n"/>
      <c r="E10" s="400" t="n"/>
      <c r="F10" s="400" t="n"/>
      <c r="G10" s="401" t="n"/>
      <c r="I10" s="199" t="inlineStr">
        <is>
          <t>Minimum CFM</t>
        </is>
      </c>
      <c r="J10" s="400" t="n"/>
      <c r="K10" s="401" t="n"/>
      <c r="L10" s="24">
        <f>IF('{Equipment Data Entry}'!J150="","",'{Equipment Data Entry}'!J150)</f>
        <v/>
      </c>
      <c r="M10" s="24" t="n"/>
    </row>
    <row r="11" ht="13.35" customHeight="1" s="162">
      <c r="B11" s="199" t="inlineStr">
        <is>
          <t>Area Served</t>
        </is>
      </c>
      <c r="C11" s="401" t="n"/>
      <c r="D11" s="204">
        <f>IF('{Equipment Data Entry}'!C150="","",'{Equipment Data Entry}'!C150)</f>
        <v/>
      </c>
      <c r="E11" s="400" t="n"/>
      <c r="F11" s="400" t="n"/>
      <c r="G11" s="401" t="n"/>
      <c r="I11" s="199" t="inlineStr">
        <is>
          <t>Fan CFM</t>
        </is>
      </c>
      <c r="J11" s="400" t="n"/>
      <c r="K11" s="401" t="n"/>
      <c r="L11" s="24">
        <f>IF('{Equipment Data Entry}'!L150="","",'{Equipment Data Entry}'!L150)</f>
        <v/>
      </c>
      <c r="M11" s="24" t="n"/>
    </row>
    <row r="12" ht="13.35" customHeight="1" s="162">
      <c r="B12" s="199" t="inlineStr">
        <is>
          <t>Location</t>
        </is>
      </c>
      <c r="C12" s="401" t="n"/>
      <c r="D12" s="204">
        <f>IF('{Equipment Data Entry}'!D150="","",'{Equipment Data Entry}'!D150)</f>
        <v/>
      </c>
      <c r="E12" s="400" t="n"/>
      <c r="F12" s="400" t="n"/>
      <c r="G12" s="401" t="n"/>
      <c r="I12" s="199" t="inlineStr">
        <is>
          <t>DDC Address</t>
        </is>
      </c>
      <c r="J12" s="400" t="n"/>
      <c r="K12" s="401" t="n"/>
      <c r="L12" s="208">
        <f>IF('{Equipment Data Entry}'!M150="","",'{Equipment Data Entry}'!M150)</f>
        <v/>
      </c>
      <c r="M12" s="401" t="n"/>
    </row>
    <row r="13" ht="13.35" customHeight="1" s="162">
      <c r="B13" s="199" t="inlineStr">
        <is>
          <t>Inlet Size</t>
        </is>
      </c>
      <c r="C13" s="401" t="n"/>
      <c r="D13" s="204">
        <f>IF('{Equipment Data Entry}'!G150="","",'{Equipment Data Entry}'!G150)</f>
        <v/>
      </c>
      <c r="E13" s="400" t="n"/>
      <c r="F13" s="400" t="n"/>
      <c r="G13" s="401" t="n"/>
      <c r="I13" s="199" t="inlineStr">
        <is>
          <t>Calibration Factor</t>
        </is>
      </c>
      <c r="J13" s="400" t="n"/>
      <c r="K13" s="401" t="n"/>
      <c r="L13" s="27" t="n"/>
      <c r="M13" s="401" t="n"/>
    </row>
    <row r="14" ht="13.35" customHeight="1" s="162">
      <c r="B14" s="199" t="inlineStr">
        <is>
          <t>DDC Max / Min</t>
        </is>
      </c>
      <c r="C14" s="401" t="n"/>
      <c r="D14" s="204" t="n"/>
      <c r="E14" s="400" t="n"/>
      <c r="F14" s="400" t="n"/>
      <c r="G14" s="401" t="n"/>
      <c r="I14" s="199" t="inlineStr">
        <is>
          <t>Heating CFM</t>
        </is>
      </c>
      <c r="J14" s="400" t="n"/>
      <c r="K14" s="401" t="n"/>
      <c r="L14" s="27">
        <f>IF('{Equipment Data Entry}'!K150="","",'{Equipment Data Entry}'!K150)</f>
        <v/>
      </c>
      <c r="M14" s="401" t="n"/>
    </row>
    <row r="15" ht="13.35" customHeight="1" s="162">
      <c r="B15" s="188" t="inlineStr">
        <is>
          <t>Register / Grille / Diffuser Airflow</t>
        </is>
      </c>
      <c r="C15" s="174" t="n"/>
      <c r="D15" s="174" t="n"/>
      <c r="E15" s="174" t="n"/>
      <c r="F15" s="173" t="n"/>
      <c r="G15" s="233" t="inlineStr">
        <is>
          <t>Design VEL</t>
        </is>
      </c>
      <c r="H15" s="194" t="inlineStr">
        <is>
          <t>Design CFM</t>
        </is>
      </c>
      <c r="I15" s="188" t="inlineStr">
        <is>
          <t>Initial</t>
        </is>
      </c>
      <c r="J15" s="173" t="n"/>
      <c r="K15" s="188" t="inlineStr">
        <is>
          <t>Final</t>
        </is>
      </c>
      <c r="L15" s="173" t="n"/>
      <c r="M15" s="188" t="inlineStr">
        <is>
          <t>%</t>
        </is>
      </c>
    </row>
    <row r="16" ht="13.35" customHeight="1" s="162">
      <c r="B16" s="153" t="inlineStr">
        <is>
          <t>No.</t>
        </is>
      </c>
      <c r="C16" s="188" t="inlineStr">
        <is>
          <t>Area Served</t>
        </is>
      </c>
      <c r="D16" s="188" t="inlineStr">
        <is>
          <t>Type</t>
        </is>
      </c>
      <c r="E16" s="188" t="inlineStr">
        <is>
          <t>Size</t>
        </is>
      </c>
      <c r="F16" s="188" t="inlineStr">
        <is>
          <t>Ak</t>
        </is>
      </c>
      <c r="G16" s="440" t="n"/>
      <c r="H16" s="440" t="n"/>
      <c r="I16" s="188" t="inlineStr">
        <is>
          <t>VEL</t>
        </is>
      </c>
      <c r="J16" s="188" t="inlineStr">
        <is>
          <t>CFM</t>
        </is>
      </c>
      <c r="K16" s="188" t="inlineStr">
        <is>
          <t>VEL</t>
        </is>
      </c>
      <c r="L16" s="188" t="inlineStr">
        <is>
          <t>CFM</t>
        </is>
      </c>
      <c r="M16" s="440" t="n"/>
    </row>
    <row r="17" ht="13.35" customHeight="1" s="162">
      <c r="B17" s="307" t="n"/>
      <c r="C17" s="307" t="n"/>
      <c r="E17" s="307" t="n"/>
      <c r="F17" s="32" t="n"/>
      <c r="G17" s="33">
        <f>IF(F17="", "", IF(OR(ISTEXT(H17),ISTEXT(F17)),"",H17/F17))</f>
        <v/>
      </c>
      <c r="H17" s="33" t="n"/>
      <c r="I17" s="33" t="n"/>
      <c r="J17" s="33">
        <f>IF(I17="", "", IF(OR(ISTEXT(I17),ISTEXT($F17)),"",I17*$F17))</f>
        <v/>
      </c>
      <c r="K17" s="33" t="n"/>
      <c r="L17" s="33">
        <f>IF(K17="", "", IF(OR(ISTEXT(K17),ISTEXT($F17)),"",K17*$F17))</f>
        <v/>
      </c>
      <c r="M17" s="30">
        <f>IF(OR(H17="",H17=0),"",IF(K17="",IF(J17="","",IF(OR(ISTEXT(J17),ISTEXT(H17)),"",J17/H17)),IF(OR(ISTEXT(L17),ISTEXT(H17)),"",L17/H17)))</f>
        <v/>
      </c>
    </row>
    <row r="18" ht="13.35" customHeight="1" s="162">
      <c r="B18" s="307" t="n"/>
      <c r="C18" s="307" t="n"/>
      <c r="E18" s="307" t="n"/>
      <c r="F18" s="32" t="n"/>
      <c r="G18" s="33">
        <f>IF(F18="", "", IF(OR(ISTEXT(H18),ISTEXT(F18)),"",H18/F18))</f>
        <v/>
      </c>
      <c r="H18" s="33" t="n"/>
      <c r="I18" s="33" t="n"/>
      <c r="J18" s="33">
        <f>IF(I18="", "", IF(OR(ISTEXT(I18),ISTEXT($F18)),"",I18*$F18))</f>
        <v/>
      </c>
      <c r="K18" s="33" t="n"/>
      <c r="L18" s="33">
        <f>IF(K18="", "", IF(OR(ISTEXT(K18),ISTEXT($F18)),"",K18*$F18))</f>
        <v/>
      </c>
      <c r="M18" s="30">
        <f>IF(OR(H18="",H18=0),"",IF(K18="",IF(J18="","",IF(OR(ISTEXT(J18),ISTEXT(H18)),"",J18/H18)),IF(OR(ISTEXT(L18),ISTEXT(H18)),"",L18/H18)))</f>
        <v/>
      </c>
    </row>
    <row r="19" ht="13.35" customHeight="1" s="162">
      <c r="B19" s="307" t="n"/>
      <c r="C19" s="307" t="n"/>
      <c r="E19" s="307" t="n"/>
      <c r="F19" s="32" t="n"/>
      <c r="G19" s="33">
        <f>IF(F19="", "", IF(OR(ISTEXT(H19),ISTEXT(F19)),"",H19/F19))</f>
        <v/>
      </c>
      <c r="H19" s="33" t="n"/>
      <c r="I19" s="33" t="n"/>
      <c r="J19" s="33">
        <f>IF(I19="", "", IF(OR(ISTEXT(I19),ISTEXT($F19)),"",I19*$F19))</f>
        <v/>
      </c>
      <c r="K19" s="33" t="n"/>
      <c r="L19" s="33">
        <f>IF(K19="", "", IF(OR(ISTEXT(K19),ISTEXT($F19)),"",K19*$F19))</f>
        <v/>
      </c>
      <c r="M19" s="30">
        <f>IF(OR(H19="",H19=0),"",IF(K19="",IF(J19="","",IF(OR(ISTEXT(J19),ISTEXT(H19)),"",J19/H19)),IF(OR(ISTEXT(L19),ISTEXT(H19)),"",L19/H19)))</f>
        <v/>
      </c>
    </row>
    <row r="20" ht="13.35" customHeight="1" s="162">
      <c r="B20" s="307" t="n"/>
      <c r="C20" s="307" t="n"/>
      <c r="E20" s="307" t="n"/>
      <c r="F20" s="32" t="n"/>
      <c r="G20" s="33">
        <f>IF(F20="", "", IF(OR(ISTEXT(H20),ISTEXT(F20)),"",H20/F20))</f>
        <v/>
      </c>
      <c r="H20" s="33" t="n"/>
      <c r="I20" s="33" t="n"/>
      <c r="J20" s="33">
        <f>IF(I20="", "", IF(OR(ISTEXT(I20),ISTEXT($F20)),"",I20*$F20))</f>
        <v/>
      </c>
      <c r="K20" s="33" t="n"/>
      <c r="L20" s="33">
        <f>IF(K20="", "", IF(OR(ISTEXT(K20),ISTEXT($F20)),"",K20*$F20))</f>
        <v/>
      </c>
      <c r="M20" s="30">
        <f>IF(OR(H20="",H20=0),"",IF(K20="",IF(J20="","",IF(OR(ISTEXT(J20),ISTEXT(H20)),"",J20/H20)),IF(OR(ISTEXT(L20),ISTEXT(H20)),"",L20/H20)))</f>
        <v/>
      </c>
    </row>
    <row r="21" ht="13.35" customHeight="1" s="162">
      <c r="B21" s="307" t="n"/>
      <c r="C21" s="307" t="n"/>
      <c r="E21" s="307" t="n"/>
      <c r="F21" s="32" t="n"/>
      <c r="G21" s="33">
        <f>IF(F21="", "", IF(OR(ISTEXT(H21),ISTEXT(F21)),"",H21/F21))</f>
        <v/>
      </c>
      <c r="H21" s="33" t="n"/>
      <c r="I21" s="33" t="n"/>
      <c r="J21" s="33">
        <f>IF(I21="", "", IF(OR(ISTEXT(I21),ISTEXT($F21)),"",I21*$F21))</f>
        <v/>
      </c>
      <c r="K21" s="33" t="n"/>
      <c r="L21" s="33">
        <f>IF(K21="", "", IF(OR(ISTEXT(K21),ISTEXT($F21)),"",K21*$F21))</f>
        <v/>
      </c>
      <c r="M21" s="30">
        <f>IF(OR(H21="",H21=0),"",IF(K21="",IF(J21="","",IF(OR(ISTEXT(J21),ISTEXT(H21)),"",J21/H21)),IF(OR(ISTEXT(L21),ISTEXT(H21)),"",L21/H21)))</f>
        <v/>
      </c>
    </row>
    <row r="22" ht="13.35" customHeight="1" s="162">
      <c r="B22" s="307" t="n"/>
      <c r="C22" s="307" t="n"/>
      <c r="E22" s="307" t="n"/>
      <c r="F22" s="32" t="n"/>
      <c r="G22" s="33">
        <f>IF(F22="", "", IF(OR(ISTEXT(H22),ISTEXT(F22)),"",H22/F22))</f>
        <v/>
      </c>
      <c r="H22" s="33" t="n"/>
      <c r="I22" s="33" t="n"/>
      <c r="J22" s="33">
        <f>IF(I22="", "", IF(OR(ISTEXT(I22),ISTEXT($F22)),"",I22*$F22))</f>
        <v/>
      </c>
      <c r="K22" s="33" t="n"/>
      <c r="L22" s="33">
        <f>IF(K22="", "", IF(OR(ISTEXT(K22),ISTEXT($F22)),"",K22*$F22))</f>
        <v/>
      </c>
      <c r="M22" s="30">
        <f>IF(OR(H22="",H22=0),"",IF(K22="",IF(J22="","",IF(OR(ISTEXT(J22),ISTEXT(H22)),"",J22/H22)),IF(OR(ISTEXT(L22),ISTEXT(H22)),"",L22/H22)))</f>
        <v/>
      </c>
    </row>
    <row r="23" ht="13.35" customHeight="1" s="162">
      <c r="B23" s="42" t="n"/>
      <c r="C23" s="231" t="inlineStr">
        <is>
          <t>Total</t>
        </is>
      </c>
      <c r="D23" s="159" t="n"/>
      <c r="E23" s="42" t="n"/>
      <c r="F23" s="42" t="n"/>
      <c r="G23" s="43" t="n"/>
      <c r="H23" s="43">
        <f>IF(SUM(H17:H22)=0,"",SUM(H17:H22))</f>
        <v/>
      </c>
      <c r="I23" s="43" t="n"/>
      <c r="J23" s="43">
        <f>IF(SUM(J17:J22)=0,"",SUM(J17:J22))</f>
        <v/>
      </c>
      <c r="K23" s="43" t="n"/>
      <c r="L23" s="43">
        <f>IF(SUM(L17:L22)=0,"",SUM(L17:L22))</f>
        <v/>
      </c>
      <c r="M23" s="35">
        <f>IF(OR(H23="",H23=0),"",IF(L23="",IF(J23="","",IF(OR(ISTEXT(J23),ISTEXT(H23)),"",J23/H23)),IF(OR(ISTEXT(L23),ISTEXT(H23)),"",L23/H23)))</f>
        <v/>
      </c>
    </row>
    <row r="24" ht="13.35" customHeight="1" s="162">
      <c r="B24" s="188" t="inlineStr">
        <is>
          <t>Remarks</t>
        </is>
      </c>
      <c r="C24" s="173" t="n"/>
      <c r="D24" s="154" t="n"/>
      <c r="E24" s="174" t="n"/>
      <c r="F24" s="174" t="n"/>
      <c r="G24" s="174" t="n"/>
      <c r="H24" s="174" t="n"/>
      <c r="I24" s="174" t="n"/>
      <c r="J24" s="174" t="n"/>
      <c r="K24" s="174" t="n"/>
      <c r="L24" s="174" t="n"/>
      <c r="M24" s="173" t="n"/>
    </row>
    <row r="25" ht="13.35" customHeight="1" s="162">
      <c r="B25" s="154" t="n"/>
      <c r="C25" s="174" t="n"/>
      <c r="D25" s="174" t="n"/>
      <c r="E25" s="174" t="n"/>
      <c r="F25" s="174" t="n"/>
      <c r="G25" s="174" t="n"/>
      <c r="H25" s="174" t="n"/>
      <c r="I25" s="174" t="n"/>
      <c r="J25" s="174" t="n"/>
      <c r="K25" s="174" t="n"/>
      <c r="L25" s="174" t="n"/>
      <c r="M25" s="173" t="n"/>
    </row>
    <row r="26" ht="13.35" customHeight="1" s="162"/>
    <row r="27" ht="13.35" customHeight="1" s="162"/>
    <row r="28" ht="13.35" customHeight="1" s="162"/>
    <row r="29" ht="13.35" customHeight="1" s="162"/>
    <row r="30" ht="13.35" customHeight="1" s="162">
      <c r="B30" s="200" t="inlineStr">
        <is>
          <t>System</t>
        </is>
      </c>
      <c r="C30" s="403" t="n"/>
      <c r="D30" s="209">
        <f>IF('{Equipment Data Entry}'!B151="","",'{Equipment Data Entry}'!B151)</f>
        <v/>
      </c>
      <c r="E30" s="418" t="n"/>
      <c r="F30" s="403" t="n"/>
      <c r="G30" s="200" t="inlineStr">
        <is>
          <t>Service</t>
        </is>
      </c>
      <c r="H30" s="403" t="n"/>
      <c r="I30" s="210">
        <f>IF('{Equipment Data Entry}'!C151="","",'{Equipment Data Entry}'!C151)</f>
        <v/>
      </c>
      <c r="J30" s="418" t="n"/>
      <c r="K30" s="418" t="n"/>
      <c r="L30" s="418" t="n"/>
      <c r="M30" s="403" t="n"/>
    </row>
    <row r="31" ht="13.35" customHeight="1" s="162">
      <c r="B31" s="422" t="n"/>
      <c r="C31" s="423" t="n"/>
      <c r="D31" s="422" t="n"/>
      <c r="E31" s="424" t="n"/>
      <c r="F31" s="423" t="n"/>
      <c r="G31" s="422" t="n"/>
      <c r="H31" s="423" t="n"/>
      <c r="I31" s="422" t="n"/>
      <c r="J31" s="424" t="n"/>
      <c r="K31" s="424" t="n"/>
      <c r="L31" s="424" t="n"/>
      <c r="M31" s="423" t="n"/>
    </row>
    <row r="32" ht="13.35" customHeight="1" s="162">
      <c r="B32" s="199" t="inlineStr">
        <is>
          <t>Terminal Type</t>
        </is>
      </c>
      <c r="C32" s="401" t="n"/>
      <c r="D32" s="204">
        <f>IF('{Equipment Data Entry}'!H151="","",'{Equipment Data Entry}'!H151)</f>
        <v/>
      </c>
      <c r="E32" s="400" t="n"/>
      <c r="F32" s="400" t="n"/>
      <c r="G32" s="401" t="n"/>
      <c r="I32" s="199" t="inlineStr">
        <is>
          <t>Instrument</t>
        </is>
      </c>
      <c r="J32" s="400" t="n"/>
      <c r="K32" s="401" t="n"/>
      <c r="L32" s="199" t="n"/>
      <c r="M32" s="401" t="n"/>
    </row>
    <row r="33" ht="13.35" customHeight="1" s="162">
      <c r="B33" s="200" t="inlineStr">
        <is>
          <t>Unit Data</t>
        </is>
      </c>
      <c r="C33" s="400" t="n"/>
      <c r="D33" s="400" t="n"/>
      <c r="E33" s="400" t="n"/>
      <c r="F33" s="400" t="n"/>
      <c r="G33" s="401" t="n"/>
      <c r="I33" s="200" t="inlineStr">
        <is>
          <t>Design and Performance Data</t>
        </is>
      </c>
      <c r="J33" s="400" t="n"/>
      <c r="K33" s="400" t="n"/>
      <c r="L33" s="400" t="n"/>
      <c r="M33" s="401" t="n"/>
    </row>
    <row r="34" ht="13.35" customHeight="1" s="162">
      <c r="B34" s="199" t="inlineStr">
        <is>
          <t>Manufacturer</t>
        </is>
      </c>
      <c r="C34" s="401" t="n"/>
      <c r="D34" s="204">
        <f>IF('{Equipment Data Entry}'!E151="","",'{Equipment Data Entry}'!E151)</f>
        <v/>
      </c>
      <c r="E34" s="400" t="n"/>
      <c r="F34" s="400" t="n"/>
      <c r="G34" s="401" t="n"/>
      <c r="I34" s="199" t="inlineStr">
        <is>
          <t>Design Criteria</t>
        </is>
      </c>
      <c r="J34" s="400" t="n"/>
      <c r="K34" s="401" t="n"/>
      <c r="L34" s="199" t="inlineStr">
        <is>
          <t>Design</t>
        </is>
      </c>
      <c r="M34" s="199" t="inlineStr">
        <is>
          <t>Actual</t>
        </is>
      </c>
    </row>
    <row r="35" ht="13.35" customHeight="1" s="162">
      <c r="B35" s="199" t="inlineStr">
        <is>
          <t>Model Number</t>
        </is>
      </c>
      <c r="C35" s="401" t="n"/>
      <c r="D35" s="204">
        <f>IF('{Equipment Data Entry}'!F151="","",'{Equipment Data Entry}'!F151)</f>
        <v/>
      </c>
      <c r="E35" s="400" t="n"/>
      <c r="F35" s="400" t="n"/>
      <c r="G35" s="401" t="n"/>
      <c r="I35" s="199" t="inlineStr">
        <is>
          <t>Maximum CFM</t>
        </is>
      </c>
      <c r="J35" s="400" t="n"/>
      <c r="K35" s="401" t="n"/>
      <c r="L35" s="24">
        <f>IF('{Equipment Data Entry}'!I151="","",'{Equipment Data Entry}'!I151)</f>
        <v/>
      </c>
      <c r="M35" s="24">
        <f>L49</f>
        <v/>
      </c>
    </row>
    <row r="36" ht="13.35" customHeight="1" s="162">
      <c r="B36" s="199" t="inlineStr">
        <is>
          <t>Serial Number</t>
        </is>
      </c>
      <c r="C36" s="401" t="n"/>
      <c r="D36" s="204" t="n"/>
      <c r="E36" s="400" t="n"/>
      <c r="F36" s="400" t="n"/>
      <c r="G36" s="401" t="n"/>
      <c r="I36" s="199" t="inlineStr">
        <is>
          <t>Minimum CFM</t>
        </is>
      </c>
      <c r="J36" s="400" t="n"/>
      <c r="K36" s="401" t="n"/>
      <c r="L36" s="24">
        <f>IF('{Equipment Data Entry}'!J151="","",'{Equipment Data Entry}'!J151)</f>
        <v/>
      </c>
      <c r="M36" s="24" t="n"/>
    </row>
    <row r="37" ht="13.35" customHeight="1" s="162">
      <c r="B37" s="199" t="inlineStr">
        <is>
          <t>Area Served</t>
        </is>
      </c>
      <c r="C37" s="401" t="n"/>
      <c r="D37" s="204">
        <f>IF('{Equipment Data Entry}'!C151="","",'{Equipment Data Entry}'!C151)</f>
        <v/>
      </c>
      <c r="E37" s="400" t="n"/>
      <c r="F37" s="400" t="n"/>
      <c r="G37" s="401" t="n"/>
      <c r="I37" s="199" t="inlineStr">
        <is>
          <t>Fan CFM</t>
        </is>
      </c>
      <c r="J37" s="400" t="n"/>
      <c r="K37" s="401" t="n"/>
      <c r="L37" s="24">
        <f>IF('{Equipment Data Entry}'!L151="","",'{Equipment Data Entry}'!L151)</f>
        <v/>
      </c>
      <c r="M37" s="24" t="n"/>
    </row>
    <row r="38" ht="13.35" customHeight="1" s="162">
      <c r="B38" s="199" t="inlineStr">
        <is>
          <t>Location</t>
        </is>
      </c>
      <c r="C38" s="401" t="n"/>
      <c r="D38" s="204">
        <f>IF('{Equipment Data Entry}'!D151="","",'{Equipment Data Entry}'!D151)</f>
        <v/>
      </c>
      <c r="E38" s="400" t="n"/>
      <c r="F38" s="400" t="n"/>
      <c r="G38" s="401" t="n"/>
      <c r="I38" s="199" t="inlineStr">
        <is>
          <t>DDC Address</t>
        </is>
      </c>
      <c r="J38" s="400" t="n"/>
      <c r="K38" s="401" t="n"/>
      <c r="L38" s="208">
        <f>IF('{Equipment Data Entry}'!M151="","",'{Equipment Data Entry}'!M151)</f>
        <v/>
      </c>
      <c r="M38" s="401" t="n"/>
    </row>
    <row r="39" ht="13.35" customHeight="1" s="162">
      <c r="B39" s="199" t="inlineStr">
        <is>
          <t>Inlet Size</t>
        </is>
      </c>
      <c r="C39" s="401" t="n"/>
      <c r="D39" s="204">
        <f>IF('{Equipment Data Entry}'!G151="","",'{Equipment Data Entry}'!G151)</f>
        <v/>
      </c>
      <c r="E39" s="400" t="n"/>
      <c r="F39" s="400" t="n"/>
      <c r="G39" s="401" t="n"/>
      <c r="I39" s="199" t="inlineStr">
        <is>
          <t>Calibration Factor</t>
        </is>
      </c>
      <c r="J39" s="400" t="n"/>
      <c r="K39" s="401" t="n"/>
      <c r="L39" s="27" t="n"/>
      <c r="M39" s="401" t="n"/>
    </row>
    <row r="40" ht="13.35" customHeight="1" s="162">
      <c r="B40" s="199" t="inlineStr">
        <is>
          <t>DDC Max / Min</t>
        </is>
      </c>
      <c r="C40" s="401" t="n"/>
      <c r="D40" s="204" t="n"/>
      <c r="E40" s="400" t="n"/>
      <c r="F40" s="400" t="n"/>
      <c r="G40" s="401" t="n"/>
      <c r="I40" s="199" t="inlineStr">
        <is>
          <t>Heating CFM</t>
        </is>
      </c>
      <c r="J40" s="400" t="n"/>
      <c r="K40" s="401" t="n"/>
      <c r="L40" s="27">
        <f>IF('{Equipment Data Entry}'!K151="","",'{Equipment Data Entry}'!K151)</f>
        <v/>
      </c>
      <c r="M40" s="401" t="n"/>
    </row>
    <row r="41" ht="13.35" customHeight="1" s="162">
      <c r="B41" s="188" t="inlineStr">
        <is>
          <t>Register / Grille / Diffuser Airflow</t>
        </is>
      </c>
      <c r="C41" s="174" t="n"/>
      <c r="D41" s="174" t="n"/>
      <c r="E41" s="174" t="n"/>
      <c r="F41" s="173" t="n"/>
      <c r="G41" s="233" t="inlineStr">
        <is>
          <t>Design VEL</t>
        </is>
      </c>
      <c r="H41" s="194" t="inlineStr">
        <is>
          <t>Design CFM</t>
        </is>
      </c>
      <c r="I41" s="188" t="inlineStr">
        <is>
          <t>Initial</t>
        </is>
      </c>
      <c r="J41" s="173" t="n"/>
      <c r="K41" s="188" t="inlineStr">
        <is>
          <t>Final</t>
        </is>
      </c>
      <c r="L41" s="173" t="n"/>
      <c r="M41" s="188" t="inlineStr">
        <is>
          <t>%</t>
        </is>
      </c>
    </row>
    <row r="42" ht="13.35" customHeight="1" s="162">
      <c r="B42" s="153" t="inlineStr">
        <is>
          <t>No.</t>
        </is>
      </c>
      <c r="C42" s="188" t="inlineStr">
        <is>
          <t>Area Served</t>
        </is>
      </c>
      <c r="D42" s="188" t="inlineStr">
        <is>
          <t>Type</t>
        </is>
      </c>
      <c r="E42" s="188" t="inlineStr">
        <is>
          <t>Size</t>
        </is>
      </c>
      <c r="F42" s="188" t="inlineStr">
        <is>
          <t>Ak</t>
        </is>
      </c>
      <c r="G42" s="440" t="n"/>
      <c r="H42" s="440" t="n"/>
      <c r="I42" s="188" t="inlineStr">
        <is>
          <t>VEL</t>
        </is>
      </c>
      <c r="J42" s="188" t="inlineStr">
        <is>
          <t>CFM</t>
        </is>
      </c>
      <c r="K42" s="188" t="inlineStr">
        <is>
          <t>VEL</t>
        </is>
      </c>
      <c r="L42" s="188" t="inlineStr">
        <is>
          <t>CFM</t>
        </is>
      </c>
      <c r="M42" s="440" t="n"/>
    </row>
    <row r="43" ht="13.35" customHeight="1" s="162">
      <c r="B43" s="307" t="n"/>
      <c r="C43" s="307" t="n"/>
      <c r="E43" s="307" t="n"/>
      <c r="F43" s="32" t="n"/>
      <c r="G43" s="33">
        <f>IF(F43="", "", IF(OR(ISTEXT(H43),ISTEXT(F43)),"",H43/F43))</f>
        <v/>
      </c>
      <c r="H43" s="33" t="n"/>
      <c r="I43" s="33" t="n"/>
      <c r="J43" s="33">
        <f>IF(I43="", "", IF(OR(ISTEXT(I43),ISTEXT($F43)),"",I43*$F43))</f>
        <v/>
      </c>
      <c r="K43" s="33" t="n"/>
      <c r="L43" s="33">
        <f>IF(K43="", "", IF(OR(ISTEXT(K43),ISTEXT($F43)),"",K43*$F43))</f>
        <v/>
      </c>
      <c r="M43" s="30">
        <f>IF(OR(H43="",H43=0),"",IF(K43="",IF(J43="","",IF(OR(ISTEXT(J43),ISTEXT(H43)),"",J43/H43)),IF(OR(ISTEXT(L43),ISTEXT(H43)),"",L43/H43)))</f>
        <v/>
      </c>
    </row>
    <row r="44" ht="13.35" customHeight="1" s="162">
      <c r="B44" s="307" t="n"/>
      <c r="C44" s="307" t="n"/>
      <c r="E44" s="307" t="n"/>
      <c r="F44" s="32" t="n"/>
      <c r="G44" s="33">
        <f>IF(F44="", "", IF(OR(ISTEXT(H44),ISTEXT(F44)),"",H44/F44))</f>
        <v/>
      </c>
      <c r="H44" s="33" t="n"/>
      <c r="I44" s="33" t="n"/>
      <c r="J44" s="33">
        <f>IF(I44="", "", IF(OR(ISTEXT(I44),ISTEXT($F44)),"",I44*$F44))</f>
        <v/>
      </c>
      <c r="K44" s="33" t="n"/>
      <c r="L44" s="33">
        <f>IF(K44="", "", IF(OR(ISTEXT(K44),ISTEXT($F44)),"",K44*$F44))</f>
        <v/>
      </c>
      <c r="M44" s="30">
        <f>IF(OR(H44="",H44=0),"",IF(K44="",IF(J44="","",IF(OR(ISTEXT(J44),ISTEXT(H44)),"",J44/H44)),IF(OR(ISTEXT(L44),ISTEXT(H44)),"",L44/H44)))</f>
        <v/>
      </c>
    </row>
    <row r="45" ht="13.35" customHeight="1" s="162">
      <c r="B45" s="307" t="n"/>
      <c r="C45" s="307" t="n"/>
      <c r="E45" s="307" t="n"/>
      <c r="F45" s="32" t="n"/>
      <c r="G45" s="33">
        <f>IF(F45="", "", IF(OR(ISTEXT(H45),ISTEXT(F45)),"",H45/F45))</f>
        <v/>
      </c>
      <c r="H45" s="33" t="n"/>
      <c r="I45" s="33" t="n"/>
      <c r="J45" s="33">
        <f>IF(I45="", "", IF(OR(ISTEXT(I45),ISTEXT($F45)),"",I45*$F45))</f>
        <v/>
      </c>
      <c r="K45" s="33" t="n"/>
      <c r="L45" s="33">
        <f>IF(K45="", "", IF(OR(ISTEXT(K45),ISTEXT($F45)),"",K45*$F45))</f>
        <v/>
      </c>
      <c r="M45" s="30">
        <f>IF(OR(H45="",H45=0),"",IF(K45="",IF(J45="","",IF(OR(ISTEXT(J45),ISTEXT(H45)),"",J45/H45)),IF(OR(ISTEXT(L45),ISTEXT(H45)),"",L45/H45)))</f>
        <v/>
      </c>
    </row>
    <row r="46" ht="13.35" customHeight="1" s="162">
      <c r="B46" s="307" t="n"/>
      <c r="C46" s="307" t="n"/>
      <c r="E46" s="307" t="n"/>
      <c r="F46" s="32" t="n"/>
      <c r="G46" s="33">
        <f>IF(F46="", "", IF(OR(ISTEXT(H46),ISTEXT(F46)),"",H46/F46))</f>
        <v/>
      </c>
      <c r="H46" s="33" t="n"/>
      <c r="I46" s="33" t="n"/>
      <c r="J46" s="33">
        <f>IF(I46="", "", IF(OR(ISTEXT(I46),ISTEXT($F46)),"",I46*$F46))</f>
        <v/>
      </c>
      <c r="K46" s="33" t="n"/>
      <c r="L46" s="33">
        <f>IF(K46="", "", IF(OR(ISTEXT(K46),ISTEXT($F46)),"",K46*$F46))</f>
        <v/>
      </c>
      <c r="M46" s="30">
        <f>IF(OR(H46="",H46=0),"",IF(K46="",IF(J46="","",IF(OR(ISTEXT(J46),ISTEXT(H46)),"",J46/H46)),IF(OR(ISTEXT(L46),ISTEXT(H46)),"",L46/H46)))</f>
        <v/>
      </c>
    </row>
    <row r="47" ht="13.35" customHeight="1" s="162">
      <c r="B47" s="307" t="n"/>
      <c r="C47" s="307" t="n"/>
      <c r="E47" s="307" t="n"/>
      <c r="F47" s="32" t="n"/>
      <c r="G47" s="33">
        <f>IF(F47="", "", IF(OR(ISTEXT(H47),ISTEXT(F47)),"",H47/F47))</f>
        <v/>
      </c>
      <c r="H47" s="33" t="n"/>
      <c r="I47" s="33" t="n"/>
      <c r="J47" s="33">
        <f>IF(I47="", "", IF(OR(ISTEXT(I47),ISTEXT($F47)),"",I47*$F47))</f>
        <v/>
      </c>
      <c r="K47" s="33" t="n"/>
      <c r="L47" s="33">
        <f>IF(K47="", "", IF(OR(ISTEXT(K47),ISTEXT($F47)),"",K47*$F47))</f>
        <v/>
      </c>
      <c r="M47" s="30">
        <f>IF(OR(H47="",H47=0),"",IF(K47="",IF(J47="","",IF(OR(ISTEXT(J47),ISTEXT(H47)),"",J47/H47)),IF(OR(ISTEXT(L47),ISTEXT(H47)),"",L47/H47)))</f>
        <v/>
      </c>
    </row>
    <row r="48" ht="13.35" customHeight="1" s="162">
      <c r="B48" s="307" t="n"/>
      <c r="C48" s="307" t="n"/>
      <c r="E48" s="307" t="n"/>
      <c r="F48" s="32" t="n"/>
      <c r="G48" s="33">
        <f>IF(F48="", "", IF(OR(ISTEXT(H48),ISTEXT(F48)),"",H48/F48))</f>
        <v/>
      </c>
      <c r="H48" s="33" t="n"/>
      <c r="I48" s="33" t="n"/>
      <c r="J48" s="33">
        <f>IF(I48="", "", IF(OR(ISTEXT(I48),ISTEXT($F48)),"",I48*$F48))</f>
        <v/>
      </c>
      <c r="K48" s="33" t="n"/>
      <c r="L48" s="33">
        <f>IF(K48="", "", IF(OR(ISTEXT(K48),ISTEXT($F48)),"",K48*$F48))</f>
        <v/>
      </c>
      <c r="M48" s="30">
        <f>IF(OR(H48="",H48=0),"",IF(K48="",IF(J48="","",IF(OR(ISTEXT(J48),ISTEXT(H48)),"",J48/H48)),IF(OR(ISTEXT(L48),ISTEXT(H48)),"",L48/H48)))</f>
        <v/>
      </c>
    </row>
    <row r="49" ht="13.35" customHeight="1" s="162">
      <c r="B49" s="42" t="n"/>
      <c r="C49" s="231" t="inlineStr">
        <is>
          <t>Total</t>
        </is>
      </c>
      <c r="D49" s="159" t="n"/>
      <c r="E49" s="42" t="n"/>
      <c r="F49" s="42" t="n"/>
      <c r="G49" s="43" t="n"/>
      <c r="H49" s="43">
        <f>IF(SUM(H43:H48)=0,"",SUM(H43:H48))</f>
        <v/>
      </c>
      <c r="I49" s="43" t="n"/>
      <c r="J49" s="43">
        <f>IF(SUM(J43:J48)=0,"",SUM(J43:J48))</f>
        <v/>
      </c>
      <c r="K49" s="43" t="n"/>
      <c r="L49" s="43">
        <f>IF(SUM(L43:L48)=0,"",SUM(L43:L48))</f>
        <v/>
      </c>
      <c r="M49" s="35">
        <f>IF(OR(H49="",H49=0),"",IF(L49="",IF(J49="","",IF(OR(ISTEXT(J49),ISTEXT(H49)),"",J49/H49)),IF(OR(ISTEXT(L49),ISTEXT(H49)),"",L49/H49)))</f>
        <v/>
      </c>
    </row>
    <row r="50" ht="13.35" customHeight="1" s="162">
      <c r="B50" s="188" t="inlineStr">
        <is>
          <t>Remarks</t>
        </is>
      </c>
      <c r="C50" s="173" t="n"/>
      <c r="D50" s="154" t="n"/>
      <c r="E50" s="174" t="n"/>
      <c r="F50" s="174" t="n"/>
      <c r="G50" s="174" t="n"/>
      <c r="H50" s="174" t="n"/>
      <c r="I50" s="174" t="n"/>
      <c r="J50" s="174" t="n"/>
      <c r="K50" s="174" t="n"/>
      <c r="L50" s="174" t="n"/>
      <c r="M50" s="173" t="n"/>
    </row>
    <row r="51" ht="13.35" customHeight="1" s="162">
      <c r="B51" s="154" t="n"/>
      <c r="C51" s="174" t="n"/>
      <c r="D51" s="174" t="n"/>
      <c r="E51" s="174" t="n"/>
      <c r="F51" s="174" t="n"/>
      <c r="G51" s="174" t="n"/>
      <c r="H51" s="174" t="n"/>
      <c r="I51" s="174" t="n"/>
      <c r="J51" s="174" t="n"/>
      <c r="K51" s="174" t="n"/>
      <c r="L51" s="174" t="n"/>
      <c r="M51" s="173" t="n"/>
    </row>
    <row r="52" ht="13.35" customHeight="1" s="162"/>
    <row r="53" ht="13.35" customHeight="1" s="162"/>
    <row r="54" ht="13.35" customHeight="1" s="162"/>
    <row r="55" ht="13.35" customHeight="1" s="162"/>
    <row r="56" ht="13.35" customHeight="1" s="162">
      <c r="B56" s="200" t="inlineStr">
        <is>
          <t>System</t>
        </is>
      </c>
      <c r="C56" s="403" t="n"/>
      <c r="D56" s="209">
        <f>IF('{Equipment Data Entry}'!B152="","",'{Equipment Data Entry}'!B152)</f>
        <v/>
      </c>
      <c r="E56" s="418" t="n"/>
      <c r="F56" s="403" t="n"/>
      <c r="G56" s="200" t="inlineStr">
        <is>
          <t>Service</t>
        </is>
      </c>
      <c r="H56" s="403" t="n"/>
      <c r="I56" s="210">
        <f>IF('{Equipment Data Entry}'!C152="","",'{Equipment Data Entry}'!C152)</f>
        <v/>
      </c>
      <c r="J56" s="418" t="n"/>
      <c r="K56" s="418" t="n"/>
      <c r="L56" s="418" t="n"/>
      <c r="M56" s="403" t="n"/>
    </row>
    <row r="57" ht="13.35" customHeight="1" s="162">
      <c r="B57" s="422" t="n"/>
      <c r="C57" s="423" t="n"/>
      <c r="D57" s="422" t="n"/>
      <c r="E57" s="424" t="n"/>
      <c r="F57" s="423" t="n"/>
      <c r="G57" s="422" t="n"/>
      <c r="H57" s="423" t="n"/>
      <c r="I57" s="422" t="n"/>
      <c r="J57" s="424" t="n"/>
      <c r="K57" s="424" t="n"/>
      <c r="L57" s="424" t="n"/>
      <c r="M57" s="423" t="n"/>
    </row>
    <row r="58" ht="13.35" customHeight="1" s="162">
      <c r="B58" s="199" t="inlineStr">
        <is>
          <t>Terminal Type</t>
        </is>
      </c>
      <c r="C58" s="401" t="n"/>
      <c r="D58" s="204">
        <f>IF('{Equipment Data Entry}'!H152="","",'{Equipment Data Entry}'!H152)</f>
        <v/>
      </c>
      <c r="E58" s="400" t="n"/>
      <c r="F58" s="400" t="n"/>
      <c r="G58" s="401" t="n"/>
      <c r="I58" s="199" t="inlineStr">
        <is>
          <t>Instrument</t>
        </is>
      </c>
      <c r="J58" s="400" t="n"/>
      <c r="K58" s="401" t="n"/>
      <c r="L58" s="199" t="n"/>
      <c r="M58" s="401" t="n"/>
    </row>
    <row r="59" ht="13.35" customHeight="1" s="162">
      <c r="B59" s="200" t="inlineStr">
        <is>
          <t>Unit Data</t>
        </is>
      </c>
      <c r="C59" s="400" t="n"/>
      <c r="D59" s="400" t="n"/>
      <c r="E59" s="400" t="n"/>
      <c r="F59" s="400" t="n"/>
      <c r="G59" s="401" t="n"/>
      <c r="I59" s="200" t="inlineStr">
        <is>
          <t>Design and Performance Data</t>
        </is>
      </c>
      <c r="J59" s="400" t="n"/>
      <c r="K59" s="400" t="n"/>
      <c r="L59" s="400" t="n"/>
      <c r="M59" s="401" t="n"/>
    </row>
    <row r="60" ht="13.35" customHeight="1" s="162">
      <c r="B60" s="199" t="inlineStr">
        <is>
          <t>Manufacturer</t>
        </is>
      </c>
      <c r="C60" s="401" t="n"/>
      <c r="D60" s="204">
        <f>IF('{Equipment Data Entry}'!E152="","",'{Equipment Data Entry}'!E152)</f>
        <v/>
      </c>
      <c r="E60" s="400" t="n"/>
      <c r="F60" s="400" t="n"/>
      <c r="G60" s="401" t="n"/>
      <c r="I60" s="199" t="inlineStr">
        <is>
          <t>Design Criteria</t>
        </is>
      </c>
      <c r="J60" s="400" t="n"/>
      <c r="K60" s="401" t="n"/>
      <c r="L60" s="199" t="inlineStr">
        <is>
          <t>Design</t>
        </is>
      </c>
      <c r="M60" s="199" t="inlineStr">
        <is>
          <t>Actual</t>
        </is>
      </c>
    </row>
    <row r="61" ht="13.35" customHeight="1" s="162">
      <c r="B61" s="199" t="inlineStr">
        <is>
          <t>Model Number</t>
        </is>
      </c>
      <c r="C61" s="401" t="n"/>
      <c r="D61" s="204">
        <f>IF('{Equipment Data Entry}'!F152="","",'{Equipment Data Entry}'!F152)</f>
        <v/>
      </c>
      <c r="E61" s="400" t="n"/>
      <c r="F61" s="400" t="n"/>
      <c r="G61" s="401" t="n"/>
      <c r="I61" s="199" t="inlineStr">
        <is>
          <t>Maximum CFM</t>
        </is>
      </c>
      <c r="J61" s="400" t="n"/>
      <c r="K61" s="401" t="n"/>
      <c r="L61" s="24">
        <f>IF('{Equipment Data Entry}'!I152="","",'{Equipment Data Entry}'!I152)</f>
        <v/>
      </c>
      <c r="M61" s="24">
        <f>L75</f>
        <v/>
      </c>
    </row>
    <row r="62" ht="13.35" customHeight="1" s="162">
      <c r="B62" s="199" t="inlineStr">
        <is>
          <t>Serial Number</t>
        </is>
      </c>
      <c r="C62" s="401" t="n"/>
      <c r="D62" s="204" t="n"/>
      <c r="E62" s="400" t="n"/>
      <c r="F62" s="400" t="n"/>
      <c r="G62" s="401" t="n"/>
      <c r="I62" s="199" t="inlineStr">
        <is>
          <t>Minimum CFM</t>
        </is>
      </c>
      <c r="J62" s="400" t="n"/>
      <c r="K62" s="401" t="n"/>
      <c r="L62" s="24">
        <f>IF('{Equipment Data Entry}'!J152="","",'{Equipment Data Entry}'!J152)</f>
        <v/>
      </c>
      <c r="M62" s="24" t="n"/>
    </row>
    <row r="63" ht="13.35" customHeight="1" s="162">
      <c r="B63" s="199" t="inlineStr">
        <is>
          <t>Area Served</t>
        </is>
      </c>
      <c r="C63" s="401" t="n"/>
      <c r="D63" s="204">
        <f>IF('{Equipment Data Entry}'!C152="","",'{Equipment Data Entry}'!C152)</f>
        <v/>
      </c>
      <c r="E63" s="400" t="n"/>
      <c r="F63" s="400" t="n"/>
      <c r="G63" s="401" t="n"/>
      <c r="I63" s="199" t="inlineStr">
        <is>
          <t>Fan CFM</t>
        </is>
      </c>
      <c r="J63" s="400" t="n"/>
      <c r="K63" s="401" t="n"/>
      <c r="L63" s="24">
        <f>IF('{Equipment Data Entry}'!L152="","",'{Equipment Data Entry}'!L152)</f>
        <v/>
      </c>
      <c r="M63" s="24" t="n"/>
    </row>
    <row r="64" ht="13.35" customHeight="1" s="162">
      <c r="B64" s="199" t="inlineStr">
        <is>
          <t>Location</t>
        </is>
      </c>
      <c r="C64" s="401" t="n"/>
      <c r="D64" s="204">
        <f>IF('{Equipment Data Entry}'!D152="","",'{Equipment Data Entry}'!D152)</f>
        <v/>
      </c>
      <c r="E64" s="400" t="n"/>
      <c r="F64" s="400" t="n"/>
      <c r="G64" s="401" t="n"/>
      <c r="I64" s="199" t="inlineStr">
        <is>
          <t>DDC Address</t>
        </is>
      </c>
      <c r="J64" s="400" t="n"/>
      <c r="K64" s="401" t="n"/>
      <c r="L64" s="208">
        <f>IF('{Equipment Data Entry}'!M152="","",'{Equipment Data Entry}'!M152)</f>
        <v/>
      </c>
      <c r="M64" s="401" t="n"/>
    </row>
    <row r="65" ht="13.35" customHeight="1" s="162">
      <c r="B65" s="199" t="inlineStr">
        <is>
          <t>Inlet Size</t>
        </is>
      </c>
      <c r="C65" s="401" t="n"/>
      <c r="D65" s="204">
        <f>IF('{Equipment Data Entry}'!G152="","",'{Equipment Data Entry}'!G152)</f>
        <v/>
      </c>
      <c r="E65" s="400" t="n"/>
      <c r="F65" s="400" t="n"/>
      <c r="G65" s="401" t="n"/>
      <c r="I65" s="199" t="inlineStr">
        <is>
          <t>Calibration Factor</t>
        </is>
      </c>
      <c r="J65" s="400" t="n"/>
      <c r="K65" s="401" t="n"/>
      <c r="L65" s="27" t="n"/>
      <c r="M65" s="401" t="n"/>
    </row>
    <row r="66" ht="13.35" customHeight="1" s="162">
      <c r="B66" s="199" t="inlineStr">
        <is>
          <t>DDC Max / Min</t>
        </is>
      </c>
      <c r="C66" s="401" t="n"/>
      <c r="D66" s="204" t="n"/>
      <c r="E66" s="400" t="n"/>
      <c r="F66" s="400" t="n"/>
      <c r="G66" s="401" t="n"/>
      <c r="I66" s="199" t="inlineStr">
        <is>
          <t>Heating CFM</t>
        </is>
      </c>
      <c r="J66" s="400" t="n"/>
      <c r="K66" s="401" t="n"/>
      <c r="L66" s="27">
        <f>IF('{Equipment Data Entry}'!K152="","",'{Equipment Data Entry}'!K152)</f>
        <v/>
      </c>
      <c r="M66" s="401" t="n"/>
    </row>
    <row r="67" ht="13.35" customHeight="1" s="162">
      <c r="B67" s="188" t="inlineStr">
        <is>
          <t>Register / Grille / Diffuser Airflow</t>
        </is>
      </c>
      <c r="C67" s="174" t="n"/>
      <c r="D67" s="174" t="n"/>
      <c r="E67" s="174" t="n"/>
      <c r="F67" s="173" t="n"/>
      <c r="G67" s="233" t="inlineStr">
        <is>
          <t>Design VEL</t>
        </is>
      </c>
      <c r="H67" s="194" t="inlineStr">
        <is>
          <t>Design CFM</t>
        </is>
      </c>
      <c r="I67" s="188" t="inlineStr">
        <is>
          <t>Initial</t>
        </is>
      </c>
      <c r="J67" s="173" t="n"/>
      <c r="K67" s="188" t="inlineStr">
        <is>
          <t>Final</t>
        </is>
      </c>
      <c r="L67" s="173" t="n"/>
      <c r="M67" s="188" t="inlineStr">
        <is>
          <t>%</t>
        </is>
      </c>
    </row>
    <row r="68" ht="13.35" customHeight="1" s="162">
      <c r="B68" s="153" t="inlineStr">
        <is>
          <t>No.</t>
        </is>
      </c>
      <c r="C68" s="188" t="inlineStr">
        <is>
          <t>Area Served</t>
        </is>
      </c>
      <c r="D68" s="188" t="inlineStr">
        <is>
          <t>Type</t>
        </is>
      </c>
      <c r="E68" s="188" t="inlineStr">
        <is>
          <t>Size</t>
        </is>
      </c>
      <c r="F68" s="188" t="inlineStr">
        <is>
          <t>Ak</t>
        </is>
      </c>
      <c r="G68" s="440" t="n"/>
      <c r="H68" s="440" t="n"/>
      <c r="I68" s="188" t="inlineStr">
        <is>
          <t>VEL</t>
        </is>
      </c>
      <c r="J68" s="188" t="inlineStr">
        <is>
          <t>CFM</t>
        </is>
      </c>
      <c r="K68" s="188" t="inlineStr">
        <is>
          <t>VEL</t>
        </is>
      </c>
      <c r="L68" s="188" t="inlineStr">
        <is>
          <t>CFM</t>
        </is>
      </c>
      <c r="M68" s="440" t="n"/>
    </row>
    <row r="69" ht="13.35" customHeight="1" s="162">
      <c r="B69" s="307" t="n"/>
      <c r="C69" s="307" t="n"/>
      <c r="E69" s="307" t="n"/>
      <c r="F69" s="32" t="n"/>
      <c r="G69" s="33">
        <f>IF(F69="", "", IF(OR(ISTEXT(H69),ISTEXT(F69)),"",H69/F69))</f>
        <v/>
      </c>
      <c r="H69" s="33" t="n"/>
      <c r="I69" s="33" t="n"/>
      <c r="J69" s="33">
        <f>IF(I69="", "", IF(OR(ISTEXT(I69),ISTEXT($F69)),"",I69*$F69))</f>
        <v/>
      </c>
      <c r="K69" s="33" t="n"/>
      <c r="L69" s="33">
        <f>IF(K69="", "", IF(OR(ISTEXT(K69),ISTEXT($F69)),"",K69*$F69))</f>
        <v/>
      </c>
      <c r="M69" s="30">
        <f>IF(OR(H69="",H69=0),"",IF(K69="",IF(J69="","",IF(OR(ISTEXT(J69),ISTEXT(H69)),"",J69/H69)),IF(OR(ISTEXT(L69),ISTEXT(H69)),"",L69/H69)))</f>
        <v/>
      </c>
    </row>
    <row r="70" ht="13.35" customHeight="1" s="162">
      <c r="B70" s="307" t="n"/>
      <c r="C70" s="307" t="n"/>
      <c r="E70" s="307" t="n"/>
      <c r="F70" s="32" t="n"/>
      <c r="G70" s="33">
        <f>IF(F70="", "", IF(OR(ISTEXT(H70),ISTEXT(F70)),"",H70/F70))</f>
        <v/>
      </c>
      <c r="H70" s="33" t="n"/>
      <c r="I70" s="33" t="n"/>
      <c r="J70" s="33">
        <f>IF(I70="", "", IF(OR(ISTEXT(I70),ISTEXT($F70)),"",I70*$F70))</f>
        <v/>
      </c>
      <c r="K70" s="33" t="n"/>
      <c r="L70" s="33">
        <f>IF(K70="", "", IF(OR(ISTEXT(K70),ISTEXT($F70)),"",K70*$F70))</f>
        <v/>
      </c>
      <c r="M70" s="30">
        <f>IF(OR(H70="",H70=0),"",IF(K70="",IF(J70="","",IF(OR(ISTEXT(J70),ISTEXT(H70)),"",J70/H70)),IF(OR(ISTEXT(L70),ISTEXT(H70)),"",L70/H70)))</f>
        <v/>
      </c>
    </row>
    <row r="71" ht="13.35" customHeight="1" s="162">
      <c r="B71" s="307" t="n"/>
      <c r="C71" s="307" t="n"/>
      <c r="E71" s="307" t="n"/>
      <c r="F71" s="32" t="n"/>
      <c r="G71" s="33">
        <f>IF(F71="", "", IF(OR(ISTEXT(H71),ISTEXT(F71)),"",H71/F71))</f>
        <v/>
      </c>
      <c r="H71" s="33" t="n"/>
      <c r="I71" s="33" t="n"/>
      <c r="J71" s="33">
        <f>IF(I71="", "", IF(OR(ISTEXT(I71),ISTEXT($F71)),"",I71*$F71))</f>
        <v/>
      </c>
      <c r="K71" s="33" t="n"/>
      <c r="L71" s="33">
        <f>IF(K71="", "", IF(OR(ISTEXT(K71),ISTEXT($F71)),"",K71*$F71))</f>
        <v/>
      </c>
      <c r="M71" s="30">
        <f>IF(OR(H71="",H71=0),"",IF(K71="",IF(J71="","",IF(OR(ISTEXT(J71),ISTEXT(H71)),"",J71/H71)),IF(OR(ISTEXT(L71),ISTEXT(H71)),"",L71/H71)))</f>
        <v/>
      </c>
    </row>
    <row r="72" ht="13.35" customHeight="1" s="162">
      <c r="B72" s="307" t="n"/>
      <c r="C72" s="307" t="n"/>
      <c r="E72" s="307" t="n"/>
      <c r="F72" s="32" t="n"/>
      <c r="G72" s="33">
        <f>IF(F72="", "", IF(OR(ISTEXT(H72),ISTEXT(F72)),"",H72/F72))</f>
        <v/>
      </c>
      <c r="H72" s="33" t="n"/>
      <c r="I72" s="33" t="n"/>
      <c r="J72" s="33">
        <f>IF(I72="", "", IF(OR(ISTEXT(I72),ISTEXT($F72)),"",I72*$F72))</f>
        <v/>
      </c>
      <c r="K72" s="33" t="n"/>
      <c r="L72" s="33">
        <f>IF(K72="", "", IF(OR(ISTEXT(K72),ISTEXT($F72)),"",K72*$F72))</f>
        <v/>
      </c>
      <c r="M72" s="30">
        <f>IF(OR(H72="",H72=0),"",IF(K72="",IF(J72="","",IF(OR(ISTEXT(J72),ISTEXT(H72)),"",J72/H72)),IF(OR(ISTEXT(L72),ISTEXT(H72)),"",L72/H72)))</f>
        <v/>
      </c>
    </row>
    <row r="73" ht="13.35" customHeight="1" s="162">
      <c r="B73" s="307" t="n"/>
      <c r="C73" s="307" t="n"/>
      <c r="E73" s="307" t="n"/>
      <c r="F73" s="32" t="n"/>
      <c r="G73" s="33">
        <f>IF(F73="", "", IF(OR(ISTEXT(H73),ISTEXT(F73)),"",H73/F73))</f>
        <v/>
      </c>
      <c r="H73" s="33" t="n"/>
      <c r="I73" s="33" t="n"/>
      <c r="J73" s="33">
        <f>IF(I73="", "", IF(OR(ISTEXT(I73),ISTEXT($F73)),"",I73*$F73))</f>
        <v/>
      </c>
      <c r="K73" s="33" t="n"/>
      <c r="L73" s="33">
        <f>IF(K73="", "", IF(OR(ISTEXT(K73),ISTEXT($F73)),"",K73*$F73))</f>
        <v/>
      </c>
      <c r="M73" s="30">
        <f>IF(OR(H73="",H73=0),"",IF(K73="",IF(J73="","",IF(OR(ISTEXT(J73),ISTEXT(H73)),"",J73/H73)),IF(OR(ISTEXT(L73),ISTEXT(H73)),"",L73/H73)))</f>
        <v/>
      </c>
    </row>
    <row r="74" ht="13.35" customHeight="1" s="162">
      <c r="B74" s="307" t="n"/>
      <c r="C74" s="307" t="n"/>
      <c r="E74" s="307" t="n"/>
      <c r="F74" s="32" t="n"/>
      <c r="G74" s="33">
        <f>IF(F74="", "", IF(OR(ISTEXT(H74),ISTEXT(F74)),"",H74/F74))</f>
        <v/>
      </c>
      <c r="H74" s="33" t="n"/>
      <c r="I74" s="33" t="n"/>
      <c r="J74" s="33">
        <f>IF(I74="", "", IF(OR(ISTEXT(I74),ISTEXT($F74)),"",I74*$F74))</f>
        <v/>
      </c>
      <c r="K74" s="33" t="n"/>
      <c r="L74" s="33">
        <f>IF(K74="", "", IF(OR(ISTEXT(K74),ISTEXT($F74)),"",K74*$F74))</f>
        <v/>
      </c>
      <c r="M74" s="30">
        <f>IF(OR(H74="",H74=0),"",IF(K74="",IF(J74="","",IF(OR(ISTEXT(J74),ISTEXT(H74)),"",J74/H74)),IF(OR(ISTEXT(L74),ISTEXT(H74)),"",L74/H74)))</f>
        <v/>
      </c>
    </row>
    <row r="75" ht="13.35" customHeight="1" s="162">
      <c r="B75" s="42" t="n"/>
      <c r="C75" s="231" t="inlineStr">
        <is>
          <t>Total</t>
        </is>
      </c>
      <c r="D75" s="159" t="n"/>
      <c r="E75" s="42" t="n"/>
      <c r="F75" s="42" t="n"/>
      <c r="G75" s="43" t="n"/>
      <c r="H75" s="43">
        <f>IF(SUM(H69:H74)=0,"",SUM(H69:H74))</f>
        <v/>
      </c>
      <c r="I75" s="43" t="n"/>
      <c r="J75" s="43">
        <f>IF(SUM(J69:J74)=0,"",SUM(J69:J74))</f>
        <v/>
      </c>
      <c r="K75" s="43" t="n"/>
      <c r="L75" s="43">
        <f>IF(SUM(L69:L74)=0,"",SUM(L69:L74))</f>
        <v/>
      </c>
      <c r="M75" s="35">
        <f>IF(OR(H75="",H75=0),"",IF(L75="",IF(J75="","",IF(OR(ISTEXT(J75),ISTEXT(H75)),"",J75/H75)),IF(OR(ISTEXT(L75),ISTEXT(H75)),"",L75/H75)))</f>
        <v/>
      </c>
    </row>
    <row r="76" ht="13.35" customHeight="1" s="162">
      <c r="B76" s="188" t="inlineStr">
        <is>
          <t>Remarks</t>
        </is>
      </c>
      <c r="C76" s="173" t="n"/>
      <c r="D76" s="154" t="n"/>
      <c r="E76" s="174" t="n"/>
      <c r="F76" s="174" t="n"/>
      <c r="G76" s="174" t="n"/>
      <c r="H76" s="174" t="n"/>
      <c r="I76" s="174" t="n"/>
      <c r="J76" s="174" t="n"/>
      <c r="K76" s="174" t="n"/>
      <c r="L76" s="174" t="n"/>
      <c r="M76" s="173" t="n"/>
    </row>
    <row r="77" ht="13.35" customHeight="1" s="162">
      <c r="B77" s="154" t="n"/>
      <c r="C77" s="174" t="n"/>
      <c r="D77" s="174" t="n"/>
      <c r="E77" s="174" t="n"/>
      <c r="F77" s="174" t="n"/>
      <c r="G77" s="174" t="n"/>
      <c r="H77" s="174" t="n"/>
      <c r="I77" s="174" t="n"/>
      <c r="J77" s="174" t="n"/>
      <c r="K77" s="174" t="n"/>
      <c r="L77" s="174" t="n"/>
      <c r="M77" s="173" t="n"/>
    </row>
    <row r="78" ht="13.35" customHeight="1" s="162"/>
    <row r="79" ht="13.35" customHeight="1" s="162"/>
    <row r="80" ht="13.35" customHeight="1" s="162"/>
    <row r="81" ht="13.35" customHeight="1" s="162"/>
    <row r="82" ht="13.35" customHeight="1" s="162">
      <c r="B82" s="200" t="inlineStr">
        <is>
          <t>System</t>
        </is>
      </c>
      <c r="C82" s="403" t="n"/>
      <c r="D82" s="209">
        <f>IF('{Equipment Data Entry}'!B153="","",'{Equipment Data Entry}'!B153)</f>
        <v/>
      </c>
      <c r="E82" s="418" t="n"/>
      <c r="F82" s="403" t="n"/>
      <c r="G82" s="200" t="inlineStr">
        <is>
          <t>Service</t>
        </is>
      </c>
      <c r="H82" s="403" t="n"/>
      <c r="I82" s="210">
        <f>IF('{Equipment Data Entry}'!C153="","",'{Equipment Data Entry}'!C153)</f>
        <v/>
      </c>
      <c r="J82" s="418" t="n"/>
      <c r="K82" s="418" t="n"/>
      <c r="L82" s="418" t="n"/>
      <c r="M82" s="403" t="n"/>
    </row>
    <row r="83" ht="13.35" customHeight="1" s="162">
      <c r="B83" s="422" t="n"/>
      <c r="C83" s="423" t="n"/>
      <c r="D83" s="422" t="n"/>
      <c r="E83" s="424" t="n"/>
      <c r="F83" s="423" t="n"/>
      <c r="G83" s="422" t="n"/>
      <c r="H83" s="423" t="n"/>
      <c r="I83" s="422" t="n"/>
      <c r="J83" s="424" t="n"/>
      <c r="K83" s="424" t="n"/>
      <c r="L83" s="424" t="n"/>
      <c r="M83" s="423" t="n"/>
    </row>
    <row r="84" ht="13.35" customHeight="1" s="162">
      <c r="B84" s="199" t="inlineStr">
        <is>
          <t>Terminal Type</t>
        </is>
      </c>
      <c r="C84" s="401" t="n"/>
      <c r="D84" s="204">
        <f>IF('{Equipment Data Entry}'!H153="","",'{Equipment Data Entry}'!H153)</f>
        <v/>
      </c>
      <c r="E84" s="400" t="n"/>
      <c r="F84" s="400" t="n"/>
      <c r="G84" s="401" t="n"/>
      <c r="I84" s="199" t="inlineStr">
        <is>
          <t>Instrument</t>
        </is>
      </c>
      <c r="J84" s="400" t="n"/>
      <c r="K84" s="401" t="n"/>
      <c r="L84" s="199" t="n"/>
      <c r="M84" s="401" t="n"/>
    </row>
    <row r="85" ht="13.35" customHeight="1" s="162">
      <c r="B85" s="200" t="inlineStr">
        <is>
          <t>Unit Data</t>
        </is>
      </c>
      <c r="C85" s="400" t="n"/>
      <c r="D85" s="400" t="n"/>
      <c r="E85" s="400" t="n"/>
      <c r="F85" s="400" t="n"/>
      <c r="G85" s="401" t="n"/>
      <c r="I85" s="200" t="inlineStr">
        <is>
          <t>Design and Performance Data</t>
        </is>
      </c>
      <c r="J85" s="400" t="n"/>
      <c r="K85" s="400" t="n"/>
      <c r="L85" s="400" t="n"/>
      <c r="M85" s="401" t="n"/>
    </row>
    <row r="86" ht="13.35" customHeight="1" s="162">
      <c r="B86" s="199" t="inlineStr">
        <is>
          <t>Manufacturer</t>
        </is>
      </c>
      <c r="C86" s="401" t="n"/>
      <c r="D86" s="204">
        <f>IF('{Equipment Data Entry}'!E153="","",'{Equipment Data Entry}'!E153)</f>
        <v/>
      </c>
      <c r="E86" s="400" t="n"/>
      <c r="F86" s="400" t="n"/>
      <c r="G86" s="401" t="n"/>
      <c r="I86" s="199" t="inlineStr">
        <is>
          <t>Design Criteria</t>
        </is>
      </c>
      <c r="J86" s="400" t="n"/>
      <c r="K86" s="401" t="n"/>
      <c r="L86" s="199" t="inlineStr">
        <is>
          <t>Design</t>
        </is>
      </c>
      <c r="M86" s="199" t="inlineStr">
        <is>
          <t>Actual</t>
        </is>
      </c>
    </row>
    <row r="87" ht="13.35" customHeight="1" s="162">
      <c r="B87" s="199" t="inlineStr">
        <is>
          <t>Model Number</t>
        </is>
      </c>
      <c r="C87" s="401" t="n"/>
      <c r="D87" s="204">
        <f>IF('{Equipment Data Entry}'!F153="","",'{Equipment Data Entry}'!F153)</f>
        <v/>
      </c>
      <c r="E87" s="400" t="n"/>
      <c r="F87" s="400" t="n"/>
      <c r="G87" s="401" t="n"/>
      <c r="I87" s="199" t="inlineStr">
        <is>
          <t>Maximum CFM</t>
        </is>
      </c>
      <c r="J87" s="400" t="n"/>
      <c r="K87" s="401" t="n"/>
      <c r="L87" s="24">
        <f>IF('{Equipment Data Entry}'!I153="","",'{Equipment Data Entry}'!I153)</f>
        <v/>
      </c>
      <c r="M87" s="24">
        <f>L101</f>
        <v/>
      </c>
    </row>
    <row r="88" ht="13.35" customHeight="1" s="162">
      <c r="B88" s="199" t="inlineStr">
        <is>
          <t>Serial Number</t>
        </is>
      </c>
      <c r="C88" s="401" t="n"/>
      <c r="D88" s="204" t="n"/>
      <c r="E88" s="400" t="n"/>
      <c r="F88" s="400" t="n"/>
      <c r="G88" s="401" t="n"/>
      <c r="I88" s="199" t="inlineStr">
        <is>
          <t>Minimum CFM</t>
        </is>
      </c>
      <c r="J88" s="400" t="n"/>
      <c r="K88" s="401" t="n"/>
      <c r="L88" s="24">
        <f>IF('{Equipment Data Entry}'!J153="","",'{Equipment Data Entry}'!J153)</f>
        <v/>
      </c>
      <c r="M88" s="24" t="n"/>
    </row>
    <row r="89" ht="13.35" customHeight="1" s="162">
      <c r="B89" s="199" t="inlineStr">
        <is>
          <t>Area Served</t>
        </is>
      </c>
      <c r="C89" s="401" t="n"/>
      <c r="D89" s="204">
        <f>IF('{Equipment Data Entry}'!C153="","",'{Equipment Data Entry}'!C153)</f>
        <v/>
      </c>
      <c r="E89" s="400" t="n"/>
      <c r="F89" s="400" t="n"/>
      <c r="G89" s="401" t="n"/>
      <c r="I89" s="199" t="inlineStr">
        <is>
          <t>Fan CFM</t>
        </is>
      </c>
      <c r="J89" s="400" t="n"/>
      <c r="K89" s="401" t="n"/>
      <c r="L89" s="24">
        <f>IF('{Equipment Data Entry}'!L153="","",'{Equipment Data Entry}'!L153)</f>
        <v/>
      </c>
      <c r="M89" s="24" t="n"/>
    </row>
    <row r="90" ht="13.35" customHeight="1" s="162">
      <c r="B90" s="199" t="inlineStr">
        <is>
          <t>Location</t>
        </is>
      </c>
      <c r="C90" s="401" t="n"/>
      <c r="D90" s="204">
        <f>IF('{Equipment Data Entry}'!D153="","",'{Equipment Data Entry}'!D153)</f>
        <v/>
      </c>
      <c r="E90" s="400" t="n"/>
      <c r="F90" s="400" t="n"/>
      <c r="G90" s="401" t="n"/>
      <c r="I90" s="199" t="inlineStr">
        <is>
          <t>DDC Address</t>
        </is>
      </c>
      <c r="J90" s="400" t="n"/>
      <c r="K90" s="401" t="n"/>
      <c r="L90" s="208">
        <f>IF('{Equipment Data Entry}'!M153="","",'{Equipment Data Entry}'!M153)</f>
        <v/>
      </c>
      <c r="M90" s="401" t="n"/>
    </row>
    <row r="91" ht="13.35" customHeight="1" s="162">
      <c r="B91" s="199" t="inlineStr">
        <is>
          <t>Inlet Size</t>
        </is>
      </c>
      <c r="C91" s="401" t="n"/>
      <c r="D91" s="204">
        <f>IF('{Equipment Data Entry}'!G153="","",'{Equipment Data Entry}'!G153)</f>
        <v/>
      </c>
      <c r="E91" s="400" t="n"/>
      <c r="F91" s="400" t="n"/>
      <c r="G91" s="401" t="n"/>
      <c r="I91" s="199" t="inlineStr">
        <is>
          <t>Calibration Factor</t>
        </is>
      </c>
      <c r="J91" s="400" t="n"/>
      <c r="K91" s="401" t="n"/>
      <c r="L91" s="27" t="n"/>
      <c r="M91" s="401" t="n"/>
    </row>
    <row r="92" ht="13.35" customHeight="1" s="162">
      <c r="B92" s="199" t="inlineStr">
        <is>
          <t>DDC Max / Min</t>
        </is>
      </c>
      <c r="C92" s="401" t="n"/>
      <c r="D92" s="204" t="n"/>
      <c r="E92" s="400" t="n"/>
      <c r="F92" s="400" t="n"/>
      <c r="G92" s="401" t="n"/>
      <c r="I92" s="199" t="inlineStr">
        <is>
          <t>Heating CFM</t>
        </is>
      </c>
      <c r="J92" s="400" t="n"/>
      <c r="K92" s="401" t="n"/>
      <c r="L92" s="27">
        <f>IF('{Equipment Data Entry}'!K153="","",'{Equipment Data Entry}'!K153)</f>
        <v/>
      </c>
      <c r="M92" s="401" t="n"/>
    </row>
    <row r="93" ht="13.35" customHeight="1" s="162">
      <c r="B93" s="188" t="inlineStr">
        <is>
          <t>Register / Grille / Diffuser Airflow</t>
        </is>
      </c>
      <c r="C93" s="174" t="n"/>
      <c r="D93" s="174" t="n"/>
      <c r="E93" s="174" t="n"/>
      <c r="F93" s="173" t="n"/>
      <c r="G93" s="233" t="inlineStr">
        <is>
          <t>Design VEL</t>
        </is>
      </c>
      <c r="H93" s="194" t="inlineStr">
        <is>
          <t>Design CFM</t>
        </is>
      </c>
      <c r="I93" s="188" t="inlineStr">
        <is>
          <t>Initial</t>
        </is>
      </c>
      <c r="J93" s="173" t="n"/>
      <c r="K93" s="188" t="inlineStr">
        <is>
          <t>Final</t>
        </is>
      </c>
      <c r="L93" s="173" t="n"/>
      <c r="M93" s="188" t="inlineStr">
        <is>
          <t>%</t>
        </is>
      </c>
    </row>
    <row r="94" ht="13.35" customHeight="1" s="162">
      <c r="B94" s="153" t="inlineStr">
        <is>
          <t>No.</t>
        </is>
      </c>
      <c r="C94" s="188" t="inlineStr">
        <is>
          <t>Area Served</t>
        </is>
      </c>
      <c r="D94" s="188" t="inlineStr">
        <is>
          <t>Type</t>
        </is>
      </c>
      <c r="E94" s="188" t="inlineStr">
        <is>
          <t>Size</t>
        </is>
      </c>
      <c r="F94" s="188" t="inlineStr">
        <is>
          <t>Ak</t>
        </is>
      </c>
      <c r="G94" s="440" t="n"/>
      <c r="H94" s="440" t="n"/>
      <c r="I94" s="188" t="inlineStr">
        <is>
          <t>VEL</t>
        </is>
      </c>
      <c r="J94" s="188" t="inlineStr">
        <is>
          <t>CFM</t>
        </is>
      </c>
      <c r="K94" s="188" t="inlineStr">
        <is>
          <t>VEL</t>
        </is>
      </c>
      <c r="L94" s="188" t="inlineStr">
        <is>
          <t>CFM</t>
        </is>
      </c>
      <c r="M94" s="440" t="n"/>
    </row>
    <row r="95" ht="13.35" customHeight="1" s="162">
      <c r="B95" s="307" t="n"/>
      <c r="C95" s="307" t="n"/>
      <c r="E95" s="307" t="n"/>
      <c r="F95" s="32" t="n"/>
      <c r="G95" s="33">
        <f>IF(F95="", "", IF(OR(ISTEXT(H95),ISTEXT(F95)),"",H95/F95))</f>
        <v/>
      </c>
      <c r="H95" s="33" t="n"/>
      <c r="I95" s="33" t="n"/>
      <c r="J95" s="33">
        <f>IF(I95="", "", IF(OR(ISTEXT(I95),ISTEXT($F95)),"",I95*$F95))</f>
        <v/>
      </c>
      <c r="K95" s="33" t="n"/>
      <c r="L95" s="33">
        <f>IF(K95="", "", IF(OR(ISTEXT(K95),ISTEXT($F95)),"",K95*$F95))</f>
        <v/>
      </c>
      <c r="M95" s="30">
        <f>IF(OR(H95="",H95=0),"",IF(K95="",IF(J95="","",IF(OR(ISTEXT(J95),ISTEXT(H95)),"",J95/H95)),IF(OR(ISTEXT(L95),ISTEXT(H95)),"",L95/H95)))</f>
        <v/>
      </c>
    </row>
    <row r="96" ht="13.35" customHeight="1" s="162">
      <c r="B96" s="307" t="n"/>
      <c r="C96" s="307" t="n"/>
      <c r="E96" s="307" t="n"/>
      <c r="F96" s="32" t="n"/>
      <c r="G96" s="33">
        <f>IF(F96="", "", IF(OR(ISTEXT(H96),ISTEXT(F96)),"",H96/F96))</f>
        <v/>
      </c>
      <c r="H96" s="33" t="n"/>
      <c r="I96" s="33" t="n"/>
      <c r="J96" s="33">
        <f>IF(I96="", "", IF(OR(ISTEXT(I96),ISTEXT($F96)),"",I96*$F96))</f>
        <v/>
      </c>
      <c r="K96" s="33" t="n"/>
      <c r="L96" s="33">
        <f>IF(K96="", "", IF(OR(ISTEXT(K96),ISTEXT($F96)),"",K96*$F96))</f>
        <v/>
      </c>
      <c r="M96" s="30">
        <f>IF(OR(H96="",H96=0),"",IF(K96="",IF(J96="","",IF(OR(ISTEXT(J96),ISTEXT(H96)),"",J96/H96)),IF(OR(ISTEXT(L96),ISTEXT(H96)),"",L96/H96)))</f>
        <v/>
      </c>
    </row>
    <row r="97" ht="13.35" customHeight="1" s="162">
      <c r="B97" s="307" t="n"/>
      <c r="C97" s="307" t="n"/>
      <c r="E97" s="307" t="n"/>
      <c r="F97" s="32" t="n"/>
      <c r="G97" s="33">
        <f>IF(F97="", "", IF(OR(ISTEXT(H97),ISTEXT(F97)),"",H97/F97))</f>
        <v/>
      </c>
      <c r="H97" s="33" t="n"/>
      <c r="I97" s="33" t="n"/>
      <c r="J97" s="33">
        <f>IF(I97="", "", IF(OR(ISTEXT(I97),ISTEXT($F97)),"",I97*$F97))</f>
        <v/>
      </c>
      <c r="K97" s="33" t="n"/>
      <c r="L97" s="33">
        <f>IF(K97="", "", IF(OR(ISTEXT(K97),ISTEXT($F97)),"",K97*$F97))</f>
        <v/>
      </c>
      <c r="M97" s="30">
        <f>IF(OR(H97="",H97=0),"",IF(K97="",IF(J97="","",IF(OR(ISTEXT(J97),ISTEXT(H97)),"",J97/H97)),IF(OR(ISTEXT(L97),ISTEXT(H97)),"",L97/H97)))</f>
        <v/>
      </c>
    </row>
    <row r="98" ht="13.35" customHeight="1" s="162">
      <c r="B98" s="307" t="n"/>
      <c r="C98" s="307" t="n"/>
      <c r="E98" s="307" t="n"/>
      <c r="F98" s="32" t="n"/>
      <c r="G98" s="33">
        <f>IF(F98="", "", IF(OR(ISTEXT(H98),ISTEXT(F98)),"",H98/F98))</f>
        <v/>
      </c>
      <c r="H98" s="33" t="n"/>
      <c r="I98" s="33" t="n"/>
      <c r="J98" s="33">
        <f>IF(I98="", "", IF(OR(ISTEXT(I98),ISTEXT($F98)),"",I98*$F98))</f>
        <v/>
      </c>
      <c r="K98" s="33" t="n"/>
      <c r="L98" s="33">
        <f>IF(K98="", "", IF(OR(ISTEXT(K98),ISTEXT($F98)),"",K98*$F98))</f>
        <v/>
      </c>
      <c r="M98" s="30">
        <f>IF(OR(H98="",H98=0),"",IF(K98="",IF(J98="","",IF(OR(ISTEXT(J98),ISTEXT(H98)),"",J98/H98)),IF(OR(ISTEXT(L98),ISTEXT(H98)),"",L98/H98)))</f>
        <v/>
      </c>
    </row>
    <row r="99" ht="13.35" customHeight="1" s="162">
      <c r="B99" s="307" t="n"/>
      <c r="C99" s="307" t="n"/>
      <c r="E99" s="307" t="n"/>
      <c r="F99" s="32" t="n"/>
      <c r="G99" s="33">
        <f>IF(F99="", "", IF(OR(ISTEXT(H99),ISTEXT(F99)),"",H99/F99))</f>
        <v/>
      </c>
      <c r="H99" s="33" t="n"/>
      <c r="I99" s="33" t="n"/>
      <c r="J99" s="33">
        <f>IF(I99="", "", IF(OR(ISTEXT(I99),ISTEXT($F99)),"",I99*$F99))</f>
        <v/>
      </c>
      <c r="K99" s="33" t="n"/>
      <c r="L99" s="33">
        <f>IF(K99="", "", IF(OR(ISTEXT(K99),ISTEXT($F99)),"",K99*$F99))</f>
        <v/>
      </c>
      <c r="M99" s="30">
        <f>IF(OR(H99="",H99=0),"",IF(K99="",IF(J99="","",IF(OR(ISTEXT(J99),ISTEXT(H99)),"",J99/H99)),IF(OR(ISTEXT(L99),ISTEXT(H99)),"",L99/H99)))</f>
        <v/>
      </c>
    </row>
    <row r="100" ht="13.35" customHeight="1" s="162">
      <c r="B100" s="307" t="n"/>
      <c r="C100" s="307" t="n"/>
      <c r="E100" s="307" t="n"/>
      <c r="F100" s="32" t="n"/>
      <c r="G100" s="33">
        <f>IF(F100="", "", IF(OR(ISTEXT(H100),ISTEXT(F100)),"",H100/F100))</f>
        <v/>
      </c>
      <c r="H100" s="33" t="n"/>
      <c r="I100" s="33" t="n"/>
      <c r="J100" s="33">
        <f>IF(I100="", "", IF(OR(ISTEXT(I100),ISTEXT($F100)),"",I100*$F100))</f>
        <v/>
      </c>
      <c r="K100" s="33" t="n"/>
      <c r="L100" s="33">
        <f>IF(K100="", "", IF(OR(ISTEXT(K100),ISTEXT($F100)),"",K100*$F100))</f>
        <v/>
      </c>
      <c r="M100" s="30">
        <f>IF(OR(H100="",H100=0),"",IF(K100="",IF(J100="","",IF(OR(ISTEXT(J100),ISTEXT(H100)),"",J100/H100)),IF(OR(ISTEXT(L100),ISTEXT(H100)),"",L100/H100)))</f>
        <v/>
      </c>
    </row>
    <row r="101" ht="13.35" customHeight="1" s="162">
      <c r="B101" s="42" t="n"/>
      <c r="C101" s="231" t="inlineStr">
        <is>
          <t>Total</t>
        </is>
      </c>
      <c r="D101" s="159" t="n"/>
      <c r="E101" s="42" t="n"/>
      <c r="F101" s="42" t="n"/>
      <c r="G101" s="43" t="n"/>
      <c r="H101" s="43">
        <f>IF(SUM(H95:H100)=0,"",SUM(H95:H100))</f>
        <v/>
      </c>
      <c r="I101" s="43" t="n"/>
      <c r="J101" s="43">
        <f>IF(SUM(J95:J100)=0,"",SUM(J95:J100))</f>
        <v/>
      </c>
      <c r="K101" s="43" t="n"/>
      <c r="L101" s="43">
        <f>IF(SUM(L95:L100)=0,"",SUM(L95:L100))</f>
        <v/>
      </c>
      <c r="M101" s="35">
        <f>IF(OR(H101="",H101=0),"",IF(L101="",IF(J101="","",IF(OR(ISTEXT(J101),ISTEXT(H101)),"",J101/H101)),IF(OR(ISTEXT(L101),ISTEXT(H101)),"",L101/H101)))</f>
        <v/>
      </c>
    </row>
    <row r="102" ht="13.35" customHeight="1" s="162">
      <c r="B102" s="188" t="inlineStr">
        <is>
          <t>Remarks</t>
        </is>
      </c>
      <c r="C102" s="173" t="n"/>
      <c r="D102" s="154" t="n"/>
      <c r="E102" s="174" t="n"/>
      <c r="F102" s="174" t="n"/>
      <c r="G102" s="174" t="n"/>
      <c r="H102" s="174" t="n"/>
      <c r="I102" s="174" t="n"/>
      <c r="J102" s="174" t="n"/>
      <c r="K102" s="174" t="n"/>
      <c r="L102" s="174" t="n"/>
      <c r="M102" s="173" t="n"/>
    </row>
    <row r="103" ht="13.35" customHeight="1" s="162">
      <c r="B103" s="154" t="n"/>
      <c r="C103" s="174" t="n"/>
      <c r="D103" s="174" t="n"/>
      <c r="E103" s="174" t="n"/>
      <c r="F103" s="174" t="n"/>
      <c r="G103" s="174" t="n"/>
      <c r="H103" s="174" t="n"/>
      <c r="I103" s="174" t="n"/>
      <c r="J103" s="174" t="n"/>
      <c r="K103" s="174" t="n"/>
      <c r="L103" s="174" t="n"/>
      <c r="M103" s="173" t="n"/>
    </row>
    <row r="104" ht="13.35" customHeight="1" s="162"/>
    <row r="105" ht="13.35" customHeight="1" s="162"/>
    <row r="106" ht="13.35" customHeight="1" s="162"/>
    <row r="107" ht="13.35" customHeight="1" s="162"/>
    <row r="108" ht="13.35" customHeight="1" s="162">
      <c r="B108" s="200" t="inlineStr">
        <is>
          <t>System</t>
        </is>
      </c>
      <c r="C108" s="403" t="n"/>
      <c r="D108" s="209">
        <f>IF('{Equipment Data Entry}'!B154="","",'{Equipment Data Entry}'!B154)</f>
        <v/>
      </c>
      <c r="E108" s="418" t="n"/>
      <c r="F108" s="403" t="n"/>
      <c r="G108" s="200" t="inlineStr">
        <is>
          <t>Service</t>
        </is>
      </c>
      <c r="H108" s="403" t="n"/>
      <c r="I108" s="210">
        <f>IF('{Equipment Data Entry}'!C154="","",'{Equipment Data Entry}'!C154)</f>
        <v/>
      </c>
      <c r="J108" s="418" t="n"/>
      <c r="K108" s="418" t="n"/>
      <c r="L108" s="418" t="n"/>
      <c r="M108" s="403" t="n"/>
    </row>
    <row r="109" ht="13.35" customHeight="1" s="162">
      <c r="B109" s="422" t="n"/>
      <c r="C109" s="423" t="n"/>
      <c r="D109" s="422" t="n"/>
      <c r="E109" s="424" t="n"/>
      <c r="F109" s="423" t="n"/>
      <c r="G109" s="422" t="n"/>
      <c r="H109" s="423" t="n"/>
      <c r="I109" s="422" t="n"/>
      <c r="J109" s="424" t="n"/>
      <c r="K109" s="424" t="n"/>
      <c r="L109" s="424" t="n"/>
      <c r="M109" s="423" t="n"/>
    </row>
    <row r="110" ht="13.35" customHeight="1" s="162">
      <c r="B110" s="199" t="inlineStr">
        <is>
          <t>Terminal Type</t>
        </is>
      </c>
      <c r="C110" s="401" t="n"/>
      <c r="D110" s="204">
        <f>IF('{Equipment Data Entry}'!H154="","",'{Equipment Data Entry}'!H154)</f>
        <v/>
      </c>
      <c r="E110" s="400" t="n"/>
      <c r="F110" s="400" t="n"/>
      <c r="G110" s="401" t="n"/>
      <c r="I110" s="199" t="inlineStr">
        <is>
          <t>Instrument</t>
        </is>
      </c>
      <c r="J110" s="400" t="n"/>
      <c r="K110" s="401" t="n"/>
      <c r="L110" s="199" t="n"/>
      <c r="M110" s="401" t="n"/>
    </row>
    <row r="111" ht="13.35" customHeight="1" s="162">
      <c r="B111" s="200" t="inlineStr">
        <is>
          <t>Unit Data</t>
        </is>
      </c>
      <c r="C111" s="400" t="n"/>
      <c r="D111" s="400" t="n"/>
      <c r="E111" s="400" t="n"/>
      <c r="F111" s="400" t="n"/>
      <c r="G111" s="401" t="n"/>
      <c r="I111" s="200" t="inlineStr">
        <is>
          <t>Design and Performance Data</t>
        </is>
      </c>
      <c r="J111" s="400" t="n"/>
      <c r="K111" s="400" t="n"/>
      <c r="L111" s="400" t="n"/>
      <c r="M111" s="401" t="n"/>
    </row>
    <row r="112" ht="13.35" customHeight="1" s="162">
      <c r="B112" s="199" t="inlineStr">
        <is>
          <t>Manufacturer</t>
        </is>
      </c>
      <c r="C112" s="401" t="n"/>
      <c r="D112" s="204">
        <f>IF('{Equipment Data Entry}'!E154="","",'{Equipment Data Entry}'!E154)</f>
        <v/>
      </c>
      <c r="E112" s="400" t="n"/>
      <c r="F112" s="400" t="n"/>
      <c r="G112" s="401" t="n"/>
      <c r="I112" s="199" t="inlineStr">
        <is>
          <t>Design Criteria</t>
        </is>
      </c>
      <c r="J112" s="400" t="n"/>
      <c r="K112" s="401" t="n"/>
      <c r="L112" s="199" t="inlineStr">
        <is>
          <t>Design</t>
        </is>
      </c>
      <c r="M112" s="199" t="inlineStr">
        <is>
          <t>Actual</t>
        </is>
      </c>
    </row>
    <row r="113" ht="13.35" customHeight="1" s="162">
      <c r="B113" s="199" t="inlineStr">
        <is>
          <t>Model Number</t>
        </is>
      </c>
      <c r="C113" s="401" t="n"/>
      <c r="D113" s="204">
        <f>IF('{Equipment Data Entry}'!F154="","",'{Equipment Data Entry}'!F154)</f>
        <v/>
      </c>
      <c r="E113" s="400" t="n"/>
      <c r="F113" s="400" t="n"/>
      <c r="G113" s="401" t="n"/>
      <c r="I113" s="199" t="inlineStr">
        <is>
          <t>Maximum CFM</t>
        </is>
      </c>
      <c r="J113" s="400" t="n"/>
      <c r="K113" s="401" t="n"/>
      <c r="L113" s="24">
        <f>IF('{Equipment Data Entry}'!I154="","",'{Equipment Data Entry}'!I154)</f>
        <v/>
      </c>
      <c r="M113" s="24">
        <f>L127</f>
        <v/>
      </c>
    </row>
    <row r="114" ht="13.35" customHeight="1" s="162">
      <c r="B114" s="199" t="inlineStr">
        <is>
          <t>Serial Number</t>
        </is>
      </c>
      <c r="C114" s="401" t="n"/>
      <c r="D114" s="204" t="n"/>
      <c r="E114" s="400" t="n"/>
      <c r="F114" s="400" t="n"/>
      <c r="G114" s="401" t="n"/>
      <c r="I114" s="199" t="inlineStr">
        <is>
          <t>Minimum CFM</t>
        </is>
      </c>
      <c r="J114" s="400" t="n"/>
      <c r="K114" s="401" t="n"/>
      <c r="L114" s="24">
        <f>IF('{Equipment Data Entry}'!J154="","",'{Equipment Data Entry}'!J154)</f>
        <v/>
      </c>
      <c r="M114" s="24" t="n"/>
    </row>
    <row r="115" ht="13.35" customHeight="1" s="162">
      <c r="B115" s="199" t="inlineStr">
        <is>
          <t>Area Served</t>
        </is>
      </c>
      <c r="C115" s="401" t="n"/>
      <c r="D115" s="204">
        <f>IF('{Equipment Data Entry}'!C154="","",'{Equipment Data Entry}'!C154)</f>
        <v/>
      </c>
      <c r="E115" s="400" t="n"/>
      <c r="F115" s="400" t="n"/>
      <c r="G115" s="401" t="n"/>
      <c r="I115" s="199" t="inlineStr">
        <is>
          <t>Fan CFM</t>
        </is>
      </c>
      <c r="J115" s="400" t="n"/>
      <c r="K115" s="401" t="n"/>
      <c r="L115" s="24">
        <f>IF('{Equipment Data Entry}'!L154="","",'{Equipment Data Entry}'!L154)</f>
        <v/>
      </c>
      <c r="M115" s="24" t="n"/>
    </row>
    <row r="116" ht="13.35" customHeight="1" s="162">
      <c r="B116" s="199" t="inlineStr">
        <is>
          <t>Location</t>
        </is>
      </c>
      <c r="C116" s="401" t="n"/>
      <c r="D116" s="204">
        <f>IF('{Equipment Data Entry}'!D154="","",'{Equipment Data Entry}'!D154)</f>
        <v/>
      </c>
      <c r="E116" s="400" t="n"/>
      <c r="F116" s="400" t="n"/>
      <c r="G116" s="401" t="n"/>
      <c r="I116" s="199" t="inlineStr">
        <is>
          <t>DDC Address</t>
        </is>
      </c>
      <c r="J116" s="400" t="n"/>
      <c r="K116" s="401" t="n"/>
      <c r="L116" s="208">
        <f>IF('{Equipment Data Entry}'!M154="","",'{Equipment Data Entry}'!M154)</f>
        <v/>
      </c>
      <c r="M116" s="401" t="n"/>
    </row>
    <row r="117" ht="13.35" customHeight="1" s="162">
      <c r="B117" s="199" t="inlineStr">
        <is>
          <t>Inlet Size</t>
        </is>
      </c>
      <c r="C117" s="401" t="n"/>
      <c r="D117" s="204">
        <f>IF('{Equipment Data Entry}'!G154="","",'{Equipment Data Entry}'!G154)</f>
        <v/>
      </c>
      <c r="E117" s="400" t="n"/>
      <c r="F117" s="400" t="n"/>
      <c r="G117" s="401" t="n"/>
      <c r="I117" s="199" t="inlineStr">
        <is>
          <t>Calibration Factor</t>
        </is>
      </c>
      <c r="J117" s="400" t="n"/>
      <c r="K117" s="401" t="n"/>
      <c r="L117" s="27" t="n"/>
      <c r="M117" s="401" t="n"/>
    </row>
    <row r="118" ht="13.35" customHeight="1" s="162">
      <c r="B118" s="199" t="inlineStr">
        <is>
          <t>DDC Max / Min</t>
        </is>
      </c>
      <c r="C118" s="401" t="n"/>
      <c r="D118" s="204" t="n"/>
      <c r="E118" s="400" t="n"/>
      <c r="F118" s="400" t="n"/>
      <c r="G118" s="401" t="n"/>
      <c r="I118" s="199" t="inlineStr">
        <is>
          <t>Heating CFM</t>
        </is>
      </c>
      <c r="J118" s="400" t="n"/>
      <c r="K118" s="401" t="n"/>
      <c r="L118" s="27">
        <f>IF('{Equipment Data Entry}'!K154="","",'{Equipment Data Entry}'!K154)</f>
        <v/>
      </c>
      <c r="M118" s="401" t="n"/>
    </row>
    <row r="119" ht="13.35" customHeight="1" s="162">
      <c r="B119" s="188" t="inlineStr">
        <is>
          <t>Register / Grille / Diffuser Airflow</t>
        </is>
      </c>
      <c r="C119" s="174" t="n"/>
      <c r="D119" s="174" t="n"/>
      <c r="E119" s="174" t="n"/>
      <c r="F119" s="173" t="n"/>
      <c r="G119" s="233" t="inlineStr">
        <is>
          <t>Design VEL</t>
        </is>
      </c>
      <c r="H119" s="194" t="inlineStr">
        <is>
          <t>Design CFM</t>
        </is>
      </c>
      <c r="I119" s="188" t="inlineStr">
        <is>
          <t>Initial</t>
        </is>
      </c>
      <c r="J119" s="173" t="n"/>
      <c r="K119" s="188" t="inlineStr">
        <is>
          <t>Final</t>
        </is>
      </c>
      <c r="L119" s="173" t="n"/>
      <c r="M119" s="188" t="inlineStr">
        <is>
          <t>%</t>
        </is>
      </c>
    </row>
    <row r="120" ht="13.35" customHeight="1" s="162">
      <c r="B120" s="153" t="inlineStr">
        <is>
          <t>No.</t>
        </is>
      </c>
      <c r="C120" s="188" t="inlineStr">
        <is>
          <t>Area Served</t>
        </is>
      </c>
      <c r="D120" s="188" t="inlineStr">
        <is>
          <t>Type</t>
        </is>
      </c>
      <c r="E120" s="188" t="inlineStr">
        <is>
          <t>Size</t>
        </is>
      </c>
      <c r="F120" s="188" t="inlineStr">
        <is>
          <t>Ak</t>
        </is>
      </c>
      <c r="G120" s="440" t="n"/>
      <c r="H120" s="440" t="n"/>
      <c r="I120" s="188" t="inlineStr">
        <is>
          <t>VEL</t>
        </is>
      </c>
      <c r="J120" s="188" t="inlineStr">
        <is>
          <t>CFM</t>
        </is>
      </c>
      <c r="K120" s="188" t="inlineStr">
        <is>
          <t>VEL</t>
        </is>
      </c>
      <c r="L120" s="188" t="inlineStr">
        <is>
          <t>CFM</t>
        </is>
      </c>
      <c r="M120" s="440" t="n"/>
    </row>
    <row r="121" ht="13.35" customHeight="1" s="162">
      <c r="B121" s="307" t="n"/>
      <c r="C121" s="307" t="n"/>
      <c r="E121" s="307" t="n"/>
      <c r="F121" s="32" t="n"/>
      <c r="G121" s="33">
        <f>IF(F121="", "", IF(OR(ISTEXT(H121),ISTEXT(F121)),"",H121/F121))</f>
        <v/>
      </c>
      <c r="H121" s="33" t="n"/>
      <c r="I121" s="33" t="n"/>
      <c r="J121" s="33">
        <f>IF(I121="", "", IF(OR(ISTEXT(I121),ISTEXT($F121)),"",I121*$F121))</f>
        <v/>
      </c>
      <c r="K121" s="33" t="n"/>
      <c r="L121" s="33">
        <f>IF(K121="", "", IF(OR(ISTEXT(K121),ISTEXT($F121)),"",K121*$F121))</f>
        <v/>
      </c>
      <c r="M121" s="30">
        <f>IF(OR(H121="",H121=0),"",IF(K121="",IF(J121="","",IF(OR(ISTEXT(J121),ISTEXT(H121)),"",J121/H121)),IF(OR(ISTEXT(L121),ISTEXT(H121)),"",L121/H121)))</f>
        <v/>
      </c>
    </row>
    <row r="122" ht="13.35" customHeight="1" s="162">
      <c r="B122" s="307" t="n"/>
      <c r="C122" s="307" t="n"/>
      <c r="E122" s="307" t="n"/>
      <c r="F122" s="32" t="n"/>
      <c r="G122" s="33">
        <f>IF(F122="", "", IF(OR(ISTEXT(H122),ISTEXT(F122)),"",H122/F122))</f>
        <v/>
      </c>
      <c r="H122" s="33" t="n"/>
      <c r="I122" s="33" t="n"/>
      <c r="J122" s="33">
        <f>IF(I122="", "", IF(OR(ISTEXT(I122),ISTEXT($F122)),"",I122*$F122))</f>
        <v/>
      </c>
      <c r="K122" s="33" t="n"/>
      <c r="L122" s="33">
        <f>IF(K122="", "", IF(OR(ISTEXT(K122),ISTEXT($F122)),"",K122*$F122))</f>
        <v/>
      </c>
      <c r="M122" s="30">
        <f>IF(OR(H122="",H122=0),"",IF(K122="",IF(J122="","",IF(OR(ISTEXT(J122),ISTEXT(H122)),"",J122/H122)),IF(OR(ISTEXT(L122),ISTEXT(H122)),"",L122/H122)))</f>
        <v/>
      </c>
    </row>
    <row r="123" ht="13.35" customHeight="1" s="162">
      <c r="B123" s="307" t="n"/>
      <c r="C123" s="307" t="n"/>
      <c r="E123" s="307" t="n"/>
      <c r="F123" s="32" t="n"/>
      <c r="G123" s="33">
        <f>IF(F123="", "", IF(OR(ISTEXT(H123),ISTEXT(F123)),"",H123/F123))</f>
        <v/>
      </c>
      <c r="H123" s="33" t="n"/>
      <c r="I123" s="33" t="n"/>
      <c r="J123" s="33">
        <f>IF(I123="", "", IF(OR(ISTEXT(I123),ISTEXT($F123)),"",I123*$F123))</f>
        <v/>
      </c>
      <c r="K123" s="33" t="n"/>
      <c r="L123" s="33">
        <f>IF(K123="", "", IF(OR(ISTEXT(K123),ISTEXT($F123)),"",K123*$F123))</f>
        <v/>
      </c>
      <c r="M123" s="30">
        <f>IF(OR(H123="",H123=0),"",IF(K123="",IF(J123="","",IF(OR(ISTEXT(J123),ISTEXT(H123)),"",J123/H123)),IF(OR(ISTEXT(L123),ISTEXT(H123)),"",L123/H123)))</f>
        <v/>
      </c>
    </row>
    <row r="124" ht="13.35" customHeight="1" s="162">
      <c r="B124" s="307" t="n"/>
      <c r="C124" s="307" t="n"/>
      <c r="E124" s="307" t="n"/>
      <c r="F124" s="32" t="n"/>
      <c r="G124" s="33">
        <f>IF(F124="", "", IF(OR(ISTEXT(H124),ISTEXT(F124)),"",H124/F124))</f>
        <v/>
      </c>
      <c r="H124" s="33" t="n"/>
      <c r="I124" s="33" t="n"/>
      <c r="J124" s="33">
        <f>IF(I124="", "", IF(OR(ISTEXT(I124),ISTEXT($F124)),"",I124*$F124))</f>
        <v/>
      </c>
      <c r="K124" s="33" t="n"/>
      <c r="L124" s="33">
        <f>IF(K124="", "", IF(OR(ISTEXT(K124),ISTEXT($F124)),"",K124*$F124))</f>
        <v/>
      </c>
      <c r="M124" s="30">
        <f>IF(OR(H124="",H124=0),"",IF(K124="",IF(J124="","",IF(OR(ISTEXT(J124),ISTEXT(H124)),"",J124/H124)),IF(OR(ISTEXT(L124),ISTEXT(H124)),"",L124/H124)))</f>
        <v/>
      </c>
    </row>
    <row r="125" ht="13.35" customHeight="1" s="162">
      <c r="B125" s="307" t="n"/>
      <c r="C125" s="307" t="n"/>
      <c r="E125" s="307" t="n"/>
      <c r="F125" s="32" t="n"/>
      <c r="G125" s="33">
        <f>IF(F125="", "", IF(OR(ISTEXT(H125),ISTEXT(F125)),"",H125/F125))</f>
        <v/>
      </c>
      <c r="H125" s="33" t="n"/>
      <c r="I125" s="33" t="n"/>
      <c r="J125" s="33">
        <f>IF(I125="", "", IF(OR(ISTEXT(I125),ISTEXT($F125)),"",I125*$F125))</f>
        <v/>
      </c>
      <c r="K125" s="33" t="n"/>
      <c r="L125" s="33">
        <f>IF(K125="", "", IF(OR(ISTEXT(K125),ISTEXT($F125)),"",K125*$F125))</f>
        <v/>
      </c>
      <c r="M125" s="30">
        <f>IF(OR(H125="",H125=0),"",IF(K125="",IF(J125="","",IF(OR(ISTEXT(J125),ISTEXT(H125)),"",J125/H125)),IF(OR(ISTEXT(L125),ISTEXT(H125)),"",L125/H125)))</f>
        <v/>
      </c>
    </row>
    <row r="126" ht="13.35" customHeight="1" s="162">
      <c r="B126" s="307" t="n"/>
      <c r="C126" s="307" t="n"/>
      <c r="E126" s="307" t="n"/>
      <c r="F126" s="32" t="n"/>
      <c r="G126" s="33">
        <f>IF(F126="", "", IF(OR(ISTEXT(H126),ISTEXT(F126)),"",H126/F126))</f>
        <v/>
      </c>
      <c r="H126" s="33" t="n"/>
      <c r="I126" s="33" t="n"/>
      <c r="J126" s="33">
        <f>IF(I126="", "", IF(OR(ISTEXT(I126),ISTEXT($F126)),"",I126*$F126))</f>
        <v/>
      </c>
      <c r="K126" s="33" t="n"/>
      <c r="L126" s="33">
        <f>IF(K126="", "", IF(OR(ISTEXT(K126),ISTEXT($F126)),"",K126*$F126))</f>
        <v/>
      </c>
      <c r="M126" s="30">
        <f>IF(OR(H126="",H126=0),"",IF(K126="",IF(J126="","",IF(OR(ISTEXT(J126),ISTEXT(H126)),"",J126/H126)),IF(OR(ISTEXT(L126),ISTEXT(H126)),"",L126/H126)))</f>
        <v/>
      </c>
    </row>
    <row r="127" ht="13.35" customHeight="1" s="162">
      <c r="B127" s="42" t="n"/>
      <c r="C127" s="231" t="inlineStr">
        <is>
          <t>Total</t>
        </is>
      </c>
      <c r="D127" s="159" t="n"/>
      <c r="E127" s="42" t="n"/>
      <c r="F127" s="42" t="n"/>
      <c r="G127" s="43" t="n"/>
      <c r="H127" s="43">
        <f>IF(SUM(H121:H126)=0,"",SUM(H121:H126))</f>
        <v/>
      </c>
      <c r="I127" s="43" t="n"/>
      <c r="J127" s="43">
        <f>IF(SUM(J121:J126)=0,"",SUM(J121:J126))</f>
        <v/>
      </c>
      <c r="K127" s="43" t="n"/>
      <c r="L127" s="43">
        <f>IF(SUM(L121:L126)=0,"",SUM(L121:L126))</f>
        <v/>
      </c>
      <c r="M127" s="35">
        <f>IF(OR(H127="",H127=0),"",IF(L127="",IF(J127="","",IF(OR(ISTEXT(J127),ISTEXT(H127)),"",J127/H127)),IF(OR(ISTEXT(L127),ISTEXT(H127)),"",L127/H127)))</f>
        <v/>
      </c>
    </row>
    <row r="128" ht="13.35" customHeight="1" s="162">
      <c r="B128" s="188" t="inlineStr">
        <is>
          <t>Remarks</t>
        </is>
      </c>
      <c r="C128" s="173" t="n"/>
      <c r="D128" s="154" t="n"/>
      <c r="E128" s="174" t="n"/>
      <c r="F128" s="174" t="n"/>
      <c r="G128" s="174" t="n"/>
      <c r="H128" s="174" t="n"/>
      <c r="I128" s="174" t="n"/>
      <c r="J128" s="174" t="n"/>
      <c r="K128" s="174" t="n"/>
      <c r="L128" s="174" t="n"/>
      <c r="M128" s="173" t="n"/>
    </row>
    <row r="129" ht="13.35" customHeight="1" s="162">
      <c r="B129" s="154" t="n"/>
      <c r="C129" s="174" t="n"/>
      <c r="D129" s="174" t="n"/>
      <c r="E129" s="174" t="n"/>
      <c r="F129" s="174" t="n"/>
      <c r="G129" s="174" t="n"/>
      <c r="H129" s="174" t="n"/>
      <c r="I129" s="174" t="n"/>
      <c r="J129" s="174" t="n"/>
      <c r="K129" s="174" t="n"/>
      <c r="L129" s="174" t="n"/>
      <c r="M129" s="173" t="n"/>
    </row>
    <row r="130" ht="13.35" customHeight="1" s="162"/>
    <row r="131" ht="13.35" customHeight="1" s="162"/>
    <row r="132" ht="13.35" customHeight="1" s="162"/>
    <row r="133" ht="13.35" customHeight="1" s="162"/>
    <row r="134" ht="13.35" customHeight="1" s="162">
      <c r="B134" s="200" t="inlineStr">
        <is>
          <t>System</t>
        </is>
      </c>
      <c r="C134" s="403" t="n"/>
      <c r="D134" s="209">
        <f>IF('{Equipment Data Entry}'!B155="","",'{Equipment Data Entry}'!B155)</f>
        <v/>
      </c>
      <c r="E134" s="418" t="n"/>
      <c r="F134" s="403" t="n"/>
      <c r="G134" s="200" t="inlineStr">
        <is>
          <t>Service</t>
        </is>
      </c>
      <c r="H134" s="403" t="n"/>
      <c r="I134" s="210">
        <f>IF('{Equipment Data Entry}'!C155="","",'{Equipment Data Entry}'!C155)</f>
        <v/>
      </c>
      <c r="J134" s="418" t="n"/>
      <c r="K134" s="418" t="n"/>
      <c r="L134" s="418" t="n"/>
      <c r="M134" s="403" t="n"/>
    </row>
    <row r="135" ht="13.35" customHeight="1" s="162">
      <c r="B135" s="422" t="n"/>
      <c r="C135" s="423" t="n"/>
      <c r="D135" s="422" t="n"/>
      <c r="E135" s="424" t="n"/>
      <c r="F135" s="423" t="n"/>
      <c r="G135" s="422" t="n"/>
      <c r="H135" s="423" t="n"/>
      <c r="I135" s="422" t="n"/>
      <c r="J135" s="424" t="n"/>
      <c r="K135" s="424" t="n"/>
      <c r="L135" s="424" t="n"/>
      <c r="M135" s="423" t="n"/>
    </row>
    <row r="136" ht="13.35" customHeight="1" s="162">
      <c r="B136" s="199" t="inlineStr">
        <is>
          <t>Terminal Type</t>
        </is>
      </c>
      <c r="C136" s="401" t="n"/>
      <c r="D136" s="204">
        <f>IF('{Equipment Data Entry}'!H155="","",'{Equipment Data Entry}'!H155)</f>
        <v/>
      </c>
      <c r="E136" s="400" t="n"/>
      <c r="F136" s="400" t="n"/>
      <c r="G136" s="401" t="n"/>
      <c r="I136" s="199" t="inlineStr">
        <is>
          <t>Instrument</t>
        </is>
      </c>
      <c r="J136" s="400" t="n"/>
      <c r="K136" s="401" t="n"/>
      <c r="L136" s="199" t="n"/>
      <c r="M136" s="401" t="n"/>
    </row>
    <row r="137" ht="13.35" customHeight="1" s="162">
      <c r="B137" s="200" t="inlineStr">
        <is>
          <t>Unit Data</t>
        </is>
      </c>
      <c r="C137" s="400" t="n"/>
      <c r="D137" s="400" t="n"/>
      <c r="E137" s="400" t="n"/>
      <c r="F137" s="400" t="n"/>
      <c r="G137" s="401" t="n"/>
      <c r="I137" s="200" t="inlineStr">
        <is>
          <t>Design and Performance Data</t>
        </is>
      </c>
      <c r="J137" s="400" t="n"/>
      <c r="K137" s="400" t="n"/>
      <c r="L137" s="400" t="n"/>
      <c r="M137" s="401" t="n"/>
    </row>
    <row r="138" ht="13.35" customHeight="1" s="162">
      <c r="B138" s="199" t="inlineStr">
        <is>
          <t>Manufacturer</t>
        </is>
      </c>
      <c r="C138" s="401" t="n"/>
      <c r="D138" s="204">
        <f>IF('{Equipment Data Entry}'!E155="","",'{Equipment Data Entry}'!E155)</f>
        <v/>
      </c>
      <c r="E138" s="400" t="n"/>
      <c r="F138" s="400" t="n"/>
      <c r="G138" s="401" t="n"/>
      <c r="I138" s="199" t="inlineStr">
        <is>
          <t>Design Criteria</t>
        </is>
      </c>
      <c r="J138" s="400" t="n"/>
      <c r="K138" s="401" t="n"/>
      <c r="L138" s="199" t="inlineStr">
        <is>
          <t>Design</t>
        </is>
      </c>
      <c r="M138" s="199" t="inlineStr">
        <is>
          <t>Actual</t>
        </is>
      </c>
    </row>
    <row r="139" ht="13.35" customHeight="1" s="162">
      <c r="B139" s="199" t="inlineStr">
        <is>
          <t>Model Number</t>
        </is>
      </c>
      <c r="C139" s="401" t="n"/>
      <c r="D139" s="204">
        <f>IF('{Equipment Data Entry}'!F155="","",'{Equipment Data Entry}'!F155)</f>
        <v/>
      </c>
      <c r="E139" s="400" t="n"/>
      <c r="F139" s="400" t="n"/>
      <c r="G139" s="401" t="n"/>
      <c r="I139" s="199" t="inlineStr">
        <is>
          <t>Maximum CFM</t>
        </is>
      </c>
      <c r="J139" s="400" t="n"/>
      <c r="K139" s="401" t="n"/>
      <c r="L139" s="24">
        <f>IF('{Equipment Data Entry}'!I155="","",'{Equipment Data Entry}'!I155)</f>
        <v/>
      </c>
      <c r="M139" s="24">
        <f>L153</f>
        <v/>
      </c>
    </row>
    <row r="140" ht="13.35" customHeight="1" s="162">
      <c r="B140" s="199" t="inlineStr">
        <is>
          <t>Serial Number</t>
        </is>
      </c>
      <c r="C140" s="401" t="n"/>
      <c r="D140" s="204" t="n"/>
      <c r="E140" s="400" t="n"/>
      <c r="F140" s="400" t="n"/>
      <c r="G140" s="401" t="n"/>
      <c r="I140" s="199" t="inlineStr">
        <is>
          <t>Minimum CFM</t>
        </is>
      </c>
      <c r="J140" s="400" t="n"/>
      <c r="K140" s="401" t="n"/>
      <c r="L140" s="24">
        <f>IF('{Equipment Data Entry}'!J155="","",'{Equipment Data Entry}'!J155)</f>
        <v/>
      </c>
      <c r="M140" s="24" t="n"/>
    </row>
    <row r="141" ht="13.35" customHeight="1" s="162">
      <c r="B141" s="199" t="inlineStr">
        <is>
          <t>Area Served</t>
        </is>
      </c>
      <c r="C141" s="401" t="n"/>
      <c r="D141" s="204">
        <f>IF('{Equipment Data Entry}'!C155="","",'{Equipment Data Entry}'!C155)</f>
        <v/>
      </c>
      <c r="E141" s="400" t="n"/>
      <c r="F141" s="400" t="n"/>
      <c r="G141" s="401" t="n"/>
      <c r="I141" s="199" t="inlineStr">
        <is>
          <t>Fan CFM</t>
        </is>
      </c>
      <c r="J141" s="400" t="n"/>
      <c r="K141" s="401" t="n"/>
      <c r="L141" s="24">
        <f>IF('{Equipment Data Entry}'!L155="","",'{Equipment Data Entry}'!L155)</f>
        <v/>
      </c>
      <c r="M141" s="24" t="n"/>
    </row>
    <row r="142" ht="13.35" customHeight="1" s="162">
      <c r="B142" s="199" t="inlineStr">
        <is>
          <t>Location</t>
        </is>
      </c>
      <c r="C142" s="401" t="n"/>
      <c r="D142" s="204">
        <f>IF('{Equipment Data Entry}'!D155="","",'{Equipment Data Entry}'!D155)</f>
        <v/>
      </c>
      <c r="E142" s="400" t="n"/>
      <c r="F142" s="400" t="n"/>
      <c r="G142" s="401" t="n"/>
      <c r="I142" s="199" t="inlineStr">
        <is>
          <t>DDC Address</t>
        </is>
      </c>
      <c r="J142" s="400" t="n"/>
      <c r="K142" s="401" t="n"/>
      <c r="L142" s="208">
        <f>IF('{Equipment Data Entry}'!M155="","",'{Equipment Data Entry}'!M155)</f>
        <v/>
      </c>
      <c r="M142" s="401" t="n"/>
    </row>
    <row r="143" ht="13.35" customHeight="1" s="162">
      <c r="B143" s="199" t="inlineStr">
        <is>
          <t>Inlet Size</t>
        </is>
      </c>
      <c r="C143" s="401" t="n"/>
      <c r="D143" s="204">
        <f>IF('{Equipment Data Entry}'!G155="","",'{Equipment Data Entry}'!G155)</f>
        <v/>
      </c>
      <c r="E143" s="400" t="n"/>
      <c r="F143" s="400" t="n"/>
      <c r="G143" s="401" t="n"/>
      <c r="I143" s="199" t="inlineStr">
        <is>
          <t>Calibration Factor</t>
        </is>
      </c>
      <c r="J143" s="400" t="n"/>
      <c r="K143" s="401" t="n"/>
      <c r="L143" s="27" t="n"/>
      <c r="M143" s="401" t="n"/>
    </row>
    <row r="144" ht="13.35" customHeight="1" s="162">
      <c r="B144" s="199" t="inlineStr">
        <is>
          <t>DDC Max / Min</t>
        </is>
      </c>
      <c r="C144" s="401" t="n"/>
      <c r="D144" s="204" t="n"/>
      <c r="E144" s="400" t="n"/>
      <c r="F144" s="400" t="n"/>
      <c r="G144" s="401" t="n"/>
      <c r="I144" s="199" t="inlineStr">
        <is>
          <t>Heating CFM</t>
        </is>
      </c>
      <c r="J144" s="400" t="n"/>
      <c r="K144" s="401" t="n"/>
      <c r="L144" s="27">
        <f>IF('{Equipment Data Entry}'!K155="","",'{Equipment Data Entry}'!K155)</f>
        <v/>
      </c>
      <c r="M144" s="401" t="n"/>
    </row>
    <row r="145" ht="13.35" customHeight="1" s="162">
      <c r="B145" s="188" t="inlineStr">
        <is>
          <t>Register / Grille / Diffuser Airflow</t>
        </is>
      </c>
      <c r="C145" s="174" t="n"/>
      <c r="D145" s="174" t="n"/>
      <c r="E145" s="174" t="n"/>
      <c r="F145" s="173" t="n"/>
      <c r="G145" s="233" t="inlineStr">
        <is>
          <t>Design VEL</t>
        </is>
      </c>
      <c r="H145" s="194" t="inlineStr">
        <is>
          <t>Design CFM</t>
        </is>
      </c>
      <c r="I145" s="188" t="inlineStr">
        <is>
          <t>Initial</t>
        </is>
      </c>
      <c r="J145" s="173" t="n"/>
      <c r="K145" s="188" t="inlineStr">
        <is>
          <t>Final</t>
        </is>
      </c>
      <c r="L145" s="173" t="n"/>
      <c r="M145" s="188" t="inlineStr">
        <is>
          <t>%</t>
        </is>
      </c>
    </row>
    <row r="146" ht="13.35" customHeight="1" s="162">
      <c r="B146" s="153" t="inlineStr">
        <is>
          <t>No.</t>
        </is>
      </c>
      <c r="C146" s="188" t="inlineStr">
        <is>
          <t>Area Served</t>
        </is>
      </c>
      <c r="D146" s="188" t="inlineStr">
        <is>
          <t>Type</t>
        </is>
      </c>
      <c r="E146" s="188" t="inlineStr">
        <is>
          <t>Size</t>
        </is>
      </c>
      <c r="F146" s="188" t="inlineStr">
        <is>
          <t>Ak</t>
        </is>
      </c>
      <c r="G146" s="440" t="n"/>
      <c r="H146" s="440" t="n"/>
      <c r="I146" s="188" t="inlineStr">
        <is>
          <t>VEL</t>
        </is>
      </c>
      <c r="J146" s="188" t="inlineStr">
        <is>
          <t>CFM</t>
        </is>
      </c>
      <c r="K146" s="188" t="inlineStr">
        <is>
          <t>VEL</t>
        </is>
      </c>
      <c r="L146" s="188" t="inlineStr">
        <is>
          <t>CFM</t>
        </is>
      </c>
      <c r="M146" s="440" t="n"/>
    </row>
    <row r="147" ht="13.35" customHeight="1" s="162">
      <c r="B147" s="307" t="n"/>
      <c r="C147" s="307" t="n"/>
      <c r="E147" s="307" t="n"/>
      <c r="F147" s="32" t="n"/>
      <c r="G147" s="33">
        <f>IF(F147="", "", IF(OR(ISTEXT(H147),ISTEXT(F147)),"",H147/F147))</f>
        <v/>
      </c>
      <c r="H147" s="33" t="n"/>
      <c r="I147" s="33" t="n"/>
      <c r="J147" s="33">
        <f>IF(I147="", "", IF(OR(ISTEXT(I147),ISTEXT($F147)),"",I147*$F147))</f>
        <v/>
      </c>
      <c r="K147" s="33" t="n"/>
      <c r="L147" s="33">
        <f>IF(K147="", "", IF(OR(ISTEXT(K147),ISTEXT($F147)),"",K147*$F147))</f>
        <v/>
      </c>
      <c r="M147" s="30">
        <f>IF(OR(H147="",H147=0),"",IF(K147="",IF(J147="","",IF(OR(ISTEXT(J147),ISTEXT(H147)),"",J147/H147)),IF(OR(ISTEXT(L147),ISTEXT(H147)),"",L147/H147)))</f>
        <v/>
      </c>
    </row>
    <row r="148" ht="13.35" customHeight="1" s="162">
      <c r="B148" s="307" t="n"/>
      <c r="C148" s="307" t="n"/>
      <c r="E148" s="307" t="n"/>
      <c r="F148" s="32" t="n"/>
      <c r="G148" s="33">
        <f>IF(F148="", "", IF(OR(ISTEXT(H148),ISTEXT(F148)),"",H148/F148))</f>
        <v/>
      </c>
      <c r="H148" s="33" t="n"/>
      <c r="I148" s="33" t="n"/>
      <c r="J148" s="33">
        <f>IF(I148="", "", IF(OR(ISTEXT(I148),ISTEXT($F148)),"",I148*$F148))</f>
        <v/>
      </c>
      <c r="K148" s="33" t="n"/>
      <c r="L148" s="33">
        <f>IF(K148="", "", IF(OR(ISTEXT(K148),ISTEXT($F148)),"",K148*$F148))</f>
        <v/>
      </c>
      <c r="M148" s="30">
        <f>IF(OR(H148="",H148=0),"",IF(K148="",IF(J148="","",IF(OR(ISTEXT(J148),ISTEXT(H148)),"",J148/H148)),IF(OR(ISTEXT(L148),ISTEXT(H148)),"",L148/H148)))</f>
        <v/>
      </c>
    </row>
    <row r="149" ht="13.35" customHeight="1" s="162">
      <c r="B149" s="307" t="n"/>
      <c r="C149" s="307" t="n"/>
      <c r="E149" s="307" t="n"/>
      <c r="F149" s="32" t="n"/>
      <c r="G149" s="33">
        <f>IF(F149="", "", IF(OR(ISTEXT(H149),ISTEXT(F149)),"",H149/F149))</f>
        <v/>
      </c>
      <c r="H149" s="33" t="n"/>
      <c r="I149" s="33" t="n"/>
      <c r="J149" s="33">
        <f>IF(I149="", "", IF(OR(ISTEXT(I149),ISTEXT($F149)),"",I149*$F149))</f>
        <v/>
      </c>
      <c r="K149" s="33" t="n"/>
      <c r="L149" s="33">
        <f>IF(K149="", "", IF(OR(ISTEXT(K149),ISTEXT($F149)),"",K149*$F149))</f>
        <v/>
      </c>
      <c r="M149" s="30">
        <f>IF(OR(H149="",H149=0),"",IF(K149="",IF(J149="","",IF(OR(ISTEXT(J149),ISTEXT(H149)),"",J149/H149)),IF(OR(ISTEXT(L149),ISTEXT(H149)),"",L149/H149)))</f>
        <v/>
      </c>
    </row>
    <row r="150" ht="13.35" customHeight="1" s="162">
      <c r="B150" s="307" t="n"/>
      <c r="C150" s="307" t="n"/>
      <c r="E150" s="307" t="n"/>
      <c r="F150" s="32" t="n"/>
      <c r="G150" s="33">
        <f>IF(F150="", "", IF(OR(ISTEXT(H150),ISTEXT(F150)),"",H150/F150))</f>
        <v/>
      </c>
      <c r="H150" s="33" t="n"/>
      <c r="I150" s="33" t="n"/>
      <c r="J150" s="33">
        <f>IF(I150="", "", IF(OR(ISTEXT(I150),ISTEXT($F150)),"",I150*$F150))</f>
        <v/>
      </c>
      <c r="K150" s="33" t="n"/>
      <c r="L150" s="33">
        <f>IF(K150="", "", IF(OR(ISTEXT(K150),ISTEXT($F150)),"",K150*$F150))</f>
        <v/>
      </c>
      <c r="M150" s="30">
        <f>IF(OR(H150="",H150=0),"",IF(K150="",IF(J150="","",IF(OR(ISTEXT(J150),ISTEXT(H150)),"",J150/H150)),IF(OR(ISTEXT(L150),ISTEXT(H150)),"",L150/H150)))</f>
        <v/>
      </c>
    </row>
    <row r="151" ht="13.35" customHeight="1" s="162">
      <c r="B151" s="307" t="n"/>
      <c r="C151" s="307" t="n"/>
      <c r="E151" s="307" t="n"/>
      <c r="F151" s="32" t="n"/>
      <c r="G151" s="33">
        <f>IF(F151="", "", IF(OR(ISTEXT(H151),ISTEXT(F151)),"",H151/F151))</f>
        <v/>
      </c>
      <c r="H151" s="33" t="n"/>
      <c r="I151" s="33" t="n"/>
      <c r="J151" s="33">
        <f>IF(I151="", "", IF(OR(ISTEXT(I151),ISTEXT($F151)),"",I151*$F151))</f>
        <v/>
      </c>
      <c r="K151" s="33" t="n"/>
      <c r="L151" s="33">
        <f>IF(K151="", "", IF(OR(ISTEXT(K151),ISTEXT($F151)),"",K151*$F151))</f>
        <v/>
      </c>
      <c r="M151" s="30">
        <f>IF(OR(H151="",H151=0),"",IF(K151="",IF(J151="","",IF(OR(ISTEXT(J151),ISTEXT(H151)),"",J151/H151)),IF(OR(ISTEXT(L151),ISTEXT(H151)),"",L151/H151)))</f>
        <v/>
      </c>
    </row>
    <row r="152" ht="13.35" customHeight="1" s="162">
      <c r="B152" s="307" t="n"/>
      <c r="C152" s="307" t="n"/>
      <c r="E152" s="307" t="n"/>
      <c r="F152" s="32" t="n"/>
      <c r="G152" s="33">
        <f>IF(F152="", "", IF(OR(ISTEXT(H152),ISTEXT(F152)),"",H152/F152))</f>
        <v/>
      </c>
      <c r="H152" s="33" t="n"/>
      <c r="I152" s="33" t="n"/>
      <c r="J152" s="33">
        <f>IF(I152="", "", IF(OR(ISTEXT(I152),ISTEXT($F152)),"",I152*$F152))</f>
        <v/>
      </c>
      <c r="K152" s="33" t="n"/>
      <c r="L152" s="33">
        <f>IF(K152="", "", IF(OR(ISTEXT(K152),ISTEXT($F152)),"",K152*$F152))</f>
        <v/>
      </c>
      <c r="M152" s="30">
        <f>IF(OR(H152="",H152=0),"",IF(K152="",IF(J152="","",IF(OR(ISTEXT(J152),ISTEXT(H152)),"",J152/H152)),IF(OR(ISTEXT(L152),ISTEXT(H152)),"",L152/H152)))</f>
        <v/>
      </c>
    </row>
    <row r="153" ht="13.35" customHeight="1" s="162">
      <c r="B153" s="42" t="n"/>
      <c r="C153" s="231" t="inlineStr">
        <is>
          <t>Total</t>
        </is>
      </c>
      <c r="D153" s="159" t="n"/>
      <c r="E153" s="42" t="n"/>
      <c r="F153" s="42" t="n"/>
      <c r="G153" s="43" t="n"/>
      <c r="H153" s="43">
        <f>IF(SUM(H147:H152)=0,"",SUM(H147:H152))</f>
        <v/>
      </c>
      <c r="I153" s="43" t="n"/>
      <c r="J153" s="43">
        <f>IF(SUM(J147:J152)=0,"",SUM(J147:J152))</f>
        <v/>
      </c>
      <c r="K153" s="43" t="n"/>
      <c r="L153" s="43">
        <f>IF(SUM(L147:L152)=0,"",SUM(L147:L152))</f>
        <v/>
      </c>
      <c r="M153" s="35">
        <f>IF(OR(H153="",H153=0),"",IF(L153="",IF(J153="","",IF(OR(ISTEXT(J153),ISTEXT(H153)),"",J153/H153)),IF(OR(ISTEXT(L153),ISTEXT(H153)),"",L153/H153)))</f>
        <v/>
      </c>
    </row>
    <row r="154" ht="13.35" customHeight="1" s="162">
      <c r="B154" s="188" t="inlineStr">
        <is>
          <t>Remarks</t>
        </is>
      </c>
      <c r="C154" s="173" t="n"/>
      <c r="D154" s="154" t="n"/>
      <c r="E154" s="174" t="n"/>
      <c r="F154" s="174" t="n"/>
      <c r="G154" s="174" t="n"/>
      <c r="H154" s="174" t="n"/>
      <c r="I154" s="174" t="n"/>
      <c r="J154" s="174" t="n"/>
      <c r="K154" s="174" t="n"/>
      <c r="L154" s="174" t="n"/>
      <c r="M154" s="173" t="n"/>
    </row>
    <row r="155" ht="13.35" customHeight="1" s="162">
      <c r="B155" s="154" t="n"/>
      <c r="C155" s="174" t="n"/>
      <c r="D155" s="174" t="n"/>
      <c r="E155" s="174" t="n"/>
      <c r="F155" s="174" t="n"/>
      <c r="G155" s="174" t="n"/>
      <c r="H155" s="174" t="n"/>
      <c r="I155" s="174" t="n"/>
      <c r="J155" s="174" t="n"/>
      <c r="K155" s="174" t="n"/>
      <c r="L155" s="174" t="n"/>
      <c r="M155" s="173" t="n"/>
    </row>
    <row r="156" ht="13.35" customHeight="1" s="162"/>
    <row r="157" ht="13.35" customHeight="1" s="162"/>
    <row r="158" ht="13.35" customHeight="1" s="162"/>
    <row r="159" ht="13.35" customHeight="1" s="162"/>
    <row r="160" ht="13.35" customHeight="1" s="162">
      <c r="B160" s="200" t="inlineStr">
        <is>
          <t>System</t>
        </is>
      </c>
      <c r="C160" s="403" t="n"/>
      <c r="D160" s="209">
        <f>IF('{Equipment Data Entry}'!B156="","",'{Equipment Data Entry}'!B156)</f>
        <v/>
      </c>
      <c r="E160" s="418" t="n"/>
      <c r="F160" s="403" t="n"/>
      <c r="G160" s="200" t="inlineStr">
        <is>
          <t>Service</t>
        </is>
      </c>
      <c r="H160" s="403" t="n"/>
      <c r="I160" s="210">
        <f>IF('{Equipment Data Entry}'!C156="","",'{Equipment Data Entry}'!C156)</f>
        <v/>
      </c>
      <c r="J160" s="418" t="n"/>
      <c r="K160" s="418" t="n"/>
      <c r="L160" s="418" t="n"/>
      <c r="M160" s="403" t="n"/>
    </row>
    <row r="161" ht="13.35" customHeight="1" s="162">
      <c r="B161" s="422" t="n"/>
      <c r="C161" s="423" t="n"/>
      <c r="D161" s="422" t="n"/>
      <c r="E161" s="424" t="n"/>
      <c r="F161" s="423" t="n"/>
      <c r="G161" s="422" t="n"/>
      <c r="H161" s="423" t="n"/>
      <c r="I161" s="422" t="n"/>
      <c r="J161" s="424" t="n"/>
      <c r="K161" s="424" t="n"/>
      <c r="L161" s="424" t="n"/>
      <c r="M161" s="423" t="n"/>
    </row>
    <row r="162" ht="13.35" customHeight="1" s="162">
      <c r="B162" s="199" t="inlineStr">
        <is>
          <t>Terminal Type</t>
        </is>
      </c>
      <c r="C162" s="401" t="n"/>
      <c r="D162" s="204">
        <f>IF('{Equipment Data Entry}'!H156="","",'{Equipment Data Entry}'!H156)</f>
        <v/>
      </c>
      <c r="E162" s="400" t="n"/>
      <c r="F162" s="400" t="n"/>
      <c r="G162" s="401" t="n"/>
      <c r="I162" s="199" t="inlineStr">
        <is>
          <t>Instrument</t>
        </is>
      </c>
      <c r="J162" s="400" t="n"/>
      <c r="K162" s="401" t="n"/>
      <c r="L162" s="199" t="n"/>
      <c r="M162" s="401" t="n"/>
    </row>
    <row r="163" ht="13.35" customHeight="1" s="162">
      <c r="B163" s="200" t="inlineStr">
        <is>
          <t>Unit Data</t>
        </is>
      </c>
      <c r="C163" s="400" t="n"/>
      <c r="D163" s="400" t="n"/>
      <c r="E163" s="400" t="n"/>
      <c r="F163" s="400" t="n"/>
      <c r="G163" s="401" t="n"/>
      <c r="I163" s="200" t="inlineStr">
        <is>
          <t>Design and Performance Data</t>
        </is>
      </c>
      <c r="J163" s="400" t="n"/>
      <c r="K163" s="400" t="n"/>
      <c r="L163" s="400" t="n"/>
      <c r="M163" s="401" t="n"/>
    </row>
    <row r="164" ht="13.35" customHeight="1" s="162">
      <c r="B164" s="199" t="inlineStr">
        <is>
          <t>Manufacturer</t>
        </is>
      </c>
      <c r="C164" s="401" t="n"/>
      <c r="D164" s="204">
        <f>IF('{Equipment Data Entry}'!E156="","",'{Equipment Data Entry}'!E156)</f>
        <v/>
      </c>
      <c r="E164" s="400" t="n"/>
      <c r="F164" s="400" t="n"/>
      <c r="G164" s="401" t="n"/>
      <c r="I164" s="199" t="inlineStr">
        <is>
          <t>Design Criteria</t>
        </is>
      </c>
      <c r="J164" s="400" t="n"/>
      <c r="K164" s="401" t="n"/>
      <c r="L164" s="199" t="inlineStr">
        <is>
          <t>Design</t>
        </is>
      </c>
      <c r="M164" s="199" t="inlineStr">
        <is>
          <t>Actual</t>
        </is>
      </c>
    </row>
    <row r="165" ht="13.35" customHeight="1" s="162">
      <c r="B165" s="199" t="inlineStr">
        <is>
          <t>Model Number</t>
        </is>
      </c>
      <c r="C165" s="401" t="n"/>
      <c r="D165" s="204">
        <f>IF('{Equipment Data Entry}'!F156="","",'{Equipment Data Entry}'!F156)</f>
        <v/>
      </c>
      <c r="E165" s="400" t="n"/>
      <c r="F165" s="400" t="n"/>
      <c r="G165" s="401" t="n"/>
      <c r="I165" s="199" t="inlineStr">
        <is>
          <t>Maximum CFM</t>
        </is>
      </c>
      <c r="J165" s="400" t="n"/>
      <c r="K165" s="401" t="n"/>
      <c r="L165" s="24">
        <f>IF('{Equipment Data Entry}'!I156="","",'{Equipment Data Entry}'!I156)</f>
        <v/>
      </c>
      <c r="M165" s="24">
        <f>L179</f>
        <v/>
      </c>
    </row>
    <row r="166" ht="13.35" customHeight="1" s="162">
      <c r="B166" s="199" t="inlineStr">
        <is>
          <t>Serial Number</t>
        </is>
      </c>
      <c r="C166" s="401" t="n"/>
      <c r="D166" s="204" t="n"/>
      <c r="E166" s="400" t="n"/>
      <c r="F166" s="400" t="n"/>
      <c r="G166" s="401" t="n"/>
      <c r="I166" s="199" t="inlineStr">
        <is>
          <t>Minimum CFM</t>
        </is>
      </c>
      <c r="J166" s="400" t="n"/>
      <c r="K166" s="401" t="n"/>
      <c r="L166" s="24">
        <f>IF('{Equipment Data Entry}'!J156="","",'{Equipment Data Entry}'!J156)</f>
        <v/>
      </c>
      <c r="M166" s="24" t="n"/>
    </row>
    <row r="167" ht="13.35" customHeight="1" s="162">
      <c r="B167" s="199" t="inlineStr">
        <is>
          <t>Area Served</t>
        </is>
      </c>
      <c r="C167" s="401" t="n"/>
      <c r="D167" s="204">
        <f>IF('{Equipment Data Entry}'!C156="","",'{Equipment Data Entry}'!C156)</f>
        <v/>
      </c>
      <c r="E167" s="400" t="n"/>
      <c r="F167" s="400" t="n"/>
      <c r="G167" s="401" t="n"/>
      <c r="I167" s="199" t="inlineStr">
        <is>
          <t>Fan CFM</t>
        </is>
      </c>
      <c r="J167" s="400" t="n"/>
      <c r="K167" s="401" t="n"/>
      <c r="L167" s="24">
        <f>IF('{Equipment Data Entry}'!L156="","",'{Equipment Data Entry}'!L156)</f>
        <v/>
      </c>
      <c r="M167" s="24" t="n"/>
    </row>
    <row r="168" ht="13.35" customHeight="1" s="162">
      <c r="B168" s="199" t="inlineStr">
        <is>
          <t>Location</t>
        </is>
      </c>
      <c r="C168" s="401" t="n"/>
      <c r="D168" s="204">
        <f>IF('{Equipment Data Entry}'!D156="","",'{Equipment Data Entry}'!D156)</f>
        <v/>
      </c>
      <c r="E168" s="400" t="n"/>
      <c r="F168" s="400" t="n"/>
      <c r="G168" s="401" t="n"/>
      <c r="I168" s="199" t="inlineStr">
        <is>
          <t>DDC Address</t>
        </is>
      </c>
      <c r="J168" s="400" t="n"/>
      <c r="K168" s="401" t="n"/>
      <c r="L168" s="208">
        <f>IF('{Equipment Data Entry}'!M156="","",'{Equipment Data Entry}'!M156)</f>
        <v/>
      </c>
      <c r="M168" s="401" t="n"/>
    </row>
    <row r="169" ht="13.35" customHeight="1" s="162">
      <c r="B169" s="199" t="inlineStr">
        <is>
          <t>Inlet Size</t>
        </is>
      </c>
      <c r="C169" s="401" t="n"/>
      <c r="D169" s="204">
        <f>IF('{Equipment Data Entry}'!G156="","",'{Equipment Data Entry}'!G156)</f>
        <v/>
      </c>
      <c r="E169" s="400" t="n"/>
      <c r="F169" s="400" t="n"/>
      <c r="G169" s="401" t="n"/>
      <c r="I169" s="199" t="inlineStr">
        <is>
          <t>Calibration Factor</t>
        </is>
      </c>
      <c r="J169" s="400" t="n"/>
      <c r="K169" s="401" t="n"/>
      <c r="L169" s="27" t="n"/>
      <c r="M169" s="401" t="n"/>
    </row>
    <row r="170" ht="13.35" customHeight="1" s="162">
      <c r="B170" s="199" t="inlineStr">
        <is>
          <t>DDC Max / Min</t>
        </is>
      </c>
      <c r="C170" s="401" t="n"/>
      <c r="D170" s="204" t="n"/>
      <c r="E170" s="400" t="n"/>
      <c r="F170" s="400" t="n"/>
      <c r="G170" s="401" t="n"/>
      <c r="I170" s="199" t="inlineStr">
        <is>
          <t>Heating CFM</t>
        </is>
      </c>
      <c r="J170" s="400" t="n"/>
      <c r="K170" s="401" t="n"/>
      <c r="L170" s="27">
        <f>IF('{Equipment Data Entry}'!K156="","",'{Equipment Data Entry}'!K156)</f>
        <v/>
      </c>
      <c r="M170" s="401" t="n"/>
    </row>
    <row r="171" ht="13.35" customHeight="1" s="162">
      <c r="B171" s="188" t="inlineStr">
        <is>
          <t>Register / Grille / Diffuser Airflow</t>
        </is>
      </c>
      <c r="C171" s="174" t="n"/>
      <c r="D171" s="174" t="n"/>
      <c r="E171" s="174" t="n"/>
      <c r="F171" s="173" t="n"/>
      <c r="G171" s="233" t="inlineStr">
        <is>
          <t>Design VEL</t>
        </is>
      </c>
      <c r="H171" s="194" t="inlineStr">
        <is>
          <t>Design CFM</t>
        </is>
      </c>
      <c r="I171" s="188" t="inlineStr">
        <is>
          <t>Initial</t>
        </is>
      </c>
      <c r="J171" s="173" t="n"/>
      <c r="K171" s="188" t="inlineStr">
        <is>
          <t>Final</t>
        </is>
      </c>
      <c r="L171" s="173" t="n"/>
      <c r="M171" s="188" t="inlineStr">
        <is>
          <t>%</t>
        </is>
      </c>
    </row>
    <row r="172" ht="13.35" customHeight="1" s="162">
      <c r="B172" s="153" t="inlineStr">
        <is>
          <t>No.</t>
        </is>
      </c>
      <c r="C172" s="188" t="inlineStr">
        <is>
          <t>Area Served</t>
        </is>
      </c>
      <c r="D172" s="188" t="inlineStr">
        <is>
          <t>Type</t>
        </is>
      </c>
      <c r="E172" s="188" t="inlineStr">
        <is>
          <t>Size</t>
        </is>
      </c>
      <c r="F172" s="188" t="inlineStr">
        <is>
          <t>Ak</t>
        </is>
      </c>
      <c r="G172" s="440" t="n"/>
      <c r="H172" s="440" t="n"/>
      <c r="I172" s="188" t="inlineStr">
        <is>
          <t>VEL</t>
        </is>
      </c>
      <c r="J172" s="188" t="inlineStr">
        <is>
          <t>CFM</t>
        </is>
      </c>
      <c r="K172" s="188" t="inlineStr">
        <is>
          <t>VEL</t>
        </is>
      </c>
      <c r="L172" s="188" t="inlineStr">
        <is>
          <t>CFM</t>
        </is>
      </c>
      <c r="M172" s="440" t="n"/>
    </row>
    <row r="173" ht="13.35" customHeight="1" s="162">
      <c r="B173" s="307" t="n"/>
      <c r="C173" s="307" t="n"/>
      <c r="E173" s="307" t="n"/>
      <c r="F173" s="32" t="n"/>
      <c r="G173" s="33">
        <f>IF(F173="", "", IF(OR(ISTEXT(H173),ISTEXT(F173)),"",H173/F173))</f>
        <v/>
      </c>
      <c r="H173" s="33" t="n"/>
      <c r="I173" s="33" t="n"/>
      <c r="J173" s="33">
        <f>IF(I173="", "", IF(OR(ISTEXT(I173),ISTEXT($F173)),"",I173*$F173))</f>
        <v/>
      </c>
      <c r="K173" s="33" t="n"/>
      <c r="L173" s="33">
        <f>IF(K173="", "", IF(OR(ISTEXT(K173),ISTEXT($F173)),"",K173*$F173))</f>
        <v/>
      </c>
      <c r="M173" s="30">
        <f>IF(OR(H173="",H173=0),"",IF(K173="",IF(J173="","",IF(OR(ISTEXT(J173),ISTEXT(H173)),"",J173/H173)),IF(OR(ISTEXT(L173),ISTEXT(H173)),"",L173/H173)))</f>
        <v/>
      </c>
    </row>
    <row r="174" ht="13.35" customHeight="1" s="162">
      <c r="B174" s="307" t="n"/>
      <c r="C174" s="307" t="n"/>
      <c r="E174" s="307" t="n"/>
      <c r="F174" s="32" t="n"/>
      <c r="G174" s="33">
        <f>IF(F174="", "", IF(OR(ISTEXT(H174),ISTEXT(F174)),"",H174/F174))</f>
        <v/>
      </c>
      <c r="H174" s="33" t="n"/>
      <c r="I174" s="33" t="n"/>
      <c r="J174" s="33">
        <f>IF(I174="", "", IF(OR(ISTEXT(I174),ISTEXT($F174)),"",I174*$F174))</f>
        <v/>
      </c>
      <c r="K174" s="33" t="n"/>
      <c r="L174" s="33">
        <f>IF(K174="", "", IF(OR(ISTEXT(K174),ISTEXT($F174)),"",K174*$F174))</f>
        <v/>
      </c>
      <c r="M174" s="30">
        <f>IF(OR(H174="",H174=0),"",IF(K174="",IF(J174="","",IF(OR(ISTEXT(J174),ISTEXT(H174)),"",J174/H174)),IF(OR(ISTEXT(L174),ISTEXT(H174)),"",L174/H174)))</f>
        <v/>
      </c>
    </row>
    <row r="175" ht="13.35" customHeight="1" s="162">
      <c r="B175" s="307" t="n"/>
      <c r="C175" s="307" t="n"/>
      <c r="E175" s="307" t="n"/>
      <c r="F175" s="32" t="n"/>
      <c r="G175" s="33">
        <f>IF(F175="", "", IF(OR(ISTEXT(H175),ISTEXT(F175)),"",H175/F175))</f>
        <v/>
      </c>
      <c r="H175" s="33" t="n"/>
      <c r="I175" s="33" t="n"/>
      <c r="J175" s="33">
        <f>IF(I175="", "", IF(OR(ISTEXT(I175),ISTEXT($F175)),"",I175*$F175))</f>
        <v/>
      </c>
      <c r="K175" s="33" t="n"/>
      <c r="L175" s="33">
        <f>IF(K175="", "", IF(OR(ISTEXT(K175),ISTEXT($F175)),"",K175*$F175))</f>
        <v/>
      </c>
      <c r="M175" s="30">
        <f>IF(OR(H175="",H175=0),"",IF(K175="",IF(J175="","",IF(OR(ISTEXT(J175),ISTEXT(H175)),"",J175/H175)),IF(OR(ISTEXT(L175),ISTEXT(H175)),"",L175/H175)))</f>
        <v/>
      </c>
    </row>
    <row r="176" ht="13.35" customHeight="1" s="162">
      <c r="B176" s="307" t="n"/>
      <c r="C176" s="307" t="n"/>
      <c r="E176" s="307" t="n"/>
      <c r="F176" s="32" t="n"/>
      <c r="G176" s="33">
        <f>IF(F176="", "", IF(OR(ISTEXT(H176),ISTEXT(F176)),"",H176/F176))</f>
        <v/>
      </c>
      <c r="H176" s="33" t="n"/>
      <c r="I176" s="33" t="n"/>
      <c r="J176" s="33">
        <f>IF(I176="", "", IF(OR(ISTEXT(I176),ISTEXT($F176)),"",I176*$F176))</f>
        <v/>
      </c>
      <c r="K176" s="33" t="n"/>
      <c r="L176" s="33">
        <f>IF(K176="", "", IF(OR(ISTEXT(K176),ISTEXT($F176)),"",K176*$F176))</f>
        <v/>
      </c>
      <c r="M176" s="30">
        <f>IF(OR(H176="",H176=0),"",IF(K176="",IF(J176="","",IF(OR(ISTEXT(J176),ISTEXT(H176)),"",J176/H176)),IF(OR(ISTEXT(L176),ISTEXT(H176)),"",L176/H176)))</f>
        <v/>
      </c>
    </row>
    <row r="177" ht="13.35" customHeight="1" s="162">
      <c r="B177" s="307" t="n"/>
      <c r="C177" s="307" t="n"/>
      <c r="E177" s="307" t="n"/>
      <c r="F177" s="32" t="n"/>
      <c r="G177" s="33">
        <f>IF(F177="", "", IF(OR(ISTEXT(H177),ISTEXT(F177)),"",H177/F177))</f>
        <v/>
      </c>
      <c r="H177" s="33" t="n"/>
      <c r="I177" s="33" t="n"/>
      <c r="J177" s="33">
        <f>IF(I177="", "", IF(OR(ISTEXT(I177),ISTEXT($F177)),"",I177*$F177))</f>
        <v/>
      </c>
      <c r="K177" s="33" t="n"/>
      <c r="L177" s="33">
        <f>IF(K177="", "", IF(OR(ISTEXT(K177),ISTEXT($F177)),"",K177*$F177))</f>
        <v/>
      </c>
      <c r="M177" s="30">
        <f>IF(OR(H177="",H177=0),"",IF(K177="",IF(J177="","",IF(OR(ISTEXT(J177),ISTEXT(H177)),"",J177/H177)),IF(OR(ISTEXT(L177),ISTEXT(H177)),"",L177/H177)))</f>
        <v/>
      </c>
    </row>
    <row r="178" ht="13.35" customHeight="1" s="162">
      <c r="B178" s="307" t="n"/>
      <c r="C178" s="307" t="n"/>
      <c r="E178" s="307" t="n"/>
      <c r="F178" s="32" t="n"/>
      <c r="G178" s="33">
        <f>IF(F178="", "", IF(OR(ISTEXT(H178),ISTEXT(F178)),"",H178/F178))</f>
        <v/>
      </c>
      <c r="H178" s="33" t="n"/>
      <c r="I178" s="33" t="n"/>
      <c r="J178" s="33">
        <f>IF(I178="", "", IF(OR(ISTEXT(I178),ISTEXT($F178)),"",I178*$F178))</f>
        <v/>
      </c>
      <c r="K178" s="33" t="n"/>
      <c r="L178" s="33">
        <f>IF(K178="", "", IF(OR(ISTEXT(K178),ISTEXT($F178)),"",K178*$F178))</f>
        <v/>
      </c>
      <c r="M178" s="30">
        <f>IF(OR(H178="",H178=0),"",IF(K178="",IF(J178="","",IF(OR(ISTEXT(J178),ISTEXT(H178)),"",J178/H178)),IF(OR(ISTEXT(L178),ISTEXT(H178)),"",L178/H178)))</f>
        <v/>
      </c>
    </row>
    <row r="179" ht="13.35" customHeight="1" s="162">
      <c r="B179" s="42" t="n"/>
      <c r="C179" s="231" t="inlineStr">
        <is>
          <t>Total</t>
        </is>
      </c>
      <c r="D179" s="159" t="n"/>
      <c r="E179" s="42" t="n"/>
      <c r="F179" s="42" t="n"/>
      <c r="G179" s="43" t="n"/>
      <c r="H179" s="43">
        <f>IF(SUM(H173:H178)=0,"",SUM(H173:H178))</f>
        <v/>
      </c>
      <c r="I179" s="43" t="n"/>
      <c r="J179" s="43">
        <f>IF(SUM(J173:J178)=0,"",SUM(J173:J178))</f>
        <v/>
      </c>
      <c r="K179" s="43" t="n"/>
      <c r="L179" s="43">
        <f>IF(SUM(L173:L178)=0,"",SUM(L173:L178))</f>
        <v/>
      </c>
      <c r="M179" s="35">
        <f>IF(OR(H179="",H179=0),"",IF(L179="",IF(J179="","",IF(OR(ISTEXT(J179),ISTEXT(H179)),"",J179/H179)),IF(OR(ISTEXT(L179),ISTEXT(H179)),"",L179/H179)))</f>
        <v/>
      </c>
    </row>
    <row r="180" ht="13.35" customHeight="1" s="162">
      <c r="B180" s="188" t="inlineStr">
        <is>
          <t>Remarks</t>
        </is>
      </c>
      <c r="C180" s="173" t="n"/>
      <c r="D180" s="154" t="n"/>
      <c r="E180" s="174" t="n"/>
      <c r="F180" s="174" t="n"/>
      <c r="G180" s="174" t="n"/>
      <c r="H180" s="174" t="n"/>
      <c r="I180" s="174" t="n"/>
      <c r="J180" s="174" t="n"/>
      <c r="K180" s="174" t="n"/>
      <c r="L180" s="174" t="n"/>
      <c r="M180" s="173" t="n"/>
    </row>
    <row r="181" ht="13.35" customHeight="1" s="162">
      <c r="B181" s="154" t="n"/>
      <c r="C181" s="174" t="n"/>
      <c r="D181" s="174" t="n"/>
      <c r="E181" s="174" t="n"/>
      <c r="F181" s="174" t="n"/>
      <c r="G181" s="174" t="n"/>
      <c r="H181" s="174" t="n"/>
      <c r="I181" s="174" t="n"/>
      <c r="J181" s="174" t="n"/>
      <c r="K181" s="174" t="n"/>
      <c r="L181" s="174" t="n"/>
      <c r="M181" s="173" t="n"/>
    </row>
    <row r="182" ht="13.35" customHeight="1" s="162"/>
    <row r="183" ht="13.35" customHeight="1" s="162"/>
    <row r="184" ht="13.35" customHeight="1" s="162"/>
    <row r="185" ht="13.35" customHeight="1" s="162"/>
    <row r="186" ht="13.35" customHeight="1" s="162">
      <c r="B186" s="200" t="inlineStr">
        <is>
          <t>System</t>
        </is>
      </c>
      <c r="C186" s="403" t="n"/>
      <c r="D186" s="209">
        <f>IF('{Equipment Data Entry}'!B157="","",'{Equipment Data Entry}'!B157)</f>
        <v/>
      </c>
      <c r="E186" s="418" t="n"/>
      <c r="F186" s="403" t="n"/>
      <c r="G186" s="200" t="inlineStr">
        <is>
          <t>Service</t>
        </is>
      </c>
      <c r="H186" s="403" t="n"/>
      <c r="I186" s="210">
        <f>IF('{Equipment Data Entry}'!C157="","",'{Equipment Data Entry}'!C157)</f>
        <v/>
      </c>
      <c r="J186" s="418" t="n"/>
      <c r="K186" s="418" t="n"/>
      <c r="L186" s="418" t="n"/>
      <c r="M186" s="403" t="n"/>
    </row>
    <row r="187" ht="13.35" customHeight="1" s="162">
      <c r="B187" s="422" t="n"/>
      <c r="C187" s="423" t="n"/>
      <c r="D187" s="422" t="n"/>
      <c r="E187" s="424" t="n"/>
      <c r="F187" s="423" t="n"/>
      <c r="G187" s="422" t="n"/>
      <c r="H187" s="423" t="n"/>
      <c r="I187" s="422" t="n"/>
      <c r="J187" s="424" t="n"/>
      <c r="K187" s="424" t="n"/>
      <c r="L187" s="424" t="n"/>
      <c r="M187" s="423" t="n"/>
    </row>
    <row r="188" ht="13.35" customHeight="1" s="162">
      <c r="B188" s="199" t="inlineStr">
        <is>
          <t>Terminal Type</t>
        </is>
      </c>
      <c r="C188" s="401" t="n"/>
      <c r="D188" s="204">
        <f>IF('{Equipment Data Entry}'!H157="","",'{Equipment Data Entry}'!H157)</f>
        <v/>
      </c>
      <c r="E188" s="400" t="n"/>
      <c r="F188" s="400" t="n"/>
      <c r="G188" s="401" t="n"/>
      <c r="I188" s="199" t="inlineStr">
        <is>
          <t>Instrument</t>
        </is>
      </c>
      <c r="J188" s="400" t="n"/>
      <c r="K188" s="401" t="n"/>
      <c r="L188" s="199" t="n"/>
      <c r="M188" s="401" t="n"/>
    </row>
    <row r="189" ht="13.35" customHeight="1" s="162">
      <c r="B189" s="200" t="inlineStr">
        <is>
          <t>Unit Data</t>
        </is>
      </c>
      <c r="C189" s="400" t="n"/>
      <c r="D189" s="400" t="n"/>
      <c r="E189" s="400" t="n"/>
      <c r="F189" s="400" t="n"/>
      <c r="G189" s="401" t="n"/>
      <c r="I189" s="200" t="inlineStr">
        <is>
          <t>Design and Performance Data</t>
        </is>
      </c>
      <c r="J189" s="400" t="n"/>
      <c r="K189" s="400" t="n"/>
      <c r="L189" s="400" t="n"/>
      <c r="M189" s="401" t="n"/>
    </row>
    <row r="190" ht="13.35" customHeight="1" s="162">
      <c r="B190" s="199" t="inlineStr">
        <is>
          <t>Manufacturer</t>
        </is>
      </c>
      <c r="C190" s="401" t="n"/>
      <c r="D190" s="204">
        <f>IF('{Equipment Data Entry}'!E157="","",'{Equipment Data Entry}'!E157)</f>
        <v/>
      </c>
      <c r="E190" s="400" t="n"/>
      <c r="F190" s="400" t="n"/>
      <c r="G190" s="401" t="n"/>
      <c r="I190" s="199" t="inlineStr">
        <is>
          <t>Design Criteria</t>
        </is>
      </c>
      <c r="J190" s="400" t="n"/>
      <c r="K190" s="401" t="n"/>
      <c r="L190" s="199" t="inlineStr">
        <is>
          <t>Design</t>
        </is>
      </c>
      <c r="M190" s="199" t="inlineStr">
        <is>
          <t>Actual</t>
        </is>
      </c>
    </row>
    <row r="191" ht="13.35" customHeight="1" s="162">
      <c r="B191" s="199" t="inlineStr">
        <is>
          <t>Model Number</t>
        </is>
      </c>
      <c r="C191" s="401" t="n"/>
      <c r="D191" s="204">
        <f>IF('{Equipment Data Entry}'!F157="","",'{Equipment Data Entry}'!F157)</f>
        <v/>
      </c>
      <c r="E191" s="400" t="n"/>
      <c r="F191" s="400" t="n"/>
      <c r="G191" s="401" t="n"/>
      <c r="I191" s="199" t="inlineStr">
        <is>
          <t>Maximum CFM</t>
        </is>
      </c>
      <c r="J191" s="400" t="n"/>
      <c r="K191" s="401" t="n"/>
      <c r="L191" s="24">
        <f>IF('{Equipment Data Entry}'!I157="","",'{Equipment Data Entry}'!I157)</f>
        <v/>
      </c>
      <c r="M191" s="24">
        <f>L205</f>
        <v/>
      </c>
    </row>
    <row r="192" ht="13.35" customHeight="1" s="162">
      <c r="B192" s="199" t="inlineStr">
        <is>
          <t>Serial Number</t>
        </is>
      </c>
      <c r="C192" s="401" t="n"/>
      <c r="D192" s="204" t="n"/>
      <c r="E192" s="400" t="n"/>
      <c r="F192" s="400" t="n"/>
      <c r="G192" s="401" t="n"/>
      <c r="I192" s="199" t="inlineStr">
        <is>
          <t>Minimum CFM</t>
        </is>
      </c>
      <c r="J192" s="400" t="n"/>
      <c r="K192" s="401" t="n"/>
      <c r="L192" s="24">
        <f>IF('{Equipment Data Entry}'!J157="","",'{Equipment Data Entry}'!J157)</f>
        <v/>
      </c>
      <c r="M192" s="24" t="n"/>
    </row>
    <row r="193" ht="13.35" customHeight="1" s="162">
      <c r="B193" s="199" t="inlineStr">
        <is>
          <t>Area Served</t>
        </is>
      </c>
      <c r="C193" s="401" t="n"/>
      <c r="D193" s="204">
        <f>IF('{Equipment Data Entry}'!C157="","",'{Equipment Data Entry}'!C157)</f>
        <v/>
      </c>
      <c r="E193" s="400" t="n"/>
      <c r="F193" s="400" t="n"/>
      <c r="G193" s="401" t="n"/>
      <c r="I193" s="199" t="inlineStr">
        <is>
          <t>Fan CFM</t>
        </is>
      </c>
      <c r="J193" s="400" t="n"/>
      <c r="K193" s="401" t="n"/>
      <c r="L193" s="24">
        <f>IF('{Equipment Data Entry}'!L157="","",'{Equipment Data Entry}'!L157)</f>
        <v/>
      </c>
      <c r="M193" s="24" t="n"/>
    </row>
    <row r="194" ht="13.35" customHeight="1" s="162">
      <c r="B194" s="199" t="inlineStr">
        <is>
          <t>Location</t>
        </is>
      </c>
      <c r="C194" s="401" t="n"/>
      <c r="D194" s="204">
        <f>IF('{Equipment Data Entry}'!D157="","",'{Equipment Data Entry}'!D157)</f>
        <v/>
      </c>
      <c r="E194" s="400" t="n"/>
      <c r="F194" s="400" t="n"/>
      <c r="G194" s="401" t="n"/>
      <c r="I194" s="199" t="inlineStr">
        <is>
          <t>DDC Address</t>
        </is>
      </c>
      <c r="J194" s="400" t="n"/>
      <c r="K194" s="401" t="n"/>
      <c r="L194" s="208">
        <f>IF('{Equipment Data Entry}'!M157="","",'{Equipment Data Entry}'!M157)</f>
        <v/>
      </c>
      <c r="M194" s="401" t="n"/>
    </row>
    <row r="195" ht="13.35" customHeight="1" s="162">
      <c r="B195" s="199" t="inlineStr">
        <is>
          <t>Inlet Size</t>
        </is>
      </c>
      <c r="C195" s="401" t="n"/>
      <c r="D195" s="204">
        <f>IF('{Equipment Data Entry}'!G157="","",'{Equipment Data Entry}'!G157)</f>
        <v/>
      </c>
      <c r="E195" s="400" t="n"/>
      <c r="F195" s="400" t="n"/>
      <c r="G195" s="401" t="n"/>
      <c r="I195" s="199" t="inlineStr">
        <is>
          <t>Calibration Factor</t>
        </is>
      </c>
      <c r="J195" s="400" t="n"/>
      <c r="K195" s="401" t="n"/>
      <c r="L195" s="27" t="n"/>
      <c r="M195" s="401" t="n"/>
    </row>
    <row r="196" ht="13.35" customHeight="1" s="162">
      <c r="B196" s="199" t="inlineStr">
        <is>
          <t>DDC Max / Min</t>
        </is>
      </c>
      <c r="C196" s="401" t="n"/>
      <c r="D196" s="204" t="n"/>
      <c r="E196" s="400" t="n"/>
      <c r="F196" s="400" t="n"/>
      <c r="G196" s="401" t="n"/>
      <c r="I196" s="199" t="inlineStr">
        <is>
          <t>Heating CFM</t>
        </is>
      </c>
      <c r="J196" s="400" t="n"/>
      <c r="K196" s="401" t="n"/>
      <c r="L196" s="27">
        <f>IF('{Equipment Data Entry}'!K157="","",'{Equipment Data Entry}'!K157)</f>
        <v/>
      </c>
      <c r="M196" s="401" t="n"/>
    </row>
    <row r="197" ht="13.35" customHeight="1" s="162">
      <c r="B197" s="188" t="inlineStr">
        <is>
          <t>Register / Grille / Diffuser Airflow</t>
        </is>
      </c>
      <c r="C197" s="174" t="n"/>
      <c r="D197" s="174" t="n"/>
      <c r="E197" s="174" t="n"/>
      <c r="F197" s="173" t="n"/>
      <c r="G197" s="233" t="inlineStr">
        <is>
          <t>Design VEL</t>
        </is>
      </c>
      <c r="H197" s="194" t="inlineStr">
        <is>
          <t>Design CFM</t>
        </is>
      </c>
      <c r="I197" s="188" t="inlineStr">
        <is>
          <t>Initial</t>
        </is>
      </c>
      <c r="J197" s="173" t="n"/>
      <c r="K197" s="188" t="inlineStr">
        <is>
          <t>Final</t>
        </is>
      </c>
      <c r="L197" s="173" t="n"/>
      <c r="M197" s="188" t="inlineStr">
        <is>
          <t>%</t>
        </is>
      </c>
    </row>
    <row r="198" ht="13.35" customHeight="1" s="162">
      <c r="B198" s="153" t="inlineStr">
        <is>
          <t>No.</t>
        </is>
      </c>
      <c r="C198" s="188" t="inlineStr">
        <is>
          <t>Area Served</t>
        </is>
      </c>
      <c r="D198" s="188" t="inlineStr">
        <is>
          <t>Type</t>
        </is>
      </c>
      <c r="E198" s="188" t="inlineStr">
        <is>
          <t>Size</t>
        </is>
      </c>
      <c r="F198" s="188" t="inlineStr">
        <is>
          <t>Ak</t>
        </is>
      </c>
      <c r="G198" s="440" t="n"/>
      <c r="H198" s="440" t="n"/>
      <c r="I198" s="188" t="inlineStr">
        <is>
          <t>VEL</t>
        </is>
      </c>
      <c r="J198" s="188" t="inlineStr">
        <is>
          <t>CFM</t>
        </is>
      </c>
      <c r="K198" s="188" t="inlineStr">
        <is>
          <t>VEL</t>
        </is>
      </c>
      <c r="L198" s="188" t="inlineStr">
        <is>
          <t>CFM</t>
        </is>
      </c>
      <c r="M198" s="440" t="n"/>
    </row>
    <row r="199" ht="13.35" customHeight="1" s="162">
      <c r="B199" s="307" t="n"/>
      <c r="C199" s="307" t="n"/>
      <c r="E199" s="307" t="n"/>
      <c r="F199" s="32" t="n"/>
      <c r="G199" s="33">
        <f>IF(F199="", "", IF(OR(ISTEXT(H199),ISTEXT(F199)),"",H199/F199))</f>
        <v/>
      </c>
      <c r="H199" s="33" t="n"/>
      <c r="I199" s="33" t="n"/>
      <c r="J199" s="33">
        <f>IF(I199="", "", IF(OR(ISTEXT(I199),ISTEXT($F199)),"",I199*$F199))</f>
        <v/>
      </c>
      <c r="K199" s="33" t="n"/>
      <c r="L199" s="33">
        <f>IF(K199="", "", IF(OR(ISTEXT(K199),ISTEXT($F199)),"",K199*$F199))</f>
        <v/>
      </c>
      <c r="M199" s="30">
        <f>IF(OR(H199="",H199=0),"",IF(K199="",IF(J199="","",IF(OR(ISTEXT(J199),ISTEXT(H199)),"",J199/H199)),IF(OR(ISTEXT(L199),ISTEXT(H199)),"",L199/H199)))</f>
        <v/>
      </c>
    </row>
    <row r="200" ht="13.35" customHeight="1" s="162">
      <c r="B200" s="307" t="n"/>
      <c r="C200" s="307" t="n"/>
      <c r="E200" s="307" t="n"/>
      <c r="F200" s="32" t="n"/>
      <c r="G200" s="33">
        <f>IF(F200="", "", IF(OR(ISTEXT(H200),ISTEXT(F200)),"",H200/F200))</f>
        <v/>
      </c>
      <c r="H200" s="33" t="n"/>
      <c r="I200" s="33" t="n"/>
      <c r="J200" s="33">
        <f>IF(I200="", "", IF(OR(ISTEXT(I200),ISTEXT($F200)),"",I200*$F200))</f>
        <v/>
      </c>
      <c r="K200" s="33" t="n"/>
      <c r="L200" s="33">
        <f>IF(K200="", "", IF(OR(ISTEXT(K200),ISTEXT($F200)),"",K200*$F200))</f>
        <v/>
      </c>
      <c r="M200" s="30">
        <f>IF(OR(H200="",H200=0),"",IF(K200="",IF(J200="","",IF(OR(ISTEXT(J200),ISTEXT(H200)),"",J200/H200)),IF(OR(ISTEXT(L200),ISTEXT(H200)),"",L200/H200)))</f>
        <v/>
      </c>
    </row>
    <row r="201" ht="13.35" customHeight="1" s="162">
      <c r="B201" s="307" t="n"/>
      <c r="C201" s="307" t="n"/>
      <c r="E201" s="307" t="n"/>
      <c r="F201" s="32" t="n"/>
      <c r="G201" s="33">
        <f>IF(F201="", "", IF(OR(ISTEXT(H201),ISTEXT(F201)),"",H201/F201))</f>
        <v/>
      </c>
      <c r="H201" s="33" t="n"/>
      <c r="I201" s="33" t="n"/>
      <c r="J201" s="33">
        <f>IF(I201="", "", IF(OR(ISTEXT(I201),ISTEXT($F201)),"",I201*$F201))</f>
        <v/>
      </c>
      <c r="K201" s="33" t="n"/>
      <c r="L201" s="33">
        <f>IF(K201="", "", IF(OR(ISTEXT(K201),ISTEXT($F201)),"",K201*$F201))</f>
        <v/>
      </c>
      <c r="M201" s="30">
        <f>IF(OR(H201="",H201=0),"",IF(K201="",IF(J201="","",IF(OR(ISTEXT(J201),ISTEXT(H201)),"",J201/H201)),IF(OR(ISTEXT(L201),ISTEXT(H201)),"",L201/H201)))</f>
        <v/>
      </c>
    </row>
    <row r="202" ht="13.35" customHeight="1" s="162">
      <c r="B202" s="307" t="n"/>
      <c r="C202" s="307" t="n"/>
      <c r="E202" s="307" t="n"/>
      <c r="F202" s="32" t="n"/>
      <c r="G202" s="33">
        <f>IF(F202="", "", IF(OR(ISTEXT(H202),ISTEXT(F202)),"",H202/F202))</f>
        <v/>
      </c>
      <c r="H202" s="33" t="n"/>
      <c r="I202" s="33" t="n"/>
      <c r="J202" s="33">
        <f>IF(I202="", "", IF(OR(ISTEXT(I202),ISTEXT($F202)),"",I202*$F202))</f>
        <v/>
      </c>
      <c r="K202" s="33" t="n"/>
      <c r="L202" s="33">
        <f>IF(K202="", "", IF(OR(ISTEXT(K202),ISTEXT($F202)),"",K202*$F202))</f>
        <v/>
      </c>
      <c r="M202" s="30">
        <f>IF(OR(H202="",H202=0),"",IF(K202="",IF(J202="","",IF(OR(ISTEXT(J202),ISTEXT(H202)),"",J202/H202)),IF(OR(ISTEXT(L202),ISTEXT(H202)),"",L202/H202)))</f>
        <v/>
      </c>
    </row>
    <row r="203" ht="13.35" customHeight="1" s="162">
      <c r="B203" s="307" t="n"/>
      <c r="C203" s="307" t="n"/>
      <c r="E203" s="307" t="n"/>
      <c r="F203" s="32" t="n"/>
      <c r="G203" s="33">
        <f>IF(F203="", "", IF(OR(ISTEXT(H203),ISTEXT(F203)),"",H203/F203))</f>
        <v/>
      </c>
      <c r="H203" s="33" t="n"/>
      <c r="I203" s="33" t="n"/>
      <c r="J203" s="33">
        <f>IF(I203="", "", IF(OR(ISTEXT(I203),ISTEXT($F203)),"",I203*$F203))</f>
        <v/>
      </c>
      <c r="K203" s="33" t="n"/>
      <c r="L203" s="33">
        <f>IF(K203="", "", IF(OR(ISTEXT(K203),ISTEXT($F203)),"",K203*$F203))</f>
        <v/>
      </c>
      <c r="M203" s="30">
        <f>IF(OR(H203="",H203=0),"",IF(K203="",IF(J203="","",IF(OR(ISTEXT(J203),ISTEXT(H203)),"",J203/H203)),IF(OR(ISTEXT(L203),ISTEXT(H203)),"",L203/H203)))</f>
        <v/>
      </c>
    </row>
    <row r="204" ht="13.35" customHeight="1" s="162">
      <c r="B204" s="307" t="n"/>
      <c r="C204" s="307" t="n"/>
      <c r="E204" s="307" t="n"/>
      <c r="F204" s="32" t="n"/>
      <c r="G204" s="33">
        <f>IF(F204="", "", IF(OR(ISTEXT(H204),ISTEXT(F204)),"",H204/F204))</f>
        <v/>
      </c>
      <c r="H204" s="33" t="n"/>
      <c r="I204" s="33" t="n"/>
      <c r="J204" s="33">
        <f>IF(I204="", "", IF(OR(ISTEXT(I204),ISTEXT($F204)),"",I204*$F204))</f>
        <v/>
      </c>
      <c r="K204" s="33" t="n"/>
      <c r="L204" s="33">
        <f>IF(K204="", "", IF(OR(ISTEXT(K204),ISTEXT($F204)),"",K204*$F204))</f>
        <v/>
      </c>
      <c r="M204" s="30">
        <f>IF(OR(H204="",H204=0),"",IF(K204="",IF(J204="","",IF(OR(ISTEXT(J204),ISTEXT(H204)),"",J204/H204)),IF(OR(ISTEXT(L204),ISTEXT(H204)),"",L204/H204)))</f>
        <v/>
      </c>
    </row>
    <row r="205" ht="13.35" customHeight="1" s="162">
      <c r="B205" s="42" t="n"/>
      <c r="C205" s="231" t="inlineStr">
        <is>
          <t>Total</t>
        </is>
      </c>
      <c r="D205" s="159" t="n"/>
      <c r="E205" s="42" t="n"/>
      <c r="F205" s="42" t="n"/>
      <c r="G205" s="43" t="n"/>
      <c r="H205" s="43">
        <f>IF(SUM(H199:H204)=0,"",SUM(H199:H204))</f>
        <v/>
      </c>
      <c r="I205" s="43" t="n"/>
      <c r="J205" s="43">
        <f>IF(SUM(J199:J204)=0,"",SUM(J199:J204))</f>
        <v/>
      </c>
      <c r="K205" s="43" t="n"/>
      <c r="L205" s="43">
        <f>IF(SUM(L199:L204)=0,"",SUM(L199:L204))</f>
        <v/>
      </c>
      <c r="M205" s="35">
        <f>IF(OR(H205="",H205=0),"",IF(L205="",IF(J205="","",IF(OR(ISTEXT(J205),ISTEXT(H205)),"",J205/H205)),IF(OR(ISTEXT(L205),ISTEXT(H205)),"",L205/H205)))</f>
        <v/>
      </c>
    </row>
    <row r="206" ht="13.35" customHeight="1" s="162">
      <c r="B206" s="188" t="inlineStr">
        <is>
          <t>Remarks</t>
        </is>
      </c>
      <c r="C206" s="173" t="n"/>
      <c r="D206" s="154" t="n"/>
      <c r="E206" s="174" t="n"/>
      <c r="F206" s="174" t="n"/>
      <c r="G206" s="174" t="n"/>
      <c r="H206" s="174" t="n"/>
      <c r="I206" s="174" t="n"/>
      <c r="J206" s="174" t="n"/>
      <c r="K206" s="174" t="n"/>
      <c r="L206" s="174" t="n"/>
      <c r="M206" s="173" t="n"/>
    </row>
    <row r="207" ht="13.35" customHeight="1" s="162">
      <c r="B207" s="154" t="n"/>
      <c r="C207" s="174" t="n"/>
      <c r="D207" s="174" t="n"/>
      <c r="E207" s="174" t="n"/>
      <c r="F207" s="174" t="n"/>
      <c r="G207" s="174" t="n"/>
      <c r="H207" s="174" t="n"/>
      <c r="I207" s="174" t="n"/>
      <c r="J207" s="174" t="n"/>
      <c r="K207" s="174" t="n"/>
      <c r="L207" s="174" t="n"/>
      <c r="M207" s="173" t="n"/>
    </row>
    <row r="208" ht="13.35" customHeight="1" s="162"/>
    <row r="209" ht="13.35" customHeight="1" s="162"/>
    <row r="210" ht="13.35" customHeight="1" s="162"/>
    <row r="211" ht="13.35" customHeight="1" s="162"/>
    <row r="212" ht="13.35" customHeight="1" s="162">
      <c r="B212" s="200" t="inlineStr">
        <is>
          <t>System</t>
        </is>
      </c>
      <c r="C212" s="403" t="n"/>
      <c r="D212" s="209">
        <f>IF('{Equipment Data Entry}'!B158="","",'{Equipment Data Entry}'!B158)</f>
        <v/>
      </c>
      <c r="E212" s="418" t="n"/>
      <c r="F212" s="403" t="n"/>
      <c r="G212" s="200" t="inlineStr">
        <is>
          <t>Service</t>
        </is>
      </c>
      <c r="H212" s="403" t="n"/>
      <c r="I212" s="210">
        <f>IF('{Equipment Data Entry}'!C158="","",'{Equipment Data Entry}'!C158)</f>
        <v/>
      </c>
      <c r="J212" s="418" t="n"/>
      <c r="K212" s="418" t="n"/>
      <c r="L212" s="418" t="n"/>
      <c r="M212" s="403" t="n"/>
    </row>
    <row r="213" ht="13.35" customHeight="1" s="162">
      <c r="B213" s="422" t="n"/>
      <c r="C213" s="423" t="n"/>
      <c r="D213" s="422" t="n"/>
      <c r="E213" s="424" t="n"/>
      <c r="F213" s="423" t="n"/>
      <c r="G213" s="422" t="n"/>
      <c r="H213" s="423" t="n"/>
      <c r="I213" s="422" t="n"/>
      <c r="J213" s="424" t="n"/>
      <c r="K213" s="424" t="n"/>
      <c r="L213" s="424" t="n"/>
      <c r="M213" s="423" t="n"/>
    </row>
    <row r="214" ht="13.35" customHeight="1" s="162">
      <c r="B214" s="199" t="inlineStr">
        <is>
          <t>Terminal Type</t>
        </is>
      </c>
      <c r="C214" s="401" t="n"/>
      <c r="D214" s="204">
        <f>IF('{Equipment Data Entry}'!H158="","",'{Equipment Data Entry}'!H158)</f>
        <v/>
      </c>
      <c r="E214" s="400" t="n"/>
      <c r="F214" s="400" t="n"/>
      <c r="G214" s="401" t="n"/>
      <c r="I214" s="199" t="inlineStr">
        <is>
          <t>Instrument</t>
        </is>
      </c>
      <c r="J214" s="400" t="n"/>
      <c r="K214" s="401" t="n"/>
      <c r="L214" s="199" t="n"/>
      <c r="M214" s="401" t="n"/>
    </row>
    <row r="215" ht="13.35" customHeight="1" s="162">
      <c r="B215" s="200" t="inlineStr">
        <is>
          <t>Unit Data</t>
        </is>
      </c>
      <c r="C215" s="400" t="n"/>
      <c r="D215" s="400" t="n"/>
      <c r="E215" s="400" t="n"/>
      <c r="F215" s="400" t="n"/>
      <c r="G215" s="401" t="n"/>
      <c r="I215" s="200" t="inlineStr">
        <is>
          <t>Design and Performance Data</t>
        </is>
      </c>
      <c r="J215" s="400" t="n"/>
      <c r="K215" s="400" t="n"/>
      <c r="L215" s="400" t="n"/>
      <c r="M215" s="401" t="n"/>
    </row>
    <row r="216" ht="13.35" customHeight="1" s="162">
      <c r="B216" s="199" t="inlineStr">
        <is>
          <t>Manufacturer</t>
        </is>
      </c>
      <c r="C216" s="401" t="n"/>
      <c r="D216" s="204">
        <f>IF('{Equipment Data Entry}'!E158="","",'{Equipment Data Entry}'!E158)</f>
        <v/>
      </c>
      <c r="E216" s="400" t="n"/>
      <c r="F216" s="400" t="n"/>
      <c r="G216" s="401" t="n"/>
      <c r="I216" s="199" t="inlineStr">
        <is>
          <t>Design Criteria</t>
        </is>
      </c>
      <c r="J216" s="400" t="n"/>
      <c r="K216" s="401" t="n"/>
      <c r="L216" s="199" t="inlineStr">
        <is>
          <t>Design</t>
        </is>
      </c>
      <c r="M216" s="199" t="inlineStr">
        <is>
          <t>Actual</t>
        </is>
      </c>
    </row>
    <row r="217" ht="13.35" customHeight="1" s="162">
      <c r="B217" s="199" t="inlineStr">
        <is>
          <t>Model Number</t>
        </is>
      </c>
      <c r="C217" s="401" t="n"/>
      <c r="D217" s="204">
        <f>IF('{Equipment Data Entry}'!F158="","",'{Equipment Data Entry}'!F158)</f>
        <v/>
      </c>
      <c r="E217" s="400" t="n"/>
      <c r="F217" s="400" t="n"/>
      <c r="G217" s="401" t="n"/>
      <c r="I217" s="199" t="inlineStr">
        <is>
          <t>Maximum CFM</t>
        </is>
      </c>
      <c r="J217" s="400" t="n"/>
      <c r="K217" s="401" t="n"/>
      <c r="L217" s="24">
        <f>IF('{Equipment Data Entry}'!I158="","",'{Equipment Data Entry}'!I158)</f>
        <v/>
      </c>
      <c r="M217" s="24">
        <f>L231</f>
        <v/>
      </c>
    </row>
    <row r="218" ht="13.35" customHeight="1" s="162">
      <c r="B218" s="199" t="inlineStr">
        <is>
          <t>Serial Number</t>
        </is>
      </c>
      <c r="C218" s="401" t="n"/>
      <c r="D218" s="204" t="n"/>
      <c r="E218" s="400" t="n"/>
      <c r="F218" s="400" t="n"/>
      <c r="G218" s="401" t="n"/>
      <c r="I218" s="199" t="inlineStr">
        <is>
          <t>Minimum CFM</t>
        </is>
      </c>
      <c r="J218" s="400" t="n"/>
      <c r="K218" s="401" t="n"/>
      <c r="L218" s="24">
        <f>IF('{Equipment Data Entry}'!J158="","",'{Equipment Data Entry}'!J158)</f>
        <v/>
      </c>
      <c r="M218" s="24" t="n"/>
    </row>
    <row r="219" ht="13.35" customHeight="1" s="162">
      <c r="B219" s="199" t="inlineStr">
        <is>
          <t>Area Served</t>
        </is>
      </c>
      <c r="C219" s="401" t="n"/>
      <c r="D219" s="204">
        <f>IF('{Equipment Data Entry}'!C158="","",'{Equipment Data Entry}'!C158)</f>
        <v/>
      </c>
      <c r="E219" s="400" t="n"/>
      <c r="F219" s="400" t="n"/>
      <c r="G219" s="401" t="n"/>
      <c r="I219" s="199" t="inlineStr">
        <is>
          <t>Fan CFM</t>
        </is>
      </c>
      <c r="J219" s="400" t="n"/>
      <c r="K219" s="401" t="n"/>
      <c r="L219" s="24">
        <f>IF('{Equipment Data Entry}'!L158="","",'{Equipment Data Entry}'!L158)</f>
        <v/>
      </c>
      <c r="M219" s="24" t="n"/>
    </row>
    <row r="220" ht="13.35" customHeight="1" s="162">
      <c r="B220" s="199" t="inlineStr">
        <is>
          <t>Location</t>
        </is>
      </c>
      <c r="C220" s="401" t="n"/>
      <c r="D220" s="204">
        <f>IF('{Equipment Data Entry}'!D158="","",'{Equipment Data Entry}'!D158)</f>
        <v/>
      </c>
      <c r="E220" s="400" t="n"/>
      <c r="F220" s="400" t="n"/>
      <c r="G220" s="401" t="n"/>
      <c r="I220" s="199" t="inlineStr">
        <is>
          <t>DDC Address</t>
        </is>
      </c>
      <c r="J220" s="400" t="n"/>
      <c r="K220" s="401" t="n"/>
      <c r="L220" s="208">
        <f>IF('{Equipment Data Entry}'!M158="","",'{Equipment Data Entry}'!M158)</f>
        <v/>
      </c>
      <c r="M220" s="401" t="n"/>
    </row>
    <row r="221" ht="13.35" customHeight="1" s="162">
      <c r="B221" s="199" t="inlineStr">
        <is>
          <t>Inlet Size</t>
        </is>
      </c>
      <c r="C221" s="401" t="n"/>
      <c r="D221" s="204">
        <f>IF('{Equipment Data Entry}'!G158="","",'{Equipment Data Entry}'!G158)</f>
        <v/>
      </c>
      <c r="E221" s="400" t="n"/>
      <c r="F221" s="400" t="n"/>
      <c r="G221" s="401" t="n"/>
      <c r="I221" s="199" t="inlineStr">
        <is>
          <t>Calibration Factor</t>
        </is>
      </c>
      <c r="J221" s="400" t="n"/>
      <c r="K221" s="401" t="n"/>
      <c r="L221" s="27" t="n"/>
      <c r="M221" s="401" t="n"/>
    </row>
    <row r="222" ht="13.35" customHeight="1" s="162">
      <c r="B222" s="199" t="inlineStr">
        <is>
          <t>DDC Max / Min</t>
        </is>
      </c>
      <c r="C222" s="401" t="n"/>
      <c r="D222" s="204" t="n"/>
      <c r="E222" s="400" t="n"/>
      <c r="F222" s="400" t="n"/>
      <c r="G222" s="401" t="n"/>
      <c r="I222" s="199" t="inlineStr">
        <is>
          <t>Heating CFM</t>
        </is>
      </c>
      <c r="J222" s="400" t="n"/>
      <c r="K222" s="401" t="n"/>
      <c r="L222" s="27">
        <f>IF('{Equipment Data Entry}'!K158="","",'{Equipment Data Entry}'!K158)</f>
        <v/>
      </c>
      <c r="M222" s="401" t="n"/>
    </row>
    <row r="223" ht="13.35" customHeight="1" s="162">
      <c r="B223" s="188" t="inlineStr">
        <is>
          <t>Register / Grille / Diffuser Airflow</t>
        </is>
      </c>
      <c r="C223" s="174" t="n"/>
      <c r="D223" s="174" t="n"/>
      <c r="E223" s="174" t="n"/>
      <c r="F223" s="173" t="n"/>
      <c r="G223" s="233" t="inlineStr">
        <is>
          <t>Design VEL</t>
        </is>
      </c>
      <c r="H223" s="194" t="inlineStr">
        <is>
          <t>Design CFM</t>
        </is>
      </c>
      <c r="I223" s="188" t="inlineStr">
        <is>
          <t>Initial</t>
        </is>
      </c>
      <c r="J223" s="173" t="n"/>
      <c r="K223" s="188" t="inlineStr">
        <is>
          <t>Final</t>
        </is>
      </c>
      <c r="L223" s="173" t="n"/>
      <c r="M223" s="188" t="inlineStr">
        <is>
          <t>%</t>
        </is>
      </c>
    </row>
    <row r="224" ht="13.35" customHeight="1" s="162">
      <c r="B224" s="153" t="inlineStr">
        <is>
          <t>No.</t>
        </is>
      </c>
      <c r="C224" s="188" t="inlineStr">
        <is>
          <t>Area Served</t>
        </is>
      </c>
      <c r="D224" s="188" t="inlineStr">
        <is>
          <t>Type</t>
        </is>
      </c>
      <c r="E224" s="188" t="inlineStr">
        <is>
          <t>Size</t>
        </is>
      </c>
      <c r="F224" s="188" t="inlineStr">
        <is>
          <t>Ak</t>
        </is>
      </c>
      <c r="G224" s="440" t="n"/>
      <c r="H224" s="440" t="n"/>
      <c r="I224" s="188" t="inlineStr">
        <is>
          <t>VEL</t>
        </is>
      </c>
      <c r="J224" s="188" t="inlineStr">
        <is>
          <t>CFM</t>
        </is>
      </c>
      <c r="K224" s="188" t="inlineStr">
        <is>
          <t>VEL</t>
        </is>
      </c>
      <c r="L224" s="188" t="inlineStr">
        <is>
          <t>CFM</t>
        </is>
      </c>
      <c r="M224" s="440" t="n"/>
    </row>
    <row r="225" ht="13.35" customHeight="1" s="162">
      <c r="B225" s="307" t="n"/>
      <c r="C225" s="307" t="n"/>
      <c r="E225" s="307" t="n"/>
      <c r="F225" s="32" t="n"/>
      <c r="G225" s="33">
        <f>IF(F225="", "", IF(OR(ISTEXT(H225),ISTEXT(F225)),"",H225/F225))</f>
        <v/>
      </c>
      <c r="H225" s="33" t="n"/>
      <c r="I225" s="33" t="n"/>
      <c r="J225" s="33">
        <f>IF(I225="", "", IF(OR(ISTEXT(I225),ISTEXT($F225)),"",I225*$F225))</f>
        <v/>
      </c>
      <c r="K225" s="33" t="n"/>
      <c r="L225" s="33">
        <f>IF(K225="", "", IF(OR(ISTEXT(K225),ISTEXT($F225)),"",K225*$F225))</f>
        <v/>
      </c>
      <c r="M225" s="30">
        <f>IF(OR(H225="",H225=0),"",IF(K225="",IF(J225="","",IF(OR(ISTEXT(J225),ISTEXT(H225)),"",J225/H225)),IF(OR(ISTEXT(L225),ISTEXT(H225)),"",L225/H225)))</f>
        <v/>
      </c>
    </row>
    <row r="226" ht="13.35" customHeight="1" s="162">
      <c r="B226" s="307" t="n"/>
      <c r="C226" s="307" t="n"/>
      <c r="E226" s="307" t="n"/>
      <c r="F226" s="32" t="n"/>
      <c r="G226" s="33">
        <f>IF(F226="", "", IF(OR(ISTEXT(H226),ISTEXT(F226)),"",H226/F226))</f>
        <v/>
      </c>
      <c r="H226" s="33" t="n"/>
      <c r="I226" s="33" t="n"/>
      <c r="J226" s="33">
        <f>IF(I226="", "", IF(OR(ISTEXT(I226),ISTEXT($F226)),"",I226*$F226))</f>
        <v/>
      </c>
      <c r="K226" s="33" t="n"/>
      <c r="L226" s="33">
        <f>IF(K226="", "", IF(OR(ISTEXT(K226),ISTEXT($F226)),"",K226*$F226))</f>
        <v/>
      </c>
      <c r="M226" s="30">
        <f>IF(OR(H226="",H226=0),"",IF(K226="",IF(J226="","",IF(OR(ISTEXT(J226),ISTEXT(H226)),"",J226/H226)),IF(OR(ISTEXT(L226),ISTEXT(H226)),"",L226/H226)))</f>
        <v/>
      </c>
    </row>
    <row r="227" ht="13.35" customHeight="1" s="162">
      <c r="B227" s="307" t="n"/>
      <c r="C227" s="307" t="n"/>
      <c r="E227" s="307" t="n"/>
      <c r="F227" s="32" t="n"/>
      <c r="G227" s="33">
        <f>IF(F227="", "", IF(OR(ISTEXT(H227),ISTEXT(F227)),"",H227/F227))</f>
        <v/>
      </c>
      <c r="H227" s="33" t="n"/>
      <c r="I227" s="33" t="n"/>
      <c r="J227" s="33">
        <f>IF(I227="", "", IF(OR(ISTEXT(I227),ISTEXT($F227)),"",I227*$F227))</f>
        <v/>
      </c>
      <c r="K227" s="33" t="n"/>
      <c r="L227" s="33">
        <f>IF(K227="", "", IF(OR(ISTEXT(K227),ISTEXT($F227)),"",K227*$F227))</f>
        <v/>
      </c>
      <c r="M227" s="30">
        <f>IF(OR(H227="",H227=0),"",IF(K227="",IF(J227="","",IF(OR(ISTEXT(J227),ISTEXT(H227)),"",J227/H227)),IF(OR(ISTEXT(L227),ISTEXT(H227)),"",L227/H227)))</f>
        <v/>
      </c>
    </row>
    <row r="228" ht="13.35" customHeight="1" s="162">
      <c r="B228" s="307" t="n"/>
      <c r="C228" s="307" t="n"/>
      <c r="E228" s="307" t="n"/>
      <c r="F228" s="32" t="n"/>
      <c r="G228" s="33">
        <f>IF(F228="", "", IF(OR(ISTEXT(H228),ISTEXT(F228)),"",H228/F228))</f>
        <v/>
      </c>
      <c r="H228" s="33" t="n"/>
      <c r="I228" s="33" t="n"/>
      <c r="J228" s="33">
        <f>IF(I228="", "", IF(OR(ISTEXT(I228),ISTEXT($F228)),"",I228*$F228))</f>
        <v/>
      </c>
      <c r="K228" s="33" t="n"/>
      <c r="L228" s="33">
        <f>IF(K228="", "", IF(OR(ISTEXT(K228),ISTEXT($F228)),"",K228*$F228))</f>
        <v/>
      </c>
      <c r="M228" s="30">
        <f>IF(OR(H228="",H228=0),"",IF(K228="",IF(J228="","",IF(OR(ISTEXT(J228),ISTEXT(H228)),"",J228/H228)),IF(OR(ISTEXT(L228),ISTEXT(H228)),"",L228/H228)))</f>
        <v/>
      </c>
    </row>
    <row r="229" ht="13.35" customHeight="1" s="162">
      <c r="B229" s="307" t="n"/>
      <c r="C229" s="307" t="n"/>
      <c r="E229" s="307" t="n"/>
      <c r="F229" s="32" t="n"/>
      <c r="G229" s="33">
        <f>IF(F229="", "", IF(OR(ISTEXT(H229),ISTEXT(F229)),"",H229/F229))</f>
        <v/>
      </c>
      <c r="H229" s="33" t="n"/>
      <c r="I229" s="33" t="n"/>
      <c r="J229" s="33">
        <f>IF(I229="", "", IF(OR(ISTEXT(I229),ISTEXT($F229)),"",I229*$F229))</f>
        <v/>
      </c>
      <c r="K229" s="33" t="n"/>
      <c r="L229" s="33">
        <f>IF(K229="", "", IF(OR(ISTEXT(K229),ISTEXT($F229)),"",K229*$F229))</f>
        <v/>
      </c>
      <c r="M229" s="30">
        <f>IF(OR(H229="",H229=0),"",IF(K229="",IF(J229="","",IF(OR(ISTEXT(J229),ISTEXT(H229)),"",J229/H229)),IF(OR(ISTEXT(L229),ISTEXT(H229)),"",L229/H229)))</f>
        <v/>
      </c>
    </row>
    <row r="230" ht="13.35" customHeight="1" s="162">
      <c r="B230" s="307" t="n"/>
      <c r="C230" s="307" t="n"/>
      <c r="E230" s="307" t="n"/>
      <c r="F230" s="32" t="n"/>
      <c r="G230" s="33">
        <f>IF(F230="", "", IF(OR(ISTEXT(H230),ISTEXT(F230)),"",H230/F230))</f>
        <v/>
      </c>
      <c r="H230" s="33" t="n"/>
      <c r="I230" s="33" t="n"/>
      <c r="J230" s="33">
        <f>IF(I230="", "", IF(OR(ISTEXT(I230),ISTEXT($F230)),"",I230*$F230))</f>
        <v/>
      </c>
      <c r="K230" s="33" t="n"/>
      <c r="L230" s="33">
        <f>IF(K230="", "", IF(OR(ISTEXT(K230),ISTEXT($F230)),"",K230*$F230))</f>
        <v/>
      </c>
      <c r="M230" s="30">
        <f>IF(OR(H230="",H230=0),"",IF(K230="",IF(J230="","",IF(OR(ISTEXT(J230),ISTEXT(H230)),"",J230/H230)),IF(OR(ISTEXT(L230),ISTEXT(H230)),"",L230/H230)))</f>
        <v/>
      </c>
    </row>
    <row r="231" ht="13.35" customHeight="1" s="162">
      <c r="B231" s="42" t="n"/>
      <c r="C231" s="231" t="inlineStr">
        <is>
          <t>Total</t>
        </is>
      </c>
      <c r="D231" s="159" t="n"/>
      <c r="E231" s="42" t="n"/>
      <c r="F231" s="42" t="n"/>
      <c r="G231" s="43" t="n"/>
      <c r="H231" s="43">
        <f>IF(SUM(H225:H230)=0,"",SUM(H225:H230))</f>
        <v/>
      </c>
      <c r="I231" s="43" t="n"/>
      <c r="J231" s="43">
        <f>IF(SUM(J225:J230)=0,"",SUM(J225:J230))</f>
        <v/>
      </c>
      <c r="K231" s="43" t="n"/>
      <c r="L231" s="43">
        <f>IF(SUM(L225:L230)=0,"",SUM(L225:L230))</f>
        <v/>
      </c>
      <c r="M231" s="35">
        <f>IF(OR(H231="",H231=0),"",IF(L231="",IF(J231="","",IF(OR(ISTEXT(J231),ISTEXT(H231)),"",J231/H231)),IF(OR(ISTEXT(L231),ISTEXT(H231)),"",L231/H231)))</f>
        <v/>
      </c>
    </row>
    <row r="232" ht="13.35" customHeight="1" s="162">
      <c r="B232" s="188" t="inlineStr">
        <is>
          <t>Remarks</t>
        </is>
      </c>
      <c r="C232" s="173" t="n"/>
      <c r="D232" s="154" t="n"/>
      <c r="E232" s="174" t="n"/>
      <c r="F232" s="174" t="n"/>
      <c r="G232" s="174" t="n"/>
      <c r="H232" s="174" t="n"/>
      <c r="I232" s="174" t="n"/>
      <c r="J232" s="174" t="n"/>
      <c r="K232" s="174" t="n"/>
      <c r="L232" s="174" t="n"/>
      <c r="M232" s="173" t="n"/>
    </row>
    <row r="233" ht="13.35" customHeight="1" s="162">
      <c r="B233" s="154" t="n"/>
      <c r="C233" s="174" t="n"/>
      <c r="D233" s="174" t="n"/>
      <c r="E233" s="174" t="n"/>
      <c r="F233" s="174" t="n"/>
      <c r="G233" s="174" t="n"/>
      <c r="H233" s="174" t="n"/>
      <c r="I233" s="174" t="n"/>
      <c r="J233" s="174" t="n"/>
      <c r="K233" s="174" t="n"/>
      <c r="L233" s="174" t="n"/>
      <c r="M233" s="173" t="n"/>
    </row>
    <row r="234" ht="13.35" customHeight="1" s="162"/>
    <row r="235" ht="13.35" customHeight="1" s="162"/>
    <row r="236" ht="13.35" customHeight="1" s="162"/>
    <row r="237" ht="13.35" customHeight="1" s="162"/>
    <row r="238" ht="13.35" customHeight="1" s="162">
      <c r="B238" s="200" t="inlineStr">
        <is>
          <t>System</t>
        </is>
      </c>
      <c r="C238" s="403" t="n"/>
      <c r="D238" s="209">
        <f>IF('{Equipment Data Entry}'!B159="","",'{Equipment Data Entry}'!B159)</f>
        <v/>
      </c>
      <c r="E238" s="418" t="n"/>
      <c r="F238" s="403" t="n"/>
      <c r="G238" s="200" t="inlineStr">
        <is>
          <t>Service</t>
        </is>
      </c>
      <c r="H238" s="403" t="n"/>
      <c r="I238" s="210">
        <f>IF('{Equipment Data Entry}'!C159="","",'{Equipment Data Entry}'!C159)</f>
        <v/>
      </c>
      <c r="J238" s="418" t="n"/>
      <c r="K238" s="418" t="n"/>
      <c r="L238" s="418" t="n"/>
      <c r="M238" s="403" t="n"/>
    </row>
    <row r="239" ht="13.35" customHeight="1" s="162">
      <c r="B239" s="422" t="n"/>
      <c r="C239" s="423" t="n"/>
      <c r="D239" s="422" t="n"/>
      <c r="E239" s="424" t="n"/>
      <c r="F239" s="423" t="n"/>
      <c r="G239" s="422" t="n"/>
      <c r="H239" s="423" t="n"/>
      <c r="I239" s="422" t="n"/>
      <c r="J239" s="424" t="n"/>
      <c r="K239" s="424" t="n"/>
      <c r="L239" s="424" t="n"/>
      <c r="M239" s="423" t="n"/>
    </row>
    <row r="240" ht="13.35" customHeight="1" s="162">
      <c r="B240" s="199" t="inlineStr">
        <is>
          <t>Terminal Type</t>
        </is>
      </c>
      <c r="C240" s="401" t="n"/>
      <c r="D240" s="204">
        <f>IF('{Equipment Data Entry}'!H159="","",'{Equipment Data Entry}'!H159)</f>
        <v/>
      </c>
      <c r="E240" s="400" t="n"/>
      <c r="F240" s="400" t="n"/>
      <c r="G240" s="401" t="n"/>
      <c r="I240" s="199" t="inlineStr">
        <is>
          <t>Instrument</t>
        </is>
      </c>
      <c r="J240" s="400" t="n"/>
      <c r="K240" s="401" t="n"/>
      <c r="L240" s="199" t="n"/>
      <c r="M240" s="401" t="n"/>
    </row>
    <row r="241" ht="13.35" customHeight="1" s="162">
      <c r="B241" s="200" t="inlineStr">
        <is>
          <t>Unit Data</t>
        </is>
      </c>
      <c r="C241" s="400" t="n"/>
      <c r="D241" s="400" t="n"/>
      <c r="E241" s="400" t="n"/>
      <c r="F241" s="400" t="n"/>
      <c r="G241" s="401" t="n"/>
      <c r="I241" s="200" t="inlineStr">
        <is>
          <t>Design and Performance Data</t>
        </is>
      </c>
      <c r="J241" s="400" t="n"/>
      <c r="K241" s="400" t="n"/>
      <c r="L241" s="400" t="n"/>
      <c r="M241" s="401" t="n"/>
    </row>
    <row r="242" ht="13.35" customHeight="1" s="162">
      <c r="B242" s="199" t="inlineStr">
        <is>
          <t>Manufacturer</t>
        </is>
      </c>
      <c r="C242" s="401" t="n"/>
      <c r="D242" s="204">
        <f>IF('{Equipment Data Entry}'!E159="","",'{Equipment Data Entry}'!E159)</f>
        <v/>
      </c>
      <c r="E242" s="400" t="n"/>
      <c r="F242" s="400" t="n"/>
      <c r="G242" s="401" t="n"/>
      <c r="I242" s="199" t="inlineStr">
        <is>
          <t>Design Criteria</t>
        </is>
      </c>
      <c r="J242" s="400" t="n"/>
      <c r="K242" s="401" t="n"/>
      <c r="L242" s="199" t="inlineStr">
        <is>
          <t>Design</t>
        </is>
      </c>
      <c r="M242" s="199" t="inlineStr">
        <is>
          <t>Actual</t>
        </is>
      </c>
    </row>
    <row r="243" ht="13.35" customHeight="1" s="162">
      <c r="B243" s="199" t="inlineStr">
        <is>
          <t>Model Number</t>
        </is>
      </c>
      <c r="C243" s="401" t="n"/>
      <c r="D243" s="204">
        <f>IF('{Equipment Data Entry}'!F159="","",'{Equipment Data Entry}'!F159)</f>
        <v/>
      </c>
      <c r="E243" s="400" t="n"/>
      <c r="F243" s="400" t="n"/>
      <c r="G243" s="401" t="n"/>
      <c r="I243" s="199" t="inlineStr">
        <is>
          <t>Maximum CFM</t>
        </is>
      </c>
      <c r="J243" s="400" t="n"/>
      <c r="K243" s="401" t="n"/>
      <c r="L243" s="24">
        <f>IF('{Equipment Data Entry}'!I159="","",'{Equipment Data Entry}'!I159)</f>
        <v/>
      </c>
      <c r="M243" s="24">
        <f>L257</f>
        <v/>
      </c>
    </row>
    <row r="244" ht="13.35" customHeight="1" s="162">
      <c r="B244" s="199" t="inlineStr">
        <is>
          <t>Serial Number</t>
        </is>
      </c>
      <c r="C244" s="401" t="n"/>
      <c r="D244" s="204" t="n"/>
      <c r="E244" s="400" t="n"/>
      <c r="F244" s="400" t="n"/>
      <c r="G244" s="401" t="n"/>
      <c r="I244" s="199" t="inlineStr">
        <is>
          <t>Minimum CFM</t>
        </is>
      </c>
      <c r="J244" s="400" t="n"/>
      <c r="K244" s="401" t="n"/>
      <c r="L244" s="24">
        <f>IF('{Equipment Data Entry}'!J159="","",'{Equipment Data Entry}'!J159)</f>
        <v/>
      </c>
      <c r="M244" s="24" t="n"/>
    </row>
    <row r="245" ht="13.35" customHeight="1" s="162">
      <c r="B245" s="199" t="inlineStr">
        <is>
          <t>Area Served</t>
        </is>
      </c>
      <c r="C245" s="401" t="n"/>
      <c r="D245" s="204">
        <f>IF('{Equipment Data Entry}'!C159="","",'{Equipment Data Entry}'!C159)</f>
        <v/>
      </c>
      <c r="E245" s="400" t="n"/>
      <c r="F245" s="400" t="n"/>
      <c r="G245" s="401" t="n"/>
      <c r="I245" s="199" t="inlineStr">
        <is>
          <t>Fan CFM</t>
        </is>
      </c>
      <c r="J245" s="400" t="n"/>
      <c r="K245" s="401" t="n"/>
      <c r="L245" s="24">
        <f>IF('{Equipment Data Entry}'!L159="","",'{Equipment Data Entry}'!L159)</f>
        <v/>
      </c>
      <c r="M245" s="24" t="n"/>
    </row>
    <row r="246" ht="13.35" customHeight="1" s="162">
      <c r="B246" s="199" t="inlineStr">
        <is>
          <t>Location</t>
        </is>
      </c>
      <c r="C246" s="401" t="n"/>
      <c r="D246" s="204">
        <f>IF('{Equipment Data Entry}'!D159="","",'{Equipment Data Entry}'!D159)</f>
        <v/>
      </c>
      <c r="E246" s="400" t="n"/>
      <c r="F246" s="400" t="n"/>
      <c r="G246" s="401" t="n"/>
      <c r="I246" s="199" t="inlineStr">
        <is>
          <t>DDC Address</t>
        </is>
      </c>
      <c r="J246" s="400" t="n"/>
      <c r="K246" s="401" t="n"/>
      <c r="L246" s="208">
        <f>IF('{Equipment Data Entry}'!M159="","",'{Equipment Data Entry}'!M159)</f>
        <v/>
      </c>
      <c r="M246" s="401" t="n"/>
    </row>
    <row r="247" ht="13.35" customHeight="1" s="162">
      <c r="B247" s="199" t="inlineStr">
        <is>
          <t>Inlet Size</t>
        </is>
      </c>
      <c r="C247" s="401" t="n"/>
      <c r="D247" s="204">
        <f>IF('{Equipment Data Entry}'!G159="","",'{Equipment Data Entry}'!G159)</f>
        <v/>
      </c>
      <c r="E247" s="400" t="n"/>
      <c r="F247" s="400" t="n"/>
      <c r="G247" s="401" t="n"/>
      <c r="I247" s="199" t="inlineStr">
        <is>
          <t>Calibration Factor</t>
        </is>
      </c>
      <c r="J247" s="400" t="n"/>
      <c r="K247" s="401" t="n"/>
      <c r="L247" s="27" t="n"/>
      <c r="M247" s="401" t="n"/>
    </row>
    <row r="248" ht="13.35" customHeight="1" s="162">
      <c r="B248" s="199" t="inlineStr">
        <is>
          <t>DDC Max / Min</t>
        </is>
      </c>
      <c r="C248" s="401" t="n"/>
      <c r="D248" s="204" t="n"/>
      <c r="E248" s="400" t="n"/>
      <c r="F248" s="400" t="n"/>
      <c r="G248" s="401" t="n"/>
      <c r="I248" s="199" t="inlineStr">
        <is>
          <t>Heating CFM</t>
        </is>
      </c>
      <c r="J248" s="400" t="n"/>
      <c r="K248" s="401" t="n"/>
      <c r="L248" s="27">
        <f>IF('{Equipment Data Entry}'!K159="","",'{Equipment Data Entry}'!K159)</f>
        <v/>
      </c>
      <c r="M248" s="401" t="n"/>
    </row>
    <row r="249" ht="13.35" customHeight="1" s="162">
      <c r="B249" s="188" t="inlineStr">
        <is>
          <t>Register / Grille / Diffuser Airflow</t>
        </is>
      </c>
      <c r="C249" s="174" t="n"/>
      <c r="D249" s="174" t="n"/>
      <c r="E249" s="174" t="n"/>
      <c r="F249" s="173" t="n"/>
      <c r="G249" s="233" t="inlineStr">
        <is>
          <t>Design VEL</t>
        </is>
      </c>
      <c r="H249" s="194" t="inlineStr">
        <is>
          <t>Design CFM</t>
        </is>
      </c>
      <c r="I249" s="188" t="inlineStr">
        <is>
          <t>Initial</t>
        </is>
      </c>
      <c r="J249" s="173" t="n"/>
      <c r="K249" s="188" t="inlineStr">
        <is>
          <t>Final</t>
        </is>
      </c>
      <c r="L249" s="173" t="n"/>
      <c r="M249" s="188" t="inlineStr">
        <is>
          <t>%</t>
        </is>
      </c>
    </row>
    <row r="250" ht="13.35" customHeight="1" s="162">
      <c r="B250" s="153" t="inlineStr">
        <is>
          <t>No.</t>
        </is>
      </c>
      <c r="C250" s="188" t="inlineStr">
        <is>
          <t>Area Served</t>
        </is>
      </c>
      <c r="D250" s="188" t="inlineStr">
        <is>
          <t>Type</t>
        </is>
      </c>
      <c r="E250" s="188" t="inlineStr">
        <is>
          <t>Size</t>
        </is>
      </c>
      <c r="F250" s="188" t="inlineStr">
        <is>
          <t>Ak</t>
        </is>
      </c>
      <c r="G250" s="440" t="n"/>
      <c r="H250" s="440" t="n"/>
      <c r="I250" s="188" t="inlineStr">
        <is>
          <t>VEL</t>
        </is>
      </c>
      <c r="J250" s="188" t="inlineStr">
        <is>
          <t>CFM</t>
        </is>
      </c>
      <c r="K250" s="188" t="inlineStr">
        <is>
          <t>VEL</t>
        </is>
      </c>
      <c r="L250" s="188" t="inlineStr">
        <is>
          <t>CFM</t>
        </is>
      </c>
      <c r="M250" s="440" t="n"/>
    </row>
    <row r="251" ht="13.35" customHeight="1" s="162">
      <c r="B251" s="307" t="n"/>
      <c r="C251" s="307" t="n"/>
      <c r="E251" s="307" t="n"/>
      <c r="F251" s="32" t="n"/>
      <c r="G251" s="33">
        <f>IF(F251="", "", IF(OR(ISTEXT(H251),ISTEXT(F251)),"",H251/F251))</f>
        <v/>
      </c>
      <c r="H251" s="33" t="n"/>
      <c r="I251" s="33" t="n"/>
      <c r="J251" s="33">
        <f>IF(I251="", "", IF(OR(ISTEXT(I251),ISTEXT($F251)),"",I251*$F251))</f>
        <v/>
      </c>
      <c r="K251" s="33" t="n"/>
      <c r="L251" s="33">
        <f>IF(K251="", "", IF(OR(ISTEXT(K251),ISTEXT($F251)),"",K251*$F251))</f>
        <v/>
      </c>
      <c r="M251" s="30">
        <f>IF(OR(H251="",H251=0),"",IF(K251="",IF(J251="","",IF(OR(ISTEXT(J251),ISTEXT(H251)),"",J251/H251)),IF(OR(ISTEXT(L251),ISTEXT(H251)),"",L251/H251)))</f>
        <v/>
      </c>
    </row>
    <row r="252" ht="13.35" customHeight="1" s="162">
      <c r="B252" s="307" t="n"/>
      <c r="C252" s="307" t="n"/>
      <c r="E252" s="307" t="n"/>
      <c r="F252" s="32" t="n"/>
      <c r="G252" s="33">
        <f>IF(F252="", "", IF(OR(ISTEXT(H252),ISTEXT(F252)),"",H252/F252))</f>
        <v/>
      </c>
      <c r="H252" s="33" t="n"/>
      <c r="I252" s="33" t="n"/>
      <c r="J252" s="33">
        <f>IF(I252="", "", IF(OR(ISTEXT(I252),ISTEXT($F252)),"",I252*$F252))</f>
        <v/>
      </c>
      <c r="K252" s="33" t="n"/>
      <c r="L252" s="33">
        <f>IF(K252="", "", IF(OR(ISTEXT(K252),ISTEXT($F252)),"",K252*$F252))</f>
        <v/>
      </c>
      <c r="M252" s="30">
        <f>IF(OR(H252="",H252=0),"",IF(K252="",IF(J252="","",IF(OR(ISTEXT(J252),ISTEXT(H252)),"",J252/H252)),IF(OR(ISTEXT(L252),ISTEXT(H252)),"",L252/H252)))</f>
        <v/>
      </c>
    </row>
    <row r="253" ht="13.35" customHeight="1" s="162">
      <c r="B253" s="307" t="n"/>
      <c r="C253" s="307" t="n"/>
      <c r="E253" s="307" t="n"/>
      <c r="F253" s="32" t="n"/>
      <c r="G253" s="33">
        <f>IF(F253="", "", IF(OR(ISTEXT(H253),ISTEXT(F253)),"",H253/F253))</f>
        <v/>
      </c>
      <c r="H253" s="33" t="n"/>
      <c r="I253" s="33" t="n"/>
      <c r="J253" s="33">
        <f>IF(I253="", "", IF(OR(ISTEXT(I253),ISTEXT($F253)),"",I253*$F253))</f>
        <v/>
      </c>
      <c r="K253" s="33" t="n"/>
      <c r="L253" s="33">
        <f>IF(K253="", "", IF(OR(ISTEXT(K253),ISTEXT($F253)),"",K253*$F253))</f>
        <v/>
      </c>
      <c r="M253" s="30">
        <f>IF(OR(H253="",H253=0),"",IF(K253="",IF(J253="","",IF(OR(ISTEXT(J253),ISTEXT(H253)),"",J253/H253)),IF(OR(ISTEXT(L253),ISTEXT(H253)),"",L253/H253)))</f>
        <v/>
      </c>
    </row>
    <row r="254" ht="13.35" customHeight="1" s="162">
      <c r="B254" s="307" t="n"/>
      <c r="C254" s="307" t="n"/>
      <c r="E254" s="307" t="n"/>
      <c r="F254" s="32" t="n"/>
      <c r="G254" s="33">
        <f>IF(F254="", "", IF(OR(ISTEXT(H254),ISTEXT(F254)),"",H254/F254))</f>
        <v/>
      </c>
      <c r="H254" s="33" t="n"/>
      <c r="I254" s="33" t="n"/>
      <c r="J254" s="33">
        <f>IF(I254="", "", IF(OR(ISTEXT(I254),ISTEXT($F254)),"",I254*$F254))</f>
        <v/>
      </c>
      <c r="K254" s="33" t="n"/>
      <c r="L254" s="33">
        <f>IF(K254="", "", IF(OR(ISTEXT(K254),ISTEXT($F254)),"",K254*$F254))</f>
        <v/>
      </c>
      <c r="M254" s="30">
        <f>IF(OR(H254="",H254=0),"",IF(K254="",IF(J254="","",IF(OR(ISTEXT(J254),ISTEXT(H254)),"",J254/H254)),IF(OR(ISTEXT(L254),ISTEXT(H254)),"",L254/H254)))</f>
        <v/>
      </c>
    </row>
    <row r="255" ht="13.35" customHeight="1" s="162">
      <c r="B255" s="307" t="n"/>
      <c r="C255" s="307" t="n"/>
      <c r="E255" s="307" t="n"/>
      <c r="F255" s="32" t="n"/>
      <c r="G255" s="33">
        <f>IF(F255="", "", IF(OR(ISTEXT(H255),ISTEXT(F255)),"",H255/F255))</f>
        <v/>
      </c>
      <c r="H255" s="33" t="n"/>
      <c r="I255" s="33" t="n"/>
      <c r="J255" s="33">
        <f>IF(I255="", "", IF(OR(ISTEXT(I255),ISTEXT($F255)),"",I255*$F255))</f>
        <v/>
      </c>
      <c r="K255" s="33" t="n"/>
      <c r="L255" s="33">
        <f>IF(K255="", "", IF(OR(ISTEXT(K255),ISTEXT($F255)),"",K255*$F255))</f>
        <v/>
      </c>
      <c r="M255" s="30">
        <f>IF(OR(H255="",H255=0),"",IF(K255="",IF(J255="","",IF(OR(ISTEXT(J255),ISTEXT(H255)),"",J255/H255)),IF(OR(ISTEXT(L255),ISTEXT(H255)),"",L255/H255)))</f>
        <v/>
      </c>
    </row>
    <row r="256" ht="13.35" customHeight="1" s="162">
      <c r="B256" s="307" t="n"/>
      <c r="C256" s="307" t="n"/>
      <c r="E256" s="307" t="n"/>
      <c r="F256" s="32" t="n"/>
      <c r="G256" s="33">
        <f>IF(F256="", "", IF(OR(ISTEXT(H256),ISTEXT(F256)),"",H256/F256))</f>
        <v/>
      </c>
      <c r="H256" s="33" t="n"/>
      <c r="I256" s="33" t="n"/>
      <c r="J256" s="33">
        <f>IF(I256="", "", IF(OR(ISTEXT(I256),ISTEXT($F256)),"",I256*$F256))</f>
        <v/>
      </c>
      <c r="K256" s="33" t="n"/>
      <c r="L256" s="33">
        <f>IF(K256="", "", IF(OR(ISTEXT(K256),ISTEXT($F256)),"",K256*$F256))</f>
        <v/>
      </c>
      <c r="M256" s="30">
        <f>IF(OR(H256="",H256=0),"",IF(K256="",IF(J256="","",IF(OR(ISTEXT(J256),ISTEXT(H256)),"",J256/H256)),IF(OR(ISTEXT(L256),ISTEXT(H256)),"",L256/H256)))</f>
        <v/>
      </c>
    </row>
    <row r="257" ht="13.35" customHeight="1" s="162">
      <c r="B257" s="42" t="n"/>
      <c r="C257" s="231" t="inlineStr">
        <is>
          <t>Total</t>
        </is>
      </c>
      <c r="D257" s="159" t="n"/>
      <c r="E257" s="42" t="n"/>
      <c r="F257" s="42" t="n"/>
      <c r="G257" s="43" t="n"/>
      <c r="H257" s="43">
        <f>IF(SUM(H251:H256)=0,"",SUM(H251:H256))</f>
        <v/>
      </c>
      <c r="I257" s="43" t="n"/>
      <c r="J257" s="43">
        <f>IF(SUM(J251:J256)=0,"",SUM(J251:J256))</f>
        <v/>
      </c>
      <c r="K257" s="43" t="n"/>
      <c r="L257" s="43">
        <f>IF(SUM(L251:L256)=0,"",SUM(L251:L256))</f>
        <v/>
      </c>
      <c r="M257" s="35">
        <f>IF(OR(H257="",H257=0),"",IF(L257="",IF(J257="","",IF(OR(ISTEXT(J257),ISTEXT(H257)),"",J257/H257)),IF(OR(ISTEXT(L257),ISTEXT(H257)),"",L257/H257)))</f>
        <v/>
      </c>
    </row>
    <row r="258" ht="13.35" customHeight="1" s="162">
      <c r="B258" s="188" t="inlineStr">
        <is>
          <t>Remarks</t>
        </is>
      </c>
      <c r="C258" s="173" t="n"/>
      <c r="D258" s="154" t="n"/>
      <c r="E258" s="174" t="n"/>
      <c r="F258" s="174" t="n"/>
      <c r="G258" s="174" t="n"/>
      <c r="H258" s="174" t="n"/>
      <c r="I258" s="174" t="n"/>
      <c r="J258" s="174" t="n"/>
      <c r="K258" s="174" t="n"/>
      <c r="L258" s="174" t="n"/>
      <c r="M258" s="173" t="n"/>
    </row>
    <row r="259" ht="13.35" customHeight="1" s="162">
      <c r="B259" s="154" t="n"/>
      <c r="C259" s="174" t="n"/>
      <c r="D259" s="174" t="n"/>
      <c r="E259" s="174" t="n"/>
      <c r="F259" s="174" t="n"/>
      <c r="G259" s="174" t="n"/>
      <c r="H259" s="174" t="n"/>
      <c r="I259" s="174" t="n"/>
      <c r="J259" s="174" t="n"/>
      <c r="K259" s="174" t="n"/>
      <c r="L259" s="174" t="n"/>
      <c r="M259" s="173" t="n"/>
    </row>
    <row r="260" ht="13.35" customHeight="1" s="162"/>
    <row r="261" ht="13.35" customHeight="1" s="162"/>
    <row r="262" ht="13.35" customHeight="1" s="162"/>
    <row r="263" ht="13.35" customHeight="1" s="162"/>
    <row r="264" ht="13.35" customHeight="1" s="162">
      <c r="B264" s="200" t="inlineStr">
        <is>
          <t>System</t>
        </is>
      </c>
      <c r="C264" s="403" t="n"/>
      <c r="D264" s="209">
        <f>IF('{Equipment Data Entry}'!B160="","",'{Equipment Data Entry}'!B160)</f>
        <v/>
      </c>
      <c r="E264" s="418" t="n"/>
      <c r="F264" s="403" t="n"/>
      <c r="G264" s="200" t="inlineStr">
        <is>
          <t>Service</t>
        </is>
      </c>
      <c r="H264" s="403" t="n"/>
      <c r="I264" s="210">
        <f>IF('{Equipment Data Entry}'!C160="","",'{Equipment Data Entry}'!C160)</f>
        <v/>
      </c>
      <c r="J264" s="418" t="n"/>
      <c r="K264" s="418" t="n"/>
      <c r="L264" s="418" t="n"/>
      <c r="M264" s="403" t="n"/>
    </row>
    <row r="265" ht="13.35" customHeight="1" s="162">
      <c r="B265" s="422" t="n"/>
      <c r="C265" s="423" t="n"/>
      <c r="D265" s="422" t="n"/>
      <c r="E265" s="424" t="n"/>
      <c r="F265" s="423" t="n"/>
      <c r="G265" s="422" t="n"/>
      <c r="H265" s="423" t="n"/>
      <c r="I265" s="422" t="n"/>
      <c r="J265" s="424" t="n"/>
      <c r="K265" s="424" t="n"/>
      <c r="L265" s="424" t="n"/>
      <c r="M265" s="423" t="n"/>
    </row>
    <row r="266" ht="13.35" customHeight="1" s="162">
      <c r="B266" s="199" t="inlineStr">
        <is>
          <t>Terminal Type</t>
        </is>
      </c>
      <c r="C266" s="401" t="n"/>
      <c r="D266" s="204">
        <f>IF('{Equipment Data Entry}'!H160="","",'{Equipment Data Entry}'!H160)</f>
        <v/>
      </c>
      <c r="E266" s="400" t="n"/>
      <c r="F266" s="400" t="n"/>
      <c r="G266" s="401" t="n"/>
      <c r="I266" s="199" t="inlineStr">
        <is>
          <t>Instrument</t>
        </is>
      </c>
      <c r="J266" s="400" t="n"/>
      <c r="K266" s="401" t="n"/>
      <c r="L266" s="199" t="n"/>
      <c r="M266" s="401" t="n"/>
    </row>
    <row r="267" ht="13.35" customHeight="1" s="162">
      <c r="B267" s="200" t="inlineStr">
        <is>
          <t>Unit Data</t>
        </is>
      </c>
      <c r="C267" s="400" t="n"/>
      <c r="D267" s="400" t="n"/>
      <c r="E267" s="400" t="n"/>
      <c r="F267" s="400" t="n"/>
      <c r="G267" s="401" t="n"/>
      <c r="I267" s="200" t="inlineStr">
        <is>
          <t>Design and Performance Data</t>
        </is>
      </c>
      <c r="J267" s="400" t="n"/>
      <c r="K267" s="400" t="n"/>
      <c r="L267" s="400" t="n"/>
      <c r="M267" s="401" t="n"/>
    </row>
    <row r="268" ht="13.35" customHeight="1" s="162">
      <c r="B268" s="199" t="inlineStr">
        <is>
          <t>Manufacturer</t>
        </is>
      </c>
      <c r="C268" s="401" t="n"/>
      <c r="D268" s="204">
        <f>IF('{Equipment Data Entry}'!E160="","",'{Equipment Data Entry}'!E160)</f>
        <v/>
      </c>
      <c r="E268" s="400" t="n"/>
      <c r="F268" s="400" t="n"/>
      <c r="G268" s="401" t="n"/>
      <c r="I268" s="199" t="inlineStr">
        <is>
          <t>Design Criteria</t>
        </is>
      </c>
      <c r="J268" s="400" t="n"/>
      <c r="K268" s="401" t="n"/>
      <c r="L268" s="199" t="inlineStr">
        <is>
          <t>Design</t>
        </is>
      </c>
      <c r="M268" s="199" t="inlineStr">
        <is>
          <t>Actual</t>
        </is>
      </c>
    </row>
    <row r="269" ht="13.35" customHeight="1" s="162">
      <c r="B269" s="199" t="inlineStr">
        <is>
          <t>Model Number</t>
        </is>
      </c>
      <c r="C269" s="401" t="n"/>
      <c r="D269" s="204">
        <f>IF('{Equipment Data Entry}'!F160="","",'{Equipment Data Entry}'!F160)</f>
        <v/>
      </c>
      <c r="E269" s="400" t="n"/>
      <c r="F269" s="400" t="n"/>
      <c r="G269" s="401" t="n"/>
      <c r="I269" s="199" t="inlineStr">
        <is>
          <t>Maximum CFM</t>
        </is>
      </c>
      <c r="J269" s="400" t="n"/>
      <c r="K269" s="401" t="n"/>
      <c r="L269" s="24">
        <f>IF('{Equipment Data Entry}'!I160="","",'{Equipment Data Entry}'!I160)</f>
        <v/>
      </c>
      <c r="M269" s="24">
        <f>L283</f>
        <v/>
      </c>
    </row>
    <row r="270" ht="13.35" customHeight="1" s="162">
      <c r="B270" s="199" t="inlineStr">
        <is>
          <t>Serial Number</t>
        </is>
      </c>
      <c r="C270" s="401" t="n"/>
      <c r="D270" s="204" t="n"/>
      <c r="E270" s="400" t="n"/>
      <c r="F270" s="400" t="n"/>
      <c r="G270" s="401" t="n"/>
      <c r="I270" s="199" t="inlineStr">
        <is>
          <t>Minimum CFM</t>
        </is>
      </c>
      <c r="J270" s="400" t="n"/>
      <c r="K270" s="401" t="n"/>
      <c r="L270" s="24">
        <f>IF('{Equipment Data Entry}'!J160="","",'{Equipment Data Entry}'!J160)</f>
        <v/>
      </c>
      <c r="M270" s="24" t="n"/>
    </row>
    <row r="271" ht="13.35" customHeight="1" s="162">
      <c r="B271" s="199" t="inlineStr">
        <is>
          <t>Area Served</t>
        </is>
      </c>
      <c r="C271" s="401" t="n"/>
      <c r="D271" s="204">
        <f>IF('{Equipment Data Entry}'!C160="","",'{Equipment Data Entry}'!C160)</f>
        <v/>
      </c>
      <c r="E271" s="400" t="n"/>
      <c r="F271" s="400" t="n"/>
      <c r="G271" s="401" t="n"/>
      <c r="I271" s="199" t="inlineStr">
        <is>
          <t>Fan CFM</t>
        </is>
      </c>
      <c r="J271" s="400" t="n"/>
      <c r="K271" s="401" t="n"/>
      <c r="L271" s="24">
        <f>IF('{Equipment Data Entry}'!L160="","",'{Equipment Data Entry}'!L160)</f>
        <v/>
      </c>
      <c r="M271" s="24" t="n"/>
    </row>
    <row r="272" ht="13.35" customHeight="1" s="162">
      <c r="B272" s="199" t="inlineStr">
        <is>
          <t>Location</t>
        </is>
      </c>
      <c r="C272" s="401" t="n"/>
      <c r="D272" s="204">
        <f>IF('{Equipment Data Entry}'!D160="","",'{Equipment Data Entry}'!D160)</f>
        <v/>
      </c>
      <c r="E272" s="400" t="n"/>
      <c r="F272" s="400" t="n"/>
      <c r="G272" s="401" t="n"/>
      <c r="I272" s="199" t="inlineStr">
        <is>
          <t>DDC Address</t>
        </is>
      </c>
      <c r="J272" s="400" t="n"/>
      <c r="K272" s="401" t="n"/>
      <c r="L272" s="208">
        <f>IF('{Equipment Data Entry}'!M160="","",'{Equipment Data Entry}'!M160)</f>
        <v/>
      </c>
      <c r="M272" s="401" t="n"/>
    </row>
    <row r="273" ht="13.35" customHeight="1" s="162">
      <c r="B273" s="199" t="inlineStr">
        <is>
          <t>Inlet Size</t>
        </is>
      </c>
      <c r="C273" s="401" t="n"/>
      <c r="D273" s="204">
        <f>IF('{Equipment Data Entry}'!G160="","",'{Equipment Data Entry}'!G160)</f>
        <v/>
      </c>
      <c r="E273" s="400" t="n"/>
      <c r="F273" s="400" t="n"/>
      <c r="G273" s="401" t="n"/>
      <c r="I273" s="199" t="inlineStr">
        <is>
          <t>Calibration Factor</t>
        </is>
      </c>
      <c r="J273" s="400" t="n"/>
      <c r="K273" s="401" t="n"/>
      <c r="L273" s="27" t="n"/>
      <c r="M273" s="401" t="n"/>
    </row>
    <row r="274" ht="13.35" customHeight="1" s="162">
      <c r="B274" s="199" t="inlineStr">
        <is>
          <t>DDC Max / Min</t>
        </is>
      </c>
      <c r="C274" s="401" t="n"/>
      <c r="D274" s="204" t="n"/>
      <c r="E274" s="400" t="n"/>
      <c r="F274" s="400" t="n"/>
      <c r="G274" s="401" t="n"/>
      <c r="I274" s="199" t="inlineStr">
        <is>
          <t>Heating CFM</t>
        </is>
      </c>
      <c r="J274" s="400" t="n"/>
      <c r="K274" s="401" t="n"/>
      <c r="L274" s="27">
        <f>IF('{Equipment Data Entry}'!K160="","",'{Equipment Data Entry}'!K160)</f>
        <v/>
      </c>
      <c r="M274" s="401" t="n"/>
    </row>
    <row r="275" ht="13.35" customHeight="1" s="162">
      <c r="B275" s="188" t="inlineStr">
        <is>
          <t>Register / Grille / Diffuser Airflow</t>
        </is>
      </c>
      <c r="C275" s="174" t="n"/>
      <c r="D275" s="174" t="n"/>
      <c r="E275" s="174" t="n"/>
      <c r="F275" s="173" t="n"/>
      <c r="G275" s="233" t="inlineStr">
        <is>
          <t>Design VEL</t>
        </is>
      </c>
      <c r="H275" s="194" t="inlineStr">
        <is>
          <t>Design CFM</t>
        </is>
      </c>
      <c r="I275" s="188" t="inlineStr">
        <is>
          <t>Initial</t>
        </is>
      </c>
      <c r="J275" s="173" t="n"/>
      <c r="K275" s="188" t="inlineStr">
        <is>
          <t>Final</t>
        </is>
      </c>
      <c r="L275" s="173" t="n"/>
      <c r="M275" s="188" t="inlineStr">
        <is>
          <t>%</t>
        </is>
      </c>
    </row>
    <row r="276" ht="13.35" customHeight="1" s="162">
      <c r="B276" s="153" t="inlineStr">
        <is>
          <t>No.</t>
        </is>
      </c>
      <c r="C276" s="188" t="inlineStr">
        <is>
          <t>Area Served</t>
        </is>
      </c>
      <c r="D276" s="188" t="inlineStr">
        <is>
          <t>Type</t>
        </is>
      </c>
      <c r="E276" s="188" t="inlineStr">
        <is>
          <t>Size</t>
        </is>
      </c>
      <c r="F276" s="188" t="inlineStr">
        <is>
          <t>Ak</t>
        </is>
      </c>
      <c r="G276" s="440" t="n"/>
      <c r="H276" s="440" t="n"/>
      <c r="I276" s="188" t="inlineStr">
        <is>
          <t>VEL</t>
        </is>
      </c>
      <c r="J276" s="188" t="inlineStr">
        <is>
          <t>CFM</t>
        </is>
      </c>
      <c r="K276" s="188" t="inlineStr">
        <is>
          <t>VEL</t>
        </is>
      </c>
      <c r="L276" s="188" t="inlineStr">
        <is>
          <t>CFM</t>
        </is>
      </c>
      <c r="M276" s="440" t="n"/>
    </row>
    <row r="277" ht="13.35" customHeight="1" s="162">
      <c r="B277" s="307" t="n"/>
      <c r="C277" s="307" t="n"/>
      <c r="E277" s="307" t="n"/>
      <c r="F277" s="32" t="n"/>
      <c r="G277" s="33">
        <f>IF(F277="", "", IF(OR(ISTEXT(H277),ISTEXT(F277)),"",H277/F277))</f>
        <v/>
      </c>
      <c r="H277" s="33" t="n"/>
      <c r="I277" s="33" t="n"/>
      <c r="J277" s="33">
        <f>IF(I277="", "", IF(OR(ISTEXT(I277),ISTEXT($F277)),"",I277*$F277))</f>
        <v/>
      </c>
      <c r="K277" s="33" t="n"/>
      <c r="L277" s="33">
        <f>IF(K277="", "", IF(OR(ISTEXT(K277),ISTEXT($F277)),"",K277*$F277))</f>
        <v/>
      </c>
      <c r="M277" s="30">
        <f>IF(OR(H277="",H277=0),"",IF(K277="",IF(J277="","",IF(OR(ISTEXT(J277),ISTEXT(H277)),"",J277/H277)),IF(OR(ISTEXT(L277),ISTEXT(H277)),"",L277/H277)))</f>
        <v/>
      </c>
    </row>
    <row r="278" ht="13.35" customHeight="1" s="162">
      <c r="B278" s="307" t="n"/>
      <c r="C278" s="307" t="n"/>
      <c r="E278" s="307" t="n"/>
      <c r="F278" s="32" t="n"/>
      <c r="G278" s="33">
        <f>IF(F278="", "", IF(OR(ISTEXT(H278),ISTEXT(F278)),"",H278/F278))</f>
        <v/>
      </c>
      <c r="H278" s="33" t="n"/>
      <c r="I278" s="33" t="n"/>
      <c r="J278" s="33">
        <f>IF(I278="", "", IF(OR(ISTEXT(I278),ISTEXT($F278)),"",I278*$F278))</f>
        <v/>
      </c>
      <c r="K278" s="33" t="n"/>
      <c r="L278" s="33">
        <f>IF(K278="", "", IF(OR(ISTEXT(K278),ISTEXT($F278)),"",K278*$F278))</f>
        <v/>
      </c>
      <c r="M278" s="30">
        <f>IF(OR(H278="",H278=0),"",IF(K278="",IF(J278="","",IF(OR(ISTEXT(J278),ISTEXT(H278)),"",J278/H278)),IF(OR(ISTEXT(L278),ISTEXT(H278)),"",L278/H278)))</f>
        <v/>
      </c>
    </row>
    <row r="279" ht="13.35" customHeight="1" s="162">
      <c r="B279" s="307" t="n"/>
      <c r="C279" s="307" t="n"/>
      <c r="E279" s="307" t="n"/>
      <c r="F279" s="32" t="n"/>
      <c r="G279" s="33">
        <f>IF(F279="", "", IF(OR(ISTEXT(H279),ISTEXT(F279)),"",H279/F279))</f>
        <v/>
      </c>
      <c r="H279" s="33" t="n"/>
      <c r="I279" s="33" t="n"/>
      <c r="J279" s="33">
        <f>IF(I279="", "", IF(OR(ISTEXT(I279),ISTEXT($F279)),"",I279*$F279))</f>
        <v/>
      </c>
      <c r="K279" s="33" t="n"/>
      <c r="L279" s="33">
        <f>IF(K279="", "", IF(OR(ISTEXT(K279),ISTEXT($F279)),"",K279*$F279))</f>
        <v/>
      </c>
      <c r="M279" s="30">
        <f>IF(OR(H279="",H279=0),"",IF(K279="",IF(J279="","",IF(OR(ISTEXT(J279),ISTEXT(H279)),"",J279/H279)),IF(OR(ISTEXT(L279),ISTEXT(H279)),"",L279/H279)))</f>
        <v/>
      </c>
    </row>
    <row r="280" ht="13.35" customHeight="1" s="162">
      <c r="B280" s="307" t="n"/>
      <c r="C280" s="307" t="n"/>
      <c r="E280" s="307" t="n"/>
      <c r="F280" s="32" t="n"/>
      <c r="G280" s="33">
        <f>IF(F280="", "", IF(OR(ISTEXT(H280),ISTEXT(F280)),"",H280/F280))</f>
        <v/>
      </c>
      <c r="H280" s="33" t="n"/>
      <c r="I280" s="33" t="n"/>
      <c r="J280" s="33">
        <f>IF(I280="", "", IF(OR(ISTEXT(I280),ISTEXT($F280)),"",I280*$F280))</f>
        <v/>
      </c>
      <c r="K280" s="33" t="n"/>
      <c r="L280" s="33">
        <f>IF(K280="", "", IF(OR(ISTEXT(K280),ISTEXT($F280)),"",K280*$F280))</f>
        <v/>
      </c>
      <c r="M280" s="30">
        <f>IF(OR(H280="",H280=0),"",IF(K280="",IF(J280="","",IF(OR(ISTEXT(J280),ISTEXT(H280)),"",J280/H280)),IF(OR(ISTEXT(L280),ISTEXT(H280)),"",L280/H280)))</f>
        <v/>
      </c>
    </row>
    <row r="281" ht="13.35" customHeight="1" s="162">
      <c r="B281" s="307" t="n"/>
      <c r="C281" s="307" t="n"/>
      <c r="E281" s="307" t="n"/>
      <c r="F281" s="32" t="n"/>
      <c r="G281" s="33">
        <f>IF(F281="", "", IF(OR(ISTEXT(H281),ISTEXT(F281)),"",H281/F281))</f>
        <v/>
      </c>
      <c r="H281" s="33" t="n"/>
      <c r="I281" s="33" t="n"/>
      <c r="J281" s="33">
        <f>IF(I281="", "", IF(OR(ISTEXT(I281),ISTEXT($F281)),"",I281*$F281))</f>
        <v/>
      </c>
      <c r="K281" s="33" t="n"/>
      <c r="L281" s="33">
        <f>IF(K281="", "", IF(OR(ISTEXT(K281),ISTEXT($F281)),"",K281*$F281))</f>
        <v/>
      </c>
      <c r="M281" s="30">
        <f>IF(OR(H281="",H281=0),"",IF(K281="",IF(J281="","",IF(OR(ISTEXT(J281),ISTEXT(H281)),"",J281/H281)),IF(OR(ISTEXT(L281),ISTEXT(H281)),"",L281/H281)))</f>
        <v/>
      </c>
    </row>
    <row r="282" ht="13.35" customHeight="1" s="162">
      <c r="B282" s="307" t="n"/>
      <c r="C282" s="307" t="n"/>
      <c r="E282" s="307" t="n"/>
      <c r="F282" s="32" t="n"/>
      <c r="G282" s="33">
        <f>IF(F282="", "", IF(OR(ISTEXT(H282),ISTEXT(F282)),"",H282/F282))</f>
        <v/>
      </c>
      <c r="H282" s="33" t="n"/>
      <c r="I282" s="33" t="n"/>
      <c r="J282" s="33">
        <f>IF(I282="", "", IF(OR(ISTEXT(I282),ISTEXT($F282)),"",I282*$F282))</f>
        <v/>
      </c>
      <c r="K282" s="33" t="n"/>
      <c r="L282" s="33">
        <f>IF(K282="", "", IF(OR(ISTEXT(K282),ISTEXT($F282)),"",K282*$F282))</f>
        <v/>
      </c>
      <c r="M282" s="30">
        <f>IF(OR(H282="",H282=0),"",IF(K282="",IF(J282="","",IF(OR(ISTEXT(J282),ISTEXT(H282)),"",J282/H282)),IF(OR(ISTEXT(L282),ISTEXT(H282)),"",L282/H282)))</f>
        <v/>
      </c>
    </row>
    <row r="283" ht="13.35" customHeight="1" s="162">
      <c r="B283" s="42" t="n"/>
      <c r="C283" s="231" t="inlineStr">
        <is>
          <t>Total</t>
        </is>
      </c>
      <c r="D283" s="159" t="n"/>
      <c r="E283" s="42" t="n"/>
      <c r="F283" s="42" t="n"/>
      <c r="G283" s="43" t="n"/>
      <c r="H283" s="43">
        <f>IF(SUM(H277:H282)=0,"",SUM(H277:H282))</f>
        <v/>
      </c>
      <c r="I283" s="43" t="n"/>
      <c r="J283" s="43">
        <f>IF(SUM(J277:J282)=0,"",SUM(J277:J282))</f>
        <v/>
      </c>
      <c r="K283" s="43" t="n"/>
      <c r="L283" s="43">
        <f>IF(SUM(L277:L282)=0,"",SUM(L277:L282))</f>
        <v/>
      </c>
      <c r="M283" s="35">
        <f>IF(OR(H283="",H283=0),"",IF(L283="",IF(J283="","",IF(OR(ISTEXT(J283),ISTEXT(H283)),"",J283/H283)),IF(OR(ISTEXT(L283),ISTEXT(H283)),"",L283/H283)))</f>
        <v/>
      </c>
    </row>
    <row r="284" ht="13.35" customHeight="1" s="162">
      <c r="B284" s="188" t="inlineStr">
        <is>
          <t>Remarks</t>
        </is>
      </c>
      <c r="C284" s="173" t="n"/>
      <c r="D284" s="154" t="n"/>
      <c r="E284" s="174" t="n"/>
      <c r="F284" s="174" t="n"/>
      <c r="G284" s="174" t="n"/>
      <c r="H284" s="174" t="n"/>
      <c r="I284" s="174" t="n"/>
      <c r="J284" s="174" t="n"/>
      <c r="K284" s="174" t="n"/>
      <c r="L284" s="174" t="n"/>
      <c r="M284" s="173" t="n"/>
    </row>
    <row r="285" ht="13.35" customHeight="1" s="162">
      <c r="B285" s="154" t="n"/>
      <c r="C285" s="174" t="n"/>
      <c r="D285" s="174" t="n"/>
      <c r="E285" s="174" t="n"/>
      <c r="F285" s="174" t="n"/>
      <c r="G285" s="174" t="n"/>
      <c r="H285" s="174" t="n"/>
      <c r="I285" s="174" t="n"/>
      <c r="J285" s="174" t="n"/>
      <c r="K285" s="174" t="n"/>
      <c r="L285" s="174" t="n"/>
      <c r="M285" s="173" t="n"/>
    </row>
    <row r="286" ht="13.35" customHeight="1" s="162"/>
    <row r="287" ht="13.35" customHeight="1" s="162"/>
    <row r="288" ht="13.35" customHeight="1" s="162"/>
    <row r="289" ht="13.35" customHeight="1" s="162"/>
    <row r="290" ht="13.35" customHeight="1" s="162">
      <c r="B290" s="200" t="inlineStr">
        <is>
          <t>System</t>
        </is>
      </c>
      <c r="C290" s="403" t="n"/>
      <c r="D290" s="209">
        <f>IF('{Equipment Data Entry}'!B161="","",'{Equipment Data Entry}'!B161)</f>
        <v/>
      </c>
      <c r="E290" s="418" t="n"/>
      <c r="F290" s="403" t="n"/>
      <c r="G290" s="200" t="inlineStr">
        <is>
          <t>Service</t>
        </is>
      </c>
      <c r="H290" s="403" t="n"/>
      <c r="I290" s="210">
        <f>IF('{Equipment Data Entry}'!C161="","",'{Equipment Data Entry}'!C161)</f>
        <v/>
      </c>
      <c r="J290" s="418" t="n"/>
      <c r="K290" s="418" t="n"/>
      <c r="L290" s="418" t="n"/>
      <c r="M290" s="403" t="n"/>
    </row>
    <row r="291" ht="13.35" customHeight="1" s="162">
      <c r="B291" s="422" t="n"/>
      <c r="C291" s="423" t="n"/>
      <c r="D291" s="422" t="n"/>
      <c r="E291" s="424" t="n"/>
      <c r="F291" s="423" t="n"/>
      <c r="G291" s="422" t="n"/>
      <c r="H291" s="423" t="n"/>
      <c r="I291" s="422" t="n"/>
      <c r="J291" s="424" t="n"/>
      <c r="K291" s="424" t="n"/>
      <c r="L291" s="424" t="n"/>
      <c r="M291" s="423" t="n"/>
    </row>
    <row r="292" ht="13.35" customHeight="1" s="162">
      <c r="B292" s="199" t="inlineStr">
        <is>
          <t>Terminal Type</t>
        </is>
      </c>
      <c r="C292" s="401" t="n"/>
      <c r="D292" s="204">
        <f>IF('{Equipment Data Entry}'!H161="","",'{Equipment Data Entry}'!H161)</f>
        <v/>
      </c>
      <c r="E292" s="400" t="n"/>
      <c r="F292" s="400" t="n"/>
      <c r="G292" s="401" t="n"/>
      <c r="I292" s="199" t="inlineStr">
        <is>
          <t>Instrument</t>
        </is>
      </c>
      <c r="J292" s="400" t="n"/>
      <c r="K292" s="401" t="n"/>
      <c r="L292" s="199" t="n"/>
      <c r="M292" s="401" t="n"/>
    </row>
    <row r="293" ht="13.35" customHeight="1" s="162">
      <c r="B293" s="200" t="inlineStr">
        <is>
          <t>Unit Data</t>
        </is>
      </c>
      <c r="C293" s="400" t="n"/>
      <c r="D293" s="400" t="n"/>
      <c r="E293" s="400" t="n"/>
      <c r="F293" s="400" t="n"/>
      <c r="G293" s="401" t="n"/>
      <c r="I293" s="200" t="inlineStr">
        <is>
          <t>Design and Performance Data</t>
        </is>
      </c>
      <c r="J293" s="400" t="n"/>
      <c r="K293" s="400" t="n"/>
      <c r="L293" s="400" t="n"/>
      <c r="M293" s="401" t="n"/>
    </row>
    <row r="294" ht="13.35" customHeight="1" s="162">
      <c r="B294" s="199" t="inlineStr">
        <is>
          <t>Manufacturer</t>
        </is>
      </c>
      <c r="C294" s="401" t="n"/>
      <c r="D294" s="204">
        <f>IF('{Equipment Data Entry}'!E161="","",'{Equipment Data Entry}'!E161)</f>
        <v/>
      </c>
      <c r="E294" s="400" t="n"/>
      <c r="F294" s="400" t="n"/>
      <c r="G294" s="401" t="n"/>
      <c r="I294" s="199" t="inlineStr">
        <is>
          <t>Design Criteria</t>
        </is>
      </c>
      <c r="J294" s="400" t="n"/>
      <c r="K294" s="401" t="n"/>
      <c r="L294" s="199" t="inlineStr">
        <is>
          <t>Design</t>
        </is>
      </c>
      <c r="M294" s="199" t="inlineStr">
        <is>
          <t>Actual</t>
        </is>
      </c>
    </row>
    <row r="295" ht="13.35" customHeight="1" s="162">
      <c r="B295" s="199" t="inlineStr">
        <is>
          <t>Model Number</t>
        </is>
      </c>
      <c r="C295" s="401" t="n"/>
      <c r="D295" s="204">
        <f>IF('{Equipment Data Entry}'!F161="","",'{Equipment Data Entry}'!F161)</f>
        <v/>
      </c>
      <c r="E295" s="400" t="n"/>
      <c r="F295" s="400" t="n"/>
      <c r="G295" s="401" t="n"/>
      <c r="I295" s="199" t="inlineStr">
        <is>
          <t>Maximum CFM</t>
        </is>
      </c>
      <c r="J295" s="400" t="n"/>
      <c r="K295" s="401" t="n"/>
      <c r="L295" s="24">
        <f>IF('{Equipment Data Entry}'!I161="","",'{Equipment Data Entry}'!I161)</f>
        <v/>
      </c>
      <c r="M295" s="24">
        <f>L309</f>
        <v/>
      </c>
    </row>
    <row r="296" ht="13.35" customHeight="1" s="162">
      <c r="B296" s="199" t="inlineStr">
        <is>
          <t>Serial Number</t>
        </is>
      </c>
      <c r="C296" s="401" t="n"/>
      <c r="D296" s="204" t="n"/>
      <c r="E296" s="400" t="n"/>
      <c r="F296" s="400" t="n"/>
      <c r="G296" s="401" t="n"/>
      <c r="I296" s="199" t="inlineStr">
        <is>
          <t>Minimum CFM</t>
        </is>
      </c>
      <c r="J296" s="400" t="n"/>
      <c r="K296" s="401" t="n"/>
      <c r="L296" s="24">
        <f>IF('{Equipment Data Entry}'!J161="","",'{Equipment Data Entry}'!J161)</f>
        <v/>
      </c>
      <c r="M296" s="24" t="n"/>
    </row>
    <row r="297" ht="13.35" customHeight="1" s="162">
      <c r="B297" s="199" t="inlineStr">
        <is>
          <t>Area Served</t>
        </is>
      </c>
      <c r="C297" s="401" t="n"/>
      <c r="D297" s="204">
        <f>IF('{Equipment Data Entry}'!C161="","",'{Equipment Data Entry}'!C161)</f>
        <v/>
      </c>
      <c r="E297" s="400" t="n"/>
      <c r="F297" s="400" t="n"/>
      <c r="G297" s="401" t="n"/>
      <c r="I297" s="199" t="inlineStr">
        <is>
          <t>Fan CFM</t>
        </is>
      </c>
      <c r="J297" s="400" t="n"/>
      <c r="K297" s="401" t="n"/>
      <c r="L297" s="24">
        <f>IF('{Equipment Data Entry}'!L161="","",'{Equipment Data Entry}'!L161)</f>
        <v/>
      </c>
      <c r="M297" s="24" t="n"/>
    </row>
    <row r="298" ht="13.35" customHeight="1" s="162">
      <c r="B298" s="199" t="inlineStr">
        <is>
          <t>Location</t>
        </is>
      </c>
      <c r="C298" s="401" t="n"/>
      <c r="D298" s="204">
        <f>IF('{Equipment Data Entry}'!D161="","",'{Equipment Data Entry}'!D161)</f>
        <v/>
      </c>
      <c r="E298" s="400" t="n"/>
      <c r="F298" s="400" t="n"/>
      <c r="G298" s="401" t="n"/>
      <c r="I298" s="199" t="inlineStr">
        <is>
          <t>DDC Address</t>
        </is>
      </c>
      <c r="J298" s="400" t="n"/>
      <c r="K298" s="401" t="n"/>
      <c r="L298" s="208">
        <f>IF('{Equipment Data Entry}'!M161="","",'{Equipment Data Entry}'!M161)</f>
        <v/>
      </c>
      <c r="M298" s="401" t="n"/>
    </row>
    <row r="299" ht="13.35" customHeight="1" s="162">
      <c r="B299" s="199" t="inlineStr">
        <is>
          <t>Inlet Size</t>
        </is>
      </c>
      <c r="C299" s="401" t="n"/>
      <c r="D299" s="204">
        <f>IF('{Equipment Data Entry}'!G161="","",'{Equipment Data Entry}'!G161)</f>
        <v/>
      </c>
      <c r="E299" s="400" t="n"/>
      <c r="F299" s="400" t="n"/>
      <c r="G299" s="401" t="n"/>
      <c r="I299" s="199" t="inlineStr">
        <is>
          <t>Calibration Factor</t>
        </is>
      </c>
      <c r="J299" s="400" t="n"/>
      <c r="K299" s="401" t="n"/>
      <c r="L299" s="27" t="n"/>
      <c r="M299" s="401" t="n"/>
    </row>
    <row r="300" ht="13.35" customHeight="1" s="162">
      <c r="B300" s="199" t="inlineStr">
        <is>
          <t>DDC Max / Min</t>
        </is>
      </c>
      <c r="C300" s="401" t="n"/>
      <c r="D300" s="204" t="n"/>
      <c r="E300" s="400" t="n"/>
      <c r="F300" s="400" t="n"/>
      <c r="G300" s="401" t="n"/>
      <c r="I300" s="199" t="inlineStr">
        <is>
          <t>Heating CFM</t>
        </is>
      </c>
      <c r="J300" s="400" t="n"/>
      <c r="K300" s="401" t="n"/>
      <c r="L300" s="27">
        <f>IF('{Equipment Data Entry}'!K161="","",'{Equipment Data Entry}'!K161)</f>
        <v/>
      </c>
      <c r="M300" s="401" t="n"/>
    </row>
    <row r="301" ht="13.35" customHeight="1" s="162">
      <c r="B301" s="188" t="inlineStr">
        <is>
          <t>Register / Grille / Diffuser Airflow</t>
        </is>
      </c>
      <c r="C301" s="174" t="n"/>
      <c r="D301" s="174" t="n"/>
      <c r="E301" s="174" t="n"/>
      <c r="F301" s="173" t="n"/>
      <c r="G301" s="233" t="inlineStr">
        <is>
          <t>Design VEL</t>
        </is>
      </c>
      <c r="H301" s="194" t="inlineStr">
        <is>
          <t>Design CFM</t>
        </is>
      </c>
      <c r="I301" s="188" t="inlineStr">
        <is>
          <t>Initial</t>
        </is>
      </c>
      <c r="J301" s="173" t="n"/>
      <c r="K301" s="188" t="inlineStr">
        <is>
          <t>Final</t>
        </is>
      </c>
      <c r="L301" s="173" t="n"/>
      <c r="M301" s="188" t="inlineStr">
        <is>
          <t>%</t>
        </is>
      </c>
    </row>
    <row r="302" ht="13.35" customHeight="1" s="162">
      <c r="B302" s="153" t="inlineStr">
        <is>
          <t>No.</t>
        </is>
      </c>
      <c r="C302" s="188" t="inlineStr">
        <is>
          <t>Area Served</t>
        </is>
      </c>
      <c r="D302" s="188" t="inlineStr">
        <is>
          <t>Type</t>
        </is>
      </c>
      <c r="E302" s="188" t="inlineStr">
        <is>
          <t>Size</t>
        </is>
      </c>
      <c r="F302" s="188" t="inlineStr">
        <is>
          <t>Ak</t>
        </is>
      </c>
      <c r="G302" s="440" t="n"/>
      <c r="H302" s="440" t="n"/>
      <c r="I302" s="188" t="inlineStr">
        <is>
          <t>VEL</t>
        </is>
      </c>
      <c r="J302" s="188" t="inlineStr">
        <is>
          <t>CFM</t>
        </is>
      </c>
      <c r="K302" s="188" t="inlineStr">
        <is>
          <t>VEL</t>
        </is>
      </c>
      <c r="L302" s="188" t="inlineStr">
        <is>
          <t>CFM</t>
        </is>
      </c>
      <c r="M302" s="440" t="n"/>
    </row>
    <row r="303" ht="13.35" customHeight="1" s="162">
      <c r="B303" s="307" t="n"/>
      <c r="C303" s="307" t="n"/>
      <c r="E303" s="307" t="n"/>
      <c r="F303" s="32" t="n"/>
      <c r="G303" s="33">
        <f>IF(F303="", "", IF(OR(ISTEXT(H303),ISTEXT(F303)),"",H303/F303))</f>
        <v/>
      </c>
      <c r="H303" s="33" t="n"/>
      <c r="I303" s="33" t="n"/>
      <c r="J303" s="33">
        <f>IF(I303="", "", IF(OR(ISTEXT(I303),ISTEXT($F303)),"",I303*$F303))</f>
        <v/>
      </c>
      <c r="K303" s="33" t="n"/>
      <c r="L303" s="33">
        <f>IF(K303="", "", IF(OR(ISTEXT(K303),ISTEXT($F303)),"",K303*$F303))</f>
        <v/>
      </c>
      <c r="M303" s="30">
        <f>IF(OR(H303="",H303=0),"",IF(K303="",IF(J303="","",IF(OR(ISTEXT(J303),ISTEXT(H303)),"",J303/H303)),IF(OR(ISTEXT(L303),ISTEXT(H303)),"",L303/H303)))</f>
        <v/>
      </c>
    </row>
    <row r="304" ht="13.35" customHeight="1" s="162">
      <c r="B304" s="307" t="n"/>
      <c r="C304" s="307" t="n"/>
      <c r="E304" s="307" t="n"/>
      <c r="F304" s="32" t="n"/>
      <c r="G304" s="33">
        <f>IF(F304="", "", IF(OR(ISTEXT(H304),ISTEXT(F304)),"",H304/F304))</f>
        <v/>
      </c>
      <c r="H304" s="33" t="n"/>
      <c r="I304" s="33" t="n"/>
      <c r="J304" s="33">
        <f>IF(I304="", "", IF(OR(ISTEXT(I304),ISTEXT($F304)),"",I304*$F304))</f>
        <v/>
      </c>
      <c r="K304" s="33" t="n"/>
      <c r="L304" s="33">
        <f>IF(K304="", "", IF(OR(ISTEXT(K304),ISTEXT($F304)),"",K304*$F304))</f>
        <v/>
      </c>
      <c r="M304" s="30">
        <f>IF(OR(H304="",H304=0),"",IF(K304="",IF(J304="","",IF(OR(ISTEXT(J304),ISTEXT(H304)),"",J304/H304)),IF(OR(ISTEXT(L304),ISTEXT(H304)),"",L304/H304)))</f>
        <v/>
      </c>
    </row>
    <row r="305" ht="13.35" customHeight="1" s="162">
      <c r="B305" s="307" t="n"/>
      <c r="C305" s="307" t="n"/>
      <c r="E305" s="307" t="n"/>
      <c r="F305" s="32" t="n"/>
      <c r="G305" s="33">
        <f>IF(F305="", "", IF(OR(ISTEXT(H305),ISTEXT(F305)),"",H305/F305))</f>
        <v/>
      </c>
      <c r="H305" s="33" t="n"/>
      <c r="I305" s="33" t="n"/>
      <c r="J305" s="33">
        <f>IF(I305="", "", IF(OR(ISTEXT(I305),ISTEXT($F305)),"",I305*$F305))</f>
        <v/>
      </c>
      <c r="K305" s="33" t="n"/>
      <c r="L305" s="33">
        <f>IF(K305="", "", IF(OR(ISTEXT(K305),ISTEXT($F305)),"",K305*$F305))</f>
        <v/>
      </c>
      <c r="M305" s="30">
        <f>IF(OR(H305="",H305=0),"",IF(K305="",IF(J305="","",IF(OR(ISTEXT(J305),ISTEXT(H305)),"",J305/H305)),IF(OR(ISTEXT(L305),ISTEXT(H305)),"",L305/H305)))</f>
        <v/>
      </c>
    </row>
    <row r="306" ht="13.35" customHeight="1" s="162">
      <c r="B306" s="307" t="n"/>
      <c r="C306" s="307" t="n"/>
      <c r="E306" s="307" t="n"/>
      <c r="F306" s="32" t="n"/>
      <c r="G306" s="33">
        <f>IF(F306="", "", IF(OR(ISTEXT(H306),ISTEXT(F306)),"",H306/F306))</f>
        <v/>
      </c>
      <c r="H306" s="33" t="n"/>
      <c r="I306" s="33" t="n"/>
      <c r="J306" s="33">
        <f>IF(I306="", "", IF(OR(ISTEXT(I306),ISTEXT($F306)),"",I306*$F306))</f>
        <v/>
      </c>
      <c r="K306" s="33" t="n"/>
      <c r="L306" s="33">
        <f>IF(K306="", "", IF(OR(ISTEXT(K306),ISTEXT($F306)),"",K306*$F306))</f>
        <v/>
      </c>
      <c r="M306" s="30">
        <f>IF(OR(H306="",H306=0),"",IF(K306="",IF(J306="","",IF(OR(ISTEXT(J306),ISTEXT(H306)),"",J306/H306)),IF(OR(ISTEXT(L306),ISTEXT(H306)),"",L306/H306)))</f>
        <v/>
      </c>
    </row>
    <row r="307" ht="13.35" customHeight="1" s="162">
      <c r="B307" s="307" t="n"/>
      <c r="C307" s="307" t="n"/>
      <c r="E307" s="307" t="n"/>
      <c r="F307" s="32" t="n"/>
      <c r="G307" s="33">
        <f>IF(F307="", "", IF(OR(ISTEXT(H307),ISTEXT(F307)),"",H307/F307))</f>
        <v/>
      </c>
      <c r="H307" s="33" t="n"/>
      <c r="I307" s="33" t="n"/>
      <c r="J307" s="33">
        <f>IF(I307="", "", IF(OR(ISTEXT(I307),ISTEXT($F307)),"",I307*$F307))</f>
        <v/>
      </c>
      <c r="K307" s="33" t="n"/>
      <c r="L307" s="33">
        <f>IF(K307="", "", IF(OR(ISTEXT(K307),ISTEXT($F307)),"",K307*$F307))</f>
        <v/>
      </c>
      <c r="M307" s="30">
        <f>IF(OR(H307="",H307=0),"",IF(K307="",IF(J307="","",IF(OR(ISTEXT(J307),ISTEXT(H307)),"",J307/H307)),IF(OR(ISTEXT(L307),ISTEXT(H307)),"",L307/H307)))</f>
        <v/>
      </c>
    </row>
    <row r="308" ht="13.35" customHeight="1" s="162">
      <c r="B308" s="307" t="n"/>
      <c r="C308" s="307" t="n"/>
      <c r="E308" s="307" t="n"/>
      <c r="F308" s="32" t="n"/>
      <c r="G308" s="33">
        <f>IF(F308="", "", IF(OR(ISTEXT(H308),ISTEXT(F308)),"",H308/F308))</f>
        <v/>
      </c>
      <c r="H308" s="33" t="n"/>
      <c r="I308" s="33" t="n"/>
      <c r="J308" s="33">
        <f>IF(I308="", "", IF(OR(ISTEXT(I308),ISTEXT($F308)),"",I308*$F308))</f>
        <v/>
      </c>
      <c r="K308" s="33" t="n"/>
      <c r="L308" s="33">
        <f>IF(K308="", "", IF(OR(ISTEXT(K308),ISTEXT($F308)),"",K308*$F308))</f>
        <v/>
      </c>
      <c r="M308" s="30">
        <f>IF(OR(H308="",H308=0),"",IF(K308="",IF(J308="","",IF(OR(ISTEXT(J308),ISTEXT(H308)),"",J308/H308)),IF(OR(ISTEXT(L308),ISTEXT(H308)),"",L308/H308)))</f>
        <v/>
      </c>
    </row>
    <row r="309" ht="13.35" customHeight="1" s="162">
      <c r="B309" s="42" t="n"/>
      <c r="C309" s="231" t="inlineStr">
        <is>
          <t>Total</t>
        </is>
      </c>
      <c r="D309" s="159" t="n"/>
      <c r="E309" s="42" t="n"/>
      <c r="F309" s="42" t="n"/>
      <c r="G309" s="43" t="n"/>
      <c r="H309" s="43">
        <f>IF(SUM(H303:H308)=0,"",SUM(H303:H308))</f>
        <v/>
      </c>
      <c r="I309" s="43" t="n"/>
      <c r="J309" s="43">
        <f>IF(SUM(J303:J308)=0,"",SUM(J303:J308))</f>
        <v/>
      </c>
      <c r="K309" s="43" t="n"/>
      <c r="L309" s="43">
        <f>IF(SUM(L303:L308)=0,"",SUM(L303:L308))</f>
        <v/>
      </c>
      <c r="M309" s="35">
        <f>IF(OR(H309="",H309=0),"",IF(L309="",IF(J309="","",IF(OR(ISTEXT(J309),ISTEXT(H309)),"",J309/H309)),IF(OR(ISTEXT(L309),ISTEXT(H309)),"",L309/H309)))</f>
        <v/>
      </c>
    </row>
    <row r="310" ht="13.35" customHeight="1" s="162">
      <c r="B310" s="188" t="inlineStr">
        <is>
          <t>Remarks</t>
        </is>
      </c>
      <c r="C310" s="173" t="n"/>
      <c r="D310" s="154" t="n"/>
      <c r="E310" s="174" t="n"/>
      <c r="F310" s="174" t="n"/>
      <c r="G310" s="174" t="n"/>
      <c r="H310" s="174" t="n"/>
      <c r="I310" s="174" t="n"/>
      <c r="J310" s="174" t="n"/>
      <c r="K310" s="174" t="n"/>
      <c r="L310" s="174" t="n"/>
      <c r="M310" s="173" t="n"/>
    </row>
    <row r="311" ht="13.35" customHeight="1" s="162">
      <c r="B311" s="154" t="n"/>
      <c r="C311" s="174" t="n"/>
      <c r="D311" s="174" t="n"/>
      <c r="E311" s="174" t="n"/>
      <c r="F311" s="174" t="n"/>
      <c r="G311" s="174" t="n"/>
      <c r="H311" s="174" t="n"/>
      <c r="I311" s="174" t="n"/>
      <c r="J311" s="174" t="n"/>
      <c r="K311" s="174" t="n"/>
      <c r="L311" s="174" t="n"/>
      <c r="M311" s="173" t="n"/>
    </row>
    <row r="312" ht="13.35" customHeight="1" s="162"/>
    <row r="313" ht="13.35" customHeight="1" s="162"/>
    <row r="314" ht="13.35" customHeight="1" s="162"/>
    <row r="315" ht="13.35" customHeight="1" s="162"/>
    <row r="316" ht="13.35" customHeight="1" s="162">
      <c r="B316" s="200" t="inlineStr">
        <is>
          <t>System</t>
        </is>
      </c>
      <c r="C316" s="403" t="n"/>
      <c r="D316" s="209">
        <f>IF('{Equipment Data Entry}'!B162="","",'{Equipment Data Entry}'!B162)</f>
        <v/>
      </c>
      <c r="E316" s="418" t="n"/>
      <c r="F316" s="403" t="n"/>
      <c r="G316" s="200" t="inlineStr">
        <is>
          <t>Service</t>
        </is>
      </c>
      <c r="H316" s="403" t="n"/>
      <c r="I316" s="210">
        <f>IF('{Equipment Data Entry}'!C162="","",'{Equipment Data Entry}'!C162)</f>
        <v/>
      </c>
      <c r="J316" s="418" t="n"/>
      <c r="K316" s="418" t="n"/>
      <c r="L316" s="418" t="n"/>
      <c r="M316" s="403" t="n"/>
    </row>
    <row r="317" ht="13.35" customHeight="1" s="162">
      <c r="B317" s="422" t="n"/>
      <c r="C317" s="423" t="n"/>
      <c r="D317" s="422" t="n"/>
      <c r="E317" s="424" t="n"/>
      <c r="F317" s="423" t="n"/>
      <c r="G317" s="422" t="n"/>
      <c r="H317" s="423" t="n"/>
      <c r="I317" s="422" t="n"/>
      <c r="J317" s="424" t="n"/>
      <c r="K317" s="424" t="n"/>
      <c r="L317" s="424" t="n"/>
      <c r="M317" s="423" t="n"/>
    </row>
    <row r="318" ht="13.35" customHeight="1" s="162">
      <c r="B318" s="199" t="inlineStr">
        <is>
          <t>Terminal Type</t>
        </is>
      </c>
      <c r="C318" s="401" t="n"/>
      <c r="D318" s="204">
        <f>IF('{Equipment Data Entry}'!H162="","",'{Equipment Data Entry}'!H162)</f>
        <v/>
      </c>
      <c r="E318" s="400" t="n"/>
      <c r="F318" s="400" t="n"/>
      <c r="G318" s="401" t="n"/>
      <c r="I318" s="199" t="inlineStr">
        <is>
          <t>Instrument</t>
        </is>
      </c>
      <c r="J318" s="400" t="n"/>
      <c r="K318" s="401" t="n"/>
      <c r="L318" s="199" t="n"/>
      <c r="M318" s="401" t="n"/>
    </row>
    <row r="319" ht="13.35" customHeight="1" s="162">
      <c r="B319" s="200" t="inlineStr">
        <is>
          <t>Unit Data</t>
        </is>
      </c>
      <c r="C319" s="400" t="n"/>
      <c r="D319" s="400" t="n"/>
      <c r="E319" s="400" t="n"/>
      <c r="F319" s="400" t="n"/>
      <c r="G319" s="401" t="n"/>
      <c r="I319" s="200" t="inlineStr">
        <is>
          <t>Design and Performance Data</t>
        </is>
      </c>
      <c r="J319" s="400" t="n"/>
      <c r="K319" s="400" t="n"/>
      <c r="L319" s="400" t="n"/>
      <c r="M319" s="401" t="n"/>
    </row>
    <row r="320" ht="13.35" customHeight="1" s="162">
      <c r="B320" s="199" t="inlineStr">
        <is>
          <t>Manufacturer</t>
        </is>
      </c>
      <c r="C320" s="401" t="n"/>
      <c r="D320" s="204">
        <f>IF('{Equipment Data Entry}'!E162="","",'{Equipment Data Entry}'!E162)</f>
        <v/>
      </c>
      <c r="E320" s="400" t="n"/>
      <c r="F320" s="400" t="n"/>
      <c r="G320" s="401" t="n"/>
      <c r="I320" s="199" t="inlineStr">
        <is>
          <t>Design Criteria</t>
        </is>
      </c>
      <c r="J320" s="400" t="n"/>
      <c r="K320" s="401" t="n"/>
      <c r="L320" s="199" t="inlineStr">
        <is>
          <t>Design</t>
        </is>
      </c>
      <c r="M320" s="199" t="inlineStr">
        <is>
          <t>Actual</t>
        </is>
      </c>
    </row>
    <row r="321" ht="13.35" customHeight="1" s="162">
      <c r="B321" s="199" t="inlineStr">
        <is>
          <t>Model Number</t>
        </is>
      </c>
      <c r="C321" s="401" t="n"/>
      <c r="D321" s="204">
        <f>IF('{Equipment Data Entry}'!F162="","",'{Equipment Data Entry}'!F162)</f>
        <v/>
      </c>
      <c r="E321" s="400" t="n"/>
      <c r="F321" s="400" t="n"/>
      <c r="G321" s="401" t="n"/>
      <c r="I321" s="199" t="inlineStr">
        <is>
          <t>Maximum CFM</t>
        </is>
      </c>
      <c r="J321" s="400" t="n"/>
      <c r="K321" s="401" t="n"/>
      <c r="L321" s="24">
        <f>IF('{Equipment Data Entry}'!I162="","",'{Equipment Data Entry}'!I162)</f>
        <v/>
      </c>
      <c r="M321" s="24">
        <f>L335</f>
        <v/>
      </c>
    </row>
    <row r="322" ht="13.35" customHeight="1" s="162">
      <c r="B322" s="199" t="inlineStr">
        <is>
          <t>Serial Number</t>
        </is>
      </c>
      <c r="C322" s="401" t="n"/>
      <c r="D322" s="204" t="n"/>
      <c r="E322" s="400" t="n"/>
      <c r="F322" s="400" t="n"/>
      <c r="G322" s="401" t="n"/>
      <c r="I322" s="199" t="inlineStr">
        <is>
          <t>Minimum CFM</t>
        </is>
      </c>
      <c r="J322" s="400" t="n"/>
      <c r="K322" s="401" t="n"/>
      <c r="L322" s="24">
        <f>IF('{Equipment Data Entry}'!J162="","",'{Equipment Data Entry}'!J162)</f>
        <v/>
      </c>
      <c r="M322" s="24" t="n"/>
    </row>
    <row r="323" ht="13.35" customHeight="1" s="162">
      <c r="B323" s="199" t="inlineStr">
        <is>
          <t>Area Served</t>
        </is>
      </c>
      <c r="C323" s="401" t="n"/>
      <c r="D323" s="204">
        <f>IF('{Equipment Data Entry}'!C162="","",'{Equipment Data Entry}'!C162)</f>
        <v/>
      </c>
      <c r="E323" s="400" t="n"/>
      <c r="F323" s="400" t="n"/>
      <c r="G323" s="401" t="n"/>
      <c r="I323" s="199" t="inlineStr">
        <is>
          <t>Fan CFM</t>
        </is>
      </c>
      <c r="J323" s="400" t="n"/>
      <c r="K323" s="401" t="n"/>
      <c r="L323" s="24">
        <f>IF('{Equipment Data Entry}'!L162="","",'{Equipment Data Entry}'!L162)</f>
        <v/>
      </c>
      <c r="M323" s="24" t="n"/>
    </row>
    <row r="324" ht="13.35" customHeight="1" s="162">
      <c r="B324" s="199" t="inlineStr">
        <is>
          <t>Location</t>
        </is>
      </c>
      <c r="C324" s="401" t="n"/>
      <c r="D324" s="204">
        <f>IF('{Equipment Data Entry}'!D162="","",'{Equipment Data Entry}'!D162)</f>
        <v/>
      </c>
      <c r="E324" s="400" t="n"/>
      <c r="F324" s="400" t="n"/>
      <c r="G324" s="401" t="n"/>
      <c r="I324" s="199" t="inlineStr">
        <is>
          <t>DDC Address</t>
        </is>
      </c>
      <c r="J324" s="400" t="n"/>
      <c r="K324" s="401" t="n"/>
      <c r="L324" s="208">
        <f>IF('{Equipment Data Entry}'!M162="","",'{Equipment Data Entry}'!M162)</f>
        <v/>
      </c>
      <c r="M324" s="401" t="n"/>
    </row>
    <row r="325" ht="13.35" customHeight="1" s="162">
      <c r="B325" s="199" t="inlineStr">
        <is>
          <t>Inlet Size</t>
        </is>
      </c>
      <c r="C325" s="401" t="n"/>
      <c r="D325" s="204">
        <f>IF('{Equipment Data Entry}'!G162="","",'{Equipment Data Entry}'!G162)</f>
        <v/>
      </c>
      <c r="E325" s="400" t="n"/>
      <c r="F325" s="400" t="n"/>
      <c r="G325" s="401" t="n"/>
      <c r="I325" s="199" t="inlineStr">
        <is>
          <t>Calibration Factor</t>
        </is>
      </c>
      <c r="J325" s="400" t="n"/>
      <c r="K325" s="401" t="n"/>
      <c r="L325" s="27" t="n"/>
      <c r="M325" s="401" t="n"/>
    </row>
    <row r="326" ht="13.35" customHeight="1" s="162">
      <c r="B326" s="199" t="inlineStr">
        <is>
          <t>DDC Max / Min</t>
        </is>
      </c>
      <c r="C326" s="401" t="n"/>
      <c r="D326" s="204" t="n"/>
      <c r="E326" s="400" t="n"/>
      <c r="F326" s="400" t="n"/>
      <c r="G326" s="401" t="n"/>
      <c r="I326" s="199" t="inlineStr">
        <is>
          <t>Heating CFM</t>
        </is>
      </c>
      <c r="J326" s="400" t="n"/>
      <c r="K326" s="401" t="n"/>
      <c r="L326" s="27">
        <f>IF('{Equipment Data Entry}'!K162="","",'{Equipment Data Entry}'!K162)</f>
        <v/>
      </c>
      <c r="M326" s="401" t="n"/>
    </row>
    <row r="327" ht="13.35" customHeight="1" s="162">
      <c r="B327" s="188" t="inlineStr">
        <is>
          <t>Register / Grille / Diffuser Airflow</t>
        </is>
      </c>
      <c r="C327" s="174" t="n"/>
      <c r="D327" s="174" t="n"/>
      <c r="E327" s="174" t="n"/>
      <c r="F327" s="173" t="n"/>
      <c r="G327" s="233" t="inlineStr">
        <is>
          <t>Design VEL</t>
        </is>
      </c>
      <c r="H327" s="194" t="inlineStr">
        <is>
          <t>Design CFM</t>
        </is>
      </c>
      <c r="I327" s="188" t="inlineStr">
        <is>
          <t>Initial</t>
        </is>
      </c>
      <c r="J327" s="173" t="n"/>
      <c r="K327" s="188" t="inlineStr">
        <is>
          <t>Final</t>
        </is>
      </c>
      <c r="L327" s="173" t="n"/>
      <c r="M327" s="188" t="inlineStr">
        <is>
          <t>%</t>
        </is>
      </c>
    </row>
    <row r="328" ht="13.35" customHeight="1" s="162">
      <c r="B328" s="153" t="inlineStr">
        <is>
          <t>No.</t>
        </is>
      </c>
      <c r="C328" s="188" t="inlineStr">
        <is>
          <t>Area Served</t>
        </is>
      </c>
      <c r="D328" s="188" t="inlineStr">
        <is>
          <t>Type</t>
        </is>
      </c>
      <c r="E328" s="188" t="inlineStr">
        <is>
          <t>Size</t>
        </is>
      </c>
      <c r="F328" s="188" t="inlineStr">
        <is>
          <t>Ak</t>
        </is>
      </c>
      <c r="G328" s="440" t="n"/>
      <c r="H328" s="440" t="n"/>
      <c r="I328" s="188" t="inlineStr">
        <is>
          <t>VEL</t>
        </is>
      </c>
      <c r="J328" s="188" t="inlineStr">
        <is>
          <t>CFM</t>
        </is>
      </c>
      <c r="K328" s="188" t="inlineStr">
        <is>
          <t>VEL</t>
        </is>
      </c>
      <c r="L328" s="188" t="inlineStr">
        <is>
          <t>CFM</t>
        </is>
      </c>
      <c r="M328" s="440" t="n"/>
    </row>
    <row r="329" ht="13.35" customHeight="1" s="162">
      <c r="B329" s="307" t="n"/>
      <c r="C329" s="307" t="n"/>
      <c r="E329" s="307" t="n"/>
      <c r="F329" s="32" t="n"/>
      <c r="G329" s="33">
        <f>IF(F329="", "", IF(OR(ISTEXT(H329),ISTEXT(F329)),"",H329/F329))</f>
        <v/>
      </c>
      <c r="H329" s="33" t="n"/>
      <c r="I329" s="33" t="n"/>
      <c r="J329" s="33">
        <f>IF(I329="", "", IF(OR(ISTEXT(I329),ISTEXT($F329)),"",I329*$F329))</f>
        <v/>
      </c>
      <c r="K329" s="33" t="n"/>
      <c r="L329" s="33">
        <f>IF(K329="", "", IF(OR(ISTEXT(K329),ISTEXT($F329)),"",K329*$F329))</f>
        <v/>
      </c>
      <c r="M329" s="30">
        <f>IF(OR(H329="",H329=0),"",IF(K329="",IF(J329="","",IF(OR(ISTEXT(J329),ISTEXT(H329)),"",J329/H329)),IF(OR(ISTEXT(L329),ISTEXT(H329)),"",L329/H329)))</f>
        <v/>
      </c>
    </row>
    <row r="330" ht="13.35" customHeight="1" s="162">
      <c r="B330" s="307" t="n"/>
      <c r="C330" s="307" t="n"/>
      <c r="E330" s="307" t="n"/>
      <c r="F330" s="32" t="n"/>
      <c r="G330" s="33">
        <f>IF(F330="", "", IF(OR(ISTEXT(H330),ISTEXT(F330)),"",H330/F330))</f>
        <v/>
      </c>
      <c r="H330" s="33" t="n"/>
      <c r="I330" s="33" t="n"/>
      <c r="J330" s="33">
        <f>IF(I330="", "", IF(OR(ISTEXT(I330),ISTEXT($F330)),"",I330*$F330))</f>
        <v/>
      </c>
      <c r="K330" s="33" t="n"/>
      <c r="L330" s="33">
        <f>IF(K330="", "", IF(OR(ISTEXT(K330),ISTEXT($F330)),"",K330*$F330))</f>
        <v/>
      </c>
      <c r="M330" s="30">
        <f>IF(OR(H330="",H330=0),"",IF(K330="",IF(J330="","",IF(OR(ISTEXT(J330),ISTEXT(H330)),"",J330/H330)),IF(OR(ISTEXT(L330),ISTEXT(H330)),"",L330/H330)))</f>
        <v/>
      </c>
    </row>
    <row r="331" ht="13.35" customHeight="1" s="162">
      <c r="B331" s="307" t="n"/>
      <c r="C331" s="307" t="n"/>
      <c r="E331" s="307" t="n"/>
      <c r="F331" s="32" t="n"/>
      <c r="G331" s="33">
        <f>IF(F331="", "", IF(OR(ISTEXT(H331),ISTEXT(F331)),"",H331/F331))</f>
        <v/>
      </c>
      <c r="H331" s="33" t="n"/>
      <c r="I331" s="33" t="n"/>
      <c r="J331" s="33">
        <f>IF(I331="", "", IF(OR(ISTEXT(I331),ISTEXT($F331)),"",I331*$F331))</f>
        <v/>
      </c>
      <c r="K331" s="33" t="n"/>
      <c r="L331" s="33">
        <f>IF(K331="", "", IF(OR(ISTEXT(K331),ISTEXT($F331)),"",K331*$F331))</f>
        <v/>
      </c>
      <c r="M331" s="30">
        <f>IF(OR(H331="",H331=0),"",IF(K331="",IF(J331="","",IF(OR(ISTEXT(J331),ISTEXT(H331)),"",J331/H331)),IF(OR(ISTEXT(L331),ISTEXT(H331)),"",L331/H331)))</f>
        <v/>
      </c>
    </row>
    <row r="332" ht="13.35" customHeight="1" s="162">
      <c r="B332" s="307" t="n"/>
      <c r="C332" s="307" t="n"/>
      <c r="E332" s="307" t="n"/>
      <c r="F332" s="32" t="n"/>
      <c r="G332" s="33">
        <f>IF(F332="", "", IF(OR(ISTEXT(H332),ISTEXT(F332)),"",H332/F332))</f>
        <v/>
      </c>
      <c r="H332" s="33" t="n"/>
      <c r="I332" s="33" t="n"/>
      <c r="J332" s="33">
        <f>IF(I332="", "", IF(OR(ISTEXT(I332),ISTEXT($F332)),"",I332*$F332))</f>
        <v/>
      </c>
      <c r="K332" s="33" t="n"/>
      <c r="L332" s="33">
        <f>IF(K332="", "", IF(OR(ISTEXT(K332),ISTEXT($F332)),"",K332*$F332))</f>
        <v/>
      </c>
      <c r="M332" s="30">
        <f>IF(OR(H332="",H332=0),"",IF(K332="",IF(J332="","",IF(OR(ISTEXT(J332),ISTEXT(H332)),"",J332/H332)),IF(OR(ISTEXT(L332),ISTEXT(H332)),"",L332/H332)))</f>
        <v/>
      </c>
    </row>
    <row r="333" ht="13.35" customHeight="1" s="162">
      <c r="B333" s="307" t="n"/>
      <c r="C333" s="307" t="n"/>
      <c r="E333" s="307" t="n"/>
      <c r="F333" s="32" t="n"/>
      <c r="G333" s="33">
        <f>IF(F333="", "", IF(OR(ISTEXT(H333),ISTEXT(F333)),"",H333/F333))</f>
        <v/>
      </c>
      <c r="H333" s="33" t="n"/>
      <c r="I333" s="33" t="n"/>
      <c r="J333" s="33">
        <f>IF(I333="", "", IF(OR(ISTEXT(I333),ISTEXT($F333)),"",I333*$F333))</f>
        <v/>
      </c>
      <c r="K333" s="33" t="n"/>
      <c r="L333" s="33">
        <f>IF(K333="", "", IF(OR(ISTEXT(K333),ISTEXT($F333)),"",K333*$F333))</f>
        <v/>
      </c>
      <c r="M333" s="30">
        <f>IF(OR(H333="",H333=0),"",IF(K333="",IF(J333="","",IF(OR(ISTEXT(J333),ISTEXT(H333)),"",J333/H333)),IF(OR(ISTEXT(L333),ISTEXT(H333)),"",L333/H333)))</f>
        <v/>
      </c>
    </row>
    <row r="334" ht="13.35" customHeight="1" s="162">
      <c r="B334" s="307" t="n"/>
      <c r="C334" s="307" t="n"/>
      <c r="E334" s="307" t="n"/>
      <c r="F334" s="32" t="n"/>
      <c r="G334" s="33">
        <f>IF(F334="", "", IF(OR(ISTEXT(H334),ISTEXT(F334)),"",H334/F334))</f>
        <v/>
      </c>
      <c r="H334" s="33" t="n"/>
      <c r="I334" s="33" t="n"/>
      <c r="J334" s="33">
        <f>IF(I334="", "", IF(OR(ISTEXT(I334),ISTEXT($F334)),"",I334*$F334))</f>
        <v/>
      </c>
      <c r="K334" s="33" t="n"/>
      <c r="L334" s="33">
        <f>IF(K334="", "", IF(OR(ISTEXT(K334),ISTEXT($F334)),"",K334*$F334))</f>
        <v/>
      </c>
      <c r="M334" s="30">
        <f>IF(OR(H334="",H334=0),"",IF(K334="",IF(J334="","",IF(OR(ISTEXT(J334),ISTEXT(H334)),"",J334/H334)),IF(OR(ISTEXT(L334),ISTEXT(H334)),"",L334/H334)))</f>
        <v/>
      </c>
    </row>
    <row r="335" ht="13.35" customHeight="1" s="162">
      <c r="B335" s="42" t="n"/>
      <c r="C335" s="231" t="inlineStr">
        <is>
          <t>Total</t>
        </is>
      </c>
      <c r="D335" s="159" t="n"/>
      <c r="E335" s="42" t="n"/>
      <c r="F335" s="42" t="n"/>
      <c r="G335" s="43" t="n"/>
      <c r="H335" s="43">
        <f>IF(SUM(H329:H334)=0,"",SUM(H329:H334))</f>
        <v/>
      </c>
      <c r="I335" s="43" t="n"/>
      <c r="J335" s="43">
        <f>IF(SUM(J329:J334)=0,"",SUM(J329:J334))</f>
        <v/>
      </c>
      <c r="K335" s="43" t="n"/>
      <c r="L335" s="43">
        <f>IF(SUM(L329:L334)=0,"",SUM(L329:L334))</f>
        <v/>
      </c>
      <c r="M335" s="35">
        <f>IF(OR(H335="",H335=0),"",IF(L335="",IF(J335="","",IF(OR(ISTEXT(J335),ISTEXT(H335)),"",J335/H335)),IF(OR(ISTEXT(L335),ISTEXT(H335)),"",L335/H335)))</f>
        <v/>
      </c>
    </row>
    <row r="336" ht="13.35" customHeight="1" s="162">
      <c r="B336" s="188" t="inlineStr">
        <is>
          <t>Remarks</t>
        </is>
      </c>
      <c r="C336" s="173" t="n"/>
      <c r="D336" s="154" t="n"/>
      <c r="E336" s="174" t="n"/>
      <c r="F336" s="174" t="n"/>
      <c r="G336" s="174" t="n"/>
      <c r="H336" s="174" t="n"/>
      <c r="I336" s="174" t="n"/>
      <c r="J336" s="174" t="n"/>
      <c r="K336" s="174" t="n"/>
      <c r="L336" s="174" t="n"/>
      <c r="M336" s="173" t="n"/>
    </row>
    <row r="337" ht="13.35" customHeight="1" s="162">
      <c r="B337" s="154" t="n"/>
      <c r="C337" s="174" t="n"/>
      <c r="D337" s="174" t="n"/>
      <c r="E337" s="174" t="n"/>
      <c r="F337" s="174" t="n"/>
      <c r="G337" s="174" t="n"/>
      <c r="H337" s="174" t="n"/>
      <c r="I337" s="174" t="n"/>
      <c r="J337" s="174" t="n"/>
      <c r="K337" s="174" t="n"/>
      <c r="L337" s="174" t="n"/>
      <c r="M337" s="173" t="n"/>
    </row>
    <row r="338" ht="13.35" customHeight="1" s="162"/>
    <row r="339" ht="13.35" customHeight="1" s="162"/>
    <row r="340" ht="13.35" customHeight="1" s="162"/>
    <row r="341" ht="13.35" customHeight="1" s="162"/>
    <row r="342" ht="13.35" customHeight="1" s="162">
      <c r="B342" s="200" t="inlineStr">
        <is>
          <t>System</t>
        </is>
      </c>
      <c r="C342" s="403" t="n"/>
      <c r="D342" s="209">
        <f>IF('{Equipment Data Entry}'!B163="","",'{Equipment Data Entry}'!B163)</f>
        <v/>
      </c>
      <c r="E342" s="418" t="n"/>
      <c r="F342" s="403" t="n"/>
      <c r="G342" s="200" t="inlineStr">
        <is>
          <t>Service</t>
        </is>
      </c>
      <c r="H342" s="403" t="n"/>
      <c r="I342" s="210">
        <f>IF('{Equipment Data Entry}'!C163="","",'{Equipment Data Entry}'!C163)</f>
        <v/>
      </c>
      <c r="J342" s="418" t="n"/>
      <c r="K342" s="418" t="n"/>
      <c r="L342" s="418" t="n"/>
      <c r="M342" s="403" t="n"/>
    </row>
    <row r="343" ht="13.35" customHeight="1" s="162">
      <c r="B343" s="422" t="n"/>
      <c r="C343" s="423" t="n"/>
      <c r="D343" s="422" t="n"/>
      <c r="E343" s="424" t="n"/>
      <c r="F343" s="423" t="n"/>
      <c r="G343" s="422" t="n"/>
      <c r="H343" s="423" t="n"/>
      <c r="I343" s="422" t="n"/>
      <c r="J343" s="424" t="n"/>
      <c r="K343" s="424" t="n"/>
      <c r="L343" s="424" t="n"/>
      <c r="M343" s="423" t="n"/>
    </row>
    <row r="344" ht="13.35" customHeight="1" s="162">
      <c r="B344" s="199" t="inlineStr">
        <is>
          <t>Terminal Type</t>
        </is>
      </c>
      <c r="C344" s="401" t="n"/>
      <c r="D344" s="204">
        <f>IF('{Equipment Data Entry}'!H163="","",'{Equipment Data Entry}'!H163)</f>
        <v/>
      </c>
      <c r="E344" s="400" t="n"/>
      <c r="F344" s="400" t="n"/>
      <c r="G344" s="401" t="n"/>
      <c r="I344" s="199" t="inlineStr">
        <is>
          <t>Instrument</t>
        </is>
      </c>
      <c r="J344" s="400" t="n"/>
      <c r="K344" s="401" t="n"/>
      <c r="L344" s="199" t="n"/>
      <c r="M344" s="401" t="n"/>
    </row>
    <row r="345" ht="13.35" customHeight="1" s="162">
      <c r="B345" s="200" t="inlineStr">
        <is>
          <t>Unit Data</t>
        </is>
      </c>
      <c r="C345" s="400" t="n"/>
      <c r="D345" s="400" t="n"/>
      <c r="E345" s="400" t="n"/>
      <c r="F345" s="400" t="n"/>
      <c r="G345" s="401" t="n"/>
      <c r="I345" s="200" t="inlineStr">
        <is>
          <t>Design and Performance Data</t>
        </is>
      </c>
      <c r="J345" s="400" t="n"/>
      <c r="K345" s="400" t="n"/>
      <c r="L345" s="400" t="n"/>
      <c r="M345" s="401" t="n"/>
    </row>
    <row r="346" ht="13.35" customHeight="1" s="162">
      <c r="B346" s="199" t="inlineStr">
        <is>
          <t>Manufacturer</t>
        </is>
      </c>
      <c r="C346" s="401" t="n"/>
      <c r="D346" s="204">
        <f>IF('{Equipment Data Entry}'!E163="","",'{Equipment Data Entry}'!E163)</f>
        <v/>
      </c>
      <c r="E346" s="400" t="n"/>
      <c r="F346" s="400" t="n"/>
      <c r="G346" s="401" t="n"/>
      <c r="I346" s="199" t="inlineStr">
        <is>
          <t>Design Criteria</t>
        </is>
      </c>
      <c r="J346" s="400" t="n"/>
      <c r="K346" s="401" t="n"/>
      <c r="L346" s="199" t="inlineStr">
        <is>
          <t>Design</t>
        </is>
      </c>
      <c r="M346" s="199" t="inlineStr">
        <is>
          <t>Actual</t>
        </is>
      </c>
    </row>
    <row r="347" ht="13.35" customHeight="1" s="162">
      <c r="B347" s="199" t="inlineStr">
        <is>
          <t>Model Number</t>
        </is>
      </c>
      <c r="C347" s="401" t="n"/>
      <c r="D347" s="204">
        <f>IF('{Equipment Data Entry}'!F163="","",'{Equipment Data Entry}'!F163)</f>
        <v/>
      </c>
      <c r="E347" s="400" t="n"/>
      <c r="F347" s="400" t="n"/>
      <c r="G347" s="401" t="n"/>
      <c r="I347" s="199" t="inlineStr">
        <is>
          <t>Maximum CFM</t>
        </is>
      </c>
      <c r="J347" s="400" t="n"/>
      <c r="K347" s="401" t="n"/>
      <c r="L347" s="24">
        <f>IF('{Equipment Data Entry}'!I163="","",'{Equipment Data Entry}'!I163)</f>
        <v/>
      </c>
      <c r="M347" s="24">
        <f>L361</f>
        <v/>
      </c>
    </row>
    <row r="348" ht="13.35" customHeight="1" s="162">
      <c r="B348" s="199" t="inlineStr">
        <is>
          <t>Serial Number</t>
        </is>
      </c>
      <c r="C348" s="401" t="n"/>
      <c r="D348" s="204" t="n"/>
      <c r="E348" s="400" t="n"/>
      <c r="F348" s="400" t="n"/>
      <c r="G348" s="401" t="n"/>
      <c r="I348" s="199" t="inlineStr">
        <is>
          <t>Minimum CFM</t>
        </is>
      </c>
      <c r="J348" s="400" t="n"/>
      <c r="K348" s="401" t="n"/>
      <c r="L348" s="24">
        <f>IF('{Equipment Data Entry}'!J163="","",'{Equipment Data Entry}'!J163)</f>
        <v/>
      </c>
      <c r="M348" s="24" t="n"/>
    </row>
    <row r="349" ht="13.35" customHeight="1" s="162">
      <c r="B349" s="199" t="inlineStr">
        <is>
          <t>Area Served</t>
        </is>
      </c>
      <c r="C349" s="401" t="n"/>
      <c r="D349" s="204">
        <f>IF('{Equipment Data Entry}'!C163="","",'{Equipment Data Entry}'!C163)</f>
        <v/>
      </c>
      <c r="E349" s="400" t="n"/>
      <c r="F349" s="400" t="n"/>
      <c r="G349" s="401" t="n"/>
      <c r="I349" s="199" t="inlineStr">
        <is>
          <t>Fan CFM</t>
        </is>
      </c>
      <c r="J349" s="400" t="n"/>
      <c r="K349" s="401" t="n"/>
      <c r="L349" s="24">
        <f>IF('{Equipment Data Entry}'!L163="","",'{Equipment Data Entry}'!L163)</f>
        <v/>
      </c>
      <c r="M349" s="24" t="n"/>
    </row>
    <row r="350" ht="13.35" customHeight="1" s="162">
      <c r="B350" s="199" t="inlineStr">
        <is>
          <t>Location</t>
        </is>
      </c>
      <c r="C350" s="401" t="n"/>
      <c r="D350" s="204">
        <f>IF('{Equipment Data Entry}'!D163="","",'{Equipment Data Entry}'!D163)</f>
        <v/>
      </c>
      <c r="E350" s="400" t="n"/>
      <c r="F350" s="400" t="n"/>
      <c r="G350" s="401" t="n"/>
      <c r="I350" s="199" t="inlineStr">
        <is>
          <t>DDC Address</t>
        </is>
      </c>
      <c r="J350" s="400" t="n"/>
      <c r="K350" s="401" t="n"/>
      <c r="L350" s="208">
        <f>IF('{Equipment Data Entry}'!M163="","",'{Equipment Data Entry}'!M163)</f>
        <v/>
      </c>
      <c r="M350" s="401" t="n"/>
    </row>
    <row r="351" ht="13.35" customHeight="1" s="162">
      <c r="B351" s="199" t="inlineStr">
        <is>
          <t>Inlet Size</t>
        </is>
      </c>
      <c r="C351" s="401" t="n"/>
      <c r="D351" s="204">
        <f>IF('{Equipment Data Entry}'!G163="","",'{Equipment Data Entry}'!G163)</f>
        <v/>
      </c>
      <c r="E351" s="400" t="n"/>
      <c r="F351" s="400" t="n"/>
      <c r="G351" s="401" t="n"/>
      <c r="I351" s="199" t="inlineStr">
        <is>
          <t>Calibration Factor</t>
        </is>
      </c>
      <c r="J351" s="400" t="n"/>
      <c r="K351" s="401" t="n"/>
      <c r="L351" s="27" t="n"/>
      <c r="M351" s="401" t="n"/>
    </row>
    <row r="352" ht="13.35" customHeight="1" s="162">
      <c r="B352" s="199" t="inlineStr">
        <is>
          <t>DDC Max / Min</t>
        </is>
      </c>
      <c r="C352" s="401" t="n"/>
      <c r="D352" s="204" t="n"/>
      <c r="E352" s="400" t="n"/>
      <c r="F352" s="400" t="n"/>
      <c r="G352" s="401" t="n"/>
      <c r="I352" s="199" t="inlineStr">
        <is>
          <t>Heating CFM</t>
        </is>
      </c>
      <c r="J352" s="400" t="n"/>
      <c r="K352" s="401" t="n"/>
      <c r="L352" s="27">
        <f>IF('{Equipment Data Entry}'!K163="","",'{Equipment Data Entry}'!K163)</f>
        <v/>
      </c>
      <c r="M352" s="401" t="n"/>
    </row>
    <row r="353" ht="13.35" customHeight="1" s="162">
      <c r="B353" s="188" t="inlineStr">
        <is>
          <t>Register / Grille / Diffuser Airflow</t>
        </is>
      </c>
      <c r="C353" s="174" t="n"/>
      <c r="D353" s="174" t="n"/>
      <c r="E353" s="174" t="n"/>
      <c r="F353" s="173" t="n"/>
      <c r="G353" s="233" t="inlineStr">
        <is>
          <t>Design VEL</t>
        </is>
      </c>
      <c r="H353" s="194" t="inlineStr">
        <is>
          <t>Design CFM</t>
        </is>
      </c>
      <c r="I353" s="188" t="inlineStr">
        <is>
          <t>Initial</t>
        </is>
      </c>
      <c r="J353" s="173" t="n"/>
      <c r="K353" s="188" t="inlineStr">
        <is>
          <t>Final</t>
        </is>
      </c>
      <c r="L353" s="173" t="n"/>
      <c r="M353" s="188" t="inlineStr">
        <is>
          <t>%</t>
        </is>
      </c>
    </row>
    <row r="354" ht="13.35" customHeight="1" s="162">
      <c r="B354" s="153" t="inlineStr">
        <is>
          <t>No.</t>
        </is>
      </c>
      <c r="C354" s="188" t="inlineStr">
        <is>
          <t>Area Served</t>
        </is>
      </c>
      <c r="D354" s="188" t="inlineStr">
        <is>
          <t>Type</t>
        </is>
      </c>
      <c r="E354" s="188" t="inlineStr">
        <is>
          <t>Size</t>
        </is>
      </c>
      <c r="F354" s="188" t="inlineStr">
        <is>
          <t>Ak</t>
        </is>
      </c>
      <c r="G354" s="440" t="n"/>
      <c r="H354" s="440" t="n"/>
      <c r="I354" s="188" t="inlineStr">
        <is>
          <t>VEL</t>
        </is>
      </c>
      <c r="J354" s="188" t="inlineStr">
        <is>
          <t>CFM</t>
        </is>
      </c>
      <c r="K354" s="188" t="inlineStr">
        <is>
          <t>VEL</t>
        </is>
      </c>
      <c r="L354" s="188" t="inlineStr">
        <is>
          <t>CFM</t>
        </is>
      </c>
      <c r="M354" s="440" t="n"/>
    </row>
    <row r="355" ht="13.35" customHeight="1" s="162">
      <c r="B355" s="307" t="n"/>
      <c r="C355" s="307" t="n"/>
      <c r="E355" s="307" t="n"/>
      <c r="F355" s="32" t="n"/>
      <c r="G355" s="33">
        <f>IF(F355="", "", IF(OR(ISTEXT(H355),ISTEXT(F355)),"",H355/F355))</f>
        <v/>
      </c>
      <c r="H355" s="33" t="n"/>
      <c r="I355" s="33" t="n"/>
      <c r="J355" s="33">
        <f>IF(I355="", "", IF(OR(ISTEXT(I355),ISTEXT($F355)),"",I355*$F355))</f>
        <v/>
      </c>
      <c r="K355" s="33" t="n"/>
      <c r="L355" s="33">
        <f>IF(K355="", "", IF(OR(ISTEXT(K355),ISTEXT($F355)),"",K355*$F355))</f>
        <v/>
      </c>
      <c r="M355" s="30">
        <f>IF(OR(H355="",H355=0),"",IF(K355="",IF(J355="","",IF(OR(ISTEXT(J355),ISTEXT(H355)),"",J355/H355)),IF(OR(ISTEXT(L355),ISTEXT(H355)),"",L355/H355)))</f>
        <v/>
      </c>
    </row>
    <row r="356" ht="13.35" customHeight="1" s="162">
      <c r="B356" s="307" t="n"/>
      <c r="C356" s="307" t="n"/>
      <c r="E356" s="307" t="n"/>
      <c r="F356" s="32" t="n"/>
      <c r="G356" s="33">
        <f>IF(F356="", "", IF(OR(ISTEXT(H356),ISTEXT(F356)),"",H356/F356))</f>
        <v/>
      </c>
      <c r="H356" s="33" t="n"/>
      <c r="I356" s="33" t="n"/>
      <c r="J356" s="33">
        <f>IF(I356="", "", IF(OR(ISTEXT(I356),ISTEXT($F356)),"",I356*$F356))</f>
        <v/>
      </c>
      <c r="K356" s="33" t="n"/>
      <c r="L356" s="33">
        <f>IF(K356="", "", IF(OR(ISTEXT(K356),ISTEXT($F356)),"",K356*$F356))</f>
        <v/>
      </c>
      <c r="M356" s="30">
        <f>IF(OR(H356="",H356=0),"",IF(K356="",IF(J356="","",IF(OR(ISTEXT(J356),ISTEXT(H356)),"",J356/H356)),IF(OR(ISTEXT(L356),ISTEXT(H356)),"",L356/H356)))</f>
        <v/>
      </c>
    </row>
    <row r="357" ht="13.35" customHeight="1" s="162">
      <c r="B357" s="307" t="n"/>
      <c r="C357" s="307" t="n"/>
      <c r="E357" s="307" t="n"/>
      <c r="F357" s="32" t="n"/>
      <c r="G357" s="33">
        <f>IF(F357="", "", IF(OR(ISTEXT(H357),ISTEXT(F357)),"",H357/F357))</f>
        <v/>
      </c>
      <c r="H357" s="33" t="n"/>
      <c r="I357" s="33" t="n"/>
      <c r="J357" s="33">
        <f>IF(I357="", "", IF(OR(ISTEXT(I357),ISTEXT($F357)),"",I357*$F357))</f>
        <v/>
      </c>
      <c r="K357" s="33" t="n"/>
      <c r="L357" s="33">
        <f>IF(K357="", "", IF(OR(ISTEXT(K357),ISTEXT($F357)),"",K357*$F357))</f>
        <v/>
      </c>
      <c r="M357" s="30">
        <f>IF(OR(H357="",H357=0),"",IF(K357="",IF(J357="","",IF(OR(ISTEXT(J357),ISTEXT(H357)),"",J357/H357)),IF(OR(ISTEXT(L357),ISTEXT(H357)),"",L357/H357)))</f>
        <v/>
      </c>
    </row>
    <row r="358" ht="13.35" customHeight="1" s="162">
      <c r="B358" s="307" t="n"/>
      <c r="C358" s="307" t="n"/>
      <c r="E358" s="307" t="n"/>
      <c r="F358" s="32" t="n"/>
      <c r="G358" s="33">
        <f>IF(F358="", "", IF(OR(ISTEXT(H358),ISTEXT(F358)),"",H358/F358))</f>
        <v/>
      </c>
      <c r="H358" s="33" t="n"/>
      <c r="I358" s="33" t="n"/>
      <c r="J358" s="33">
        <f>IF(I358="", "", IF(OR(ISTEXT(I358),ISTEXT($F358)),"",I358*$F358))</f>
        <v/>
      </c>
      <c r="K358" s="33" t="n"/>
      <c r="L358" s="33">
        <f>IF(K358="", "", IF(OR(ISTEXT(K358),ISTEXT($F358)),"",K358*$F358))</f>
        <v/>
      </c>
      <c r="M358" s="30">
        <f>IF(OR(H358="",H358=0),"",IF(K358="",IF(J358="","",IF(OR(ISTEXT(J358),ISTEXT(H358)),"",J358/H358)),IF(OR(ISTEXT(L358),ISTEXT(H358)),"",L358/H358)))</f>
        <v/>
      </c>
    </row>
    <row r="359" ht="13.35" customHeight="1" s="162">
      <c r="B359" s="307" t="n"/>
      <c r="C359" s="307" t="n"/>
      <c r="E359" s="307" t="n"/>
      <c r="F359" s="32" t="n"/>
      <c r="G359" s="33">
        <f>IF(F359="", "", IF(OR(ISTEXT(H359),ISTEXT(F359)),"",H359/F359))</f>
        <v/>
      </c>
      <c r="H359" s="33" t="n"/>
      <c r="I359" s="33" t="n"/>
      <c r="J359" s="33">
        <f>IF(I359="", "", IF(OR(ISTEXT(I359),ISTEXT($F359)),"",I359*$F359))</f>
        <v/>
      </c>
      <c r="K359" s="33" t="n"/>
      <c r="L359" s="33">
        <f>IF(K359="", "", IF(OR(ISTEXT(K359),ISTEXT($F359)),"",K359*$F359))</f>
        <v/>
      </c>
      <c r="M359" s="30">
        <f>IF(OR(H359="",H359=0),"",IF(K359="",IF(J359="","",IF(OR(ISTEXT(J359),ISTEXT(H359)),"",J359/H359)),IF(OR(ISTEXT(L359),ISTEXT(H359)),"",L359/H359)))</f>
        <v/>
      </c>
    </row>
    <row r="360" ht="13.35" customHeight="1" s="162">
      <c r="B360" s="307" t="n"/>
      <c r="C360" s="307" t="n"/>
      <c r="E360" s="307" t="n"/>
      <c r="F360" s="32" t="n"/>
      <c r="G360" s="33">
        <f>IF(F360="", "", IF(OR(ISTEXT(H360),ISTEXT(F360)),"",H360/F360))</f>
        <v/>
      </c>
      <c r="H360" s="33" t="n"/>
      <c r="I360" s="33" t="n"/>
      <c r="J360" s="33">
        <f>IF(I360="", "", IF(OR(ISTEXT(I360),ISTEXT($F360)),"",I360*$F360))</f>
        <v/>
      </c>
      <c r="K360" s="33" t="n"/>
      <c r="L360" s="33">
        <f>IF(K360="", "", IF(OR(ISTEXT(K360),ISTEXT($F360)),"",K360*$F360))</f>
        <v/>
      </c>
      <c r="M360" s="30">
        <f>IF(OR(H360="",H360=0),"",IF(K360="",IF(J360="","",IF(OR(ISTEXT(J360),ISTEXT(H360)),"",J360/H360)),IF(OR(ISTEXT(L360),ISTEXT(H360)),"",L360/H360)))</f>
        <v/>
      </c>
    </row>
    <row r="361" ht="13.35" customHeight="1" s="162">
      <c r="B361" s="42" t="n"/>
      <c r="C361" s="231" t="inlineStr">
        <is>
          <t>Total</t>
        </is>
      </c>
      <c r="D361" s="159" t="n"/>
      <c r="E361" s="42" t="n"/>
      <c r="F361" s="42" t="n"/>
      <c r="G361" s="43" t="n"/>
      <c r="H361" s="43">
        <f>IF(SUM(H355:H360)=0,"",SUM(H355:H360))</f>
        <v/>
      </c>
      <c r="I361" s="43" t="n"/>
      <c r="J361" s="43">
        <f>IF(SUM(J355:J360)=0,"",SUM(J355:J360))</f>
        <v/>
      </c>
      <c r="K361" s="43" t="n"/>
      <c r="L361" s="43">
        <f>IF(SUM(L355:L360)=0,"",SUM(L355:L360))</f>
        <v/>
      </c>
      <c r="M361" s="35">
        <f>IF(OR(H361="",H361=0),"",IF(L361="",IF(J361="","",IF(OR(ISTEXT(J361),ISTEXT(H361)),"",J361/H361)),IF(OR(ISTEXT(L361),ISTEXT(H361)),"",L361/H361)))</f>
        <v/>
      </c>
    </row>
    <row r="362" ht="13.35" customHeight="1" s="162">
      <c r="B362" s="188" t="inlineStr">
        <is>
          <t>Remarks</t>
        </is>
      </c>
      <c r="C362" s="173" t="n"/>
      <c r="D362" s="154" t="n"/>
      <c r="E362" s="174" t="n"/>
      <c r="F362" s="174" t="n"/>
      <c r="G362" s="174" t="n"/>
      <c r="H362" s="174" t="n"/>
      <c r="I362" s="174" t="n"/>
      <c r="J362" s="174" t="n"/>
      <c r="K362" s="174" t="n"/>
      <c r="L362" s="174" t="n"/>
      <c r="M362" s="173" t="n"/>
    </row>
    <row r="363" ht="13.35" customHeight="1" s="162">
      <c r="B363" s="154" t="n"/>
      <c r="C363" s="174" t="n"/>
      <c r="D363" s="174" t="n"/>
      <c r="E363" s="174" t="n"/>
      <c r="F363" s="174" t="n"/>
      <c r="G363" s="174" t="n"/>
      <c r="H363" s="174" t="n"/>
      <c r="I363" s="174" t="n"/>
      <c r="J363" s="174" t="n"/>
      <c r="K363" s="174" t="n"/>
      <c r="L363" s="174" t="n"/>
      <c r="M363" s="173" t="n"/>
    </row>
    <row r="364" ht="13.35" customHeight="1" s="162"/>
    <row r="365" ht="13.35" customHeight="1" s="162"/>
    <row r="366" ht="13.35" customHeight="1" s="162"/>
    <row r="367" ht="13.35" customHeight="1" s="162"/>
    <row r="368" ht="13.35" customHeight="1" s="162">
      <c r="B368" s="200" t="inlineStr">
        <is>
          <t>System</t>
        </is>
      </c>
      <c r="C368" s="403" t="n"/>
      <c r="D368" s="209">
        <f>IF('{Equipment Data Entry}'!B164="","",'{Equipment Data Entry}'!B164)</f>
        <v/>
      </c>
      <c r="E368" s="418" t="n"/>
      <c r="F368" s="403" t="n"/>
      <c r="G368" s="200" t="inlineStr">
        <is>
          <t>Service</t>
        </is>
      </c>
      <c r="H368" s="403" t="n"/>
      <c r="I368" s="210">
        <f>IF('{Equipment Data Entry}'!C164="","",'{Equipment Data Entry}'!C164)</f>
        <v/>
      </c>
      <c r="J368" s="418" t="n"/>
      <c r="K368" s="418" t="n"/>
      <c r="L368" s="418" t="n"/>
      <c r="M368" s="403" t="n"/>
    </row>
    <row r="369" ht="13.35" customHeight="1" s="162">
      <c r="B369" s="422" t="n"/>
      <c r="C369" s="423" t="n"/>
      <c r="D369" s="422" t="n"/>
      <c r="E369" s="424" t="n"/>
      <c r="F369" s="423" t="n"/>
      <c r="G369" s="422" t="n"/>
      <c r="H369" s="423" t="n"/>
      <c r="I369" s="422" t="n"/>
      <c r="J369" s="424" t="n"/>
      <c r="K369" s="424" t="n"/>
      <c r="L369" s="424" t="n"/>
      <c r="M369" s="423" t="n"/>
    </row>
    <row r="370" ht="13.35" customHeight="1" s="162">
      <c r="B370" s="199" t="inlineStr">
        <is>
          <t>Terminal Type</t>
        </is>
      </c>
      <c r="C370" s="401" t="n"/>
      <c r="D370" s="204">
        <f>IF('{Equipment Data Entry}'!H164="","",'{Equipment Data Entry}'!H164)</f>
        <v/>
      </c>
      <c r="E370" s="400" t="n"/>
      <c r="F370" s="400" t="n"/>
      <c r="G370" s="401" t="n"/>
      <c r="I370" s="199" t="inlineStr">
        <is>
          <t>Instrument</t>
        </is>
      </c>
      <c r="J370" s="400" t="n"/>
      <c r="K370" s="401" t="n"/>
      <c r="L370" s="199" t="n"/>
      <c r="M370" s="401" t="n"/>
    </row>
    <row r="371" ht="13.35" customHeight="1" s="162">
      <c r="B371" s="200" t="inlineStr">
        <is>
          <t>Unit Data</t>
        </is>
      </c>
      <c r="C371" s="400" t="n"/>
      <c r="D371" s="400" t="n"/>
      <c r="E371" s="400" t="n"/>
      <c r="F371" s="400" t="n"/>
      <c r="G371" s="401" t="n"/>
      <c r="I371" s="200" t="inlineStr">
        <is>
          <t>Design and Performance Data</t>
        </is>
      </c>
      <c r="J371" s="400" t="n"/>
      <c r="K371" s="400" t="n"/>
      <c r="L371" s="400" t="n"/>
      <c r="M371" s="401" t="n"/>
    </row>
    <row r="372" ht="13.35" customHeight="1" s="162">
      <c r="B372" s="199" t="inlineStr">
        <is>
          <t>Manufacturer</t>
        </is>
      </c>
      <c r="C372" s="401" t="n"/>
      <c r="D372" s="204">
        <f>IF('{Equipment Data Entry}'!E164="","",'{Equipment Data Entry}'!E164)</f>
        <v/>
      </c>
      <c r="E372" s="400" t="n"/>
      <c r="F372" s="400" t="n"/>
      <c r="G372" s="401" t="n"/>
      <c r="I372" s="199" t="inlineStr">
        <is>
          <t>Design Criteria</t>
        </is>
      </c>
      <c r="J372" s="400" t="n"/>
      <c r="K372" s="401" t="n"/>
      <c r="L372" s="199" t="inlineStr">
        <is>
          <t>Design</t>
        </is>
      </c>
      <c r="M372" s="199" t="inlineStr">
        <is>
          <t>Actual</t>
        </is>
      </c>
    </row>
    <row r="373" ht="13.35" customHeight="1" s="162">
      <c r="B373" s="199" t="inlineStr">
        <is>
          <t>Model Number</t>
        </is>
      </c>
      <c r="C373" s="401" t="n"/>
      <c r="D373" s="204">
        <f>IF('{Equipment Data Entry}'!F164="","",'{Equipment Data Entry}'!F164)</f>
        <v/>
      </c>
      <c r="E373" s="400" t="n"/>
      <c r="F373" s="400" t="n"/>
      <c r="G373" s="401" t="n"/>
      <c r="I373" s="199" t="inlineStr">
        <is>
          <t>Maximum CFM</t>
        </is>
      </c>
      <c r="J373" s="400" t="n"/>
      <c r="K373" s="401" t="n"/>
      <c r="L373" s="24">
        <f>IF('{Equipment Data Entry}'!I164="","",'{Equipment Data Entry}'!I164)</f>
        <v/>
      </c>
      <c r="M373" s="24">
        <f>L387</f>
        <v/>
      </c>
    </row>
    <row r="374" ht="13.35" customHeight="1" s="162">
      <c r="B374" s="199" t="inlineStr">
        <is>
          <t>Serial Number</t>
        </is>
      </c>
      <c r="C374" s="401" t="n"/>
      <c r="D374" s="204" t="n"/>
      <c r="E374" s="400" t="n"/>
      <c r="F374" s="400" t="n"/>
      <c r="G374" s="401" t="n"/>
      <c r="I374" s="199" t="inlineStr">
        <is>
          <t>Minimum CFM</t>
        </is>
      </c>
      <c r="J374" s="400" t="n"/>
      <c r="K374" s="401" t="n"/>
      <c r="L374" s="24">
        <f>IF('{Equipment Data Entry}'!J164="","",'{Equipment Data Entry}'!J164)</f>
        <v/>
      </c>
      <c r="M374" s="24" t="n"/>
    </row>
    <row r="375" ht="13.35" customHeight="1" s="162">
      <c r="B375" s="199" t="inlineStr">
        <is>
          <t>Area Served</t>
        </is>
      </c>
      <c r="C375" s="401" t="n"/>
      <c r="D375" s="204">
        <f>IF('{Equipment Data Entry}'!C164="","",'{Equipment Data Entry}'!C164)</f>
        <v/>
      </c>
      <c r="E375" s="400" t="n"/>
      <c r="F375" s="400" t="n"/>
      <c r="G375" s="401" t="n"/>
      <c r="I375" s="199" t="inlineStr">
        <is>
          <t>Fan CFM</t>
        </is>
      </c>
      <c r="J375" s="400" t="n"/>
      <c r="K375" s="401" t="n"/>
      <c r="L375" s="24">
        <f>IF('{Equipment Data Entry}'!L164="","",'{Equipment Data Entry}'!L164)</f>
        <v/>
      </c>
      <c r="M375" s="24" t="n"/>
    </row>
    <row r="376" ht="13.35" customHeight="1" s="162">
      <c r="B376" s="199" t="inlineStr">
        <is>
          <t>Location</t>
        </is>
      </c>
      <c r="C376" s="401" t="n"/>
      <c r="D376" s="204">
        <f>IF('{Equipment Data Entry}'!D164="","",'{Equipment Data Entry}'!D164)</f>
        <v/>
      </c>
      <c r="E376" s="400" t="n"/>
      <c r="F376" s="400" t="n"/>
      <c r="G376" s="401" t="n"/>
      <c r="I376" s="199" t="inlineStr">
        <is>
          <t>DDC Address</t>
        </is>
      </c>
      <c r="J376" s="400" t="n"/>
      <c r="K376" s="401" t="n"/>
      <c r="L376" s="208">
        <f>IF('{Equipment Data Entry}'!M164="","",'{Equipment Data Entry}'!M164)</f>
        <v/>
      </c>
      <c r="M376" s="401" t="n"/>
    </row>
    <row r="377" ht="13.35" customHeight="1" s="162">
      <c r="B377" s="199" t="inlineStr">
        <is>
          <t>Inlet Size</t>
        </is>
      </c>
      <c r="C377" s="401" t="n"/>
      <c r="D377" s="204">
        <f>IF('{Equipment Data Entry}'!G164="","",'{Equipment Data Entry}'!G164)</f>
        <v/>
      </c>
      <c r="E377" s="400" t="n"/>
      <c r="F377" s="400" t="n"/>
      <c r="G377" s="401" t="n"/>
      <c r="I377" s="199" t="inlineStr">
        <is>
          <t>Calibration Factor</t>
        </is>
      </c>
      <c r="J377" s="400" t="n"/>
      <c r="K377" s="401" t="n"/>
      <c r="L377" s="27" t="n"/>
      <c r="M377" s="401" t="n"/>
    </row>
    <row r="378" ht="13.35" customHeight="1" s="162">
      <c r="B378" s="199" t="inlineStr">
        <is>
          <t>DDC Max / Min</t>
        </is>
      </c>
      <c r="C378" s="401" t="n"/>
      <c r="D378" s="204" t="n"/>
      <c r="E378" s="400" t="n"/>
      <c r="F378" s="400" t="n"/>
      <c r="G378" s="401" t="n"/>
      <c r="I378" s="199" t="inlineStr">
        <is>
          <t>Heating CFM</t>
        </is>
      </c>
      <c r="J378" s="400" t="n"/>
      <c r="K378" s="401" t="n"/>
      <c r="L378" s="27">
        <f>IF('{Equipment Data Entry}'!K164="","",'{Equipment Data Entry}'!K164)</f>
        <v/>
      </c>
      <c r="M378" s="401" t="n"/>
    </row>
    <row r="379" ht="13.35" customHeight="1" s="162">
      <c r="B379" s="188" t="inlineStr">
        <is>
          <t>Register / Grille / Diffuser Airflow</t>
        </is>
      </c>
      <c r="C379" s="174" t="n"/>
      <c r="D379" s="174" t="n"/>
      <c r="E379" s="174" t="n"/>
      <c r="F379" s="173" t="n"/>
      <c r="G379" s="233" t="inlineStr">
        <is>
          <t>Design VEL</t>
        </is>
      </c>
      <c r="H379" s="194" t="inlineStr">
        <is>
          <t>Design CFM</t>
        </is>
      </c>
      <c r="I379" s="188" t="inlineStr">
        <is>
          <t>Initial</t>
        </is>
      </c>
      <c r="J379" s="173" t="n"/>
      <c r="K379" s="188" t="inlineStr">
        <is>
          <t>Final</t>
        </is>
      </c>
      <c r="L379" s="173" t="n"/>
      <c r="M379" s="188" t="inlineStr">
        <is>
          <t>%</t>
        </is>
      </c>
    </row>
    <row r="380" ht="13.35" customHeight="1" s="162">
      <c r="B380" s="153" t="inlineStr">
        <is>
          <t>No.</t>
        </is>
      </c>
      <c r="C380" s="188" t="inlineStr">
        <is>
          <t>Area Served</t>
        </is>
      </c>
      <c r="D380" s="188" t="inlineStr">
        <is>
          <t>Type</t>
        </is>
      </c>
      <c r="E380" s="188" t="inlineStr">
        <is>
          <t>Size</t>
        </is>
      </c>
      <c r="F380" s="188" t="inlineStr">
        <is>
          <t>Ak</t>
        </is>
      </c>
      <c r="G380" s="440" t="n"/>
      <c r="H380" s="440" t="n"/>
      <c r="I380" s="188" t="inlineStr">
        <is>
          <t>VEL</t>
        </is>
      </c>
      <c r="J380" s="188" t="inlineStr">
        <is>
          <t>CFM</t>
        </is>
      </c>
      <c r="K380" s="188" t="inlineStr">
        <is>
          <t>VEL</t>
        </is>
      </c>
      <c r="L380" s="188" t="inlineStr">
        <is>
          <t>CFM</t>
        </is>
      </c>
      <c r="M380" s="440" t="n"/>
    </row>
    <row r="381" ht="13.35" customHeight="1" s="162">
      <c r="B381" s="307" t="n"/>
      <c r="C381" s="307" t="n"/>
      <c r="E381" s="307" t="n"/>
      <c r="F381" s="32" t="n"/>
      <c r="G381" s="33">
        <f>IF(F381="", "", IF(OR(ISTEXT(H381),ISTEXT(F381)),"",H381/F381))</f>
        <v/>
      </c>
      <c r="H381" s="33" t="n"/>
      <c r="I381" s="33" t="n"/>
      <c r="J381" s="33">
        <f>IF(I381="", "", IF(OR(ISTEXT(I381),ISTEXT($F381)),"",I381*$F381))</f>
        <v/>
      </c>
      <c r="K381" s="33" t="n"/>
      <c r="L381" s="33">
        <f>IF(K381="", "", IF(OR(ISTEXT(K381),ISTEXT($F381)),"",K381*$F381))</f>
        <v/>
      </c>
      <c r="M381" s="30">
        <f>IF(OR(H381="",H381=0),"",IF(K381="",IF(J381="","",IF(OR(ISTEXT(J381),ISTEXT(H381)),"",J381/H381)),IF(OR(ISTEXT(L381),ISTEXT(H381)),"",L381/H381)))</f>
        <v/>
      </c>
    </row>
    <row r="382" ht="13.35" customHeight="1" s="162">
      <c r="B382" s="307" t="n"/>
      <c r="C382" s="307" t="n"/>
      <c r="E382" s="307" t="n"/>
      <c r="F382" s="32" t="n"/>
      <c r="G382" s="33">
        <f>IF(F382="", "", IF(OR(ISTEXT(H382),ISTEXT(F382)),"",H382/F382))</f>
        <v/>
      </c>
      <c r="H382" s="33" t="n"/>
      <c r="I382" s="33" t="n"/>
      <c r="J382" s="33">
        <f>IF(I382="", "", IF(OR(ISTEXT(I382),ISTEXT($F382)),"",I382*$F382))</f>
        <v/>
      </c>
      <c r="K382" s="33" t="n"/>
      <c r="L382" s="33">
        <f>IF(K382="", "", IF(OR(ISTEXT(K382),ISTEXT($F382)),"",K382*$F382))</f>
        <v/>
      </c>
      <c r="M382" s="30">
        <f>IF(OR(H382="",H382=0),"",IF(K382="",IF(J382="","",IF(OR(ISTEXT(J382),ISTEXT(H382)),"",J382/H382)),IF(OR(ISTEXT(L382),ISTEXT(H382)),"",L382/H382)))</f>
        <v/>
      </c>
    </row>
    <row r="383" ht="13.35" customHeight="1" s="162">
      <c r="B383" s="307" t="n"/>
      <c r="C383" s="307" t="n"/>
      <c r="E383" s="307" t="n"/>
      <c r="F383" s="32" t="n"/>
      <c r="G383" s="33">
        <f>IF(F383="", "", IF(OR(ISTEXT(H383),ISTEXT(F383)),"",H383/F383))</f>
        <v/>
      </c>
      <c r="H383" s="33" t="n"/>
      <c r="I383" s="33" t="n"/>
      <c r="J383" s="33">
        <f>IF(I383="", "", IF(OR(ISTEXT(I383),ISTEXT($F383)),"",I383*$F383))</f>
        <v/>
      </c>
      <c r="K383" s="33" t="n"/>
      <c r="L383" s="33">
        <f>IF(K383="", "", IF(OR(ISTEXT(K383),ISTEXT($F383)),"",K383*$F383))</f>
        <v/>
      </c>
      <c r="M383" s="30">
        <f>IF(OR(H383="",H383=0),"",IF(K383="",IF(J383="","",IF(OR(ISTEXT(J383),ISTEXT(H383)),"",J383/H383)),IF(OR(ISTEXT(L383),ISTEXT(H383)),"",L383/H383)))</f>
        <v/>
      </c>
    </row>
    <row r="384" ht="13.35" customHeight="1" s="162">
      <c r="B384" s="307" t="n"/>
      <c r="C384" s="307" t="n"/>
      <c r="E384" s="307" t="n"/>
      <c r="F384" s="32" t="n"/>
      <c r="G384" s="33">
        <f>IF(F384="", "", IF(OR(ISTEXT(H384),ISTEXT(F384)),"",H384/F384))</f>
        <v/>
      </c>
      <c r="H384" s="33" t="n"/>
      <c r="I384" s="33" t="n"/>
      <c r="J384" s="33">
        <f>IF(I384="", "", IF(OR(ISTEXT(I384),ISTEXT($F384)),"",I384*$F384))</f>
        <v/>
      </c>
      <c r="K384" s="33" t="n"/>
      <c r="L384" s="33">
        <f>IF(K384="", "", IF(OR(ISTEXT(K384),ISTEXT($F384)),"",K384*$F384))</f>
        <v/>
      </c>
      <c r="M384" s="30">
        <f>IF(OR(H384="",H384=0),"",IF(K384="",IF(J384="","",IF(OR(ISTEXT(J384),ISTEXT(H384)),"",J384/H384)),IF(OR(ISTEXT(L384),ISTEXT(H384)),"",L384/H384)))</f>
        <v/>
      </c>
    </row>
    <row r="385" ht="13.35" customHeight="1" s="162">
      <c r="B385" s="307" t="n"/>
      <c r="C385" s="307" t="n"/>
      <c r="E385" s="307" t="n"/>
      <c r="F385" s="32" t="n"/>
      <c r="G385" s="33">
        <f>IF(F385="", "", IF(OR(ISTEXT(H385),ISTEXT(F385)),"",H385/F385))</f>
        <v/>
      </c>
      <c r="H385" s="33" t="n"/>
      <c r="I385" s="33" t="n"/>
      <c r="J385" s="33">
        <f>IF(I385="", "", IF(OR(ISTEXT(I385),ISTEXT($F385)),"",I385*$F385))</f>
        <v/>
      </c>
      <c r="K385" s="33" t="n"/>
      <c r="L385" s="33">
        <f>IF(K385="", "", IF(OR(ISTEXT(K385),ISTEXT($F385)),"",K385*$F385))</f>
        <v/>
      </c>
      <c r="M385" s="30">
        <f>IF(OR(H385="",H385=0),"",IF(K385="",IF(J385="","",IF(OR(ISTEXT(J385),ISTEXT(H385)),"",J385/H385)),IF(OR(ISTEXT(L385),ISTEXT(H385)),"",L385/H385)))</f>
        <v/>
      </c>
    </row>
    <row r="386" ht="13.35" customHeight="1" s="162">
      <c r="B386" s="307" t="n"/>
      <c r="C386" s="307" t="n"/>
      <c r="E386" s="307" t="n"/>
      <c r="F386" s="32" t="n"/>
      <c r="G386" s="33">
        <f>IF(F386="", "", IF(OR(ISTEXT(H386),ISTEXT(F386)),"",H386/F386))</f>
        <v/>
      </c>
      <c r="H386" s="33" t="n"/>
      <c r="I386" s="33" t="n"/>
      <c r="J386" s="33">
        <f>IF(I386="", "", IF(OR(ISTEXT(I386),ISTEXT($F386)),"",I386*$F386))</f>
        <v/>
      </c>
      <c r="K386" s="33" t="n"/>
      <c r="L386" s="33">
        <f>IF(K386="", "", IF(OR(ISTEXT(K386),ISTEXT($F386)),"",K386*$F386))</f>
        <v/>
      </c>
      <c r="M386" s="30">
        <f>IF(OR(H386="",H386=0),"",IF(K386="",IF(J386="","",IF(OR(ISTEXT(J386),ISTEXT(H386)),"",J386/H386)),IF(OR(ISTEXT(L386),ISTEXT(H386)),"",L386/H386)))</f>
        <v/>
      </c>
    </row>
    <row r="387" ht="13.35" customHeight="1" s="162">
      <c r="B387" s="42" t="n"/>
      <c r="C387" s="231" t="inlineStr">
        <is>
          <t>Total</t>
        </is>
      </c>
      <c r="D387" s="159" t="n"/>
      <c r="E387" s="42" t="n"/>
      <c r="F387" s="42" t="n"/>
      <c r="G387" s="43" t="n"/>
      <c r="H387" s="43">
        <f>IF(SUM(H381:H386)=0,"",SUM(H381:H386))</f>
        <v/>
      </c>
      <c r="I387" s="43" t="n"/>
      <c r="J387" s="43">
        <f>IF(SUM(J381:J386)=0,"",SUM(J381:J386))</f>
        <v/>
      </c>
      <c r="K387" s="43" t="n"/>
      <c r="L387" s="43">
        <f>IF(SUM(L381:L386)=0,"",SUM(L381:L386))</f>
        <v/>
      </c>
      <c r="M387" s="35">
        <f>IF(OR(H387="",H387=0),"",IF(L387="",IF(J387="","",IF(OR(ISTEXT(J387),ISTEXT(H387)),"",J387/H387)),IF(OR(ISTEXT(L387),ISTEXT(H387)),"",L387/H387)))</f>
        <v/>
      </c>
    </row>
    <row r="388" ht="13.35" customHeight="1" s="162">
      <c r="B388" s="188" t="inlineStr">
        <is>
          <t>Remarks</t>
        </is>
      </c>
      <c r="C388" s="173" t="n"/>
      <c r="D388" s="154" t="n"/>
      <c r="E388" s="174" t="n"/>
      <c r="F388" s="174" t="n"/>
      <c r="G388" s="174" t="n"/>
      <c r="H388" s="174" t="n"/>
      <c r="I388" s="174" t="n"/>
      <c r="J388" s="174" t="n"/>
      <c r="K388" s="174" t="n"/>
      <c r="L388" s="174" t="n"/>
      <c r="M388" s="173" t="n"/>
    </row>
    <row r="389" ht="13.35" customHeight="1" s="162">
      <c r="B389" s="154" t="n"/>
      <c r="C389" s="174" t="n"/>
      <c r="D389" s="174" t="n"/>
      <c r="E389" s="174" t="n"/>
      <c r="F389" s="174" t="n"/>
      <c r="G389" s="174" t="n"/>
      <c r="H389" s="174" t="n"/>
      <c r="I389" s="174" t="n"/>
      <c r="J389" s="174" t="n"/>
      <c r="K389" s="174" t="n"/>
      <c r="L389" s="174" t="n"/>
      <c r="M389" s="173" t="n"/>
    </row>
    <row r="390" ht="13.35" customHeight="1" s="162"/>
    <row r="391" ht="13.35" customHeight="1" s="162"/>
    <row r="392" ht="13.35" customHeight="1" s="162"/>
    <row r="393" ht="13.35" customHeight="1" s="162"/>
    <row r="394" ht="13.35" customHeight="1" s="162">
      <c r="B394" s="200" t="inlineStr">
        <is>
          <t>System</t>
        </is>
      </c>
      <c r="C394" s="403" t="n"/>
      <c r="D394" s="209">
        <f>IF('{Equipment Data Entry}'!B165="","",'{Equipment Data Entry}'!B165)</f>
        <v/>
      </c>
      <c r="E394" s="418" t="n"/>
      <c r="F394" s="403" t="n"/>
      <c r="G394" s="200" t="inlineStr">
        <is>
          <t>Service</t>
        </is>
      </c>
      <c r="H394" s="403" t="n"/>
      <c r="I394" s="210">
        <f>IF('{Equipment Data Entry}'!C165="","",'{Equipment Data Entry}'!C165)</f>
        <v/>
      </c>
      <c r="J394" s="418" t="n"/>
      <c r="K394" s="418" t="n"/>
      <c r="L394" s="418" t="n"/>
      <c r="M394" s="403" t="n"/>
    </row>
    <row r="395" ht="13.35" customHeight="1" s="162">
      <c r="B395" s="422" t="n"/>
      <c r="C395" s="423" t="n"/>
      <c r="D395" s="422" t="n"/>
      <c r="E395" s="424" t="n"/>
      <c r="F395" s="423" t="n"/>
      <c r="G395" s="422" t="n"/>
      <c r="H395" s="423" t="n"/>
      <c r="I395" s="422" t="n"/>
      <c r="J395" s="424" t="n"/>
      <c r="K395" s="424" t="n"/>
      <c r="L395" s="424" t="n"/>
      <c r="M395" s="423" t="n"/>
    </row>
    <row r="396" ht="13.35" customHeight="1" s="162">
      <c r="B396" s="199" t="inlineStr">
        <is>
          <t>Terminal Type</t>
        </is>
      </c>
      <c r="C396" s="401" t="n"/>
      <c r="D396" s="204">
        <f>IF('{Equipment Data Entry}'!H165="","",'{Equipment Data Entry}'!H165)</f>
        <v/>
      </c>
      <c r="E396" s="400" t="n"/>
      <c r="F396" s="400" t="n"/>
      <c r="G396" s="401" t="n"/>
      <c r="I396" s="199" t="inlineStr">
        <is>
          <t>Instrument</t>
        </is>
      </c>
      <c r="J396" s="400" t="n"/>
      <c r="K396" s="401" t="n"/>
      <c r="L396" s="199" t="n"/>
      <c r="M396" s="401" t="n"/>
    </row>
    <row r="397" ht="13.35" customHeight="1" s="162">
      <c r="B397" s="200" t="inlineStr">
        <is>
          <t>Unit Data</t>
        </is>
      </c>
      <c r="C397" s="400" t="n"/>
      <c r="D397" s="400" t="n"/>
      <c r="E397" s="400" t="n"/>
      <c r="F397" s="400" t="n"/>
      <c r="G397" s="401" t="n"/>
      <c r="I397" s="200" t="inlineStr">
        <is>
          <t>Design and Performance Data</t>
        </is>
      </c>
      <c r="J397" s="400" t="n"/>
      <c r="K397" s="400" t="n"/>
      <c r="L397" s="400" t="n"/>
      <c r="M397" s="401" t="n"/>
    </row>
    <row r="398" ht="13.35" customHeight="1" s="162">
      <c r="B398" s="199" t="inlineStr">
        <is>
          <t>Manufacturer</t>
        </is>
      </c>
      <c r="C398" s="401" t="n"/>
      <c r="D398" s="204">
        <f>IF('{Equipment Data Entry}'!E165="","",'{Equipment Data Entry}'!E165)</f>
        <v/>
      </c>
      <c r="E398" s="400" t="n"/>
      <c r="F398" s="400" t="n"/>
      <c r="G398" s="401" t="n"/>
      <c r="I398" s="199" t="inlineStr">
        <is>
          <t>Design Criteria</t>
        </is>
      </c>
      <c r="J398" s="400" t="n"/>
      <c r="K398" s="401" t="n"/>
      <c r="L398" s="199" t="inlineStr">
        <is>
          <t>Design</t>
        </is>
      </c>
      <c r="M398" s="199" t="inlineStr">
        <is>
          <t>Actual</t>
        </is>
      </c>
    </row>
    <row r="399" ht="13.35" customHeight="1" s="162">
      <c r="B399" s="199" t="inlineStr">
        <is>
          <t>Model Number</t>
        </is>
      </c>
      <c r="C399" s="401" t="n"/>
      <c r="D399" s="204">
        <f>IF('{Equipment Data Entry}'!F165="","",'{Equipment Data Entry}'!F165)</f>
        <v/>
      </c>
      <c r="E399" s="400" t="n"/>
      <c r="F399" s="400" t="n"/>
      <c r="G399" s="401" t="n"/>
      <c r="I399" s="199" t="inlineStr">
        <is>
          <t>Maximum CFM</t>
        </is>
      </c>
      <c r="J399" s="400" t="n"/>
      <c r="K399" s="401" t="n"/>
      <c r="L399" s="24">
        <f>IF('{Equipment Data Entry}'!I165="","",'{Equipment Data Entry}'!I165)</f>
        <v/>
      </c>
      <c r="M399" s="24">
        <f>L413</f>
        <v/>
      </c>
    </row>
    <row r="400" ht="13.35" customHeight="1" s="162">
      <c r="B400" s="199" t="inlineStr">
        <is>
          <t>Serial Number</t>
        </is>
      </c>
      <c r="C400" s="401" t="n"/>
      <c r="D400" s="204" t="n"/>
      <c r="E400" s="400" t="n"/>
      <c r="F400" s="400" t="n"/>
      <c r="G400" s="401" t="n"/>
      <c r="I400" s="199" t="inlineStr">
        <is>
          <t>Minimum CFM</t>
        </is>
      </c>
      <c r="J400" s="400" t="n"/>
      <c r="K400" s="401" t="n"/>
      <c r="L400" s="24">
        <f>IF('{Equipment Data Entry}'!J165="","",'{Equipment Data Entry}'!J165)</f>
        <v/>
      </c>
      <c r="M400" s="24" t="n"/>
    </row>
    <row r="401" ht="13.35" customHeight="1" s="162">
      <c r="B401" s="199" t="inlineStr">
        <is>
          <t>Area Served</t>
        </is>
      </c>
      <c r="C401" s="401" t="n"/>
      <c r="D401" s="204">
        <f>IF('{Equipment Data Entry}'!C165="","",'{Equipment Data Entry}'!C165)</f>
        <v/>
      </c>
      <c r="E401" s="400" t="n"/>
      <c r="F401" s="400" t="n"/>
      <c r="G401" s="401" t="n"/>
      <c r="I401" s="199" t="inlineStr">
        <is>
          <t>Fan CFM</t>
        </is>
      </c>
      <c r="J401" s="400" t="n"/>
      <c r="K401" s="401" t="n"/>
      <c r="L401" s="24">
        <f>IF('{Equipment Data Entry}'!L165="","",'{Equipment Data Entry}'!L165)</f>
        <v/>
      </c>
      <c r="M401" s="24" t="n"/>
    </row>
    <row r="402" ht="13.35" customHeight="1" s="162">
      <c r="B402" s="199" t="inlineStr">
        <is>
          <t>Location</t>
        </is>
      </c>
      <c r="C402" s="401" t="n"/>
      <c r="D402" s="204">
        <f>IF('{Equipment Data Entry}'!D165="","",'{Equipment Data Entry}'!D165)</f>
        <v/>
      </c>
      <c r="E402" s="400" t="n"/>
      <c r="F402" s="400" t="n"/>
      <c r="G402" s="401" t="n"/>
      <c r="I402" s="199" t="inlineStr">
        <is>
          <t>DDC Address</t>
        </is>
      </c>
      <c r="J402" s="400" t="n"/>
      <c r="K402" s="401" t="n"/>
      <c r="L402" s="208">
        <f>IF('{Equipment Data Entry}'!M165="","",'{Equipment Data Entry}'!M165)</f>
        <v/>
      </c>
      <c r="M402" s="401" t="n"/>
    </row>
    <row r="403" ht="13.35" customHeight="1" s="162">
      <c r="B403" s="199" t="inlineStr">
        <is>
          <t>Inlet Size</t>
        </is>
      </c>
      <c r="C403" s="401" t="n"/>
      <c r="D403" s="204">
        <f>IF('{Equipment Data Entry}'!G165="","",'{Equipment Data Entry}'!G165)</f>
        <v/>
      </c>
      <c r="E403" s="400" t="n"/>
      <c r="F403" s="400" t="n"/>
      <c r="G403" s="401" t="n"/>
      <c r="I403" s="199" t="inlineStr">
        <is>
          <t>Calibration Factor</t>
        </is>
      </c>
      <c r="J403" s="400" t="n"/>
      <c r="K403" s="401" t="n"/>
      <c r="L403" s="27" t="n"/>
      <c r="M403" s="401" t="n"/>
    </row>
    <row r="404" ht="13.35" customHeight="1" s="162">
      <c r="B404" s="199" t="inlineStr">
        <is>
          <t>DDC Max / Min</t>
        </is>
      </c>
      <c r="C404" s="401" t="n"/>
      <c r="D404" s="204" t="n"/>
      <c r="E404" s="400" t="n"/>
      <c r="F404" s="400" t="n"/>
      <c r="G404" s="401" t="n"/>
      <c r="I404" s="199" t="inlineStr">
        <is>
          <t>Heating CFM</t>
        </is>
      </c>
      <c r="J404" s="400" t="n"/>
      <c r="K404" s="401" t="n"/>
      <c r="L404" s="27">
        <f>IF('{Equipment Data Entry}'!K165="","",'{Equipment Data Entry}'!K165)</f>
        <v/>
      </c>
      <c r="M404" s="401" t="n"/>
    </row>
    <row r="405" ht="13.35" customHeight="1" s="162">
      <c r="B405" s="188" t="inlineStr">
        <is>
          <t>Register / Grille / Diffuser Airflow</t>
        </is>
      </c>
      <c r="C405" s="174" t="n"/>
      <c r="D405" s="174" t="n"/>
      <c r="E405" s="174" t="n"/>
      <c r="F405" s="173" t="n"/>
      <c r="G405" s="233" t="inlineStr">
        <is>
          <t>Design VEL</t>
        </is>
      </c>
      <c r="H405" s="194" t="inlineStr">
        <is>
          <t>Design CFM</t>
        </is>
      </c>
      <c r="I405" s="188" t="inlineStr">
        <is>
          <t>Initial</t>
        </is>
      </c>
      <c r="J405" s="173" t="n"/>
      <c r="K405" s="188" t="inlineStr">
        <is>
          <t>Final</t>
        </is>
      </c>
      <c r="L405" s="173" t="n"/>
      <c r="M405" s="188" t="inlineStr">
        <is>
          <t>%</t>
        </is>
      </c>
    </row>
    <row r="406" ht="13.35" customHeight="1" s="162">
      <c r="B406" s="153" t="inlineStr">
        <is>
          <t>No.</t>
        </is>
      </c>
      <c r="C406" s="188" t="inlineStr">
        <is>
          <t>Area Served</t>
        </is>
      </c>
      <c r="D406" s="188" t="inlineStr">
        <is>
          <t>Type</t>
        </is>
      </c>
      <c r="E406" s="188" t="inlineStr">
        <is>
          <t>Size</t>
        </is>
      </c>
      <c r="F406" s="188" t="inlineStr">
        <is>
          <t>Ak</t>
        </is>
      </c>
      <c r="G406" s="440" t="n"/>
      <c r="H406" s="440" t="n"/>
      <c r="I406" s="188" t="inlineStr">
        <is>
          <t>VEL</t>
        </is>
      </c>
      <c r="J406" s="188" t="inlineStr">
        <is>
          <t>CFM</t>
        </is>
      </c>
      <c r="K406" s="188" t="inlineStr">
        <is>
          <t>VEL</t>
        </is>
      </c>
      <c r="L406" s="188" t="inlineStr">
        <is>
          <t>CFM</t>
        </is>
      </c>
      <c r="M406" s="440" t="n"/>
    </row>
    <row r="407" ht="13.35" customHeight="1" s="162">
      <c r="B407" s="307" t="n"/>
      <c r="C407" s="307" t="n"/>
      <c r="E407" s="307" t="n"/>
      <c r="F407" s="32" t="n"/>
      <c r="G407" s="33">
        <f>IF(F407="", "", IF(OR(ISTEXT(H407),ISTEXT(F407)),"",H407/F407))</f>
        <v/>
      </c>
      <c r="H407" s="33" t="n"/>
      <c r="I407" s="33" t="n"/>
      <c r="J407" s="33">
        <f>IF(I407="", "", IF(OR(ISTEXT(I407),ISTEXT($F407)),"",I407*$F407))</f>
        <v/>
      </c>
      <c r="K407" s="33" t="n"/>
      <c r="L407" s="33">
        <f>IF(K407="", "", IF(OR(ISTEXT(K407),ISTEXT($F407)),"",K407*$F407))</f>
        <v/>
      </c>
      <c r="M407" s="30">
        <f>IF(OR(H407="",H407=0),"",IF(K407="",IF(J407="","",IF(OR(ISTEXT(J407),ISTEXT(H407)),"",J407/H407)),IF(OR(ISTEXT(L407),ISTEXT(H407)),"",L407/H407)))</f>
        <v/>
      </c>
    </row>
    <row r="408" ht="13.35" customHeight="1" s="162">
      <c r="B408" s="307" t="n"/>
      <c r="C408" s="307" t="n"/>
      <c r="E408" s="307" t="n"/>
      <c r="F408" s="32" t="n"/>
      <c r="G408" s="33">
        <f>IF(F408="", "", IF(OR(ISTEXT(H408),ISTEXT(F408)),"",H408/F408))</f>
        <v/>
      </c>
      <c r="H408" s="33" t="n"/>
      <c r="I408" s="33" t="n"/>
      <c r="J408" s="33">
        <f>IF(I408="", "", IF(OR(ISTEXT(I408),ISTEXT($F408)),"",I408*$F408))</f>
        <v/>
      </c>
      <c r="K408" s="33" t="n"/>
      <c r="L408" s="33">
        <f>IF(K408="", "", IF(OR(ISTEXT(K408),ISTEXT($F408)),"",K408*$F408))</f>
        <v/>
      </c>
      <c r="M408" s="30">
        <f>IF(OR(H408="",H408=0),"",IF(K408="",IF(J408="","",IF(OR(ISTEXT(J408),ISTEXT(H408)),"",J408/H408)),IF(OR(ISTEXT(L408),ISTEXT(H408)),"",L408/H408)))</f>
        <v/>
      </c>
    </row>
    <row r="409" ht="13.35" customHeight="1" s="162">
      <c r="B409" s="307" t="n"/>
      <c r="C409" s="307" t="n"/>
      <c r="E409" s="307" t="n"/>
      <c r="F409" s="32" t="n"/>
      <c r="G409" s="33">
        <f>IF(F409="", "", IF(OR(ISTEXT(H409),ISTEXT(F409)),"",H409/F409))</f>
        <v/>
      </c>
      <c r="H409" s="33" t="n"/>
      <c r="I409" s="33" t="n"/>
      <c r="J409" s="33">
        <f>IF(I409="", "", IF(OR(ISTEXT(I409),ISTEXT($F409)),"",I409*$F409))</f>
        <v/>
      </c>
      <c r="K409" s="33" t="n"/>
      <c r="L409" s="33">
        <f>IF(K409="", "", IF(OR(ISTEXT(K409),ISTEXT($F409)),"",K409*$F409))</f>
        <v/>
      </c>
      <c r="M409" s="30">
        <f>IF(OR(H409="",H409=0),"",IF(K409="",IF(J409="","",IF(OR(ISTEXT(J409),ISTEXT(H409)),"",J409/H409)),IF(OR(ISTEXT(L409),ISTEXT(H409)),"",L409/H409)))</f>
        <v/>
      </c>
    </row>
    <row r="410" ht="13.35" customHeight="1" s="162">
      <c r="B410" s="307" t="n"/>
      <c r="C410" s="307" t="n"/>
      <c r="E410" s="307" t="n"/>
      <c r="F410" s="32" t="n"/>
      <c r="G410" s="33">
        <f>IF(F410="", "", IF(OR(ISTEXT(H410),ISTEXT(F410)),"",H410/F410))</f>
        <v/>
      </c>
      <c r="H410" s="33" t="n"/>
      <c r="I410" s="33" t="n"/>
      <c r="J410" s="33">
        <f>IF(I410="", "", IF(OR(ISTEXT(I410),ISTEXT($F410)),"",I410*$F410))</f>
        <v/>
      </c>
      <c r="K410" s="33" t="n"/>
      <c r="L410" s="33">
        <f>IF(K410="", "", IF(OR(ISTEXT(K410),ISTEXT($F410)),"",K410*$F410))</f>
        <v/>
      </c>
      <c r="M410" s="30">
        <f>IF(OR(H410="",H410=0),"",IF(K410="",IF(J410="","",IF(OR(ISTEXT(J410),ISTEXT(H410)),"",J410/H410)),IF(OR(ISTEXT(L410),ISTEXT(H410)),"",L410/H410)))</f>
        <v/>
      </c>
    </row>
    <row r="411" ht="13.35" customHeight="1" s="162">
      <c r="B411" s="307" t="n"/>
      <c r="C411" s="307" t="n"/>
      <c r="E411" s="307" t="n"/>
      <c r="F411" s="32" t="n"/>
      <c r="G411" s="33">
        <f>IF(F411="", "", IF(OR(ISTEXT(H411),ISTEXT(F411)),"",H411/F411))</f>
        <v/>
      </c>
      <c r="H411" s="33" t="n"/>
      <c r="I411" s="33" t="n"/>
      <c r="J411" s="33">
        <f>IF(I411="", "", IF(OR(ISTEXT(I411),ISTEXT($F411)),"",I411*$F411))</f>
        <v/>
      </c>
      <c r="K411" s="33" t="n"/>
      <c r="L411" s="33">
        <f>IF(K411="", "", IF(OR(ISTEXT(K411),ISTEXT($F411)),"",K411*$F411))</f>
        <v/>
      </c>
      <c r="M411" s="30">
        <f>IF(OR(H411="",H411=0),"",IF(K411="",IF(J411="","",IF(OR(ISTEXT(J411),ISTEXT(H411)),"",J411/H411)),IF(OR(ISTEXT(L411),ISTEXT(H411)),"",L411/H411)))</f>
        <v/>
      </c>
    </row>
    <row r="412" ht="13.35" customHeight="1" s="162">
      <c r="B412" s="307" t="n"/>
      <c r="C412" s="307" t="n"/>
      <c r="E412" s="307" t="n"/>
      <c r="F412" s="32" t="n"/>
      <c r="G412" s="33">
        <f>IF(F412="", "", IF(OR(ISTEXT(H412),ISTEXT(F412)),"",H412/F412))</f>
        <v/>
      </c>
      <c r="H412" s="33" t="n"/>
      <c r="I412" s="33" t="n"/>
      <c r="J412" s="33">
        <f>IF(I412="", "", IF(OR(ISTEXT(I412),ISTEXT($F412)),"",I412*$F412))</f>
        <v/>
      </c>
      <c r="K412" s="33" t="n"/>
      <c r="L412" s="33">
        <f>IF(K412="", "", IF(OR(ISTEXT(K412),ISTEXT($F412)),"",K412*$F412))</f>
        <v/>
      </c>
      <c r="M412" s="30">
        <f>IF(OR(H412="",H412=0),"",IF(K412="",IF(J412="","",IF(OR(ISTEXT(J412),ISTEXT(H412)),"",J412/H412)),IF(OR(ISTEXT(L412),ISTEXT(H412)),"",L412/H412)))</f>
        <v/>
      </c>
    </row>
    <row r="413" ht="13.35" customHeight="1" s="162">
      <c r="B413" s="42" t="n"/>
      <c r="C413" s="231" t="inlineStr">
        <is>
          <t>Total</t>
        </is>
      </c>
      <c r="D413" s="159" t="n"/>
      <c r="E413" s="42" t="n"/>
      <c r="F413" s="42" t="n"/>
      <c r="G413" s="43" t="n"/>
      <c r="H413" s="43">
        <f>IF(SUM(H407:H412)=0,"",SUM(H407:H412))</f>
        <v/>
      </c>
      <c r="I413" s="43" t="n"/>
      <c r="J413" s="43">
        <f>IF(SUM(J407:J412)=0,"",SUM(J407:J412))</f>
        <v/>
      </c>
      <c r="K413" s="43" t="n"/>
      <c r="L413" s="43">
        <f>IF(SUM(L407:L412)=0,"",SUM(L407:L412))</f>
        <v/>
      </c>
      <c r="M413" s="35">
        <f>IF(OR(H413="",H413=0),"",IF(L413="",IF(J413="","",IF(OR(ISTEXT(J413),ISTEXT(H413)),"",J413/H413)),IF(OR(ISTEXT(L413),ISTEXT(H413)),"",L413/H413)))</f>
        <v/>
      </c>
    </row>
    <row r="414" ht="13.35" customHeight="1" s="162">
      <c r="B414" s="188" t="inlineStr">
        <is>
          <t>Remarks</t>
        </is>
      </c>
      <c r="C414" s="173" t="n"/>
      <c r="D414" s="154" t="n"/>
      <c r="E414" s="174" t="n"/>
      <c r="F414" s="174" t="n"/>
      <c r="G414" s="174" t="n"/>
      <c r="H414" s="174" t="n"/>
      <c r="I414" s="174" t="n"/>
      <c r="J414" s="174" t="n"/>
      <c r="K414" s="174" t="n"/>
      <c r="L414" s="174" t="n"/>
      <c r="M414" s="173" t="n"/>
    </row>
    <row r="415" ht="13.35" customHeight="1" s="162">
      <c r="B415" s="154" t="n"/>
      <c r="C415" s="174" t="n"/>
      <c r="D415" s="174" t="n"/>
      <c r="E415" s="174" t="n"/>
      <c r="F415" s="174" t="n"/>
      <c r="G415" s="174" t="n"/>
      <c r="H415" s="174" t="n"/>
      <c r="I415" s="174" t="n"/>
      <c r="J415" s="174" t="n"/>
      <c r="K415" s="174" t="n"/>
      <c r="L415" s="174" t="n"/>
      <c r="M415" s="173" t="n"/>
    </row>
    <row r="416" ht="13.35" customHeight="1" s="162"/>
    <row r="417" ht="13.35" customHeight="1" s="162"/>
    <row r="418" ht="13.35" customHeight="1" s="162"/>
    <row r="419" ht="13.35" customHeight="1" s="162"/>
    <row r="420" ht="13.35" customHeight="1" s="162">
      <c r="B420" s="200" t="inlineStr">
        <is>
          <t>System</t>
        </is>
      </c>
      <c r="C420" s="403" t="n"/>
      <c r="D420" s="209">
        <f>IF('{Equipment Data Entry}'!B166="","",'{Equipment Data Entry}'!B166)</f>
        <v/>
      </c>
      <c r="E420" s="418" t="n"/>
      <c r="F420" s="403" t="n"/>
      <c r="G420" s="200" t="inlineStr">
        <is>
          <t>Service</t>
        </is>
      </c>
      <c r="H420" s="403" t="n"/>
      <c r="I420" s="210">
        <f>IF('{Equipment Data Entry}'!C166="","",'{Equipment Data Entry}'!C166)</f>
        <v/>
      </c>
      <c r="J420" s="418" t="n"/>
      <c r="K420" s="418" t="n"/>
      <c r="L420" s="418" t="n"/>
      <c r="M420" s="403" t="n"/>
    </row>
    <row r="421" ht="13.35" customHeight="1" s="162">
      <c r="B421" s="422" t="n"/>
      <c r="C421" s="423" t="n"/>
      <c r="D421" s="422" t="n"/>
      <c r="E421" s="424" t="n"/>
      <c r="F421" s="423" t="n"/>
      <c r="G421" s="422" t="n"/>
      <c r="H421" s="423" t="n"/>
      <c r="I421" s="422" t="n"/>
      <c r="J421" s="424" t="n"/>
      <c r="K421" s="424" t="n"/>
      <c r="L421" s="424" t="n"/>
      <c r="M421" s="423" t="n"/>
    </row>
    <row r="422" ht="13.35" customHeight="1" s="162">
      <c r="B422" s="199" t="inlineStr">
        <is>
          <t>Terminal Type</t>
        </is>
      </c>
      <c r="C422" s="401" t="n"/>
      <c r="D422" s="204">
        <f>IF('{Equipment Data Entry}'!H166="","",'{Equipment Data Entry}'!H166)</f>
        <v/>
      </c>
      <c r="E422" s="400" t="n"/>
      <c r="F422" s="400" t="n"/>
      <c r="G422" s="401" t="n"/>
      <c r="I422" s="199" t="inlineStr">
        <is>
          <t>Instrument</t>
        </is>
      </c>
      <c r="J422" s="400" t="n"/>
      <c r="K422" s="401" t="n"/>
      <c r="L422" s="199" t="n"/>
      <c r="M422" s="401" t="n"/>
    </row>
    <row r="423" ht="13.35" customHeight="1" s="162">
      <c r="B423" s="200" t="inlineStr">
        <is>
          <t>Unit Data</t>
        </is>
      </c>
      <c r="C423" s="400" t="n"/>
      <c r="D423" s="400" t="n"/>
      <c r="E423" s="400" t="n"/>
      <c r="F423" s="400" t="n"/>
      <c r="G423" s="401" t="n"/>
      <c r="I423" s="200" t="inlineStr">
        <is>
          <t>Design and Performance Data</t>
        </is>
      </c>
      <c r="J423" s="400" t="n"/>
      <c r="K423" s="400" t="n"/>
      <c r="L423" s="400" t="n"/>
      <c r="M423" s="401" t="n"/>
    </row>
    <row r="424" ht="13.35" customHeight="1" s="162">
      <c r="B424" s="199" t="inlineStr">
        <is>
          <t>Manufacturer</t>
        </is>
      </c>
      <c r="C424" s="401" t="n"/>
      <c r="D424" s="204">
        <f>IF('{Equipment Data Entry}'!E166="","",'{Equipment Data Entry}'!E166)</f>
        <v/>
      </c>
      <c r="E424" s="400" t="n"/>
      <c r="F424" s="400" t="n"/>
      <c r="G424" s="401" t="n"/>
      <c r="I424" s="199" t="inlineStr">
        <is>
          <t>Design Criteria</t>
        </is>
      </c>
      <c r="J424" s="400" t="n"/>
      <c r="K424" s="401" t="n"/>
      <c r="L424" s="199" t="inlineStr">
        <is>
          <t>Design</t>
        </is>
      </c>
      <c r="M424" s="199" t="inlineStr">
        <is>
          <t>Actual</t>
        </is>
      </c>
    </row>
    <row r="425" ht="13.35" customHeight="1" s="162">
      <c r="B425" s="199" t="inlineStr">
        <is>
          <t>Model Number</t>
        </is>
      </c>
      <c r="C425" s="401" t="n"/>
      <c r="D425" s="204">
        <f>IF('{Equipment Data Entry}'!F166="","",'{Equipment Data Entry}'!F166)</f>
        <v/>
      </c>
      <c r="E425" s="400" t="n"/>
      <c r="F425" s="400" t="n"/>
      <c r="G425" s="401" t="n"/>
      <c r="I425" s="199" t="inlineStr">
        <is>
          <t>Maximum CFM</t>
        </is>
      </c>
      <c r="J425" s="400" t="n"/>
      <c r="K425" s="401" t="n"/>
      <c r="L425" s="24">
        <f>IF('{Equipment Data Entry}'!I166="","",'{Equipment Data Entry}'!I166)</f>
        <v/>
      </c>
      <c r="M425" s="24">
        <f>L439</f>
        <v/>
      </c>
    </row>
    <row r="426" ht="13.35" customHeight="1" s="162">
      <c r="B426" s="199" t="inlineStr">
        <is>
          <t>Serial Number</t>
        </is>
      </c>
      <c r="C426" s="401" t="n"/>
      <c r="D426" s="204" t="n"/>
      <c r="E426" s="400" t="n"/>
      <c r="F426" s="400" t="n"/>
      <c r="G426" s="401" t="n"/>
      <c r="I426" s="199" t="inlineStr">
        <is>
          <t>Minimum CFM</t>
        </is>
      </c>
      <c r="J426" s="400" t="n"/>
      <c r="K426" s="401" t="n"/>
      <c r="L426" s="24">
        <f>IF('{Equipment Data Entry}'!J166="","",'{Equipment Data Entry}'!J166)</f>
        <v/>
      </c>
      <c r="M426" s="24" t="n"/>
    </row>
    <row r="427" ht="13.35" customHeight="1" s="162">
      <c r="B427" s="199" t="inlineStr">
        <is>
          <t>Area Served</t>
        </is>
      </c>
      <c r="C427" s="401" t="n"/>
      <c r="D427" s="204">
        <f>IF('{Equipment Data Entry}'!C166="","",'{Equipment Data Entry}'!C166)</f>
        <v/>
      </c>
      <c r="E427" s="400" t="n"/>
      <c r="F427" s="400" t="n"/>
      <c r="G427" s="401" t="n"/>
      <c r="I427" s="199" t="inlineStr">
        <is>
          <t>Fan CFM</t>
        </is>
      </c>
      <c r="J427" s="400" t="n"/>
      <c r="K427" s="401" t="n"/>
      <c r="L427" s="24">
        <f>IF('{Equipment Data Entry}'!L166="","",'{Equipment Data Entry}'!L166)</f>
        <v/>
      </c>
      <c r="M427" s="24" t="n"/>
    </row>
    <row r="428" ht="13.35" customHeight="1" s="162">
      <c r="B428" s="199" t="inlineStr">
        <is>
          <t>Location</t>
        </is>
      </c>
      <c r="C428" s="401" t="n"/>
      <c r="D428" s="204">
        <f>IF('{Equipment Data Entry}'!D166="","",'{Equipment Data Entry}'!D166)</f>
        <v/>
      </c>
      <c r="E428" s="400" t="n"/>
      <c r="F428" s="400" t="n"/>
      <c r="G428" s="401" t="n"/>
      <c r="I428" s="199" t="inlineStr">
        <is>
          <t>DDC Address</t>
        </is>
      </c>
      <c r="J428" s="400" t="n"/>
      <c r="K428" s="401" t="n"/>
      <c r="L428" s="208">
        <f>IF('{Equipment Data Entry}'!M166="","",'{Equipment Data Entry}'!M166)</f>
        <v/>
      </c>
      <c r="M428" s="401" t="n"/>
    </row>
    <row r="429" ht="13.35" customHeight="1" s="162">
      <c r="B429" s="199" t="inlineStr">
        <is>
          <t>Inlet Size</t>
        </is>
      </c>
      <c r="C429" s="401" t="n"/>
      <c r="D429" s="204">
        <f>IF('{Equipment Data Entry}'!G166="","",'{Equipment Data Entry}'!G166)</f>
        <v/>
      </c>
      <c r="E429" s="400" t="n"/>
      <c r="F429" s="400" t="n"/>
      <c r="G429" s="401" t="n"/>
      <c r="I429" s="199" t="inlineStr">
        <is>
          <t>Calibration Factor</t>
        </is>
      </c>
      <c r="J429" s="400" t="n"/>
      <c r="K429" s="401" t="n"/>
      <c r="L429" s="27" t="n"/>
      <c r="M429" s="401" t="n"/>
    </row>
    <row r="430" ht="13.35" customHeight="1" s="162">
      <c r="B430" s="199" t="inlineStr">
        <is>
          <t>DDC Max / Min</t>
        </is>
      </c>
      <c r="C430" s="401" t="n"/>
      <c r="D430" s="204" t="n"/>
      <c r="E430" s="400" t="n"/>
      <c r="F430" s="400" t="n"/>
      <c r="G430" s="401" t="n"/>
      <c r="I430" s="199" t="inlineStr">
        <is>
          <t>Heating CFM</t>
        </is>
      </c>
      <c r="J430" s="400" t="n"/>
      <c r="K430" s="401" t="n"/>
      <c r="L430" s="27">
        <f>IF('{Equipment Data Entry}'!K166="","",'{Equipment Data Entry}'!K166)</f>
        <v/>
      </c>
      <c r="M430" s="401" t="n"/>
    </row>
    <row r="431" ht="13.35" customHeight="1" s="162">
      <c r="B431" s="188" t="inlineStr">
        <is>
          <t>Register / Grille / Diffuser Airflow</t>
        </is>
      </c>
      <c r="C431" s="174" t="n"/>
      <c r="D431" s="174" t="n"/>
      <c r="E431" s="174" t="n"/>
      <c r="F431" s="173" t="n"/>
      <c r="G431" s="233" t="inlineStr">
        <is>
          <t>Design VEL</t>
        </is>
      </c>
      <c r="H431" s="194" t="inlineStr">
        <is>
          <t>Design CFM</t>
        </is>
      </c>
      <c r="I431" s="188" t="inlineStr">
        <is>
          <t>Initial</t>
        </is>
      </c>
      <c r="J431" s="173" t="n"/>
      <c r="K431" s="188" t="inlineStr">
        <is>
          <t>Final</t>
        </is>
      </c>
      <c r="L431" s="173" t="n"/>
      <c r="M431" s="188" t="inlineStr">
        <is>
          <t>%</t>
        </is>
      </c>
    </row>
    <row r="432" ht="13.35" customHeight="1" s="162">
      <c r="B432" s="153" t="inlineStr">
        <is>
          <t>No.</t>
        </is>
      </c>
      <c r="C432" s="188" t="inlineStr">
        <is>
          <t>Area Served</t>
        </is>
      </c>
      <c r="D432" s="188" t="inlineStr">
        <is>
          <t>Type</t>
        </is>
      </c>
      <c r="E432" s="188" t="inlineStr">
        <is>
          <t>Size</t>
        </is>
      </c>
      <c r="F432" s="188" t="inlineStr">
        <is>
          <t>Ak</t>
        </is>
      </c>
      <c r="G432" s="440" t="n"/>
      <c r="H432" s="440" t="n"/>
      <c r="I432" s="188" t="inlineStr">
        <is>
          <t>VEL</t>
        </is>
      </c>
      <c r="J432" s="188" t="inlineStr">
        <is>
          <t>CFM</t>
        </is>
      </c>
      <c r="K432" s="188" t="inlineStr">
        <is>
          <t>VEL</t>
        </is>
      </c>
      <c r="L432" s="188" t="inlineStr">
        <is>
          <t>CFM</t>
        </is>
      </c>
      <c r="M432" s="440" t="n"/>
    </row>
    <row r="433" ht="13.35" customHeight="1" s="162">
      <c r="B433" s="307" t="n"/>
      <c r="C433" s="307" t="n"/>
      <c r="E433" s="307" t="n"/>
      <c r="F433" s="32" t="n"/>
      <c r="G433" s="33">
        <f>IF(F433="", "", IF(OR(ISTEXT(H433),ISTEXT(F433)),"",H433/F433))</f>
        <v/>
      </c>
      <c r="H433" s="33" t="n"/>
      <c r="I433" s="33" t="n"/>
      <c r="J433" s="33">
        <f>IF(I433="", "", IF(OR(ISTEXT(I433),ISTEXT($F433)),"",I433*$F433))</f>
        <v/>
      </c>
      <c r="K433" s="33" t="n"/>
      <c r="L433" s="33">
        <f>IF(K433="", "", IF(OR(ISTEXT(K433),ISTEXT($F433)),"",K433*$F433))</f>
        <v/>
      </c>
      <c r="M433" s="30">
        <f>IF(OR(H433="",H433=0),"",IF(K433="",IF(J433="","",IF(OR(ISTEXT(J433),ISTEXT(H433)),"",J433/H433)),IF(OR(ISTEXT(L433),ISTEXT(H433)),"",L433/H433)))</f>
        <v/>
      </c>
    </row>
    <row r="434" ht="13.35" customHeight="1" s="162">
      <c r="B434" s="307" t="n"/>
      <c r="C434" s="307" t="n"/>
      <c r="E434" s="307" t="n"/>
      <c r="F434" s="32" t="n"/>
      <c r="G434" s="33">
        <f>IF(F434="", "", IF(OR(ISTEXT(H434),ISTEXT(F434)),"",H434/F434))</f>
        <v/>
      </c>
      <c r="H434" s="33" t="n"/>
      <c r="I434" s="33" t="n"/>
      <c r="J434" s="33">
        <f>IF(I434="", "", IF(OR(ISTEXT(I434),ISTEXT($F434)),"",I434*$F434))</f>
        <v/>
      </c>
      <c r="K434" s="33" t="n"/>
      <c r="L434" s="33">
        <f>IF(K434="", "", IF(OR(ISTEXT(K434),ISTEXT($F434)),"",K434*$F434))</f>
        <v/>
      </c>
      <c r="M434" s="30">
        <f>IF(OR(H434="",H434=0),"",IF(K434="",IF(J434="","",IF(OR(ISTEXT(J434),ISTEXT(H434)),"",J434/H434)),IF(OR(ISTEXT(L434),ISTEXT(H434)),"",L434/H434)))</f>
        <v/>
      </c>
    </row>
    <row r="435" ht="13.35" customHeight="1" s="162">
      <c r="B435" s="307" t="n"/>
      <c r="C435" s="307" t="n"/>
      <c r="E435" s="307" t="n"/>
      <c r="F435" s="32" t="n"/>
      <c r="G435" s="33">
        <f>IF(F435="", "", IF(OR(ISTEXT(H435),ISTEXT(F435)),"",H435/F435))</f>
        <v/>
      </c>
      <c r="H435" s="33" t="n"/>
      <c r="I435" s="33" t="n"/>
      <c r="J435" s="33">
        <f>IF(I435="", "", IF(OR(ISTEXT(I435),ISTEXT($F435)),"",I435*$F435))</f>
        <v/>
      </c>
      <c r="K435" s="33" t="n"/>
      <c r="L435" s="33">
        <f>IF(K435="", "", IF(OR(ISTEXT(K435),ISTEXT($F435)),"",K435*$F435))</f>
        <v/>
      </c>
      <c r="M435" s="30">
        <f>IF(OR(H435="",H435=0),"",IF(K435="",IF(J435="","",IF(OR(ISTEXT(J435),ISTEXT(H435)),"",J435/H435)),IF(OR(ISTEXT(L435),ISTEXT(H435)),"",L435/H435)))</f>
        <v/>
      </c>
    </row>
    <row r="436" ht="13.35" customHeight="1" s="162">
      <c r="B436" s="307" t="n"/>
      <c r="C436" s="307" t="n"/>
      <c r="E436" s="307" t="n"/>
      <c r="F436" s="32" t="n"/>
      <c r="G436" s="33">
        <f>IF(F436="", "", IF(OR(ISTEXT(H436),ISTEXT(F436)),"",H436/F436))</f>
        <v/>
      </c>
      <c r="H436" s="33" t="n"/>
      <c r="I436" s="33" t="n"/>
      <c r="J436" s="33">
        <f>IF(I436="", "", IF(OR(ISTEXT(I436),ISTEXT($F436)),"",I436*$F436))</f>
        <v/>
      </c>
      <c r="K436" s="33" t="n"/>
      <c r="L436" s="33">
        <f>IF(K436="", "", IF(OR(ISTEXT(K436),ISTEXT($F436)),"",K436*$F436))</f>
        <v/>
      </c>
      <c r="M436" s="30">
        <f>IF(OR(H436="",H436=0),"",IF(K436="",IF(J436="","",IF(OR(ISTEXT(J436),ISTEXT(H436)),"",J436/H436)),IF(OR(ISTEXT(L436),ISTEXT(H436)),"",L436/H436)))</f>
        <v/>
      </c>
    </row>
    <row r="437" ht="13.35" customHeight="1" s="162">
      <c r="B437" s="307" t="n"/>
      <c r="C437" s="307" t="n"/>
      <c r="E437" s="307" t="n"/>
      <c r="F437" s="32" t="n"/>
      <c r="G437" s="33">
        <f>IF(F437="", "", IF(OR(ISTEXT(H437),ISTEXT(F437)),"",H437/F437))</f>
        <v/>
      </c>
      <c r="H437" s="33" t="n"/>
      <c r="I437" s="33" t="n"/>
      <c r="J437" s="33">
        <f>IF(I437="", "", IF(OR(ISTEXT(I437),ISTEXT($F437)),"",I437*$F437))</f>
        <v/>
      </c>
      <c r="K437" s="33" t="n"/>
      <c r="L437" s="33">
        <f>IF(K437="", "", IF(OR(ISTEXT(K437),ISTEXT($F437)),"",K437*$F437))</f>
        <v/>
      </c>
      <c r="M437" s="30">
        <f>IF(OR(H437="",H437=0),"",IF(K437="",IF(J437="","",IF(OR(ISTEXT(J437),ISTEXT(H437)),"",J437/H437)),IF(OR(ISTEXT(L437),ISTEXT(H437)),"",L437/H437)))</f>
        <v/>
      </c>
    </row>
    <row r="438" ht="13.35" customHeight="1" s="162">
      <c r="B438" s="307" t="n"/>
      <c r="C438" s="307" t="n"/>
      <c r="E438" s="307" t="n"/>
      <c r="F438" s="32" t="n"/>
      <c r="G438" s="33">
        <f>IF(F438="", "", IF(OR(ISTEXT(H438),ISTEXT(F438)),"",H438/F438))</f>
        <v/>
      </c>
      <c r="H438" s="33" t="n"/>
      <c r="I438" s="33" t="n"/>
      <c r="J438" s="33">
        <f>IF(I438="", "", IF(OR(ISTEXT(I438),ISTEXT($F438)),"",I438*$F438))</f>
        <v/>
      </c>
      <c r="K438" s="33" t="n"/>
      <c r="L438" s="33">
        <f>IF(K438="", "", IF(OR(ISTEXT(K438),ISTEXT($F438)),"",K438*$F438))</f>
        <v/>
      </c>
      <c r="M438" s="30">
        <f>IF(OR(H438="",H438=0),"",IF(K438="",IF(J438="","",IF(OR(ISTEXT(J438),ISTEXT(H438)),"",J438/H438)),IF(OR(ISTEXT(L438),ISTEXT(H438)),"",L438/H438)))</f>
        <v/>
      </c>
    </row>
    <row r="439" ht="13.35" customHeight="1" s="162">
      <c r="B439" s="42" t="n"/>
      <c r="C439" s="231" t="inlineStr">
        <is>
          <t>Total</t>
        </is>
      </c>
      <c r="D439" s="159" t="n"/>
      <c r="E439" s="42" t="n"/>
      <c r="F439" s="42" t="n"/>
      <c r="G439" s="43" t="n"/>
      <c r="H439" s="43">
        <f>IF(SUM(H433:H438)=0,"",SUM(H433:H438))</f>
        <v/>
      </c>
      <c r="I439" s="43" t="n"/>
      <c r="J439" s="43">
        <f>IF(SUM(J433:J438)=0,"",SUM(J433:J438))</f>
        <v/>
      </c>
      <c r="K439" s="43" t="n"/>
      <c r="L439" s="43">
        <f>IF(SUM(L433:L438)=0,"",SUM(L433:L438))</f>
        <v/>
      </c>
      <c r="M439" s="35">
        <f>IF(OR(H439="",H439=0),"",IF(L439="",IF(J439="","",IF(OR(ISTEXT(J439),ISTEXT(H439)),"",J439/H439)),IF(OR(ISTEXT(L439),ISTEXT(H439)),"",L439/H439)))</f>
        <v/>
      </c>
    </row>
    <row r="440" ht="13.35" customHeight="1" s="162">
      <c r="B440" s="188" t="inlineStr">
        <is>
          <t>Remarks</t>
        </is>
      </c>
      <c r="C440" s="173" t="n"/>
      <c r="D440" s="154" t="n"/>
      <c r="E440" s="174" t="n"/>
      <c r="F440" s="174" t="n"/>
      <c r="G440" s="174" t="n"/>
      <c r="H440" s="174" t="n"/>
      <c r="I440" s="174" t="n"/>
      <c r="J440" s="174" t="n"/>
      <c r="K440" s="174" t="n"/>
      <c r="L440" s="174" t="n"/>
      <c r="M440" s="173" t="n"/>
    </row>
    <row r="441" ht="13.35" customHeight="1" s="162">
      <c r="B441" s="154" t="n"/>
      <c r="C441" s="174" t="n"/>
      <c r="D441" s="174" t="n"/>
      <c r="E441" s="174" t="n"/>
      <c r="F441" s="174" t="n"/>
      <c r="G441" s="174" t="n"/>
      <c r="H441" s="174" t="n"/>
      <c r="I441" s="174" t="n"/>
      <c r="J441" s="174" t="n"/>
      <c r="K441" s="174" t="n"/>
      <c r="L441" s="174" t="n"/>
      <c r="M441" s="173" t="n"/>
    </row>
    <row r="442" ht="13.35" customHeight="1" s="162"/>
    <row r="443" ht="13.35" customHeight="1" s="162"/>
    <row r="444" ht="13.35" customHeight="1" s="162"/>
    <row r="445" ht="13.35" customHeight="1" s="162"/>
    <row r="446" ht="13.35" customHeight="1" s="162">
      <c r="B446" s="200" t="inlineStr">
        <is>
          <t>System</t>
        </is>
      </c>
      <c r="C446" s="403" t="n"/>
      <c r="D446" s="209">
        <f>IF('{Equipment Data Entry}'!B167="","",'{Equipment Data Entry}'!B167)</f>
        <v/>
      </c>
      <c r="E446" s="418" t="n"/>
      <c r="F446" s="403" t="n"/>
      <c r="G446" s="200" t="inlineStr">
        <is>
          <t>Service</t>
        </is>
      </c>
      <c r="H446" s="403" t="n"/>
      <c r="I446" s="210">
        <f>IF('{Equipment Data Entry}'!C167="","",'{Equipment Data Entry}'!C167)</f>
        <v/>
      </c>
      <c r="J446" s="418" t="n"/>
      <c r="K446" s="418" t="n"/>
      <c r="L446" s="418" t="n"/>
      <c r="M446" s="403" t="n"/>
    </row>
    <row r="447" ht="13.35" customHeight="1" s="162">
      <c r="B447" s="422" t="n"/>
      <c r="C447" s="423" t="n"/>
      <c r="D447" s="422" t="n"/>
      <c r="E447" s="424" t="n"/>
      <c r="F447" s="423" t="n"/>
      <c r="G447" s="422" t="n"/>
      <c r="H447" s="423" t="n"/>
      <c r="I447" s="422" t="n"/>
      <c r="J447" s="424" t="n"/>
      <c r="K447" s="424" t="n"/>
      <c r="L447" s="424" t="n"/>
      <c r="M447" s="423" t="n"/>
    </row>
    <row r="448" ht="13.35" customHeight="1" s="162">
      <c r="B448" s="199" t="inlineStr">
        <is>
          <t>Terminal Type</t>
        </is>
      </c>
      <c r="C448" s="401" t="n"/>
      <c r="D448" s="204">
        <f>IF('{Equipment Data Entry}'!H167="","",'{Equipment Data Entry}'!H167)</f>
        <v/>
      </c>
      <c r="E448" s="400" t="n"/>
      <c r="F448" s="400" t="n"/>
      <c r="G448" s="401" t="n"/>
      <c r="I448" s="199" t="inlineStr">
        <is>
          <t>Instrument</t>
        </is>
      </c>
      <c r="J448" s="400" t="n"/>
      <c r="K448" s="401" t="n"/>
      <c r="L448" s="199" t="n"/>
      <c r="M448" s="401" t="n"/>
    </row>
    <row r="449" ht="13.35" customHeight="1" s="162">
      <c r="B449" s="200" t="inlineStr">
        <is>
          <t>Unit Data</t>
        </is>
      </c>
      <c r="C449" s="400" t="n"/>
      <c r="D449" s="400" t="n"/>
      <c r="E449" s="400" t="n"/>
      <c r="F449" s="400" t="n"/>
      <c r="G449" s="401" t="n"/>
      <c r="I449" s="200" t="inlineStr">
        <is>
          <t>Design and Performance Data</t>
        </is>
      </c>
      <c r="J449" s="400" t="n"/>
      <c r="K449" s="400" t="n"/>
      <c r="L449" s="400" t="n"/>
      <c r="M449" s="401" t="n"/>
    </row>
    <row r="450" ht="13.35" customHeight="1" s="162">
      <c r="B450" s="199" t="inlineStr">
        <is>
          <t>Manufacturer</t>
        </is>
      </c>
      <c r="C450" s="401" t="n"/>
      <c r="D450" s="204">
        <f>IF('{Equipment Data Entry}'!E167="","",'{Equipment Data Entry}'!E167)</f>
        <v/>
      </c>
      <c r="E450" s="400" t="n"/>
      <c r="F450" s="400" t="n"/>
      <c r="G450" s="401" t="n"/>
      <c r="I450" s="199" t="inlineStr">
        <is>
          <t>Design Criteria</t>
        </is>
      </c>
      <c r="J450" s="400" t="n"/>
      <c r="K450" s="401" t="n"/>
      <c r="L450" s="199" t="inlineStr">
        <is>
          <t>Design</t>
        </is>
      </c>
      <c r="M450" s="199" t="inlineStr">
        <is>
          <t>Actual</t>
        </is>
      </c>
    </row>
    <row r="451" ht="13.35" customHeight="1" s="162">
      <c r="B451" s="199" t="inlineStr">
        <is>
          <t>Model Number</t>
        </is>
      </c>
      <c r="C451" s="401" t="n"/>
      <c r="D451" s="204">
        <f>IF('{Equipment Data Entry}'!F167="","",'{Equipment Data Entry}'!F167)</f>
        <v/>
      </c>
      <c r="E451" s="400" t="n"/>
      <c r="F451" s="400" t="n"/>
      <c r="G451" s="401" t="n"/>
      <c r="I451" s="199" t="inlineStr">
        <is>
          <t>Maximum CFM</t>
        </is>
      </c>
      <c r="J451" s="400" t="n"/>
      <c r="K451" s="401" t="n"/>
      <c r="L451" s="24">
        <f>IF('{Equipment Data Entry}'!I167="","",'{Equipment Data Entry}'!I167)</f>
        <v/>
      </c>
      <c r="M451" s="24">
        <f>L465</f>
        <v/>
      </c>
    </row>
    <row r="452" ht="13.35" customHeight="1" s="162">
      <c r="B452" s="199" t="inlineStr">
        <is>
          <t>Serial Number</t>
        </is>
      </c>
      <c r="C452" s="401" t="n"/>
      <c r="D452" s="204" t="n"/>
      <c r="E452" s="400" t="n"/>
      <c r="F452" s="400" t="n"/>
      <c r="G452" s="401" t="n"/>
      <c r="I452" s="199" t="inlineStr">
        <is>
          <t>Minimum CFM</t>
        </is>
      </c>
      <c r="J452" s="400" t="n"/>
      <c r="K452" s="401" t="n"/>
      <c r="L452" s="24">
        <f>IF('{Equipment Data Entry}'!J167="","",'{Equipment Data Entry}'!J167)</f>
        <v/>
      </c>
      <c r="M452" s="24" t="n"/>
    </row>
    <row r="453" ht="13.35" customHeight="1" s="162">
      <c r="B453" s="199" t="inlineStr">
        <is>
          <t>Area Served</t>
        </is>
      </c>
      <c r="C453" s="401" t="n"/>
      <c r="D453" s="204">
        <f>IF('{Equipment Data Entry}'!C167="","",'{Equipment Data Entry}'!C167)</f>
        <v/>
      </c>
      <c r="E453" s="400" t="n"/>
      <c r="F453" s="400" t="n"/>
      <c r="G453" s="401" t="n"/>
      <c r="I453" s="199" t="inlineStr">
        <is>
          <t>Fan CFM</t>
        </is>
      </c>
      <c r="J453" s="400" t="n"/>
      <c r="K453" s="401" t="n"/>
      <c r="L453" s="24">
        <f>IF('{Equipment Data Entry}'!L167="","",'{Equipment Data Entry}'!L167)</f>
        <v/>
      </c>
      <c r="M453" s="24" t="n"/>
    </row>
    <row r="454" ht="13.35" customHeight="1" s="162">
      <c r="B454" s="199" t="inlineStr">
        <is>
          <t>Location</t>
        </is>
      </c>
      <c r="C454" s="401" t="n"/>
      <c r="D454" s="204">
        <f>IF('{Equipment Data Entry}'!D167="","",'{Equipment Data Entry}'!D167)</f>
        <v/>
      </c>
      <c r="E454" s="400" t="n"/>
      <c r="F454" s="400" t="n"/>
      <c r="G454" s="401" t="n"/>
      <c r="I454" s="199" t="inlineStr">
        <is>
          <t>DDC Address</t>
        </is>
      </c>
      <c r="J454" s="400" t="n"/>
      <c r="K454" s="401" t="n"/>
      <c r="L454" s="208">
        <f>IF('{Equipment Data Entry}'!M167="","",'{Equipment Data Entry}'!M167)</f>
        <v/>
      </c>
      <c r="M454" s="401" t="n"/>
    </row>
    <row r="455" ht="13.35" customHeight="1" s="162">
      <c r="B455" s="199" t="inlineStr">
        <is>
          <t>Inlet Size</t>
        </is>
      </c>
      <c r="C455" s="401" t="n"/>
      <c r="D455" s="204">
        <f>IF('{Equipment Data Entry}'!G167="","",'{Equipment Data Entry}'!G167)</f>
        <v/>
      </c>
      <c r="E455" s="400" t="n"/>
      <c r="F455" s="400" t="n"/>
      <c r="G455" s="401" t="n"/>
      <c r="I455" s="199" t="inlineStr">
        <is>
          <t>Calibration Factor</t>
        </is>
      </c>
      <c r="J455" s="400" t="n"/>
      <c r="K455" s="401" t="n"/>
      <c r="L455" s="27" t="n"/>
      <c r="M455" s="401" t="n"/>
    </row>
    <row r="456" ht="13.35" customHeight="1" s="162">
      <c r="B456" s="199" t="inlineStr">
        <is>
          <t>DDC Max / Min</t>
        </is>
      </c>
      <c r="C456" s="401" t="n"/>
      <c r="D456" s="204" t="n"/>
      <c r="E456" s="400" t="n"/>
      <c r="F456" s="400" t="n"/>
      <c r="G456" s="401" t="n"/>
      <c r="I456" s="199" t="inlineStr">
        <is>
          <t>Heating CFM</t>
        </is>
      </c>
      <c r="J456" s="400" t="n"/>
      <c r="K456" s="401" t="n"/>
      <c r="L456" s="27">
        <f>IF('{Equipment Data Entry}'!K167="","",'{Equipment Data Entry}'!K167)</f>
        <v/>
      </c>
      <c r="M456" s="401" t="n"/>
    </row>
    <row r="457" ht="13.35" customHeight="1" s="162">
      <c r="B457" s="188" t="inlineStr">
        <is>
          <t>Register / Grille / Diffuser Airflow</t>
        </is>
      </c>
      <c r="C457" s="174" t="n"/>
      <c r="D457" s="174" t="n"/>
      <c r="E457" s="174" t="n"/>
      <c r="F457" s="173" t="n"/>
      <c r="G457" s="233" t="inlineStr">
        <is>
          <t>Design VEL</t>
        </is>
      </c>
      <c r="H457" s="194" t="inlineStr">
        <is>
          <t>Design CFM</t>
        </is>
      </c>
      <c r="I457" s="188" t="inlineStr">
        <is>
          <t>Initial</t>
        </is>
      </c>
      <c r="J457" s="173" t="n"/>
      <c r="K457" s="188" t="inlineStr">
        <is>
          <t>Final</t>
        </is>
      </c>
      <c r="L457" s="173" t="n"/>
      <c r="M457" s="188" t="inlineStr">
        <is>
          <t>%</t>
        </is>
      </c>
    </row>
    <row r="458" ht="13.35" customHeight="1" s="162">
      <c r="B458" s="153" t="inlineStr">
        <is>
          <t>No.</t>
        </is>
      </c>
      <c r="C458" s="188" t="inlineStr">
        <is>
          <t>Area Served</t>
        </is>
      </c>
      <c r="D458" s="188" t="inlineStr">
        <is>
          <t>Type</t>
        </is>
      </c>
      <c r="E458" s="188" t="inlineStr">
        <is>
          <t>Size</t>
        </is>
      </c>
      <c r="F458" s="188" t="inlineStr">
        <is>
          <t>Ak</t>
        </is>
      </c>
      <c r="G458" s="440" t="n"/>
      <c r="H458" s="440" t="n"/>
      <c r="I458" s="188" t="inlineStr">
        <is>
          <t>VEL</t>
        </is>
      </c>
      <c r="J458" s="188" t="inlineStr">
        <is>
          <t>CFM</t>
        </is>
      </c>
      <c r="K458" s="188" t="inlineStr">
        <is>
          <t>VEL</t>
        </is>
      </c>
      <c r="L458" s="188" t="inlineStr">
        <is>
          <t>CFM</t>
        </is>
      </c>
      <c r="M458" s="440" t="n"/>
    </row>
    <row r="459" ht="13.35" customHeight="1" s="162">
      <c r="B459" s="307" t="n"/>
      <c r="C459" s="307" t="n"/>
      <c r="E459" s="307" t="n"/>
      <c r="F459" s="32" t="n"/>
      <c r="G459" s="33">
        <f>IF(F459="", "", IF(OR(ISTEXT(H459),ISTEXT(F459)),"",H459/F459))</f>
        <v/>
      </c>
      <c r="H459" s="33" t="n"/>
      <c r="I459" s="33" t="n"/>
      <c r="J459" s="33">
        <f>IF(I459="", "", IF(OR(ISTEXT(I459),ISTEXT($F459)),"",I459*$F459))</f>
        <v/>
      </c>
      <c r="K459" s="33" t="n"/>
      <c r="L459" s="33">
        <f>IF(K459="", "", IF(OR(ISTEXT(K459),ISTEXT($F459)),"",K459*$F459))</f>
        <v/>
      </c>
      <c r="M459" s="30">
        <f>IF(OR(H459="",H459=0),"",IF(K459="",IF(J459="","",IF(OR(ISTEXT(J459),ISTEXT(H459)),"",J459/H459)),IF(OR(ISTEXT(L459),ISTEXT(H459)),"",L459/H459)))</f>
        <v/>
      </c>
    </row>
    <row r="460" ht="13.35" customHeight="1" s="162">
      <c r="B460" s="307" t="n"/>
      <c r="C460" s="307" t="n"/>
      <c r="E460" s="307" t="n"/>
      <c r="F460" s="32" t="n"/>
      <c r="G460" s="33">
        <f>IF(F460="", "", IF(OR(ISTEXT(H460),ISTEXT(F460)),"",H460/F460))</f>
        <v/>
      </c>
      <c r="H460" s="33" t="n"/>
      <c r="I460" s="33" t="n"/>
      <c r="J460" s="33">
        <f>IF(I460="", "", IF(OR(ISTEXT(I460),ISTEXT($F460)),"",I460*$F460))</f>
        <v/>
      </c>
      <c r="K460" s="33" t="n"/>
      <c r="L460" s="33">
        <f>IF(K460="", "", IF(OR(ISTEXT(K460),ISTEXT($F460)),"",K460*$F460))</f>
        <v/>
      </c>
      <c r="M460" s="30">
        <f>IF(OR(H460="",H460=0),"",IF(K460="",IF(J460="","",IF(OR(ISTEXT(J460),ISTEXT(H460)),"",J460/H460)),IF(OR(ISTEXT(L460),ISTEXT(H460)),"",L460/H460)))</f>
        <v/>
      </c>
    </row>
    <row r="461" ht="13.35" customHeight="1" s="162">
      <c r="B461" s="307" t="n"/>
      <c r="C461" s="307" t="n"/>
      <c r="E461" s="307" t="n"/>
      <c r="F461" s="32" t="n"/>
      <c r="G461" s="33">
        <f>IF(F461="", "", IF(OR(ISTEXT(H461),ISTEXT(F461)),"",H461/F461))</f>
        <v/>
      </c>
      <c r="H461" s="33" t="n"/>
      <c r="I461" s="33" t="n"/>
      <c r="J461" s="33">
        <f>IF(I461="", "", IF(OR(ISTEXT(I461),ISTEXT($F461)),"",I461*$F461))</f>
        <v/>
      </c>
      <c r="K461" s="33" t="n"/>
      <c r="L461" s="33">
        <f>IF(K461="", "", IF(OR(ISTEXT(K461),ISTEXT($F461)),"",K461*$F461))</f>
        <v/>
      </c>
      <c r="M461" s="30">
        <f>IF(OR(H461="",H461=0),"",IF(K461="",IF(J461="","",IF(OR(ISTEXT(J461),ISTEXT(H461)),"",J461/H461)),IF(OR(ISTEXT(L461),ISTEXT(H461)),"",L461/H461)))</f>
        <v/>
      </c>
    </row>
    <row r="462" ht="13.35" customHeight="1" s="162">
      <c r="B462" s="307" t="n"/>
      <c r="C462" s="307" t="n"/>
      <c r="E462" s="307" t="n"/>
      <c r="F462" s="32" t="n"/>
      <c r="G462" s="33">
        <f>IF(F462="", "", IF(OR(ISTEXT(H462),ISTEXT(F462)),"",H462/F462))</f>
        <v/>
      </c>
      <c r="H462" s="33" t="n"/>
      <c r="I462" s="33" t="n"/>
      <c r="J462" s="33">
        <f>IF(I462="", "", IF(OR(ISTEXT(I462),ISTEXT($F462)),"",I462*$F462))</f>
        <v/>
      </c>
      <c r="K462" s="33" t="n"/>
      <c r="L462" s="33">
        <f>IF(K462="", "", IF(OR(ISTEXT(K462),ISTEXT($F462)),"",K462*$F462))</f>
        <v/>
      </c>
      <c r="M462" s="30">
        <f>IF(OR(H462="",H462=0),"",IF(K462="",IF(J462="","",IF(OR(ISTEXT(J462),ISTEXT(H462)),"",J462/H462)),IF(OR(ISTEXT(L462),ISTEXT(H462)),"",L462/H462)))</f>
        <v/>
      </c>
    </row>
    <row r="463" ht="13.35" customHeight="1" s="162">
      <c r="B463" s="307" t="n"/>
      <c r="C463" s="307" t="n"/>
      <c r="E463" s="307" t="n"/>
      <c r="F463" s="32" t="n"/>
      <c r="G463" s="33">
        <f>IF(F463="", "", IF(OR(ISTEXT(H463),ISTEXT(F463)),"",H463/F463))</f>
        <v/>
      </c>
      <c r="H463" s="33" t="n"/>
      <c r="I463" s="33" t="n"/>
      <c r="J463" s="33">
        <f>IF(I463="", "", IF(OR(ISTEXT(I463),ISTEXT($F463)),"",I463*$F463))</f>
        <v/>
      </c>
      <c r="K463" s="33" t="n"/>
      <c r="L463" s="33">
        <f>IF(K463="", "", IF(OR(ISTEXT(K463),ISTEXT($F463)),"",K463*$F463))</f>
        <v/>
      </c>
      <c r="M463" s="30">
        <f>IF(OR(H463="",H463=0),"",IF(K463="",IF(J463="","",IF(OR(ISTEXT(J463),ISTEXT(H463)),"",J463/H463)),IF(OR(ISTEXT(L463),ISTEXT(H463)),"",L463/H463)))</f>
        <v/>
      </c>
    </row>
    <row r="464" ht="13.35" customHeight="1" s="162">
      <c r="B464" s="307" t="n"/>
      <c r="C464" s="307" t="n"/>
      <c r="E464" s="307" t="n"/>
      <c r="F464" s="32" t="n"/>
      <c r="G464" s="33">
        <f>IF(F464="", "", IF(OR(ISTEXT(H464),ISTEXT(F464)),"",H464/F464))</f>
        <v/>
      </c>
      <c r="H464" s="33" t="n"/>
      <c r="I464" s="33" t="n"/>
      <c r="J464" s="33">
        <f>IF(I464="", "", IF(OR(ISTEXT(I464),ISTEXT($F464)),"",I464*$F464))</f>
        <v/>
      </c>
      <c r="K464" s="33" t="n"/>
      <c r="L464" s="33">
        <f>IF(K464="", "", IF(OR(ISTEXT(K464),ISTEXT($F464)),"",K464*$F464))</f>
        <v/>
      </c>
      <c r="M464" s="30">
        <f>IF(OR(H464="",H464=0),"",IF(K464="",IF(J464="","",IF(OR(ISTEXT(J464),ISTEXT(H464)),"",J464/H464)),IF(OR(ISTEXT(L464),ISTEXT(H464)),"",L464/H464)))</f>
        <v/>
      </c>
    </row>
    <row r="465" ht="13.35" customHeight="1" s="162">
      <c r="B465" s="42" t="n"/>
      <c r="C465" s="231" t="inlineStr">
        <is>
          <t>Total</t>
        </is>
      </c>
      <c r="D465" s="159" t="n"/>
      <c r="E465" s="42" t="n"/>
      <c r="F465" s="42" t="n"/>
      <c r="G465" s="43" t="n"/>
      <c r="H465" s="43">
        <f>IF(SUM(H459:H464)=0,"",SUM(H459:H464))</f>
        <v/>
      </c>
      <c r="I465" s="43" t="n"/>
      <c r="J465" s="43">
        <f>IF(SUM(J459:J464)=0,"",SUM(J459:J464))</f>
        <v/>
      </c>
      <c r="K465" s="43" t="n"/>
      <c r="L465" s="43">
        <f>IF(SUM(L459:L464)=0,"",SUM(L459:L464))</f>
        <v/>
      </c>
      <c r="M465" s="35">
        <f>IF(OR(H465="",H465=0),"",IF(L465="",IF(J465="","",IF(OR(ISTEXT(J465),ISTEXT(H465)),"",J465/H465)),IF(OR(ISTEXT(L465),ISTEXT(H465)),"",L465/H465)))</f>
        <v/>
      </c>
    </row>
    <row r="466" ht="13.35" customHeight="1" s="162">
      <c r="B466" s="188" t="inlineStr">
        <is>
          <t>Remarks</t>
        </is>
      </c>
      <c r="C466" s="173" t="n"/>
      <c r="D466" s="154" t="n"/>
      <c r="E466" s="174" t="n"/>
      <c r="F466" s="174" t="n"/>
      <c r="G466" s="174" t="n"/>
      <c r="H466" s="174" t="n"/>
      <c r="I466" s="174" t="n"/>
      <c r="J466" s="174" t="n"/>
      <c r="K466" s="174" t="n"/>
      <c r="L466" s="174" t="n"/>
      <c r="M466" s="173" t="n"/>
    </row>
    <row r="467" ht="13.35" customHeight="1" s="162">
      <c r="B467" s="154" t="n"/>
      <c r="C467" s="174" t="n"/>
      <c r="D467" s="174" t="n"/>
      <c r="E467" s="174" t="n"/>
      <c r="F467" s="174" t="n"/>
      <c r="G467" s="174" t="n"/>
      <c r="H467" s="174" t="n"/>
      <c r="I467" s="174" t="n"/>
      <c r="J467" s="174" t="n"/>
      <c r="K467" s="174" t="n"/>
      <c r="L467" s="174" t="n"/>
      <c r="M467" s="173" t="n"/>
    </row>
    <row r="468" ht="13.35" customHeight="1" s="162"/>
    <row r="469" ht="13.35" customHeight="1" s="162"/>
    <row r="470" ht="13.35" customHeight="1" s="162"/>
    <row r="471" ht="13.35" customHeight="1" s="162"/>
    <row r="472" ht="13.35" customHeight="1" s="162">
      <c r="B472" s="200" t="inlineStr">
        <is>
          <t>System</t>
        </is>
      </c>
      <c r="C472" s="403" t="n"/>
      <c r="D472" s="209">
        <f>IF('{Equipment Data Entry}'!B168="","",'{Equipment Data Entry}'!B168)</f>
        <v/>
      </c>
      <c r="E472" s="418" t="n"/>
      <c r="F472" s="403" t="n"/>
      <c r="G472" s="200" t="inlineStr">
        <is>
          <t>Service</t>
        </is>
      </c>
      <c r="H472" s="403" t="n"/>
      <c r="I472" s="210">
        <f>IF('{Equipment Data Entry}'!C168="","",'{Equipment Data Entry}'!C168)</f>
        <v/>
      </c>
      <c r="J472" s="418" t="n"/>
      <c r="K472" s="418" t="n"/>
      <c r="L472" s="418" t="n"/>
      <c r="M472" s="403" t="n"/>
    </row>
    <row r="473" ht="13.35" customHeight="1" s="162">
      <c r="B473" s="422" t="n"/>
      <c r="C473" s="423" t="n"/>
      <c r="D473" s="422" t="n"/>
      <c r="E473" s="424" t="n"/>
      <c r="F473" s="423" t="n"/>
      <c r="G473" s="422" t="n"/>
      <c r="H473" s="423" t="n"/>
      <c r="I473" s="422" t="n"/>
      <c r="J473" s="424" t="n"/>
      <c r="K473" s="424" t="n"/>
      <c r="L473" s="424" t="n"/>
      <c r="M473" s="423" t="n"/>
    </row>
    <row r="474" ht="13.35" customHeight="1" s="162">
      <c r="B474" s="199" t="inlineStr">
        <is>
          <t>Terminal Type</t>
        </is>
      </c>
      <c r="C474" s="401" t="n"/>
      <c r="D474" s="204">
        <f>IF('{Equipment Data Entry}'!H168="","",'{Equipment Data Entry}'!H168)</f>
        <v/>
      </c>
      <c r="E474" s="400" t="n"/>
      <c r="F474" s="400" t="n"/>
      <c r="G474" s="401" t="n"/>
      <c r="I474" s="199" t="inlineStr">
        <is>
          <t>Instrument</t>
        </is>
      </c>
      <c r="J474" s="400" t="n"/>
      <c r="K474" s="401" t="n"/>
      <c r="L474" s="199" t="n"/>
      <c r="M474" s="401" t="n"/>
    </row>
    <row r="475" ht="13.35" customHeight="1" s="162">
      <c r="B475" s="200" t="inlineStr">
        <is>
          <t>Unit Data</t>
        </is>
      </c>
      <c r="C475" s="400" t="n"/>
      <c r="D475" s="400" t="n"/>
      <c r="E475" s="400" t="n"/>
      <c r="F475" s="400" t="n"/>
      <c r="G475" s="401" t="n"/>
      <c r="I475" s="200" t="inlineStr">
        <is>
          <t>Design and Performance Data</t>
        </is>
      </c>
      <c r="J475" s="400" t="n"/>
      <c r="K475" s="400" t="n"/>
      <c r="L475" s="400" t="n"/>
      <c r="M475" s="401" t="n"/>
    </row>
    <row r="476" ht="13.35" customHeight="1" s="162">
      <c r="B476" s="199" t="inlineStr">
        <is>
          <t>Manufacturer</t>
        </is>
      </c>
      <c r="C476" s="401" t="n"/>
      <c r="D476" s="204">
        <f>IF('{Equipment Data Entry}'!E168="","",'{Equipment Data Entry}'!E168)</f>
        <v/>
      </c>
      <c r="E476" s="400" t="n"/>
      <c r="F476" s="400" t="n"/>
      <c r="G476" s="401" t="n"/>
      <c r="I476" s="199" t="inlineStr">
        <is>
          <t>Design Criteria</t>
        </is>
      </c>
      <c r="J476" s="400" t="n"/>
      <c r="K476" s="401" t="n"/>
      <c r="L476" s="199" t="inlineStr">
        <is>
          <t>Design</t>
        </is>
      </c>
      <c r="M476" s="199" t="inlineStr">
        <is>
          <t>Actual</t>
        </is>
      </c>
    </row>
    <row r="477" ht="13.35" customHeight="1" s="162">
      <c r="B477" s="199" t="inlineStr">
        <is>
          <t>Model Number</t>
        </is>
      </c>
      <c r="C477" s="401" t="n"/>
      <c r="D477" s="204">
        <f>IF('{Equipment Data Entry}'!F168="","",'{Equipment Data Entry}'!F168)</f>
        <v/>
      </c>
      <c r="E477" s="400" t="n"/>
      <c r="F477" s="400" t="n"/>
      <c r="G477" s="401" t="n"/>
      <c r="I477" s="199" t="inlineStr">
        <is>
          <t>Maximum CFM</t>
        </is>
      </c>
      <c r="J477" s="400" t="n"/>
      <c r="K477" s="401" t="n"/>
      <c r="L477" s="24">
        <f>IF('{Equipment Data Entry}'!I168="","",'{Equipment Data Entry}'!I168)</f>
        <v/>
      </c>
      <c r="M477" s="24">
        <f>L491</f>
        <v/>
      </c>
    </row>
    <row r="478" ht="13.35" customHeight="1" s="162">
      <c r="B478" s="199" t="inlineStr">
        <is>
          <t>Serial Number</t>
        </is>
      </c>
      <c r="C478" s="401" t="n"/>
      <c r="D478" s="204" t="n"/>
      <c r="E478" s="400" t="n"/>
      <c r="F478" s="400" t="n"/>
      <c r="G478" s="401" t="n"/>
      <c r="I478" s="199" t="inlineStr">
        <is>
          <t>Minimum CFM</t>
        </is>
      </c>
      <c r="J478" s="400" t="n"/>
      <c r="K478" s="401" t="n"/>
      <c r="L478" s="24">
        <f>IF('{Equipment Data Entry}'!J168="","",'{Equipment Data Entry}'!J168)</f>
        <v/>
      </c>
      <c r="M478" s="24" t="n"/>
    </row>
    <row r="479" ht="13.35" customHeight="1" s="162">
      <c r="B479" s="199" t="inlineStr">
        <is>
          <t>Area Served</t>
        </is>
      </c>
      <c r="C479" s="401" t="n"/>
      <c r="D479" s="204">
        <f>IF('{Equipment Data Entry}'!C168="","",'{Equipment Data Entry}'!C168)</f>
        <v/>
      </c>
      <c r="E479" s="400" t="n"/>
      <c r="F479" s="400" t="n"/>
      <c r="G479" s="401" t="n"/>
      <c r="I479" s="199" t="inlineStr">
        <is>
          <t>Fan CFM</t>
        </is>
      </c>
      <c r="J479" s="400" t="n"/>
      <c r="K479" s="401" t="n"/>
      <c r="L479" s="24">
        <f>IF('{Equipment Data Entry}'!L168="","",'{Equipment Data Entry}'!L168)</f>
        <v/>
      </c>
      <c r="M479" s="24" t="n"/>
    </row>
    <row r="480" ht="13.35" customHeight="1" s="162">
      <c r="B480" s="199" t="inlineStr">
        <is>
          <t>Location</t>
        </is>
      </c>
      <c r="C480" s="401" t="n"/>
      <c r="D480" s="204">
        <f>IF('{Equipment Data Entry}'!D168="","",'{Equipment Data Entry}'!D168)</f>
        <v/>
      </c>
      <c r="E480" s="400" t="n"/>
      <c r="F480" s="400" t="n"/>
      <c r="G480" s="401" t="n"/>
      <c r="I480" s="199" t="inlineStr">
        <is>
          <t>DDC Address</t>
        </is>
      </c>
      <c r="J480" s="400" t="n"/>
      <c r="K480" s="401" t="n"/>
      <c r="L480" s="208">
        <f>IF('{Equipment Data Entry}'!M168="","",'{Equipment Data Entry}'!M168)</f>
        <v/>
      </c>
      <c r="M480" s="401" t="n"/>
    </row>
    <row r="481" ht="13.35" customHeight="1" s="162">
      <c r="B481" s="199" t="inlineStr">
        <is>
          <t>Inlet Size</t>
        </is>
      </c>
      <c r="C481" s="401" t="n"/>
      <c r="D481" s="204">
        <f>IF('{Equipment Data Entry}'!G168="","",'{Equipment Data Entry}'!G168)</f>
        <v/>
      </c>
      <c r="E481" s="400" t="n"/>
      <c r="F481" s="400" t="n"/>
      <c r="G481" s="401" t="n"/>
      <c r="I481" s="199" t="inlineStr">
        <is>
          <t>Calibration Factor</t>
        </is>
      </c>
      <c r="J481" s="400" t="n"/>
      <c r="K481" s="401" t="n"/>
      <c r="L481" s="27" t="n"/>
      <c r="M481" s="401" t="n"/>
    </row>
    <row r="482" ht="13.35" customHeight="1" s="162">
      <c r="B482" s="199" t="inlineStr">
        <is>
          <t>DDC Max / Min</t>
        </is>
      </c>
      <c r="C482" s="401" t="n"/>
      <c r="D482" s="204" t="n"/>
      <c r="E482" s="400" t="n"/>
      <c r="F482" s="400" t="n"/>
      <c r="G482" s="401" t="n"/>
      <c r="I482" s="199" t="inlineStr">
        <is>
          <t>Heating CFM</t>
        </is>
      </c>
      <c r="J482" s="400" t="n"/>
      <c r="K482" s="401" t="n"/>
      <c r="L482" s="27">
        <f>IF('{Equipment Data Entry}'!K168="","",'{Equipment Data Entry}'!K168)</f>
        <v/>
      </c>
      <c r="M482" s="401" t="n"/>
    </row>
    <row r="483" ht="13.35" customHeight="1" s="162">
      <c r="B483" s="188" t="inlineStr">
        <is>
          <t>Register / Grille / Diffuser Airflow</t>
        </is>
      </c>
      <c r="C483" s="174" t="n"/>
      <c r="D483" s="174" t="n"/>
      <c r="E483" s="174" t="n"/>
      <c r="F483" s="173" t="n"/>
      <c r="G483" s="233" t="inlineStr">
        <is>
          <t>Design VEL</t>
        </is>
      </c>
      <c r="H483" s="194" t="inlineStr">
        <is>
          <t>Design CFM</t>
        </is>
      </c>
      <c r="I483" s="188" t="inlineStr">
        <is>
          <t>Initial</t>
        </is>
      </c>
      <c r="J483" s="173" t="n"/>
      <c r="K483" s="188" t="inlineStr">
        <is>
          <t>Final</t>
        </is>
      </c>
      <c r="L483" s="173" t="n"/>
      <c r="M483" s="188" t="inlineStr">
        <is>
          <t>%</t>
        </is>
      </c>
    </row>
    <row r="484" ht="13.35" customHeight="1" s="162">
      <c r="B484" s="153" t="inlineStr">
        <is>
          <t>No.</t>
        </is>
      </c>
      <c r="C484" s="188" t="inlineStr">
        <is>
          <t>Area Served</t>
        </is>
      </c>
      <c r="D484" s="188" t="inlineStr">
        <is>
          <t>Type</t>
        </is>
      </c>
      <c r="E484" s="188" t="inlineStr">
        <is>
          <t>Size</t>
        </is>
      </c>
      <c r="F484" s="188" t="inlineStr">
        <is>
          <t>Ak</t>
        </is>
      </c>
      <c r="G484" s="440" t="n"/>
      <c r="H484" s="440" t="n"/>
      <c r="I484" s="188" t="inlineStr">
        <is>
          <t>VEL</t>
        </is>
      </c>
      <c r="J484" s="188" t="inlineStr">
        <is>
          <t>CFM</t>
        </is>
      </c>
      <c r="K484" s="188" t="inlineStr">
        <is>
          <t>VEL</t>
        </is>
      </c>
      <c r="L484" s="188" t="inlineStr">
        <is>
          <t>CFM</t>
        </is>
      </c>
      <c r="M484" s="440" t="n"/>
    </row>
    <row r="485" ht="13.35" customHeight="1" s="162">
      <c r="B485" s="307" t="n"/>
      <c r="C485" s="307" t="n"/>
      <c r="E485" s="307" t="n"/>
      <c r="F485" s="32" t="n"/>
      <c r="G485" s="33">
        <f>IF(F485="", "", IF(OR(ISTEXT(H485),ISTEXT(F485)),"",H485/F485))</f>
        <v/>
      </c>
      <c r="H485" s="33" t="n"/>
      <c r="I485" s="33" t="n"/>
      <c r="J485" s="33">
        <f>IF(I485="", "", IF(OR(ISTEXT(I485),ISTEXT($F485)),"",I485*$F485))</f>
        <v/>
      </c>
      <c r="K485" s="33" t="n"/>
      <c r="L485" s="33">
        <f>IF(K485="", "", IF(OR(ISTEXT(K485),ISTEXT($F485)),"",K485*$F485))</f>
        <v/>
      </c>
      <c r="M485" s="30">
        <f>IF(OR(H485="",H485=0),"",IF(K485="",IF(J485="","",IF(OR(ISTEXT(J485),ISTEXT(H485)),"",J485/H485)),IF(OR(ISTEXT(L485),ISTEXT(H485)),"",L485/H485)))</f>
        <v/>
      </c>
    </row>
    <row r="486" ht="13.35" customHeight="1" s="162">
      <c r="B486" s="307" t="n"/>
      <c r="C486" s="307" t="n"/>
      <c r="E486" s="307" t="n"/>
      <c r="F486" s="32" t="n"/>
      <c r="G486" s="33">
        <f>IF(F486="", "", IF(OR(ISTEXT(H486),ISTEXT(F486)),"",H486/F486))</f>
        <v/>
      </c>
      <c r="H486" s="33" t="n"/>
      <c r="I486" s="33" t="n"/>
      <c r="J486" s="33">
        <f>IF(I486="", "", IF(OR(ISTEXT(I486),ISTEXT($F486)),"",I486*$F486))</f>
        <v/>
      </c>
      <c r="K486" s="33" t="n"/>
      <c r="L486" s="33">
        <f>IF(K486="", "", IF(OR(ISTEXT(K486),ISTEXT($F486)),"",K486*$F486))</f>
        <v/>
      </c>
      <c r="M486" s="30">
        <f>IF(OR(H486="",H486=0),"",IF(K486="",IF(J486="","",IF(OR(ISTEXT(J486),ISTEXT(H486)),"",J486/H486)),IF(OR(ISTEXT(L486),ISTEXT(H486)),"",L486/H486)))</f>
        <v/>
      </c>
    </row>
    <row r="487" ht="13.35" customHeight="1" s="162">
      <c r="B487" s="307" t="n"/>
      <c r="C487" s="307" t="n"/>
      <c r="E487" s="307" t="n"/>
      <c r="F487" s="32" t="n"/>
      <c r="G487" s="33">
        <f>IF(F487="", "", IF(OR(ISTEXT(H487),ISTEXT(F487)),"",H487/F487))</f>
        <v/>
      </c>
      <c r="H487" s="33" t="n"/>
      <c r="I487" s="33" t="n"/>
      <c r="J487" s="33">
        <f>IF(I487="", "", IF(OR(ISTEXT(I487),ISTEXT($F487)),"",I487*$F487))</f>
        <v/>
      </c>
      <c r="K487" s="33" t="n"/>
      <c r="L487" s="33">
        <f>IF(K487="", "", IF(OR(ISTEXT(K487),ISTEXT($F487)),"",K487*$F487))</f>
        <v/>
      </c>
      <c r="M487" s="30">
        <f>IF(OR(H487="",H487=0),"",IF(K487="",IF(J487="","",IF(OR(ISTEXT(J487),ISTEXT(H487)),"",J487/H487)),IF(OR(ISTEXT(L487),ISTEXT(H487)),"",L487/H487)))</f>
        <v/>
      </c>
    </row>
    <row r="488" ht="13.35" customHeight="1" s="162">
      <c r="B488" s="307" t="n"/>
      <c r="C488" s="307" t="n"/>
      <c r="E488" s="307" t="n"/>
      <c r="F488" s="32" t="n"/>
      <c r="G488" s="33">
        <f>IF(F488="", "", IF(OR(ISTEXT(H488),ISTEXT(F488)),"",H488/F488))</f>
        <v/>
      </c>
      <c r="H488" s="33" t="n"/>
      <c r="I488" s="33" t="n"/>
      <c r="J488" s="33">
        <f>IF(I488="", "", IF(OR(ISTEXT(I488),ISTEXT($F488)),"",I488*$F488))</f>
        <v/>
      </c>
      <c r="K488" s="33" t="n"/>
      <c r="L488" s="33">
        <f>IF(K488="", "", IF(OR(ISTEXT(K488),ISTEXT($F488)),"",K488*$F488))</f>
        <v/>
      </c>
      <c r="M488" s="30">
        <f>IF(OR(H488="",H488=0),"",IF(K488="",IF(J488="","",IF(OR(ISTEXT(J488),ISTEXT(H488)),"",J488/H488)),IF(OR(ISTEXT(L488),ISTEXT(H488)),"",L488/H488)))</f>
        <v/>
      </c>
    </row>
    <row r="489" ht="13.35" customHeight="1" s="162">
      <c r="B489" s="307" t="n"/>
      <c r="C489" s="307" t="n"/>
      <c r="E489" s="307" t="n"/>
      <c r="F489" s="32" t="n"/>
      <c r="G489" s="33">
        <f>IF(F489="", "", IF(OR(ISTEXT(H489),ISTEXT(F489)),"",H489/F489))</f>
        <v/>
      </c>
      <c r="H489" s="33" t="n"/>
      <c r="I489" s="33" t="n"/>
      <c r="J489" s="33">
        <f>IF(I489="", "", IF(OR(ISTEXT(I489),ISTEXT($F489)),"",I489*$F489))</f>
        <v/>
      </c>
      <c r="K489" s="33" t="n"/>
      <c r="L489" s="33">
        <f>IF(K489="", "", IF(OR(ISTEXT(K489),ISTEXT($F489)),"",K489*$F489))</f>
        <v/>
      </c>
      <c r="M489" s="30">
        <f>IF(OR(H489="",H489=0),"",IF(K489="",IF(J489="","",IF(OR(ISTEXT(J489),ISTEXT(H489)),"",J489/H489)),IF(OR(ISTEXT(L489),ISTEXT(H489)),"",L489/H489)))</f>
        <v/>
      </c>
    </row>
    <row r="490" ht="13.35" customHeight="1" s="162">
      <c r="B490" s="307" t="n"/>
      <c r="C490" s="307" t="n"/>
      <c r="E490" s="307" t="n"/>
      <c r="F490" s="32" t="n"/>
      <c r="G490" s="33">
        <f>IF(F490="", "", IF(OR(ISTEXT(H490),ISTEXT(F490)),"",H490/F490))</f>
        <v/>
      </c>
      <c r="H490" s="33" t="n"/>
      <c r="I490" s="33" t="n"/>
      <c r="J490" s="33">
        <f>IF(I490="", "", IF(OR(ISTEXT(I490),ISTEXT($F490)),"",I490*$F490))</f>
        <v/>
      </c>
      <c r="K490" s="33" t="n"/>
      <c r="L490" s="33">
        <f>IF(K490="", "", IF(OR(ISTEXT(K490),ISTEXT($F490)),"",K490*$F490))</f>
        <v/>
      </c>
      <c r="M490" s="30">
        <f>IF(OR(H490="",H490=0),"",IF(K490="",IF(J490="","",IF(OR(ISTEXT(J490),ISTEXT(H490)),"",J490/H490)),IF(OR(ISTEXT(L490),ISTEXT(H490)),"",L490/H490)))</f>
        <v/>
      </c>
    </row>
    <row r="491" ht="13.35" customHeight="1" s="162">
      <c r="B491" s="42" t="n"/>
      <c r="C491" s="231" t="inlineStr">
        <is>
          <t>Total</t>
        </is>
      </c>
      <c r="D491" s="159" t="n"/>
      <c r="E491" s="42" t="n"/>
      <c r="F491" s="42" t="n"/>
      <c r="G491" s="43" t="n"/>
      <c r="H491" s="43">
        <f>IF(SUM(H485:H490)=0,"",SUM(H485:H490))</f>
        <v/>
      </c>
      <c r="I491" s="43" t="n"/>
      <c r="J491" s="43">
        <f>IF(SUM(J485:J490)=0,"",SUM(J485:J490))</f>
        <v/>
      </c>
      <c r="K491" s="43" t="n"/>
      <c r="L491" s="43">
        <f>IF(SUM(L485:L490)=0,"",SUM(L485:L490))</f>
        <v/>
      </c>
      <c r="M491" s="35">
        <f>IF(OR(H491="",H491=0),"",IF(L491="",IF(J491="","",IF(OR(ISTEXT(J491),ISTEXT(H491)),"",J491/H491)),IF(OR(ISTEXT(L491),ISTEXT(H491)),"",L491/H491)))</f>
        <v/>
      </c>
    </row>
    <row r="492" ht="13.35" customHeight="1" s="162">
      <c r="B492" s="188" t="inlineStr">
        <is>
          <t>Remarks</t>
        </is>
      </c>
      <c r="C492" s="173" t="n"/>
      <c r="D492" s="154" t="n"/>
      <c r="E492" s="174" t="n"/>
      <c r="F492" s="174" t="n"/>
      <c r="G492" s="174" t="n"/>
      <c r="H492" s="174" t="n"/>
      <c r="I492" s="174" t="n"/>
      <c r="J492" s="174" t="n"/>
      <c r="K492" s="174" t="n"/>
      <c r="L492" s="174" t="n"/>
      <c r="M492" s="173" t="n"/>
    </row>
    <row r="493" ht="13.35" customHeight="1" s="162">
      <c r="B493" s="154" t="n"/>
      <c r="C493" s="174" t="n"/>
      <c r="D493" s="174" t="n"/>
      <c r="E493" s="174" t="n"/>
      <c r="F493" s="174" t="n"/>
      <c r="G493" s="174" t="n"/>
      <c r="H493" s="174" t="n"/>
      <c r="I493" s="174" t="n"/>
      <c r="J493" s="174" t="n"/>
      <c r="K493" s="174" t="n"/>
      <c r="L493" s="174" t="n"/>
      <c r="M493" s="173" t="n"/>
    </row>
    <row r="494" ht="13.35" customHeight="1" s="162"/>
    <row r="495" ht="13.35" customHeight="1" s="162"/>
    <row r="496" ht="13.35" customHeight="1" s="162"/>
    <row r="497" ht="13.35" customHeight="1" s="162"/>
    <row r="498" ht="13.35" customHeight="1" s="162">
      <c r="B498" s="200" t="inlineStr">
        <is>
          <t>System</t>
        </is>
      </c>
      <c r="C498" s="403" t="n"/>
      <c r="D498" s="209">
        <f>IF('{Equipment Data Entry}'!B169="","",'{Equipment Data Entry}'!B169)</f>
        <v/>
      </c>
      <c r="E498" s="418" t="n"/>
      <c r="F498" s="403" t="n"/>
      <c r="G498" s="200" t="inlineStr">
        <is>
          <t>Service</t>
        </is>
      </c>
      <c r="H498" s="403" t="n"/>
      <c r="I498" s="210">
        <f>IF('{Equipment Data Entry}'!C169="","",'{Equipment Data Entry}'!C169)</f>
        <v/>
      </c>
      <c r="J498" s="418" t="n"/>
      <c r="K498" s="418" t="n"/>
      <c r="L498" s="418" t="n"/>
      <c r="M498" s="403" t="n"/>
    </row>
    <row r="499" ht="13.35" customHeight="1" s="162">
      <c r="B499" s="422" t="n"/>
      <c r="C499" s="423" t="n"/>
      <c r="D499" s="422" t="n"/>
      <c r="E499" s="424" t="n"/>
      <c r="F499" s="423" t="n"/>
      <c r="G499" s="422" t="n"/>
      <c r="H499" s="423" t="n"/>
      <c r="I499" s="422" t="n"/>
      <c r="J499" s="424" t="n"/>
      <c r="K499" s="424" t="n"/>
      <c r="L499" s="424" t="n"/>
      <c r="M499" s="423" t="n"/>
    </row>
    <row r="500" ht="13.35" customHeight="1" s="162">
      <c r="B500" s="199" t="inlineStr">
        <is>
          <t>Terminal Type</t>
        </is>
      </c>
      <c r="C500" s="401" t="n"/>
      <c r="D500" s="204">
        <f>IF('{Equipment Data Entry}'!H169="","",'{Equipment Data Entry}'!H169)</f>
        <v/>
      </c>
      <c r="E500" s="400" t="n"/>
      <c r="F500" s="400" t="n"/>
      <c r="G500" s="401" t="n"/>
      <c r="I500" s="199" t="inlineStr">
        <is>
          <t>Instrument</t>
        </is>
      </c>
      <c r="J500" s="400" t="n"/>
      <c r="K500" s="401" t="n"/>
      <c r="L500" s="199" t="n"/>
      <c r="M500" s="401" t="n"/>
    </row>
    <row r="501" ht="13.35" customHeight="1" s="162">
      <c r="B501" s="200" t="inlineStr">
        <is>
          <t>Unit Data</t>
        </is>
      </c>
      <c r="C501" s="400" t="n"/>
      <c r="D501" s="400" t="n"/>
      <c r="E501" s="400" t="n"/>
      <c r="F501" s="400" t="n"/>
      <c r="G501" s="401" t="n"/>
      <c r="I501" s="200" t="inlineStr">
        <is>
          <t>Design and Performance Data</t>
        </is>
      </c>
      <c r="J501" s="400" t="n"/>
      <c r="K501" s="400" t="n"/>
      <c r="L501" s="400" t="n"/>
      <c r="M501" s="401" t="n"/>
    </row>
    <row r="502" ht="13.35" customHeight="1" s="162">
      <c r="B502" s="199" t="inlineStr">
        <is>
          <t>Manufacturer</t>
        </is>
      </c>
      <c r="C502" s="401" t="n"/>
      <c r="D502" s="204">
        <f>IF('{Equipment Data Entry}'!E169="","",'{Equipment Data Entry}'!E169)</f>
        <v/>
      </c>
      <c r="E502" s="400" t="n"/>
      <c r="F502" s="400" t="n"/>
      <c r="G502" s="401" t="n"/>
      <c r="I502" s="199" t="inlineStr">
        <is>
          <t>Design Criteria</t>
        </is>
      </c>
      <c r="J502" s="400" t="n"/>
      <c r="K502" s="401" t="n"/>
      <c r="L502" s="199" t="inlineStr">
        <is>
          <t>Design</t>
        </is>
      </c>
      <c r="M502" s="199" t="inlineStr">
        <is>
          <t>Actual</t>
        </is>
      </c>
    </row>
    <row r="503" ht="13.35" customHeight="1" s="162">
      <c r="B503" s="199" t="inlineStr">
        <is>
          <t>Model Number</t>
        </is>
      </c>
      <c r="C503" s="401" t="n"/>
      <c r="D503" s="204">
        <f>IF('{Equipment Data Entry}'!F169="","",'{Equipment Data Entry}'!F169)</f>
        <v/>
      </c>
      <c r="E503" s="400" t="n"/>
      <c r="F503" s="400" t="n"/>
      <c r="G503" s="401" t="n"/>
      <c r="I503" s="199" t="inlineStr">
        <is>
          <t>Maximum CFM</t>
        </is>
      </c>
      <c r="J503" s="400" t="n"/>
      <c r="K503" s="401" t="n"/>
      <c r="L503" s="24">
        <f>IF('{Equipment Data Entry}'!I169="","",'{Equipment Data Entry}'!I169)</f>
        <v/>
      </c>
      <c r="M503" s="24">
        <f>L517</f>
        <v/>
      </c>
    </row>
    <row r="504" ht="13.35" customHeight="1" s="162">
      <c r="B504" s="199" t="inlineStr">
        <is>
          <t>Serial Number</t>
        </is>
      </c>
      <c r="C504" s="401" t="n"/>
      <c r="D504" s="204" t="n"/>
      <c r="E504" s="400" t="n"/>
      <c r="F504" s="400" t="n"/>
      <c r="G504" s="401" t="n"/>
      <c r="I504" s="199" t="inlineStr">
        <is>
          <t>Minimum CFM</t>
        </is>
      </c>
      <c r="J504" s="400" t="n"/>
      <c r="K504" s="401" t="n"/>
      <c r="L504" s="24">
        <f>IF('{Equipment Data Entry}'!J169="","",'{Equipment Data Entry}'!J169)</f>
        <v/>
      </c>
      <c r="M504" s="24" t="n"/>
    </row>
    <row r="505" ht="13.35" customHeight="1" s="162">
      <c r="B505" s="199" t="inlineStr">
        <is>
          <t>Area Served</t>
        </is>
      </c>
      <c r="C505" s="401" t="n"/>
      <c r="D505" s="204">
        <f>IF('{Equipment Data Entry}'!C169="","",'{Equipment Data Entry}'!C169)</f>
        <v/>
      </c>
      <c r="E505" s="400" t="n"/>
      <c r="F505" s="400" t="n"/>
      <c r="G505" s="401" t="n"/>
      <c r="I505" s="199" t="inlineStr">
        <is>
          <t>Fan CFM</t>
        </is>
      </c>
      <c r="J505" s="400" t="n"/>
      <c r="K505" s="401" t="n"/>
      <c r="L505" s="24">
        <f>IF('{Equipment Data Entry}'!L169="","",'{Equipment Data Entry}'!L169)</f>
        <v/>
      </c>
      <c r="M505" s="24" t="n"/>
    </row>
    <row r="506" ht="13.35" customHeight="1" s="162">
      <c r="B506" s="199" t="inlineStr">
        <is>
          <t>Location</t>
        </is>
      </c>
      <c r="C506" s="401" t="n"/>
      <c r="D506" s="204">
        <f>IF('{Equipment Data Entry}'!D169="","",'{Equipment Data Entry}'!D169)</f>
        <v/>
      </c>
      <c r="E506" s="400" t="n"/>
      <c r="F506" s="400" t="n"/>
      <c r="G506" s="401" t="n"/>
      <c r="I506" s="199" t="inlineStr">
        <is>
          <t>DDC Address</t>
        </is>
      </c>
      <c r="J506" s="400" t="n"/>
      <c r="K506" s="401" t="n"/>
      <c r="L506" s="208">
        <f>IF('{Equipment Data Entry}'!M169="","",'{Equipment Data Entry}'!M169)</f>
        <v/>
      </c>
      <c r="M506" s="401" t="n"/>
    </row>
    <row r="507" ht="13.35" customHeight="1" s="162">
      <c r="B507" s="199" t="inlineStr">
        <is>
          <t>Inlet Size</t>
        </is>
      </c>
      <c r="C507" s="401" t="n"/>
      <c r="D507" s="204">
        <f>IF('{Equipment Data Entry}'!G169="","",'{Equipment Data Entry}'!G169)</f>
        <v/>
      </c>
      <c r="E507" s="400" t="n"/>
      <c r="F507" s="400" t="n"/>
      <c r="G507" s="401" t="n"/>
      <c r="I507" s="199" t="inlineStr">
        <is>
          <t>Calibration Factor</t>
        </is>
      </c>
      <c r="J507" s="400" t="n"/>
      <c r="K507" s="401" t="n"/>
      <c r="L507" s="27" t="n"/>
      <c r="M507" s="401" t="n"/>
    </row>
    <row r="508" ht="13.35" customHeight="1" s="162">
      <c r="B508" s="199" t="inlineStr">
        <is>
          <t>DDC Max / Min</t>
        </is>
      </c>
      <c r="C508" s="401" t="n"/>
      <c r="D508" s="204" t="n"/>
      <c r="E508" s="400" t="n"/>
      <c r="F508" s="400" t="n"/>
      <c r="G508" s="401" t="n"/>
      <c r="I508" s="199" t="inlineStr">
        <is>
          <t>Heating CFM</t>
        </is>
      </c>
      <c r="J508" s="400" t="n"/>
      <c r="K508" s="401" t="n"/>
      <c r="L508" s="27">
        <f>IF('{Equipment Data Entry}'!K169="","",'{Equipment Data Entry}'!K169)</f>
        <v/>
      </c>
      <c r="M508" s="401" t="n"/>
    </row>
    <row r="509" ht="13.35" customHeight="1" s="162">
      <c r="B509" s="188" t="inlineStr">
        <is>
          <t>Register / Grille / Diffuser Airflow</t>
        </is>
      </c>
      <c r="C509" s="174" t="n"/>
      <c r="D509" s="174" t="n"/>
      <c r="E509" s="174" t="n"/>
      <c r="F509" s="173" t="n"/>
      <c r="G509" s="233" t="inlineStr">
        <is>
          <t>Design VEL</t>
        </is>
      </c>
      <c r="H509" s="194" t="inlineStr">
        <is>
          <t>Design CFM</t>
        </is>
      </c>
      <c r="I509" s="188" t="inlineStr">
        <is>
          <t>Initial</t>
        </is>
      </c>
      <c r="J509" s="173" t="n"/>
      <c r="K509" s="188" t="inlineStr">
        <is>
          <t>Final</t>
        </is>
      </c>
      <c r="L509" s="173" t="n"/>
      <c r="M509" s="188" t="inlineStr">
        <is>
          <t>%</t>
        </is>
      </c>
    </row>
    <row r="510" ht="13.35" customHeight="1" s="162">
      <c r="B510" s="153" t="inlineStr">
        <is>
          <t>No.</t>
        </is>
      </c>
      <c r="C510" s="188" t="inlineStr">
        <is>
          <t>Area Served</t>
        </is>
      </c>
      <c r="D510" s="188" t="inlineStr">
        <is>
          <t>Type</t>
        </is>
      </c>
      <c r="E510" s="188" t="inlineStr">
        <is>
          <t>Size</t>
        </is>
      </c>
      <c r="F510" s="188" t="inlineStr">
        <is>
          <t>Ak</t>
        </is>
      </c>
      <c r="G510" s="440" t="n"/>
      <c r="H510" s="440" t="n"/>
      <c r="I510" s="188" t="inlineStr">
        <is>
          <t>VEL</t>
        </is>
      </c>
      <c r="J510" s="188" t="inlineStr">
        <is>
          <t>CFM</t>
        </is>
      </c>
      <c r="K510" s="188" t="inlineStr">
        <is>
          <t>VEL</t>
        </is>
      </c>
      <c r="L510" s="188" t="inlineStr">
        <is>
          <t>CFM</t>
        </is>
      </c>
      <c r="M510" s="440" t="n"/>
    </row>
    <row r="511" ht="13.35" customHeight="1" s="162">
      <c r="B511" s="307" t="n"/>
      <c r="C511" s="307" t="n"/>
      <c r="E511" s="307" t="n"/>
      <c r="F511" s="32" t="n"/>
      <c r="G511" s="33">
        <f>IF(F511="", "", IF(OR(ISTEXT(H511),ISTEXT(F511)),"",H511/F511))</f>
        <v/>
      </c>
      <c r="H511" s="33" t="n"/>
      <c r="I511" s="33" t="n"/>
      <c r="J511" s="33">
        <f>IF(I511="", "", IF(OR(ISTEXT(I511),ISTEXT($F511)),"",I511*$F511))</f>
        <v/>
      </c>
      <c r="K511" s="33" t="n"/>
      <c r="L511" s="33">
        <f>IF(K511="", "", IF(OR(ISTEXT(K511),ISTEXT($F511)),"",K511*$F511))</f>
        <v/>
      </c>
      <c r="M511" s="30">
        <f>IF(OR(H511="",H511=0),"",IF(K511="",IF(J511="","",IF(OR(ISTEXT(J511),ISTEXT(H511)),"",J511/H511)),IF(OR(ISTEXT(L511),ISTEXT(H511)),"",L511/H511)))</f>
        <v/>
      </c>
    </row>
    <row r="512" ht="13.35" customHeight="1" s="162">
      <c r="B512" s="307" t="n"/>
      <c r="C512" s="307" t="n"/>
      <c r="E512" s="307" t="n"/>
      <c r="F512" s="32" t="n"/>
      <c r="G512" s="33">
        <f>IF(F512="", "", IF(OR(ISTEXT(H512),ISTEXT(F512)),"",H512/F512))</f>
        <v/>
      </c>
      <c r="H512" s="33" t="n"/>
      <c r="I512" s="33" t="n"/>
      <c r="J512" s="33">
        <f>IF(I512="", "", IF(OR(ISTEXT(I512),ISTEXT($F512)),"",I512*$F512))</f>
        <v/>
      </c>
      <c r="K512" s="33" t="n"/>
      <c r="L512" s="33">
        <f>IF(K512="", "", IF(OR(ISTEXT(K512),ISTEXT($F512)),"",K512*$F512))</f>
        <v/>
      </c>
      <c r="M512" s="30">
        <f>IF(OR(H512="",H512=0),"",IF(K512="",IF(J512="","",IF(OR(ISTEXT(J512),ISTEXT(H512)),"",J512/H512)),IF(OR(ISTEXT(L512),ISTEXT(H512)),"",L512/H512)))</f>
        <v/>
      </c>
    </row>
    <row r="513" ht="13.35" customHeight="1" s="162">
      <c r="B513" s="307" t="n"/>
      <c r="C513" s="307" t="n"/>
      <c r="E513" s="307" t="n"/>
      <c r="F513" s="32" t="n"/>
      <c r="G513" s="33">
        <f>IF(F513="", "", IF(OR(ISTEXT(H513),ISTEXT(F513)),"",H513/F513))</f>
        <v/>
      </c>
      <c r="H513" s="33" t="n"/>
      <c r="I513" s="33" t="n"/>
      <c r="J513" s="33">
        <f>IF(I513="", "", IF(OR(ISTEXT(I513),ISTEXT($F513)),"",I513*$F513))</f>
        <v/>
      </c>
      <c r="K513" s="33" t="n"/>
      <c r="L513" s="33">
        <f>IF(K513="", "", IF(OR(ISTEXT(K513),ISTEXT($F513)),"",K513*$F513))</f>
        <v/>
      </c>
      <c r="M513" s="30">
        <f>IF(OR(H513="",H513=0),"",IF(K513="",IF(J513="","",IF(OR(ISTEXT(J513),ISTEXT(H513)),"",J513/H513)),IF(OR(ISTEXT(L513),ISTEXT(H513)),"",L513/H513)))</f>
        <v/>
      </c>
    </row>
    <row r="514" ht="13.35" customHeight="1" s="162">
      <c r="B514" s="307" t="n"/>
      <c r="C514" s="307" t="n"/>
      <c r="E514" s="307" t="n"/>
      <c r="F514" s="32" t="n"/>
      <c r="G514" s="33">
        <f>IF(F514="", "", IF(OR(ISTEXT(H514),ISTEXT(F514)),"",H514/F514))</f>
        <v/>
      </c>
      <c r="H514" s="33" t="n"/>
      <c r="I514" s="33" t="n"/>
      <c r="J514" s="33">
        <f>IF(I514="", "", IF(OR(ISTEXT(I514),ISTEXT($F514)),"",I514*$F514))</f>
        <v/>
      </c>
      <c r="K514" s="33" t="n"/>
      <c r="L514" s="33">
        <f>IF(K514="", "", IF(OR(ISTEXT(K514),ISTEXT($F514)),"",K514*$F514))</f>
        <v/>
      </c>
      <c r="M514" s="30">
        <f>IF(OR(H514="",H514=0),"",IF(K514="",IF(J514="","",IF(OR(ISTEXT(J514),ISTEXT(H514)),"",J514/H514)),IF(OR(ISTEXT(L514),ISTEXT(H514)),"",L514/H514)))</f>
        <v/>
      </c>
    </row>
    <row r="515" ht="13.35" customHeight="1" s="162">
      <c r="B515" s="307" t="n"/>
      <c r="C515" s="307" t="n"/>
      <c r="E515" s="307" t="n"/>
      <c r="F515" s="32" t="n"/>
      <c r="G515" s="33">
        <f>IF(F515="", "", IF(OR(ISTEXT(H515),ISTEXT(F515)),"",H515/F515))</f>
        <v/>
      </c>
      <c r="H515" s="33" t="n"/>
      <c r="I515" s="33" t="n"/>
      <c r="J515" s="33">
        <f>IF(I515="", "", IF(OR(ISTEXT(I515),ISTEXT($F515)),"",I515*$F515))</f>
        <v/>
      </c>
      <c r="K515" s="33" t="n"/>
      <c r="L515" s="33">
        <f>IF(K515="", "", IF(OR(ISTEXT(K515),ISTEXT($F515)),"",K515*$F515))</f>
        <v/>
      </c>
      <c r="M515" s="30">
        <f>IF(OR(H515="",H515=0),"",IF(K515="",IF(J515="","",IF(OR(ISTEXT(J515),ISTEXT(H515)),"",J515/H515)),IF(OR(ISTEXT(L515),ISTEXT(H515)),"",L515/H515)))</f>
        <v/>
      </c>
    </row>
    <row r="516" ht="13.35" customHeight="1" s="162">
      <c r="B516" s="307" t="n"/>
      <c r="C516" s="307" t="n"/>
      <c r="E516" s="307" t="n"/>
      <c r="F516" s="32" t="n"/>
      <c r="G516" s="33">
        <f>IF(F516="", "", IF(OR(ISTEXT(H516),ISTEXT(F516)),"",H516/F516))</f>
        <v/>
      </c>
      <c r="H516" s="33" t="n"/>
      <c r="I516" s="33" t="n"/>
      <c r="J516" s="33">
        <f>IF(I516="", "", IF(OR(ISTEXT(I516),ISTEXT($F516)),"",I516*$F516))</f>
        <v/>
      </c>
      <c r="K516" s="33" t="n"/>
      <c r="L516" s="33">
        <f>IF(K516="", "", IF(OR(ISTEXT(K516),ISTEXT($F516)),"",K516*$F516))</f>
        <v/>
      </c>
      <c r="M516" s="30">
        <f>IF(OR(H516="",H516=0),"",IF(K516="",IF(J516="","",IF(OR(ISTEXT(J516),ISTEXT(H516)),"",J516/H516)),IF(OR(ISTEXT(L516),ISTEXT(H516)),"",L516/H516)))</f>
        <v/>
      </c>
    </row>
    <row r="517" ht="13.35" customHeight="1" s="162">
      <c r="B517" s="42" t="n"/>
      <c r="C517" s="231" t="inlineStr">
        <is>
          <t>Total</t>
        </is>
      </c>
      <c r="D517" s="159" t="n"/>
      <c r="E517" s="42" t="n"/>
      <c r="F517" s="42" t="n"/>
      <c r="G517" s="43" t="n"/>
      <c r="H517" s="43">
        <f>IF(SUM(H511:H516)=0,"",SUM(H511:H516))</f>
        <v/>
      </c>
      <c r="I517" s="43" t="n"/>
      <c r="J517" s="43">
        <f>IF(SUM(J511:J516)=0,"",SUM(J511:J516))</f>
        <v/>
      </c>
      <c r="K517" s="43" t="n"/>
      <c r="L517" s="43">
        <f>IF(SUM(L511:L516)=0,"",SUM(L511:L516))</f>
        <v/>
      </c>
      <c r="M517" s="35">
        <f>IF(OR(H517="",H517=0),"",IF(L517="",IF(J517="","",IF(OR(ISTEXT(J517),ISTEXT(H517)),"",J517/H517)),IF(OR(ISTEXT(L517),ISTEXT(H517)),"",L517/H517)))</f>
        <v/>
      </c>
    </row>
    <row r="518" ht="13.35" customHeight="1" s="162">
      <c r="B518" s="188" t="inlineStr">
        <is>
          <t>Remarks</t>
        </is>
      </c>
      <c r="C518" s="173" t="n"/>
      <c r="D518" s="154" t="n"/>
      <c r="E518" s="174" t="n"/>
      <c r="F518" s="174" t="n"/>
      <c r="G518" s="174" t="n"/>
      <c r="H518" s="174" t="n"/>
      <c r="I518" s="174" t="n"/>
      <c r="J518" s="174" t="n"/>
      <c r="K518" s="174" t="n"/>
      <c r="L518" s="174" t="n"/>
      <c r="M518" s="173" t="n"/>
    </row>
    <row r="519" ht="13.35" customHeight="1" s="162">
      <c r="B519" s="154" t="n"/>
      <c r="C519" s="174" t="n"/>
      <c r="D519" s="174" t="n"/>
      <c r="E519" s="174" t="n"/>
      <c r="F519" s="174" t="n"/>
      <c r="G519" s="174" t="n"/>
      <c r="H519" s="174" t="n"/>
      <c r="I519" s="174" t="n"/>
      <c r="J519" s="174" t="n"/>
      <c r="K519" s="174" t="n"/>
      <c r="L519" s="174" t="n"/>
      <c r="M519" s="173" t="n"/>
    </row>
    <row r="520" ht="13.35" customHeight="1" s="162"/>
    <row r="521" ht="13.35" customHeight="1" s="162"/>
    <row r="522" ht="13.35" customHeight="1" s="162"/>
    <row r="523" ht="13.35" customHeight="1" s="162"/>
    <row r="524" ht="13.35" customHeight="1" s="162">
      <c r="B524" s="200" t="inlineStr">
        <is>
          <t>System</t>
        </is>
      </c>
      <c r="C524" s="403" t="n"/>
      <c r="D524" s="209">
        <f>IF('{Equipment Data Entry}'!B170="","",'{Equipment Data Entry}'!B170)</f>
        <v/>
      </c>
      <c r="E524" s="418" t="n"/>
      <c r="F524" s="403" t="n"/>
      <c r="G524" s="200" t="inlineStr">
        <is>
          <t>Service</t>
        </is>
      </c>
      <c r="H524" s="403" t="n"/>
      <c r="I524" s="210">
        <f>IF('{Equipment Data Entry}'!C170="","",'{Equipment Data Entry}'!C170)</f>
        <v/>
      </c>
      <c r="J524" s="418" t="n"/>
      <c r="K524" s="418" t="n"/>
      <c r="L524" s="418" t="n"/>
      <c r="M524" s="403" t="n"/>
    </row>
    <row r="525" ht="13.35" customHeight="1" s="162">
      <c r="B525" s="422" t="n"/>
      <c r="C525" s="423" t="n"/>
      <c r="D525" s="422" t="n"/>
      <c r="E525" s="424" t="n"/>
      <c r="F525" s="423" t="n"/>
      <c r="G525" s="422" t="n"/>
      <c r="H525" s="423" t="n"/>
      <c r="I525" s="422" t="n"/>
      <c r="J525" s="424" t="n"/>
      <c r="K525" s="424" t="n"/>
      <c r="L525" s="424" t="n"/>
      <c r="M525" s="423" t="n"/>
    </row>
    <row r="526" ht="13.35" customHeight="1" s="162">
      <c r="B526" s="199" t="inlineStr">
        <is>
          <t>Terminal Type</t>
        </is>
      </c>
      <c r="C526" s="401" t="n"/>
      <c r="D526" s="204">
        <f>IF('{Equipment Data Entry}'!H170="","",'{Equipment Data Entry}'!H170)</f>
        <v/>
      </c>
      <c r="E526" s="400" t="n"/>
      <c r="F526" s="400" t="n"/>
      <c r="G526" s="401" t="n"/>
      <c r="I526" s="199" t="inlineStr">
        <is>
          <t>Instrument</t>
        </is>
      </c>
      <c r="J526" s="400" t="n"/>
      <c r="K526" s="401" t="n"/>
      <c r="L526" s="199" t="n"/>
      <c r="M526" s="401" t="n"/>
    </row>
    <row r="527" ht="13.35" customHeight="1" s="162">
      <c r="B527" s="200" t="inlineStr">
        <is>
          <t>Unit Data</t>
        </is>
      </c>
      <c r="C527" s="400" t="n"/>
      <c r="D527" s="400" t="n"/>
      <c r="E527" s="400" t="n"/>
      <c r="F527" s="400" t="n"/>
      <c r="G527" s="401" t="n"/>
      <c r="I527" s="200" t="inlineStr">
        <is>
          <t>Design and Performance Data</t>
        </is>
      </c>
      <c r="J527" s="400" t="n"/>
      <c r="K527" s="400" t="n"/>
      <c r="L527" s="400" t="n"/>
      <c r="M527" s="401" t="n"/>
    </row>
    <row r="528" ht="13.35" customHeight="1" s="162">
      <c r="B528" s="199" t="inlineStr">
        <is>
          <t>Manufacturer</t>
        </is>
      </c>
      <c r="C528" s="401" t="n"/>
      <c r="D528" s="204">
        <f>IF('{Equipment Data Entry}'!E170="","",'{Equipment Data Entry}'!E170)</f>
        <v/>
      </c>
      <c r="E528" s="400" t="n"/>
      <c r="F528" s="400" t="n"/>
      <c r="G528" s="401" t="n"/>
      <c r="I528" s="199" t="inlineStr">
        <is>
          <t>Design Criteria</t>
        </is>
      </c>
      <c r="J528" s="400" t="n"/>
      <c r="K528" s="401" t="n"/>
      <c r="L528" s="199" t="inlineStr">
        <is>
          <t>Design</t>
        </is>
      </c>
      <c r="M528" s="199" t="inlineStr">
        <is>
          <t>Actual</t>
        </is>
      </c>
    </row>
    <row r="529" ht="13.35" customHeight="1" s="162">
      <c r="B529" s="199" t="inlineStr">
        <is>
          <t>Model Number</t>
        </is>
      </c>
      <c r="C529" s="401" t="n"/>
      <c r="D529" s="204">
        <f>IF('{Equipment Data Entry}'!F170="","",'{Equipment Data Entry}'!F170)</f>
        <v/>
      </c>
      <c r="E529" s="400" t="n"/>
      <c r="F529" s="400" t="n"/>
      <c r="G529" s="401" t="n"/>
      <c r="I529" s="199" t="inlineStr">
        <is>
          <t>Maximum CFM</t>
        </is>
      </c>
      <c r="J529" s="400" t="n"/>
      <c r="K529" s="401" t="n"/>
      <c r="L529" s="24">
        <f>IF('{Equipment Data Entry}'!I170="","",'{Equipment Data Entry}'!I170)</f>
        <v/>
      </c>
      <c r="M529" s="24">
        <f>L543</f>
        <v/>
      </c>
    </row>
    <row r="530" ht="13.35" customHeight="1" s="162">
      <c r="B530" s="199" t="inlineStr">
        <is>
          <t>Serial Number</t>
        </is>
      </c>
      <c r="C530" s="401" t="n"/>
      <c r="D530" s="204" t="n"/>
      <c r="E530" s="400" t="n"/>
      <c r="F530" s="400" t="n"/>
      <c r="G530" s="401" t="n"/>
      <c r="I530" s="199" t="inlineStr">
        <is>
          <t>Minimum CFM</t>
        </is>
      </c>
      <c r="J530" s="400" t="n"/>
      <c r="K530" s="401" t="n"/>
      <c r="L530" s="24">
        <f>IF('{Equipment Data Entry}'!J170="","",'{Equipment Data Entry}'!J170)</f>
        <v/>
      </c>
      <c r="M530" s="24" t="n"/>
    </row>
    <row r="531" ht="13.35" customHeight="1" s="162">
      <c r="B531" s="199" t="inlineStr">
        <is>
          <t>Area Served</t>
        </is>
      </c>
      <c r="C531" s="401" t="n"/>
      <c r="D531" s="204">
        <f>IF('{Equipment Data Entry}'!C170="","",'{Equipment Data Entry}'!C170)</f>
        <v/>
      </c>
      <c r="E531" s="400" t="n"/>
      <c r="F531" s="400" t="n"/>
      <c r="G531" s="401" t="n"/>
      <c r="I531" s="199" t="inlineStr">
        <is>
          <t>Fan CFM</t>
        </is>
      </c>
      <c r="J531" s="400" t="n"/>
      <c r="K531" s="401" t="n"/>
      <c r="L531" s="24">
        <f>IF('{Equipment Data Entry}'!L170="","",'{Equipment Data Entry}'!L170)</f>
        <v/>
      </c>
      <c r="M531" s="24" t="n"/>
    </row>
    <row r="532" ht="13.35" customHeight="1" s="162">
      <c r="B532" s="199" t="inlineStr">
        <is>
          <t>Location</t>
        </is>
      </c>
      <c r="C532" s="401" t="n"/>
      <c r="D532" s="204">
        <f>IF('{Equipment Data Entry}'!D170="","",'{Equipment Data Entry}'!D170)</f>
        <v/>
      </c>
      <c r="E532" s="400" t="n"/>
      <c r="F532" s="400" t="n"/>
      <c r="G532" s="401" t="n"/>
      <c r="I532" s="199" t="inlineStr">
        <is>
          <t>DDC Address</t>
        </is>
      </c>
      <c r="J532" s="400" t="n"/>
      <c r="K532" s="401" t="n"/>
      <c r="L532" s="208">
        <f>IF('{Equipment Data Entry}'!M170="","",'{Equipment Data Entry}'!M170)</f>
        <v/>
      </c>
      <c r="M532" s="401" t="n"/>
    </row>
    <row r="533" ht="13.35" customHeight="1" s="162">
      <c r="B533" s="199" t="inlineStr">
        <is>
          <t>Inlet Size</t>
        </is>
      </c>
      <c r="C533" s="401" t="n"/>
      <c r="D533" s="204">
        <f>IF('{Equipment Data Entry}'!G170="","",'{Equipment Data Entry}'!G170)</f>
        <v/>
      </c>
      <c r="E533" s="400" t="n"/>
      <c r="F533" s="400" t="n"/>
      <c r="G533" s="401" t="n"/>
      <c r="I533" s="199" t="inlineStr">
        <is>
          <t>Calibration Factor</t>
        </is>
      </c>
      <c r="J533" s="400" t="n"/>
      <c r="K533" s="401" t="n"/>
      <c r="L533" s="27" t="n"/>
      <c r="M533" s="401" t="n"/>
    </row>
    <row r="534" ht="13.35" customHeight="1" s="162">
      <c r="B534" s="199" t="inlineStr">
        <is>
          <t>DDC Max / Min</t>
        </is>
      </c>
      <c r="C534" s="401" t="n"/>
      <c r="D534" s="204" t="n"/>
      <c r="E534" s="400" t="n"/>
      <c r="F534" s="400" t="n"/>
      <c r="G534" s="401" t="n"/>
      <c r="I534" s="199" t="inlineStr">
        <is>
          <t>Heating CFM</t>
        </is>
      </c>
      <c r="J534" s="400" t="n"/>
      <c r="K534" s="401" t="n"/>
      <c r="L534" s="27">
        <f>IF('{Equipment Data Entry}'!K170="","",'{Equipment Data Entry}'!K170)</f>
        <v/>
      </c>
      <c r="M534" s="401" t="n"/>
    </row>
    <row r="535" ht="13.35" customHeight="1" s="162">
      <c r="B535" s="188" t="inlineStr">
        <is>
          <t>Register / Grille / Diffuser Airflow</t>
        </is>
      </c>
      <c r="C535" s="174" t="n"/>
      <c r="D535" s="174" t="n"/>
      <c r="E535" s="174" t="n"/>
      <c r="F535" s="173" t="n"/>
      <c r="G535" s="233" t="inlineStr">
        <is>
          <t>Design VEL</t>
        </is>
      </c>
      <c r="H535" s="194" t="inlineStr">
        <is>
          <t>Design CFM</t>
        </is>
      </c>
      <c r="I535" s="188" t="inlineStr">
        <is>
          <t>Initial</t>
        </is>
      </c>
      <c r="J535" s="173" t="n"/>
      <c r="K535" s="188" t="inlineStr">
        <is>
          <t>Final</t>
        </is>
      </c>
      <c r="L535" s="173" t="n"/>
      <c r="M535" s="188" t="inlineStr">
        <is>
          <t>%</t>
        </is>
      </c>
    </row>
    <row r="536" ht="13.35" customHeight="1" s="162">
      <c r="B536" s="153" t="inlineStr">
        <is>
          <t>No.</t>
        </is>
      </c>
      <c r="C536" s="188" t="inlineStr">
        <is>
          <t>Area Served</t>
        </is>
      </c>
      <c r="D536" s="188" t="inlineStr">
        <is>
          <t>Type</t>
        </is>
      </c>
      <c r="E536" s="188" t="inlineStr">
        <is>
          <t>Size</t>
        </is>
      </c>
      <c r="F536" s="188" t="inlineStr">
        <is>
          <t>Ak</t>
        </is>
      </c>
      <c r="G536" s="440" t="n"/>
      <c r="H536" s="440" t="n"/>
      <c r="I536" s="188" t="inlineStr">
        <is>
          <t>VEL</t>
        </is>
      </c>
      <c r="J536" s="188" t="inlineStr">
        <is>
          <t>CFM</t>
        </is>
      </c>
      <c r="K536" s="188" t="inlineStr">
        <is>
          <t>VEL</t>
        </is>
      </c>
      <c r="L536" s="188" t="inlineStr">
        <is>
          <t>CFM</t>
        </is>
      </c>
      <c r="M536" s="440" t="n"/>
    </row>
    <row r="537" ht="13.35" customHeight="1" s="162">
      <c r="B537" s="307" t="n"/>
      <c r="C537" s="307" t="n"/>
      <c r="E537" s="307" t="n"/>
      <c r="F537" s="32" t="n"/>
      <c r="G537" s="33">
        <f>IF(F537="", "", IF(OR(ISTEXT(H537),ISTEXT(F537)),"",H537/F537))</f>
        <v/>
      </c>
      <c r="H537" s="33" t="n"/>
      <c r="I537" s="33" t="n"/>
      <c r="J537" s="33">
        <f>IF(I537="", "", IF(OR(ISTEXT(I537),ISTEXT($F537)),"",I537*$F537))</f>
        <v/>
      </c>
      <c r="K537" s="33" t="n"/>
      <c r="L537" s="33">
        <f>IF(K537="", "", IF(OR(ISTEXT(K537),ISTEXT($F537)),"",K537*$F537))</f>
        <v/>
      </c>
      <c r="M537" s="30">
        <f>IF(OR(H537="",H537=0),"",IF(K537="",IF(J537="","",IF(OR(ISTEXT(J537),ISTEXT(H537)),"",J537/H537)),IF(OR(ISTEXT(L537),ISTEXT(H537)),"",L537/H537)))</f>
        <v/>
      </c>
    </row>
    <row r="538" ht="13.35" customHeight="1" s="162">
      <c r="B538" s="307" t="n"/>
      <c r="C538" s="307" t="n"/>
      <c r="E538" s="307" t="n"/>
      <c r="F538" s="32" t="n"/>
      <c r="G538" s="33">
        <f>IF(F538="", "", IF(OR(ISTEXT(H538),ISTEXT(F538)),"",H538/F538))</f>
        <v/>
      </c>
      <c r="H538" s="33" t="n"/>
      <c r="I538" s="33" t="n"/>
      <c r="J538" s="33">
        <f>IF(I538="", "", IF(OR(ISTEXT(I538),ISTEXT($F538)),"",I538*$F538))</f>
        <v/>
      </c>
      <c r="K538" s="33" t="n"/>
      <c r="L538" s="33">
        <f>IF(K538="", "", IF(OR(ISTEXT(K538),ISTEXT($F538)),"",K538*$F538))</f>
        <v/>
      </c>
      <c r="M538" s="30">
        <f>IF(OR(H538="",H538=0),"",IF(K538="",IF(J538="","",IF(OR(ISTEXT(J538),ISTEXT(H538)),"",J538/H538)),IF(OR(ISTEXT(L538),ISTEXT(H538)),"",L538/H538)))</f>
        <v/>
      </c>
    </row>
    <row r="539" ht="13.35" customHeight="1" s="162">
      <c r="B539" s="307" t="n"/>
      <c r="C539" s="307" t="n"/>
      <c r="E539" s="307" t="n"/>
      <c r="F539" s="32" t="n"/>
      <c r="G539" s="33">
        <f>IF(F539="", "", IF(OR(ISTEXT(H539),ISTEXT(F539)),"",H539/F539))</f>
        <v/>
      </c>
      <c r="H539" s="33" t="n"/>
      <c r="I539" s="33" t="n"/>
      <c r="J539" s="33">
        <f>IF(I539="", "", IF(OR(ISTEXT(I539),ISTEXT($F539)),"",I539*$F539))</f>
        <v/>
      </c>
      <c r="K539" s="33" t="n"/>
      <c r="L539" s="33">
        <f>IF(K539="", "", IF(OR(ISTEXT(K539),ISTEXT($F539)),"",K539*$F539))</f>
        <v/>
      </c>
      <c r="M539" s="30">
        <f>IF(OR(H539="",H539=0),"",IF(K539="",IF(J539="","",IF(OR(ISTEXT(J539),ISTEXT(H539)),"",J539/H539)),IF(OR(ISTEXT(L539),ISTEXT(H539)),"",L539/H539)))</f>
        <v/>
      </c>
    </row>
    <row r="540" ht="13.35" customHeight="1" s="162">
      <c r="B540" s="307" t="n"/>
      <c r="C540" s="307" t="n"/>
      <c r="E540" s="307" t="n"/>
      <c r="F540" s="32" t="n"/>
      <c r="G540" s="33">
        <f>IF(F540="", "", IF(OR(ISTEXT(H540),ISTEXT(F540)),"",H540/F540))</f>
        <v/>
      </c>
      <c r="H540" s="33" t="n"/>
      <c r="I540" s="33" t="n"/>
      <c r="J540" s="33">
        <f>IF(I540="", "", IF(OR(ISTEXT(I540),ISTEXT($F540)),"",I540*$F540))</f>
        <v/>
      </c>
      <c r="K540" s="33" t="n"/>
      <c r="L540" s="33">
        <f>IF(K540="", "", IF(OR(ISTEXT(K540),ISTEXT($F540)),"",K540*$F540))</f>
        <v/>
      </c>
      <c r="M540" s="30">
        <f>IF(OR(H540="",H540=0),"",IF(K540="",IF(J540="","",IF(OR(ISTEXT(J540),ISTEXT(H540)),"",J540/H540)),IF(OR(ISTEXT(L540),ISTEXT(H540)),"",L540/H540)))</f>
        <v/>
      </c>
    </row>
    <row r="541" ht="13.35" customHeight="1" s="162">
      <c r="B541" s="307" t="n"/>
      <c r="C541" s="307" t="n"/>
      <c r="E541" s="307" t="n"/>
      <c r="F541" s="32" t="n"/>
      <c r="G541" s="33">
        <f>IF(F541="", "", IF(OR(ISTEXT(H541),ISTEXT(F541)),"",H541/F541))</f>
        <v/>
      </c>
      <c r="H541" s="33" t="n"/>
      <c r="I541" s="33" t="n"/>
      <c r="J541" s="33">
        <f>IF(I541="", "", IF(OR(ISTEXT(I541),ISTEXT($F541)),"",I541*$F541))</f>
        <v/>
      </c>
      <c r="K541" s="33" t="n"/>
      <c r="L541" s="33">
        <f>IF(K541="", "", IF(OR(ISTEXT(K541),ISTEXT($F541)),"",K541*$F541))</f>
        <v/>
      </c>
      <c r="M541" s="30">
        <f>IF(OR(H541="",H541=0),"",IF(K541="",IF(J541="","",IF(OR(ISTEXT(J541),ISTEXT(H541)),"",J541/H541)),IF(OR(ISTEXT(L541),ISTEXT(H541)),"",L541/H541)))</f>
        <v/>
      </c>
    </row>
    <row r="542" ht="13.35" customHeight="1" s="162">
      <c r="B542" s="307" t="n"/>
      <c r="C542" s="307" t="n"/>
      <c r="E542" s="307" t="n"/>
      <c r="F542" s="32" t="n"/>
      <c r="G542" s="33">
        <f>IF(F542="", "", IF(OR(ISTEXT(H542),ISTEXT(F542)),"",H542/F542))</f>
        <v/>
      </c>
      <c r="H542" s="33" t="n"/>
      <c r="I542" s="33" t="n"/>
      <c r="J542" s="33">
        <f>IF(I542="", "", IF(OR(ISTEXT(I542),ISTEXT($F542)),"",I542*$F542))</f>
        <v/>
      </c>
      <c r="K542" s="33" t="n"/>
      <c r="L542" s="33">
        <f>IF(K542="", "", IF(OR(ISTEXT(K542),ISTEXT($F542)),"",K542*$F542))</f>
        <v/>
      </c>
      <c r="M542" s="30">
        <f>IF(OR(H542="",H542=0),"",IF(K542="",IF(J542="","",IF(OR(ISTEXT(J542),ISTEXT(H542)),"",J542/H542)),IF(OR(ISTEXT(L542),ISTEXT(H542)),"",L542/H542)))</f>
        <v/>
      </c>
    </row>
    <row r="543" ht="13.35" customHeight="1" s="162">
      <c r="B543" s="42" t="n"/>
      <c r="C543" s="231" t="inlineStr">
        <is>
          <t>Total</t>
        </is>
      </c>
      <c r="D543" s="159" t="n"/>
      <c r="E543" s="42" t="n"/>
      <c r="F543" s="42" t="n"/>
      <c r="G543" s="43" t="n"/>
      <c r="H543" s="43">
        <f>IF(SUM(H537:H542)=0,"",SUM(H537:H542))</f>
        <v/>
      </c>
      <c r="I543" s="43" t="n"/>
      <c r="J543" s="43">
        <f>IF(SUM(J537:J542)=0,"",SUM(J537:J542))</f>
        <v/>
      </c>
      <c r="K543" s="43" t="n"/>
      <c r="L543" s="43">
        <f>IF(SUM(L537:L542)=0,"",SUM(L537:L542))</f>
        <v/>
      </c>
      <c r="M543" s="35">
        <f>IF(OR(H543="",H543=0),"",IF(L543="",IF(J543="","",IF(OR(ISTEXT(J543),ISTEXT(H543)),"",J543/H543)),IF(OR(ISTEXT(L543),ISTEXT(H543)),"",L543/H543)))</f>
        <v/>
      </c>
    </row>
    <row r="544" ht="13.35" customHeight="1" s="162">
      <c r="B544" s="188" t="inlineStr">
        <is>
          <t>Remarks</t>
        </is>
      </c>
      <c r="C544" s="173" t="n"/>
      <c r="D544" s="154" t="n"/>
      <c r="E544" s="174" t="n"/>
      <c r="F544" s="174" t="n"/>
      <c r="G544" s="174" t="n"/>
      <c r="H544" s="174" t="n"/>
      <c r="I544" s="174" t="n"/>
      <c r="J544" s="174" t="n"/>
      <c r="K544" s="174" t="n"/>
      <c r="L544" s="174" t="n"/>
      <c r="M544" s="173" t="n"/>
    </row>
    <row r="545" ht="13.35" customHeight="1" s="162">
      <c r="B545" s="154" t="n"/>
      <c r="C545" s="174" t="n"/>
      <c r="D545" s="174" t="n"/>
      <c r="E545" s="174" t="n"/>
      <c r="F545" s="174" t="n"/>
      <c r="G545" s="174" t="n"/>
      <c r="H545" s="174" t="n"/>
      <c r="I545" s="174" t="n"/>
      <c r="J545" s="174" t="n"/>
      <c r="K545" s="174" t="n"/>
      <c r="L545" s="174" t="n"/>
      <c r="M545" s="173" t="n"/>
    </row>
    <row r="546" ht="13.35" customHeight="1" s="162"/>
    <row r="547" ht="13.35" customHeight="1" s="162"/>
    <row r="548" ht="13.35" customHeight="1" s="162"/>
    <row r="549" ht="13.35" customHeight="1" s="162"/>
    <row r="550" ht="13.35" customHeight="1" s="162">
      <c r="B550" s="200" t="inlineStr">
        <is>
          <t>System</t>
        </is>
      </c>
      <c r="C550" s="403" t="n"/>
      <c r="D550" s="209">
        <f>IF('{Equipment Data Entry}'!B171="","",'{Equipment Data Entry}'!B171)</f>
        <v/>
      </c>
      <c r="E550" s="418" t="n"/>
      <c r="F550" s="403" t="n"/>
      <c r="G550" s="200" t="inlineStr">
        <is>
          <t>Service</t>
        </is>
      </c>
      <c r="H550" s="403" t="n"/>
      <c r="I550" s="210">
        <f>IF('{Equipment Data Entry}'!C171="","",'{Equipment Data Entry}'!C171)</f>
        <v/>
      </c>
      <c r="J550" s="418" t="n"/>
      <c r="K550" s="418" t="n"/>
      <c r="L550" s="418" t="n"/>
      <c r="M550" s="403" t="n"/>
    </row>
    <row r="551" ht="13.35" customHeight="1" s="162">
      <c r="B551" s="422" t="n"/>
      <c r="C551" s="423" t="n"/>
      <c r="D551" s="422" t="n"/>
      <c r="E551" s="424" t="n"/>
      <c r="F551" s="423" t="n"/>
      <c r="G551" s="422" t="n"/>
      <c r="H551" s="423" t="n"/>
      <c r="I551" s="422" t="n"/>
      <c r="J551" s="424" t="n"/>
      <c r="K551" s="424" t="n"/>
      <c r="L551" s="424" t="n"/>
      <c r="M551" s="423" t="n"/>
    </row>
    <row r="552" ht="13.35" customHeight="1" s="162">
      <c r="B552" s="199" t="inlineStr">
        <is>
          <t>Terminal Type</t>
        </is>
      </c>
      <c r="C552" s="401" t="n"/>
      <c r="D552" s="204">
        <f>IF('{Equipment Data Entry}'!H171="","",'{Equipment Data Entry}'!H171)</f>
        <v/>
      </c>
      <c r="E552" s="400" t="n"/>
      <c r="F552" s="400" t="n"/>
      <c r="G552" s="401" t="n"/>
      <c r="I552" s="199" t="inlineStr">
        <is>
          <t>Instrument</t>
        </is>
      </c>
      <c r="J552" s="400" t="n"/>
      <c r="K552" s="401" t="n"/>
      <c r="L552" s="199" t="n"/>
      <c r="M552" s="401" t="n"/>
    </row>
    <row r="553" ht="13.35" customHeight="1" s="162">
      <c r="B553" s="200" t="inlineStr">
        <is>
          <t>Unit Data</t>
        </is>
      </c>
      <c r="C553" s="400" t="n"/>
      <c r="D553" s="400" t="n"/>
      <c r="E553" s="400" t="n"/>
      <c r="F553" s="400" t="n"/>
      <c r="G553" s="401" t="n"/>
      <c r="I553" s="200" t="inlineStr">
        <is>
          <t>Design and Performance Data</t>
        </is>
      </c>
      <c r="J553" s="400" t="n"/>
      <c r="K553" s="400" t="n"/>
      <c r="L553" s="400" t="n"/>
      <c r="M553" s="401" t="n"/>
    </row>
    <row r="554" ht="13.35" customHeight="1" s="162">
      <c r="B554" s="199" t="inlineStr">
        <is>
          <t>Manufacturer</t>
        </is>
      </c>
      <c r="C554" s="401" t="n"/>
      <c r="D554" s="204">
        <f>IF('{Equipment Data Entry}'!E171="","",'{Equipment Data Entry}'!E171)</f>
        <v/>
      </c>
      <c r="E554" s="400" t="n"/>
      <c r="F554" s="400" t="n"/>
      <c r="G554" s="401" t="n"/>
      <c r="I554" s="199" t="inlineStr">
        <is>
          <t>Design Criteria</t>
        </is>
      </c>
      <c r="J554" s="400" t="n"/>
      <c r="K554" s="401" t="n"/>
      <c r="L554" s="199" t="inlineStr">
        <is>
          <t>Design</t>
        </is>
      </c>
      <c r="M554" s="199" t="inlineStr">
        <is>
          <t>Actual</t>
        </is>
      </c>
    </row>
    <row r="555" ht="13.35" customHeight="1" s="162">
      <c r="B555" s="199" t="inlineStr">
        <is>
          <t>Model Number</t>
        </is>
      </c>
      <c r="C555" s="401" t="n"/>
      <c r="D555" s="204">
        <f>IF('{Equipment Data Entry}'!F171="","",'{Equipment Data Entry}'!F171)</f>
        <v/>
      </c>
      <c r="E555" s="400" t="n"/>
      <c r="F555" s="400" t="n"/>
      <c r="G555" s="401" t="n"/>
      <c r="I555" s="199" t="inlineStr">
        <is>
          <t>Maximum CFM</t>
        </is>
      </c>
      <c r="J555" s="400" t="n"/>
      <c r="K555" s="401" t="n"/>
      <c r="L555" s="24">
        <f>IF('{Equipment Data Entry}'!I171="","",'{Equipment Data Entry}'!I171)</f>
        <v/>
      </c>
      <c r="M555" s="24">
        <f>L569</f>
        <v/>
      </c>
    </row>
    <row r="556" ht="13.35" customHeight="1" s="162">
      <c r="B556" s="199" t="inlineStr">
        <is>
          <t>Serial Number</t>
        </is>
      </c>
      <c r="C556" s="401" t="n"/>
      <c r="D556" s="204" t="n"/>
      <c r="E556" s="400" t="n"/>
      <c r="F556" s="400" t="n"/>
      <c r="G556" s="401" t="n"/>
      <c r="I556" s="199" t="inlineStr">
        <is>
          <t>Minimum CFM</t>
        </is>
      </c>
      <c r="J556" s="400" t="n"/>
      <c r="K556" s="401" t="n"/>
      <c r="L556" s="24">
        <f>IF('{Equipment Data Entry}'!J171="","",'{Equipment Data Entry}'!J171)</f>
        <v/>
      </c>
      <c r="M556" s="24" t="n"/>
    </row>
    <row r="557" ht="13.35" customHeight="1" s="162">
      <c r="B557" s="199" t="inlineStr">
        <is>
          <t>Area Served</t>
        </is>
      </c>
      <c r="C557" s="401" t="n"/>
      <c r="D557" s="204">
        <f>IF('{Equipment Data Entry}'!C171="","",'{Equipment Data Entry}'!C171)</f>
        <v/>
      </c>
      <c r="E557" s="400" t="n"/>
      <c r="F557" s="400" t="n"/>
      <c r="G557" s="401" t="n"/>
      <c r="I557" s="199" t="inlineStr">
        <is>
          <t>Fan CFM</t>
        </is>
      </c>
      <c r="J557" s="400" t="n"/>
      <c r="K557" s="401" t="n"/>
      <c r="L557" s="24">
        <f>IF('{Equipment Data Entry}'!L171="","",'{Equipment Data Entry}'!L171)</f>
        <v/>
      </c>
      <c r="M557" s="24" t="n"/>
    </row>
    <row r="558" ht="13.35" customHeight="1" s="162">
      <c r="B558" s="199" t="inlineStr">
        <is>
          <t>Location</t>
        </is>
      </c>
      <c r="C558" s="401" t="n"/>
      <c r="D558" s="204">
        <f>IF('{Equipment Data Entry}'!D171="","",'{Equipment Data Entry}'!D171)</f>
        <v/>
      </c>
      <c r="E558" s="400" t="n"/>
      <c r="F558" s="400" t="n"/>
      <c r="G558" s="401" t="n"/>
      <c r="I558" s="199" t="inlineStr">
        <is>
          <t>DDC Address</t>
        </is>
      </c>
      <c r="J558" s="400" t="n"/>
      <c r="K558" s="401" t="n"/>
      <c r="L558" s="208">
        <f>IF('{Equipment Data Entry}'!M171="","",'{Equipment Data Entry}'!M171)</f>
        <v/>
      </c>
      <c r="M558" s="401" t="n"/>
    </row>
    <row r="559" ht="13.35" customHeight="1" s="162">
      <c r="B559" s="199" t="inlineStr">
        <is>
          <t>Inlet Size</t>
        </is>
      </c>
      <c r="C559" s="401" t="n"/>
      <c r="D559" s="204">
        <f>IF('{Equipment Data Entry}'!G171="","",'{Equipment Data Entry}'!G171)</f>
        <v/>
      </c>
      <c r="E559" s="400" t="n"/>
      <c r="F559" s="400" t="n"/>
      <c r="G559" s="401" t="n"/>
      <c r="I559" s="199" t="inlineStr">
        <is>
          <t>Calibration Factor</t>
        </is>
      </c>
      <c r="J559" s="400" t="n"/>
      <c r="K559" s="401" t="n"/>
      <c r="L559" s="27" t="n"/>
      <c r="M559" s="401" t="n"/>
    </row>
    <row r="560" ht="13.35" customHeight="1" s="162">
      <c r="B560" s="199" t="inlineStr">
        <is>
          <t>DDC Max / Min</t>
        </is>
      </c>
      <c r="C560" s="401" t="n"/>
      <c r="D560" s="204" t="n"/>
      <c r="E560" s="400" t="n"/>
      <c r="F560" s="400" t="n"/>
      <c r="G560" s="401" t="n"/>
      <c r="I560" s="199" t="inlineStr">
        <is>
          <t>Heating CFM</t>
        </is>
      </c>
      <c r="J560" s="400" t="n"/>
      <c r="K560" s="401" t="n"/>
      <c r="L560" s="27">
        <f>IF('{Equipment Data Entry}'!K171="","",'{Equipment Data Entry}'!K171)</f>
        <v/>
      </c>
      <c r="M560" s="401" t="n"/>
    </row>
    <row r="561" ht="13.35" customHeight="1" s="162">
      <c r="B561" s="188" t="inlineStr">
        <is>
          <t>Register / Grille / Diffuser Airflow</t>
        </is>
      </c>
      <c r="C561" s="174" t="n"/>
      <c r="D561" s="174" t="n"/>
      <c r="E561" s="174" t="n"/>
      <c r="F561" s="173" t="n"/>
      <c r="G561" s="233" t="inlineStr">
        <is>
          <t>Design VEL</t>
        </is>
      </c>
      <c r="H561" s="194" t="inlineStr">
        <is>
          <t>Design CFM</t>
        </is>
      </c>
      <c r="I561" s="188" t="inlineStr">
        <is>
          <t>Initial</t>
        </is>
      </c>
      <c r="J561" s="173" t="n"/>
      <c r="K561" s="188" t="inlineStr">
        <is>
          <t>Final</t>
        </is>
      </c>
      <c r="L561" s="173" t="n"/>
      <c r="M561" s="188" t="inlineStr">
        <is>
          <t>%</t>
        </is>
      </c>
    </row>
    <row r="562" ht="13.35" customHeight="1" s="162">
      <c r="B562" s="153" t="inlineStr">
        <is>
          <t>No.</t>
        </is>
      </c>
      <c r="C562" s="188" t="inlineStr">
        <is>
          <t>Area Served</t>
        </is>
      </c>
      <c r="D562" s="188" t="inlineStr">
        <is>
          <t>Type</t>
        </is>
      </c>
      <c r="E562" s="188" t="inlineStr">
        <is>
          <t>Size</t>
        </is>
      </c>
      <c r="F562" s="188" t="inlineStr">
        <is>
          <t>Ak</t>
        </is>
      </c>
      <c r="G562" s="440" t="n"/>
      <c r="H562" s="440" t="n"/>
      <c r="I562" s="188" t="inlineStr">
        <is>
          <t>VEL</t>
        </is>
      </c>
      <c r="J562" s="188" t="inlineStr">
        <is>
          <t>CFM</t>
        </is>
      </c>
      <c r="K562" s="188" t="inlineStr">
        <is>
          <t>VEL</t>
        </is>
      </c>
      <c r="L562" s="188" t="inlineStr">
        <is>
          <t>CFM</t>
        </is>
      </c>
      <c r="M562" s="440" t="n"/>
    </row>
    <row r="563" ht="13.35" customHeight="1" s="162">
      <c r="B563" s="307" t="n"/>
      <c r="C563" s="307" t="n"/>
      <c r="E563" s="307" t="n"/>
      <c r="F563" s="32" t="n"/>
      <c r="G563" s="33">
        <f>IF(F563="", "", IF(OR(ISTEXT(H563),ISTEXT(F563)),"",H563/F563))</f>
        <v/>
      </c>
      <c r="H563" s="33" t="n"/>
      <c r="I563" s="33" t="n"/>
      <c r="J563" s="33">
        <f>IF(I563="", "", IF(OR(ISTEXT(I563),ISTEXT($F563)),"",I563*$F563))</f>
        <v/>
      </c>
      <c r="K563" s="33" t="n"/>
      <c r="L563" s="33">
        <f>IF(K563="", "", IF(OR(ISTEXT(K563),ISTEXT($F563)),"",K563*$F563))</f>
        <v/>
      </c>
      <c r="M563" s="30">
        <f>IF(OR(H563="",H563=0),"",IF(K563="",IF(J563="","",IF(OR(ISTEXT(J563),ISTEXT(H563)),"",J563/H563)),IF(OR(ISTEXT(L563),ISTEXT(H563)),"",L563/H563)))</f>
        <v/>
      </c>
    </row>
    <row r="564" ht="13.35" customHeight="1" s="162">
      <c r="B564" s="307" t="n"/>
      <c r="C564" s="307" t="n"/>
      <c r="E564" s="307" t="n"/>
      <c r="F564" s="32" t="n"/>
      <c r="G564" s="33">
        <f>IF(F564="", "", IF(OR(ISTEXT(H564),ISTEXT(F564)),"",H564/F564))</f>
        <v/>
      </c>
      <c r="H564" s="33" t="n"/>
      <c r="I564" s="33" t="n"/>
      <c r="J564" s="33">
        <f>IF(I564="", "", IF(OR(ISTEXT(I564),ISTEXT($F564)),"",I564*$F564))</f>
        <v/>
      </c>
      <c r="K564" s="33" t="n"/>
      <c r="L564" s="33">
        <f>IF(K564="", "", IF(OR(ISTEXT(K564),ISTEXT($F564)),"",K564*$F564))</f>
        <v/>
      </c>
      <c r="M564" s="30">
        <f>IF(OR(H564="",H564=0),"",IF(K564="",IF(J564="","",IF(OR(ISTEXT(J564),ISTEXT(H564)),"",J564/H564)),IF(OR(ISTEXT(L564),ISTEXT(H564)),"",L564/H564)))</f>
        <v/>
      </c>
    </row>
    <row r="565" ht="13.35" customHeight="1" s="162">
      <c r="B565" s="307" t="n"/>
      <c r="C565" s="307" t="n"/>
      <c r="E565" s="307" t="n"/>
      <c r="F565" s="32" t="n"/>
      <c r="G565" s="33">
        <f>IF(F565="", "", IF(OR(ISTEXT(H565),ISTEXT(F565)),"",H565/F565))</f>
        <v/>
      </c>
      <c r="H565" s="33" t="n"/>
      <c r="I565" s="33" t="n"/>
      <c r="J565" s="33">
        <f>IF(I565="", "", IF(OR(ISTEXT(I565),ISTEXT($F565)),"",I565*$F565))</f>
        <v/>
      </c>
      <c r="K565" s="33" t="n"/>
      <c r="L565" s="33">
        <f>IF(K565="", "", IF(OR(ISTEXT(K565),ISTEXT($F565)),"",K565*$F565))</f>
        <v/>
      </c>
      <c r="M565" s="30">
        <f>IF(OR(H565="",H565=0),"",IF(K565="",IF(J565="","",IF(OR(ISTEXT(J565),ISTEXT(H565)),"",J565/H565)),IF(OR(ISTEXT(L565),ISTEXT(H565)),"",L565/H565)))</f>
        <v/>
      </c>
    </row>
    <row r="566" ht="13.35" customHeight="1" s="162">
      <c r="B566" s="307" t="n"/>
      <c r="C566" s="307" t="n"/>
      <c r="E566" s="307" t="n"/>
      <c r="F566" s="32" t="n"/>
      <c r="G566" s="33">
        <f>IF(F566="", "", IF(OR(ISTEXT(H566),ISTEXT(F566)),"",H566/F566))</f>
        <v/>
      </c>
      <c r="H566" s="33" t="n"/>
      <c r="I566" s="33" t="n"/>
      <c r="J566" s="33">
        <f>IF(I566="", "", IF(OR(ISTEXT(I566),ISTEXT($F566)),"",I566*$F566))</f>
        <v/>
      </c>
      <c r="K566" s="33" t="n"/>
      <c r="L566" s="33">
        <f>IF(K566="", "", IF(OR(ISTEXT(K566),ISTEXT($F566)),"",K566*$F566))</f>
        <v/>
      </c>
      <c r="M566" s="30">
        <f>IF(OR(H566="",H566=0),"",IF(K566="",IF(J566="","",IF(OR(ISTEXT(J566),ISTEXT(H566)),"",J566/H566)),IF(OR(ISTEXT(L566),ISTEXT(H566)),"",L566/H566)))</f>
        <v/>
      </c>
    </row>
    <row r="567" ht="13.35" customHeight="1" s="162">
      <c r="B567" s="307" t="n"/>
      <c r="C567" s="307" t="n"/>
      <c r="E567" s="307" t="n"/>
      <c r="F567" s="32" t="n"/>
      <c r="G567" s="33">
        <f>IF(F567="", "", IF(OR(ISTEXT(H567),ISTEXT(F567)),"",H567/F567))</f>
        <v/>
      </c>
      <c r="H567" s="33" t="n"/>
      <c r="I567" s="33" t="n"/>
      <c r="J567" s="33">
        <f>IF(I567="", "", IF(OR(ISTEXT(I567),ISTEXT($F567)),"",I567*$F567))</f>
        <v/>
      </c>
      <c r="K567" s="33" t="n"/>
      <c r="L567" s="33">
        <f>IF(K567="", "", IF(OR(ISTEXT(K567),ISTEXT($F567)),"",K567*$F567))</f>
        <v/>
      </c>
      <c r="M567" s="30">
        <f>IF(OR(H567="",H567=0),"",IF(K567="",IF(J567="","",IF(OR(ISTEXT(J567),ISTEXT(H567)),"",J567/H567)),IF(OR(ISTEXT(L567),ISTEXT(H567)),"",L567/H567)))</f>
        <v/>
      </c>
    </row>
    <row r="568" ht="13.35" customHeight="1" s="162">
      <c r="B568" s="307" t="n"/>
      <c r="C568" s="307" t="n"/>
      <c r="E568" s="307" t="n"/>
      <c r="F568" s="32" t="n"/>
      <c r="G568" s="33">
        <f>IF(F568="", "", IF(OR(ISTEXT(H568),ISTEXT(F568)),"",H568/F568))</f>
        <v/>
      </c>
      <c r="H568" s="33" t="n"/>
      <c r="I568" s="33" t="n"/>
      <c r="J568" s="33">
        <f>IF(I568="", "", IF(OR(ISTEXT(I568),ISTEXT($F568)),"",I568*$F568))</f>
        <v/>
      </c>
      <c r="K568" s="33" t="n"/>
      <c r="L568" s="33">
        <f>IF(K568="", "", IF(OR(ISTEXT(K568),ISTEXT($F568)),"",K568*$F568))</f>
        <v/>
      </c>
      <c r="M568" s="30">
        <f>IF(OR(H568="",H568=0),"",IF(K568="",IF(J568="","",IF(OR(ISTEXT(J568),ISTEXT(H568)),"",J568/H568)),IF(OR(ISTEXT(L568),ISTEXT(H568)),"",L568/H568)))</f>
        <v/>
      </c>
    </row>
    <row r="569" ht="13.35" customHeight="1" s="162">
      <c r="B569" s="42" t="n"/>
      <c r="C569" s="231" t="inlineStr">
        <is>
          <t>Total</t>
        </is>
      </c>
      <c r="D569" s="159" t="n"/>
      <c r="E569" s="42" t="n"/>
      <c r="F569" s="42" t="n"/>
      <c r="G569" s="43" t="n"/>
      <c r="H569" s="43">
        <f>IF(SUM(H563:H568)=0,"",SUM(H563:H568))</f>
        <v/>
      </c>
      <c r="I569" s="43" t="n"/>
      <c r="J569" s="43">
        <f>IF(SUM(J563:J568)=0,"",SUM(J563:J568))</f>
        <v/>
      </c>
      <c r="K569" s="43" t="n"/>
      <c r="L569" s="43">
        <f>IF(SUM(L563:L568)=0,"",SUM(L563:L568))</f>
        <v/>
      </c>
      <c r="M569" s="35">
        <f>IF(OR(H569="",H569=0),"",IF(L569="",IF(J569="","",IF(OR(ISTEXT(J569),ISTEXT(H569)),"",J569/H569)),IF(OR(ISTEXT(L569),ISTEXT(H569)),"",L569/H569)))</f>
        <v/>
      </c>
    </row>
    <row r="570" ht="13.35" customHeight="1" s="162">
      <c r="B570" s="188" t="inlineStr">
        <is>
          <t>Remarks</t>
        </is>
      </c>
      <c r="C570" s="173" t="n"/>
      <c r="D570" s="154" t="n"/>
      <c r="E570" s="174" t="n"/>
      <c r="F570" s="174" t="n"/>
      <c r="G570" s="174" t="n"/>
      <c r="H570" s="174" t="n"/>
      <c r="I570" s="174" t="n"/>
      <c r="J570" s="174" t="n"/>
      <c r="K570" s="174" t="n"/>
      <c r="L570" s="174" t="n"/>
      <c r="M570" s="173" t="n"/>
    </row>
    <row r="571" ht="13.35" customHeight="1" s="162">
      <c r="B571" s="154" t="n"/>
      <c r="C571" s="174" t="n"/>
      <c r="D571" s="174" t="n"/>
      <c r="E571" s="174" t="n"/>
      <c r="F571" s="174" t="n"/>
      <c r="G571" s="174" t="n"/>
      <c r="H571" s="174" t="n"/>
      <c r="I571" s="174" t="n"/>
      <c r="J571" s="174" t="n"/>
      <c r="K571" s="174" t="n"/>
      <c r="L571" s="174" t="n"/>
      <c r="M571" s="173" t="n"/>
    </row>
    <row r="572" ht="13.35" customHeight="1" s="162"/>
    <row r="573" ht="13.35" customHeight="1" s="162"/>
    <row r="574" ht="13.35" customHeight="1" s="162"/>
    <row r="575" ht="13.35" customHeight="1" s="162"/>
    <row r="576" ht="13.35" customHeight="1" s="162">
      <c r="B576" s="200" t="inlineStr">
        <is>
          <t>System</t>
        </is>
      </c>
      <c r="C576" s="403" t="n"/>
      <c r="D576" s="209">
        <f>IF('{Equipment Data Entry}'!B172="","",'{Equipment Data Entry}'!B172)</f>
        <v/>
      </c>
      <c r="E576" s="418" t="n"/>
      <c r="F576" s="403" t="n"/>
      <c r="G576" s="200" t="inlineStr">
        <is>
          <t>Service</t>
        </is>
      </c>
      <c r="H576" s="403" t="n"/>
      <c r="I576" s="210">
        <f>IF('{Equipment Data Entry}'!C172="","",'{Equipment Data Entry}'!C172)</f>
        <v/>
      </c>
      <c r="J576" s="418" t="n"/>
      <c r="K576" s="418" t="n"/>
      <c r="L576" s="418" t="n"/>
      <c r="M576" s="403" t="n"/>
    </row>
    <row r="577" ht="13.35" customHeight="1" s="162">
      <c r="B577" s="422" t="n"/>
      <c r="C577" s="423" t="n"/>
      <c r="D577" s="422" t="n"/>
      <c r="E577" s="424" t="n"/>
      <c r="F577" s="423" t="n"/>
      <c r="G577" s="422" t="n"/>
      <c r="H577" s="423" t="n"/>
      <c r="I577" s="422" t="n"/>
      <c r="J577" s="424" t="n"/>
      <c r="K577" s="424" t="n"/>
      <c r="L577" s="424" t="n"/>
      <c r="M577" s="423" t="n"/>
    </row>
    <row r="578" ht="13.35" customHeight="1" s="162">
      <c r="B578" s="199" t="inlineStr">
        <is>
          <t>Terminal Type</t>
        </is>
      </c>
      <c r="C578" s="401" t="n"/>
      <c r="D578" s="204">
        <f>IF('{Equipment Data Entry}'!H172="","",'{Equipment Data Entry}'!H172)</f>
        <v/>
      </c>
      <c r="E578" s="400" t="n"/>
      <c r="F578" s="400" t="n"/>
      <c r="G578" s="401" t="n"/>
      <c r="I578" s="199" t="inlineStr">
        <is>
          <t>Instrument</t>
        </is>
      </c>
      <c r="J578" s="400" t="n"/>
      <c r="K578" s="401" t="n"/>
      <c r="L578" s="199" t="n"/>
      <c r="M578" s="401" t="n"/>
    </row>
    <row r="579" ht="13.35" customHeight="1" s="162">
      <c r="B579" s="200" t="inlineStr">
        <is>
          <t>Unit Data</t>
        </is>
      </c>
      <c r="C579" s="400" t="n"/>
      <c r="D579" s="400" t="n"/>
      <c r="E579" s="400" t="n"/>
      <c r="F579" s="400" t="n"/>
      <c r="G579" s="401" t="n"/>
      <c r="I579" s="200" t="inlineStr">
        <is>
          <t>Design and Performance Data</t>
        </is>
      </c>
      <c r="J579" s="400" t="n"/>
      <c r="K579" s="400" t="n"/>
      <c r="L579" s="400" t="n"/>
      <c r="M579" s="401" t="n"/>
    </row>
    <row r="580" ht="13.35" customHeight="1" s="162">
      <c r="B580" s="199" t="inlineStr">
        <is>
          <t>Manufacturer</t>
        </is>
      </c>
      <c r="C580" s="401" t="n"/>
      <c r="D580" s="204">
        <f>IF('{Equipment Data Entry}'!E172="","",'{Equipment Data Entry}'!E172)</f>
        <v/>
      </c>
      <c r="E580" s="400" t="n"/>
      <c r="F580" s="400" t="n"/>
      <c r="G580" s="401" t="n"/>
      <c r="I580" s="199" t="inlineStr">
        <is>
          <t>Design Criteria</t>
        </is>
      </c>
      <c r="J580" s="400" t="n"/>
      <c r="K580" s="401" t="n"/>
      <c r="L580" s="199" t="inlineStr">
        <is>
          <t>Design</t>
        </is>
      </c>
      <c r="M580" s="199" t="inlineStr">
        <is>
          <t>Actual</t>
        </is>
      </c>
    </row>
    <row r="581" ht="13.35" customHeight="1" s="162">
      <c r="B581" s="199" t="inlineStr">
        <is>
          <t>Model Number</t>
        </is>
      </c>
      <c r="C581" s="401" t="n"/>
      <c r="D581" s="204">
        <f>IF('{Equipment Data Entry}'!F172="","",'{Equipment Data Entry}'!F172)</f>
        <v/>
      </c>
      <c r="E581" s="400" t="n"/>
      <c r="F581" s="400" t="n"/>
      <c r="G581" s="401" t="n"/>
      <c r="I581" s="199" t="inlineStr">
        <is>
          <t>Maximum CFM</t>
        </is>
      </c>
      <c r="J581" s="400" t="n"/>
      <c r="K581" s="401" t="n"/>
      <c r="L581" s="24">
        <f>IF('{Equipment Data Entry}'!I172="","",'{Equipment Data Entry}'!I172)</f>
        <v/>
      </c>
      <c r="M581" s="24">
        <f>L595</f>
        <v/>
      </c>
    </row>
    <row r="582" ht="13.35" customHeight="1" s="162">
      <c r="B582" s="199" t="inlineStr">
        <is>
          <t>Serial Number</t>
        </is>
      </c>
      <c r="C582" s="401" t="n"/>
      <c r="D582" s="204" t="n"/>
      <c r="E582" s="400" t="n"/>
      <c r="F582" s="400" t="n"/>
      <c r="G582" s="401" t="n"/>
      <c r="I582" s="199" t="inlineStr">
        <is>
          <t>Minimum CFM</t>
        </is>
      </c>
      <c r="J582" s="400" t="n"/>
      <c r="K582" s="401" t="n"/>
      <c r="L582" s="24">
        <f>IF('{Equipment Data Entry}'!J172="","",'{Equipment Data Entry}'!J172)</f>
        <v/>
      </c>
      <c r="M582" s="24" t="n"/>
    </row>
    <row r="583" ht="13.35" customHeight="1" s="162">
      <c r="B583" s="199" t="inlineStr">
        <is>
          <t>Area Served</t>
        </is>
      </c>
      <c r="C583" s="401" t="n"/>
      <c r="D583" s="204">
        <f>IF('{Equipment Data Entry}'!C172="","",'{Equipment Data Entry}'!C172)</f>
        <v/>
      </c>
      <c r="E583" s="400" t="n"/>
      <c r="F583" s="400" t="n"/>
      <c r="G583" s="401" t="n"/>
      <c r="I583" s="199" t="inlineStr">
        <is>
          <t>Fan CFM</t>
        </is>
      </c>
      <c r="J583" s="400" t="n"/>
      <c r="K583" s="401" t="n"/>
      <c r="L583" s="24">
        <f>IF('{Equipment Data Entry}'!L172="","",'{Equipment Data Entry}'!L172)</f>
        <v/>
      </c>
      <c r="M583" s="24" t="n"/>
    </row>
    <row r="584" ht="13.35" customHeight="1" s="162">
      <c r="B584" s="199" t="inlineStr">
        <is>
          <t>Location</t>
        </is>
      </c>
      <c r="C584" s="401" t="n"/>
      <c r="D584" s="204">
        <f>IF('{Equipment Data Entry}'!D172="","",'{Equipment Data Entry}'!D172)</f>
        <v/>
      </c>
      <c r="E584" s="400" t="n"/>
      <c r="F584" s="400" t="n"/>
      <c r="G584" s="401" t="n"/>
      <c r="I584" s="199" t="inlineStr">
        <is>
          <t>DDC Address</t>
        </is>
      </c>
      <c r="J584" s="400" t="n"/>
      <c r="K584" s="401" t="n"/>
      <c r="L584" s="208">
        <f>IF('{Equipment Data Entry}'!M172="","",'{Equipment Data Entry}'!M172)</f>
        <v/>
      </c>
      <c r="M584" s="401" t="n"/>
    </row>
    <row r="585" ht="13.35" customHeight="1" s="162">
      <c r="B585" s="199" t="inlineStr">
        <is>
          <t>Inlet Size</t>
        </is>
      </c>
      <c r="C585" s="401" t="n"/>
      <c r="D585" s="204">
        <f>IF('{Equipment Data Entry}'!G172="","",'{Equipment Data Entry}'!G172)</f>
        <v/>
      </c>
      <c r="E585" s="400" t="n"/>
      <c r="F585" s="400" t="n"/>
      <c r="G585" s="401" t="n"/>
      <c r="I585" s="199" t="inlineStr">
        <is>
          <t>Calibration Factor</t>
        </is>
      </c>
      <c r="J585" s="400" t="n"/>
      <c r="K585" s="401" t="n"/>
      <c r="L585" s="27" t="n"/>
      <c r="M585" s="401" t="n"/>
    </row>
    <row r="586" ht="13.35" customHeight="1" s="162">
      <c r="B586" s="199" t="inlineStr">
        <is>
          <t>DDC Max / Min</t>
        </is>
      </c>
      <c r="C586" s="401" t="n"/>
      <c r="D586" s="204" t="n"/>
      <c r="E586" s="400" t="n"/>
      <c r="F586" s="400" t="n"/>
      <c r="G586" s="401" t="n"/>
      <c r="I586" s="199" t="inlineStr">
        <is>
          <t>Heating CFM</t>
        </is>
      </c>
      <c r="J586" s="400" t="n"/>
      <c r="K586" s="401" t="n"/>
      <c r="L586" s="27">
        <f>IF('{Equipment Data Entry}'!K172="","",'{Equipment Data Entry}'!K172)</f>
        <v/>
      </c>
      <c r="M586" s="401" t="n"/>
    </row>
    <row r="587" ht="13.35" customHeight="1" s="162">
      <c r="B587" s="188" t="inlineStr">
        <is>
          <t>Register / Grille / Diffuser Airflow</t>
        </is>
      </c>
      <c r="C587" s="174" t="n"/>
      <c r="D587" s="174" t="n"/>
      <c r="E587" s="174" t="n"/>
      <c r="F587" s="173" t="n"/>
      <c r="G587" s="233" t="inlineStr">
        <is>
          <t>Design VEL</t>
        </is>
      </c>
      <c r="H587" s="194" t="inlineStr">
        <is>
          <t>Design CFM</t>
        </is>
      </c>
      <c r="I587" s="188" t="inlineStr">
        <is>
          <t>Initial</t>
        </is>
      </c>
      <c r="J587" s="173" t="n"/>
      <c r="K587" s="188" t="inlineStr">
        <is>
          <t>Final</t>
        </is>
      </c>
      <c r="L587" s="173" t="n"/>
      <c r="M587" s="188" t="inlineStr">
        <is>
          <t>%</t>
        </is>
      </c>
    </row>
    <row r="588" ht="13.35" customHeight="1" s="162">
      <c r="B588" s="153" t="inlineStr">
        <is>
          <t>No.</t>
        </is>
      </c>
      <c r="C588" s="188" t="inlineStr">
        <is>
          <t>Area Served</t>
        </is>
      </c>
      <c r="D588" s="188" t="inlineStr">
        <is>
          <t>Type</t>
        </is>
      </c>
      <c r="E588" s="188" t="inlineStr">
        <is>
          <t>Size</t>
        </is>
      </c>
      <c r="F588" s="188" t="inlineStr">
        <is>
          <t>Ak</t>
        </is>
      </c>
      <c r="G588" s="440" t="n"/>
      <c r="H588" s="440" t="n"/>
      <c r="I588" s="188" t="inlineStr">
        <is>
          <t>VEL</t>
        </is>
      </c>
      <c r="J588" s="188" t="inlineStr">
        <is>
          <t>CFM</t>
        </is>
      </c>
      <c r="K588" s="188" t="inlineStr">
        <is>
          <t>VEL</t>
        </is>
      </c>
      <c r="L588" s="188" t="inlineStr">
        <is>
          <t>CFM</t>
        </is>
      </c>
      <c r="M588" s="440" t="n"/>
    </row>
    <row r="589" ht="13.35" customHeight="1" s="162">
      <c r="B589" s="307" t="n"/>
      <c r="C589" s="307" t="n"/>
      <c r="E589" s="307" t="n"/>
      <c r="F589" s="32" t="n"/>
      <c r="G589" s="33">
        <f>IF(F589="", "", IF(OR(ISTEXT(H589),ISTEXT(F589)),"",H589/F589))</f>
        <v/>
      </c>
      <c r="H589" s="33" t="n"/>
      <c r="I589" s="33" t="n"/>
      <c r="J589" s="33">
        <f>IF(I589="", "", IF(OR(ISTEXT(I589),ISTEXT($F589)),"",I589*$F589))</f>
        <v/>
      </c>
      <c r="K589" s="33" t="n"/>
      <c r="L589" s="33">
        <f>IF(K589="", "", IF(OR(ISTEXT(K589),ISTEXT($F589)),"",K589*$F589))</f>
        <v/>
      </c>
      <c r="M589" s="30">
        <f>IF(OR(H589="",H589=0),"",IF(K589="",IF(J589="","",IF(OR(ISTEXT(J589),ISTEXT(H589)),"",J589/H589)),IF(OR(ISTEXT(L589),ISTEXT(H589)),"",L589/H589)))</f>
        <v/>
      </c>
    </row>
    <row r="590" ht="13.35" customHeight="1" s="162">
      <c r="B590" s="307" t="n"/>
      <c r="C590" s="307" t="n"/>
      <c r="E590" s="307" t="n"/>
      <c r="F590" s="32" t="n"/>
      <c r="G590" s="33">
        <f>IF(F590="", "", IF(OR(ISTEXT(H590),ISTEXT(F590)),"",H590/F590))</f>
        <v/>
      </c>
      <c r="H590" s="33" t="n"/>
      <c r="I590" s="33" t="n"/>
      <c r="J590" s="33">
        <f>IF(I590="", "", IF(OR(ISTEXT(I590),ISTEXT($F590)),"",I590*$F590))</f>
        <v/>
      </c>
      <c r="K590" s="33" t="n"/>
      <c r="L590" s="33">
        <f>IF(K590="", "", IF(OR(ISTEXT(K590),ISTEXT($F590)),"",K590*$F590))</f>
        <v/>
      </c>
      <c r="M590" s="30">
        <f>IF(OR(H590="",H590=0),"",IF(K590="",IF(J590="","",IF(OR(ISTEXT(J590),ISTEXT(H590)),"",J590/H590)),IF(OR(ISTEXT(L590),ISTEXT(H590)),"",L590/H590)))</f>
        <v/>
      </c>
    </row>
    <row r="591" ht="13.35" customHeight="1" s="162">
      <c r="B591" s="307" t="n"/>
      <c r="C591" s="307" t="n"/>
      <c r="E591" s="307" t="n"/>
      <c r="F591" s="32" t="n"/>
      <c r="G591" s="33">
        <f>IF(F591="", "", IF(OR(ISTEXT(H591),ISTEXT(F591)),"",H591/F591))</f>
        <v/>
      </c>
      <c r="H591" s="33" t="n"/>
      <c r="I591" s="33" t="n"/>
      <c r="J591" s="33">
        <f>IF(I591="", "", IF(OR(ISTEXT(I591),ISTEXT($F591)),"",I591*$F591))</f>
        <v/>
      </c>
      <c r="K591" s="33" t="n"/>
      <c r="L591" s="33">
        <f>IF(K591="", "", IF(OR(ISTEXT(K591),ISTEXT($F591)),"",K591*$F591))</f>
        <v/>
      </c>
      <c r="M591" s="30">
        <f>IF(OR(H591="",H591=0),"",IF(K591="",IF(J591="","",IF(OR(ISTEXT(J591),ISTEXT(H591)),"",J591/H591)),IF(OR(ISTEXT(L591),ISTEXT(H591)),"",L591/H591)))</f>
        <v/>
      </c>
    </row>
    <row r="592" ht="13.35" customHeight="1" s="162">
      <c r="B592" s="307" t="n"/>
      <c r="C592" s="307" t="n"/>
      <c r="E592" s="307" t="n"/>
      <c r="F592" s="32" t="n"/>
      <c r="G592" s="33">
        <f>IF(F592="", "", IF(OR(ISTEXT(H592),ISTEXT(F592)),"",H592/F592))</f>
        <v/>
      </c>
      <c r="H592" s="33" t="n"/>
      <c r="I592" s="33" t="n"/>
      <c r="J592" s="33">
        <f>IF(I592="", "", IF(OR(ISTEXT(I592),ISTEXT($F592)),"",I592*$F592))</f>
        <v/>
      </c>
      <c r="K592" s="33" t="n"/>
      <c r="L592" s="33">
        <f>IF(K592="", "", IF(OR(ISTEXT(K592),ISTEXT($F592)),"",K592*$F592))</f>
        <v/>
      </c>
      <c r="M592" s="30">
        <f>IF(OR(H592="",H592=0),"",IF(K592="",IF(J592="","",IF(OR(ISTEXT(J592),ISTEXT(H592)),"",J592/H592)),IF(OR(ISTEXT(L592),ISTEXT(H592)),"",L592/H592)))</f>
        <v/>
      </c>
    </row>
    <row r="593" ht="13.35" customHeight="1" s="162">
      <c r="B593" s="307" t="n"/>
      <c r="C593" s="307" t="n"/>
      <c r="E593" s="307" t="n"/>
      <c r="F593" s="32" t="n"/>
      <c r="G593" s="33">
        <f>IF(F593="", "", IF(OR(ISTEXT(H593),ISTEXT(F593)),"",H593/F593))</f>
        <v/>
      </c>
      <c r="H593" s="33" t="n"/>
      <c r="I593" s="33" t="n"/>
      <c r="J593" s="33">
        <f>IF(I593="", "", IF(OR(ISTEXT(I593),ISTEXT($F593)),"",I593*$F593))</f>
        <v/>
      </c>
      <c r="K593" s="33" t="n"/>
      <c r="L593" s="33">
        <f>IF(K593="", "", IF(OR(ISTEXT(K593),ISTEXT($F593)),"",K593*$F593))</f>
        <v/>
      </c>
      <c r="M593" s="30">
        <f>IF(OR(H593="",H593=0),"",IF(K593="",IF(J593="","",IF(OR(ISTEXT(J593),ISTEXT(H593)),"",J593/H593)),IF(OR(ISTEXT(L593),ISTEXT(H593)),"",L593/H593)))</f>
        <v/>
      </c>
    </row>
    <row r="594" ht="13.35" customHeight="1" s="162">
      <c r="B594" s="307" t="n"/>
      <c r="C594" s="307" t="n"/>
      <c r="E594" s="307" t="n"/>
      <c r="F594" s="32" t="n"/>
      <c r="G594" s="33">
        <f>IF(F594="", "", IF(OR(ISTEXT(H594),ISTEXT(F594)),"",H594/F594))</f>
        <v/>
      </c>
      <c r="H594" s="33" t="n"/>
      <c r="I594" s="33" t="n"/>
      <c r="J594" s="33">
        <f>IF(I594="", "", IF(OR(ISTEXT(I594),ISTEXT($F594)),"",I594*$F594))</f>
        <v/>
      </c>
      <c r="K594" s="33" t="n"/>
      <c r="L594" s="33">
        <f>IF(K594="", "", IF(OR(ISTEXT(K594),ISTEXT($F594)),"",K594*$F594))</f>
        <v/>
      </c>
      <c r="M594" s="30">
        <f>IF(OR(H594="",H594=0),"",IF(K594="",IF(J594="","",IF(OR(ISTEXT(J594),ISTEXT(H594)),"",J594/H594)),IF(OR(ISTEXT(L594),ISTEXT(H594)),"",L594/H594)))</f>
        <v/>
      </c>
    </row>
    <row r="595" ht="13.35" customHeight="1" s="162">
      <c r="B595" s="42" t="n"/>
      <c r="C595" s="231" t="inlineStr">
        <is>
          <t>Total</t>
        </is>
      </c>
      <c r="D595" s="159" t="n"/>
      <c r="E595" s="42" t="n"/>
      <c r="F595" s="42" t="n"/>
      <c r="G595" s="43" t="n"/>
      <c r="H595" s="43">
        <f>IF(SUM(H589:H594)=0,"",SUM(H589:H594))</f>
        <v/>
      </c>
      <c r="I595" s="43" t="n"/>
      <c r="J595" s="43">
        <f>IF(SUM(J589:J594)=0,"",SUM(J589:J594))</f>
        <v/>
      </c>
      <c r="K595" s="43" t="n"/>
      <c r="L595" s="43">
        <f>IF(SUM(L589:L594)=0,"",SUM(L589:L594))</f>
        <v/>
      </c>
      <c r="M595" s="35">
        <f>IF(OR(H595="",H595=0),"",IF(L595="",IF(J595="","",IF(OR(ISTEXT(J595),ISTEXT(H595)),"",J595/H595)),IF(OR(ISTEXT(L595),ISTEXT(H595)),"",L595/H595)))</f>
        <v/>
      </c>
    </row>
    <row r="596" ht="13.35" customHeight="1" s="162">
      <c r="B596" s="188" t="inlineStr">
        <is>
          <t>Remarks</t>
        </is>
      </c>
      <c r="C596" s="173" t="n"/>
      <c r="D596" s="154" t="n"/>
      <c r="E596" s="174" t="n"/>
      <c r="F596" s="174" t="n"/>
      <c r="G596" s="174" t="n"/>
      <c r="H596" s="174" t="n"/>
      <c r="I596" s="174" t="n"/>
      <c r="J596" s="174" t="n"/>
      <c r="K596" s="174" t="n"/>
      <c r="L596" s="174" t="n"/>
      <c r="M596" s="173" t="n"/>
    </row>
    <row r="597" ht="13.35" customHeight="1" s="162">
      <c r="B597" s="154" t="n"/>
      <c r="C597" s="174" t="n"/>
      <c r="D597" s="174" t="n"/>
      <c r="E597" s="174" t="n"/>
      <c r="F597" s="174" t="n"/>
      <c r="G597" s="174" t="n"/>
      <c r="H597" s="174" t="n"/>
      <c r="I597" s="174" t="n"/>
      <c r="J597" s="174" t="n"/>
      <c r="K597" s="174" t="n"/>
      <c r="L597" s="174" t="n"/>
      <c r="M597" s="173" t="n"/>
    </row>
    <row r="598" ht="13.35" customHeight="1" s="162"/>
    <row r="599" ht="13.35" customHeight="1" s="162"/>
    <row r="600" ht="13.35" customHeight="1" s="162"/>
    <row r="601" ht="13.35" customHeight="1" s="162"/>
    <row r="602" ht="13.35" customHeight="1" s="162">
      <c r="B602" s="200" t="inlineStr">
        <is>
          <t>System</t>
        </is>
      </c>
      <c r="C602" s="403" t="n"/>
      <c r="D602" s="209">
        <f>IF('{Equipment Data Entry}'!B173="","",'{Equipment Data Entry}'!B173)</f>
        <v/>
      </c>
      <c r="E602" s="418" t="n"/>
      <c r="F602" s="403" t="n"/>
      <c r="G602" s="200" t="inlineStr">
        <is>
          <t>Service</t>
        </is>
      </c>
      <c r="H602" s="403" t="n"/>
      <c r="I602" s="210">
        <f>IF('{Equipment Data Entry}'!C173="","",'{Equipment Data Entry}'!C173)</f>
        <v/>
      </c>
      <c r="J602" s="418" t="n"/>
      <c r="K602" s="418" t="n"/>
      <c r="L602" s="418" t="n"/>
      <c r="M602" s="403" t="n"/>
    </row>
    <row r="603" ht="13.35" customHeight="1" s="162">
      <c r="B603" s="422" t="n"/>
      <c r="C603" s="423" t="n"/>
      <c r="D603" s="422" t="n"/>
      <c r="E603" s="424" t="n"/>
      <c r="F603" s="423" t="n"/>
      <c r="G603" s="422" t="n"/>
      <c r="H603" s="423" t="n"/>
      <c r="I603" s="422" t="n"/>
      <c r="J603" s="424" t="n"/>
      <c r="K603" s="424" t="n"/>
      <c r="L603" s="424" t="n"/>
      <c r="M603" s="423" t="n"/>
    </row>
    <row r="604" ht="13.35" customHeight="1" s="162">
      <c r="B604" s="199" t="inlineStr">
        <is>
          <t>Terminal Type</t>
        </is>
      </c>
      <c r="C604" s="401" t="n"/>
      <c r="D604" s="204">
        <f>IF('{Equipment Data Entry}'!H173="","",'{Equipment Data Entry}'!H173)</f>
        <v/>
      </c>
      <c r="E604" s="400" t="n"/>
      <c r="F604" s="400" t="n"/>
      <c r="G604" s="401" t="n"/>
      <c r="I604" s="199" t="inlineStr">
        <is>
          <t>Instrument</t>
        </is>
      </c>
      <c r="J604" s="400" t="n"/>
      <c r="K604" s="401" t="n"/>
      <c r="L604" s="199" t="n"/>
      <c r="M604" s="401" t="n"/>
    </row>
    <row r="605" ht="13.35" customHeight="1" s="162">
      <c r="B605" s="200" t="inlineStr">
        <is>
          <t>Unit Data</t>
        </is>
      </c>
      <c r="C605" s="400" t="n"/>
      <c r="D605" s="400" t="n"/>
      <c r="E605" s="400" t="n"/>
      <c r="F605" s="400" t="n"/>
      <c r="G605" s="401" t="n"/>
      <c r="I605" s="200" t="inlineStr">
        <is>
          <t>Design and Performance Data</t>
        </is>
      </c>
      <c r="J605" s="400" t="n"/>
      <c r="K605" s="400" t="n"/>
      <c r="L605" s="400" t="n"/>
      <c r="M605" s="401" t="n"/>
    </row>
    <row r="606" ht="13.35" customHeight="1" s="162">
      <c r="B606" s="199" t="inlineStr">
        <is>
          <t>Manufacturer</t>
        </is>
      </c>
      <c r="C606" s="401" t="n"/>
      <c r="D606" s="204">
        <f>IF('{Equipment Data Entry}'!E173="","",'{Equipment Data Entry}'!E173)</f>
        <v/>
      </c>
      <c r="E606" s="400" t="n"/>
      <c r="F606" s="400" t="n"/>
      <c r="G606" s="401" t="n"/>
      <c r="I606" s="199" t="inlineStr">
        <is>
          <t>Design Criteria</t>
        </is>
      </c>
      <c r="J606" s="400" t="n"/>
      <c r="K606" s="401" t="n"/>
      <c r="L606" s="199" t="inlineStr">
        <is>
          <t>Design</t>
        </is>
      </c>
      <c r="M606" s="199" t="inlineStr">
        <is>
          <t>Actual</t>
        </is>
      </c>
    </row>
    <row r="607" ht="13.35" customHeight="1" s="162">
      <c r="B607" s="199" t="inlineStr">
        <is>
          <t>Model Number</t>
        </is>
      </c>
      <c r="C607" s="401" t="n"/>
      <c r="D607" s="204">
        <f>IF('{Equipment Data Entry}'!F173="","",'{Equipment Data Entry}'!F173)</f>
        <v/>
      </c>
      <c r="E607" s="400" t="n"/>
      <c r="F607" s="400" t="n"/>
      <c r="G607" s="401" t="n"/>
      <c r="I607" s="199" t="inlineStr">
        <is>
          <t>Maximum CFM</t>
        </is>
      </c>
      <c r="J607" s="400" t="n"/>
      <c r="K607" s="401" t="n"/>
      <c r="L607" s="24">
        <f>IF('{Equipment Data Entry}'!I173="","",'{Equipment Data Entry}'!I173)</f>
        <v/>
      </c>
      <c r="M607" s="24">
        <f>L621</f>
        <v/>
      </c>
    </row>
    <row r="608" ht="13.35" customHeight="1" s="162">
      <c r="B608" s="199" t="inlineStr">
        <is>
          <t>Serial Number</t>
        </is>
      </c>
      <c r="C608" s="401" t="n"/>
      <c r="D608" s="204" t="n"/>
      <c r="E608" s="400" t="n"/>
      <c r="F608" s="400" t="n"/>
      <c r="G608" s="401" t="n"/>
      <c r="I608" s="199" t="inlineStr">
        <is>
          <t>Minimum CFM</t>
        </is>
      </c>
      <c r="J608" s="400" t="n"/>
      <c r="K608" s="401" t="n"/>
      <c r="L608" s="24">
        <f>IF('{Equipment Data Entry}'!J173="","",'{Equipment Data Entry}'!J173)</f>
        <v/>
      </c>
      <c r="M608" s="24" t="n"/>
    </row>
    <row r="609" ht="13.35" customHeight="1" s="162">
      <c r="B609" s="199" t="inlineStr">
        <is>
          <t>Area Served</t>
        </is>
      </c>
      <c r="C609" s="401" t="n"/>
      <c r="D609" s="204">
        <f>IF('{Equipment Data Entry}'!C173="","",'{Equipment Data Entry}'!C173)</f>
        <v/>
      </c>
      <c r="E609" s="400" t="n"/>
      <c r="F609" s="400" t="n"/>
      <c r="G609" s="401" t="n"/>
      <c r="I609" s="199" t="inlineStr">
        <is>
          <t>Fan CFM</t>
        </is>
      </c>
      <c r="J609" s="400" t="n"/>
      <c r="K609" s="401" t="n"/>
      <c r="L609" s="24">
        <f>IF('{Equipment Data Entry}'!L173="","",'{Equipment Data Entry}'!L173)</f>
        <v/>
      </c>
      <c r="M609" s="24" t="n"/>
    </row>
    <row r="610" ht="13.35" customHeight="1" s="162">
      <c r="B610" s="199" t="inlineStr">
        <is>
          <t>Location</t>
        </is>
      </c>
      <c r="C610" s="401" t="n"/>
      <c r="D610" s="204">
        <f>IF('{Equipment Data Entry}'!D173="","",'{Equipment Data Entry}'!D173)</f>
        <v/>
      </c>
      <c r="E610" s="400" t="n"/>
      <c r="F610" s="400" t="n"/>
      <c r="G610" s="401" t="n"/>
      <c r="I610" s="199" t="inlineStr">
        <is>
          <t>DDC Address</t>
        </is>
      </c>
      <c r="J610" s="400" t="n"/>
      <c r="K610" s="401" t="n"/>
      <c r="L610" s="208">
        <f>IF('{Equipment Data Entry}'!M173="","",'{Equipment Data Entry}'!M173)</f>
        <v/>
      </c>
      <c r="M610" s="401" t="n"/>
    </row>
    <row r="611" ht="13.35" customHeight="1" s="162">
      <c r="B611" s="199" t="inlineStr">
        <is>
          <t>Inlet Size</t>
        </is>
      </c>
      <c r="C611" s="401" t="n"/>
      <c r="D611" s="204">
        <f>IF('{Equipment Data Entry}'!G173="","",'{Equipment Data Entry}'!G173)</f>
        <v/>
      </c>
      <c r="E611" s="400" t="n"/>
      <c r="F611" s="400" t="n"/>
      <c r="G611" s="401" t="n"/>
      <c r="I611" s="199" t="inlineStr">
        <is>
          <t>Calibration Factor</t>
        </is>
      </c>
      <c r="J611" s="400" t="n"/>
      <c r="K611" s="401" t="n"/>
      <c r="L611" s="27" t="n"/>
      <c r="M611" s="401" t="n"/>
    </row>
    <row r="612" ht="13.35" customHeight="1" s="162">
      <c r="B612" s="199" t="inlineStr">
        <is>
          <t>DDC Max / Min</t>
        </is>
      </c>
      <c r="C612" s="401" t="n"/>
      <c r="D612" s="204" t="n"/>
      <c r="E612" s="400" t="n"/>
      <c r="F612" s="400" t="n"/>
      <c r="G612" s="401" t="n"/>
      <c r="I612" s="199" t="inlineStr">
        <is>
          <t>Heating CFM</t>
        </is>
      </c>
      <c r="J612" s="400" t="n"/>
      <c r="K612" s="401" t="n"/>
      <c r="L612" s="27">
        <f>IF('{Equipment Data Entry}'!K173="","",'{Equipment Data Entry}'!K173)</f>
        <v/>
      </c>
      <c r="M612" s="401" t="n"/>
    </row>
    <row r="613" ht="13.35" customHeight="1" s="162">
      <c r="B613" s="188" t="inlineStr">
        <is>
          <t>Register / Grille / Diffuser Airflow</t>
        </is>
      </c>
      <c r="C613" s="174" t="n"/>
      <c r="D613" s="174" t="n"/>
      <c r="E613" s="174" t="n"/>
      <c r="F613" s="173" t="n"/>
      <c r="G613" s="233" t="inlineStr">
        <is>
          <t>Design VEL</t>
        </is>
      </c>
      <c r="H613" s="194" t="inlineStr">
        <is>
          <t>Design CFM</t>
        </is>
      </c>
      <c r="I613" s="188" t="inlineStr">
        <is>
          <t>Initial</t>
        </is>
      </c>
      <c r="J613" s="173" t="n"/>
      <c r="K613" s="188" t="inlineStr">
        <is>
          <t>Final</t>
        </is>
      </c>
      <c r="L613" s="173" t="n"/>
      <c r="M613" s="188" t="inlineStr">
        <is>
          <t>%</t>
        </is>
      </c>
    </row>
    <row r="614" ht="13.35" customHeight="1" s="162">
      <c r="B614" s="153" t="inlineStr">
        <is>
          <t>No.</t>
        </is>
      </c>
      <c r="C614" s="188" t="inlineStr">
        <is>
          <t>Area Served</t>
        </is>
      </c>
      <c r="D614" s="188" t="inlineStr">
        <is>
          <t>Type</t>
        </is>
      </c>
      <c r="E614" s="188" t="inlineStr">
        <is>
          <t>Size</t>
        </is>
      </c>
      <c r="F614" s="188" t="inlineStr">
        <is>
          <t>Ak</t>
        </is>
      </c>
      <c r="G614" s="440" t="n"/>
      <c r="H614" s="440" t="n"/>
      <c r="I614" s="188" t="inlineStr">
        <is>
          <t>VEL</t>
        </is>
      </c>
      <c r="J614" s="188" t="inlineStr">
        <is>
          <t>CFM</t>
        </is>
      </c>
      <c r="K614" s="188" t="inlineStr">
        <is>
          <t>VEL</t>
        </is>
      </c>
      <c r="L614" s="188" t="inlineStr">
        <is>
          <t>CFM</t>
        </is>
      </c>
      <c r="M614" s="440" t="n"/>
    </row>
    <row r="615" ht="13.35" customHeight="1" s="162">
      <c r="B615" s="307" t="n"/>
      <c r="C615" s="307" t="n"/>
      <c r="E615" s="307" t="n"/>
      <c r="F615" s="32" t="n"/>
      <c r="G615" s="33">
        <f>IF(F615="", "", IF(OR(ISTEXT(H615),ISTEXT(F615)),"",H615/F615))</f>
        <v/>
      </c>
      <c r="H615" s="33" t="n"/>
      <c r="I615" s="33" t="n"/>
      <c r="J615" s="33">
        <f>IF(I615="", "", IF(OR(ISTEXT(I615),ISTEXT($F615)),"",I615*$F615))</f>
        <v/>
      </c>
      <c r="K615" s="33" t="n"/>
      <c r="L615" s="33">
        <f>IF(K615="", "", IF(OR(ISTEXT(K615),ISTEXT($F615)),"",K615*$F615))</f>
        <v/>
      </c>
      <c r="M615" s="30">
        <f>IF(OR(H615="",H615=0),"",IF(K615="",IF(J615="","",IF(OR(ISTEXT(J615),ISTEXT(H615)),"",J615/H615)),IF(OR(ISTEXT(L615),ISTEXT(H615)),"",L615/H615)))</f>
        <v/>
      </c>
    </row>
    <row r="616" ht="13.35" customHeight="1" s="162">
      <c r="B616" s="307" t="n"/>
      <c r="C616" s="307" t="n"/>
      <c r="E616" s="307" t="n"/>
      <c r="F616" s="32" t="n"/>
      <c r="G616" s="33">
        <f>IF(F616="", "", IF(OR(ISTEXT(H616),ISTEXT(F616)),"",H616/F616))</f>
        <v/>
      </c>
      <c r="H616" s="33" t="n"/>
      <c r="I616" s="33" t="n"/>
      <c r="J616" s="33">
        <f>IF(I616="", "", IF(OR(ISTEXT(I616),ISTEXT($F616)),"",I616*$F616))</f>
        <v/>
      </c>
      <c r="K616" s="33" t="n"/>
      <c r="L616" s="33">
        <f>IF(K616="", "", IF(OR(ISTEXT(K616),ISTEXT($F616)),"",K616*$F616))</f>
        <v/>
      </c>
      <c r="M616" s="30">
        <f>IF(OR(H616="",H616=0),"",IF(K616="",IF(J616="","",IF(OR(ISTEXT(J616),ISTEXT(H616)),"",J616/H616)),IF(OR(ISTEXT(L616),ISTEXT(H616)),"",L616/H616)))</f>
        <v/>
      </c>
    </row>
    <row r="617" ht="13.35" customHeight="1" s="162">
      <c r="B617" s="307" t="n"/>
      <c r="C617" s="307" t="n"/>
      <c r="E617" s="307" t="n"/>
      <c r="F617" s="32" t="n"/>
      <c r="G617" s="33">
        <f>IF(F617="", "", IF(OR(ISTEXT(H617),ISTEXT(F617)),"",H617/F617))</f>
        <v/>
      </c>
      <c r="H617" s="33" t="n"/>
      <c r="I617" s="33" t="n"/>
      <c r="J617" s="33">
        <f>IF(I617="", "", IF(OR(ISTEXT(I617),ISTEXT($F617)),"",I617*$F617))</f>
        <v/>
      </c>
      <c r="K617" s="33" t="n"/>
      <c r="L617" s="33">
        <f>IF(K617="", "", IF(OR(ISTEXT(K617),ISTEXT($F617)),"",K617*$F617))</f>
        <v/>
      </c>
      <c r="M617" s="30">
        <f>IF(OR(H617="",H617=0),"",IF(K617="",IF(J617="","",IF(OR(ISTEXT(J617),ISTEXT(H617)),"",J617/H617)),IF(OR(ISTEXT(L617),ISTEXT(H617)),"",L617/H617)))</f>
        <v/>
      </c>
    </row>
    <row r="618" ht="13.35" customHeight="1" s="162">
      <c r="B618" s="307" t="n"/>
      <c r="C618" s="307" t="n"/>
      <c r="E618" s="307" t="n"/>
      <c r="F618" s="32" t="n"/>
      <c r="G618" s="33">
        <f>IF(F618="", "", IF(OR(ISTEXT(H618),ISTEXT(F618)),"",H618/F618))</f>
        <v/>
      </c>
      <c r="H618" s="33" t="n"/>
      <c r="I618" s="33" t="n"/>
      <c r="J618" s="33">
        <f>IF(I618="", "", IF(OR(ISTEXT(I618),ISTEXT($F618)),"",I618*$F618))</f>
        <v/>
      </c>
      <c r="K618" s="33" t="n"/>
      <c r="L618" s="33">
        <f>IF(K618="", "", IF(OR(ISTEXT(K618),ISTEXT($F618)),"",K618*$F618))</f>
        <v/>
      </c>
      <c r="M618" s="30">
        <f>IF(OR(H618="",H618=0),"",IF(K618="",IF(J618="","",IF(OR(ISTEXT(J618),ISTEXT(H618)),"",J618/H618)),IF(OR(ISTEXT(L618),ISTEXT(H618)),"",L618/H618)))</f>
        <v/>
      </c>
    </row>
    <row r="619" ht="13.35" customHeight="1" s="162">
      <c r="B619" s="307" t="n"/>
      <c r="C619" s="307" t="n"/>
      <c r="E619" s="307" t="n"/>
      <c r="F619" s="32" t="n"/>
      <c r="G619" s="33">
        <f>IF(F619="", "", IF(OR(ISTEXT(H619),ISTEXT(F619)),"",H619/F619))</f>
        <v/>
      </c>
      <c r="H619" s="33" t="n"/>
      <c r="I619" s="33" t="n"/>
      <c r="J619" s="33">
        <f>IF(I619="", "", IF(OR(ISTEXT(I619),ISTEXT($F619)),"",I619*$F619))</f>
        <v/>
      </c>
      <c r="K619" s="33" t="n"/>
      <c r="L619" s="33">
        <f>IF(K619="", "", IF(OR(ISTEXT(K619),ISTEXT($F619)),"",K619*$F619))</f>
        <v/>
      </c>
      <c r="M619" s="30">
        <f>IF(OR(H619="",H619=0),"",IF(K619="",IF(J619="","",IF(OR(ISTEXT(J619),ISTEXT(H619)),"",J619/H619)),IF(OR(ISTEXT(L619),ISTEXT(H619)),"",L619/H619)))</f>
        <v/>
      </c>
    </row>
    <row r="620" ht="13.35" customHeight="1" s="162">
      <c r="B620" s="307" t="n"/>
      <c r="C620" s="307" t="n"/>
      <c r="E620" s="307" t="n"/>
      <c r="F620" s="32" t="n"/>
      <c r="G620" s="33">
        <f>IF(F620="", "", IF(OR(ISTEXT(H620),ISTEXT(F620)),"",H620/F620))</f>
        <v/>
      </c>
      <c r="H620" s="33" t="n"/>
      <c r="I620" s="33" t="n"/>
      <c r="J620" s="33">
        <f>IF(I620="", "", IF(OR(ISTEXT(I620),ISTEXT($F620)),"",I620*$F620))</f>
        <v/>
      </c>
      <c r="K620" s="33" t="n"/>
      <c r="L620" s="33">
        <f>IF(K620="", "", IF(OR(ISTEXT(K620),ISTEXT($F620)),"",K620*$F620))</f>
        <v/>
      </c>
      <c r="M620" s="30">
        <f>IF(OR(H620="",H620=0),"",IF(K620="",IF(J620="","",IF(OR(ISTEXT(J620),ISTEXT(H620)),"",J620/H620)),IF(OR(ISTEXT(L620),ISTEXT(H620)),"",L620/H620)))</f>
        <v/>
      </c>
    </row>
    <row r="621" ht="13.35" customHeight="1" s="162">
      <c r="B621" s="42" t="n"/>
      <c r="C621" s="231" t="inlineStr">
        <is>
          <t>Total</t>
        </is>
      </c>
      <c r="D621" s="159" t="n"/>
      <c r="E621" s="42" t="n"/>
      <c r="F621" s="42" t="n"/>
      <c r="G621" s="43" t="n"/>
      <c r="H621" s="43">
        <f>IF(SUM(H615:H620)=0,"",SUM(H615:H620))</f>
        <v/>
      </c>
      <c r="I621" s="43" t="n"/>
      <c r="J621" s="43">
        <f>IF(SUM(J615:J620)=0,"",SUM(J615:J620))</f>
        <v/>
      </c>
      <c r="K621" s="43" t="n"/>
      <c r="L621" s="43">
        <f>IF(SUM(L615:L620)=0,"",SUM(L615:L620))</f>
        <v/>
      </c>
      <c r="M621" s="35">
        <f>IF(OR(H621="",H621=0),"",IF(L621="",IF(J621="","",IF(OR(ISTEXT(J621),ISTEXT(H621)),"",J621/H621)),IF(OR(ISTEXT(L621),ISTEXT(H621)),"",L621/H621)))</f>
        <v/>
      </c>
    </row>
    <row r="622" ht="13.35" customHeight="1" s="162">
      <c r="B622" s="188" t="inlineStr">
        <is>
          <t>Remarks</t>
        </is>
      </c>
      <c r="C622" s="173" t="n"/>
      <c r="D622" s="154" t="n"/>
      <c r="E622" s="174" t="n"/>
      <c r="F622" s="174" t="n"/>
      <c r="G622" s="174" t="n"/>
      <c r="H622" s="174" t="n"/>
      <c r="I622" s="174" t="n"/>
      <c r="J622" s="174" t="n"/>
      <c r="K622" s="174" t="n"/>
      <c r="L622" s="174" t="n"/>
      <c r="M622" s="173" t="n"/>
    </row>
    <row r="623" ht="13.35" customHeight="1" s="162">
      <c r="B623" s="154" t="n"/>
      <c r="C623" s="174" t="n"/>
      <c r="D623" s="174" t="n"/>
      <c r="E623" s="174" t="n"/>
      <c r="F623" s="174" t="n"/>
      <c r="G623" s="174" t="n"/>
      <c r="H623" s="174" t="n"/>
      <c r="I623" s="174" t="n"/>
      <c r="J623" s="174" t="n"/>
      <c r="K623" s="174" t="n"/>
      <c r="L623" s="174" t="n"/>
      <c r="M623" s="173" t="n"/>
    </row>
    <row r="624" ht="13.35" customHeight="1" s="162"/>
    <row r="625" ht="13.35" customHeight="1" s="162"/>
    <row r="626" ht="13.35" customHeight="1" s="162"/>
    <row r="627" ht="13.35" customHeight="1" s="162"/>
    <row r="628" ht="13.35" customHeight="1" s="162">
      <c r="B628" s="200" t="inlineStr">
        <is>
          <t>System</t>
        </is>
      </c>
      <c r="C628" s="403" t="n"/>
      <c r="D628" s="209">
        <f>IF('{Equipment Data Entry}'!B174="","",'{Equipment Data Entry}'!B174)</f>
        <v/>
      </c>
      <c r="E628" s="418" t="n"/>
      <c r="F628" s="403" t="n"/>
      <c r="G628" s="200" t="inlineStr">
        <is>
          <t>Service</t>
        </is>
      </c>
      <c r="H628" s="403" t="n"/>
      <c r="I628" s="210">
        <f>IF('{Equipment Data Entry}'!C174="","",'{Equipment Data Entry}'!C174)</f>
        <v/>
      </c>
      <c r="J628" s="418" t="n"/>
      <c r="K628" s="418" t="n"/>
      <c r="L628" s="418" t="n"/>
      <c r="M628" s="403" t="n"/>
    </row>
    <row r="629" ht="13.35" customHeight="1" s="162">
      <c r="B629" s="422" t="n"/>
      <c r="C629" s="423" t="n"/>
      <c r="D629" s="422" t="n"/>
      <c r="E629" s="424" t="n"/>
      <c r="F629" s="423" t="n"/>
      <c r="G629" s="422" t="n"/>
      <c r="H629" s="423" t="n"/>
      <c r="I629" s="422" t="n"/>
      <c r="J629" s="424" t="n"/>
      <c r="K629" s="424" t="n"/>
      <c r="L629" s="424" t="n"/>
      <c r="M629" s="423" t="n"/>
    </row>
    <row r="630" ht="13.35" customHeight="1" s="162">
      <c r="B630" s="199" t="inlineStr">
        <is>
          <t>Terminal Type</t>
        </is>
      </c>
      <c r="C630" s="401" t="n"/>
      <c r="D630" s="204">
        <f>IF('{Equipment Data Entry}'!H174="","",'{Equipment Data Entry}'!H174)</f>
        <v/>
      </c>
      <c r="E630" s="400" t="n"/>
      <c r="F630" s="400" t="n"/>
      <c r="G630" s="401" t="n"/>
      <c r="I630" s="199" t="inlineStr">
        <is>
          <t>Instrument</t>
        </is>
      </c>
      <c r="J630" s="400" t="n"/>
      <c r="K630" s="401" t="n"/>
      <c r="L630" s="199" t="n"/>
      <c r="M630" s="401" t="n"/>
    </row>
    <row r="631" ht="13.35" customHeight="1" s="162">
      <c r="B631" s="200" t="inlineStr">
        <is>
          <t>Unit Data</t>
        </is>
      </c>
      <c r="C631" s="400" t="n"/>
      <c r="D631" s="400" t="n"/>
      <c r="E631" s="400" t="n"/>
      <c r="F631" s="400" t="n"/>
      <c r="G631" s="401" t="n"/>
      <c r="I631" s="200" t="inlineStr">
        <is>
          <t>Design and Performance Data</t>
        </is>
      </c>
      <c r="J631" s="400" t="n"/>
      <c r="K631" s="400" t="n"/>
      <c r="L631" s="400" t="n"/>
      <c r="M631" s="401" t="n"/>
    </row>
    <row r="632" ht="13.35" customHeight="1" s="162">
      <c r="B632" s="199" t="inlineStr">
        <is>
          <t>Manufacturer</t>
        </is>
      </c>
      <c r="C632" s="401" t="n"/>
      <c r="D632" s="204">
        <f>IF('{Equipment Data Entry}'!E174="","",'{Equipment Data Entry}'!E174)</f>
        <v/>
      </c>
      <c r="E632" s="400" t="n"/>
      <c r="F632" s="400" t="n"/>
      <c r="G632" s="401" t="n"/>
      <c r="I632" s="199" t="inlineStr">
        <is>
          <t>Design Criteria</t>
        </is>
      </c>
      <c r="J632" s="400" t="n"/>
      <c r="K632" s="401" t="n"/>
      <c r="L632" s="199" t="inlineStr">
        <is>
          <t>Design</t>
        </is>
      </c>
      <c r="M632" s="199" t="inlineStr">
        <is>
          <t>Actual</t>
        </is>
      </c>
    </row>
    <row r="633" ht="13.35" customHeight="1" s="162">
      <c r="B633" s="199" t="inlineStr">
        <is>
          <t>Model Number</t>
        </is>
      </c>
      <c r="C633" s="401" t="n"/>
      <c r="D633" s="204">
        <f>IF('{Equipment Data Entry}'!F174="","",'{Equipment Data Entry}'!F174)</f>
        <v/>
      </c>
      <c r="E633" s="400" t="n"/>
      <c r="F633" s="400" t="n"/>
      <c r="G633" s="401" t="n"/>
      <c r="I633" s="199" t="inlineStr">
        <is>
          <t>Maximum CFM</t>
        </is>
      </c>
      <c r="J633" s="400" t="n"/>
      <c r="K633" s="401" t="n"/>
      <c r="L633" s="24">
        <f>IF('{Equipment Data Entry}'!I174="","",'{Equipment Data Entry}'!I174)</f>
        <v/>
      </c>
      <c r="M633" s="24">
        <f>L647</f>
        <v/>
      </c>
    </row>
    <row r="634" ht="13.35" customHeight="1" s="162">
      <c r="B634" s="199" t="inlineStr">
        <is>
          <t>Serial Number</t>
        </is>
      </c>
      <c r="C634" s="401" t="n"/>
      <c r="D634" s="204" t="n"/>
      <c r="E634" s="400" t="n"/>
      <c r="F634" s="400" t="n"/>
      <c r="G634" s="401" t="n"/>
      <c r="I634" s="199" t="inlineStr">
        <is>
          <t>Minimum CFM</t>
        </is>
      </c>
      <c r="J634" s="400" t="n"/>
      <c r="K634" s="401" t="n"/>
      <c r="L634" s="24">
        <f>IF('{Equipment Data Entry}'!J174="","",'{Equipment Data Entry}'!J174)</f>
        <v/>
      </c>
      <c r="M634" s="24" t="n"/>
    </row>
    <row r="635" ht="13.35" customHeight="1" s="162">
      <c r="B635" s="199" t="inlineStr">
        <is>
          <t>Area Served</t>
        </is>
      </c>
      <c r="C635" s="401" t="n"/>
      <c r="D635" s="204">
        <f>IF('{Equipment Data Entry}'!C174="","",'{Equipment Data Entry}'!C174)</f>
        <v/>
      </c>
      <c r="E635" s="400" t="n"/>
      <c r="F635" s="400" t="n"/>
      <c r="G635" s="401" t="n"/>
      <c r="I635" s="199" t="inlineStr">
        <is>
          <t>Fan CFM</t>
        </is>
      </c>
      <c r="J635" s="400" t="n"/>
      <c r="K635" s="401" t="n"/>
      <c r="L635" s="24">
        <f>IF('{Equipment Data Entry}'!L174="","",'{Equipment Data Entry}'!L174)</f>
        <v/>
      </c>
      <c r="M635" s="24" t="n"/>
    </row>
    <row r="636" ht="13.35" customHeight="1" s="162">
      <c r="B636" s="199" t="inlineStr">
        <is>
          <t>Location</t>
        </is>
      </c>
      <c r="C636" s="401" t="n"/>
      <c r="D636" s="204">
        <f>IF('{Equipment Data Entry}'!D174="","",'{Equipment Data Entry}'!D174)</f>
        <v/>
      </c>
      <c r="E636" s="400" t="n"/>
      <c r="F636" s="400" t="n"/>
      <c r="G636" s="401" t="n"/>
      <c r="I636" s="199" t="inlineStr">
        <is>
          <t>DDC Address</t>
        </is>
      </c>
      <c r="J636" s="400" t="n"/>
      <c r="K636" s="401" t="n"/>
      <c r="L636" s="208">
        <f>IF('{Equipment Data Entry}'!M174="","",'{Equipment Data Entry}'!M174)</f>
        <v/>
      </c>
      <c r="M636" s="401" t="n"/>
    </row>
    <row r="637" ht="13.35" customHeight="1" s="162">
      <c r="B637" s="199" t="inlineStr">
        <is>
          <t>Inlet Size</t>
        </is>
      </c>
      <c r="C637" s="401" t="n"/>
      <c r="D637" s="204">
        <f>IF('{Equipment Data Entry}'!G174="","",'{Equipment Data Entry}'!G174)</f>
        <v/>
      </c>
      <c r="E637" s="400" t="n"/>
      <c r="F637" s="400" t="n"/>
      <c r="G637" s="401" t="n"/>
      <c r="I637" s="199" t="inlineStr">
        <is>
          <t>Calibration Factor</t>
        </is>
      </c>
      <c r="J637" s="400" t="n"/>
      <c r="K637" s="401" t="n"/>
      <c r="L637" s="27" t="n"/>
      <c r="M637" s="401" t="n"/>
    </row>
    <row r="638" ht="13.35" customHeight="1" s="162">
      <c r="B638" s="199" t="inlineStr">
        <is>
          <t>DDC Max / Min</t>
        </is>
      </c>
      <c r="C638" s="401" t="n"/>
      <c r="D638" s="204" t="n"/>
      <c r="E638" s="400" t="n"/>
      <c r="F638" s="400" t="n"/>
      <c r="G638" s="401" t="n"/>
      <c r="I638" s="199" t="inlineStr">
        <is>
          <t>Heating CFM</t>
        </is>
      </c>
      <c r="J638" s="400" t="n"/>
      <c r="K638" s="401" t="n"/>
      <c r="L638" s="27">
        <f>IF('{Equipment Data Entry}'!K174="","",'{Equipment Data Entry}'!K174)</f>
        <v/>
      </c>
      <c r="M638" s="401" t="n"/>
    </row>
    <row r="639" ht="13.35" customHeight="1" s="162">
      <c r="B639" s="188" t="inlineStr">
        <is>
          <t>Register / Grille / Diffuser Airflow</t>
        </is>
      </c>
      <c r="C639" s="174" t="n"/>
      <c r="D639" s="174" t="n"/>
      <c r="E639" s="174" t="n"/>
      <c r="F639" s="173" t="n"/>
      <c r="G639" s="233" t="inlineStr">
        <is>
          <t>Design VEL</t>
        </is>
      </c>
      <c r="H639" s="194" t="inlineStr">
        <is>
          <t>Design CFM</t>
        </is>
      </c>
      <c r="I639" s="188" t="inlineStr">
        <is>
          <t>Initial</t>
        </is>
      </c>
      <c r="J639" s="173" t="n"/>
      <c r="K639" s="188" t="inlineStr">
        <is>
          <t>Final</t>
        </is>
      </c>
      <c r="L639" s="173" t="n"/>
      <c r="M639" s="188" t="inlineStr">
        <is>
          <t>%</t>
        </is>
      </c>
    </row>
    <row r="640" ht="13.35" customHeight="1" s="162">
      <c r="B640" s="153" t="inlineStr">
        <is>
          <t>No.</t>
        </is>
      </c>
      <c r="C640" s="188" t="inlineStr">
        <is>
          <t>Area Served</t>
        </is>
      </c>
      <c r="D640" s="188" t="inlineStr">
        <is>
          <t>Type</t>
        </is>
      </c>
      <c r="E640" s="188" t="inlineStr">
        <is>
          <t>Size</t>
        </is>
      </c>
      <c r="F640" s="188" t="inlineStr">
        <is>
          <t>Ak</t>
        </is>
      </c>
      <c r="G640" s="440" t="n"/>
      <c r="H640" s="440" t="n"/>
      <c r="I640" s="188" t="inlineStr">
        <is>
          <t>VEL</t>
        </is>
      </c>
      <c r="J640" s="188" t="inlineStr">
        <is>
          <t>CFM</t>
        </is>
      </c>
      <c r="K640" s="188" t="inlineStr">
        <is>
          <t>VEL</t>
        </is>
      </c>
      <c r="L640" s="188" t="inlineStr">
        <is>
          <t>CFM</t>
        </is>
      </c>
      <c r="M640" s="440" t="n"/>
    </row>
    <row r="641" ht="13.35" customHeight="1" s="162">
      <c r="B641" s="307" t="n"/>
      <c r="C641" s="307" t="n"/>
      <c r="E641" s="307" t="n"/>
      <c r="F641" s="32" t="n"/>
      <c r="G641" s="33">
        <f>IF(F641="", "", IF(OR(ISTEXT(H641),ISTEXT(F641)),"",H641/F641))</f>
        <v/>
      </c>
      <c r="H641" s="33" t="n"/>
      <c r="I641" s="33" t="n"/>
      <c r="J641" s="33">
        <f>IF(I641="", "", IF(OR(ISTEXT(I641),ISTEXT($F641)),"",I641*$F641))</f>
        <v/>
      </c>
      <c r="K641" s="33" t="n"/>
      <c r="L641" s="33">
        <f>IF(K641="", "", IF(OR(ISTEXT(K641),ISTEXT($F641)),"",K641*$F641))</f>
        <v/>
      </c>
      <c r="M641" s="30">
        <f>IF(OR(H641="",H641=0),"",IF(K641="",IF(J641="","",IF(OR(ISTEXT(J641),ISTEXT(H641)),"",J641/H641)),IF(OR(ISTEXT(L641),ISTEXT(H641)),"",L641/H641)))</f>
        <v/>
      </c>
    </row>
    <row r="642" ht="13.35" customHeight="1" s="162">
      <c r="B642" s="307" t="n"/>
      <c r="C642" s="307" t="n"/>
      <c r="E642" s="307" t="n"/>
      <c r="F642" s="32" t="n"/>
      <c r="G642" s="33">
        <f>IF(F642="", "", IF(OR(ISTEXT(H642),ISTEXT(F642)),"",H642/F642))</f>
        <v/>
      </c>
      <c r="H642" s="33" t="n"/>
      <c r="I642" s="33" t="n"/>
      <c r="J642" s="33">
        <f>IF(I642="", "", IF(OR(ISTEXT(I642),ISTEXT($F642)),"",I642*$F642))</f>
        <v/>
      </c>
      <c r="K642" s="33" t="n"/>
      <c r="L642" s="33">
        <f>IF(K642="", "", IF(OR(ISTEXT(K642),ISTEXT($F642)),"",K642*$F642))</f>
        <v/>
      </c>
      <c r="M642" s="30">
        <f>IF(OR(H642="",H642=0),"",IF(K642="",IF(J642="","",IF(OR(ISTEXT(J642),ISTEXT(H642)),"",J642/H642)),IF(OR(ISTEXT(L642),ISTEXT(H642)),"",L642/H642)))</f>
        <v/>
      </c>
    </row>
    <row r="643" ht="13.35" customHeight="1" s="162">
      <c r="B643" s="307" t="n"/>
      <c r="C643" s="307" t="n"/>
      <c r="E643" s="307" t="n"/>
      <c r="F643" s="32" t="n"/>
      <c r="G643" s="33">
        <f>IF(F643="", "", IF(OR(ISTEXT(H643),ISTEXT(F643)),"",H643/F643))</f>
        <v/>
      </c>
      <c r="H643" s="33" t="n"/>
      <c r="I643" s="33" t="n"/>
      <c r="J643" s="33">
        <f>IF(I643="", "", IF(OR(ISTEXT(I643),ISTEXT($F643)),"",I643*$F643))</f>
        <v/>
      </c>
      <c r="K643" s="33" t="n"/>
      <c r="L643" s="33">
        <f>IF(K643="", "", IF(OR(ISTEXT(K643),ISTEXT($F643)),"",K643*$F643))</f>
        <v/>
      </c>
      <c r="M643" s="30">
        <f>IF(OR(H643="",H643=0),"",IF(K643="",IF(J643="","",IF(OR(ISTEXT(J643),ISTEXT(H643)),"",J643/H643)),IF(OR(ISTEXT(L643),ISTEXT(H643)),"",L643/H643)))</f>
        <v/>
      </c>
    </row>
    <row r="644" ht="13.35" customHeight="1" s="162">
      <c r="B644" s="307" t="n"/>
      <c r="C644" s="307" t="n"/>
      <c r="E644" s="307" t="n"/>
      <c r="F644" s="32" t="n"/>
      <c r="G644" s="33">
        <f>IF(F644="", "", IF(OR(ISTEXT(H644),ISTEXT(F644)),"",H644/F644))</f>
        <v/>
      </c>
      <c r="H644" s="33" t="n"/>
      <c r="I644" s="33" t="n"/>
      <c r="J644" s="33">
        <f>IF(I644="", "", IF(OR(ISTEXT(I644),ISTEXT($F644)),"",I644*$F644))</f>
        <v/>
      </c>
      <c r="K644" s="33" t="n"/>
      <c r="L644" s="33">
        <f>IF(K644="", "", IF(OR(ISTEXT(K644),ISTEXT($F644)),"",K644*$F644))</f>
        <v/>
      </c>
      <c r="M644" s="30">
        <f>IF(OR(H644="",H644=0),"",IF(K644="",IF(J644="","",IF(OR(ISTEXT(J644),ISTEXT(H644)),"",J644/H644)),IF(OR(ISTEXT(L644),ISTEXT(H644)),"",L644/H644)))</f>
        <v/>
      </c>
    </row>
    <row r="645" ht="13.35" customHeight="1" s="162">
      <c r="B645" s="307" t="n"/>
      <c r="C645" s="307" t="n"/>
      <c r="E645" s="307" t="n"/>
      <c r="F645" s="32" t="n"/>
      <c r="G645" s="33">
        <f>IF(F645="", "", IF(OR(ISTEXT(H645),ISTEXT(F645)),"",H645/F645))</f>
        <v/>
      </c>
      <c r="H645" s="33" t="n"/>
      <c r="I645" s="33" t="n"/>
      <c r="J645" s="33">
        <f>IF(I645="", "", IF(OR(ISTEXT(I645),ISTEXT($F645)),"",I645*$F645))</f>
        <v/>
      </c>
      <c r="K645" s="33" t="n"/>
      <c r="L645" s="33">
        <f>IF(K645="", "", IF(OR(ISTEXT(K645),ISTEXT($F645)),"",K645*$F645))</f>
        <v/>
      </c>
      <c r="M645" s="30">
        <f>IF(OR(H645="",H645=0),"",IF(K645="",IF(J645="","",IF(OR(ISTEXT(J645),ISTEXT(H645)),"",J645/H645)),IF(OR(ISTEXT(L645),ISTEXT(H645)),"",L645/H645)))</f>
        <v/>
      </c>
    </row>
    <row r="646" ht="13.35" customHeight="1" s="162">
      <c r="B646" s="307" t="n"/>
      <c r="C646" s="307" t="n"/>
      <c r="E646" s="307" t="n"/>
      <c r="F646" s="32" t="n"/>
      <c r="G646" s="33">
        <f>IF(F646="", "", IF(OR(ISTEXT(H646),ISTEXT(F646)),"",H646/F646))</f>
        <v/>
      </c>
      <c r="H646" s="33" t="n"/>
      <c r="I646" s="33" t="n"/>
      <c r="J646" s="33">
        <f>IF(I646="", "", IF(OR(ISTEXT(I646),ISTEXT($F646)),"",I646*$F646))</f>
        <v/>
      </c>
      <c r="K646" s="33" t="n"/>
      <c r="L646" s="33">
        <f>IF(K646="", "", IF(OR(ISTEXT(K646),ISTEXT($F646)),"",K646*$F646))</f>
        <v/>
      </c>
      <c r="M646" s="30">
        <f>IF(OR(H646="",H646=0),"",IF(K646="",IF(J646="","",IF(OR(ISTEXT(J646),ISTEXT(H646)),"",J646/H646)),IF(OR(ISTEXT(L646),ISTEXT(H646)),"",L646/H646)))</f>
        <v/>
      </c>
    </row>
    <row r="647" ht="13.35" customHeight="1" s="162">
      <c r="B647" s="42" t="n"/>
      <c r="C647" s="231" t="inlineStr">
        <is>
          <t>Total</t>
        </is>
      </c>
      <c r="D647" s="159" t="n"/>
      <c r="E647" s="42" t="n"/>
      <c r="F647" s="42" t="n"/>
      <c r="G647" s="43" t="n"/>
      <c r="H647" s="43">
        <f>IF(SUM(H641:H646)=0,"",SUM(H641:H646))</f>
        <v/>
      </c>
      <c r="I647" s="43" t="n"/>
      <c r="J647" s="43">
        <f>IF(SUM(J641:J646)=0,"",SUM(J641:J646))</f>
        <v/>
      </c>
      <c r="K647" s="43" t="n"/>
      <c r="L647" s="43">
        <f>IF(SUM(L641:L646)=0,"",SUM(L641:L646))</f>
        <v/>
      </c>
      <c r="M647" s="35">
        <f>IF(OR(H647="",H647=0),"",IF(L647="",IF(J647="","",IF(OR(ISTEXT(J647),ISTEXT(H647)),"",J647/H647)),IF(OR(ISTEXT(L647),ISTEXT(H647)),"",L647/H647)))</f>
        <v/>
      </c>
    </row>
    <row r="648" ht="13.35" customHeight="1" s="162">
      <c r="B648" s="188" t="inlineStr">
        <is>
          <t>Remarks</t>
        </is>
      </c>
      <c r="C648" s="173" t="n"/>
      <c r="D648" s="154" t="n"/>
      <c r="E648" s="174" t="n"/>
      <c r="F648" s="174" t="n"/>
      <c r="G648" s="174" t="n"/>
      <c r="H648" s="174" t="n"/>
      <c r="I648" s="174" t="n"/>
      <c r="J648" s="174" t="n"/>
      <c r="K648" s="174" t="n"/>
      <c r="L648" s="174" t="n"/>
      <c r="M648" s="173" t="n"/>
    </row>
    <row r="649" ht="13.35" customHeight="1" s="162">
      <c r="B649" s="154" t="n"/>
      <c r="C649" s="174" t="n"/>
      <c r="D649" s="174" t="n"/>
      <c r="E649" s="174" t="n"/>
      <c r="F649" s="174" t="n"/>
      <c r="G649" s="174" t="n"/>
      <c r="H649" s="174" t="n"/>
      <c r="I649" s="174" t="n"/>
      <c r="J649" s="174" t="n"/>
      <c r="K649" s="174" t="n"/>
      <c r="L649" s="174" t="n"/>
      <c r="M649" s="173" t="n"/>
    </row>
    <row r="650" ht="13.35" customHeight="1" s="162"/>
    <row r="651" ht="13.35" customHeight="1" s="162"/>
    <row r="652" ht="13.35" customHeight="1" s="162"/>
    <row r="653" ht="13.35" customHeight="1" s="162"/>
    <row r="654" ht="13.35" customHeight="1" s="162">
      <c r="B654" s="200" t="inlineStr">
        <is>
          <t>System</t>
        </is>
      </c>
      <c r="C654" s="403" t="n"/>
      <c r="D654" s="209">
        <f>IF('{Equipment Data Entry}'!B175="","",'{Equipment Data Entry}'!B175)</f>
        <v/>
      </c>
      <c r="E654" s="418" t="n"/>
      <c r="F654" s="403" t="n"/>
      <c r="G654" s="200" t="inlineStr">
        <is>
          <t>Service</t>
        </is>
      </c>
      <c r="H654" s="403" t="n"/>
      <c r="I654" s="210">
        <f>IF('{Equipment Data Entry}'!C175="","",'{Equipment Data Entry}'!C175)</f>
        <v/>
      </c>
      <c r="J654" s="418" t="n"/>
      <c r="K654" s="418" t="n"/>
      <c r="L654" s="418" t="n"/>
      <c r="M654" s="403" t="n"/>
    </row>
    <row r="655" ht="13.35" customHeight="1" s="162">
      <c r="B655" s="422" t="n"/>
      <c r="C655" s="423" t="n"/>
      <c r="D655" s="422" t="n"/>
      <c r="E655" s="424" t="n"/>
      <c r="F655" s="423" t="n"/>
      <c r="G655" s="422" t="n"/>
      <c r="H655" s="423" t="n"/>
      <c r="I655" s="422" t="n"/>
      <c r="J655" s="424" t="n"/>
      <c r="K655" s="424" t="n"/>
      <c r="L655" s="424" t="n"/>
      <c r="M655" s="423" t="n"/>
    </row>
    <row r="656" ht="13.35" customHeight="1" s="162">
      <c r="B656" s="199" t="inlineStr">
        <is>
          <t>Terminal Type</t>
        </is>
      </c>
      <c r="C656" s="401" t="n"/>
      <c r="D656" s="204">
        <f>IF('{Equipment Data Entry}'!H175="","",'{Equipment Data Entry}'!H175)</f>
        <v/>
      </c>
      <c r="E656" s="400" t="n"/>
      <c r="F656" s="400" t="n"/>
      <c r="G656" s="401" t="n"/>
      <c r="I656" s="199" t="inlineStr">
        <is>
          <t>Instrument</t>
        </is>
      </c>
      <c r="J656" s="400" t="n"/>
      <c r="K656" s="401" t="n"/>
      <c r="L656" s="199" t="n"/>
      <c r="M656" s="401" t="n"/>
    </row>
    <row r="657" ht="13.35" customHeight="1" s="162">
      <c r="B657" s="200" t="inlineStr">
        <is>
          <t>Unit Data</t>
        </is>
      </c>
      <c r="C657" s="400" t="n"/>
      <c r="D657" s="400" t="n"/>
      <c r="E657" s="400" t="n"/>
      <c r="F657" s="400" t="n"/>
      <c r="G657" s="401" t="n"/>
      <c r="I657" s="200" t="inlineStr">
        <is>
          <t>Design and Performance Data</t>
        </is>
      </c>
      <c r="J657" s="400" t="n"/>
      <c r="K657" s="400" t="n"/>
      <c r="L657" s="400" t="n"/>
      <c r="M657" s="401" t="n"/>
    </row>
    <row r="658" ht="13.35" customHeight="1" s="162">
      <c r="B658" s="199" t="inlineStr">
        <is>
          <t>Manufacturer</t>
        </is>
      </c>
      <c r="C658" s="401" t="n"/>
      <c r="D658" s="204">
        <f>IF('{Equipment Data Entry}'!E175="","",'{Equipment Data Entry}'!E175)</f>
        <v/>
      </c>
      <c r="E658" s="400" t="n"/>
      <c r="F658" s="400" t="n"/>
      <c r="G658" s="401" t="n"/>
      <c r="I658" s="199" t="inlineStr">
        <is>
          <t>Design Criteria</t>
        </is>
      </c>
      <c r="J658" s="400" t="n"/>
      <c r="K658" s="401" t="n"/>
      <c r="L658" s="199" t="inlineStr">
        <is>
          <t>Design</t>
        </is>
      </c>
      <c r="M658" s="199" t="inlineStr">
        <is>
          <t>Actual</t>
        </is>
      </c>
    </row>
    <row r="659" ht="13.35" customHeight="1" s="162">
      <c r="B659" s="199" t="inlineStr">
        <is>
          <t>Model Number</t>
        </is>
      </c>
      <c r="C659" s="401" t="n"/>
      <c r="D659" s="204">
        <f>IF('{Equipment Data Entry}'!F175="","",'{Equipment Data Entry}'!F175)</f>
        <v/>
      </c>
      <c r="E659" s="400" t="n"/>
      <c r="F659" s="400" t="n"/>
      <c r="G659" s="401" t="n"/>
      <c r="I659" s="199" t="inlineStr">
        <is>
          <t>Maximum CFM</t>
        </is>
      </c>
      <c r="J659" s="400" t="n"/>
      <c r="K659" s="401" t="n"/>
      <c r="L659" s="24">
        <f>IF('{Equipment Data Entry}'!I175="","",'{Equipment Data Entry}'!I175)</f>
        <v/>
      </c>
      <c r="M659" s="24">
        <f>L673</f>
        <v/>
      </c>
    </row>
    <row r="660" ht="13.35" customHeight="1" s="162">
      <c r="B660" s="199" t="inlineStr">
        <is>
          <t>Serial Number</t>
        </is>
      </c>
      <c r="C660" s="401" t="n"/>
      <c r="D660" s="204" t="n"/>
      <c r="E660" s="400" t="n"/>
      <c r="F660" s="400" t="n"/>
      <c r="G660" s="401" t="n"/>
      <c r="I660" s="199" t="inlineStr">
        <is>
          <t>Minimum CFM</t>
        </is>
      </c>
      <c r="J660" s="400" t="n"/>
      <c r="K660" s="401" t="n"/>
      <c r="L660" s="24">
        <f>IF('{Equipment Data Entry}'!J175="","",'{Equipment Data Entry}'!J175)</f>
        <v/>
      </c>
      <c r="M660" s="24" t="n"/>
    </row>
    <row r="661" ht="13.35" customHeight="1" s="162">
      <c r="B661" s="199" t="inlineStr">
        <is>
          <t>Area Served</t>
        </is>
      </c>
      <c r="C661" s="401" t="n"/>
      <c r="D661" s="204">
        <f>IF('{Equipment Data Entry}'!C175="","",'{Equipment Data Entry}'!C175)</f>
        <v/>
      </c>
      <c r="E661" s="400" t="n"/>
      <c r="F661" s="400" t="n"/>
      <c r="G661" s="401" t="n"/>
      <c r="I661" s="199" t="inlineStr">
        <is>
          <t>Fan CFM</t>
        </is>
      </c>
      <c r="J661" s="400" t="n"/>
      <c r="K661" s="401" t="n"/>
      <c r="L661" s="24">
        <f>IF('{Equipment Data Entry}'!L175="","",'{Equipment Data Entry}'!L175)</f>
        <v/>
      </c>
      <c r="M661" s="24" t="n"/>
    </row>
    <row r="662" ht="13.35" customHeight="1" s="162">
      <c r="B662" s="199" t="inlineStr">
        <is>
          <t>Location</t>
        </is>
      </c>
      <c r="C662" s="401" t="n"/>
      <c r="D662" s="204">
        <f>IF('{Equipment Data Entry}'!D175="","",'{Equipment Data Entry}'!D175)</f>
        <v/>
      </c>
      <c r="E662" s="400" t="n"/>
      <c r="F662" s="400" t="n"/>
      <c r="G662" s="401" t="n"/>
      <c r="I662" s="199" t="inlineStr">
        <is>
          <t>DDC Address</t>
        </is>
      </c>
      <c r="J662" s="400" t="n"/>
      <c r="K662" s="401" t="n"/>
      <c r="L662" s="208">
        <f>IF('{Equipment Data Entry}'!M175="","",'{Equipment Data Entry}'!M175)</f>
        <v/>
      </c>
      <c r="M662" s="401" t="n"/>
    </row>
    <row r="663" ht="13.35" customHeight="1" s="162">
      <c r="B663" s="199" t="inlineStr">
        <is>
          <t>Inlet Size</t>
        </is>
      </c>
      <c r="C663" s="401" t="n"/>
      <c r="D663" s="204">
        <f>IF('{Equipment Data Entry}'!G175="","",'{Equipment Data Entry}'!G175)</f>
        <v/>
      </c>
      <c r="E663" s="400" t="n"/>
      <c r="F663" s="400" t="n"/>
      <c r="G663" s="401" t="n"/>
      <c r="I663" s="199" t="inlineStr">
        <is>
          <t>Calibration Factor</t>
        </is>
      </c>
      <c r="J663" s="400" t="n"/>
      <c r="K663" s="401" t="n"/>
      <c r="L663" s="27" t="n"/>
      <c r="M663" s="401" t="n"/>
    </row>
    <row r="664" ht="13.35" customHeight="1" s="162">
      <c r="B664" s="199" t="inlineStr">
        <is>
          <t>DDC Max / Min</t>
        </is>
      </c>
      <c r="C664" s="401" t="n"/>
      <c r="D664" s="204" t="n"/>
      <c r="E664" s="400" t="n"/>
      <c r="F664" s="400" t="n"/>
      <c r="G664" s="401" t="n"/>
      <c r="I664" s="199" t="inlineStr">
        <is>
          <t>Heating CFM</t>
        </is>
      </c>
      <c r="J664" s="400" t="n"/>
      <c r="K664" s="401" t="n"/>
      <c r="L664" s="27">
        <f>IF('{Equipment Data Entry}'!K175="","",'{Equipment Data Entry}'!K175)</f>
        <v/>
      </c>
      <c r="M664" s="401" t="n"/>
    </row>
    <row r="665" ht="13.35" customHeight="1" s="162">
      <c r="B665" s="188" t="inlineStr">
        <is>
          <t>Register / Grille / Diffuser Airflow</t>
        </is>
      </c>
      <c r="C665" s="174" t="n"/>
      <c r="D665" s="174" t="n"/>
      <c r="E665" s="174" t="n"/>
      <c r="F665" s="173" t="n"/>
      <c r="G665" s="233" t="inlineStr">
        <is>
          <t>Design VEL</t>
        </is>
      </c>
      <c r="H665" s="194" t="inlineStr">
        <is>
          <t>Design CFM</t>
        </is>
      </c>
      <c r="I665" s="188" t="inlineStr">
        <is>
          <t>Initial</t>
        </is>
      </c>
      <c r="J665" s="173" t="n"/>
      <c r="K665" s="188" t="inlineStr">
        <is>
          <t>Final</t>
        </is>
      </c>
      <c r="L665" s="173" t="n"/>
      <c r="M665" s="188" t="inlineStr">
        <is>
          <t>%</t>
        </is>
      </c>
    </row>
    <row r="666" ht="13.35" customHeight="1" s="162">
      <c r="B666" s="153" t="inlineStr">
        <is>
          <t>No.</t>
        </is>
      </c>
      <c r="C666" s="188" t="inlineStr">
        <is>
          <t>Area Served</t>
        </is>
      </c>
      <c r="D666" s="188" t="inlineStr">
        <is>
          <t>Type</t>
        </is>
      </c>
      <c r="E666" s="188" t="inlineStr">
        <is>
          <t>Size</t>
        </is>
      </c>
      <c r="F666" s="188" t="inlineStr">
        <is>
          <t>Ak</t>
        </is>
      </c>
      <c r="G666" s="440" t="n"/>
      <c r="H666" s="440" t="n"/>
      <c r="I666" s="188" t="inlineStr">
        <is>
          <t>VEL</t>
        </is>
      </c>
      <c r="J666" s="188" t="inlineStr">
        <is>
          <t>CFM</t>
        </is>
      </c>
      <c r="K666" s="188" t="inlineStr">
        <is>
          <t>VEL</t>
        </is>
      </c>
      <c r="L666" s="188" t="inlineStr">
        <is>
          <t>CFM</t>
        </is>
      </c>
      <c r="M666" s="440" t="n"/>
    </row>
    <row r="667" ht="13.35" customHeight="1" s="162">
      <c r="B667" s="307" t="n"/>
      <c r="C667" s="307" t="n"/>
      <c r="E667" s="307" t="n"/>
      <c r="F667" s="32" t="n"/>
      <c r="G667" s="33">
        <f>IF(F667="", "", IF(OR(ISTEXT(H667),ISTEXT(F667)),"",H667/F667))</f>
        <v/>
      </c>
      <c r="H667" s="33" t="n"/>
      <c r="I667" s="33" t="n"/>
      <c r="J667" s="33">
        <f>IF(I667="", "", IF(OR(ISTEXT(I667),ISTEXT($F667)),"",I667*$F667))</f>
        <v/>
      </c>
      <c r="K667" s="33" t="n"/>
      <c r="L667" s="33">
        <f>IF(K667="", "", IF(OR(ISTEXT(K667),ISTEXT($F667)),"",K667*$F667))</f>
        <v/>
      </c>
      <c r="M667" s="30">
        <f>IF(OR(H667="",H667=0),"",IF(K667="",IF(J667="","",IF(OR(ISTEXT(J667),ISTEXT(H667)),"",J667/H667)),IF(OR(ISTEXT(L667),ISTEXT(H667)),"",L667/H667)))</f>
        <v/>
      </c>
    </row>
    <row r="668" ht="13.35" customHeight="1" s="162">
      <c r="B668" s="307" t="n"/>
      <c r="C668" s="307" t="n"/>
      <c r="E668" s="307" t="n"/>
      <c r="F668" s="32" t="n"/>
      <c r="G668" s="33">
        <f>IF(F668="", "", IF(OR(ISTEXT(H668),ISTEXT(F668)),"",H668/F668))</f>
        <v/>
      </c>
      <c r="H668" s="33" t="n"/>
      <c r="I668" s="33" t="n"/>
      <c r="J668" s="33">
        <f>IF(I668="", "", IF(OR(ISTEXT(I668),ISTEXT($F668)),"",I668*$F668))</f>
        <v/>
      </c>
      <c r="K668" s="33" t="n"/>
      <c r="L668" s="33">
        <f>IF(K668="", "", IF(OR(ISTEXT(K668),ISTEXT($F668)),"",K668*$F668))</f>
        <v/>
      </c>
      <c r="M668" s="30">
        <f>IF(OR(H668="",H668=0),"",IF(K668="",IF(J668="","",IF(OR(ISTEXT(J668),ISTEXT(H668)),"",J668/H668)),IF(OR(ISTEXT(L668),ISTEXT(H668)),"",L668/H668)))</f>
        <v/>
      </c>
    </row>
    <row r="669" ht="13.35" customHeight="1" s="162">
      <c r="B669" s="307" t="n"/>
      <c r="C669" s="307" t="n"/>
      <c r="E669" s="307" t="n"/>
      <c r="F669" s="32" t="n"/>
      <c r="G669" s="33">
        <f>IF(F669="", "", IF(OR(ISTEXT(H669),ISTEXT(F669)),"",H669/F669))</f>
        <v/>
      </c>
      <c r="H669" s="33" t="n"/>
      <c r="I669" s="33" t="n"/>
      <c r="J669" s="33">
        <f>IF(I669="", "", IF(OR(ISTEXT(I669),ISTEXT($F669)),"",I669*$F669))</f>
        <v/>
      </c>
      <c r="K669" s="33" t="n"/>
      <c r="L669" s="33">
        <f>IF(K669="", "", IF(OR(ISTEXT(K669),ISTEXT($F669)),"",K669*$F669))</f>
        <v/>
      </c>
      <c r="M669" s="30">
        <f>IF(OR(H669="",H669=0),"",IF(K669="",IF(J669="","",IF(OR(ISTEXT(J669),ISTEXT(H669)),"",J669/H669)),IF(OR(ISTEXT(L669),ISTEXT(H669)),"",L669/H669)))</f>
        <v/>
      </c>
    </row>
    <row r="670" ht="13.35" customHeight="1" s="162">
      <c r="B670" s="307" t="n"/>
      <c r="C670" s="307" t="n"/>
      <c r="E670" s="307" t="n"/>
      <c r="F670" s="32" t="n"/>
      <c r="G670" s="33">
        <f>IF(F670="", "", IF(OR(ISTEXT(H670),ISTEXT(F670)),"",H670/F670))</f>
        <v/>
      </c>
      <c r="H670" s="33" t="n"/>
      <c r="I670" s="33" t="n"/>
      <c r="J670" s="33">
        <f>IF(I670="", "", IF(OR(ISTEXT(I670),ISTEXT($F670)),"",I670*$F670))</f>
        <v/>
      </c>
      <c r="K670" s="33" t="n"/>
      <c r="L670" s="33">
        <f>IF(K670="", "", IF(OR(ISTEXT(K670),ISTEXT($F670)),"",K670*$F670))</f>
        <v/>
      </c>
      <c r="M670" s="30">
        <f>IF(OR(H670="",H670=0),"",IF(K670="",IF(J670="","",IF(OR(ISTEXT(J670),ISTEXT(H670)),"",J670/H670)),IF(OR(ISTEXT(L670),ISTEXT(H670)),"",L670/H670)))</f>
        <v/>
      </c>
    </row>
    <row r="671" ht="13.35" customHeight="1" s="162">
      <c r="B671" s="307" t="n"/>
      <c r="C671" s="307" t="n"/>
      <c r="E671" s="307" t="n"/>
      <c r="F671" s="32" t="n"/>
      <c r="G671" s="33">
        <f>IF(F671="", "", IF(OR(ISTEXT(H671),ISTEXT(F671)),"",H671/F671))</f>
        <v/>
      </c>
      <c r="H671" s="33" t="n"/>
      <c r="I671" s="33" t="n"/>
      <c r="J671" s="33">
        <f>IF(I671="", "", IF(OR(ISTEXT(I671),ISTEXT($F671)),"",I671*$F671))</f>
        <v/>
      </c>
      <c r="K671" s="33" t="n"/>
      <c r="L671" s="33">
        <f>IF(K671="", "", IF(OR(ISTEXT(K671),ISTEXT($F671)),"",K671*$F671))</f>
        <v/>
      </c>
      <c r="M671" s="30">
        <f>IF(OR(H671="",H671=0),"",IF(K671="",IF(J671="","",IF(OR(ISTEXT(J671),ISTEXT(H671)),"",J671/H671)),IF(OR(ISTEXT(L671),ISTEXT(H671)),"",L671/H671)))</f>
        <v/>
      </c>
    </row>
    <row r="672" ht="13.35" customHeight="1" s="162">
      <c r="B672" s="307" t="n"/>
      <c r="C672" s="307" t="n"/>
      <c r="E672" s="307" t="n"/>
      <c r="F672" s="32" t="n"/>
      <c r="G672" s="33">
        <f>IF(F672="", "", IF(OR(ISTEXT(H672),ISTEXT(F672)),"",H672/F672))</f>
        <v/>
      </c>
      <c r="H672" s="33" t="n"/>
      <c r="I672" s="33" t="n"/>
      <c r="J672" s="33">
        <f>IF(I672="", "", IF(OR(ISTEXT(I672),ISTEXT($F672)),"",I672*$F672))</f>
        <v/>
      </c>
      <c r="K672" s="33" t="n"/>
      <c r="L672" s="33">
        <f>IF(K672="", "", IF(OR(ISTEXT(K672),ISTEXT($F672)),"",K672*$F672))</f>
        <v/>
      </c>
      <c r="M672" s="30">
        <f>IF(OR(H672="",H672=0),"",IF(K672="",IF(J672="","",IF(OR(ISTEXT(J672),ISTEXT(H672)),"",J672/H672)),IF(OR(ISTEXT(L672),ISTEXT(H672)),"",L672/H672)))</f>
        <v/>
      </c>
    </row>
    <row r="673" ht="13.35" customHeight="1" s="162">
      <c r="B673" s="42" t="n"/>
      <c r="C673" s="231" t="inlineStr">
        <is>
          <t>Total</t>
        </is>
      </c>
      <c r="D673" s="159" t="n"/>
      <c r="E673" s="42" t="n"/>
      <c r="F673" s="42" t="n"/>
      <c r="G673" s="43" t="n"/>
      <c r="H673" s="43">
        <f>IF(SUM(H667:H672)=0,"",SUM(H667:H672))</f>
        <v/>
      </c>
      <c r="I673" s="43" t="n"/>
      <c r="J673" s="43">
        <f>IF(SUM(J667:J672)=0,"",SUM(J667:J672))</f>
        <v/>
      </c>
      <c r="K673" s="43" t="n"/>
      <c r="L673" s="43">
        <f>IF(SUM(L667:L672)=0,"",SUM(L667:L672))</f>
        <v/>
      </c>
      <c r="M673" s="35">
        <f>IF(OR(H673="",H673=0),"",IF(L673="",IF(J673="","",IF(OR(ISTEXT(J673),ISTEXT(H673)),"",J673/H673)),IF(OR(ISTEXT(L673),ISTEXT(H673)),"",L673/H673)))</f>
        <v/>
      </c>
    </row>
    <row r="674" ht="13.35" customHeight="1" s="162">
      <c r="B674" s="188" t="inlineStr">
        <is>
          <t>Remarks</t>
        </is>
      </c>
      <c r="C674" s="173" t="n"/>
      <c r="D674" s="154" t="n"/>
      <c r="E674" s="174" t="n"/>
      <c r="F674" s="174" t="n"/>
      <c r="G674" s="174" t="n"/>
      <c r="H674" s="174" t="n"/>
      <c r="I674" s="174" t="n"/>
      <c r="J674" s="174" t="n"/>
      <c r="K674" s="174" t="n"/>
      <c r="L674" s="174" t="n"/>
      <c r="M674" s="173" t="n"/>
    </row>
    <row r="675" ht="13.35" customHeight="1" s="162">
      <c r="B675" s="154" t="n"/>
      <c r="C675" s="174" t="n"/>
      <c r="D675" s="174" t="n"/>
      <c r="E675" s="174" t="n"/>
      <c r="F675" s="174" t="n"/>
      <c r="G675" s="174" t="n"/>
      <c r="H675" s="174" t="n"/>
      <c r="I675" s="174" t="n"/>
      <c r="J675" s="174" t="n"/>
      <c r="K675" s="174" t="n"/>
      <c r="L675" s="174" t="n"/>
      <c r="M675" s="173" t="n"/>
    </row>
    <row r="676" ht="13.35" customHeight="1" s="162"/>
    <row r="677" ht="13.35" customHeight="1" s="162"/>
    <row r="678" ht="13.35" customHeight="1" s="162"/>
    <row r="679" ht="13.35" customHeight="1" s="162"/>
    <row r="680" ht="13.35" customHeight="1" s="162">
      <c r="B680" s="200" t="inlineStr">
        <is>
          <t>System</t>
        </is>
      </c>
      <c r="C680" s="403" t="n"/>
      <c r="D680" s="209">
        <f>IF('{Equipment Data Entry}'!B176="","",'{Equipment Data Entry}'!B176)</f>
        <v/>
      </c>
      <c r="E680" s="418" t="n"/>
      <c r="F680" s="403" t="n"/>
      <c r="G680" s="200" t="inlineStr">
        <is>
          <t>Service</t>
        </is>
      </c>
      <c r="H680" s="403" t="n"/>
      <c r="I680" s="210">
        <f>IF('{Equipment Data Entry}'!C176="","",'{Equipment Data Entry}'!C176)</f>
        <v/>
      </c>
      <c r="J680" s="418" t="n"/>
      <c r="K680" s="418" t="n"/>
      <c r="L680" s="418" t="n"/>
      <c r="M680" s="403" t="n"/>
    </row>
    <row r="681" ht="13.35" customHeight="1" s="162">
      <c r="B681" s="422" t="n"/>
      <c r="C681" s="423" t="n"/>
      <c r="D681" s="422" t="n"/>
      <c r="E681" s="424" t="n"/>
      <c r="F681" s="423" t="n"/>
      <c r="G681" s="422" t="n"/>
      <c r="H681" s="423" t="n"/>
      <c r="I681" s="422" t="n"/>
      <c r="J681" s="424" t="n"/>
      <c r="K681" s="424" t="n"/>
      <c r="L681" s="424" t="n"/>
      <c r="M681" s="423" t="n"/>
    </row>
    <row r="682" ht="13.35" customHeight="1" s="162">
      <c r="B682" s="199" t="inlineStr">
        <is>
          <t>Terminal Type</t>
        </is>
      </c>
      <c r="C682" s="401" t="n"/>
      <c r="D682" s="204">
        <f>IF('{Equipment Data Entry}'!H176="","",'{Equipment Data Entry}'!H176)</f>
        <v/>
      </c>
      <c r="E682" s="400" t="n"/>
      <c r="F682" s="400" t="n"/>
      <c r="G682" s="401" t="n"/>
      <c r="I682" s="199" t="inlineStr">
        <is>
          <t>Instrument</t>
        </is>
      </c>
      <c r="J682" s="400" t="n"/>
      <c r="K682" s="401" t="n"/>
      <c r="L682" s="199" t="n"/>
      <c r="M682" s="401" t="n"/>
    </row>
    <row r="683" ht="13.35" customHeight="1" s="162">
      <c r="B683" s="200" t="inlineStr">
        <is>
          <t>Unit Data</t>
        </is>
      </c>
      <c r="C683" s="400" t="n"/>
      <c r="D683" s="400" t="n"/>
      <c r="E683" s="400" t="n"/>
      <c r="F683" s="400" t="n"/>
      <c r="G683" s="401" t="n"/>
      <c r="I683" s="200" t="inlineStr">
        <is>
          <t>Design and Performance Data</t>
        </is>
      </c>
      <c r="J683" s="400" t="n"/>
      <c r="K683" s="400" t="n"/>
      <c r="L683" s="400" t="n"/>
      <c r="M683" s="401" t="n"/>
    </row>
    <row r="684" ht="13.35" customHeight="1" s="162">
      <c r="B684" s="199" t="inlineStr">
        <is>
          <t>Manufacturer</t>
        </is>
      </c>
      <c r="C684" s="401" t="n"/>
      <c r="D684" s="204">
        <f>IF('{Equipment Data Entry}'!E176="","",'{Equipment Data Entry}'!E176)</f>
        <v/>
      </c>
      <c r="E684" s="400" t="n"/>
      <c r="F684" s="400" t="n"/>
      <c r="G684" s="401" t="n"/>
      <c r="I684" s="199" t="inlineStr">
        <is>
          <t>Design Criteria</t>
        </is>
      </c>
      <c r="J684" s="400" t="n"/>
      <c r="K684" s="401" t="n"/>
      <c r="L684" s="199" t="inlineStr">
        <is>
          <t>Design</t>
        </is>
      </c>
      <c r="M684" s="199" t="inlineStr">
        <is>
          <t>Actual</t>
        </is>
      </c>
    </row>
    <row r="685" ht="13.35" customHeight="1" s="162">
      <c r="B685" s="199" t="inlineStr">
        <is>
          <t>Model Number</t>
        </is>
      </c>
      <c r="C685" s="401" t="n"/>
      <c r="D685" s="204">
        <f>IF('{Equipment Data Entry}'!F176="","",'{Equipment Data Entry}'!F176)</f>
        <v/>
      </c>
      <c r="E685" s="400" t="n"/>
      <c r="F685" s="400" t="n"/>
      <c r="G685" s="401" t="n"/>
      <c r="I685" s="199" t="inlineStr">
        <is>
          <t>Maximum CFM</t>
        </is>
      </c>
      <c r="J685" s="400" t="n"/>
      <c r="K685" s="401" t="n"/>
      <c r="L685" s="24">
        <f>IF('{Equipment Data Entry}'!I176="","",'{Equipment Data Entry}'!I176)</f>
        <v/>
      </c>
      <c r="M685" s="24">
        <f>L699</f>
        <v/>
      </c>
    </row>
    <row r="686" ht="13.35" customHeight="1" s="162">
      <c r="B686" s="199" t="inlineStr">
        <is>
          <t>Serial Number</t>
        </is>
      </c>
      <c r="C686" s="401" t="n"/>
      <c r="D686" s="204" t="n"/>
      <c r="E686" s="400" t="n"/>
      <c r="F686" s="400" t="n"/>
      <c r="G686" s="401" t="n"/>
      <c r="I686" s="199" t="inlineStr">
        <is>
          <t>Minimum CFM</t>
        </is>
      </c>
      <c r="J686" s="400" t="n"/>
      <c r="K686" s="401" t="n"/>
      <c r="L686" s="24">
        <f>IF('{Equipment Data Entry}'!J176="","",'{Equipment Data Entry}'!J176)</f>
        <v/>
      </c>
      <c r="M686" s="24" t="n"/>
    </row>
    <row r="687" ht="13.35" customHeight="1" s="162">
      <c r="B687" s="199" t="inlineStr">
        <is>
          <t>Area Served</t>
        </is>
      </c>
      <c r="C687" s="401" t="n"/>
      <c r="D687" s="204">
        <f>IF('{Equipment Data Entry}'!C176="","",'{Equipment Data Entry}'!C176)</f>
        <v/>
      </c>
      <c r="E687" s="400" t="n"/>
      <c r="F687" s="400" t="n"/>
      <c r="G687" s="401" t="n"/>
      <c r="I687" s="199" t="inlineStr">
        <is>
          <t>Fan CFM</t>
        </is>
      </c>
      <c r="J687" s="400" t="n"/>
      <c r="K687" s="401" t="n"/>
      <c r="L687" s="24">
        <f>IF('{Equipment Data Entry}'!L176="","",'{Equipment Data Entry}'!L176)</f>
        <v/>
      </c>
      <c r="M687" s="24" t="n"/>
    </row>
    <row r="688" ht="13.35" customHeight="1" s="162">
      <c r="B688" s="199" t="inlineStr">
        <is>
          <t>Location</t>
        </is>
      </c>
      <c r="C688" s="401" t="n"/>
      <c r="D688" s="204">
        <f>IF('{Equipment Data Entry}'!D176="","",'{Equipment Data Entry}'!D176)</f>
        <v/>
      </c>
      <c r="E688" s="400" t="n"/>
      <c r="F688" s="400" t="n"/>
      <c r="G688" s="401" t="n"/>
      <c r="I688" s="199" t="inlineStr">
        <is>
          <t>DDC Address</t>
        </is>
      </c>
      <c r="J688" s="400" t="n"/>
      <c r="K688" s="401" t="n"/>
      <c r="L688" s="208">
        <f>IF('{Equipment Data Entry}'!M176="","",'{Equipment Data Entry}'!M176)</f>
        <v/>
      </c>
      <c r="M688" s="401" t="n"/>
    </row>
    <row r="689" ht="13.35" customHeight="1" s="162">
      <c r="B689" s="199" t="inlineStr">
        <is>
          <t>Inlet Size</t>
        </is>
      </c>
      <c r="C689" s="401" t="n"/>
      <c r="D689" s="204">
        <f>IF('{Equipment Data Entry}'!G176="","",'{Equipment Data Entry}'!G176)</f>
        <v/>
      </c>
      <c r="E689" s="400" t="n"/>
      <c r="F689" s="400" t="n"/>
      <c r="G689" s="401" t="n"/>
      <c r="I689" s="199" t="inlineStr">
        <is>
          <t>Calibration Factor</t>
        </is>
      </c>
      <c r="J689" s="400" t="n"/>
      <c r="K689" s="401" t="n"/>
      <c r="L689" s="27" t="n"/>
      <c r="M689" s="401" t="n"/>
    </row>
    <row r="690" ht="13.35" customHeight="1" s="162">
      <c r="B690" s="199" t="inlineStr">
        <is>
          <t>DDC Max / Min</t>
        </is>
      </c>
      <c r="C690" s="401" t="n"/>
      <c r="D690" s="204" t="n"/>
      <c r="E690" s="400" t="n"/>
      <c r="F690" s="400" t="n"/>
      <c r="G690" s="401" t="n"/>
      <c r="I690" s="199" t="inlineStr">
        <is>
          <t>Heating CFM</t>
        </is>
      </c>
      <c r="J690" s="400" t="n"/>
      <c r="K690" s="401" t="n"/>
      <c r="L690" s="27">
        <f>IF('{Equipment Data Entry}'!K176="","",'{Equipment Data Entry}'!K176)</f>
        <v/>
      </c>
      <c r="M690" s="401" t="n"/>
    </row>
    <row r="691" ht="13.35" customHeight="1" s="162">
      <c r="B691" s="188" t="inlineStr">
        <is>
          <t>Register / Grille / Diffuser Airflow</t>
        </is>
      </c>
      <c r="C691" s="174" t="n"/>
      <c r="D691" s="174" t="n"/>
      <c r="E691" s="174" t="n"/>
      <c r="F691" s="173" t="n"/>
      <c r="G691" s="233" t="inlineStr">
        <is>
          <t>Design VEL</t>
        </is>
      </c>
      <c r="H691" s="194" t="inlineStr">
        <is>
          <t>Design CFM</t>
        </is>
      </c>
      <c r="I691" s="188" t="inlineStr">
        <is>
          <t>Initial</t>
        </is>
      </c>
      <c r="J691" s="173" t="n"/>
      <c r="K691" s="188" t="inlineStr">
        <is>
          <t>Final</t>
        </is>
      </c>
      <c r="L691" s="173" t="n"/>
      <c r="M691" s="188" t="inlineStr">
        <is>
          <t>%</t>
        </is>
      </c>
    </row>
    <row r="692" ht="13.35" customHeight="1" s="162">
      <c r="B692" s="153" t="inlineStr">
        <is>
          <t>No.</t>
        </is>
      </c>
      <c r="C692" s="188" t="inlineStr">
        <is>
          <t>Area Served</t>
        </is>
      </c>
      <c r="D692" s="188" t="inlineStr">
        <is>
          <t>Type</t>
        </is>
      </c>
      <c r="E692" s="188" t="inlineStr">
        <is>
          <t>Size</t>
        </is>
      </c>
      <c r="F692" s="188" t="inlineStr">
        <is>
          <t>Ak</t>
        </is>
      </c>
      <c r="G692" s="440" t="n"/>
      <c r="H692" s="440" t="n"/>
      <c r="I692" s="188" t="inlineStr">
        <is>
          <t>VEL</t>
        </is>
      </c>
      <c r="J692" s="188" t="inlineStr">
        <is>
          <t>CFM</t>
        </is>
      </c>
      <c r="K692" s="188" t="inlineStr">
        <is>
          <t>VEL</t>
        </is>
      </c>
      <c r="L692" s="188" t="inlineStr">
        <is>
          <t>CFM</t>
        </is>
      </c>
      <c r="M692" s="440" t="n"/>
    </row>
    <row r="693" ht="13.35" customHeight="1" s="162">
      <c r="B693" s="307" t="n"/>
      <c r="C693" s="307" t="n"/>
      <c r="E693" s="307" t="n"/>
      <c r="F693" s="32" t="n"/>
      <c r="G693" s="33">
        <f>IF(F693="", "", IF(OR(ISTEXT(H693),ISTEXT(F693)),"",H693/F693))</f>
        <v/>
      </c>
      <c r="H693" s="33" t="n"/>
      <c r="I693" s="33" t="n"/>
      <c r="J693" s="33">
        <f>IF(I693="", "", IF(OR(ISTEXT(I693),ISTEXT($F693)),"",I693*$F693))</f>
        <v/>
      </c>
      <c r="K693" s="33" t="n"/>
      <c r="L693" s="33">
        <f>IF(K693="", "", IF(OR(ISTEXT(K693),ISTEXT($F693)),"",K693*$F693))</f>
        <v/>
      </c>
      <c r="M693" s="30">
        <f>IF(OR(H693="",H693=0),"",IF(K693="",IF(J693="","",IF(OR(ISTEXT(J693),ISTEXT(H693)),"",J693/H693)),IF(OR(ISTEXT(L693),ISTEXT(H693)),"",L693/H693)))</f>
        <v/>
      </c>
    </row>
    <row r="694" ht="13.35" customHeight="1" s="162">
      <c r="B694" s="307" t="n"/>
      <c r="C694" s="307" t="n"/>
      <c r="E694" s="307" t="n"/>
      <c r="F694" s="32" t="n"/>
      <c r="G694" s="33">
        <f>IF(F694="", "", IF(OR(ISTEXT(H694),ISTEXT(F694)),"",H694/F694))</f>
        <v/>
      </c>
      <c r="H694" s="33" t="n"/>
      <c r="I694" s="33" t="n"/>
      <c r="J694" s="33">
        <f>IF(I694="", "", IF(OR(ISTEXT(I694),ISTEXT($F694)),"",I694*$F694))</f>
        <v/>
      </c>
      <c r="K694" s="33" t="n"/>
      <c r="L694" s="33">
        <f>IF(K694="", "", IF(OR(ISTEXT(K694),ISTEXT($F694)),"",K694*$F694))</f>
        <v/>
      </c>
      <c r="M694" s="30">
        <f>IF(OR(H694="",H694=0),"",IF(K694="",IF(J694="","",IF(OR(ISTEXT(J694),ISTEXT(H694)),"",J694/H694)),IF(OR(ISTEXT(L694),ISTEXT(H694)),"",L694/H694)))</f>
        <v/>
      </c>
    </row>
    <row r="695" ht="13.35" customHeight="1" s="162">
      <c r="B695" s="307" t="n"/>
      <c r="C695" s="307" t="n"/>
      <c r="E695" s="307" t="n"/>
      <c r="F695" s="32" t="n"/>
      <c r="G695" s="33">
        <f>IF(F695="", "", IF(OR(ISTEXT(H695),ISTEXT(F695)),"",H695/F695))</f>
        <v/>
      </c>
      <c r="H695" s="33" t="n"/>
      <c r="I695" s="33" t="n"/>
      <c r="J695" s="33">
        <f>IF(I695="", "", IF(OR(ISTEXT(I695),ISTEXT($F695)),"",I695*$F695))</f>
        <v/>
      </c>
      <c r="K695" s="33" t="n"/>
      <c r="L695" s="33">
        <f>IF(K695="", "", IF(OR(ISTEXT(K695),ISTEXT($F695)),"",K695*$F695))</f>
        <v/>
      </c>
      <c r="M695" s="30">
        <f>IF(OR(H695="",H695=0),"",IF(K695="",IF(J695="","",IF(OR(ISTEXT(J695),ISTEXT(H695)),"",J695/H695)),IF(OR(ISTEXT(L695),ISTEXT(H695)),"",L695/H695)))</f>
        <v/>
      </c>
    </row>
    <row r="696" ht="13.35" customHeight="1" s="162">
      <c r="B696" s="307" t="n"/>
      <c r="C696" s="307" t="n"/>
      <c r="E696" s="307" t="n"/>
      <c r="F696" s="32" t="n"/>
      <c r="G696" s="33">
        <f>IF(F696="", "", IF(OR(ISTEXT(H696),ISTEXT(F696)),"",H696/F696))</f>
        <v/>
      </c>
      <c r="H696" s="33" t="n"/>
      <c r="I696" s="33" t="n"/>
      <c r="J696" s="33">
        <f>IF(I696="", "", IF(OR(ISTEXT(I696),ISTEXT($F696)),"",I696*$F696))</f>
        <v/>
      </c>
      <c r="K696" s="33" t="n"/>
      <c r="L696" s="33">
        <f>IF(K696="", "", IF(OR(ISTEXT(K696),ISTEXT($F696)),"",K696*$F696))</f>
        <v/>
      </c>
      <c r="M696" s="30">
        <f>IF(OR(H696="",H696=0),"",IF(K696="",IF(J696="","",IF(OR(ISTEXT(J696),ISTEXT(H696)),"",J696/H696)),IF(OR(ISTEXT(L696),ISTEXT(H696)),"",L696/H696)))</f>
        <v/>
      </c>
    </row>
    <row r="697" ht="13.35" customHeight="1" s="162">
      <c r="B697" s="307" t="n"/>
      <c r="C697" s="307" t="n"/>
      <c r="E697" s="307" t="n"/>
      <c r="F697" s="32" t="n"/>
      <c r="G697" s="33">
        <f>IF(F697="", "", IF(OR(ISTEXT(H697),ISTEXT(F697)),"",H697/F697))</f>
        <v/>
      </c>
      <c r="H697" s="33" t="n"/>
      <c r="I697" s="33" t="n"/>
      <c r="J697" s="33">
        <f>IF(I697="", "", IF(OR(ISTEXT(I697),ISTEXT($F697)),"",I697*$F697))</f>
        <v/>
      </c>
      <c r="K697" s="33" t="n"/>
      <c r="L697" s="33">
        <f>IF(K697="", "", IF(OR(ISTEXT(K697),ISTEXT($F697)),"",K697*$F697))</f>
        <v/>
      </c>
      <c r="M697" s="30">
        <f>IF(OR(H697="",H697=0),"",IF(K697="",IF(J697="","",IF(OR(ISTEXT(J697),ISTEXT(H697)),"",J697/H697)),IF(OR(ISTEXT(L697),ISTEXT(H697)),"",L697/H697)))</f>
        <v/>
      </c>
    </row>
    <row r="698" ht="13.35" customHeight="1" s="162">
      <c r="B698" s="307" t="n"/>
      <c r="C698" s="307" t="n"/>
      <c r="E698" s="307" t="n"/>
      <c r="F698" s="32" t="n"/>
      <c r="G698" s="33">
        <f>IF(F698="", "", IF(OR(ISTEXT(H698),ISTEXT(F698)),"",H698/F698))</f>
        <v/>
      </c>
      <c r="H698" s="33" t="n"/>
      <c r="I698" s="33" t="n"/>
      <c r="J698" s="33">
        <f>IF(I698="", "", IF(OR(ISTEXT(I698),ISTEXT($F698)),"",I698*$F698))</f>
        <v/>
      </c>
      <c r="K698" s="33" t="n"/>
      <c r="L698" s="33">
        <f>IF(K698="", "", IF(OR(ISTEXT(K698),ISTEXT($F698)),"",K698*$F698))</f>
        <v/>
      </c>
      <c r="M698" s="30">
        <f>IF(OR(H698="",H698=0),"",IF(K698="",IF(J698="","",IF(OR(ISTEXT(J698),ISTEXT(H698)),"",J698/H698)),IF(OR(ISTEXT(L698),ISTEXT(H698)),"",L698/H698)))</f>
        <v/>
      </c>
    </row>
    <row r="699" ht="13.35" customHeight="1" s="162">
      <c r="B699" s="42" t="n"/>
      <c r="C699" s="231" t="inlineStr">
        <is>
          <t>Total</t>
        </is>
      </c>
      <c r="D699" s="159" t="n"/>
      <c r="E699" s="42" t="n"/>
      <c r="F699" s="42" t="n"/>
      <c r="G699" s="43" t="n"/>
      <c r="H699" s="43">
        <f>IF(SUM(H693:H698)=0,"",SUM(H693:H698))</f>
        <v/>
      </c>
      <c r="I699" s="43" t="n"/>
      <c r="J699" s="43">
        <f>IF(SUM(J693:J698)=0,"",SUM(J693:J698))</f>
        <v/>
      </c>
      <c r="K699" s="43" t="n"/>
      <c r="L699" s="43">
        <f>IF(SUM(L693:L698)=0,"",SUM(L693:L698))</f>
        <v/>
      </c>
      <c r="M699" s="35">
        <f>IF(OR(H699="",H699=0),"",IF(L699="",IF(J699="","",IF(OR(ISTEXT(J699),ISTEXT(H699)),"",J699/H699)),IF(OR(ISTEXT(L699),ISTEXT(H699)),"",L699/H699)))</f>
        <v/>
      </c>
    </row>
    <row r="700" ht="13.35" customHeight="1" s="162">
      <c r="B700" s="188" t="inlineStr">
        <is>
          <t>Remarks</t>
        </is>
      </c>
      <c r="C700" s="173" t="n"/>
      <c r="D700" s="154" t="n"/>
      <c r="E700" s="174" t="n"/>
      <c r="F700" s="174" t="n"/>
      <c r="G700" s="174" t="n"/>
      <c r="H700" s="174" t="n"/>
      <c r="I700" s="174" t="n"/>
      <c r="J700" s="174" t="n"/>
      <c r="K700" s="174" t="n"/>
      <c r="L700" s="174" t="n"/>
      <c r="M700" s="173" t="n"/>
    </row>
    <row r="701" ht="13.35" customHeight="1" s="162">
      <c r="B701" s="154" t="n"/>
      <c r="C701" s="174" t="n"/>
      <c r="D701" s="174" t="n"/>
      <c r="E701" s="174" t="n"/>
      <c r="F701" s="174" t="n"/>
      <c r="G701" s="174" t="n"/>
      <c r="H701" s="174" t="n"/>
      <c r="I701" s="174" t="n"/>
      <c r="J701" s="174" t="n"/>
      <c r="K701" s="174" t="n"/>
      <c r="L701" s="174" t="n"/>
      <c r="M701" s="173" t="n"/>
    </row>
    <row r="702" ht="13.35" customHeight="1" s="162"/>
    <row r="703" ht="13.35" customHeight="1" s="162"/>
    <row r="704" ht="13.35" customHeight="1" s="162"/>
    <row r="705" ht="13.35" customHeight="1" s="162"/>
    <row r="706" ht="13.35" customHeight="1" s="162">
      <c r="B706" s="200" t="inlineStr">
        <is>
          <t>System</t>
        </is>
      </c>
      <c r="C706" s="403" t="n"/>
      <c r="D706" s="209">
        <f>IF('{Equipment Data Entry}'!B177="","",'{Equipment Data Entry}'!B177)</f>
        <v/>
      </c>
      <c r="E706" s="418" t="n"/>
      <c r="F706" s="403" t="n"/>
      <c r="G706" s="200" t="inlineStr">
        <is>
          <t>Service</t>
        </is>
      </c>
      <c r="H706" s="403" t="n"/>
      <c r="I706" s="210">
        <f>IF('{Equipment Data Entry}'!C177="","",'{Equipment Data Entry}'!C177)</f>
        <v/>
      </c>
      <c r="J706" s="418" t="n"/>
      <c r="K706" s="418" t="n"/>
      <c r="L706" s="418" t="n"/>
      <c r="M706" s="403" t="n"/>
    </row>
    <row r="707" ht="13.35" customHeight="1" s="162">
      <c r="B707" s="422" t="n"/>
      <c r="C707" s="423" t="n"/>
      <c r="D707" s="422" t="n"/>
      <c r="E707" s="424" t="n"/>
      <c r="F707" s="423" t="n"/>
      <c r="G707" s="422" t="n"/>
      <c r="H707" s="423" t="n"/>
      <c r="I707" s="422" t="n"/>
      <c r="J707" s="424" t="n"/>
      <c r="K707" s="424" t="n"/>
      <c r="L707" s="424" t="n"/>
      <c r="M707" s="423" t="n"/>
    </row>
    <row r="708" ht="13.35" customHeight="1" s="162">
      <c r="B708" s="199" t="inlineStr">
        <is>
          <t>Terminal Type</t>
        </is>
      </c>
      <c r="C708" s="401" t="n"/>
      <c r="D708" s="204">
        <f>IF('{Equipment Data Entry}'!H177="","",'{Equipment Data Entry}'!H177)</f>
        <v/>
      </c>
      <c r="E708" s="400" t="n"/>
      <c r="F708" s="400" t="n"/>
      <c r="G708" s="401" t="n"/>
      <c r="I708" s="199" t="inlineStr">
        <is>
          <t>Instrument</t>
        </is>
      </c>
      <c r="J708" s="400" t="n"/>
      <c r="K708" s="401" t="n"/>
      <c r="L708" s="199" t="n"/>
      <c r="M708" s="401" t="n"/>
    </row>
    <row r="709" ht="13.35" customHeight="1" s="162">
      <c r="B709" s="200" t="inlineStr">
        <is>
          <t>Unit Data</t>
        </is>
      </c>
      <c r="C709" s="400" t="n"/>
      <c r="D709" s="400" t="n"/>
      <c r="E709" s="400" t="n"/>
      <c r="F709" s="400" t="n"/>
      <c r="G709" s="401" t="n"/>
      <c r="I709" s="200" t="inlineStr">
        <is>
          <t>Design and Performance Data</t>
        </is>
      </c>
      <c r="J709" s="400" t="n"/>
      <c r="K709" s="400" t="n"/>
      <c r="L709" s="400" t="n"/>
      <c r="M709" s="401" t="n"/>
    </row>
    <row r="710" ht="13.35" customHeight="1" s="162">
      <c r="B710" s="199" t="inlineStr">
        <is>
          <t>Manufacturer</t>
        </is>
      </c>
      <c r="C710" s="401" t="n"/>
      <c r="D710" s="204">
        <f>IF('{Equipment Data Entry}'!E177="","",'{Equipment Data Entry}'!E177)</f>
        <v/>
      </c>
      <c r="E710" s="400" t="n"/>
      <c r="F710" s="400" t="n"/>
      <c r="G710" s="401" t="n"/>
      <c r="I710" s="199" t="inlineStr">
        <is>
          <t>Design Criteria</t>
        </is>
      </c>
      <c r="J710" s="400" t="n"/>
      <c r="K710" s="401" t="n"/>
      <c r="L710" s="199" t="inlineStr">
        <is>
          <t>Design</t>
        </is>
      </c>
      <c r="M710" s="199" t="inlineStr">
        <is>
          <t>Actual</t>
        </is>
      </c>
    </row>
    <row r="711" ht="13.35" customHeight="1" s="162">
      <c r="B711" s="199" t="inlineStr">
        <is>
          <t>Model Number</t>
        </is>
      </c>
      <c r="C711" s="401" t="n"/>
      <c r="D711" s="204">
        <f>IF('{Equipment Data Entry}'!F177="","",'{Equipment Data Entry}'!F177)</f>
        <v/>
      </c>
      <c r="E711" s="400" t="n"/>
      <c r="F711" s="400" t="n"/>
      <c r="G711" s="401" t="n"/>
      <c r="I711" s="199" t="inlineStr">
        <is>
          <t>Maximum CFM</t>
        </is>
      </c>
      <c r="J711" s="400" t="n"/>
      <c r="K711" s="401" t="n"/>
      <c r="L711" s="24">
        <f>IF('{Equipment Data Entry}'!I177="","",'{Equipment Data Entry}'!I177)</f>
        <v/>
      </c>
      <c r="M711" s="24">
        <f>L725</f>
        <v/>
      </c>
    </row>
    <row r="712" ht="13.35" customHeight="1" s="162">
      <c r="B712" s="199" t="inlineStr">
        <is>
          <t>Serial Number</t>
        </is>
      </c>
      <c r="C712" s="401" t="n"/>
      <c r="D712" s="204" t="n"/>
      <c r="E712" s="400" t="n"/>
      <c r="F712" s="400" t="n"/>
      <c r="G712" s="401" t="n"/>
      <c r="I712" s="199" t="inlineStr">
        <is>
          <t>Minimum CFM</t>
        </is>
      </c>
      <c r="J712" s="400" t="n"/>
      <c r="K712" s="401" t="n"/>
      <c r="L712" s="24">
        <f>IF('{Equipment Data Entry}'!J177="","",'{Equipment Data Entry}'!J177)</f>
        <v/>
      </c>
      <c r="M712" s="24" t="n"/>
    </row>
    <row r="713" ht="13.35" customHeight="1" s="162">
      <c r="B713" s="199" t="inlineStr">
        <is>
          <t>Area Served</t>
        </is>
      </c>
      <c r="C713" s="401" t="n"/>
      <c r="D713" s="204">
        <f>IF('{Equipment Data Entry}'!C177="","",'{Equipment Data Entry}'!C177)</f>
        <v/>
      </c>
      <c r="E713" s="400" t="n"/>
      <c r="F713" s="400" t="n"/>
      <c r="G713" s="401" t="n"/>
      <c r="I713" s="199" t="inlineStr">
        <is>
          <t>Fan CFM</t>
        </is>
      </c>
      <c r="J713" s="400" t="n"/>
      <c r="K713" s="401" t="n"/>
      <c r="L713" s="24">
        <f>IF('{Equipment Data Entry}'!L177="","",'{Equipment Data Entry}'!L177)</f>
        <v/>
      </c>
      <c r="M713" s="24" t="n"/>
    </row>
    <row r="714" ht="13.35" customHeight="1" s="162">
      <c r="B714" s="199" t="inlineStr">
        <is>
          <t>Location</t>
        </is>
      </c>
      <c r="C714" s="401" t="n"/>
      <c r="D714" s="204">
        <f>IF('{Equipment Data Entry}'!D177="","",'{Equipment Data Entry}'!D177)</f>
        <v/>
      </c>
      <c r="E714" s="400" t="n"/>
      <c r="F714" s="400" t="n"/>
      <c r="G714" s="401" t="n"/>
      <c r="I714" s="199" t="inlineStr">
        <is>
          <t>DDC Address</t>
        </is>
      </c>
      <c r="J714" s="400" t="n"/>
      <c r="K714" s="401" t="n"/>
      <c r="L714" s="208">
        <f>IF('{Equipment Data Entry}'!M177="","",'{Equipment Data Entry}'!M177)</f>
        <v/>
      </c>
      <c r="M714" s="401" t="n"/>
    </row>
    <row r="715" ht="13.35" customHeight="1" s="162">
      <c r="B715" s="199" t="inlineStr">
        <is>
          <t>Inlet Size</t>
        </is>
      </c>
      <c r="C715" s="401" t="n"/>
      <c r="D715" s="204">
        <f>IF('{Equipment Data Entry}'!G177="","",'{Equipment Data Entry}'!G177)</f>
        <v/>
      </c>
      <c r="E715" s="400" t="n"/>
      <c r="F715" s="400" t="n"/>
      <c r="G715" s="401" t="n"/>
      <c r="I715" s="199" t="inlineStr">
        <is>
          <t>Calibration Factor</t>
        </is>
      </c>
      <c r="J715" s="400" t="n"/>
      <c r="K715" s="401" t="n"/>
      <c r="L715" s="27" t="n"/>
      <c r="M715" s="401" t="n"/>
    </row>
    <row r="716" ht="13.35" customHeight="1" s="162">
      <c r="B716" s="199" t="inlineStr">
        <is>
          <t>DDC Max / Min</t>
        </is>
      </c>
      <c r="C716" s="401" t="n"/>
      <c r="D716" s="204" t="n"/>
      <c r="E716" s="400" t="n"/>
      <c r="F716" s="400" t="n"/>
      <c r="G716" s="401" t="n"/>
      <c r="I716" s="199" t="inlineStr">
        <is>
          <t>Heating CFM</t>
        </is>
      </c>
      <c r="J716" s="400" t="n"/>
      <c r="K716" s="401" t="n"/>
      <c r="L716" s="27">
        <f>IF('{Equipment Data Entry}'!K177="","",'{Equipment Data Entry}'!K177)</f>
        <v/>
      </c>
      <c r="M716" s="401" t="n"/>
    </row>
    <row r="717" ht="13.35" customHeight="1" s="162">
      <c r="B717" s="188" t="inlineStr">
        <is>
          <t>Register / Grille / Diffuser Airflow</t>
        </is>
      </c>
      <c r="C717" s="174" t="n"/>
      <c r="D717" s="174" t="n"/>
      <c r="E717" s="174" t="n"/>
      <c r="F717" s="173" t="n"/>
      <c r="G717" s="233" t="inlineStr">
        <is>
          <t>Design VEL</t>
        </is>
      </c>
      <c r="H717" s="194" t="inlineStr">
        <is>
          <t>Design CFM</t>
        </is>
      </c>
      <c r="I717" s="188" t="inlineStr">
        <is>
          <t>Initial</t>
        </is>
      </c>
      <c r="J717" s="173" t="n"/>
      <c r="K717" s="188" t="inlineStr">
        <is>
          <t>Final</t>
        </is>
      </c>
      <c r="L717" s="173" t="n"/>
      <c r="M717" s="188" t="inlineStr">
        <is>
          <t>%</t>
        </is>
      </c>
    </row>
    <row r="718" ht="13.35" customHeight="1" s="162">
      <c r="B718" s="153" t="inlineStr">
        <is>
          <t>No.</t>
        </is>
      </c>
      <c r="C718" s="188" t="inlineStr">
        <is>
          <t>Area Served</t>
        </is>
      </c>
      <c r="D718" s="188" t="inlineStr">
        <is>
          <t>Type</t>
        </is>
      </c>
      <c r="E718" s="188" t="inlineStr">
        <is>
          <t>Size</t>
        </is>
      </c>
      <c r="F718" s="188" t="inlineStr">
        <is>
          <t>Ak</t>
        </is>
      </c>
      <c r="G718" s="440" t="n"/>
      <c r="H718" s="440" t="n"/>
      <c r="I718" s="188" t="inlineStr">
        <is>
          <t>VEL</t>
        </is>
      </c>
      <c r="J718" s="188" t="inlineStr">
        <is>
          <t>CFM</t>
        </is>
      </c>
      <c r="K718" s="188" t="inlineStr">
        <is>
          <t>VEL</t>
        </is>
      </c>
      <c r="L718" s="188" t="inlineStr">
        <is>
          <t>CFM</t>
        </is>
      </c>
      <c r="M718" s="440" t="n"/>
    </row>
    <row r="719" ht="13.35" customHeight="1" s="162">
      <c r="B719" s="307" t="n"/>
      <c r="C719" s="307" t="n"/>
      <c r="E719" s="307" t="n"/>
      <c r="F719" s="32" t="n"/>
      <c r="G719" s="33">
        <f>IF(F719="", "", IF(OR(ISTEXT(H719),ISTEXT(F719)),"",H719/F719))</f>
        <v/>
      </c>
      <c r="H719" s="33" t="n"/>
      <c r="I719" s="33" t="n"/>
      <c r="J719" s="33">
        <f>IF(I719="", "", IF(OR(ISTEXT(I719),ISTEXT($F719)),"",I719*$F719))</f>
        <v/>
      </c>
      <c r="K719" s="33" t="n"/>
      <c r="L719" s="33">
        <f>IF(K719="", "", IF(OR(ISTEXT(K719),ISTEXT($F719)),"",K719*$F719))</f>
        <v/>
      </c>
      <c r="M719" s="30">
        <f>IF(OR(H719="",H719=0),"",IF(K719="",IF(J719="","",IF(OR(ISTEXT(J719),ISTEXT(H719)),"",J719/H719)),IF(OR(ISTEXT(L719),ISTEXT(H719)),"",L719/H719)))</f>
        <v/>
      </c>
    </row>
    <row r="720" ht="13.35" customHeight="1" s="162">
      <c r="B720" s="307" t="n"/>
      <c r="C720" s="307" t="n"/>
      <c r="E720" s="307" t="n"/>
      <c r="F720" s="32" t="n"/>
      <c r="G720" s="33">
        <f>IF(F720="", "", IF(OR(ISTEXT(H720),ISTEXT(F720)),"",H720/F720))</f>
        <v/>
      </c>
      <c r="H720" s="33" t="n"/>
      <c r="I720" s="33" t="n"/>
      <c r="J720" s="33">
        <f>IF(I720="", "", IF(OR(ISTEXT(I720),ISTEXT($F720)),"",I720*$F720))</f>
        <v/>
      </c>
      <c r="K720" s="33" t="n"/>
      <c r="L720" s="33">
        <f>IF(K720="", "", IF(OR(ISTEXT(K720),ISTEXT($F720)),"",K720*$F720))</f>
        <v/>
      </c>
      <c r="M720" s="30">
        <f>IF(OR(H720="",H720=0),"",IF(K720="",IF(J720="","",IF(OR(ISTEXT(J720),ISTEXT(H720)),"",J720/H720)),IF(OR(ISTEXT(L720),ISTEXT(H720)),"",L720/H720)))</f>
        <v/>
      </c>
    </row>
    <row r="721" ht="13.35" customHeight="1" s="162">
      <c r="B721" s="307" t="n"/>
      <c r="C721" s="307" t="n"/>
      <c r="E721" s="307" t="n"/>
      <c r="F721" s="32" t="n"/>
      <c r="G721" s="33">
        <f>IF(F721="", "", IF(OR(ISTEXT(H721),ISTEXT(F721)),"",H721/F721))</f>
        <v/>
      </c>
      <c r="H721" s="33" t="n"/>
      <c r="I721" s="33" t="n"/>
      <c r="J721" s="33">
        <f>IF(I721="", "", IF(OR(ISTEXT(I721),ISTEXT($F721)),"",I721*$F721))</f>
        <v/>
      </c>
      <c r="K721" s="33" t="n"/>
      <c r="L721" s="33">
        <f>IF(K721="", "", IF(OR(ISTEXT(K721),ISTEXT($F721)),"",K721*$F721))</f>
        <v/>
      </c>
      <c r="M721" s="30">
        <f>IF(OR(H721="",H721=0),"",IF(K721="",IF(J721="","",IF(OR(ISTEXT(J721),ISTEXT(H721)),"",J721/H721)),IF(OR(ISTEXT(L721),ISTEXT(H721)),"",L721/H721)))</f>
        <v/>
      </c>
    </row>
    <row r="722" ht="13.35" customHeight="1" s="162">
      <c r="B722" s="307" t="n"/>
      <c r="C722" s="307" t="n"/>
      <c r="E722" s="307" t="n"/>
      <c r="F722" s="32" t="n"/>
      <c r="G722" s="33">
        <f>IF(F722="", "", IF(OR(ISTEXT(H722),ISTEXT(F722)),"",H722/F722))</f>
        <v/>
      </c>
      <c r="H722" s="33" t="n"/>
      <c r="I722" s="33" t="n"/>
      <c r="J722" s="33">
        <f>IF(I722="", "", IF(OR(ISTEXT(I722),ISTEXT($F722)),"",I722*$F722))</f>
        <v/>
      </c>
      <c r="K722" s="33" t="n"/>
      <c r="L722" s="33">
        <f>IF(K722="", "", IF(OR(ISTEXT(K722),ISTEXT($F722)),"",K722*$F722))</f>
        <v/>
      </c>
      <c r="M722" s="30">
        <f>IF(OR(H722="",H722=0),"",IF(K722="",IF(J722="","",IF(OR(ISTEXT(J722),ISTEXT(H722)),"",J722/H722)),IF(OR(ISTEXT(L722),ISTEXT(H722)),"",L722/H722)))</f>
        <v/>
      </c>
    </row>
    <row r="723" ht="13.35" customHeight="1" s="162">
      <c r="B723" s="307" t="n"/>
      <c r="C723" s="307" t="n"/>
      <c r="E723" s="307" t="n"/>
      <c r="F723" s="32" t="n"/>
      <c r="G723" s="33">
        <f>IF(F723="", "", IF(OR(ISTEXT(H723),ISTEXT(F723)),"",H723/F723))</f>
        <v/>
      </c>
      <c r="H723" s="33" t="n"/>
      <c r="I723" s="33" t="n"/>
      <c r="J723" s="33">
        <f>IF(I723="", "", IF(OR(ISTEXT(I723),ISTEXT($F723)),"",I723*$F723))</f>
        <v/>
      </c>
      <c r="K723" s="33" t="n"/>
      <c r="L723" s="33">
        <f>IF(K723="", "", IF(OR(ISTEXT(K723),ISTEXT($F723)),"",K723*$F723))</f>
        <v/>
      </c>
      <c r="M723" s="30">
        <f>IF(OR(H723="",H723=0),"",IF(K723="",IF(J723="","",IF(OR(ISTEXT(J723),ISTEXT(H723)),"",J723/H723)),IF(OR(ISTEXT(L723),ISTEXT(H723)),"",L723/H723)))</f>
        <v/>
      </c>
    </row>
    <row r="724" ht="13.35" customHeight="1" s="162">
      <c r="B724" s="307" t="n"/>
      <c r="C724" s="307" t="n"/>
      <c r="E724" s="307" t="n"/>
      <c r="F724" s="32" t="n"/>
      <c r="G724" s="33">
        <f>IF(F724="", "", IF(OR(ISTEXT(H724),ISTEXT(F724)),"",H724/F724))</f>
        <v/>
      </c>
      <c r="H724" s="33" t="n"/>
      <c r="I724" s="33" t="n"/>
      <c r="J724" s="33">
        <f>IF(I724="", "", IF(OR(ISTEXT(I724),ISTEXT($F724)),"",I724*$F724))</f>
        <v/>
      </c>
      <c r="K724" s="33" t="n"/>
      <c r="L724" s="33">
        <f>IF(K724="", "", IF(OR(ISTEXT(K724),ISTEXT($F724)),"",K724*$F724))</f>
        <v/>
      </c>
      <c r="M724" s="30">
        <f>IF(OR(H724="",H724=0),"",IF(K724="",IF(J724="","",IF(OR(ISTEXT(J724),ISTEXT(H724)),"",J724/H724)),IF(OR(ISTEXT(L724),ISTEXT(H724)),"",L724/H724)))</f>
        <v/>
      </c>
    </row>
    <row r="725" ht="13.35" customHeight="1" s="162">
      <c r="B725" s="42" t="n"/>
      <c r="C725" s="231" t="inlineStr">
        <is>
          <t>Total</t>
        </is>
      </c>
      <c r="D725" s="159" t="n"/>
      <c r="E725" s="42" t="n"/>
      <c r="F725" s="42" t="n"/>
      <c r="G725" s="43" t="n"/>
      <c r="H725" s="43">
        <f>IF(SUM(H719:H724)=0,"",SUM(H719:H724))</f>
        <v/>
      </c>
      <c r="I725" s="43" t="n"/>
      <c r="J725" s="43">
        <f>IF(SUM(J719:J724)=0,"",SUM(J719:J724))</f>
        <v/>
      </c>
      <c r="K725" s="43" t="n"/>
      <c r="L725" s="43">
        <f>IF(SUM(L719:L724)=0,"",SUM(L719:L724))</f>
        <v/>
      </c>
      <c r="M725" s="35">
        <f>IF(OR(H725="",H725=0),"",IF(L725="",IF(J725="","",IF(OR(ISTEXT(J725),ISTEXT(H725)),"",J725/H725)),IF(OR(ISTEXT(L725),ISTEXT(H725)),"",L725/H725)))</f>
        <v/>
      </c>
    </row>
    <row r="726" ht="13.35" customHeight="1" s="162">
      <c r="B726" s="188" t="inlineStr">
        <is>
          <t>Remarks</t>
        </is>
      </c>
      <c r="C726" s="173" t="n"/>
      <c r="D726" s="154" t="n"/>
      <c r="E726" s="174" t="n"/>
      <c r="F726" s="174" t="n"/>
      <c r="G726" s="174" t="n"/>
      <c r="H726" s="174" t="n"/>
      <c r="I726" s="174" t="n"/>
      <c r="J726" s="174" t="n"/>
      <c r="K726" s="174" t="n"/>
      <c r="L726" s="174" t="n"/>
      <c r="M726" s="173" t="n"/>
    </row>
    <row r="727" ht="13.35" customHeight="1" s="162">
      <c r="B727" s="154" t="n"/>
      <c r="C727" s="174" t="n"/>
      <c r="D727" s="174" t="n"/>
      <c r="E727" s="174" t="n"/>
      <c r="F727" s="174" t="n"/>
      <c r="G727" s="174" t="n"/>
      <c r="H727" s="174" t="n"/>
      <c r="I727" s="174" t="n"/>
      <c r="J727" s="174" t="n"/>
      <c r="K727" s="174" t="n"/>
      <c r="L727" s="174" t="n"/>
      <c r="M727" s="173" t="n"/>
    </row>
    <row r="728" ht="13.35" customHeight="1" s="162"/>
    <row r="729" ht="13.35" customHeight="1" s="162"/>
    <row r="730" ht="13.35" customHeight="1" s="162"/>
    <row r="731" ht="13.35" customHeight="1" s="162"/>
    <row r="732" ht="13.35" customHeight="1" s="162">
      <c r="B732" s="200" t="inlineStr">
        <is>
          <t>System</t>
        </is>
      </c>
      <c r="C732" s="403" t="n"/>
      <c r="D732" s="209">
        <f>IF('{Equipment Data Entry}'!B178="","",'{Equipment Data Entry}'!B178)</f>
        <v/>
      </c>
      <c r="E732" s="418" t="n"/>
      <c r="F732" s="403" t="n"/>
      <c r="G732" s="200" t="inlineStr">
        <is>
          <t>Service</t>
        </is>
      </c>
      <c r="H732" s="403" t="n"/>
      <c r="I732" s="210">
        <f>IF('{Equipment Data Entry}'!C178="","",'{Equipment Data Entry}'!C178)</f>
        <v/>
      </c>
      <c r="J732" s="418" t="n"/>
      <c r="K732" s="418" t="n"/>
      <c r="L732" s="418" t="n"/>
      <c r="M732" s="403" t="n"/>
    </row>
    <row r="733" ht="13.35" customHeight="1" s="162">
      <c r="B733" s="422" t="n"/>
      <c r="C733" s="423" t="n"/>
      <c r="D733" s="422" t="n"/>
      <c r="E733" s="424" t="n"/>
      <c r="F733" s="423" t="n"/>
      <c r="G733" s="422" t="n"/>
      <c r="H733" s="423" t="n"/>
      <c r="I733" s="422" t="n"/>
      <c r="J733" s="424" t="n"/>
      <c r="K733" s="424" t="n"/>
      <c r="L733" s="424" t="n"/>
      <c r="M733" s="423" t="n"/>
    </row>
    <row r="734" ht="13.35" customHeight="1" s="162">
      <c r="B734" s="199" t="inlineStr">
        <is>
          <t>Terminal Type</t>
        </is>
      </c>
      <c r="C734" s="401" t="n"/>
      <c r="D734" s="204">
        <f>IF('{Equipment Data Entry}'!H178="","",'{Equipment Data Entry}'!H178)</f>
        <v/>
      </c>
      <c r="E734" s="400" t="n"/>
      <c r="F734" s="400" t="n"/>
      <c r="G734" s="401" t="n"/>
      <c r="I734" s="199" t="inlineStr">
        <is>
          <t>Instrument</t>
        </is>
      </c>
      <c r="J734" s="400" t="n"/>
      <c r="K734" s="401" t="n"/>
      <c r="L734" s="199" t="n"/>
      <c r="M734" s="401" t="n"/>
    </row>
    <row r="735" ht="13.35" customHeight="1" s="162">
      <c r="B735" s="200" t="inlineStr">
        <is>
          <t>Unit Data</t>
        </is>
      </c>
      <c r="C735" s="400" t="n"/>
      <c r="D735" s="400" t="n"/>
      <c r="E735" s="400" t="n"/>
      <c r="F735" s="400" t="n"/>
      <c r="G735" s="401" t="n"/>
      <c r="I735" s="200" t="inlineStr">
        <is>
          <t>Design and Performance Data</t>
        </is>
      </c>
      <c r="J735" s="400" t="n"/>
      <c r="K735" s="400" t="n"/>
      <c r="L735" s="400" t="n"/>
      <c r="M735" s="401" t="n"/>
    </row>
    <row r="736" ht="13.35" customHeight="1" s="162">
      <c r="B736" s="199" t="inlineStr">
        <is>
          <t>Manufacturer</t>
        </is>
      </c>
      <c r="C736" s="401" t="n"/>
      <c r="D736" s="204">
        <f>IF('{Equipment Data Entry}'!E178="","",'{Equipment Data Entry}'!E178)</f>
        <v/>
      </c>
      <c r="E736" s="400" t="n"/>
      <c r="F736" s="400" t="n"/>
      <c r="G736" s="401" t="n"/>
      <c r="I736" s="199" t="inlineStr">
        <is>
          <t>Design Criteria</t>
        </is>
      </c>
      <c r="J736" s="400" t="n"/>
      <c r="K736" s="401" t="n"/>
      <c r="L736" s="199" t="inlineStr">
        <is>
          <t>Design</t>
        </is>
      </c>
      <c r="M736" s="199" t="inlineStr">
        <is>
          <t>Actual</t>
        </is>
      </c>
    </row>
    <row r="737" ht="13.35" customHeight="1" s="162">
      <c r="B737" s="199" t="inlineStr">
        <is>
          <t>Model Number</t>
        </is>
      </c>
      <c r="C737" s="401" t="n"/>
      <c r="D737" s="204">
        <f>IF('{Equipment Data Entry}'!F178="","",'{Equipment Data Entry}'!F178)</f>
        <v/>
      </c>
      <c r="E737" s="400" t="n"/>
      <c r="F737" s="400" t="n"/>
      <c r="G737" s="401" t="n"/>
      <c r="I737" s="199" t="inlineStr">
        <is>
          <t>Maximum CFM</t>
        </is>
      </c>
      <c r="J737" s="400" t="n"/>
      <c r="K737" s="401" t="n"/>
      <c r="L737" s="24">
        <f>IF('{Equipment Data Entry}'!I178="","",'{Equipment Data Entry}'!I178)</f>
        <v/>
      </c>
      <c r="M737" s="24">
        <f>L751</f>
        <v/>
      </c>
    </row>
    <row r="738" ht="13.35" customHeight="1" s="162">
      <c r="B738" s="199" t="inlineStr">
        <is>
          <t>Serial Number</t>
        </is>
      </c>
      <c r="C738" s="401" t="n"/>
      <c r="D738" s="204" t="n"/>
      <c r="E738" s="400" t="n"/>
      <c r="F738" s="400" t="n"/>
      <c r="G738" s="401" t="n"/>
      <c r="I738" s="199" t="inlineStr">
        <is>
          <t>Minimum CFM</t>
        </is>
      </c>
      <c r="J738" s="400" t="n"/>
      <c r="K738" s="401" t="n"/>
      <c r="L738" s="24">
        <f>IF('{Equipment Data Entry}'!J178="","",'{Equipment Data Entry}'!J178)</f>
        <v/>
      </c>
      <c r="M738" s="24" t="n"/>
    </row>
    <row r="739" ht="13.35" customHeight="1" s="162">
      <c r="B739" s="199" t="inlineStr">
        <is>
          <t>Area Served</t>
        </is>
      </c>
      <c r="C739" s="401" t="n"/>
      <c r="D739" s="204">
        <f>IF('{Equipment Data Entry}'!C178="","",'{Equipment Data Entry}'!C178)</f>
        <v/>
      </c>
      <c r="E739" s="400" t="n"/>
      <c r="F739" s="400" t="n"/>
      <c r="G739" s="401" t="n"/>
      <c r="I739" s="199" t="inlineStr">
        <is>
          <t>Fan CFM</t>
        </is>
      </c>
      <c r="J739" s="400" t="n"/>
      <c r="K739" s="401" t="n"/>
      <c r="L739" s="24">
        <f>IF('{Equipment Data Entry}'!L178="","",'{Equipment Data Entry}'!L178)</f>
        <v/>
      </c>
      <c r="M739" s="24" t="n"/>
    </row>
    <row r="740" ht="13.35" customHeight="1" s="162">
      <c r="B740" s="199" t="inlineStr">
        <is>
          <t>Location</t>
        </is>
      </c>
      <c r="C740" s="401" t="n"/>
      <c r="D740" s="204">
        <f>IF('{Equipment Data Entry}'!D178="","",'{Equipment Data Entry}'!D178)</f>
        <v/>
      </c>
      <c r="E740" s="400" t="n"/>
      <c r="F740" s="400" t="n"/>
      <c r="G740" s="401" t="n"/>
      <c r="I740" s="199" t="inlineStr">
        <is>
          <t>DDC Address</t>
        </is>
      </c>
      <c r="J740" s="400" t="n"/>
      <c r="K740" s="401" t="n"/>
      <c r="L740" s="208">
        <f>IF('{Equipment Data Entry}'!M178="","",'{Equipment Data Entry}'!M178)</f>
        <v/>
      </c>
      <c r="M740" s="401" t="n"/>
    </row>
    <row r="741" ht="13.35" customHeight="1" s="162">
      <c r="B741" s="199" t="inlineStr">
        <is>
          <t>Inlet Size</t>
        </is>
      </c>
      <c r="C741" s="401" t="n"/>
      <c r="D741" s="204">
        <f>IF('{Equipment Data Entry}'!G178="","",'{Equipment Data Entry}'!G178)</f>
        <v/>
      </c>
      <c r="E741" s="400" t="n"/>
      <c r="F741" s="400" t="n"/>
      <c r="G741" s="401" t="n"/>
      <c r="I741" s="199" t="inlineStr">
        <is>
          <t>Calibration Factor</t>
        </is>
      </c>
      <c r="J741" s="400" t="n"/>
      <c r="K741" s="401" t="n"/>
      <c r="L741" s="27" t="n"/>
      <c r="M741" s="401" t="n"/>
    </row>
    <row r="742" ht="13.35" customHeight="1" s="162">
      <c r="B742" s="199" t="inlineStr">
        <is>
          <t>DDC Max / Min</t>
        </is>
      </c>
      <c r="C742" s="401" t="n"/>
      <c r="D742" s="204" t="n"/>
      <c r="E742" s="400" t="n"/>
      <c r="F742" s="400" t="n"/>
      <c r="G742" s="401" t="n"/>
      <c r="I742" s="199" t="inlineStr">
        <is>
          <t>Heating CFM</t>
        </is>
      </c>
      <c r="J742" s="400" t="n"/>
      <c r="K742" s="401" t="n"/>
      <c r="L742" s="27">
        <f>IF('{Equipment Data Entry}'!K178="","",'{Equipment Data Entry}'!K178)</f>
        <v/>
      </c>
      <c r="M742" s="401" t="n"/>
    </row>
    <row r="743" ht="13.35" customHeight="1" s="162">
      <c r="B743" s="188" t="inlineStr">
        <is>
          <t>Register / Grille / Diffuser Airflow</t>
        </is>
      </c>
      <c r="C743" s="174" t="n"/>
      <c r="D743" s="174" t="n"/>
      <c r="E743" s="174" t="n"/>
      <c r="F743" s="173" t="n"/>
      <c r="G743" s="233" t="inlineStr">
        <is>
          <t>Design VEL</t>
        </is>
      </c>
      <c r="H743" s="194" t="inlineStr">
        <is>
          <t>Design CFM</t>
        </is>
      </c>
      <c r="I743" s="188" t="inlineStr">
        <is>
          <t>Initial</t>
        </is>
      </c>
      <c r="J743" s="173" t="n"/>
      <c r="K743" s="188" t="inlineStr">
        <is>
          <t>Final</t>
        </is>
      </c>
      <c r="L743" s="173" t="n"/>
      <c r="M743" s="188" t="inlineStr">
        <is>
          <t>%</t>
        </is>
      </c>
    </row>
    <row r="744" ht="13.35" customHeight="1" s="162">
      <c r="B744" s="153" t="inlineStr">
        <is>
          <t>No.</t>
        </is>
      </c>
      <c r="C744" s="188" t="inlineStr">
        <is>
          <t>Area Served</t>
        </is>
      </c>
      <c r="D744" s="188" t="inlineStr">
        <is>
          <t>Type</t>
        </is>
      </c>
      <c r="E744" s="188" t="inlineStr">
        <is>
          <t>Size</t>
        </is>
      </c>
      <c r="F744" s="188" t="inlineStr">
        <is>
          <t>Ak</t>
        </is>
      </c>
      <c r="G744" s="440" t="n"/>
      <c r="H744" s="440" t="n"/>
      <c r="I744" s="188" t="inlineStr">
        <is>
          <t>VEL</t>
        </is>
      </c>
      <c r="J744" s="188" t="inlineStr">
        <is>
          <t>CFM</t>
        </is>
      </c>
      <c r="K744" s="188" t="inlineStr">
        <is>
          <t>VEL</t>
        </is>
      </c>
      <c r="L744" s="188" t="inlineStr">
        <is>
          <t>CFM</t>
        </is>
      </c>
      <c r="M744" s="440" t="n"/>
    </row>
    <row r="745" ht="13.35" customHeight="1" s="162">
      <c r="B745" s="307" t="n"/>
      <c r="C745" s="307" t="n"/>
      <c r="E745" s="307" t="n"/>
      <c r="F745" s="32" t="n"/>
      <c r="G745" s="33">
        <f>IF(F745="", "", IF(OR(ISTEXT(H745),ISTEXT(F745)),"",H745/F745))</f>
        <v/>
      </c>
      <c r="H745" s="33" t="n"/>
      <c r="I745" s="33" t="n"/>
      <c r="J745" s="33">
        <f>IF(I745="", "", IF(OR(ISTEXT(I745),ISTEXT($F745)),"",I745*$F745))</f>
        <v/>
      </c>
      <c r="K745" s="33" t="n"/>
      <c r="L745" s="33">
        <f>IF(K745="", "", IF(OR(ISTEXT(K745),ISTEXT($F745)),"",K745*$F745))</f>
        <v/>
      </c>
      <c r="M745" s="30">
        <f>IF(OR(H745="",H745=0),"",IF(K745="",IF(J745="","",IF(OR(ISTEXT(J745),ISTEXT(H745)),"",J745/H745)),IF(OR(ISTEXT(L745),ISTEXT(H745)),"",L745/H745)))</f>
        <v/>
      </c>
    </row>
    <row r="746" ht="13.35" customHeight="1" s="162">
      <c r="B746" s="307" t="n"/>
      <c r="C746" s="307" t="n"/>
      <c r="E746" s="307" t="n"/>
      <c r="F746" s="32" t="n"/>
      <c r="G746" s="33">
        <f>IF(F746="", "", IF(OR(ISTEXT(H746),ISTEXT(F746)),"",H746/F746))</f>
        <v/>
      </c>
      <c r="H746" s="33" t="n"/>
      <c r="I746" s="33" t="n"/>
      <c r="J746" s="33">
        <f>IF(I746="", "", IF(OR(ISTEXT(I746),ISTEXT($F746)),"",I746*$F746))</f>
        <v/>
      </c>
      <c r="K746" s="33" t="n"/>
      <c r="L746" s="33">
        <f>IF(K746="", "", IF(OR(ISTEXT(K746),ISTEXT($F746)),"",K746*$F746))</f>
        <v/>
      </c>
      <c r="M746" s="30">
        <f>IF(OR(H746="",H746=0),"",IF(K746="",IF(J746="","",IF(OR(ISTEXT(J746),ISTEXT(H746)),"",J746/H746)),IF(OR(ISTEXT(L746),ISTEXT(H746)),"",L746/H746)))</f>
        <v/>
      </c>
    </row>
    <row r="747" ht="13.35" customHeight="1" s="162">
      <c r="B747" s="307" t="n"/>
      <c r="C747" s="307" t="n"/>
      <c r="E747" s="307" t="n"/>
      <c r="F747" s="32" t="n"/>
      <c r="G747" s="33">
        <f>IF(F747="", "", IF(OR(ISTEXT(H747),ISTEXT(F747)),"",H747/F747))</f>
        <v/>
      </c>
      <c r="H747" s="33" t="n"/>
      <c r="I747" s="33" t="n"/>
      <c r="J747" s="33">
        <f>IF(I747="", "", IF(OR(ISTEXT(I747),ISTEXT($F747)),"",I747*$F747))</f>
        <v/>
      </c>
      <c r="K747" s="33" t="n"/>
      <c r="L747" s="33">
        <f>IF(K747="", "", IF(OR(ISTEXT(K747),ISTEXT($F747)),"",K747*$F747))</f>
        <v/>
      </c>
      <c r="M747" s="30">
        <f>IF(OR(H747="",H747=0),"",IF(K747="",IF(J747="","",IF(OR(ISTEXT(J747),ISTEXT(H747)),"",J747/H747)),IF(OR(ISTEXT(L747),ISTEXT(H747)),"",L747/H747)))</f>
        <v/>
      </c>
    </row>
    <row r="748" ht="13.35" customHeight="1" s="162">
      <c r="B748" s="307" t="n"/>
      <c r="C748" s="307" t="n"/>
      <c r="E748" s="307" t="n"/>
      <c r="F748" s="32" t="n"/>
      <c r="G748" s="33">
        <f>IF(F748="", "", IF(OR(ISTEXT(H748),ISTEXT(F748)),"",H748/F748))</f>
        <v/>
      </c>
      <c r="H748" s="33" t="n"/>
      <c r="I748" s="33" t="n"/>
      <c r="J748" s="33">
        <f>IF(I748="", "", IF(OR(ISTEXT(I748),ISTEXT($F748)),"",I748*$F748))</f>
        <v/>
      </c>
      <c r="K748" s="33" t="n"/>
      <c r="L748" s="33">
        <f>IF(K748="", "", IF(OR(ISTEXT(K748),ISTEXT($F748)),"",K748*$F748))</f>
        <v/>
      </c>
      <c r="M748" s="30">
        <f>IF(OR(H748="",H748=0),"",IF(K748="",IF(J748="","",IF(OR(ISTEXT(J748),ISTEXT(H748)),"",J748/H748)),IF(OR(ISTEXT(L748),ISTEXT(H748)),"",L748/H748)))</f>
        <v/>
      </c>
    </row>
    <row r="749" ht="13.35" customHeight="1" s="162">
      <c r="B749" s="307" t="n"/>
      <c r="C749" s="307" t="n"/>
      <c r="E749" s="307" t="n"/>
      <c r="F749" s="32" t="n"/>
      <c r="G749" s="33">
        <f>IF(F749="", "", IF(OR(ISTEXT(H749),ISTEXT(F749)),"",H749/F749))</f>
        <v/>
      </c>
      <c r="H749" s="33" t="n"/>
      <c r="I749" s="33" t="n"/>
      <c r="J749" s="33">
        <f>IF(I749="", "", IF(OR(ISTEXT(I749),ISTEXT($F749)),"",I749*$F749))</f>
        <v/>
      </c>
      <c r="K749" s="33" t="n"/>
      <c r="L749" s="33">
        <f>IF(K749="", "", IF(OR(ISTEXT(K749),ISTEXT($F749)),"",K749*$F749))</f>
        <v/>
      </c>
      <c r="M749" s="30">
        <f>IF(OR(H749="",H749=0),"",IF(K749="",IF(J749="","",IF(OR(ISTEXT(J749),ISTEXT(H749)),"",J749/H749)),IF(OR(ISTEXT(L749),ISTEXT(H749)),"",L749/H749)))</f>
        <v/>
      </c>
    </row>
    <row r="750" ht="13.35" customHeight="1" s="162">
      <c r="B750" s="307" t="n"/>
      <c r="C750" s="307" t="n"/>
      <c r="E750" s="307" t="n"/>
      <c r="F750" s="32" t="n"/>
      <c r="G750" s="33">
        <f>IF(F750="", "", IF(OR(ISTEXT(H750),ISTEXT(F750)),"",H750/F750))</f>
        <v/>
      </c>
      <c r="H750" s="33" t="n"/>
      <c r="I750" s="33" t="n"/>
      <c r="J750" s="33">
        <f>IF(I750="", "", IF(OR(ISTEXT(I750),ISTEXT($F750)),"",I750*$F750))</f>
        <v/>
      </c>
      <c r="K750" s="33" t="n"/>
      <c r="L750" s="33">
        <f>IF(K750="", "", IF(OR(ISTEXT(K750),ISTEXT($F750)),"",K750*$F750))</f>
        <v/>
      </c>
      <c r="M750" s="30">
        <f>IF(OR(H750="",H750=0),"",IF(K750="",IF(J750="","",IF(OR(ISTEXT(J750),ISTEXT(H750)),"",J750/H750)),IF(OR(ISTEXT(L750),ISTEXT(H750)),"",L750/H750)))</f>
        <v/>
      </c>
    </row>
    <row r="751" ht="13.35" customHeight="1" s="162">
      <c r="B751" s="42" t="n"/>
      <c r="C751" s="231" t="inlineStr">
        <is>
          <t>Total</t>
        </is>
      </c>
      <c r="D751" s="159" t="n"/>
      <c r="E751" s="42" t="n"/>
      <c r="F751" s="42" t="n"/>
      <c r="G751" s="43" t="n"/>
      <c r="H751" s="43">
        <f>IF(SUM(H745:H750)=0,"",SUM(H745:H750))</f>
        <v/>
      </c>
      <c r="I751" s="43" t="n"/>
      <c r="J751" s="43">
        <f>IF(SUM(J745:J750)=0,"",SUM(J745:J750))</f>
        <v/>
      </c>
      <c r="K751" s="43" t="n"/>
      <c r="L751" s="43">
        <f>IF(SUM(L745:L750)=0,"",SUM(L745:L750))</f>
        <v/>
      </c>
      <c r="M751" s="35">
        <f>IF(OR(H751="",H751=0),"",IF(L751="",IF(J751="","",IF(OR(ISTEXT(J751),ISTEXT(H751)),"",J751/H751)),IF(OR(ISTEXT(L751),ISTEXT(H751)),"",L751/H751)))</f>
        <v/>
      </c>
    </row>
    <row r="752" ht="13.35" customHeight="1" s="162">
      <c r="B752" s="188" t="inlineStr">
        <is>
          <t>Remarks</t>
        </is>
      </c>
      <c r="C752" s="173" t="n"/>
      <c r="D752" s="154" t="n"/>
      <c r="E752" s="174" t="n"/>
      <c r="F752" s="174" t="n"/>
      <c r="G752" s="174" t="n"/>
      <c r="H752" s="174" t="n"/>
      <c r="I752" s="174" t="n"/>
      <c r="J752" s="174" t="n"/>
      <c r="K752" s="174" t="n"/>
      <c r="L752" s="174" t="n"/>
      <c r="M752" s="173" t="n"/>
    </row>
    <row r="753" ht="13.35" customHeight="1" s="162">
      <c r="B753" s="154" t="n"/>
      <c r="C753" s="174" t="n"/>
      <c r="D753" s="174" t="n"/>
      <c r="E753" s="174" t="n"/>
      <c r="F753" s="174" t="n"/>
      <c r="G753" s="174" t="n"/>
      <c r="H753" s="174" t="n"/>
      <c r="I753" s="174" t="n"/>
      <c r="J753" s="174" t="n"/>
      <c r="K753" s="174" t="n"/>
      <c r="L753" s="174" t="n"/>
      <c r="M753" s="173" t="n"/>
    </row>
    <row r="754" ht="13.35" customHeight="1" s="162"/>
    <row r="755" ht="13.35" customHeight="1" s="162"/>
    <row r="756" ht="13.35" customHeight="1" s="162"/>
    <row r="757" ht="13.35" customHeight="1" s="162"/>
    <row r="758" ht="13.35" customHeight="1" s="162">
      <c r="B758" s="200" t="inlineStr">
        <is>
          <t>System</t>
        </is>
      </c>
      <c r="C758" s="403" t="n"/>
      <c r="D758" s="209">
        <f>IF('{Equipment Data Entry}'!B179="","",'{Equipment Data Entry}'!B179)</f>
        <v/>
      </c>
      <c r="E758" s="418" t="n"/>
      <c r="F758" s="403" t="n"/>
      <c r="G758" s="200" t="inlineStr">
        <is>
          <t>Service</t>
        </is>
      </c>
      <c r="H758" s="403" t="n"/>
      <c r="I758" s="210">
        <f>IF('{Equipment Data Entry}'!C179="","",'{Equipment Data Entry}'!C179)</f>
        <v/>
      </c>
      <c r="J758" s="418" t="n"/>
      <c r="K758" s="418" t="n"/>
      <c r="L758" s="418" t="n"/>
      <c r="M758" s="403" t="n"/>
    </row>
    <row r="759" ht="13.35" customHeight="1" s="162">
      <c r="B759" s="422" t="n"/>
      <c r="C759" s="423" t="n"/>
      <c r="D759" s="422" t="n"/>
      <c r="E759" s="424" t="n"/>
      <c r="F759" s="423" t="n"/>
      <c r="G759" s="422" t="n"/>
      <c r="H759" s="423" t="n"/>
      <c r="I759" s="422" t="n"/>
      <c r="J759" s="424" t="n"/>
      <c r="K759" s="424" t="n"/>
      <c r="L759" s="424" t="n"/>
      <c r="M759" s="423" t="n"/>
    </row>
    <row r="760" ht="13.35" customHeight="1" s="162">
      <c r="B760" s="199" t="inlineStr">
        <is>
          <t>Terminal Type</t>
        </is>
      </c>
      <c r="C760" s="401" t="n"/>
      <c r="D760" s="204">
        <f>IF('{Equipment Data Entry}'!H179="","",'{Equipment Data Entry}'!H179)</f>
        <v/>
      </c>
      <c r="E760" s="400" t="n"/>
      <c r="F760" s="400" t="n"/>
      <c r="G760" s="401" t="n"/>
      <c r="I760" s="199" t="inlineStr">
        <is>
          <t>Instrument</t>
        </is>
      </c>
      <c r="J760" s="400" t="n"/>
      <c r="K760" s="401" t="n"/>
      <c r="L760" s="199" t="n"/>
      <c r="M760" s="401" t="n"/>
    </row>
    <row r="761" ht="13.35" customHeight="1" s="162">
      <c r="B761" s="200" t="inlineStr">
        <is>
          <t>Unit Data</t>
        </is>
      </c>
      <c r="C761" s="400" t="n"/>
      <c r="D761" s="400" t="n"/>
      <c r="E761" s="400" t="n"/>
      <c r="F761" s="400" t="n"/>
      <c r="G761" s="401" t="n"/>
      <c r="I761" s="200" t="inlineStr">
        <is>
          <t>Design and Performance Data</t>
        </is>
      </c>
      <c r="J761" s="400" t="n"/>
      <c r="K761" s="400" t="n"/>
      <c r="L761" s="400" t="n"/>
      <c r="M761" s="401" t="n"/>
    </row>
    <row r="762" ht="13.35" customHeight="1" s="162">
      <c r="B762" s="199" t="inlineStr">
        <is>
          <t>Manufacturer</t>
        </is>
      </c>
      <c r="C762" s="401" t="n"/>
      <c r="D762" s="204">
        <f>IF('{Equipment Data Entry}'!E179="","",'{Equipment Data Entry}'!E179)</f>
        <v/>
      </c>
      <c r="E762" s="400" t="n"/>
      <c r="F762" s="400" t="n"/>
      <c r="G762" s="401" t="n"/>
      <c r="I762" s="199" t="inlineStr">
        <is>
          <t>Design Criteria</t>
        </is>
      </c>
      <c r="J762" s="400" t="n"/>
      <c r="K762" s="401" t="n"/>
      <c r="L762" s="199" t="inlineStr">
        <is>
          <t>Design</t>
        </is>
      </c>
      <c r="M762" s="199" t="inlineStr">
        <is>
          <t>Actual</t>
        </is>
      </c>
    </row>
    <row r="763" ht="13.35" customHeight="1" s="162">
      <c r="B763" s="199" t="inlineStr">
        <is>
          <t>Model Number</t>
        </is>
      </c>
      <c r="C763" s="401" t="n"/>
      <c r="D763" s="204">
        <f>IF('{Equipment Data Entry}'!F179="","",'{Equipment Data Entry}'!F179)</f>
        <v/>
      </c>
      <c r="E763" s="400" t="n"/>
      <c r="F763" s="400" t="n"/>
      <c r="G763" s="401" t="n"/>
      <c r="I763" s="199" t="inlineStr">
        <is>
          <t>Maximum CFM</t>
        </is>
      </c>
      <c r="J763" s="400" t="n"/>
      <c r="K763" s="401" t="n"/>
      <c r="L763" s="24">
        <f>IF('{Equipment Data Entry}'!I179="","",'{Equipment Data Entry}'!I179)</f>
        <v/>
      </c>
      <c r="M763" s="24">
        <f>L777</f>
        <v/>
      </c>
    </row>
    <row r="764" ht="13.35" customHeight="1" s="162">
      <c r="B764" s="199" t="inlineStr">
        <is>
          <t>Serial Number</t>
        </is>
      </c>
      <c r="C764" s="401" t="n"/>
      <c r="D764" s="204" t="n"/>
      <c r="E764" s="400" t="n"/>
      <c r="F764" s="400" t="n"/>
      <c r="G764" s="401" t="n"/>
      <c r="I764" s="199" t="inlineStr">
        <is>
          <t>Minimum CFM</t>
        </is>
      </c>
      <c r="J764" s="400" t="n"/>
      <c r="K764" s="401" t="n"/>
      <c r="L764" s="24">
        <f>IF('{Equipment Data Entry}'!J179="","",'{Equipment Data Entry}'!J179)</f>
        <v/>
      </c>
      <c r="M764" s="24" t="n"/>
    </row>
    <row r="765" ht="13.35" customHeight="1" s="162">
      <c r="B765" s="199" t="inlineStr">
        <is>
          <t>Area Served</t>
        </is>
      </c>
      <c r="C765" s="401" t="n"/>
      <c r="D765" s="204">
        <f>IF('{Equipment Data Entry}'!C179="","",'{Equipment Data Entry}'!C179)</f>
        <v/>
      </c>
      <c r="E765" s="400" t="n"/>
      <c r="F765" s="400" t="n"/>
      <c r="G765" s="401" t="n"/>
      <c r="I765" s="199" t="inlineStr">
        <is>
          <t>Fan CFM</t>
        </is>
      </c>
      <c r="J765" s="400" t="n"/>
      <c r="K765" s="401" t="n"/>
      <c r="L765" s="24">
        <f>IF('{Equipment Data Entry}'!L179="","",'{Equipment Data Entry}'!L179)</f>
        <v/>
      </c>
      <c r="M765" s="24" t="n"/>
    </row>
    <row r="766" ht="13.35" customHeight="1" s="162">
      <c r="B766" s="199" t="inlineStr">
        <is>
          <t>Location</t>
        </is>
      </c>
      <c r="C766" s="401" t="n"/>
      <c r="D766" s="204">
        <f>IF('{Equipment Data Entry}'!D179="","",'{Equipment Data Entry}'!D179)</f>
        <v/>
      </c>
      <c r="E766" s="400" t="n"/>
      <c r="F766" s="400" t="n"/>
      <c r="G766" s="401" t="n"/>
      <c r="I766" s="199" t="inlineStr">
        <is>
          <t>DDC Address</t>
        </is>
      </c>
      <c r="J766" s="400" t="n"/>
      <c r="K766" s="401" t="n"/>
      <c r="L766" s="208">
        <f>IF('{Equipment Data Entry}'!M179="","",'{Equipment Data Entry}'!M179)</f>
        <v/>
      </c>
      <c r="M766" s="401" t="n"/>
    </row>
    <row r="767" ht="13.35" customHeight="1" s="162">
      <c r="B767" s="199" t="inlineStr">
        <is>
          <t>Inlet Size</t>
        </is>
      </c>
      <c r="C767" s="401" t="n"/>
      <c r="D767" s="204">
        <f>IF('{Equipment Data Entry}'!G179="","",'{Equipment Data Entry}'!G179)</f>
        <v/>
      </c>
      <c r="E767" s="400" t="n"/>
      <c r="F767" s="400" t="n"/>
      <c r="G767" s="401" t="n"/>
      <c r="I767" s="199" t="inlineStr">
        <is>
          <t>Calibration Factor</t>
        </is>
      </c>
      <c r="J767" s="400" t="n"/>
      <c r="K767" s="401" t="n"/>
      <c r="L767" s="27" t="n"/>
      <c r="M767" s="401" t="n"/>
    </row>
    <row r="768" ht="13.35" customHeight="1" s="162">
      <c r="B768" s="199" t="inlineStr">
        <is>
          <t>DDC Max / Min</t>
        </is>
      </c>
      <c r="C768" s="401" t="n"/>
      <c r="D768" s="204" t="n"/>
      <c r="E768" s="400" t="n"/>
      <c r="F768" s="400" t="n"/>
      <c r="G768" s="401" t="n"/>
      <c r="I768" s="199" t="inlineStr">
        <is>
          <t>Heating CFM</t>
        </is>
      </c>
      <c r="J768" s="400" t="n"/>
      <c r="K768" s="401" t="n"/>
      <c r="L768" s="27">
        <f>IF('{Equipment Data Entry}'!K179="","",'{Equipment Data Entry}'!K179)</f>
        <v/>
      </c>
      <c r="M768" s="401" t="n"/>
    </row>
    <row r="769" ht="13.35" customHeight="1" s="162">
      <c r="B769" s="188" t="inlineStr">
        <is>
          <t>Register / Grille / Diffuser Airflow</t>
        </is>
      </c>
      <c r="C769" s="174" t="n"/>
      <c r="D769" s="174" t="n"/>
      <c r="E769" s="174" t="n"/>
      <c r="F769" s="173" t="n"/>
      <c r="G769" s="233" t="inlineStr">
        <is>
          <t>Design VEL</t>
        </is>
      </c>
      <c r="H769" s="194" t="inlineStr">
        <is>
          <t>Design CFM</t>
        </is>
      </c>
      <c r="I769" s="188" t="inlineStr">
        <is>
          <t>Initial</t>
        </is>
      </c>
      <c r="J769" s="173" t="n"/>
      <c r="K769" s="188" t="inlineStr">
        <is>
          <t>Final</t>
        </is>
      </c>
      <c r="L769" s="173" t="n"/>
      <c r="M769" s="188" t="inlineStr">
        <is>
          <t>%</t>
        </is>
      </c>
    </row>
    <row r="770" ht="13.35" customHeight="1" s="162">
      <c r="B770" s="153" t="inlineStr">
        <is>
          <t>No.</t>
        </is>
      </c>
      <c r="C770" s="188" t="inlineStr">
        <is>
          <t>Area Served</t>
        </is>
      </c>
      <c r="D770" s="188" t="inlineStr">
        <is>
          <t>Type</t>
        </is>
      </c>
      <c r="E770" s="188" t="inlineStr">
        <is>
          <t>Size</t>
        </is>
      </c>
      <c r="F770" s="188" t="inlineStr">
        <is>
          <t>Ak</t>
        </is>
      </c>
      <c r="G770" s="440" t="n"/>
      <c r="H770" s="440" t="n"/>
      <c r="I770" s="188" t="inlineStr">
        <is>
          <t>VEL</t>
        </is>
      </c>
      <c r="J770" s="188" t="inlineStr">
        <is>
          <t>CFM</t>
        </is>
      </c>
      <c r="K770" s="188" t="inlineStr">
        <is>
          <t>VEL</t>
        </is>
      </c>
      <c r="L770" s="188" t="inlineStr">
        <is>
          <t>CFM</t>
        </is>
      </c>
      <c r="M770" s="440" t="n"/>
    </row>
    <row r="771" ht="13.35" customHeight="1" s="162">
      <c r="B771" s="307" t="n"/>
      <c r="C771" s="307" t="n"/>
      <c r="E771" s="307" t="n"/>
      <c r="F771" s="32" t="n"/>
      <c r="G771" s="33">
        <f>IF(F771="", "", IF(OR(ISTEXT(H771),ISTEXT(F771)),"",H771/F771))</f>
        <v/>
      </c>
      <c r="H771" s="33" t="n"/>
      <c r="I771" s="33" t="n"/>
      <c r="J771" s="33">
        <f>IF(I771="", "", IF(OR(ISTEXT(I771),ISTEXT($F771)),"",I771*$F771))</f>
        <v/>
      </c>
      <c r="K771" s="33" t="n"/>
      <c r="L771" s="33">
        <f>IF(K771="", "", IF(OR(ISTEXT(K771),ISTEXT($F771)),"",K771*$F771))</f>
        <v/>
      </c>
      <c r="M771" s="30">
        <f>IF(OR(H771="",H771=0),"",IF(K771="",IF(J771="","",IF(OR(ISTEXT(J771),ISTEXT(H771)),"",J771/H771)),IF(OR(ISTEXT(L771),ISTEXT(H771)),"",L771/H771)))</f>
        <v/>
      </c>
    </row>
    <row r="772" ht="13.35" customHeight="1" s="162">
      <c r="B772" s="307" t="n"/>
      <c r="C772" s="307" t="n"/>
      <c r="E772" s="307" t="n"/>
      <c r="F772" s="32" t="n"/>
      <c r="G772" s="33">
        <f>IF(F772="", "", IF(OR(ISTEXT(H772),ISTEXT(F772)),"",H772/F772))</f>
        <v/>
      </c>
      <c r="H772" s="33" t="n"/>
      <c r="I772" s="33" t="n"/>
      <c r="J772" s="33">
        <f>IF(I772="", "", IF(OR(ISTEXT(I772),ISTEXT($F772)),"",I772*$F772))</f>
        <v/>
      </c>
      <c r="K772" s="33" t="n"/>
      <c r="L772" s="33">
        <f>IF(K772="", "", IF(OR(ISTEXT(K772),ISTEXT($F772)),"",K772*$F772))</f>
        <v/>
      </c>
      <c r="M772" s="30">
        <f>IF(OR(H772="",H772=0),"",IF(K772="",IF(J772="","",IF(OR(ISTEXT(J772),ISTEXT(H772)),"",J772/H772)),IF(OR(ISTEXT(L772),ISTEXT(H772)),"",L772/H772)))</f>
        <v/>
      </c>
    </row>
    <row r="773" ht="13.35" customHeight="1" s="162">
      <c r="B773" s="307" t="n"/>
      <c r="C773" s="307" t="n"/>
      <c r="E773" s="307" t="n"/>
      <c r="F773" s="32" t="n"/>
      <c r="G773" s="33">
        <f>IF(F773="", "", IF(OR(ISTEXT(H773),ISTEXT(F773)),"",H773/F773))</f>
        <v/>
      </c>
      <c r="H773" s="33" t="n"/>
      <c r="I773" s="33" t="n"/>
      <c r="J773" s="33">
        <f>IF(I773="", "", IF(OR(ISTEXT(I773),ISTEXT($F773)),"",I773*$F773))</f>
        <v/>
      </c>
      <c r="K773" s="33" t="n"/>
      <c r="L773" s="33">
        <f>IF(K773="", "", IF(OR(ISTEXT(K773),ISTEXT($F773)),"",K773*$F773))</f>
        <v/>
      </c>
      <c r="M773" s="30">
        <f>IF(OR(H773="",H773=0),"",IF(K773="",IF(J773="","",IF(OR(ISTEXT(J773),ISTEXT(H773)),"",J773/H773)),IF(OR(ISTEXT(L773),ISTEXT(H773)),"",L773/H773)))</f>
        <v/>
      </c>
    </row>
    <row r="774" ht="13.35" customHeight="1" s="162">
      <c r="B774" s="307" t="n"/>
      <c r="C774" s="307" t="n"/>
      <c r="E774" s="307" t="n"/>
      <c r="F774" s="32" t="n"/>
      <c r="G774" s="33">
        <f>IF(F774="", "", IF(OR(ISTEXT(H774),ISTEXT(F774)),"",H774/F774))</f>
        <v/>
      </c>
      <c r="H774" s="33" t="n"/>
      <c r="I774" s="33" t="n"/>
      <c r="J774" s="33">
        <f>IF(I774="", "", IF(OR(ISTEXT(I774),ISTEXT($F774)),"",I774*$F774))</f>
        <v/>
      </c>
      <c r="K774" s="33" t="n"/>
      <c r="L774" s="33">
        <f>IF(K774="", "", IF(OR(ISTEXT(K774),ISTEXT($F774)),"",K774*$F774))</f>
        <v/>
      </c>
      <c r="M774" s="30">
        <f>IF(OR(H774="",H774=0),"",IF(K774="",IF(J774="","",IF(OR(ISTEXT(J774),ISTEXT(H774)),"",J774/H774)),IF(OR(ISTEXT(L774),ISTEXT(H774)),"",L774/H774)))</f>
        <v/>
      </c>
    </row>
    <row r="775" ht="13.35" customHeight="1" s="162">
      <c r="B775" s="307" t="n"/>
      <c r="C775" s="307" t="n"/>
      <c r="E775" s="307" t="n"/>
      <c r="F775" s="32" t="n"/>
      <c r="G775" s="33">
        <f>IF(F775="", "", IF(OR(ISTEXT(H775),ISTEXT(F775)),"",H775/F775))</f>
        <v/>
      </c>
      <c r="H775" s="33" t="n"/>
      <c r="I775" s="33" t="n"/>
      <c r="J775" s="33">
        <f>IF(I775="", "", IF(OR(ISTEXT(I775),ISTEXT($F775)),"",I775*$F775))</f>
        <v/>
      </c>
      <c r="K775" s="33" t="n"/>
      <c r="L775" s="33">
        <f>IF(K775="", "", IF(OR(ISTEXT(K775),ISTEXT($F775)),"",K775*$F775))</f>
        <v/>
      </c>
      <c r="M775" s="30">
        <f>IF(OR(H775="",H775=0),"",IF(K775="",IF(J775="","",IF(OR(ISTEXT(J775),ISTEXT(H775)),"",J775/H775)),IF(OR(ISTEXT(L775),ISTEXT(H775)),"",L775/H775)))</f>
        <v/>
      </c>
    </row>
    <row r="776" ht="13.35" customHeight="1" s="162">
      <c r="B776" s="307" t="n"/>
      <c r="C776" s="307" t="n"/>
      <c r="E776" s="307" t="n"/>
      <c r="F776" s="32" t="n"/>
      <c r="G776" s="33">
        <f>IF(F776="", "", IF(OR(ISTEXT(H776),ISTEXT(F776)),"",H776/F776))</f>
        <v/>
      </c>
      <c r="H776" s="33" t="n"/>
      <c r="I776" s="33" t="n"/>
      <c r="J776" s="33">
        <f>IF(I776="", "", IF(OR(ISTEXT(I776),ISTEXT($F776)),"",I776*$F776))</f>
        <v/>
      </c>
      <c r="K776" s="33" t="n"/>
      <c r="L776" s="33">
        <f>IF(K776="", "", IF(OR(ISTEXT(K776),ISTEXT($F776)),"",K776*$F776))</f>
        <v/>
      </c>
      <c r="M776" s="30">
        <f>IF(OR(H776="",H776=0),"",IF(K776="",IF(J776="","",IF(OR(ISTEXT(J776),ISTEXT(H776)),"",J776/H776)),IF(OR(ISTEXT(L776),ISTEXT(H776)),"",L776/H776)))</f>
        <v/>
      </c>
    </row>
    <row r="777" ht="13.35" customHeight="1" s="162">
      <c r="B777" s="42" t="n"/>
      <c r="C777" s="231" t="inlineStr">
        <is>
          <t>Total</t>
        </is>
      </c>
      <c r="D777" s="159" t="n"/>
      <c r="E777" s="42" t="n"/>
      <c r="F777" s="42" t="n"/>
      <c r="G777" s="43" t="n"/>
      <c r="H777" s="43">
        <f>IF(SUM(H771:H776)=0,"",SUM(H771:H776))</f>
        <v/>
      </c>
      <c r="I777" s="43" t="n"/>
      <c r="J777" s="43">
        <f>IF(SUM(J771:J776)=0,"",SUM(J771:J776))</f>
        <v/>
      </c>
      <c r="K777" s="43" t="n"/>
      <c r="L777" s="43">
        <f>IF(SUM(L771:L776)=0,"",SUM(L771:L776))</f>
        <v/>
      </c>
      <c r="M777" s="35">
        <f>IF(OR(H777="",H777=0),"",IF(L777="",IF(J777="","",IF(OR(ISTEXT(J777),ISTEXT(H777)),"",J777/H777)),IF(OR(ISTEXT(L777),ISTEXT(H777)),"",L777/H777)))</f>
        <v/>
      </c>
    </row>
    <row r="778" ht="13.35" customHeight="1" s="162">
      <c r="B778" s="188" t="inlineStr">
        <is>
          <t>Remarks</t>
        </is>
      </c>
      <c r="C778" s="173" t="n"/>
      <c r="D778" s="154" t="n"/>
      <c r="E778" s="174" t="n"/>
      <c r="F778" s="174" t="n"/>
      <c r="G778" s="174" t="n"/>
      <c r="H778" s="174" t="n"/>
      <c r="I778" s="174" t="n"/>
      <c r="J778" s="174" t="n"/>
      <c r="K778" s="174" t="n"/>
      <c r="L778" s="174" t="n"/>
      <c r="M778" s="173" t="n"/>
    </row>
    <row r="779" ht="13.35" customHeight="1" s="162">
      <c r="B779" s="154" t="n"/>
      <c r="C779" s="174" t="n"/>
      <c r="D779" s="174" t="n"/>
      <c r="E779" s="174" t="n"/>
      <c r="F779" s="174" t="n"/>
      <c r="G779" s="174" t="n"/>
      <c r="H779" s="174" t="n"/>
      <c r="I779" s="174" t="n"/>
      <c r="J779" s="174" t="n"/>
      <c r="K779" s="174" t="n"/>
      <c r="L779" s="174" t="n"/>
      <c r="M779" s="173" t="n"/>
    </row>
    <row r="780" ht="13.35" customHeight="1" s="162"/>
    <row r="781" ht="13.35" customHeight="1" s="162"/>
    <row r="782" ht="13.35" customHeight="1" s="162"/>
    <row r="783" ht="13.35" customHeight="1" s="162"/>
    <row r="784" ht="13.35" customHeight="1" s="162">
      <c r="B784" s="200" t="inlineStr">
        <is>
          <t>System</t>
        </is>
      </c>
      <c r="C784" s="403" t="n"/>
      <c r="D784" s="209">
        <f>IF('{Equipment Data Entry}'!B180="","",'{Equipment Data Entry}'!B180)</f>
        <v/>
      </c>
      <c r="E784" s="418" t="n"/>
      <c r="F784" s="403" t="n"/>
      <c r="G784" s="200" t="inlineStr">
        <is>
          <t>Service</t>
        </is>
      </c>
      <c r="H784" s="403" t="n"/>
      <c r="I784" s="210">
        <f>IF('{Equipment Data Entry}'!C180="","",'{Equipment Data Entry}'!C180)</f>
        <v/>
      </c>
      <c r="J784" s="418" t="n"/>
      <c r="K784" s="418" t="n"/>
      <c r="L784" s="418" t="n"/>
      <c r="M784" s="403" t="n"/>
    </row>
    <row r="785" ht="13.35" customHeight="1" s="162">
      <c r="B785" s="422" t="n"/>
      <c r="C785" s="423" t="n"/>
      <c r="D785" s="422" t="n"/>
      <c r="E785" s="424" t="n"/>
      <c r="F785" s="423" t="n"/>
      <c r="G785" s="422" t="n"/>
      <c r="H785" s="423" t="n"/>
      <c r="I785" s="422" t="n"/>
      <c r="J785" s="424" t="n"/>
      <c r="K785" s="424" t="n"/>
      <c r="L785" s="424" t="n"/>
      <c r="M785" s="423" t="n"/>
    </row>
    <row r="786" ht="13.35" customHeight="1" s="162">
      <c r="B786" s="199" t="inlineStr">
        <is>
          <t>Terminal Type</t>
        </is>
      </c>
      <c r="C786" s="401" t="n"/>
      <c r="D786" s="204">
        <f>IF('{Equipment Data Entry}'!H180="","",'{Equipment Data Entry}'!H180)</f>
        <v/>
      </c>
      <c r="E786" s="400" t="n"/>
      <c r="F786" s="400" t="n"/>
      <c r="G786" s="401" t="n"/>
      <c r="I786" s="199" t="inlineStr">
        <is>
          <t>Instrument</t>
        </is>
      </c>
      <c r="J786" s="400" t="n"/>
      <c r="K786" s="401" t="n"/>
      <c r="L786" s="199" t="n"/>
      <c r="M786" s="401" t="n"/>
    </row>
    <row r="787" ht="13.35" customHeight="1" s="162">
      <c r="B787" s="200" t="inlineStr">
        <is>
          <t>Unit Data</t>
        </is>
      </c>
      <c r="C787" s="400" t="n"/>
      <c r="D787" s="400" t="n"/>
      <c r="E787" s="400" t="n"/>
      <c r="F787" s="400" t="n"/>
      <c r="G787" s="401" t="n"/>
      <c r="I787" s="200" t="inlineStr">
        <is>
          <t>Design and Performance Data</t>
        </is>
      </c>
      <c r="J787" s="400" t="n"/>
      <c r="K787" s="400" t="n"/>
      <c r="L787" s="400" t="n"/>
      <c r="M787" s="401" t="n"/>
    </row>
    <row r="788" ht="13.35" customHeight="1" s="162">
      <c r="B788" s="199" t="inlineStr">
        <is>
          <t>Manufacturer</t>
        </is>
      </c>
      <c r="C788" s="401" t="n"/>
      <c r="D788" s="204">
        <f>IF('{Equipment Data Entry}'!E180="","",'{Equipment Data Entry}'!E180)</f>
        <v/>
      </c>
      <c r="E788" s="400" t="n"/>
      <c r="F788" s="400" t="n"/>
      <c r="G788" s="401" t="n"/>
      <c r="I788" s="199" t="inlineStr">
        <is>
          <t>Design Criteria</t>
        </is>
      </c>
      <c r="J788" s="400" t="n"/>
      <c r="K788" s="401" t="n"/>
      <c r="L788" s="199" t="inlineStr">
        <is>
          <t>Design</t>
        </is>
      </c>
      <c r="M788" s="199" t="inlineStr">
        <is>
          <t>Actual</t>
        </is>
      </c>
    </row>
    <row r="789" ht="13.35" customHeight="1" s="162">
      <c r="B789" s="199" t="inlineStr">
        <is>
          <t>Model Number</t>
        </is>
      </c>
      <c r="C789" s="401" t="n"/>
      <c r="D789" s="204">
        <f>IF('{Equipment Data Entry}'!F180="","",'{Equipment Data Entry}'!F180)</f>
        <v/>
      </c>
      <c r="E789" s="400" t="n"/>
      <c r="F789" s="400" t="n"/>
      <c r="G789" s="401" t="n"/>
      <c r="I789" s="199" t="inlineStr">
        <is>
          <t>Maximum CFM</t>
        </is>
      </c>
      <c r="J789" s="400" t="n"/>
      <c r="K789" s="401" t="n"/>
      <c r="L789" s="24">
        <f>IF('{Equipment Data Entry}'!I180="","",'{Equipment Data Entry}'!I180)</f>
        <v/>
      </c>
      <c r="M789" s="24">
        <f>L803</f>
        <v/>
      </c>
    </row>
    <row r="790" ht="13.35" customHeight="1" s="162">
      <c r="B790" s="199" t="inlineStr">
        <is>
          <t>Serial Number</t>
        </is>
      </c>
      <c r="C790" s="401" t="n"/>
      <c r="D790" s="204" t="n"/>
      <c r="E790" s="400" t="n"/>
      <c r="F790" s="400" t="n"/>
      <c r="G790" s="401" t="n"/>
      <c r="I790" s="199" t="inlineStr">
        <is>
          <t>Minimum CFM</t>
        </is>
      </c>
      <c r="J790" s="400" t="n"/>
      <c r="K790" s="401" t="n"/>
      <c r="L790" s="24">
        <f>IF('{Equipment Data Entry}'!J180="","",'{Equipment Data Entry}'!J180)</f>
        <v/>
      </c>
      <c r="M790" s="24" t="n"/>
    </row>
    <row r="791" ht="13.35" customHeight="1" s="162">
      <c r="B791" s="199" t="inlineStr">
        <is>
          <t>Area Served</t>
        </is>
      </c>
      <c r="C791" s="401" t="n"/>
      <c r="D791" s="204">
        <f>IF('{Equipment Data Entry}'!C180="","",'{Equipment Data Entry}'!C180)</f>
        <v/>
      </c>
      <c r="E791" s="400" t="n"/>
      <c r="F791" s="400" t="n"/>
      <c r="G791" s="401" t="n"/>
      <c r="I791" s="199" t="inlineStr">
        <is>
          <t>Fan CFM</t>
        </is>
      </c>
      <c r="J791" s="400" t="n"/>
      <c r="K791" s="401" t="n"/>
      <c r="L791" s="24">
        <f>IF('{Equipment Data Entry}'!L180="","",'{Equipment Data Entry}'!L180)</f>
        <v/>
      </c>
      <c r="M791" s="24" t="n"/>
    </row>
    <row r="792" ht="13.35" customHeight="1" s="162">
      <c r="B792" s="199" t="inlineStr">
        <is>
          <t>Location</t>
        </is>
      </c>
      <c r="C792" s="401" t="n"/>
      <c r="D792" s="204">
        <f>IF('{Equipment Data Entry}'!D180="","",'{Equipment Data Entry}'!D180)</f>
        <v/>
      </c>
      <c r="E792" s="400" t="n"/>
      <c r="F792" s="400" t="n"/>
      <c r="G792" s="401" t="n"/>
      <c r="I792" s="199" t="inlineStr">
        <is>
          <t>DDC Address</t>
        </is>
      </c>
      <c r="J792" s="400" t="n"/>
      <c r="K792" s="401" t="n"/>
      <c r="L792" s="208">
        <f>IF('{Equipment Data Entry}'!M180="","",'{Equipment Data Entry}'!M180)</f>
        <v/>
      </c>
      <c r="M792" s="401" t="n"/>
    </row>
    <row r="793" ht="13.35" customHeight="1" s="162">
      <c r="B793" s="199" t="inlineStr">
        <is>
          <t>Inlet Size</t>
        </is>
      </c>
      <c r="C793" s="401" t="n"/>
      <c r="D793" s="204">
        <f>IF('{Equipment Data Entry}'!G180="","",'{Equipment Data Entry}'!G180)</f>
        <v/>
      </c>
      <c r="E793" s="400" t="n"/>
      <c r="F793" s="400" t="n"/>
      <c r="G793" s="401" t="n"/>
      <c r="I793" s="199" t="inlineStr">
        <is>
          <t>Calibration Factor</t>
        </is>
      </c>
      <c r="J793" s="400" t="n"/>
      <c r="K793" s="401" t="n"/>
      <c r="L793" s="27" t="n"/>
      <c r="M793" s="401" t="n"/>
    </row>
    <row r="794" ht="13.35" customHeight="1" s="162">
      <c r="B794" s="199" t="inlineStr">
        <is>
          <t>DDC Max / Min</t>
        </is>
      </c>
      <c r="C794" s="401" t="n"/>
      <c r="D794" s="204" t="n"/>
      <c r="E794" s="400" t="n"/>
      <c r="F794" s="400" t="n"/>
      <c r="G794" s="401" t="n"/>
      <c r="I794" s="199" t="inlineStr">
        <is>
          <t>Heating CFM</t>
        </is>
      </c>
      <c r="J794" s="400" t="n"/>
      <c r="K794" s="401" t="n"/>
      <c r="L794" s="27">
        <f>IF('{Equipment Data Entry}'!K180="","",'{Equipment Data Entry}'!K180)</f>
        <v/>
      </c>
      <c r="M794" s="401" t="n"/>
    </row>
    <row r="795" ht="13.35" customHeight="1" s="162">
      <c r="B795" s="188" t="inlineStr">
        <is>
          <t>Register / Grille / Diffuser Airflow</t>
        </is>
      </c>
      <c r="C795" s="174" t="n"/>
      <c r="D795" s="174" t="n"/>
      <c r="E795" s="174" t="n"/>
      <c r="F795" s="173" t="n"/>
      <c r="G795" s="233" t="inlineStr">
        <is>
          <t>Design VEL</t>
        </is>
      </c>
      <c r="H795" s="194" t="inlineStr">
        <is>
          <t>Design CFM</t>
        </is>
      </c>
      <c r="I795" s="188" t="inlineStr">
        <is>
          <t>Initial</t>
        </is>
      </c>
      <c r="J795" s="173" t="n"/>
      <c r="K795" s="188" t="inlineStr">
        <is>
          <t>Final</t>
        </is>
      </c>
      <c r="L795" s="173" t="n"/>
      <c r="M795" s="188" t="inlineStr">
        <is>
          <t>%</t>
        </is>
      </c>
    </row>
    <row r="796" ht="13.35" customHeight="1" s="162">
      <c r="B796" s="153" t="inlineStr">
        <is>
          <t>No.</t>
        </is>
      </c>
      <c r="C796" s="188" t="inlineStr">
        <is>
          <t>Area Served</t>
        </is>
      </c>
      <c r="D796" s="188" t="inlineStr">
        <is>
          <t>Type</t>
        </is>
      </c>
      <c r="E796" s="188" t="inlineStr">
        <is>
          <t>Size</t>
        </is>
      </c>
      <c r="F796" s="188" t="inlineStr">
        <is>
          <t>Ak</t>
        </is>
      </c>
      <c r="G796" s="440" t="n"/>
      <c r="H796" s="440" t="n"/>
      <c r="I796" s="188" t="inlineStr">
        <is>
          <t>VEL</t>
        </is>
      </c>
      <c r="J796" s="188" t="inlineStr">
        <is>
          <t>CFM</t>
        </is>
      </c>
      <c r="K796" s="188" t="inlineStr">
        <is>
          <t>VEL</t>
        </is>
      </c>
      <c r="L796" s="188" t="inlineStr">
        <is>
          <t>CFM</t>
        </is>
      </c>
      <c r="M796" s="440" t="n"/>
    </row>
    <row r="797" ht="13.35" customHeight="1" s="162">
      <c r="B797" s="307" t="n"/>
      <c r="C797" s="307" t="n"/>
      <c r="E797" s="307" t="n"/>
      <c r="F797" s="32" t="n"/>
      <c r="G797" s="33">
        <f>IF(F797="", "", IF(OR(ISTEXT(H797),ISTEXT(F797)),"",H797/F797))</f>
        <v/>
      </c>
      <c r="H797" s="33" t="n"/>
      <c r="I797" s="33" t="n"/>
      <c r="J797" s="33">
        <f>IF(I797="", "", IF(OR(ISTEXT(I797),ISTEXT($F797)),"",I797*$F797))</f>
        <v/>
      </c>
      <c r="K797" s="33" t="n"/>
      <c r="L797" s="33">
        <f>IF(K797="", "", IF(OR(ISTEXT(K797),ISTEXT($F797)),"",K797*$F797))</f>
        <v/>
      </c>
      <c r="M797" s="30">
        <f>IF(OR(H797="",H797=0),"",IF(K797="",IF(J797="","",IF(OR(ISTEXT(J797),ISTEXT(H797)),"",J797/H797)),IF(OR(ISTEXT(L797),ISTEXT(H797)),"",L797/H797)))</f>
        <v/>
      </c>
    </row>
    <row r="798" ht="13.35" customHeight="1" s="162">
      <c r="B798" s="307" t="n"/>
      <c r="C798" s="307" t="n"/>
      <c r="E798" s="307" t="n"/>
      <c r="F798" s="32" t="n"/>
      <c r="G798" s="33">
        <f>IF(F798="", "", IF(OR(ISTEXT(H798),ISTEXT(F798)),"",H798/F798))</f>
        <v/>
      </c>
      <c r="H798" s="33" t="n"/>
      <c r="I798" s="33" t="n"/>
      <c r="J798" s="33">
        <f>IF(I798="", "", IF(OR(ISTEXT(I798),ISTEXT($F798)),"",I798*$F798))</f>
        <v/>
      </c>
      <c r="K798" s="33" t="n"/>
      <c r="L798" s="33">
        <f>IF(K798="", "", IF(OR(ISTEXT(K798),ISTEXT($F798)),"",K798*$F798))</f>
        <v/>
      </c>
      <c r="M798" s="30">
        <f>IF(OR(H798="",H798=0),"",IF(K798="",IF(J798="","",IF(OR(ISTEXT(J798),ISTEXT(H798)),"",J798/H798)),IF(OR(ISTEXT(L798),ISTEXT(H798)),"",L798/H798)))</f>
        <v/>
      </c>
    </row>
    <row r="799" ht="13.35" customHeight="1" s="162">
      <c r="B799" s="307" t="n"/>
      <c r="C799" s="307" t="n"/>
      <c r="E799" s="307" t="n"/>
      <c r="F799" s="32" t="n"/>
      <c r="G799" s="33">
        <f>IF(F799="", "", IF(OR(ISTEXT(H799),ISTEXT(F799)),"",H799/F799))</f>
        <v/>
      </c>
      <c r="H799" s="33" t="n"/>
      <c r="I799" s="33" t="n"/>
      <c r="J799" s="33">
        <f>IF(I799="", "", IF(OR(ISTEXT(I799),ISTEXT($F799)),"",I799*$F799))</f>
        <v/>
      </c>
      <c r="K799" s="33" t="n"/>
      <c r="L799" s="33">
        <f>IF(K799="", "", IF(OR(ISTEXT(K799),ISTEXT($F799)),"",K799*$F799))</f>
        <v/>
      </c>
      <c r="M799" s="30">
        <f>IF(OR(H799="",H799=0),"",IF(K799="",IF(J799="","",IF(OR(ISTEXT(J799),ISTEXT(H799)),"",J799/H799)),IF(OR(ISTEXT(L799),ISTEXT(H799)),"",L799/H799)))</f>
        <v/>
      </c>
    </row>
    <row r="800" ht="13.35" customHeight="1" s="162">
      <c r="B800" s="307" t="n"/>
      <c r="C800" s="307" t="n"/>
      <c r="E800" s="307" t="n"/>
      <c r="F800" s="32" t="n"/>
      <c r="G800" s="33">
        <f>IF(F800="", "", IF(OR(ISTEXT(H800),ISTEXT(F800)),"",H800/F800))</f>
        <v/>
      </c>
      <c r="H800" s="33" t="n"/>
      <c r="I800" s="33" t="n"/>
      <c r="J800" s="33">
        <f>IF(I800="", "", IF(OR(ISTEXT(I800),ISTEXT($F800)),"",I800*$F800))</f>
        <v/>
      </c>
      <c r="K800" s="33" t="n"/>
      <c r="L800" s="33">
        <f>IF(K800="", "", IF(OR(ISTEXT(K800),ISTEXT($F800)),"",K800*$F800))</f>
        <v/>
      </c>
      <c r="M800" s="30">
        <f>IF(OR(H800="",H800=0),"",IF(K800="",IF(J800="","",IF(OR(ISTEXT(J800),ISTEXT(H800)),"",J800/H800)),IF(OR(ISTEXT(L800),ISTEXT(H800)),"",L800/H800)))</f>
        <v/>
      </c>
    </row>
    <row r="801" ht="13.35" customHeight="1" s="162">
      <c r="B801" s="307" t="n"/>
      <c r="C801" s="307" t="n"/>
      <c r="E801" s="307" t="n"/>
      <c r="F801" s="32" t="n"/>
      <c r="G801" s="33">
        <f>IF(F801="", "", IF(OR(ISTEXT(H801),ISTEXT(F801)),"",H801/F801))</f>
        <v/>
      </c>
      <c r="H801" s="33" t="n"/>
      <c r="I801" s="33" t="n"/>
      <c r="J801" s="33">
        <f>IF(I801="", "", IF(OR(ISTEXT(I801),ISTEXT($F801)),"",I801*$F801))</f>
        <v/>
      </c>
      <c r="K801" s="33" t="n"/>
      <c r="L801" s="33">
        <f>IF(K801="", "", IF(OR(ISTEXT(K801),ISTEXT($F801)),"",K801*$F801))</f>
        <v/>
      </c>
      <c r="M801" s="30">
        <f>IF(OR(H801="",H801=0),"",IF(K801="",IF(J801="","",IF(OR(ISTEXT(J801),ISTEXT(H801)),"",J801/H801)),IF(OR(ISTEXT(L801),ISTEXT(H801)),"",L801/H801)))</f>
        <v/>
      </c>
    </row>
    <row r="802" ht="13.35" customHeight="1" s="162">
      <c r="B802" s="307" t="n"/>
      <c r="C802" s="307" t="n"/>
      <c r="E802" s="307" t="n"/>
      <c r="F802" s="32" t="n"/>
      <c r="G802" s="33">
        <f>IF(F802="", "", IF(OR(ISTEXT(H802),ISTEXT(F802)),"",H802/F802))</f>
        <v/>
      </c>
      <c r="H802" s="33" t="n"/>
      <c r="I802" s="33" t="n"/>
      <c r="J802" s="33">
        <f>IF(I802="", "", IF(OR(ISTEXT(I802),ISTEXT($F802)),"",I802*$F802))</f>
        <v/>
      </c>
      <c r="K802" s="33" t="n"/>
      <c r="L802" s="33">
        <f>IF(K802="", "", IF(OR(ISTEXT(K802),ISTEXT($F802)),"",K802*$F802))</f>
        <v/>
      </c>
      <c r="M802" s="30">
        <f>IF(OR(H802="",H802=0),"",IF(K802="",IF(J802="","",IF(OR(ISTEXT(J802),ISTEXT(H802)),"",J802/H802)),IF(OR(ISTEXT(L802),ISTEXT(H802)),"",L802/H802)))</f>
        <v/>
      </c>
    </row>
    <row r="803" ht="13.35" customHeight="1" s="162">
      <c r="B803" s="42" t="n"/>
      <c r="C803" s="231" t="inlineStr">
        <is>
          <t>Total</t>
        </is>
      </c>
      <c r="D803" s="159" t="n"/>
      <c r="E803" s="42" t="n"/>
      <c r="F803" s="42" t="n"/>
      <c r="G803" s="43" t="n"/>
      <c r="H803" s="43">
        <f>IF(SUM(H797:H802)=0,"",SUM(H797:H802))</f>
        <v/>
      </c>
      <c r="I803" s="43" t="n"/>
      <c r="J803" s="43">
        <f>IF(SUM(J797:J802)=0,"",SUM(J797:J802))</f>
        <v/>
      </c>
      <c r="K803" s="43" t="n"/>
      <c r="L803" s="43">
        <f>IF(SUM(L797:L802)=0,"",SUM(L797:L802))</f>
        <v/>
      </c>
      <c r="M803" s="35">
        <f>IF(OR(H803="",H803=0),"",IF(L803="",IF(J803="","",IF(OR(ISTEXT(J803),ISTEXT(H803)),"",J803/H803)),IF(OR(ISTEXT(L803),ISTEXT(H803)),"",L803/H803)))</f>
        <v/>
      </c>
    </row>
    <row r="804" ht="13.35" customHeight="1" s="162">
      <c r="B804" s="188" t="inlineStr">
        <is>
          <t>Remarks</t>
        </is>
      </c>
      <c r="C804" s="173" t="n"/>
      <c r="D804" s="154" t="n"/>
      <c r="E804" s="174" t="n"/>
      <c r="F804" s="174" t="n"/>
      <c r="G804" s="174" t="n"/>
      <c r="H804" s="174" t="n"/>
      <c r="I804" s="174" t="n"/>
      <c r="J804" s="174" t="n"/>
      <c r="K804" s="174" t="n"/>
      <c r="L804" s="174" t="n"/>
      <c r="M804" s="173" t="n"/>
    </row>
    <row r="805" ht="13.35" customHeight="1" s="162">
      <c r="B805" s="154" t="n"/>
      <c r="C805" s="174" t="n"/>
      <c r="D805" s="174" t="n"/>
      <c r="E805" s="174" t="n"/>
      <c r="F805" s="174" t="n"/>
      <c r="G805" s="174" t="n"/>
      <c r="H805" s="174" t="n"/>
      <c r="I805" s="174" t="n"/>
      <c r="J805" s="174" t="n"/>
      <c r="K805" s="174" t="n"/>
      <c r="L805" s="174" t="n"/>
      <c r="M805" s="173" t="n"/>
    </row>
    <row r="806" ht="13.35" customHeight="1" s="162"/>
    <row r="807" ht="13.35" customHeight="1" s="162"/>
    <row r="808" ht="13.35" customHeight="1" s="162"/>
    <row r="809" ht="13.35" customHeight="1" s="162"/>
    <row r="810" ht="13.35" customHeight="1" s="162">
      <c r="B810" s="200" t="inlineStr">
        <is>
          <t>System</t>
        </is>
      </c>
      <c r="C810" s="403" t="n"/>
      <c r="D810" s="209">
        <f>IF('{Equipment Data Entry}'!B181="","",'{Equipment Data Entry}'!B181)</f>
        <v/>
      </c>
      <c r="E810" s="418" t="n"/>
      <c r="F810" s="403" t="n"/>
      <c r="G810" s="200" t="inlineStr">
        <is>
          <t>Service</t>
        </is>
      </c>
      <c r="H810" s="403" t="n"/>
      <c r="I810" s="210">
        <f>IF('{Equipment Data Entry}'!C181="","",'{Equipment Data Entry}'!C181)</f>
        <v/>
      </c>
      <c r="J810" s="418" t="n"/>
      <c r="K810" s="418" t="n"/>
      <c r="L810" s="418" t="n"/>
      <c r="M810" s="403" t="n"/>
    </row>
    <row r="811" ht="13.35" customHeight="1" s="162">
      <c r="B811" s="422" t="n"/>
      <c r="C811" s="423" t="n"/>
      <c r="D811" s="422" t="n"/>
      <c r="E811" s="424" t="n"/>
      <c r="F811" s="423" t="n"/>
      <c r="G811" s="422" t="n"/>
      <c r="H811" s="423" t="n"/>
      <c r="I811" s="422" t="n"/>
      <c r="J811" s="424" t="n"/>
      <c r="K811" s="424" t="n"/>
      <c r="L811" s="424" t="n"/>
      <c r="M811" s="423" t="n"/>
    </row>
    <row r="812" ht="13.35" customHeight="1" s="162">
      <c r="B812" s="199" t="inlineStr">
        <is>
          <t>Terminal Type</t>
        </is>
      </c>
      <c r="C812" s="401" t="n"/>
      <c r="D812" s="204">
        <f>IF('{Equipment Data Entry}'!H181="","",'{Equipment Data Entry}'!H181)</f>
        <v/>
      </c>
      <c r="E812" s="400" t="n"/>
      <c r="F812" s="400" t="n"/>
      <c r="G812" s="401" t="n"/>
      <c r="I812" s="199" t="inlineStr">
        <is>
          <t>Instrument</t>
        </is>
      </c>
      <c r="J812" s="400" t="n"/>
      <c r="K812" s="401" t="n"/>
      <c r="L812" s="199" t="n"/>
      <c r="M812" s="401" t="n"/>
    </row>
    <row r="813" ht="13.35" customHeight="1" s="162">
      <c r="B813" s="200" t="inlineStr">
        <is>
          <t>Unit Data</t>
        </is>
      </c>
      <c r="C813" s="400" t="n"/>
      <c r="D813" s="400" t="n"/>
      <c r="E813" s="400" t="n"/>
      <c r="F813" s="400" t="n"/>
      <c r="G813" s="401" t="n"/>
      <c r="I813" s="200" t="inlineStr">
        <is>
          <t>Design and Performance Data</t>
        </is>
      </c>
      <c r="J813" s="400" t="n"/>
      <c r="K813" s="400" t="n"/>
      <c r="L813" s="400" t="n"/>
      <c r="M813" s="401" t="n"/>
    </row>
    <row r="814" ht="13.35" customHeight="1" s="162">
      <c r="B814" s="199" t="inlineStr">
        <is>
          <t>Manufacturer</t>
        </is>
      </c>
      <c r="C814" s="401" t="n"/>
      <c r="D814" s="204">
        <f>IF('{Equipment Data Entry}'!E181="","",'{Equipment Data Entry}'!E181)</f>
        <v/>
      </c>
      <c r="E814" s="400" t="n"/>
      <c r="F814" s="400" t="n"/>
      <c r="G814" s="401" t="n"/>
      <c r="I814" s="199" t="inlineStr">
        <is>
          <t>Design Criteria</t>
        </is>
      </c>
      <c r="J814" s="400" t="n"/>
      <c r="K814" s="401" t="n"/>
      <c r="L814" s="199" t="inlineStr">
        <is>
          <t>Design</t>
        </is>
      </c>
      <c r="M814" s="199" t="inlineStr">
        <is>
          <t>Actual</t>
        </is>
      </c>
    </row>
    <row r="815" ht="13.35" customHeight="1" s="162">
      <c r="B815" s="199" t="inlineStr">
        <is>
          <t>Model Number</t>
        </is>
      </c>
      <c r="C815" s="401" t="n"/>
      <c r="D815" s="204">
        <f>IF('{Equipment Data Entry}'!F181="","",'{Equipment Data Entry}'!F181)</f>
        <v/>
      </c>
      <c r="E815" s="400" t="n"/>
      <c r="F815" s="400" t="n"/>
      <c r="G815" s="401" t="n"/>
      <c r="I815" s="199" t="inlineStr">
        <is>
          <t>Maximum CFM</t>
        </is>
      </c>
      <c r="J815" s="400" t="n"/>
      <c r="K815" s="401" t="n"/>
      <c r="L815" s="24">
        <f>IF('{Equipment Data Entry}'!I181="","",'{Equipment Data Entry}'!I181)</f>
        <v/>
      </c>
      <c r="M815" s="24">
        <f>L829</f>
        <v/>
      </c>
    </row>
    <row r="816" ht="13.35" customHeight="1" s="162">
      <c r="B816" s="199" t="inlineStr">
        <is>
          <t>Serial Number</t>
        </is>
      </c>
      <c r="C816" s="401" t="n"/>
      <c r="D816" s="204" t="n"/>
      <c r="E816" s="400" t="n"/>
      <c r="F816" s="400" t="n"/>
      <c r="G816" s="401" t="n"/>
      <c r="I816" s="199" t="inlineStr">
        <is>
          <t>Minimum CFM</t>
        </is>
      </c>
      <c r="J816" s="400" t="n"/>
      <c r="K816" s="401" t="n"/>
      <c r="L816" s="24">
        <f>IF('{Equipment Data Entry}'!J181="","",'{Equipment Data Entry}'!J181)</f>
        <v/>
      </c>
      <c r="M816" s="24" t="n"/>
    </row>
    <row r="817" ht="13.35" customHeight="1" s="162">
      <c r="B817" s="199" t="inlineStr">
        <is>
          <t>Area Served</t>
        </is>
      </c>
      <c r="C817" s="401" t="n"/>
      <c r="D817" s="204">
        <f>IF('{Equipment Data Entry}'!C181="","",'{Equipment Data Entry}'!C181)</f>
        <v/>
      </c>
      <c r="E817" s="400" t="n"/>
      <c r="F817" s="400" t="n"/>
      <c r="G817" s="401" t="n"/>
      <c r="I817" s="199" t="inlineStr">
        <is>
          <t>Fan CFM</t>
        </is>
      </c>
      <c r="J817" s="400" t="n"/>
      <c r="K817" s="401" t="n"/>
      <c r="L817" s="24">
        <f>IF('{Equipment Data Entry}'!L181="","",'{Equipment Data Entry}'!L181)</f>
        <v/>
      </c>
      <c r="M817" s="24" t="n"/>
    </row>
    <row r="818" ht="13.35" customHeight="1" s="162">
      <c r="B818" s="199" t="inlineStr">
        <is>
          <t>Location</t>
        </is>
      </c>
      <c r="C818" s="401" t="n"/>
      <c r="D818" s="204">
        <f>IF('{Equipment Data Entry}'!D181="","",'{Equipment Data Entry}'!D181)</f>
        <v/>
      </c>
      <c r="E818" s="400" t="n"/>
      <c r="F818" s="400" t="n"/>
      <c r="G818" s="401" t="n"/>
      <c r="I818" s="199" t="inlineStr">
        <is>
          <t>DDC Address</t>
        </is>
      </c>
      <c r="J818" s="400" t="n"/>
      <c r="K818" s="401" t="n"/>
      <c r="L818" s="208">
        <f>IF('{Equipment Data Entry}'!M181="","",'{Equipment Data Entry}'!M181)</f>
        <v/>
      </c>
      <c r="M818" s="401" t="n"/>
    </row>
    <row r="819" ht="13.35" customHeight="1" s="162">
      <c r="B819" s="199" t="inlineStr">
        <is>
          <t>Inlet Size</t>
        </is>
      </c>
      <c r="C819" s="401" t="n"/>
      <c r="D819" s="204">
        <f>IF('{Equipment Data Entry}'!G181="","",'{Equipment Data Entry}'!G181)</f>
        <v/>
      </c>
      <c r="E819" s="400" t="n"/>
      <c r="F819" s="400" t="n"/>
      <c r="G819" s="401" t="n"/>
      <c r="I819" s="199" t="inlineStr">
        <is>
          <t>Calibration Factor</t>
        </is>
      </c>
      <c r="J819" s="400" t="n"/>
      <c r="K819" s="401" t="n"/>
      <c r="L819" s="27" t="n"/>
      <c r="M819" s="401" t="n"/>
    </row>
    <row r="820" ht="13.35" customHeight="1" s="162">
      <c r="B820" s="199" t="inlineStr">
        <is>
          <t>DDC Max / Min</t>
        </is>
      </c>
      <c r="C820" s="401" t="n"/>
      <c r="D820" s="204" t="n"/>
      <c r="E820" s="400" t="n"/>
      <c r="F820" s="400" t="n"/>
      <c r="G820" s="401" t="n"/>
      <c r="I820" s="199" t="inlineStr">
        <is>
          <t>Heating CFM</t>
        </is>
      </c>
      <c r="J820" s="400" t="n"/>
      <c r="K820" s="401" t="n"/>
      <c r="L820" s="27">
        <f>IF('{Equipment Data Entry}'!K181="","",'{Equipment Data Entry}'!K181)</f>
        <v/>
      </c>
      <c r="M820" s="401" t="n"/>
    </row>
    <row r="821" ht="13.35" customHeight="1" s="162">
      <c r="B821" s="188" t="inlineStr">
        <is>
          <t>Register / Grille / Diffuser Airflow</t>
        </is>
      </c>
      <c r="C821" s="174" t="n"/>
      <c r="D821" s="174" t="n"/>
      <c r="E821" s="174" t="n"/>
      <c r="F821" s="173" t="n"/>
      <c r="G821" s="233" t="inlineStr">
        <is>
          <t>Design VEL</t>
        </is>
      </c>
      <c r="H821" s="194" t="inlineStr">
        <is>
          <t>Design CFM</t>
        </is>
      </c>
      <c r="I821" s="188" t="inlineStr">
        <is>
          <t>Initial</t>
        </is>
      </c>
      <c r="J821" s="173" t="n"/>
      <c r="K821" s="188" t="inlineStr">
        <is>
          <t>Final</t>
        </is>
      </c>
      <c r="L821" s="173" t="n"/>
      <c r="M821" s="188" t="inlineStr">
        <is>
          <t>%</t>
        </is>
      </c>
    </row>
    <row r="822" ht="13.35" customHeight="1" s="162">
      <c r="B822" s="153" t="inlineStr">
        <is>
          <t>No.</t>
        </is>
      </c>
      <c r="C822" s="188" t="inlineStr">
        <is>
          <t>Area Served</t>
        </is>
      </c>
      <c r="D822" s="188" t="inlineStr">
        <is>
          <t>Type</t>
        </is>
      </c>
      <c r="E822" s="188" t="inlineStr">
        <is>
          <t>Size</t>
        </is>
      </c>
      <c r="F822" s="188" t="inlineStr">
        <is>
          <t>Ak</t>
        </is>
      </c>
      <c r="G822" s="440" t="n"/>
      <c r="H822" s="440" t="n"/>
      <c r="I822" s="188" t="inlineStr">
        <is>
          <t>VEL</t>
        </is>
      </c>
      <c r="J822" s="188" t="inlineStr">
        <is>
          <t>CFM</t>
        </is>
      </c>
      <c r="K822" s="188" t="inlineStr">
        <is>
          <t>VEL</t>
        </is>
      </c>
      <c r="L822" s="188" t="inlineStr">
        <is>
          <t>CFM</t>
        </is>
      </c>
      <c r="M822" s="440" t="n"/>
    </row>
    <row r="823" ht="13.35" customHeight="1" s="162">
      <c r="B823" s="307" t="n"/>
      <c r="C823" s="307" t="n"/>
      <c r="E823" s="307" t="n"/>
      <c r="F823" s="32" t="n"/>
      <c r="G823" s="33">
        <f>IF(F823="", "", IF(OR(ISTEXT(H823),ISTEXT(F823)),"",H823/F823))</f>
        <v/>
      </c>
      <c r="H823" s="33" t="n"/>
      <c r="I823" s="33" t="n"/>
      <c r="J823" s="33">
        <f>IF(I823="", "", IF(OR(ISTEXT(I823),ISTEXT($F823)),"",I823*$F823))</f>
        <v/>
      </c>
      <c r="K823" s="33" t="n"/>
      <c r="L823" s="33">
        <f>IF(K823="", "", IF(OR(ISTEXT(K823),ISTEXT($F823)),"",K823*$F823))</f>
        <v/>
      </c>
      <c r="M823" s="30">
        <f>IF(OR(H823="",H823=0),"",IF(K823="",IF(J823="","",IF(OR(ISTEXT(J823),ISTEXT(H823)),"",J823/H823)),IF(OR(ISTEXT(L823),ISTEXT(H823)),"",L823/H823)))</f>
        <v/>
      </c>
    </row>
    <row r="824" ht="13.35" customHeight="1" s="162">
      <c r="B824" s="307" t="n"/>
      <c r="C824" s="307" t="n"/>
      <c r="E824" s="307" t="n"/>
      <c r="F824" s="32" t="n"/>
      <c r="G824" s="33">
        <f>IF(F824="", "", IF(OR(ISTEXT(H824),ISTEXT(F824)),"",H824/F824))</f>
        <v/>
      </c>
      <c r="H824" s="33" t="n"/>
      <c r="I824" s="33" t="n"/>
      <c r="J824" s="33">
        <f>IF(I824="", "", IF(OR(ISTEXT(I824),ISTEXT($F824)),"",I824*$F824))</f>
        <v/>
      </c>
      <c r="K824" s="33" t="n"/>
      <c r="L824" s="33">
        <f>IF(K824="", "", IF(OR(ISTEXT(K824),ISTEXT($F824)),"",K824*$F824))</f>
        <v/>
      </c>
      <c r="M824" s="30">
        <f>IF(OR(H824="",H824=0),"",IF(K824="",IF(J824="","",IF(OR(ISTEXT(J824),ISTEXT(H824)),"",J824/H824)),IF(OR(ISTEXT(L824),ISTEXT(H824)),"",L824/H824)))</f>
        <v/>
      </c>
    </row>
    <row r="825" ht="13.35" customHeight="1" s="162">
      <c r="B825" s="307" t="n"/>
      <c r="C825" s="307" t="n"/>
      <c r="E825" s="307" t="n"/>
      <c r="F825" s="32" t="n"/>
      <c r="G825" s="33">
        <f>IF(F825="", "", IF(OR(ISTEXT(H825),ISTEXT(F825)),"",H825/F825))</f>
        <v/>
      </c>
      <c r="H825" s="33" t="n"/>
      <c r="I825" s="33" t="n"/>
      <c r="J825" s="33">
        <f>IF(I825="", "", IF(OR(ISTEXT(I825),ISTEXT($F825)),"",I825*$F825))</f>
        <v/>
      </c>
      <c r="K825" s="33" t="n"/>
      <c r="L825" s="33">
        <f>IF(K825="", "", IF(OR(ISTEXT(K825),ISTEXT($F825)),"",K825*$F825))</f>
        <v/>
      </c>
      <c r="M825" s="30">
        <f>IF(OR(H825="",H825=0),"",IF(K825="",IF(J825="","",IF(OR(ISTEXT(J825),ISTEXT(H825)),"",J825/H825)),IF(OR(ISTEXT(L825),ISTEXT(H825)),"",L825/H825)))</f>
        <v/>
      </c>
    </row>
    <row r="826" ht="13.35" customHeight="1" s="162">
      <c r="B826" s="307" t="n"/>
      <c r="C826" s="307" t="n"/>
      <c r="E826" s="307" t="n"/>
      <c r="F826" s="32" t="n"/>
      <c r="G826" s="33">
        <f>IF(F826="", "", IF(OR(ISTEXT(H826),ISTEXT(F826)),"",H826/F826))</f>
        <v/>
      </c>
      <c r="H826" s="33" t="n"/>
      <c r="I826" s="33" t="n"/>
      <c r="J826" s="33">
        <f>IF(I826="", "", IF(OR(ISTEXT(I826),ISTEXT($F826)),"",I826*$F826))</f>
        <v/>
      </c>
      <c r="K826" s="33" t="n"/>
      <c r="L826" s="33">
        <f>IF(K826="", "", IF(OR(ISTEXT(K826),ISTEXT($F826)),"",K826*$F826))</f>
        <v/>
      </c>
      <c r="M826" s="30">
        <f>IF(OR(H826="",H826=0),"",IF(K826="",IF(J826="","",IF(OR(ISTEXT(J826),ISTEXT(H826)),"",J826/H826)),IF(OR(ISTEXT(L826),ISTEXT(H826)),"",L826/H826)))</f>
        <v/>
      </c>
    </row>
    <row r="827" ht="13.35" customHeight="1" s="162">
      <c r="B827" s="307" t="n"/>
      <c r="C827" s="307" t="n"/>
      <c r="E827" s="307" t="n"/>
      <c r="F827" s="32" t="n"/>
      <c r="G827" s="33">
        <f>IF(F827="", "", IF(OR(ISTEXT(H827),ISTEXT(F827)),"",H827/F827))</f>
        <v/>
      </c>
      <c r="H827" s="33" t="n"/>
      <c r="I827" s="33" t="n"/>
      <c r="J827" s="33">
        <f>IF(I827="", "", IF(OR(ISTEXT(I827),ISTEXT($F827)),"",I827*$F827))</f>
        <v/>
      </c>
      <c r="K827" s="33" t="n"/>
      <c r="L827" s="33">
        <f>IF(K827="", "", IF(OR(ISTEXT(K827),ISTEXT($F827)),"",K827*$F827))</f>
        <v/>
      </c>
      <c r="M827" s="30">
        <f>IF(OR(H827="",H827=0),"",IF(K827="",IF(J827="","",IF(OR(ISTEXT(J827),ISTEXT(H827)),"",J827/H827)),IF(OR(ISTEXT(L827),ISTEXT(H827)),"",L827/H827)))</f>
        <v/>
      </c>
    </row>
    <row r="828" ht="13.35" customHeight="1" s="162">
      <c r="B828" s="307" t="n"/>
      <c r="C828" s="307" t="n"/>
      <c r="E828" s="307" t="n"/>
      <c r="F828" s="32" t="n"/>
      <c r="G828" s="33">
        <f>IF(F828="", "", IF(OR(ISTEXT(H828),ISTEXT(F828)),"",H828/F828))</f>
        <v/>
      </c>
      <c r="H828" s="33" t="n"/>
      <c r="I828" s="33" t="n"/>
      <c r="J828" s="33">
        <f>IF(I828="", "", IF(OR(ISTEXT(I828),ISTEXT($F828)),"",I828*$F828))</f>
        <v/>
      </c>
      <c r="K828" s="33" t="n"/>
      <c r="L828" s="33">
        <f>IF(K828="", "", IF(OR(ISTEXT(K828),ISTEXT($F828)),"",K828*$F828))</f>
        <v/>
      </c>
      <c r="M828" s="30">
        <f>IF(OR(H828="",H828=0),"",IF(K828="",IF(J828="","",IF(OR(ISTEXT(J828),ISTEXT(H828)),"",J828/H828)),IF(OR(ISTEXT(L828),ISTEXT(H828)),"",L828/H828)))</f>
        <v/>
      </c>
    </row>
    <row r="829" ht="13.35" customHeight="1" s="162">
      <c r="B829" s="42" t="n"/>
      <c r="C829" s="231" t="inlineStr">
        <is>
          <t>Total</t>
        </is>
      </c>
      <c r="D829" s="159" t="n"/>
      <c r="E829" s="42" t="n"/>
      <c r="F829" s="42" t="n"/>
      <c r="G829" s="43" t="n"/>
      <c r="H829" s="43">
        <f>IF(SUM(H823:H828)=0,"",SUM(H823:H828))</f>
        <v/>
      </c>
      <c r="I829" s="43" t="n"/>
      <c r="J829" s="43">
        <f>IF(SUM(J823:J828)=0,"",SUM(J823:J828))</f>
        <v/>
      </c>
      <c r="K829" s="43" t="n"/>
      <c r="L829" s="43">
        <f>IF(SUM(L823:L828)=0,"",SUM(L823:L828))</f>
        <v/>
      </c>
      <c r="M829" s="35">
        <f>IF(OR(H829="",H829=0),"",IF(L829="",IF(J829="","",IF(OR(ISTEXT(J829),ISTEXT(H829)),"",J829/H829)),IF(OR(ISTEXT(L829),ISTEXT(H829)),"",L829/H829)))</f>
        <v/>
      </c>
    </row>
    <row r="830" ht="13.35" customHeight="1" s="162">
      <c r="B830" s="188" t="inlineStr">
        <is>
          <t>Remarks</t>
        </is>
      </c>
      <c r="C830" s="173" t="n"/>
      <c r="D830" s="154" t="n"/>
      <c r="E830" s="174" t="n"/>
      <c r="F830" s="174" t="n"/>
      <c r="G830" s="174" t="n"/>
      <c r="H830" s="174" t="n"/>
      <c r="I830" s="174" t="n"/>
      <c r="J830" s="174" t="n"/>
      <c r="K830" s="174" t="n"/>
      <c r="L830" s="174" t="n"/>
      <c r="M830" s="173" t="n"/>
    </row>
    <row r="831" ht="13.35" customHeight="1" s="162">
      <c r="B831" s="154" t="n"/>
      <c r="C831" s="174" t="n"/>
      <c r="D831" s="174" t="n"/>
      <c r="E831" s="174" t="n"/>
      <c r="F831" s="174" t="n"/>
      <c r="G831" s="174" t="n"/>
      <c r="H831" s="174" t="n"/>
      <c r="I831" s="174" t="n"/>
      <c r="J831" s="174" t="n"/>
      <c r="K831" s="174" t="n"/>
      <c r="L831" s="174" t="n"/>
      <c r="M831" s="173" t="n"/>
    </row>
    <row r="832" ht="13.35" customHeight="1" s="162"/>
    <row r="833" ht="13.35" customHeight="1" s="162"/>
    <row r="834" ht="13.35" customHeight="1" s="162"/>
    <row r="835" ht="13.35" customHeight="1" s="162"/>
    <row r="836" ht="13.35" customHeight="1" s="162">
      <c r="B836" s="200" t="inlineStr">
        <is>
          <t>System</t>
        </is>
      </c>
      <c r="C836" s="403" t="n"/>
      <c r="D836" s="209">
        <f>IF('{Equipment Data Entry}'!B182="","",'{Equipment Data Entry}'!B182)</f>
        <v/>
      </c>
      <c r="E836" s="418" t="n"/>
      <c r="F836" s="403" t="n"/>
      <c r="G836" s="200" t="inlineStr">
        <is>
          <t>Service</t>
        </is>
      </c>
      <c r="H836" s="403" t="n"/>
      <c r="I836" s="210">
        <f>IF('{Equipment Data Entry}'!C182="","",'{Equipment Data Entry}'!C182)</f>
        <v/>
      </c>
      <c r="J836" s="418" t="n"/>
      <c r="K836" s="418" t="n"/>
      <c r="L836" s="418" t="n"/>
      <c r="M836" s="403" t="n"/>
    </row>
    <row r="837" ht="13.35" customHeight="1" s="162">
      <c r="B837" s="422" t="n"/>
      <c r="C837" s="423" t="n"/>
      <c r="D837" s="422" t="n"/>
      <c r="E837" s="424" t="n"/>
      <c r="F837" s="423" t="n"/>
      <c r="G837" s="422" t="n"/>
      <c r="H837" s="423" t="n"/>
      <c r="I837" s="422" t="n"/>
      <c r="J837" s="424" t="n"/>
      <c r="K837" s="424" t="n"/>
      <c r="L837" s="424" t="n"/>
      <c r="M837" s="423" t="n"/>
    </row>
    <row r="838" ht="13.35" customHeight="1" s="162">
      <c r="B838" s="199" t="inlineStr">
        <is>
          <t>Terminal Type</t>
        </is>
      </c>
      <c r="C838" s="401" t="n"/>
      <c r="D838" s="204">
        <f>IF('{Equipment Data Entry}'!H182="","",'{Equipment Data Entry}'!H182)</f>
        <v/>
      </c>
      <c r="E838" s="400" t="n"/>
      <c r="F838" s="400" t="n"/>
      <c r="G838" s="401" t="n"/>
      <c r="I838" s="199" t="inlineStr">
        <is>
          <t>Instrument</t>
        </is>
      </c>
      <c r="J838" s="400" t="n"/>
      <c r="K838" s="401" t="n"/>
      <c r="L838" s="199" t="n"/>
      <c r="M838" s="401" t="n"/>
    </row>
    <row r="839" ht="13.35" customHeight="1" s="162">
      <c r="B839" s="200" t="inlineStr">
        <is>
          <t>Unit Data</t>
        </is>
      </c>
      <c r="C839" s="400" t="n"/>
      <c r="D839" s="400" t="n"/>
      <c r="E839" s="400" t="n"/>
      <c r="F839" s="400" t="n"/>
      <c r="G839" s="401" t="n"/>
      <c r="I839" s="200" t="inlineStr">
        <is>
          <t>Design and Performance Data</t>
        </is>
      </c>
      <c r="J839" s="400" t="n"/>
      <c r="K839" s="400" t="n"/>
      <c r="L839" s="400" t="n"/>
      <c r="M839" s="401" t="n"/>
    </row>
    <row r="840" ht="13.35" customHeight="1" s="162">
      <c r="B840" s="199" t="inlineStr">
        <is>
          <t>Manufacturer</t>
        </is>
      </c>
      <c r="C840" s="401" t="n"/>
      <c r="D840" s="204">
        <f>IF('{Equipment Data Entry}'!E182="","",'{Equipment Data Entry}'!E182)</f>
        <v/>
      </c>
      <c r="E840" s="400" t="n"/>
      <c r="F840" s="400" t="n"/>
      <c r="G840" s="401" t="n"/>
      <c r="I840" s="199" t="inlineStr">
        <is>
          <t>Design Criteria</t>
        </is>
      </c>
      <c r="J840" s="400" t="n"/>
      <c r="K840" s="401" t="n"/>
      <c r="L840" s="199" t="inlineStr">
        <is>
          <t>Design</t>
        </is>
      </c>
      <c r="M840" s="199" t="inlineStr">
        <is>
          <t>Actual</t>
        </is>
      </c>
    </row>
    <row r="841" ht="13.35" customHeight="1" s="162">
      <c r="B841" s="199" t="inlineStr">
        <is>
          <t>Model Number</t>
        </is>
      </c>
      <c r="C841" s="401" t="n"/>
      <c r="D841" s="204">
        <f>IF('{Equipment Data Entry}'!F182="","",'{Equipment Data Entry}'!F182)</f>
        <v/>
      </c>
      <c r="E841" s="400" t="n"/>
      <c r="F841" s="400" t="n"/>
      <c r="G841" s="401" t="n"/>
      <c r="I841" s="199" t="inlineStr">
        <is>
          <t>Maximum CFM</t>
        </is>
      </c>
      <c r="J841" s="400" t="n"/>
      <c r="K841" s="401" t="n"/>
      <c r="L841" s="24">
        <f>IF('{Equipment Data Entry}'!I182="","",'{Equipment Data Entry}'!I182)</f>
        <v/>
      </c>
      <c r="M841" s="24">
        <f>L855</f>
        <v/>
      </c>
    </row>
    <row r="842" ht="13.35" customHeight="1" s="162">
      <c r="B842" s="199" t="inlineStr">
        <is>
          <t>Serial Number</t>
        </is>
      </c>
      <c r="C842" s="401" t="n"/>
      <c r="D842" s="204" t="n"/>
      <c r="E842" s="400" t="n"/>
      <c r="F842" s="400" t="n"/>
      <c r="G842" s="401" t="n"/>
      <c r="I842" s="199" t="inlineStr">
        <is>
          <t>Minimum CFM</t>
        </is>
      </c>
      <c r="J842" s="400" t="n"/>
      <c r="K842" s="401" t="n"/>
      <c r="L842" s="24">
        <f>IF('{Equipment Data Entry}'!J182="","",'{Equipment Data Entry}'!J182)</f>
        <v/>
      </c>
      <c r="M842" s="24" t="n"/>
    </row>
    <row r="843" ht="13.35" customHeight="1" s="162">
      <c r="B843" s="199" t="inlineStr">
        <is>
          <t>Area Served</t>
        </is>
      </c>
      <c r="C843" s="401" t="n"/>
      <c r="D843" s="204">
        <f>IF('{Equipment Data Entry}'!C182="","",'{Equipment Data Entry}'!C182)</f>
        <v/>
      </c>
      <c r="E843" s="400" t="n"/>
      <c r="F843" s="400" t="n"/>
      <c r="G843" s="401" t="n"/>
      <c r="I843" s="199" t="inlineStr">
        <is>
          <t>Fan CFM</t>
        </is>
      </c>
      <c r="J843" s="400" t="n"/>
      <c r="K843" s="401" t="n"/>
      <c r="L843" s="24">
        <f>IF('{Equipment Data Entry}'!L182="","",'{Equipment Data Entry}'!L182)</f>
        <v/>
      </c>
      <c r="M843" s="24" t="n"/>
    </row>
    <row r="844" ht="13.35" customHeight="1" s="162">
      <c r="B844" s="199" t="inlineStr">
        <is>
          <t>Location</t>
        </is>
      </c>
      <c r="C844" s="401" t="n"/>
      <c r="D844" s="204">
        <f>IF('{Equipment Data Entry}'!D182="","",'{Equipment Data Entry}'!D182)</f>
        <v/>
      </c>
      <c r="E844" s="400" t="n"/>
      <c r="F844" s="400" t="n"/>
      <c r="G844" s="401" t="n"/>
      <c r="I844" s="199" t="inlineStr">
        <is>
          <t>DDC Address</t>
        </is>
      </c>
      <c r="J844" s="400" t="n"/>
      <c r="K844" s="401" t="n"/>
      <c r="L844" s="208">
        <f>IF('{Equipment Data Entry}'!M182="","",'{Equipment Data Entry}'!M182)</f>
        <v/>
      </c>
      <c r="M844" s="401" t="n"/>
    </row>
    <row r="845" ht="13.35" customHeight="1" s="162">
      <c r="B845" s="199" t="inlineStr">
        <is>
          <t>Inlet Size</t>
        </is>
      </c>
      <c r="C845" s="401" t="n"/>
      <c r="D845" s="204">
        <f>IF('{Equipment Data Entry}'!G182="","",'{Equipment Data Entry}'!G182)</f>
        <v/>
      </c>
      <c r="E845" s="400" t="n"/>
      <c r="F845" s="400" t="n"/>
      <c r="G845" s="401" t="n"/>
      <c r="I845" s="199" t="inlineStr">
        <is>
          <t>Calibration Factor</t>
        </is>
      </c>
      <c r="J845" s="400" t="n"/>
      <c r="K845" s="401" t="n"/>
      <c r="L845" s="27" t="n"/>
      <c r="M845" s="401" t="n"/>
    </row>
    <row r="846" ht="13.35" customHeight="1" s="162">
      <c r="B846" s="199" t="inlineStr">
        <is>
          <t>DDC Max / Min</t>
        </is>
      </c>
      <c r="C846" s="401" t="n"/>
      <c r="D846" s="204" t="n"/>
      <c r="E846" s="400" t="n"/>
      <c r="F846" s="400" t="n"/>
      <c r="G846" s="401" t="n"/>
      <c r="I846" s="199" t="inlineStr">
        <is>
          <t>Heating CFM</t>
        </is>
      </c>
      <c r="J846" s="400" t="n"/>
      <c r="K846" s="401" t="n"/>
      <c r="L846" s="27">
        <f>IF('{Equipment Data Entry}'!K182="","",'{Equipment Data Entry}'!K182)</f>
        <v/>
      </c>
      <c r="M846" s="401" t="n"/>
    </row>
    <row r="847" ht="13.35" customHeight="1" s="162">
      <c r="B847" s="188" t="inlineStr">
        <is>
          <t>Register / Grille / Diffuser Airflow</t>
        </is>
      </c>
      <c r="C847" s="174" t="n"/>
      <c r="D847" s="174" t="n"/>
      <c r="E847" s="174" t="n"/>
      <c r="F847" s="173" t="n"/>
      <c r="G847" s="233" t="inlineStr">
        <is>
          <t>Design VEL</t>
        </is>
      </c>
      <c r="H847" s="194" t="inlineStr">
        <is>
          <t>Design CFM</t>
        </is>
      </c>
      <c r="I847" s="188" t="inlineStr">
        <is>
          <t>Initial</t>
        </is>
      </c>
      <c r="J847" s="173" t="n"/>
      <c r="K847" s="188" t="inlineStr">
        <is>
          <t>Final</t>
        </is>
      </c>
      <c r="L847" s="173" t="n"/>
      <c r="M847" s="188" t="inlineStr">
        <is>
          <t>%</t>
        </is>
      </c>
    </row>
    <row r="848" ht="13.35" customHeight="1" s="162">
      <c r="B848" s="153" t="inlineStr">
        <is>
          <t>No.</t>
        </is>
      </c>
      <c r="C848" s="188" t="inlineStr">
        <is>
          <t>Area Served</t>
        </is>
      </c>
      <c r="D848" s="188" t="inlineStr">
        <is>
          <t>Type</t>
        </is>
      </c>
      <c r="E848" s="188" t="inlineStr">
        <is>
          <t>Size</t>
        </is>
      </c>
      <c r="F848" s="188" t="inlineStr">
        <is>
          <t>Ak</t>
        </is>
      </c>
      <c r="G848" s="440" t="n"/>
      <c r="H848" s="440" t="n"/>
      <c r="I848" s="188" t="inlineStr">
        <is>
          <t>VEL</t>
        </is>
      </c>
      <c r="J848" s="188" t="inlineStr">
        <is>
          <t>CFM</t>
        </is>
      </c>
      <c r="K848" s="188" t="inlineStr">
        <is>
          <t>VEL</t>
        </is>
      </c>
      <c r="L848" s="188" t="inlineStr">
        <is>
          <t>CFM</t>
        </is>
      </c>
      <c r="M848" s="440" t="n"/>
    </row>
    <row r="849" ht="13.35" customHeight="1" s="162">
      <c r="B849" s="307" t="n"/>
      <c r="C849" s="307" t="n"/>
      <c r="E849" s="307" t="n"/>
      <c r="F849" s="32" t="n"/>
      <c r="G849" s="33">
        <f>IF(F849="", "", IF(OR(ISTEXT(H849),ISTEXT(F849)),"",H849/F849))</f>
        <v/>
      </c>
      <c r="H849" s="33" t="n"/>
      <c r="I849" s="33" t="n"/>
      <c r="J849" s="33">
        <f>IF(I849="", "", IF(OR(ISTEXT(I849),ISTEXT($F849)),"",I849*$F849))</f>
        <v/>
      </c>
      <c r="K849" s="33" t="n"/>
      <c r="L849" s="33">
        <f>IF(K849="", "", IF(OR(ISTEXT(K849),ISTEXT($F849)),"",K849*$F849))</f>
        <v/>
      </c>
      <c r="M849" s="30">
        <f>IF(OR(H849="",H849=0),"",IF(K849="",IF(J849="","",IF(OR(ISTEXT(J849),ISTEXT(H849)),"",J849/H849)),IF(OR(ISTEXT(L849),ISTEXT(H849)),"",L849/H849)))</f>
        <v/>
      </c>
    </row>
    <row r="850" ht="13.35" customHeight="1" s="162">
      <c r="B850" s="307" t="n"/>
      <c r="C850" s="307" t="n"/>
      <c r="E850" s="307" t="n"/>
      <c r="F850" s="32" t="n"/>
      <c r="G850" s="33">
        <f>IF(F850="", "", IF(OR(ISTEXT(H850),ISTEXT(F850)),"",H850/F850))</f>
        <v/>
      </c>
      <c r="H850" s="33" t="n"/>
      <c r="I850" s="33" t="n"/>
      <c r="J850" s="33">
        <f>IF(I850="", "", IF(OR(ISTEXT(I850),ISTEXT($F850)),"",I850*$F850))</f>
        <v/>
      </c>
      <c r="K850" s="33" t="n"/>
      <c r="L850" s="33">
        <f>IF(K850="", "", IF(OR(ISTEXT(K850),ISTEXT($F850)),"",K850*$F850))</f>
        <v/>
      </c>
      <c r="M850" s="30">
        <f>IF(OR(H850="",H850=0),"",IF(K850="",IF(J850="","",IF(OR(ISTEXT(J850),ISTEXT(H850)),"",J850/H850)),IF(OR(ISTEXT(L850),ISTEXT(H850)),"",L850/H850)))</f>
        <v/>
      </c>
    </row>
    <row r="851" ht="13.35" customHeight="1" s="162">
      <c r="B851" s="307" t="n"/>
      <c r="C851" s="307" t="n"/>
      <c r="E851" s="307" t="n"/>
      <c r="F851" s="32" t="n"/>
      <c r="G851" s="33">
        <f>IF(F851="", "", IF(OR(ISTEXT(H851),ISTEXT(F851)),"",H851/F851))</f>
        <v/>
      </c>
      <c r="H851" s="33" t="n"/>
      <c r="I851" s="33" t="n"/>
      <c r="J851" s="33">
        <f>IF(I851="", "", IF(OR(ISTEXT(I851),ISTEXT($F851)),"",I851*$F851))</f>
        <v/>
      </c>
      <c r="K851" s="33" t="n"/>
      <c r="L851" s="33">
        <f>IF(K851="", "", IF(OR(ISTEXT(K851),ISTEXT($F851)),"",K851*$F851))</f>
        <v/>
      </c>
      <c r="M851" s="30">
        <f>IF(OR(H851="",H851=0),"",IF(K851="",IF(J851="","",IF(OR(ISTEXT(J851),ISTEXT(H851)),"",J851/H851)),IF(OR(ISTEXT(L851),ISTEXT(H851)),"",L851/H851)))</f>
        <v/>
      </c>
    </row>
    <row r="852" ht="13.35" customHeight="1" s="162">
      <c r="B852" s="307" t="n"/>
      <c r="C852" s="307" t="n"/>
      <c r="E852" s="307" t="n"/>
      <c r="F852" s="32" t="n"/>
      <c r="G852" s="33">
        <f>IF(F852="", "", IF(OR(ISTEXT(H852),ISTEXT(F852)),"",H852/F852))</f>
        <v/>
      </c>
      <c r="H852" s="33" t="n"/>
      <c r="I852" s="33" t="n"/>
      <c r="J852" s="33">
        <f>IF(I852="", "", IF(OR(ISTEXT(I852),ISTEXT($F852)),"",I852*$F852))</f>
        <v/>
      </c>
      <c r="K852" s="33" t="n"/>
      <c r="L852" s="33">
        <f>IF(K852="", "", IF(OR(ISTEXT(K852),ISTEXT($F852)),"",K852*$F852))</f>
        <v/>
      </c>
      <c r="M852" s="30">
        <f>IF(OR(H852="",H852=0),"",IF(K852="",IF(J852="","",IF(OR(ISTEXT(J852),ISTEXT(H852)),"",J852/H852)),IF(OR(ISTEXT(L852),ISTEXT(H852)),"",L852/H852)))</f>
        <v/>
      </c>
    </row>
    <row r="853" ht="13.35" customHeight="1" s="162">
      <c r="B853" s="307" t="n"/>
      <c r="C853" s="307" t="n"/>
      <c r="E853" s="307" t="n"/>
      <c r="F853" s="32" t="n"/>
      <c r="G853" s="33">
        <f>IF(F853="", "", IF(OR(ISTEXT(H853),ISTEXT(F853)),"",H853/F853))</f>
        <v/>
      </c>
      <c r="H853" s="33" t="n"/>
      <c r="I853" s="33" t="n"/>
      <c r="J853" s="33">
        <f>IF(I853="", "", IF(OR(ISTEXT(I853),ISTEXT($F853)),"",I853*$F853))</f>
        <v/>
      </c>
      <c r="K853" s="33" t="n"/>
      <c r="L853" s="33">
        <f>IF(K853="", "", IF(OR(ISTEXT(K853),ISTEXT($F853)),"",K853*$F853))</f>
        <v/>
      </c>
      <c r="M853" s="30">
        <f>IF(OR(H853="",H853=0),"",IF(K853="",IF(J853="","",IF(OR(ISTEXT(J853),ISTEXT(H853)),"",J853/H853)),IF(OR(ISTEXT(L853),ISTEXT(H853)),"",L853/H853)))</f>
        <v/>
      </c>
    </row>
    <row r="854" ht="13.35" customHeight="1" s="162">
      <c r="B854" s="307" t="n"/>
      <c r="C854" s="307" t="n"/>
      <c r="E854" s="307" t="n"/>
      <c r="F854" s="32" t="n"/>
      <c r="G854" s="33">
        <f>IF(F854="", "", IF(OR(ISTEXT(H854),ISTEXT(F854)),"",H854/F854))</f>
        <v/>
      </c>
      <c r="H854" s="33" t="n"/>
      <c r="I854" s="33" t="n"/>
      <c r="J854" s="33">
        <f>IF(I854="", "", IF(OR(ISTEXT(I854),ISTEXT($F854)),"",I854*$F854))</f>
        <v/>
      </c>
      <c r="K854" s="33" t="n"/>
      <c r="L854" s="33">
        <f>IF(K854="", "", IF(OR(ISTEXT(K854),ISTEXT($F854)),"",K854*$F854))</f>
        <v/>
      </c>
      <c r="M854" s="30">
        <f>IF(OR(H854="",H854=0),"",IF(K854="",IF(J854="","",IF(OR(ISTEXT(J854),ISTEXT(H854)),"",J854/H854)),IF(OR(ISTEXT(L854),ISTEXT(H854)),"",L854/H854)))</f>
        <v/>
      </c>
    </row>
    <row r="855" ht="13.35" customHeight="1" s="162">
      <c r="B855" s="42" t="n"/>
      <c r="C855" s="231" t="inlineStr">
        <is>
          <t>Total</t>
        </is>
      </c>
      <c r="D855" s="159" t="n"/>
      <c r="E855" s="42" t="n"/>
      <c r="F855" s="42" t="n"/>
      <c r="G855" s="43" t="n"/>
      <c r="H855" s="43">
        <f>IF(SUM(H849:H854)=0,"",SUM(H849:H854))</f>
        <v/>
      </c>
      <c r="I855" s="43" t="n"/>
      <c r="J855" s="43">
        <f>IF(SUM(J849:J854)=0,"",SUM(J849:J854))</f>
        <v/>
      </c>
      <c r="K855" s="43" t="n"/>
      <c r="L855" s="43">
        <f>IF(SUM(L849:L854)=0,"",SUM(L849:L854))</f>
        <v/>
      </c>
      <c r="M855" s="35">
        <f>IF(OR(H855="",H855=0),"",IF(L855="",IF(J855="","",IF(OR(ISTEXT(J855),ISTEXT(H855)),"",J855/H855)),IF(OR(ISTEXT(L855),ISTEXT(H855)),"",L855/H855)))</f>
        <v/>
      </c>
    </row>
    <row r="856" ht="13.35" customHeight="1" s="162">
      <c r="B856" s="188" t="inlineStr">
        <is>
          <t>Remarks</t>
        </is>
      </c>
      <c r="C856" s="173" t="n"/>
      <c r="D856" s="154" t="n"/>
      <c r="E856" s="174" t="n"/>
      <c r="F856" s="174" t="n"/>
      <c r="G856" s="174" t="n"/>
      <c r="H856" s="174" t="n"/>
      <c r="I856" s="174" t="n"/>
      <c r="J856" s="174" t="n"/>
      <c r="K856" s="174" t="n"/>
      <c r="L856" s="174" t="n"/>
      <c r="M856" s="173" t="n"/>
    </row>
    <row r="857" ht="13.35" customHeight="1" s="162">
      <c r="B857" s="154" t="n"/>
      <c r="C857" s="174" t="n"/>
      <c r="D857" s="174" t="n"/>
      <c r="E857" s="174" t="n"/>
      <c r="F857" s="174" t="n"/>
      <c r="G857" s="174" t="n"/>
      <c r="H857" s="174" t="n"/>
      <c r="I857" s="174" t="n"/>
      <c r="J857" s="174" t="n"/>
      <c r="K857" s="174" t="n"/>
      <c r="L857" s="174" t="n"/>
      <c r="M857" s="173" t="n"/>
    </row>
    <row r="858" ht="13.35" customHeight="1" s="162"/>
    <row r="859" ht="13.35" customHeight="1" s="162"/>
    <row r="860" ht="13.35" customHeight="1" s="162"/>
    <row r="861" ht="13.35" customHeight="1" s="162"/>
    <row r="862" ht="13.35" customHeight="1" s="162">
      <c r="B862" s="200" t="inlineStr">
        <is>
          <t>System</t>
        </is>
      </c>
      <c r="C862" s="403" t="n"/>
      <c r="D862" s="209">
        <f>IF('{Equipment Data Entry}'!B183="","",'{Equipment Data Entry}'!B183)</f>
        <v/>
      </c>
      <c r="E862" s="418" t="n"/>
      <c r="F862" s="403" t="n"/>
      <c r="G862" s="200" t="inlineStr">
        <is>
          <t>Service</t>
        </is>
      </c>
      <c r="H862" s="403" t="n"/>
      <c r="I862" s="210">
        <f>IF('{Equipment Data Entry}'!C183="","",'{Equipment Data Entry}'!C183)</f>
        <v/>
      </c>
      <c r="J862" s="418" t="n"/>
      <c r="K862" s="418" t="n"/>
      <c r="L862" s="418" t="n"/>
      <c r="M862" s="403" t="n"/>
    </row>
    <row r="863" ht="13.35" customHeight="1" s="162">
      <c r="B863" s="422" t="n"/>
      <c r="C863" s="423" t="n"/>
      <c r="D863" s="422" t="n"/>
      <c r="E863" s="424" t="n"/>
      <c r="F863" s="423" t="n"/>
      <c r="G863" s="422" t="n"/>
      <c r="H863" s="423" t="n"/>
      <c r="I863" s="422" t="n"/>
      <c r="J863" s="424" t="n"/>
      <c r="K863" s="424" t="n"/>
      <c r="L863" s="424" t="n"/>
      <c r="M863" s="423" t="n"/>
    </row>
    <row r="864" ht="13.35" customHeight="1" s="162">
      <c r="B864" s="199" t="inlineStr">
        <is>
          <t>Terminal Type</t>
        </is>
      </c>
      <c r="C864" s="401" t="n"/>
      <c r="D864" s="204">
        <f>IF('{Equipment Data Entry}'!H183="","",'{Equipment Data Entry}'!H183)</f>
        <v/>
      </c>
      <c r="E864" s="400" t="n"/>
      <c r="F864" s="400" t="n"/>
      <c r="G864" s="401" t="n"/>
      <c r="I864" s="199" t="inlineStr">
        <is>
          <t>Instrument</t>
        </is>
      </c>
      <c r="J864" s="400" t="n"/>
      <c r="K864" s="401" t="n"/>
      <c r="L864" s="199" t="n"/>
      <c r="M864" s="401" t="n"/>
    </row>
    <row r="865" ht="13.35" customHeight="1" s="162">
      <c r="B865" s="200" t="inlineStr">
        <is>
          <t>Unit Data</t>
        </is>
      </c>
      <c r="C865" s="400" t="n"/>
      <c r="D865" s="400" t="n"/>
      <c r="E865" s="400" t="n"/>
      <c r="F865" s="400" t="n"/>
      <c r="G865" s="401" t="n"/>
      <c r="I865" s="200" t="inlineStr">
        <is>
          <t>Design and Performance Data</t>
        </is>
      </c>
      <c r="J865" s="400" t="n"/>
      <c r="K865" s="400" t="n"/>
      <c r="L865" s="400" t="n"/>
      <c r="M865" s="401" t="n"/>
    </row>
    <row r="866" ht="13.35" customHeight="1" s="162">
      <c r="B866" s="199" t="inlineStr">
        <is>
          <t>Manufacturer</t>
        </is>
      </c>
      <c r="C866" s="401" t="n"/>
      <c r="D866" s="204">
        <f>IF('{Equipment Data Entry}'!E183="","",'{Equipment Data Entry}'!E183)</f>
        <v/>
      </c>
      <c r="E866" s="400" t="n"/>
      <c r="F866" s="400" t="n"/>
      <c r="G866" s="401" t="n"/>
      <c r="I866" s="199" t="inlineStr">
        <is>
          <t>Design Criteria</t>
        </is>
      </c>
      <c r="J866" s="400" t="n"/>
      <c r="K866" s="401" t="n"/>
      <c r="L866" s="199" t="inlineStr">
        <is>
          <t>Design</t>
        </is>
      </c>
      <c r="M866" s="199" t="inlineStr">
        <is>
          <t>Actual</t>
        </is>
      </c>
    </row>
    <row r="867" ht="13.35" customHeight="1" s="162">
      <c r="B867" s="199" t="inlineStr">
        <is>
          <t>Model Number</t>
        </is>
      </c>
      <c r="C867" s="401" t="n"/>
      <c r="D867" s="204">
        <f>IF('{Equipment Data Entry}'!F183="","",'{Equipment Data Entry}'!F183)</f>
        <v/>
      </c>
      <c r="E867" s="400" t="n"/>
      <c r="F867" s="400" t="n"/>
      <c r="G867" s="401" t="n"/>
      <c r="I867" s="199" t="inlineStr">
        <is>
          <t>Maximum CFM</t>
        </is>
      </c>
      <c r="J867" s="400" t="n"/>
      <c r="K867" s="401" t="n"/>
      <c r="L867" s="24">
        <f>IF('{Equipment Data Entry}'!I183="","",'{Equipment Data Entry}'!I183)</f>
        <v/>
      </c>
      <c r="M867" s="24">
        <f>L881</f>
        <v/>
      </c>
    </row>
    <row r="868" ht="13.35" customHeight="1" s="162">
      <c r="B868" s="199" t="inlineStr">
        <is>
          <t>Serial Number</t>
        </is>
      </c>
      <c r="C868" s="401" t="n"/>
      <c r="D868" s="204" t="n"/>
      <c r="E868" s="400" t="n"/>
      <c r="F868" s="400" t="n"/>
      <c r="G868" s="401" t="n"/>
      <c r="I868" s="199" t="inlineStr">
        <is>
          <t>Minimum CFM</t>
        </is>
      </c>
      <c r="J868" s="400" t="n"/>
      <c r="K868" s="401" t="n"/>
      <c r="L868" s="24">
        <f>IF('{Equipment Data Entry}'!J183="","",'{Equipment Data Entry}'!J183)</f>
        <v/>
      </c>
      <c r="M868" s="24" t="n"/>
    </row>
    <row r="869" ht="13.35" customHeight="1" s="162">
      <c r="B869" s="199" t="inlineStr">
        <is>
          <t>Area Served</t>
        </is>
      </c>
      <c r="C869" s="401" t="n"/>
      <c r="D869" s="204">
        <f>IF('{Equipment Data Entry}'!C183="","",'{Equipment Data Entry}'!C183)</f>
        <v/>
      </c>
      <c r="E869" s="400" t="n"/>
      <c r="F869" s="400" t="n"/>
      <c r="G869" s="401" t="n"/>
      <c r="I869" s="199" t="inlineStr">
        <is>
          <t>Fan CFM</t>
        </is>
      </c>
      <c r="J869" s="400" t="n"/>
      <c r="K869" s="401" t="n"/>
      <c r="L869" s="24">
        <f>IF('{Equipment Data Entry}'!L183="","",'{Equipment Data Entry}'!L183)</f>
        <v/>
      </c>
      <c r="M869" s="24" t="n"/>
    </row>
    <row r="870" ht="13.35" customHeight="1" s="162">
      <c r="B870" s="199" t="inlineStr">
        <is>
          <t>Location</t>
        </is>
      </c>
      <c r="C870" s="401" t="n"/>
      <c r="D870" s="204">
        <f>IF('{Equipment Data Entry}'!D183="","",'{Equipment Data Entry}'!D183)</f>
        <v/>
      </c>
      <c r="E870" s="400" t="n"/>
      <c r="F870" s="400" t="n"/>
      <c r="G870" s="401" t="n"/>
      <c r="I870" s="199" t="inlineStr">
        <is>
          <t>DDC Address</t>
        </is>
      </c>
      <c r="J870" s="400" t="n"/>
      <c r="K870" s="401" t="n"/>
      <c r="L870" s="208">
        <f>IF('{Equipment Data Entry}'!M183="","",'{Equipment Data Entry}'!M183)</f>
        <v/>
      </c>
      <c r="M870" s="401" t="n"/>
    </row>
    <row r="871" ht="13.35" customHeight="1" s="162">
      <c r="B871" s="199" t="inlineStr">
        <is>
          <t>Inlet Size</t>
        </is>
      </c>
      <c r="C871" s="401" t="n"/>
      <c r="D871" s="204">
        <f>IF('{Equipment Data Entry}'!G183="","",'{Equipment Data Entry}'!G183)</f>
        <v/>
      </c>
      <c r="E871" s="400" t="n"/>
      <c r="F871" s="400" t="n"/>
      <c r="G871" s="401" t="n"/>
      <c r="I871" s="199" t="inlineStr">
        <is>
          <t>Calibration Factor</t>
        </is>
      </c>
      <c r="J871" s="400" t="n"/>
      <c r="K871" s="401" t="n"/>
      <c r="L871" s="27" t="n"/>
      <c r="M871" s="401" t="n"/>
    </row>
    <row r="872" ht="13.35" customHeight="1" s="162">
      <c r="B872" s="199" t="inlineStr">
        <is>
          <t>DDC Max / Min</t>
        </is>
      </c>
      <c r="C872" s="401" t="n"/>
      <c r="D872" s="204" t="n"/>
      <c r="E872" s="400" t="n"/>
      <c r="F872" s="400" t="n"/>
      <c r="G872" s="401" t="n"/>
      <c r="I872" s="199" t="inlineStr">
        <is>
          <t>Heating CFM</t>
        </is>
      </c>
      <c r="J872" s="400" t="n"/>
      <c r="K872" s="401" t="n"/>
      <c r="L872" s="27">
        <f>IF('{Equipment Data Entry}'!K183="","",'{Equipment Data Entry}'!K183)</f>
        <v/>
      </c>
      <c r="M872" s="401" t="n"/>
    </row>
    <row r="873" ht="13.35" customHeight="1" s="162">
      <c r="B873" s="188" t="inlineStr">
        <is>
          <t>Register / Grille / Diffuser Airflow</t>
        </is>
      </c>
      <c r="C873" s="174" t="n"/>
      <c r="D873" s="174" t="n"/>
      <c r="E873" s="174" t="n"/>
      <c r="F873" s="173" t="n"/>
      <c r="G873" s="233" t="inlineStr">
        <is>
          <t>Design VEL</t>
        </is>
      </c>
      <c r="H873" s="194" t="inlineStr">
        <is>
          <t>Design CFM</t>
        </is>
      </c>
      <c r="I873" s="188" t="inlineStr">
        <is>
          <t>Initial</t>
        </is>
      </c>
      <c r="J873" s="173" t="n"/>
      <c r="K873" s="188" t="inlineStr">
        <is>
          <t>Final</t>
        </is>
      </c>
      <c r="L873" s="173" t="n"/>
      <c r="M873" s="188" t="inlineStr">
        <is>
          <t>%</t>
        </is>
      </c>
    </row>
    <row r="874" ht="13.35" customHeight="1" s="162">
      <c r="B874" s="153" t="inlineStr">
        <is>
          <t>No.</t>
        </is>
      </c>
      <c r="C874" s="188" t="inlineStr">
        <is>
          <t>Area Served</t>
        </is>
      </c>
      <c r="D874" s="188" t="inlineStr">
        <is>
          <t>Type</t>
        </is>
      </c>
      <c r="E874" s="188" t="inlineStr">
        <is>
          <t>Size</t>
        </is>
      </c>
      <c r="F874" s="188" t="inlineStr">
        <is>
          <t>Ak</t>
        </is>
      </c>
      <c r="G874" s="440" t="n"/>
      <c r="H874" s="440" t="n"/>
      <c r="I874" s="188" t="inlineStr">
        <is>
          <t>VEL</t>
        </is>
      </c>
      <c r="J874" s="188" t="inlineStr">
        <is>
          <t>CFM</t>
        </is>
      </c>
      <c r="K874" s="188" t="inlineStr">
        <is>
          <t>VEL</t>
        </is>
      </c>
      <c r="L874" s="188" t="inlineStr">
        <is>
          <t>CFM</t>
        </is>
      </c>
      <c r="M874" s="440" t="n"/>
    </row>
    <row r="875" ht="13.35" customHeight="1" s="162">
      <c r="B875" s="307" t="n"/>
      <c r="C875" s="307" t="n"/>
      <c r="E875" s="307" t="n"/>
      <c r="F875" s="32" t="n"/>
      <c r="G875" s="33">
        <f>IF(F875="", "", IF(OR(ISTEXT(H875),ISTEXT(F875)),"",H875/F875))</f>
        <v/>
      </c>
      <c r="H875" s="33" t="n"/>
      <c r="I875" s="33" t="n"/>
      <c r="J875" s="33">
        <f>IF(I875="", "", IF(OR(ISTEXT(I875),ISTEXT($F875)),"",I875*$F875))</f>
        <v/>
      </c>
      <c r="K875" s="33" t="n"/>
      <c r="L875" s="33">
        <f>IF(K875="", "", IF(OR(ISTEXT(K875),ISTEXT($F875)),"",K875*$F875))</f>
        <v/>
      </c>
      <c r="M875" s="30">
        <f>IF(OR(H875="",H875=0),"",IF(K875="",IF(J875="","",IF(OR(ISTEXT(J875),ISTEXT(H875)),"",J875/H875)),IF(OR(ISTEXT(L875),ISTEXT(H875)),"",L875/H875)))</f>
        <v/>
      </c>
    </row>
    <row r="876" ht="13.35" customHeight="1" s="162">
      <c r="B876" s="307" t="n"/>
      <c r="C876" s="307" t="n"/>
      <c r="E876" s="307" t="n"/>
      <c r="F876" s="32" t="n"/>
      <c r="G876" s="33">
        <f>IF(F876="", "", IF(OR(ISTEXT(H876),ISTEXT(F876)),"",H876/F876))</f>
        <v/>
      </c>
      <c r="H876" s="33" t="n"/>
      <c r="I876" s="33" t="n"/>
      <c r="J876" s="33">
        <f>IF(I876="", "", IF(OR(ISTEXT(I876),ISTEXT($F876)),"",I876*$F876))</f>
        <v/>
      </c>
      <c r="K876" s="33" t="n"/>
      <c r="L876" s="33">
        <f>IF(K876="", "", IF(OR(ISTEXT(K876),ISTEXT($F876)),"",K876*$F876))</f>
        <v/>
      </c>
      <c r="M876" s="30">
        <f>IF(OR(H876="",H876=0),"",IF(K876="",IF(J876="","",IF(OR(ISTEXT(J876),ISTEXT(H876)),"",J876/H876)),IF(OR(ISTEXT(L876),ISTEXT(H876)),"",L876/H876)))</f>
        <v/>
      </c>
    </row>
    <row r="877" ht="13.35" customHeight="1" s="162">
      <c r="B877" s="307" t="n"/>
      <c r="C877" s="307" t="n"/>
      <c r="E877" s="307" t="n"/>
      <c r="F877" s="32" t="n"/>
      <c r="G877" s="33">
        <f>IF(F877="", "", IF(OR(ISTEXT(H877),ISTEXT(F877)),"",H877/F877))</f>
        <v/>
      </c>
      <c r="H877" s="33" t="n"/>
      <c r="I877" s="33" t="n"/>
      <c r="J877" s="33">
        <f>IF(I877="", "", IF(OR(ISTEXT(I877),ISTEXT($F877)),"",I877*$F877))</f>
        <v/>
      </c>
      <c r="K877" s="33" t="n"/>
      <c r="L877" s="33">
        <f>IF(K877="", "", IF(OR(ISTEXT(K877),ISTEXT($F877)),"",K877*$F877))</f>
        <v/>
      </c>
      <c r="M877" s="30">
        <f>IF(OR(H877="",H877=0),"",IF(K877="",IF(J877="","",IF(OR(ISTEXT(J877),ISTEXT(H877)),"",J877/H877)),IF(OR(ISTEXT(L877),ISTEXT(H877)),"",L877/H877)))</f>
        <v/>
      </c>
    </row>
    <row r="878" ht="13.35" customHeight="1" s="162">
      <c r="B878" s="307" t="n"/>
      <c r="C878" s="307" t="n"/>
      <c r="E878" s="307" t="n"/>
      <c r="F878" s="32" t="n"/>
      <c r="G878" s="33">
        <f>IF(F878="", "", IF(OR(ISTEXT(H878),ISTEXT(F878)),"",H878/F878))</f>
        <v/>
      </c>
      <c r="H878" s="33" t="n"/>
      <c r="I878" s="33" t="n"/>
      <c r="J878" s="33">
        <f>IF(I878="", "", IF(OR(ISTEXT(I878),ISTEXT($F878)),"",I878*$F878))</f>
        <v/>
      </c>
      <c r="K878" s="33" t="n"/>
      <c r="L878" s="33">
        <f>IF(K878="", "", IF(OR(ISTEXT(K878),ISTEXT($F878)),"",K878*$F878))</f>
        <v/>
      </c>
      <c r="M878" s="30">
        <f>IF(OR(H878="",H878=0),"",IF(K878="",IF(J878="","",IF(OR(ISTEXT(J878),ISTEXT(H878)),"",J878/H878)),IF(OR(ISTEXT(L878),ISTEXT(H878)),"",L878/H878)))</f>
        <v/>
      </c>
    </row>
    <row r="879" ht="13.35" customHeight="1" s="162">
      <c r="B879" s="307" t="n"/>
      <c r="C879" s="307" t="n"/>
      <c r="E879" s="307" t="n"/>
      <c r="F879" s="32" t="n"/>
      <c r="G879" s="33">
        <f>IF(F879="", "", IF(OR(ISTEXT(H879),ISTEXT(F879)),"",H879/F879))</f>
        <v/>
      </c>
      <c r="H879" s="33" t="n"/>
      <c r="I879" s="33" t="n"/>
      <c r="J879" s="33">
        <f>IF(I879="", "", IF(OR(ISTEXT(I879),ISTEXT($F879)),"",I879*$F879))</f>
        <v/>
      </c>
      <c r="K879" s="33" t="n"/>
      <c r="L879" s="33">
        <f>IF(K879="", "", IF(OR(ISTEXT(K879),ISTEXT($F879)),"",K879*$F879))</f>
        <v/>
      </c>
      <c r="M879" s="30">
        <f>IF(OR(H879="",H879=0),"",IF(K879="",IF(J879="","",IF(OR(ISTEXT(J879),ISTEXT(H879)),"",J879/H879)),IF(OR(ISTEXT(L879),ISTEXT(H879)),"",L879/H879)))</f>
        <v/>
      </c>
    </row>
    <row r="880" ht="13.35" customHeight="1" s="162">
      <c r="B880" s="307" t="n"/>
      <c r="C880" s="307" t="n"/>
      <c r="E880" s="307" t="n"/>
      <c r="F880" s="32" t="n"/>
      <c r="G880" s="33">
        <f>IF(F880="", "", IF(OR(ISTEXT(H880),ISTEXT(F880)),"",H880/F880))</f>
        <v/>
      </c>
      <c r="H880" s="33" t="n"/>
      <c r="I880" s="33" t="n"/>
      <c r="J880" s="33">
        <f>IF(I880="", "", IF(OR(ISTEXT(I880),ISTEXT($F880)),"",I880*$F880))</f>
        <v/>
      </c>
      <c r="K880" s="33" t="n"/>
      <c r="L880" s="33">
        <f>IF(K880="", "", IF(OR(ISTEXT(K880),ISTEXT($F880)),"",K880*$F880))</f>
        <v/>
      </c>
      <c r="M880" s="30">
        <f>IF(OR(H880="",H880=0),"",IF(K880="",IF(J880="","",IF(OR(ISTEXT(J880),ISTEXT(H880)),"",J880/H880)),IF(OR(ISTEXT(L880),ISTEXT(H880)),"",L880/H880)))</f>
        <v/>
      </c>
    </row>
    <row r="881" ht="13.35" customHeight="1" s="162">
      <c r="B881" s="42" t="n"/>
      <c r="C881" s="231" t="inlineStr">
        <is>
          <t>Total</t>
        </is>
      </c>
      <c r="D881" s="159" t="n"/>
      <c r="E881" s="42" t="n"/>
      <c r="F881" s="42" t="n"/>
      <c r="G881" s="43" t="n"/>
      <c r="H881" s="43">
        <f>IF(SUM(H875:H880)=0,"",SUM(H875:H880))</f>
        <v/>
      </c>
      <c r="I881" s="43" t="n"/>
      <c r="J881" s="43">
        <f>IF(SUM(J875:J880)=0,"",SUM(J875:J880))</f>
        <v/>
      </c>
      <c r="K881" s="43" t="n"/>
      <c r="L881" s="43">
        <f>IF(SUM(L875:L880)=0,"",SUM(L875:L880))</f>
        <v/>
      </c>
      <c r="M881" s="35">
        <f>IF(OR(H881="",H881=0),"",IF(L881="",IF(J881="","",IF(OR(ISTEXT(J881),ISTEXT(H881)),"",J881/H881)),IF(OR(ISTEXT(L881),ISTEXT(H881)),"",L881/H881)))</f>
        <v/>
      </c>
    </row>
    <row r="882" ht="13.35" customHeight="1" s="162">
      <c r="B882" s="188" t="inlineStr">
        <is>
          <t>Remarks</t>
        </is>
      </c>
      <c r="C882" s="173" t="n"/>
      <c r="D882" s="154" t="n"/>
      <c r="E882" s="174" t="n"/>
      <c r="F882" s="174" t="n"/>
      <c r="G882" s="174" t="n"/>
      <c r="H882" s="174" t="n"/>
      <c r="I882" s="174" t="n"/>
      <c r="J882" s="174" t="n"/>
      <c r="K882" s="174" t="n"/>
      <c r="L882" s="174" t="n"/>
      <c r="M882" s="173" t="n"/>
    </row>
    <row r="883" ht="13.35" customHeight="1" s="162">
      <c r="B883" s="154" t="n"/>
      <c r="C883" s="174" t="n"/>
      <c r="D883" s="174" t="n"/>
      <c r="E883" s="174" t="n"/>
      <c r="F883" s="174" t="n"/>
      <c r="G883" s="174" t="n"/>
      <c r="H883" s="174" t="n"/>
      <c r="I883" s="174" t="n"/>
      <c r="J883" s="174" t="n"/>
      <c r="K883" s="174" t="n"/>
      <c r="L883" s="174" t="n"/>
      <c r="M883" s="173" t="n"/>
    </row>
    <row r="884" ht="13.35" customHeight="1" s="162"/>
    <row r="885" ht="13.35" customHeight="1" s="162"/>
    <row r="886" ht="13.35" customHeight="1" s="162"/>
    <row r="887" ht="13.35" customHeight="1" s="162"/>
    <row r="888" ht="13.35" customHeight="1" s="162">
      <c r="B888" s="200" t="inlineStr">
        <is>
          <t>System</t>
        </is>
      </c>
      <c r="C888" s="403" t="n"/>
      <c r="D888" s="209">
        <f>IF('{Equipment Data Entry}'!B184="","",'{Equipment Data Entry}'!B184)</f>
        <v/>
      </c>
      <c r="E888" s="418" t="n"/>
      <c r="F888" s="403" t="n"/>
      <c r="G888" s="200" t="inlineStr">
        <is>
          <t>Service</t>
        </is>
      </c>
      <c r="H888" s="403" t="n"/>
      <c r="I888" s="210">
        <f>IF('{Equipment Data Entry}'!C184="","",'{Equipment Data Entry}'!C184)</f>
        <v/>
      </c>
      <c r="J888" s="418" t="n"/>
      <c r="K888" s="418" t="n"/>
      <c r="L888" s="418" t="n"/>
      <c r="M888" s="403" t="n"/>
    </row>
    <row r="889" ht="13.35" customHeight="1" s="162">
      <c r="B889" s="422" t="n"/>
      <c r="C889" s="423" t="n"/>
      <c r="D889" s="422" t="n"/>
      <c r="E889" s="424" t="n"/>
      <c r="F889" s="423" t="n"/>
      <c r="G889" s="422" t="n"/>
      <c r="H889" s="423" t="n"/>
      <c r="I889" s="422" t="n"/>
      <c r="J889" s="424" t="n"/>
      <c r="K889" s="424" t="n"/>
      <c r="L889" s="424" t="n"/>
      <c r="M889" s="423" t="n"/>
    </row>
    <row r="890" ht="13.35" customHeight="1" s="162">
      <c r="B890" s="199" t="inlineStr">
        <is>
          <t>Terminal Type</t>
        </is>
      </c>
      <c r="C890" s="401" t="n"/>
      <c r="D890" s="204">
        <f>IF('{Equipment Data Entry}'!H184="","",'{Equipment Data Entry}'!H184)</f>
        <v/>
      </c>
      <c r="E890" s="400" t="n"/>
      <c r="F890" s="400" t="n"/>
      <c r="G890" s="401" t="n"/>
      <c r="I890" s="199" t="inlineStr">
        <is>
          <t>Instrument</t>
        </is>
      </c>
      <c r="J890" s="400" t="n"/>
      <c r="K890" s="401" t="n"/>
      <c r="L890" s="199" t="n"/>
      <c r="M890" s="401" t="n"/>
    </row>
    <row r="891" ht="13.35" customHeight="1" s="162">
      <c r="B891" s="200" t="inlineStr">
        <is>
          <t>Unit Data</t>
        </is>
      </c>
      <c r="C891" s="400" t="n"/>
      <c r="D891" s="400" t="n"/>
      <c r="E891" s="400" t="n"/>
      <c r="F891" s="400" t="n"/>
      <c r="G891" s="401" t="n"/>
      <c r="I891" s="200" t="inlineStr">
        <is>
          <t>Design and Performance Data</t>
        </is>
      </c>
      <c r="J891" s="400" t="n"/>
      <c r="K891" s="400" t="n"/>
      <c r="L891" s="400" t="n"/>
      <c r="M891" s="401" t="n"/>
    </row>
    <row r="892" ht="13.35" customHeight="1" s="162">
      <c r="B892" s="199" t="inlineStr">
        <is>
          <t>Manufacturer</t>
        </is>
      </c>
      <c r="C892" s="401" t="n"/>
      <c r="D892" s="204">
        <f>IF('{Equipment Data Entry}'!E184="","",'{Equipment Data Entry}'!E184)</f>
        <v/>
      </c>
      <c r="E892" s="400" t="n"/>
      <c r="F892" s="400" t="n"/>
      <c r="G892" s="401" t="n"/>
      <c r="I892" s="199" t="inlineStr">
        <is>
          <t>Design Criteria</t>
        </is>
      </c>
      <c r="J892" s="400" t="n"/>
      <c r="K892" s="401" t="n"/>
      <c r="L892" s="199" t="inlineStr">
        <is>
          <t>Design</t>
        </is>
      </c>
      <c r="M892" s="199" t="inlineStr">
        <is>
          <t>Actual</t>
        </is>
      </c>
    </row>
    <row r="893" ht="13.35" customHeight="1" s="162">
      <c r="B893" s="199" t="inlineStr">
        <is>
          <t>Model Number</t>
        </is>
      </c>
      <c r="C893" s="401" t="n"/>
      <c r="D893" s="204">
        <f>IF('{Equipment Data Entry}'!F184="","",'{Equipment Data Entry}'!F184)</f>
        <v/>
      </c>
      <c r="E893" s="400" t="n"/>
      <c r="F893" s="400" t="n"/>
      <c r="G893" s="401" t="n"/>
      <c r="I893" s="199" t="inlineStr">
        <is>
          <t>Maximum CFM</t>
        </is>
      </c>
      <c r="J893" s="400" t="n"/>
      <c r="K893" s="401" t="n"/>
      <c r="L893" s="24">
        <f>IF('{Equipment Data Entry}'!I184="","",'{Equipment Data Entry}'!I184)</f>
        <v/>
      </c>
      <c r="M893" s="24">
        <f>L907</f>
        <v/>
      </c>
    </row>
    <row r="894" ht="13.35" customHeight="1" s="162">
      <c r="B894" s="199" t="inlineStr">
        <is>
          <t>Serial Number</t>
        </is>
      </c>
      <c r="C894" s="401" t="n"/>
      <c r="D894" s="204" t="n"/>
      <c r="E894" s="400" t="n"/>
      <c r="F894" s="400" t="n"/>
      <c r="G894" s="401" t="n"/>
      <c r="I894" s="199" t="inlineStr">
        <is>
          <t>Minimum CFM</t>
        </is>
      </c>
      <c r="J894" s="400" t="n"/>
      <c r="K894" s="401" t="n"/>
      <c r="L894" s="24">
        <f>IF('{Equipment Data Entry}'!J184="","",'{Equipment Data Entry}'!J184)</f>
        <v/>
      </c>
      <c r="M894" s="24" t="n"/>
    </row>
    <row r="895" ht="13.35" customHeight="1" s="162">
      <c r="B895" s="199" t="inlineStr">
        <is>
          <t>Area Served</t>
        </is>
      </c>
      <c r="C895" s="401" t="n"/>
      <c r="D895" s="204">
        <f>IF('{Equipment Data Entry}'!C184="","",'{Equipment Data Entry}'!C184)</f>
        <v/>
      </c>
      <c r="E895" s="400" t="n"/>
      <c r="F895" s="400" t="n"/>
      <c r="G895" s="401" t="n"/>
      <c r="I895" s="199" t="inlineStr">
        <is>
          <t>Fan CFM</t>
        </is>
      </c>
      <c r="J895" s="400" t="n"/>
      <c r="K895" s="401" t="n"/>
      <c r="L895" s="24">
        <f>IF('{Equipment Data Entry}'!L184="","",'{Equipment Data Entry}'!L184)</f>
        <v/>
      </c>
      <c r="M895" s="24" t="n"/>
    </row>
    <row r="896" ht="13.35" customHeight="1" s="162">
      <c r="B896" s="199" t="inlineStr">
        <is>
          <t>Location</t>
        </is>
      </c>
      <c r="C896" s="401" t="n"/>
      <c r="D896" s="204">
        <f>IF('{Equipment Data Entry}'!D184="","",'{Equipment Data Entry}'!D184)</f>
        <v/>
      </c>
      <c r="E896" s="400" t="n"/>
      <c r="F896" s="400" t="n"/>
      <c r="G896" s="401" t="n"/>
      <c r="I896" s="199" t="inlineStr">
        <is>
          <t>DDC Address</t>
        </is>
      </c>
      <c r="J896" s="400" t="n"/>
      <c r="K896" s="401" t="n"/>
      <c r="L896" s="208">
        <f>IF('{Equipment Data Entry}'!M184="","",'{Equipment Data Entry}'!M184)</f>
        <v/>
      </c>
      <c r="M896" s="401" t="n"/>
    </row>
    <row r="897" ht="13.35" customHeight="1" s="162">
      <c r="B897" s="199" t="inlineStr">
        <is>
          <t>Inlet Size</t>
        </is>
      </c>
      <c r="C897" s="401" t="n"/>
      <c r="D897" s="204">
        <f>IF('{Equipment Data Entry}'!G184="","",'{Equipment Data Entry}'!G184)</f>
        <v/>
      </c>
      <c r="E897" s="400" t="n"/>
      <c r="F897" s="400" t="n"/>
      <c r="G897" s="401" t="n"/>
      <c r="I897" s="199" t="inlineStr">
        <is>
          <t>Calibration Factor</t>
        </is>
      </c>
      <c r="J897" s="400" t="n"/>
      <c r="K897" s="401" t="n"/>
      <c r="L897" s="27" t="n"/>
      <c r="M897" s="401" t="n"/>
    </row>
    <row r="898" ht="13.35" customHeight="1" s="162">
      <c r="B898" s="199" t="inlineStr">
        <is>
          <t>DDC Max / Min</t>
        </is>
      </c>
      <c r="C898" s="401" t="n"/>
      <c r="D898" s="204" t="n"/>
      <c r="E898" s="400" t="n"/>
      <c r="F898" s="400" t="n"/>
      <c r="G898" s="401" t="n"/>
      <c r="I898" s="199" t="inlineStr">
        <is>
          <t>Heating CFM</t>
        </is>
      </c>
      <c r="J898" s="400" t="n"/>
      <c r="K898" s="401" t="n"/>
      <c r="L898" s="27">
        <f>IF('{Equipment Data Entry}'!K184="","",'{Equipment Data Entry}'!K184)</f>
        <v/>
      </c>
      <c r="M898" s="401" t="n"/>
    </row>
    <row r="899" ht="13.35" customHeight="1" s="162">
      <c r="B899" s="188" t="inlineStr">
        <is>
          <t>Register / Grille / Diffuser Airflow</t>
        </is>
      </c>
      <c r="C899" s="174" t="n"/>
      <c r="D899" s="174" t="n"/>
      <c r="E899" s="174" t="n"/>
      <c r="F899" s="173" t="n"/>
      <c r="G899" s="233" t="inlineStr">
        <is>
          <t>Design VEL</t>
        </is>
      </c>
      <c r="H899" s="194" t="inlineStr">
        <is>
          <t>Design CFM</t>
        </is>
      </c>
      <c r="I899" s="188" t="inlineStr">
        <is>
          <t>Initial</t>
        </is>
      </c>
      <c r="J899" s="173" t="n"/>
      <c r="K899" s="188" t="inlineStr">
        <is>
          <t>Final</t>
        </is>
      </c>
      <c r="L899" s="173" t="n"/>
      <c r="M899" s="188" t="inlineStr">
        <is>
          <t>%</t>
        </is>
      </c>
    </row>
    <row r="900" ht="13.35" customHeight="1" s="162">
      <c r="B900" s="153" t="inlineStr">
        <is>
          <t>No.</t>
        </is>
      </c>
      <c r="C900" s="188" t="inlineStr">
        <is>
          <t>Area Served</t>
        </is>
      </c>
      <c r="D900" s="188" t="inlineStr">
        <is>
          <t>Type</t>
        </is>
      </c>
      <c r="E900" s="188" t="inlineStr">
        <is>
          <t>Size</t>
        </is>
      </c>
      <c r="F900" s="188" t="inlineStr">
        <is>
          <t>Ak</t>
        </is>
      </c>
      <c r="G900" s="440" t="n"/>
      <c r="H900" s="440" t="n"/>
      <c r="I900" s="188" t="inlineStr">
        <is>
          <t>VEL</t>
        </is>
      </c>
      <c r="J900" s="188" t="inlineStr">
        <is>
          <t>CFM</t>
        </is>
      </c>
      <c r="K900" s="188" t="inlineStr">
        <is>
          <t>VEL</t>
        </is>
      </c>
      <c r="L900" s="188" t="inlineStr">
        <is>
          <t>CFM</t>
        </is>
      </c>
      <c r="M900" s="440" t="n"/>
    </row>
    <row r="901" ht="13.35" customHeight="1" s="162">
      <c r="B901" s="307" t="n"/>
      <c r="C901" s="307" t="n"/>
      <c r="E901" s="307" t="n"/>
      <c r="F901" s="32" t="n"/>
      <c r="G901" s="33">
        <f>IF(F901="", "", IF(OR(ISTEXT(H901),ISTEXT(F901)),"",H901/F901))</f>
        <v/>
      </c>
      <c r="H901" s="33" t="n"/>
      <c r="I901" s="33" t="n"/>
      <c r="J901" s="33">
        <f>IF(I901="", "", IF(OR(ISTEXT(I901),ISTEXT($F901)),"",I901*$F901))</f>
        <v/>
      </c>
      <c r="K901" s="33" t="n"/>
      <c r="L901" s="33">
        <f>IF(K901="", "", IF(OR(ISTEXT(K901),ISTEXT($F901)),"",K901*$F901))</f>
        <v/>
      </c>
      <c r="M901" s="30">
        <f>IF(OR(H901="",H901=0),"",IF(K901="",IF(J901="","",IF(OR(ISTEXT(J901),ISTEXT(H901)),"",J901/H901)),IF(OR(ISTEXT(L901),ISTEXT(H901)),"",L901/H901)))</f>
        <v/>
      </c>
    </row>
    <row r="902" ht="13.35" customHeight="1" s="162">
      <c r="B902" s="307" t="n"/>
      <c r="C902" s="307" t="n"/>
      <c r="E902" s="307" t="n"/>
      <c r="F902" s="32" t="n"/>
      <c r="G902" s="33">
        <f>IF(F902="", "", IF(OR(ISTEXT(H902),ISTEXT(F902)),"",H902/F902))</f>
        <v/>
      </c>
      <c r="H902" s="33" t="n"/>
      <c r="I902" s="33" t="n"/>
      <c r="J902" s="33">
        <f>IF(I902="", "", IF(OR(ISTEXT(I902),ISTEXT($F902)),"",I902*$F902))</f>
        <v/>
      </c>
      <c r="K902" s="33" t="n"/>
      <c r="L902" s="33">
        <f>IF(K902="", "", IF(OR(ISTEXT(K902),ISTEXT($F902)),"",K902*$F902))</f>
        <v/>
      </c>
      <c r="M902" s="30">
        <f>IF(OR(H902="",H902=0),"",IF(K902="",IF(J902="","",IF(OR(ISTEXT(J902),ISTEXT(H902)),"",J902/H902)),IF(OR(ISTEXT(L902),ISTEXT(H902)),"",L902/H902)))</f>
        <v/>
      </c>
    </row>
    <row r="903" ht="13.35" customHeight="1" s="162">
      <c r="B903" s="307" t="n"/>
      <c r="C903" s="307" t="n"/>
      <c r="E903" s="307" t="n"/>
      <c r="F903" s="32" t="n"/>
      <c r="G903" s="33">
        <f>IF(F903="", "", IF(OR(ISTEXT(H903),ISTEXT(F903)),"",H903/F903))</f>
        <v/>
      </c>
      <c r="H903" s="33" t="n"/>
      <c r="I903" s="33" t="n"/>
      <c r="J903" s="33">
        <f>IF(I903="", "", IF(OR(ISTEXT(I903),ISTEXT($F903)),"",I903*$F903))</f>
        <v/>
      </c>
      <c r="K903" s="33" t="n"/>
      <c r="L903" s="33">
        <f>IF(K903="", "", IF(OR(ISTEXT(K903),ISTEXT($F903)),"",K903*$F903))</f>
        <v/>
      </c>
      <c r="M903" s="30">
        <f>IF(OR(H903="",H903=0),"",IF(K903="",IF(J903="","",IF(OR(ISTEXT(J903),ISTEXT(H903)),"",J903/H903)),IF(OR(ISTEXT(L903),ISTEXT(H903)),"",L903/H903)))</f>
        <v/>
      </c>
    </row>
    <row r="904" ht="13.35" customHeight="1" s="162">
      <c r="B904" s="307" t="n"/>
      <c r="C904" s="307" t="n"/>
      <c r="E904" s="307" t="n"/>
      <c r="F904" s="32" t="n"/>
      <c r="G904" s="33">
        <f>IF(F904="", "", IF(OR(ISTEXT(H904),ISTEXT(F904)),"",H904/F904))</f>
        <v/>
      </c>
      <c r="H904" s="33" t="n"/>
      <c r="I904" s="33" t="n"/>
      <c r="J904" s="33">
        <f>IF(I904="", "", IF(OR(ISTEXT(I904),ISTEXT($F904)),"",I904*$F904))</f>
        <v/>
      </c>
      <c r="K904" s="33" t="n"/>
      <c r="L904" s="33">
        <f>IF(K904="", "", IF(OR(ISTEXT(K904),ISTEXT($F904)),"",K904*$F904))</f>
        <v/>
      </c>
      <c r="M904" s="30">
        <f>IF(OR(H904="",H904=0),"",IF(K904="",IF(J904="","",IF(OR(ISTEXT(J904),ISTEXT(H904)),"",J904/H904)),IF(OR(ISTEXT(L904),ISTEXT(H904)),"",L904/H904)))</f>
        <v/>
      </c>
    </row>
    <row r="905" ht="13.35" customHeight="1" s="162">
      <c r="B905" s="307" t="n"/>
      <c r="C905" s="307" t="n"/>
      <c r="E905" s="307" t="n"/>
      <c r="F905" s="32" t="n"/>
      <c r="G905" s="33">
        <f>IF(F905="", "", IF(OR(ISTEXT(H905),ISTEXT(F905)),"",H905/F905))</f>
        <v/>
      </c>
      <c r="H905" s="33" t="n"/>
      <c r="I905" s="33" t="n"/>
      <c r="J905" s="33">
        <f>IF(I905="", "", IF(OR(ISTEXT(I905),ISTEXT($F905)),"",I905*$F905))</f>
        <v/>
      </c>
      <c r="K905" s="33" t="n"/>
      <c r="L905" s="33">
        <f>IF(K905="", "", IF(OR(ISTEXT(K905),ISTEXT($F905)),"",K905*$F905))</f>
        <v/>
      </c>
      <c r="M905" s="30">
        <f>IF(OR(H905="",H905=0),"",IF(K905="",IF(J905="","",IF(OR(ISTEXT(J905),ISTEXT(H905)),"",J905/H905)),IF(OR(ISTEXT(L905),ISTEXT(H905)),"",L905/H905)))</f>
        <v/>
      </c>
    </row>
    <row r="906" ht="13.35" customHeight="1" s="162">
      <c r="B906" s="307" t="n"/>
      <c r="C906" s="307" t="n"/>
      <c r="E906" s="307" t="n"/>
      <c r="F906" s="32" t="n"/>
      <c r="G906" s="33">
        <f>IF(F906="", "", IF(OR(ISTEXT(H906),ISTEXT(F906)),"",H906/F906))</f>
        <v/>
      </c>
      <c r="H906" s="33" t="n"/>
      <c r="I906" s="33" t="n"/>
      <c r="J906" s="33">
        <f>IF(I906="", "", IF(OR(ISTEXT(I906),ISTEXT($F906)),"",I906*$F906))</f>
        <v/>
      </c>
      <c r="K906" s="33" t="n"/>
      <c r="L906" s="33">
        <f>IF(K906="", "", IF(OR(ISTEXT(K906),ISTEXT($F906)),"",K906*$F906))</f>
        <v/>
      </c>
      <c r="M906" s="30">
        <f>IF(OR(H906="",H906=0),"",IF(K906="",IF(J906="","",IF(OR(ISTEXT(J906),ISTEXT(H906)),"",J906/H906)),IF(OR(ISTEXT(L906),ISTEXT(H906)),"",L906/H906)))</f>
        <v/>
      </c>
    </row>
    <row r="907" ht="13.35" customHeight="1" s="162">
      <c r="B907" s="42" t="n"/>
      <c r="C907" s="231" t="inlineStr">
        <is>
          <t>Total</t>
        </is>
      </c>
      <c r="D907" s="159" t="n"/>
      <c r="E907" s="42" t="n"/>
      <c r="F907" s="42" t="n"/>
      <c r="G907" s="43" t="n"/>
      <c r="H907" s="43">
        <f>IF(SUM(H901:H906)=0,"",SUM(H901:H906))</f>
        <v/>
      </c>
      <c r="I907" s="43" t="n"/>
      <c r="J907" s="43">
        <f>IF(SUM(J901:J906)=0,"",SUM(J901:J906))</f>
        <v/>
      </c>
      <c r="K907" s="43" t="n"/>
      <c r="L907" s="43">
        <f>IF(SUM(L901:L906)=0,"",SUM(L901:L906))</f>
        <v/>
      </c>
      <c r="M907" s="35">
        <f>IF(OR(H907="",H907=0),"",IF(L907="",IF(J907="","",IF(OR(ISTEXT(J907),ISTEXT(H907)),"",J907/H907)),IF(OR(ISTEXT(L907),ISTEXT(H907)),"",L907/H907)))</f>
        <v/>
      </c>
    </row>
    <row r="908" ht="13.35" customHeight="1" s="162">
      <c r="B908" s="188" t="inlineStr">
        <is>
          <t>Remarks</t>
        </is>
      </c>
      <c r="C908" s="173" t="n"/>
      <c r="D908" s="154" t="n"/>
      <c r="E908" s="174" t="n"/>
      <c r="F908" s="174" t="n"/>
      <c r="G908" s="174" t="n"/>
      <c r="H908" s="174" t="n"/>
      <c r="I908" s="174" t="n"/>
      <c r="J908" s="174" t="n"/>
      <c r="K908" s="174" t="n"/>
      <c r="L908" s="174" t="n"/>
      <c r="M908" s="173" t="n"/>
    </row>
    <row r="909" ht="13.35" customHeight="1" s="162">
      <c r="B909" s="154" t="n"/>
      <c r="C909" s="174" t="n"/>
      <c r="D909" s="174" t="n"/>
      <c r="E909" s="174" t="n"/>
      <c r="F909" s="174" t="n"/>
      <c r="G909" s="174" t="n"/>
      <c r="H909" s="174" t="n"/>
      <c r="I909" s="174" t="n"/>
      <c r="J909" s="174" t="n"/>
      <c r="K909" s="174" t="n"/>
      <c r="L909" s="174" t="n"/>
      <c r="M909" s="173" t="n"/>
    </row>
    <row r="910" ht="13.35" customHeight="1" s="162"/>
    <row r="911" ht="13.35" customHeight="1" s="162"/>
    <row r="912" ht="13.35" customHeight="1" s="162"/>
    <row r="913" ht="13.35" customHeight="1" s="162"/>
    <row r="914" ht="13.35" customHeight="1" s="162">
      <c r="B914" s="200" t="inlineStr">
        <is>
          <t>System</t>
        </is>
      </c>
      <c r="C914" s="403" t="n"/>
      <c r="D914" s="209">
        <f>IF('{Equipment Data Entry}'!B185="","",'{Equipment Data Entry}'!B185)</f>
        <v/>
      </c>
      <c r="E914" s="418" t="n"/>
      <c r="F914" s="403" t="n"/>
      <c r="G914" s="200" t="inlineStr">
        <is>
          <t>Service</t>
        </is>
      </c>
      <c r="H914" s="403" t="n"/>
      <c r="I914" s="210">
        <f>IF('{Equipment Data Entry}'!C185="","",'{Equipment Data Entry}'!C185)</f>
        <v/>
      </c>
      <c r="J914" s="418" t="n"/>
      <c r="K914" s="418" t="n"/>
      <c r="L914" s="418" t="n"/>
      <c r="M914" s="403" t="n"/>
    </row>
    <row r="915" ht="13.35" customHeight="1" s="162">
      <c r="B915" s="422" t="n"/>
      <c r="C915" s="423" t="n"/>
      <c r="D915" s="422" t="n"/>
      <c r="E915" s="424" t="n"/>
      <c r="F915" s="423" t="n"/>
      <c r="G915" s="422" t="n"/>
      <c r="H915" s="423" t="n"/>
      <c r="I915" s="422" t="n"/>
      <c r="J915" s="424" t="n"/>
      <c r="K915" s="424" t="n"/>
      <c r="L915" s="424" t="n"/>
      <c r="M915" s="423" t="n"/>
    </row>
    <row r="916" ht="13.35" customHeight="1" s="162">
      <c r="B916" s="199" t="inlineStr">
        <is>
          <t>Terminal Type</t>
        </is>
      </c>
      <c r="C916" s="401" t="n"/>
      <c r="D916" s="204">
        <f>IF('{Equipment Data Entry}'!H185="","",'{Equipment Data Entry}'!H185)</f>
        <v/>
      </c>
      <c r="E916" s="400" t="n"/>
      <c r="F916" s="400" t="n"/>
      <c r="G916" s="401" t="n"/>
      <c r="I916" s="199" t="inlineStr">
        <is>
          <t>Instrument</t>
        </is>
      </c>
      <c r="J916" s="400" t="n"/>
      <c r="K916" s="401" t="n"/>
      <c r="L916" s="199" t="n"/>
      <c r="M916" s="401" t="n"/>
    </row>
    <row r="917" ht="13.35" customHeight="1" s="162">
      <c r="B917" s="200" t="inlineStr">
        <is>
          <t>Unit Data</t>
        </is>
      </c>
      <c r="C917" s="400" t="n"/>
      <c r="D917" s="400" t="n"/>
      <c r="E917" s="400" t="n"/>
      <c r="F917" s="400" t="n"/>
      <c r="G917" s="401" t="n"/>
      <c r="I917" s="200" t="inlineStr">
        <is>
          <t>Design and Performance Data</t>
        </is>
      </c>
      <c r="J917" s="400" t="n"/>
      <c r="K917" s="400" t="n"/>
      <c r="L917" s="400" t="n"/>
      <c r="M917" s="401" t="n"/>
    </row>
    <row r="918" ht="13.35" customHeight="1" s="162">
      <c r="B918" s="199" t="inlineStr">
        <is>
          <t>Manufacturer</t>
        </is>
      </c>
      <c r="C918" s="401" t="n"/>
      <c r="D918" s="204">
        <f>IF('{Equipment Data Entry}'!E185="","",'{Equipment Data Entry}'!E185)</f>
        <v/>
      </c>
      <c r="E918" s="400" t="n"/>
      <c r="F918" s="400" t="n"/>
      <c r="G918" s="401" t="n"/>
      <c r="I918" s="199" t="inlineStr">
        <is>
          <t>Design Criteria</t>
        </is>
      </c>
      <c r="J918" s="400" t="n"/>
      <c r="K918" s="401" t="n"/>
      <c r="L918" s="199" t="inlineStr">
        <is>
          <t>Design</t>
        </is>
      </c>
      <c r="M918" s="199" t="inlineStr">
        <is>
          <t>Actual</t>
        </is>
      </c>
    </row>
    <row r="919" ht="13.35" customHeight="1" s="162">
      <c r="B919" s="199" t="inlineStr">
        <is>
          <t>Model Number</t>
        </is>
      </c>
      <c r="C919" s="401" t="n"/>
      <c r="D919" s="204">
        <f>IF('{Equipment Data Entry}'!F185="","",'{Equipment Data Entry}'!F185)</f>
        <v/>
      </c>
      <c r="E919" s="400" t="n"/>
      <c r="F919" s="400" t="n"/>
      <c r="G919" s="401" t="n"/>
      <c r="I919" s="199" t="inlineStr">
        <is>
          <t>Maximum CFM</t>
        </is>
      </c>
      <c r="J919" s="400" t="n"/>
      <c r="K919" s="401" t="n"/>
      <c r="L919" s="24">
        <f>IF('{Equipment Data Entry}'!I185="","",'{Equipment Data Entry}'!I185)</f>
        <v/>
      </c>
      <c r="M919" s="24">
        <f>L933</f>
        <v/>
      </c>
    </row>
    <row r="920" ht="13.35" customHeight="1" s="162">
      <c r="B920" s="199" t="inlineStr">
        <is>
          <t>Serial Number</t>
        </is>
      </c>
      <c r="C920" s="401" t="n"/>
      <c r="D920" s="204" t="n"/>
      <c r="E920" s="400" t="n"/>
      <c r="F920" s="400" t="n"/>
      <c r="G920" s="401" t="n"/>
      <c r="I920" s="199" t="inlineStr">
        <is>
          <t>Minimum CFM</t>
        </is>
      </c>
      <c r="J920" s="400" t="n"/>
      <c r="K920" s="401" t="n"/>
      <c r="L920" s="24">
        <f>IF('{Equipment Data Entry}'!J185="","",'{Equipment Data Entry}'!J185)</f>
        <v/>
      </c>
      <c r="M920" s="24" t="n"/>
    </row>
    <row r="921" ht="13.35" customHeight="1" s="162">
      <c r="B921" s="199" t="inlineStr">
        <is>
          <t>Area Served</t>
        </is>
      </c>
      <c r="C921" s="401" t="n"/>
      <c r="D921" s="204">
        <f>IF('{Equipment Data Entry}'!C185="","",'{Equipment Data Entry}'!C185)</f>
        <v/>
      </c>
      <c r="E921" s="400" t="n"/>
      <c r="F921" s="400" t="n"/>
      <c r="G921" s="401" t="n"/>
      <c r="I921" s="199" t="inlineStr">
        <is>
          <t>Fan CFM</t>
        </is>
      </c>
      <c r="J921" s="400" t="n"/>
      <c r="K921" s="401" t="n"/>
      <c r="L921" s="24">
        <f>IF('{Equipment Data Entry}'!L185="","",'{Equipment Data Entry}'!L185)</f>
        <v/>
      </c>
      <c r="M921" s="24" t="n"/>
    </row>
    <row r="922" ht="13.35" customHeight="1" s="162">
      <c r="B922" s="199" t="inlineStr">
        <is>
          <t>Location</t>
        </is>
      </c>
      <c r="C922" s="401" t="n"/>
      <c r="D922" s="204">
        <f>IF('{Equipment Data Entry}'!D185="","",'{Equipment Data Entry}'!D185)</f>
        <v/>
      </c>
      <c r="E922" s="400" t="n"/>
      <c r="F922" s="400" t="n"/>
      <c r="G922" s="401" t="n"/>
      <c r="I922" s="199" t="inlineStr">
        <is>
          <t>DDC Address</t>
        </is>
      </c>
      <c r="J922" s="400" t="n"/>
      <c r="K922" s="401" t="n"/>
      <c r="L922" s="208">
        <f>IF('{Equipment Data Entry}'!M185="","",'{Equipment Data Entry}'!M185)</f>
        <v/>
      </c>
      <c r="M922" s="401" t="n"/>
    </row>
    <row r="923" ht="13.35" customHeight="1" s="162">
      <c r="B923" s="199" t="inlineStr">
        <is>
          <t>Inlet Size</t>
        </is>
      </c>
      <c r="C923" s="401" t="n"/>
      <c r="D923" s="204">
        <f>IF('{Equipment Data Entry}'!G185="","",'{Equipment Data Entry}'!G185)</f>
        <v/>
      </c>
      <c r="E923" s="400" t="n"/>
      <c r="F923" s="400" t="n"/>
      <c r="G923" s="401" t="n"/>
      <c r="I923" s="199" t="inlineStr">
        <is>
          <t>Calibration Factor</t>
        </is>
      </c>
      <c r="J923" s="400" t="n"/>
      <c r="K923" s="401" t="n"/>
      <c r="L923" s="27" t="n"/>
      <c r="M923" s="401" t="n"/>
    </row>
    <row r="924" ht="13.35" customHeight="1" s="162">
      <c r="B924" s="199" t="inlineStr">
        <is>
          <t>DDC Max / Min</t>
        </is>
      </c>
      <c r="C924" s="401" t="n"/>
      <c r="D924" s="204" t="n"/>
      <c r="E924" s="400" t="n"/>
      <c r="F924" s="400" t="n"/>
      <c r="G924" s="401" t="n"/>
      <c r="I924" s="199" t="inlineStr">
        <is>
          <t>Heating CFM</t>
        </is>
      </c>
      <c r="J924" s="400" t="n"/>
      <c r="K924" s="401" t="n"/>
      <c r="L924" s="27">
        <f>IF('{Equipment Data Entry}'!K185="","",'{Equipment Data Entry}'!K185)</f>
        <v/>
      </c>
      <c r="M924" s="401" t="n"/>
    </row>
    <row r="925" ht="13.35" customHeight="1" s="162">
      <c r="B925" s="188" t="inlineStr">
        <is>
          <t>Register / Grille / Diffuser Airflow</t>
        </is>
      </c>
      <c r="C925" s="174" t="n"/>
      <c r="D925" s="174" t="n"/>
      <c r="E925" s="174" t="n"/>
      <c r="F925" s="173" t="n"/>
      <c r="G925" s="233" t="inlineStr">
        <is>
          <t>Design VEL</t>
        </is>
      </c>
      <c r="H925" s="194" t="inlineStr">
        <is>
          <t>Design CFM</t>
        </is>
      </c>
      <c r="I925" s="188" t="inlineStr">
        <is>
          <t>Initial</t>
        </is>
      </c>
      <c r="J925" s="173" t="n"/>
      <c r="K925" s="188" t="inlineStr">
        <is>
          <t>Final</t>
        </is>
      </c>
      <c r="L925" s="173" t="n"/>
      <c r="M925" s="188" t="inlineStr">
        <is>
          <t>%</t>
        </is>
      </c>
    </row>
    <row r="926" ht="13.35" customHeight="1" s="162">
      <c r="B926" s="153" t="inlineStr">
        <is>
          <t>No.</t>
        </is>
      </c>
      <c r="C926" s="188" t="inlineStr">
        <is>
          <t>Area Served</t>
        </is>
      </c>
      <c r="D926" s="188" t="inlineStr">
        <is>
          <t>Type</t>
        </is>
      </c>
      <c r="E926" s="188" t="inlineStr">
        <is>
          <t>Size</t>
        </is>
      </c>
      <c r="F926" s="188" t="inlineStr">
        <is>
          <t>Ak</t>
        </is>
      </c>
      <c r="G926" s="440" t="n"/>
      <c r="H926" s="440" t="n"/>
      <c r="I926" s="188" t="inlineStr">
        <is>
          <t>VEL</t>
        </is>
      </c>
      <c r="J926" s="188" t="inlineStr">
        <is>
          <t>CFM</t>
        </is>
      </c>
      <c r="K926" s="188" t="inlineStr">
        <is>
          <t>VEL</t>
        </is>
      </c>
      <c r="L926" s="188" t="inlineStr">
        <is>
          <t>CFM</t>
        </is>
      </c>
      <c r="M926" s="440" t="n"/>
    </row>
    <row r="927" ht="13.35" customHeight="1" s="162">
      <c r="B927" s="307" t="n"/>
      <c r="C927" s="307" t="n"/>
      <c r="E927" s="307" t="n"/>
      <c r="F927" s="32" t="n"/>
      <c r="G927" s="33">
        <f>IF(F927="", "", IF(OR(ISTEXT(H927),ISTEXT(F927)),"",H927/F927))</f>
        <v/>
      </c>
      <c r="H927" s="33" t="n"/>
      <c r="I927" s="33" t="n"/>
      <c r="J927" s="33">
        <f>IF(I927="", "", IF(OR(ISTEXT(I927),ISTEXT($F927)),"",I927*$F927))</f>
        <v/>
      </c>
      <c r="K927" s="33" t="n"/>
      <c r="L927" s="33">
        <f>IF(K927="", "", IF(OR(ISTEXT(K927),ISTEXT($F927)),"",K927*$F927))</f>
        <v/>
      </c>
      <c r="M927" s="30">
        <f>IF(OR(H927="",H927=0),"",IF(K927="",IF(J927="","",IF(OR(ISTEXT(J927),ISTEXT(H927)),"",J927/H927)),IF(OR(ISTEXT(L927),ISTEXT(H927)),"",L927/H927)))</f>
        <v/>
      </c>
    </row>
    <row r="928" ht="13.35" customHeight="1" s="162">
      <c r="B928" s="307" t="n"/>
      <c r="C928" s="307" t="n"/>
      <c r="E928" s="307" t="n"/>
      <c r="F928" s="32" t="n"/>
      <c r="G928" s="33">
        <f>IF(F928="", "", IF(OR(ISTEXT(H928),ISTEXT(F928)),"",H928/F928))</f>
        <v/>
      </c>
      <c r="H928" s="33" t="n"/>
      <c r="I928" s="33" t="n"/>
      <c r="J928" s="33">
        <f>IF(I928="", "", IF(OR(ISTEXT(I928),ISTEXT($F928)),"",I928*$F928))</f>
        <v/>
      </c>
      <c r="K928" s="33" t="n"/>
      <c r="L928" s="33">
        <f>IF(K928="", "", IF(OR(ISTEXT(K928),ISTEXT($F928)),"",K928*$F928))</f>
        <v/>
      </c>
      <c r="M928" s="30">
        <f>IF(OR(H928="",H928=0),"",IF(K928="",IF(J928="","",IF(OR(ISTEXT(J928),ISTEXT(H928)),"",J928/H928)),IF(OR(ISTEXT(L928),ISTEXT(H928)),"",L928/H928)))</f>
        <v/>
      </c>
    </row>
    <row r="929" ht="13.35" customHeight="1" s="162">
      <c r="B929" s="307" t="n"/>
      <c r="C929" s="307" t="n"/>
      <c r="E929" s="307" t="n"/>
      <c r="F929" s="32" t="n"/>
      <c r="G929" s="33">
        <f>IF(F929="", "", IF(OR(ISTEXT(H929),ISTEXT(F929)),"",H929/F929))</f>
        <v/>
      </c>
      <c r="H929" s="33" t="n"/>
      <c r="I929" s="33" t="n"/>
      <c r="J929" s="33">
        <f>IF(I929="", "", IF(OR(ISTEXT(I929),ISTEXT($F929)),"",I929*$F929))</f>
        <v/>
      </c>
      <c r="K929" s="33" t="n"/>
      <c r="L929" s="33">
        <f>IF(K929="", "", IF(OR(ISTEXT(K929),ISTEXT($F929)),"",K929*$F929))</f>
        <v/>
      </c>
      <c r="M929" s="30">
        <f>IF(OR(H929="",H929=0),"",IF(K929="",IF(J929="","",IF(OR(ISTEXT(J929),ISTEXT(H929)),"",J929/H929)),IF(OR(ISTEXT(L929),ISTEXT(H929)),"",L929/H929)))</f>
        <v/>
      </c>
    </row>
    <row r="930" ht="13.35" customHeight="1" s="162">
      <c r="B930" s="307" t="n"/>
      <c r="C930" s="307" t="n"/>
      <c r="E930" s="307" t="n"/>
      <c r="F930" s="32" t="n"/>
      <c r="G930" s="33">
        <f>IF(F930="", "", IF(OR(ISTEXT(H930),ISTEXT(F930)),"",H930/F930))</f>
        <v/>
      </c>
      <c r="H930" s="33" t="n"/>
      <c r="I930" s="33" t="n"/>
      <c r="J930" s="33">
        <f>IF(I930="", "", IF(OR(ISTEXT(I930),ISTEXT($F930)),"",I930*$F930))</f>
        <v/>
      </c>
      <c r="K930" s="33" t="n"/>
      <c r="L930" s="33">
        <f>IF(K930="", "", IF(OR(ISTEXT(K930),ISTEXT($F930)),"",K930*$F930))</f>
        <v/>
      </c>
      <c r="M930" s="30">
        <f>IF(OR(H930="",H930=0),"",IF(K930="",IF(J930="","",IF(OR(ISTEXT(J930),ISTEXT(H930)),"",J930/H930)),IF(OR(ISTEXT(L930),ISTEXT(H930)),"",L930/H930)))</f>
        <v/>
      </c>
    </row>
    <row r="931" ht="13.35" customHeight="1" s="162">
      <c r="B931" s="307" t="n"/>
      <c r="C931" s="307" t="n"/>
      <c r="E931" s="307" t="n"/>
      <c r="F931" s="32" t="n"/>
      <c r="G931" s="33">
        <f>IF(F931="", "", IF(OR(ISTEXT(H931),ISTEXT(F931)),"",H931/F931))</f>
        <v/>
      </c>
      <c r="H931" s="33" t="n"/>
      <c r="I931" s="33" t="n"/>
      <c r="J931" s="33">
        <f>IF(I931="", "", IF(OR(ISTEXT(I931),ISTEXT($F931)),"",I931*$F931))</f>
        <v/>
      </c>
      <c r="K931" s="33" t="n"/>
      <c r="L931" s="33">
        <f>IF(K931="", "", IF(OR(ISTEXT(K931),ISTEXT($F931)),"",K931*$F931))</f>
        <v/>
      </c>
      <c r="M931" s="30">
        <f>IF(OR(H931="",H931=0),"",IF(K931="",IF(J931="","",IF(OR(ISTEXT(J931),ISTEXT(H931)),"",J931/H931)),IF(OR(ISTEXT(L931),ISTEXT(H931)),"",L931/H931)))</f>
        <v/>
      </c>
    </row>
    <row r="932" ht="13.35" customHeight="1" s="162">
      <c r="B932" s="307" t="n"/>
      <c r="C932" s="307" t="n"/>
      <c r="E932" s="307" t="n"/>
      <c r="F932" s="32" t="n"/>
      <c r="G932" s="33">
        <f>IF(F932="", "", IF(OR(ISTEXT(H932),ISTEXT(F932)),"",H932/F932))</f>
        <v/>
      </c>
      <c r="H932" s="33" t="n"/>
      <c r="I932" s="33" t="n"/>
      <c r="J932" s="33">
        <f>IF(I932="", "", IF(OR(ISTEXT(I932),ISTEXT($F932)),"",I932*$F932))</f>
        <v/>
      </c>
      <c r="K932" s="33" t="n"/>
      <c r="L932" s="33">
        <f>IF(K932="", "", IF(OR(ISTEXT(K932),ISTEXT($F932)),"",K932*$F932))</f>
        <v/>
      </c>
      <c r="M932" s="30">
        <f>IF(OR(H932="",H932=0),"",IF(K932="",IF(J932="","",IF(OR(ISTEXT(J932),ISTEXT(H932)),"",J932/H932)),IF(OR(ISTEXT(L932),ISTEXT(H932)),"",L932/H932)))</f>
        <v/>
      </c>
    </row>
    <row r="933" ht="13.35" customHeight="1" s="162">
      <c r="B933" s="42" t="n"/>
      <c r="C933" s="231" t="inlineStr">
        <is>
          <t>Total</t>
        </is>
      </c>
      <c r="D933" s="159" t="n"/>
      <c r="E933" s="42" t="n"/>
      <c r="F933" s="42" t="n"/>
      <c r="G933" s="43" t="n"/>
      <c r="H933" s="43">
        <f>IF(SUM(H927:H932)=0,"",SUM(H927:H932))</f>
        <v/>
      </c>
      <c r="I933" s="43" t="n"/>
      <c r="J933" s="43">
        <f>IF(SUM(J927:J932)=0,"",SUM(J927:J932))</f>
        <v/>
      </c>
      <c r="K933" s="43" t="n"/>
      <c r="L933" s="43">
        <f>IF(SUM(L927:L932)=0,"",SUM(L927:L932))</f>
        <v/>
      </c>
      <c r="M933" s="35">
        <f>IF(OR(H933="",H933=0),"",IF(L933="",IF(J933="","",IF(OR(ISTEXT(J933),ISTEXT(H933)),"",J933/H933)),IF(OR(ISTEXT(L933),ISTEXT(H933)),"",L933/H933)))</f>
        <v/>
      </c>
    </row>
    <row r="934" ht="13.35" customHeight="1" s="162">
      <c r="B934" s="188" t="inlineStr">
        <is>
          <t>Remarks</t>
        </is>
      </c>
      <c r="C934" s="173" t="n"/>
      <c r="D934" s="154" t="n"/>
      <c r="E934" s="174" t="n"/>
      <c r="F934" s="174" t="n"/>
      <c r="G934" s="174" t="n"/>
      <c r="H934" s="174" t="n"/>
      <c r="I934" s="174" t="n"/>
      <c r="J934" s="174" t="n"/>
      <c r="K934" s="174" t="n"/>
      <c r="L934" s="174" t="n"/>
      <c r="M934" s="173" t="n"/>
    </row>
    <row r="935" ht="13.35" customHeight="1" s="162">
      <c r="B935" s="154" t="n"/>
      <c r="C935" s="174" t="n"/>
      <c r="D935" s="174" t="n"/>
      <c r="E935" s="174" t="n"/>
      <c r="F935" s="174" t="n"/>
      <c r="G935" s="174" t="n"/>
      <c r="H935" s="174" t="n"/>
      <c r="I935" s="174" t="n"/>
      <c r="J935" s="174" t="n"/>
      <c r="K935" s="174" t="n"/>
      <c r="L935" s="174" t="n"/>
      <c r="M935" s="173" t="n"/>
    </row>
    <row r="936" ht="13.35" customHeight="1" s="162"/>
    <row r="937" ht="13.35" customHeight="1" s="162"/>
    <row r="938" ht="13.35" customHeight="1" s="162"/>
    <row r="939" ht="13.35" customHeight="1" s="162"/>
    <row r="940" ht="13.35" customHeight="1" s="162">
      <c r="B940" s="200" t="inlineStr">
        <is>
          <t>System</t>
        </is>
      </c>
      <c r="C940" s="403" t="n"/>
      <c r="D940" s="209">
        <f>IF('{Equipment Data Entry}'!B186="","",'{Equipment Data Entry}'!B186)</f>
        <v/>
      </c>
      <c r="E940" s="418" t="n"/>
      <c r="F940" s="403" t="n"/>
      <c r="G940" s="200" t="inlineStr">
        <is>
          <t>Service</t>
        </is>
      </c>
      <c r="H940" s="403" t="n"/>
      <c r="I940" s="210">
        <f>IF('{Equipment Data Entry}'!C186="","",'{Equipment Data Entry}'!C186)</f>
        <v/>
      </c>
      <c r="J940" s="418" t="n"/>
      <c r="K940" s="418" t="n"/>
      <c r="L940" s="418" t="n"/>
      <c r="M940" s="403" t="n"/>
    </row>
    <row r="941" ht="13.35" customHeight="1" s="162">
      <c r="B941" s="422" t="n"/>
      <c r="C941" s="423" t="n"/>
      <c r="D941" s="422" t="n"/>
      <c r="E941" s="424" t="n"/>
      <c r="F941" s="423" t="n"/>
      <c r="G941" s="422" t="n"/>
      <c r="H941" s="423" t="n"/>
      <c r="I941" s="422" t="n"/>
      <c r="J941" s="424" t="n"/>
      <c r="K941" s="424" t="n"/>
      <c r="L941" s="424" t="n"/>
      <c r="M941" s="423" t="n"/>
    </row>
    <row r="942" ht="13.35" customHeight="1" s="162">
      <c r="B942" s="199" t="inlineStr">
        <is>
          <t>Terminal Type</t>
        </is>
      </c>
      <c r="C942" s="401" t="n"/>
      <c r="D942" s="204">
        <f>IF('{Equipment Data Entry}'!H186="","",'{Equipment Data Entry}'!H186)</f>
        <v/>
      </c>
      <c r="E942" s="400" t="n"/>
      <c r="F942" s="400" t="n"/>
      <c r="G942" s="401" t="n"/>
      <c r="I942" s="199" t="inlineStr">
        <is>
          <t>Instrument</t>
        </is>
      </c>
      <c r="J942" s="400" t="n"/>
      <c r="K942" s="401" t="n"/>
      <c r="L942" s="199" t="n"/>
      <c r="M942" s="401" t="n"/>
    </row>
    <row r="943" ht="13.35" customHeight="1" s="162">
      <c r="B943" s="200" t="inlineStr">
        <is>
          <t>Unit Data</t>
        </is>
      </c>
      <c r="C943" s="400" t="n"/>
      <c r="D943" s="400" t="n"/>
      <c r="E943" s="400" t="n"/>
      <c r="F943" s="400" t="n"/>
      <c r="G943" s="401" t="n"/>
      <c r="I943" s="200" t="inlineStr">
        <is>
          <t>Design and Performance Data</t>
        </is>
      </c>
      <c r="J943" s="400" t="n"/>
      <c r="K943" s="400" t="n"/>
      <c r="L943" s="400" t="n"/>
      <c r="M943" s="401" t="n"/>
    </row>
    <row r="944" ht="13.35" customHeight="1" s="162">
      <c r="B944" s="199" t="inlineStr">
        <is>
          <t>Manufacturer</t>
        </is>
      </c>
      <c r="C944" s="401" t="n"/>
      <c r="D944" s="204">
        <f>IF('{Equipment Data Entry}'!E186="","",'{Equipment Data Entry}'!E186)</f>
        <v/>
      </c>
      <c r="E944" s="400" t="n"/>
      <c r="F944" s="400" t="n"/>
      <c r="G944" s="401" t="n"/>
      <c r="I944" s="199" t="inlineStr">
        <is>
          <t>Design Criteria</t>
        </is>
      </c>
      <c r="J944" s="400" t="n"/>
      <c r="K944" s="401" t="n"/>
      <c r="L944" s="199" t="inlineStr">
        <is>
          <t>Design</t>
        </is>
      </c>
      <c r="M944" s="199" t="inlineStr">
        <is>
          <t>Actual</t>
        </is>
      </c>
    </row>
    <row r="945" ht="13.35" customHeight="1" s="162">
      <c r="B945" s="199" t="inlineStr">
        <is>
          <t>Model Number</t>
        </is>
      </c>
      <c r="C945" s="401" t="n"/>
      <c r="D945" s="204">
        <f>IF('{Equipment Data Entry}'!F186="","",'{Equipment Data Entry}'!F186)</f>
        <v/>
      </c>
      <c r="E945" s="400" t="n"/>
      <c r="F945" s="400" t="n"/>
      <c r="G945" s="401" t="n"/>
      <c r="I945" s="199" t="inlineStr">
        <is>
          <t>Maximum CFM</t>
        </is>
      </c>
      <c r="J945" s="400" t="n"/>
      <c r="K945" s="401" t="n"/>
      <c r="L945" s="24">
        <f>IF('{Equipment Data Entry}'!I186="","",'{Equipment Data Entry}'!I186)</f>
        <v/>
      </c>
      <c r="M945" s="24">
        <f>L959</f>
        <v/>
      </c>
    </row>
    <row r="946" ht="13.35" customHeight="1" s="162">
      <c r="B946" s="199" t="inlineStr">
        <is>
          <t>Serial Number</t>
        </is>
      </c>
      <c r="C946" s="401" t="n"/>
      <c r="D946" s="204" t="n"/>
      <c r="E946" s="400" t="n"/>
      <c r="F946" s="400" t="n"/>
      <c r="G946" s="401" t="n"/>
      <c r="I946" s="199" t="inlineStr">
        <is>
          <t>Minimum CFM</t>
        </is>
      </c>
      <c r="J946" s="400" t="n"/>
      <c r="K946" s="401" t="n"/>
      <c r="L946" s="24">
        <f>IF('{Equipment Data Entry}'!J186="","",'{Equipment Data Entry}'!J186)</f>
        <v/>
      </c>
      <c r="M946" s="24" t="n"/>
    </row>
    <row r="947" ht="13.35" customHeight="1" s="162">
      <c r="B947" s="199" t="inlineStr">
        <is>
          <t>Area Served</t>
        </is>
      </c>
      <c r="C947" s="401" t="n"/>
      <c r="D947" s="204">
        <f>IF('{Equipment Data Entry}'!C186="","",'{Equipment Data Entry}'!C186)</f>
        <v/>
      </c>
      <c r="E947" s="400" t="n"/>
      <c r="F947" s="400" t="n"/>
      <c r="G947" s="401" t="n"/>
      <c r="I947" s="199" t="inlineStr">
        <is>
          <t>Fan CFM</t>
        </is>
      </c>
      <c r="J947" s="400" t="n"/>
      <c r="K947" s="401" t="n"/>
      <c r="L947" s="24">
        <f>IF('{Equipment Data Entry}'!L186="","",'{Equipment Data Entry}'!L186)</f>
        <v/>
      </c>
      <c r="M947" s="24" t="n"/>
    </row>
    <row r="948" ht="13.35" customHeight="1" s="162">
      <c r="B948" s="199" t="inlineStr">
        <is>
          <t>Location</t>
        </is>
      </c>
      <c r="C948" s="401" t="n"/>
      <c r="D948" s="204">
        <f>IF('{Equipment Data Entry}'!D186="","",'{Equipment Data Entry}'!D186)</f>
        <v/>
      </c>
      <c r="E948" s="400" t="n"/>
      <c r="F948" s="400" t="n"/>
      <c r="G948" s="401" t="n"/>
      <c r="I948" s="199" t="inlineStr">
        <is>
          <t>DDC Address</t>
        </is>
      </c>
      <c r="J948" s="400" t="n"/>
      <c r="K948" s="401" t="n"/>
      <c r="L948" s="208">
        <f>IF('{Equipment Data Entry}'!M186="","",'{Equipment Data Entry}'!M186)</f>
        <v/>
      </c>
      <c r="M948" s="401" t="n"/>
    </row>
    <row r="949" ht="13.35" customHeight="1" s="162">
      <c r="B949" s="199" t="inlineStr">
        <is>
          <t>Inlet Size</t>
        </is>
      </c>
      <c r="C949" s="401" t="n"/>
      <c r="D949" s="204">
        <f>IF('{Equipment Data Entry}'!G186="","",'{Equipment Data Entry}'!G186)</f>
        <v/>
      </c>
      <c r="E949" s="400" t="n"/>
      <c r="F949" s="400" t="n"/>
      <c r="G949" s="401" t="n"/>
      <c r="I949" s="199" t="inlineStr">
        <is>
          <t>Calibration Factor</t>
        </is>
      </c>
      <c r="J949" s="400" t="n"/>
      <c r="K949" s="401" t="n"/>
      <c r="L949" s="27" t="n"/>
      <c r="M949" s="401" t="n"/>
    </row>
    <row r="950" ht="13.35" customHeight="1" s="162">
      <c r="B950" s="199" t="inlineStr">
        <is>
          <t>DDC Max / Min</t>
        </is>
      </c>
      <c r="C950" s="401" t="n"/>
      <c r="D950" s="204" t="n"/>
      <c r="E950" s="400" t="n"/>
      <c r="F950" s="400" t="n"/>
      <c r="G950" s="401" t="n"/>
      <c r="I950" s="199" t="inlineStr">
        <is>
          <t>Heating CFM</t>
        </is>
      </c>
      <c r="J950" s="400" t="n"/>
      <c r="K950" s="401" t="n"/>
      <c r="L950" s="27">
        <f>IF('{Equipment Data Entry}'!K186="","",'{Equipment Data Entry}'!K186)</f>
        <v/>
      </c>
      <c r="M950" s="401" t="n"/>
    </row>
    <row r="951" ht="13.35" customHeight="1" s="162">
      <c r="B951" s="188" t="inlineStr">
        <is>
          <t>Register / Grille / Diffuser Airflow</t>
        </is>
      </c>
      <c r="C951" s="174" t="n"/>
      <c r="D951" s="174" t="n"/>
      <c r="E951" s="174" t="n"/>
      <c r="F951" s="173" t="n"/>
      <c r="G951" s="233" t="inlineStr">
        <is>
          <t>Design VEL</t>
        </is>
      </c>
      <c r="H951" s="194" t="inlineStr">
        <is>
          <t>Design CFM</t>
        </is>
      </c>
      <c r="I951" s="188" t="inlineStr">
        <is>
          <t>Initial</t>
        </is>
      </c>
      <c r="J951" s="173" t="n"/>
      <c r="K951" s="188" t="inlineStr">
        <is>
          <t>Final</t>
        </is>
      </c>
      <c r="L951" s="173" t="n"/>
      <c r="M951" s="188" t="inlineStr">
        <is>
          <t>%</t>
        </is>
      </c>
    </row>
    <row r="952" ht="13.35" customHeight="1" s="162">
      <c r="B952" s="153" t="inlineStr">
        <is>
          <t>No.</t>
        </is>
      </c>
      <c r="C952" s="188" t="inlineStr">
        <is>
          <t>Area Served</t>
        </is>
      </c>
      <c r="D952" s="188" t="inlineStr">
        <is>
          <t>Type</t>
        </is>
      </c>
      <c r="E952" s="188" t="inlineStr">
        <is>
          <t>Size</t>
        </is>
      </c>
      <c r="F952" s="188" t="inlineStr">
        <is>
          <t>Ak</t>
        </is>
      </c>
      <c r="G952" s="440" t="n"/>
      <c r="H952" s="440" t="n"/>
      <c r="I952" s="188" t="inlineStr">
        <is>
          <t>VEL</t>
        </is>
      </c>
      <c r="J952" s="188" t="inlineStr">
        <is>
          <t>CFM</t>
        </is>
      </c>
      <c r="K952" s="188" t="inlineStr">
        <is>
          <t>VEL</t>
        </is>
      </c>
      <c r="L952" s="188" t="inlineStr">
        <is>
          <t>CFM</t>
        </is>
      </c>
      <c r="M952" s="440" t="n"/>
    </row>
    <row r="953" ht="13.35" customHeight="1" s="162">
      <c r="B953" s="307" t="n"/>
      <c r="C953" s="307" t="n"/>
      <c r="E953" s="307" t="n"/>
      <c r="F953" s="32" t="n"/>
      <c r="G953" s="33">
        <f>IF(F953="", "", IF(OR(ISTEXT(H953),ISTEXT(F953)),"",H953/F953))</f>
        <v/>
      </c>
      <c r="H953" s="33" t="n"/>
      <c r="I953" s="33" t="n"/>
      <c r="J953" s="33">
        <f>IF(I953="", "", IF(OR(ISTEXT(I953),ISTEXT($F953)),"",I953*$F953))</f>
        <v/>
      </c>
      <c r="K953" s="33" t="n"/>
      <c r="L953" s="33">
        <f>IF(K953="", "", IF(OR(ISTEXT(K953),ISTEXT($F953)),"",K953*$F953))</f>
        <v/>
      </c>
      <c r="M953" s="30">
        <f>IF(OR(H953="",H953=0),"",IF(K953="",IF(J953="","",IF(OR(ISTEXT(J953),ISTEXT(H953)),"",J953/H953)),IF(OR(ISTEXT(L953),ISTEXT(H953)),"",L953/H953)))</f>
        <v/>
      </c>
    </row>
    <row r="954" ht="13.35" customHeight="1" s="162">
      <c r="B954" s="307" t="n"/>
      <c r="C954" s="307" t="n"/>
      <c r="E954" s="307" t="n"/>
      <c r="F954" s="32" t="n"/>
      <c r="G954" s="33">
        <f>IF(F954="", "", IF(OR(ISTEXT(H954),ISTEXT(F954)),"",H954/F954))</f>
        <v/>
      </c>
      <c r="H954" s="33" t="n"/>
      <c r="I954" s="33" t="n"/>
      <c r="J954" s="33">
        <f>IF(I954="", "", IF(OR(ISTEXT(I954),ISTEXT($F954)),"",I954*$F954))</f>
        <v/>
      </c>
      <c r="K954" s="33" t="n"/>
      <c r="L954" s="33">
        <f>IF(K954="", "", IF(OR(ISTEXT(K954),ISTEXT($F954)),"",K954*$F954))</f>
        <v/>
      </c>
      <c r="M954" s="30">
        <f>IF(OR(H954="",H954=0),"",IF(K954="",IF(J954="","",IF(OR(ISTEXT(J954),ISTEXT(H954)),"",J954/H954)),IF(OR(ISTEXT(L954),ISTEXT(H954)),"",L954/H954)))</f>
        <v/>
      </c>
    </row>
    <row r="955" ht="13.35" customHeight="1" s="162">
      <c r="B955" s="307" t="n"/>
      <c r="C955" s="307" t="n"/>
      <c r="E955" s="307" t="n"/>
      <c r="F955" s="32" t="n"/>
      <c r="G955" s="33">
        <f>IF(F955="", "", IF(OR(ISTEXT(H955),ISTEXT(F955)),"",H955/F955))</f>
        <v/>
      </c>
      <c r="H955" s="33" t="n"/>
      <c r="I955" s="33" t="n"/>
      <c r="J955" s="33">
        <f>IF(I955="", "", IF(OR(ISTEXT(I955),ISTEXT($F955)),"",I955*$F955))</f>
        <v/>
      </c>
      <c r="K955" s="33" t="n"/>
      <c r="L955" s="33">
        <f>IF(K955="", "", IF(OR(ISTEXT(K955),ISTEXT($F955)),"",K955*$F955))</f>
        <v/>
      </c>
      <c r="M955" s="30">
        <f>IF(OR(H955="",H955=0),"",IF(K955="",IF(J955="","",IF(OR(ISTEXT(J955),ISTEXT(H955)),"",J955/H955)),IF(OR(ISTEXT(L955),ISTEXT(H955)),"",L955/H955)))</f>
        <v/>
      </c>
    </row>
    <row r="956" ht="13.35" customHeight="1" s="162">
      <c r="B956" s="307" t="n"/>
      <c r="C956" s="307" t="n"/>
      <c r="E956" s="307" t="n"/>
      <c r="F956" s="32" t="n"/>
      <c r="G956" s="33">
        <f>IF(F956="", "", IF(OR(ISTEXT(H956),ISTEXT(F956)),"",H956/F956))</f>
        <v/>
      </c>
      <c r="H956" s="33" t="n"/>
      <c r="I956" s="33" t="n"/>
      <c r="J956" s="33">
        <f>IF(I956="", "", IF(OR(ISTEXT(I956),ISTEXT($F956)),"",I956*$F956))</f>
        <v/>
      </c>
      <c r="K956" s="33" t="n"/>
      <c r="L956" s="33">
        <f>IF(K956="", "", IF(OR(ISTEXT(K956),ISTEXT($F956)),"",K956*$F956))</f>
        <v/>
      </c>
      <c r="M956" s="30">
        <f>IF(OR(H956="",H956=0),"",IF(K956="",IF(J956="","",IF(OR(ISTEXT(J956),ISTEXT(H956)),"",J956/H956)),IF(OR(ISTEXT(L956),ISTEXT(H956)),"",L956/H956)))</f>
        <v/>
      </c>
    </row>
    <row r="957" ht="13.35" customHeight="1" s="162">
      <c r="B957" s="307" t="n"/>
      <c r="C957" s="307" t="n"/>
      <c r="E957" s="307" t="n"/>
      <c r="F957" s="32" t="n"/>
      <c r="G957" s="33">
        <f>IF(F957="", "", IF(OR(ISTEXT(H957),ISTEXT(F957)),"",H957/F957))</f>
        <v/>
      </c>
      <c r="H957" s="33" t="n"/>
      <c r="I957" s="33" t="n"/>
      <c r="J957" s="33">
        <f>IF(I957="", "", IF(OR(ISTEXT(I957),ISTEXT($F957)),"",I957*$F957))</f>
        <v/>
      </c>
      <c r="K957" s="33" t="n"/>
      <c r="L957" s="33">
        <f>IF(K957="", "", IF(OR(ISTEXT(K957),ISTEXT($F957)),"",K957*$F957))</f>
        <v/>
      </c>
      <c r="M957" s="30">
        <f>IF(OR(H957="",H957=0),"",IF(K957="",IF(J957="","",IF(OR(ISTEXT(J957),ISTEXT(H957)),"",J957/H957)),IF(OR(ISTEXT(L957),ISTEXT(H957)),"",L957/H957)))</f>
        <v/>
      </c>
    </row>
    <row r="958" ht="13.35" customHeight="1" s="162">
      <c r="B958" s="307" t="n"/>
      <c r="C958" s="307" t="n"/>
      <c r="E958" s="307" t="n"/>
      <c r="F958" s="32" t="n"/>
      <c r="G958" s="33">
        <f>IF(F958="", "", IF(OR(ISTEXT(H958),ISTEXT(F958)),"",H958/F958))</f>
        <v/>
      </c>
      <c r="H958" s="33" t="n"/>
      <c r="I958" s="33" t="n"/>
      <c r="J958" s="33">
        <f>IF(I958="", "", IF(OR(ISTEXT(I958),ISTEXT($F958)),"",I958*$F958))</f>
        <v/>
      </c>
      <c r="K958" s="33" t="n"/>
      <c r="L958" s="33">
        <f>IF(K958="", "", IF(OR(ISTEXT(K958),ISTEXT($F958)),"",K958*$F958))</f>
        <v/>
      </c>
      <c r="M958" s="30">
        <f>IF(OR(H958="",H958=0),"",IF(K958="",IF(J958="","",IF(OR(ISTEXT(J958),ISTEXT(H958)),"",J958/H958)),IF(OR(ISTEXT(L958),ISTEXT(H958)),"",L958/H958)))</f>
        <v/>
      </c>
    </row>
    <row r="959" ht="13.35" customHeight="1" s="162">
      <c r="B959" s="42" t="n"/>
      <c r="C959" s="231" t="inlineStr">
        <is>
          <t>Total</t>
        </is>
      </c>
      <c r="D959" s="159" t="n"/>
      <c r="E959" s="42" t="n"/>
      <c r="F959" s="42" t="n"/>
      <c r="G959" s="43" t="n"/>
      <c r="H959" s="43">
        <f>IF(SUM(H953:H958)=0,"",SUM(H953:H958))</f>
        <v/>
      </c>
      <c r="I959" s="43" t="n"/>
      <c r="J959" s="43">
        <f>IF(SUM(J953:J958)=0,"",SUM(J953:J958))</f>
        <v/>
      </c>
      <c r="K959" s="43" t="n"/>
      <c r="L959" s="43">
        <f>IF(SUM(L953:L958)=0,"",SUM(L953:L958))</f>
        <v/>
      </c>
      <c r="M959" s="35">
        <f>IF(OR(H959="",H959=0),"",IF(L959="",IF(J959="","",IF(OR(ISTEXT(J959),ISTEXT(H959)),"",J959/H959)),IF(OR(ISTEXT(L959),ISTEXT(H959)),"",L959/H959)))</f>
        <v/>
      </c>
    </row>
    <row r="960" ht="13.35" customHeight="1" s="162">
      <c r="B960" s="188" t="inlineStr">
        <is>
          <t>Remarks</t>
        </is>
      </c>
      <c r="C960" s="173" t="n"/>
      <c r="D960" s="154" t="n"/>
      <c r="E960" s="174" t="n"/>
      <c r="F960" s="174" t="n"/>
      <c r="G960" s="174" t="n"/>
      <c r="H960" s="174" t="n"/>
      <c r="I960" s="174" t="n"/>
      <c r="J960" s="174" t="n"/>
      <c r="K960" s="174" t="n"/>
      <c r="L960" s="174" t="n"/>
      <c r="M960" s="173" t="n"/>
    </row>
    <row r="961" ht="13.35" customHeight="1" s="162">
      <c r="B961" s="154" t="n"/>
      <c r="C961" s="174" t="n"/>
      <c r="D961" s="174" t="n"/>
      <c r="E961" s="174" t="n"/>
      <c r="F961" s="174" t="n"/>
      <c r="G961" s="174" t="n"/>
      <c r="H961" s="174" t="n"/>
      <c r="I961" s="174" t="n"/>
      <c r="J961" s="174" t="n"/>
      <c r="K961" s="174" t="n"/>
      <c r="L961" s="174" t="n"/>
      <c r="M961" s="173" t="n"/>
    </row>
    <row r="962" ht="13.35" customHeight="1" s="162"/>
    <row r="963" ht="13.35" customHeight="1" s="162"/>
    <row r="964" ht="13.35" customHeight="1" s="162"/>
    <row r="965" ht="13.35" customHeight="1" s="162"/>
    <row r="966" ht="13.35" customHeight="1" s="162">
      <c r="B966" s="200" t="inlineStr">
        <is>
          <t>System</t>
        </is>
      </c>
      <c r="C966" s="403" t="n"/>
      <c r="D966" s="209">
        <f>IF('{Equipment Data Entry}'!B187="","",'{Equipment Data Entry}'!B187)</f>
        <v/>
      </c>
      <c r="E966" s="418" t="n"/>
      <c r="F966" s="403" t="n"/>
      <c r="G966" s="200" t="inlineStr">
        <is>
          <t>Service</t>
        </is>
      </c>
      <c r="H966" s="403" t="n"/>
      <c r="I966" s="210">
        <f>IF('{Equipment Data Entry}'!C187="","",'{Equipment Data Entry}'!C187)</f>
        <v/>
      </c>
      <c r="J966" s="418" t="n"/>
      <c r="K966" s="418" t="n"/>
      <c r="L966" s="418" t="n"/>
      <c r="M966" s="403" t="n"/>
    </row>
    <row r="967" ht="13.35" customHeight="1" s="162">
      <c r="B967" s="422" t="n"/>
      <c r="C967" s="423" t="n"/>
      <c r="D967" s="422" t="n"/>
      <c r="E967" s="424" t="n"/>
      <c r="F967" s="423" t="n"/>
      <c r="G967" s="422" t="n"/>
      <c r="H967" s="423" t="n"/>
      <c r="I967" s="422" t="n"/>
      <c r="J967" s="424" t="n"/>
      <c r="K967" s="424" t="n"/>
      <c r="L967" s="424" t="n"/>
      <c r="M967" s="423" t="n"/>
    </row>
    <row r="968" ht="13.35" customHeight="1" s="162">
      <c r="B968" s="199" t="inlineStr">
        <is>
          <t>Terminal Type</t>
        </is>
      </c>
      <c r="C968" s="401" t="n"/>
      <c r="D968" s="204">
        <f>IF('{Equipment Data Entry}'!H187="","",'{Equipment Data Entry}'!H187)</f>
        <v/>
      </c>
      <c r="E968" s="400" t="n"/>
      <c r="F968" s="400" t="n"/>
      <c r="G968" s="401" t="n"/>
      <c r="I968" s="199" t="inlineStr">
        <is>
          <t>Instrument</t>
        </is>
      </c>
      <c r="J968" s="400" t="n"/>
      <c r="K968" s="401" t="n"/>
      <c r="L968" s="199" t="n"/>
      <c r="M968" s="401" t="n"/>
    </row>
    <row r="969" ht="13.35" customHeight="1" s="162">
      <c r="B969" s="200" t="inlineStr">
        <is>
          <t>Unit Data</t>
        </is>
      </c>
      <c r="C969" s="400" t="n"/>
      <c r="D969" s="400" t="n"/>
      <c r="E969" s="400" t="n"/>
      <c r="F969" s="400" t="n"/>
      <c r="G969" s="401" t="n"/>
      <c r="I969" s="200" t="inlineStr">
        <is>
          <t>Design and Performance Data</t>
        </is>
      </c>
      <c r="J969" s="400" t="n"/>
      <c r="K969" s="400" t="n"/>
      <c r="L969" s="400" t="n"/>
      <c r="M969" s="401" t="n"/>
    </row>
    <row r="970" ht="13.35" customHeight="1" s="162">
      <c r="B970" s="199" t="inlineStr">
        <is>
          <t>Manufacturer</t>
        </is>
      </c>
      <c r="C970" s="401" t="n"/>
      <c r="D970" s="204">
        <f>IF('{Equipment Data Entry}'!E187="","",'{Equipment Data Entry}'!E187)</f>
        <v/>
      </c>
      <c r="E970" s="400" t="n"/>
      <c r="F970" s="400" t="n"/>
      <c r="G970" s="401" t="n"/>
      <c r="I970" s="199" t="inlineStr">
        <is>
          <t>Design Criteria</t>
        </is>
      </c>
      <c r="J970" s="400" t="n"/>
      <c r="K970" s="401" t="n"/>
      <c r="L970" s="199" t="inlineStr">
        <is>
          <t>Design</t>
        </is>
      </c>
      <c r="M970" s="199" t="inlineStr">
        <is>
          <t>Actual</t>
        </is>
      </c>
    </row>
    <row r="971" ht="13.35" customHeight="1" s="162">
      <c r="B971" s="199" t="inlineStr">
        <is>
          <t>Model Number</t>
        </is>
      </c>
      <c r="C971" s="401" t="n"/>
      <c r="D971" s="204">
        <f>IF('{Equipment Data Entry}'!F187="","",'{Equipment Data Entry}'!F187)</f>
        <v/>
      </c>
      <c r="E971" s="400" t="n"/>
      <c r="F971" s="400" t="n"/>
      <c r="G971" s="401" t="n"/>
      <c r="I971" s="199" t="inlineStr">
        <is>
          <t>Maximum CFM</t>
        </is>
      </c>
      <c r="J971" s="400" t="n"/>
      <c r="K971" s="401" t="n"/>
      <c r="L971" s="24">
        <f>IF('{Equipment Data Entry}'!I187="","",'{Equipment Data Entry}'!I187)</f>
        <v/>
      </c>
      <c r="M971" s="24">
        <f>L985</f>
        <v/>
      </c>
    </row>
    <row r="972" ht="13.35" customHeight="1" s="162">
      <c r="B972" s="199" t="inlineStr">
        <is>
          <t>Serial Number</t>
        </is>
      </c>
      <c r="C972" s="401" t="n"/>
      <c r="D972" s="204" t="n"/>
      <c r="E972" s="400" t="n"/>
      <c r="F972" s="400" t="n"/>
      <c r="G972" s="401" t="n"/>
      <c r="I972" s="199" t="inlineStr">
        <is>
          <t>Minimum CFM</t>
        </is>
      </c>
      <c r="J972" s="400" t="n"/>
      <c r="K972" s="401" t="n"/>
      <c r="L972" s="24">
        <f>IF('{Equipment Data Entry}'!J187="","",'{Equipment Data Entry}'!J187)</f>
        <v/>
      </c>
      <c r="M972" s="24" t="n"/>
    </row>
    <row r="973" ht="13.35" customHeight="1" s="162">
      <c r="B973" s="199" t="inlineStr">
        <is>
          <t>Area Served</t>
        </is>
      </c>
      <c r="C973" s="401" t="n"/>
      <c r="D973" s="204">
        <f>IF('{Equipment Data Entry}'!C187="","",'{Equipment Data Entry}'!C187)</f>
        <v/>
      </c>
      <c r="E973" s="400" t="n"/>
      <c r="F973" s="400" t="n"/>
      <c r="G973" s="401" t="n"/>
      <c r="I973" s="199" t="inlineStr">
        <is>
          <t>Fan CFM</t>
        </is>
      </c>
      <c r="J973" s="400" t="n"/>
      <c r="K973" s="401" t="n"/>
      <c r="L973" s="24">
        <f>IF('{Equipment Data Entry}'!L187="","",'{Equipment Data Entry}'!L187)</f>
        <v/>
      </c>
      <c r="M973" s="24" t="n"/>
    </row>
    <row r="974" ht="13.35" customHeight="1" s="162">
      <c r="B974" s="199" t="inlineStr">
        <is>
          <t>Location</t>
        </is>
      </c>
      <c r="C974" s="401" t="n"/>
      <c r="D974" s="204">
        <f>IF('{Equipment Data Entry}'!D187="","",'{Equipment Data Entry}'!D187)</f>
        <v/>
      </c>
      <c r="E974" s="400" t="n"/>
      <c r="F974" s="400" t="n"/>
      <c r="G974" s="401" t="n"/>
      <c r="I974" s="199" t="inlineStr">
        <is>
          <t>DDC Address</t>
        </is>
      </c>
      <c r="J974" s="400" t="n"/>
      <c r="K974" s="401" t="n"/>
      <c r="L974" s="208">
        <f>IF('{Equipment Data Entry}'!M187="","",'{Equipment Data Entry}'!M187)</f>
        <v/>
      </c>
      <c r="M974" s="401" t="n"/>
    </row>
    <row r="975" ht="13.35" customHeight="1" s="162">
      <c r="B975" s="199" t="inlineStr">
        <is>
          <t>Inlet Size</t>
        </is>
      </c>
      <c r="C975" s="401" t="n"/>
      <c r="D975" s="204">
        <f>IF('{Equipment Data Entry}'!G187="","",'{Equipment Data Entry}'!G187)</f>
        <v/>
      </c>
      <c r="E975" s="400" t="n"/>
      <c r="F975" s="400" t="n"/>
      <c r="G975" s="401" t="n"/>
      <c r="I975" s="199" t="inlineStr">
        <is>
          <t>Calibration Factor</t>
        </is>
      </c>
      <c r="J975" s="400" t="n"/>
      <c r="K975" s="401" t="n"/>
      <c r="L975" s="27" t="n"/>
      <c r="M975" s="401" t="n"/>
    </row>
    <row r="976" ht="13.35" customHeight="1" s="162">
      <c r="B976" s="199" t="inlineStr">
        <is>
          <t>DDC Max / Min</t>
        </is>
      </c>
      <c r="C976" s="401" t="n"/>
      <c r="D976" s="204" t="n"/>
      <c r="E976" s="400" t="n"/>
      <c r="F976" s="400" t="n"/>
      <c r="G976" s="401" t="n"/>
      <c r="I976" s="199" t="inlineStr">
        <is>
          <t>Heating CFM</t>
        </is>
      </c>
      <c r="J976" s="400" t="n"/>
      <c r="K976" s="401" t="n"/>
      <c r="L976" s="27">
        <f>IF('{Equipment Data Entry}'!K187="","",'{Equipment Data Entry}'!K187)</f>
        <v/>
      </c>
      <c r="M976" s="401" t="n"/>
    </row>
    <row r="977" ht="13.35" customHeight="1" s="162">
      <c r="B977" s="188" t="inlineStr">
        <is>
          <t>Register / Grille / Diffuser Airflow</t>
        </is>
      </c>
      <c r="C977" s="174" t="n"/>
      <c r="D977" s="174" t="n"/>
      <c r="E977" s="174" t="n"/>
      <c r="F977" s="173" t="n"/>
      <c r="G977" s="233" t="inlineStr">
        <is>
          <t>Design VEL</t>
        </is>
      </c>
      <c r="H977" s="194" t="inlineStr">
        <is>
          <t>Design CFM</t>
        </is>
      </c>
      <c r="I977" s="188" t="inlineStr">
        <is>
          <t>Initial</t>
        </is>
      </c>
      <c r="J977" s="173" t="n"/>
      <c r="K977" s="188" t="inlineStr">
        <is>
          <t>Final</t>
        </is>
      </c>
      <c r="L977" s="173" t="n"/>
      <c r="M977" s="188" t="inlineStr">
        <is>
          <t>%</t>
        </is>
      </c>
    </row>
    <row r="978" ht="13.35" customHeight="1" s="162">
      <c r="B978" s="153" t="inlineStr">
        <is>
          <t>No.</t>
        </is>
      </c>
      <c r="C978" s="188" t="inlineStr">
        <is>
          <t>Area Served</t>
        </is>
      </c>
      <c r="D978" s="188" t="inlineStr">
        <is>
          <t>Type</t>
        </is>
      </c>
      <c r="E978" s="188" t="inlineStr">
        <is>
          <t>Size</t>
        </is>
      </c>
      <c r="F978" s="188" t="inlineStr">
        <is>
          <t>Ak</t>
        </is>
      </c>
      <c r="G978" s="440" t="n"/>
      <c r="H978" s="440" t="n"/>
      <c r="I978" s="188" t="inlineStr">
        <is>
          <t>VEL</t>
        </is>
      </c>
      <c r="J978" s="188" t="inlineStr">
        <is>
          <t>CFM</t>
        </is>
      </c>
      <c r="K978" s="188" t="inlineStr">
        <is>
          <t>VEL</t>
        </is>
      </c>
      <c r="L978" s="188" t="inlineStr">
        <is>
          <t>CFM</t>
        </is>
      </c>
      <c r="M978" s="440" t="n"/>
    </row>
    <row r="979" ht="13.35" customHeight="1" s="162">
      <c r="B979" s="307" t="n"/>
      <c r="C979" s="307" t="n"/>
      <c r="E979" s="307" t="n"/>
      <c r="F979" s="32" t="n"/>
      <c r="G979" s="33">
        <f>IF(F979="", "", IF(OR(ISTEXT(H979),ISTEXT(F979)),"",H979/F979))</f>
        <v/>
      </c>
      <c r="H979" s="33" t="n"/>
      <c r="I979" s="33" t="n"/>
      <c r="J979" s="33">
        <f>IF(I979="", "", IF(OR(ISTEXT(I979),ISTEXT($F979)),"",I979*$F979))</f>
        <v/>
      </c>
      <c r="K979" s="33" t="n"/>
      <c r="L979" s="33">
        <f>IF(K979="", "", IF(OR(ISTEXT(K979),ISTEXT($F979)),"",K979*$F979))</f>
        <v/>
      </c>
      <c r="M979" s="30">
        <f>IF(OR(H979="",H979=0),"",IF(K979="",IF(J979="","",IF(OR(ISTEXT(J979),ISTEXT(H979)),"",J979/H979)),IF(OR(ISTEXT(L979),ISTEXT(H979)),"",L979/H979)))</f>
        <v/>
      </c>
    </row>
    <row r="980" ht="13.35" customHeight="1" s="162">
      <c r="B980" s="307" t="n"/>
      <c r="C980" s="307" t="n"/>
      <c r="E980" s="307" t="n"/>
      <c r="F980" s="32" t="n"/>
      <c r="G980" s="33">
        <f>IF(F980="", "", IF(OR(ISTEXT(H980),ISTEXT(F980)),"",H980/F980))</f>
        <v/>
      </c>
      <c r="H980" s="33" t="n"/>
      <c r="I980" s="33" t="n"/>
      <c r="J980" s="33">
        <f>IF(I980="", "", IF(OR(ISTEXT(I980),ISTEXT($F980)),"",I980*$F980))</f>
        <v/>
      </c>
      <c r="K980" s="33" t="n"/>
      <c r="L980" s="33">
        <f>IF(K980="", "", IF(OR(ISTEXT(K980),ISTEXT($F980)),"",K980*$F980))</f>
        <v/>
      </c>
      <c r="M980" s="30">
        <f>IF(OR(H980="",H980=0),"",IF(K980="",IF(J980="","",IF(OR(ISTEXT(J980),ISTEXT(H980)),"",J980/H980)),IF(OR(ISTEXT(L980),ISTEXT(H980)),"",L980/H980)))</f>
        <v/>
      </c>
    </row>
    <row r="981" ht="13.35" customHeight="1" s="162">
      <c r="B981" s="307" t="n"/>
      <c r="C981" s="307" t="n"/>
      <c r="E981" s="307" t="n"/>
      <c r="F981" s="32" t="n"/>
      <c r="G981" s="33">
        <f>IF(F981="", "", IF(OR(ISTEXT(H981),ISTEXT(F981)),"",H981/F981))</f>
        <v/>
      </c>
      <c r="H981" s="33" t="n"/>
      <c r="I981" s="33" t="n"/>
      <c r="J981" s="33">
        <f>IF(I981="", "", IF(OR(ISTEXT(I981),ISTEXT($F981)),"",I981*$F981))</f>
        <v/>
      </c>
      <c r="K981" s="33" t="n"/>
      <c r="L981" s="33">
        <f>IF(K981="", "", IF(OR(ISTEXT(K981),ISTEXT($F981)),"",K981*$F981))</f>
        <v/>
      </c>
      <c r="M981" s="30">
        <f>IF(OR(H981="",H981=0),"",IF(K981="",IF(J981="","",IF(OR(ISTEXT(J981),ISTEXT(H981)),"",J981/H981)),IF(OR(ISTEXT(L981),ISTEXT(H981)),"",L981/H981)))</f>
        <v/>
      </c>
    </row>
    <row r="982" ht="13.35" customHeight="1" s="162">
      <c r="B982" s="307" t="n"/>
      <c r="C982" s="307" t="n"/>
      <c r="E982" s="307" t="n"/>
      <c r="F982" s="32" t="n"/>
      <c r="G982" s="33">
        <f>IF(F982="", "", IF(OR(ISTEXT(H982),ISTEXT(F982)),"",H982/F982))</f>
        <v/>
      </c>
      <c r="H982" s="33" t="n"/>
      <c r="I982" s="33" t="n"/>
      <c r="J982" s="33">
        <f>IF(I982="", "", IF(OR(ISTEXT(I982),ISTEXT($F982)),"",I982*$F982))</f>
        <v/>
      </c>
      <c r="K982" s="33" t="n"/>
      <c r="L982" s="33">
        <f>IF(K982="", "", IF(OR(ISTEXT(K982),ISTEXT($F982)),"",K982*$F982))</f>
        <v/>
      </c>
      <c r="M982" s="30">
        <f>IF(OR(H982="",H982=0),"",IF(K982="",IF(J982="","",IF(OR(ISTEXT(J982),ISTEXT(H982)),"",J982/H982)),IF(OR(ISTEXT(L982),ISTEXT(H982)),"",L982/H982)))</f>
        <v/>
      </c>
    </row>
    <row r="983" ht="13.35" customHeight="1" s="162">
      <c r="B983" s="307" t="n"/>
      <c r="C983" s="307" t="n"/>
      <c r="E983" s="307" t="n"/>
      <c r="F983" s="32" t="n"/>
      <c r="G983" s="33">
        <f>IF(F983="", "", IF(OR(ISTEXT(H983),ISTEXT(F983)),"",H983/F983))</f>
        <v/>
      </c>
      <c r="H983" s="33" t="n"/>
      <c r="I983" s="33" t="n"/>
      <c r="J983" s="33">
        <f>IF(I983="", "", IF(OR(ISTEXT(I983),ISTEXT($F983)),"",I983*$F983))</f>
        <v/>
      </c>
      <c r="K983" s="33" t="n"/>
      <c r="L983" s="33">
        <f>IF(K983="", "", IF(OR(ISTEXT(K983),ISTEXT($F983)),"",K983*$F983))</f>
        <v/>
      </c>
      <c r="M983" s="30">
        <f>IF(OR(H983="",H983=0),"",IF(K983="",IF(J983="","",IF(OR(ISTEXT(J983),ISTEXT(H983)),"",J983/H983)),IF(OR(ISTEXT(L983),ISTEXT(H983)),"",L983/H983)))</f>
        <v/>
      </c>
    </row>
    <row r="984" ht="13.35" customHeight="1" s="162">
      <c r="B984" s="307" t="n"/>
      <c r="C984" s="307" t="n"/>
      <c r="E984" s="307" t="n"/>
      <c r="F984" s="32" t="n"/>
      <c r="G984" s="33">
        <f>IF(F984="", "", IF(OR(ISTEXT(H984),ISTEXT(F984)),"",H984/F984))</f>
        <v/>
      </c>
      <c r="H984" s="33" t="n"/>
      <c r="I984" s="33" t="n"/>
      <c r="J984" s="33">
        <f>IF(I984="", "", IF(OR(ISTEXT(I984),ISTEXT($F984)),"",I984*$F984))</f>
        <v/>
      </c>
      <c r="K984" s="33" t="n"/>
      <c r="L984" s="33">
        <f>IF(K984="", "", IF(OR(ISTEXT(K984),ISTEXT($F984)),"",K984*$F984))</f>
        <v/>
      </c>
      <c r="M984" s="30">
        <f>IF(OR(H984="",H984=0),"",IF(K984="",IF(J984="","",IF(OR(ISTEXT(J984),ISTEXT(H984)),"",J984/H984)),IF(OR(ISTEXT(L984),ISTEXT(H984)),"",L984/H984)))</f>
        <v/>
      </c>
    </row>
    <row r="985" ht="13.35" customHeight="1" s="162">
      <c r="B985" s="42" t="n"/>
      <c r="C985" s="231" t="inlineStr">
        <is>
          <t>Total</t>
        </is>
      </c>
      <c r="D985" s="159" t="n"/>
      <c r="E985" s="42" t="n"/>
      <c r="F985" s="42" t="n"/>
      <c r="G985" s="43" t="n"/>
      <c r="H985" s="43">
        <f>IF(SUM(H979:H984)=0,"",SUM(H979:H984))</f>
        <v/>
      </c>
      <c r="I985" s="43" t="n"/>
      <c r="J985" s="43">
        <f>IF(SUM(J979:J984)=0,"",SUM(J979:J984))</f>
        <v/>
      </c>
      <c r="K985" s="43" t="n"/>
      <c r="L985" s="43">
        <f>IF(SUM(L979:L984)=0,"",SUM(L979:L984))</f>
        <v/>
      </c>
      <c r="M985" s="35">
        <f>IF(OR(H985="",H985=0),"",IF(L985="",IF(J985="","",IF(OR(ISTEXT(J985),ISTEXT(H985)),"",J985/H985)),IF(OR(ISTEXT(L985),ISTEXT(H985)),"",L985/H985)))</f>
        <v/>
      </c>
    </row>
    <row r="986" ht="13.35" customHeight="1" s="162">
      <c r="B986" s="188" t="inlineStr">
        <is>
          <t>Remarks</t>
        </is>
      </c>
      <c r="C986" s="173" t="n"/>
      <c r="D986" s="154" t="n"/>
      <c r="E986" s="174" t="n"/>
      <c r="F986" s="174" t="n"/>
      <c r="G986" s="174" t="n"/>
      <c r="H986" s="174" t="n"/>
      <c r="I986" s="174" t="n"/>
      <c r="J986" s="174" t="n"/>
      <c r="K986" s="174" t="n"/>
      <c r="L986" s="174" t="n"/>
      <c r="M986" s="173" t="n"/>
    </row>
    <row r="987" ht="13.35" customHeight="1" s="162">
      <c r="B987" s="154" t="n"/>
      <c r="C987" s="174" t="n"/>
      <c r="D987" s="174" t="n"/>
      <c r="E987" s="174" t="n"/>
      <c r="F987" s="174" t="n"/>
      <c r="G987" s="174" t="n"/>
      <c r="H987" s="174" t="n"/>
      <c r="I987" s="174" t="n"/>
      <c r="J987" s="174" t="n"/>
      <c r="K987" s="174" t="n"/>
      <c r="L987" s="174" t="n"/>
      <c r="M987" s="173" t="n"/>
    </row>
    <row r="988" ht="13.35" customHeight="1" s="162"/>
    <row r="989" ht="13.35" customHeight="1" s="162"/>
    <row r="990" ht="13.35" customHeight="1" s="162"/>
    <row r="991" ht="13.35" customHeight="1" s="162"/>
    <row r="992" ht="13.35" customHeight="1" s="162">
      <c r="B992" s="200" t="inlineStr">
        <is>
          <t>System</t>
        </is>
      </c>
      <c r="C992" s="403" t="n"/>
      <c r="D992" s="209">
        <f>IF('{Equipment Data Entry}'!B188="","",'{Equipment Data Entry}'!B188)</f>
        <v/>
      </c>
      <c r="E992" s="418" t="n"/>
      <c r="F992" s="403" t="n"/>
      <c r="G992" s="200" t="inlineStr">
        <is>
          <t>Service</t>
        </is>
      </c>
      <c r="H992" s="403" t="n"/>
      <c r="I992" s="210">
        <f>IF('{Equipment Data Entry}'!C188="","",'{Equipment Data Entry}'!C188)</f>
        <v/>
      </c>
      <c r="J992" s="418" t="n"/>
      <c r="K992" s="418" t="n"/>
      <c r="L992" s="418" t="n"/>
      <c r="M992" s="403" t="n"/>
    </row>
    <row r="993" ht="13.35" customHeight="1" s="162">
      <c r="B993" s="422" t="n"/>
      <c r="C993" s="423" t="n"/>
      <c r="D993" s="422" t="n"/>
      <c r="E993" s="424" t="n"/>
      <c r="F993" s="423" t="n"/>
      <c r="G993" s="422" t="n"/>
      <c r="H993" s="423" t="n"/>
      <c r="I993" s="422" t="n"/>
      <c r="J993" s="424" t="n"/>
      <c r="K993" s="424" t="n"/>
      <c r="L993" s="424" t="n"/>
      <c r="M993" s="423" t="n"/>
    </row>
    <row r="994" ht="13.35" customHeight="1" s="162">
      <c r="B994" s="199" t="inlineStr">
        <is>
          <t>Terminal Type</t>
        </is>
      </c>
      <c r="C994" s="401" t="n"/>
      <c r="D994" s="204">
        <f>IF('{Equipment Data Entry}'!H188="","",'{Equipment Data Entry}'!H188)</f>
        <v/>
      </c>
      <c r="E994" s="400" t="n"/>
      <c r="F994" s="400" t="n"/>
      <c r="G994" s="401" t="n"/>
      <c r="I994" s="199" t="inlineStr">
        <is>
          <t>Instrument</t>
        </is>
      </c>
      <c r="J994" s="400" t="n"/>
      <c r="K994" s="401" t="n"/>
      <c r="L994" s="199" t="n"/>
      <c r="M994" s="401" t="n"/>
    </row>
    <row r="995" ht="13.35" customHeight="1" s="162">
      <c r="B995" s="200" t="inlineStr">
        <is>
          <t>Unit Data</t>
        </is>
      </c>
      <c r="C995" s="400" t="n"/>
      <c r="D995" s="400" t="n"/>
      <c r="E995" s="400" t="n"/>
      <c r="F995" s="400" t="n"/>
      <c r="G995" s="401" t="n"/>
      <c r="I995" s="200" t="inlineStr">
        <is>
          <t>Design and Performance Data</t>
        </is>
      </c>
      <c r="J995" s="400" t="n"/>
      <c r="K995" s="400" t="n"/>
      <c r="L995" s="400" t="n"/>
      <c r="M995" s="401" t="n"/>
    </row>
    <row r="996" ht="13.35" customHeight="1" s="162">
      <c r="B996" s="199" t="inlineStr">
        <is>
          <t>Manufacturer</t>
        </is>
      </c>
      <c r="C996" s="401" t="n"/>
      <c r="D996" s="204">
        <f>IF('{Equipment Data Entry}'!E188="","",'{Equipment Data Entry}'!E188)</f>
        <v/>
      </c>
      <c r="E996" s="400" t="n"/>
      <c r="F996" s="400" t="n"/>
      <c r="G996" s="401" t="n"/>
      <c r="I996" s="199" t="inlineStr">
        <is>
          <t>Design Criteria</t>
        </is>
      </c>
      <c r="J996" s="400" t="n"/>
      <c r="K996" s="401" t="n"/>
      <c r="L996" s="199" t="inlineStr">
        <is>
          <t>Design</t>
        </is>
      </c>
      <c r="M996" s="199" t="inlineStr">
        <is>
          <t>Actual</t>
        </is>
      </c>
    </row>
    <row r="997" ht="13.35" customHeight="1" s="162">
      <c r="B997" s="199" t="inlineStr">
        <is>
          <t>Model Number</t>
        </is>
      </c>
      <c r="C997" s="401" t="n"/>
      <c r="D997" s="204">
        <f>IF('{Equipment Data Entry}'!F188="","",'{Equipment Data Entry}'!F188)</f>
        <v/>
      </c>
      <c r="E997" s="400" t="n"/>
      <c r="F997" s="400" t="n"/>
      <c r="G997" s="401" t="n"/>
      <c r="I997" s="199" t="inlineStr">
        <is>
          <t>Maximum CFM</t>
        </is>
      </c>
      <c r="J997" s="400" t="n"/>
      <c r="K997" s="401" t="n"/>
      <c r="L997" s="24">
        <f>IF('{Equipment Data Entry}'!I188="","",'{Equipment Data Entry}'!I188)</f>
        <v/>
      </c>
      <c r="M997" s="24">
        <f>L1011</f>
        <v/>
      </c>
    </row>
    <row r="998" ht="13.35" customHeight="1" s="162">
      <c r="B998" s="199" t="inlineStr">
        <is>
          <t>Serial Number</t>
        </is>
      </c>
      <c r="C998" s="401" t="n"/>
      <c r="D998" s="204" t="n"/>
      <c r="E998" s="400" t="n"/>
      <c r="F998" s="400" t="n"/>
      <c r="G998" s="401" t="n"/>
      <c r="I998" s="199" t="inlineStr">
        <is>
          <t>Minimum CFM</t>
        </is>
      </c>
      <c r="J998" s="400" t="n"/>
      <c r="K998" s="401" t="n"/>
      <c r="L998" s="24">
        <f>IF('{Equipment Data Entry}'!J188="","",'{Equipment Data Entry}'!J188)</f>
        <v/>
      </c>
      <c r="M998" s="24" t="n"/>
    </row>
    <row r="999" ht="13.35" customHeight="1" s="162">
      <c r="B999" s="199" t="inlineStr">
        <is>
          <t>Area Served</t>
        </is>
      </c>
      <c r="C999" s="401" t="n"/>
      <c r="D999" s="204">
        <f>IF('{Equipment Data Entry}'!C188="","",'{Equipment Data Entry}'!C188)</f>
        <v/>
      </c>
      <c r="E999" s="400" t="n"/>
      <c r="F999" s="400" t="n"/>
      <c r="G999" s="401" t="n"/>
      <c r="I999" s="199" t="inlineStr">
        <is>
          <t>Fan CFM</t>
        </is>
      </c>
      <c r="J999" s="400" t="n"/>
      <c r="K999" s="401" t="n"/>
      <c r="L999" s="24">
        <f>IF('{Equipment Data Entry}'!L188="","",'{Equipment Data Entry}'!L188)</f>
        <v/>
      </c>
      <c r="M999" s="24" t="n"/>
    </row>
    <row r="1000" ht="13.35" customHeight="1" s="162">
      <c r="B1000" s="199" t="inlineStr">
        <is>
          <t>Location</t>
        </is>
      </c>
      <c r="C1000" s="401" t="n"/>
      <c r="D1000" s="204">
        <f>IF('{Equipment Data Entry}'!D188="","",'{Equipment Data Entry}'!D188)</f>
        <v/>
      </c>
      <c r="E1000" s="400" t="n"/>
      <c r="F1000" s="400" t="n"/>
      <c r="G1000" s="401" t="n"/>
      <c r="I1000" s="199" t="inlineStr">
        <is>
          <t>DDC Address</t>
        </is>
      </c>
      <c r="J1000" s="400" t="n"/>
      <c r="K1000" s="401" t="n"/>
      <c r="L1000" s="208">
        <f>IF('{Equipment Data Entry}'!M188="","",'{Equipment Data Entry}'!M188)</f>
        <v/>
      </c>
      <c r="M1000" s="401" t="n"/>
    </row>
    <row r="1001" ht="13.35" customHeight="1" s="162">
      <c r="B1001" s="199" t="inlineStr">
        <is>
          <t>Inlet Size</t>
        </is>
      </c>
      <c r="C1001" s="401" t="n"/>
      <c r="D1001" s="204">
        <f>IF('{Equipment Data Entry}'!G188="","",'{Equipment Data Entry}'!G188)</f>
        <v/>
      </c>
      <c r="E1001" s="400" t="n"/>
      <c r="F1001" s="400" t="n"/>
      <c r="G1001" s="401" t="n"/>
      <c r="I1001" s="199" t="inlineStr">
        <is>
          <t>Calibration Factor</t>
        </is>
      </c>
      <c r="J1001" s="400" t="n"/>
      <c r="K1001" s="401" t="n"/>
      <c r="L1001" s="27" t="n"/>
      <c r="M1001" s="401" t="n"/>
    </row>
    <row r="1002" ht="13.35" customHeight="1" s="162">
      <c r="B1002" s="199" t="inlineStr">
        <is>
          <t>DDC Max / Min</t>
        </is>
      </c>
      <c r="C1002" s="401" t="n"/>
      <c r="D1002" s="204" t="n"/>
      <c r="E1002" s="400" t="n"/>
      <c r="F1002" s="400" t="n"/>
      <c r="G1002" s="401" t="n"/>
      <c r="I1002" s="199" t="inlineStr">
        <is>
          <t>Heating CFM</t>
        </is>
      </c>
      <c r="J1002" s="400" t="n"/>
      <c r="K1002" s="401" t="n"/>
      <c r="L1002" s="27">
        <f>IF('{Equipment Data Entry}'!K188="","",'{Equipment Data Entry}'!K188)</f>
        <v/>
      </c>
      <c r="M1002" s="401" t="n"/>
    </row>
    <row r="1003" ht="13.35" customHeight="1" s="162">
      <c r="B1003" s="188" t="inlineStr">
        <is>
          <t>Register / Grille / Diffuser Airflow</t>
        </is>
      </c>
      <c r="C1003" s="174" t="n"/>
      <c r="D1003" s="174" t="n"/>
      <c r="E1003" s="174" t="n"/>
      <c r="F1003" s="173" t="n"/>
      <c r="G1003" s="233" t="inlineStr">
        <is>
          <t>Design VEL</t>
        </is>
      </c>
      <c r="H1003" s="194" t="inlineStr">
        <is>
          <t>Design CFM</t>
        </is>
      </c>
      <c r="I1003" s="188" t="inlineStr">
        <is>
          <t>Initial</t>
        </is>
      </c>
      <c r="J1003" s="173" t="n"/>
      <c r="K1003" s="188" t="inlineStr">
        <is>
          <t>Final</t>
        </is>
      </c>
      <c r="L1003" s="173" t="n"/>
      <c r="M1003" s="188" t="inlineStr">
        <is>
          <t>%</t>
        </is>
      </c>
    </row>
    <row r="1004" ht="13.35" customHeight="1" s="162">
      <c r="B1004" s="153" t="inlineStr">
        <is>
          <t>No.</t>
        </is>
      </c>
      <c r="C1004" s="188" t="inlineStr">
        <is>
          <t>Area Served</t>
        </is>
      </c>
      <c r="D1004" s="188" t="inlineStr">
        <is>
          <t>Type</t>
        </is>
      </c>
      <c r="E1004" s="188" t="inlineStr">
        <is>
          <t>Size</t>
        </is>
      </c>
      <c r="F1004" s="188" t="inlineStr">
        <is>
          <t>Ak</t>
        </is>
      </c>
      <c r="G1004" s="440" t="n"/>
      <c r="H1004" s="440" t="n"/>
      <c r="I1004" s="188" t="inlineStr">
        <is>
          <t>VEL</t>
        </is>
      </c>
      <c r="J1004" s="188" t="inlineStr">
        <is>
          <t>CFM</t>
        </is>
      </c>
      <c r="K1004" s="188" t="inlineStr">
        <is>
          <t>VEL</t>
        </is>
      </c>
      <c r="L1004" s="188" t="inlineStr">
        <is>
          <t>CFM</t>
        </is>
      </c>
      <c r="M1004" s="440" t="n"/>
    </row>
    <row r="1005" ht="13.35" customHeight="1" s="162">
      <c r="B1005" s="307" t="n"/>
      <c r="C1005" s="307" t="n"/>
      <c r="E1005" s="307" t="n"/>
      <c r="F1005" s="32" t="n"/>
      <c r="G1005" s="33">
        <f>IF(F1005="", "", IF(OR(ISTEXT(H1005),ISTEXT(F1005)),"",H1005/F1005))</f>
        <v/>
      </c>
      <c r="H1005" s="33" t="n"/>
      <c r="I1005" s="33" t="n"/>
      <c r="J1005" s="33">
        <f>IF(I1005="", "", IF(OR(ISTEXT(I1005),ISTEXT($F1005)),"",I1005*$F1005))</f>
        <v/>
      </c>
      <c r="K1005" s="33" t="n"/>
      <c r="L1005" s="33">
        <f>IF(K1005="", "", IF(OR(ISTEXT(K1005),ISTEXT($F1005)),"",K1005*$F1005))</f>
        <v/>
      </c>
      <c r="M1005" s="30">
        <f>IF(OR(H1005="",H1005=0),"",IF(K1005="",IF(J1005="","",IF(OR(ISTEXT(J1005),ISTEXT(H1005)),"",J1005/H1005)),IF(OR(ISTEXT(L1005),ISTEXT(H1005)),"",L1005/H1005)))</f>
        <v/>
      </c>
    </row>
    <row r="1006" ht="13.35" customHeight="1" s="162">
      <c r="B1006" s="307" t="n"/>
      <c r="C1006" s="307" t="n"/>
      <c r="E1006" s="307" t="n"/>
      <c r="F1006" s="32" t="n"/>
      <c r="G1006" s="33">
        <f>IF(F1006="", "", IF(OR(ISTEXT(H1006),ISTEXT(F1006)),"",H1006/F1006))</f>
        <v/>
      </c>
      <c r="H1006" s="33" t="n"/>
      <c r="I1006" s="33" t="n"/>
      <c r="J1006" s="33">
        <f>IF(I1006="", "", IF(OR(ISTEXT(I1006),ISTEXT($F1006)),"",I1006*$F1006))</f>
        <v/>
      </c>
      <c r="K1006" s="33" t="n"/>
      <c r="L1006" s="33">
        <f>IF(K1006="", "", IF(OR(ISTEXT(K1006),ISTEXT($F1006)),"",K1006*$F1006))</f>
        <v/>
      </c>
      <c r="M1006" s="30">
        <f>IF(OR(H1006="",H1006=0),"",IF(K1006="",IF(J1006="","",IF(OR(ISTEXT(J1006),ISTEXT(H1006)),"",J1006/H1006)),IF(OR(ISTEXT(L1006),ISTEXT(H1006)),"",L1006/H1006)))</f>
        <v/>
      </c>
    </row>
    <row r="1007" ht="13.35" customHeight="1" s="162">
      <c r="B1007" s="307" t="n"/>
      <c r="C1007" s="307" t="n"/>
      <c r="E1007" s="307" t="n"/>
      <c r="F1007" s="32" t="n"/>
      <c r="G1007" s="33">
        <f>IF(F1007="", "", IF(OR(ISTEXT(H1007),ISTEXT(F1007)),"",H1007/F1007))</f>
        <v/>
      </c>
      <c r="H1007" s="33" t="n"/>
      <c r="I1007" s="33" t="n"/>
      <c r="J1007" s="33">
        <f>IF(I1007="", "", IF(OR(ISTEXT(I1007),ISTEXT($F1007)),"",I1007*$F1007))</f>
        <v/>
      </c>
      <c r="K1007" s="33" t="n"/>
      <c r="L1007" s="33">
        <f>IF(K1007="", "", IF(OR(ISTEXT(K1007),ISTEXT($F1007)),"",K1007*$F1007))</f>
        <v/>
      </c>
      <c r="M1007" s="30">
        <f>IF(OR(H1007="",H1007=0),"",IF(K1007="",IF(J1007="","",IF(OR(ISTEXT(J1007),ISTEXT(H1007)),"",J1007/H1007)),IF(OR(ISTEXT(L1007),ISTEXT(H1007)),"",L1007/H1007)))</f>
        <v/>
      </c>
    </row>
    <row r="1008" ht="13.35" customHeight="1" s="162">
      <c r="B1008" s="307" t="n"/>
      <c r="C1008" s="307" t="n"/>
      <c r="E1008" s="307" t="n"/>
      <c r="F1008" s="32" t="n"/>
      <c r="G1008" s="33">
        <f>IF(F1008="", "", IF(OR(ISTEXT(H1008),ISTEXT(F1008)),"",H1008/F1008))</f>
        <v/>
      </c>
      <c r="H1008" s="33" t="n"/>
      <c r="I1008" s="33" t="n"/>
      <c r="J1008" s="33">
        <f>IF(I1008="", "", IF(OR(ISTEXT(I1008),ISTEXT($F1008)),"",I1008*$F1008))</f>
        <v/>
      </c>
      <c r="K1008" s="33" t="n"/>
      <c r="L1008" s="33">
        <f>IF(K1008="", "", IF(OR(ISTEXT(K1008),ISTEXT($F1008)),"",K1008*$F1008))</f>
        <v/>
      </c>
      <c r="M1008" s="30">
        <f>IF(OR(H1008="",H1008=0),"",IF(K1008="",IF(J1008="","",IF(OR(ISTEXT(J1008),ISTEXT(H1008)),"",J1008/H1008)),IF(OR(ISTEXT(L1008),ISTEXT(H1008)),"",L1008/H1008)))</f>
        <v/>
      </c>
    </row>
    <row r="1009" ht="13.35" customHeight="1" s="162">
      <c r="B1009" s="307" t="n"/>
      <c r="C1009" s="307" t="n"/>
      <c r="E1009" s="307" t="n"/>
      <c r="F1009" s="32" t="n"/>
      <c r="G1009" s="33">
        <f>IF(F1009="", "", IF(OR(ISTEXT(H1009),ISTEXT(F1009)),"",H1009/F1009))</f>
        <v/>
      </c>
      <c r="H1009" s="33" t="n"/>
      <c r="I1009" s="33" t="n"/>
      <c r="J1009" s="33">
        <f>IF(I1009="", "", IF(OR(ISTEXT(I1009),ISTEXT($F1009)),"",I1009*$F1009))</f>
        <v/>
      </c>
      <c r="K1009" s="33" t="n"/>
      <c r="L1009" s="33">
        <f>IF(K1009="", "", IF(OR(ISTEXT(K1009),ISTEXT($F1009)),"",K1009*$F1009))</f>
        <v/>
      </c>
      <c r="M1009" s="30">
        <f>IF(OR(H1009="",H1009=0),"",IF(K1009="",IF(J1009="","",IF(OR(ISTEXT(J1009),ISTEXT(H1009)),"",J1009/H1009)),IF(OR(ISTEXT(L1009),ISTEXT(H1009)),"",L1009/H1009)))</f>
        <v/>
      </c>
    </row>
    <row r="1010" ht="13.35" customHeight="1" s="162">
      <c r="B1010" s="307" t="n"/>
      <c r="C1010" s="307" t="n"/>
      <c r="E1010" s="307" t="n"/>
      <c r="F1010" s="32" t="n"/>
      <c r="G1010" s="33">
        <f>IF(F1010="", "", IF(OR(ISTEXT(H1010),ISTEXT(F1010)),"",H1010/F1010))</f>
        <v/>
      </c>
      <c r="H1010" s="33" t="n"/>
      <c r="I1010" s="33" t="n"/>
      <c r="J1010" s="33">
        <f>IF(I1010="", "", IF(OR(ISTEXT(I1010),ISTEXT($F1010)),"",I1010*$F1010))</f>
        <v/>
      </c>
      <c r="K1010" s="33" t="n"/>
      <c r="L1010" s="33">
        <f>IF(K1010="", "", IF(OR(ISTEXT(K1010),ISTEXT($F1010)),"",K1010*$F1010))</f>
        <v/>
      </c>
      <c r="M1010" s="30">
        <f>IF(OR(H1010="",H1010=0),"",IF(K1010="",IF(J1010="","",IF(OR(ISTEXT(J1010),ISTEXT(H1010)),"",J1010/H1010)),IF(OR(ISTEXT(L1010),ISTEXT(H1010)),"",L1010/H1010)))</f>
        <v/>
      </c>
    </row>
    <row r="1011" ht="13.35" customHeight="1" s="162">
      <c r="B1011" s="42" t="n"/>
      <c r="C1011" s="231" t="inlineStr">
        <is>
          <t>Total</t>
        </is>
      </c>
      <c r="D1011" s="159" t="n"/>
      <c r="E1011" s="42" t="n"/>
      <c r="F1011" s="42" t="n"/>
      <c r="G1011" s="43" t="n"/>
      <c r="H1011" s="43">
        <f>IF(SUM(H1005:H1010)=0,"",SUM(H1005:H1010))</f>
        <v/>
      </c>
      <c r="I1011" s="43" t="n"/>
      <c r="J1011" s="43">
        <f>IF(SUM(J1005:J1010)=0,"",SUM(J1005:J1010))</f>
        <v/>
      </c>
      <c r="K1011" s="43" t="n"/>
      <c r="L1011" s="43">
        <f>IF(SUM(L1005:L1010)=0,"",SUM(L1005:L1010))</f>
        <v/>
      </c>
      <c r="M1011" s="35">
        <f>IF(OR(H1011="",H1011=0),"",IF(L1011="",IF(J1011="","",IF(OR(ISTEXT(J1011),ISTEXT(H1011)),"",J1011/H1011)),IF(OR(ISTEXT(L1011),ISTEXT(H1011)),"",L1011/H1011)))</f>
        <v/>
      </c>
    </row>
    <row r="1012" ht="13.35" customHeight="1" s="162">
      <c r="B1012" s="188" t="inlineStr">
        <is>
          <t>Remarks</t>
        </is>
      </c>
      <c r="C1012" s="173" t="n"/>
      <c r="D1012" s="154" t="n"/>
      <c r="E1012" s="174" t="n"/>
      <c r="F1012" s="174" t="n"/>
      <c r="G1012" s="174" t="n"/>
      <c r="H1012" s="174" t="n"/>
      <c r="I1012" s="174" t="n"/>
      <c r="J1012" s="174" t="n"/>
      <c r="K1012" s="174" t="n"/>
      <c r="L1012" s="174" t="n"/>
      <c r="M1012" s="173" t="n"/>
    </row>
    <row r="1013" ht="13.35" customHeight="1" s="162">
      <c r="B1013" s="154" t="n"/>
      <c r="C1013" s="174" t="n"/>
      <c r="D1013" s="174" t="n"/>
      <c r="E1013" s="174" t="n"/>
      <c r="F1013" s="174" t="n"/>
      <c r="G1013" s="174" t="n"/>
      <c r="H1013" s="174" t="n"/>
      <c r="I1013" s="174" t="n"/>
      <c r="J1013" s="174" t="n"/>
      <c r="K1013" s="174" t="n"/>
      <c r="L1013" s="174" t="n"/>
      <c r="M1013" s="173" t="n"/>
    </row>
    <row r="1014" ht="13.35" customHeight="1" s="162"/>
    <row r="1015" ht="13.35" customHeight="1" s="162"/>
    <row r="1016" ht="13.35" customHeight="1" s="162"/>
    <row r="1017" ht="13.35" customHeight="1" s="162"/>
    <row r="1018" ht="13.35" customHeight="1" s="162">
      <c r="B1018" s="200" t="inlineStr">
        <is>
          <t>System</t>
        </is>
      </c>
      <c r="C1018" s="403" t="n"/>
      <c r="D1018" s="209">
        <f>IF('{Equipment Data Entry}'!B189="","",'{Equipment Data Entry}'!B189)</f>
        <v/>
      </c>
      <c r="E1018" s="418" t="n"/>
      <c r="F1018" s="403" t="n"/>
      <c r="G1018" s="200" t="inlineStr">
        <is>
          <t>Service</t>
        </is>
      </c>
      <c r="H1018" s="403" t="n"/>
      <c r="I1018" s="210">
        <f>IF('{Equipment Data Entry}'!C189="","",'{Equipment Data Entry}'!C189)</f>
        <v/>
      </c>
      <c r="J1018" s="418" t="n"/>
      <c r="K1018" s="418" t="n"/>
      <c r="L1018" s="418" t="n"/>
      <c r="M1018" s="403" t="n"/>
    </row>
    <row r="1019" ht="13.35" customHeight="1" s="162">
      <c r="B1019" s="422" t="n"/>
      <c r="C1019" s="423" t="n"/>
      <c r="D1019" s="422" t="n"/>
      <c r="E1019" s="424" t="n"/>
      <c r="F1019" s="423" t="n"/>
      <c r="G1019" s="422" t="n"/>
      <c r="H1019" s="423" t="n"/>
      <c r="I1019" s="422" t="n"/>
      <c r="J1019" s="424" t="n"/>
      <c r="K1019" s="424" t="n"/>
      <c r="L1019" s="424" t="n"/>
      <c r="M1019" s="423" t="n"/>
    </row>
    <row r="1020" ht="13.35" customHeight="1" s="162">
      <c r="B1020" s="199" t="inlineStr">
        <is>
          <t>Terminal Type</t>
        </is>
      </c>
      <c r="C1020" s="401" t="n"/>
      <c r="D1020" s="204">
        <f>IF('{Equipment Data Entry}'!H189="","",'{Equipment Data Entry}'!H189)</f>
        <v/>
      </c>
      <c r="E1020" s="400" t="n"/>
      <c r="F1020" s="400" t="n"/>
      <c r="G1020" s="401" t="n"/>
      <c r="I1020" s="199" t="inlineStr">
        <is>
          <t>Instrument</t>
        </is>
      </c>
      <c r="J1020" s="400" t="n"/>
      <c r="K1020" s="401" t="n"/>
      <c r="L1020" s="199" t="n"/>
      <c r="M1020" s="401" t="n"/>
    </row>
    <row r="1021" ht="13.35" customHeight="1" s="162">
      <c r="B1021" s="200" t="inlineStr">
        <is>
          <t>Unit Data</t>
        </is>
      </c>
      <c r="C1021" s="400" t="n"/>
      <c r="D1021" s="400" t="n"/>
      <c r="E1021" s="400" t="n"/>
      <c r="F1021" s="400" t="n"/>
      <c r="G1021" s="401" t="n"/>
      <c r="I1021" s="200" t="inlineStr">
        <is>
          <t>Design and Performance Data</t>
        </is>
      </c>
      <c r="J1021" s="400" t="n"/>
      <c r="K1021" s="400" t="n"/>
      <c r="L1021" s="400" t="n"/>
      <c r="M1021" s="401" t="n"/>
    </row>
    <row r="1022" ht="13.35" customHeight="1" s="162">
      <c r="B1022" s="199" t="inlineStr">
        <is>
          <t>Manufacturer</t>
        </is>
      </c>
      <c r="C1022" s="401" t="n"/>
      <c r="D1022" s="204">
        <f>IF('{Equipment Data Entry}'!E189="","",'{Equipment Data Entry}'!E189)</f>
        <v/>
      </c>
      <c r="E1022" s="400" t="n"/>
      <c r="F1022" s="400" t="n"/>
      <c r="G1022" s="401" t="n"/>
      <c r="I1022" s="199" t="inlineStr">
        <is>
          <t>Design Criteria</t>
        </is>
      </c>
      <c r="J1022" s="400" t="n"/>
      <c r="K1022" s="401" t="n"/>
      <c r="L1022" s="199" t="inlineStr">
        <is>
          <t>Design</t>
        </is>
      </c>
      <c r="M1022" s="199" t="inlineStr">
        <is>
          <t>Actual</t>
        </is>
      </c>
    </row>
    <row r="1023" ht="13.35" customHeight="1" s="162">
      <c r="B1023" s="199" t="inlineStr">
        <is>
          <t>Model Number</t>
        </is>
      </c>
      <c r="C1023" s="401" t="n"/>
      <c r="D1023" s="204">
        <f>IF('{Equipment Data Entry}'!F189="","",'{Equipment Data Entry}'!F189)</f>
        <v/>
      </c>
      <c r="E1023" s="400" t="n"/>
      <c r="F1023" s="400" t="n"/>
      <c r="G1023" s="401" t="n"/>
      <c r="I1023" s="199" t="inlineStr">
        <is>
          <t>Maximum CFM</t>
        </is>
      </c>
      <c r="J1023" s="400" t="n"/>
      <c r="K1023" s="401" t="n"/>
      <c r="L1023" s="24">
        <f>IF('{Equipment Data Entry}'!I189="","",'{Equipment Data Entry}'!I189)</f>
        <v/>
      </c>
      <c r="M1023" s="24">
        <f>L1037</f>
        <v/>
      </c>
    </row>
    <row r="1024" ht="13.35" customHeight="1" s="162">
      <c r="B1024" s="199" t="inlineStr">
        <is>
          <t>Serial Number</t>
        </is>
      </c>
      <c r="C1024" s="401" t="n"/>
      <c r="D1024" s="204" t="n"/>
      <c r="E1024" s="400" t="n"/>
      <c r="F1024" s="400" t="n"/>
      <c r="G1024" s="401" t="n"/>
      <c r="I1024" s="199" t="inlineStr">
        <is>
          <t>Minimum CFM</t>
        </is>
      </c>
      <c r="J1024" s="400" t="n"/>
      <c r="K1024" s="401" t="n"/>
      <c r="L1024" s="24">
        <f>IF('{Equipment Data Entry}'!J189="","",'{Equipment Data Entry}'!J189)</f>
        <v/>
      </c>
      <c r="M1024" s="24" t="n"/>
    </row>
    <row r="1025" ht="13.35" customHeight="1" s="162">
      <c r="B1025" s="199" t="inlineStr">
        <is>
          <t>Area Served</t>
        </is>
      </c>
      <c r="C1025" s="401" t="n"/>
      <c r="D1025" s="204">
        <f>IF('{Equipment Data Entry}'!C189="","",'{Equipment Data Entry}'!C189)</f>
        <v/>
      </c>
      <c r="E1025" s="400" t="n"/>
      <c r="F1025" s="400" t="n"/>
      <c r="G1025" s="401" t="n"/>
      <c r="I1025" s="199" t="inlineStr">
        <is>
          <t>Fan CFM</t>
        </is>
      </c>
      <c r="J1025" s="400" t="n"/>
      <c r="K1025" s="401" t="n"/>
      <c r="L1025" s="24">
        <f>IF('{Equipment Data Entry}'!L189="","",'{Equipment Data Entry}'!L189)</f>
        <v/>
      </c>
      <c r="M1025" s="24" t="n"/>
    </row>
    <row r="1026" ht="13.35" customHeight="1" s="162">
      <c r="B1026" s="199" t="inlineStr">
        <is>
          <t>Location</t>
        </is>
      </c>
      <c r="C1026" s="401" t="n"/>
      <c r="D1026" s="204">
        <f>IF('{Equipment Data Entry}'!D189="","",'{Equipment Data Entry}'!D189)</f>
        <v/>
      </c>
      <c r="E1026" s="400" t="n"/>
      <c r="F1026" s="400" t="n"/>
      <c r="G1026" s="401" t="n"/>
      <c r="I1026" s="199" t="inlineStr">
        <is>
          <t>DDC Address</t>
        </is>
      </c>
      <c r="J1026" s="400" t="n"/>
      <c r="K1026" s="401" t="n"/>
      <c r="L1026" s="208">
        <f>IF('{Equipment Data Entry}'!M189="","",'{Equipment Data Entry}'!M189)</f>
        <v/>
      </c>
      <c r="M1026" s="401" t="n"/>
    </row>
    <row r="1027" ht="13.35" customHeight="1" s="162">
      <c r="B1027" s="199" t="inlineStr">
        <is>
          <t>Inlet Size</t>
        </is>
      </c>
      <c r="C1027" s="401" t="n"/>
      <c r="D1027" s="204">
        <f>IF('{Equipment Data Entry}'!G189="","",'{Equipment Data Entry}'!G189)</f>
        <v/>
      </c>
      <c r="E1027" s="400" t="n"/>
      <c r="F1027" s="400" t="n"/>
      <c r="G1027" s="401" t="n"/>
      <c r="I1027" s="199" t="inlineStr">
        <is>
          <t>Calibration Factor</t>
        </is>
      </c>
      <c r="J1027" s="400" t="n"/>
      <c r="K1027" s="401" t="n"/>
      <c r="L1027" s="27" t="n"/>
      <c r="M1027" s="401" t="n"/>
    </row>
    <row r="1028" ht="13.35" customHeight="1" s="162">
      <c r="B1028" s="199" t="inlineStr">
        <is>
          <t>DDC Max / Min</t>
        </is>
      </c>
      <c r="C1028" s="401" t="n"/>
      <c r="D1028" s="204" t="n"/>
      <c r="E1028" s="400" t="n"/>
      <c r="F1028" s="400" t="n"/>
      <c r="G1028" s="401" t="n"/>
      <c r="I1028" s="199" t="inlineStr">
        <is>
          <t>Heating CFM</t>
        </is>
      </c>
      <c r="J1028" s="400" t="n"/>
      <c r="K1028" s="401" t="n"/>
      <c r="L1028" s="27">
        <f>IF('{Equipment Data Entry}'!K189="","",'{Equipment Data Entry}'!K189)</f>
        <v/>
      </c>
      <c r="M1028" s="401" t="n"/>
    </row>
    <row r="1029" ht="13.35" customHeight="1" s="162">
      <c r="B1029" s="188" t="inlineStr">
        <is>
          <t>Register / Grille / Diffuser Airflow</t>
        </is>
      </c>
      <c r="C1029" s="174" t="n"/>
      <c r="D1029" s="174" t="n"/>
      <c r="E1029" s="174" t="n"/>
      <c r="F1029" s="173" t="n"/>
      <c r="G1029" s="233" t="inlineStr">
        <is>
          <t>Design VEL</t>
        </is>
      </c>
      <c r="H1029" s="194" t="inlineStr">
        <is>
          <t>Design CFM</t>
        </is>
      </c>
      <c r="I1029" s="188" t="inlineStr">
        <is>
          <t>Initial</t>
        </is>
      </c>
      <c r="J1029" s="173" t="n"/>
      <c r="K1029" s="188" t="inlineStr">
        <is>
          <t>Final</t>
        </is>
      </c>
      <c r="L1029" s="173" t="n"/>
      <c r="M1029" s="188" t="inlineStr">
        <is>
          <t>%</t>
        </is>
      </c>
    </row>
    <row r="1030" ht="13.35" customHeight="1" s="162">
      <c r="B1030" s="153" t="inlineStr">
        <is>
          <t>No.</t>
        </is>
      </c>
      <c r="C1030" s="188" t="inlineStr">
        <is>
          <t>Area Served</t>
        </is>
      </c>
      <c r="D1030" s="188" t="inlineStr">
        <is>
          <t>Type</t>
        </is>
      </c>
      <c r="E1030" s="188" t="inlineStr">
        <is>
          <t>Size</t>
        </is>
      </c>
      <c r="F1030" s="188" t="inlineStr">
        <is>
          <t>Ak</t>
        </is>
      </c>
      <c r="G1030" s="440" t="n"/>
      <c r="H1030" s="440" t="n"/>
      <c r="I1030" s="188" t="inlineStr">
        <is>
          <t>VEL</t>
        </is>
      </c>
      <c r="J1030" s="188" t="inlineStr">
        <is>
          <t>CFM</t>
        </is>
      </c>
      <c r="K1030" s="188" t="inlineStr">
        <is>
          <t>VEL</t>
        </is>
      </c>
      <c r="L1030" s="188" t="inlineStr">
        <is>
          <t>CFM</t>
        </is>
      </c>
      <c r="M1030" s="440" t="n"/>
    </row>
    <row r="1031" ht="13.35" customHeight="1" s="162">
      <c r="B1031" s="307" t="n"/>
      <c r="C1031" s="307" t="n"/>
      <c r="E1031" s="307" t="n"/>
      <c r="F1031" s="32" t="n"/>
      <c r="G1031" s="33">
        <f>IF(F1031="", "", IF(OR(ISTEXT(H1031),ISTEXT(F1031)),"",H1031/F1031))</f>
        <v/>
      </c>
      <c r="H1031" s="33" t="n"/>
      <c r="I1031" s="33" t="n"/>
      <c r="J1031" s="33">
        <f>IF(I1031="", "", IF(OR(ISTEXT(I1031),ISTEXT($F1031)),"",I1031*$F1031))</f>
        <v/>
      </c>
      <c r="K1031" s="33" t="n"/>
      <c r="L1031" s="33">
        <f>IF(K1031="", "", IF(OR(ISTEXT(K1031),ISTEXT($F1031)),"",K1031*$F1031))</f>
        <v/>
      </c>
      <c r="M1031" s="30">
        <f>IF(OR(H1031="",H1031=0),"",IF(K1031="",IF(J1031="","",IF(OR(ISTEXT(J1031),ISTEXT(H1031)),"",J1031/H1031)),IF(OR(ISTEXT(L1031),ISTEXT(H1031)),"",L1031/H1031)))</f>
        <v/>
      </c>
    </row>
    <row r="1032" ht="13.35" customHeight="1" s="162">
      <c r="B1032" s="307" t="n"/>
      <c r="C1032" s="307" t="n"/>
      <c r="E1032" s="307" t="n"/>
      <c r="F1032" s="32" t="n"/>
      <c r="G1032" s="33">
        <f>IF(F1032="", "", IF(OR(ISTEXT(H1032),ISTEXT(F1032)),"",H1032/F1032))</f>
        <v/>
      </c>
      <c r="H1032" s="33" t="n"/>
      <c r="I1032" s="33" t="n"/>
      <c r="J1032" s="33">
        <f>IF(I1032="", "", IF(OR(ISTEXT(I1032),ISTEXT($F1032)),"",I1032*$F1032))</f>
        <v/>
      </c>
      <c r="K1032" s="33" t="n"/>
      <c r="L1032" s="33">
        <f>IF(K1032="", "", IF(OR(ISTEXT(K1032),ISTEXT($F1032)),"",K1032*$F1032))</f>
        <v/>
      </c>
      <c r="M1032" s="30">
        <f>IF(OR(H1032="",H1032=0),"",IF(K1032="",IF(J1032="","",IF(OR(ISTEXT(J1032),ISTEXT(H1032)),"",J1032/H1032)),IF(OR(ISTEXT(L1032),ISTEXT(H1032)),"",L1032/H1032)))</f>
        <v/>
      </c>
    </row>
    <row r="1033" ht="13.35" customHeight="1" s="162">
      <c r="B1033" s="307" t="n"/>
      <c r="C1033" s="307" t="n"/>
      <c r="E1033" s="307" t="n"/>
      <c r="F1033" s="32" t="n"/>
      <c r="G1033" s="33">
        <f>IF(F1033="", "", IF(OR(ISTEXT(H1033),ISTEXT(F1033)),"",H1033/F1033))</f>
        <v/>
      </c>
      <c r="H1033" s="33" t="n"/>
      <c r="I1033" s="33" t="n"/>
      <c r="J1033" s="33">
        <f>IF(I1033="", "", IF(OR(ISTEXT(I1033),ISTEXT($F1033)),"",I1033*$F1033))</f>
        <v/>
      </c>
      <c r="K1033" s="33" t="n"/>
      <c r="L1033" s="33">
        <f>IF(K1033="", "", IF(OR(ISTEXT(K1033),ISTEXT($F1033)),"",K1033*$F1033))</f>
        <v/>
      </c>
      <c r="M1033" s="30">
        <f>IF(OR(H1033="",H1033=0),"",IF(K1033="",IF(J1033="","",IF(OR(ISTEXT(J1033),ISTEXT(H1033)),"",J1033/H1033)),IF(OR(ISTEXT(L1033),ISTEXT(H1033)),"",L1033/H1033)))</f>
        <v/>
      </c>
    </row>
    <row r="1034" ht="13.35" customHeight="1" s="162">
      <c r="B1034" s="307" t="n"/>
      <c r="C1034" s="307" t="n"/>
      <c r="E1034" s="307" t="n"/>
      <c r="F1034" s="32" t="n"/>
      <c r="G1034" s="33">
        <f>IF(F1034="", "", IF(OR(ISTEXT(H1034),ISTEXT(F1034)),"",H1034/F1034))</f>
        <v/>
      </c>
      <c r="H1034" s="33" t="n"/>
      <c r="I1034" s="33" t="n"/>
      <c r="J1034" s="33">
        <f>IF(I1034="", "", IF(OR(ISTEXT(I1034),ISTEXT($F1034)),"",I1034*$F1034))</f>
        <v/>
      </c>
      <c r="K1034" s="33" t="n"/>
      <c r="L1034" s="33">
        <f>IF(K1034="", "", IF(OR(ISTEXT(K1034),ISTEXT($F1034)),"",K1034*$F1034))</f>
        <v/>
      </c>
      <c r="M1034" s="30">
        <f>IF(OR(H1034="",H1034=0),"",IF(K1034="",IF(J1034="","",IF(OR(ISTEXT(J1034),ISTEXT(H1034)),"",J1034/H1034)),IF(OR(ISTEXT(L1034),ISTEXT(H1034)),"",L1034/H1034)))</f>
        <v/>
      </c>
    </row>
    <row r="1035" ht="13.35" customHeight="1" s="162">
      <c r="B1035" s="307" t="n"/>
      <c r="C1035" s="307" t="n"/>
      <c r="E1035" s="307" t="n"/>
      <c r="F1035" s="32" t="n"/>
      <c r="G1035" s="33">
        <f>IF(F1035="", "", IF(OR(ISTEXT(H1035),ISTEXT(F1035)),"",H1035/F1035))</f>
        <v/>
      </c>
      <c r="H1035" s="33" t="n"/>
      <c r="I1035" s="33" t="n"/>
      <c r="J1035" s="33">
        <f>IF(I1035="", "", IF(OR(ISTEXT(I1035),ISTEXT($F1035)),"",I1035*$F1035))</f>
        <v/>
      </c>
      <c r="K1035" s="33" t="n"/>
      <c r="L1035" s="33">
        <f>IF(K1035="", "", IF(OR(ISTEXT(K1035),ISTEXT($F1035)),"",K1035*$F1035))</f>
        <v/>
      </c>
      <c r="M1035" s="30">
        <f>IF(OR(H1035="",H1035=0),"",IF(K1035="",IF(J1035="","",IF(OR(ISTEXT(J1035),ISTEXT(H1035)),"",J1035/H1035)),IF(OR(ISTEXT(L1035),ISTEXT(H1035)),"",L1035/H1035)))</f>
        <v/>
      </c>
    </row>
    <row r="1036" ht="13.35" customHeight="1" s="162">
      <c r="B1036" s="307" t="n"/>
      <c r="C1036" s="307" t="n"/>
      <c r="E1036" s="307" t="n"/>
      <c r="F1036" s="32" t="n"/>
      <c r="G1036" s="33">
        <f>IF(F1036="", "", IF(OR(ISTEXT(H1036),ISTEXT(F1036)),"",H1036/F1036))</f>
        <v/>
      </c>
      <c r="H1036" s="33" t="n"/>
      <c r="I1036" s="33" t="n"/>
      <c r="J1036" s="33">
        <f>IF(I1036="", "", IF(OR(ISTEXT(I1036),ISTEXT($F1036)),"",I1036*$F1036))</f>
        <v/>
      </c>
      <c r="K1036" s="33" t="n"/>
      <c r="L1036" s="33">
        <f>IF(K1036="", "", IF(OR(ISTEXT(K1036),ISTEXT($F1036)),"",K1036*$F1036))</f>
        <v/>
      </c>
      <c r="M1036" s="30">
        <f>IF(OR(H1036="",H1036=0),"",IF(K1036="",IF(J1036="","",IF(OR(ISTEXT(J1036),ISTEXT(H1036)),"",J1036/H1036)),IF(OR(ISTEXT(L1036),ISTEXT(H1036)),"",L1036/H1036)))</f>
        <v/>
      </c>
    </row>
    <row r="1037" ht="13.35" customHeight="1" s="162">
      <c r="B1037" s="42" t="n"/>
      <c r="C1037" s="231" t="inlineStr">
        <is>
          <t>Total</t>
        </is>
      </c>
      <c r="D1037" s="159" t="n"/>
      <c r="E1037" s="42" t="n"/>
      <c r="F1037" s="42" t="n"/>
      <c r="G1037" s="43" t="n"/>
      <c r="H1037" s="43">
        <f>IF(SUM(H1031:H1036)=0,"",SUM(H1031:H1036))</f>
        <v/>
      </c>
      <c r="I1037" s="43" t="n"/>
      <c r="J1037" s="43">
        <f>IF(SUM(J1031:J1036)=0,"",SUM(J1031:J1036))</f>
        <v/>
      </c>
      <c r="K1037" s="43" t="n"/>
      <c r="L1037" s="43">
        <f>IF(SUM(L1031:L1036)=0,"",SUM(L1031:L1036))</f>
        <v/>
      </c>
      <c r="M1037" s="35">
        <f>IF(OR(H1037="",H1037=0),"",IF(L1037="",IF(J1037="","",IF(OR(ISTEXT(J1037),ISTEXT(H1037)),"",J1037/H1037)),IF(OR(ISTEXT(L1037),ISTEXT(H1037)),"",L1037/H1037)))</f>
        <v/>
      </c>
    </row>
    <row r="1038" ht="13.35" customHeight="1" s="162">
      <c r="B1038" s="188" t="inlineStr">
        <is>
          <t>Remarks</t>
        </is>
      </c>
      <c r="C1038" s="173" t="n"/>
      <c r="D1038" s="154" t="n"/>
      <c r="E1038" s="174" t="n"/>
      <c r="F1038" s="174" t="n"/>
      <c r="G1038" s="174" t="n"/>
      <c r="H1038" s="174" t="n"/>
      <c r="I1038" s="174" t="n"/>
      <c r="J1038" s="174" t="n"/>
      <c r="K1038" s="174" t="n"/>
      <c r="L1038" s="174" t="n"/>
      <c r="M1038" s="173" t="n"/>
    </row>
    <row r="1039" ht="13.35" customHeight="1" s="162">
      <c r="B1039" s="154" t="n"/>
      <c r="C1039" s="174" t="n"/>
      <c r="D1039" s="174" t="n"/>
      <c r="E1039" s="174" t="n"/>
      <c r="F1039" s="174" t="n"/>
      <c r="G1039" s="174" t="n"/>
      <c r="H1039" s="174" t="n"/>
      <c r="I1039" s="174" t="n"/>
      <c r="J1039" s="174" t="n"/>
      <c r="K1039" s="174" t="n"/>
      <c r="L1039" s="174" t="n"/>
      <c r="M1039" s="173" t="n"/>
    </row>
    <row r="1040" ht="13.35" customHeight="1" s="162"/>
    <row r="1041" ht="13.35" customHeight="1" s="162"/>
    <row r="1042" ht="13.35" customHeight="1" s="162"/>
    <row r="1043" ht="13.35" customHeight="1" s="162"/>
    <row r="1044" ht="13.35" customHeight="1" s="162">
      <c r="B1044" s="200" t="inlineStr">
        <is>
          <t>System</t>
        </is>
      </c>
      <c r="C1044" s="403" t="n"/>
      <c r="D1044" s="209">
        <f>IF('{Equipment Data Entry}'!B190="","",'{Equipment Data Entry}'!B190)</f>
        <v/>
      </c>
      <c r="E1044" s="418" t="n"/>
      <c r="F1044" s="403" t="n"/>
      <c r="G1044" s="200" t="inlineStr">
        <is>
          <t>Service</t>
        </is>
      </c>
      <c r="H1044" s="403" t="n"/>
      <c r="I1044" s="210">
        <f>IF('{Equipment Data Entry}'!C190="","",'{Equipment Data Entry}'!C190)</f>
        <v/>
      </c>
      <c r="J1044" s="418" t="n"/>
      <c r="K1044" s="418" t="n"/>
      <c r="L1044" s="418" t="n"/>
      <c r="M1044" s="403" t="n"/>
    </row>
    <row r="1045" ht="13.35" customHeight="1" s="162">
      <c r="B1045" s="422" t="n"/>
      <c r="C1045" s="423" t="n"/>
      <c r="D1045" s="422" t="n"/>
      <c r="E1045" s="424" t="n"/>
      <c r="F1045" s="423" t="n"/>
      <c r="G1045" s="422" t="n"/>
      <c r="H1045" s="423" t="n"/>
      <c r="I1045" s="422" t="n"/>
      <c r="J1045" s="424" t="n"/>
      <c r="K1045" s="424" t="n"/>
      <c r="L1045" s="424" t="n"/>
      <c r="M1045" s="423" t="n"/>
    </row>
    <row r="1046" ht="13.35" customHeight="1" s="162">
      <c r="B1046" s="199" t="inlineStr">
        <is>
          <t>Terminal Type</t>
        </is>
      </c>
      <c r="C1046" s="401" t="n"/>
      <c r="D1046" s="204">
        <f>IF('{Equipment Data Entry}'!H190="","",'{Equipment Data Entry}'!H190)</f>
        <v/>
      </c>
      <c r="E1046" s="400" t="n"/>
      <c r="F1046" s="400" t="n"/>
      <c r="G1046" s="401" t="n"/>
      <c r="I1046" s="199" t="inlineStr">
        <is>
          <t>Instrument</t>
        </is>
      </c>
      <c r="J1046" s="400" t="n"/>
      <c r="K1046" s="401" t="n"/>
      <c r="L1046" s="199" t="n"/>
      <c r="M1046" s="401" t="n"/>
    </row>
    <row r="1047" ht="13.35" customHeight="1" s="162">
      <c r="B1047" s="200" t="inlineStr">
        <is>
          <t>Unit Data</t>
        </is>
      </c>
      <c r="C1047" s="400" t="n"/>
      <c r="D1047" s="400" t="n"/>
      <c r="E1047" s="400" t="n"/>
      <c r="F1047" s="400" t="n"/>
      <c r="G1047" s="401" t="n"/>
      <c r="I1047" s="200" t="inlineStr">
        <is>
          <t>Design and Performance Data</t>
        </is>
      </c>
      <c r="J1047" s="400" t="n"/>
      <c r="K1047" s="400" t="n"/>
      <c r="L1047" s="400" t="n"/>
      <c r="M1047" s="401" t="n"/>
    </row>
    <row r="1048" ht="13.35" customHeight="1" s="162">
      <c r="B1048" s="199" t="inlineStr">
        <is>
          <t>Manufacturer</t>
        </is>
      </c>
      <c r="C1048" s="401" t="n"/>
      <c r="D1048" s="204">
        <f>IF('{Equipment Data Entry}'!E190="","",'{Equipment Data Entry}'!E190)</f>
        <v/>
      </c>
      <c r="E1048" s="400" t="n"/>
      <c r="F1048" s="400" t="n"/>
      <c r="G1048" s="401" t="n"/>
      <c r="I1048" s="199" t="inlineStr">
        <is>
          <t>Design Criteria</t>
        </is>
      </c>
      <c r="J1048" s="400" t="n"/>
      <c r="K1048" s="401" t="n"/>
      <c r="L1048" s="199" t="inlineStr">
        <is>
          <t>Design</t>
        </is>
      </c>
      <c r="M1048" s="199" t="inlineStr">
        <is>
          <t>Actual</t>
        </is>
      </c>
    </row>
    <row r="1049" ht="13.35" customHeight="1" s="162">
      <c r="B1049" s="199" t="inlineStr">
        <is>
          <t>Model Number</t>
        </is>
      </c>
      <c r="C1049" s="401" t="n"/>
      <c r="D1049" s="204">
        <f>IF('{Equipment Data Entry}'!F190="","",'{Equipment Data Entry}'!F190)</f>
        <v/>
      </c>
      <c r="E1049" s="400" t="n"/>
      <c r="F1049" s="400" t="n"/>
      <c r="G1049" s="401" t="n"/>
      <c r="I1049" s="199" t="inlineStr">
        <is>
          <t>Maximum CFM</t>
        </is>
      </c>
      <c r="J1049" s="400" t="n"/>
      <c r="K1049" s="401" t="n"/>
      <c r="L1049" s="24">
        <f>IF('{Equipment Data Entry}'!I190="","",'{Equipment Data Entry}'!I190)</f>
        <v/>
      </c>
      <c r="M1049" s="24">
        <f>L1063</f>
        <v/>
      </c>
    </row>
    <row r="1050" ht="13.35" customHeight="1" s="162">
      <c r="B1050" s="199" t="inlineStr">
        <is>
          <t>Serial Number</t>
        </is>
      </c>
      <c r="C1050" s="401" t="n"/>
      <c r="D1050" s="204" t="n"/>
      <c r="E1050" s="400" t="n"/>
      <c r="F1050" s="400" t="n"/>
      <c r="G1050" s="401" t="n"/>
      <c r="I1050" s="199" t="inlineStr">
        <is>
          <t>Minimum CFM</t>
        </is>
      </c>
      <c r="J1050" s="400" t="n"/>
      <c r="K1050" s="401" t="n"/>
      <c r="L1050" s="24">
        <f>IF('{Equipment Data Entry}'!J190="","",'{Equipment Data Entry}'!J190)</f>
        <v/>
      </c>
      <c r="M1050" s="24" t="n"/>
    </row>
    <row r="1051" ht="13.35" customHeight="1" s="162">
      <c r="B1051" s="199" t="inlineStr">
        <is>
          <t>Area Served</t>
        </is>
      </c>
      <c r="C1051" s="401" t="n"/>
      <c r="D1051" s="204">
        <f>IF('{Equipment Data Entry}'!C190="","",'{Equipment Data Entry}'!C190)</f>
        <v/>
      </c>
      <c r="E1051" s="400" t="n"/>
      <c r="F1051" s="400" t="n"/>
      <c r="G1051" s="401" t="n"/>
      <c r="I1051" s="199" t="inlineStr">
        <is>
          <t>Fan CFM</t>
        </is>
      </c>
      <c r="J1051" s="400" t="n"/>
      <c r="K1051" s="401" t="n"/>
      <c r="L1051" s="24">
        <f>IF('{Equipment Data Entry}'!L190="","",'{Equipment Data Entry}'!L190)</f>
        <v/>
      </c>
      <c r="M1051" s="24" t="n"/>
    </row>
    <row r="1052" ht="13.35" customHeight="1" s="162">
      <c r="B1052" s="199" t="inlineStr">
        <is>
          <t>Location</t>
        </is>
      </c>
      <c r="C1052" s="401" t="n"/>
      <c r="D1052" s="204">
        <f>IF('{Equipment Data Entry}'!D190="","",'{Equipment Data Entry}'!D190)</f>
        <v/>
      </c>
      <c r="E1052" s="400" t="n"/>
      <c r="F1052" s="400" t="n"/>
      <c r="G1052" s="401" t="n"/>
      <c r="I1052" s="199" t="inlineStr">
        <is>
          <t>DDC Address</t>
        </is>
      </c>
      <c r="J1052" s="400" t="n"/>
      <c r="K1052" s="401" t="n"/>
      <c r="L1052" s="208">
        <f>IF('{Equipment Data Entry}'!M190="","",'{Equipment Data Entry}'!M190)</f>
        <v/>
      </c>
      <c r="M1052" s="401" t="n"/>
    </row>
    <row r="1053" ht="13.35" customHeight="1" s="162">
      <c r="B1053" s="199" t="inlineStr">
        <is>
          <t>Inlet Size</t>
        </is>
      </c>
      <c r="C1053" s="401" t="n"/>
      <c r="D1053" s="204">
        <f>IF('{Equipment Data Entry}'!G190="","",'{Equipment Data Entry}'!G190)</f>
        <v/>
      </c>
      <c r="E1053" s="400" t="n"/>
      <c r="F1053" s="400" t="n"/>
      <c r="G1053" s="401" t="n"/>
      <c r="I1053" s="199" t="inlineStr">
        <is>
          <t>Calibration Factor</t>
        </is>
      </c>
      <c r="J1053" s="400" t="n"/>
      <c r="K1053" s="401" t="n"/>
      <c r="L1053" s="27" t="n"/>
      <c r="M1053" s="401" t="n"/>
    </row>
    <row r="1054" ht="13.35" customHeight="1" s="162">
      <c r="B1054" s="199" t="inlineStr">
        <is>
          <t>DDC Max / Min</t>
        </is>
      </c>
      <c r="C1054" s="401" t="n"/>
      <c r="D1054" s="204" t="n"/>
      <c r="E1054" s="400" t="n"/>
      <c r="F1054" s="400" t="n"/>
      <c r="G1054" s="401" t="n"/>
      <c r="I1054" s="199" t="inlineStr">
        <is>
          <t>Heating CFM</t>
        </is>
      </c>
      <c r="J1054" s="400" t="n"/>
      <c r="K1054" s="401" t="n"/>
      <c r="L1054" s="27">
        <f>IF('{Equipment Data Entry}'!K190="","",'{Equipment Data Entry}'!K190)</f>
        <v/>
      </c>
      <c r="M1054" s="401" t="n"/>
    </row>
    <row r="1055" ht="13.35" customHeight="1" s="162">
      <c r="B1055" s="188" t="inlineStr">
        <is>
          <t>Register / Grille / Diffuser Airflow</t>
        </is>
      </c>
      <c r="C1055" s="174" t="n"/>
      <c r="D1055" s="174" t="n"/>
      <c r="E1055" s="174" t="n"/>
      <c r="F1055" s="173" t="n"/>
      <c r="G1055" s="233" t="inlineStr">
        <is>
          <t>Design VEL</t>
        </is>
      </c>
      <c r="H1055" s="194" t="inlineStr">
        <is>
          <t>Design CFM</t>
        </is>
      </c>
      <c r="I1055" s="188" t="inlineStr">
        <is>
          <t>Initial</t>
        </is>
      </c>
      <c r="J1055" s="173" t="n"/>
      <c r="K1055" s="188" t="inlineStr">
        <is>
          <t>Final</t>
        </is>
      </c>
      <c r="L1055" s="173" t="n"/>
      <c r="M1055" s="188" t="inlineStr">
        <is>
          <t>%</t>
        </is>
      </c>
    </row>
    <row r="1056" ht="13.35" customHeight="1" s="162">
      <c r="B1056" s="153" t="inlineStr">
        <is>
          <t>No.</t>
        </is>
      </c>
      <c r="C1056" s="188" t="inlineStr">
        <is>
          <t>Area Served</t>
        </is>
      </c>
      <c r="D1056" s="188" t="inlineStr">
        <is>
          <t>Type</t>
        </is>
      </c>
      <c r="E1056" s="188" t="inlineStr">
        <is>
          <t>Size</t>
        </is>
      </c>
      <c r="F1056" s="188" t="inlineStr">
        <is>
          <t>Ak</t>
        </is>
      </c>
      <c r="G1056" s="440" t="n"/>
      <c r="H1056" s="440" t="n"/>
      <c r="I1056" s="188" t="inlineStr">
        <is>
          <t>VEL</t>
        </is>
      </c>
      <c r="J1056" s="188" t="inlineStr">
        <is>
          <t>CFM</t>
        </is>
      </c>
      <c r="K1056" s="188" t="inlineStr">
        <is>
          <t>VEL</t>
        </is>
      </c>
      <c r="L1056" s="188" t="inlineStr">
        <is>
          <t>CFM</t>
        </is>
      </c>
      <c r="M1056" s="440" t="n"/>
    </row>
    <row r="1057" ht="13.35" customHeight="1" s="162">
      <c r="B1057" s="307" t="n"/>
      <c r="C1057" s="307" t="n"/>
      <c r="E1057" s="307" t="n"/>
      <c r="F1057" s="32" t="n"/>
      <c r="G1057" s="33">
        <f>IF(F1057="", "", IF(OR(ISTEXT(H1057),ISTEXT(F1057)),"",H1057/F1057))</f>
        <v/>
      </c>
      <c r="H1057" s="33" t="n"/>
      <c r="I1057" s="33" t="n"/>
      <c r="J1057" s="33">
        <f>IF(I1057="", "", IF(OR(ISTEXT(I1057),ISTEXT($F1057)),"",I1057*$F1057))</f>
        <v/>
      </c>
      <c r="K1057" s="33" t="n"/>
      <c r="L1057" s="33">
        <f>IF(K1057="", "", IF(OR(ISTEXT(K1057),ISTEXT($F1057)),"",K1057*$F1057))</f>
        <v/>
      </c>
      <c r="M1057" s="30">
        <f>IF(OR(H1057="",H1057=0),"",IF(K1057="",IF(J1057="","",IF(OR(ISTEXT(J1057),ISTEXT(H1057)),"",J1057/H1057)),IF(OR(ISTEXT(L1057),ISTEXT(H1057)),"",L1057/H1057)))</f>
        <v/>
      </c>
    </row>
    <row r="1058" ht="13.35" customHeight="1" s="162">
      <c r="B1058" s="307" t="n"/>
      <c r="C1058" s="307" t="n"/>
      <c r="E1058" s="307" t="n"/>
      <c r="F1058" s="32" t="n"/>
      <c r="G1058" s="33">
        <f>IF(F1058="", "", IF(OR(ISTEXT(H1058),ISTEXT(F1058)),"",H1058/F1058))</f>
        <v/>
      </c>
      <c r="H1058" s="33" t="n"/>
      <c r="I1058" s="33" t="n"/>
      <c r="J1058" s="33">
        <f>IF(I1058="", "", IF(OR(ISTEXT(I1058),ISTEXT($F1058)),"",I1058*$F1058))</f>
        <v/>
      </c>
      <c r="K1058" s="33" t="n"/>
      <c r="L1058" s="33">
        <f>IF(K1058="", "", IF(OR(ISTEXT(K1058),ISTEXT($F1058)),"",K1058*$F1058))</f>
        <v/>
      </c>
      <c r="M1058" s="30">
        <f>IF(OR(H1058="",H1058=0),"",IF(K1058="",IF(J1058="","",IF(OR(ISTEXT(J1058),ISTEXT(H1058)),"",J1058/H1058)),IF(OR(ISTEXT(L1058),ISTEXT(H1058)),"",L1058/H1058)))</f>
        <v/>
      </c>
    </row>
    <row r="1059" ht="13.35" customHeight="1" s="162">
      <c r="B1059" s="307" t="n"/>
      <c r="C1059" s="307" t="n"/>
      <c r="E1059" s="307" t="n"/>
      <c r="F1059" s="32" t="n"/>
      <c r="G1059" s="33">
        <f>IF(F1059="", "", IF(OR(ISTEXT(H1059),ISTEXT(F1059)),"",H1059/F1059))</f>
        <v/>
      </c>
      <c r="H1059" s="33" t="n"/>
      <c r="I1059" s="33" t="n"/>
      <c r="J1059" s="33">
        <f>IF(I1059="", "", IF(OR(ISTEXT(I1059),ISTEXT($F1059)),"",I1059*$F1059))</f>
        <v/>
      </c>
      <c r="K1059" s="33" t="n"/>
      <c r="L1059" s="33">
        <f>IF(K1059="", "", IF(OR(ISTEXT(K1059),ISTEXT($F1059)),"",K1059*$F1059))</f>
        <v/>
      </c>
      <c r="M1059" s="30">
        <f>IF(OR(H1059="",H1059=0),"",IF(K1059="",IF(J1059="","",IF(OR(ISTEXT(J1059),ISTEXT(H1059)),"",J1059/H1059)),IF(OR(ISTEXT(L1059),ISTEXT(H1059)),"",L1059/H1059)))</f>
        <v/>
      </c>
    </row>
    <row r="1060" ht="13.35" customHeight="1" s="162">
      <c r="B1060" s="307" t="n"/>
      <c r="C1060" s="307" t="n"/>
      <c r="E1060" s="307" t="n"/>
      <c r="F1060" s="32" t="n"/>
      <c r="G1060" s="33">
        <f>IF(F1060="", "", IF(OR(ISTEXT(H1060),ISTEXT(F1060)),"",H1060/F1060))</f>
        <v/>
      </c>
      <c r="H1060" s="33" t="n"/>
      <c r="I1060" s="33" t="n"/>
      <c r="J1060" s="33">
        <f>IF(I1060="", "", IF(OR(ISTEXT(I1060),ISTEXT($F1060)),"",I1060*$F1060))</f>
        <v/>
      </c>
      <c r="K1060" s="33" t="n"/>
      <c r="L1060" s="33">
        <f>IF(K1060="", "", IF(OR(ISTEXT(K1060),ISTEXT($F1060)),"",K1060*$F1060))</f>
        <v/>
      </c>
      <c r="M1060" s="30">
        <f>IF(OR(H1060="",H1060=0),"",IF(K1060="",IF(J1060="","",IF(OR(ISTEXT(J1060),ISTEXT(H1060)),"",J1060/H1060)),IF(OR(ISTEXT(L1060),ISTEXT(H1060)),"",L1060/H1060)))</f>
        <v/>
      </c>
    </row>
    <row r="1061" ht="13.35" customHeight="1" s="162">
      <c r="B1061" s="307" t="n"/>
      <c r="C1061" s="307" t="n"/>
      <c r="E1061" s="307" t="n"/>
      <c r="F1061" s="32" t="n"/>
      <c r="G1061" s="33">
        <f>IF(F1061="", "", IF(OR(ISTEXT(H1061),ISTEXT(F1061)),"",H1061/F1061))</f>
        <v/>
      </c>
      <c r="H1061" s="33" t="n"/>
      <c r="I1061" s="33" t="n"/>
      <c r="J1061" s="33">
        <f>IF(I1061="", "", IF(OR(ISTEXT(I1061),ISTEXT($F1061)),"",I1061*$F1061))</f>
        <v/>
      </c>
      <c r="K1061" s="33" t="n"/>
      <c r="L1061" s="33">
        <f>IF(K1061="", "", IF(OR(ISTEXT(K1061),ISTEXT($F1061)),"",K1061*$F1061))</f>
        <v/>
      </c>
      <c r="M1061" s="30">
        <f>IF(OR(H1061="",H1061=0),"",IF(K1061="",IF(J1061="","",IF(OR(ISTEXT(J1061),ISTEXT(H1061)),"",J1061/H1061)),IF(OR(ISTEXT(L1061),ISTEXT(H1061)),"",L1061/H1061)))</f>
        <v/>
      </c>
    </row>
    <row r="1062" ht="13.35" customHeight="1" s="162">
      <c r="B1062" s="307" t="n"/>
      <c r="C1062" s="307" t="n"/>
      <c r="E1062" s="307" t="n"/>
      <c r="F1062" s="32" t="n"/>
      <c r="G1062" s="33">
        <f>IF(F1062="", "", IF(OR(ISTEXT(H1062),ISTEXT(F1062)),"",H1062/F1062))</f>
        <v/>
      </c>
      <c r="H1062" s="33" t="n"/>
      <c r="I1062" s="33" t="n"/>
      <c r="J1062" s="33">
        <f>IF(I1062="", "", IF(OR(ISTEXT(I1062),ISTEXT($F1062)),"",I1062*$F1062))</f>
        <v/>
      </c>
      <c r="K1062" s="33" t="n"/>
      <c r="L1062" s="33">
        <f>IF(K1062="", "", IF(OR(ISTEXT(K1062),ISTEXT($F1062)),"",K1062*$F1062))</f>
        <v/>
      </c>
      <c r="M1062" s="30">
        <f>IF(OR(H1062="",H1062=0),"",IF(K1062="",IF(J1062="","",IF(OR(ISTEXT(J1062),ISTEXT(H1062)),"",J1062/H1062)),IF(OR(ISTEXT(L1062),ISTEXT(H1062)),"",L1062/H1062)))</f>
        <v/>
      </c>
    </row>
    <row r="1063" ht="13.35" customHeight="1" s="162">
      <c r="B1063" s="42" t="n"/>
      <c r="C1063" s="231" t="inlineStr">
        <is>
          <t>Total</t>
        </is>
      </c>
      <c r="D1063" s="159" t="n"/>
      <c r="E1063" s="42" t="n"/>
      <c r="F1063" s="42" t="n"/>
      <c r="G1063" s="43" t="n"/>
      <c r="H1063" s="43">
        <f>IF(SUM(H1057:H1062)=0,"",SUM(H1057:H1062))</f>
        <v/>
      </c>
      <c r="I1063" s="43" t="n"/>
      <c r="J1063" s="43">
        <f>IF(SUM(J1057:J1062)=0,"",SUM(J1057:J1062))</f>
        <v/>
      </c>
      <c r="K1063" s="43" t="n"/>
      <c r="L1063" s="43">
        <f>IF(SUM(L1057:L1062)=0,"",SUM(L1057:L1062))</f>
        <v/>
      </c>
      <c r="M1063" s="35">
        <f>IF(OR(H1063="",H1063=0),"",IF(L1063="",IF(J1063="","",IF(OR(ISTEXT(J1063),ISTEXT(H1063)),"",J1063/H1063)),IF(OR(ISTEXT(L1063),ISTEXT(H1063)),"",L1063/H1063)))</f>
        <v/>
      </c>
    </row>
    <row r="1064" ht="13.35" customHeight="1" s="162">
      <c r="B1064" s="188" t="inlineStr">
        <is>
          <t>Remarks</t>
        </is>
      </c>
      <c r="C1064" s="173" t="n"/>
      <c r="D1064" s="154" t="n"/>
      <c r="E1064" s="174" t="n"/>
      <c r="F1064" s="174" t="n"/>
      <c r="G1064" s="174" t="n"/>
      <c r="H1064" s="174" t="n"/>
      <c r="I1064" s="174" t="n"/>
      <c r="J1064" s="174" t="n"/>
      <c r="K1064" s="174" t="n"/>
      <c r="L1064" s="174" t="n"/>
      <c r="M1064" s="173" t="n"/>
    </row>
    <row r="1065" ht="13.35" customHeight="1" s="162">
      <c r="B1065" s="154" t="n"/>
      <c r="C1065" s="174" t="n"/>
      <c r="D1065" s="174" t="n"/>
      <c r="E1065" s="174" t="n"/>
      <c r="F1065" s="174" t="n"/>
      <c r="G1065" s="174" t="n"/>
      <c r="H1065" s="174" t="n"/>
      <c r="I1065" s="174" t="n"/>
      <c r="J1065" s="174" t="n"/>
      <c r="K1065" s="174" t="n"/>
      <c r="L1065" s="174" t="n"/>
      <c r="M1065" s="173" t="n"/>
    </row>
    <row r="1066" ht="13.35" customHeight="1" s="162"/>
    <row r="1067" ht="13.35" customHeight="1" s="162"/>
    <row r="1068" ht="13.35" customHeight="1" s="162"/>
    <row r="1069" ht="13.35" customHeight="1" s="162"/>
    <row r="1070" ht="13.35" customHeight="1" s="162">
      <c r="B1070" s="200" t="inlineStr">
        <is>
          <t>System</t>
        </is>
      </c>
      <c r="C1070" s="403" t="n"/>
      <c r="D1070" s="209">
        <f>IF('{Equipment Data Entry}'!B191="","",'{Equipment Data Entry}'!B191)</f>
        <v/>
      </c>
      <c r="E1070" s="418" t="n"/>
      <c r="F1070" s="403" t="n"/>
      <c r="G1070" s="200" t="inlineStr">
        <is>
          <t>Service</t>
        </is>
      </c>
      <c r="H1070" s="403" t="n"/>
      <c r="I1070" s="210">
        <f>IF('{Equipment Data Entry}'!C191="","",'{Equipment Data Entry}'!C191)</f>
        <v/>
      </c>
      <c r="J1070" s="418" t="n"/>
      <c r="K1070" s="418" t="n"/>
      <c r="L1070" s="418" t="n"/>
      <c r="M1070" s="403" t="n"/>
    </row>
    <row r="1071" ht="13.35" customHeight="1" s="162">
      <c r="B1071" s="422" t="n"/>
      <c r="C1071" s="423" t="n"/>
      <c r="D1071" s="422" t="n"/>
      <c r="E1071" s="424" t="n"/>
      <c r="F1071" s="423" t="n"/>
      <c r="G1071" s="422" t="n"/>
      <c r="H1071" s="423" t="n"/>
      <c r="I1071" s="422" t="n"/>
      <c r="J1071" s="424" t="n"/>
      <c r="K1071" s="424" t="n"/>
      <c r="L1071" s="424" t="n"/>
      <c r="M1071" s="423" t="n"/>
    </row>
    <row r="1072" ht="13.35" customHeight="1" s="162">
      <c r="B1072" s="199" t="inlineStr">
        <is>
          <t>Terminal Type</t>
        </is>
      </c>
      <c r="C1072" s="401" t="n"/>
      <c r="D1072" s="204">
        <f>IF('{Equipment Data Entry}'!H191="","",'{Equipment Data Entry}'!H191)</f>
        <v/>
      </c>
      <c r="E1072" s="400" t="n"/>
      <c r="F1072" s="400" t="n"/>
      <c r="G1072" s="401" t="n"/>
      <c r="I1072" s="199" t="inlineStr">
        <is>
          <t>Instrument</t>
        </is>
      </c>
      <c r="J1072" s="400" t="n"/>
      <c r="K1072" s="401" t="n"/>
      <c r="L1072" s="199" t="n"/>
      <c r="M1072" s="401" t="n"/>
    </row>
    <row r="1073" ht="13.35" customHeight="1" s="162">
      <c r="B1073" s="200" t="inlineStr">
        <is>
          <t>Unit Data</t>
        </is>
      </c>
      <c r="C1073" s="400" t="n"/>
      <c r="D1073" s="400" t="n"/>
      <c r="E1073" s="400" t="n"/>
      <c r="F1073" s="400" t="n"/>
      <c r="G1073" s="401" t="n"/>
      <c r="I1073" s="200" t="inlineStr">
        <is>
          <t>Design and Performance Data</t>
        </is>
      </c>
      <c r="J1073" s="400" t="n"/>
      <c r="K1073" s="400" t="n"/>
      <c r="L1073" s="400" t="n"/>
      <c r="M1073" s="401" t="n"/>
    </row>
    <row r="1074" ht="13.35" customHeight="1" s="162">
      <c r="B1074" s="199" t="inlineStr">
        <is>
          <t>Manufacturer</t>
        </is>
      </c>
      <c r="C1074" s="401" t="n"/>
      <c r="D1074" s="204">
        <f>IF('{Equipment Data Entry}'!E191="","",'{Equipment Data Entry}'!E191)</f>
        <v/>
      </c>
      <c r="E1074" s="400" t="n"/>
      <c r="F1074" s="400" t="n"/>
      <c r="G1074" s="401" t="n"/>
      <c r="I1074" s="199" t="inlineStr">
        <is>
          <t>Design Criteria</t>
        </is>
      </c>
      <c r="J1074" s="400" t="n"/>
      <c r="K1074" s="401" t="n"/>
      <c r="L1074" s="199" t="inlineStr">
        <is>
          <t>Design</t>
        </is>
      </c>
      <c r="M1074" s="199" t="inlineStr">
        <is>
          <t>Actual</t>
        </is>
      </c>
    </row>
    <row r="1075" ht="13.35" customHeight="1" s="162">
      <c r="B1075" s="199" t="inlineStr">
        <is>
          <t>Model Number</t>
        </is>
      </c>
      <c r="C1075" s="401" t="n"/>
      <c r="D1075" s="204">
        <f>IF('{Equipment Data Entry}'!F191="","",'{Equipment Data Entry}'!F191)</f>
        <v/>
      </c>
      <c r="E1075" s="400" t="n"/>
      <c r="F1075" s="400" t="n"/>
      <c r="G1075" s="401" t="n"/>
      <c r="I1075" s="199" t="inlineStr">
        <is>
          <t>Maximum CFM</t>
        </is>
      </c>
      <c r="J1075" s="400" t="n"/>
      <c r="K1075" s="401" t="n"/>
      <c r="L1075" s="24">
        <f>IF('{Equipment Data Entry}'!I191="","",'{Equipment Data Entry}'!I191)</f>
        <v/>
      </c>
      <c r="M1075" s="24">
        <f>L1089</f>
        <v/>
      </c>
    </row>
    <row r="1076" ht="13.35" customHeight="1" s="162">
      <c r="B1076" s="199" t="inlineStr">
        <is>
          <t>Serial Number</t>
        </is>
      </c>
      <c r="C1076" s="401" t="n"/>
      <c r="D1076" s="204" t="n"/>
      <c r="E1076" s="400" t="n"/>
      <c r="F1076" s="400" t="n"/>
      <c r="G1076" s="401" t="n"/>
      <c r="I1076" s="199" t="inlineStr">
        <is>
          <t>Minimum CFM</t>
        </is>
      </c>
      <c r="J1076" s="400" t="n"/>
      <c r="K1076" s="401" t="n"/>
      <c r="L1076" s="24">
        <f>IF('{Equipment Data Entry}'!J191="","",'{Equipment Data Entry}'!J191)</f>
        <v/>
      </c>
      <c r="M1076" s="24" t="n"/>
    </row>
    <row r="1077" ht="13.35" customHeight="1" s="162">
      <c r="B1077" s="199" t="inlineStr">
        <is>
          <t>Area Served</t>
        </is>
      </c>
      <c r="C1077" s="401" t="n"/>
      <c r="D1077" s="204">
        <f>IF('{Equipment Data Entry}'!C191="","",'{Equipment Data Entry}'!C191)</f>
        <v/>
      </c>
      <c r="E1077" s="400" t="n"/>
      <c r="F1077" s="400" t="n"/>
      <c r="G1077" s="401" t="n"/>
      <c r="I1077" s="199" t="inlineStr">
        <is>
          <t>Fan CFM</t>
        </is>
      </c>
      <c r="J1077" s="400" t="n"/>
      <c r="K1077" s="401" t="n"/>
      <c r="L1077" s="24">
        <f>IF('{Equipment Data Entry}'!L191="","",'{Equipment Data Entry}'!L191)</f>
        <v/>
      </c>
      <c r="M1077" s="24" t="n"/>
    </row>
    <row r="1078" ht="13.35" customHeight="1" s="162">
      <c r="B1078" s="199" t="inlineStr">
        <is>
          <t>Location</t>
        </is>
      </c>
      <c r="C1078" s="401" t="n"/>
      <c r="D1078" s="204">
        <f>IF('{Equipment Data Entry}'!D191="","",'{Equipment Data Entry}'!D191)</f>
        <v/>
      </c>
      <c r="E1078" s="400" t="n"/>
      <c r="F1078" s="400" t="n"/>
      <c r="G1078" s="401" t="n"/>
      <c r="I1078" s="199" t="inlineStr">
        <is>
          <t>DDC Address</t>
        </is>
      </c>
      <c r="J1078" s="400" t="n"/>
      <c r="K1078" s="401" t="n"/>
      <c r="L1078" s="208">
        <f>IF('{Equipment Data Entry}'!M191="","",'{Equipment Data Entry}'!M191)</f>
        <v/>
      </c>
      <c r="M1078" s="401" t="n"/>
    </row>
    <row r="1079" ht="13.35" customHeight="1" s="162">
      <c r="B1079" s="199" t="inlineStr">
        <is>
          <t>Inlet Size</t>
        </is>
      </c>
      <c r="C1079" s="401" t="n"/>
      <c r="D1079" s="204">
        <f>IF('{Equipment Data Entry}'!G191="","",'{Equipment Data Entry}'!G191)</f>
        <v/>
      </c>
      <c r="E1079" s="400" t="n"/>
      <c r="F1079" s="400" t="n"/>
      <c r="G1079" s="401" t="n"/>
      <c r="I1079" s="199" t="inlineStr">
        <is>
          <t>Calibration Factor</t>
        </is>
      </c>
      <c r="J1079" s="400" t="n"/>
      <c r="K1079" s="401" t="n"/>
      <c r="L1079" s="27" t="n"/>
      <c r="M1079" s="401" t="n"/>
    </row>
    <row r="1080" ht="13.35" customHeight="1" s="162">
      <c r="B1080" s="199" t="inlineStr">
        <is>
          <t>DDC Max / Min</t>
        </is>
      </c>
      <c r="C1080" s="401" t="n"/>
      <c r="D1080" s="204" t="n"/>
      <c r="E1080" s="400" t="n"/>
      <c r="F1080" s="400" t="n"/>
      <c r="G1080" s="401" t="n"/>
      <c r="I1080" s="199" t="inlineStr">
        <is>
          <t>Heating CFM</t>
        </is>
      </c>
      <c r="J1080" s="400" t="n"/>
      <c r="K1080" s="401" t="n"/>
      <c r="L1080" s="27">
        <f>IF('{Equipment Data Entry}'!K191="","",'{Equipment Data Entry}'!K191)</f>
        <v/>
      </c>
      <c r="M1080" s="401" t="n"/>
    </row>
    <row r="1081" ht="13.35" customHeight="1" s="162">
      <c r="B1081" s="188" t="inlineStr">
        <is>
          <t>Register / Grille / Diffuser Airflow</t>
        </is>
      </c>
      <c r="C1081" s="174" t="n"/>
      <c r="D1081" s="174" t="n"/>
      <c r="E1081" s="174" t="n"/>
      <c r="F1081" s="173" t="n"/>
      <c r="G1081" s="233" t="inlineStr">
        <is>
          <t>Design VEL</t>
        </is>
      </c>
      <c r="H1081" s="194" t="inlineStr">
        <is>
          <t>Design CFM</t>
        </is>
      </c>
      <c r="I1081" s="188" t="inlineStr">
        <is>
          <t>Initial</t>
        </is>
      </c>
      <c r="J1081" s="173" t="n"/>
      <c r="K1081" s="188" t="inlineStr">
        <is>
          <t>Final</t>
        </is>
      </c>
      <c r="L1081" s="173" t="n"/>
      <c r="M1081" s="188" t="inlineStr">
        <is>
          <t>%</t>
        </is>
      </c>
    </row>
    <row r="1082" ht="13.35" customHeight="1" s="162">
      <c r="B1082" s="153" t="inlineStr">
        <is>
          <t>No.</t>
        </is>
      </c>
      <c r="C1082" s="188" t="inlineStr">
        <is>
          <t>Area Served</t>
        </is>
      </c>
      <c r="D1082" s="188" t="inlineStr">
        <is>
          <t>Type</t>
        </is>
      </c>
      <c r="E1082" s="188" t="inlineStr">
        <is>
          <t>Size</t>
        </is>
      </c>
      <c r="F1082" s="188" t="inlineStr">
        <is>
          <t>Ak</t>
        </is>
      </c>
      <c r="G1082" s="440" t="n"/>
      <c r="H1082" s="440" t="n"/>
      <c r="I1082" s="188" t="inlineStr">
        <is>
          <t>VEL</t>
        </is>
      </c>
      <c r="J1082" s="188" t="inlineStr">
        <is>
          <t>CFM</t>
        </is>
      </c>
      <c r="K1082" s="188" t="inlineStr">
        <is>
          <t>VEL</t>
        </is>
      </c>
      <c r="L1082" s="188" t="inlineStr">
        <is>
          <t>CFM</t>
        </is>
      </c>
      <c r="M1082" s="440" t="n"/>
    </row>
    <row r="1083" ht="13.35" customHeight="1" s="162">
      <c r="B1083" s="307" t="n"/>
      <c r="C1083" s="307" t="n"/>
      <c r="E1083" s="307" t="n"/>
      <c r="F1083" s="32" t="n"/>
      <c r="G1083" s="33">
        <f>IF(F1083="", "", IF(OR(ISTEXT(H1083),ISTEXT(F1083)),"",H1083/F1083))</f>
        <v/>
      </c>
      <c r="H1083" s="33" t="n"/>
      <c r="I1083" s="33" t="n"/>
      <c r="J1083" s="33">
        <f>IF(I1083="", "", IF(OR(ISTEXT(I1083),ISTEXT($F1083)),"",I1083*$F1083))</f>
        <v/>
      </c>
      <c r="K1083" s="33" t="n"/>
      <c r="L1083" s="33">
        <f>IF(K1083="", "", IF(OR(ISTEXT(K1083),ISTEXT($F1083)),"",K1083*$F1083))</f>
        <v/>
      </c>
      <c r="M1083" s="30">
        <f>IF(OR(H1083="",H1083=0),"",IF(K1083="",IF(J1083="","",IF(OR(ISTEXT(J1083),ISTEXT(H1083)),"",J1083/H1083)),IF(OR(ISTEXT(L1083),ISTEXT(H1083)),"",L1083/H1083)))</f>
        <v/>
      </c>
    </row>
    <row r="1084" ht="13.35" customHeight="1" s="162">
      <c r="B1084" s="307" t="n"/>
      <c r="C1084" s="307" t="n"/>
      <c r="E1084" s="307" t="n"/>
      <c r="F1084" s="32" t="n"/>
      <c r="G1084" s="33">
        <f>IF(F1084="", "", IF(OR(ISTEXT(H1084),ISTEXT(F1084)),"",H1084/F1084))</f>
        <v/>
      </c>
      <c r="H1084" s="33" t="n"/>
      <c r="I1084" s="33" t="n"/>
      <c r="J1084" s="33">
        <f>IF(I1084="", "", IF(OR(ISTEXT(I1084),ISTEXT($F1084)),"",I1084*$F1084))</f>
        <v/>
      </c>
      <c r="K1084" s="33" t="n"/>
      <c r="L1084" s="33">
        <f>IF(K1084="", "", IF(OR(ISTEXT(K1084),ISTEXT($F1084)),"",K1084*$F1084))</f>
        <v/>
      </c>
      <c r="M1084" s="30">
        <f>IF(OR(H1084="",H1084=0),"",IF(K1084="",IF(J1084="","",IF(OR(ISTEXT(J1084),ISTEXT(H1084)),"",J1084/H1084)),IF(OR(ISTEXT(L1084),ISTEXT(H1084)),"",L1084/H1084)))</f>
        <v/>
      </c>
    </row>
    <row r="1085" ht="13.35" customHeight="1" s="162">
      <c r="B1085" s="307" t="n"/>
      <c r="C1085" s="307" t="n"/>
      <c r="E1085" s="307" t="n"/>
      <c r="F1085" s="32" t="n"/>
      <c r="G1085" s="33">
        <f>IF(F1085="", "", IF(OR(ISTEXT(H1085),ISTEXT(F1085)),"",H1085/F1085))</f>
        <v/>
      </c>
      <c r="H1085" s="33" t="n"/>
      <c r="I1085" s="33" t="n"/>
      <c r="J1085" s="33">
        <f>IF(I1085="", "", IF(OR(ISTEXT(I1085),ISTEXT($F1085)),"",I1085*$F1085))</f>
        <v/>
      </c>
      <c r="K1085" s="33" t="n"/>
      <c r="L1085" s="33">
        <f>IF(K1085="", "", IF(OR(ISTEXT(K1085),ISTEXT($F1085)),"",K1085*$F1085))</f>
        <v/>
      </c>
      <c r="M1085" s="30">
        <f>IF(OR(H1085="",H1085=0),"",IF(K1085="",IF(J1085="","",IF(OR(ISTEXT(J1085),ISTEXT(H1085)),"",J1085/H1085)),IF(OR(ISTEXT(L1085),ISTEXT(H1085)),"",L1085/H1085)))</f>
        <v/>
      </c>
    </row>
    <row r="1086" ht="13.35" customHeight="1" s="162">
      <c r="B1086" s="307" t="n"/>
      <c r="C1086" s="307" t="n"/>
      <c r="E1086" s="307" t="n"/>
      <c r="F1086" s="32" t="n"/>
      <c r="G1086" s="33">
        <f>IF(F1086="", "", IF(OR(ISTEXT(H1086),ISTEXT(F1086)),"",H1086/F1086))</f>
        <v/>
      </c>
      <c r="H1086" s="33" t="n"/>
      <c r="I1086" s="33" t="n"/>
      <c r="J1086" s="33">
        <f>IF(I1086="", "", IF(OR(ISTEXT(I1086),ISTEXT($F1086)),"",I1086*$F1086))</f>
        <v/>
      </c>
      <c r="K1086" s="33" t="n"/>
      <c r="L1086" s="33">
        <f>IF(K1086="", "", IF(OR(ISTEXT(K1086),ISTEXT($F1086)),"",K1086*$F1086))</f>
        <v/>
      </c>
      <c r="M1086" s="30">
        <f>IF(OR(H1086="",H1086=0),"",IF(K1086="",IF(J1086="","",IF(OR(ISTEXT(J1086),ISTEXT(H1086)),"",J1086/H1086)),IF(OR(ISTEXT(L1086),ISTEXT(H1086)),"",L1086/H1086)))</f>
        <v/>
      </c>
    </row>
    <row r="1087" ht="13.35" customHeight="1" s="162">
      <c r="B1087" s="307" t="n"/>
      <c r="C1087" s="307" t="n"/>
      <c r="E1087" s="307" t="n"/>
      <c r="F1087" s="32" t="n"/>
      <c r="G1087" s="33">
        <f>IF(F1087="", "", IF(OR(ISTEXT(H1087),ISTEXT(F1087)),"",H1087/F1087))</f>
        <v/>
      </c>
      <c r="H1087" s="33" t="n"/>
      <c r="I1087" s="33" t="n"/>
      <c r="J1087" s="33">
        <f>IF(I1087="", "", IF(OR(ISTEXT(I1087),ISTEXT($F1087)),"",I1087*$F1087))</f>
        <v/>
      </c>
      <c r="K1087" s="33" t="n"/>
      <c r="L1087" s="33">
        <f>IF(K1087="", "", IF(OR(ISTEXT(K1087),ISTEXT($F1087)),"",K1087*$F1087))</f>
        <v/>
      </c>
      <c r="M1087" s="30">
        <f>IF(OR(H1087="",H1087=0),"",IF(K1087="",IF(J1087="","",IF(OR(ISTEXT(J1087),ISTEXT(H1087)),"",J1087/H1087)),IF(OR(ISTEXT(L1087),ISTEXT(H1087)),"",L1087/H1087)))</f>
        <v/>
      </c>
    </row>
    <row r="1088" ht="13.35" customHeight="1" s="162">
      <c r="B1088" s="307" t="n"/>
      <c r="C1088" s="307" t="n"/>
      <c r="E1088" s="307" t="n"/>
      <c r="F1088" s="32" t="n"/>
      <c r="G1088" s="33">
        <f>IF(F1088="", "", IF(OR(ISTEXT(H1088),ISTEXT(F1088)),"",H1088/F1088))</f>
        <v/>
      </c>
      <c r="H1088" s="33" t="n"/>
      <c r="I1088" s="33" t="n"/>
      <c r="J1088" s="33">
        <f>IF(I1088="", "", IF(OR(ISTEXT(I1088),ISTEXT($F1088)),"",I1088*$F1088))</f>
        <v/>
      </c>
      <c r="K1088" s="33" t="n"/>
      <c r="L1088" s="33">
        <f>IF(K1088="", "", IF(OR(ISTEXT(K1088),ISTEXT($F1088)),"",K1088*$F1088))</f>
        <v/>
      </c>
      <c r="M1088" s="30">
        <f>IF(OR(H1088="",H1088=0),"",IF(K1088="",IF(J1088="","",IF(OR(ISTEXT(J1088),ISTEXT(H1088)),"",J1088/H1088)),IF(OR(ISTEXT(L1088),ISTEXT(H1088)),"",L1088/H1088)))</f>
        <v/>
      </c>
    </row>
    <row r="1089" ht="13.35" customHeight="1" s="162">
      <c r="B1089" s="42" t="n"/>
      <c r="C1089" s="231" t="inlineStr">
        <is>
          <t>Total</t>
        </is>
      </c>
      <c r="D1089" s="159" t="n"/>
      <c r="E1089" s="42" t="n"/>
      <c r="F1089" s="42" t="n"/>
      <c r="G1089" s="43" t="n"/>
      <c r="H1089" s="43">
        <f>IF(SUM(H1083:H1088)=0,"",SUM(H1083:H1088))</f>
        <v/>
      </c>
      <c r="I1089" s="43" t="n"/>
      <c r="J1089" s="43">
        <f>IF(SUM(J1083:J1088)=0,"",SUM(J1083:J1088))</f>
        <v/>
      </c>
      <c r="K1089" s="43" t="n"/>
      <c r="L1089" s="43">
        <f>IF(SUM(L1083:L1088)=0,"",SUM(L1083:L1088))</f>
        <v/>
      </c>
      <c r="M1089" s="35">
        <f>IF(OR(H1089="",H1089=0),"",IF(L1089="",IF(J1089="","",IF(OR(ISTEXT(J1089),ISTEXT(H1089)),"",J1089/H1089)),IF(OR(ISTEXT(L1089),ISTEXT(H1089)),"",L1089/H1089)))</f>
        <v/>
      </c>
    </row>
    <row r="1090" ht="13.35" customHeight="1" s="162">
      <c r="B1090" s="188" t="inlineStr">
        <is>
          <t>Remarks</t>
        </is>
      </c>
      <c r="C1090" s="173" t="n"/>
      <c r="D1090" s="154" t="n"/>
      <c r="E1090" s="174" t="n"/>
      <c r="F1090" s="174" t="n"/>
      <c r="G1090" s="174" t="n"/>
      <c r="H1090" s="174" t="n"/>
      <c r="I1090" s="174" t="n"/>
      <c r="J1090" s="174" t="n"/>
      <c r="K1090" s="174" t="n"/>
      <c r="L1090" s="174" t="n"/>
      <c r="M1090" s="173" t="n"/>
    </row>
    <row r="1091" ht="13.35" customHeight="1" s="162">
      <c r="B1091" s="154" t="n"/>
      <c r="C1091" s="174" t="n"/>
      <c r="D1091" s="174" t="n"/>
      <c r="E1091" s="174" t="n"/>
      <c r="F1091" s="174" t="n"/>
      <c r="G1091" s="174" t="n"/>
      <c r="H1091" s="174" t="n"/>
      <c r="I1091" s="174" t="n"/>
      <c r="J1091" s="174" t="n"/>
      <c r="K1091" s="174" t="n"/>
      <c r="L1091" s="174" t="n"/>
      <c r="M1091" s="173" t="n"/>
    </row>
    <row r="1092" ht="13.35" customHeight="1" s="162"/>
    <row r="1093" ht="13.35" customHeight="1" s="162"/>
    <row r="1094" ht="13.35" customHeight="1" s="162"/>
    <row r="1095" ht="13.35" customHeight="1" s="162"/>
    <row r="1096" ht="13.35" customHeight="1" s="162">
      <c r="B1096" s="200" t="inlineStr">
        <is>
          <t>System</t>
        </is>
      </c>
      <c r="C1096" s="403" t="n"/>
      <c r="D1096" s="209">
        <f>IF('{Equipment Data Entry}'!B192="","",'{Equipment Data Entry}'!B192)</f>
        <v/>
      </c>
      <c r="E1096" s="418" t="n"/>
      <c r="F1096" s="403" t="n"/>
      <c r="G1096" s="200" t="inlineStr">
        <is>
          <t>Service</t>
        </is>
      </c>
      <c r="H1096" s="403" t="n"/>
      <c r="I1096" s="210">
        <f>IF('{Equipment Data Entry}'!C192="","",'{Equipment Data Entry}'!C192)</f>
        <v/>
      </c>
      <c r="J1096" s="418" t="n"/>
      <c r="K1096" s="418" t="n"/>
      <c r="L1096" s="418" t="n"/>
      <c r="M1096" s="403" t="n"/>
    </row>
    <row r="1097" ht="13.35" customHeight="1" s="162">
      <c r="B1097" s="422" t="n"/>
      <c r="C1097" s="423" t="n"/>
      <c r="D1097" s="422" t="n"/>
      <c r="E1097" s="424" t="n"/>
      <c r="F1097" s="423" t="n"/>
      <c r="G1097" s="422" t="n"/>
      <c r="H1097" s="423" t="n"/>
      <c r="I1097" s="422" t="n"/>
      <c r="J1097" s="424" t="n"/>
      <c r="K1097" s="424" t="n"/>
      <c r="L1097" s="424" t="n"/>
      <c r="M1097" s="423" t="n"/>
    </row>
    <row r="1098" ht="13.35" customHeight="1" s="162">
      <c r="B1098" s="199" t="inlineStr">
        <is>
          <t>Terminal Type</t>
        </is>
      </c>
      <c r="C1098" s="401" t="n"/>
      <c r="D1098" s="204">
        <f>IF('{Equipment Data Entry}'!H192="","",'{Equipment Data Entry}'!H192)</f>
        <v/>
      </c>
      <c r="E1098" s="400" t="n"/>
      <c r="F1098" s="400" t="n"/>
      <c r="G1098" s="401" t="n"/>
      <c r="I1098" s="199" t="inlineStr">
        <is>
          <t>Instrument</t>
        </is>
      </c>
      <c r="J1098" s="400" t="n"/>
      <c r="K1098" s="401" t="n"/>
      <c r="L1098" s="199" t="n"/>
      <c r="M1098" s="401" t="n"/>
    </row>
    <row r="1099" ht="13.35" customHeight="1" s="162">
      <c r="B1099" s="200" t="inlineStr">
        <is>
          <t>Unit Data</t>
        </is>
      </c>
      <c r="C1099" s="400" t="n"/>
      <c r="D1099" s="400" t="n"/>
      <c r="E1099" s="400" t="n"/>
      <c r="F1099" s="400" t="n"/>
      <c r="G1099" s="401" t="n"/>
      <c r="I1099" s="200" t="inlineStr">
        <is>
          <t>Design and Performance Data</t>
        </is>
      </c>
      <c r="J1099" s="400" t="n"/>
      <c r="K1099" s="400" t="n"/>
      <c r="L1099" s="400" t="n"/>
      <c r="M1099" s="401" t="n"/>
    </row>
    <row r="1100" ht="13.35" customHeight="1" s="162">
      <c r="B1100" s="199" t="inlineStr">
        <is>
          <t>Manufacturer</t>
        </is>
      </c>
      <c r="C1100" s="401" t="n"/>
      <c r="D1100" s="204">
        <f>IF('{Equipment Data Entry}'!E192="","",'{Equipment Data Entry}'!E192)</f>
        <v/>
      </c>
      <c r="E1100" s="400" t="n"/>
      <c r="F1100" s="400" t="n"/>
      <c r="G1100" s="401" t="n"/>
      <c r="I1100" s="199" t="inlineStr">
        <is>
          <t>Design Criteria</t>
        </is>
      </c>
      <c r="J1100" s="400" t="n"/>
      <c r="K1100" s="401" t="n"/>
      <c r="L1100" s="199" t="inlineStr">
        <is>
          <t>Design</t>
        </is>
      </c>
      <c r="M1100" s="199" t="inlineStr">
        <is>
          <t>Actual</t>
        </is>
      </c>
    </row>
    <row r="1101" ht="13.35" customHeight="1" s="162">
      <c r="B1101" s="199" t="inlineStr">
        <is>
          <t>Model Number</t>
        </is>
      </c>
      <c r="C1101" s="401" t="n"/>
      <c r="D1101" s="204">
        <f>IF('{Equipment Data Entry}'!F192="","",'{Equipment Data Entry}'!F192)</f>
        <v/>
      </c>
      <c r="E1101" s="400" t="n"/>
      <c r="F1101" s="400" t="n"/>
      <c r="G1101" s="401" t="n"/>
      <c r="I1101" s="199" t="inlineStr">
        <is>
          <t>Maximum CFM</t>
        </is>
      </c>
      <c r="J1101" s="400" t="n"/>
      <c r="K1101" s="401" t="n"/>
      <c r="L1101" s="24">
        <f>IF('{Equipment Data Entry}'!I192="","",'{Equipment Data Entry}'!I192)</f>
        <v/>
      </c>
      <c r="M1101" s="24">
        <f>L1115</f>
        <v/>
      </c>
    </row>
    <row r="1102" ht="13.35" customHeight="1" s="162">
      <c r="B1102" s="199" t="inlineStr">
        <is>
          <t>Serial Number</t>
        </is>
      </c>
      <c r="C1102" s="401" t="n"/>
      <c r="D1102" s="204" t="n"/>
      <c r="E1102" s="400" t="n"/>
      <c r="F1102" s="400" t="n"/>
      <c r="G1102" s="401" t="n"/>
      <c r="I1102" s="199" t="inlineStr">
        <is>
          <t>Minimum CFM</t>
        </is>
      </c>
      <c r="J1102" s="400" t="n"/>
      <c r="K1102" s="401" t="n"/>
      <c r="L1102" s="24">
        <f>IF('{Equipment Data Entry}'!J192="","",'{Equipment Data Entry}'!J192)</f>
        <v/>
      </c>
      <c r="M1102" s="24" t="n"/>
    </row>
    <row r="1103" ht="13.35" customHeight="1" s="162">
      <c r="B1103" s="199" t="inlineStr">
        <is>
          <t>Area Served</t>
        </is>
      </c>
      <c r="C1103" s="401" t="n"/>
      <c r="D1103" s="204">
        <f>IF('{Equipment Data Entry}'!C192="","",'{Equipment Data Entry}'!C192)</f>
        <v/>
      </c>
      <c r="E1103" s="400" t="n"/>
      <c r="F1103" s="400" t="n"/>
      <c r="G1103" s="401" t="n"/>
      <c r="I1103" s="199" t="inlineStr">
        <is>
          <t>Fan CFM</t>
        </is>
      </c>
      <c r="J1103" s="400" t="n"/>
      <c r="K1103" s="401" t="n"/>
      <c r="L1103" s="24">
        <f>IF('{Equipment Data Entry}'!L192="","",'{Equipment Data Entry}'!L192)</f>
        <v/>
      </c>
      <c r="M1103" s="24" t="n"/>
    </row>
    <row r="1104" ht="13.35" customHeight="1" s="162">
      <c r="B1104" s="199" t="inlineStr">
        <is>
          <t>Location</t>
        </is>
      </c>
      <c r="C1104" s="401" t="n"/>
      <c r="D1104" s="204">
        <f>IF('{Equipment Data Entry}'!D192="","",'{Equipment Data Entry}'!D192)</f>
        <v/>
      </c>
      <c r="E1104" s="400" t="n"/>
      <c r="F1104" s="400" t="n"/>
      <c r="G1104" s="401" t="n"/>
      <c r="I1104" s="199" t="inlineStr">
        <is>
          <t>DDC Address</t>
        </is>
      </c>
      <c r="J1104" s="400" t="n"/>
      <c r="K1104" s="401" t="n"/>
      <c r="L1104" s="208">
        <f>IF('{Equipment Data Entry}'!M192="","",'{Equipment Data Entry}'!M192)</f>
        <v/>
      </c>
      <c r="M1104" s="401" t="n"/>
    </row>
    <row r="1105" ht="13.35" customHeight="1" s="162">
      <c r="B1105" s="199" t="inlineStr">
        <is>
          <t>Inlet Size</t>
        </is>
      </c>
      <c r="C1105" s="401" t="n"/>
      <c r="D1105" s="204">
        <f>IF('{Equipment Data Entry}'!G192="","",'{Equipment Data Entry}'!G192)</f>
        <v/>
      </c>
      <c r="E1105" s="400" t="n"/>
      <c r="F1105" s="400" t="n"/>
      <c r="G1105" s="401" t="n"/>
      <c r="I1105" s="199" t="inlineStr">
        <is>
          <t>Calibration Factor</t>
        </is>
      </c>
      <c r="J1105" s="400" t="n"/>
      <c r="K1105" s="401" t="n"/>
      <c r="L1105" s="27" t="n"/>
      <c r="M1105" s="401" t="n"/>
    </row>
    <row r="1106" ht="13.35" customHeight="1" s="162">
      <c r="B1106" s="199" t="inlineStr">
        <is>
          <t>DDC Max / Min</t>
        </is>
      </c>
      <c r="C1106" s="401" t="n"/>
      <c r="D1106" s="204" t="n"/>
      <c r="E1106" s="400" t="n"/>
      <c r="F1106" s="400" t="n"/>
      <c r="G1106" s="401" t="n"/>
      <c r="I1106" s="199" t="inlineStr">
        <is>
          <t>Heating CFM</t>
        </is>
      </c>
      <c r="J1106" s="400" t="n"/>
      <c r="K1106" s="401" t="n"/>
      <c r="L1106" s="27">
        <f>IF('{Equipment Data Entry}'!K192="","",'{Equipment Data Entry}'!K192)</f>
        <v/>
      </c>
      <c r="M1106" s="401" t="n"/>
    </row>
    <row r="1107" ht="13.35" customHeight="1" s="162">
      <c r="B1107" s="188" t="inlineStr">
        <is>
          <t>Register / Grille / Diffuser Airflow</t>
        </is>
      </c>
      <c r="C1107" s="174" t="n"/>
      <c r="D1107" s="174" t="n"/>
      <c r="E1107" s="174" t="n"/>
      <c r="F1107" s="173" t="n"/>
      <c r="G1107" s="233" t="inlineStr">
        <is>
          <t>Design VEL</t>
        </is>
      </c>
      <c r="H1107" s="194" t="inlineStr">
        <is>
          <t>Design CFM</t>
        </is>
      </c>
      <c r="I1107" s="188" t="inlineStr">
        <is>
          <t>Initial</t>
        </is>
      </c>
      <c r="J1107" s="173" t="n"/>
      <c r="K1107" s="188" t="inlineStr">
        <is>
          <t>Final</t>
        </is>
      </c>
      <c r="L1107" s="173" t="n"/>
      <c r="M1107" s="188" t="inlineStr">
        <is>
          <t>%</t>
        </is>
      </c>
    </row>
    <row r="1108" ht="13.35" customHeight="1" s="162">
      <c r="B1108" s="153" t="inlineStr">
        <is>
          <t>No.</t>
        </is>
      </c>
      <c r="C1108" s="188" t="inlineStr">
        <is>
          <t>Area Served</t>
        </is>
      </c>
      <c r="D1108" s="188" t="inlineStr">
        <is>
          <t>Type</t>
        </is>
      </c>
      <c r="E1108" s="188" t="inlineStr">
        <is>
          <t>Size</t>
        </is>
      </c>
      <c r="F1108" s="188" t="inlineStr">
        <is>
          <t>Ak</t>
        </is>
      </c>
      <c r="G1108" s="440" t="n"/>
      <c r="H1108" s="440" t="n"/>
      <c r="I1108" s="188" t="inlineStr">
        <is>
          <t>VEL</t>
        </is>
      </c>
      <c r="J1108" s="188" t="inlineStr">
        <is>
          <t>CFM</t>
        </is>
      </c>
      <c r="K1108" s="188" t="inlineStr">
        <is>
          <t>VEL</t>
        </is>
      </c>
      <c r="L1108" s="188" t="inlineStr">
        <is>
          <t>CFM</t>
        </is>
      </c>
      <c r="M1108" s="440" t="n"/>
    </row>
    <row r="1109" ht="13.35" customHeight="1" s="162">
      <c r="B1109" s="307" t="n"/>
      <c r="C1109" s="307" t="n"/>
      <c r="E1109" s="307" t="n"/>
      <c r="F1109" s="32" t="n"/>
      <c r="G1109" s="33">
        <f>IF(F1109="", "", IF(OR(ISTEXT(H1109),ISTEXT(F1109)),"",H1109/F1109))</f>
        <v/>
      </c>
      <c r="H1109" s="33" t="n"/>
      <c r="I1109" s="33" t="n"/>
      <c r="J1109" s="33">
        <f>IF(I1109="", "", IF(OR(ISTEXT(I1109),ISTEXT($F1109)),"",I1109*$F1109))</f>
        <v/>
      </c>
      <c r="K1109" s="33" t="n"/>
      <c r="L1109" s="33">
        <f>IF(K1109="", "", IF(OR(ISTEXT(K1109),ISTEXT($F1109)),"",K1109*$F1109))</f>
        <v/>
      </c>
      <c r="M1109" s="30">
        <f>IF(OR(H1109="",H1109=0),"",IF(K1109="",IF(J1109="","",IF(OR(ISTEXT(J1109),ISTEXT(H1109)),"",J1109/H1109)),IF(OR(ISTEXT(L1109),ISTEXT(H1109)),"",L1109/H1109)))</f>
        <v/>
      </c>
    </row>
    <row r="1110" ht="13.35" customHeight="1" s="162">
      <c r="B1110" s="307" t="n"/>
      <c r="C1110" s="307" t="n"/>
      <c r="E1110" s="307" t="n"/>
      <c r="F1110" s="32" t="n"/>
      <c r="G1110" s="33">
        <f>IF(F1110="", "", IF(OR(ISTEXT(H1110),ISTEXT(F1110)),"",H1110/F1110))</f>
        <v/>
      </c>
      <c r="H1110" s="33" t="n"/>
      <c r="I1110" s="33" t="n"/>
      <c r="J1110" s="33">
        <f>IF(I1110="", "", IF(OR(ISTEXT(I1110),ISTEXT($F1110)),"",I1110*$F1110))</f>
        <v/>
      </c>
      <c r="K1110" s="33" t="n"/>
      <c r="L1110" s="33">
        <f>IF(K1110="", "", IF(OR(ISTEXT(K1110),ISTEXT($F1110)),"",K1110*$F1110))</f>
        <v/>
      </c>
      <c r="M1110" s="30">
        <f>IF(OR(H1110="",H1110=0),"",IF(K1110="",IF(J1110="","",IF(OR(ISTEXT(J1110),ISTEXT(H1110)),"",J1110/H1110)),IF(OR(ISTEXT(L1110),ISTEXT(H1110)),"",L1110/H1110)))</f>
        <v/>
      </c>
    </row>
    <row r="1111" ht="13.35" customHeight="1" s="162">
      <c r="B1111" s="307" t="n"/>
      <c r="C1111" s="307" t="n"/>
      <c r="E1111" s="307" t="n"/>
      <c r="F1111" s="32" t="n"/>
      <c r="G1111" s="33">
        <f>IF(F1111="", "", IF(OR(ISTEXT(H1111),ISTEXT(F1111)),"",H1111/F1111))</f>
        <v/>
      </c>
      <c r="H1111" s="33" t="n"/>
      <c r="I1111" s="33" t="n"/>
      <c r="J1111" s="33">
        <f>IF(I1111="", "", IF(OR(ISTEXT(I1111),ISTEXT($F1111)),"",I1111*$F1111))</f>
        <v/>
      </c>
      <c r="K1111" s="33" t="n"/>
      <c r="L1111" s="33">
        <f>IF(K1111="", "", IF(OR(ISTEXT(K1111),ISTEXT($F1111)),"",K1111*$F1111))</f>
        <v/>
      </c>
      <c r="M1111" s="30">
        <f>IF(OR(H1111="",H1111=0),"",IF(K1111="",IF(J1111="","",IF(OR(ISTEXT(J1111),ISTEXT(H1111)),"",J1111/H1111)),IF(OR(ISTEXT(L1111),ISTEXT(H1111)),"",L1111/H1111)))</f>
        <v/>
      </c>
    </row>
    <row r="1112" ht="13.35" customHeight="1" s="162">
      <c r="B1112" s="307" t="n"/>
      <c r="C1112" s="307" t="n"/>
      <c r="E1112" s="307" t="n"/>
      <c r="F1112" s="32" t="n"/>
      <c r="G1112" s="33">
        <f>IF(F1112="", "", IF(OR(ISTEXT(H1112),ISTEXT(F1112)),"",H1112/F1112))</f>
        <v/>
      </c>
      <c r="H1112" s="33" t="n"/>
      <c r="I1112" s="33" t="n"/>
      <c r="J1112" s="33">
        <f>IF(I1112="", "", IF(OR(ISTEXT(I1112),ISTEXT($F1112)),"",I1112*$F1112))</f>
        <v/>
      </c>
      <c r="K1112" s="33" t="n"/>
      <c r="L1112" s="33">
        <f>IF(K1112="", "", IF(OR(ISTEXT(K1112),ISTEXT($F1112)),"",K1112*$F1112))</f>
        <v/>
      </c>
      <c r="M1112" s="30">
        <f>IF(OR(H1112="",H1112=0),"",IF(K1112="",IF(J1112="","",IF(OR(ISTEXT(J1112),ISTEXT(H1112)),"",J1112/H1112)),IF(OR(ISTEXT(L1112),ISTEXT(H1112)),"",L1112/H1112)))</f>
        <v/>
      </c>
    </row>
    <row r="1113" ht="13.35" customHeight="1" s="162">
      <c r="B1113" s="307" t="n"/>
      <c r="C1113" s="307" t="n"/>
      <c r="E1113" s="307" t="n"/>
      <c r="F1113" s="32" t="n"/>
      <c r="G1113" s="33">
        <f>IF(F1113="", "", IF(OR(ISTEXT(H1113),ISTEXT(F1113)),"",H1113/F1113))</f>
        <v/>
      </c>
      <c r="H1113" s="33" t="n"/>
      <c r="I1113" s="33" t="n"/>
      <c r="J1113" s="33">
        <f>IF(I1113="", "", IF(OR(ISTEXT(I1113),ISTEXT($F1113)),"",I1113*$F1113))</f>
        <v/>
      </c>
      <c r="K1113" s="33" t="n"/>
      <c r="L1113" s="33">
        <f>IF(K1113="", "", IF(OR(ISTEXT(K1113),ISTEXT($F1113)),"",K1113*$F1113))</f>
        <v/>
      </c>
      <c r="M1113" s="30">
        <f>IF(OR(H1113="",H1113=0),"",IF(K1113="",IF(J1113="","",IF(OR(ISTEXT(J1113),ISTEXT(H1113)),"",J1113/H1113)),IF(OR(ISTEXT(L1113),ISTEXT(H1113)),"",L1113/H1113)))</f>
        <v/>
      </c>
    </row>
    <row r="1114" ht="13.35" customHeight="1" s="162">
      <c r="B1114" s="307" t="n"/>
      <c r="C1114" s="307" t="n"/>
      <c r="E1114" s="307" t="n"/>
      <c r="F1114" s="32" t="n"/>
      <c r="G1114" s="33">
        <f>IF(F1114="", "", IF(OR(ISTEXT(H1114),ISTEXT(F1114)),"",H1114/F1114))</f>
        <v/>
      </c>
      <c r="H1114" s="33" t="n"/>
      <c r="I1114" s="33" t="n"/>
      <c r="J1114" s="33">
        <f>IF(I1114="", "", IF(OR(ISTEXT(I1114),ISTEXT($F1114)),"",I1114*$F1114))</f>
        <v/>
      </c>
      <c r="K1114" s="33" t="n"/>
      <c r="L1114" s="33">
        <f>IF(K1114="", "", IF(OR(ISTEXT(K1114),ISTEXT($F1114)),"",K1114*$F1114))</f>
        <v/>
      </c>
      <c r="M1114" s="30">
        <f>IF(OR(H1114="",H1114=0),"",IF(K1114="",IF(J1114="","",IF(OR(ISTEXT(J1114),ISTEXT(H1114)),"",J1114/H1114)),IF(OR(ISTEXT(L1114),ISTEXT(H1114)),"",L1114/H1114)))</f>
        <v/>
      </c>
    </row>
    <row r="1115" ht="13.35" customHeight="1" s="162">
      <c r="B1115" s="42" t="n"/>
      <c r="C1115" s="231" t="inlineStr">
        <is>
          <t>Total</t>
        </is>
      </c>
      <c r="D1115" s="159" t="n"/>
      <c r="E1115" s="42" t="n"/>
      <c r="F1115" s="42" t="n"/>
      <c r="G1115" s="43" t="n"/>
      <c r="H1115" s="43">
        <f>IF(SUM(H1109:H1114)=0,"",SUM(H1109:H1114))</f>
        <v/>
      </c>
      <c r="I1115" s="43" t="n"/>
      <c r="J1115" s="43">
        <f>IF(SUM(J1109:J1114)=0,"",SUM(J1109:J1114))</f>
        <v/>
      </c>
      <c r="K1115" s="43" t="n"/>
      <c r="L1115" s="43">
        <f>IF(SUM(L1109:L1114)=0,"",SUM(L1109:L1114))</f>
        <v/>
      </c>
      <c r="M1115" s="35">
        <f>IF(OR(H1115="",H1115=0),"",IF(L1115="",IF(J1115="","",IF(OR(ISTEXT(J1115),ISTEXT(H1115)),"",J1115/H1115)),IF(OR(ISTEXT(L1115),ISTEXT(H1115)),"",L1115/H1115)))</f>
        <v/>
      </c>
    </row>
    <row r="1116" ht="13.35" customHeight="1" s="162">
      <c r="B1116" s="188" t="inlineStr">
        <is>
          <t>Remarks</t>
        </is>
      </c>
      <c r="C1116" s="173" t="n"/>
      <c r="D1116" s="154" t="n"/>
      <c r="E1116" s="174" t="n"/>
      <c r="F1116" s="174" t="n"/>
      <c r="G1116" s="174" t="n"/>
      <c r="H1116" s="174" t="n"/>
      <c r="I1116" s="174" t="n"/>
      <c r="J1116" s="174" t="n"/>
      <c r="K1116" s="174" t="n"/>
      <c r="L1116" s="174" t="n"/>
      <c r="M1116" s="173" t="n"/>
    </row>
    <row r="1117" ht="13.35" customHeight="1" s="162">
      <c r="B1117" s="154" t="n"/>
      <c r="C1117" s="174" t="n"/>
      <c r="D1117" s="174" t="n"/>
      <c r="E1117" s="174" t="n"/>
      <c r="F1117" s="174" t="n"/>
      <c r="G1117" s="174" t="n"/>
      <c r="H1117" s="174" t="n"/>
      <c r="I1117" s="174" t="n"/>
      <c r="J1117" s="174" t="n"/>
      <c r="K1117" s="174" t="n"/>
      <c r="L1117" s="174" t="n"/>
      <c r="M1117" s="173" t="n"/>
    </row>
    <row r="1118" ht="13.35" customHeight="1" s="162"/>
    <row r="1119" ht="13.35" customHeight="1" s="162"/>
    <row r="1120" ht="13.35" customHeight="1" s="162"/>
    <row r="1121" ht="13.35" customHeight="1" s="162"/>
    <row r="1122" ht="13.35" customHeight="1" s="162">
      <c r="B1122" s="200" t="inlineStr">
        <is>
          <t>System</t>
        </is>
      </c>
      <c r="C1122" s="403" t="n"/>
      <c r="D1122" s="209">
        <f>IF('{Equipment Data Entry}'!B193="","",'{Equipment Data Entry}'!B193)</f>
        <v/>
      </c>
      <c r="E1122" s="418" t="n"/>
      <c r="F1122" s="403" t="n"/>
      <c r="G1122" s="200" t="inlineStr">
        <is>
          <t>Service</t>
        </is>
      </c>
      <c r="H1122" s="403" t="n"/>
      <c r="I1122" s="210">
        <f>IF('{Equipment Data Entry}'!C193="","",'{Equipment Data Entry}'!C193)</f>
        <v/>
      </c>
      <c r="J1122" s="418" t="n"/>
      <c r="K1122" s="418" t="n"/>
      <c r="L1122" s="418" t="n"/>
      <c r="M1122" s="403" t="n"/>
    </row>
    <row r="1123" ht="13.35" customHeight="1" s="162">
      <c r="B1123" s="422" t="n"/>
      <c r="C1123" s="423" t="n"/>
      <c r="D1123" s="422" t="n"/>
      <c r="E1123" s="424" t="n"/>
      <c r="F1123" s="423" t="n"/>
      <c r="G1123" s="422" t="n"/>
      <c r="H1123" s="423" t="n"/>
      <c r="I1123" s="422" t="n"/>
      <c r="J1123" s="424" t="n"/>
      <c r="K1123" s="424" t="n"/>
      <c r="L1123" s="424" t="n"/>
      <c r="M1123" s="423" t="n"/>
    </row>
    <row r="1124" ht="13.35" customHeight="1" s="162">
      <c r="B1124" s="199" t="inlineStr">
        <is>
          <t>Terminal Type</t>
        </is>
      </c>
      <c r="C1124" s="401" t="n"/>
      <c r="D1124" s="204">
        <f>IF('{Equipment Data Entry}'!H193="","",'{Equipment Data Entry}'!H193)</f>
        <v/>
      </c>
      <c r="E1124" s="400" t="n"/>
      <c r="F1124" s="400" t="n"/>
      <c r="G1124" s="401" t="n"/>
      <c r="I1124" s="199" t="inlineStr">
        <is>
          <t>Instrument</t>
        </is>
      </c>
      <c r="J1124" s="400" t="n"/>
      <c r="K1124" s="401" t="n"/>
      <c r="L1124" s="199" t="n"/>
      <c r="M1124" s="401" t="n"/>
    </row>
    <row r="1125" ht="13.35" customHeight="1" s="162">
      <c r="B1125" s="200" t="inlineStr">
        <is>
          <t>Unit Data</t>
        </is>
      </c>
      <c r="C1125" s="400" t="n"/>
      <c r="D1125" s="400" t="n"/>
      <c r="E1125" s="400" t="n"/>
      <c r="F1125" s="400" t="n"/>
      <c r="G1125" s="401" t="n"/>
      <c r="I1125" s="200" t="inlineStr">
        <is>
          <t>Design and Performance Data</t>
        </is>
      </c>
      <c r="J1125" s="400" t="n"/>
      <c r="K1125" s="400" t="n"/>
      <c r="L1125" s="400" t="n"/>
      <c r="M1125" s="401" t="n"/>
    </row>
    <row r="1126" ht="13.35" customHeight="1" s="162">
      <c r="B1126" s="199" t="inlineStr">
        <is>
          <t>Manufacturer</t>
        </is>
      </c>
      <c r="C1126" s="401" t="n"/>
      <c r="D1126" s="204">
        <f>IF('{Equipment Data Entry}'!E193="","",'{Equipment Data Entry}'!E193)</f>
        <v/>
      </c>
      <c r="E1126" s="400" t="n"/>
      <c r="F1126" s="400" t="n"/>
      <c r="G1126" s="401" t="n"/>
      <c r="I1126" s="199" t="inlineStr">
        <is>
          <t>Design Criteria</t>
        </is>
      </c>
      <c r="J1126" s="400" t="n"/>
      <c r="K1126" s="401" t="n"/>
      <c r="L1126" s="199" t="inlineStr">
        <is>
          <t>Design</t>
        </is>
      </c>
      <c r="M1126" s="199" t="inlineStr">
        <is>
          <t>Actual</t>
        </is>
      </c>
    </row>
    <row r="1127" ht="13.35" customHeight="1" s="162">
      <c r="B1127" s="199" t="inlineStr">
        <is>
          <t>Model Number</t>
        </is>
      </c>
      <c r="C1127" s="401" t="n"/>
      <c r="D1127" s="204">
        <f>IF('{Equipment Data Entry}'!F193="","",'{Equipment Data Entry}'!F193)</f>
        <v/>
      </c>
      <c r="E1127" s="400" t="n"/>
      <c r="F1127" s="400" t="n"/>
      <c r="G1127" s="401" t="n"/>
      <c r="I1127" s="199" t="inlineStr">
        <is>
          <t>Maximum CFM</t>
        </is>
      </c>
      <c r="J1127" s="400" t="n"/>
      <c r="K1127" s="401" t="n"/>
      <c r="L1127" s="24">
        <f>IF('{Equipment Data Entry}'!I193="","",'{Equipment Data Entry}'!I193)</f>
        <v/>
      </c>
      <c r="M1127" s="24">
        <f>L1141</f>
        <v/>
      </c>
    </row>
    <row r="1128" ht="13.35" customHeight="1" s="162">
      <c r="B1128" s="199" t="inlineStr">
        <is>
          <t>Serial Number</t>
        </is>
      </c>
      <c r="C1128" s="401" t="n"/>
      <c r="D1128" s="204" t="n"/>
      <c r="E1128" s="400" t="n"/>
      <c r="F1128" s="400" t="n"/>
      <c r="G1128" s="401" t="n"/>
      <c r="I1128" s="199" t="inlineStr">
        <is>
          <t>Minimum CFM</t>
        </is>
      </c>
      <c r="J1128" s="400" t="n"/>
      <c r="K1128" s="401" t="n"/>
      <c r="L1128" s="24">
        <f>IF('{Equipment Data Entry}'!J193="","",'{Equipment Data Entry}'!J193)</f>
        <v/>
      </c>
      <c r="M1128" s="24" t="n"/>
    </row>
    <row r="1129" ht="13.35" customHeight="1" s="162">
      <c r="B1129" s="199" t="inlineStr">
        <is>
          <t>Area Served</t>
        </is>
      </c>
      <c r="C1129" s="401" t="n"/>
      <c r="D1129" s="204">
        <f>IF('{Equipment Data Entry}'!C193="","",'{Equipment Data Entry}'!C193)</f>
        <v/>
      </c>
      <c r="E1129" s="400" t="n"/>
      <c r="F1129" s="400" t="n"/>
      <c r="G1129" s="401" t="n"/>
      <c r="I1129" s="199" t="inlineStr">
        <is>
          <t>Fan CFM</t>
        </is>
      </c>
      <c r="J1129" s="400" t="n"/>
      <c r="K1129" s="401" t="n"/>
      <c r="L1129" s="24">
        <f>IF('{Equipment Data Entry}'!L193="","",'{Equipment Data Entry}'!L193)</f>
        <v/>
      </c>
      <c r="M1129" s="24" t="n"/>
    </row>
    <row r="1130" ht="13.35" customHeight="1" s="162">
      <c r="B1130" s="199" t="inlineStr">
        <is>
          <t>Location</t>
        </is>
      </c>
      <c r="C1130" s="401" t="n"/>
      <c r="D1130" s="204">
        <f>IF('{Equipment Data Entry}'!D193="","",'{Equipment Data Entry}'!D193)</f>
        <v/>
      </c>
      <c r="E1130" s="400" t="n"/>
      <c r="F1130" s="400" t="n"/>
      <c r="G1130" s="401" t="n"/>
      <c r="I1130" s="199" t="inlineStr">
        <is>
          <t>DDC Address</t>
        </is>
      </c>
      <c r="J1130" s="400" t="n"/>
      <c r="K1130" s="401" t="n"/>
      <c r="L1130" s="208">
        <f>IF('{Equipment Data Entry}'!M193="","",'{Equipment Data Entry}'!M193)</f>
        <v/>
      </c>
      <c r="M1130" s="401" t="n"/>
    </row>
    <row r="1131" ht="13.35" customHeight="1" s="162">
      <c r="B1131" s="199" t="inlineStr">
        <is>
          <t>Inlet Size</t>
        </is>
      </c>
      <c r="C1131" s="401" t="n"/>
      <c r="D1131" s="204">
        <f>IF('{Equipment Data Entry}'!G193="","",'{Equipment Data Entry}'!G193)</f>
        <v/>
      </c>
      <c r="E1131" s="400" t="n"/>
      <c r="F1131" s="400" t="n"/>
      <c r="G1131" s="401" t="n"/>
      <c r="I1131" s="199" t="inlineStr">
        <is>
          <t>Calibration Factor</t>
        </is>
      </c>
      <c r="J1131" s="400" t="n"/>
      <c r="K1131" s="401" t="n"/>
      <c r="L1131" s="27" t="n"/>
      <c r="M1131" s="401" t="n"/>
    </row>
    <row r="1132" ht="13.35" customHeight="1" s="162">
      <c r="B1132" s="199" t="inlineStr">
        <is>
          <t>DDC Max / Min</t>
        </is>
      </c>
      <c r="C1132" s="401" t="n"/>
      <c r="D1132" s="204" t="n"/>
      <c r="E1132" s="400" t="n"/>
      <c r="F1132" s="400" t="n"/>
      <c r="G1132" s="401" t="n"/>
      <c r="I1132" s="199" t="inlineStr">
        <is>
          <t>Heating CFM</t>
        </is>
      </c>
      <c r="J1132" s="400" t="n"/>
      <c r="K1132" s="401" t="n"/>
      <c r="L1132" s="27">
        <f>IF('{Equipment Data Entry}'!K193="","",'{Equipment Data Entry}'!K193)</f>
        <v/>
      </c>
      <c r="M1132" s="401" t="n"/>
    </row>
    <row r="1133" ht="13.35" customHeight="1" s="162">
      <c r="B1133" s="188" t="inlineStr">
        <is>
          <t>Register / Grille / Diffuser Airflow</t>
        </is>
      </c>
      <c r="C1133" s="174" t="n"/>
      <c r="D1133" s="174" t="n"/>
      <c r="E1133" s="174" t="n"/>
      <c r="F1133" s="173" t="n"/>
      <c r="G1133" s="233" t="inlineStr">
        <is>
          <t>Design VEL</t>
        </is>
      </c>
      <c r="H1133" s="194" t="inlineStr">
        <is>
          <t>Design CFM</t>
        </is>
      </c>
      <c r="I1133" s="188" t="inlineStr">
        <is>
          <t>Initial</t>
        </is>
      </c>
      <c r="J1133" s="173" t="n"/>
      <c r="K1133" s="188" t="inlineStr">
        <is>
          <t>Final</t>
        </is>
      </c>
      <c r="L1133" s="173" t="n"/>
      <c r="M1133" s="188" t="inlineStr">
        <is>
          <t>%</t>
        </is>
      </c>
    </row>
    <row r="1134" ht="13.35" customHeight="1" s="162">
      <c r="B1134" s="153" t="inlineStr">
        <is>
          <t>No.</t>
        </is>
      </c>
      <c r="C1134" s="188" t="inlineStr">
        <is>
          <t>Area Served</t>
        </is>
      </c>
      <c r="D1134" s="188" t="inlineStr">
        <is>
          <t>Type</t>
        </is>
      </c>
      <c r="E1134" s="188" t="inlineStr">
        <is>
          <t>Size</t>
        </is>
      </c>
      <c r="F1134" s="188" t="inlineStr">
        <is>
          <t>Ak</t>
        </is>
      </c>
      <c r="G1134" s="440" t="n"/>
      <c r="H1134" s="440" t="n"/>
      <c r="I1134" s="188" t="inlineStr">
        <is>
          <t>VEL</t>
        </is>
      </c>
      <c r="J1134" s="188" t="inlineStr">
        <is>
          <t>CFM</t>
        </is>
      </c>
      <c r="K1134" s="188" t="inlineStr">
        <is>
          <t>VEL</t>
        </is>
      </c>
      <c r="L1134" s="188" t="inlineStr">
        <is>
          <t>CFM</t>
        </is>
      </c>
      <c r="M1134" s="440" t="n"/>
    </row>
    <row r="1135" ht="13.35" customHeight="1" s="162">
      <c r="B1135" s="307" t="n"/>
      <c r="C1135" s="307" t="n"/>
      <c r="E1135" s="307" t="n"/>
      <c r="F1135" s="32" t="n"/>
      <c r="G1135" s="33">
        <f>IF(F1135="", "", IF(OR(ISTEXT(H1135),ISTEXT(F1135)),"",H1135/F1135))</f>
        <v/>
      </c>
      <c r="H1135" s="33" t="n"/>
      <c r="I1135" s="33" t="n"/>
      <c r="J1135" s="33">
        <f>IF(I1135="", "", IF(OR(ISTEXT(I1135),ISTEXT($F1135)),"",I1135*$F1135))</f>
        <v/>
      </c>
      <c r="K1135" s="33" t="n"/>
      <c r="L1135" s="33">
        <f>IF(K1135="", "", IF(OR(ISTEXT(K1135),ISTEXT($F1135)),"",K1135*$F1135))</f>
        <v/>
      </c>
      <c r="M1135" s="30">
        <f>IF(OR(H1135="",H1135=0),"",IF(K1135="",IF(J1135="","",IF(OR(ISTEXT(J1135),ISTEXT(H1135)),"",J1135/H1135)),IF(OR(ISTEXT(L1135),ISTEXT(H1135)),"",L1135/H1135)))</f>
        <v/>
      </c>
    </row>
    <row r="1136" ht="13.35" customHeight="1" s="162">
      <c r="B1136" s="307" t="n"/>
      <c r="C1136" s="307" t="n"/>
      <c r="E1136" s="307" t="n"/>
      <c r="F1136" s="32" t="n"/>
      <c r="G1136" s="33">
        <f>IF(F1136="", "", IF(OR(ISTEXT(H1136),ISTEXT(F1136)),"",H1136/F1136))</f>
        <v/>
      </c>
      <c r="H1136" s="33" t="n"/>
      <c r="I1136" s="33" t="n"/>
      <c r="J1136" s="33">
        <f>IF(I1136="", "", IF(OR(ISTEXT(I1136),ISTEXT($F1136)),"",I1136*$F1136))</f>
        <v/>
      </c>
      <c r="K1136" s="33" t="n"/>
      <c r="L1136" s="33">
        <f>IF(K1136="", "", IF(OR(ISTEXT(K1136),ISTEXT($F1136)),"",K1136*$F1136))</f>
        <v/>
      </c>
      <c r="M1136" s="30">
        <f>IF(OR(H1136="",H1136=0),"",IF(K1136="",IF(J1136="","",IF(OR(ISTEXT(J1136),ISTEXT(H1136)),"",J1136/H1136)),IF(OR(ISTEXT(L1136),ISTEXT(H1136)),"",L1136/H1136)))</f>
        <v/>
      </c>
    </row>
    <row r="1137" ht="13.35" customHeight="1" s="162">
      <c r="B1137" s="307" t="n"/>
      <c r="C1137" s="307" t="n"/>
      <c r="E1137" s="307" t="n"/>
      <c r="F1137" s="32" t="n"/>
      <c r="G1137" s="33">
        <f>IF(F1137="", "", IF(OR(ISTEXT(H1137),ISTEXT(F1137)),"",H1137/F1137))</f>
        <v/>
      </c>
      <c r="H1137" s="33" t="n"/>
      <c r="I1137" s="33" t="n"/>
      <c r="J1137" s="33">
        <f>IF(I1137="", "", IF(OR(ISTEXT(I1137),ISTEXT($F1137)),"",I1137*$F1137))</f>
        <v/>
      </c>
      <c r="K1137" s="33" t="n"/>
      <c r="L1137" s="33">
        <f>IF(K1137="", "", IF(OR(ISTEXT(K1137),ISTEXT($F1137)),"",K1137*$F1137))</f>
        <v/>
      </c>
      <c r="M1137" s="30">
        <f>IF(OR(H1137="",H1137=0),"",IF(K1137="",IF(J1137="","",IF(OR(ISTEXT(J1137),ISTEXT(H1137)),"",J1137/H1137)),IF(OR(ISTEXT(L1137),ISTEXT(H1137)),"",L1137/H1137)))</f>
        <v/>
      </c>
    </row>
    <row r="1138" ht="13.35" customHeight="1" s="162">
      <c r="B1138" s="307" t="n"/>
      <c r="C1138" s="307" t="n"/>
      <c r="E1138" s="307" t="n"/>
      <c r="F1138" s="32" t="n"/>
      <c r="G1138" s="33">
        <f>IF(F1138="", "", IF(OR(ISTEXT(H1138),ISTEXT(F1138)),"",H1138/F1138))</f>
        <v/>
      </c>
      <c r="H1138" s="33" t="n"/>
      <c r="I1138" s="33" t="n"/>
      <c r="J1138" s="33">
        <f>IF(I1138="", "", IF(OR(ISTEXT(I1138),ISTEXT($F1138)),"",I1138*$F1138))</f>
        <v/>
      </c>
      <c r="K1138" s="33" t="n"/>
      <c r="L1138" s="33">
        <f>IF(K1138="", "", IF(OR(ISTEXT(K1138),ISTEXT($F1138)),"",K1138*$F1138))</f>
        <v/>
      </c>
      <c r="M1138" s="30">
        <f>IF(OR(H1138="",H1138=0),"",IF(K1138="",IF(J1138="","",IF(OR(ISTEXT(J1138),ISTEXT(H1138)),"",J1138/H1138)),IF(OR(ISTEXT(L1138),ISTEXT(H1138)),"",L1138/H1138)))</f>
        <v/>
      </c>
    </row>
    <row r="1139" ht="13.35" customHeight="1" s="162">
      <c r="B1139" s="307" t="n"/>
      <c r="C1139" s="307" t="n"/>
      <c r="E1139" s="307" t="n"/>
      <c r="F1139" s="32" t="n"/>
      <c r="G1139" s="33">
        <f>IF(F1139="", "", IF(OR(ISTEXT(H1139),ISTEXT(F1139)),"",H1139/F1139))</f>
        <v/>
      </c>
      <c r="H1139" s="33" t="n"/>
      <c r="I1139" s="33" t="n"/>
      <c r="J1139" s="33">
        <f>IF(I1139="", "", IF(OR(ISTEXT(I1139),ISTEXT($F1139)),"",I1139*$F1139))</f>
        <v/>
      </c>
      <c r="K1139" s="33" t="n"/>
      <c r="L1139" s="33">
        <f>IF(K1139="", "", IF(OR(ISTEXT(K1139),ISTEXT($F1139)),"",K1139*$F1139))</f>
        <v/>
      </c>
      <c r="M1139" s="30">
        <f>IF(OR(H1139="",H1139=0),"",IF(K1139="",IF(J1139="","",IF(OR(ISTEXT(J1139),ISTEXT(H1139)),"",J1139/H1139)),IF(OR(ISTEXT(L1139),ISTEXT(H1139)),"",L1139/H1139)))</f>
        <v/>
      </c>
    </row>
    <row r="1140" ht="13.35" customHeight="1" s="162">
      <c r="B1140" s="307" t="n"/>
      <c r="C1140" s="307" t="n"/>
      <c r="E1140" s="307" t="n"/>
      <c r="F1140" s="32" t="n"/>
      <c r="G1140" s="33">
        <f>IF(F1140="", "", IF(OR(ISTEXT(H1140),ISTEXT(F1140)),"",H1140/F1140))</f>
        <v/>
      </c>
      <c r="H1140" s="33" t="n"/>
      <c r="I1140" s="33" t="n"/>
      <c r="J1140" s="33">
        <f>IF(I1140="", "", IF(OR(ISTEXT(I1140),ISTEXT($F1140)),"",I1140*$F1140))</f>
        <v/>
      </c>
      <c r="K1140" s="33" t="n"/>
      <c r="L1140" s="33">
        <f>IF(K1140="", "", IF(OR(ISTEXT(K1140),ISTEXT($F1140)),"",K1140*$F1140))</f>
        <v/>
      </c>
      <c r="M1140" s="30">
        <f>IF(OR(H1140="",H1140=0),"",IF(K1140="",IF(J1140="","",IF(OR(ISTEXT(J1140),ISTEXT(H1140)),"",J1140/H1140)),IF(OR(ISTEXT(L1140),ISTEXT(H1140)),"",L1140/H1140)))</f>
        <v/>
      </c>
    </row>
    <row r="1141" ht="13.35" customHeight="1" s="162">
      <c r="B1141" s="42" t="n"/>
      <c r="C1141" s="231" t="inlineStr">
        <is>
          <t>Total</t>
        </is>
      </c>
      <c r="D1141" s="159" t="n"/>
      <c r="E1141" s="42" t="n"/>
      <c r="F1141" s="42" t="n"/>
      <c r="G1141" s="43" t="n"/>
      <c r="H1141" s="43">
        <f>IF(SUM(H1135:H1140)=0,"",SUM(H1135:H1140))</f>
        <v/>
      </c>
      <c r="I1141" s="43" t="n"/>
      <c r="J1141" s="43">
        <f>IF(SUM(J1135:J1140)=0,"",SUM(J1135:J1140))</f>
        <v/>
      </c>
      <c r="K1141" s="43" t="n"/>
      <c r="L1141" s="43">
        <f>IF(SUM(L1135:L1140)=0,"",SUM(L1135:L1140))</f>
        <v/>
      </c>
      <c r="M1141" s="35">
        <f>IF(OR(H1141="",H1141=0),"",IF(L1141="",IF(J1141="","",IF(OR(ISTEXT(J1141),ISTEXT(H1141)),"",J1141/H1141)),IF(OR(ISTEXT(L1141),ISTEXT(H1141)),"",L1141/H1141)))</f>
        <v/>
      </c>
    </row>
    <row r="1142" ht="13.35" customHeight="1" s="162">
      <c r="B1142" s="188" t="inlineStr">
        <is>
          <t>Remarks</t>
        </is>
      </c>
      <c r="C1142" s="173" t="n"/>
      <c r="D1142" s="154" t="n"/>
      <c r="E1142" s="174" t="n"/>
      <c r="F1142" s="174" t="n"/>
      <c r="G1142" s="174" t="n"/>
      <c r="H1142" s="174" t="n"/>
      <c r="I1142" s="174" t="n"/>
      <c r="J1142" s="174" t="n"/>
      <c r="K1142" s="174" t="n"/>
      <c r="L1142" s="174" t="n"/>
      <c r="M1142" s="173" t="n"/>
    </row>
    <row r="1143" ht="13.35" customHeight="1" s="162">
      <c r="B1143" s="154" t="n"/>
      <c r="C1143" s="174" t="n"/>
      <c r="D1143" s="174" t="n"/>
      <c r="E1143" s="174" t="n"/>
      <c r="F1143" s="174" t="n"/>
      <c r="G1143" s="174" t="n"/>
      <c r="H1143" s="174" t="n"/>
      <c r="I1143" s="174" t="n"/>
      <c r="J1143" s="174" t="n"/>
      <c r="K1143" s="174" t="n"/>
      <c r="L1143" s="174" t="n"/>
      <c r="M1143" s="173" t="n"/>
    </row>
    <row r="1144" ht="13.35" customHeight="1" s="162"/>
    <row r="1145" ht="13.35" customHeight="1" s="162"/>
    <row r="1146" ht="13.35" customHeight="1" s="162"/>
    <row r="1147" ht="13.35" customHeight="1" s="162"/>
    <row r="1148" ht="13.35" customHeight="1" s="162">
      <c r="B1148" s="200" t="inlineStr">
        <is>
          <t>System</t>
        </is>
      </c>
      <c r="C1148" s="403" t="n"/>
      <c r="D1148" s="209">
        <f>IF('{Equipment Data Entry}'!B194="","",'{Equipment Data Entry}'!B194)</f>
        <v/>
      </c>
      <c r="E1148" s="418" t="n"/>
      <c r="F1148" s="403" t="n"/>
      <c r="G1148" s="200" t="inlineStr">
        <is>
          <t>Service</t>
        </is>
      </c>
      <c r="H1148" s="403" t="n"/>
      <c r="I1148" s="210">
        <f>IF('{Equipment Data Entry}'!C194="","",'{Equipment Data Entry}'!C194)</f>
        <v/>
      </c>
      <c r="J1148" s="418" t="n"/>
      <c r="K1148" s="418" t="n"/>
      <c r="L1148" s="418" t="n"/>
      <c r="M1148" s="403" t="n"/>
    </row>
    <row r="1149" ht="13.35" customHeight="1" s="162">
      <c r="B1149" s="422" t="n"/>
      <c r="C1149" s="423" t="n"/>
      <c r="D1149" s="422" t="n"/>
      <c r="E1149" s="424" t="n"/>
      <c r="F1149" s="423" t="n"/>
      <c r="G1149" s="422" t="n"/>
      <c r="H1149" s="423" t="n"/>
      <c r="I1149" s="422" t="n"/>
      <c r="J1149" s="424" t="n"/>
      <c r="K1149" s="424" t="n"/>
      <c r="L1149" s="424" t="n"/>
      <c r="M1149" s="423" t="n"/>
    </row>
    <row r="1150" ht="13.35" customHeight="1" s="162">
      <c r="B1150" s="199" t="inlineStr">
        <is>
          <t>Terminal Type</t>
        </is>
      </c>
      <c r="C1150" s="401" t="n"/>
      <c r="D1150" s="204">
        <f>IF('{Equipment Data Entry}'!H194="","",'{Equipment Data Entry}'!H194)</f>
        <v/>
      </c>
      <c r="E1150" s="400" t="n"/>
      <c r="F1150" s="400" t="n"/>
      <c r="G1150" s="401" t="n"/>
      <c r="I1150" s="199" t="inlineStr">
        <is>
          <t>Instrument</t>
        </is>
      </c>
      <c r="J1150" s="400" t="n"/>
      <c r="K1150" s="401" t="n"/>
      <c r="L1150" s="199" t="n"/>
      <c r="M1150" s="401" t="n"/>
    </row>
    <row r="1151" ht="13.35" customHeight="1" s="162">
      <c r="B1151" s="200" t="inlineStr">
        <is>
          <t>Unit Data</t>
        </is>
      </c>
      <c r="C1151" s="400" t="n"/>
      <c r="D1151" s="400" t="n"/>
      <c r="E1151" s="400" t="n"/>
      <c r="F1151" s="400" t="n"/>
      <c r="G1151" s="401" t="n"/>
      <c r="I1151" s="200" t="inlineStr">
        <is>
          <t>Design and Performance Data</t>
        </is>
      </c>
      <c r="J1151" s="400" t="n"/>
      <c r="K1151" s="400" t="n"/>
      <c r="L1151" s="400" t="n"/>
      <c r="M1151" s="401" t="n"/>
    </row>
    <row r="1152" ht="13.35" customHeight="1" s="162">
      <c r="B1152" s="199" t="inlineStr">
        <is>
          <t>Manufacturer</t>
        </is>
      </c>
      <c r="C1152" s="401" t="n"/>
      <c r="D1152" s="204">
        <f>IF('{Equipment Data Entry}'!E194="","",'{Equipment Data Entry}'!E194)</f>
        <v/>
      </c>
      <c r="E1152" s="400" t="n"/>
      <c r="F1152" s="400" t="n"/>
      <c r="G1152" s="401" t="n"/>
      <c r="I1152" s="199" t="inlineStr">
        <is>
          <t>Design Criteria</t>
        </is>
      </c>
      <c r="J1152" s="400" t="n"/>
      <c r="K1152" s="401" t="n"/>
      <c r="L1152" s="199" t="inlineStr">
        <is>
          <t>Design</t>
        </is>
      </c>
      <c r="M1152" s="199" t="inlineStr">
        <is>
          <t>Actual</t>
        </is>
      </c>
    </row>
    <row r="1153" ht="13.35" customHeight="1" s="162">
      <c r="B1153" s="199" t="inlineStr">
        <is>
          <t>Model Number</t>
        </is>
      </c>
      <c r="C1153" s="401" t="n"/>
      <c r="D1153" s="204">
        <f>IF('{Equipment Data Entry}'!F194="","",'{Equipment Data Entry}'!F194)</f>
        <v/>
      </c>
      <c r="E1153" s="400" t="n"/>
      <c r="F1153" s="400" t="n"/>
      <c r="G1153" s="401" t="n"/>
      <c r="I1153" s="199" t="inlineStr">
        <is>
          <t>Maximum CFM</t>
        </is>
      </c>
      <c r="J1153" s="400" t="n"/>
      <c r="K1153" s="401" t="n"/>
      <c r="L1153" s="24">
        <f>IF('{Equipment Data Entry}'!I194="","",'{Equipment Data Entry}'!I194)</f>
        <v/>
      </c>
      <c r="M1153" s="24">
        <f>L1167</f>
        <v/>
      </c>
    </row>
    <row r="1154" ht="13.35" customHeight="1" s="162">
      <c r="B1154" s="199" t="inlineStr">
        <is>
          <t>Serial Number</t>
        </is>
      </c>
      <c r="C1154" s="401" t="n"/>
      <c r="D1154" s="204" t="n"/>
      <c r="E1154" s="400" t="n"/>
      <c r="F1154" s="400" t="n"/>
      <c r="G1154" s="401" t="n"/>
      <c r="I1154" s="199" t="inlineStr">
        <is>
          <t>Minimum CFM</t>
        </is>
      </c>
      <c r="J1154" s="400" t="n"/>
      <c r="K1154" s="401" t="n"/>
      <c r="L1154" s="24">
        <f>IF('{Equipment Data Entry}'!J194="","",'{Equipment Data Entry}'!J194)</f>
        <v/>
      </c>
      <c r="M1154" s="24" t="n"/>
    </row>
    <row r="1155" ht="13.35" customHeight="1" s="162">
      <c r="B1155" s="199" t="inlineStr">
        <is>
          <t>Area Served</t>
        </is>
      </c>
      <c r="C1155" s="401" t="n"/>
      <c r="D1155" s="204">
        <f>IF('{Equipment Data Entry}'!C194="","",'{Equipment Data Entry}'!C194)</f>
        <v/>
      </c>
      <c r="E1155" s="400" t="n"/>
      <c r="F1155" s="400" t="n"/>
      <c r="G1155" s="401" t="n"/>
      <c r="I1155" s="199" t="inlineStr">
        <is>
          <t>Fan CFM</t>
        </is>
      </c>
      <c r="J1155" s="400" t="n"/>
      <c r="K1155" s="401" t="n"/>
      <c r="L1155" s="24">
        <f>IF('{Equipment Data Entry}'!L194="","",'{Equipment Data Entry}'!L194)</f>
        <v/>
      </c>
      <c r="M1155" s="24" t="n"/>
    </row>
    <row r="1156" ht="13.35" customHeight="1" s="162">
      <c r="B1156" s="199" t="inlineStr">
        <is>
          <t>Location</t>
        </is>
      </c>
      <c r="C1156" s="401" t="n"/>
      <c r="D1156" s="204">
        <f>IF('{Equipment Data Entry}'!D194="","",'{Equipment Data Entry}'!D194)</f>
        <v/>
      </c>
      <c r="E1156" s="400" t="n"/>
      <c r="F1156" s="400" t="n"/>
      <c r="G1156" s="401" t="n"/>
      <c r="I1156" s="199" t="inlineStr">
        <is>
          <t>DDC Address</t>
        </is>
      </c>
      <c r="J1156" s="400" t="n"/>
      <c r="K1156" s="401" t="n"/>
      <c r="L1156" s="208">
        <f>IF('{Equipment Data Entry}'!M194="","",'{Equipment Data Entry}'!M194)</f>
        <v/>
      </c>
      <c r="M1156" s="401" t="n"/>
    </row>
    <row r="1157" ht="13.35" customHeight="1" s="162">
      <c r="B1157" s="199" t="inlineStr">
        <is>
          <t>Inlet Size</t>
        </is>
      </c>
      <c r="C1157" s="401" t="n"/>
      <c r="D1157" s="204">
        <f>IF('{Equipment Data Entry}'!G194="","",'{Equipment Data Entry}'!G194)</f>
        <v/>
      </c>
      <c r="E1157" s="400" t="n"/>
      <c r="F1157" s="400" t="n"/>
      <c r="G1157" s="401" t="n"/>
      <c r="I1157" s="199" t="inlineStr">
        <is>
          <t>Calibration Factor</t>
        </is>
      </c>
      <c r="J1157" s="400" t="n"/>
      <c r="K1157" s="401" t="n"/>
      <c r="L1157" s="27" t="n"/>
      <c r="M1157" s="401" t="n"/>
    </row>
    <row r="1158" ht="13.35" customHeight="1" s="162">
      <c r="B1158" s="199" t="inlineStr">
        <is>
          <t>DDC Max / Min</t>
        </is>
      </c>
      <c r="C1158" s="401" t="n"/>
      <c r="D1158" s="204" t="n"/>
      <c r="E1158" s="400" t="n"/>
      <c r="F1158" s="400" t="n"/>
      <c r="G1158" s="401" t="n"/>
      <c r="I1158" s="199" t="inlineStr">
        <is>
          <t>Heating CFM</t>
        </is>
      </c>
      <c r="J1158" s="400" t="n"/>
      <c r="K1158" s="401" t="n"/>
      <c r="L1158" s="27">
        <f>IF('{Equipment Data Entry}'!K194="","",'{Equipment Data Entry}'!K194)</f>
        <v/>
      </c>
      <c r="M1158" s="401" t="n"/>
    </row>
    <row r="1159" ht="13.35" customHeight="1" s="162">
      <c r="B1159" s="188" t="inlineStr">
        <is>
          <t>Register / Grille / Diffuser Airflow</t>
        </is>
      </c>
      <c r="C1159" s="174" t="n"/>
      <c r="D1159" s="174" t="n"/>
      <c r="E1159" s="174" t="n"/>
      <c r="F1159" s="173" t="n"/>
      <c r="G1159" s="233" t="inlineStr">
        <is>
          <t>Design VEL</t>
        </is>
      </c>
      <c r="H1159" s="194" t="inlineStr">
        <is>
          <t>Design CFM</t>
        </is>
      </c>
      <c r="I1159" s="188" t="inlineStr">
        <is>
          <t>Initial</t>
        </is>
      </c>
      <c r="J1159" s="173" t="n"/>
      <c r="K1159" s="188" t="inlineStr">
        <is>
          <t>Final</t>
        </is>
      </c>
      <c r="L1159" s="173" t="n"/>
      <c r="M1159" s="188" t="inlineStr">
        <is>
          <t>%</t>
        </is>
      </c>
    </row>
    <row r="1160" ht="13.35" customHeight="1" s="162">
      <c r="B1160" s="153" t="inlineStr">
        <is>
          <t>No.</t>
        </is>
      </c>
      <c r="C1160" s="188" t="inlineStr">
        <is>
          <t>Area Served</t>
        </is>
      </c>
      <c r="D1160" s="188" t="inlineStr">
        <is>
          <t>Type</t>
        </is>
      </c>
      <c r="E1160" s="188" t="inlineStr">
        <is>
          <t>Size</t>
        </is>
      </c>
      <c r="F1160" s="188" t="inlineStr">
        <is>
          <t>Ak</t>
        </is>
      </c>
      <c r="G1160" s="440" t="n"/>
      <c r="H1160" s="440" t="n"/>
      <c r="I1160" s="188" t="inlineStr">
        <is>
          <t>VEL</t>
        </is>
      </c>
      <c r="J1160" s="188" t="inlineStr">
        <is>
          <t>CFM</t>
        </is>
      </c>
      <c r="K1160" s="188" t="inlineStr">
        <is>
          <t>VEL</t>
        </is>
      </c>
      <c r="L1160" s="188" t="inlineStr">
        <is>
          <t>CFM</t>
        </is>
      </c>
      <c r="M1160" s="440" t="n"/>
    </row>
    <row r="1161" ht="13.35" customHeight="1" s="162">
      <c r="B1161" s="307" t="n"/>
      <c r="C1161" s="307" t="n"/>
      <c r="E1161" s="307" t="n"/>
      <c r="F1161" s="32" t="n"/>
      <c r="G1161" s="33">
        <f>IF(F1161="", "", IF(OR(ISTEXT(H1161),ISTEXT(F1161)),"",H1161/F1161))</f>
        <v/>
      </c>
      <c r="H1161" s="33" t="n"/>
      <c r="I1161" s="33" t="n"/>
      <c r="J1161" s="33">
        <f>IF(I1161="", "", IF(OR(ISTEXT(I1161),ISTEXT($F1161)),"",I1161*$F1161))</f>
        <v/>
      </c>
      <c r="K1161" s="33" t="n"/>
      <c r="L1161" s="33">
        <f>IF(K1161="", "", IF(OR(ISTEXT(K1161),ISTEXT($F1161)),"",K1161*$F1161))</f>
        <v/>
      </c>
      <c r="M1161" s="30">
        <f>IF(OR(H1161="",H1161=0),"",IF(K1161="",IF(J1161="","",IF(OR(ISTEXT(J1161),ISTEXT(H1161)),"",J1161/H1161)),IF(OR(ISTEXT(L1161),ISTEXT(H1161)),"",L1161/H1161)))</f>
        <v/>
      </c>
    </row>
    <row r="1162" ht="13.35" customHeight="1" s="162">
      <c r="B1162" s="307" t="n"/>
      <c r="C1162" s="307" t="n"/>
      <c r="E1162" s="307" t="n"/>
      <c r="F1162" s="32" t="n"/>
      <c r="G1162" s="33">
        <f>IF(F1162="", "", IF(OR(ISTEXT(H1162),ISTEXT(F1162)),"",H1162/F1162))</f>
        <v/>
      </c>
      <c r="H1162" s="33" t="n"/>
      <c r="I1162" s="33" t="n"/>
      <c r="J1162" s="33">
        <f>IF(I1162="", "", IF(OR(ISTEXT(I1162),ISTEXT($F1162)),"",I1162*$F1162))</f>
        <v/>
      </c>
      <c r="K1162" s="33" t="n"/>
      <c r="L1162" s="33">
        <f>IF(K1162="", "", IF(OR(ISTEXT(K1162),ISTEXT($F1162)),"",K1162*$F1162))</f>
        <v/>
      </c>
      <c r="M1162" s="30">
        <f>IF(OR(H1162="",H1162=0),"",IF(K1162="",IF(J1162="","",IF(OR(ISTEXT(J1162),ISTEXT(H1162)),"",J1162/H1162)),IF(OR(ISTEXT(L1162),ISTEXT(H1162)),"",L1162/H1162)))</f>
        <v/>
      </c>
    </row>
    <row r="1163" ht="13.35" customHeight="1" s="162">
      <c r="B1163" s="307" t="n"/>
      <c r="C1163" s="307" t="n"/>
      <c r="E1163" s="307" t="n"/>
      <c r="F1163" s="32" t="n"/>
      <c r="G1163" s="33">
        <f>IF(F1163="", "", IF(OR(ISTEXT(H1163),ISTEXT(F1163)),"",H1163/F1163))</f>
        <v/>
      </c>
      <c r="H1163" s="33" t="n"/>
      <c r="I1163" s="33" t="n"/>
      <c r="J1163" s="33">
        <f>IF(I1163="", "", IF(OR(ISTEXT(I1163),ISTEXT($F1163)),"",I1163*$F1163))</f>
        <v/>
      </c>
      <c r="K1163" s="33" t="n"/>
      <c r="L1163" s="33">
        <f>IF(K1163="", "", IF(OR(ISTEXT(K1163),ISTEXT($F1163)),"",K1163*$F1163))</f>
        <v/>
      </c>
      <c r="M1163" s="30">
        <f>IF(OR(H1163="",H1163=0),"",IF(K1163="",IF(J1163="","",IF(OR(ISTEXT(J1163),ISTEXT(H1163)),"",J1163/H1163)),IF(OR(ISTEXT(L1163),ISTEXT(H1163)),"",L1163/H1163)))</f>
        <v/>
      </c>
    </row>
    <row r="1164" ht="13.35" customHeight="1" s="162">
      <c r="B1164" s="307" t="n"/>
      <c r="C1164" s="307" t="n"/>
      <c r="E1164" s="307" t="n"/>
      <c r="F1164" s="32" t="n"/>
      <c r="G1164" s="33">
        <f>IF(F1164="", "", IF(OR(ISTEXT(H1164),ISTEXT(F1164)),"",H1164/F1164))</f>
        <v/>
      </c>
      <c r="H1164" s="33" t="n"/>
      <c r="I1164" s="33" t="n"/>
      <c r="J1164" s="33">
        <f>IF(I1164="", "", IF(OR(ISTEXT(I1164),ISTEXT($F1164)),"",I1164*$F1164))</f>
        <v/>
      </c>
      <c r="K1164" s="33" t="n"/>
      <c r="L1164" s="33">
        <f>IF(K1164="", "", IF(OR(ISTEXT(K1164),ISTEXT($F1164)),"",K1164*$F1164))</f>
        <v/>
      </c>
      <c r="M1164" s="30">
        <f>IF(OR(H1164="",H1164=0),"",IF(K1164="",IF(J1164="","",IF(OR(ISTEXT(J1164),ISTEXT(H1164)),"",J1164/H1164)),IF(OR(ISTEXT(L1164),ISTEXT(H1164)),"",L1164/H1164)))</f>
        <v/>
      </c>
    </row>
    <row r="1165" ht="13.35" customHeight="1" s="162">
      <c r="B1165" s="307" t="n"/>
      <c r="C1165" s="307" t="n"/>
      <c r="E1165" s="307" t="n"/>
      <c r="F1165" s="32" t="n"/>
      <c r="G1165" s="33">
        <f>IF(F1165="", "", IF(OR(ISTEXT(H1165),ISTEXT(F1165)),"",H1165/F1165))</f>
        <v/>
      </c>
      <c r="H1165" s="33" t="n"/>
      <c r="I1165" s="33" t="n"/>
      <c r="J1165" s="33">
        <f>IF(I1165="", "", IF(OR(ISTEXT(I1165),ISTEXT($F1165)),"",I1165*$F1165))</f>
        <v/>
      </c>
      <c r="K1165" s="33" t="n"/>
      <c r="L1165" s="33">
        <f>IF(K1165="", "", IF(OR(ISTEXT(K1165),ISTEXT($F1165)),"",K1165*$F1165))</f>
        <v/>
      </c>
      <c r="M1165" s="30">
        <f>IF(OR(H1165="",H1165=0),"",IF(K1165="",IF(J1165="","",IF(OR(ISTEXT(J1165),ISTEXT(H1165)),"",J1165/H1165)),IF(OR(ISTEXT(L1165),ISTEXT(H1165)),"",L1165/H1165)))</f>
        <v/>
      </c>
    </row>
    <row r="1166" ht="13.35" customHeight="1" s="162">
      <c r="B1166" s="307" t="n"/>
      <c r="C1166" s="307" t="n"/>
      <c r="E1166" s="307" t="n"/>
      <c r="F1166" s="32" t="n"/>
      <c r="G1166" s="33">
        <f>IF(F1166="", "", IF(OR(ISTEXT(H1166),ISTEXT(F1166)),"",H1166/F1166))</f>
        <v/>
      </c>
      <c r="H1166" s="33" t="n"/>
      <c r="I1166" s="33" t="n"/>
      <c r="J1166" s="33">
        <f>IF(I1166="", "", IF(OR(ISTEXT(I1166),ISTEXT($F1166)),"",I1166*$F1166))</f>
        <v/>
      </c>
      <c r="K1166" s="33" t="n"/>
      <c r="L1166" s="33">
        <f>IF(K1166="", "", IF(OR(ISTEXT(K1166),ISTEXT($F1166)),"",K1166*$F1166))</f>
        <v/>
      </c>
      <c r="M1166" s="30">
        <f>IF(OR(H1166="",H1166=0),"",IF(K1166="",IF(J1166="","",IF(OR(ISTEXT(J1166),ISTEXT(H1166)),"",J1166/H1166)),IF(OR(ISTEXT(L1166),ISTEXT(H1166)),"",L1166/H1166)))</f>
        <v/>
      </c>
    </row>
    <row r="1167" ht="13.35" customHeight="1" s="162">
      <c r="B1167" s="42" t="n"/>
      <c r="C1167" s="231" t="inlineStr">
        <is>
          <t>Total</t>
        </is>
      </c>
      <c r="D1167" s="159" t="n"/>
      <c r="E1167" s="42" t="n"/>
      <c r="F1167" s="42" t="n"/>
      <c r="G1167" s="43" t="n"/>
      <c r="H1167" s="43">
        <f>IF(SUM(H1161:H1166)=0,"",SUM(H1161:H1166))</f>
        <v/>
      </c>
      <c r="I1167" s="43" t="n"/>
      <c r="J1167" s="43">
        <f>IF(SUM(J1161:J1166)=0,"",SUM(J1161:J1166))</f>
        <v/>
      </c>
      <c r="K1167" s="43" t="n"/>
      <c r="L1167" s="43">
        <f>IF(SUM(L1161:L1166)=0,"",SUM(L1161:L1166))</f>
        <v/>
      </c>
      <c r="M1167" s="35">
        <f>IF(OR(H1167="",H1167=0),"",IF(L1167="",IF(J1167="","",IF(OR(ISTEXT(J1167),ISTEXT(H1167)),"",J1167/H1167)),IF(OR(ISTEXT(L1167),ISTEXT(H1167)),"",L1167/H1167)))</f>
        <v/>
      </c>
    </row>
    <row r="1168" ht="13.35" customHeight="1" s="162">
      <c r="B1168" s="188" t="inlineStr">
        <is>
          <t>Remarks</t>
        </is>
      </c>
      <c r="C1168" s="173" t="n"/>
      <c r="D1168" s="154" t="n"/>
      <c r="E1168" s="174" t="n"/>
      <c r="F1168" s="174" t="n"/>
      <c r="G1168" s="174" t="n"/>
      <c r="H1168" s="174" t="n"/>
      <c r="I1168" s="174" t="n"/>
      <c r="J1168" s="174" t="n"/>
      <c r="K1168" s="174" t="n"/>
      <c r="L1168" s="174" t="n"/>
      <c r="M1168" s="173" t="n"/>
    </row>
    <row r="1169" ht="13.35" customHeight="1" s="162">
      <c r="B1169" s="154" t="n"/>
      <c r="C1169" s="174" t="n"/>
      <c r="D1169" s="174" t="n"/>
      <c r="E1169" s="174" t="n"/>
      <c r="F1169" s="174" t="n"/>
      <c r="G1169" s="174" t="n"/>
      <c r="H1169" s="174" t="n"/>
      <c r="I1169" s="174" t="n"/>
      <c r="J1169" s="174" t="n"/>
      <c r="K1169" s="174" t="n"/>
      <c r="L1169" s="174" t="n"/>
      <c r="M1169" s="173" t="n"/>
    </row>
    <row r="1170" ht="13.35" customHeight="1" s="162"/>
    <row r="1171" ht="13.35" customHeight="1" s="162"/>
    <row r="1172" ht="13.35" customHeight="1" s="162"/>
    <row r="1173" ht="13.35" customHeight="1" s="162"/>
    <row r="1174" ht="13.35" customHeight="1" s="162">
      <c r="B1174" s="200" t="inlineStr">
        <is>
          <t>System</t>
        </is>
      </c>
      <c r="C1174" s="403" t="n"/>
      <c r="D1174" s="209">
        <f>IF('{Equipment Data Entry}'!B195="","",'{Equipment Data Entry}'!B195)</f>
        <v/>
      </c>
      <c r="E1174" s="418" t="n"/>
      <c r="F1174" s="403" t="n"/>
      <c r="G1174" s="200" t="inlineStr">
        <is>
          <t>Service</t>
        </is>
      </c>
      <c r="H1174" s="403" t="n"/>
      <c r="I1174" s="210">
        <f>IF('{Equipment Data Entry}'!C195="","",'{Equipment Data Entry}'!C195)</f>
        <v/>
      </c>
      <c r="J1174" s="418" t="n"/>
      <c r="K1174" s="418" t="n"/>
      <c r="L1174" s="418" t="n"/>
      <c r="M1174" s="403" t="n"/>
    </row>
    <row r="1175" ht="13.35" customHeight="1" s="162">
      <c r="B1175" s="422" t="n"/>
      <c r="C1175" s="423" t="n"/>
      <c r="D1175" s="422" t="n"/>
      <c r="E1175" s="424" t="n"/>
      <c r="F1175" s="423" t="n"/>
      <c r="G1175" s="422" t="n"/>
      <c r="H1175" s="423" t="n"/>
      <c r="I1175" s="422" t="n"/>
      <c r="J1175" s="424" t="n"/>
      <c r="K1175" s="424" t="n"/>
      <c r="L1175" s="424" t="n"/>
      <c r="M1175" s="423" t="n"/>
    </row>
    <row r="1176" ht="13.35" customHeight="1" s="162">
      <c r="B1176" s="199" t="inlineStr">
        <is>
          <t>Terminal Type</t>
        </is>
      </c>
      <c r="C1176" s="401" t="n"/>
      <c r="D1176" s="204">
        <f>IF('{Equipment Data Entry}'!H195="","",'{Equipment Data Entry}'!H195)</f>
        <v/>
      </c>
      <c r="E1176" s="400" t="n"/>
      <c r="F1176" s="400" t="n"/>
      <c r="G1176" s="401" t="n"/>
      <c r="I1176" s="199" t="inlineStr">
        <is>
          <t>Instrument</t>
        </is>
      </c>
      <c r="J1176" s="400" t="n"/>
      <c r="K1176" s="401" t="n"/>
      <c r="L1176" s="199" t="n"/>
      <c r="M1176" s="401" t="n"/>
    </row>
    <row r="1177" ht="13.35" customHeight="1" s="162">
      <c r="B1177" s="200" t="inlineStr">
        <is>
          <t>Unit Data</t>
        </is>
      </c>
      <c r="C1177" s="400" t="n"/>
      <c r="D1177" s="400" t="n"/>
      <c r="E1177" s="400" t="n"/>
      <c r="F1177" s="400" t="n"/>
      <c r="G1177" s="401" t="n"/>
      <c r="I1177" s="200" t="inlineStr">
        <is>
          <t>Design and Performance Data</t>
        </is>
      </c>
      <c r="J1177" s="400" t="n"/>
      <c r="K1177" s="400" t="n"/>
      <c r="L1177" s="400" t="n"/>
      <c r="M1177" s="401" t="n"/>
    </row>
    <row r="1178" ht="13.35" customHeight="1" s="162">
      <c r="B1178" s="199" t="inlineStr">
        <is>
          <t>Manufacturer</t>
        </is>
      </c>
      <c r="C1178" s="401" t="n"/>
      <c r="D1178" s="204">
        <f>IF('{Equipment Data Entry}'!E195="","",'{Equipment Data Entry}'!E195)</f>
        <v/>
      </c>
      <c r="E1178" s="400" t="n"/>
      <c r="F1178" s="400" t="n"/>
      <c r="G1178" s="401" t="n"/>
      <c r="I1178" s="199" t="inlineStr">
        <is>
          <t>Design Criteria</t>
        </is>
      </c>
      <c r="J1178" s="400" t="n"/>
      <c r="K1178" s="401" t="n"/>
      <c r="L1178" s="199" t="inlineStr">
        <is>
          <t>Design</t>
        </is>
      </c>
      <c r="M1178" s="199" t="inlineStr">
        <is>
          <t>Actual</t>
        </is>
      </c>
    </row>
    <row r="1179" ht="13.35" customHeight="1" s="162">
      <c r="B1179" s="199" t="inlineStr">
        <is>
          <t>Model Number</t>
        </is>
      </c>
      <c r="C1179" s="401" t="n"/>
      <c r="D1179" s="204">
        <f>IF('{Equipment Data Entry}'!F195="","",'{Equipment Data Entry}'!F195)</f>
        <v/>
      </c>
      <c r="E1179" s="400" t="n"/>
      <c r="F1179" s="400" t="n"/>
      <c r="G1179" s="401" t="n"/>
      <c r="I1179" s="199" t="inlineStr">
        <is>
          <t>Maximum CFM</t>
        </is>
      </c>
      <c r="J1179" s="400" t="n"/>
      <c r="K1179" s="401" t="n"/>
      <c r="L1179" s="24">
        <f>IF('{Equipment Data Entry}'!I195="","",'{Equipment Data Entry}'!I195)</f>
        <v/>
      </c>
      <c r="M1179" s="24">
        <f>L1193</f>
        <v/>
      </c>
    </row>
    <row r="1180" ht="13.35" customHeight="1" s="162">
      <c r="B1180" s="199" t="inlineStr">
        <is>
          <t>Serial Number</t>
        </is>
      </c>
      <c r="C1180" s="401" t="n"/>
      <c r="D1180" s="204" t="n"/>
      <c r="E1180" s="400" t="n"/>
      <c r="F1180" s="400" t="n"/>
      <c r="G1180" s="401" t="n"/>
      <c r="I1180" s="199" t="inlineStr">
        <is>
          <t>Minimum CFM</t>
        </is>
      </c>
      <c r="J1180" s="400" t="n"/>
      <c r="K1180" s="401" t="n"/>
      <c r="L1180" s="24">
        <f>IF('{Equipment Data Entry}'!J195="","",'{Equipment Data Entry}'!J195)</f>
        <v/>
      </c>
      <c r="M1180" s="24" t="n"/>
    </row>
    <row r="1181" ht="13.35" customHeight="1" s="162">
      <c r="B1181" s="199" t="inlineStr">
        <is>
          <t>Area Served</t>
        </is>
      </c>
      <c r="C1181" s="401" t="n"/>
      <c r="D1181" s="204">
        <f>IF('{Equipment Data Entry}'!C195="","",'{Equipment Data Entry}'!C195)</f>
        <v/>
      </c>
      <c r="E1181" s="400" t="n"/>
      <c r="F1181" s="400" t="n"/>
      <c r="G1181" s="401" t="n"/>
      <c r="I1181" s="199" t="inlineStr">
        <is>
          <t>Fan CFM</t>
        </is>
      </c>
      <c r="J1181" s="400" t="n"/>
      <c r="K1181" s="401" t="n"/>
      <c r="L1181" s="24">
        <f>IF('{Equipment Data Entry}'!L195="","",'{Equipment Data Entry}'!L195)</f>
        <v/>
      </c>
      <c r="M1181" s="24" t="n"/>
    </row>
    <row r="1182" ht="13.35" customHeight="1" s="162">
      <c r="B1182" s="199" t="inlineStr">
        <is>
          <t>Location</t>
        </is>
      </c>
      <c r="C1182" s="401" t="n"/>
      <c r="D1182" s="204">
        <f>IF('{Equipment Data Entry}'!D195="","",'{Equipment Data Entry}'!D195)</f>
        <v/>
      </c>
      <c r="E1182" s="400" t="n"/>
      <c r="F1182" s="400" t="n"/>
      <c r="G1182" s="401" t="n"/>
      <c r="I1182" s="199" t="inlineStr">
        <is>
          <t>DDC Address</t>
        </is>
      </c>
      <c r="J1182" s="400" t="n"/>
      <c r="K1182" s="401" t="n"/>
      <c r="L1182" s="208">
        <f>IF('{Equipment Data Entry}'!M195="","",'{Equipment Data Entry}'!M195)</f>
        <v/>
      </c>
      <c r="M1182" s="401" t="n"/>
    </row>
    <row r="1183" ht="13.35" customHeight="1" s="162">
      <c r="B1183" s="199" t="inlineStr">
        <is>
          <t>Inlet Size</t>
        </is>
      </c>
      <c r="C1183" s="401" t="n"/>
      <c r="D1183" s="204">
        <f>IF('{Equipment Data Entry}'!G195="","",'{Equipment Data Entry}'!G195)</f>
        <v/>
      </c>
      <c r="E1183" s="400" t="n"/>
      <c r="F1183" s="400" t="n"/>
      <c r="G1183" s="401" t="n"/>
      <c r="I1183" s="199" t="inlineStr">
        <is>
          <t>Calibration Factor</t>
        </is>
      </c>
      <c r="J1183" s="400" t="n"/>
      <c r="K1183" s="401" t="n"/>
      <c r="L1183" s="27" t="n"/>
      <c r="M1183" s="401" t="n"/>
    </row>
    <row r="1184" ht="13.35" customHeight="1" s="162">
      <c r="B1184" s="199" t="inlineStr">
        <is>
          <t>DDC Max / Min</t>
        </is>
      </c>
      <c r="C1184" s="401" t="n"/>
      <c r="D1184" s="204" t="n"/>
      <c r="E1184" s="400" t="n"/>
      <c r="F1184" s="400" t="n"/>
      <c r="G1184" s="401" t="n"/>
      <c r="I1184" s="199" t="inlineStr">
        <is>
          <t>Heating CFM</t>
        </is>
      </c>
      <c r="J1184" s="400" t="n"/>
      <c r="K1184" s="401" t="n"/>
      <c r="L1184" s="27">
        <f>IF('{Equipment Data Entry}'!K195="","",'{Equipment Data Entry}'!K195)</f>
        <v/>
      </c>
      <c r="M1184" s="401" t="n"/>
    </row>
    <row r="1185" ht="13.35" customHeight="1" s="162">
      <c r="B1185" s="188" t="inlineStr">
        <is>
          <t>Register / Grille / Diffuser Airflow</t>
        </is>
      </c>
      <c r="C1185" s="174" t="n"/>
      <c r="D1185" s="174" t="n"/>
      <c r="E1185" s="174" t="n"/>
      <c r="F1185" s="173" t="n"/>
      <c r="G1185" s="233" t="inlineStr">
        <is>
          <t>Design VEL</t>
        </is>
      </c>
      <c r="H1185" s="194" t="inlineStr">
        <is>
          <t>Design CFM</t>
        </is>
      </c>
      <c r="I1185" s="188" t="inlineStr">
        <is>
          <t>Initial</t>
        </is>
      </c>
      <c r="J1185" s="173" t="n"/>
      <c r="K1185" s="188" t="inlineStr">
        <is>
          <t>Final</t>
        </is>
      </c>
      <c r="L1185" s="173" t="n"/>
      <c r="M1185" s="188" t="inlineStr">
        <is>
          <t>%</t>
        </is>
      </c>
    </row>
    <row r="1186" ht="13.35" customHeight="1" s="162">
      <c r="B1186" s="153" t="inlineStr">
        <is>
          <t>No.</t>
        </is>
      </c>
      <c r="C1186" s="188" t="inlineStr">
        <is>
          <t>Area Served</t>
        </is>
      </c>
      <c r="D1186" s="188" t="inlineStr">
        <is>
          <t>Type</t>
        </is>
      </c>
      <c r="E1186" s="188" t="inlineStr">
        <is>
          <t>Size</t>
        </is>
      </c>
      <c r="F1186" s="188" t="inlineStr">
        <is>
          <t>Ak</t>
        </is>
      </c>
      <c r="G1186" s="440" t="n"/>
      <c r="H1186" s="440" t="n"/>
      <c r="I1186" s="188" t="inlineStr">
        <is>
          <t>VEL</t>
        </is>
      </c>
      <c r="J1186" s="188" t="inlineStr">
        <is>
          <t>CFM</t>
        </is>
      </c>
      <c r="K1186" s="188" t="inlineStr">
        <is>
          <t>VEL</t>
        </is>
      </c>
      <c r="L1186" s="188" t="inlineStr">
        <is>
          <t>CFM</t>
        </is>
      </c>
      <c r="M1186" s="440" t="n"/>
    </row>
    <row r="1187" ht="13.35" customHeight="1" s="162">
      <c r="B1187" s="307" t="n"/>
      <c r="C1187" s="307" t="n"/>
      <c r="E1187" s="307" t="n"/>
      <c r="F1187" s="32" t="n"/>
      <c r="G1187" s="33">
        <f>IF(F1187="", "", IF(OR(ISTEXT(H1187),ISTEXT(F1187)),"",H1187/F1187))</f>
        <v/>
      </c>
      <c r="H1187" s="33" t="n"/>
      <c r="I1187" s="33" t="n"/>
      <c r="J1187" s="33">
        <f>IF(I1187="", "", IF(OR(ISTEXT(I1187),ISTEXT($F1187)),"",I1187*$F1187))</f>
        <v/>
      </c>
      <c r="K1187" s="33" t="n"/>
      <c r="L1187" s="33">
        <f>IF(K1187="", "", IF(OR(ISTEXT(K1187),ISTEXT($F1187)),"",K1187*$F1187))</f>
        <v/>
      </c>
      <c r="M1187" s="30">
        <f>IF(OR(H1187="",H1187=0),"",IF(K1187="",IF(J1187="","",IF(OR(ISTEXT(J1187),ISTEXT(H1187)),"",J1187/H1187)),IF(OR(ISTEXT(L1187),ISTEXT(H1187)),"",L1187/H1187)))</f>
        <v/>
      </c>
    </row>
    <row r="1188" ht="13.35" customHeight="1" s="162">
      <c r="B1188" s="307" t="n"/>
      <c r="C1188" s="307" t="n"/>
      <c r="E1188" s="307" t="n"/>
      <c r="F1188" s="32" t="n"/>
      <c r="G1188" s="33">
        <f>IF(F1188="", "", IF(OR(ISTEXT(H1188),ISTEXT(F1188)),"",H1188/F1188))</f>
        <v/>
      </c>
      <c r="H1188" s="33" t="n"/>
      <c r="I1188" s="33" t="n"/>
      <c r="J1188" s="33">
        <f>IF(I1188="", "", IF(OR(ISTEXT(I1188),ISTEXT($F1188)),"",I1188*$F1188))</f>
        <v/>
      </c>
      <c r="K1188" s="33" t="n"/>
      <c r="L1188" s="33">
        <f>IF(K1188="", "", IF(OR(ISTEXT(K1188),ISTEXT($F1188)),"",K1188*$F1188))</f>
        <v/>
      </c>
      <c r="M1188" s="30">
        <f>IF(OR(H1188="",H1188=0),"",IF(K1188="",IF(J1188="","",IF(OR(ISTEXT(J1188),ISTEXT(H1188)),"",J1188/H1188)),IF(OR(ISTEXT(L1188),ISTEXT(H1188)),"",L1188/H1188)))</f>
        <v/>
      </c>
    </row>
    <row r="1189" ht="13.35" customHeight="1" s="162">
      <c r="B1189" s="307" t="n"/>
      <c r="C1189" s="307" t="n"/>
      <c r="E1189" s="307" t="n"/>
      <c r="F1189" s="32" t="n"/>
      <c r="G1189" s="33">
        <f>IF(F1189="", "", IF(OR(ISTEXT(H1189),ISTEXT(F1189)),"",H1189/F1189))</f>
        <v/>
      </c>
      <c r="H1189" s="33" t="n"/>
      <c r="I1189" s="33" t="n"/>
      <c r="J1189" s="33">
        <f>IF(I1189="", "", IF(OR(ISTEXT(I1189),ISTEXT($F1189)),"",I1189*$F1189))</f>
        <v/>
      </c>
      <c r="K1189" s="33" t="n"/>
      <c r="L1189" s="33">
        <f>IF(K1189="", "", IF(OR(ISTEXT(K1189),ISTEXT($F1189)),"",K1189*$F1189))</f>
        <v/>
      </c>
      <c r="M1189" s="30">
        <f>IF(OR(H1189="",H1189=0),"",IF(K1189="",IF(J1189="","",IF(OR(ISTEXT(J1189),ISTEXT(H1189)),"",J1189/H1189)),IF(OR(ISTEXT(L1189),ISTEXT(H1189)),"",L1189/H1189)))</f>
        <v/>
      </c>
    </row>
    <row r="1190" ht="13.35" customHeight="1" s="162">
      <c r="B1190" s="307" t="n"/>
      <c r="C1190" s="307" t="n"/>
      <c r="E1190" s="307" t="n"/>
      <c r="F1190" s="32" t="n"/>
      <c r="G1190" s="33">
        <f>IF(F1190="", "", IF(OR(ISTEXT(H1190),ISTEXT(F1190)),"",H1190/F1190))</f>
        <v/>
      </c>
      <c r="H1190" s="33" t="n"/>
      <c r="I1190" s="33" t="n"/>
      <c r="J1190" s="33">
        <f>IF(I1190="", "", IF(OR(ISTEXT(I1190),ISTEXT($F1190)),"",I1190*$F1190))</f>
        <v/>
      </c>
      <c r="K1190" s="33" t="n"/>
      <c r="L1190" s="33">
        <f>IF(K1190="", "", IF(OR(ISTEXT(K1190),ISTEXT($F1190)),"",K1190*$F1190))</f>
        <v/>
      </c>
      <c r="M1190" s="30">
        <f>IF(OR(H1190="",H1190=0),"",IF(K1190="",IF(J1190="","",IF(OR(ISTEXT(J1190),ISTEXT(H1190)),"",J1190/H1190)),IF(OR(ISTEXT(L1190),ISTEXT(H1190)),"",L1190/H1190)))</f>
        <v/>
      </c>
    </row>
    <row r="1191" ht="13.35" customHeight="1" s="162">
      <c r="B1191" s="307" t="n"/>
      <c r="C1191" s="307" t="n"/>
      <c r="E1191" s="307" t="n"/>
      <c r="F1191" s="32" t="n"/>
      <c r="G1191" s="33">
        <f>IF(F1191="", "", IF(OR(ISTEXT(H1191),ISTEXT(F1191)),"",H1191/F1191))</f>
        <v/>
      </c>
      <c r="H1191" s="33" t="n"/>
      <c r="I1191" s="33" t="n"/>
      <c r="J1191" s="33">
        <f>IF(I1191="", "", IF(OR(ISTEXT(I1191),ISTEXT($F1191)),"",I1191*$F1191))</f>
        <v/>
      </c>
      <c r="K1191" s="33" t="n"/>
      <c r="L1191" s="33">
        <f>IF(K1191="", "", IF(OR(ISTEXT(K1191),ISTEXT($F1191)),"",K1191*$F1191))</f>
        <v/>
      </c>
      <c r="M1191" s="30">
        <f>IF(OR(H1191="",H1191=0),"",IF(K1191="",IF(J1191="","",IF(OR(ISTEXT(J1191),ISTEXT(H1191)),"",J1191/H1191)),IF(OR(ISTEXT(L1191),ISTEXT(H1191)),"",L1191/H1191)))</f>
        <v/>
      </c>
    </row>
    <row r="1192" ht="13.35" customHeight="1" s="162">
      <c r="B1192" s="307" t="n"/>
      <c r="C1192" s="307" t="n"/>
      <c r="E1192" s="307" t="n"/>
      <c r="F1192" s="32" t="n"/>
      <c r="G1192" s="33">
        <f>IF(F1192="", "", IF(OR(ISTEXT(H1192),ISTEXT(F1192)),"",H1192/F1192))</f>
        <v/>
      </c>
      <c r="H1192" s="33" t="n"/>
      <c r="I1192" s="33" t="n"/>
      <c r="J1192" s="33">
        <f>IF(I1192="", "", IF(OR(ISTEXT(I1192),ISTEXT($F1192)),"",I1192*$F1192))</f>
        <v/>
      </c>
      <c r="K1192" s="33" t="n"/>
      <c r="L1192" s="33">
        <f>IF(K1192="", "", IF(OR(ISTEXT(K1192),ISTEXT($F1192)),"",K1192*$F1192))</f>
        <v/>
      </c>
      <c r="M1192" s="30">
        <f>IF(OR(H1192="",H1192=0),"",IF(K1192="",IF(J1192="","",IF(OR(ISTEXT(J1192),ISTEXT(H1192)),"",J1192/H1192)),IF(OR(ISTEXT(L1192),ISTEXT(H1192)),"",L1192/H1192)))</f>
        <v/>
      </c>
    </row>
    <row r="1193" ht="13.35" customHeight="1" s="162">
      <c r="B1193" s="42" t="n"/>
      <c r="C1193" s="231" t="inlineStr">
        <is>
          <t>Total</t>
        </is>
      </c>
      <c r="D1193" s="159" t="n"/>
      <c r="E1193" s="42" t="n"/>
      <c r="F1193" s="42" t="n"/>
      <c r="G1193" s="43" t="n"/>
      <c r="H1193" s="43">
        <f>IF(SUM(H1187:H1192)=0,"",SUM(H1187:H1192))</f>
        <v/>
      </c>
      <c r="I1193" s="43" t="n"/>
      <c r="J1193" s="43">
        <f>IF(SUM(J1187:J1192)=0,"",SUM(J1187:J1192))</f>
        <v/>
      </c>
      <c r="K1193" s="43" t="n"/>
      <c r="L1193" s="43">
        <f>IF(SUM(L1187:L1192)=0,"",SUM(L1187:L1192))</f>
        <v/>
      </c>
      <c r="M1193" s="35">
        <f>IF(OR(H1193="",H1193=0),"",IF(L1193="",IF(J1193="","",IF(OR(ISTEXT(J1193),ISTEXT(H1193)),"",J1193/H1193)),IF(OR(ISTEXT(L1193),ISTEXT(H1193)),"",L1193/H1193)))</f>
        <v/>
      </c>
    </row>
    <row r="1194" ht="13.35" customHeight="1" s="162">
      <c r="B1194" s="188" t="inlineStr">
        <is>
          <t>Remarks</t>
        </is>
      </c>
      <c r="C1194" s="173" t="n"/>
      <c r="D1194" s="154" t="n"/>
      <c r="E1194" s="174" t="n"/>
      <c r="F1194" s="174" t="n"/>
      <c r="G1194" s="174" t="n"/>
      <c r="H1194" s="174" t="n"/>
      <c r="I1194" s="174" t="n"/>
      <c r="J1194" s="174" t="n"/>
      <c r="K1194" s="174" t="n"/>
      <c r="L1194" s="174" t="n"/>
      <c r="M1194" s="173" t="n"/>
    </row>
    <row r="1195" ht="13.35" customHeight="1" s="162">
      <c r="B1195" s="154" t="n"/>
      <c r="C1195" s="174" t="n"/>
      <c r="D1195" s="174" t="n"/>
      <c r="E1195" s="174" t="n"/>
      <c r="F1195" s="174" t="n"/>
      <c r="G1195" s="174" t="n"/>
      <c r="H1195" s="174" t="n"/>
      <c r="I1195" s="174" t="n"/>
      <c r="J1195" s="174" t="n"/>
      <c r="K1195" s="174" t="n"/>
      <c r="L1195" s="174" t="n"/>
      <c r="M1195" s="173" t="n"/>
    </row>
    <row r="1196" ht="13.35" customHeight="1" s="162"/>
    <row r="1197" ht="13.35" customHeight="1" s="162"/>
    <row r="1198" ht="13.35" customHeight="1" s="162"/>
    <row r="1199" ht="13.35" customHeight="1" s="162"/>
    <row r="1200" ht="13.35" customHeight="1" s="162">
      <c r="B1200" s="200" t="inlineStr">
        <is>
          <t>System</t>
        </is>
      </c>
      <c r="C1200" s="403" t="n"/>
      <c r="D1200" s="209">
        <f>IF('{Equipment Data Entry}'!B196="","",'{Equipment Data Entry}'!B196)</f>
        <v/>
      </c>
      <c r="E1200" s="418" t="n"/>
      <c r="F1200" s="403" t="n"/>
      <c r="G1200" s="200" t="inlineStr">
        <is>
          <t>Service</t>
        </is>
      </c>
      <c r="H1200" s="403" t="n"/>
      <c r="I1200" s="210">
        <f>IF('{Equipment Data Entry}'!C196="","",'{Equipment Data Entry}'!C196)</f>
        <v/>
      </c>
      <c r="J1200" s="418" t="n"/>
      <c r="K1200" s="418" t="n"/>
      <c r="L1200" s="418" t="n"/>
      <c r="M1200" s="403" t="n"/>
    </row>
    <row r="1201" ht="13.35" customHeight="1" s="162">
      <c r="B1201" s="422" t="n"/>
      <c r="C1201" s="423" t="n"/>
      <c r="D1201" s="422" t="n"/>
      <c r="E1201" s="424" t="n"/>
      <c r="F1201" s="423" t="n"/>
      <c r="G1201" s="422" t="n"/>
      <c r="H1201" s="423" t="n"/>
      <c r="I1201" s="422" t="n"/>
      <c r="J1201" s="424" t="n"/>
      <c r="K1201" s="424" t="n"/>
      <c r="L1201" s="424" t="n"/>
      <c r="M1201" s="423" t="n"/>
    </row>
    <row r="1202" ht="13.35" customHeight="1" s="162">
      <c r="B1202" s="199" t="inlineStr">
        <is>
          <t>Terminal Type</t>
        </is>
      </c>
      <c r="C1202" s="401" t="n"/>
      <c r="D1202" s="204">
        <f>IF('{Equipment Data Entry}'!H196="","",'{Equipment Data Entry}'!H196)</f>
        <v/>
      </c>
      <c r="E1202" s="400" t="n"/>
      <c r="F1202" s="400" t="n"/>
      <c r="G1202" s="401" t="n"/>
      <c r="I1202" s="199" t="inlineStr">
        <is>
          <t>Instrument</t>
        </is>
      </c>
      <c r="J1202" s="400" t="n"/>
      <c r="K1202" s="401" t="n"/>
      <c r="L1202" s="199" t="n"/>
      <c r="M1202" s="401" t="n"/>
    </row>
    <row r="1203" ht="13.35" customHeight="1" s="162">
      <c r="B1203" s="200" t="inlineStr">
        <is>
          <t>Unit Data</t>
        </is>
      </c>
      <c r="C1203" s="400" t="n"/>
      <c r="D1203" s="400" t="n"/>
      <c r="E1203" s="400" t="n"/>
      <c r="F1203" s="400" t="n"/>
      <c r="G1203" s="401" t="n"/>
      <c r="I1203" s="200" t="inlineStr">
        <is>
          <t>Design and Performance Data</t>
        </is>
      </c>
      <c r="J1203" s="400" t="n"/>
      <c r="K1203" s="400" t="n"/>
      <c r="L1203" s="400" t="n"/>
      <c r="M1203" s="401" t="n"/>
    </row>
    <row r="1204" ht="13.35" customHeight="1" s="162">
      <c r="B1204" s="199" t="inlineStr">
        <is>
          <t>Manufacturer</t>
        </is>
      </c>
      <c r="C1204" s="401" t="n"/>
      <c r="D1204" s="204">
        <f>IF('{Equipment Data Entry}'!E196="","",'{Equipment Data Entry}'!E196)</f>
        <v/>
      </c>
      <c r="E1204" s="400" t="n"/>
      <c r="F1204" s="400" t="n"/>
      <c r="G1204" s="401" t="n"/>
      <c r="I1204" s="199" t="inlineStr">
        <is>
          <t>Design Criteria</t>
        </is>
      </c>
      <c r="J1204" s="400" t="n"/>
      <c r="K1204" s="401" t="n"/>
      <c r="L1204" s="199" t="inlineStr">
        <is>
          <t>Design</t>
        </is>
      </c>
      <c r="M1204" s="199" t="inlineStr">
        <is>
          <t>Actual</t>
        </is>
      </c>
    </row>
    <row r="1205" ht="13.35" customHeight="1" s="162">
      <c r="B1205" s="199" t="inlineStr">
        <is>
          <t>Model Number</t>
        </is>
      </c>
      <c r="C1205" s="401" t="n"/>
      <c r="D1205" s="204">
        <f>IF('{Equipment Data Entry}'!F196="","",'{Equipment Data Entry}'!F196)</f>
        <v/>
      </c>
      <c r="E1205" s="400" t="n"/>
      <c r="F1205" s="400" t="n"/>
      <c r="G1205" s="401" t="n"/>
      <c r="I1205" s="199" t="inlineStr">
        <is>
          <t>Maximum CFM</t>
        </is>
      </c>
      <c r="J1205" s="400" t="n"/>
      <c r="K1205" s="401" t="n"/>
      <c r="L1205" s="24">
        <f>IF('{Equipment Data Entry}'!I196="","",'{Equipment Data Entry}'!I196)</f>
        <v/>
      </c>
      <c r="M1205" s="24">
        <f>L1219</f>
        <v/>
      </c>
    </row>
    <row r="1206" ht="13.35" customHeight="1" s="162">
      <c r="B1206" s="199" t="inlineStr">
        <is>
          <t>Serial Number</t>
        </is>
      </c>
      <c r="C1206" s="401" t="n"/>
      <c r="D1206" s="204" t="n"/>
      <c r="E1206" s="400" t="n"/>
      <c r="F1206" s="400" t="n"/>
      <c r="G1206" s="401" t="n"/>
      <c r="I1206" s="199" t="inlineStr">
        <is>
          <t>Minimum CFM</t>
        </is>
      </c>
      <c r="J1206" s="400" t="n"/>
      <c r="K1206" s="401" t="n"/>
      <c r="L1206" s="24">
        <f>IF('{Equipment Data Entry}'!J196="","",'{Equipment Data Entry}'!J196)</f>
        <v/>
      </c>
      <c r="M1206" s="24" t="n"/>
    </row>
    <row r="1207" ht="13.35" customHeight="1" s="162">
      <c r="B1207" s="199" t="inlineStr">
        <is>
          <t>Area Served</t>
        </is>
      </c>
      <c r="C1207" s="401" t="n"/>
      <c r="D1207" s="204">
        <f>IF('{Equipment Data Entry}'!C196="","",'{Equipment Data Entry}'!C196)</f>
        <v/>
      </c>
      <c r="E1207" s="400" t="n"/>
      <c r="F1207" s="400" t="n"/>
      <c r="G1207" s="401" t="n"/>
      <c r="I1207" s="199" t="inlineStr">
        <is>
          <t>Fan CFM</t>
        </is>
      </c>
      <c r="J1207" s="400" t="n"/>
      <c r="K1207" s="401" t="n"/>
      <c r="L1207" s="24">
        <f>IF('{Equipment Data Entry}'!L196="","",'{Equipment Data Entry}'!L196)</f>
        <v/>
      </c>
      <c r="M1207" s="24" t="n"/>
    </row>
    <row r="1208" ht="13.35" customHeight="1" s="162">
      <c r="B1208" s="199" t="inlineStr">
        <is>
          <t>Location</t>
        </is>
      </c>
      <c r="C1208" s="401" t="n"/>
      <c r="D1208" s="204">
        <f>IF('{Equipment Data Entry}'!D196="","",'{Equipment Data Entry}'!D196)</f>
        <v/>
      </c>
      <c r="E1208" s="400" t="n"/>
      <c r="F1208" s="400" t="n"/>
      <c r="G1208" s="401" t="n"/>
      <c r="I1208" s="199" t="inlineStr">
        <is>
          <t>DDC Address</t>
        </is>
      </c>
      <c r="J1208" s="400" t="n"/>
      <c r="K1208" s="401" t="n"/>
      <c r="L1208" s="208">
        <f>IF('{Equipment Data Entry}'!M196="","",'{Equipment Data Entry}'!M196)</f>
        <v/>
      </c>
      <c r="M1208" s="401" t="n"/>
    </row>
    <row r="1209" ht="13.35" customHeight="1" s="162">
      <c r="B1209" s="199" t="inlineStr">
        <is>
          <t>Inlet Size</t>
        </is>
      </c>
      <c r="C1209" s="401" t="n"/>
      <c r="D1209" s="204">
        <f>IF('{Equipment Data Entry}'!G196="","",'{Equipment Data Entry}'!G196)</f>
        <v/>
      </c>
      <c r="E1209" s="400" t="n"/>
      <c r="F1209" s="400" t="n"/>
      <c r="G1209" s="401" t="n"/>
      <c r="I1209" s="199" t="inlineStr">
        <is>
          <t>Calibration Factor</t>
        </is>
      </c>
      <c r="J1209" s="400" t="n"/>
      <c r="K1209" s="401" t="n"/>
      <c r="L1209" s="27" t="n"/>
      <c r="M1209" s="401" t="n"/>
    </row>
    <row r="1210" ht="13.35" customHeight="1" s="162">
      <c r="B1210" s="199" t="inlineStr">
        <is>
          <t>DDC Max / Min</t>
        </is>
      </c>
      <c r="C1210" s="401" t="n"/>
      <c r="D1210" s="204" t="n"/>
      <c r="E1210" s="400" t="n"/>
      <c r="F1210" s="400" t="n"/>
      <c r="G1210" s="401" t="n"/>
      <c r="I1210" s="199" t="inlineStr">
        <is>
          <t>Heating CFM</t>
        </is>
      </c>
      <c r="J1210" s="400" t="n"/>
      <c r="K1210" s="401" t="n"/>
      <c r="L1210" s="27">
        <f>IF('{Equipment Data Entry}'!K196="","",'{Equipment Data Entry}'!K196)</f>
        <v/>
      </c>
      <c r="M1210" s="401" t="n"/>
    </row>
    <row r="1211" ht="13.35" customHeight="1" s="162">
      <c r="B1211" s="188" t="inlineStr">
        <is>
          <t>Register / Grille / Diffuser Airflow</t>
        </is>
      </c>
      <c r="C1211" s="174" t="n"/>
      <c r="D1211" s="174" t="n"/>
      <c r="E1211" s="174" t="n"/>
      <c r="F1211" s="173" t="n"/>
      <c r="G1211" s="233" t="inlineStr">
        <is>
          <t>Design VEL</t>
        </is>
      </c>
      <c r="H1211" s="194" t="inlineStr">
        <is>
          <t>Design CFM</t>
        </is>
      </c>
      <c r="I1211" s="188" t="inlineStr">
        <is>
          <t>Initial</t>
        </is>
      </c>
      <c r="J1211" s="173" t="n"/>
      <c r="K1211" s="188" t="inlineStr">
        <is>
          <t>Final</t>
        </is>
      </c>
      <c r="L1211" s="173" t="n"/>
      <c r="M1211" s="188" t="inlineStr">
        <is>
          <t>%</t>
        </is>
      </c>
    </row>
    <row r="1212" ht="13.35" customHeight="1" s="162">
      <c r="B1212" s="153" t="inlineStr">
        <is>
          <t>No.</t>
        </is>
      </c>
      <c r="C1212" s="188" t="inlineStr">
        <is>
          <t>Area Served</t>
        </is>
      </c>
      <c r="D1212" s="188" t="inlineStr">
        <is>
          <t>Type</t>
        </is>
      </c>
      <c r="E1212" s="188" t="inlineStr">
        <is>
          <t>Size</t>
        </is>
      </c>
      <c r="F1212" s="188" t="inlineStr">
        <is>
          <t>Ak</t>
        </is>
      </c>
      <c r="G1212" s="440" t="n"/>
      <c r="H1212" s="440" t="n"/>
      <c r="I1212" s="188" t="inlineStr">
        <is>
          <t>VEL</t>
        </is>
      </c>
      <c r="J1212" s="188" t="inlineStr">
        <is>
          <t>CFM</t>
        </is>
      </c>
      <c r="K1212" s="188" t="inlineStr">
        <is>
          <t>VEL</t>
        </is>
      </c>
      <c r="L1212" s="188" t="inlineStr">
        <is>
          <t>CFM</t>
        </is>
      </c>
      <c r="M1212" s="440" t="n"/>
    </row>
    <row r="1213" ht="13.35" customHeight="1" s="162">
      <c r="B1213" s="307" t="n"/>
      <c r="C1213" s="307" t="n"/>
      <c r="E1213" s="307" t="n"/>
      <c r="F1213" s="32" t="n"/>
      <c r="G1213" s="33">
        <f>IF(F1213="", "", IF(OR(ISTEXT(H1213),ISTEXT(F1213)),"",H1213/F1213))</f>
        <v/>
      </c>
      <c r="H1213" s="33" t="n"/>
      <c r="I1213" s="33" t="n"/>
      <c r="J1213" s="33">
        <f>IF(I1213="", "", IF(OR(ISTEXT(I1213),ISTEXT($F1213)),"",I1213*$F1213))</f>
        <v/>
      </c>
      <c r="K1213" s="33" t="n"/>
      <c r="L1213" s="33">
        <f>IF(K1213="", "", IF(OR(ISTEXT(K1213),ISTEXT($F1213)),"",K1213*$F1213))</f>
        <v/>
      </c>
      <c r="M1213" s="30">
        <f>IF(OR(H1213="",H1213=0),"",IF(K1213="",IF(J1213="","",IF(OR(ISTEXT(J1213),ISTEXT(H1213)),"",J1213/H1213)),IF(OR(ISTEXT(L1213),ISTEXT(H1213)),"",L1213/H1213)))</f>
        <v/>
      </c>
    </row>
    <row r="1214" ht="13.35" customHeight="1" s="162">
      <c r="B1214" s="307" t="n"/>
      <c r="C1214" s="307" t="n"/>
      <c r="E1214" s="307" t="n"/>
      <c r="F1214" s="32" t="n"/>
      <c r="G1214" s="33">
        <f>IF(F1214="", "", IF(OR(ISTEXT(H1214),ISTEXT(F1214)),"",H1214/F1214))</f>
        <v/>
      </c>
      <c r="H1214" s="33" t="n"/>
      <c r="I1214" s="33" t="n"/>
      <c r="J1214" s="33">
        <f>IF(I1214="", "", IF(OR(ISTEXT(I1214),ISTEXT($F1214)),"",I1214*$F1214))</f>
        <v/>
      </c>
      <c r="K1214" s="33" t="n"/>
      <c r="L1214" s="33">
        <f>IF(K1214="", "", IF(OR(ISTEXT(K1214),ISTEXT($F1214)),"",K1214*$F1214))</f>
        <v/>
      </c>
      <c r="M1214" s="30">
        <f>IF(OR(H1214="",H1214=0),"",IF(K1214="",IF(J1214="","",IF(OR(ISTEXT(J1214),ISTEXT(H1214)),"",J1214/H1214)),IF(OR(ISTEXT(L1214),ISTEXT(H1214)),"",L1214/H1214)))</f>
        <v/>
      </c>
    </row>
    <row r="1215" ht="13.35" customHeight="1" s="162">
      <c r="B1215" s="307" t="n"/>
      <c r="C1215" s="307" t="n"/>
      <c r="E1215" s="307" t="n"/>
      <c r="F1215" s="32" t="n"/>
      <c r="G1215" s="33">
        <f>IF(F1215="", "", IF(OR(ISTEXT(H1215),ISTEXT(F1215)),"",H1215/F1215))</f>
        <v/>
      </c>
      <c r="H1215" s="33" t="n"/>
      <c r="I1215" s="33" t="n"/>
      <c r="J1215" s="33">
        <f>IF(I1215="", "", IF(OR(ISTEXT(I1215),ISTEXT($F1215)),"",I1215*$F1215))</f>
        <v/>
      </c>
      <c r="K1215" s="33" t="n"/>
      <c r="L1215" s="33">
        <f>IF(K1215="", "", IF(OR(ISTEXT(K1215),ISTEXT($F1215)),"",K1215*$F1215))</f>
        <v/>
      </c>
      <c r="M1215" s="30">
        <f>IF(OR(H1215="",H1215=0),"",IF(K1215="",IF(J1215="","",IF(OR(ISTEXT(J1215),ISTEXT(H1215)),"",J1215/H1215)),IF(OR(ISTEXT(L1215),ISTEXT(H1215)),"",L1215/H1215)))</f>
        <v/>
      </c>
    </row>
    <row r="1216" ht="13.35" customHeight="1" s="162">
      <c r="B1216" s="307" t="n"/>
      <c r="C1216" s="307" t="n"/>
      <c r="E1216" s="307" t="n"/>
      <c r="F1216" s="32" t="n"/>
      <c r="G1216" s="33">
        <f>IF(F1216="", "", IF(OR(ISTEXT(H1216),ISTEXT(F1216)),"",H1216/F1216))</f>
        <v/>
      </c>
      <c r="H1216" s="33" t="n"/>
      <c r="I1216" s="33" t="n"/>
      <c r="J1216" s="33">
        <f>IF(I1216="", "", IF(OR(ISTEXT(I1216),ISTEXT($F1216)),"",I1216*$F1216))</f>
        <v/>
      </c>
      <c r="K1216" s="33" t="n"/>
      <c r="L1216" s="33">
        <f>IF(K1216="", "", IF(OR(ISTEXT(K1216),ISTEXT($F1216)),"",K1216*$F1216))</f>
        <v/>
      </c>
      <c r="M1216" s="30">
        <f>IF(OR(H1216="",H1216=0),"",IF(K1216="",IF(J1216="","",IF(OR(ISTEXT(J1216),ISTEXT(H1216)),"",J1216/H1216)),IF(OR(ISTEXT(L1216),ISTEXT(H1216)),"",L1216/H1216)))</f>
        <v/>
      </c>
    </row>
    <row r="1217" ht="13.35" customHeight="1" s="162">
      <c r="B1217" s="307" t="n"/>
      <c r="C1217" s="307" t="n"/>
      <c r="E1217" s="307" t="n"/>
      <c r="F1217" s="32" t="n"/>
      <c r="G1217" s="33">
        <f>IF(F1217="", "", IF(OR(ISTEXT(H1217),ISTEXT(F1217)),"",H1217/F1217))</f>
        <v/>
      </c>
      <c r="H1217" s="33" t="n"/>
      <c r="I1217" s="33" t="n"/>
      <c r="J1217" s="33">
        <f>IF(I1217="", "", IF(OR(ISTEXT(I1217),ISTEXT($F1217)),"",I1217*$F1217))</f>
        <v/>
      </c>
      <c r="K1217" s="33" t="n"/>
      <c r="L1217" s="33">
        <f>IF(K1217="", "", IF(OR(ISTEXT(K1217),ISTEXT($F1217)),"",K1217*$F1217))</f>
        <v/>
      </c>
      <c r="M1217" s="30">
        <f>IF(OR(H1217="",H1217=0),"",IF(K1217="",IF(J1217="","",IF(OR(ISTEXT(J1217),ISTEXT(H1217)),"",J1217/H1217)),IF(OR(ISTEXT(L1217),ISTEXT(H1217)),"",L1217/H1217)))</f>
        <v/>
      </c>
    </row>
    <row r="1218" ht="13.35" customHeight="1" s="162">
      <c r="B1218" s="307" t="n"/>
      <c r="C1218" s="307" t="n"/>
      <c r="E1218" s="307" t="n"/>
      <c r="F1218" s="32" t="n"/>
      <c r="G1218" s="33">
        <f>IF(F1218="", "", IF(OR(ISTEXT(H1218),ISTEXT(F1218)),"",H1218/F1218))</f>
        <v/>
      </c>
      <c r="H1218" s="33" t="n"/>
      <c r="I1218" s="33" t="n"/>
      <c r="J1218" s="33">
        <f>IF(I1218="", "", IF(OR(ISTEXT(I1218),ISTEXT($F1218)),"",I1218*$F1218))</f>
        <v/>
      </c>
      <c r="K1218" s="33" t="n"/>
      <c r="L1218" s="33">
        <f>IF(K1218="", "", IF(OR(ISTEXT(K1218),ISTEXT($F1218)),"",K1218*$F1218))</f>
        <v/>
      </c>
      <c r="M1218" s="30">
        <f>IF(OR(H1218="",H1218=0),"",IF(K1218="",IF(J1218="","",IF(OR(ISTEXT(J1218),ISTEXT(H1218)),"",J1218/H1218)),IF(OR(ISTEXT(L1218),ISTEXT(H1218)),"",L1218/H1218)))</f>
        <v/>
      </c>
    </row>
    <row r="1219" ht="13.35" customHeight="1" s="162">
      <c r="B1219" s="42" t="n"/>
      <c r="C1219" s="231" t="inlineStr">
        <is>
          <t>Total</t>
        </is>
      </c>
      <c r="D1219" s="159" t="n"/>
      <c r="E1219" s="42" t="n"/>
      <c r="F1219" s="42" t="n"/>
      <c r="G1219" s="43" t="n"/>
      <c r="H1219" s="43">
        <f>IF(SUM(H1213:H1218)=0,"",SUM(H1213:H1218))</f>
        <v/>
      </c>
      <c r="I1219" s="43" t="n"/>
      <c r="J1219" s="43">
        <f>IF(SUM(J1213:J1218)=0,"",SUM(J1213:J1218))</f>
        <v/>
      </c>
      <c r="K1219" s="43" t="n"/>
      <c r="L1219" s="43">
        <f>IF(SUM(L1213:L1218)=0,"",SUM(L1213:L1218))</f>
        <v/>
      </c>
      <c r="M1219" s="35">
        <f>IF(OR(H1219="",H1219=0),"",IF(L1219="",IF(J1219="","",IF(OR(ISTEXT(J1219),ISTEXT(H1219)),"",J1219/H1219)),IF(OR(ISTEXT(L1219),ISTEXT(H1219)),"",L1219/H1219)))</f>
        <v/>
      </c>
    </row>
    <row r="1220" ht="13.35" customHeight="1" s="162">
      <c r="B1220" s="188" t="inlineStr">
        <is>
          <t>Remarks</t>
        </is>
      </c>
      <c r="C1220" s="173" t="n"/>
      <c r="D1220" s="154" t="n"/>
      <c r="E1220" s="174" t="n"/>
      <c r="F1220" s="174" t="n"/>
      <c r="G1220" s="174" t="n"/>
      <c r="H1220" s="174" t="n"/>
      <c r="I1220" s="174" t="n"/>
      <c r="J1220" s="174" t="n"/>
      <c r="K1220" s="174" t="n"/>
      <c r="L1220" s="174" t="n"/>
      <c r="M1220" s="173" t="n"/>
    </row>
    <row r="1221" ht="13.35" customHeight="1" s="162">
      <c r="B1221" s="154" t="n"/>
      <c r="C1221" s="174" t="n"/>
      <c r="D1221" s="174" t="n"/>
      <c r="E1221" s="174" t="n"/>
      <c r="F1221" s="174" t="n"/>
      <c r="G1221" s="174" t="n"/>
      <c r="H1221" s="174" t="n"/>
      <c r="I1221" s="174" t="n"/>
      <c r="J1221" s="174" t="n"/>
      <c r="K1221" s="174" t="n"/>
      <c r="L1221" s="174" t="n"/>
      <c r="M1221" s="173" t="n"/>
    </row>
    <row r="1222" ht="13.35" customHeight="1" s="162"/>
    <row r="1223" ht="13.35" customHeight="1" s="162"/>
    <row r="1224" ht="13.35" customHeight="1" s="162"/>
    <row r="1225" ht="13.35" customHeight="1" s="162"/>
    <row r="1226" ht="13.35" customHeight="1" s="162">
      <c r="B1226" s="200" t="inlineStr">
        <is>
          <t>System</t>
        </is>
      </c>
      <c r="C1226" s="403" t="n"/>
      <c r="D1226" s="209">
        <f>IF('{Equipment Data Entry}'!B197="","",'{Equipment Data Entry}'!B197)</f>
        <v/>
      </c>
      <c r="E1226" s="418" t="n"/>
      <c r="F1226" s="403" t="n"/>
      <c r="G1226" s="200" t="inlineStr">
        <is>
          <t>Service</t>
        </is>
      </c>
      <c r="H1226" s="403" t="n"/>
      <c r="I1226" s="210">
        <f>IF('{Equipment Data Entry}'!C197="","",'{Equipment Data Entry}'!C197)</f>
        <v/>
      </c>
      <c r="J1226" s="418" t="n"/>
      <c r="K1226" s="418" t="n"/>
      <c r="L1226" s="418" t="n"/>
      <c r="M1226" s="403" t="n"/>
    </row>
    <row r="1227" ht="13.35" customHeight="1" s="162">
      <c r="B1227" s="422" t="n"/>
      <c r="C1227" s="423" t="n"/>
      <c r="D1227" s="422" t="n"/>
      <c r="E1227" s="424" t="n"/>
      <c r="F1227" s="423" t="n"/>
      <c r="G1227" s="422" t="n"/>
      <c r="H1227" s="423" t="n"/>
      <c r="I1227" s="422" t="n"/>
      <c r="J1227" s="424" t="n"/>
      <c r="K1227" s="424" t="n"/>
      <c r="L1227" s="424" t="n"/>
      <c r="M1227" s="423" t="n"/>
    </row>
    <row r="1228" ht="13.35" customHeight="1" s="162">
      <c r="B1228" s="199" t="inlineStr">
        <is>
          <t>Terminal Type</t>
        </is>
      </c>
      <c r="C1228" s="401" t="n"/>
      <c r="D1228" s="204">
        <f>IF('{Equipment Data Entry}'!H197="","",'{Equipment Data Entry}'!H197)</f>
        <v/>
      </c>
      <c r="E1228" s="400" t="n"/>
      <c r="F1228" s="400" t="n"/>
      <c r="G1228" s="401" t="n"/>
      <c r="I1228" s="199" t="inlineStr">
        <is>
          <t>Instrument</t>
        </is>
      </c>
      <c r="J1228" s="400" t="n"/>
      <c r="K1228" s="401" t="n"/>
      <c r="L1228" s="199" t="n"/>
      <c r="M1228" s="401" t="n"/>
    </row>
    <row r="1229" ht="13.35" customHeight="1" s="162">
      <c r="B1229" s="200" t="inlineStr">
        <is>
          <t>Unit Data</t>
        </is>
      </c>
      <c r="C1229" s="400" t="n"/>
      <c r="D1229" s="400" t="n"/>
      <c r="E1229" s="400" t="n"/>
      <c r="F1229" s="400" t="n"/>
      <c r="G1229" s="401" t="n"/>
      <c r="I1229" s="200" t="inlineStr">
        <is>
          <t>Design and Performance Data</t>
        </is>
      </c>
      <c r="J1229" s="400" t="n"/>
      <c r="K1229" s="400" t="n"/>
      <c r="L1229" s="400" t="n"/>
      <c r="M1229" s="401" t="n"/>
    </row>
    <row r="1230" ht="13.35" customHeight="1" s="162">
      <c r="B1230" s="199" t="inlineStr">
        <is>
          <t>Manufacturer</t>
        </is>
      </c>
      <c r="C1230" s="401" t="n"/>
      <c r="D1230" s="204">
        <f>IF('{Equipment Data Entry}'!E197="","",'{Equipment Data Entry}'!E197)</f>
        <v/>
      </c>
      <c r="E1230" s="400" t="n"/>
      <c r="F1230" s="400" t="n"/>
      <c r="G1230" s="401" t="n"/>
      <c r="I1230" s="199" t="inlineStr">
        <is>
          <t>Design Criteria</t>
        </is>
      </c>
      <c r="J1230" s="400" t="n"/>
      <c r="K1230" s="401" t="n"/>
      <c r="L1230" s="199" t="inlineStr">
        <is>
          <t>Design</t>
        </is>
      </c>
      <c r="M1230" s="199" t="inlineStr">
        <is>
          <t>Actual</t>
        </is>
      </c>
    </row>
    <row r="1231" ht="13.35" customHeight="1" s="162">
      <c r="B1231" s="199" t="inlineStr">
        <is>
          <t>Model Number</t>
        </is>
      </c>
      <c r="C1231" s="401" t="n"/>
      <c r="D1231" s="204">
        <f>IF('{Equipment Data Entry}'!F197="","",'{Equipment Data Entry}'!F197)</f>
        <v/>
      </c>
      <c r="E1231" s="400" t="n"/>
      <c r="F1231" s="400" t="n"/>
      <c r="G1231" s="401" t="n"/>
      <c r="I1231" s="199" t="inlineStr">
        <is>
          <t>Maximum CFM</t>
        </is>
      </c>
      <c r="J1231" s="400" t="n"/>
      <c r="K1231" s="401" t="n"/>
      <c r="L1231" s="24">
        <f>IF('{Equipment Data Entry}'!I197="","",'{Equipment Data Entry}'!I197)</f>
        <v/>
      </c>
      <c r="M1231" s="24">
        <f>L1245</f>
        <v/>
      </c>
    </row>
    <row r="1232" ht="13.35" customHeight="1" s="162">
      <c r="B1232" s="199" t="inlineStr">
        <is>
          <t>Serial Number</t>
        </is>
      </c>
      <c r="C1232" s="401" t="n"/>
      <c r="D1232" s="204" t="n"/>
      <c r="E1232" s="400" t="n"/>
      <c r="F1232" s="400" t="n"/>
      <c r="G1232" s="401" t="n"/>
      <c r="I1232" s="199" t="inlineStr">
        <is>
          <t>Minimum CFM</t>
        </is>
      </c>
      <c r="J1232" s="400" t="n"/>
      <c r="K1232" s="401" t="n"/>
      <c r="L1232" s="24">
        <f>IF('{Equipment Data Entry}'!J197="","",'{Equipment Data Entry}'!J197)</f>
        <v/>
      </c>
      <c r="M1232" s="24" t="n"/>
    </row>
    <row r="1233" ht="13.35" customHeight="1" s="162">
      <c r="B1233" s="199" t="inlineStr">
        <is>
          <t>Area Served</t>
        </is>
      </c>
      <c r="C1233" s="401" t="n"/>
      <c r="D1233" s="204">
        <f>IF('{Equipment Data Entry}'!C197="","",'{Equipment Data Entry}'!C197)</f>
        <v/>
      </c>
      <c r="E1233" s="400" t="n"/>
      <c r="F1233" s="400" t="n"/>
      <c r="G1233" s="401" t="n"/>
      <c r="I1233" s="199" t="inlineStr">
        <is>
          <t>Fan CFM</t>
        </is>
      </c>
      <c r="J1233" s="400" t="n"/>
      <c r="K1233" s="401" t="n"/>
      <c r="L1233" s="24">
        <f>IF('{Equipment Data Entry}'!L197="","",'{Equipment Data Entry}'!L197)</f>
        <v/>
      </c>
      <c r="M1233" s="24" t="n"/>
    </row>
    <row r="1234" ht="13.35" customHeight="1" s="162">
      <c r="B1234" s="199" t="inlineStr">
        <is>
          <t>Location</t>
        </is>
      </c>
      <c r="C1234" s="401" t="n"/>
      <c r="D1234" s="204">
        <f>IF('{Equipment Data Entry}'!D197="","",'{Equipment Data Entry}'!D197)</f>
        <v/>
      </c>
      <c r="E1234" s="400" t="n"/>
      <c r="F1234" s="400" t="n"/>
      <c r="G1234" s="401" t="n"/>
      <c r="I1234" s="199" t="inlineStr">
        <is>
          <t>DDC Address</t>
        </is>
      </c>
      <c r="J1234" s="400" t="n"/>
      <c r="K1234" s="401" t="n"/>
      <c r="L1234" s="208">
        <f>IF('{Equipment Data Entry}'!M197="","",'{Equipment Data Entry}'!M197)</f>
        <v/>
      </c>
      <c r="M1234" s="401" t="n"/>
    </row>
    <row r="1235" ht="13.35" customHeight="1" s="162">
      <c r="B1235" s="199" t="inlineStr">
        <is>
          <t>Inlet Size</t>
        </is>
      </c>
      <c r="C1235" s="401" t="n"/>
      <c r="D1235" s="204">
        <f>IF('{Equipment Data Entry}'!G197="","",'{Equipment Data Entry}'!G197)</f>
        <v/>
      </c>
      <c r="E1235" s="400" t="n"/>
      <c r="F1235" s="400" t="n"/>
      <c r="G1235" s="401" t="n"/>
      <c r="I1235" s="199" t="inlineStr">
        <is>
          <t>Calibration Factor</t>
        </is>
      </c>
      <c r="J1235" s="400" t="n"/>
      <c r="K1235" s="401" t="n"/>
      <c r="L1235" s="27" t="n"/>
      <c r="M1235" s="401" t="n"/>
    </row>
    <row r="1236" ht="13.35" customHeight="1" s="162">
      <c r="B1236" s="199" t="inlineStr">
        <is>
          <t>DDC Max / Min</t>
        </is>
      </c>
      <c r="C1236" s="401" t="n"/>
      <c r="D1236" s="204" t="n"/>
      <c r="E1236" s="400" t="n"/>
      <c r="F1236" s="400" t="n"/>
      <c r="G1236" s="401" t="n"/>
      <c r="I1236" s="199" t="inlineStr">
        <is>
          <t>Heating CFM</t>
        </is>
      </c>
      <c r="J1236" s="400" t="n"/>
      <c r="K1236" s="401" t="n"/>
      <c r="L1236" s="27">
        <f>IF('{Equipment Data Entry}'!K197="","",'{Equipment Data Entry}'!K197)</f>
        <v/>
      </c>
      <c r="M1236" s="401" t="n"/>
    </row>
    <row r="1237" ht="13.35" customHeight="1" s="162">
      <c r="B1237" s="188" t="inlineStr">
        <is>
          <t>Register / Grille / Diffuser Airflow</t>
        </is>
      </c>
      <c r="C1237" s="174" t="n"/>
      <c r="D1237" s="174" t="n"/>
      <c r="E1237" s="174" t="n"/>
      <c r="F1237" s="173" t="n"/>
      <c r="G1237" s="233" t="inlineStr">
        <is>
          <t>Design VEL</t>
        </is>
      </c>
      <c r="H1237" s="194" t="inlineStr">
        <is>
          <t>Design CFM</t>
        </is>
      </c>
      <c r="I1237" s="188" t="inlineStr">
        <is>
          <t>Initial</t>
        </is>
      </c>
      <c r="J1237" s="173" t="n"/>
      <c r="K1237" s="188" t="inlineStr">
        <is>
          <t>Final</t>
        </is>
      </c>
      <c r="L1237" s="173" t="n"/>
      <c r="M1237" s="188" t="inlineStr">
        <is>
          <t>%</t>
        </is>
      </c>
    </row>
    <row r="1238" ht="13.35" customHeight="1" s="162">
      <c r="B1238" s="153" t="inlineStr">
        <is>
          <t>No.</t>
        </is>
      </c>
      <c r="C1238" s="188" t="inlineStr">
        <is>
          <t>Area Served</t>
        </is>
      </c>
      <c r="D1238" s="188" t="inlineStr">
        <is>
          <t>Type</t>
        </is>
      </c>
      <c r="E1238" s="188" t="inlineStr">
        <is>
          <t>Size</t>
        </is>
      </c>
      <c r="F1238" s="188" t="inlineStr">
        <is>
          <t>Ak</t>
        </is>
      </c>
      <c r="G1238" s="440" t="n"/>
      <c r="H1238" s="440" t="n"/>
      <c r="I1238" s="188" t="inlineStr">
        <is>
          <t>VEL</t>
        </is>
      </c>
      <c r="J1238" s="188" t="inlineStr">
        <is>
          <t>CFM</t>
        </is>
      </c>
      <c r="K1238" s="188" t="inlineStr">
        <is>
          <t>VEL</t>
        </is>
      </c>
      <c r="L1238" s="188" t="inlineStr">
        <is>
          <t>CFM</t>
        </is>
      </c>
      <c r="M1238" s="440" t="n"/>
    </row>
    <row r="1239" ht="13.35" customHeight="1" s="162">
      <c r="B1239" s="307" t="n"/>
      <c r="C1239" s="307" t="n"/>
      <c r="E1239" s="307" t="n"/>
      <c r="F1239" s="32" t="n"/>
      <c r="G1239" s="33">
        <f>IF(F1239="", "", IF(OR(ISTEXT(H1239),ISTEXT(F1239)),"",H1239/F1239))</f>
        <v/>
      </c>
      <c r="H1239" s="33" t="n"/>
      <c r="I1239" s="33" t="n"/>
      <c r="J1239" s="33">
        <f>IF(I1239="", "", IF(OR(ISTEXT(I1239),ISTEXT($F1239)),"",I1239*$F1239))</f>
        <v/>
      </c>
      <c r="K1239" s="33" t="n"/>
      <c r="L1239" s="33">
        <f>IF(K1239="", "", IF(OR(ISTEXT(K1239),ISTEXT($F1239)),"",K1239*$F1239))</f>
        <v/>
      </c>
      <c r="M1239" s="30">
        <f>IF(OR(H1239="",H1239=0),"",IF(K1239="",IF(J1239="","",IF(OR(ISTEXT(J1239),ISTEXT(H1239)),"",J1239/H1239)),IF(OR(ISTEXT(L1239),ISTEXT(H1239)),"",L1239/H1239)))</f>
        <v/>
      </c>
    </row>
    <row r="1240" ht="13.35" customHeight="1" s="162">
      <c r="B1240" s="307" t="n"/>
      <c r="C1240" s="307" t="n"/>
      <c r="E1240" s="307" t="n"/>
      <c r="F1240" s="32" t="n"/>
      <c r="G1240" s="33">
        <f>IF(F1240="", "", IF(OR(ISTEXT(H1240),ISTEXT(F1240)),"",H1240/F1240))</f>
        <v/>
      </c>
      <c r="H1240" s="33" t="n"/>
      <c r="I1240" s="33" t="n"/>
      <c r="J1240" s="33">
        <f>IF(I1240="", "", IF(OR(ISTEXT(I1240),ISTEXT($F1240)),"",I1240*$F1240))</f>
        <v/>
      </c>
      <c r="K1240" s="33" t="n"/>
      <c r="L1240" s="33">
        <f>IF(K1240="", "", IF(OR(ISTEXT(K1240),ISTEXT($F1240)),"",K1240*$F1240))</f>
        <v/>
      </c>
      <c r="M1240" s="30">
        <f>IF(OR(H1240="",H1240=0),"",IF(K1240="",IF(J1240="","",IF(OR(ISTEXT(J1240),ISTEXT(H1240)),"",J1240/H1240)),IF(OR(ISTEXT(L1240),ISTEXT(H1240)),"",L1240/H1240)))</f>
        <v/>
      </c>
    </row>
    <row r="1241" ht="13.35" customHeight="1" s="162">
      <c r="B1241" s="307" t="n"/>
      <c r="C1241" s="307" t="n"/>
      <c r="E1241" s="307" t="n"/>
      <c r="F1241" s="32" t="n"/>
      <c r="G1241" s="33">
        <f>IF(F1241="", "", IF(OR(ISTEXT(H1241),ISTEXT(F1241)),"",H1241/F1241))</f>
        <v/>
      </c>
      <c r="H1241" s="33" t="n"/>
      <c r="I1241" s="33" t="n"/>
      <c r="J1241" s="33">
        <f>IF(I1241="", "", IF(OR(ISTEXT(I1241),ISTEXT($F1241)),"",I1241*$F1241))</f>
        <v/>
      </c>
      <c r="K1241" s="33" t="n"/>
      <c r="L1241" s="33">
        <f>IF(K1241="", "", IF(OR(ISTEXT(K1241),ISTEXT($F1241)),"",K1241*$F1241))</f>
        <v/>
      </c>
      <c r="M1241" s="30">
        <f>IF(OR(H1241="",H1241=0),"",IF(K1241="",IF(J1241="","",IF(OR(ISTEXT(J1241),ISTEXT(H1241)),"",J1241/H1241)),IF(OR(ISTEXT(L1241),ISTEXT(H1241)),"",L1241/H1241)))</f>
        <v/>
      </c>
    </row>
    <row r="1242" ht="13.35" customHeight="1" s="162">
      <c r="B1242" s="307" t="n"/>
      <c r="C1242" s="307" t="n"/>
      <c r="E1242" s="307" t="n"/>
      <c r="F1242" s="32" t="n"/>
      <c r="G1242" s="33">
        <f>IF(F1242="", "", IF(OR(ISTEXT(H1242),ISTEXT(F1242)),"",H1242/F1242))</f>
        <v/>
      </c>
      <c r="H1242" s="33" t="n"/>
      <c r="I1242" s="33" t="n"/>
      <c r="J1242" s="33">
        <f>IF(I1242="", "", IF(OR(ISTEXT(I1242),ISTEXT($F1242)),"",I1242*$F1242))</f>
        <v/>
      </c>
      <c r="K1242" s="33" t="n"/>
      <c r="L1242" s="33">
        <f>IF(K1242="", "", IF(OR(ISTEXT(K1242),ISTEXT($F1242)),"",K1242*$F1242))</f>
        <v/>
      </c>
      <c r="M1242" s="30">
        <f>IF(OR(H1242="",H1242=0),"",IF(K1242="",IF(J1242="","",IF(OR(ISTEXT(J1242),ISTEXT(H1242)),"",J1242/H1242)),IF(OR(ISTEXT(L1242),ISTEXT(H1242)),"",L1242/H1242)))</f>
        <v/>
      </c>
    </row>
    <row r="1243" ht="13.35" customHeight="1" s="162">
      <c r="B1243" s="307" t="n"/>
      <c r="C1243" s="307" t="n"/>
      <c r="E1243" s="307" t="n"/>
      <c r="F1243" s="32" t="n"/>
      <c r="G1243" s="33">
        <f>IF(F1243="", "", IF(OR(ISTEXT(H1243),ISTEXT(F1243)),"",H1243/F1243))</f>
        <v/>
      </c>
      <c r="H1243" s="33" t="n"/>
      <c r="I1243" s="33" t="n"/>
      <c r="J1243" s="33">
        <f>IF(I1243="", "", IF(OR(ISTEXT(I1243),ISTEXT($F1243)),"",I1243*$F1243))</f>
        <v/>
      </c>
      <c r="K1243" s="33" t="n"/>
      <c r="L1243" s="33">
        <f>IF(K1243="", "", IF(OR(ISTEXT(K1243),ISTEXT($F1243)),"",K1243*$F1243))</f>
        <v/>
      </c>
      <c r="M1243" s="30">
        <f>IF(OR(H1243="",H1243=0),"",IF(K1243="",IF(J1243="","",IF(OR(ISTEXT(J1243),ISTEXT(H1243)),"",J1243/H1243)),IF(OR(ISTEXT(L1243),ISTEXT(H1243)),"",L1243/H1243)))</f>
        <v/>
      </c>
    </row>
    <row r="1244" ht="13.35" customHeight="1" s="162">
      <c r="B1244" s="307" t="n"/>
      <c r="C1244" s="307" t="n"/>
      <c r="E1244" s="307" t="n"/>
      <c r="F1244" s="32" t="n"/>
      <c r="G1244" s="33">
        <f>IF(F1244="", "", IF(OR(ISTEXT(H1244),ISTEXT(F1244)),"",H1244/F1244))</f>
        <v/>
      </c>
      <c r="H1244" s="33" t="n"/>
      <c r="I1244" s="33" t="n"/>
      <c r="J1244" s="33">
        <f>IF(I1244="", "", IF(OR(ISTEXT(I1244),ISTEXT($F1244)),"",I1244*$F1244))</f>
        <v/>
      </c>
      <c r="K1244" s="33" t="n"/>
      <c r="L1244" s="33">
        <f>IF(K1244="", "", IF(OR(ISTEXT(K1244),ISTEXT($F1244)),"",K1244*$F1244))</f>
        <v/>
      </c>
      <c r="M1244" s="30">
        <f>IF(OR(H1244="",H1244=0),"",IF(K1244="",IF(J1244="","",IF(OR(ISTEXT(J1244),ISTEXT(H1244)),"",J1244/H1244)),IF(OR(ISTEXT(L1244),ISTEXT(H1244)),"",L1244/H1244)))</f>
        <v/>
      </c>
    </row>
    <row r="1245" ht="13.35" customHeight="1" s="162">
      <c r="B1245" s="42" t="n"/>
      <c r="C1245" s="231" t="inlineStr">
        <is>
          <t>Total</t>
        </is>
      </c>
      <c r="D1245" s="159" t="n"/>
      <c r="E1245" s="42" t="n"/>
      <c r="F1245" s="42" t="n"/>
      <c r="G1245" s="43" t="n"/>
      <c r="H1245" s="43">
        <f>IF(SUM(H1239:H1244)=0,"",SUM(H1239:H1244))</f>
        <v/>
      </c>
      <c r="I1245" s="43" t="n"/>
      <c r="J1245" s="43">
        <f>IF(SUM(J1239:J1244)=0,"",SUM(J1239:J1244))</f>
        <v/>
      </c>
      <c r="K1245" s="43" t="n"/>
      <c r="L1245" s="43">
        <f>IF(SUM(L1239:L1244)=0,"",SUM(L1239:L1244))</f>
        <v/>
      </c>
      <c r="M1245" s="35">
        <f>IF(OR(H1245="",H1245=0),"",IF(L1245="",IF(J1245="","",IF(OR(ISTEXT(J1245),ISTEXT(H1245)),"",J1245/H1245)),IF(OR(ISTEXT(L1245),ISTEXT(H1245)),"",L1245/H1245)))</f>
        <v/>
      </c>
    </row>
    <row r="1246" ht="13.35" customHeight="1" s="162">
      <c r="B1246" s="188" t="inlineStr">
        <is>
          <t>Remarks</t>
        </is>
      </c>
      <c r="C1246" s="173" t="n"/>
      <c r="D1246" s="154" t="n"/>
      <c r="E1246" s="174" t="n"/>
      <c r="F1246" s="174" t="n"/>
      <c r="G1246" s="174" t="n"/>
      <c r="H1246" s="174" t="n"/>
      <c r="I1246" s="174" t="n"/>
      <c r="J1246" s="174" t="n"/>
      <c r="K1246" s="174" t="n"/>
      <c r="L1246" s="174" t="n"/>
      <c r="M1246" s="173" t="n"/>
    </row>
    <row r="1247" ht="13.35" customHeight="1" s="162">
      <c r="B1247" s="154" t="n"/>
      <c r="C1247" s="174" t="n"/>
      <c r="D1247" s="174" t="n"/>
      <c r="E1247" s="174" t="n"/>
      <c r="F1247" s="174" t="n"/>
      <c r="G1247" s="174" t="n"/>
      <c r="H1247" s="174" t="n"/>
      <c r="I1247" s="174" t="n"/>
      <c r="J1247" s="174" t="n"/>
      <c r="K1247" s="174" t="n"/>
      <c r="L1247" s="174" t="n"/>
      <c r="M1247" s="173" t="n"/>
    </row>
    <row r="1248" ht="13.35" customHeight="1" s="162"/>
    <row r="1249" ht="13.35" customHeight="1" s="162"/>
    <row r="1250" ht="13.35" customHeight="1" s="162"/>
    <row r="1251" ht="13.35" customHeight="1" s="162"/>
    <row r="1252" ht="13.35" customHeight="1" s="162">
      <c r="B1252" s="200" t="inlineStr">
        <is>
          <t>System</t>
        </is>
      </c>
      <c r="C1252" s="403" t="n"/>
      <c r="D1252" s="209">
        <f>IF('{Equipment Data Entry}'!B198="","",'{Equipment Data Entry}'!B198)</f>
        <v/>
      </c>
      <c r="E1252" s="418" t="n"/>
      <c r="F1252" s="403" t="n"/>
      <c r="G1252" s="200" t="inlineStr">
        <is>
          <t>Service</t>
        </is>
      </c>
      <c r="H1252" s="403" t="n"/>
      <c r="I1252" s="210">
        <f>IF('{Equipment Data Entry}'!C198="","",'{Equipment Data Entry}'!C198)</f>
        <v/>
      </c>
      <c r="J1252" s="418" t="n"/>
      <c r="K1252" s="418" t="n"/>
      <c r="L1252" s="418" t="n"/>
      <c r="M1252" s="403" t="n"/>
    </row>
    <row r="1253" ht="13.35" customHeight="1" s="162">
      <c r="B1253" s="422" t="n"/>
      <c r="C1253" s="423" t="n"/>
      <c r="D1253" s="422" t="n"/>
      <c r="E1253" s="424" t="n"/>
      <c r="F1253" s="423" t="n"/>
      <c r="G1253" s="422" t="n"/>
      <c r="H1253" s="423" t="n"/>
      <c r="I1253" s="422" t="n"/>
      <c r="J1253" s="424" t="n"/>
      <c r="K1253" s="424" t="n"/>
      <c r="L1253" s="424" t="n"/>
      <c r="M1253" s="423" t="n"/>
    </row>
    <row r="1254" ht="13.35" customHeight="1" s="162">
      <c r="B1254" s="199" t="inlineStr">
        <is>
          <t>Terminal Type</t>
        </is>
      </c>
      <c r="C1254" s="401" t="n"/>
      <c r="D1254" s="204">
        <f>IF('{Equipment Data Entry}'!H198="","",'{Equipment Data Entry}'!H198)</f>
        <v/>
      </c>
      <c r="E1254" s="400" t="n"/>
      <c r="F1254" s="400" t="n"/>
      <c r="G1254" s="401" t="n"/>
      <c r="I1254" s="199" t="inlineStr">
        <is>
          <t>Instrument</t>
        </is>
      </c>
      <c r="J1254" s="400" t="n"/>
      <c r="K1254" s="401" t="n"/>
      <c r="L1254" s="199" t="n"/>
      <c r="M1254" s="401" t="n"/>
    </row>
    <row r="1255" ht="13.35" customHeight="1" s="162">
      <c r="B1255" s="200" t="inlineStr">
        <is>
          <t>Unit Data</t>
        </is>
      </c>
      <c r="C1255" s="400" t="n"/>
      <c r="D1255" s="400" t="n"/>
      <c r="E1255" s="400" t="n"/>
      <c r="F1255" s="400" t="n"/>
      <c r="G1255" s="401" t="n"/>
      <c r="I1255" s="200" t="inlineStr">
        <is>
          <t>Design and Performance Data</t>
        </is>
      </c>
      <c r="J1255" s="400" t="n"/>
      <c r="K1255" s="400" t="n"/>
      <c r="L1255" s="400" t="n"/>
      <c r="M1255" s="401" t="n"/>
    </row>
    <row r="1256" ht="13.35" customHeight="1" s="162">
      <c r="B1256" s="199" t="inlineStr">
        <is>
          <t>Manufacturer</t>
        </is>
      </c>
      <c r="C1256" s="401" t="n"/>
      <c r="D1256" s="204">
        <f>IF('{Equipment Data Entry}'!E198="","",'{Equipment Data Entry}'!E198)</f>
        <v/>
      </c>
      <c r="E1256" s="400" t="n"/>
      <c r="F1256" s="400" t="n"/>
      <c r="G1256" s="401" t="n"/>
      <c r="I1256" s="199" t="inlineStr">
        <is>
          <t>Design Criteria</t>
        </is>
      </c>
      <c r="J1256" s="400" t="n"/>
      <c r="K1256" s="401" t="n"/>
      <c r="L1256" s="199" t="inlineStr">
        <is>
          <t>Design</t>
        </is>
      </c>
      <c r="M1256" s="199" t="inlineStr">
        <is>
          <t>Actual</t>
        </is>
      </c>
    </row>
    <row r="1257" ht="13.35" customHeight="1" s="162">
      <c r="B1257" s="199" t="inlineStr">
        <is>
          <t>Model Number</t>
        </is>
      </c>
      <c r="C1257" s="401" t="n"/>
      <c r="D1257" s="204">
        <f>IF('{Equipment Data Entry}'!F198="","",'{Equipment Data Entry}'!F198)</f>
        <v/>
      </c>
      <c r="E1257" s="400" t="n"/>
      <c r="F1257" s="400" t="n"/>
      <c r="G1257" s="401" t="n"/>
      <c r="I1257" s="199" t="inlineStr">
        <is>
          <t>Maximum CFM</t>
        </is>
      </c>
      <c r="J1257" s="400" t="n"/>
      <c r="K1257" s="401" t="n"/>
      <c r="L1257" s="24">
        <f>IF('{Equipment Data Entry}'!I198="","",'{Equipment Data Entry}'!I198)</f>
        <v/>
      </c>
      <c r="M1257" s="24">
        <f>L1271</f>
        <v/>
      </c>
    </row>
    <row r="1258" ht="13.35" customHeight="1" s="162">
      <c r="B1258" s="199" t="inlineStr">
        <is>
          <t>Serial Number</t>
        </is>
      </c>
      <c r="C1258" s="401" t="n"/>
      <c r="D1258" s="204" t="n"/>
      <c r="E1258" s="400" t="n"/>
      <c r="F1258" s="400" t="n"/>
      <c r="G1258" s="401" t="n"/>
      <c r="I1258" s="199" t="inlineStr">
        <is>
          <t>Minimum CFM</t>
        </is>
      </c>
      <c r="J1258" s="400" t="n"/>
      <c r="K1258" s="401" t="n"/>
      <c r="L1258" s="24">
        <f>IF('{Equipment Data Entry}'!J198="","",'{Equipment Data Entry}'!J198)</f>
        <v/>
      </c>
      <c r="M1258" s="24" t="n"/>
    </row>
    <row r="1259" ht="13.35" customHeight="1" s="162">
      <c r="B1259" s="199" t="inlineStr">
        <is>
          <t>Area Served</t>
        </is>
      </c>
      <c r="C1259" s="401" t="n"/>
      <c r="D1259" s="204">
        <f>IF('{Equipment Data Entry}'!C198="","",'{Equipment Data Entry}'!C198)</f>
        <v/>
      </c>
      <c r="E1259" s="400" t="n"/>
      <c r="F1259" s="400" t="n"/>
      <c r="G1259" s="401" t="n"/>
      <c r="I1259" s="199" t="inlineStr">
        <is>
          <t>Fan CFM</t>
        </is>
      </c>
      <c r="J1259" s="400" t="n"/>
      <c r="K1259" s="401" t="n"/>
      <c r="L1259" s="24">
        <f>IF('{Equipment Data Entry}'!L198="","",'{Equipment Data Entry}'!L198)</f>
        <v/>
      </c>
      <c r="M1259" s="24" t="n"/>
    </row>
    <row r="1260" ht="13.35" customHeight="1" s="162">
      <c r="B1260" s="199" t="inlineStr">
        <is>
          <t>Location</t>
        </is>
      </c>
      <c r="C1260" s="401" t="n"/>
      <c r="D1260" s="204">
        <f>IF('{Equipment Data Entry}'!D198="","",'{Equipment Data Entry}'!D198)</f>
        <v/>
      </c>
      <c r="E1260" s="400" t="n"/>
      <c r="F1260" s="400" t="n"/>
      <c r="G1260" s="401" t="n"/>
      <c r="I1260" s="199" t="inlineStr">
        <is>
          <t>DDC Address</t>
        </is>
      </c>
      <c r="J1260" s="400" t="n"/>
      <c r="K1260" s="401" t="n"/>
      <c r="L1260" s="208">
        <f>IF('{Equipment Data Entry}'!M198="","",'{Equipment Data Entry}'!M198)</f>
        <v/>
      </c>
      <c r="M1260" s="401" t="n"/>
    </row>
    <row r="1261" ht="13.35" customHeight="1" s="162">
      <c r="B1261" s="199" t="inlineStr">
        <is>
          <t>Inlet Size</t>
        </is>
      </c>
      <c r="C1261" s="401" t="n"/>
      <c r="D1261" s="204">
        <f>IF('{Equipment Data Entry}'!G198="","",'{Equipment Data Entry}'!G198)</f>
        <v/>
      </c>
      <c r="E1261" s="400" t="n"/>
      <c r="F1261" s="400" t="n"/>
      <c r="G1261" s="401" t="n"/>
      <c r="I1261" s="199" t="inlineStr">
        <is>
          <t>Calibration Factor</t>
        </is>
      </c>
      <c r="J1261" s="400" t="n"/>
      <c r="K1261" s="401" t="n"/>
      <c r="L1261" s="27" t="n"/>
      <c r="M1261" s="401" t="n"/>
    </row>
    <row r="1262" ht="13.35" customHeight="1" s="162">
      <c r="B1262" s="199" t="inlineStr">
        <is>
          <t>DDC Max / Min</t>
        </is>
      </c>
      <c r="C1262" s="401" t="n"/>
      <c r="D1262" s="204" t="n"/>
      <c r="E1262" s="400" t="n"/>
      <c r="F1262" s="400" t="n"/>
      <c r="G1262" s="401" t="n"/>
      <c r="I1262" s="199" t="inlineStr">
        <is>
          <t>Heating CFM</t>
        </is>
      </c>
      <c r="J1262" s="400" t="n"/>
      <c r="K1262" s="401" t="n"/>
      <c r="L1262" s="27">
        <f>IF('{Equipment Data Entry}'!K198="","",'{Equipment Data Entry}'!K198)</f>
        <v/>
      </c>
      <c r="M1262" s="401" t="n"/>
    </row>
    <row r="1263" ht="13.35" customHeight="1" s="162">
      <c r="B1263" s="188" t="inlineStr">
        <is>
          <t>Register / Grille / Diffuser Airflow</t>
        </is>
      </c>
      <c r="C1263" s="174" t="n"/>
      <c r="D1263" s="174" t="n"/>
      <c r="E1263" s="174" t="n"/>
      <c r="F1263" s="173" t="n"/>
      <c r="G1263" s="233" t="inlineStr">
        <is>
          <t>Design VEL</t>
        </is>
      </c>
      <c r="H1263" s="194" t="inlineStr">
        <is>
          <t>Design CFM</t>
        </is>
      </c>
      <c r="I1263" s="188" t="inlineStr">
        <is>
          <t>Initial</t>
        </is>
      </c>
      <c r="J1263" s="173" t="n"/>
      <c r="K1263" s="188" t="inlineStr">
        <is>
          <t>Final</t>
        </is>
      </c>
      <c r="L1263" s="173" t="n"/>
      <c r="M1263" s="188" t="inlineStr">
        <is>
          <t>%</t>
        </is>
      </c>
    </row>
    <row r="1264" ht="13.35" customHeight="1" s="162">
      <c r="B1264" s="153" t="inlineStr">
        <is>
          <t>No.</t>
        </is>
      </c>
      <c r="C1264" s="188" t="inlineStr">
        <is>
          <t>Area Served</t>
        </is>
      </c>
      <c r="D1264" s="188" t="inlineStr">
        <is>
          <t>Type</t>
        </is>
      </c>
      <c r="E1264" s="188" t="inlineStr">
        <is>
          <t>Size</t>
        </is>
      </c>
      <c r="F1264" s="188" t="inlineStr">
        <is>
          <t>Ak</t>
        </is>
      </c>
      <c r="G1264" s="440" t="n"/>
      <c r="H1264" s="440" t="n"/>
      <c r="I1264" s="188" t="inlineStr">
        <is>
          <t>VEL</t>
        </is>
      </c>
      <c r="J1264" s="188" t="inlineStr">
        <is>
          <t>CFM</t>
        </is>
      </c>
      <c r="K1264" s="188" t="inlineStr">
        <is>
          <t>VEL</t>
        </is>
      </c>
      <c r="L1264" s="188" t="inlineStr">
        <is>
          <t>CFM</t>
        </is>
      </c>
      <c r="M1264" s="440" t="n"/>
    </row>
    <row r="1265" ht="13.35" customHeight="1" s="162">
      <c r="B1265" s="307" t="n"/>
      <c r="C1265" s="307" t="n"/>
      <c r="E1265" s="307" t="n"/>
      <c r="F1265" s="32" t="n"/>
      <c r="G1265" s="33">
        <f>IF(F1265="", "", IF(OR(ISTEXT(H1265),ISTEXT(F1265)),"",H1265/F1265))</f>
        <v/>
      </c>
      <c r="H1265" s="33" t="n"/>
      <c r="I1265" s="33" t="n"/>
      <c r="J1265" s="33">
        <f>IF(I1265="", "", IF(OR(ISTEXT(I1265),ISTEXT($F1265)),"",I1265*$F1265))</f>
        <v/>
      </c>
      <c r="K1265" s="33" t="n"/>
      <c r="L1265" s="33">
        <f>IF(K1265="", "", IF(OR(ISTEXT(K1265),ISTEXT($F1265)),"",K1265*$F1265))</f>
        <v/>
      </c>
      <c r="M1265" s="30">
        <f>IF(OR(H1265="",H1265=0),"",IF(K1265="",IF(J1265="","",IF(OR(ISTEXT(J1265),ISTEXT(H1265)),"",J1265/H1265)),IF(OR(ISTEXT(L1265),ISTEXT(H1265)),"",L1265/H1265)))</f>
        <v/>
      </c>
    </row>
    <row r="1266" ht="13.35" customHeight="1" s="162">
      <c r="B1266" s="307" t="n"/>
      <c r="C1266" s="307" t="n"/>
      <c r="E1266" s="307" t="n"/>
      <c r="F1266" s="32" t="n"/>
      <c r="G1266" s="33">
        <f>IF(F1266="", "", IF(OR(ISTEXT(H1266),ISTEXT(F1266)),"",H1266/F1266))</f>
        <v/>
      </c>
      <c r="H1266" s="33" t="n"/>
      <c r="I1266" s="33" t="n"/>
      <c r="J1266" s="33">
        <f>IF(I1266="", "", IF(OR(ISTEXT(I1266),ISTEXT($F1266)),"",I1266*$F1266))</f>
        <v/>
      </c>
      <c r="K1266" s="33" t="n"/>
      <c r="L1266" s="33">
        <f>IF(K1266="", "", IF(OR(ISTEXT(K1266),ISTEXT($F1266)),"",K1266*$F1266))</f>
        <v/>
      </c>
      <c r="M1266" s="30">
        <f>IF(OR(H1266="",H1266=0),"",IF(K1266="",IF(J1266="","",IF(OR(ISTEXT(J1266),ISTEXT(H1266)),"",J1266/H1266)),IF(OR(ISTEXT(L1266),ISTEXT(H1266)),"",L1266/H1266)))</f>
        <v/>
      </c>
    </row>
    <row r="1267" ht="13.35" customHeight="1" s="162">
      <c r="B1267" s="307" t="n"/>
      <c r="C1267" s="307" t="n"/>
      <c r="E1267" s="307" t="n"/>
      <c r="F1267" s="32" t="n"/>
      <c r="G1267" s="33">
        <f>IF(F1267="", "", IF(OR(ISTEXT(H1267),ISTEXT(F1267)),"",H1267/F1267))</f>
        <v/>
      </c>
      <c r="H1267" s="33" t="n"/>
      <c r="I1267" s="33" t="n"/>
      <c r="J1267" s="33">
        <f>IF(I1267="", "", IF(OR(ISTEXT(I1267),ISTEXT($F1267)),"",I1267*$F1267))</f>
        <v/>
      </c>
      <c r="K1267" s="33" t="n"/>
      <c r="L1267" s="33">
        <f>IF(K1267="", "", IF(OR(ISTEXT(K1267),ISTEXT($F1267)),"",K1267*$F1267))</f>
        <v/>
      </c>
      <c r="M1267" s="30">
        <f>IF(OR(H1267="",H1267=0),"",IF(K1267="",IF(J1267="","",IF(OR(ISTEXT(J1267),ISTEXT(H1267)),"",J1267/H1267)),IF(OR(ISTEXT(L1267),ISTEXT(H1267)),"",L1267/H1267)))</f>
        <v/>
      </c>
    </row>
    <row r="1268" ht="13.35" customHeight="1" s="162">
      <c r="B1268" s="307" t="n"/>
      <c r="C1268" s="307" t="n"/>
      <c r="E1268" s="307" t="n"/>
      <c r="F1268" s="32" t="n"/>
      <c r="G1268" s="33">
        <f>IF(F1268="", "", IF(OR(ISTEXT(H1268),ISTEXT(F1268)),"",H1268/F1268))</f>
        <v/>
      </c>
      <c r="H1268" s="33" t="n"/>
      <c r="I1268" s="33" t="n"/>
      <c r="J1268" s="33">
        <f>IF(I1268="", "", IF(OR(ISTEXT(I1268),ISTEXT($F1268)),"",I1268*$F1268))</f>
        <v/>
      </c>
      <c r="K1268" s="33" t="n"/>
      <c r="L1268" s="33">
        <f>IF(K1268="", "", IF(OR(ISTEXT(K1268),ISTEXT($F1268)),"",K1268*$F1268))</f>
        <v/>
      </c>
      <c r="M1268" s="30">
        <f>IF(OR(H1268="",H1268=0),"",IF(K1268="",IF(J1268="","",IF(OR(ISTEXT(J1268),ISTEXT(H1268)),"",J1268/H1268)),IF(OR(ISTEXT(L1268),ISTEXT(H1268)),"",L1268/H1268)))</f>
        <v/>
      </c>
    </row>
    <row r="1269" ht="13.35" customHeight="1" s="162">
      <c r="B1269" s="307" t="n"/>
      <c r="C1269" s="307" t="n"/>
      <c r="E1269" s="307" t="n"/>
      <c r="F1269" s="32" t="n"/>
      <c r="G1269" s="33">
        <f>IF(F1269="", "", IF(OR(ISTEXT(H1269),ISTEXT(F1269)),"",H1269/F1269))</f>
        <v/>
      </c>
      <c r="H1269" s="33" t="n"/>
      <c r="I1269" s="33" t="n"/>
      <c r="J1269" s="33">
        <f>IF(I1269="", "", IF(OR(ISTEXT(I1269),ISTEXT($F1269)),"",I1269*$F1269))</f>
        <v/>
      </c>
      <c r="K1269" s="33" t="n"/>
      <c r="L1269" s="33">
        <f>IF(K1269="", "", IF(OR(ISTEXT(K1269),ISTEXT($F1269)),"",K1269*$F1269))</f>
        <v/>
      </c>
      <c r="M1269" s="30">
        <f>IF(OR(H1269="",H1269=0),"",IF(K1269="",IF(J1269="","",IF(OR(ISTEXT(J1269),ISTEXT(H1269)),"",J1269/H1269)),IF(OR(ISTEXT(L1269),ISTEXT(H1269)),"",L1269/H1269)))</f>
        <v/>
      </c>
    </row>
    <row r="1270" ht="13.35" customHeight="1" s="162">
      <c r="B1270" s="307" t="n"/>
      <c r="C1270" s="307" t="n"/>
      <c r="E1270" s="307" t="n"/>
      <c r="F1270" s="32" t="n"/>
      <c r="G1270" s="33">
        <f>IF(F1270="", "", IF(OR(ISTEXT(H1270),ISTEXT(F1270)),"",H1270/F1270))</f>
        <v/>
      </c>
      <c r="H1270" s="33" t="n"/>
      <c r="I1270" s="33" t="n"/>
      <c r="J1270" s="33">
        <f>IF(I1270="", "", IF(OR(ISTEXT(I1270),ISTEXT($F1270)),"",I1270*$F1270))</f>
        <v/>
      </c>
      <c r="K1270" s="33" t="n"/>
      <c r="L1270" s="33">
        <f>IF(K1270="", "", IF(OR(ISTEXT(K1270),ISTEXT($F1270)),"",K1270*$F1270))</f>
        <v/>
      </c>
      <c r="M1270" s="30">
        <f>IF(OR(H1270="",H1270=0),"",IF(K1270="",IF(J1270="","",IF(OR(ISTEXT(J1270),ISTEXT(H1270)),"",J1270/H1270)),IF(OR(ISTEXT(L1270),ISTEXT(H1270)),"",L1270/H1270)))</f>
        <v/>
      </c>
    </row>
    <row r="1271" ht="13.35" customHeight="1" s="162">
      <c r="B1271" s="42" t="n"/>
      <c r="C1271" s="231" t="inlineStr">
        <is>
          <t>Total</t>
        </is>
      </c>
      <c r="D1271" s="159" t="n"/>
      <c r="E1271" s="42" t="n"/>
      <c r="F1271" s="42" t="n"/>
      <c r="G1271" s="43" t="n"/>
      <c r="H1271" s="43">
        <f>IF(SUM(H1265:H1270)=0,"",SUM(H1265:H1270))</f>
        <v/>
      </c>
      <c r="I1271" s="43" t="n"/>
      <c r="J1271" s="43">
        <f>IF(SUM(J1265:J1270)=0,"",SUM(J1265:J1270))</f>
        <v/>
      </c>
      <c r="K1271" s="43" t="n"/>
      <c r="L1271" s="43">
        <f>IF(SUM(L1265:L1270)=0,"",SUM(L1265:L1270))</f>
        <v/>
      </c>
      <c r="M1271" s="35">
        <f>IF(OR(H1271="",H1271=0),"",IF(L1271="",IF(J1271="","",IF(OR(ISTEXT(J1271),ISTEXT(H1271)),"",J1271/H1271)),IF(OR(ISTEXT(L1271),ISTEXT(H1271)),"",L1271/H1271)))</f>
        <v/>
      </c>
    </row>
    <row r="1272" ht="13.35" customHeight="1" s="162">
      <c r="B1272" s="188" t="inlineStr">
        <is>
          <t>Remarks</t>
        </is>
      </c>
      <c r="C1272" s="173" t="n"/>
      <c r="D1272" s="154" t="n"/>
      <c r="E1272" s="174" t="n"/>
      <c r="F1272" s="174" t="n"/>
      <c r="G1272" s="174" t="n"/>
      <c r="H1272" s="174" t="n"/>
      <c r="I1272" s="174" t="n"/>
      <c r="J1272" s="174" t="n"/>
      <c r="K1272" s="174" t="n"/>
      <c r="L1272" s="174" t="n"/>
      <c r="M1272" s="173" t="n"/>
    </row>
    <row r="1273" ht="13.35" customHeight="1" s="162">
      <c r="B1273" s="154" t="n"/>
      <c r="C1273" s="174" t="n"/>
      <c r="D1273" s="174" t="n"/>
      <c r="E1273" s="174" t="n"/>
      <c r="F1273" s="174" t="n"/>
      <c r="G1273" s="174" t="n"/>
      <c r="H1273" s="174" t="n"/>
      <c r="I1273" s="174" t="n"/>
      <c r="J1273" s="174" t="n"/>
      <c r="K1273" s="174" t="n"/>
      <c r="L1273" s="174" t="n"/>
      <c r="M1273" s="173" t="n"/>
    </row>
    <row r="1274" ht="13.35" customHeight="1" s="162"/>
    <row r="1275" ht="13.35" customHeight="1" s="162"/>
    <row r="1276" ht="13.35" customHeight="1" s="162"/>
    <row r="1277" ht="13.35" customHeight="1" s="162"/>
    <row r="1278" ht="13.35" customHeight="1" s="162">
      <c r="B1278" s="200" t="inlineStr">
        <is>
          <t>System</t>
        </is>
      </c>
      <c r="C1278" s="403" t="n"/>
      <c r="D1278" s="209">
        <f>IF('{Equipment Data Entry}'!B199="","",'{Equipment Data Entry}'!B199)</f>
        <v/>
      </c>
      <c r="E1278" s="418" t="n"/>
      <c r="F1278" s="403" t="n"/>
      <c r="G1278" s="200" t="inlineStr">
        <is>
          <t>Service</t>
        </is>
      </c>
      <c r="H1278" s="403" t="n"/>
      <c r="I1278" s="210">
        <f>IF('{Equipment Data Entry}'!C199="","",'{Equipment Data Entry}'!C199)</f>
        <v/>
      </c>
      <c r="J1278" s="418" t="n"/>
      <c r="K1278" s="418" t="n"/>
      <c r="L1278" s="418" t="n"/>
      <c r="M1278" s="403" t="n"/>
    </row>
    <row r="1279" ht="13.35" customHeight="1" s="162">
      <c r="B1279" s="422" t="n"/>
      <c r="C1279" s="423" t="n"/>
      <c r="D1279" s="422" t="n"/>
      <c r="E1279" s="424" t="n"/>
      <c r="F1279" s="423" t="n"/>
      <c r="G1279" s="422" t="n"/>
      <c r="H1279" s="423" t="n"/>
      <c r="I1279" s="422" t="n"/>
      <c r="J1279" s="424" t="n"/>
      <c r="K1279" s="424" t="n"/>
      <c r="L1279" s="424" t="n"/>
      <c r="M1279" s="423" t="n"/>
    </row>
    <row r="1280" ht="13.35" customHeight="1" s="162">
      <c r="B1280" s="199" t="inlineStr">
        <is>
          <t>Terminal Type</t>
        </is>
      </c>
      <c r="C1280" s="401" t="n"/>
      <c r="D1280" s="204">
        <f>IF('{Equipment Data Entry}'!H199="","",'{Equipment Data Entry}'!H199)</f>
        <v/>
      </c>
      <c r="E1280" s="400" t="n"/>
      <c r="F1280" s="400" t="n"/>
      <c r="G1280" s="401" t="n"/>
      <c r="I1280" s="199" t="inlineStr">
        <is>
          <t>Instrument</t>
        </is>
      </c>
      <c r="J1280" s="400" t="n"/>
      <c r="K1280" s="401" t="n"/>
      <c r="L1280" s="199" t="n"/>
      <c r="M1280" s="401" t="n"/>
    </row>
    <row r="1281" ht="13.35" customHeight="1" s="162">
      <c r="B1281" s="200" t="inlineStr">
        <is>
          <t>Unit Data</t>
        </is>
      </c>
      <c r="C1281" s="400" t="n"/>
      <c r="D1281" s="400" t="n"/>
      <c r="E1281" s="400" t="n"/>
      <c r="F1281" s="400" t="n"/>
      <c r="G1281" s="401" t="n"/>
      <c r="I1281" s="200" t="inlineStr">
        <is>
          <t>Design and Performance Data</t>
        </is>
      </c>
      <c r="J1281" s="400" t="n"/>
      <c r="K1281" s="400" t="n"/>
      <c r="L1281" s="400" t="n"/>
      <c r="M1281" s="401" t="n"/>
    </row>
    <row r="1282" ht="13.35" customHeight="1" s="162">
      <c r="B1282" s="199" t="inlineStr">
        <is>
          <t>Manufacturer</t>
        </is>
      </c>
      <c r="C1282" s="401" t="n"/>
      <c r="D1282" s="204">
        <f>IF('{Equipment Data Entry}'!E199="","",'{Equipment Data Entry}'!E199)</f>
        <v/>
      </c>
      <c r="E1282" s="400" t="n"/>
      <c r="F1282" s="400" t="n"/>
      <c r="G1282" s="401" t="n"/>
      <c r="I1282" s="199" t="inlineStr">
        <is>
          <t>Design Criteria</t>
        </is>
      </c>
      <c r="J1282" s="400" t="n"/>
      <c r="K1282" s="401" t="n"/>
      <c r="L1282" s="199" t="inlineStr">
        <is>
          <t>Design</t>
        </is>
      </c>
      <c r="M1282" s="199" t="inlineStr">
        <is>
          <t>Actual</t>
        </is>
      </c>
    </row>
    <row r="1283" ht="13.35" customHeight="1" s="162">
      <c r="B1283" s="199" t="inlineStr">
        <is>
          <t>Model Number</t>
        </is>
      </c>
      <c r="C1283" s="401" t="n"/>
      <c r="D1283" s="204">
        <f>IF('{Equipment Data Entry}'!F199="","",'{Equipment Data Entry}'!F199)</f>
        <v/>
      </c>
      <c r="E1283" s="400" t="n"/>
      <c r="F1283" s="400" t="n"/>
      <c r="G1283" s="401" t="n"/>
      <c r="I1283" s="199" t="inlineStr">
        <is>
          <t>Maximum CFM</t>
        </is>
      </c>
      <c r="J1283" s="400" t="n"/>
      <c r="K1283" s="401" t="n"/>
      <c r="L1283" s="24">
        <f>IF('{Equipment Data Entry}'!I199="","",'{Equipment Data Entry}'!I199)</f>
        <v/>
      </c>
      <c r="M1283" s="24">
        <f>L1297</f>
        <v/>
      </c>
    </row>
    <row r="1284" ht="13.35" customHeight="1" s="162">
      <c r="B1284" s="199" t="inlineStr">
        <is>
          <t>Serial Number</t>
        </is>
      </c>
      <c r="C1284" s="401" t="n"/>
      <c r="D1284" s="204" t="n"/>
      <c r="E1284" s="400" t="n"/>
      <c r="F1284" s="400" t="n"/>
      <c r="G1284" s="401" t="n"/>
      <c r="I1284" s="199" t="inlineStr">
        <is>
          <t>Minimum CFM</t>
        </is>
      </c>
      <c r="J1284" s="400" t="n"/>
      <c r="K1284" s="401" t="n"/>
      <c r="L1284" s="24">
        <f>IF('{Equipment Data Entry}'!J199="","",'{Equipment Data Entry}'!J199)</f>
        <v/>
      </c>
      <c r="M1284" s="24" t="n"/>
    </row>
    <row r="1285" ht="13.35" customHeight="1" s="162">
      <c r="B1285" s="199" t="inlineStr">
        <is>
          <t>Area Served</t>
        </is>
      </c>
      <c r="C1285" s="401" t="n"/>
      <c r="D1285" s="204">
        <f>IF('{Equipment Data Entry}'!C199="","",'{Equipment Data Entry}'!C199)</f>
        <v/>
      </c>
      <c r="E1285" s="400" t="n"/>
      <c r="F1285" s="400" t="n"/>
      <c r="G1285" s="401" t="n"/>
      <c r="I1285" s="199" t="inlineStr">
        <is>
          <t>Fan CFM</t>
        </is>
      </c>
      <c r="J1285" s="400" t="n"/>
      <c r="K1285" s="401" t="n"/>
      <c r="L1285" s="24">
        <f>IF('{Equipment Data Entry}'!L199="","",'{Equipment Data Entry}'!L199)</f>
        <v/>
      </c>
      <c r="M1285" s="24" t="n"/>
    </row>
    <row r="1286" ht="13.35" customHeight="1" s="162">
      <c r="B1286" s="199" t="inlineStr">
        <is>
          <t>Location</t>
        </is>
      </c>
      <c r="C1286" s="401" t="n"/>
      <c r="D1286" s="204">
        <f>IF('{Equipment Data Entry}'!D199="","",'{Equipment Data Entry}'!D199)</f>
        <v/>
      </c>
      <c r="E1286" s="400" t="n"/>
      <c r="F1286" s="400" t="n"/>
      <c r="G1286" s="401" t="n"/>
      <c r="I1286" s="199" t="inlineStr">
        <is>
          <t>DDC Address</t>
        </is>
      </c>
      <c r="J1286" s="400" t="n"/>
      <c r="K1286" s="401" t="n"/>
      <c r="L1286" s="208">
        <f>IF('{Equipment Data Entry}'!M199="","",'{Equipment Data Entry}'!M199)</f>
        <v/>
      </c>
      <c r="M1286" s="401" t="n"/>
    </row>
    <row r="1287" ht="13.35" customHeight="1" s="162">
      <c r="B1287" s="199" t="inlineStr">
        <is>
          <t>Inlet Size</t>
        </is>
      </c>
      <c r="C1287" s="401" t="n"/>
      <c r="D1287" s="204">
        <f>IF('{Equipment Data Entry}'!G199="","",'{Equipment Data Entry}'!G199)</f>
        <v/>
      </c>
      <c r="E1287" s="400" t="n"/>
      <c r="F1287" s="400" t="n"/>
      <c r="G1287" s="401" t="n"/>
      <c r="I1287" s="199" t="inlineStr">
        <is>
          <t>Calibration Factor</t>
        </is>
      </c>
      <c r="J1287" s="400" t="n"/>
      <c r="K1287" s="401" t="n"/>
      <c r="L1287" s="27" t="n"/>
      <c r="M1287" s="401" t="n"/>
    </row>
    <row r="1288" ht="13.35" customHeight="1" s="162">
      <c r="B1288" s="199" t="inlineStr">
        <is>
          <t>DDC Max / Min</t>
        </is>
      </c>
      <c r="C1288" s="401" t="n"/>
      <c r="D1288" s="204" t="n"/>
      <c r="E1288" s="400" t="n"/>
      <c r="F1288" s="400" t="n"/>
      <c r="G1288" s="401" t="n"/>
      <c r="I1288" s="199" t="inlineStr">
        <is>
          <t>Heating CFM</t>
        </is>
      </c>
      <c r="J1288" s="400" t="n"/>
      <c r="K1288" s="401" t="n"/>
      <c r="L1288" s="27">
        <f>IF('{Equipment Data Entry}'!K199="","",'{Equipment Data Entry}'!K199)</f>
        <v/>
      </c>
      <c r="M1288" s="401" t="n"/>
    </row>
    <row r="1289" ht="13.35" customHeight="1" s="162">
      <c r="B1289" s="188" t="inlineStr">
        <is>
          <t>Register / Grille / Diffuser Airflow</t>
        </is>
      </c>
      <c r="C1289" s="174" t="n"/>
      <c r="D1289" s="174" t="n"/>
      <c r="E1289" s="174" t="n"/>
      <c r="F1289" s="173" t="n"/>
      <c r="G1289" s="233" t="inlineStr">
        <is>
          <t>Design VEL</t>
        </is>
      </c>
      <c r="H1289" s="194" t="inlineStr">
        <is>
          <t>Design CFM</t>
        </is>
      </c>
      <c r="I1289" s="188" t="inlineStr">
        <is>
          <t>Initial</t>
        </is>
      </c>
      <c r="J1289" s="173" t="n"/>
      <c r="K1289" s="188" t="inlineStr">
        <is>
          <t>Final</t>
        </is>
      </c>
      <c r="L1289" s="173" t="n"/>
      <c r="M1289" s="188" t="inlineStr">
        <is>
          <t>%</t>
        </is>
      </c>
    </row>
    <row r="1290" ht="13.35" customHeight="1" s="162">
      <c r="B1290" s="153" t="inlineStr">
        <is>
          <t>No.</t>
        </is>
      </c>
      <c r="C1290" s="188" t="inlineStr">
        <is>
          <t>Area Served</t>
        </is>
      </c>
      <c r="D1290" s="188" t="inlineStr">
        <is>
          <t>Type</t>
        </is>
      </c>
      <c r="E1290" s="188" t="inlineStr">
        <is>
          <t>Size</t>
        </is>
      </c>
      <c r="F1290" s="188" t="inlineStr">
        <is>
          <t>Ak</t>
        </is>
      </c>
      <c r="G1290" s="440" t="n"/>
      <c r="H1290" s="440" t="n"/>
      <c r="I1290" s="188" t="inlineStr">
        <is>
          <t>VEL</t>
        </is>
      </c>
      <c r="J1290" s="188" t="inlineStr">
        <is>
          <t>CFM</t>
        </is>
      </c>
      <c r="K1290" s="188" t="inlineStr">
        <is>
          <t>VEL</t>
        </is>
      </c>
      <c r="L1290" s="188" t="inlineStr">
        <is>
          <t>CFM</t>
        </is>
      </c>
      <c r="M1290" s="440" t="n"/>
    </row>
    <row r="1291" ht="13.35" customHeight="1" s="162">
      <c r="B1291" s="307" t="n"/>
      <c r="C1291" s="307" t="n"/>
      <c r="E1291" s="307" t="n"/>
      <c r="F1291" s="32" t="n"/>
      <c r="G1291" s="33">
        <f>IF(F1291="", "", IF(OR(ISTEXT(H1291),ISTEXT(F1291)),"",H1291/F1291))</f>
        <v/>
      </c>
      <c r="H1291" s="33" t="n"/>
      <c r="I1291" s="33" t="n"/>
      <c r="J1291" s="33">
        <f>IF(I1291="", "", IF(OR(ISTEXT(I1291),ISTEXT($F1291)),"",I1291*$F1291))</f>
        <v/>
      </c>
      <c r="K1291" s="33" t="n"/>
      <c r="L1291" s="33">
        <f>IF(K1291="", "", IF(OR(ISTEXT(K1291),ISTEXT($F1291)),"",K1291*$F1291))</f>
        <v/>
      </c>
      <c r="M1291" s="30">
        <f>IF(OR(H1291="",H1291=0),"",IF(K1291="",IF(J1291="","",IF(OR(ISTEXT(J1291),ISTEXT(H1291)),"",J1291/H1291)),IF(OR(ISTEXT(L1291),ISTEXT(H1291)),"",L1291/H1291)))</f>
        <v/>
      </c>
    </row>
    <row r="1292" ht="13.35" customHeight="1" s="162">
      <c r="B1292" s="307" t="n"/>
      <c r="C1292" s="307" t="n"/>
      <c r="E1292" s="307" t="n"/>
      <c r="F1292" s="32" t="n"/>
      <c r="G1292" s="33">
        <f>IF(F1292="", "", IF(OR(ISTEXT(H1292),ISTEXT(F1292)),"",H1292/F1292))</f>
        <v/>
      </c>
      <c r="H1292" s="33" t="n"/>
      <c r="I1292" s="33" t="n"/>
      <c r="J1292" s="33">
        <f>IF(I1292="", "", IF(OR(ISTEXT(I1292),ISTEXT($F1292)),"",I1292*$F1292))</f>
        <v/>
      </c>
      <c r="K1292" s="33" t="n"/>
      <c r="L1292" s="33">
        <f>IF(K1292="", "", IF(OR(ISTEXT(K1292),ISTEXT($F1292)),"",K1292*$F1292))</f>
        <v/>
      </c>
      <c r="M1292" s="30">
        <f>IF(OR(H1292="",H1292=0),"",IF(K1292="",IF(J1292="","",IF(OR(ISTEXT(J1292),ISTEXT(H1292)),"",J1292/H1292)),IF(OR(ISTEXT(L1292),ISTEXT(H1292)),"",L1292/H1292)))</f>
        <v/>
      </c>
    </row>
    <row r="1293" ht="13.35" customHeight="1" s="162">
      <c r="B1293" s="307" t="n"/>
      <c r="C1293" s="307" t="n"/>
      <c r="E1293" s="307" t="n"/>
      <c r="F1293" s="32" t="n"/>
      <c r="G1293" s="33">
        <f>IF(F1293="", "", IF(OR(ISTEXT(H1293),ISTEXT(F1293)),"",H1293/F1293))</f>
        <v/>
      </c>
      <c r="H1293" s="33" t="n"/>
      <c r="I1293" s="33" t="n"/>
      <c r="J1293" s="33">
        <f>IF(I1293="", "", IF(OR(ISTEXT(I1293),ISTEXT($F1293)),"",I1293*$F1293))</f>
        <v/>
      </c>
      <c r="K1293" s="33" t="n"/>
      <c r="L1293" s="33">
        <f>IF(K1293="", "", IF(OR(ISTEXT(K1293),ISTEXT($F1293)),"",K1293*$F1293))</f>
        <v/>
      </c>
      <c r="M1293" s="30">
        <f>IF(OR(H1293="",H1293=0),"",IF(K1293="",IF(J1293="","",IF(OR(ISTEXT(J1293),ISTEXT(H1293)),"",J1293/H1293)),IF(OR(ISTEXT(L1293),ISTEXT(H1293)),"",L1293/H1293)))</f>
        <v/>
      </c>
    </row>
    <row r="1294" ht="13.35" customHeight="1" s="162">
      <c r="B1294" s="307" t="n"/>
      <c r="C1294" s="307" t="n"/>
      <c r="E1294" s="307" t="n"/>
      <c r="F1294" s="32" t="n"/>
      <c r="G1294" s="33">
        <f>IF(F1294="", "", IF(OR(ISTEXT(H1294),ISTEXT(F1294)),"",H1294/F1294))</f>
        <v/>
      </c>
      <c r="H1294" s="33" t="n"/>
      <c r="I1294" s="33" t="n"/>
      <c r="J1294" s="33">
        <f>IF(I1294="", "", IF(OR(ISTEXT(I1294),ISTEXT($F1294)),"",I1294*$F1294))</f>
        <v/>
      </c>
      <c r="K1294" s="33" t="n"/>
      <c r="L1294" s="33">
        <f>IF(K1294="", "", IF(OR(ISTEXT(K1294),ISTEXT($F1294)),"",K1294*$F1294))</f>
        <v/>
      </c>
      <c r="M1294" s="30">
        <f>IF(OR(H1294="",H1294=0),"",IF(K1294="",IF(J1294="","",IF(OR(ISTEXT(J1294),ISTEXT(H1294)),"",J1294/H1294)),IF(OR(ISTEXT(L1294),ISTEXT(H1294)),"",L1294/H1294)))</f>
        <v/>
      </c>
    </row>
    <row r="1295" ht="13.35" customHeight="1" s="162">
      <c r="B1295" s="307" t="n"/>
      <c r="C1295" s="307" t="n"/>
      <c r="E1295" s="307" t="n"/>
      <c r="F1295" s="32" t="n"/>
      <c r="G1295" s="33">
        <f>IF(F1295="", "", IF(OR(ISTEXT(H1295),ISTEXT(F1295)),"",H1295/F1295))</f>
        <v/>
      </c>
      <c r="H1295" s="33" t="n"/>
      <c r="I1295" s="33" t="n"/>
      <c r="J1295" s="33">
        <f>IF(I1295="", "", IF(OR(ISTEXT(I1295),ISTEXT($F1295)),"",I1295*$F1295))</f>
        <v/>
      </c>
      <c r="K1295" s="33" t="n"/>
      <c r="L1295" s="33">
        <f>IF(K1295="", "", IF(OR(ISTEXT(K1295),ISTEXT($F1295)),"",K1295*$F1295))</f>
        <v/>
      </c>
      <c r="M1295" s="30">
        <f>IF(OR(H1295="",H1295=0),"",IF(K1295="",IF(J1295="","",IF(OR(ISTEXT(J1295),ISTEXT(H1295)),"",J1295/H1295)),IF(OR(ISTEXT(L1295),ISTEXT(H1295)),"",L1295/H1295)))</f>
        <v/>
      </c>
    </row>
    <row r="1296" ht="13.35" customHeight="1" s="162">
      <c r="B1296" s="307" t="n"/>
      <c r="C1296" s="307" t="n"/>
      <c r="E1296" s="307" t="n"/>
      <c r="F1296" s="32" t="n"/>
      <c r="G1296" s="33">
        <f>IF(F1296="", "", IF(OR(ISTEXT(H1296),ISTEXT(F1296)),"",H1296/F1296))</f>
        <v/>
      </c>
      <c r="H1296" s="33" t="n"/>
      <c r="I1296" s="33" t="n"/>
      <c r="J1296" s="33">
        <f>IF(I1296="", "", IF(OR(ISTEXT(I1296),ISTEXT($F1296)),"",I1296*$F1296))</f>
        <v/>
      </c>
      <c r="K1296" s="33" t="n"/>
      <c r="L1296" s="33">
        <f>IF(K1296="", "", IF(OR(ISTEXT(K1296),ISTEXT($F1296)),"",K1296*$F1296))</f>
        <v/>
      </c>
      <c r="M1296" s="30">
        <f>IF(OR(H1296="",H1296=0),"",IF(K1296="",IF(J1296="","",IF(OR(ISTEXT(J1296),ISTEXT(H1296)),"",J1296/H1296)),IF(OR(ISTEXT(L1296),ISTEXT(H1296)),"",L1296/H1296)))</f>
        <v/>
      </c>
    </row>
    <row r="1297" ht="13.35" customHeight="1" s="162">
      <c r="B1297" s="42" t="n"/>
      <c r="C1297" s="231" t="inlineStr">
        <is>
          <t>Total</t>
        </is>
      </c>
      <c r="D1297" s="159" t="n"/>
      <c r="E1297" s="42" t="n"/>
      <c r="F1297" s="42" t="n"/>
      <c r="G1297" s="43" t="n"/>
      <c r="H1297" s="43">
        <f>IF(SUM(H1291:H1296)=0,"",SUM(H1291:H1296))</f>
        <v/>
      </c>
      <c r="I1297" s="43" t="n"/>
      <c r="J1297" s="43">
        <f>IF(SUM(J1291:J1296)=0,"",SUM(J1291:J1296))</f>
        <v/>
      </c>
      <c r="K1297" s="43" t="n"/>
      <c r="L1297" s="43">
        <f>IF(SUM(L1291:L1296)=0,"",SUM(L1291:L1296))</f>
        <v/>
      </c>
      <c r="M1297" s="35">
        <f>IF(OR(H1297="",H1297=0),"",IF(L1297="",IF(J1297="","",IF(OR(ISTEXT(J1297),ISTEXT(H1297)),"",J1297/H1297)),IF(OR(ISTEXT(L1297),ISTEXT(H1297)),"",L1297/H1297)))</f>
        <v/>
      </c>
    </row>
    <row r="1298" ht="13.35" customHeight="1" s="162">
      <c r="B1298" s="188" t="inlineStr">
        <is>
          <t>Remarks</t>
        </is>
      </c>
      <c r="C1298" s="173" t="n"/>
      <c r="D1298" s="154" t="n"/>
      <c r="E1298" s="174" t="n"/>
      <c r="F1298" s="174" t="n"/>
      <c r="G1298" s="174" t="n"/>
      <c r="H1298" s="174" t="n"/>
      <c r="I1298" s="174" t="n"/>
      <c r="J1298" s="174" t="n"/>
      <c r="K1298" s="174" t="n"/>
      <c r="L1298" s="174" t="n"/>
      <c r="M1298" s="173" t="n"/>
    </row>
    <row r="1299" ht="13.35" customHeight="1" s="162">
      <c r="B1299" s="154" t="n"/>
      <c r="C1299" s="174" t="n"/>
      <c r="D1299" s="174" t="n"/>
      <c r="E1299" s="174" t="n"/>
      <c r="F1299" s="174" t="n"/>
      <c r="G1299" s="174" t="n"/>
      <c r="H1299" s="174" t="n"/>
      <c r="I1299" s="174" t="n"/>
      <c r="J1299" s="174" t="n"/>
      <c r="K1299" s="174" t="n"/>
      <c r="L1299" s="174" t="n"/>
      <c r="M1299" s="173" t="n"/>
    </row>
    <row r="1300" ht="13.35" customHeight="1" s="162"/>
    <row r="1301" ht="13.35" customHeight="1" s="162"/>
    <row r="1302" ht="13.35" customHeight="1" s="162"/>
    <row r="1303" ht="13.35" customHeight="1" s="162"/>
    <row r="1304" ht="13.35" customHeight="1" s="162">
      <c r="B1304" s="200" t="inlineStr">
        <is>
          <t>System</t>
        </is>
      </c>
      <c r="C1304" s="403" t="n"/>
      <c r="D1304" s="209">
        <f>IF('{Equipment Data Entry}'!B200="","",'{Equipment Data Entry}'!B200)</f>
        <v/>
      </c>
      <c r="E1304" s="418" t="n"/>
      <c r="F1304" s="403" t="n"/>
      <c r="G1304" s="200" t="inlineStr">
        <is>
          <t>Service</t>
        </is>
      </c>
      <c r="H1304" s="403" t="n"/>
      <c r="I1304" s="210">
        <f>IF('{Equipment Data Entry}'!C200="","",'{Equipment Data Entry}'!C200)</f>
        <v/>
      </c>
      <c r="J1304" s="418" t="n"/>
      <c r="K1304" s="418" t="n"/>
      <c r="L1304" s="418" t="n"/>
      <c r="M1304" s="403" t="n"/>
    </row>
    <row r="1305" ht="13.35" customHeight="1" s="162">
      <c r="B1305" s="422" t="n"/>
      <c r="C1305" s="423" t="n"/>
      <c r="D1305" s="422" t="n"/>
      <c r="E1305" s="424" t="n"/>
      <c r="F1305" s="423" t="n"/>
      <c r="G1305" s="422" t="n"/>
      <c r="H1305" s="423" t="n"/>
      <c r="I1305" s="422" t="n"/>
      <c r="J1305" s="424" t="n"/>
      <c r="K1305" s="424" t="n"/>
      <c r="L1305" s="424" t="n"/>
      <c r="M1305" s="423" t="n"/>
    </row>
    <row r="1306" ht="13.35" customHeight="1" s="162">
      <c r="B1306" s="199" t="inlineStr">
        <is>
          <t>Terminal Type</t>
        </is>
      </c>
      <c r="C1306" s="401" t="n"/>
      <c r="D1306" s="204">
        <f>IF('{Equipment Data Entry}'!H200="","",'{Equipment Data Entry}'!H200)</f>
        <v/>
      </c>
      <c r="E1306" s="400" t="n"/>
      <c r="F1306" s="400" t="n"/>
      <c r="G1306" s="401" t="n"/>
      <c r="I1306" s="199" t="inlineStr">
        <is>
          <t>Instrument</t>
        </is>
      </c>
      <c r="J1306" s="400" t="n"/>
      <c r="K1306" s="401" t="n"/>
      <c r="L1306" s="199" t="n"/>
      <c r="M1306" s="401" t="n"/>
    </row>
    <row r="1307" ht="13.35" customHeight="1" s="162">
      <c r="B1307" s="200" t="inlineStr">
        <is>
          <t>Unit Data</t>
        </is>
      </c>
      <c r="C1307" s="400" t="n"/>
      <c r="D1307" s="400" t="n"/>
      <c r="E1307" s="400" t="n"/>
      <c r="F1307" s="400" t="n"/>
      <c r="G1307" s="401" t="n"/>
      <c r="I1307" s="200" t="inlineStr">
        <is>
          <t>Design and Performance Data</t>
        </is>
      </c>
      <c r="J1307" s="400" t="n"/>
      <c r="K1307" s="400" t="n"/>
      <c r="L1307" s="400" t="n"/>
      <c r="M1307" s="401" t="n"/>
    </row>
    <row r="1308" ht="13.35" customHeight="1" s="162">
      <c r="B1308" s="199" t="inlineStr">
        <is>
          <t>Manufacturer</t>
        </is>
      </c>
      <c r="C1308" s="401" t="n"/>
      <c r="D1308" s="204">
        <f>IF('{Equipment Data Entry}'!E200="","",'{Equipment Data Entry}'!E200)</f>
        <v/>
      </c>
      <c r="E1308" s="400" t="n"/>
      <c r="F1308" s="400" t="n"/>
      <c r="G1308" s="401" t="n"/>
      <c r="I1308" s="199" t="inlineStr">
        <is>
          <t>Design Criteria</t>
        </is>
      </c>
      <c r="J1308" s="400" t="n"/>
      <c r="K1308" s="401" t="n"/>
      <c r="L1308" s="199" t="inlineStr">
        <is>
          <t>Design</t>
        </is>
      </c>
      <c r="M1308" s="199" t="inlineStr">
        <is>
          <t>Actual</t>
        </is>
      </c>
    </row>
    <row r="1309" ht="13.35" customHeight="1" s="162">
      <c r="B1309" s="199" t="inlineStr">
        <is>
          <t>Model Number</t>
        </is>
      </c>
      <c r="C1309" s="401" t="n"/>
      <c r="D1309" s="204">
        <f>IF('{Equipment Data Entry}'!F200="","",'{Equipment Data Entry}'!F200)</f>
        <v/>
      </c>
      <c r="E1309" s="400" t="n"/>
      <c r="F1309" s="400" t="n"/>
      <c r="G1309" s="401" t="n"/>
      <c r="I1309" s="199" t="inlineStr">
        <is>
          <t>Maximum CFM</t>
        </is>
      </c>
      <c r="J1309" s="400" t="n"/>
      <c r="K1309" s="401" t="n"/>
      <c r="L1309" s="24">
        <f>IF('{Equipment Data Entry}'!I200="","",'{Equipment Data Entry}'!I200)</f>
        <v/>
      </c>
      <c r="M1309" s="24">
        <f>L1323</f>
        <v/>
      </c>
    </row>
    <row r="1310" ht="13.35" customHeight="1" s="162">
      <c r="B1310" s="199" t="inlineStr">
        <is>
          <t>Serial Number</t>
        </is>
      </c>
      <c r="C1310" s="401" t="n"/>
      <c r="D1310" s="204" t="n"/>
      <c r="E1310" s="400" t="n"/>
      <c r="F1310" s="400" t="n"/>
      <c r="G1310" s="401" t="n"/>
      <c r="I1310" s="199" t="inlineStr">
        <is>
          <t>Minimum CFM</t>
        </is>
      </c>
      <c r="J1310" s="400" t="n"/>
      <c r="K1310" s="401" t="n"/>
      <c r="L1310" s="24">
        <f>IF('{Equipment Data Entry}'!J200="","",'{Equipment Data Entry}'!J200)</f>
        <v/>
      </c>
      <c r="M1310" s="24" t="n"/>
    </row>
    <row r="1311" ht="13.35" customHeight="1" s="162">
      <c r="B1311" s="199" t="inlineStr">
        <is>
          <t>Area Served</t>
        </is>
      </c>
      <c r="C1311" s="401" t="n"/>
      <c r="D1311" s="204">
        <f>IF('{Equipment Data Entry}'!C200="","",'{Equipment Data Entry}'!C200)</f>
        <v/>
      </c>
      <c r="E1311" s="400" t="n"/>
      <c r="F1311" s="400" t="n"/>
      <c r="G1311" s="401" t="n"/>
      <c r="I1311" s="199" t="inlineStr">
        <is>
          <t>Fan CFM</t>
        </is>
      </c>
      <c r="J1311" s="400" t="n"/>
      <c r="K1311" s="401" t="n"/>
      <c r="L1311" s="24">
        <f>IF('{Equipment Data Entry}'!L200="","",'{Equipment Data Entry}'!L200)</f>
        <v/>
      </c>
      <c r="M1311" s="24" t="n"/>
    </row>
    <row r="1312" ht="13.35" customHeight="1" s="162">
      <c r="B1312" s="199" t="inlineStr">
        <is>
          <t>Location</t>
        </is>
      </c>
      <c r="C1312" s="401" t="n"/>
      <c r="D1312" s="204">
        <f>IF('{Equipment Data Entry}'!D200="","",'{Equipment Data Entry}'!D200)</f>
        <v/>
      </c>
      <c r="E1312" s="400" t="n"/>
      <c r="F1312" s="400" t="n"/>
      <c r="G1312" s="401" t="n"/>
      <c r="I1312" s="199" t="inlineStr">
        <is>
          <t>DDC Address</t>
        </is>
      </c>
      <c r="J1312" s="400" t="n"/>
      <c r="K1312" s="401" t="n"/>
      <c r="L1312" s="208">
        <f>IF('{Equipment Data Entry}'!M200="","",'{Equipment Data Entry}'!M200)</f>
        <v/>
      </c>
      <c r="M1312" s="401" t="n"/>
    </row>
    <row r="1313" ht="13.35" customHeight="1" s="162">
      <c r="B1313" s="199" t="inlineStr">
        <is>
          <t>Inlet Size</t>
        </is>
      </c>
      <c r="C1313" s="401" t="n"/>
      <c r="D1313" s="204">
        <f>IF('{Equipment Data Entry}'!G200="","",'{Equipment Data Entry}'!G200)</f>
        <v/>
      </c>
      <c r="E1313" s="400" t="n"/>
      <c r="F1313" s="400" t="n"/>
      <c r="G1313" s="401" t="n"/>
      <c r="I1313" s="199" t="inlineStr">
        <is>
          <t>Calibration Factor</t>
        </is>
      </c>
      <c r="J1313" s="400" t="n"/>
      <c r="K1313" s="401" t="n"/>
      <c r="L1313" s="27" t="n"/>
      <c r="M1313" s="401" t="n"/>
    </row>
    <row r="1314" ht="13.35" customHeight="1" s="162">
      <c r="B1314" s="199" t="inlineStr">
        <is>
          <t>DDC Max / Min</t>
        </is>
      </c>
      <c r="C1314" s="401" t="n"/>
      <c r="D1314" s="204" t="n"/>
      <c r="E1314" s="400" t="n"/>
      <c r="F1314" s="400" t="n"/>
      <c r="G1314" s="401" t="n"/>
      <c r="I1314" s="199" t="inlineStr">
        <is>
          <t>Heating CFM</t>
        </is>
      </c>
      <c r="J1314" s="400" t="n"/>
      <c r="K1314" s="401" t="n"/>
      <c r="L1314" s="27">
        <f>IF('{Equipment Data Entry}'!K200="","",'{Equipment Data Entry}'!K200)</f>
        <v/>
      </c>
      <c r="M1314" s="401" t="n"/>
    </row>
    <row r="1315" ht="13.35" customHeight="1" s="162">
      <c r="B1315" s="188" t="inlineStr">
        <is>
          <t>Register / Grille / Diffuser Airflow</t>
        </is>
      </c>
      <c r="C1315" s="174" t="n"/>
      <c r="D1315" s="174" t="n"/>
      <c r="E1315" s="174" t="n"/>
      <c r="F1315" s="173" t="n"/>
      <c r="G1315" s="233" t="inlineStr">
        <is>
          <t>Design VEL</t>
        </is>
      </c>
      <c r="H1315" s="194" t="inlineStr">
        <is>
          <t>Design CFM</t>
        </is>
      </c>
      <c r="I1315" s="188" t="inlineStr">
        <is>
          <t>Initial</t>
        </is>
      </c>
      <c r="J1315" s="173" t="n"/>
      <c r="K1315" s="188" t="inlineStr">
        <is>
          <t>Final</t>
        </is>
      </c>
      <c r="L1315" s="173" t="n"/>
      <c r="M1315" s="188" t="inlineStr">
        <is>
          <t>%</t>
        </is>
      </c>
    </row>
    <row r="1316" ht="13.35" customHeight="1" s="162">
      <c r="B1316" s="153" t="inlineStr">
        <is>
          <t>No.</t>
        </is>
      </c>
      <c r="C1316" s="188" t="inlineStr">
        <is>
          <t>Area Served</t>
        </is>
      </c>
      <c r="D1316" s="188" t="inlineStr">
        <is>
          <t>Type</t>
        </is>
      </c>
      <c r="E1316" s="188" t="inlineStr">
        <is>
          <t>Size</t>
        </is>
      </c>
      <c r="F1316" s="188" t="inlineStr">
        <is>
          <t>Ak</t>
        </is>
      </c>
      <c r="G1316" s="440" t="n"/>
      <c r="H1316" s="440" t="n"/>
      <c r="I1316" s="188" t="inlineStr">
        <is>
          <t>VEL</t>
        </is>
      </c>
      <c r="J1316" s="188" t="inlineStr">
        <is>
          <t>CFM</t>
        </is>
      </c>
      <c r="K1316" s="188" t="inlineStr">
        <is>
          <t>VEL</t>
        </is>
      </c>
      <c r="L1316" s="188" t="inlineStr">
        <is>
          <t>CFM</t>
        </is>
      </c>
      <c r="M1316" s="440" t="n"/>
    </row>
    <row r="1317" ht="13.35" customHeight="1" s="162">
      <c r="B1317" s="307" t="n"/>
      <c r="C1317" s="307" t="n"/>
      <c r="E1317" s="307" t="n"/>
      <c r="F1317" s="32" t="n"/>
      <c r="G1317" s="33">
        <f>IF(F1317="", "", IF(OR(ISTEXT(H1317),ISTEXT(F1317)),"",H1317/F1317))</f>
        <v/>
      </c>
      <c r="H1317" s="33" t="n"/>
      <c r="I1317" s="33" t="n"/>
      <c r="J1317" s="33">
        <f>IF(I1317="", "", IF(OR(ISTEXT(I1317),ISTEXT($F1317)),"",I1317*$F1317))</f>
        <v/>
      </c>
      <c r="K1317" s="33" t="n"/>
      <c r="L1317" s="33">
        <f>IF(K1317="", "", IF(OR(ISTEXT(K1317),ISTEXT($F1317)),"",K1317*$F1317))</f>
        <v/>
      </c>
      <c r="M1317" s="30">
        <f>IF(OR(H1317="",H1317=0),"",IF(K1317="",IF(J1317="","",IF(OR(ISTEXT(J1317),ISTEXT(H1317)),"",J1317/H1317)),IF(OR(ISTEXT(L1317),ISTEXT(H1317)),"",L1317/H1317)))</f>
        <v/>
      </c>
    </row>
    <row r="1318" ht="13.35" customHeight="1" s="162">
      <c r="B1318" s="307" t="n"/>
      <c r="C1318" s="307" t="n"/>
      <c r="E1318" s="307" t="n"/>
      <c r="F1318" s="32" t="n"/>
      <c r="G1318" s="33">
        <f>IF(F1318="", "", IF(OR(ISTEXT(H1318),ISTEXT(F1318)),"",H1318/F1318))</f>
        <v/>
      </c>
      <c r="H1318" s="33" t="n"/>
      <c r="I1318" s="33" t="n"/>
      <c r="J1318" s="33">
        <f>IF(I1318="", "", IF(OR(ISTEXT(I1318),ISTEXT($F1318)),"",I1318*$F1318))</f>
        <v/>
      </c>
      <c r="K1318" s="33" t="n"/>
      <c r="L1318" s="33">
        <f>IF(K1318="", "", IF(OR(ISTEXT(K1318),ISTEXT($F1318)),"",K1318*$F1318))</f>
        <v/>
      </c>
      <c r="M1318" s="30">
        <f>IF(OR(H1318="",H1318=0),"",IF(K1318="",IF(J1318="","",IF(OR(ISTEXT(J1318),ISTEXT(H1318)),"",J1318/H1318)),IF(OR(ISTEXT(L1318),ISTEXT(H1318)),"",L1318/H1318)))</f>
        <v/>
      </c>
    </row>
    <row r="1319" ht="13.35" customHeight="1" s="162">
      <c r="B1319" s="307" t="n"/>
      <c r="C1319" s="307" t="n"/>
      <c r="E1319" s="307" t="n"/>
      <c r="F1319" s="32" t="n"/>
      <c r="G1319" s="33">
        <f>IF(F1319="", "", IF(OR(ISTEXT(H1319),ISTEXT(F1319)),"",H1319/F1319))</f>
        <v/>
      </c>
      <c r="H1319" s="33" t="n"/>
      <c r="I1319" s="33" t="n"/>
      <c r="J1319" s="33">
        <f>IF(I1319="", "", IF(OR(ISTEXT(I1319),ISTEXT($F1319)),"",I1319*$F1319))</f>
        <v/>
      </c>
      <c r="K1319" s="33" t="n"/>
      <c r="L1319" s="33">
        <f>IF(K1319="", "", IF(OR(ISTEXT(K1319),ISTEXT($F1319)),"",K1319*$F1319))</f>
        <v/>
      </c>
      <c r="M1319" s="30">
        <f>IF(OR(H1319="",H1319=0),"",IF(K1319="",IF(J1319="","",IF(OR(ISTEXT(J1319),ISTEXT(H1319)),"",J1319/H1319)),IF(OR(ISTEXT(L1319),ISTEXT(H1319)),"",L1319/H1319)))</f>
        <v/>
      </c>
    </row>
    <row r="1320" ht="13.35" customHeight="1" s="162">
      <c r="B1320" s="307" t="n"/>
      <c r="C1320" s="307" t="n"/>
      <c r="E1320" s="307" t="n"/>
      <c r="F1320" s="32" t="n"/>
      <c r="G1320" s="33">
        <f>IF(F1320="", "", IF(OR(ISTEXT(H1320),ISTEXT(F1320)),"",H1320/F1320))</f>
        <v/>
      </c>
      <c r="H1320" s="33" t="n"/>
      <c r="I1320" s="33" t="n"/>
      <c r="J1320" s="33">
        <f>IF(I1320="", "", IF(OR(ISTEXT(I1320),ISTEXT($F1320)),"",I1320*$F1320))</f>
        <v/>
      </c>
      <c r="K1320" s="33" t="n"/>
      <c r="L1320" s="33">
        <f>IF(K1320="", "", IF(OR(ISTEXT(K1320),ISTEXT($F1320)),"",K1320*$F1320))</f>
        <v/>
      </c>
      <c r="M1320" s="30">
        <f>IF(OR(H1320="",H1320=0),"",IF(K1320="",IF(J1320="","",IF(OR(ISTEXT(J1320),ISTEXT(H1320)),"",J1320/H1320)),IF(OR(ISTEXT(L1320),ISTEXT(H1320)),"",L1320/H1320)))</f>
        <v/>
      </c>
    </row>
    <row r="1321" ht="13.35" customHeight="1" s="162">
      <c r="B1321" s="307" t="n"/>
      <c r="C1321" s="307" t="n"/>
      <c r="E1321" s="307" t="n"/>
      <c r="F1321" s="32" t="n"/>
      <c r="G1321" s="33">
        <f>IF(F1321="", "", IF(OR(ISTEXT(H1321),ISTEXT(F1321)),"",H1321/F1321))</f>
        <v/>
      </c>
      <c r="H1321" s="33" t="n"/>
      <c r="I1321" s="33" t="n"/>
      <c r="J1321" s="33">
        <f>IF(I1321="", "", IF(OR(ISTEXT(I1321),ISTEXT($F1321)),"",I1321*$F1321))</f>
        <v/>
      </c>
      <c r="K1321" s="33" t="n"/>
      <c r="L1321" s="33">
        <f>IF(K1321="", "", IF(OR(ISTEXT(K1321),ISTEXT($F1321)),"",K1321*$F1321))</f>
        <v/>
      </c>
      <c r="M1321" s="30">
        <f>IF(OR(H1321="",H1321=0),"",IF(K1321="",IF(J1321="","",IF(OR(ISTEXT(J1321),ISTEXT(H1321)),"",J1321/H1321)),IF(OR(ISTEXT(L1321),ISTEXT(H1321)),"",L1321/H1321)))</f>
        <v/>
      </c>
    </row>
    <row r="1322" ht="13.35" customHeight="1" s="162">
      <c r="B1322" s="307" t="n"/>
      <c r="C1322" s="307" t="n"/>
      <c r="E1322" s="307" t="n"/>
      <c r="F1322" s="32" t="n"/>
      <c r="G1322" s="33">
        <f>IF(F1322="", "", IF(OR(ISTEXT(H1322),ISTEXT(F1322)),"",H1322/F1322))</f>
        <v/>
      </c>
      <c r="H1322" s="33" t="n"/>
      <c r="I1322" s="33" t="n"/>
      <c r="J1322" s="33">
        <f>IF(I1322="", "", IF(OR(ISTEXT(I1322),ISTEXT($F1322)),"",I1322*$F1322))</f>
        <v/>
      </c>
      <c r="K1322" s="33" t="n"/>
      <c r="L1322" s="33">
        <f>IF(K1322="", "", IF(OR(ISTEXT(K1322),ISTEXT($F1322)),"",K1322*$F1322))</f>
        <v/>
      </c>
      <c r="M1322" s="30">
        <f>IF(OR(H1322="",H1322=0),"",IF(K1322="",IF(J1322="","",IF(OR(ISTEXT(J1322),ISTEXT(H1322)),"",J1322/H1322)),IF(OR(ISTEXT(L1322),ISTEXT(H1322)),"",L1322/H1322)))</f>
        <v/>
      </c>
    </row>
    <row r="1323" ht="13.35" customHeight="1" s="162">
      <c r="B1323" s="42" t="n"/>
      <c r="C1323" s="231" t="inlineStr">
        <is>
          <t>Total</t>
        </is>
      </c>
      <c r="D1323" s="159" t="n"/>
      <c r="E1323" s="42" t="n"/>
      <c r="F1323" s="42" t="n"/>
      <c r="G1323" s="43" t="n"/>
      <c r="H1323" s="43">
        <f>IF(SUM(H1317:H1322)=0,"",SUM(H1317:H1322))</f>
        <v/>
      </c>
      <c r="I1323" s="43" t="n"/>
      <c r="J1323" s="43">
        <f>IF(SUM(J1317:J1322)=0,"",SUM(J1317:J1322))</f>
        <v/>
      </c>
      <c r="K1323" s="43" t="n"/>
      <c r="L1323" s="43">
        <f>IF(SUM(L1317:L1322)=0,"",SUM(L1317:L1322))</f>
        <v/>
      </c>
      <c r="M1323" s="35">
        <f>IF(OR(H1323="",H1323=0),"",IF(L1323="",IF(J1323="","",IF(OR(ISTEXT(J1323),ISTEXT(H1323)),"",J1323/H1323)),IF(OR(ISTEXT(L1323),ISTEXT(H1323)),"",L1323/H1323)))</f>
        <v/>
      </c>
    </row>
    <row r="1324" ht="13.35" customHeight="1" s="162">
      <c r="B1324" s="188" t="inlineStr">
        <is>
          <t>Remarks</t>
        </is>
      </c>
      <c r="C1324" s="173" t="n"/>
      <c r="D1324" s="154" t="n"/>
      <c r="E1324" s="174" t="n"/>
      <c r="F1324" s="174" t="n"/>
      <c r="G1324" s="174" t="n"/>
      <c r="H1324" s="174" t="n"/>
      <c r="I1324" s="174" t="n"/>
      <c r="J1324" s="174" t="n"/>
      <c r="K1324" s="174" t="n"/>
      <c r="L1324" s="174" t="n"/>
      <c r="M1324" s="173" t="n"/>
    </row>
    <row r="1325" ht="13.35" customHeight="1" s="162">
      <c r="B1325" s="154" t="n"/>
      <c r="C1325" s="174" t="n"/>
      <c r="D1325" s="174" t="n"/>
      <c r="E1325" s="174" t="n"/>
      <c r="F1325" s="174" t="n"/>
      <c r="G1325" s="174" t="n"/>
      <c r="H1325" s="174" t="n"/>
      <c r="I1325" s="174" t="n"/>
      <c r="J1325" s="174" t="n"/>
      <c r="K1325" s="174" t="n"/>
      <c r="L1325" s="174" t="n"/>
      <c r="M1325" s="173" t="n"/>
    </row>
    <row r="1326" ht="13.35" customHeight="1" s="162"/>
    <row r="1327" ht="13.35" customHeight="1" s="162"/>
    <row r="1328" ht="13.35" customHeight="1" s="162"/>
    <row r="1329" ht="13.35" customHeight="1" s="162"/>
    <row r="1330" ht="13.35" customHeight="1" s="162">
      <c r="B1330" s="200" t="inlineStr">
        <is>
          <t>System</t>
        </is>
      </c>
      <c r="C1330" s="403" t="n"/>
      <c r="D1330" s="209">
        <f>IF('{Equipment Data Entry}'!B201="","",'{Equipment Data Entry}'!B201)</f>
        <v/>
      </c>
      <c r="E1330" s="418" t="n"/>
      <c r="F1330" s="403" t="n"/>
      <c r="G1330" s="200" t="inlineStr">
        <is>
          <t>Service</t>
        </is>
      </c>
      <c r="H1330" s="403" t="n"/>
      <c r="I1330" s="210">
        <f>IF('{Equipment Data Entry}'!C201="","",'{Equipment Data Entry}'!C201)</f>
        <v/>
      </c>
      <c r="J1330" s="418" t="n"/>
      <c r="K1330" s="418" t="n"/>
      <c r="L1330" s="418" t="n"/>
      <c r="M1330" s="403" t="n"/>
    </row>
    <row r="1331" ht="13.35" customHeight="1" s="162">
      <c r="B1331" s="422" t="n"/>
      <c r="C1331" s="423" t="n"/>
      <c r="D1331" s="422" t="n"/>
      <c r="E1331" s="424" t="n"/>
      <c r="F1331" s="423" t="n"/>
      <c r="G1331" s="422" t="n"/>
      <c r="H1331" s="423" t="n"/>
      <c r="I1331" s="422" t="n"/>
      <c r="J1331" s="424" t="n"/>
      <c r="K1331" s="424" t="n"/>
      <c r="L1331" s="424" t="n"/>
      <c r="M1331" s="423" t="n"/>
    </row>
    <row r="1332" ht="13.35" customHeight="1" s="162">
      <c r="B1332" s="199" t="inlineStr">
        <is>
          <t>Terminal Type</t>
        </is>
      </c>
      <c r="C1332" s="401" t="n"/>
      <c r="D1332" s="204">
        <f>IF('{Equipment Data Entry}'!H201="","",'{Equipment Data Entry}'!H201)</f>
        <v/>
      </c>
      <c r="E1332" s="400" t="n"/>
      <c r="F1332" s="400" t="n"/>
      <c r="G1332" s="401" t="n"/>
      <c r="I1332" s="199" t="inlineStr">
        <is>
          <t>Instrument</t>
        </is>
      </c>
      <c r="J1332" s="400" t="n"/>
      <c r="K1332" s="401" t="n"/>
      <c r="L1332" s="199" t="n"/>
      <c r="M1332" s="401" t="n"/>
    </row>
    <row r="1333" ht="13.35" customHeight="1" s="162">
      <c r="B1333" s="200" t="inlineStr">
        <is>
          <t>Unit Data</t>
        </is>
      </c>
      <c r="C1333" s="400" t="n"/>
      <c r="D1333" s="400" t="n"/>
      <c r="E1333" s="400" t="n"/>
      <c r="F1333" s="400" t="n"/>
      <c r="G1333" s="401" t="n"/>
      <c r="I1333" s="200" t="inlineStr">
        <is>
          <t>Design and Performance Data</t>
        </is>
      </c>
      <c r="J1333" s="400" t="n"/>
      <c r="K1333" s="400" t="n"/>
      <c r="L1333" s="400" t="n"/>
      <c r="M1333" s="401" t="n"/>
    </row>
    <row r="1334" ht="13.35" customHeight="1" s="162">
      <c r="B1334" s="199" t="inlineStr">
        <is>
          <t>Manufacturer</t>
        </is>
      </c>
      <c r="C1334" s="401" t="n"/>
      <c r="D1334" s="204">
        <f>IF('{Equipment Data Entry}'!E201="","",'{Equipment Data Entry}'!E201)</f>
        <v/>
      </c>
      <c r="E1334" s="400" t="n"/>
      <c r="F1334" s="400" t="n"/>
      <c r="G1334" s="401" t="n"/>
      <c r="I1334" s="199" t="inlineStr">
        <is>
          <t>Design Criteria</t>
        </is>
      </c>
      <c r="J1334" s="400" t="n"/>
      <c r="K1334" s="401" t="n"/>
      <c r="L1334" s="199" t="inlineStr">
        <is>
          <t>Design</t>
        </is>
      </c>
      <c r="M1334" s="199" t="inlineStr">
        <is>
          <t>Actual</t>
        </is>
      </c>
    </row>
    <row r="1335" ht="13.35" customHeight="1" s="162">
      <c r="B1335" s="199" t="inlineStr">
        <is>
          <t>Model Number</t>
        </is>
      </c>
      <c r="C1335" s="401" t="n"/>
      <c r="D1335" s="204">
        <f>IF('{Equipment Data Entry}'!F201="","",'{Equipment Data Entry}'!F201)</f>
        <v/>
      </c>
      <c r="E1335" s="400" t="n"/>
      <c r="F1335" s="400" t="n"/>
      <c r="G1335" s="401" t="n"/>
      <c r="I1335" s="199" t="inlineStr">
        <is>
          <t>Maximum CFM</t>
        </is>
      </c>
      <c r="J1335" s="400" t="n"/>
      <c r="K1335" s="401" t="n"/>
      <c r="L1335" s="24">
        <f>IF('{Equipment Data Entry}'!I201="","",'{Equipment Data Entry}'!I201)</f>
        <v/>
      </c>
      <c r="M1335" s="24">
        <f>L1349</f>
        <v/>
      </c>
    </row>
    <row r="1336" ht="13.35" customHeight="1" s="162">
      <c r="B1336" s="199" t="inlineStr">
        <is>
          <t>Serial Number</t>
        </is>
      </c>
      <c r="C1336" s="401" t="n"/>
      <c r="D1336" s="204" t="n"/>
      <c r="E1336" s="400" t="n"/>
      <c r="F1336" s="400" t="n"/>
      <c r="G1336" s="401" t="n"/>
      <c r="I1336" s="199" t="inlineStr">
        <is>
          <t>Minimum CFM</t>
        </is>
      </c>
      <c r="J1336" s="400" t="n"/>
      <c r="K1336" s="401" t="n"/>
      <c r="L1336" s="24">
        <f>IF('{Equipment Data Entry}'!J201="","",'{Equipment Data Entry}'!J201)</f>
        <v/>
      </c>
      <c r="M1336" s="24" t="n"/>
    </row>
    <row r="1337" ht="13.35" customHeight="1" s="162">
      <c r="B1337" s="199" t="inlineStr">
        <is>
          <t>Area Served</t>
        </is>
      </c>
      <c r="C1337" s="401" t="n"/>
      <c r="D1337" s="204">
        <f>IF('{Equipment Data Entry}'!C201="","",'{Equipment Data Entry}'!C201)</f>
        <v/>
      </c>
      <c r="E1337" s="400" t="n"/>
      <c r="F1337" s="400" t="n"/>
      <c r="G1337" s="401" t="n"/>
      <c r="I1337" s="199" t="inlineStr">
        <is>
          <t>Fan CFM</t>
        </is>
      </c>
      <c r="J1337" s="400" t="n"/>
      <c r="K1337" s="401" t="n"/>
      <c r="L1337" s="24">
        <f>IF('{Equipment Data Entry}'!L201="","",'{Equipment Data Entry}'!L201)</f>
        <v/>
      </c>
      <c r="M1337" s="24" t="n"/>
    </row>
    <row r="1338" ht="13.35" customHeight="1" s="162">
      <c r="B1338" s="199" t="inlineStr">
        <is>
          <t>Location</t>
        </is>
      </c>
      <c r="C1338" s="401" t="n"/>
      <c r="D1338" s="204">
        <f>IF('{Equipment Data Entry}'!D201="","",'{Equipment Data Entry}'!D201)</f>
        <v/>
      </c>
      <c r="E1338" s="400" t="n"/>
      <c r="F1338" s="400" t="n"/>
      <c r="G1338" s="401" t="n"/>
      <c r="I1338" s="199" t="inlineStr">
        <is>
          <t>DDC Address</t>
        </is>
      </c>
      <c r="J1338" s="400" t="n"/>
      <c r="K1338" s="401" t="n"/>
      <c r="L1338" s="208">
        <f>IF('{Equipment Data Entry}'!M201="","",'{Equipment Data Entry}'!M201)</f>
        <v/>
      </c>
      <c r="M1338" s="401" t="n"/>
    </row>
    <row r="1339" ht="13.35" customHeight="1" s="162">
      <c r="B1339" s="199" t="inlineStr">
        <is>
          <t>Inlet Size</t>
        </is>
      </c>
      <c r="C1339" s="401" t="n"/>
      <c r="D1339" s="204">
        <f>IF('{Equipment Data Entry}'!G201="","",'{Equipment Data Entry}'!G201)</f>
        <v/>
      </c>
      <c r="E1339" s="400" t="n"/>
      <c r="F1339" s="400" t="n"/>
      <c r="G1339" s="401" t="n"/>
      <c r="I1339" s="199" t="inlineStr">
        <is>
          <t>Calibration Factor</t>
        </is>
      </c>
      <c r="J1339" s="400" t="n"/>
      <c r="K1339" s="401" t="n"/>
      <c r="L1339" s="27" t="n"/>
      <c r="M1339" s="401" t="n"/>
    </row>
    <row r="1340" ht="13.35" customHeight="1" s="162">
      <c r="B1340" s="199" t="inlineStr">
        <is>
          <t>DDC Max / Min</t>
        </is>
      </c>
      <c r="C1340" s="401" t="n"/>
      <c r="D1340" s="204" t="n"/>
      <c r="E1340" s="400" t="n"/>
      <c r="F1340" s="400" t="n"/>
      <c r="G1340" s="401" t="n"/>
      <c r="I1340" s="199" t="inlineStr">
        <is>
          <t>Heating CFM</t>
        </is>
      </c>
      <c r="J1340" s="400" t="n"/>
      <c r="K1340" s="401" t="n"/>
      <c r="L1340" s="27">
        <f>IF('{Equipment Data Entry}'!K201="","",'{Equipment Data Entry}'!K201)</f>
        <v/>
      </c>
      <c r="M1340" s="401" t="n"/>
    </row>
    <row r="1341" ht="13.35" customHeight="1" s="162">
      <c r="B1341" s="188" t="inlineStr">
        <is>
          <t>Register / Grille / Diffuser Airflow</t>
        </is>
      </c>
      <c r="C1341" s="174" t="n"/>
      <c r="D1341" s="174" t="n"/>
      <c r="E1341" s="174" t="n"/>
      <c r="F1341" s="173" t="n"/>
      <c r="G1341" s="233" t="inlineStr">
        <is>
          <t>Design VEL</t>
        </is>
      </c>
      <c r="H1341" s="194" t="inlineStr">
        <is>
          <t>Design CFM</t>
        </is>
      </c>
      <c r="I1341" s="188" t="inlineStr">
        <is>
          <t>Initial</t>
        </is>
      </c>
      <c r="J1341" s="173" t="n"/>
      <c r="K1341" s="188" t="inlineStr">
        <is>
          <t>Final</t>
        </is>
      </c>
      <c r="L1341" s="173" t="n"/>
      <c r="M1341" s="188" t="inlineStr">
        <is>
          <t>%</t>
        </is>
      </c>
    </row>
    <row r="1342" ht="13.35" customHeight="1" s="162">
      <c r="B1342" s="153" t="inlineStr">
        <is>
          <t>No.</t>
        </is>
      </c>
      <c r="C1342" s="188" t="inlineStr">
        <is>
          <t>Area Served</t>
        </is>
      </c>
      <c r="D1342" s="188" t="inlineStr">
        <is>
          <t>Type</t>
        </is>
      </c>
      <c r="E1342" s="188" t="inlineStr">
        <is>
          <t>Size</t>
        </is>
      </c>
      <c r="F1342" s="188" t="inlineStr">
        <is>
          <t>Ak</t>
        </is>
      </c>
      <c r="G1342" s="440" t="n"/>
      <c r="H1342" s="440" t="n"/>
      <c r="I1342" s="188" t="inlineStr">
        <is>
          <t>VEL</t>
        </is>
      </c>
      <c r="J1342" s="188" t="inlineStr">
        <is>
          <t>CFM</t>
        </is>
      </c>
      <c r="K1342" s="188" t="inlineStr">
        <is>
          <t>VEL</t>
        </is>
      </c>
      <c r="L1342" s="188" t="inlineStr">
        <is>
          <t>CFM</t>
        </is>
      </c>
      <c r="M1342" s="440" t="n"/>
    </row>
    <row r="1343" ht="13.35" customHeight="1" s="162">
      <c r="B1343" s="307" t="n"/>
      <c r="C1343" s="307" t="n"/>
      <c r="E1343" s="307" t="n"/>
      <c r="F1343" s="32" t="n"/>
      <c r="G1343" s="33">
        <f>IF(F1343="", "", IF(OR(ISTEXT(H1343),ISTEXT(F1343)),"",H1343/F1343))</f>
        <v/>
      </c>
      <c r="H1343" s="33" t="n"/>
      <c r="I1343" s="33" t="n"/>
      <c r="J1343" s="33">
        <f>IF(I1343="", "", IF(OR(ISTEXT(I1343),ISTEXT($F1343)),"",I1343*$F1343))</f>
        <v/>
      </c>
      <c r="K1343" s="33" t="n"/>
      <c r="L1343" s="33">
        <f>IF(K1343="", "", IF(OR(ISTEXT(K1343),ISTEXT($F1343)),"",K1343*$F1343))</f>
        <v/>
      </c>
      <c r="M1343" s="30">
        <f>IF(OR(H1343="",H1343=0),"",IF(K1343="",IF(J1343="","",IF(OR(ISTEXT(J1343),ISTEXT(H1343)),"",J1343/H1343)),IF(OR(ISTEXT(L1343),ISTEXT(H1343)),"",L1343/H1343)))</f>
        <v/>
      </c>
    </row>
    <row r="1344" ht="13.35" customHeight="1" s="162">
      <c r="B1344" s="307" t="n"/>
      <c r="C1344" s="307" t="n"/>
      <c r="E1344" s="307" t="n"/>
      <c r="F1344" s="32" t="n"/>
      <c r="G1344" s="33">
        <f>IF(F1344="", "", IF(OR(ISTEXT(H1344),ISTEXT(F1344)),"",H1344/F1344))</f>
        <v/>
      </c>
      <c r="H1344" s="33" t="n"/>
      <c r="I1344" s="33" t="n"/>
      <c r="J1344" s="33">
        <f>IF(I1344="", "", IF(OR(ISTEXT(I1344),ISTEXT($F1344)),"",I1344*$F1344))</f>
        <v/>
      </c>
      <c r="K1344" s="33" t="n"/>
      <c r="L1344" s="33">
        <f>IF(K1344="", "", IF(OR(ISTEXT(K1344),ISTEXT($F1344)),"",K1344*$F1344))</f>
        <v/>
      </c>
      <c r="M1344" s="30">
        <f>IF(OR(H1344="",H1344=0),"",IF(K1344="",IF(J1344="","",IF(OR(ISTEXT(J1344),ISTEXT(H1344)),"",J1344/H1344)),IF(OR(ISTEXT(L1344),ISTEXT(H1344)),"",L1344/H1344)))</f>
        <v/>
      </c>
    </row>
    <row r="1345" ht="13.35" customHeight="1" s="162">
      <c r="B1345" s="307" t="n"/>
      <c r="C1345" s="307" t="n"/>
      <c r="E1345" s="307" t="n"/>
      <c r="F1345" s="32" t="n"/>
      <c r="G1345" s="33">
        <f>IF(F1345="", "", IF(OR(ISTEXT(H1345),ISTEXT(F1345)),"",H1345/F1345))</f>
        <v/>
      </c>
      <c r="H1345" s="33" t="n"/>
      <c r="I1345" s="33" t="n"/>
      <c r="J1345" s="33">
        <f>IF(I1345="", "", IF(OR(ISTEXT(I1345),ISTEXT($F1345)),"",I1345*$F1345))</f>
        <v/>
      </c>
      <c r="K1345" s="33" t="n"/>
      <c r="L1345" s="33">
        <f>IF(K1345="", "", IF(OR(ISTEXT(K1345),ISTEXT($F1345)),"",K1345*$F1345))</f>
        <v/>
      </c>
      <c r="M1345" s="30">
        <f>IF(OR(H1345="",H1345=0),"",IF(K1345="",IF(J1345="","",IF(OR(ISTEXT(J1345),ISTEXT(H1345)),"",J1345/H1345)),IF(OR(ISTEXT(L1345),ISTEXT(H1345)),"",L1345/H1345)))</f>
        <v/>
      </c>
    </row>
    <row r="1346" ht="13.35" customHeight="1" s="162">
      <c r="B1346" s="307" t="n"/>
      <c r="C1346" s="307" t="n"/>
      <c r="E1346" s="307" t="n"/>
      <c r="F1346" s="32" t="n"/>
      <c r="G1346" s="33">
        <f>IF(F1346="", "", IF(OR(ISTEXT(H1346),ISTEXT(F1346)),"",H1346/F1346))</f>
        <v/>
      </c>
      <c r="H1346" s="33" t="n"/>
      <c r="I1346" s="33" t="n"/>
      <c r="J1346" s="33">
        <f>IF(I1346="", "", IF(OR(ISTEXT(I1346),ISTEXT($F1346)),"",I1346*$F1346))</f>
        <v/>
      </c>
      <c r="K1346" s="33" t="n"/>
      <c r="L1346" s="33">
        <f>IF(K1346="", "", IF(OR(ISTEXT(K1346),ISTEXT($F1346)),"",K1346*$F1346))</f>
        <v/>
      </c>
      <c r="M1346" s="30">
        <f>IF(OR(H1346="",H1346=0),"",IF(K1346="",IF(J1346="","",IF(OR(ISTEXT(J1346),ISTEXT(H1346)),"",J1346/H1346)),IF(OR(ISTEXT(L1346),ISTEXT(H1346)),"",L1346/H1346)))</f>
        <v/>
      </c>
    </row>
    <row r="1347" ht="13.35" customHeight="1" s="162">
      <c r="B1347" s="307" t="n"/>
      <c r="C1347" s="307" t="n"/>
      <c r="E1347" s="307" t="n"/>
      <c r="F1347" s="32" t="n"/>
      <c r="G1347" s="33">
        <f>IF(F1347="", "", IF(OR(ISTEXT(H1347),ISTEXT(F1347)),"",H1347/F1347))</f>
        <v/>
      </c>
      <c r="H1347" s="33" t="n"/>
      <c r="I1347" s="33" t="n"/>
      <c r="J1347" s="33">
        <f>IF(I1347="", "", IF(OR(ISTEXT(I1347),ISTEXT($F1347)),"",I1347*$F1347))</f>
        <v/>
      </c>
      <c r="K1347" s="33" t="n"/>
      <c r="L1347" s="33">
        <f>IF(K1347="", "", IF(OR(ISTEXT(K1347),ISTEXT($F1347)),"",K1347*$F1347))</f>
        <v/>
      </c>
      <c r="M1347" s="30">
        <f>IF(OR(H1347="",H1347=0),"",IF(K1347="",IF(J1347="","",IF(OR(ISTEXT(J1347),ISTEXT(H1347)),"",J1347/H1347)),IF(OR(ISTEXT(L1347),ISTEXT(H1347)),"",L1347/H1347)))</f>
        <v/>
      </c>
    </row>
    <row r="1348" ht="13.35" customHeight="1" s="162">
      <c r="B1348" s="307" t="n"/>
      <c r="C1348" s="307" t="n"/>
      <c r="E1348" s="307" t="n"/>
      <c r="F1348" s="32" t="n"/>
      <c r="G1348" s="33">
        <f>IF(F1348="", "", IF(OR(ISTEXT(H1348),ISTEXT(F1348)),"",H1348/F1348))</f>
        <v/>
      </c>
      <c r="H1348" s="33" t="n"/>
      <c r="I1348" s="33" t="n"/>
      <c r="J1348" s="33">
        <f>IF(I1348="", "", IF(OR(ISTEXT(I1348),ISTEXT($F1348)),"",I1348*$F1348))</f>
        <v/>
      </c>
      <c r="K1348" s="33" t="n"/>
      <c r="L1348" s="33">
        <f>IF(K1348="", "", IF(OR(ISTEXT(K1348),ISTEXT($F1348)),"",K1348*$F1348))</f>
        <v/>
      </c>
      <c r="M1348" s="30">
        <f>IF(OR(H1348="",H1348=0),"",IF(K1348="",IF(J1348="","",IF(OR(ISTEXT(J1348),ISTEXT(H1348)),"",J1348/H1348)),IF(OR(ISTEXT(L1348),ISTEXT(H1348)),"",L1348/H1348)))</f>
        <v/>
      </c>
    </row>
    <row r="1349" ht="13.35" customHeight="1" s="162">
      <c r="B1349" s="42" t="n"/>
      <c r="C1349" s="231" t="inlineStr">
        <is>
          <t>Total</t>
        </is>
      </c>
      <c r="D1349" s="159" t="n"/>
      <c r="E1349" s="42" t="n"/>
      <c r="F1349" s="42" t="n"/>
      <c r="G1349" s="43" t="n"/>
      <c r="H1349" s="43">
        <f>IF(SUM(H1343:H1348)=0,"",SUM(H1343:H1348))</f>
        <v/>
      </c>
      <c r="I1349" s="43" t="n"/>
      <c r="J1349" s="43">
        <f>IF(SUM(J1343:J1348)=0,"",SUM(J1343:J1348))</f>
        <v/>
      </c>
      <c r="K1349" s="43" t="n"/>
      <c r="L1349" s="43">
        <f>IF(SUM(L1343:L1348)=0,"",SUM(L1343:L1348))</f>
        <v/>
      </c>
      <c r="M1349" s="35">
        <f>IF(OR(H1349="",H1349=0),"",IF(L1349="",IF(J1349="","",IF(OR(ISTEXT(J1349),ISTEXT(H1349)),"",J1349/H1349)),IF(OR(ISTEXT(L1349),ISTEXT(H1349)),"",L1349/H1349)))</f>
        <v/>
      </c>
    </row>
    <row r="1350" ht="13.35" customHeight="1" s="162">
      <c r="B1350" s="188" t="inlineStr">
        <is>
          <t>Remarks</t>
        </is>
      </c>
      <c r="C1350" s="173" t="n"/>
      <c r="D1350" s="154" t="n"/>
      <c r="E1350" s="174" t="n"/>
      <c r="F1350" s="174" t="n"/>
      <c r="G1350" s="174" t="n"/>
      <c r="H1350" s="174" t="n"/>
      <c r="I1350" s="174" t="n"/>
      <c r="J1350" s="174" t="n"/>
      <c r="K1350" s="174" t="n"/>
      <c r="L1350" s="174" t="n"/>
      <c r="M1350" s="173" t="n"/>
    </row>
    <row r="1351" ht="13.35" customHeight="1" s="162">
      <c r="B1351" s="154" t="n"/>
      <c r="C1351" s="174" t="n"/>
      <c r="D1351" s="174" t="n"/>
      <c r="E1351" s="174" t="n"/>
      <c r="F1351" s="174" t="n"/>
      <c r="G1351" s="174" t="n"/>
      <c r="H1351" s="174" t="n"/>
      <c r="I1351" s="174" t="n"/>
      <c r="J1351" s="174" t="n"/>
      <c r="K1351" s="174" t="n"/>
      <c r="L1351" s="174" t="n"/>
      <c r="M1351" s="173" t="n"/>
    </row>
    <row r="1352" ht="13.35" customHeight="1" s="162"/>
    <row r="1353" ht="13.35" customHeight="1" s="162"/>
    <row r="1354" ht="13.35" customHeight="1" s="162"/>
    <row r="1355" ht="13.35" customHeight="1" s="162"/>
    <row r="1356" ht="13.35" customHeight="1" s="162">
      <c r="B1356" s="200" t="inlineStr">
        <is>
          <t>System</t>
        </is>
      </c>
      <c r="C1356" s="403" t="n"/>
      <c r="D1356" s="209">
        <f>IF('{Equipment Data Entry}'!B202="","",'{Equipment Data Entry}'!B202)</f>
        <v/>
      </c>
      <c r="E1356" s="418" t="n"/>
      <c r="F1356" s="403" t="n"/>
      <c r="G1356" s="200" t="inlineStr">
        <is>
          <t>Service</t>
        </is>
      </c>
      <c r="H1356" s="403" t="n"/>
      <c r="I1356" s="210">
        <f>IF('{Equipment Data Entry}'!C202="","",'{Equipment Data Entry}'!C202)</f>
        <v/>
      </c>
      <c r="J1356" s="418" t="n"/>
      <c r="K1356" s="418" t="n"/>
      <c r="L1356" s="418" t="n"/>
      <c r="M1356" s="403" t="n"/>
    </row>
    <row r="1357" ht="13.35" customHeight="1" s="162">
      <c r="B1357" s="422" t="n"/>
      <c r="C1357" s="423" t="n"/>
      <c r="D1357" s="422" t="n"/>
      <c r="E1357" s="424" t="n"/>
      <c r="F1357" s="423" t="n"/>
      <c r="G1357" s="422" t="n"/>
      <c r="H1357" s="423" t="n"/>
      <c r="I1357" s="422" t="n"/>
      <c r="J1357" s="424" t="n"/>
      <c r="K1357" s="424" t="n"/>
      <c r="L1357" s="424" t="n"/>
      <c r="M1357" s="423" t="n"/>
    </row>
    <row r="1358" ht="13.35" customHeight="1" s="162">
      <c r="B1358" s="199" t="inlineStr">
        <is>
          <t>Terminal Type</t>
        </is>
      </c>
      <c r="C1358" s="401" t="n"/>
      <c r="D1358" s="204">
        <f>IF('{Equipment Data Entry}'!H202="","",'{Equipment Data Entry}'!H202)</f>
        <v/>
      </c>
      <c r="E1358" s="400" t="n"/>
      <c r="F1358" s="400" t="n"/>
      <c r="G1358" s="401" t="n"/>
      <c r="I1358" s="199" t="inlineStr">
        <is>
          <t>Instrument</t>
        </is>
      </c>
      <c r="J1358" s="400" t="n"/>
      <c r="K1358" s="401" t="n"/>
      <c r="L1358" s="199" t="n"/>
      <c r="M1358" s="401" t="n"/>
    </row>
    <row r="1359" ht="13.35" customHeight="1" s="162">
      <c r="B1359" s="200" t="inlineStr">
        <is>
          <t>Unit Data</t>
        </is>
      </c>
      <c r="C1359" s="400" t="n"/>
      <c r="D1359" s="400" t="n"/>
      <c r="E1359" s="400" t="n"/>
      <c r="F1359" s="400" t="n"/>
      <c r="G1359" s="401" t="n"/>
      <c r="I1359" s="200" t="inlineStr">
        <is>
          <t>Design and Performance Data</t>
        </is>
      </c>
      <c r="J1359" s="400" t="n"/>
      <c r="K1359" s="400" t="n"/>
      <c r="L1359" s="400" t="n"/>
      <c r="M1359" s="401" t="n"/>
    </row>
    <row r="1360" ht="13.35" customHeight="1" s="162">
      <c r="B1360" s="199" t="inlineStr">
        <is>
          <t>Manufacturer</t>
        </is>
      </c>
      <c r="C1360" s="401" t="n"/>
      <c r="D1360" s="204">
        <f>IF('{Equipment Data Entry}'!E202="","",'{Equipment Data Entry}'!E202)</f>
        <v/>
      </c>
      <c r="E1360" s="400" t="n"/>
      <c r="F1360" s="400" t="n"/>
      <c r="G1360" s="401" t="n"/>
      <c r="I1360" s="199" t="inlineStr">
        <is>
          <t>Design Criteria</t>
        </is>
      </c>
      <c r="J1360" s="400" t="n"/>
      <c r="K1360" s="401" t="n"/>
      <c r="L1360" s="199" t="inlineStr">
        <is>
          <t>Design</t>
        </is>
      </c>
      <c r="M1360" s="199" t="inlineStr">
        <is>
          <t>Actual</t>
        </is>
      </c>
    </row>
    <row r="1361" ht="13.35" customHeight="1" s="162">
      <c r="B1361" s="199" t="inlineStr">
        <is>
          <t>Model Number</t>
        </is>
      </c>
      <c r="C1361" s="401" t="n"/>
      <c r="D1361" s="204">
        <f>IF('{Equipment Data Entry}'!F202="","",'{Equipment Data Entry}'!F202)</f>
        <v/>
      </c>
      <c r="E1361" s="400" t="n"/>
      <c r="F1361" s="400" t="n"/>
      <c r="G1361" s="401" t="n"/>
      <c r="I1361" s="199" t="inlineStr">
        <is>
          <t>Maximum CFM</t>
        </is>
      </c>
      <c r="J1361" s="400" t="n"/>
      <c r="K1361" s="401" t="n"/>
      <c r="L1361" s="24">
        <f>IF('{Equipment Data Entry}'!I202="","",'{Equipment Data Entry}'!I202)</f>
        <v/>
      </c>
      <c r="M1361" s="24">
        <f>L1375</f>
        <v/>
      </c>
    </row>
    <row r="1362" ht="13.35" customHeight="1" s="162">
      <c r="B1362" s="199" t="inlineStr">
        <is>
          <t>Serial Number</t>
        </is>
      </c>
      <c r="C1362" s="401" t="n"/>
      <c r="D1362" s="204" t="n"/>
      <c r="E1362" s="400" t="n"/>
      <c r="F1362" s="400" t="n"/>
      <c r="G1362" s="401" t="n"/>
      <c r="I1362" s="199" t="inlineStr">
        <is>
          <t>Minimum CFM</t>
        </is>
      </c>
      <c r="J1362" s="400" t="n"/>
      <c r="K1362" s="401" t="n"/>
      <c r="L1362" s="24">
        <f>IF('{Equipment Data Entry}'!J202="","",'{Equipment Data Entry}'!J202)</f>
        <v/>
      </c>
      <c r="M1362" s="24" t="n"/>
    </row>
    <row r="1363" ht="13.35" customHeight="1" s="162">
      <c r="B1363" s="199" t="inlineStr">
        <is>
          <t>Area Served</t>
        </is>
      </c>
      <c r="C1363" s="401" t="n"/>
      <c r="D1363" s="204">
        <f>IF('{Equipment Data Entry}'!C202="","",'{Equipment Data Entry}'!C202)</f>
        <v/>
      </c>
      <c r="E1363" s="400" t="n"/>
      <c r="F1363" s="400" t="n"/>
      <c r="G1363" s="401" t="n"/>
      <c r="I1363" s="199" t="inlineStr">
        <is>
          <t>Fan CFM</t>
        </is>
      </c>
      <c r="J1363" s="400" t="n"/>
      <c r="K1363" s="401" t="n"/>
      <c r="L1363" s="24">
        <f>IF('{Equipment Data Entry}'!L202="","",'{Equipment Data Entry}'!L202)</f>
        <v/>
      </c>
      <c r="M1363" s="24" t="n"/>
    </row>
    <row r="1364" ht="13.35" customHeight="1" s="162">
      <c r="B1364" s="199" t="inlineStr">
        <is>
          <t>Location</t>
        </is>
      </c>
      <c r="C1364" s="401" t="n"/>
      <c r="D1364" s="204">
        <f>IF('{Equipment Data Entry}'!D202="","",'{Equipment Data Entry}'!D202)</f>
        <v/>
      </c>
      <c r="E1364" s="400" t="n"/>
      <c r="F1364" s="400" t="n"/>
      <c r="G1364" s="401" t="n"/>
      <c r="I1364" s="199" t="inlineStr">
        <is>
          <t>DDC Address</t>
        </is>
      </c>
      <c r="J1364" s="400" t="n"/>
      <c r="K1364" s="401" t="n"/>
      <c r="L1364" s="208">
        <f>IF('{Equipment Data Entry}'!M202="","",'{Equipment Data Entry}'!M202)</f>
        <v/>
      </c>
      <c r="M1364" s="401" t="n"/>
    </row>
    <row r="1365" ht="13.35" customHeight="1" s="162">
      <c r="B1365" s="199" t="inlineStr">
        <is>
          <t>Inlet Size</t>
        </is>
      </c>
      <c r="C1365" s="401" t="n"/>
      <c r="D1365" s="204">
        <f>IF('{Equipment Data Entry}'!G202="","",'{Equipment Data Entry}'!G202)</f>
        <v/>
      </c>
      <c r="E1365" s="400" t="n"/>
      <c r="F1365" s="400" t="n"/>
      <c r="G1365" s="401" t="n"/>
      <c r="I1365" s="199" t="inlineStr">
        <is>
          <t>Calibration Factor</t>
        </is>
      </c>
      <c r="J1365" s="400" t="n"/>
      <c r="K1365" s="401" t="n"/>
      <c r="L1365" s="27" t="n"/>
      <c r="M1365" s="401" t="n"/>
    </row>
    <row r="1366" ht="13.35" customHeight="1" s="162">
      <c r="B1366" s="199" t="inlineStr">
        <is>
          <t>DDC Max / Min</t>
        </is>
      </c>
      <c r="C1366" s="401" t="n"/>
      <c r="D1366" s="204" t="n"/>
      <c r="E1366" s="400" t="n"/>
      <c r="F1366" s="400" t="n"/>
      <c r="G1366" s="401" t="n"/>
      <c r="I1366" s="199" t="inlineStr">
        <is>
          <t>Heating CFM</t>
        </is>
      </c>
      <c r="J1366" s="400" t="n"/>
      <c r="K1366" s="401" t="n"/>
      <c r="L1366" s="27">
        <f>IF('{Equipment Data Entry}'!K202="","",'{Equipment Data Entry}'!K202)</f>
        <v/>
      </c>
      <c r="M1366" s="401" t="n"/>
    </row>
    <row r="1367" ht="13.35" customHeight="1" s="162">
      <c r="B1367" s="188" t="inlineStr">
        <is>
          <t>Register / Grille / Diffuser Airflow</t>
        </is>
      </c>
      <c r="C1367" s="174" t="n"/>
      <c r="D1367" s="174" t="n"/>
      <c r="E1367" s="174" t="n"/>
      <c r="F1367" s="173" t="n"/>
      <c r="G1367" s="233" t="inlineStr">
        <is>
          <t>Design VEL</t>
        </is>
      </c>
      <c r="H1367" s="194" t="inlineStr">
        <is>
          <t>Design CFM</t>
        </is>
      </c>
      <c r="I1367" s="188" t="inlineStr">
        <is>
          <t>Initial</t>
        </is>
      </c>
      <c r="J1367" s="173" t="n"/>
      <c r="K1367" s="188" t="inlineStr">
        <is>
          <t>Final</t>
        </is>
      </c>
      <c r="L1367" s="173" t="n"/>
      <c r="M1367" s="188" t="inlineStr">
        <is>
          <t>%</t>
        </is>
      </c>
    </row>
    <row r="1368" ht="13.35" customHeight="1" s="162">
      <c r="B1368" s="153" t="inlineStr">
        <is>
          <t>No.</t>
        </is>
      </c>
      <c r="C1368" s="188" t="inlineStr">
        <is>
          <t>Area Served</t>
        </is>
      </c>
      <c r="D1368" s="188" t="inlineStr">
        <is>
          <t>Type</t>
        </is>
      </c>
      <c r="E1368" s="188" t="inlineStr">
        <is>
          <t>Size</t>
        </is>
      </c>
      <c r="F1368" s="188" t="inlineStr">
        <is>
          <t>Ak</t>
        </is>
      </c>
      <c r="G1368" s="440" t="n"/>
      <c r="H1368" s="440" t="n"/>
      <c r="I1368" s="188" t="inlineStr">
        <is>
          <t>VEL</t>
        </is>
      </c>
      <c r="J1368" s="188" t="inlineStr">
        <is>
          <t>CFM</t>
        </is>
      </c>
      <c r="K1368" s="188" t="inlineStr">
        <is>
          <t>VEL</t>
        </is>
      </c>
      <c r="L1368" s="188" t="inlineStr">
        <is>
          <t>CFM</t>
        </is>
      </c>
      <c r="M1368" s="440" t="n"/>
    </row>
    <row r="1369" ht="13.35" customHeight="1" s="162">
      <c r="B1369" s="307" t="n"/>
      <c r="C1369" s="307" t="n"/>
      <c r="E1369" s="307" t="n"/>
      <c r="F1369" s="32" t="n"/>
      <c r="G1369" s="33">
        <f>IF(F1369="", "", IF(OR(ISTEXT(H1369),ISTEXT(F1369)),"",H1369/F1369))</f>
        <v/>
      </c>
      <c r="H1369" s="33" t="n"/>
      <c r="I1369" s="33" t="n"/>
      <c r="J1369" s="33">
        <f>IF(I1369="", "", IF(OR(ISTEXT(I1369),ISTEXT($F1369)),"",I1369*$F1369))</f>
        <v/>
      </c>
      <c r="K1369" s="33" t="n"/>
      <c r="L1369" s="33">
        <f>IF(K1369="", "", IF(OR(ISTEXT(K1369),ISTEXT($F1369)),"",K1369*$F1369))</f>
        <v/>
      </c>
      <c r="M1369" s="30">
        <f>IF(OR(H1369="",H1369=0),"",IF(K1369="",IF(J1369="","",IF(OR(ISTEXT(J1369),ISTEXT(H1369)),"",J1369/H1369)),IF(OR(ISTEXT(L1369),ISTEXT(H1369)),"",L1369/H1369)))</f>
        <v/>
      </c>
    </row>
    <row r="1370" ht="13.35" customHeight="1" s="162">
      <c r="B1370" s="307" t="n"/>
      <c r="C1370" s="307" t="n"/>
      <c r="E1370" s="307" t="n"/>
      <c r="F1370" s="32" t="n"/>
      <c r="G1370" s="33">
        <f>IF(F1370="", "", IF(OR(ISTEXT(H1370),ISTEXT(F1370)),"",H1370/F1370))</f>
        <v/>
      </c>
      <c r="H1370" s="33" t="n"/>
      <c r="I1370" s="33" t="n"/>
      <c r="J1370" s="33">
        <f>IF(I1370="", "", IF(OR(ISTEXT(I1370),ISTEXT($F1370)),"",I1370*$F1370))</f>
        <v/>
      </c>
      <c r="K1370" s="33" t="n"/>
      <c r="L1370" s="33">
        <f>IF(K1370="", "", IF(OR(ISTEXT(K1370),ISTEXT($F1370)),"",K1370*$F1370))</f>
        <v/>
      </c>
      <c r="M1370" s="30">
        <f>IF(OR(H1370="",H1370=0),"",IF(K1370="",IF(J1370="","",IF(OR(ISTEXT(J1370),ISTEXT(H1370)),"",J1370/H1370)),IF(OR(ISTEXT(L1370),ISTEXT(H1370)),"",L1370/H1370)))</f>
        <v/>
      </c>
    </row>
    <row r="1371" ht="13.35" customHeight="1" s="162">
      <c r="B1371" s="307" t="n"/>
      <c r="C1371" s="307" t="n"/>
      <c r="E1371" s="307" t="n"/>
      <c r="F1371" s="32" t="n"/>
      <c r="G1371" s="33">
        <f>IF(F1371="", "", IF(OR(ISTEXT(H1371),ISTEXT(F1371)),"",H1371/F1371))</f>
        <v/>
      </c>
      <c r="H1371" s="33" t="n"/>
      <c r="I1371" s="33" t="n"/>
      <c r="J1371" s="33">
        <f>IF(I1371="", "", IF(OR(ISTEXT(I1371),ISTEXT($F1371)),"",I1371*$F1371))</f>
        <v/>
      </c>
      <c r="K1371" s="33" t="n"/>
      <c r="L1371" s="33">
        <f>IF(K1371="", "", IF(OR(ISTEXT(K1371),ISTEXT($F1371)),"",K1371*$F1371))</f>
        <v/>
      </c>
      <c r="M1371" s="30">
        <f>IF(OR(H1371="",H1371=0),"",IF(K1371="",IF(J1371="","",IF(OR(ISTEXT(J1371),ISTEXT(H1371)),"",J1371/H1371)),IF(OR(ISTEXT(L1371),ISTEXT(H1371)),"",L1371/H1371)))</f>
        <v/>
      </c>
    </row>
    <row r="1372" ht="13.35" customHeight="1" s="162">
      <c r="B1372" s="307" t="n"/>
      <c r="C1372" s="307" t="n"/>
      <c r="E1372" s="307" t="n"/>
      <c r="F1372" s="32" t="n"/>
      <c r="G1372" s="33">
        <f>IF(F1372="", "", IF(OR(ISTEXT(H1372),ISTEXT(F1372)),"",H1372/F1372))</f>
        <v/>
      </c>
      <c r="H1372" s="33" t="n"/>
      <c r="I1372" s="33" t="n"/>
      <c r="J1372" s="33">
        <f>IF(I1372="", "", IF(OR(ISTEXT(I1372),ISTEXT($F1372)),"",I1372*$F1372))</f>
        <v/>
      </c>
      <c r="K1372" s="33" t="n"/>
      <c r="L1372" s="33">
        <f>IF(K1372="", "", IF(OR(ISTEXT(K1372),ISTEXT($F1372)),"",K1372*$F1372))</f>
        <v/>
      </c>
      <c r="M1372" s="30">
        <f>IF(OR(H1372="",H1372=0),"",IF(K1372="",IF(J1372="","",IF(OR(ISTEXT(J1372),ISTEXT(H1372)),"",J1372/H1372)),IF(OR(ISTEXT(L1372),ISTEXT(H1372)),"",L1372/H1372)))</f>
        <v/>
      </c>
    </row>
    <row r="1373" ht="13.35" customHeight="1" s="162">
      <c r="B1373" s="307" t="n"/>
      <c r="C1373" s="307" t="n"/>
      <c r="E1373" s="307" t="n"/>
      <c r="F1373" s="32" t="n"/>
      <c r="G1373" s="33">
        <f>IF(F1373="", "", IF(OR(ISTEXT(H1373),ISTEXT(F1373)),"",H1373/F1373))</f>
        <v/>
      </c>
      <c r="H1373" s="33" t="n"/>
      <c r="I1373" s="33" t="n"/>
      <c r="J1373" s="33">
        <f>IF(I1373="", "", IF(OR(ISTEXT(I1373),ISTEXT($F1373)),"",I1373*$F1373))</f>
        <v/>
      </c>
      <c r="K1373" s="33" t="n"/>
      <c r="L1373" s="33">
        <f>IF(K1373="", "", IF(OR(ISTEXT(K1373),ISTEXT($F1373)),"",K1373*$F1373))</f>
        <v/>
      </c>
      <c r="M1373" s="30">
        <f>IF(OR(H1373="",H1373=0),"",IF(K1373="",IF(J1373="","",IF(OR(ISTEXT(J1373),ISTEXT(H1373)),"",J1373/H1373)),IF(OR(ISTEXT(L1373),ISTEXT(H1373)),"",L1373/H1373)))</f>
        <v/>
      </c>
    </row>
    <row r="1374" ht="13.35" customHeight="1" s="162">
      <c r="B1374" s="307" t="n"/>
      <c r="C1374" s="307" t="n"/>
      <c r="E1374" s="307" t="n"/>
      <c r="F1374" s="32" t="n"/>
      <c r="G1374" s="33">
        <f>IF(F1374="", "", IF(OR(ISTEXT(H1374),ISTEXT(F1374)),"",H1374/F1374))</f>
        <v/>
      </c>
      <c r="H1374" s="33" t="n"/>
      <c r="I1374" s="33" t="n"/>
      <c r="J1374" s="33">
        <f>IF(I1374="", "", IF(OR(ISTEXT(I1374),ISTEXT($F1374)),"",I1374*$F1374))</f>
        <v/>
      </c>
      <c r="K1374" s="33" t="n"/>
      <c r="L1374" s="33">
        <f>IF(K1374="", "", IF(OR(ISTEXT(K1374),ISTEXT($F1374)),"",K1374*$F1374))</f>
        <v/>
      </c>
      <c r="M1374" s="30">
        <f>IF(OR(H1374="",H1374=0),"",IF(K1374="",IF(J1374="","",IF(OR(ISTEXT(J1374),ISTEXT(H1374)),"",J1374/H1374)),IF(OR(ISTEXT(L1374),ISTEXT(H1374)),"",L1374/H1374)))</f>
        <v/>
      </c>
    </row>
    <row r="1375" ht="13.35" customHeight="1" s="162">
      <c r="B1375" s="42" t="n"/>
      <c r="C1375" s="231" t="inlineStr">
        <is>
          <t>Total</t>
        </is>
      </c>
      <c r="D1375" s="159" t="n"/>
      <c r="E1375" s="42" t="n"/>
      <c r="F1375" s="42" t="n"/>
      <c r="G1375" s="43" t="n"/>
      <c r="H1375" s="43">
        <f>IF(SUM(H1369:H1374)=0,"",SUM(H1369:H1374))</f>
        <v/>
      </c>
      <c r="I1375" s="43" t="n"/>
      <c r="J1375" s="43">
        <f>IF(SUM(J1369:J1374)=0,"",SUM(J1369:J1374))</f>
        <v/>
      </c>
      <c r="K1375" s="43" t="n"/>
      <c r="L1375" s="43">
        <f>IF(SUM(L1369:L1374)=0,"",SUM(L1369:L1374))</f>
        <v/>
      </c>
      <c r="M1375" s="35">
        <f>IF(OR(H1375="",H1375=0),"",IF(L1375="",IF(J1375="","",IF(OR(ISTEXT(J1375),ISTEXT(H1375)),"",J1375/H1375)),IF(OR(ISTEXT(L1375),ISTEXT(H1375)),"",L1375/H1375)))</f>
        <v/>
      </c>
    </row>
    <row r="1376" ht="13.35" customHeight="1" s="162">
      <c r="B1376" s="188" t="inlineStr">
        <is>
          <t>Remarks</t>
        </is>
      </c>
      <c r="C1376" s="173" t="n"/>
      <c r="D1376" s="154" t="n"/>
      <c r="E1376" s="174" t="n"/>
      <c r="F1376" s="174" t="n"/>
      <c r="G1376" s="174" t="n"/>
      <c r="H1376" s="174" t="n"/>
      <c r="I1376" s="174" t="n"/>
      <c r="J1376" s="174" t="n"/>
      <c r="K1376" s="174" t="n"/>
      <c r="L1376" s="174" t="n"/>
      <c r="M1376" s="173" t="n"/>
    </row>
    <row r="1377" ht="13.35" customHeight="1" s="162">
      <c r="B1377" s="154" t="n"/>
      <c r="C1377" s="174" t="n"/>
      <c r="D1377" s="174" t="n"/>
      <c r="E1377" s="174" t="n"/>
      <c r="F1377" s="174" t="n"/>
      <c r="G1377" s="174" t="n"/>
      <c r="H1377" s="174" t="n"/>
      <c r="I1377" s="174" t="n"/>
      <c r="J1377" s="174" t="n"/>
      <c r="K1377" s="174" t="n"/>
      <c r="L1377" s="174" t="n"/>
      <c r="M1377" s="173" t="n"/>
    </row>
    <row r="1378" ht="13.35" customHeight="1" s="162"/>
    <row r="1379" ht="13.35" customHeight="1" s="162"/>
    <row r="1380" ht="13.35" customHeight="1" s="162"/>
    <row r="1381" ht="13.35" customHeight="1" s="162"/>
    <row r="1382" ht="13.35" customHeight="1" s="162">
      <c r="B1382" s="200" t="inlineStr">
        <is>
          <t>System</t>
        </is>
      </c>
      <c r="C1382" s="403" t="n"/>
      <c r="D1382" s="209">
        <f>IF('{Equipment Data Entry}'!B203="","",'{Equipment Data Entry}'!B203)</f>
        <v/>
      </c>
      <c r="E1382" s="418" t="n"/>
      <c r="F1382" s="403" t="n"/>
      <c r="G1382" s="200" t="inlineStr">
        <is>
          <t>Service</t>
        </is>
      </c>
      <c r="H1382" s="403" t="n"/>
      <c r="I1382" s="210">
        <f>IF('{Equipment Data Entry}'!C203="","",'{Equipment Data Entry}'!C203)</f>
        <v/>
      </c>
      <c r="J1382" s="418" t="n"/>
      <c r="K1382" s="418" t="n"/>
      <c r="L1382" s="418" t="n"/>
      <c r="M1382" s="403" t="n"/>
    </row>
    <row r="1383" ht="13.35" customHeight="1" s="162">
      <c r="B1383" s="422" t="n"/>
      <c r="C1383" s="423" t="n"/>
      <c r="D1383" s="422" t="n"/>
      <c r="E1383" s="424" t="n"/>
      <c r="F1383" s="423" t="n"/>
      <c r="G1383" s="422" t="n"/>
      <c r="H1383" s="423" t="n"/>
      <c r="I1383" s="422" t="n"/>
      <c r="J1383" s="424" t="n"/>
      <c r="K1383" s="424" t="n"/>
      <c r="L1383" s="424" t="n"/>
      <c r="M1383" s="423" t="n"/>
    </row>
    <row r="1384" ht="13.35" customHeight="1" s="162">
      <c r="B1384" s="199" t="inlineStr">
        <is>
          <t>Terminal Type</t>
        </is>
      </c>
      <c r="C1384" s="401" t="n"/>
      <c r="D1384" s="204">
        <f>IF('{Equipment Data Entry}'!H203="","",'{Equipment Data Entry}'!H203)</f>
        <v/>
      </c>
      <c r="E1384" s="400" t="n"/>
      <c r="F1384" s="400" t="n"/>
      <c r="G1384" s="401" t="n"/>
      <c r="I1384" s="199" t="inlineStr">
        <is>
          <t>Instrument</t>
        </is>
      </c>
      <c r="J1384" s="400" t="n"/>
      <c r="K1384" s="401" t="n"/>
      <c r="L1384" s="199" t="n"/>
      <c r="M1384" s="401" t="n"/>
    </row>
    <row r="1385" ht="13.35" customHeight="1" s="162">
      <c r="B1385" s="200" t="inlineStr">
        <is>
          <t>Unit Data</t>
        </is>
      </c>
      <c r="C1385" s="400" t="n"/>
      <c r="D1385" s="400" t="n"/>
      <c r="E1385" s="400" t="n"/>
      <c r="F1385" s="400" t="n"/>
      <c r="G1385" s="401" t="n"/>
      <c r="I1385" s="200" t="inlineStr">
        <is>
          <t>Design and Performance Data</t>
        </is>
      </c>
      <c r="J1385" s="400" t="n"/>
      <c r="K1385" s="400" t="n"/>
      <c r="L1385" s="400" t="n"/>
      <c r="M1385" s="401" t="n"/>
    </row>
    <row r="1386" ht="13.35" customHeight="1" s="162">
      <c r="B1386" s="199" t="inlineStr">
        <is>
          <t>Manufacturer</t>
        </is>
      </c>
      <c r="C1386" s="401" t="n"/>
      <c r="D1386" s="204">
        <f>IF('{Equipment Data Entry}'!E203="","",'{Equipment Data Entry}'!E203)</f>
        <v/>
      </c>
      <c r="E1386" s="400" t="n"/>
      <c r="F1386" s="400" t="n"/>
      <c r="G1386" s="401" t="n"/>
      <c r="I1386" s="199" t="inlineStr">
        <is>
          <t>Design Criteria</t>
        </is>
      </c>
      <c r="J1386" s="400" t="n"/>
      <c r="K1386" s="401" t="n"/>
      <c r="L1386" s="199" t="inlineStr">
        <is>
          <t>Design</t>
        </is>
      </c>
      <c r="M1386" s="199" t="inlineStr">
        <is>
          <t>Actual</t>
        </is>
      </c>
    </row>
    <row r="1387" ht="13.35" customHeight="1" s="162">
      <c r="B1387" s="199" t="inlineStr">
        <is>
          <t>Model Number</t>
        </is>
      </c>
      <c r="C1387" s="401" t="n"/>
      <c r="D1387" s="204">
        <f>IF('{Equipment Data Entry}'!F203="","",'{Equipment Data Entry}'!F203)</f>
        <v/>
      </c>
      <c r="E1387" s="400" t="n"/>
      <c r="F1387" s="400" t="n"/>
      <c r="G1387" s="401" t="n"/>
      <c r="I1387" s="199" t="inlineStr">
        <is>
          <t>Maximum CFM</t>
        </is>
      </c>
      <c r="J1387" s="400" t="n"/>
      <c r="K1387" s="401" t="n"/>
      <c r="L1387" s="24">
        <f>IF('{Equipment Data Entry}'!I203="","",'{Equipment Data Entry}'!I203)</f>
        <v/>
      </c>
      <c r="M1387" s="24">
        <f>L1401</f>
        <v/>
      </c>
    </row>
    <row r="1388" ht="13.35" customHeight="1" s="162">
      <c r="B1388" s="199" t="inlineStr">
        <is>
          <t>Serial Number</t>
        </is>
      </c>
      <c r="C1388" s="401" t="n"/>
      <c r="D1388" s="204" t="n"/>
      <c r="E1388" s="400" t="n"/>
      <c r="F1388" s="400" t="n"/>
      <c r="G1388" s="401" t="n"/>
      <c r="I1388" s="199" t="inlineStr">
        <is>
          <t>Minimum CFM</t>
        </is>
      </c>
      <c r="J1388" s="400" t="n"/>
      <c r="K1388" s="401" t="n"/>
      <c r="L1388" s="24">
        <f>IF('{Equipment Data Entry}'!J203="","",'{Equipment Data Entry}'!J203)</f>
        <v/>
      </c>
      <c r="M1388" s="24" t="n"/>
    </row>
    <row r="1389" ht="13.35" customHeight="1" s="162">
      <c r="B1389" s="199" t="inlineStr">
        <is>
          <t>Area Served</t>
        </is>
      </c>
      <c r="C1389" s="401" t="n"/>
      <c r="D1389" s="204">
        <f>IF('{Equipment Data Entry}'!C203="","",'{Equipment Data Entry}'!C203)</f>
        <v/>
      </c>
      <c r="E1389" s="400" t="n"/>
      <c r="F1389" s="400" t="n"/>
      <c r="G1389" s="401" t="n"/>
      <c r="I1389" s="199" t="inlineStr">
        <is>
          <t>Fan CFM</t>
        </is>
      </c>
      <c r="J1389" s="400" t="n"/>
      <c r="K1389" s="401" t="n"/>
      <c r="L1389" s="24">
        <f>IF('{Equipment Data Entry}'!L203="","",'{Equipment Data Entry}'!L203)</f>
        <v/>
      </c>
      <c r="M1389" s="24" t="n"/>
    </row>
    <row r="1390" ht="13.35" customHeight="1" s="162">
      <c r="B1390" s="199" t="inlineStr">
        <is>
          <t>Location</t>
        </is>
      </c>
      <c r="C1390" s="401" t="n"/>
      <c r="D1390" s="204">
        <f>IF('{Equipment Data Entry}'!D203="","",'{Equipment Data Entry}'!D203)</f>
        <v/>
      </c>
      <c r="E1390" s="400" t="n"/>
      <c r="F1390" s="400" t="n"/>
      <c r="G1390" s="401" t="n"/>
      <c r="I1390" s="199" t="inlineStr">
        <is>
          <t>DDC Address</t>
        </is>
      </c>
      <c r="J1390" s="400" t="n"/>
      <c r="K1390" s="401" t="n"/>
      <c r="L1390" s="208">
        <f>IF('{Equipment Data Entry}'!M203="","",'{Equipment Data Entry}'!M203)</f>
        <v/>
      </c>
      <c r="M1390" s="401" t="n"/>
    </row>
    <row r="1391" ht="13.35" customHeight="1" s="162">
      <c r="B1391" s="199" t="inlineStr">
        <is>
          <t>Inlet Size</t>
        </is>
      </c>
      <c r="C1391" s="401" t="n"/>
      <c r="D1391" s="204">
        <f>IF('{Equipment Data Entry}'!G203="","",'{Equipment Data Entry}'!G203)</f>
        <v/>
      </c>
      <c r="E1391" s="400" t="n"/>
      <c r="F1391" s="400" t="n"/>
      <c r="G1391" s="401" t="n"/>
      <c r="I1391" s="199" t="inlineStr">
        <is>
          <t>Calibration Factor</t>
        </is>
      </c>
      <c r="J1391" s="400" t="n"/>
      <c r="K1391" s="401" t="n"/>
      <c r="L1391" s="27" t="n"/>
      <c r="M1391" s="401" t="n"/>
    </row>
    <row r="1392" ht="13.35" customHeight="1" s="162">
      <c r="B1392" s="199" t="inlineStr">
        <is>
          <t>DDC Max / Min</t>
        </is>
      </c>
      <c r="C1392" s="401" t="n"/>
      <c r="D1392" s="204" t="n"/>
      <c r="E1392" s="400" t="n"/>
      <c r="F1392" s="400" t="n"/>
      <c r="G1392" s="401" t="n"/>
      <c r="I1392" s="199" t="inlineStr">
        <is>
          <t>Heating CFM</t>
        </is>
      </c>
      <c r="J1392" s="400" t="n"/>
      <c r="K1392" s="401" t="n"/>
      <c r="L1392" s="27">
        <f>IF('{Equipment Data Entry}'!K203="","",'{Equipment Data Entry}'!K203)</f>
        <v/>
      </c>
      <c r="M1392" s="401" t="n"/>
    </row>
    <row r="1393" ht="13.35" customHeight="1" s="162">
      <c r="B1393" s="188" t="inlineStr">
        <is>
          <t>Register / Grille / Diffuser Airflow</t>
        </is>
      </c>
      <c r="C1393" s="174" t="n"/>
      <c r="D1393" s="174" t="n"/>
      <c r="E1393" s="174" t="n"/>
      <c r="F1393" s="173" t="n"/>
      <c r="G1393" s="233" t="inlineStr">
        <is>
          <t>Design VEL</t>
        </is>
      </c>
      <c r="H1393" s="194" t="inlineStr">
        <is>
          <t>Design CFM</t>
        </is>
      </c>
      <c r="I1393" s="188" t="inlineStr">
        <is>
          <t>Initial</t>
        </is>
      </c>
      <c r="J1393" s="173" t="n"/>
      <c r="K1393" s="188" t="inlineStr">
        <is>
          <t>Final</t>
        </is>
      </c>
      <c r="L1393" s="173" t="n"/>
      <c r="M1393" s="188" t="inlineStr">
        <is>
          <t>%</t>
        </is>
      </c>
    </row>
    <row r="1394" ht="13.35" customHeight="1" s="162">
      <c r="B1394" s="153" t="inlineStr">
        <is>
          <t>No.</t>
        </is>
      </c>
      <c r="C1394" s="188" t="inlineStr">
        <is>
          <t>Area Served</t>
        </is>
      </c>
      <c r="D1394" s="188" t="inlineStr">
        <is>
          <t>Type</t>
        </is>
      </c>
      <c r="E1394" s="188" t="inlineStr">
        <is>
          <t>Size</t>
        </is>
      </c>
      <c r="F1394" s="188" t="inlineStr">
        <is>
          <t>Ak</t>
        </is>
      </c>
      <c r="G1394" s="440" t="n"/>
      <c r="H1394" s="440" t="n"/>
      <c r="I1394" s="188" t="inlineStr">
        <is>
          <t>VEL</t>
        </is>
      </c>
      <c r="J1394" s="188" t="inlineStr">
        <is>
          <t>CFM</t>
        </is>
      </c>
      <c r="K1394" s="188" t="inlineStr">
        <is>
          <t>VEL</t>
        </is>
      </c>
      <c r="L1394" s="188" t="inlineStr">
        <is>
          <t>CFM</t>
        </is>
      </c>
      <c r="M1394" s="440" t="n"/>
    </row>
    <row r="1395" ht="13.35" customHeight="1" s="162">
      <c r="B1395" s="307" t="n"/>
      <c r="C1395" s="307" t="n"/>
      <c r="E1395" s="307" t="n"/>
      <c r="F1395" s="32" t="n"/>
      <c r="G1395" s="33">
        <f>IF(F1395="", "", IF(OR(ISTEXT(H1395),ISTEXT(F1395)),"",H1395/F1395))</f>
        <v/>
      </c>
      <c r="H1395" s="33" t="n"/>
      <c r="I1395" s="33" t="n"/>
      <c r="J1395" s="33">
        <f>IF(I1395="", "", IF(OR(ISTEXT(I1395),ISTEXT($F1395)),"",I1395*$F1395))</f>
        <v/>
      </c>
      <c r="K1395" s="33" t="n"/>
      <c r="L1395" s="33">
        <f>IF(K1395="", "", IF(OR(ISTEXT(K1395),ISTEXT($F1395)),"",K1395*$F1395))</f>
        <v/>
      </c>
      <c r="M1395" s="30">
        <f>IF(OR(H1395="",H1395=0),"",IF(K1395="",IF(J1395="","",IF(OR(ISTEXT(J1395),ISTEXT(H1395)),"",J1395/H1395)),IF(OR(ISTEXT(L1395),ISTEXT(H1395)),"",L1395/H1395)))</f>
        <v/>
      </c>
    </row>
    <row r="1396" ht="13.35" customHeight="1" s="162">
      <c r="B1396" s="307" t="n"/>
      <c r="C1396" s="307" t="n"/>
      <c r="E1396" s="307" t="n"/>
      <c r="F1396" s="32" t="n"/>
      <c r="G1396" s="33">
        <f>IF(F1396="", "", IF(OR(ISTEXT(H1396),ISTEXT(F1396)),"",H1396/F1396))</f>
        <v/>
      </c>
      <c r="H1396" s="33" t="n"/>
      <c r="I1396" s="33" t="n"/>
      <c r="J1396" s="33">
        <f>IF(I1396="", "", IF(OR(ISTEXT(I1396),ISTEXT($F1396)),"",I1396*$F1396))</f>
        <v/>
      </c>
      <c r="K1396" s="33" t="n"/>
      <c r="L1396" s="33">
        <f>IF(K1396="", "", IF(OR(ISTEXT(K1396),ISTEXT($F1396)),"",K1396*$F1396))</f>
        <v/>
      </c>
      <c r="M1396" s="30">
        <f>IF(OR(H1396="",H1396=0),"",IF(K1396="",IF(J1396="","",IF(OR(ISTEXT(J1396),ISTEXT(H1396)),"",J1396/H1396)),IF(OR(ISTEXT(L1396),ISTEXT(H1396)),"",L1396/H1396)))</f>
        <v/>
      </c>
    </row>
    <row r="1397" ht="13.35" customHeight="1" s="162">
      <c r="B1397" s="307" t="n"/>
      <c r="C1397" s="307" t="n"/>
      <c r="E1397" s="307" t="n"/>
      <c r="F1397" s="32" t="n"/>
      <c r="G1397" s="33">
        <f>IF(F1397="", "", IF(OR(ISTEXT(H1397),ISTEXT(F1397)),"",H1397/F1397))</f>
        <v/>
      </c>
      <c r="H1397" s="33" t="n"/>
      <c r="I1397" s="33" t="n"/>
      <c r="J1397" s="33">
        <f>IF(I1397="", "", IF(OR(ISTEXT(I1397),ISTEXT($F1397)),"",I1397*$F1397))</f>
        <v/>
      </c>
      <c r="K1397" s="33" t="n"/>
      <c r="L1397" s="33">
        <f>IF(K1397="", "", IF(OR(ISTEXT(K1397),ISTEXT($F1397)),"",K1397*$F1397))</f>
        <v/>
      </c>
      <c r="M1397" s="30">
        <f>IF(OR(H1397="",H1397=0),"",IF(K1397="",IF(J1397="","",IF(OR(ISTEXT(J1397),ISTEXT(H1397)),"",J1397/H1397)),IF(OR(ISTEXT(L1397),ISTEXT(H1397)),"",L1397/H1397)))</f>
        <v/>
      </c>
    </row>
    <row r="1398" ht="13.35" customHeight="1" s="162">
      <c r="B1398" s="307" t="n"/>
      <c r="C1398" s="307" t="n"/>
      <c r="E1398" s="307" t="n"/>
      <c r="F1398" s="32" t="n"/>
      <c r="G1398" s="33">
        <f>IF(F1398="", "", IF(OR(ISTEXT(H1398),ISTEXT(F1398)),"",H1398/F1398))</f>
        <v/>
      </c>
      <c r="H1398" s="33" t="n"/>
      <c r="I1398" s="33" t="n"/>
      <c r="J1398" s="33">
        <f>IF(I1398="", "", IF(OR(ISTEXT(I1398),ISTEXT($F1398)),"",I1398*$F1398))</f>
        <v/>
      </c>
      <c r="K1398" s="33" t="n"/>
      <c r="L1398" s="33">
        <f>IF(K1398="", "", IF(OR(ISTEXT(K1398),ISTEXT($F1398)),"",K1398*$F1398))</f>
        <v/>
      </c>
      <c r="M1398" s="30">
        <f>IF(OR(H1398="",H1398=0),"",IF(K1398="",IF(J1398="","",IF(OR(ISTEXT(J1398),ISTEXT(H1398)),"",J1398/H1398)),IF(OR(ISTEXT(L1398),ISTEXT(H1398)),"",L1398/H1398)))</f>
        <v/>
      </c>
    </row>
    <row r="1399" ht="13.35" customHeight="1" s="162">
      <c r="B1399" s="307" t="n"/>
      <c r="C1399" s="307" t="n"/>
      <c r="E1399" s="307" t="n"/>
      <c r="F1399" s="32" t="n"/>
      <c r="G1399" s="33">
        <f>IF(F1399="", "", IF(OR(ISTEXT(H1399),ISTEXT(F1399)),"",H1399/F1399))</f>
        <v/>
      </c>
      <c r="H1399" s="33" t="n"/>
      <c r="I1399" s="33" t="n"/>
      <c r="J1399" s="33">
        <f>IF(I1399="", "", IF(OR(ISTEXT(I1399),ISTEXT($F1399)),"",I1399*$F1399))</f>
        <v/>
      </c>
      <c r="K1399" s="33" t="n"/>
      <c r="L1399" s="33">
        <f>IF(K1399="", "", IF(OR(ISTEXT(K1399),ISTEXT($F1399)),"",K1399*$F1399))</f>
        <v/>
      </c>
      <c r="M1399" s="30">
        <f>IF(OR(H1399="",H1399=0),"",IF(K1399="",IF(J1399="","",IF(OR(ISTEXT(J1399),ISTEXT(H1399)),"",J1399/H1399)),IF(OR(ISTEXT(L1399),ISTEXT(H1399)),"",L1399/H1399)))</f>
        <v/>
      </c>
    </row>
    <row r="1400" ht="13.35" customHeight="1" s="162">
      <c r="B1400" s="307" t="n"/>
      <c r="C1400" s="307" t="n"/>
      <c r="E1400" s="307" t="n"/>
      <c r="F1400" s="32" t="n"/>
      <c r="G1400" s="33">
        <f>IF(F1400="", "", IF(OR(ISTEXT(H1400),ISTEXT(F1400)),"",H1400/F1400))</f>
        <v/>
      </c>
      <c r="H1400" s="33" t="n"/>
      <c r="I1400" s="33" t="n"/>
      <c r="J1400" s="33">
        <f>IF(I1400="", "", IF(OR(ISTEXT(I1400),ISTEXT($F1400)),"",I1400*$F1400))</f>
        <v/>
      </c>
      <c r="K1400" s="33" t="n"/>
      <c r="L1400" s="33">
        <f>IF(K1400="", "", IF(OR(ISTEXT(K1400),ISTEXT($F1400)),"",K1400*$F1400))</f>
        <v/>
      </c>
      <c r="M1400" s="30">
        <f>IF(OR(H1400="",H1400=0),"",IF(K1400="",IF(J1400="","",IF(OR(ISTEXT(J1400),ISTEXT(H1400)),"",J1400/H1400)),IF(OR(ISTEXT(L1400),ISTEXT(H1400)),"",L1400/H1400)))</f>
        <v/>
      </c>
    </row>
    <row r="1401" ht="13.35" customHeight="1" s="162">
      <c r="B1401" s="42" t="n"/>
      <c r="C1401" s="231" t="inlineStr">
        <is>
          <t>Total</t>
        </is>
      </c>
      <c r="D1401" s="159" t="n"/>
      <c r="E1401" s="42" t="n"/>
      <c r="F1401" s="42" t="n"/>
      <c r="G1401" s="43" t="n"/>
      <c r="H1401" s="43">
        <f>IF(SUM(H1395:H1400)=0,"",SUM(H1395:H1400))</f>
        <v/>
      </c>
      <c r="I1401" s="43" t="n"/>
      <c r="J1401" s="43">
        <f>IF(SUM(J1395:J1400)=0,"",SUM(J1395:J1400))</f>
        <v/>
      </c>
      <c r="K1401" s="43" t="n"/>
      <c r="L1401" s="43">
        <f>IF(SUM(L1395:L1400)=0,"",SUM(L1395:L1400))</f>
        <v/>
      </c>
      <c r="M1401" s="35">
        <f>IF(OR(H1401="",H1401=0),"",IF(L1401="",IF(J1401="","",IF(OR(ISTEXT(J1401),ISTEXT(H1401)),"",J1401/H1401)),IF(OR(ISTEXT(L1401),ISTEXT(H1401)),"",L1401/H1401)))</f>
        <v/>
      </c>
    </row>
    <row r="1402" ht="13.35" customHeight="1" s="162">
      <c r="B1402" s="188" t="inlineStr">
        <is>
          <t>Remarks</t>
        </is>
      </c>
      <c r="C1402" s="173" t="n"/>
      <c r="D1402" s="154" t="n"/>
      <c r="E1402" s="174" t="n"/>
      <c r="F1402" s="174" t="n"/>
      <c r="G1402" s="174" t="n"/>
      <c r="H1402" s="174" t="n"/>
      <c r="I1402" s="174" t="n"/>
      <c r="J1402" s="174" t="n"/>
      <c r="K1402" s="174" t="n"/>
      <c r="L1402" s="174" t="n"/>
      <c r="M1402" s="173" t="n"/>
    </row>
    <row r="1403" ht="13.35" customHeight="1" s="162">
      <c r="B1403" s="154" t="n"/>
      <c r="C1403" s="174" t="n"/>
      <c r="D1403" s="174" t="n"/>
      <c r="E1403" s="174" t="n"/>
      <c r="F1403" s="174" t="n"/>
      <c r="G1403" s="174" t="n"/>
      <c r="H1403" s="174" t="n"/>
      <c r="I1403" s="174" t="n"/>
      <c r="J1403" s="174" t="n"/>
      <c r="K1403" s="174" t="n"/>
      <c r="L1403" s="174" t="n"/>
      <c r="M1403" s="173" t="n"/>
    </row>
    <row r="1404" ht="13.35" customHeight="1" s="162"/>
    <row r="1405" ht="13.35" customHeight="1" s="162"/>
    <row r="1406" ht="13.35" customHeight="1" s="162"/>
    <row r="1407" ht="13.35" customHeight="1" s="162"/>
    <row r="1408" ht="13.35" customHeight="1" s="162">
      <c r="B1408" s="200" t="inlineStr">
        <is>
          <t>System</t>
        </is>
      </c>
      <c r="C1408" s="403" t="n"/>
      <c r="D1408" s="209">
        <f>IF('{Equipment Data Entry}'!B204="","",'{Equipment Data Entry}'!B204)</f>
        <v/>
      </c>
      <c r="E1408" s="418" t="n"/>
      <c r="F1408" s="403" t="n"/>
      <c r="G1408" s="200" t="inlineStr">
        <is>
          <t>Service</t>
        </is>
      </c>
      <c r="H1408" s="403" t="n"/>
      <c r="I1408" s="210">
        <f>IF('{Equipment Data Entry}'!C204="","",'{Equipment Data Entry}'!C204)</f>
        <v/>
      </c>
      <c r="J1408" s="418" t="n"/>
      <c r="K1408" s="418" t="n"/>
      <c r="L1408" s="418" t="n"/>
      <c r="M1408" s="403" t="n"/>
    </row>
    <row r="1409" ht="13.35" customHeight="1" s="162">
      <c r="B1409" s="422" t="n"/>
      <c r="C1409" s="423" t="n"/>
      <c r="D1409" s="422" t="n"/>
      <c r="E1409" s="424" t="n"/>
      <c r="F1409" s="423" t="n"/>
      <c r="G1409" s="422" t="n"/>
      <c r="H1409" s="423" t="n"/>
      <c r="I1409" s="422" t="n"/>
      <c r="J1409" s="424" t="n"/>
      <c r="K1409" s="424" t="n"/>
      <c r="L1409" s="424" t="n"/>
      <c r="M1409" s="423" t="n"/>
    </row>
    <row r="1410" ht="13.35" customHeight="1" s="162">
      <c r="B1410" s="199" t="inlineStr">
        <is>
          <t>Terminal Type</t>
        </is>
      </c>
      <c r="C1410" s="401" t="n"/>
      <c r="D1410" s="204">
        <f>IF('{Equipment Data Entry}'!H204="","",'{Equipment Data Entry}'!H204)</f>
        <v/>
      </c>
      <c r="E1410" s="400" t="n"/>
      <c r="F1410" s="400" t="n"/>
      <c r="G1410" s="401" t="n"/>
      <c r="I1410" s="199" t="inlineStr">
        <is>
          <t>Instrument</t>
        </is>
      </c>
      <c r="J1410" s="400" t="n"/>
      <c r="K1410" s="401" t="n"/>
      <c r="L1410" s="199" t="n"/>
      <c r="M1410" s="401" t="n"/>
    </row>
    <row r="1411" ht="13.35" customHeight="1" s="162">
      <c r="B1411" s="200" t="inlineStr">
        <is>
          <t>Unit Data</t>
        </is>
      </c>
      <c r="C1411" s="400" t="n"/>
      <c r="D1411" s="400" t="n"/>
      <c r="E1411" s="400" t="n"/>
      <c r="F1411" s="400" t="n"/>
      <c r="G1411" s="401" t="n"/>
      <c r="I1411" s="200" t="inlineStr">
        <is>
          <t>Design and Performance Data</t>
        </is>
      </c>
      <c r="J1411" s="400" t="n"/>
      <c r="K1411" s="400" t="n"/>
      <c r="L1411" s="400" t="n"/>
      <c r="M1411" s="401" t="n"/>
    </row>
    <row r="1412" ht="13.35" customHeight="1" s="162">
      <c r="B1412" s="199" t="inlineStr">
        <is>
          <t>Manufacturer</t>
        </is>
      </c>
      <c r="C1412" s="401" t="n"/>
      <c r="D1412" s="204">
        <f>IF('{Equipment Data Entry}'!E204="","",'{Equipment Data Entry}'!E204)</f>
        <v/>
      </c>
      <c r="E1412" s="400" t="n"/>
      <c r="F1412" s="400" t="n"/>
      <c r="G1412" s="401" t="n"/>
      <c r="I1412" s="199" t="inlineStr">
        <is>
          <t>Design Criteria</t>
        </is>
      </c>
      <c r="J1412" s="400" t="n"/>
      <c r="K1412" s="401" t="n"/>
      <c r="L1412" s="199" t="inlineStr">
        <is>
          <t>Design</t>
        </is>
      </c>
      <c r="M1412" s="199" t="inlineStr">
        <is>
          <t>Actual</t>
        </is>
      </c>
    </row>
    <row r="1413" ht="13.35" customHeight="1" s="162">
      <c r="B1413" s="199" t="inlineStr">
        <is>
          <t>Model Number</t>
        </is>
      </c>
      <c r="C1413" s="401" t="n"/>
      <c r="D1413" s="204">
        <f>IF('{Equipment Data Entry}'!F204="","",'{Equipment Data Entry}'!F204)</f>
        <v/>
      </c>
      <c r="E1413" s="400" t="n"/>
      <c r="F1413" s="400" t="n"/>
      <c r="G1413" s="401" t="n"/>
      <c r="I1413" s="199" t="inlineStr">
        <is>
          <t>Maximum CFM</t>
        </is>
      </c>
      <c r="J1413" s="400" t="n"/>
      <c r="K1413" s="401" t="n"/>
      <c r="L1413" s="24">
        <f>IF('{Equipment Data Entry}'!I204="","",'{Equipment Data Entry}'!I204)</f>
        <v/>
      </c>
      <c r="M1413" s="24">
        <f>L1427</f>
        <v/>
      </c>
    </row>
    <row r="1414" ht="13.35" customHeight="1" s="162">
      <c r="B1414" s="199" t="inlineStr">
        <is>
          <t>Serial Number</t>
        </is>
      </c>
      <c r="C1414" s="401" t="n"/>
      <c r="D1414" s="204" t="n"/>
      <c r="E1414" s="400" t="n"/>
      <c r="F1414" s="400" t="n"/>
      <c r="G1414" s="401" t="n"/>
      <c r="I1414" s="199" t="inlineStr">
        <is>
          <t>Minimum CFM</t>
        </is>
      </c>
      <c r="J1414" s="400" t="n"/>
      <c r="K1414" s="401" t="n"/>
      <c r="L1414" s="24">
        <f>IF('{Equipment Data Entry}'!J204="","",'{Equipment Data Entry}'!J204)</f>
        <v/>
      </c>
      <c r="M1414" s="24" t="n"/>
    </row>
    <row r="1415" ht="13.35" customHeight="1" s="162">
      <c r="B1415" s="199" t="inlineStr">
        <is>
          <t>Area Served</t>
        </is>
      </c>
      <c r="C1415" s="401" t="n"/>
      <c r="D1415" s="204">
        <f>IF('{Equipment Data Entry}'!C204="","",'{Equipment Data Entry}'!C204)</f>
        <v/>
      </c>
      <c r="E1415" s="400" t="n"/>
      <c r="F1415" s="400" t="n"/>
      <c r="G1415" s="401" t="n"/>
      <c r="I1415" s="199" t="inlineStr">
        <is>
          <t>Fan CFM</t>
        </is>
      </c>
      <c r="J1415" s="400" t="n"/>
      <c r="K1415" s="401" t="n"/>
      <c r="L1415" s="24">
        <f>IF('{Equipment Data Entry}'!L204="","",'{Equipment Data Entry}'!L204)</f>
        <v/>
      </c>
      <c r="M1415" s="24" t="n"/>
    </row>
    <row r="1416" ht="13.35" customHeight="1" s="162">
      <c r="B1416" s="199" t="inlineStr">
        <is>
          <t>Location</t>
        </is>
      </c>
      <c r="C1416" s="401" t="n"/>
      <c r="D1416" s="204">
        <f>IF('{Equipment Data Entry}'!D204="","",'{Equipment Data Entry}'!D204)</f>
        <v/>
      </c>
      <c r="E1416" s="400" t="n"/>
      <c r="F1416" s="400" t="n"/>
      <c r="G1416" s="401" t="n"/>
      <c r="I1416" s="199" t="inlineStr">
        <is>
          <t>DDC Address</t>
        </is>
      </c>
      <c r="J1416" s="400" t="n"/>
      <c r="K1416" s="401" t="n"/>
      <c r="L1416" s="208">
        <f>IF('{Equipment Data Entry}'!M204="","",'{Equipment Data Entry}'!M204)</f>
        <v/>
      </c>
      <c r="M1416" s="401" t="n"/>
    </row>
    <row r="1417" ht="13.35" customHeight="1" s="162">
      <c r="B1417" s="199" t="inlineStr">
        <is>
          <t>Inlet Size</t>
        </is>
      </c>
      <c r="C1417" s="401" t="n"/>
      <c r="D1417" s="204">
        <f>IF('{Equipment Data Entry}'!G204="","",'{Equipment Data Entry}'!G204)</f>
        <v/>
      </c>
      <c r="E1417" s="400" t="n"/>
      <c r="F1417" s="400" t="n"/>
      <c r="G1417" s="401" t="n"/>
      <c r="I1417" s="199" t="inlineStr">
        <is>
          <t>Calibration Factor</t>
        </is>
      </c>
      <c r="J1417" s="400" t="n"/>
      <c r="K1417" s="401" t="n"/>
      <c r="L1417" s="27" t="n"/>
      <c r="M1417" s="401" t="n"/>
    </row>
    <row r="1418" ht="13.35" customHeight="1" s="162">
      <c r="B1418" s="199" t="inlineStr">
        <is>
          <t>DDC Max / Min</t>
        </is>
      </c>
      <c r="C1418" s="401" t="n"/>
      <c r="D1418" s="204" t="n"/>
      <c r="E1418" s="400" t="n"/>
      <c r="F1418" s="400" t="n"/>
      <c r="G1418" s="401" t="n"/>
      <c r="I1418" s="199" t="inlineStr">
        <is>
          <t>Heating CFM</t>
        </is>
      </c>
      <c r="J1418" s="400" t="n"/>
      <c r="K1418" s="401" t="n"/>
      <c r="L1418" s="27">
        <f>IF('{Equipment Data Entry}'!K204="","",'{Equipment Data Entry}'!K204)</f>
        <v/>
      </c>
      <c r="M1418" s="401" t="n"/>
    </row>
    <row r="1419" ht="13.35" customHeight="1" s="162">
      <c r="B1419" s="188" t="inlineStr">
        <is>
          <t>Register / Grille / Diffuser Airflow</t>
        </is>
      </c>
      <c r="C1419" s="174" t="n"/>
      <c r="D1419" s="174" t="n"/>
      <c r="E1419" s="174" t="n"/>
      <c r="F1419" s="173" t="n"/>
      <c r="G1419" s="233" t="inlineStr">
        <is>
          <t>Design VEL</t>
        </is>
      </c>
      <c r="H1419" s="194" t="inlineStr">
        <is>
          <t>Design CFM</t>
        </is>
      </c>
      <c r="I1419" s="188" t="inlineStr">
        <is>
          <t>Initial</t>
        </is>
      </c>
      <c r="J1419" s="173" t="n"/>
      <c r="K1419" s="188" t="inlineStr">
        <is>
          <t>Final</t>
        </is>
      </c>
      <c r="L1419" s="173" t="n"/>
      <c r="M1419" s="188" t="inlineStr">
        <is>
          <t>%</t>
        </is>
      </c>
    </row>
    <row r="1420" ht="13.35" customHeight="1" s="162">
      <c r="B1420" s="153" t="inlineStr">
        <is>
          <t>No.</t>
        </is>
      </c>
      <c r="C1420" s="188" t="inlineStr">
        <is>
          <t>Area Served</t>
        </is>
      </c>
      <c r="D1420" s="188" t="inlineStr">
        <is>
          <t>Type</t>
        </is>
      </c>
      <c r="E1420" s="188" t="inlineStr">
        <is>
          <t>Size</t>
        </is>
      </c>
      <c r="F1420" s="188" t="inlineStr">
        <is>
          <t>Ak</t>
        </is>
      </c>
      <c r="G1420" s="440" t="n"/>
      <c r="H1420" s="440" t="n"/>
      <c r="I1420" s="188" t="inlineStr">
        <is>
          <t>VEL</t>
        </is>
      </c>
      <c r="J1420" s="188" t="inlineStr">
        <is>
          <t>CFM</t>
        </is>
      </c>
      <c r="K1420" s="188" t="inlineStr">
        <is>
          <t>VEL</t>
        </is>
      </c>
      <c r="L1420" s="188" t="inlineStr">
        <is>
          <t>CFM</t>
        </is>
      </c>
      <c r="M1420" s="440" t="n"/>
    </row>
    <row r="1421" ht="13.35" customHeight="1" s="162">
      <c r="B1421" s="307" t="n"/>
      <c r="C1421" s="307" t="n"/>
      <c r="E1421" s="307" t="n"/>
      <c r="F1421" s="32" t="n"/>
      <c r="G1421" s="33">
        <f>IF(F1421="", "", IF(OR(ISTEXT(H1421),ISTEXT(F1421)),"",H1421/F1421))</f>
        <v/>
      </c>
      <c r="H1421" s="33" t="n"/>
      <c r="I1421" s="33" t="n"/>
      <c r="J1421" s="33">
        <f>IF(I1421="", "", IF(OR(ISTEXT(I1421),ISTEXT($F1421)),"",I1421*$F1421))</f>
        <v/>
      </c>
      <c r="K1421" s="33" t="n"/>
      <c r="L1421" s="33">
        <f>IF(K1421="", "", IF(OR(ISTEXT(K1421),ISTEXT($F1421)),"",K1421*$F1421))</f>
        <v/>
      </c>
      <c r="M1421" s="30">
        <f>IF(OR(H1421="",H1421=0),"",IF(K1421="",IF(J1421="","",IF(OR(ISTEXT(J1421),ISTEXT(H1421)),"",J1421/H1421)),IF(OR(ISTEXT(L1421),ISTEXT(H1421)),"",L1421/H1421)))</f>
        <v/>
      </c>
    </row>
    <row r="1422" ht="13.35" customHeight="1" s="162">
      <c r="B1422" s="307" t="n"/>
      <c r="C1422" s="307" t="n"/>
      <c r="E1422" s="307" t="n"/>
      <c r="F1422" s="32" t="n"/>
      <c r="G1422" s="33">
        <f>IF(F1422="", "", IF(OR(ISTEXT(H1422),ISTEXT(F1422)),"",H1422/F1422))</f>
        <v/>
      </c>
      <c r="H1422" s="33" t="n"/>
      <c r="I1422" s="33" t="n"/>
      <c r="J1422" s="33">
        <f>IF(I1422="", "", IF(OR(ISTEXT(I1422),ISTEXT($F1422)),"",I1422*$F1422))</f>
        <v/>
      </c>
      <c r="K1422" s="33" t="n"/>
      <c r="L1422" s="33">
        <f>IF(K1422="", "", IF(OR(ISTEXT(K1422),ISTEXT($F1422)),"",K1422*$F1422))</f>
        <v/>
      </c>
      <c r="M1422" s="30">
        <f>IF(OR(H1422="",H1422=0),"",IF(K1422="",IF(J1422="","",IF(OR(ISTEXT(J1422),ISTEXT(H1422)),"",J1422/H1422)),IF(OR(ISTEXT(L1422),ISTEXT(H1422)),"",L1422/H1422)))</f>
        <v/>
      </c>
    </row>
    <row r="1423" ht="13.35" customHeight="1" s="162">
      <c r="B1423" s="307" t="n"/>
      <c r="C1423" s="307" t="n"/>
      <c r="E1423" s="307" t="n"/>
      <c r="F1423" s="32" t="n"/>
      <c r="G1423" s="33">
        <f>IF(F1423="", "", IF(OR(ISTEXT(H1423),ISTEXT(F1423)),"",H1423/F1423))</f>
        <v/>
      </c>
      <c r="H1423" s="33" t="n"/>
      <c r="I1423" s="33" t="n"/>
      <c r="J1423" s="33">
        <f>IF(I1423="", "", IF(OR(ISTEXT(I1423),ISTEXT($F1423)),"",I1423*$F1423))</f>
        <v/>
      </c>
      <c r="K1423" s="33" t="n"/>
      <c r="L1423" s="33">
        <f>IF(K1423="", "", IF(OR(ISTEXT(K1423),ISTEXT($F1423)),"",K1423*$F1423))</f>
        <v/>
      </c>
      <c r="M1423" s="30">
        <f>IF(OR(H1423="",H1423=0),"",IF(K1423="",IF(J1423="","",IF(OR(ISTEXT(J1423),ISTEXT(H1423)),"",J1423/H1423)),IF(OR(ISTEXT(L1423),ISTEXT(H1423)),"",L1423/H1423)))</f>
        <v/>
      </c>
    </row>
    <row r="1424" ht="13.35" customHeight="1" s="162">
      <c r="B1424" s="307" t="n"/>
      <c r="C1424" s="307" t="n"/>
      <c r="E1424" s="307" t="n"/>
      <c r="F1424" s="32" t="n"/>
      <c r="G1424" s="33">
        <f>IF(F1424="", "", IF(OR(ISTEXT(H1424),ISTEXT(F1424)),"",H1424/F1424))</f>
        <v/>
      </c>
      <c r="H1424" s="33" t="n"/>
      <c r="I1424" s="33" t="n"/>
      <c r="J1424" s="33">
        <f>IF(I1424="", "", IF(OR(ISTEXT(I1424),ISTEXT($F1424)),"",I1424*$F1424))</f>
        <v/>
      </c>
      <c r="K1424" s="33" t="n"/>
      <c r="L1424" s="33">
        <f>IF(K1424="", "", IF(OR(ISTEXT(K1424),ISTEXT($F1424)),"",K1424*$F1424))</f>
        <v/>
      </c>
      <c r="M1424" s="30">
        <f>IF(OR(H1424="",H1424=0),"",IF(K1424="",IF(J1424="","",IF(OR(ISTEXT(J1424),ISTEXT(H1424)),"",J1424/H1424)),IF(OR(ISTEXT(L1424),ISTEXT(H1424)),"",L1424/H1424)))</f>
        <v/>
      </c>
    </row>
    <row r="1425" ht="13.35" customHeight="1" s="162">
      <c r="B1425" s="307" t="n"/>
      <c r="C1425" s="307" t="n"/>
      <c r="E1425" s="307" t="n"/>
      <c r="F1425" s="32" t="n"/>
      <c r="G1425" s="33">
        <f>IF(F1425="", "", IF(OR(ISTEXT(H1425),ISTEXT(F1425)),"",H1425/F1425))</f>
        <v/>
      </c>
      <c r="H1425" s="33" t="n"/>
      <c r="I1425" s="33" t="n"/>
      <c r="J1425" s="33">
        <f>IF(I1425="", "", IF(OR(ISTEXT(I1425),ISTEXT($F1425)),"",I1425*$F1425))</f>
        <v/>
      </c>
      <c r="K1425" s="33" t="n"/>
      <c r="L1425" s="33">
        <f>IF(K1425="", "", IF(OR(ISTEXT(K1425),ISTEXT($F1425)),"",K1425*$F1425))</f>
        <v/>
      </c>
      <c r="M1425" s="30">
        <f>IF(OR(H1425="",H1425=0),"",IF(K1425="",IF(J1425="","",IF(OR(ISTEXT(J1425),ISTEXT(H1425)),"",J1425/H1425)),IF(OR(ISTEXT(L1425),ISTEXT(H1425)),"",L1425/H1425)))</f>
        <v/>
      </c>
    </row>
    <row r="1426" ht="13.35" customHeight="1" s="162">
      <c r="B1426" s="307" t="n"/>
      <c r="C1426" s="307" t="n"/>
      <c r="E1426" s="307" t="n"/>
      <c r="F1426" s="32" t="n"/>
      <c r="G1426" s="33">
        <f>IF(F1426="", "", IF(OR(ISTEXT(H1426),ISTEXT(F1426)),"",H1426/F1426))</f>
        <v/>
      </c>
      <c r="H1426" s="33" t="n"/>
      <c r="I1426" s="33" t="n"/>
      <c r="J1426" s="33">
        <f>IF(I1426="", "", IF(OR(ISTEXT(I1426),ISTEXT($F1426)),"",I1426*$F1426))</f>
        <v/>
      </c>
      <c r="K1426" s="33" t="n"/>
      <c r="L1426" s="33">
        <f>IF(K1426="", "", IF(OR(ISTEXT(K1426),ISTEXT($F1426)),"",K1426*$F1426))</f>
        <v/>
      </c>
      <c r="M1426" s="30">
        <f>IF(OR(H1426="",H1426=0),"",IF(K1426="",IF(J1426="","",IF(OR(ISTEXT(J1426),ISTEXT(H1426)),"",J1426/H1426)),IF(OR(ISTEXT(L1426),ISTEXT(H1426)),"",L1426/H1426)))</f>
        <v/>
      </c>
    </row>
    <row r="1427" ht="13.35" customHeight="1" s="162">
      <c r="B1427" s="42" t="n"/>
      <c r="C1427" s="231" t="inlineStr">
        <is>
          <t>Total</t>
        </is>
      </c>
      <c r="D1427" s="159" t="n"/>
      <c r="E1427" s="42" t="n"/>
      <c r="F1427" s="42" t="n"/>
      <c r="G1427" s="43" t="n"/>
      <c r="H1427" s="43">
        <f>IF(SUM(H1421:H1426)=0,"",SUM(H1421:H1426))</f>
        <v/>
      </c>
      <c r="I1427" s="43" t="n"/>
      <c r="J1427" s="43">
        <f>IF(SUM(J1421:J1426)=0,"",SUM(J1421:J1426))</f>
        <v/>
      </c>
      <c r="K1427" s="43" t="n"/>
      <c r="L1427" s="43">
        <f>IF(SUM(L1421:L1426)=0,"",SUM(L1421:L1426))</f>
        <v/>
      </c>
      <c r="M1427" s="35">
        <f>IF(OR(H1427="",H1427=0),"",IF(L1427="",IF(J1427="","",IF(OR(ISTEXT(J1427),ISTEXT(H1427)),"",J1427/H1427)),IF(OR(ISTEXT(L1427),ISTEXT(H1427)),"",L1427/H1427)))</f>
        <v/>
      </c>
    </row>
    <row r="1428" ht="13.35" customHeight="1" s="162">
      <c r="B1428" s="188" t="inlineStr">
        <is>
          <t>Remarks</t>
        </is>
      </c>
      <c r="C1428" s="173" t="n"/>
      <c r="D1428" s="154" t="n"/>
      <c r="E1428" s="174" t="n"/>
      <c r="F1428" s="174" t="n"/>
      <c r="G1428" s="174" t="n"/>
      <c r="H1428" s="174" t="n"/>
      <c r="I1428" s="174" t="n"/>
      <c r="J1428" s="174" t="n"/>
      <c r="K1428" s="174" t="n"/>
      <c r="L1428" s="174" t="n"/>
      <c r="M1428" s="173" t="n"/>
    </row>
    <row r="1429" ht="13.35" customHeight="1" s="162">
      <c r="B1429" s="154" t="n"/>
      <c r="C1429" s="174" t="n"/>
      <c r="D1429" s="174" t="n"/>
      <c r="E1429" s="174" t="n"/>
      <c r="F1429" s="174" t="n"/>
      <c r="G1429" s="174" t="n"/>
      <c r="H1429" s="174" t="n"/>
      <c r="I1429" s="174" t="n"/>
      <c r="J1429" s="174" t="n"/>
      <c r="K1429" s="174" t="n"/>
      <c r="L1429" s="174" t="n"/>
      <c r="M1429" s="173" t="n"/>
    </row>
    <row r="1430" ht="13.35" customHeight="1" s="162"/>
    <row r="1431" ht="13.35" customHeight="1" s="162"/>
    <row r="1432" ht="13.35" customHeight="1" s="162"/>
    <row r="1433" ht="13.35" customHeight="1" s="162"/>
    <row r="1434" ht="13.35" customHeight="1" s="162">
      <c r="B1434" s="200" t="inlineStr">
        <is>
          <t>System</t>
        </is>
      </c>
      <c r="C1434" s="403" t="n"/>
      <c r="D1434" s="209">
        <f>IF('{Equipment Data Entry}'!B205="","",'{Equipment Data Entry}'!B205)</f>
        <v/>
      </c>
      <c r="E1434" s="418" t="n"/>
      <c r="F1434" s="403" t="n"/>
      <c r="G1434" s="200" t="inlineStr">
        <is>
          <t>Service</t>
        </is>
      </c>
      <c r="H1434" s="403" t="n"/>
      <c r="I1434" s="210">
        <f>IF('{Equipment Data Entry}'!C205="","",'{Equipment Data Entry}'!C205)</f>
        <v/>
      </c>
      <c r="J1434" s="418" t="n"/>
      <c r="K1434" s="418" t="n"/>
      <c r="L1434" s="418" t="n"/>
      <c r="M1434" s="403" t="n"/>
    </row>
    <row r="1435" ht="13.35" customHeight="1" s="162">
      <c r="B1435" s="422" t="n"/>
      <c r="C1435" s="423" t="n"/>
      <c r="D1435" s="422" t="n"/>
      <c r="E1435" s="424" t="n"/>
      <c r="F1435" s="423" t="n"/>
      <c r="G1435" s="422" t="n"/>
      <c r="H1435" s="423" t="n"/>
      <c r="I1435" s="422" t="n"/>
      <c r="J1435" s="424" t="n"/>
      <c r="K1435" s="424" t="n"/>
      <c r="L1435" s="424" t="n"/>
      <c r="M1435" s="423" t="n"/>
    </row>
    <row r="1436" ht="13.35" customHeight="1" s="162">
      <c r="B1436" s="199" t="inlineStr">
        <is>
          <t>Terminal Type</t>
        </is>
      </c>
      <c r="C1436" s="401" t="n"/>
      <c r="D1436" s="204">
        <f>IF('{Equipment Data Entry}'!H205="","",'{Equipment Data Entry}'!H205)</f>
        <v/>
      </c>
      <c r="E1436" s="400" t="n"/>
      <c r="F1436" s="400" t="n"/>
      <c r="G1436" s="401" t="n"/>
      <c r="I1436" s="199" t="inlineStr">
        <is>
          <t>Instrument</t>
        </is>
      </c>
      <c r="J1436" s="400" t="n"/>
      <c r="K1436" s="401" t="n"/>
      <c r="L1436" s="199" t="n"/>
      <c r="M1436" s="401" t="n"/>
    </row>
    <row r="1437" ht="13.35" customHeight="1" s="162">
      <c r="B1437" s="200" t="inlineStr">
        <is>
          <t>Unit Data</t>
        </is>
      </c>
      <c r="C1437" s="400" t="n"/>
      <c r="D1437" s="400" t="n"/>
      <c r="E1437" s="400" t="n"/>
      <c r="F1437" s="400" t="n"/>
      <c r="G1437" s="401" t="n"/>
      <c r="I1437" s="200" t="inlineStr">
        <is>
          <t>Design and Performance Data</t>
        </is>
      </c>
      <c r="J1437" s="400" t="n"/>
      <c r="K1437" s="400" t="n"/>
      <c r="L1437" s="400" t="n"/>
      <c r="M1437" s="401" t="n"/>
    </row>
    <row r="1438" ht="13.35" customHeight="1" s="162">
      <c r="B1438" s="199" t="inlineStr">
        <is>
          <t>Manufacturer</t>
        </is>
      </c>
      <c r="C1438" s="401" t="n"/>
      <c r="D1438" s="204">
        <f>IF('{Equipment Data Entry}'!E205="","",'{Equipment Data Entry}'!E205)</f>
        <v/>
      </c>
      <c r="E1438" s="400" t="n"/>
      <c r="F1438" s="400" t="n"/>
      <c r="G1438" s="401" t="n"/>
      <c r="I1438" s="199" t="inlineStr">
        <is>
          <t>Design Criteria</t>
        </is>
      </c>
      <c r="J1438" s="400" t="n"/>
      <c r="K1438" s="401" t="n"/>
      <c r="L1438" s="199" t="inlineStr">
        <is>
          <t>Design</t>
        </is>
      </c>
      <c r="M1438" s="199" t="inlineStr">
        <is>
          <t>Actual</t>
        </is>
      </c>
    </row>
    <row r="1439" ht="13.35" customHeight="1" s="162">
      <c r="B1439" s="199" t="inlineStr">
        <is>
          <t>Model Number</t>
        </is>
      </c>
      <c r="C1439" s="401" t="n"/>
      <c r="D1439" s="204">
        <f>IF('{Equipment Data Entry}'!F205="","",'{Equipment Data Entry}'!F205)</f>
        <v/>
      </c>
      <c r="E1439" s="400" t="n"/>
      <c r="F1439" s="400" t="n"/>
      <c r="G1439" s="401" t="n"/>
      <c r="I1439" s="199" t="inlineStr">
        <is>
          <t>Maximum CFM</t>
        </is>
      </c>
      <c r="J1439" s="400" t="n"/>
      <c r="K1439" s="401" t="n"/>
      <c r="L1439" s="24">
        <f>IF('{Equipment Data Entry}'!I205="","",'{Equipment Data Entry}'!I205)</f>
        <v/>
      </c>
      <c r="M1439" s="24">
        <f>L1453</f>
        <v/>
      </c>
    </row>
    <row r="1440" ht="13.35" customHeight="1" s="162">
      <c r="B1440" s="199" t="inlineStr">
        <is>
          <t>Serial Number</t>
        </is>
      </c>
      <c r="C1440" s="401" t="n"/>
      <c r="D1440" s="204" t="n"/>
      <c r="E1440" s="400" t="n"/>
      <c r="F1440" s="400" t="n"/>
      <c r="G1440" s="401" t="n"/>
      <c r="I1440" s="199" t="inlineStr">
        <is>
          <t>Minimum CFM</t>
        </is>
      </c>
      <c r="J1440" s="400" t="n"/>
      <c r="K1440" s="401" t="n"/>
      <c r="L1440" s="24">
        <f>IF('{Equipment Data Entry}'!J205="","",'{Equipment Data Entry}'!J205)</f>
        <v/>
      </c>
      <c r="M1440" s="24" t="n"/>
    </row>
    <row r="1441" ht="13.35" customHeight="1" s="162">
      <c r="B1441" s="199" t="inlineStr">
        <is>
          <t>Area Served</t>
        </is>
      </c>
      <c r="C1441" s="401" t="n"/>
      <c r="D1441" s="204">
        <f>IF('{Equipment Data Entry}'!C205="","",'{Equipment Data Entry}'!C205)</f>
        <v/>
      </c>
      <c r="E1441" s="400" t="n"/>
      <c r="F1441" s="400" t="n"/>
      <c r="G1441" s="401" t="n"/>
      <c r="I1441" s="199" t="inlineStr">
        <is>
          <t>Fan CFM</t>
        </is>
      </c>
      <c r="J1441" s="400" t="n"/>
      <c r="K1441" s="401" t="n"/>
      <c r="L1441" s="24">
        <f>IF('{Equipment Data Entry}'!L205="","",'{Equipment Data Entry}'!L205)</f>
        <v/>
      </c>
      <c r="M1441" s="24" t="n"/>
    </row>
    <row r="1442" ht="13.35" customHeight="1" s="162">
      <c r="B1442" s="199" t="inlineStr">
        <is>
          <t>Location</t>
        </is>
      </c>
      <c r="C1442" s="401" t="n"/>
      <c r="D1442" s="204">
        <f>IF('{Equipment Data Entry}'!D205="","",'{Equipment Data Entry}'!D205)</f>
        <v/>
      </c>
      <c r="E1442" s="400" t="n"/>
      <c r="F1442" s="400" t="n"/>
      <c r="G1442" s="401" t="n"/>
      <c r="I1442" s="199" t="inlineStr">
        <is>
          <t>DDC Address</t>
        </is>
      </c>
      <c r="J1442" s="400" t="n"/>
      <c r="K1442" s="401" t="n"/>
      <c r="L1442" s="208">
        <f>IF('{Equipment Data Entry}'!M205="","",'{Equipment Data Entry}'!M205)</f>
        <v/>
      </c>
      <c r="M1442" s="401" t="n"/>
    </row>
    <row r="1443" ht="13.35" customHeight="1" s="162">
      <c r="B1443" s="199" t="inlineStr">
        <is>
          <t>Inlet Size</t>
        </is>
      </c>
      <c r="C1443" s="401" t="n"/>
      <c r="D1443" s="204">
        <f>IF('{Equipment Data Entry}'!G205="","",'{Equipment Data Entry}'!G205)</f>
        <v/>
      </c>
      <c r="E1443" s="400" t="n"/>
      <c r="F1443" s="400" t="n"/>
      <c r="G1443" s="401" t="n"/>
      <c r="I1443" s="199" t="inlineStr">
        <is>
          <t>Calibration Factor</t>
        </is>
      </c>
      <c r="J1443" s="400" t="n"/>
      <c r="K1443" s="401" t="n"/>
      <c r="L1443" s="27" t="n"/>
      <c r="M1443" s="401" t="n"/>
    </row>
    <row r="1444" ht="13.35" customHeight="1" s="162">
      <c r="B1444" s="199" t="inlineStr">
        <is>
          <t>DDC Max / Min</t>
        </is>
      </c>
      <c r="C1444" s="401" t="n"/>
      <c r="D1444" s="204" t="n"/>
      <c r="E1444" s="400" t="n"/>
      <c r="F1444" s="400" t="n"/>
      <c r="G1444" s="401" t="n"/>
      <c r="I1444" s="199" t="inlineStr">
        <is>
          <t>Heating CFM</t>
        </is>
      </c>
      <c r="J1444" s="400" t="n"/>
      <c r="K1444" s="401" t="n"/>
      <c r="L1444" s="27">
        <f>IF('{Equipment Data Entry}'!K205="","",'{Equipment Data Entry}'!K205)</f>
        <v/>
      </c>
      <c r="M1444" s="401" t="n"/>
    </row>
    <row r="1445" ht="13.35" customHeight="1" s="162">
      <c r="B1445" s="188" t="inlineStr">
        <is>
          <t>Register / Grille / Diffuser Airflow</t>
        </is>
      </c>
      <c r="C1445" s="174" t="n"/>
      <c r="D1445" s="174" t="n"/>
      <c r="E1445" s="174" t="n"/>
      <c r="F1445" s="173" t="n"/>
      <c r="G1445" s="233" t="inlineStr">
        <is>
          <t>Design VEL</t>
        </is>
      </c>
      <c r="H1445" s="194" t="inlineStr">
        <is>
          <t>Design CFM</t>
        </is>
      </c>
      <c r="I1445" s="188" t="inlineStr">
        <is>
          <t>Initial</t>
        </is>
      </c>
      <c r="J1445" s="173" t="n"/>
      <c r="K1445" s="188" t="inlineStr">
        <is>
          <t>Final</t>
        </is>
      </c>
      <c r="L1445" s="173" t="n"/>
      <c r="M1445" s="188" t="inlineStr">
        <is>
          <t>%</t>
        </is>
      </c>
    </row>
    <row r="1446" ht="13.35" customHeight="1" s="162">
      <c r="B1446" s="153" t="inlineStr">
        <is>
          <t>No.</t>
        </is>
      </c>
      <c r="C1446" s="188" t="inlineStr">
        <is>
          <t>Area Served</t>
        </is>
      </c>
      <c r="D1446" s="188" t="inlineStr">
        <is>
          <t>Type</t>
        </is>
      </c>
      <c r="E1446" s="188" t="inlineStr">
        <is>
          <t>Size</t>
        </is>
      </c>
      <c r="F1446" s="188" t="inlineStr">
        <is>
          <t>Ak</t>
        </is>
      </c>
      <c r="G1446" s="440" t="n"/>
      <c r="H1446" s="440" t="n"/>
      <c r="I1446" s="188" t="inlineStr">
        <is>
          <t>VEL</t>
        </is>
      </c>
      <c r="J1446" s="188" t="inlineStr">
        <is>
          <t>CFM</t>
        </is>
      </c>
      <c r="K1446" s="188" t="inlineStr">
        <is>
          <t>VEL</t>
        </is>
      </c>
      <c r="L1446" s="188" t="inlineStr">
        <is>
          <t>CFM</t>
        </is>
      </c>
      <c r="M1446" s="440" t="n"/>
    </row>
    <row r="1447" ht="13.35" customHeight="1" s="162">
      <c r="B1447" s="307" t="n"/>
      <c r="C1447" s="307" t="n"/>
      <c r="E1447" s="307" t="n"/>
      <c r="F1447" s="32" t="n"/>
      <c r="G1447" s="33">
        <f>IF(F1447="", "", IF(OR(ISTEXT(H1447),ISTEXT(F1447)),"",H1447/F1447))</f>
        <v/>
      </c>
      <c r="H1447" s="33" t="n"/>
      <c r="I1447" s="33" t="n"/>
      <c r="J1447" s="33">
        <f>IF(I1447="", "", IF(OR(ISTEXT(I1447),ISTEXT($F1447)),"",I1447*$F1447))</f>
        <v/>
      </c>
      <c r="K1447" s="33" t="n"/>
      <c r="L1447" s="33">
        <f>IF(K1447="", "", IF(OR(ISTEXT(K1447),ISTEXT($F1447)),"",K1447*$F1447))</f>
        <v/>
      </c>
      <c r="M1447" s="30">
        <f>IF(OR(H1447="",H1447=0),"",IF(K1447="",IF(J1447="","",IF(OR(ISTEXT(J1447),ISTEXT(H1447)),"",J1447/H1447)),IF(OR(ISTEXT(L1447),ISTEXT(H1447)),"",L1447/H1447)))</f>
        <v/>
      </c>
    </row>
    <row r="1448" ht="13.35" customHeight="1" s="162">
      <c r="B1448" s="307" t="n"/>
      <c r="C1448" s="307" t="n"/>
      <c r="E1448" s="307" t="n"/>
      <c r="F1448" s="32" t="n"/>
      <c r="G1448" s="33">
        <f>IF(F1448="", "", IF(OR(ISTEXT(H1448),ISTEXT(F1448)),"",H1448/F1448))</f>
        <v/>
      </c>
      <c r="H1448" s="33" t="n"/>
      <c r="I1448" s="33" t="n"/>
      <c r="J1448" s="33">
        <f>IF(I1448="", "", IF(OR(ISTEXT(I1448),ISTEXT($F1448)),"",I1448*$F1448))</f>
        <v/>
      </c>
      <c r="K1448" s="33" t="n"/>
      <c r="L1448" s="33">
        <f>IF(K1448="", "", IF(OR(ISTEXT(K1448),ISTEXT($F1448)),"",K1448*$F1448))</f>
        <v/>
      </c>
      <c r="M1448" s="30">
        <f>IF(OR(H1448="",H1448=0),"",IF(K1448="",IF(J1448="","",IF(OR(ISTEXT(J1448),ISTEXT(H1448)),"",J1448/H1448)),IF(OR(ISTEXT(L1448),ISTEXT(H1448)),"",L1448/H1448)))</f>
        <v/>
      </c>
    </row>
    <row r="1449" ht="13.35" customHeight="1" s="162">
      <c r="B1449" s="307" t="n"/>
      <c r="C1449" s="307" t="n"/>
      <c r="E1449" s="307" t="n"/>
      <c r="F1449" s="32" t="n"/>
      <c r="G1449" s="33">
        <f>IF(F1449="", "", IF(OR(ISTEXT(H1449),ISTEXT(F1449)),"",H1449/F1449))</f>
        <v/>
      </c>
      <c r="H1449" s="33" t="n"/>
      <c r="I1449" s="33" t="n"/>
      <c r="J1449" s="33">
        <f>IF(I1449="", "", IF(OR(ISTEXT(I1449),ISTEXT($F1449)),"",I1449*$F1449))</f>
        <v/>
      </c>
      <c r="K1449" s="33" t="n"/>
      <c r="L1449" s="33">
        <f>IF(K1449="", "", IF(OR(ISTEXT(K1449),ISTEXT($F1449)),"",K1449*$F1449))</f>
        <v/>
      </c>
      <c r="M1449" s="30">
        <f>IF(OR(H1449="",H1449=0),"",IF(K1449="",IF(J1449="","",IF(OR(ISTEXT(J1449),ISTEXT(H1449)),"",J1449/H1449)),IF(OR(ISTEXT(L1449),ISTEXT(H1449)),"",L1449/H1449)))</f>
        <v/>
      </c>
    </row>
    <row r="1450" ht="13.35" customHeight="1" s="162">
      <c r="B1450" s="307" t="n"/>
      <c r="C1450" s="307" t="n"/>
      <c r="E1450" s="307" t="n"/>
      <c r="F1450" s="32" t="n"/>
      <c r="G1450" s="33">
        <f>IF(F1450="", "", IF(OR(ISTEXT(H1450),ISTEXT(F1450)),"",H1450/F1450))</f>
        <v/>
      </c>
      <c r="H1450" s="33" t="n"/>
      <c r="I1450" s="33" t="n"/>
      <c r="J1450" s="33">
        <f>IF(I1450="", "", IF(OR(ISTEXT(I1450),ISTEXT($F1450)),"",I1450*$F1450))</f>
        <v/>
      </c>
      <c r="K1450" s="33" t="n"/>
      <c r="L1450" s="33">
        <f>IF(K1450="", "", IF(OR(ISTEXT(K1450),ISTEXT($F1450)),"",K1450*$F1450))</f>
        <v/>
      </c>
      <c r="M1450" s="30">
        <f>IF(OR(H1450="",H1450=0),"",IF(K1450="",IF(J1450="","",IF(OR(ISTEXT(J1450),ISTEXT(H1450)),"",J1450/H1450)),IF(OR(ISTEXT(L1450),ISTEXT(H1450)),"",L1450/H1450)))</f>
        <v/>
      </c>
    </row>
    <row r="1451" ht="13.35" customHeight="1" s="162">
      <c r="B1451" s="307" t="n"/>
      <c r="C1451" s="307" t="n"/>
      <c r="E1451" s="307" t="n"/>
      <c r="F1451" s="32" t="n"/>
      <c r="G1451" s="33">
        <f>IF(F1451="", "", IF(OR(ISTEXT(H1451),ISTEXT(F1451)),"",H1451/F1451))</f>
        <v/>
      </c>
      <c r="H1451" s="33" t="n"/>
      <c r="I1451" s="33" t="n"/>
      <c r="J1451" s="33">
        <f>IF(I1451="", "", IF(OR(ISTEXT(I1451),ISTEXT($F1451)),"",I1451*$F1451))</f>
        <v/>
      </c>
      <c r="K1451" s="33" t="n"/>
      <c r="L1451" s="33">
        <f>IF(K1451="", "", IF(OR(ISTEXT(K1451),ISTEXT($F1451)),"",K1451*$F1451))</f>
        <v/>
      </c>
      <c r="M1451" s="30">
        <f>IF(OR(H1451="",H1451=0),"",IF(K1451="",IF(J1451="","",IF(OR(ISTEXT(J1451),ISTEXT(H1451)),"",J1451/H1451)),IF(OR(ISTEXT(L1451),ISTEXT(H1451)),"",L1451/H1451)))</f>
        <v/>
      </c>
    </row>
    <row r="1452" ht="13.35" customHeight="1" s="162">
      <c r="B1452" s="307" t="n"/>
      <c r="C1452" s="307" t="n"/>
      <c r="E1452" s="307" t="n"/>
      <c r="F1452" s="32" t="n"/>
      <c r="G1452" s="33">
        <f>IF(F1452="", "", IF(OR(ISTEXT(H1452),ISTEXT(F1452)),"",H1452/F1452))</f>
        <v/>
      </c>
      <c r="H1452" s="33" t="n"/>
      <c r="I1452" s="33" t="n"/>
      <c r="J1452" s="33">
        <f>IF(I1452="", "", IF(OR(ISTEXT(I1452),ISTEXT($F1452)),"",I1452*$F1452))</f>
        <v/>
      </c>
      <c r="K1452" s="33" t="n"/>
      <c r="L1452" s="33">
        <f>IF(K1452="", "", IF(OR(ISTEXT(K1452),ISTEXT($F1452)),"",K1452*$F1452))</f>
        <v/>
      </c>
      <c r="M1452" s="30">
        <f>IF(OR(H1452="",H1452=0),"",IF(K1452="",IF(J1452="","",IF(OR(ISTEXT(J1452),ISTEXT(H1452)),"",J1452/H1452)),IF(OR(ISTEXT(L1452),ISTEXT(H1452)),"",L1452/H1452)))</f>
        <v/>
      </c>
    </row>
    <row r="1453" ht="13.35" customHeight="1" s="162">
      <c r="B1453" s="42" t="n"/>
      <c r="C1453" s="231" t="inlineStr">
        <is>
          <t>Total</t>
        </is>
      </c>
      <c r="D1453" s="159" t="n"/>
      <c r="E1453" s="42" t="n"/>
      <c r="F1453" s="42" t="n"/>
      <c r="G1453" s="43" t="n"/>
      <c r="H1453" s="43">
        <f>IF(SUM(H1447:H1452)=0,"",SUM(H1447:H1452))</f>
        <v/>
      </c>
      <c r="I1453" s="43" t="n"/>
      <c r="J1453" s="43">
        <f>IF(SUM(J1447:J1452)=0,"",SUM(J1447:J1452))</f>
        <v/>
      </c>
      <c r="K1453" s="43" t="n"/>
      <c r="L1453" s="43">
        <f>IF(SUM(L1447:L1452)=0,"",SUM(L1447:L1452))</f>
        <v/>
      </c>
      <c r="M1453" s="35">
        <f>IF(OR(H1453="",H1453=0),"",IF(L1453="",IF(J1453="","",IF(OR(ISTEXT(J1453),ISTEXT(H1453)),"",J1453/H1453)),IF(OR(ISTEXT(L1453),ISTEXT(H1453)),"",L1453/H1453)))</f>
        <v/>
      </c>
    </row>
    <row r="1454" ht="13.35" customHeight="1" s="162">
      <c r="B1454" s="188" t="inlineStr">
        <is>
          <t>Remarks</t>
        </is>
      </c>
      <c r="C1454" s="173" t="n"/>
      <c r="D1454" s="154" t="n"/>
      <c r="E1454" s="174" t="n"/>
      <c r="F1454" s="174" t="n"/>
      <c r="G1454" s="174" t="n"/>
      <c r="H1454" s="174" t="n"/>
      <c r="I1454" s="174" t="n"/>
      <c r="J1454" s="174" t="n"/>
      <c r="K1454" s="174" t="n"/>
      <c r="L1454" s="174" t="n"/>
      <c r="M1454" s="173" t="n"/>
    </row>
    <row r="1455" ht="13.35" customHeight="1" s="162">
      <c r="B1455" s="154" t="n"/>
      <c r="C1455" s="174" t="n"/>
      <c r="D1455" s="174" t="n"/>
      <c r="E1455" s="174" t="n"/>
      <c r="F1455" s="174" t="n"/>
      <c r="G1455" s="174" t="n"/>
      <c r="H1455" s="174" t="n"/>
      <c r="I1455" s="174" t="n"/>
      <c r="J1455" s="174" t="n"/>
      <c r="K1455" s="174" t="n"/>
      <c r="L1455" s="174" t="n"/>
      <c r="M1455" s="173" t="n"/>
    </row>
    <row r="1456" ht="13.35" customHeight="1" s="162"/>
    <row r="1457" ht="13.35" customHeight="1" s="162"/>
    <row r="1458" ht="13.35" customHeight="1" s="162"/>
    <row r="1459" ht="13.35" customHeight="1" s="162"/>
    <row r="1460" ht="13.35" customHeight="1" s="162">
      <c r="B1460" s="200" t="inlineStr">
        <is>
          <t>System</t>
        </is>
      </c>
      <c r="C1460" s="403" t="n"/>
      <c r="D1460" s="209">
        <f>IF('{Equipment Data Entry}'!B206="","",'{Equipment Data Entry}'!B206)</f>
        <v/>
      </c>
      <c r="E1460" s="418" t="n"/>
      <c r="F1460" s="403" t="n"/>
      <c r="G1460" s="200" t="inlineStr">
        <is>
          <t>Service</t>
        </is>
      </c>
      <c r="H1460" s="403" t="n"/>
      <c r="I1460" s="210">
        <f>IF('{Equipment Data Entry}'!C206="","",'{Equipment Data Entry}'!C206)</f>
        <v/>
      </c>
      <c r="J1460" s="418" t="n"/>
      <c r="K1460" s="418" t="n"/>
      <c r="L1460" s="418" t="n"/>
      <c r="M1460" s="403" t="n"/>
    </row>
    <row r="1461" ht="13.35" customHeight="1" s="162">
      <c r="B1461" s="422" t="n"/>
      <c r="C1461" s="423" t="n"/>
      <c r="D1461" s="422" t="n"/>
      <c r="E1461" s="424" t="n"/>
      <c r="F1461" s="423" t="n"/>
      <c r="G1461" s="422" t="n"/>
      <c r="H1461" s="423" t="n"/>
      <c r="I1461" s="422" t="n"/>
      <c r="J1461" s="424" t="n"/>
      <c r="K1461" s="424" t="n"/>
      <c r="L1461" s="424" t="n"/>
      <c r="M1461" s="423" t="n"/>
    </row>
    <row r="1462" ht="13.35" customHeight="1" s="162">
      <c r="B1462" s="199" t="inlineStr">
        <is>
          <t>Terminal Type</t>
        </is>
      </c>
      <c r="C1462" s="401" t="n"/>
      <c r="D1462" s="204">
        <f>IF('{Equipment Data Entry}'!H206="","",'{Equipment Data Entry}'!H206)</f>
        <v/>
      </c>
      <c r="E1462" s="400" t="n"/>
      <c r="F1462" s="400" t="n"/>
      <c r="G1462" s="401" t="n"/>
      <c r="I1462" s="199" t="inlineStr">
        <is>
          <t>Instrument</t>
        </is>
      </c>
      <c r="J1462" s="400" t="n"/>
      <c r="K1462" s="401" t="n"/>
      <c r="L1462" s="199" t="n"/>
      <c r="M1462" s="401" t="n"/>
    </row>
    <row r="1463" ht="13.35" customHeight="1" s="162">
      <c r="B1463" s="200" t="inlineStr">
        <is>
          <t>Unit Data</t>
        </is>
      </c>
      <c r="C1463" s="400" t="n"/>
      <c r="D1463" s="400" t="n"/>
      <c r="E1463" s="400" t="n"/>
      <c r="F1463" s="400" t="n"/>
      <c r="G1463" s="401" t="n"/>
      <c r="I1463" s="200" t="inlineStr">
        <is>
          <t>Design and Performance Data</t>
        </is>
      </c>
      <c r="J1463" s="400" t="n"/>
      <c r="K1463" s="400" t="n"/>
      <c r="L1463" s="400" t="n"/>
      <c r="M1463" s="401" t="n"/>
    </row>
    <row r="1464" ht="13.35" customHeight="1" s="162">
      <c r="B1464" s="199" t="inlineStr">
        <is>
          <t>Manufacturer</t>
        </is>
      </c>
      <c r="C1464" s="401" t="n"/>
      <c r="D1464" s="204">
        <f>IF('{Equipment Data Entry}'!E206="","",'{Equipment Data Entry}'!E206)</f>
        <v/>
      </c>
      <c r="E1464" s="400" t="n"/>
      <c r="F1464" s="400" t="n"/>
      <c r="G1464" s="401" t="n"/>
      <c r="I1464" s="199" t="inlineStr">
        <is>
          <t>Design Criteria</t>
        </is>
      </c>
      <c r="J1464" s="400" t="n"/>
      <c r="K1464" s="401" t="n"/>
      <c r="L1464" s="199" t="inlineStr">
        <is>
          <t>Design</t>
        </is>
      </c>
      <c r="M1464" s="199" t="inlineStr">
        <is>
          <t>Actual</t>
        </is>
      </c>
    </row>
    <row r="1465" ht="13.35" customHeight="1" s="162">
      <c r="B1465" s="199" t="inlineStr">
        <is>
          <t>Model Number</t>
        </is>
      </c>
      <c r="C1465" s="401" t="n"/>
      <c r="D1465" s="204">
        <f>IF('{Equipment Data Entry}'!F206="","",'{Equipment Data Entry}'!F206)</f>
        <v/>
      </c>
      <c r="E1465" s="400" t="n"/>
      <c r="F1465" s="400" t="n"/>
      <c r="G1465" s="401" t="n"/>
      <c r="I1465" s="199" t="inlineStr">
        <is>
          <t>Maximum CFM</t>
        </is>
      </c>
      <c r="J1465" s="400" t="n"/>
      <c r="K1465" s="401" t="n"/>
      <c r="L1465" s="24">
        <f>IF('{Equipment Data Entry}'!I206="","",'{Equipment Data Entry}'!I206)</f>
        <v/>
      </c>
      <c r="M1465" s="24">
        <f>L1479</f>
        <v/>
      </c>
    </row>
    <row r="1466" ht="13.35" customHeight="1" s="162">
      <c r="B1466" s="199" t="inlineStr">
        <is>
          <t>Serial Number</t>
        </is>
      </c>
      <c r="C1466" s="401" t="n"/>
      <c r="D1466" s="204" t="n"/>
      <c r="E1466" s="400" t="n"/>
      <c r="F1466" s="400" t="n"/>
      <c r="G1466" s="401" t="n"/>
      <c r="I1466" s="199" t="inlineStr">
        <is>
          <t>Minimum CFM</t>
        </is>
      </c>
      <c r="J1466" s="400" t="n"/>
      <c r="K1466" s="401" t="n"/>
      <c r="L1466" s="24">
        <f>IF('{Equipment Data Entry}'!J206="","",'{Equipment Data Entry}'!J206)</f>
        <v/>
      </c>
      <c r="M1466" s="24" t="n"/>
    </row>
    <row r="1467" ht="13.35" customHeight="1" s="162">
      <c r="B1467" s="199" t="inlineStr">
        <is>
          <t>Area Served</t>
        </is>
      </c>
      <c r="C1467" s="401" t="n"/>
      <c r="D1467" s="204">
        <f>IF('{Equipment Data Entry}'!C206="","",'{Equipment Data Entry}'!C206)</f>
        <v/>
      </c>
      <c r="E1467" s="400" t="n"/>
      <c r="F1467" s="400" t="n"/>
      <c r="G1467" s="401" t="n"/>
      <c r="I1467" s="199" t="inlineStr">
        <is>
          <t>Fan CFM</t>
        </is>
      </c>
      <c r="J1467" s="400" t="n"/>
      <c r="K1467" s="401" t="n"/>
      <c r="L1467" s="24">
        <f>IF('{Equipment Data Entry}'!L206="","",'{Equipment Data Entry}'!L206)</f>
        <v/>
      </c>
      <c r="M1467" s="24" t="n"/>
    </row>
    <row r="1468" ht="13.35" customHeight="1" s="162">
      <c r="B1468" s="199" t="inlineStr">
        <is>
          <t>Location</t>
        </is>
      </c>
      <c r="C1468" s="401" t="n"/>
      <c r="D1468" s="204">
        <f>IF('{Equipment Data Entry}'!D206="","",'{Equipment Data Entry}'!D206)</f>
        <v/>
      </c>
      <c r="E1468" s="400" t="n"/>
      <c r="F1468" s="400" t="n"/>
      <c r="G1468" s="401" t="n"/>
      <c r="I1468" s="199" t="inlineStr">
        <is>
          <t>DDC Address</t>
        </is>
      </c>
      <c r="J1468" s="400" t="n"/>
      <c r="K1468" s="401" t="n"/>
      <c r="L1468" s="208">
        <f>IF('{Equipment Data Entry}'!M206="","",'{Equipment Data Entry}'!M206)</f>
        <v/>
      </c>
      <c r="M1468" s="401" t="n"/>
    </row>
    <row r="1469" ht="13.35" customHeight="1" s="162">
      <c r="B1469" s="199" t="inlineStr">
        <is>
          <t>Inlet Size</t>
        </is>
      </c>
      <c r="C1469" s="401" t="n"/>
      <c r="D1469" s="204">
        <f>IF('{Equipment Data Entry}'!G206="","",'{Equipment Data Entry}'!G206)</f>
        <v/>
      </c>
      <c r="E1469" s="400" t="n"/>
      <c r="F1469" s="400" t="n"/>
      <c r="G1469" s="401" t="n"/>
      <c r="I1469" s="199" t="inlineStr">
        <is>
          <t>Calibration Factor</t>
        </is>
      </c>
      <c r="J1469" s="400" t="n"/>
      <c r="K1469" s="401" t="n"/>
      <c r="L1469" s="27" t="n"/>
      <c r="M1469" s="401" t="n"/>
    </row>
    <row r="1470" ht="13.35" customHeight="1" s="162">
      <c r="B1470" s="199" t="inlineStr">
        <is>
          <t>DDC Max / Min</t>
        </is>
      </c>
      <c r="C1470" s="401" t="n"/>
      <c r="D1470" s="204" t="n"/>
      <c r="E1470" s="400" t="n"/>
      <c r="F1470" s="400" t="n"/>
      <c r="G1470" s="401" t="n"/>
      <c r="I1470" s="199" t="inlineStr">
        <is>
          <t>Heating CFM</t>
        </is>
      </c>
      <c r="J1470" s="400" t="n"/>
      <c r="K1470" s="401" t="n"/>
      <c r="L1470" s="27">
        <f>IF('{Equipment Data Entry}'!K206="","",'{Equipment Data Entry}'!K206)</f>
        <v/>
      </c>
      <c r="M1470" s="401" t="n"/>
    </row>
    <row r="1471" ht="13.35" customHeight="1" s="162">
      <c r="B1471" s="188" t="inlineStr">
        <is>
          <t>Register / Grille / Diffuser Airflow</t>
        </is>
      </c>
      <c r="C1471" s="174" t="n"/>
      <c r="D1471" s="174" t="n"/>
      <c r="E1471" s="174" t="n"/>
      <c r="F1471" s="173" t="n"/>
      <c r="G1471" s="233" t="inlineStr">
        <is>
          <t>Design VEL</t>
        </is>
      </c>
      <c r="H1471" s="194" t="inlineStr">
        <is>
          <t>Design CFM</t>
        </is>
      </c>
      <c r="I1471" s="188" t="inlineStr">
        <is>
          <t>Initial</t>
        </is>
      </c>
      <c r="J1471" s="173" t="n"/>
      <c r="K1471" s="188" t="inlineStr">
        <is>
          <t>Final</t>
        </is>
      </c>
      <c r="L1471" s="173" t="n"/>
      <c r="M1471" s="188" t="inlineStr">
        <is>
          <t>%</t>
        </is>
      </c>
    </row>
    <row r="1472" ht="13.35" customHeight="1" s="162">
      <c r="B1472" s="153" t="inlineStr">
        <is>
          <t>No.</t>
        </is>
      </c>
      <c r="C1472" s="188" t="inlineStr">
        <is>
          <t>Area Served</t>
        </is>
      </c>
      <c r="D1472" s="188" t="inlineStr">
        <is>
          <t>Type</t>
        </is>
      </c>
      <c r="E1472" s="188" t="inlineStr">
        <is>
          <t>Size</t>
        </is>
      </c>
      <c r="F1472" s="188" t="inlineStr">
        <is>
          <t>Ak</t>
        </is>
      </c>
      <c r="G1472" s="440" t="n"/>
      <c r="H1472" s="440" t="n"/>
      <c r="I1472" s="188" t="inlineStr">
        <is>
          <t>VEL</t>
        </is>
      </c>
      <c r="J1472" s="188" t="inlineStr">
        <is>
          <t>CFM</t>
        </is>
      </c>
      <c r="K1472" s="188" t="inlineStr">
        <is>
          <t>VEL</t>
        </is>
      </c>
      <c r="L1472" s="188" t="inlineStr">
        <is>
          <t>CFM</t>
        </is>
      </c>
      <c r="M1472" s="440" t="n"/>
    </row>
    <row r="1473" ht="13.35" customHeight="1" s="162">
      <c r="B1473" s="307" t="n"/>
      <c r="C1473" s="307" t="n"/>
      <c r="E1473" s="307" t="n"/>
      <c r="F1473" s="32" t="n"/>
      <c r="G1473" s="33">
        <f>IF(F1473="", "", IF(OR(ISTEXT(H1473),ISTEXT(F1473)),"",H1473/F1473))</f>
        <v/>
      </c>
      <c r="H1473" s="33" t="n"/>
      <c r="I1473" s="33" t="n"/>
      <c r="J1473" s="33">
        <f>IF(I1473="", "", IF(OR(ISTEXT(I1473),ISTEXT($F1473)),"",I1473*$F1473))</f>
        <v/>
      </c>
      <c r="K1473" s="33" t="n"/>
      <c r="L1473" s="33">
        <f>IF(K1473="", "", IF(OR(ISTEXT(K1473),ISTEXT($F1473)),"",K1473*$F1473))</f>
        <v/>
      </c>
      <c r="M1473" s="30">
        <f>IF(OR(H1473="",H1473=0),"",IF(K1473="",IF(J1473="","",IF(OR(ISTEXT(J1473),ISTEXT(H1473)),"",J1473/H1473)),IF(OR(ISTEXT(L1473),ISTEXT(H1473)),"",L1473/H1473)))</f>
        <v/>
      </c>
    </row>
    <row r="1474" ht="13.35" customHeight="1" s="162">
      <c r="B1474" s="307" t="n"/>
      <c r="C1474" s="307" t="n"/>
      <c r="E1474" s="307" t="n"/>
      <c r="F1474" s="32" t="n"/>
      <c r="G1474" s="33">
        <f>IF(F1474="", "", IF(OR(ISTEXT(H1474),ISTEXT(F1474)),"",H1474/F1474))</f>
        <v/>
      </c>
      <c r="H1474" s="33" t="n"/>
      <c r="I1474" s="33" t="n"/>
      <c r="J1474" s="33">
        <f>IF(I1474="", "", IF(OR(ISTEXT(I1474),ISTEXT($F1474)),"",I1474*$F1474))</f>
        <v/>
      </c>
      <c r="K1474" s="33" t="n"/>
      <c r="L1474" s="33">
        <f>IF(K1474="", "", IF(OR(ISTEXT(K1474),ISTEXT($F1474)),"",K1474*$F1474))</f>
        <v/>
      </c>
      <c r="M1474" s="30">
        <f>IF(OR(H1474="",H1474=0),"",IF(K1474="",IF(J1474="","",IF(OR(ISTEXT(J1474),ISTEXT(H1474)),"",J1474/H1474)),IF(OR(ISTEXT(L1474),ISTEXT(H1474)),"",L1474/H1474)))</f>
        <v/>
      </c>
    </row>
    <row r="1475" ht="13.35" customHeight="1" s="162">
      <c r="B1475" s="307" t="n"/>
      <c r="C1475" s="307" t="n"/>
      <c r="E1475" s="307" t="n"/>
      <c r="F1475" s="32" t="n"/>
      <c r="G1475" s="33">
        <f>IF(F1475="", "", IF(OR(ISTEXT(H1475),ISTEXT(F1475)),"",H1475/F1475))</f>
        <v/>
      </c>
      <c r="H1475" s="33" t="n"/>
      <c r="I1475" s="33" t="n"/>
      <c r="J1475" s="33">
        <f>IF(I1475="", "", IF(OR(ISTEXT(I1475),ISTEXT($F1475)),"",I1475*$F1475))</f>
        <v/>
      </c>
      <c r="K1475" s="33" t="n"/>
      <c r="L1475" s="33">
        <f>IF(K1475="", "", IF(OR(ISTEXT(K1475),ISTEXT($F1475)),"",K1475*$F1475))</f>
        <v/>
      </c>
      <c r="M1475" s="30">
        <f>IF(OR(H1475="",H1475=0),"",IF(K1475="",IF(J1475="","",IF(OR(ISTEXT(J1475),ISTEXT(H1475)),"",J1475/H1475)),IF(OR(ISTEXT(L1475),ISTEXT(H1475)),"",L1475/H1475)))</f>
        <v/>
      </c>
    </row>
    <row r="1476" ht="13.35" customHeight="1" s="162">
      <c r="B1476" s="307" t="n"/>
      <c r="C1476" s="307" t="n"/>
      <c r="E1476" s="307" t="n"/>
      <c r="F1476" s="32" t="n"/>
      <c r="G1476" s="33">
        <f>IF(F1476="", "", IF(OR(ISTEXT(H1476),ISTEXT(F1476)),"",H1476/F1476))</f>
        <v/>
      </c>
      <c r="H1476" s="33" t="n"/>
      <c r="I1476" s="33" t="n"/>
      <c r="J1476" s="33">
        <f>IF(I1476="", "", IF(OR(ISTEXT(I1476),ISTEXT($F1476)),"",I1476*$F1476))</f>
        <v/>
      </c>
      <c r="K1476" s="33" t="n"/>
      <c r="L1476" s="33">
        <f>IF(K1476="", "", IF(OR(ISTEXT(K1476),ISTEXT($F1476)),"",K1476*$F1476))</f>
        <v/>
      </c>
      <c r="M1476" s="30">
        <f>IF(OR(H1476="",H1476=0),"",IF(K1476="",IF(J1476="","",IF(OR(ISTEXT(J1476),ISTEXT(H1476)),"",J1476/H1476)),IF(OR(ISTEXT(L1476),ISTEXT(H1476)),"",L1476/H1476)))</f>
        <v/>
      </c>
    </row>
    <row r="1477" ht="13.35" customHeight="1" s="162">
      <c r="B1477" s="307" t="n"/>
      <c r="C1477" s="307" t="n"/>
      <c r="E1477" s="307" t="n"/>
      <c r="F1477" s="32" t="n"/>
      <c r="G1477" s="33">
        <f>IF(F1477="", "", IF(OR(ISTEXT(H1477),ISTEXT(F1477)),"",H1477/F1477))</f>
        <v/>
      </c>
      <c r="H1477" s="33" t="n"/>
      <c r="I1477" s="33" t="n"/>
      <c r="J1477" s="33">
        <f>IF(I1477="", "", IF(OR(ISTEXT(I1477),ISTEXT($F1477)),"",I1477*$F1477))</f>
        <v/>
      </c>
      <c r="K1477" s="33" t="n"/>
      <c r="L1477" s="33">
        <f>IF(K1477="", "", IF(OR(ISTEXT(K1477),ISTEXT($F1477)),"",K1477*$F1477))</f>
        <v/>
      </c>
      <c r="M1477" s="30">
        <f>IF(OR(H1477="",H1477=0),"",IF(K1477="",IF(J1477="","",IF(OR(ISTEXT(J1477),ISTEXT(H1477)),"",J1477/H1477)),IF(OR(ISTEXT(L1477),ISTEXT(H1477)),"",L1477/H1477)))</f>
        <v/>
      </c>
    </row>
    <row r="1478" ht="13.35" customHeight="1" s="162">
      <c r="B1478" s="307" t="n"/>
      <c r="C1478" s="307" t="n"/>
      <c r="E1478" s="307" t="n"/>
      <c r="F1478" s="32" t="n"/>
      <c r="G1478" s="33">
        <f>IF(F1478="", "", IF(OR(ISTEXT(H1478),ISTEXT(F1478)),"",H1478/F1478))</f>
        <v/>
      </c>
      <c r="H1478" s="33" t="n"/>
      <c r="I1478" s="33" t="n"/>
      <c r="J1478" s="33">
        <f>IF(I1478="", "", IF(OR(ISTEXT(I1478),ISTEXT($F1478)),"",I1478*$F1478))</f>
        <v/>
      </c>
      <c r="K1478" s="33" t="n"/>
      <c r="L1478" s="33">
        <f>IF(K1478="", "", IF(OR(ISTEXT(K1478),ISTEXT($F1478)),"",K1478*$F1478))</f>
        <v/>
      </c>
      <c r="M1478" s="30">
        <f>IF(OR(H1478="",H1478=0),"",IF(K1478="",IF(J1478="","",IF(OR(ISTEXT(J1478),ISTEXT(H1478)),"",J1478/H1478)),IF(OR(ISTEXT(L1478),ISTEXT(H1478)),"",L1478/H1478)))</f>
        <v/>
      </c>
    </row>
    <row r="1479" ht="13.35" customHeight="1" s="162">
      <c r="B1479" s="42" t="n"/>
      <c r="C1479" s="231" t="inlineStr">
        <is>
          <t>Total</t>
        </is>
      </c>
      <c r="D1479" s="159" t="n"/>
      <c r="E1479" s="42" t="n"/>
      <c r="F1479" s="42" t="n"/>
      <c r="G1479" s="43" t="n"/>
      <c r="H1479" s="43">
        <f>IF(SUM(H1473:H1478)=0,"",SUM(H1473:H1478))</f>
        <v/>
      </c>
      <c r="I1479" s="43" t="n"/>
      <c r="J1479" s="43">
        <f>IF(SUM(J1473:J1478)=0,"",SUM(J1473:J1478))</f>
        <v/>
      </c>
      <c r="K1479" s="43" t="n"/>
      <c r="L1479" s="43">
        <f>IF(SUM(L1473:L1478)=0,"",SUM(L1473:L1478))</f>
        <v/>
      </c>
      <c r="M1479" s="35">
        <f>IF(OR(H1479="",H1479=0),"",IF(L1479="",IF(J1479="","",IF(OR(ISTEXT(J1479),ISTEXT(H1479)),"",J1479/H1479)),IF(OR(ISTEXT(L1479),ISTEXT(H1479)),"",L1479/H1479)))</f>
        <v/>
      </c>
    </row>
    <row r="1480" ht="13.35" customHeight="1" s="162">
      <c r="B1480" s="188" t="inlineStr">
        <is>
          <t>Remarks</t>
        </is>
      </c>
      <c r="C1480" s="173" t="n"/>
      <c r="D1480" s="154" t="n"/>
      <c r="E1480" s="174" t="n"/>
      <c r="F1480" s="174" t="n"/>
      <c r="G1480" s="174" t="n"/>
      <c r="H1480" s="174" t="n"/>
      <c r="I1480" s="174" t="n"/>
      <c r="J1480" s="174" t="n"/>
      <c r="K1480" s="174" t="n"/>
      <c r="L1480" s="174" t="n"/>
      <c r="M1480" s="173" t="n"/>
    </row>
    <row r="1481" ht="13.35" customHeight="1" s="162">
      <c r="B1481" s="154" t="n"/>
      <c r="C1481" s="174" t="n"/>
      <c r="D1481" s="174" t="n"/>
      <c r="E1481" s="174" t="n"/>
      <c r="F1481" s="174" t="n"/>
      <c r="G1481" s="174" t="n"/>
      <c r="H1481" s="174" t="n"/>
      <c r="I1481" s="174" t="n"/>
      <c r="J1481" s="174" t="n"/>
      <c r="K1481" s="174" t="n"/>
      <c r="L1481" s="174" t="n"/>
      <c r="M1481" s="173" t="n"/>
    </row>
    <row r="1482" ht="13.35" customHeight="1" s="162"/>
    <row r="1483" ht="13.35" customHeight="1" s="162"/>
    <row r="1484" ht="13.35" customHeight="1" s="162"/>
    <row r="1485" ht="13.35" customHeight="1" s="162"/>
    <row r="1486" ht="13.35" customHeight="1" s="162">
      <c r="B1486" s="200" t="inlineStr">
        <is>
          <t>System</t>
        </is>
      </c>
      <c r="C1486" s="403" t="n"/>
      <c r="D1486" s="209">
        <f>IF('{Equipment Data Entry}'!B207="","",'{Equipment Data Entry}'!B207)</f>
        <v/>
      </c>
      <c r="E1486" s="418" t="n"/>
      <c r="F1486" s="403" t="n"/>
      <c r="G1486" s="200" t="inlineStr">
        <is>
          <t>Service</t>
        </is>
      </c>
      <c r="H1486" s="403" t="n"/>
      <c r="I1486" s="210">
        <f>IF('{Equipment Data Entry}'!C207="","",'{Equipment Data Entry}'!C207)</f>
        <v/>
      </c>
      <c r="J1486" s="418" t="n"/>
      <c r="K1486" s="418" t="n"/>
      <c r="L1486" s="418" t="n"/>
      <c r="M1486" s="403" t="n"/>
    </row>
    <row r="1487" ht="13.35" customHeight="1" s="162">
      <c r="B1487" s="422" t="n"/>
      <c r="C1487" s="423" t="n"/>
      <c r="D1487" s="422" t="n"/>
      <c r="E1487" s="424" t="n"/>
      <c r="F1487" s="423" t="n"/>
      <c r="G1487" s="422" t="n"/>
      <c r="H1487" s="423" t="n"/>
      <c r="I1487" s="422" t="n"/>
      <c r="J1487" s="424" t="n"/>
      <c r="K1487" s="424" t="n"/>
      <c r="L1487" s="424" t="n"/>
      <c r="M1487" s="423" t="n"/>
    </row>
    <row r="1488" ht="13.35" customHeight="1" s="162">
      <c r="B1488" s="199" t="inlineStr">
        <is>
          <t>Terminal Type</t>
        </is>
      </c>
      <c r="C1488" s="401" t="n"/>
      <c r="D1488" s="204">
        <f>IF('{Equipment Data Entry}'!H207="","",'{Equipment Data Entry}'!H207)</f>
        <v/>
      </c>
      <c r="E1488" s="400" t="n"/>
      <c r="F1488" s="400" t="n"/>
      <c r="G1488" s="401" t="n"/>
      <c r="I1488" s="199" t="inlineStr">
        <is>
          <t>Instrument</t>
        </is>
      </c>
      <c r="J1488" s="400" t="n"/>
      <c r="K1488" s="401" t="n"/>
      <c r="L1488" s="199" t="n"/>
      <c r="M1488" s="401" t="n"/>
    </row>
    <row r="1489" ht="13.35" customHeight="1" s="162">
      <c r="B1489" s="200" t="inlineStr">
        <is>
          <t>Unit Data</t>
        </is>
      </c>
      <c r="C1489" s="400" t="n"/>
      <c r="D1489" s="400" t="n"/>
      <c r="E1489" s="400" t="n"/>
      <c r="F1489" s="400" t="n"/>
      <c r="G1489" s="401" t="n"/>
      <c r="I1489" s="200" t="inlineStr">
        <is>
          <t>Design and Performance Data</t>
        </is>
      </c>
      <c r="J1489" s="400" t="n"/>
      <c r="K1489" s="400" t="n"/>
      <c r="L1489" s="400" t="n"/>
      <c r="M1489" s="401" t="n"/>
    </row>
    <row r="1490" ht="13.35" customHeight="1" s="162">
      <c r="B1490" s="199" t="inlineStr">
        <is>
          <t>Manufacturer</t>
        </is>
      </c>
      <c r="C1490" s="401" t="n"/>
      <c r="D1490" s="204">
        <f>IF('{Equipment Data Entry}'!E207="","",'{Equipment Data Entry}'!E207)</f>
        <v/>
      </c>
      <c r="E1490" s="400" t="n"/>
      <c r="F1490" s="400" t="n"/>
      <c r="G1490" s="401" t="n"/>
      <c r="I1490" s="199" t="inlineStr">
        <is>
          <t>Design Criteria</t>
        </is>
      </c>
      <c r="J1490" s="400" t="n"/>
      <c r="K1490" s="401" t="n"/>
      <c r="L1490" s="199" t="inlineStr">
        <is>
          <t>Design</t>
        </is>
      </c>
      <c r="M1490" s="199" t="inlineStr">
        <is>
          <t>Actual</t>
        </is>
      </c>
    </row>
    <row r="1491" ht="13.35" customHeight="1" s="162">
      <c r="B1491" s="199" t="inlineStr">
        <is>
          <t>Model Number</t>
        </is>
      </c>
      <c r="C1491" s="401" t="n"/>
      <c r="D1491" s="204">
        <f>IF('{Equipment Data Entry}'!F207="","",'{Equipment Data Entry}'!F207)</f>
        <v/>
      </c>
      <c r="E1491" s="400" t="n"/>
      <c r="F1491" s="400" t="n"/>
      <c r="G1491" s="401" t="n"/>
      <c r="I1491" s="199" t="inlineStr">
        <is>
          <t>Maximum CFM</t>
        </is>
      </c>
      <c r="J1491" s="400" t="n"/>
      <c r="K1491" s="401" t="n"/>
      <c r="L1491" s="24">
        <f>IF('{Equipment Data Entry}'!I207="","",'{Equipment Data Entry}'!I207)</f>
        <v/>
      </c>
      <c r="M1491" s="24">
        <f>L1505</f>
        <v/>
      </c>
    </row>
    <row r="1492" ht="13.35" customHeight="1" s="162">
      <c r="B1492" s="199" t="inlineStr">
        <is>
          <t>Serial Number</t>
        </is>
      </c>
      <c r="C1492" s="401" t="n"/>
      <c r="D1492" s="204" t="n"/>
      <c r="E1492" s="400" t="n"/>
      <c r="F1492" s="400" t="n"/>
      <c r="G1492" s="401" t="n"/>
      <c r="I1492" s="199" t="inlineStr">
        <is>
          <t>Minimum CFM</t>
        </is>
      </c>
      <c r="J1492" s="400" t="n"/>
      <c r="K1492" s="401" t="n"/>
      <c r="L1492" s="24">
        <f>IF('{Equipment Data Entry}'!J207="","",'{Equipment Data Entry}'!J207)</f>
        <v/>
      </c>
      <c r="M1492" s="24" t="n"/>
    </row>
    <row r="1493" ht="13.35" customHeight="1" s="162">
      <c r="B1493" s="199" t="inlineStr">
        <is>
          <t>Area Served</t>
        </is>
      </c>
      <c r="C1493" s="401" t="n"/>
      <c r="D1493" s="204">
        <f>IF('{Equipment Data Entry}'!C207="","",'{Equipment Data Entry}'!C207)</f>
        <v/>
      </c>
      <c r="E1493" s="400" t="n"/>
      <c r="F1493" s="400" t="n"/>
      <c r="G1493" s="401" t="n"/>
      <c r="I1493" s="199" t="inlineStr">
        <is>
          <t>Fan CFM</t>
        </is>
      </c>
      <c r="J1493" s="400" t="n"/>
      <c r="K1493" s="401" t="n"/>
      <c r="L1493" s="24">
        <f>IF('{Equipment Data Entry}'!L207="","",'{Equipment Data Entry}'!L207)</f>
        <v/>
      </c>
      <c r="M1493" s="24" t="n"/>
    </row>
    <row r="1494" ht="13.35" customHeight="1" s="162">
      <c r="B1494" s="199" t="inlineStr">
        <is>
          <t>Location</t>
        </is>
      </c>
      <c r="C1494" s="401" t="n"/>
      <c r="D1494" s="204">
        <f>IF('{Equipment Data Entry}'!D207="","",'{Equipment Data Entry}'!D207)</f>
        <v/>
      </c>
      <c r="E1494" s="400" t="n"/>
      <c r="F1494" s="400" t="n"/>
      <c r="G1494" s="401" t="n"/>
      <c r="I1494" s="199" t="inlineStr">
        <is>
          <t>DDC Address</t>
        </is>
      </c>
      <c r="J1494" s="400" t="n"/>
      <c r="K1494" s="401" t="n"/>
      <c r="L1494" s="208">
        <f>IF('{Equipment Data Entry}'!M207="","",'{Equipment Data Entry}'!M207)</f>
        <v/>
      </c>
      <c r="M1494" s="401" t="n"/>
    </row>
    <row r="1495" ht="13.35" customHeight="1" s="162">
      <c r="B1495" s="199" t="inlineStr">
        <is>
          <t>Inlet Size</t>
        </is>
      </c>
      <c r="C1495" s="401" t="n"/>
      <c r="D1495" s="204">
        <f>IF('{Equipment Data Entry}'!G207="","",'{Equipment Data Entry}'!G207)</f>
        <v/>
      </c>
      <c r="E1495" s="400" t="n"/>
      <c r="F1495" s="400" t="n"/>
      <c r="G1495" s="401" t="n"/>
      <c r="I1495" s="199" t="inlineStr">
        <is>
          <t>Calibration Factor</t>
        </is>
      </c>
      <c r="J1495" s="400" t="n"/>
      <c r="K1495" s="401" t="n"/>
      <c r="L1495" s="27" t="n"/>
      <c r="M1495" s="401" t="n"/>
    </row>
    <row r="1496" ht="13.35" customHeight="1" s="162">
      <c r="B1496" s="199" t="inlineStr">
        <is>
          <t>DDC Max / Min</t>
        </is>
      </c>
      <c r="C1496" s="401" t="n"/>
      <c r="D1496" s="204" t="n"/>
      <c r="E1496" s="400" t="n"/>
      <c r="F1496" s="400" t="n"/>
      <c r="G1496" s="401" t="n"/>
      <c r="I1496" s="199" t="inlineStr">
        <is>
          <t>Heating CFM</t>
        </is>
      </c>
      <c r="J1496" s="400" t="n"/>
      <c r="K1496" s="401" t="n"/>
      <c r="L1496" s="27">
        <f>IF('{Equipment Data Entry}'!K207="","",'{Equipment Data Entry}'!K207)</f>
        <v/>
      </c>
      <c r="M1496" s="401" t="n"/>
    </row>
    <row r="1497" ht="13.35" customHeight="1" s="162">
      <c r="B1497" s="188" t="inlineStr">
        <is>
          <t>Register / Grille / Diffuser Airflow</t>
        </is>
      </c>
      <c r="C1497" s="174" t="n"/>
      <c r="D1497" s="174" t="n"/>
      <c r="E1497" s="174" t="n"/>
      <c r="F1497" s="173" t="n"/>
      <c r="G1497" s="233" t="inlineStr">
        <is>
          <t>Design VEL</t>
        </is>
      </c>
      <c r="H1497" s="194" t="inlineStr">
        <is>
          <t>Design CFM</t>
        </is>
      </c>
      <c r="I1497" s="188" t="inlineStr">
        <is>
          <t>Initial</t>
        </is>
      </c>
      <c r="J1497" s="173" t="n"/>
      <c r="K1497" s="188" t="inlineStr">
        <is>
          <t>Final</t>
        </is>
      </c>
      <c r="L1497" s="173" t="n"/>
      <c r="M1497" s="188" t="inlineStr">
        <is>
          <t>%</t>
        </is>
      </c>
    </row>
    <row r="1498" ht="13.35" customHeight="1" s="162">
      <c r="B1498" s="153" t="inlineStr">
        <is>
          <t>No.</t>
        </is>
      </c>
      <c r="C1498" s="188" t="inlineStr">
        <is>
          <t>Area Served</t>
        </is>
      </c>
      <c r="D1498" s="188" t="inlineStr">
        <is>
          <t>Type</t>
        </is>
      </c>
      <c r="E1498" s="188" t="inlineStr">
        <is>
          <t>Size</t>
        </is>
      </c>
      <c r="F1498" s="188" t="inlineStr">
        <is>
          <t>Ak</t>
        </is>
      </c>
      <c r="G1498" s="440" t="n"/>
      <c r="H1498" s="440" t="n"/>
      <c r="I1498" s="188" t="inlineStr">
        <is>
          <t>VEL</t>
        </is>
      </c>
      <c r="J1498" s="188" t="inlineStr">
        <is>
          <t>CFM</t>
        </is>
      </c>
      <c r="K1498" s="188" t="inlineStr">
        <is>
          <t>VEL</t>
        </is>
      </c>
      <c r="L1498" s="188" t="inlineStr">
        <is>
          <t>CFM</t>
        </is>
      </c>
      <c r="M1498" s="440" t="n"/>
    </row>
    <row r="1499" ht="13.35" customHeight="1" s="162">
      <c r="B1499" s="307" t="n"/>
      <c r="C1499" s="307" t="n"/>
      <c r="E1499" s="307" t="n"/>
      <c r="F1499" s="32" t="n"/>
      <c r="G1499" s="33">
        <f>IF(F1499="", "", IF(OR(ISTEXT(H1499),ISTEXT(F1499)),"",H1499/F1499))</f>
        <v/>
      </c>
      <c r="H1499" s="33" t="n"/>
      <c r="I1499" s="33" t="n"/>
      <c r="J1499" s="33">
        <f>IF(I1499="", "", IF(OR(ISTEXT(I1499),ISTEXT($F1499)),"",I1499*$F1499))</f>
        <v/>
      </c>
      <c r="K1499" s="33" t="n"/>
      <c r="L1499" s="33">
        <f>IF(K1499="", "", IF(OR(ISTEXT(K1499),ISTEXT($F1499)),"",K1499*$F1499))</f>
        <v/>
      </c>
      <c r="M1499" s="30">
        <f>IF(OR(H1499="",H1499=0),"",IF(K1499="",IF(J1499="","",IF(OR(ISTEXT(J1499),ISTEXT(H1499)),"",J1499/H1499)),IF(OR(ISTEXT(L1499),ISTEXT(H1499)),"",L1499/H1499)))</f>
        <v/>
      </c>
    </row>
    <row r="1500" ht="13.35" customHeight="1" s="162">
      <c r="B1500" s="307" t="n"/>
      <c r="C1500" s="307" t="n"/>
      <c r="E1500" s="307" t="n"/>
      <c r="F1500" s="32" t="n"/>
      <c r="G1500" s="33">
        <f>IF(F1500="", "", IF(OR(ISTEXT(H1500),ISTEXT(F1500)),"",H1500/F1500))</f>
        <v/>
      </c>
      <c r="H1500" s="33" t="n"/>
      <c r="I1500" s="33" t="n"/>
      <c r="J1500" s="33">
        <f>IF(I1500="", "", IF(OR(ISTEXT(I1500),ISTEXT($F1500)),"",I1500*$F1500))</f>
        <v/>
      </c>
      <c r="K1500" s="33" t="n"/>
      <c r="L1500" s="33">
        <f>IF(K1500="", "", IF(OR(ISTEXT(K1500),ISTEXT($F1500)),"",K1500*$F1500))</f>
        <v/>
      </c>
      <c r="M1500" s="30">
        <f>IF(OR(H1500="",H1500=0),"",IF(K1500="",IF(J1500="","",IF(OR(ISTEXT(J1500),ISTEXT(H1500)),"",J1500/H1500)),IF(OR(ISTEXT(L1500),ISTEXT(H1500)),"",L1500/H1500)))</f>
        <v/>
      </c>
    </row>
    <row r="1501" ht="13.35" customHeight="1" s="162">
      <c r="B1501" s="307" t="n"/>
      <c r="C1501" s="307" t="n"/>
      <c r="E1501" s="307" t="n"/>
      <c r="F1501" s="32" t="n"/>
      <c r="G1501" s="33">
        <f>IF(F1501="", "", IF(OR(ISTEXT(H1501),ISTEXT(F1501)),"",H1501/F1501))</f>
        <v/>
      </c>
      <c r="H1501" s="33" t="n"/>
      <c r="I1501" s="33" t="n"/>
      <c r="J1501" s="33">
        <f>IF(I1501="", "", IF(OR(ISTEXT(I1501),ISTEXT($F1501)),"",I1501*$F1501))</f>
        <v/>
      </c>
      <c r="K1501" s="33" t="n"/>
      <c r="L1501" s="33">
        <f>IF(K1501="", "", IF(OR(ISTEXT(K1501),ISTEXT($F1501)),"",K1501*$F1501))</f>
        <v/>
      </c>
      <c r="M1501" s="30">
        <f>IF(OR(H1501="",H1501=0),"",IF(K1501="",IF(J1501="","",IF(OR(ISTEXT(J1501),ISTEXT(H1501)),"",J1501/H1501)),IF(OR(ISTEXT(L1501),ISTEXT(H1501)),"",L1501/H1501)))</f>
        <v/>
      </c>
    </row>
    <row r="1502" ht="13.35" customHeight="1" s="162">
      <c r="B1502" s="307" t="n"/>
      <c r="C1502" s="307" t="n"/>
      <c r="E1502" s="307" t="n"/>
      <c r="F1502" s="32" t="n"/>
      <c r="G1502" s="33">
        <f>IF(F1502="", "", IF(OR(ISTEXT(H1502),ISTEXT(F1502)),"",H1502/F1502))</f>
        <v/>
      </c>
      <c r="H1502" s="33" t="n"/>
      <c r="I1502" s="33" t="n"/>
      <c r="J1502" s="33">
        <f>IF(I1502="", "", IF(OR(ISTEXT(I1502),ISTEXT($F1502)),"",I1502*$F1502))</f>
        <v/>
      </c>
      <c r="K1502" s="33" t="n"/>
      <c r="L1502" s="33">
        <f>IF(K1502="", "", IF(OR(ISTEXT(K1502),ISTEXT($F1502)),"",K1502*$F1502))</f>
        <v/>
      </c>
      <c r="M1502" s="30">
        <f>IF(OR(H1502="",H1502=0),"",IF(K1502="",IF(J1502="","",IF(OR(ISTEXT(J1502),ISTEXT(H1502)),"",J1502/H1502)),IF(OR(ISTEXT(L1502),ISTEXT(H1502)),"",L1502/H1502)))</f>
        <v/>
      </c>
    </row>
    <row r="1503" ht="13.35" customHeight="1" s="162">
      <c r="B1503" s="307" t="n"/>
      <c r="C1503" s="307" t="n"/>
      <c r="E1503" s="307" t="n"/>
      <c r="F1503" s="32" t="n"/>
      <c r="G1503" s="33">
        <f>IF(F1503="", "", IF(OR(ISTEXT(H1503),ISTEXT(F1503)),"",H1503/F1503))</f>
        <v/>
      </c>
      <c r="H1503" s="33" t="n"/>
      <c r="I1503" s="33" t="n"/>
      <c r="J1503" s="33">
        <f>IF(I1503="", "", IF(OR(ISTEXT(I1503),ISTEXT($F1503)),"",I1503*$F1503))</f>
        <v/>
      </c>
      <c r="K1503" s="33" t="n"/>
      <c r="L1503" s="33">
        <f>IF(K1503="", "", IF(OR(ISTEXT(K1503),ISTEXT($F1503)),"",K1503*$F1503))</f>
        <v/>
      </c>
      <c r="M1503" s="30">
        <f>IF(OR(H1503="",H1503=0),"",IF(K1503="",IF(J1503="","",IF(OR(ISTEXT(J1503),ISTEXT(H1503)),"",J1503/H1503)),IF(OR(ISTEXT(L1503),ISTEXT(H1503)),"",L1503/H1503)))</f>
        <v/>
      </c>
    </row>
    <row r="1504" ht="13.35" customHeight="1" s="162">
      <c r="B1504" s="307" t="n"/>
      <c r="C1504" s="307" t="n"/>
      <c r="E1504" s="307" t="n"/>
      <c r="F1504" s="32" t="n"/>
      <c r="G1504" s="33">
        <f>IF(F1504="", "", IF(OR(ISTEXT(H1504),ISTEXT(F1504)),"",H1504/F1504))</f>
        <v/>
      </c>
      <c r="H1504" s="33" t="n"/>
      <c r="I1504" s="33" t="n"/>
      <c r="J1504" s="33">
        <f>IF(I1504="", "", IF(OR(ISTEXT(I1504),ISTEXT($F1504)),"",I1504*$F1504))</f>
        <v/>
      </c>
      <c r="K1504" s="33" t="n"/>
      <c r="L1504" s="33">
        <f>IF(K1504="", "", IF(OR(ISTEXT(K1504),ISTEXT($F1504)),"",K1504*$F1504))</f>
        <v/>
      </c>
      <c r="M1504" s="30">
        <f>IF(OR(H1504="",H1504=0),"",IF(K1504="",IF(J1504="","",IF(OR(ISTEXT(J1504),ISTEXT(H1504)),"",J1504/H1504)),IF(OR(ISTEXT(L1504),ISTEXT(H1504)),"",L1504/H1504)))</f>
        <v/>
      </c>
    </row>
    <row r="1505" ht="13.35" customHeight="1" s="162">
      <c r="B1505" s="42" t="n"/>
      <c r="C1505" s="231" t="inlineStr">
        <is>
          <t>Total</t>
        </is>
      </c>
      <c r="D1505" s="159" t="n"/>
      <c r="E1505" s="42" t="n"/>
      <c r="F1505" s="42" t="n"/>
      <c r="G1505" s="43" t="n"/>
      <c r="H1505" s="43">
        <f>IF(SUM(H1499:H1504)=0,"",SUM(H1499:H1504))</f>
        <v/>
      </c>
      <c r="I1505" s="43" t="n"/>
      <c r="J1505" s="43">
        <f>IF(SUM(J1499:J1504)=0,"",SUM(J1499:J1504))</f>
        <v/>
      </c>
      <c r="K1505" s="43" t="n"/>
      <c r="L1505" s="43">
        <f>IF(SUM(L1499:L1504)=0,"",SUM(L1499:L1504))</f>
        <v/>
      </c>
      <c r="M1505" s="35">
        <f>IF(OR(H1505="",H1505=0),"",IF(L1505="",IF(J1505="","",IF(OR(ISTEXT(J1505),ISTEXT(H1505)),"",J1505/H1505)),IF(OR(ISTEXT(L1505),ISTEXT(H1505)),"",L1505/H1505)))</f>
        <v/>
      </c>
    </row>
    <row r="1506" ht="13.35" customHeight="1" s="162">
      <c r="B1506" s="188" t="inlineStr">
        <is>
          <t>Remarks</t>
        </is>
      </c>
      <c r="C1506" s="173" t="n"/>
      <c r="D1506" s="154" t="n"/>
      <c r="E1506" s="174" t="n"/>
      <c r="F1506" s="174" t="n"/>
      <c r="G1506" s="174" t="n"/>
      <c r="H1506" s="174" t="n"/>
      <c r="I1506" s="174" t="n"/>
      <c r="J1506" s="174" t="n"/>
      <c r="K1506" s="174" t="n"/>
      <c r="L1506" s="174" t="n"/>
      <c r="M1506" s="173" t="n"/>
    </row>
    <row r="1507" ht="13.35" customHeight="1" s="162">
      <c r="B1507" s="154" t="n"/>
      <c r="C1507" s="174" t="n"/>
      <c r="D1507" s="174" t="n"/>
      <c r="E1507" s="174" t="n"/>
      <c r="F1507" s="174" t="n"/>
      <c r="G1507" s="174" t="n"/>
      <c r="H1507" s="174" t="n"/>
      <c r="I1507" s="174" t="n"/>
      <c r="J1507" s="174" t="n"/>
      <c r="K1507" s="174" t="n"/>
      <c r="L1507" s="174" t="n"/>
      <c r="M1507" s="173" t="n"/>
    </row>
    <row r="1508" ht="13.35" customHeight="1" s="162"/>
    <row r="1509" ht="13.35" customHeight="1" s="162"/>
    <row r="1510" ht="13.35" customHeight="1" s="162"/>
    <row r="1511" ht="13.35" customHeight="1" s="162"/>
    <row r="1512" ht="13.35" customHeight="1" s="162">
      <c r="B1512" s="200" t="inlineStr">
        <is>
          <t>System</t>
        </is>
      </c>
      <c r="C1512" s="403" t="n"/>
      <c r="D1512" s="209">
        <f>IF('{Equipment Data Entry}'!B208="","",'{Equipment Data Entry}'!B208)</f>
        <v/>
      </c>
      <c r="E1512" s="418" t="n"/>
      <c r="F1512" s="403" t="n"/>
      <c r="G1512" s="200" t="inlineStr">
        <is>
          <t>Service</t>
        </is>
      </c>
      <c r="H1512" s="403" t="n"/>
      <c r="I1512" s="210">
        <f>IF('{Equipment Data Entry}'!C208="","",'{Equipment Data Entry}'!C208)</f>
        <v/>
      </c>
      <c r="J1512" s="418" t="n"/>
      <c r="K1512" s="418" t="n"/>
      <c r="L1512" s="418" t="n"/>
      <c r="M1512" s="403" t="n"/>
    </row>
    <row r="1513" ht="13.35" customHeight="1" s="162">
      <c r="B1513" s="422" t="n"/>
      <c r="C1513" s="423" t="n"/>
      <c r="D1513" s="422" t="n"/>
      <c r="E1513" s="424" t="n"/>
      <c r="F1513" s="423" t="n"/>
      <c r="G1513" s="422" t="n"/>
      <c r="H1513" s="423" t="n"/>
      <c r="I1513" s="422" t="n"/>
      <c r="J1513" s="424" t="n"/>
      <c r="K1513" s="424" t="n"/>
      <c r="L1513" s="424" t="n"/>
      <c r="M1513" s="423" t="n"/>
    </row>
    <row r="1514" ht="13.35" customHeight="1" s="162">
      <c r="B1514" s="199" t="inlineStr">
        <is>
          <t>Terminal Type</t>
        </is>
      </c>
      <c r="C1514" s="401" t="n"/>
      <c r="D1514" s="204">
        <f>IF('{Equipment Data Entry}'!H208="","",'{Equipment Data Entry}'!H208)</f>
        <v/>
      </c>
      <c r="E1514" s="400" t="n"/>
      <c r="F1514" s="400" t="n"/>
      <c r="G1514" s="401" t="n"/>
      <c r="I1514" s="199" t="inlineStr">
        <is>
          <t>Instrument</t>
        </is>
      </c>
      <c r="J1514" s="400" t="n"/>
      <c r="K1514" s="401" t="n"/>
      <c r="L1514" s="199" t="n"/>
      <c r="M1514" s="401" t="n"/>
    </row>
    <row r="1515" ht="13.35" customHeight="1" s="162">
      <c r="B1515" s="200" t="inlineStr">
        <is>
          <t>Unit Data</t>
        </is>
      </c>
      <c r="C1515" s="400" t="n"/>
      <c r="D1515" s="400" t="n"/>
      <c r="E1515" s="400" t="n"/>
      <c r="F1515" s="400" t="n"/>
      <c r="G1515" s="401" t="n"/>
      <c r="I1515" s="200" t="inlineStr">
        <is>
          <t>Design and Performance Data</t>
        </is>
      </c>
      <c r="J1515" s="400" t="n"/>
      <c r="K1515" s="400" t="n"/>
      <c r="L1515" s="400" t="n"/>
      <c r="M1515" s="401" t="n"/>
    </row>
    <row r="1516" ht="13.35" customHeight="1" s="162">
      <c r="B1516" s="199" t="inlineStr">
        <is>
          <t>Manufacturer</t>
        </is>
      </c>
      <c r="C1516" s="401" t="n"/>
      <c r="D1516" s="204">
        <f>IF('{Equipment Data Entry}'!E208="","",'{Equipment Data Entry}'!E208)</f>
        <v/>
      </c>
      <c r="E1516" s="400" t="n"/>
      <c r="F1516" s="400" t="n"/>
      <c r="G1516" s="401" t="n"/>
      <c r="I1516" s="199" t="inlineStr">
        <is>
          <t>Design Criteria</t>
        </is>
      </c>
      <c r="J1516" s="400" t="n"/>
      <c r="K1516" s="401" t="n"/>
      <c r="L1516" s="199" t="inlineStr">
        <is>
          <t>Design</t>
        </is>
      </c>
      <c r="M1516" s="199" t="inlineStr">
        <is>
          <t>Actual</t>
        </is>
      </c>
    </row>
    <row r="1517" ht="13.35" customHeight="1" s="162">
      <c r="B1517" s="199" t="inlineStr">
        <is>
          <t>Model Number</t>
        </is>
      </c>
      <c r="C1517" s="401" t="n"/>
      <c r="D1517" s="204">
        <f>IF('{Equipment Data Entry}'!F208="","",'{Equipment Data Entry}'!F208)</f>
        <v/>
      </c>
      <c r="E1517" s="400" t="n"/>
      <c r="F1517" s="400" t="n"/>
      <c r="G1517" s="401" t="n"/>
      <c r="I1517" s="199" t="inlineStr">
        <is>
          <t>Maximum CFM</t>
        </is>
      </c>
      <c r="J1517" s="400" t="n"/>
      <c r="K1517" s="401" t="n"/>
      <c r="L1517" s="24">
        <f>IF('{Equipment Data Entry}'!I208="","",'{Equipment Data Entry}'!I208)</f>
        <v/>
      </c>
      <c r="M1517" s="24">
        <f>L1531</f>
        <v/>
      </c>
    </row>
    <row r="1518" ht="13.35" customHeight="1" s="162">
      <c r="B1518" s="199" t="inlineStr">
        <is>
          <t>Serial Number</t>
        </is>
      </c>
      <c r="C1518" s="401" t="n"/>
      <c r="D1518" s="204" t="n"/>
      <c r="E1518" s="400" t="n"/>
      <c r="F1518" s="400" t="n"/>
      <c r="G1518" s="401" t="n"/>
      <c r="I1518" s="199" t="inlineStr">
        <is>
          <t>Minimum CFM</t>
        </is>
      </c>
      <c r="J1518" s="400" t="n"/>
      <c r="K1518" s="401" t="n"/>
      <c r="L1518" s="24">
        <f>IF('{Equipment Data Entry}'!J208="","",'{Equipment Data Entry}'!J208)</f>
        <v/>
      </c>
      <c r="M1518" s="24" t="n"/>
    </row>
    <row r="1519" ht="13.35" customHeight="1" s="162">
      <c r="B1519" s="199" t="inlineStr">
        <is>
          <t>Area Served</t>
        </is>
      </c>
      <c r="C1519" s="401" t="n"/>
      <c r="D1519" s="204">
        <f>IF('{Equipment Data Entry}'!C208="","",'{Equipment Data Entry}'!C208)</f>
        <v/>
      </c>
      <c r="E1519" s="400" t="n"/>
      <c r="F1519" s="400" t="n"/>
      <c r="G1519" s="401" t="n"/>
      <c r="I1519" s="199" t="inlineStr">
        <is>
          <t>Fan CFM</t>
        </is>
      </c>
      <c r="J1519" s="400" t="n"/>
      <c r="K1519" s="401" t="n"/>
      <c r="L1519" s="24">
        <f>IF('{Equipment Data Entry}'!L208="","",'{Equipment Data Entry}'!L208)</f>
        <v/>
      </c>
      <c r="M1519" s="24" t="n"/>
    </row>
    <row r="1520" ht="13.35" customHeight="1" s="162">
      <c r="B1520" s="199" t="inlineStr">
        <is>
          <t>Location</t>
        </is>
      </c>
      <c r="C1520" s="401" t="n"/>
      <c r="D1520" s="204">
        <f>IF('{Equipment Data Entry}'!D208="","",'{Equipment Data Entry}'!D208)</f>
        <v/>
      </c>
      <c r="E1520" s="400" t="n"/>
      <c r="F1520" s="400" t="n"/>
      <c r="G1520" s="401" t="n"/>
      <c r="I1520" s="199" t="inlineStr">
        <is>
          <t>DDC Address</t>
        </is>
      </c>
      <c r="J1520" s="400" t="n"/>
      <c r="K1520" s="401" t="n"/>
      <c r="L1520" s="208">
        <f>IF('{Equipment Data Entry}'!M208="","",'{Equipment Data Entry}'!M208)</f>
        <v/>
      </c>
      <c r="M1520" s="401" t="n"/>
    </row>
    <row r="1521" ht="13.35" customHeight="1" s="162">
      <c r="B1521" s="199" t="inlineStr">
        <is>
          <t>Inlet Size</t>
        </is>
      </c>
      <c r="C1521" s="401" t="n"/>
      <c r="D1521" s="204">
        <f>IF('{Equipment Data Entry}'!G208="","",'{Equipment Data Entry}'!G208)</f>
        <v/>
      </c>
      <c r="E1521" s="400" t="n"/>
      <c r="F1521" s="400" t="n"/>
      <c r="G1521" s="401" t="n"/>
      <c r="I1521" s="199" t="inlineStr">
        <is>
          <t>Calibration Factor</t>
        </is>
      </c>
      <c r="J1521" s="400" t="n"/>
      <c r="K1521" s="401" t="n"/>
      <c r="L1521" s="27" t="n"/>
      <c r="M1521" s="401" t="n"/>
    </row>
    <row r="1522" ht="13.35" customHeight="1" s="162">
      <c r="B1522" s="199" t="inlineStr">
        <is>
          <t>DDC Max / Min</t>
        </is>
      </c>
      <c r="C1522" s="401" t="n"/>
      <c r="D1522" s="204" t="n"/>
      <c r="E1522" s="400" t="n"/>
      <c r="F1522" s="400" t="n"/>
      <c r="G1522" s="401" t="n"/>
      <c r="I1522" s="199" t="inlineStr">
        <is>
          <t>Heating CFM</t>
        </is>
      </c>
      <c r="J1522" s="400" t="n"/>
      <c r="K1522" s="401" t="n"/>
      <c r="L1522" s="27">
        <f>IF('{Equipment Data Entry}'!K208="","",'{Equipment Data Entry}'!K208)</f>
        <v/>
      </c>
      <c r="M1522" s="401" t="n"/>
    </row>
    <row r="1523" ht="13.35" customHeight="1" s="162">
      <c r="B1523" s="188" t="inlineStr">
        <is>
          <t>Register / Grille / Diffuser Airflow</t>
        </is>
      </c>
      <c r="C1523" s="174" t="n"/>
      <c r="D1523" s="174" t="n"/>
      <c r="E1523" s="174" t="n"/>
      <c r="F1523" s="173" t="n"/>
      <c r="G1523" s="233" t="inlineStr">
        <is>
          <t>Design VEL</t>
        </is>
      </c>
      <c r="H1523" s="194" t="inlineStr">
        <is>
          <t>Design CFM</t>
        </is>
      </c>
      <c r="I1523" s="188" t="inlineStr">
        <is>
          <t>Initial</t>
        </is>
      </c>
      <c r="J1523" s="173" t="n"/>
      <c r="K1523" s="188" t="inlineStr">
        <is>
          <t>Final</t>
        </is>
      </c>
      <c r="L1523" s="173" t="n"/>
      <c r="M1523" s="188" t="inlineStr">
        <is>
          <t>%</t>
        </is>
      </c>
    </row>
    <row r="1524" ht="13.35" customHeight="1" s="162">
      <c r="B1524" s="153" t="inlineStr">
        <is>
          <t>No.</t>
        </is>
      </c>
      <c r="C1524" s="188" t="inlineStr">
        <is>
          <t>Area Served</t>
        </is>
      </c>
      <c r="D1524" s="188" t="inlineStr">
        <is>
          <t>Type</t>
        </is>
      </c>
      <c r="E1524" s="188" t="inlineStr">
        <is>
          <t>Size</t>
        </is>
      </c>
      <c r="F1524" s="188" t="inlineStr">
        <is>
          <t>Ak</t>
        </is>
      </c>
      <c r="G1524" s="440" t="n"/>
      <c r="H1524" s="440" t="n"/>
      <c r="I1524" s="188" t="inlineStr">
        <is>
          <t>VEL</t>
        </is>
      </c>
      <c r="J1524" s="188" t="inlineStr">
        <is>
          <t>CFM</t>
        </is>
      </c>
      <c r="K1524" s="188" t="inlineStr">
        <is>
          <t>VEL</t>
        </is>
      </c>
      <c r="L1524" s="188" t="inlineStr">
        <is>
          <t>CFM</t>
        </is>
      </c>
      <c r="M1524" s="440" t="n"/>
    </row>
    <row r="1525" ht="13.35" customHeight="1" s="162">
      <c r="B1525" s="307" t="n"/>
      <c r="C1525" s="307" t="n"/>
      <c r="E1525" s="307" t="n"/>
      <c r="F1525" s="32" t="n"/>
      <c r="G1525" s="33">
        <f>IF(F1525="", "", IF(OR(ISTEXT(H1525),ISTEXT(F1525)),"",H1525/F1525))</f>
        <v/>
      </c>
      <c r="H1525" s="33" t="n"/>
      <c r="I1525" s="33" t="n"/>
      <c r="J1525" s="33">
        <f>IF(I1525="", "", IF(OR(ISTEXT(I1525),ISTEXT($F1525)),"",I1525*$F1525))</f>
        <v/>
      </c>
      <c r="K1525" s="33" t="n"/>
      <c r="L1525" s="33">
        <f>IF(K1525="", "", IF(OR(ISTEXT(K1525),ISTEXT($F1525)),"",K1525*$F1525))</f>
        <v/>
      </c>
      <c r="M1525" s="30">
        <f>IF(OR(H1525="",H1525=0),"",IF(K1525="",IF(J1525="","",IF(OR(ISTEXT(J1525),ISTEXT(H1525)),"",J1525/H1525)),IF(OR(ISTEXT(L1525),ISTEXT(H1525)),"",L1525/H1525)))</f>
        <v/>
      </c>
    </row>
    <row r="1526" ht="13.35" customHeight="1" s="162">
      <c r="B1526" s="307" t="n"/>
      <c r="C1526" s="307" t="n"/>
      <c r="E1526" s="307" t="n"/>
      <c r="F1526" s="32" t="n"/>
      <c r="G1526" s="33">
        <f>IF(F1526="", "", IF(OR(ISTEXT(H1526),ISTEXT(F1526)),"",H1526/F1526))</f>
        <v/>
      </c>
      <c r="H1526" s="33" t="n"/>
      <c r="I1526" s="33" t="n"/>
      <c r="J1526" s="33">
        <f>IF(I1526="", "", IF(OR(ISTEXT(I1526),ISTEXT($F1526)),"",I1526*$F1526))</f>
        <v/>
      </c>
      <c r="K1526" s="33" t="n"/>
      <c r="L1526" s="33">
        <f>IF(K1526="", "", IF(OR(ISTEXT(K1526),ISTEXT($F1526)),"",K1526*$F1526))</f>
        <v/>
      </c>
      <c r="M1526" s="30">
        <f>IF(OR(H1526="",H1526=0),"",IF(K1526="",IF(J1526="","",IF(OR(ISTEXT(J1526),ISTEXT(H1526)),"",J1526/H1526)),IF(OR(ISTEXT(L1526),ISTEXT(H1526)),"",L1526/H1526)))</f>
        <v/>
      </c>
    </row>
    <row r="1527" ht="13.35" customHeight="1" s="162">
      <c r="B1527" s="307" t="n"/>
      <c r="C1527" s="307" t="n"/>
      <c r="E1527" s="307" t="n"/>
      <c r="F1527" s="32" t="n"/>
      <c r="G1527" s="33">
        <f>IF(F1527="", "", IF(OR(ISTEXT(H1527),ISTEXT(F1527)),"",H1527/F1527))</f>
        <v/>
      </c>
      <c r="H1527" s="33" t="n"/>
      <c r="I1527" s="33" t="n"/>
      <c r="J1527" s="33">
        <f>IF(I1527="", "", IF(OR(ISTEXT(I1527),ISTEXT($F1527)),"",I1527*$F1527))</f>
        <v/>
      </c>
      <c r="K1527" s="33" t="n"/>
      <c r="L1527" s="33">
        <f>IF(K1527="", "", IF(OR(ISTEXT(K1527),ISTEXT($F1527)),"",K1527*$F1527))</f>
        <v/>
      </c>
      <c r="M1527" s="30">
        <f>IF(OR(H1527="",H1527=0),"",IF(K1527="",IF(J1527="","",IF(OR(ISTEXT(J1527),ISTEXT(H1527)),"",J1527/H1527)),IF(OR(ISTEXT(L1527),ISTEXT(H1527)),"",L1527/H1527)))</f>
        <v/>
      </c>
    </row>
    <row r="1528" ht="13.35" customHeight="1" s="162">
      <c r="B1528" s="307" t="n"/>
      <c r="C1528" s="307" t="n"/>
      <c r="E1528" s="307" t="n"/>
      <c r="F1528" s="32" t="n"/>
      <c r="G1528" s="33">
        <f>IF(F1528="", "", IF(OR(ISTEXT(H1528),ISTEXT(F1528)),"",H1528/F1528))</f>
        <v/>
      </c>
      <c r="H1528" s="33" t="n"/>
      <c r="I1528" s="33" t="n"/>
      <c r="J1528" s="33">
        <f>IF(I1528="", "", IF(OR(ISTEXT(I1528),ISTEXT($F1528)),"",I1528*$F1528))</f>
        <v/>
      </c>
      <c r="K1528" s="33" t="n"/>
      <c r="L1528" s="33">
        <f>IF(K1528="", "", IF(OR(ISTEXT(K1528),ISTEXT($F1528)),"",K1528*$F1528))</f>
        <v/>
      </c>
      <c r="M1528" s="30">
        <f>IF(OR(H1528="",H1528=0),"",IF(K1528="",IF(J1528="","",IF(OR(ISTEXT(J1528),ISTEXT(H1528)),"",J1528/H1528)),IF(OR(ISTEXT(L1528),ISTEXT(H1528)),"",L1528/H1528)))</f>
        <v/>
      </c>
    </row>
    <row r="1529" ht="13.35" customHeight="1" s="162">
      <c r="B1529" s="307" t="n"/>
      <c r="C1529" s="307" t="n"/>
      <c r="E1529" s="307" t="n"/>
      <c r="F1529" s="32" t="n"/>
      <c r="G1529" s="33">
        <f>IF(F1529="", "", IF(OR(ISTEXT(H1529),ISTEXT(F1529)),"",H1529/F1529))</f>
        <v/>
      </c>
      <c r="H1529" s="33" t="n"/>
      <c r="I1529" s="33" t="n"/>
      <c r="J1529" s="33">
        <f>IF(I1529="", "", IF(OR(ISTEXT(I1529),ISTEXT($F1529)),"",I1529*$F1529))</f>
        <v/>
      </c>
      <c r="K1529" s="33" t="n"/>
      <c r="L1529" s="33">
        <f>IF(K1529="", "", IF(OR(ISTEXT(K1529),ISTEXT($F1529)),"",K1529*$F1529))</f>
        <v/>
      </c>
      <c r="M1529" s="30">
        <f>IF(OR(H1529="",H1529=0),"",IF(K1529="",IF(J1529="","",IF(OR(ISTEXT(J1529),ISTEXT(H1529)),"",J1529/H1529)),IF(OR(ISTEXT(L1529),ISTEXT(H1529)),"",L1529/H1529)))</f>
        <v/>
      </c>
    </row>
    <row r="1530" ht="13.35" customHeight="1" s="162">
      <c r="B1530" s="307" t="n"/>
      <c r="C1530" s="307" t="n"/>
      <c r="E1530" s="307" t="n"/>
      <c r="F1530" s="32" t="n"/>
      <c r="G1530" s="33">
        <f>IF(F1530="", "", IF(OR(ISTEXT(H1530),ISTEXT(F1530)),"",H1530/F1530))</f>
        <v/>
      </c>
      <c r="H1530" s="33" t="n"/>
      <c r="I1530" s="33" t="n"/>
      <c r="J1530" s="33">
        <f>IF(I1530="", "", IF(OR(ISTEXT(I1530),ISTEXT($F1530)),"",I1530*$F1530))</f>
        <v/>
      </c>
      <c r="K1530" s="33" t="n"/>
      <c r="L1530" s="33">
        <f>IF(K1530="", "", IF(OR(ISTEXT(K1530),ISTEXT($F1530)),"",K1530*$F1530))</f>
        <v/>
      </c>
      <c r="M1530" s="30">
        <f>IF(OR(H1530="",H1530=0),"",IF(K1530="",IF(J1530="","",IF(OR(ISTEXT(J1530),ISTEXT(H1530)),"",J1530/H1530)),IF(OR(ISTEXT(L1530),ISTEXT(H1530)),"",L1530/H1530)))</f>
        <v/>
      </c>
    </row>
    <row r="1531" ht="13.35" customHeight="1" s="162">
      <c r="B1531" s="42" t="n"/>
      <c r="C1531" s="231" t="inlineStr">
        <is>
          <t>Total</t>
        </is>
      </c>
      <c r="D1531" s="159" t="n"/>
      <c r="E1531" s="42" t="n"/>
      <c r="F1531" s="42" t="n"/>
      <c r="G1531" s="43" t="n"/>
      <c r="H1531" s="43">
        <f>IF(SUM(H1525:H1530)=0,"",SUM(H1525:H1530))</f>
        <v/>
      </c>
      <c r="I1531" s="43" t="n"/>
      <c r="J1531" s="43">
        <f>IF(SUM(J1525:J1530)=0,"",SUM(J1525:J1530))</f>
        <v/>
      </c>
      <c r="K1531" s="43" t="n"/>
      <c r="L1531" s="43">
        <f>IF(SUM(L1525:L1530)=0,"",SUM(L1525:L1530))</f>
        <v/>
      </c>
      <c r="M1531" s="35">
        <f>IF(OR(H1531="",H1531=0),"",IF(L1531="",IF(J1531="","",IF(OR(ISTEXT(J1531),ISTEXT(H1531)),"",J1531/H1531)),IF(OR(ISTEXT(L1531),ISTEXT(H1531)),"",L1531/H1531)))</f>
        <v/>
      </c>
    </row>
    <row r="1532" ht="13.35" customHeight="1" s="162">
      <c r="B1532" s="188" t="inlineStr">
        <is>
          <t>Remarks</t>
        </is>
      </c>
      <c r="C1532" s="173" t="n"/>
      <c r="D1532" s="154" t="n"/>
      <c r="E1532" s="174" t="n"/>
      <c r="F1532" s="174" t="n"/>
      <c r="G1532" s="174" t="n"/>
      <c r="H1532" s="174" t="n"/>
      <c r="I1532" s="174" t="n"/>
      <c r="J1532" s="174" t="n"/>
      <c r="K1532" s="174" t="n"/>
      <c r="L1532" s="174" t="n"/>
      <c r="M1532" s="173" t="n"/>
    </row>
    <row r="1533" ht="13.35" customHeight="1" s="162">
      <c r="B1533" s="154" t="n"/>
      <c r="C1533" s="174" t="n"/>
      <c r="D1533" s="174" t="n"/>
      <c r="E1533" s="174" t="n"/>
      <c r="F1533" s="174" t="n"/>
      <c r="G1533" s="174" t="n"/>
      <c r="H1533" s="174" t="n"/>
      <c r="I1533" s="174" t="n"/>
      <c r="J1533" s="174" t="n"/>
      <c r="K1533" s="174" t="n"/>
      <c r="L1533" s="174" t="n"/>
      <c r="M1533" s="173" t="n"/>
    </row>
    <row r="1534" ht="13.35" customHeight="1" s="162"/>
    <row r="1535" ht="13.35" customHeight="1" s="162"/>
    <row r="1536" ht="13.35" customHeight="1" s="162"/>
    <row r="1537" ht="13.35" customHeight="1" s="162"/>
    <row r="1538" ht="13.35" customHeight="1" s="162">
      <c r="B1538" s="200" t="inlineStr">
        <is>
          <t>System</t>
        </is>
      </c>
      <c r="C1538" s="403" t="n"/>
      <c r="D1538" s="209">
        <f>IF('{Equipment Data Entry}'!B209="","",'{Equipment Data Entry}'!B209)</f>
        <v/>
      </c>
      <c r="E1538" s="418" t="n"/>
      <c r="F1538" s="403" t="n"/>
      <c r="G1538" s="200" t="inlineStr">
        <is>
          <t>Service</t>
        </is>
      </c>
      <c r="H1538" s="403" t="n"/>
      <c r="I1538" s="210">
        <f>IF('{Equipment Data Entry}'!C209="","",'{Equipment Data Entry}'!C209)</f>
        <v/>
      </c>
      <c r="J1538" s="418" t="n"/>
      <c r="K1538" s="418" t="n"/>
      <c r="L1538" s="418" t="n"/>
      <c r="M1538" s="403" t="n"/>
    </row>
    <row r="1539" ht="13.35" customHeight="1" s="162">
      <c r="B1539" s="422" t="n"/>
      <c r="C1539" s="423" t="n"/>
      <c r="D1539" s="422" t="n"/>
      <c r="E1539" s="424" t="n"/>
      <c r="F1539" s="423" t="n"/>
      <c r="G1539" s="422" t="n"/>
      <c r="H1539" s="423" t="n"/>
      <c r="I1539" s="422" t="n"/>
      <c r="J1539" s="424" t="n"/>
      <c r="K1539" s="424" t="n"/>
      <c r="L1539" s="424" t="n"/>
      <c r="M1539" s="423" t="n"/>
    </row>
    <row r="1540" ht="13.35" customHeight="1" s="162">
      <c r="B1540" s="199" t="inlineStr">
        <is>
          <t>Terminal Type</t>
        </is>
      </c>
      <c r="C1540" s="401" t="n"/>
      <c r="D1540" s="204">
        <f>IF('{Equipment Data Entry}'!H209="","",'{Equipment Data Entry}'!H209)</f>
        <v/>
      </c>
      <c r="E1540" s="400" t="n"/>
      <c r="F1540" s="400" t="n"/>
      <c r="G1540" s="401" t="n"/>
      <c r="I1540" s="199" t="inlineStr">
        <is>
          <t>Instrument</t>
        </is>
      </c>
      <c r="J1540" s="400" t="n"/>
      <c r="K1540" s="401" t="n"/>
      <c r="L1540" s="199" t="n"/>
      <c r="M1540" s="401" t="n"/>
    </row>
    <row r="1541" ht="13.35" customHeight="1" s="162">
      <c r="B1541" s="200" t="inlineStr">
        <is>
          <t>Unit Data</t>
        </is>
      </c>
      <c r="C1541" s="400" t="n"/>
      <c r="D1541" s="400" t="n"/>
      <c r="E1541" s="400" t="n"/>
      <c r="F1541" s="400" t="n"/>
      <c r="G1541" s="401" t="n"/>
      <c r="I1541" s="200" t="inlineStr">
        <is>
          <t>Design and Performance Data</t>
        </is>
      </c>
      <c r="J1541" s="400" t="n"/>
      <c r="K1541" s="400" t="n"/>
      <c r="L1541" s="400" t="n"/>
      <c r="M1541" s="401" t="n"/>
    </row>
    <row r="1542" ht="13.35" customHeight="1" s="162">
      <c r="B1542" s="199" t="inlineStr">
        <is>
          <t>Manufacturer</t>
        </is>
      </c>
      <c r="C1542" s="401" t="n"/>
      <c r="D1542" s="204">
        <f>IF('{Equipment Data Entry}'!E209="","",'{Equipment Data Entry}'!E209)</f>
        <v/>
      </c>
      <c r="E1542" s="400" t="n"/>
      <c r="F1542" s="400" t="n"/>
      <c r="G1542" s="401" t="n"/>
      <c r="I1542" s="199" t="inlineStr">
        <is>
          <t>Design Criteria</t>
        </is>
      </c>
      <c r="J1542" s="400" t="n"/>
      <c r="K1542" s="401" t="n"/>
      <c r="L1542" s="199" t="inlineStr">
        <is>
          <t>Design</t>
        </is>
      </c>
      <c r="M1542" s="199" t="inlineStr">
        <is>
          <t>Actual</t>
        </is>
      </c>
    </row>
    <row r="1543" ht="13.35" customHeight="1" s="162">
      <c r="B1543" s="199" t="inlineStr">
        <is>
          <t>Model Number</t>
        </is>
      </c>
      <c r="C1543" s="401" t="n"/>
      <c r="D1543" s="204">
        <f>IF('{Equipment Data Entry}'!F209="","",'{Equipment Data Entry}'!F209)</f>
        <v/>
      </c>
      <c r="E1543" s="400" t="n"/>
      <c r="F1543" s="400" t="n"/>
      <c r="G1543" s="401" t="n"/>
      <c r="I1543" s="199" t="inlineStr">
        <is>
          <t>Maximum CFM</t>
        </is>
      </c>
      <c r="J1543" s="400" t="n"/>
      <c r="K1543" s="401" t="n"/>
      <c r="L1543" s="24">
        <f>IF('{Equipment Data Entry}'!I209="","",'{Equipment Data Entry}'!I209)</f>
        <v/>
      </c>
      <c r="M1543" s="24">
        <f>L1557</f>
        <v/>
      </c>
    </row>
    <row r="1544" ht="13.35" customHeight="1" s="162">
      <c r="B1544" s="199" t="inlineStr">
        <is>
          <t>Serial Number</t>
        </is>
      </c>
      <c r="C1544" s="401" t="n"/>
      <c r="D1544" s="204" t="n"/>
      <c r="E1544" s="400" t="n"/>
      <c r="F1544" s="400" t="n"/>
      <c r="G1544" s="401" t="n"/>
      <c r="I1544" s="199" t="inlineStr">
        <is>
          <t>Minimum CFM</t>
        </is>
      </c>
      <c r="J1544" s="400" t="n"/>
      <c r="K1544" s="401" t="n"/>
      <c r="L1544" s="24">
        <f>IF('{Equipment Data Entry}'!J209="","",'{Equipment Data Entry}'!J209)</f>
        <v/>
      </c>
      <c r="M1544" s="24" t="n"/>
    </row>
    <row r="1545" ht="13.35" customHeight="1" s="162">
      <c r="B1545" s="199" t="inlineStr">
        <is>
          <t>Area Served</t>
        </is>
      </c>
      <c r="C1545" s="401" t="n"/>
      <c r="D1545" s="204">
        <f>IF('{Equipment Data Entry}'!C209="","",'{Equipment Data Entry}'!C209)</f>
        <v/>
      </c>
      <c r="E1545" s="400" t="n"/>
      <c r="F1545" s="400" t="n"/>
      <c r="G1545" s="401" t="n"/>
      <c r="I1545" s="199" t="inlineStr">
        <is>
          <t>Fan CFM</t>
        </is>
      </c>
      <c r="J1545" s="400" t="n"/>
      <c r="K1545" s="401" t="n"/>
      <c r="L1545" s="24">
        <f>IF('{Equipment Data Entry}'!L209="","",'{Equipment Data Entry}'!L209)</f>
        <v/>
      </c>
      <c r="M1545" s="24" t="n"/>
    </row>
    <row r="1546" ht="13.35" customHeight="1" s="162">
      <c r="B1546" s="199" t="inlineStr">
        <is>
          <t>Location</t>
        </is>
      </c>
      <c r="C1546" s="401" t="n"/>
      <c r="D1546" s="204">
        <f>IF('{Equipment Data Entry}'!D209="","",'{Equipment Data Entry}'!D209)</f>
        <v/>
      </c>
      <c r="E1546" s="400" t="n"/>
      <c r="F1546" s="400" t="n"/>
      <c r="G1546" s="401" t="n"/>
      <c r="I1546" s="199" t="inlineStr">
        <is>
          <t>DDC Address</t>
        </is>
      </c>
      <c r="J1546" s="400" t="n"/>
      <c r="K1546" s="401" t="n"/>
      <c r="L1546" s="208">
        <f>IF('{Equipment Data Entry}'!M209="","",'{Equipment Data Entry}'!M209)</f>
        <v/>
      </c>
      <c r="M1546" s="401" t="n"/>
    </row>
    <row r="1547" ht="13.35" customHeight="1" s="162">
      <c r="B1547" s="199" t="inlineStr">
        <is>
          <t>Inlet Size</t>
        </is>
      </c>
      <c r="C1547" s="401" t="n"/>
      <c r="D1547" s="204">
        <f>IF('{Equipment Data Entry}'!G209="","",'{Equipment Data Entry}'!G209)</f>
        <v/>
      </c>
      <c r="E1547" s="400" t="n"/>
      <c r="F1547" s="400" t="n"/>
      <c r="G1547" s="401" t="n"/>
      <c r="I1547" s="199" t="inlineStr">
        <is>
          <t>Calibration Factor</t>
        </is>
      </c>
      <c r="J1547" s="400" t="n"/>
      <c r="K1547" s="401" t="n"/>
      <c r="L1547" s="27" t="n"/>
      <c r="M1547" s="401" t="n"/>
    </row>
    <row r="1548" ht="13.35" customHeight="1" s="162">
      <c r="B1548" s="199" t="inlineStr">
        <is>
          <t>DDC Max / Min</t>
        </is>
      </c>
      <c r="C1548" s="401" t="n"/>
      <c r="D1548" s="204" t="n"/>
      <c r="E1548" s="400" t="n"/>
      <c r="F1548" s="400" t="n"/>
      <c r="G1548" s="401" t="n"/>
      <c r="I1548" s="199" t="inlineStr">
        <is>
          <t>Heating CFM</t>
        </is>
      </c>
      <c r="J1548" s="400" t="n"/>
      <c r="K1548" s="401" t="n"/>
      <c r="L1548" s="27">
        <f>IF('{Equipment Data Entry}'!K209="","",'{Equipment Data Entry}'!K209)</f>
        <v/>
      </c>
      <c r="M1548" s="401" t="n"/>
    </row>
    <row r="1549" ht="13.35" customHeight="1" s="162">
      <c r="B1549" s="188" t="inlineStr">
        <is>
          <t>Register / Grille / Diffuser Airflow</t>
        </is>
      </c>
      <c r="C1549" s="174" t="n"/>
      <c r="D1549" s="174" t="n"/>
      <c r="E1549" s="174" t="n"/>
      <c r="F1549" s="173" t="n"/>
      <c r="G1549" s="233" t="inlineStr">
        <is>
          <t>Design VEL</t>
        </is>
      </c>
      <c r="H1549" s="194" t="inlineStr">
        <is>
          <t>Design CFM</t>
        </is>
      </c>
      <c r="I1549" s="188" t="inlineStr">
        <is>
          <t>Initial</t>
        </is>
      </c>
      <c r="J1549" s="173" t="n"/>
      <c r="K1549" s="188" t="inlineStr">
        <is>
          <t>Final</t>
        </is>
      </c>
      <c r="L1549" s="173" t="n"/>
      <c r="M1549" s="188" t="inlineStr">
        <is>
          <t>%</t>
        </is>
      </c>
    </row>
    <row r="1550" ht="13.35" customHeight="1" s="162">
      <c r="B1550" s="153" t="inlineStr">
        <is>
          <t>No.</t>
        </is>
      </c>
      <c r="C1550" s="188" t="inlineStr">
        <is>
          <t>Area Served</t>
        </is>
      </c>
      <c r="D1550" s="188" t="inlineStr">
        <is>
          <t>Type</t>
        </is>
      </c>
      <c r="E1550" s="188" t="inlineStr">
        <is>
          <t>Size</t>
        </is>
      </c>
      <c r="F1550" s="188" t="inlineStr">
        <is>
          <t>Ak</t>
        </is>
      </c>
      <c r="G1550" s="440" t="n"/>
      <c r="H1550" s="440" t="n"/>
      <c r="I1550" s="188" t="inlineStr">
        <is>
          <t>VEL</t>
        </is>
      </c>
      <c r="J1550" s="188" t="inlineStr">
        <is>
          <t>CFM</t>
        </is>
      </c>
      <c r="K1550" s="188" t="inlineStr">
        <is>
          <t>VEL</t>
        </is>
      </c>
      <c r="L1550" s="188" t="inlineStr">
        <is>
          <t>CFM</t>
        </is>
      </c>
      <c r="M1550" s="440" t="n"/>
    </row>
    <row r="1551" ht="13.35" customHeight="1" s="162">
      <c r="B1551" s="307" t="n"/>
      <c r="C1551" s="307" t="n"/>
      <c r="E1551" s="307" t="n"/>
      <c r="F1551" s="32" t="n"/>
      <c r="G1551" s="33">
        <f>IF(F1551="", "", IF(OR(ISTEXT(H1551),ISTEXT(F1551)),"",H1551/F1551))</f>
        <v/>
      </c>
      <c r="H1551" s="33" t="n"/>
      <c r="I1551" s="33" t="n"/>
      <c r="J1551" s="33">
        <f>IF(I1551="", "", IF(OR(ISTEXT(I1551),ISTEXT($F1551)),"",I1551*$F1551))</f>
        <v/>
      </c>
      <c r="K1551" s="33" t="n"/>
      <c r="L1551" s="33">
        <f>IF(K1551="", "", IF(OR(ISTEXT(K1551),ISTEXT($F1551)),"",K1551*$F1551))</f>
        <v/>
      </c>
      <c r="M1551" s="30">
        <f>IF(OR(H1551="",H1551=0),"",IF(K1551="",IF(J1551="","",IF(OR(ISTEXT(J1551),ISTEXT(H1551)),"",J1551/H1551)),IF(OR(ISTEXT(L1551),ISTEXT(H1551)),"",L1551/H1551)))</f>
        <v/>
      </c>
    </row>
    <row r="1552" ht="13.35" customHeight="1" s="162">
      <c r="B1552" s="307" t="n"/>
      <c r="C1552" s="307" t="n"/>
      <c r="E1552" s="307" t="n"/>
      <c r="F1552" s="32" t="n"/>
      <c r="G1552" s="33">
        <f>IF(F1552="", "", IF(OR(ISTEXT(H1552),ISTEXT(F1552)),"",H1552/F1552))</f>
        <v/>
      </c>
      <c r="H1552" s="33" t="n"/>
      <c r="I1552" s="33" t="n"/>
      <c r="J1552" s="33">
        <f>IF(I1552="", "", IF(OR(ISTEXT(I1552),ISTEXT($F1552)),"",I1552*$F1552))</f>
        <v/>
      </c>
      <c r="K1552" s="33" t="n"/>
      <c r="L1552" s="33">
        <f>IF(K1552="", "", IF(OR(ISTEXT(K1552),ISTEXT($F1552)),"",K1552*$F1552))</f>
        <v/>
      </c>
      <c r="M1552" s="30">
        <f>IF(OR(H1552="",H1552=0),"",IF(K1552="",IF(J1552="","",IF(OR(ISTEXT(J1552),ISTEXT(H1552)),"",J1552/H1552)),IF(OR(ISTEXT(L1552),ISTEXT(H1552)),"",L1552/H1552)))</f>
        <v/>
      </c>
    </row>
    <row r="1553" ht="13.35" customHeight="1" s="162">
      <c r="B1553" s="307" t="n"/>
      <c r="C1553" s="307" t="n"/>
      <c r="E1553" s="307" t="n"/>
      <c r="F1553" s="32" t="n"/>
      <c r="G1553" s="33">
        <f>IF(F1553="", "", IF(OR(ISTEXT(H1553),ISTEXT(F1553)),"",H1553/F1553))</f>
        <v/>
      </c>
      <c r="H1553" s="33" t="n"/>
      <c r="I1553" s="33" t="n"/>
      <c r="J1553" s="33">
        <f>IF(I1553="", "", IF(OR(ISTEXT(I1553),ISTEXT($F1553)),"",I1553*$F1553))</f>
        <v/>
      </c>
      <c r="K1553" s="33" t="n"/>
      <c r="L1553" s="33">
        <f>IF(K1553="", "", IF(OR(ISTEXT(K1553),ISTEXT($F1553)),"",K1553*$F1553))</f>
        <v/>
      </c>
      <c r="M1553" s="30">
        <f>IF(OR(H1553="",H1553=0),"",IF(K1553="",IF(J1553="","",IF(OR(ISTEXT(J1553),ISTEXT(H1553)),"",J1553/H1553)),IF(OR(ISTEXT(L1553),ISTEXT(H1553)),"",L1553/H1553)))</f>
        <v/>
      </c>
    </row>
    <row r="1554" ht="13.35" customHeight="1" s="162">
      <c r="B1554" s="307" t="n"/>
      <c r="C1554" s="307" t="n"/>
      <c r="E1554" s="307" t="n"/>
      <c r="F1554" s="32" t="n"/>
      <c r="G1554" s="33">
        <f>IF(F1554="", "", IF(OR(ISTEXT(H1554),ISTEXT(F1554)),"",H1554/F1554))</f>
        <v/>
      </c>
      <c r="H1554" s="33" t="n"/>
      <c r="I1554" s="33" t="n"/>
      <c r="J1554" s="33">
        <f>IF(I1554="", "", IF(OR(ISTEXT(I1554),ISTEXT($F1554)),"",I1554*$F1554))</f>
        <v/>
      </c>
      <c r="K1554" s="33" t="n"/>
      <c r="L1554" s="33">
        <f>IF(K1554="", "", IF(OR(ISTEXT(K1554),ISTEXT($F1554)),"",K1554*$F1554))</f>
        <v/>
      </c>
      <c r="M1554" s="30">
        <f>IF(OR(H1554="",H1554=0),"",IF(K1554="",IF(J1554="","",IF(OR(ISTEXT(J1554),ISTEXT(H1554)),"",J1554/H1554)),IF(OR(ISTEXT(L1554),ISTEXT(H1554)),"",L1554/H1554)))</f>
        <v/>
      </c>
    </row>
    <row r="1555" ht="13.35" customHeight="1" s="162">
      <c r="B1555" s="307" t="n"/>
      <c r="C1555" s="307" t="n"/>
      <c r="E1555" s="307" t="n"/>
      <c r="F1555" s="32" t="n"/>
      <c r="G1555" s="33">
        <f>IF(F1555="", "", IF(OR(ISTEXT(H1555),ISTEXT(F1555)),"",H1555/F1555))</f>
        <v/>
      </c>
      <c r="H1555" s="33" t="n"/>
      <c r="I1555" s="33" t="n"/>
      <c r="J1555" s="33">
        <f>IF(I1555="", "", IF(OR(ISTEXT(I1555),ISTEXT($F1555)),"",I1555*$F1555))</f>
        <v/>
      </c>
      <c r="K1555" s="33" t="n"/>
      <c r="L1555" s="33">
        <f>IF(K1555="", "", IF(OR(ISTEXT(K1555),ISTEXT($F1555)),"",K1555*$F1555))</f>
        <v/>
      </c>
      <c r="M1555" s="30">
        <f>IF(OR(H1555="",H1555=0),"",IF(K1555="",IF(J1555="","",IF(OR(ISTEXT(J1555),ISTEXT(H1555)),"",J1555/H1555)),IF(OR(ISTEXT(L1555),ISTEXT(H1555)),"",L1555/H1555)))</f>
        <v/>
      </c>
    </row>
    <row r="1556" ht="13.35" customHeight="1" s="162">
      <c r="B1556" s="307" t="n"/>
      <c r="C1556" s="307" t="n"/>
      <c r="E1556" s="307" t="n"/>
      <c r="F1556" s="32" t="n"/>
      <c r="G1556" s="33">
        <f>IF(F1556="", "", IF(OR(ISTEXT(H1556),ISTEXT(F1556)),"",H1556/F1556))</f>
        <v/>
      </c>
      <c r="H1556" s="33" t="n"/>
      <c r="I1556" s="33" t="n"/>
      <c r="J1556" s="33">
        <f>IF(I1556="", "", IF(OR(ISTEXT(I1556),ISTEXT($F1556)),"",I1556*$F1556))</f>
        <v/>
      </c>
      <c r="K1556" s="33" t="n"/>
      <c r="L1556" s="33">
        <f>IF(K1556="", "", IF(OR(ISTEXT(K1556),ISTEXT($F1556)),"",K1556*$F1556))</f>
        <v/>
      </c>
      <c r="M1556" s="30">
        <f>IF(OR(H1556="",H1556=0),"",IF(K1556="",IF(J1556="","",IF(OR(ISTEXT(J1556),ISTEXT(H1556)),"",J1556/H1556)),IF(OR(ISTEXT(L1556),ISTEXT(H1556)),"",L1556/H1556)))</f>
        <v/>
      </c>
    </row>
    <row r="1557" ht="13.35" customHeight="1" s="162">
      <c r="B1557" s="42" t="n"/>
      <c r="C1557" s="231" t="inlineStr">
        <is>
          <t>Total</t>
        </is>
      </c>
      <c r="D1557" s="159" t="n"/>
      <c r="E1557" s="42" t="n"/>
      <c r="F1557" s="42" t="n"/>
      <c r="G1557" s="43" t="n"/>
      <c r="H1557" s="43">
        <f>IF(SUM(H1551:H1556)=0,"",SUM(H1551:H1556))</f>
        <v/>
      </c>
      <c r="I1557" s="43" t="n"/>
      <c r="J1557" s="43">
        <f>IF(SUM(J1551:J1556)=0,"",SUM(J1551:J1556))</f>
        <v/>
      </c>
      <c r="K1557" s="43" t="n"/>
      <c r="L1557" s="43">
        <f>IF(SUM(L1551:L1556)=0,"",SUM(L1551:L1556))</f>
        <v/>
      </c>
      <c r="M1557" s="35">
        <f>IF(OR(H1557="",H1557=0),"",IF(L1557="",IF(J1557="","",IF(OR(ISTEXT(J1557),ISTEXT(H1557)),"",J1557/H1557)),IF(OR(ISTEXT(L1557),ISTEXT(H1557)),"",L1557/H1557)))</f>
        <v/>
      </c>
    </row>
    <row r="1558" ht="13.35" customHeight="1" s="162">
      <c r="B1558" s="188" t="inlineStr">
        <is>
          <t>Remarks</t>
        </is>
      </c>
      <c r="C1558" s="173" t="n"/>
      <c r="D1558" s="154" t="n"/>
      <c r="E1558" s="174" t="n"/>
      <c r="F1558" s="174" t="n"/>
      <c r="G1558" s="174" t="n"/>
      <c r="H1558" s="174" t="n"/>
      <c r="I1558" s="174" t="n"/>
      <c r="J1558" s="174" t="n"/>
      <c r="K1558" s="174" t="n"/>
      <c r="L1558" s="174" t="n"/>
      <c r="M1558" s="173" t="n"/>
    </row>
    <row r="1559" ht="13.35" customHeight="1" s="162">
      <c r="B1559" s="154" t="n"/>
      <c r="C1559" s="174" t="n"/>
      <c r="D1559" s="174" t="n"/>
      <c r="E1559" s="174" t="n"/>
      <c r="F1559" s="174" t="n"/>
      <c r="G1559" s="174" t="n"/>
      <c r="H1559" s="174" t="n"/>
      <c r="I1559" s="174" t="n"/>
      <c r="J1559" s="174" t="n"/>
      <c r="K1559" s="174" t="n"/>
      <c r="L1559" s="174" t="n"/>
      <c r="M1559" s="173" t="n"/>
    </row>
    <row r="1560" ht="13.35" customHeight="1" s="162"/>
    <row r="1561" ht="13.35" customHeight="1" s="162"/>
    <row r="1562" ht="13.35" customHeight="1" s="162"/>
    <row r="1563" ht="13.35" customHeight="1" s="162"/>
    <row r="1564" ht="13.35" customHeight="1" s="162">
      <c r="B1564" s="200" t="inlineStr">
        <is>
          <t>System</t>
        </is>
      </c>
      <c r="C1564" s="403" t="n"/>
      <c r="D1564" s="209">
        <f>IF('{Equipment Data Entry}'!B210="","",'{Equipment Data Entry}'!B210)</f>
        <v/>
      </c>
      <c r="E1564" s="418" t="n"/>
      <c r="F1564" s="403" t="n"/>
      <c r="G1564" s="200" t="inlineStr">
        <is>
          <t>Service</t>
        </is>
      </c>
      <c r="H1564" s="403" t="n"/>
      <c r="I1564" s="210">
        <f>IF('{Equipment Data Entry}'!C210="","",'{Equipment Data Entry}'!C210)</f>
        <v/>
      </c>
      <c r="J1564" s="418" t="n"/>
      <c r="K1564" s="418" t="n"/>
      <c r="L1564" s="418" t="n"/>
      <c r="M1564" s="403" t="n"/>
    </row>
    <row r="1565" ht="13.35" customHeight="1" s="162">
      <c r="B1565" s="422" t="n"/>
      <c r="C1565" s="423" t="n"/>
      <c r="D1565" s="422" t="n"/>
      <c r="E1565" s="424" t="n"/>
      <c r="F1565" s="423" t="n"/>
      <c r="G1565" s="422" t="n"/>
      <c r="H1565" s="423" t="n"/>
      <c r="I1565" s="422" t="n"/>
      <c r="J1565" s="424" t="n"/>
      <c r="K1565" s="424" t="n"/>
      <c r="L1565" s="424" t="n"/>
      <c r="M1565" s="423" t="n"/>
    </row>
    <row r="1566" ht="13.35" customHeight="1" s="162">
      <c r="B1566" s="199" t="inlineStr">
        <is>
          <t>Terminal Type</t>
        </is>
      </c>
      <c r="C1566" s="401" t="n"/>
      <c r="D1566" s="204">
        <f>IF('{Equipment Data Entry}'!H210="","",'{Equipment Data Entry}'!H210)</f>
        <v/>
      </c>
      <c r="E1566" s="400" t="n"/>
      <c r="F1566" s="400" t="n"/>
      <c r="G1566" s="401" t="n"/>
      <c r="I1566" s="199" t="inlineStr">
        <is>
          <t>Instrument</t>
        </is>
      </c>
      <c r="J1566" s="400" t="n"/>
      <c r="K1566" s="401" t="n"/>
      <c r="L1566" s="199" t="n"/>
      <c r="M1566" s="401" t="n"/>
    </row>
    <row r="1567" ht="13.35" customHeight="1" s="162">
      <c r="B1567" s="200" t="inlineStr">
        <is>
          <t>Unit Data</t>
        </is>
      </c>
      <c r="C1567" s="400" t="n"/>
      <c r="D1567" s="400" t="n"/>
      <c r="E1567" s="400" t="n"/>
      <c r="F1567" s="400" t="n"/>
      <c r="G1567" s="401" t="n"/>
      <c r="I1567" s="200" t="inlineStr">
        <is>
          <t>Design and Performance Data</t>
        </is>
      </c>
      <c r="J1567" s="400" t="n"/>
      <c r="K1567" s="400" t="n"/>
      <c r="L1567" s="400" t="n"/>
      <c r="M1567" s="401" t="n"/>
    </row>
    <row r="1568" ht="13.35" customHeight="1" s="162">
      <c r="B1568" s="199" t="inlineStr">
        <is>
          <t>Manufacturer</t>
        </is>
      </c>
      <c r="C1568" s="401" t="n"/>
      <c r="D1568" s="204">
        <f>IF('{Equipment Data Entry}'!E210="","",'{Equipment Data Entry}'!E210)</f>
        <v/>
      </c>
      <c r="E1568" s="400" t="n"/>
      <c r="F1568" s="400" t="n"/>
      <c r="G1568" s="401" t="n"/>
      <c r="I1568" s="199" t="inlineStr">
        <is>
          <t>Design Criteria</t>
        </is>
      </c>
      <c r="J1568" s="400" t="n"/>
      <c r="K1568" s="401" t="n"/>
      <c r="L1568" s="199" t="inlineStr">
        <is>
          <t>Design</t>
        </is>
      </c>
      <c r="M1568" s="199" t="inlineStr">
        <is>
          <t>Actual</t>
        </is>
      </c>
    </row>
    <row r="1569" ht="13.35" customHeight="1" s="162">
      <c r="B1569" s="199" t="inlineStr">
        <is>
          <t>Model Number</t>
        </is>
      </c>
      <c r="C1569" s="401" t="n"/>
      <c r="D1569" s="204">
        <f>IF('{Equipment Data Entry}'!F210="","",'{Equipment Data Entry}'!F210)</f>
        <v/>
      </c>
      <c r="E1569" s="400" t="n"/>
      <c r="F1569" s="400" t="n"/>
      <c r="G1569" s="401" t="n"/>
      <c r="I1569" s="199" t="inlineStr">
        <is>
          <t>Maximum CFM</t>
        </is>
      </c>
      <c r="J1569" s="400" t="n"/>
      <c r="K1569" s="401" t="n"/>
      <c r="L1569" s="24">
        <f>IF('{Equipment Data Entry}'!I210="","",'{Equipment Data Entry}'!I210)</f>
        <v/>
      </c>
      <c r="M1569" s="24">
        <f>L1583</f>
        <v/>
      </c>
    </row>
    <row r="1570" ht="13.35" customHeight="1" s="162">
      <c r="B1570" s="199" t="inlineStr">
        <is>
          <t>Serial Number</t>
        </is>
      </c>
      <c r="C1570" s="401" t="n"/>
      <c r="D1570" s="204" t="n"/>
      <c r="E1570" s="400" t="n"/>
      <c r="F1570" s="400" t="n"/>
      <c r="G1570" s="401" t="n"/>
      <c r="I1570" s="199" t="inlineStr">
        <is>
          <t>Minimum CFM</t>
        </is>
      </c>
      <c r="J1570" s="400" t="n"/>
      <c r="K1570" s="401" t="n"/>
      <c r="L1570" s="24">
        <f>IF('{Equipment Data Entry}'!J210="","",'{Equipment Data Entry}'!J210)</f>
        <v/>
      </c>
      <c r="M1570" s="24" t="n"/>
    </row>
    <row r="1571" ht="13.35" customHeight="1" s="162">
      <c r="B1571" s="199" t="inlineStr">
        <is>
          <t>Area Served</t>
        </is>
      </c>
      <c r="C1571" s="401" t="n"/>
      <c r="D1571" s="204">
        <f>IF('{Equipment Data Entry}'!C210="","",'{Equipment Data Entry}'!C210)</f>
        <v/>
      </c>
      <c r="E1571" s="400" t="n"/>
      <c r="F1571" s="400" t="n"/>
      <c r="G1571" s="401" t="n"/>
      <c r="I1571" s="199" t="inlineStr">
        <is>
          <t>Fan CFM</t>
        </is>
      </c>
      <c r="J1571" s="400" t="n"/>
      <c r="K1571" s="401" t="n"/>
      <c r="L1571" s="24">
        <f>IF('{Equipment Data Entry}'!L210="","",'{Equipment Data Entry}'!L210)</f>
        <v/>
      </c>
      <c r="M1571" s="24" t="n"/>
    </row>
    <row r="1572" ht="13.35" customHeight="1" s="162">
      <c r="B1572" s="199" t="inlineStr">
        <is>
          <t>Location</t>
        </is>
      </c>
      <c r="C1572" s="401" t="n"/>
      <c r="D1572" s="204">
        <f>IF('{Equipment Data Entry}'!D210="","",'{Equipment Data Entry}'!D210)</f>
        <v/>
      </c>
      <c r="E1572" s="400" t="n"/>
      <c r="F1572" s="400" t="n"/>
      <c r="G1572" s="401" t="n"/>
      <c r="I1572" s="199" t="inlineStr">
        <is>
          <t>DDC Address</t>
        </is>
      </c>
      <c r="J1572" s="400" t="n"/>
      <c r="K1572" s="401" t="n"/>
      <c r="L1572" s="208">
        <f>IF('{Equipment Data Entry}'!M210="","",'{Equipment Data Entry}'!M210)</f>
        <v/>
      </c>
      <c r="M1572" s="401" t="n"/>
    </row>
    <row r="1573" ht="13.35" customHeight="1" s="162">
      <c r="B1573" s="199" t="inlineStr">
        <is>
          <t>Inlet Size</t>
        </is>
      </c>
      <c r="C1573" s="401" t="n"/>
      <c r="D1573" s="204">
        <f>IF('{Equipment Data Entry}'!G210="","",'{Equipment Data Entry}'!G210)</f>
        <v/>
      </c>
      <c r="E1573" s="400" t="n"/>
      <c r="F1573" s="400" t="n"/>
      <c r="G1573" s="401" t="n"/>
      <c r="I1573" s="199" t="inlineStr">
        <is>
          <t>Calibration Factor</t>
        </is>
      </c>
      <c r="J1573" s="400" t="n"/>
      <c r="K1573" s="401" t="n"/>
      <c r="L1573" s="27" t="n"/>
      <c r="M1573" s="401" t="n"/>
    </row>
    <row r="1574" ht="13.35" customHeight="1" s="162">
      <c r="B1574" s="199" t="inlineStr">
        <is>
          <t>DDC Max / Min</t>
        </is>
      </c>
      <c r="C1574" s="401" t="n"/>
      <c r="D1574" s="204" t="n"/>
      <c r="E1574" s="400" t="n"/>
      <c r="F1574" s="400" t="n"/>
      <c r="G1574" s="401" t="n"/>
      <c r="I1574" s="199" t="inlineStr">
        <is>
          <t>Heating CFM</t>
        </is>
      </c>
      <c r="J1574" s="400" t="n"/>
      <c r="K1574" s="401" t="n"/>
      <c r="L1574" s="27">
        <f>IF('{Equipment Data Entry}'!K210="","",'{Equipment Data Entry}'!K210)</f>
        <v/>
      </c>
      <c r="M1574" s="401" t="n"/>
    </row>
    <row r="1575" ht="13.35" customHeight="1" s="162">
      <c r="B1575" s="188" t="inlineStr">
        <is>
          <t>Register / Grille / Diffuser Airflow</t>
        </is>
      </c>
      <c r="C1575" s="174" t="n"/>
      <c r="D1575" s="174" t="n"/>
      <c r="E1575" s="174" t="n"/>
      <c r="F1575" s="173" t="n"/>
      <c r="G1575" s="233" t="inlineStr">
        <is>
          <t>Design VEL</t>
        </is>
      </c>
      <c r="H1575" s="194" t="inlineStr">
        <is>
          <t>Design CFM</t>
        </is>
      </c>
      <c r="I1575" s="188" t="inlineStr">
        <is>
          <t>Initial</t>
        </is>
      </c>
      <c r="J1575" s="173" t="n"/>
      <c r="K1575" s="188" t="inlineStr">
        <is>
          <t>Final</t>
        </is>
      </c>
      <c r="L1575" s="173" t="n"/>
      <c r="M1575" s="188" t="inlineStr">
        <is>
          <t>%</t>
        </is>
      </c>
    </row>
    <row r="1576" ht="13.35" customHeight="1" s="162">
      <c r="B1576" s="153" t="inlineStr">
        <is>
          <t>No.</t>
        </is>
      </c>
      <c r="C1576" s="188" t="inlineStr">
        <is>
          <t>Area Served</t>
        </is>
      </c>
      <c r="D1576" s="188" t="inlineStr">
        <is>
          <t>Type</t>
        </is>
      </c>
      <c r="E1576" s="188" t="inlineStr">
        <is>
          <t>Size</t>
        </is>
      </c>
      <c r="F1576" s="188" t="inlineStr">
        <is>
          <t>Ak</t>
        </is>
      </c>
      <c r="G1576" s="440" t="n"/>
      <c r="H1576" s="440" t="n"/>
      <c r="I1576" s="188" t="inlineStr">
        <is>
          <t>VEL</t>
        </is>
      </c>
      <c r="J1576" s="188" t="inlineStr">
        <is>
          <t>CFM</t>
        </is>
      </c>
      <c r="K1576" s="188" t="inlineStr">
        <is>
          <t>VEL</t>
        </is>
      </c>
      <c r="L1576" s="188" t="inlineStr">
        <is>
          <t>CFM</t>
        </is>
      </c>
      <c r="M1576" s="440" t="n"/>
    </row>
    <row r="1577" ht="13.35" customHeight="1" s="162">
      <c r="B1577" s="307" t="n"/>
      <c r="C1577" s="307" t="n"/>
      <c r="E1577" s="307" t="n"/>
      <c r="F1577" s="32" t="n"/>
      <c r="G1577" s="33">
        <f>IF(F1577="", "", IF(OR(ISTEXT(H1577),ISTEXT(F1577)),"",H1577/F1577))</f>
        <v/>
      </c>
      <c r="H1577" s="33" t="n"/>
      <c r="I1577" s="33" t="n"/>
      <c r="J1577" s="33">
        <f>IF(I1577="", "", IF(OR(ISTEXT(I1577),ISTEXT($F1577)),"",I1577*$F1577))</f>
        <v/>
      </c>
      <c r="K1577" s="33" t="n"/>
      <c r="L1577" s="33">
        <f>IF(K1577="", "", IF(OR(ISTEXT(K1577),ISTEXT($F1577)),"",K1577*$F1577))</f>
        <v/>
      </c>
      <c r="M1577" s="30">
        <f>IF(OR(H1577="",H1577=0),"",IF(K1577="",IF(J1577="","",IF(OR(ISTEXT(J1577),ISTEXT(H1577)),"",J1577/H1577)),IF(OR(ISTEXT(L1577),ISTEXT(H1577)),"",L1577/H1577)))</f>
        <v/>
      </c>
    </row>
    <row r="1578" ht="13.35" customHeight="1" s="162">
      <c r="B1578" s="307" t="n"/>
      <c r="C1578" s="307" t="n"/>
      <c r="E1578" s="307" t="n"/>
      <c r="F1578" s="32" t="n"/>
      <c r="G1578" s="33">
        <f>IF(F1578="", "", IF(OR(ISTEXT(H1578),ISTEXT(F1578)),"",H1578/F1578))</f>
        <v/>
      </c>
      <c r="H1578" s="33" t="n"/>
      <c r="I1578" s="33" t="n"/>
      <c r="J1578" s="33">
        <f>IF(I1578="", "", IF(OR(ISTEXT(I1578),ISTEXT($F1578)),"",I1578*$F1578))</f>
        <v/>
      </c>
      <c r="K1578" s="33" t="n"/>
      <c r="L1578" s="33">
        <f>IF(K1578="", "", IF(OR(ISTEXT(K1578),ISTEXT($F1578)),"",K1578*$F1578))</f>
        <v/>
      </c>
      <c r="M1578" s="30">
        <f>IF(OR(H1578="",H1578=0),"",IF(K1578="",IF(J1578="","",IF(OR(ISTEXT(J1578),ISTEXT(H1578)),"",J1578/H1578)),IF(OR(ISTEXT(L1578),ISTEXT(H1578)),"",L1578/H1578)))</f>
        <v/>
      </c>
    </row>
    <row r="1579" ht="13.35" customHeight="1" s="162">
      <c r="B1579" s="307" t="n"/>
      <c r="C1579" s="307" t="n"/>
      <c r="E1579" s="307" t="n"/>
      <c r="F1579" s="32" t="n"/>
      <c r="G1579" s="33">
        <f>IF(F1579="", "", IF(OR(ISTEXT(H1579),ISTEXT(F1579)),"",H1579/F1579))</f>
        <v/>
      </c>
      <c r="H1579" s="33" t="n"/>
      <c r="I1579" s="33" t="n"/>
      <c r="J1579" s="33">
        <f>IF(I1579="", "", IF(OR(ISTEXT(I1579),ISTEXT($F1579)),"",I1579*$F1579))</f>
        <v/>
      </c>
      <c r="K1579" s="33" t="n"/>
      <c r="L1579" s="33">
        <f>IF(K1579="", "", IF(OR(ISTEXT(K1579),ISTEXT($F1579)),"",K1579*$F1579))</f>
        <v/>
      </c>
      <c r="M1579" s="30">
        <f>IF(OR(H1579="",H1579=0),"",IF(K1579="",IF(J1579="","",IF(OR(ISTEXT(J1579),ISTEXT(H1579)),"",J1579/H1579)),IF(OR(ISTEXT(L1579),ISTEXT(H1579)),"",L1579/H1579)))</f>
        <v/>
      </c>
    </row>
    <row r="1580" ht="13.35" customHeight="1" s="162">
      <c r="B1580" s="307" t="n"/>
      <c r="C1580" s="307" t="n"/>
      <c r="E1580" s="307" t="n"/>
      <c r="F1580" s="32" t="n"/>
      <c r="G1580" s="33">
        <f>IF(F1580="", "", IF(OR(ISTEXT(H1580),ISTEXT(F1580)),"",H1580/F1580))</f>
        <v/>
      </c>
      <c r="H1580" s="33" t="n"/>
      <c r="I1580" s="33" t="n"/>
      <c r="J1580" s="33">
        <f>IF(I1580="", "", IF(OR(ISTEXT(I1580),ISTEXT($F1580)),"",I1580*$F1580))</f>
        <v/>
      </c>
      <c r="K1580" s="33" t="n"/>
      <c r="L1580" s="33">
        <f>IF(K1580="", "", IF(OR(ISTEXT(K1580),ISTEXT($F1580)),"",K1580*$F1580))</f>
        <v/>
      </c>
      <c r="M1580" s="30">
        <f>IF(OR(H1580="",H1580=0),"",IF(K1580="",IF(J1580="","",IF(OR(ISTEXT(J1580),ISTEXT(H1580)),"",J1580/H1580)),IF(OR(ISTEXT(L1580),ISTEXT(H1580)),"",L1580/H1580)))</f>
        <v/>
      </c>
    </row>
    <row r="1581" ht="13.35" customHeight="1" s="162">
      <c r="B1581" s="307" t="n"/>
      <c r="C1581" s="307" t="n"/>
      <c r="E1581" s="307" t="n"/>
      <c r="F1581" s="32" t="n"/>
      <c r="G1581" s="33">
        <f>IF(F1581="", "", IF(OR(ISTEXT(H1581),ISTEXT(F1581)),"",H1581/F1581))</f>
        <v/>
      </c>
      <c r="H1581" s="33" t="n"/>
      <c r="I1581" s="33" t="n"/>
      <c r="J1581" s="33">
        <f>IF(I1581="", "", IF(OR(ISTEXT(I1581),ISTEXT($F1581)),"",I1581*$F1581))</f>
        <v/>
      </c>
      <c r="K1581" s="33" t="n"/>
      <c r="L1581" s="33">
        <f>IF(K1581="", "", IF(OR(ISTEXT(K1581),ISTEXT($F1581)),"",K1581*$F1581))</f>
        <v/>
      </c>
      <c r="M1581" s="30">
        <f>IF(OR(H1581="",H1581=0),"",IF(K1581="",IF(J1581="","",IF(OR(ISTEXT(J1581),ISTEXT(H1581)),"",J1581/H1581)),IF(OR(ISTEXT(L1581),ISTEXT(H1581)),"",L1581/H1581)))</f>
        <v/>
      </c>
    </row>
    <row r="1582" ht="13.35" customHeight="1" s="162">
      <c r="B1582" s="307" t="n"/>
      <c r="C1582" s="307" t="n"/>
      <c r="E1582" s="307" t="n"/>
      <c r="F1582" s="32" t="n"/>
      <c r="G1582" s="33">
        <f>IF(F1582="", "", IF(OR(ISTEXT(H1582),ISTEXT(F1582)),"",H1582/F1582))</f>
        <v/>
      </c>
      <c r="H1582" s="33" t="n"/>
      <c r="I1582" s="33" t="n"/>
      <c r="J1582" s="33">
        <f>IF(I1582="", "", IF(OR(ISTEXT(I1582),ISTEXT($F1582)),"",I1582*$F1582))</f>
        <v/>
      </c>
      <c r="K1582" s="33" t="n"/>
      <c r="L1582" s="33">
        <f>IF(K1582="", "", IF(OR(ISTEXT(K1582),ISTEXT($F1582)),"",K1582*$F1582))</f>
        <v/>
      </c>
      <c r="M1582" s="30">
        <f>IF(OR(H1582="",H1582=0),"",IF(K1582="",IF(J1582="","",IF(OR(ISTEXT(J1582),ISTEXT(H1582)),"",J1582/H1582)),IF(OR(ISTEXT(L1582),ISTEXT(H1582)),"",L1582/H1582)))</f>
        <v/>
      </c>
    </row>
    <row r="1583" ht="13.35" customHeight="1" s="162">
      <c r="B1583" s="42" t="n"/>
      <c r="C1583" s="231" t="inlineStr">
        <is>
          <t>Total</t>
        </is>
      </c>
      <c r="D1583" s="159" t="n"/>
      <c r="E1583" s="42" t="n"/>
      <c r="F1583" s="42" t="n"/>
      <c r="G1583" s="43" t="n"/>
      <c r="H1583" s="43">
        <f>IF(SUM(H1577:H1582)=0,"",SUM(H1577:H1582))</f>
        <v/>
      </c>
      <c r="I1583" s="43" t="n"/>
      <c r="J1583" s="43">
        <f>IF(SUM(J1577:J1582)=0,"",SUM(J1577:J1582))</f>
        <v/>
      </c>
      <c r="K1583" s="43" t="n"/>
      <c r="L1583" s="43">
        <f>IF(SUM(L1577:L1582)=0,"",SUM(L1577:L1582))</f>
        <v/>
      </c>
      <c r="M1583" s="35">
        <f>IF(OR(H1583="",H1583=0),"",IF(L1583="",IF(J1583="","",IF(OR(ISTEXT(J1583),ISTEXT(H1583)),"",J1583/H1583)),IF(OR(ISTEXT(L1583),ISTEXT(H1583)),"",L1583/H1583)))</f>
        <v/>
      </c>
    </row>
    <row r="1584" ht="13.35" customHeight="1" s="162">
      <c r="B1584" s="188" t="inlineStr">
        <is>
          <t>Remarks</t>
        </is>
      </c>
      <c r="C1584" s="173" t="n"/>
      <c r="D1584" s="154" t="n"/>
      <c r="E1584" s="174" t="n"/>
      <c r="F1584" s="174" t="n"/>
      <c r="G1584" s="174" t="n"/>
      <c r="H1584" s="174" t="n"/>
      <c r="I1584" s="174" t="n"/>
      <c r="J1584" s="174" t="n"/>
      <c r="K1584" s="174" t="n"/>
      <c r="L1584" s="174" t="n"/>
      <c r="M1584" s="173" t="n"/>
    </row>
    <row r="1585" ht="13.35" customHeight="1" s="162">
      <c r="B1585" s="154" t="n"/>
      <c r="C1585" s="174" t="n"/>
      <c r="D1585" s="174" t="n"/>
      <c r="E1585" s="174" t="n"/>
      <c r="F1585" s="174" t="n"/>
      <c r="G1585" s="174" t="n"/>
      <c r="H1585" s="174" t="n"/>
      <c r="I1585" s="174" t="n"/>
      <c r="J1585" s="174" t="n"/>
      <c r="K1585" s="174" t="n"/>
      <c r="L1585" s="174" t="n"/>
      <c r="M1585" s="173" t="n"/>
    </row>
    <row r="1586" ht="13.35" customHeight="1" s="162"/>
    <row r="1587" ht="13.35" customHeight="1" s="162"/>
    <row r="1588" ht="13.35" customHeight="1" s="162"/>
    <row r="1589" ht="13.35" customHeight="1" s="162"/>
    <row r="1590" ht="13.35" customHeight="1" s="162">
      <c r="B1590" s="200" t="inlineStr">
        <is>
          <t>System</t>
        </is>
      </c>
      <c r="C1590" s="403" t="n"/>
      <c r="D1590" s="209">
        <f>IF('{Equipment Data Entry}'!B211="","",'{Equipment Data Entry}'!B211)</f>
        <v/>
      </c>
      <c r="E1590" s="418" t="n"/>
      <c r="F1590" s="403" t="n"/>
      <c r="G1590" s="200" t="inlineStr">
        <is>
          <t>Service</t>
        </is>
      </c>
      <c r="H1590" s="403" t="n"/>
      <c r="I1590" s="210">
        <f>IF('{Equipment Data Entry}'!C211="","",'{Equipment Data Entry}'!C211)</f>
        <v/>
      </c>
      <c r="J1590" s="418" t="n"/>
      <c r="K1590" s="418" t="n"/>
      <c r="L1590" s="418" t="n"/>
      <c r="M1590" s="403" t="n"/>
    </row>
    <row r="1591" ht="13.35" customHeight="1" s="162">
      <c r="B1591" s="422" t="n"/>
      <c r="C1591" s="423" t="n"/>
      <c r="D1591" s="422" t="n"/>
      <c r="E1591" s="424" t="n"/>
      <c r="F1591" s="423" t="n"/>
      <c r="G1591" s="422" t="n"/>
      <c r="H1591" s="423" t="n"/>
      <c r="I1591" s="422" t="n"/>
      <c r="J1591" s="424" t="n"/>
      <c r="K1591" s="424" t="n"/>
      <c r="L1591" s="424" t="n"/>
      <c r="M1591" s="423" t="n"/>
    </row>
    <row r="1592" ht="13.35" customHeight="1" s="162">
      <c r="B1592" s="199" t="inlineStr">
        <is>
          <t>Terminal Type</t>
        </is>
      </c>
      <c r="C1592" s="401" t="n"/>
      <c r="D1592" s="204">
        <f>IF('{Equipment Data Entry}'!H211="","",'{Equipment Data Entry}'!H211)</f>
        <v/>
      </c>
      <c r="E1592" s="400" t="n"/>
      <c r="F1592" s="400" t="n"/>
      <c r="G1592" s="401" t="n"/>
      <c r="I1592" s="199" t="inlineStr">
        <is>
          <t>Instrument</t>
        </is>
      </c>
      <c r="J1592" s="400" t="n"/>
      <c r="K1592" s="401" t="n"/>
      <c r="L1592" s="199" t="n"/>
      <c r="M1592" s="401" t="n"/>
    </row>
    <row r="1593" ht="13.35" customHeight="1" s="162">
      <c r="B1593" s="200" t="inlineStr">
        <is>
          <t>Unit Data</t>
        </is>
      </c>
      <c r="C1593" s="400" t="n"/>
      <c r="D1593" s="400" t="n"/>
      <c r="E1593" s="400" t="n"/>
      <c r="F1593" s="400" t="n"/>
      <c r="G1593" s="401" t="n"/>
      <c r="I1593" s="200" t="inlineStr">
        <is>
          <t>Design and Performance Data</t>
        </is>
      </c>
      <c r="J1593" s="400" t="n"/>
      <c r="K1593" s="400" t="n"/>
      <c r="L1593" s="400" t="n"/>
      <c r="M1593" s="401" t="n"/>
    </row>
    <row r="1594" ht="13.35" customHeight="1" s="162">
      <c r="B1594" s="199" t="inlineStr">
        <is>
          <t>Manufacturer</t>
        </is>
      </c>
      <c r="C1594" s="401" t="n"/>
      <c r="D1594" s="204">
        <f>IF('{Equipment Data Entry}'!E211="","",'{Equipment Data Entry}'!E211)</f>
        <v/>
      </c>
      <c r="E1594" s="400" t="n"/>
      <c r="F1594" s="400" t="n"/>
      <c r="G1594" s="401" t="n"/>
      <c r="I1594" s="199" t="inlineStr">
        <is>
          <t>Design Criteria</t>
        </is>
      </c>
      <c r="J1594" s="400" t="n"/>
      <c r="K1594" s="401" t="n"/>
      <c r="L1594" s="199" t="inlineStr">
        <is>
          <t>Design</t>
        </is>
      </c>
      <c r="M1594" s="199" t="inlineStr">
        <is>
          <t>Actual</t>
        </is>
      </c>
    </row>
    <row r="1595" ht="13.35" customHeight="1" s="162">
      <c r="B1595" s="199" t="inlineStr">
        <is>
          <t>Model Number</t>
        </is>
      </c>
      <c r="C1595" s="401" t="n"/>
      <c r="D1595" s="204">
        <f>IF('{Equipment Data Entry}'!F211="","",'{Equipment Data Entry}'!F211)</f>
        <v/>
      </c>
      <c r="E1595" s="400" t="n"/>
      <c r="F1595" s="400" t="n"/>
      <c r="G1595" s="401" t="n"/>
      <c r="I1595" s="199" t="inlineStr">
        <is>
          <t>Maximum CFM</t>
        </is>
      </c>
      <c r="J1595" s="400" t="n"/>
      <c r="K1595" s="401" t="n"/>
      <c r="L1595" s="24">
        <f>IF('{Equipment Data Entry}'!I211="","",'{Equipment Data Entry}'!I211)</f>
        <v/>
      </c>
      <c r="M1595" s="24">
        <f>L1609</f>
        <v/>
      </c>
    </row>
    <row r="1596" ht="13.35" customHeight="1" s="162">
      <c r="B1596" s="199" t="inlineStr">
        <is>
          <t>Serial Number</t>
        </is>
      </c>
      <c r="C1596" s="401" t="n"/>
      <c r="D1596" s="204" t="n"/>
      <c r="E1596" s="400" t="n"/>
      <c r="F1596" s="400" t="n"/>
      <c r="G1596" s="401" t="n"/>
      <c r="I1596" s="199" t="inlineStr">
        <is>
          <t>Minimum CFM</t>
        </is>
      </c>
      <c r="J1596" s="400" t="n"/>
      <c r="K1596" s="401" t="n"/>
      <c r="L1596" s="24">
        <f>IF('{Equipment Data Entry}'!J211="","",'{Equipment Data Entry}'!J211)</f>
        <v/>
      </c>
      <c r="M1596" s="24" t="n"/>
    </row>
    <row r="1597" ht="13.35" customHeight="1" s="162">
      <c r="B1597" s="199" t="inlineStr">
        <is>
          <t>Area Served</t>
        </is>
      </c>
      <c r="C1597" s="401" t="n"/>
      <c r="D1597" s="204">
        <f>IF('{Equipment Data Entry}'!C211="","",'{Equipment Data Entry}'!C211)</f>
        <v/>
      </c>
      <c r="E1597" s="400" t="n"/>
      <c r="F1597" s="400" t="n"/>
      <c r="G1597" s="401" t="n"/>
      <c r="I1597" s="199" t="inlineStr">
        <is>
          <t>Fan CFM</t>
        </is>
      </c>
      <c r="J1597" s="400" t="n"/>
      <c r="K1597" s="401" t="n"/>
      <c r="L1597" s="24">
        <f>IF('{Equipment Data Entry}'!L211="","",'{Equipment Data Entry}'!L211)</f>
        <v/>
      </c>
      <c r="M1597" s="24" t="n"/>
    </row>
    <row r="1598" ht="13.35" customHeight="1" s="162">
      <c r="B1598" s="199" t="inlineStr">
        <is>
          <t>Location</t>
        </is>
      </c>
      <c r="C1598" s="401" t="n"/>
      <c r="D1598" s="204">
        <f>IF('{Equipment Data Entry}'!D211="","",'{Equipment Data Entry}'!D211)</f>
        <v/>
      </c>
      <c r="E1598" s="400" t="n"/>
      <c r="F1598" s="400" t="n"/>
      <c r="G1598" s="401" t="n"/>
      <c r="I1598" s="199" t="inlineStr">
        <is>
          <t>DDC Address</t>
        </is>
      </c>
      <c r="J1598" s="400" t="n"/>
      <c r="K1598" s="401" t="n"/>
      <c r="L1598" s="208">
        <f>IF('{Equipment Data Entry}'!M211="","",'{Equipment Data Entry}'!M211)</f>
        <v/>
      </c>
      <c r="M1598" s="401" t="n"/>
    </row>
    <row r="1599" ht="13.35" customHeight="1" s="162">
      <c r="B1599" s="199" t="inlineStr">
        <is>
          <t>Inlet Size</t>
        </is>
      </c>
      <c r="C1599" s="401" t="n"/>
      <c r="D1599" s="204">
        <f>IF('{Equipment Data Entry}'!G211="","",'{Equipment Data Entry}'!G211)</f>
        <v/>
      </c>
      <c r="E1599" s="400" t="n"/>
      <c r="F1599" s="400" t="n"/>
      <c r="G1599" s="401" t="n"/>
      <c r="I1599" s="199" t="inlineStr">
        <is>
          <t>Calibration Factor</t>
        </is>
      </c>
      <c r="J1599" s="400" t="n"/>
      <c r="K1599" s="401" t="n"/>
      <c r="L1599" s="27" t="n"/>
      <c r="M1599" s="401" t="n"/>
    </row>
    <row r="1600" ht="13.35" customHeight="1" s="162">
      <c r="B1600" s="199" t="inlineStr">
        <is>
          <t>DDC Max / Min</t>
        </is>
      </c>
      <c r="C1600" s="401" t="n"/>
      <c r="D1600" s="204" t="n"/>
      <c r="E1600" s="400" t="n"/>
      <c r="F1600" s="400" t="n"/>
      <c r="G1600" s="401" t="n"/>
      <c r="I1600" s="199" t="inlineStr">
        <is>
          <t>Heating CFM</t>
        </is>
      </c>
      <c r="J1600" s="400" t="n"/>
      <c r="K1600" s="401" t="n"/>
      <c r="L1600" s="27">
        <f>IF('{Equipment Data Entry}'!K211="","",'{Equipment Data Entry}'!K211)</f>
        <v/>
      </c>
      <c r="M1600" s="401" t="n"/>
    </row>
    <row r="1601" ht="13.35" customHeight="1" s="162">
      <c r="B1601" s="188" t="inlineStr">
        <is>
          <t>Register / Grille / Diffuser Airflow</t>
        </is>
      </c>
      <c r="C1601" s="174" t="n"/>
      <c r="D1601" s="174" t="n"/>
      <c r="E1601" s="174" t="n"/>
      <c r="F1601" s="173" t="n"/>
      <c r="G1601" s="233" t="inlineStr">
        <is>
          <t>Design VEL</t>
        </is>
      </c>
      <c r="H1601" s="194" t="inlineStr">
        <is>
          <t>Design CFM</t>
        </is>
      </c>
      <c r="I1601" s="188" t="inlineStr">
        <is>
          <t>Initial</t>
        </is>
      </c>
      <c r="J1601" s="173" t="n"/>
      <c r="K1601" s="188" t="inlineStr">
        <is>
          <t>Final</t>
        </is>
      </c>
      <c r="L1601" s="173" t="n"/>
      <c r="M1601" s="188" t="inlineStr">
        <is>
          <t>%</t>
        </is>
      </c>
    </row>
    <row r="1602" ht="13.35" customHeight="1" s="162">
      <c r="B1602" s="153" t="inlineStr">
        <is>
          <t>No.</t>
        </is>
      </c>
      <c r="C1602" s="188" t="inlineStr">
        <is>
          <t>Area Served</t>
        </is>
      </c>
      <c r="D1602" s="188" t="inlineStr">
        <is>
          <t>Type</t>
        </is>
      </c>
      <c r="E1602" s="188" t="inlineStr">
        <is>
          <t>Size</t>
        </is>
      </c>
      <c r="F1602" s="188" t="inlineStr">
        <is>
          <t>Ak</t>
        </is>
      </c>
      <c r="G1602" s="440" t="n"/>
      <c r="H1602" s="440" t="n"/>
      <c r="I1602" s="188" t="inlineStr">
        <is>
          <t>VEL</t>
        </is>
      </c>
      <c r="J1602" s="188" t="inlineStr">
        <is>
          <t>CFM</t>
        </is>
      </c>
      <c r="K1602" s="188" t="inlineStr">
        <is>
          <t>VEL</t>
        </is>
      </c>
      <c r="L1602" s="188" t="inlineStr">
        <is>
          <t>CFM</t>
        </is>
      </c>
      <c r="M1602" s="440" t="n"/>
    </row>
    <row r="1603" ht="13.35" customHeight="1" s="162">
      <c r="B1603" s="307" t="n"/>
      <c r="C1603" s="307" t="n"/>
      <c r="E1603" s="307" t="n"/>
      <c r="F1603" s="32" t="n"/>
      <c r="G1603" s="33">
        <f>IF(F1603="", "", IF(OR(ISTEXT(H1603),ISTEXT(F1603)),"",H1603/F1603))</f>
        <v/>
      </c>
      <c r="H1603" s="33" t="n"/>
      <c r="I1603" s="33" t="n"/>
      <c r="J1603" s="33">
        <f>IF(I1603="", "", IF(OR(ISTEXT(I1603),ISTEXT($F1603)),"",I1603*$F1603))</f>
        <v/>
      </c>
      <c r="K1603" s="33" t="n"/>
      <c r="L1603" s="33">
        <f>IF(K1603="", "", IF(OR(ISTEXT(K1603),ISTEXT($F1603)),"",K1603*$F1603))</f>
        <v/>
      </c>
      <c r="M1603" s="30">
        <f>IF(OR(H1603="",H1603=0),"",IF(K1603="",IF(J1603="","",IF(OR(ISTEXT(J1603),ISTEXT(H1603)),"",J1603/H1603)),IF(OR(ISTEXT(L1603),ISTEXT(H1603)),"",L1603/H1603)))</f>
        <v/>
      </c>
    </row>
    <row r="1604" ht="13.35" customHeight="1" s="162">
      <c r="B1604" s="307" t="n"/>
      <c r="C1604" s="307" t="n"/>
      <c r="E1604" s="307" t="n"/>
      <c r="F1604" s="32" t="n"/>
      <c r="G1604" s="33">
        <f>IF(F1604="", "", IF(OR(ISTEXT(H1604),ISTEXT(F1604)),"",H1604/F1604))</f>
        <v/>
      </c>
      <c r="H1604" s="33" t="n"/>
      <c r="I1604" s="33" t="n"/>
      <c r="J1604" s="33">
        <f>IF(I1604="", "", IF(OR(ISTEXT(I1604),ISTEXT($F1604)),"",I1604*$F1604))</f>
        <v/>
      </c>
      <c r="K1604" s="33" t="n"/>
      <c r="L1604" s="33">
        <f>IF(K1604="", "", IF(OR(ISTEXT(K1604),ISTEXT($F1604)),"",K1604*$F1604))</f>
        <v/>
      </c>
      <c r="M1604" s="30">
        <f>IF(OR(H1604="",H1604=0),"",IF(K1604="",IF(J1604="","",IF(OR(ISTEXT(J1604),ISTEXT(H1604)),"",J1604/H1604)),IF(OR(ISTEXT(L1604),ISTEXT(H1604)),"",L1604/H1604)))</f>
        <v/>
      </c>
    </row>
    <row r="1605" ht="13.35" customHeight="1" s="162">
      <c r="B1605" s="307" t="n"/>
      <c r="C1605" s="307" t="n"/>
      <c r="E1605" s="307" t="n"/>
      <c r="F1605" s="32" t="n"/>
      <c r="G1605" s="33">
        <f>IF(F1605="", "", IF(OR(ISTEXT(H1605),ISTEXT(F1605)),"",H1605/F1605))</f>
        <v/>
      </c>
      <c r="H1605" s="33" t="n"/>
      <c r="I1605" s="33" t="n"/>
      <c r="J1605" s="33">
        <f>IF(I1605="", "", IF(OR(ISTEXT(I1605),ISTEXT($F1605)),"",I1605*$F1605))</f>
        <v/>
      </c>
      <c r="K1605" s="33" t="n"/>
      <c r="L1605" s="33">
        <f>IF(K1605="", "", IF(OR(ISTEXT(K1605),ISTEXT($F1605)),"",K1605*$F1605))</f>
        <v/>
      </c>
      <c r="M1605" s="30">
        <f>IF(OR(H1605="",H1605=0),"",IF(K1605="",IF(J1605="","",IF(OR(ISTEXT(J1605),ISTEXT(H1605)),"",J1605/H1605)),IF(OR(ISTEXT(L1605),ISTEXT(H1605)),"",L1605/H1605)))</f>
        <v/>
      </c>
    </row>
    <row r="1606" ht="13.35" customHeight="1" s="162">
      <c r="B1606" s="307" t="n"/>
      <c r="C1606" s="307" t="n"/>
      <c r="E1606" s="307" t="n"/>
      <c r="F1606" s="32" t="n"/>
      <c r="G1606" s="33">
        <f>IF(F1606="", "", IF(OR(ISTEXT(H1606),ISTEXT(F1606)),"",H1606/F1606))</f>
        <v/>
      </c>
      <c r="H1606" s="33" t="n"/>
      <c r="I1606" s="33" t="n"/>
      <c r="J1606" s="33">
        <f>IF(I1606="", "", IF(OR(ISTEXT(I1606),ISTEXT($F1606)),"",I1606*$F1606))</f>
        <v/>
      </c>
      <c r="K1606" s="33" t="n"/>
      <c r="L1606" s="33">
        <f>IF(K1606="", "", IF(OR(ISTEXT(K1606),ISTEXT($F1606)),"",K1606*$F1606))</f>
        <v/>
      </c>
      <c r="M1606" s="30">
        <f>IF(OR(H1606="",H1606=0),"",IF(K1606="",IF(J1606="","",IF(OR(ISTEXT(J1606),ISTEXT(H1606)),"",J1606/H1606)),IF(OR(ISTEXT(L1606),ISTEXT(H1606)),"",L1606/H1606)))</f>
        <v/>
      </c>
    </row>
    <row r="1607" ht="13.35" customHeight="1" s="162">
      <c r="B1607" s="307" t="n"/>
      <c r="C1607" s="307" t="n"/>
      <c r="E1607" s="307" t="n"/>
      <c r="F1607" s="32" t="n"/>
      <c r="G1607" s="33">
        <f>IF(F1607="", "", IF(OR(ISTEXT(H1607),ISTEXT(F1607)),"",H1607/F1607))</f>
        <v/>
      </c>
      <c r="H1607" s="33" t="n"/>
      <c r="I1607" s="33" t="n"/>
      <c r="J1607" s="33">
        <f>IF(I1607="", "", IF(OR(ISTEXT(I1607),ISTEXT($F1607)),"",I1607*$F1607))</f>
        <v/>
      </c>
      <c r="K1607" s="33" t="n"/>
      <c r="L1607" s="33">
        <f>IF(K1607="", "", IF(OR(ISTEXT(K1607),ISTEXT($F1607)),"",K1607*$F1607))</f>
        <v/>
      </c>
      <c r="M1607" s="30">
        <f>IF(OR(H1607="",H1607=0),"",IF(K1607="",IF(J1607="","",IF(OR(ISTEXT(J1607),ISTEXT(H1607)),"",J1607/H1607)),IF(OR(ISTEXT(L1607),ISTEXT(H1607)),"",L1607/H1607)))</f>
        <v/>
      </c>
    </row>
    <row r="1608" ht="13.35" customHeight="1" s="162">
      <c r="B1608" s="307" t="n"/>
      <c r="C1608" s="307" t="n"/>
      <c r="E1608" s="307" t="n"/>
      <c r="F1608" s="32" t="n"/>
      <c r="G1608" s="33">
        <f>IF(F1608="", "", IF(OR(ISTEXT(H1608),ISTEXT(F1608)),"",H1608/F1608))</f>
        <v/>
      </c>
      <c r="H1608" s="33" t="n"/>
      <c r="I1608" s="33" t="n"/>
      <c r="J1608" s="33">
        <f>IF(I1608="", "", IF(OR(ISTEXT(I1608),ISTEXT($F1608)),"",I1608*$F1608))</f>
        <v/>
      </c>
      <c r="K1608" s="33" t="n"/>
      <c r="L1608" s="33">
        <f>IF(K1608="", "", IF(OR(ISTEXT(K1608),ISTEXT($F1608)),"",K1608*$F1608))</f>
        <v/>
      </c>
      <c r="M1608" s="30">
        <f>IF(OR(H1608="",H1608=0),"",IF(K1608="",IF(J1608="","",IF(OR(ISTEXT(J1608),ISTEXT(H1608)),"",J1608/H1608)),IF(OR(ISTEXT(L1608),ISTEXT(H1608)),"",L1608/H1608)))</f>
        <v/>
      </c>
    </row>
    <row r="1609" ht="13.35" customHeight="1" s="162">
      <c r="B1609" s="42" t="n"/>
      <c r="C1609" s="231" t="inlineStr">
        <is>
          <t>Total</t>
        </is>
      </c>
      <c r="D1609" s="159" t="n"/>
      <c r="E1609" s="42" t="n"/>
      <c r="F1609" s="42" t="n"/>
      <c r="G1609" s="43" t="n"/>
      <c r="H1609" s="43">
        <f>IF(SUM(H1603:H1608)=0,"",SUM(H1603:H1608))</f>
        <v/>
      </c>
      <c r="I1609" s="43" t="n"/>
      <c r="J1609" s="43">
        <f>IF(SUM(J1603:J1608)=0,"",SUM(J1603:J1608))</f>
        <v/>
      </c>
      <c r="K1609" s="43" t="n"/>
      <c r="L1609" s="43">
        <f>IF(SUM(L1603:L1608)=0,"",SUM(L1603:L1608))</f>
        <v/>
      </c>
      <c r="M1609" s="35">
        <f>IF(OR(H1609="",H1609=0),"",IF(L1609="",IF(J1609="","",IF(OR(ISTEXT(J1609),ISTEXT(H1609)),"",J1609/H1609)),IF(OR(ISTEXT(L1609),ISTEXT(H1609)),"",L1609/H1609)))</f>
        <v/>
      </c>
    </row>
    <row r="1610" ht="13.35" customHeight="1" s="162">
      <c r="B1610" s="188" t="inlineStr">
        <is>
          <t>Remarks</t>
        </is>
      </c>
      <c r="C1610" s="173" t="n"/>
      <c r="D1610" s="154" t="n"/>
      <c r="E1610" s="174" t="n"/>
      <c r="F1610" s="174" t="n"/>
      <c r="G1610" s="174" t="n"/>
      <c r="H1610" s="174" t="n"/>
      <c r="I1610" s="174" t="n"/>
      <c r="J1610" s="174" t="n"/>
      <c r="K1610" s="174" t="n"/>
      <c r="L1610" s="174" t="n"/>
      <c r="M1610" s="173" t="n"/>
    </row>
    <row r="1611" ht="13.35" customHeight="1" s="162">
      <c r="B1611" s="154" t="n"/>
      <c r="C1611" s="174" t="n"/>
      <c r="D1611" s="174" t="n"/>
      <c r="E1611" s="174" t="n"/>
      <c r="F1611" s="174" t="n"/>
      <c r="G1611" s="174" t="n"/>
      <c r="H1611" s="174" t="n"/>
      <c r="I1611" s="174" t="n"/>
      <c r="J1611" s="174" t="n"/>
      <c r="K1611" s="174" t="n"/>
      <c r="L1611" s="174" t="n"/>
      <c r="M1611" s="173" t="n"/>
    </row>
    <row r="1612" ht="13.35" customHeight="1" s="162"/>
    <row r="1613" ht="13.35" customHeight="1" s="162"/>
    <row r="1614" ht="13.35" customHeight="1" s="162"/>
    <row r="1615" ht="13.35" customHeight="1" s="162"/>
    <row r="1616" ht="13.35" customHeight="1" s="162">
      <c r="B1616" s="200" t="inlineStr">
        <is>
          <t>System</t>
        </is>
      </c>
      <c r="C1616" s="403" t="n"/>
      <c r="D1616" s="209">
        <f>IF('{Equipment Data Entry}'!B212="","",'{Equipment Data Entry}'!B212)</f>
        <v/>
      </c>
      <c r="E1616" s="418" t="n"/>
      <c r="F1616" s="403" t="n"/>
      <c r="G1616" s="200" t="inlineStr">
        <is>
          <t>Service</t>
        </is>
      </c>
      <c r="H1616" s="403" t="n"/>
      <c r="I1616" s="210">
        <f>IF('{Equipment Data Entry}'!C212="","",'{Equipment Data Entry}'!C212)</f>
        <v/>
      </c>
      <c r="J1616" s="418" t="n"/>
      <c r="K1616" s="418" t="n"/>
      <c r="L1616" s="418" t="n"/>
      <c r="M1616" s="403" t="n"/>
    </row>
    <row r="1617" ht="13.35" customHeight="1" s="162">
      <c r="B1617" s="422" t="n"/>
      <c r="C1617" s="423" t="n"/>
      <c r="D1617" s="422" t="n"/>
      <c r="E1617" s="424" t="n"/>
      <c r="F1617" s="423" t="n"/>
      <c r="G1617" s="422" t="n"/>
      <c r="H1617" s="423" t="n"/>
      <c r="I1617" s="422" t="n"/>
      <c r="J1617" s="424" t="n"/>
      <c r="K1617" s="424" t="n"/>
      <c r="L1617" s="424" t="n"/>
      <c r="M1617" s="423" t="n"/>
    </row>
    <row r="1618" ht="13.35" customHeight="1" s="162">
      <c r="B1618" s="199" t="inlineStr">
        <is>
          <t>Terminal Type</t>
        </is>
      </c>
      <c r="C1618" s="401" t="n"/>
      <c r="D1618" s="204">
        <f>IF('{Equipment Data Entry}'!H212="","",'{Equipment Data Entry}'!H212)</f>
        <v/>
      </c>
      <c r="E1618" s="400" t="n"/>
      <c r="F1618" s="400" t="n"/>
      <c r="G1618" s="401" t="n"/>
      <c r="I1618" s="199" t="inlineStr">
        <is>
          <t>Instrument</t>
        </is>
      </c>
      <c r="J1618" s="400" t="n"/>
      <c r="K1618" s="401" t="n"/>
      <c r="L1618" s="199" t="n"/>
      <c r="M1618" s="401" t="n"/>
    </row>
    <row r="1619" ht="13.35" customHeight="1" s="162">
      <c r="B1619" s="200" t="inlineStr">
        <is>
          <t>Unit Data</t>
        </is>
      </c>
      <c r="C1619" s="400" t="n"/>
      <c r="D1619" s="400" t="n"/>
      <c r="E1619" s="400" t="n"/>
      <c r="F1619" s="400" t="n"/>
      <c r="G1619" s="401" t="n"/>
      <c r="I1619" s="200" t="inlineStr">
        <is>
          <t>Design and Performance Data</t>
        </is>
      </c>
      <c r="J1619" s="400" t="n"/>
      <c r="K1619" s="400" t="n"/>
      <c r="L1619" s="400" t="n"/>
      <c r="M1619" s="401" t="n"/>
    </row>
    <row r="1620" ht="13.35" customHeight="1" s="162">
      <c r="B1620" s="199" t="inlineStr">
        <is>
          <t>Manufacturer</t>
        </is>
      </c>
      <c r="C1620" s="401" t="n"/>
      <c r="D1620" s="204">
        <f>IF('{Equipment Data Entry}'!E212="","",'{Equipment Data Entry}'!E212)</f>
        <v/>
      </c>
      <c r="E1620" s="400" t="n"/>
      <c r="F1620" s="400" t="n"/>
      <c r="G1620" s="401" t="n"/>
      <c r="I1620" s="199" t="inlineStr">
        <is>
          <t>Design Criteria</t>
        </is>
      </c>
      <c r="J1620" s="400" t="n"/>
      <c r="K1620" s="401" t="n"/>
      <c r="L1620" s="199" t="inlineStr">
        <is>
          <t>Design</t>
        </is>
      </c>
      <c r="M1620" s="199" t="inlineStr">
        <is>
          <t>Actual</t>
        </is>
      </c>
    </row>
    <row r="1621" ht="13.35" customHeight="1" s="162">
      <c r="B1621" s="199" t="inlineStr">
        <is>
          <t>Model Number</t>
        </is>
      </c>
      <c r="C1621" s="401" t="n"/>
      <c r="D1621" s="204">
        <f>IF('{Equipment Data Entry}'!F212="","",'{Equipment Data Entry}'!F212)</f>
        <v/>
      </c>
      <c r="E1621" s="400" t="n"/>
      <c r="F1621" s="400" t="n"/>
      <c r="G1621" s="401" t="n"/>
      <c r="I1621" s="199" t="inlineStr">
        <is>
          <t>Maximum CFM</t>
        </is>
      </c>
      <c r="J1621" s="400" t="n"/>
      <c r="K1621" s="401" t="n"/>
      <c r="L1621" s="24">
        <f>IF('{Equipment Data Entry}'!I212="","",'{Equipment Data Entry}'!I212)</f>
        <v/>
      </c>
      <c r="M1621" s="24">
        <f>L1635</f>
        <v/>
      </c>
    </row>
    <row r="1622" ht="13.35" customHeight="1" s="162">
      <c r="B1622" s="199" t="inlineStr">
        <is>
          <t>Serial Number</t>
        </is>
      </c>
      <c r="C1622" s="401" t="n"/>
      <c r="D1622" s="204" t="n"/>
      <c r="E1622" s="400" t="n"/>
      <c r="F1622" s="400" t="n"/>
      <c r="G1622" s="401" t="n"/>
      <c r="I1622" s="199" t="inlineStr">
        <is>
          <t>Minimum CFM</t>
        </is>
      </c>
      <c r="J1622" s="400" t="n"/>
      <c r="K1622" s="401" t="n"/>
      <c r="L1622" s="24">
        <f>IF('{Equipment Data Entry}'!J212="","",'{Equipment Data Entry}'!J212)</f>
        <v/>
      </c>
      <c r="M1622" s="24" t="n"/>
    </row>
    <row r="1623" ht="13.35" customHeight="1" s="162">
      <c r="B1623" s="199" t="inlineStr">
        <is>
          <t>Area Served</t>
        </is>
      </c>
      <c r="C1623" s="401" t="n"/>
      <c r="D1623" s="204">
        <f>IF('{Equipment Data Entry}'!C212="","",'{Equipment Data Entry}'!C212)</f>
        <v/>
      </c>
      <c r="E1623" s="400" t="n"/>
      <c r="F1623" s="400" t="n"/>
      <c r="G1623" s="401" t="n"/>
      <c r="I1623" s="199" t="inlineStr">
        <is>
          <t>Fan CFM</t>
        </is>
      </c>
      <c r="J1623" s="400" t="n"/>
      <c r="K1623" s="401" t="n"/>
      <c r="L1623" s="24">
        <f>IF('{Equipment Data Entry}'!L212="","",'{Equipment Data Entry}'!L212)</f>
        <v/>
      </c>
      <c r="M1623" s="24" t="n"/>
    </row>
    <row r="1624" ht="13.35" customHeight="1" s="162">
      <c r="B1624" s="199" t="inlineStr">
        <is>
          <t>Location</t>
        </is>
      </c>
      <c r="C1624" s="401" t="n"/>
      <c r="D1624" s="204">
        <f>IF('{Equipment Data Entry}'!D212="","",'{Equipment Data Entry}'!D212)</f>
        <v/>
      </c>
      <c r="E1624" s="400" t="n"/>
      <c r="F1624" s="400" t="n"/>
      <c r="G1624" s="401" t="n"/>
      <c r="I1624" s="199" t="inlineStr">
        <is>
          <t>DDC Address</t>
        </is>
      </c>
      <c r="J1624" s="400" t="n"/>
      <c r="K1624" s="401" t="n"/>
      <c r="L1624" s="208">
        <f>IF('{Equipment Data Entry}'!M212="","",'{Equipment Data Entry}'!M212)</f>
        <v/>
      </c>
      <c r="M1624" s="401" t="n"/>
    </row>
    <row r="1625" ht="13.35" customHeight="1" s="162">
      <c r="B1625" s="199" t="inlineStr">
        <is>
          <t>Inlet Size</t>
        </is>
      </c>
      <c r="C1625" s="401" t="n"/>
      <c r="D1625" s="204">
        <f>IF('{Equipment Data Entry}'!G212="","",'{Equipment Data Entry}'!G212)</f>
        <v/>
      </c>
      <c r="E1625" s="400" t="n"/>
      <c r="F1625" s="400" t="n"/>
      <c r="G1625" s="401" t="n"/>
      <c r="I1625" s="199" t="inlineStr">
        <is>
          <t>Calibration Factor</t>
        </is>
      </c>
      <c r="J1625" s="400" t="n"/>
      <c r="K1625" s="401" t="n"/>
      <c r="L1625" s="27" t="n"/>
      <c r="M1625" s="401" t="n"/>
    </row>
    <row r="1626" ht="13.35" customHeight="1" s="162">
      <c r="B1626" s="199" t="inlineStr">
        <is>
          <t>DDC Max / Min</t>
        </is>
      </c>
      <c r="C1626" s="401" t="n"/>
      <c r="D1626" s="204" t="n"/>
      <c r="E1626" s="400" t="n"/>
      <c r="F1626" s="400" t="n"/>
      <c r="G1626" s="401" t="n"/>
      <c r="I1626" s="199" t="inlineStr">
        <is>
          <t>Heating CFM</t>
        </is>
      </c>
      <c r="J1626" s="400" t="n"/>
      <c r="K1626" s="401" t="n"/>
      <c r="L1626" s="27">
        <f>IF('{Equipment Data Entry}'!K212="","",'{Equipment Data Entry}'!K212)</f>
        <v/>
      </c>
      <c r="M1626" s="401" t="n"/>
    </row>
    <row r="1627" ht="13.35" customHeight="1" s="162">
      <c r="B1627" s="188" t="inlineStr">
        <is>
          <t>Register / Grille / Diffuser Airflow</t>
        </is>
      </c>
      <c r="C1627" s="174" t="n"/>
      <c r="D1627" s="174" t="n"/>
      <c r="E1627" s="174" t="n"/>
      <c r="F1627" s="173" t="n"/>
      <c r="G1627" s="233" t="inlineStr">
        <is>
          <t>Design VEL</t>
        </is>
      </c>
      <c r="H1627" s="194" t="inlineStr">
        <is>
          <t>Design CFM</t>
        </is>
      </c>
      <c r="I1627" s="188" t="inlineStr">
        <is>
          <t>Initial</t>
        </is>
      </c>
      <c r="J1627" s="173" t="n"/>
      <c r="K1627" s="188" t="inlineStr">
        <is>
          <t>Final</t>
        </is>
      </c>
      <c r="L1627" s="173" t="n"/>
      <c r="M1627" s="188" t="inlineStr">
        <is>
          <t>%</t>
        </is>
      </c>
    </row>
    <row r="1628" ht="13.35" customHeight="1" s="162">
      <c r="B1628" s="153" t="inlineStr">
        <is>
          <t>No.</t>
        </is>
      </c>
      <c r="C1628" s="188" t="inlineStr">
        <is>
          <t>Area Served</t>
        </is>
      </c>
      <c r="D1628" s="188" t="inlineStr">
        <is>
          <t>Type</t>
        </is>
      </c>
      <c r="E1628" s="188" t="inlineStr">
        <is>
          <t>Size</t>
        </is>
      </c>
      <c r="F1628" s="188" t="inlineStr">
        <is>
          <t>Ak</t>
        </is>
      </c>
      <c r="G1628" s="440" t="n"/>
      <c r="H1628" s="440" t="n"/>
      <c r="I1628" s="188" t="inlineStr">
        <is>
          <t>VEL</t>
        </is>
      </c>
      <c r="J1628" s="188" t="inlineStr">
        <is>
          <t>CFM</t>
        </is>
      </c>
      <c r="K1628" s="188" t="inlineStr">
        <is>
          <t>VEL</t>
        </is>
      </c>
      <c r="L1628" s="188" t="inlineStr">
        <is>
          <t>CFM</t>
        </is>
      </c>
      <c r="M1628" s="440" t="n"/>
    </row>
    <row r="1629" ht="13.35" customHeight="1" s="162">
      <c r="B1629" s="307" t="n"/>
      <c r="C1629" s="307" t="n"/>
      <c r="E1629" s="307" t="n"/>
      <c r="F1629" s="32" t="n"/>
      <c r="G1629" s="33">
        <f>IF(F1629="", "", IF(OR(ISTEXT(H1629),ISTEXT(F1629)),"",H1629/F1629))</f>
        <v/>
      </c>
      <c r="H1629" s="33" t="n"/>
      <c r="I1629" s="33" t="n"/>
      <c r="J1629" s="33">
        <f>IF(I1629="", "", IF(OR(ISTEXT(I1629),ISTEXT($F1629)),"",I1629*$F1629))</f>
        <v/>
      </c>
      <c r="K1629" s="33" t="n"/>
      <c r="L1629" s="33">
        <f>IF(K1629="", "", IF(OR(ISTEXT(K1629),ISTEXT($F1629)),"",K1629*$F1629))</f>
        <v/>
      </c>
      <c r="M1629" s="30">
        <f>IF(OR(H1629="",H1629=0),"",IF(K1629="",IF(J1629="","",IF(OR(ISTEXT(J1629),ISTEXT(H1629)),"",J1629/H1629)),IF(OR(ISTEXT(L1629),ISTEXT(H1629)),"",L1629/H1629)))</f>
        <v/>
      </c>
    </row>
    <row r="1630" ht="13.35" customHeight="1" s="162">
      <c r="B1630" s="307" t="n"/>
      <c r="C1630" s="307" t="n"/>
      <c r="E1630" s="307" t="n"/>
      <c r="F1630" s="32" t="n"/>
      <c r="G1630" s="33">
        <f>IF(F1630="", "", IF(OR(ISTEXT(H1630),ISTEXT(F1630)),"",H1630/F1630))</f>
        <v/>
      </c>
      <c r="H1630" s="33" t="n"/>
      <c r="I1630" s="33" t="n"/>
      <c r="J1630" s="33">
        <f>IF(I1630="", "", IF(OR(ISTEXT(I1630),ISTEXT($F1630)),"",I1630*$F1630))</f>
        <v/>
      </c>
      <c r="K1630" s="33" t="n"/>
      <c r="L1630" s="33">
        <f>IF(K1630="", "", IF(OR(ISTEXT(K1630),ISTEXT($F1630)),"",K1630*$F1630))</f>
        <v/>
      </c>
      <c r="M1630" s="30">
        <f>IF(OR(H1630="",H1630=0),"",IF(K1630="",IF(J1630="","",IF(OR(ISTEXT(J1630),ISTEXT(H1630)),"",J1630/H1630)),IF(OR(ISTEXT(L1630),ISTEXT(H1630)),"",L1630/H1630)))</f>
        <v/>
      </c>
    </row>
    <row r="1631" ht="13.35" customHeight="1" s="162">
      <c r="B1631" s="307" t="n"/>
      <c r="C1631" s="307" t="n"/>
      <c r="E1631" s="307" t="n"/>
      <c r="F1631" s="32" t="n"/>
      <c r="G1631" s="33">
        <f>IF(F1631="", "", IF(OR(ISTEXT(H1631),ISTEXT(F1631)),"",H1631/F1631))</f>
        <v/>
      </c>
      <c r="H1631" s="33" t="n"/>
      <c r="I1631" s="33" t="n"/>
      <c r="J1631" s="33">
        <f>IF(I1631="", "", IF(OR(ISTEXT(I1631),ISTEXT($F1631)),"",I1631*$F1631))</f>
        <v/>
      </c>
      <c r="K1631" s="33" t="n"/>
      <c r="L1631" s="33">
        <f>IF(K1631="", "", IF(OR(ISTEXT(K1631),ISTEXT($F1631)),"",K1631*$F1631))</f>
        <v/>
      </c>
      <c r="M1631" s="30">
        <f>IF(OR(H1631="",H1631=0),"",IF(K1631="",IF(J1631="","",IF(OR(ISTEXT(J1631),ISTEXT(H1631)),"",J1631/H1631)),IF(OR(ISTEXT(L1631),ISTEXT(H1631)),"",L1631/H1631)))</f>
        <v/>
      </c>
    </row>
    <row r="1632" ht="13.35" customHeight="1" s="162">
      <c r="B1632" s="307" t="n"/>
      <c r="C1632" s="307" t="n"/>
      <c r="E1632" s="307" t="n"/>
      <c r="F1632" s="32" t="n"/>
      <c r="G1632" s="33">
        <f>IF(F1632="", "", IF(OR(ISTEXT(H1632),ISTEXT(F1632)),"",H1632/F1632))</f>
        <v/>
      </c>
      <c r="H1632" s="33" t="n"/>
      <c r="I1632" s="33" t="n"/>
      <c r="J1632" s="33">
        <f>IF(I1632="", "", IF(OR(ISTEXT(I1632),ISTEXT($F1632)),"",I1632*$F1632))</f>
        <v/>
      </c>
      <c r="K1632" s="33" t="n"/>
      <c r="L1632" s="33">
        <f>IF(K1632="", "", IF(OR(ISTEXT(K1632),ISTEXT($F1632)),"",K1632*$F1632))</f>
        <v/>
      </c>
      <c r="M1632" s="30">
        <f>IF(OR(H1632="",H1632=0),"",IF(K1632="",IF(J1632="","",IF(OR(ISTEXT(J1632),ISTEXT(H1632)),"",J1632/H1632)),IF(OR(ISTEXT(L1632),ISTEXT(H1632)),"",L1632/H1632)))</f>
        <v/>
      </c>
    </row>
    <row r="1633" ht="13.35" customHeight="1" s="162">
      <c r="B1633" s="307" t="n"/>
      <c r="C1633" s="307" t="n"/>
      <c r="E1633" s="307" t="n"/>
      <c r="F1633" s="32" t="n"/>
      <c r="G1633" s="33">
        <f>IF(F1633="", "", IF(OR(ISTEXT(H1633),ISTEXT(F1633)),"",H1633/F1633))</f>
        <v/>
      </c>
      <c r="H1633" s="33" t="n"/>
      <c r="I1633" s="33" t="n"/>
      <c r="J1633" s="33">
        <f>IF(I1633="", "", IF(OR(ISTEXT(I1633),ISTEXT($F1633)),"",I1633*$F1633))</f>
        <v/>
      </c>
      <c r="K1633" s="33" t="n"/>
      <c r="L1633" s="33">
        <f>IF(K1633="", "", IF(OR(ISTEXT(K1633),ISTEXT($F1633)),"",K1633*$F1633))</f>
        <v/>
      </c>
      <c r="M1633" s="30">
        <f>IF(OR(H1633="",H1633=0),"",IF(K1633="",IF(J1633="","",IF(OR(ISTEXT(J1633),ISTEXT(H1633)),"",J1633/H1633)),IF(OR(ISTEXT(L1633),ISTEXT(H1633)),"",L1633/H1633)))</f>
        <v/>
      </c>
    </row>
    <row r="1634" ht="13.35" customHeight="1" s="162">
      <c r="B1634" s="307" t="n"/>
      <c r="C1634" s="307" t="n"/>
      <c r="E1634" s="307" t="n"/>
      <c r="F1634" s="32" t="n"/>
      <c r="G1634" s="33">
        <f>IF(F1634="", "", IF(OR(ISTEXT(H1634),ISTEXT(F1634)),"",H1634/F1634))</f>
        <v/>
      </c>
      <c r="H1634" s="33" t="n"/>
      <c r="I1634" s="33" t="n"/>
      <c r="J1634" s="33">
        <f>IF(I1634="", "", IF(OR(ISTEXT(I1634),ISTEXT($F1634)),"",I1634*$F1634))</f>
        <v/>
      </c>
      <c r="K1634" s="33" t="n"/>
      <c r="L1634" s="33">
        <f>IF(K1634="", "", IF(OR(ISTEXT(K1634),ISTEXT($F1634)),"",K1634*$F1634))</f>
        <v/>
      </c>
      <c r="M1634" s="30">
        <f>IF(OR(H1634="",H1634=0),"",IF(K1634="",IF(J1634="","",IF(OR(ISTEXT(J1634),ISTEXT(H1634)),"",J1634/H1634)),IF(OR(ISTEXT(L1634),ISTEXT(H1634)),"",L1634/H1634)))</f>
        <v/>
      </c>
    </row>
    <row r="1635" ht="13.35" customHeight="1" s="162">
      <c r="B1635" s="42" t="n"/>
      <c r="C1635" s="231" t="inlineStr">
        <is>
          <t>Total</t>
        </is>
      </c>
      <c r="D1635" s="159" t="n"/>
      <c r="E1635" s="42" t="n"/>
      <c r="F1635" s="42" t="n"/>
      <c r="G1635" s="43" t="n"/>
      <c r="H1635" s="43">
        <f>IF(SUM(H1629:H1634)=0,"",SUM(H1629:H1634))</f>
        <v/>
      </c>
      <c r="I1635" s="43" t="n"/>
      <c r="J1635" s="43">
        <f>IF(SUM(J1629:J1634)=0,"",SUM(J1629:J1634))</f>
        <v/>
      </c>
      <c r="K1635" s="43" t="n"/>
      <c r="L1635" s="43">
        <f>IF(SUM(L1629:L1634)=0,"",SUM(L1629:L1634))</f>
        <v/>
      </c>
      <c r="M1635" s="35">
        <f>IF(OR(H1635="",H1635=0),"",IF(L1635="",IF(J1635="","",IF(OR(ISTEXT(J1635),ISTEXT(H1635)),"",J1635/H1635)),IF(OR(ISTEXT(L1635),ISTEXT(H1635)),"",L1635/H1635)))</f>
        <v/>
      </c>
    </row>
    <row r="1636" ht="13.35" customHeight="1" s="162">
      <c r="B1636" s="188" t="inlineStr">
        <is>
          <t>Remarks</t>
        </is>
      </c>
      <c r="C1636" s="173" t="n"/>
      <c r="D1636" s="154" t="n"/>
      <c r="E1636" s="174" t="n"/>
      <c r="F1636" s="174" t="n"/>
      <c r="G1636" s="174" t="n"/>
      <c r="H1636" s="174" t="n"/>
      <c r="I1636" s="174" t="n"/>
      <c r="J1636" s="174" t="n"/>
      <c r="K1636" s="174" t="n"/>
      <c r="L1636" s="174" t="n"/>
      <c r="M1636" s="173" t="n"/>
    </row>
    <row r="1637" ht="13.35" customHeight="1" s="162">
      <c r="B1637" s="154" t="n"/>
      <c r="C1637" s="174" t="n"/>
      <c r="D1637" s="174" t="n"/>
      <c r="E1637" s="174" t="n"/>
      <c r="F1637" s="174" t="n"/>
      <c r="G1637" s="174" t="n"/>
      <c r="H1637" s="174" t="n"/>
      <c r="I1637" s="174" t="n"/>
      <c r="J1637" s="174" t="n"/>
      <c r="K1637" s="174" t="n"/>
      <c r="L1637" s="174" t="n"/>
      <c r="M1637" s="173" t="n"/>
    </row>
    <row r="1638" ht="13.35" customHeight="1" s="162"/>
    <row r="1639" ht="13.35" customHeight="1" s="162"/>
    <row r="1640" ht="13.35" customHeight="1" s="162"/>
    <row r="1641" ht="13.35" customHeight="1" s="162"/>
    <row r="1642" ht="13.35" customHeight="1" s="162">
      <c r="B1642" s="200" t="inlineStr">
        <is>
          <t>System</t>
        </is>
      </c>
      <c r="C1642" s="403" t="n"/>
      <c r="D1642" s="209">
        <f>IF('{Equipment Data Entry}'!B213="","",'{Equipment Data Entry}'!B213)</f>
        <v/>
      </c>
      <c r="E1642" s="418" t="n"/>
      <c r="F1642" s="403" t="n"/>
      <c r="G1642" s="200" t="inlineStr">
        <is>
          <t>Service</t>
        </is>
      </c>
      <c r="H1642" s="403" t="n"/>
      <c r="I1642" s="210">
        <f>IF('{Equipment Data Entry}'!C213="","",'{Equipment Data Entry}'!C213)</f>
        <v/>
      </c>
      <c r="J1642" s="418" t="n"/>
      <c r="K1642" s="418" t="n"/>
      <c r="L1642" s="418" t="n"/>
      <c r="M1642" s="403" t="n"/>
    </row>
    <row r="1643" ht="13.35" customHeight="1" s="162">
      <c r="B1643" s="422" t="n"/>
      <c r="C1643" s="423" t="n"/>
      <c r="D1643" s="422" t="n"/>
      <c r="E1643" s="424" t="n"/>
      <c r="F1643" s="423" t="n"/>
      <c r="G1643" s="422" t="n"/>
      <c r="H1643" s="423" t="n"/>
      <c r="I1643" s="422" t="n"/>
      <c r="J1643" s="424" t="n"/>
      <c r="K1643" s="424" t="n"/>
      <c r="L1643" s="424" t="n"/>
      <c r="M1643" s="423" t="n"/>
    </row>
    <row r="1644" ht="13.35" customHeight="1" s="162">
      <c r="B1644" s="199" t="inlineStr">
        <is>
          <t>Terminal Type</t>
        </is>
      </c>
      <c r="C1644" s="401" t="n"/>
      <c r="D1644" s="204">
        <f>IF('{Equipment Data Entry}'!H213="","",'{Equipment Data Entry}'!H213)</f>
        <v/>
      </c>
      <c r="E1644" s="400" t="n"/>
      <c r="F1644" s="400" t="n"/>
      <c r="G1644" s="401" t="n"/>
      <c r="I1644" s="199" t="inlineStr">
        <is>
          <t>Instrument</t>
        </is>
      </c>
      <c r="J1644" s="400" t="n"/>
      <c r="K1644" s="401" t="n"/>
      <c r="L1644" s="199" t="n"/>
      <c r="M1644" s="401" t="n"/>
    </row>
    <row r="1645" ht="13.35" customHeight="1" s="162">
      <c r="B1645" s="200" t="inlineStr">
        <is>
          <t>Unit Data</t>
        </is>
      </c>
      <c r="C1645" s="400" t="n"/>
      <c r="D1645" s="400" t="n"/>
      <c r="E1645" s="400" t="n"/>
      <c r="F1645" s="400" t="n"/>
      <c r="G1645" s="401" t="n"/>
      <c r="I1645" s="200" t="inlineStr">
        <is>
          <t>Design and Performance Data</t>
        </is>
      </c>
      <c r="J1645" s="400" t="n"/>
      <c r="K1645" s="400" t="n"/>
      <c r="L1645" s="400" t="n"/>
      <c r="M1645" s="401" t="n"/>
    </row>
    <row r="1646" ht="13.35" customHeight="1" s="162">
      <c r="B1646" s="199" t="inlineStr">
        <is>
          <t>Manufacturer</t>
        </is>
      </c>
      <c r="C1646" s="401" t="n"/>
      <c r="D1646" s="204">
        <f>IF('{Equipment Data Entry}'!E213="","",'{Equipment Data Entry}'!E213)</f>
        <v/>
      </c>
      <c r="E1646" s="400" t="n"/>
      <c r="F1646" s="400" t="n"/>
      <c r="G1646" s="401" t="n"/>
      <c r="I1646" s="199" t="inlineStr">
        <is>
          <t>Design Criteria</t>
        </is>
      </c>
      <c r="J1646" s="400" t="n"/>
      <c r="K1646" s="401" t="n"/>
      <c r="L1646" s="199" t="inlineStr">
        <is>
          <t>Design</t>
        </is>
      </c>
      <c r="M1646" s="199" t="inlineStr">
        <is>
          <t>Actual</t>
        </is>
      </c>
    </row>
    <row r="1647" ht="13.35" customHeight="1" s="162">
      <c r="B1647" s="199" t="inlineStr">
        <is>
          <t>Model Number</t>
        </is>
      </c>
      <c r="C1647" s="401" t="n"/>
      <c r="D1647" s="204">
        <f>IF('{Equipment Data Entry}'!F213="","",'{Equipment Data Entry}'!F213)</f>
        <v/>
      </c>
      <c r="E1647" s="400" t="n"/>
      <c r="F1647" s="400" t="n"/>
      <c r="G1647" s="401" t="n"/>
      <c r="I1647" s="199" t="inlineStr">
        <is>
          <t>Maximum CFM</t>
        </is>
      </c>
      <c r="J1647" s="400" t="n"/>
      <c r="K1647" s="401" t="n"/>
      <c r="L1647" s="24">
        <f>IF('{Equipment Data Entry}'!I213="","",'{Equipment Data Entry}'!I213)</f>
        <v/>
      </c>
      <c r="M1647" s="24">
        <f>L1661</f>
        <v/>
      </c>
    </row>
    <row r="1648" ht="13.35" customHeight="1" s="162">
      <c r="B1648" s="199" t="inlineStr">
        <is>
          <t>Serial Number</t>
        </is>
      </c>
      <c r="C1648" s="401" t="n"/>
      <c r="D1648" s="204" t="n"/>
      <c r="E1648" s="400" t="n"/>
      <c r="F1648" s="400" t="n"/>
      <c r="G1648" s="401" t="n"/>
      <c r="I1648" s="199" t="inlineStr">
        <is>
          <t>Minimum CFM</t>
        </is>
      </c>
      <c r="J1648" s="400" t="n"/>
      <c r="K1648" s="401" t="n"/>
      <c r="L1648" s="24">
        <f>IF('{Equipment Data Entry}'!J213="","",'{Equipment Data Entry}'!J213)</f>
        <v/>
      </c>
      <c r="M1648" s="24" t="n"/>
    </row>
    <row r="1649" ht="13.35" customHeight="1" s="162">
      <c r="B1649" s="199" t="inlineStr">
        <is>
          <t>Area Served</t>
        </is>
      </c>
      <c r="C1649" s="401" t="n"/>
      <c r="D1649" s="204">
        <f>IF('{Equipment Data Entry}'!C213="","",'{Equipment Data Entry}'!C213)</f>
        <v/>
      </c>
      <c r="E1649" s="400" t="n"/>
      <c r="F1649" s="400" t="n"/>
      <c r="G1649" s="401" t="n"/>
      <c r="I1649" s="199" t="inlineStr">
        <is>
          <t>Fan CFM</t>
        </is>
      </c>
      <c r="J1649" s="400" t="n"/>
      <c r="K1649" s="401" t="n"/>
      <c r="L1649" s="24">
        <f>IF('{Equipment Data Entry}'!L213="","",'{Equipment Data Entry}'!L213)</f>
        <v/>
      </c>
      <c r="M1649" s="24" t="n"/>
    </row>
    <row r="1650" ht="13.35" customHeight="1" s="162">
      <c r="B1650" s="199" t="inlineStr">
        <is>
          <t>Location</t>
        </is>
      </c>
      <c r="C1650" s="401" t="n"/>
      <c r="D1650" s="204">
        <f>IF('{Equipment Data Entry}'!D213="","",'{Equipment Data Entry}'!D213)</f>
        <v/>
      </c>
      <c r="E1650" s="400" t="n"/>
      <c r="F1650" s="400" t="n"/>
      <c r="G1650" s="401" t="n"/>
      <c r="I1650" s="199" t="inlineStr">
        <is>
          <t>DDC Address</t>
        </is>
      </c>
      <c r="J1650" s="400" t="n"/>
      <c r="K1650" s="401" t="n"/>
      <c r="L1650" s="208">
        <f>IF('{Equipment Data Entry}'!M213="","",'{Equipment Data Entry}'!M213)</f>
        <v/>
      </c>
      <c r="M1650" s="401" t="n"/>
    </row>
    <row r="1651" ht="13.35" customHeight="1" s="162">
      <c r="B1651" s="199" t="inlineStr">
        <is>
          <t>Inlet Size</t>
        </is>
      </c>
      <c r="C1651" s="401" t="n"/>
      <c r="D1651" s="204">
        <f>IF('{Equipment Data Entry}'!G213="","",'{Equipment Data Entry}'!G213)</f>
        <v/>
      </c>
      <c r="E1651" s="400" t="n"/>
      <c r="F1651" s="400" t="n"/>
      <c r="G1651" s="401" t="n"/>
      <c r="I1651" s="199" t="inlineStr">
        <is>
          <t>Calibration Factor</t>
        </is>
      </c>
      <c r="J1651" s="400" t="n"/>
      <c r="K1651" s="401" t="n"/>
      <c r="L1651" s="27" t="n"/>
      <c r="M1651" s="401" t="n"/>
    </row>
    <row r="1652" ht="13.35" customHeight="1" s="162">
      <c r="B1652" s="199" t="inlineStr">
        <is>
          <t>DDC Max / Min</t>
        </is>
      </c>
      <c r="C1652" s="401" t="n"/>
      <c r="D1652" s="204" t="n"/>
      <c r="E1652" s="400" t="n"/>
      <c r="F1652" s="400" t="n"/>
      <c r="G1652" s="401" t="n"/>
      <c r="I1652" s="199" t="inlineStr">
        <is>
          <t>Heating CFM</t>
        </is>
      </c>
      <c r="J1652" s="400" t="n"/>
      <c r="K1652" s="401" t="n"/>
      <c r="L1652" s="27">
        <f>IF('{Equipment Data Entry}'!K213="","",'{Equipment Data Entry}'!K213)</f>
        <v/>
      </c>
      <c r="M1652" s="401" t="n"/>
    </row>
    <row r="1653" ht="13.35" customHeight="1" s="162">
      <c r="B1653" s="188" t="inlineStr">
        <is>
          <t>Register / Grille / Diffuser Airflow</t>
        </is>
      </c>
      <c r="C1653" s="174" t="n"/>
      <c r="D1653" s="174" t="n"/>
      <c r="E1653" s="174" t="n"/>
      <c r="F1653" s="173" t="n"/>
      <c r="G1653" s="233" t="inlineStr">
        <is>
          <t>Design VEL</t>
        </is>
      </c>
      <c r="H1653" s="194" t="inlineStr">
        <is>
          <t>Design CFM</t>
        </is>
      </c>
      <c r="I1653" s="188" t="inlineStr">
        <is>
          <t>Initial</t>
        </is>
      </c>
      <c r="J1653" s="173" t="n"/>
      <c r="K1653" s="188" t="inlineStr">
        <is>
          <t>Final</t>
        </is>
      </c>
      <c r="L1653" s="173" t="n"/>
      <c r="M1653" s="188" t="inlineStr">
        <is>
          <t>%</t>
        </is>
      </c>
    </row>
    <row r="1654" ht="13.35" customHeight="1" s="162">
      <c r="B1654" s="153" t="inlineStr">
        <is>
          <t>No.</t>
        </is>
      </c>
      <c r="C1654" s="188" t="inlineStr">
        <is>
          <t>Area Served</t>
        </is>
      </c>
      <c r="D1654" s="188" t="inlineStr">
        <is>
          <t>Type</t>
        </is>
      </c>
      <c r="E1654" s="188" t="inlineStr">
        <is>
          <t>Size</t>
        </is>
      </c>
      <c r="F1654" s="188" t="inlineStr">
        <is>
          <t>Ak</t>
        </is>
      </c>
      <c r="G1654" s="440" t="n"/>
      <c r="H1654" s="440" t="n"/>
      <c r="I1654" s="188" t="inlineStr">
        <is>
          <t>VEL</t>
        </is>
      </c>
      <c r="J1654" s="188" t="inlineStr">
        <is>
          <t>CFM</t>
        </is>
      </c>
      <c r="K1654" s="188" t="inlineStr">
        <is>
          <t>VEL</t>
        </is>
      </c>
      <c r="L1654" s="188" t="inlineStr">
        <is>
          <t>CFM</t>
        </is>
      </c>
      <c r="M1654" s="440" t="n"/>
    </row>
    <row r="1655" ht="13.35" customHeight="1" s="162">
      <c r="B1655" s="307" t="n"/>
      <c r="C1655" s="307" t="n"/>
      <c r="E1655" s="307" t="n"/>
      <c r="F1655" s="32" t="n"/>
      <c r="G1655" s="33">
        <f>IF(F1655="", "", IF(OR(ISTEXT(H1655),ISTEXT(F1655)),"",H1655/F1655))</f>
        <v/>
      </c>
      <c r="H1655" s="33" t="n"/>
      <c r="I1655" s="33" t="n"/>
      <c r="J1655" s="33">
        <f>IF(I1655="", "", IF(OR(ISTEXT(I1655),ISTEXT($F1655)),"",I1655*$F1655))</f>
        <v/>
      </c>
      <c r="K1655" s="33" t="n"/>
      <c r="L1655" s="33">
        <f>IF(K1655="", "", IF(OR(ISTEXT(K1655),ISTEXT($F1655)),"",K1655*$F1655))</f>
        <v/>
      </c>
      <c r="M1655" s="30">
        <f>IF(OR(H1655="",H1655=0),"",IF(K1655="",IF(J1655="","",IF(OR(ISTEXT(J1655),ISTEXT(H1655)),"",J1655/H1655)),IF(OR(ISTEXT(L1655),ISTEXT(H1655)),"",L1655/H1655)))</f>
        <v/>
      </c>
    </row>
    <row r="1656" ht="13.35" customHeight="1" s="162">
      <c r="B1656" s="307" t="n"/>
      <c r="C1656" s="307" t="n"/>
      <c r="E1656" s="307" t="n"/>
      <c r="F1656" s="32" t="n"/>
      <c r="G1656" s="33">
        <f>IF(F1656="", "", IF(OR(ISTEXT(H1656),ISTEXT(F1656)),"",H1656/F1656))</f>
        <v/>
      </c>
      <c r="H1656" s="33" t="n"/>
      <c r="I1656" s="33" t="n"/>
      <c r="J1656" s="33">
        <f>IF(I1656="", "", IF(OR(ISTEXT(I1656),ISTEXT($F1656)),"",I1656*$F1656))</f>
        <v/>
      </c>
      <c r="K1656" s="33" t="n"/>
      <c r="L1656" s="33">
        <f>IF(K1656="", "", IF(OR(ISTEXT(K1656),ISTEXT($F1656)),"",K1656*$F1656))</f>
        <v/>
      </c>
      <c r="M1656" s="30">
        <f>IF(OR(H1656="",H1656=0),"",IF(K1656="",IF(J1656="","",IF(OR(ISTEXT(J1656),ISTEXT(H1656)),"",J1656/H1656)),IF(OR(ISTEXT(L1656),ISTEXT(H1656)),"",L1656/H1656)))</f>
        <v/>
      </c>
    </row>
    <row r="1657" ht="13.35" customHeight="1" s="162">
      <c r="B1657" s="307" t="n"/>
      <c r="C1657" s="307" t="n"/>
      <c r="E1657" s="307" t="n"/>
      <c r="F1657" s="32" t="n"/>
      <c r="G1657" s="33">
        <f>IF(F1657="", "", IF(OR(ISTEXT(H1657),ISTEXT(F1657)),"",H1657/F1657))</f>
        <v/>
      </c>
      <c r="H1657" s="33" t="n"/>
      <c r="I1657" s="33" t="n"/>
      <c r="J1657" s="33">
        <f>IF(I1657="", "", IF(OR(ISTEXT(I1657),ISTEXT($F1657)),"",I1657*$F1657))</f>
        <v/>
      </c>
      <c r="K1657" s="33" t="n"/>
      <c r="L1657" s="33">
        <f>IF(K1657="", "", IF(OR(ISTEXT(K1657),ISTEXT($F1657)),"",K1657*$F1657))</f>
        <v/>
      </c>
      <c r="M1657" s="30">
        <f>IF(OR(H1657="",H1657=0),"",IF(K1657="",IF(J1657="","",IF(OR(ISTEXT(J1657),ISTEXT(H1657)),"",J1657/H1657)),IF(OR(ISTEXT(L1657),ISTEXT(H1657)),"",L1657/H1657)))</f>
        <v/>
      </c>
    </row>
    <row r="1658" ht="13.35" customHeight="1" s="162">
      <c r="B1658" s="307" t="n"/>
      <c r="C1658" s="307" t="n"/>
      <c r="E1658" s="307" t="n"/>
      <c r="F1658" s="32" t="n"/>
      <c r="G1658" s="33">
        <f>IF(F1658="", "", IF(OR(ISTEXT(H1658),ISTEXT(F1658)),"",H1658/F1658))</f>
        <v/>
      </c>
      <c r="H1658" s="33" t="n"/>
      <c r="I1658" s="33" t="n"/>
      <c r="J1658" s="33">
        <f>IF(I1658="", "", IF(OR(ISTEXT(I1658),ISTEXT($F1658)),"",I1658*$F1658))</f>
        <v/>
      </c>
      <c r="K1658" s="33" t="n"/>
      <c r="L1658" s="33">
        <f>IF(K1658="", "", IF(OR(ISTEXT(K1658),ISTEXT($F1658)),"",K1658*$F1658))</f>
        <v/>
      </c>
      <c r="M1658" s="30">
        <f>IF(OR(H1658="",H1658=0),"",IF(K1658="",IF(J1658="","",IF(OR(ISTEXT(J1658),ISTEXT(H1658)),"",J1658/H1658)),IF(OR(ISTEXT(L1658),ISTEXT(H1658)),"",L1658/H1658)))</f>
        <v/>
      </c>
    </row>
    <row r="1659" ht="13.35" customHeight="1" s="162">
      <c r="B1659" s="307" t="n"/>
      <c r="C1659" s="307" t="n"/>
      <c r="E1659" s="307" t="n"/>
      <c r="F1659" s="32" t="n"/>
      <c r="G1659" s="33">
        <f>IF(F1659="", "", IF(OR(ISTEXT(H1659),ISTEXT(F1659)),"",H1659/F1659))</f>
        <v/>
      </c>
      <c r="H1659" s="33" t="n"/>
      <c r="I1659" s="33" t="n"/>
      <c r="J1659" s="33">
        <f>IF(I1659="", "", IF(OR(ISTEXT(I1659),ISTEXT($F1659)),"",I1659*$F1659))</f>
        <v/>
      </c>
      <c r="K1659" s="33" t="n"/>
      <c r="L1659" s="33">
        <f>IF(K1659="", "", IF(OR(ISTEXT(K1659),ISTEXT($F1659)),"",K1659*$F1659))</f>
        <v/>
      </c>
      <c r="M1659" s="30">
        <f>IF(OR(H1659="",H1659=0),"",IF(K1659="",IF(J1659="","",IF(OR(ISTEXT(J1659),ISTEXT(H1659)),"",J1659/H1659)),IF(OR(ISTEXT(L1659),ISTEXT(H1659)),"",L1659/H1659)))</f>
        <v/>
      </c>
    </row>
    <row r="1660" ht="13.35" customHeight="1" s="162">
      <c r="B1660" s="307" t="n"/>
      <c r="C1660" s="307" t="n"/>
      <c r="E1660" s="307" t="n"/>
      <c r="F1660" s="32" t="n"/>
      <c r="G1660" s="33">
        <f>IF(F1660="", "", IF(OR(ISTEXT(H1660),ISTEXT(F1660)),"",H1660/F1660))</f>
        <v/>
      </c>
      <c r="H1660" s="33" t="n"/>
      <c r="I1660" s="33" t="n"/>
      <c r="J1660" s="33">
        <f>IF(I1660="", "", IF(OR(ISTEXT(I1660),ISTEXT($F1660)),"",I1660*$F1660))</f>
        <v/>
      </c>
      <c r="K1660" s="33" t="n"/>
      <c r="L1660" s="33">
        <f>IF(K1660="", "", IF(OR(ISTEXT(K1660),ISTEXT($F1660)),"",K1660*$F1660))</f>
        <v/>
      </c>
      <c r="M1660" s="30">
        <f>IF(OR(H1660="",H1660=0),"",IF(K1660="",IF(J1660="","",IF(OR(ISTEXT(J1660),ISTEXT(H1660)),"",J1660/H1660)),IF(OR(ISTEXT(L1660),ISTEXT(H1660)),"",L1660/H1660)))</f>
        <v/>
      </c>
    </row>
    <row r="1661" ht="13.35" customHeight="1" s="162">
      <c r="B1661" s="42" t="n"/>
      <c r="C1661" s="231" t="inlineStr">
        <is>
          <t>Total</t>
        </is>
      </c>
      <c r="D1661" s="159" t="n"/>
      <c r="E1661" s="42" t="n"/>
      <c r="F1661" s="42" t="n"/>
      <c r="G1661" s="43" t="n"/>
      <c r="H1661" s="43">
        <f>IF(SUM(H1655:H1660)=0,"",SUM(H1655:H1660))</f>
        <v/>
      </c>
      <c r="I1661" s="43" t="n"/>
      <c r="J1661" s="43">
        <f>IF(SUM(J1655:J1660)=0,"",SUM(J1655:J1660))</f>
        <v/>
      </c>
      <c r="K1661" s="43" t="n"/>
      <c r="L1661" s="43">
        <f>IF(SUM(L1655:L1660)=0,"",SUM(L1655:L1660))</f>
        <v/>
      </c>
      <c r="M1661" s="35">
        <f>IF(OR(H1661="",H1661=0),"",IF(L1661="",IF(J1661="","",IF(OR(ISTEXT(J1661),ISTEXT(H1661)),"",J1661/H1661)),IF(OR(ISTEXT(L1661),ISTEXT(H1661)),"",L1661/H1661)))</f>
        <v/>
      </c>
    </row>
    <row r="1662" ht="13.35" customHeight="1" s="162">
      <c r="B1662" s="188" t="inlineStr">
        <is>
          <t>Remarks</t>
        </is>
      </c>
      <c r="C1662" s="173" t="n"/>
      <c r="D1662" s="154" t="n"/>
      <c r="E1662" s="174" t="n"/>
      <c r="F1662" s="174" t="n"/>
      <c r="G1662" s="174" t="n"/>
      <c r="H1662" s="174" t="n"/>
      <c r="I1662" s="174" t="n"/>
      <c r="J1662" s="174" t="n"/>
      <c r="K1662" s="174" t="n"/>
      <c r="L1662" s="174" t="n"/>
      <c r="M1662" s="173" t="n"/>
    </row>
    <row r="1663" ht="13.35" customHeight="1" s="162">
      <c r="B1663" s="154" t="n"/>
      <c r="C1663" s="174" t="n"/>
      <c r="D1663" s="174" t="n"/>
      <c r="E1663" s="174" t="n"/>
      <c r="F1663" s="174" t="n"/>
      <c r="G1663" s="174" t="n"/>
      <c r="H1663" s="174" t="n"/>
      <c r="I1663" s="174" t="n"/>
      <c r="J1663" s="174" t="n"/>
      <c r="K1663" s="174" t="n"/>
      <c r="L1663" s="174" t="n"/>
      <c r="M1663" s="173" t="n"/>
    </row>
    <row r="1664" ht="13.35" customHeight="1" s="162"/>
    <row r="1665" ht="13.35" customHeight="1" s="162"/>
    <row r="1666" ht="13.35" customHeight="1" s="162"/>
    <row r="1667" ht="13.35" customHeight="1" s="162"/>
    <row r="1668" ht="13.35" customHeight="1" s="162">
      <c r="B1668" s="200" t="inlineStr">
        <is>
          <t>System</t>
        </is>
      </c>
      <c r="C1668" s="403" t="n"/>
      <c r="D1668" s="209">
        <f>IF('{Equipment Data Entry}'!B214="","",'{Equipment Data Entry}'!B214)</f>
        <v/>
      </c>
      <c r="E1668" s="418" t="n"/>
      <c r="F1668" s="403" t="n"/>
      <c r="G1668" s="200" t="inlineStr">
        <is>
          <t>Service</t>
        </is>
      </c>
      <c r="H1668" s="403" t="n"/>
      <c r="I1668" s="210">
        <f>IF('{Equipment Data Entry}'!C214="","",'{Equipment Data Entry}'!C214)</f>
        <v/>
      </c>
      <c r="J1668" s="418" t="n"/>
      <c r="K1668" s="418" t="n"/>
      <c r="L1668" s="418" t="n"/>
      <c r="M1668" s="403" t="n"/>
    </row>
    <row r="1669" ht="13.35" customHeight="1" s="162">
      <c r="B1669" s="422" t="n"/>
      <c r="C1669" s="423" t="n"/>
      <c r="D1669" s="422" t="n"/>
      <c r="E1669" s="424" t="n"/>
      <c r="F1669" s="423" t="n"/>
      <c r="G1669" s="422" t="n"/>
      <c r="H1669" s="423" t="n"/>
      <c r="I1669" s="422" t="n"/>
      <c r="J1669" s="424" t="n"/>
      <c r="K1669" s="424" t="n"/>
      <c r="L1669" s="424" t="n"/>
      <c r="M1669" s="423" t="n"/>
    </row>
    <row r="1670" ht="13.35" customHeight="1" s="162">
      <c r="B1670" s="199" t="inlineStr">
        <is>
          <t>Terminal Type</t>
        </is>
      </c>
      <c r="C1670" s="401" t="n"/>
      <c r="D1670" s="204">
        <f>IF('{Equipment Data Entry}'!H214="","",'{Equipment Data Entry}'!H214)</f>
        <v/>
      </c>
      <c r="E1670" s="400" t="n"/>
      <c r="F1670" s="400" t="n"/>
      <c r="G1670" s="401" t="n"/>
      <c r="I1670" s="199" t="inlineStr">
        <is>
          <t>Instrument</t>
        </is>
      </c>
      <c r="J1670" s="400" t="n"/>
      <c r="K1670" s="401" t="n"/>
      <c r="L1670" s="199" t="n"/>
      <c r="M1670" s="401" t="n"/>
    </row>
    <row r="1671" ht="13.35" customHeight="1" s="162">
      <c r="B1671" s="200" t="inlineStr">
        <is>
          <t>Unit Data</t>
        </is>
      </c>
      <c r="C1671" s="400" t="n"/>
      <c r="D1671" s="400" t="n"/>
      <c r="E1671" s="400" t="n"/>
      <c r="F1671" s="400" t="n"/>
      <c r="G1671" s="401" t="n"/>
      <c r="I1671" s="200" t="inlineStr">
        <is>
          <t>Design and Performance Data</t>
        </is>
      </c>
      <c r="J1671" s="400" t="n"/>
      <c r="K1671" s="400" t="n"/>
      <c r="L1671" s="400" t="n"/>
      <c r="M1671" s="401" t="n"/>
    </row>
    <row r="1672" ht="13.35" customHeight="1" s="162">
      <c r="B1672" s="199" t="inlineStr">
        <is>
          <t>Manufacturer</t>
        </is>
      </c>
      <c r="C1672" s="401" t="n"/>
      <c r="D1672" s="204">
        <f>IF('{Equipment Data Entry}'!E214="","",'{Equipment Data Entry}'!E214)</f>
        <v/>
      </c>
      <c r="E1672" s="400" t="n"/>
      <c r="F1672" s="400" t="n"/>
      <c r="G1672" s="401" t="n"/>
      <c r="I1672" s="199" t="inlineStr">
        <is>
          <t>Design Criteria</t>
        </is>
      </c>
      <c r="J1672" s="400" t="n"/>
      <c r="K1672" s="401" t="n"/>
      <c r="L1672" s="199" t="inlineStr">
        <is>
          <t>Design</t>
        </is>
      </c>
      <c r="M1672" s="199" t="inlineStr">
        <is>
          <t>Actual</t>
        </is>
      </c>
    </row>
    <row r="1673" ht="13.35" customHeight="1" s="162">
      <c r="B1673" s="199" t="inlineStr">
        <is>
          <t>Model Number</t>
        </is>
      </c>
      <c r="C1673" s="401" t="n"/>
      <c r="D1673" s="204">
        <f>IF('{Equipment Data Entry}'!F214="","",'{Equipment Data Entry}'!F214)</f>
        <v/>
      </c>
      <c r="E1673" s="400" t="n"/>
      <c r="F1673" s="400" t="n"/>
      <c r="G1673" s="401" t="n"/>
      <c r="I1673" s="199" t="inlineStr">
        <is>
          <t>Maximum CFM</t>
        </is>
      </c>
      <c r="J1673" s="400" t="n"/>
      <c r="K1673" s="401" t="n"/>
      <c r="L1673" s="24">
        <f>IF('{Equipment Data Entry}'!I214="","",'{Equipment Data Entry}'!I214)</f>
        <v/>
      </c>
      <c r="M1673" s="24">
        <f>L1687</f>
        <v/>
      </c>
    </row>
    <row r="1674" ht="13.35" customHeight="1" s="162">
      <c r="B1674" s="199" t="inlineStr">
        <is>
          <t>Serial Number</t>
        </is>
      </c>
      <c r="C1674" s="401" t="n"/>
      <c r="D1674" s="204" t="n"/>
      <c r="E1674" s="400" t="n"/>
      <c r="F1674" s="400" t="n"/>
      <c r="G1674" s="401" t="n"/>
      <c r="I1674" s="199" t="inlineStr">
        <is>
          <t>Minimum CFM</t>
        </is>
      </c>
      <c r="J1674" s="400" t="n"/>
      <c r="K1674" s="401" t="n"/>
      <c r="L1674" s="24">
        <f>IF('{Equipment Data Entry}'!J214="","",'{Equipment Data Entry}'!J214)</f>
        <v/>
      </c>
      <c r="M1674" s="24" t="n"/>
    </row>
    <row r="1675" ht="13.35" customHeight="1" s="162">
      <c r="B1675" s="199" t="inlineStr">
        <is>
          <t>Area Served</t>
        </is>
      </c>
      <c r="C1675" s="401" t="n"/>
      <c r="D1675" s="204">
        <f>IF('{Equipment Data Entry}'!C214="","",'{Equipment Data Entry}'!C214)</f>
        <v/>
      </c>
      <c r="E1675" s="400" t="n"/>
      <c r="F1675" s="400" t="n"/>
      <c r="G1675" s="401" t="n"/>
      <c r="I1675" s="199" t="inlineStr">
        <is>
          <t>Fan CFM</t>
        </is>
      </c>
      <c r="J1675" s="400" t="n"/>
      <c r="K1675" s="401" t="n"/>
      <c r="L1675" s="24">
        <f>IF('{Equipment Data Entry}'!L214="","",'{Equipment Data Entry}'!L214)</f>
        <v/>
      </c>
      <c r="M1675" s="24" t="n"/>
    </row>
    <row r="1676" ht="13.35" customHeight="1" s="162">
      <c r="B1676" s="199" t="inlineStr">
        <is>
          <t>Location</t>
        </is>
      </c>
      <c r="C1676" s="401" t="n"/>
      <c r="D1676" s="204">
        <f>IF('{Equipment Data Entry}'!D214="","",'{Equipment Data Entry}'!D214)</f>
        <v/>
      </c>
      <c r="E1676" s="400" t="n"/>
      <c r="F1676" s="400" t="n"/>
      <c r="G1676" s="401" t="n"/>
      <c r="I1676" s="199" t="inlineStr">
        <is>
          <t>DDC Address</t>
        </is>
      </c>
      <c r="J1676" s="400" t="n"/>
      <c r="K1676" s="401" t="n"/>
      <c r="L1676" s="208">
        <f>IF('{Equipment Data Entry}'!M214="","",'{Equipment Data Entry}'!M214)</f>
        <v/>
      </c>
      <c r="M1676" s="401" t="n"/>
    </row>
    <row r="1677" ht="13.35" customHeight="1" s="162">
      <c r="B1677" s="199" t="inlineStr">
        <is>
          <t>Inlet Size</t>
        </is>
      </c>
      <c r="C1677" s="401" t="n"/>
      <c r="D1677" s="204">
        <f>IF('{Equipment Data Entry}'!G214="","",'{Equipment Data Entry}'!G214)</f>
        <v/>
      </c>
      <c r="E1677" s="400" t="n"/>
      <c r="F1677" s="400" t="n"/>
      <c r="G1677" s="401" t="n"/>
      <c r="I1677" s="199" t="inlineStr">
        <is>
          <t>Calibration Factor</t>
        </is>
      </c>
      <c r="J1677" s="400" t="n"/>
      <c r="K1677" s="401" t="n"/>
      <c r="L1677" s="27" t="n"/>
      <c r="M1677" s="401" t="n"/>
    </row>
    <row r="1678" ht="13.35" customHeight="1" s="162">
      <c r="B1678" s="199" t="inlineStr">
        <is>
          <t>DDC Max / Min</t>
        </is>
      </c>
      <c r="C1678" s="401" t="n"/>
      <c r="D1678" s="204" t="n"/>
      <c r="E1678" s="400" t="n"/>
      <c r="F1678" s="400" t="n"/>
      <c r="G1678" s="401" t="n"/>
      <c r="I1678" s="199" t="inlineStr">
        <is>
          <t>Heating CFM</t>
        </is>
      </c>
      <c r="J1678" s="400" t="n"/>
      <c r="K1678" s="401" t="n"/>
      <c r="L1678" s="27">
        <f>IF('{Equipment Data Entry}'!K214="","",'{Equipment Data Entry}'!K214)</f>
        <v/>
      </c>
      <c r="M1678" s="401" t="n"/>
    </row>
    <row r="1679" ht="13.35" customHeight="1" s="162">
      <c r="B1679" s="188" t="inlineStr">
        <is>
          <t>Register / Grille / Diffuser Airflow</t>
        </is>
      </c>
      <c r="C1679" s="174" t="n"/>
      <c r="D1679" s="174" t="n"/>
      <c r="E1679" s="174" t="n"/>
      <c r="F1679" s="173" t="n"/>
      <c r="G1679" s="233" t="inlineStr">
        <is>
          <t>Design VEL</t>
        </is>
      </c>
      <c r="H1679" s="194" t="inlineStr">
        <is>
          <t>Design CFM</t>
        </is>
      </c>
      <c r="I1679" s="188" t="inlineStr">
        <is>
          <t>Initial</t>
        </is>
      </c>
      <c r="J1679" s="173" t="n"/>
      <c r="K1679" s="188" t="inlineStr">
        <is>
          <t>Final</t>
        </is>
      </c>
      <c r="L1679" s="173" t="n"/>
      <c r="M1679" s="188" t="inlineStr">
        <is>
          <t>%</t>
        </is>
      </c>
    </row>
    <row r="1680" ht="13.35" customHeight="1" s="162">
      <c r="B1680" s="153" t="inlineStr">
        <is>
          <t>No.</t>
        </is>
      </c>
      <c r="C1680" s="188" t="inlineStr">
        <is>
          <t>Area Served</t>
        </is>
      </c>
      <c r="D1680" s="188" t="inlineStr">
        <is>
          <t>Type</t>
        </is>
      </c>
      <c r="E1680" s="188" t="inlineStr">
        <is>
          <t>Size</t>
        </is>
      </c>
      <c r="F1680" s="188" t="inlineStr">
        <is>
          <t>Ak</t>
        </is>
      </c>
      <c r="G1680" s="440" t="n"/>
      <c r="H1680" s="440" t="n"/>
      <c r="I1680" s="188" t="inlineStr">
        <is>
          <t>VEL</t>
        </is>
      </c>
      <c r="J1680" s="188" t="inlineStr">
        <is>
          <t>CFM</t>
        </is>
      </c>
      <c r="K1680" s="188" t="inlineStr">
        <is>
          <t>VEL</t>
        </is>
      </c>
      <c r="L1680" s="188" t="inlineStr">
        <is>
          <t>CFM</t>
        </is>
      </c>
      <c r="M1680" s="440" t="n"/>
    </row>
    <row r="1681" ht="13.35" customHeight="1" s="162">
      <c r="B1681" s="307" t="n"/>
      <c r="C1681" s="307" t="n"/>
      <c r="E1681" s="307" t="n"/>
      <c r="F1681" s="32" t="n"/>
      <c r="G1681" s="33">
        <f>IF(F1681="", "", IF(OR(ISTEXT(H1681),ISTEXT(F1681)),"",H1681/F1681))</f>
        <v/>
      </c>
      <c r="H1681" s="33" t="n"/>
      <c r="I1681" s="33" t="n"/>
      <c r="J1681" s="33">
        <f>IF(I1681="", "", IF(OR(ISTEXT(I1681),ISTEXT($F1681)),"",I1681*$F1681))</f>
        <v/>
      </c>
      <c r="K1681" s="33" t="n"/>
      <c r="L1681" s="33">
        <f>IF(K1681="", "", IF(OR(ISTEXT(K1681),ISTEXT($F1681)),"",K1681*$F1681))</f>
        <v/>
      </c>
      <c r="M1681" s="30">
        <f>IF(OR(H1681="",H1681=0),"",IF(K1681="",IF(J1681="","",IF(OR(ISTEXT(J1681),ISTEXT(H1681)),"",J1681/H1681)),IF(OR(ISTEXT(L1681),ISTEXT(H1681)),"",L1681/H1681)))</f>
        <v/>
      </c>
    </row>
    <row r="1682" ht="13.35" customHeight="1" s="162">
      <c r="B1682" s="307" t="n"/>
      <c r="C1682" s="307" t="n"/>
      <c r="E1682" s="307" t="n"/>
      <c r="F1682" s="32" t="n"/>
      <c r="G1682" s="33">
        <f>IF(F1682="", "", IF(OR(ISTEXT(H1682),ISTEXT(F1682)),"",H1682/F1682))</f>
        <v/>
      </c>
      <c r="H1682" s="33" t="n"/>
      <c r="I1682" s="33" t="n"/>
      <c r="J1682" s="33">
        <f>IF(I1682="", "", IF(OR(ISTEXT(I1682),ISTEXT($F1682)),"",I1682*$F1682))</f>
        <v/>
      </c>
      <c r="K1682" s="33" t="n"/>
      <c r="L1682" s="33">
        <f>IF(K1682="", "", IF(OR(ISTEXT(K1682),ISTEXT($F1682)),"",K1682*$F1682))</f>
        <v/>
      </c>
      <c r="M1682" s="30">
        <f>IF(OR(H1682="",H1682=0),"",IF(K1682="",IF(J1682="","",IF(OR(ISTEXT(J1682),ISTEXT(H1682)),"",J1682/H1682)),IF(OR(ISTEXT(L1682),ISTEXT(H1682)),"",L1682/H1682)))</f>
        <v/>
      </c>
    </row>
    <row r="1683" ht="13.35" customHeight="1" s="162">
      <c r="B1683" s="307" t="n"/>
      <c r="C1683" s="307" t="n"/>
      <c r="E1683" s="307" t="n"/>
      <c r="F1683" s="32" t="n"/>
      <c r="G1683" s="33">
        <f>IF(F1683="", "", IF(OR(ISTEXT(H1683),ISTEXT(F1683)),"",H1683/F1683))</f>
        <v/>
      </c>
      <c r="H1683" s="33" t="n"/>
      <c r="I1683" s="33" t="n"/>
      <c r="J1683" s="33">
        <f>IF(I1683="", "", IF(OR(ISTEXT(I1683),ISTEXT($F1683)),"",I1683*$F1683))</f>
        <v/>
      </c>
      <c r="K1683" s="33" t="n"/>
      <c r="L1683" s="33">
        <f>IF(K1683="", "", IF(OR(ISTEXT(K1683),ISTEXT($F1683)),"",K1683*$F1683))</f>
        <v/>
      </c>
      <c r="M1683" s="30">
        <f>IF(OR(H1683="",H1683=0),"",IF(K1683="",IF(J1683="","",IF(OR(ISTEXT(J1683),ISTEXT(H1683)),"",J1683/H1683)),IF(OR(ISTEXT(L1683),ISTEXT(H1683)),"",L1683/H1683)))</f>
        <v/>
      </c>
    </row>
    <row r="1684" ht="13.35" customHeight="1" s="162">
      <c r="B1684" s="307" t="n"/>
      <c r="C1684" s="307" t="n"/>
      <c r="E1684" s="307" t="n"/>
      <c r="F1684" s="32" t="n"/>
      <c r="G1684" s="33">
        <f>IF(F1684="", "", IF(OR(ISTEXT(H1684),ISTEXT(F1684)),"",H1684/F1684))</f>
        <v/>
      </c>
      <c r="H1684" s="33" t="n"/>
      <c r="I1684" s="33" t="n"/>
      <c r="J1684" s="33">
        <f>IF(I1684="", "", IF(OR(ISTEXT(I1684),ISTEXT($F1684)),"",I1684*$F1684))</f>
        <v/>
      </c>
      <c r="K1684" s="33" t="n"/>
      <c r="L1684" s="33">
        <f>IF(K1684="", "", IF(OR(ISTEXT(K1684),ISTEXT($F1684)),"",K1684*$F1684))</f>
        <v/>
      </c>
      <c r="M1684" s="30">
        <f>IF(OR(H1684="",H1684=0),"",IF(K1684="",IF(J1684="","",IF(OR(ISTEXT(J1684),ISTEXT(H1684)),"",J1684/H1684)),IF(OR(ISTEXT(L1684),ISTEXT(H1684)),"",L1684/H1684)))</f>
        <v/>
      </c>
    </row>
    <row r="1685" ht="13.35" customHeight="1" s="162">
      <c r="B1685" s="307" t="n"/>
      <c r="C1685" s="307" t="n"/>
      <c r="E1685" s="307" t="n"/>
      <c r="F1685" s="32" t="n"/>
      <c r="G1685" s="33">
        <f>IF(F1685="", "", IF(OR(ISTEXT(H1685),ISTEXT(F1685)),"",H1685/F1685))</f>
        <v/>
      </c>
      <c r="H1685" s="33" t="n"/>
      <c r="I1685" s="33" t="n"/>
      <c r="J1685" s="33">
        <f>IF(I1685="", "", IF(OR(ISTEXT(I1685),ISTEXT($F1685)),"",I1685*$F1685))</f>
        <v/>
      </c>
      <c r="K1685" s="33" t="n"/>
      <c r="L1685" s="33">
        <f>IF(K1685="", "", IF(OR(ISTEXT(K1685),ISTEXT($F1685)),"",K1685*$F1685))</f>
        <v/>
      </c>
      <c r="M1685" s="30">
        <f>IF(OR(H1685="",H1685=0),"",IF(K1685="",IF(J1685="","",IF(OR(ISTEXT(J1685),ISTEXT(H1685)),"",J1685/H1685)),IF(OR(ISTEXT(L1685),ISTEXT(H1685)),"",L1685/H1685)))</f>
        <v/>
      </c>
    </row>
    <row r="1686" ht="13.35" customHeight="1" s="162">
      <c r="B1686" s="307" t="n"/>
      <c r="C1686" s="307" t="n"/>
      <c r="E1686" s="307" t="n"/>
      <c r="F1686" s="32" t="n"/>
      <c r="G1686" s="33">
        <f>IF(F1686="", "", IF(OR(ISTEXT(H1686),ISTEXT(F1686)),"",H1686/F1686))</f>
        <v/>
      </c>
      <c r="H1686" s="33" t="n"/>
      <c r="I1686" s="33" t="n"/>
      <c r="J1686" s="33">
        <f>IF(I1686="", "", IF(OR(ISTEXT(I1686),ISTEXT($F1686)),"",I1686*$F1686))</f>
        <v/>
      </c>
      <c r="K1686" s="33" t="n"/>
      <c r="L1686" s="33">
        <f>IF(K1686="", "", IF(OR(ISTEXT(K1686),ISTEXT($F1686)),"",K1686*$F1686))</f>
        <v/>
      </c>
      <c r="M1686" s="30">
        <f>IF(OR(H1686="",H1686=0),"",IF(K1686="",IF(J1686="","",IF(OR(ISTEXT(J1686),ISTEXT(H1686)),"",J1686/H1686)),IF(OR(ISTEXT(L1686),ISTEXT(H1686)),"",L1686/H1686)))</f>
        <v/>
      </c>
    </row>
    <row r="1687" ht="13.35" customHeight="1" s="162">
      <c r="B1687" s="42" t="n"/>
      <c r="C1687" s="231" t="inlineStr">
        <is>
          <t>Total</t>
        </is>
      </c>
      <c r="D1687" s="159" t="n"/>
      <c r="E1687" s="42" t="n"/>
      <c r="F1687" s="42" t="n"/>
      <c r="G1687" s="43" t="n"/>
      <c r="H1687" s="43">
        <f>IF(SUM(H1681:H1686)=0,"",SUM(H1681:H1686))</f>
        <v/>
      </c>
      <c r="I1687" s="43" t="n"/>
      <c r="J1687" s="43">
        <f>IF(SUM(J1681:J1686)=0,"",SUM(J1681:J1686))</f>
        <v/>
      </c>
      <c r="K1687" s="43" t="n"/>
      <c r="L1687" s="43">
        <f>IF(SUM(L1681:L1686)=0,"",SUM(L1681:L1686))</f>
        <v/>
      </c>
      <c r="M1687" s="35">
        <f>IF(OR(H1687="",H1687=0),"",IF(L1687="",IF(J1687="","",IF(OR(ISTEXT(J1687),ISTEXT(H1687)),"",J1687/H1687)),IF(OR(ISTEXT(L1687),ISTEXT(H1687)),"",L1687/H1687)))</f>
        <v/>
      </c>
    </row>
    <row r="1688" ht="13.35" customHeight="1" s="162">
      <c r="B1688" s="188" t="inlineStr">
        <is>
          <t>Remarks</t>
        </is>
      </c>
      <c r="C1688" s="173" t="n"/>
      <c r="D1688" s="154" t="n"/>
      <c r="E1688" s="174" t="n"/>
      <c r="F1688" s="174" t="n"/>
      <c r="G1688" s="174" t="n"/>
      <c r="H1688" s="174" t="n"/>
      <c r="I1688" s="174" t="n"/>
      <c r="J1688" s="174" t="n"/>
      <c r="K1688" s="174" t="n"/>
      <c r="L1688" s="174" t="n"/>
      <c r="M1688" s="173" t="n"/>
    </row>
    <row r="1689" ht="13.35" customHeight="1" s="162">
      <c r="B1689" s="154" t="n"/>
      <c r="C1689" s="174" t="n"/>
      <c r="D1689" s="174" t="n"/>
      <c r="E1689" s="174" t="n"/>
      <c r="F1689" s="174" t="n"/>
      <c r="G1689" s="174" t="n"/>
      <c r="H1689" s="174" t="n"/>
      <c r="I1689" s="174" t="n"/>
      <c r="J1689" s="174" t="n"/>
      <c r="K1689" s="174" t="n"/>
      <c r="L1689" s="174" t="n"/>
      <c r="M1689" s="173" t="n"/>
    </row>
    <row r="1690" ht="13.35" customHeight="1" s="162"/>
    <row r="1691" ht="13.35" customHeight="1" s="162"/>
    <row r="1692" ht="13.35" customHeight="1" s="162"/>
    <row r="1693" ht="13.35" customHeight="1" s="162"/>
    <row r="1694" ht="13.35" customHeight="1" s="162">
      <c r="B1694" s="200" t="inlineStr">
        <is>
          <t>System</t>
        </is>
      </c>
      <c r="C1694" s="403" t="n"/>
      <c r="D1694" s="209">
        <f>IF('{Equipment Data Entry}'!B215="","",'{Equipment Data Entry}'!B215)</f>
        <v/>
      </c>
      <c r="E1694" s="418" t="n"/>
      <c r="F1694" s="403" t="n"/>
      <c r="G1694" s="200" t="inlineStr">
        <is>
          <t>Service</t>
        </is>
      </c>
      <c r="H1694" s="403" t="n"/>
      <c r="I1694" s="210">
        <f>IF('{Equipment Data Entry}'!C215="","",'{Equipment Data Entry}'!C215)</f>
        <v/>
      </c>
      <c r="J1694" s="418" t="n"/>
      <c r="K1694" s="418" t="n"/>
      <c r="L1694" s="418" t="n"/>
      <c r="M1694" s="403" t="n"/>
    </row>
    <row r="1695" ht="13.35" customHeight="1" s="162">
      <c r="B1695" s="422" t="n"/>
      <c r="C1695" s="423" t="n"/>
      <c r="D1695" s="422" t="n"/>
      <c r="E1695" s="424" t="n"/>
      <c r="F1695" s="423" t="n"/>
      <c r="G1695" s="422" t="n"/>
      <c r="H1695" s="423" t="n"/>
      <c r="I1695" s="422" t="n"/>
      <c r="J1695" s="424" t="n"/>
      <c r="K1695" s="424" t="n"/>
      <c r="L1695" s="424" t="n"/>
      <c r="M1695" s="423" t="n"/>
    </row>
    <row r="1696" ht="13.35" customHeight="1" s="162">
      <c r="B1696" s="199" t="inlineStr">
        <is>
          <t>Terminal Type</t>
        </is>
      </c>
      <c r="C1696" s="401" t="n"/>
      <c r="D1696" s="204">
        <f>IF('{Equipment Data Entry}'!H215="","",'{Equipment Data Entry}'!H215)</f>
        <v/>
      </c>
      <c r="E1696" s="400" t="n"/>
      <c r="F1696" s="400" t="n"/>
      <c r="G1696" s="401" t="n"/>
      <c r="I1696" s="199" t="inlineStr">
        <is>
          <t>Instrument</t>
        </is>
      </c>
      <c r="J1696" s="400" t="n"/>
      <c r="K1696" s="401" t="n"/>
      <c r="L1696" s="199" t="n"/>
      <c r="M1696" s="401" t="n"/>
    </row>
    <row r="1697" ht="13.35" customHeight="1" s="162">
      <c r="B1697" s="200" t="inlineStr">
        <is>
          <t>Unit Data</t>
        </is>
      </c>
      <c r="C1697" s="400" t="n"/>
      <c r="D1697" s="400" t="n"/>
      <c r="E1697" s="400" t="n"/>
      <c r="F1697" s="400" t="n"/>
      <c r="G1697" s="401" t="n"/>
      <c r="I1697" s="200" t="inlineStr">
        <is>
          <t>Design and Performance Data</t>
        </is>
      </c>
      <c r="J1697" s="400" t="n"/>
      <c r="K1697" s="400" t="n"/>
      <c r="L1697" s="400" t="n"/>
      <c r="M1697" s="401" t="n"/>
    </row>
    <row r="1698" ht="13.35" customHeight="1" s="162">
      <c r="B1698" s="199" t="inlineStr">
        <is>
          <t>Manufacturer</t>
        </is>
      </c>
      <c r="C1698" s="401" t="n"/>
      <c r="D1698" s="204">
        <f>IF('{Equipment Data Entry}'!E215="","",'{Equipment Data Entry}'!E215)</f>
        <v/>
      </c>
      <c r="E1698" s="400" t="n"/>
      <c r="F1698" s="400" t="n"/>
      <c r="G1698" s="401" t="n"/>
      <c r="I1698" s="199" t="inlineStr">
        <is>
          <t>Design Criteria</t>
        </is>
      </c>
      <c r="J1698" s="400" t="n"/>
      <c r="K1698" s="401" t="n"/>
      <c r="L1698" s="199" t="inlineStr">
        <is>
          <t>Design</t>
        </is>
      </c>
      <c r="M1698" s="199" t="inlineStr">
        <is>
          <t>Actual</t>
        </is>
      </c>
    </row>
    <row r="1699" ht="13.35" customHeight="1" s="162">
      <c r="B1699" s="199" t="inlineStr">
        <is>
          <t>Model Number</t>
        </is>
      </c>
      <c r="C1699" s="401" t="n"/>
      <c r="D1699" s="204">
        <f>IF('{Equipment Data Entry}'!F215="","",'{Equipment Data Entry}'!F215)</f>
        <v/>
      </c>
      <c r="E1699" s="400" t="n"/>
      <c r="F1699" s="400" t="n"/>
      <c r="G1699" s="401" t="n"/>
      <c r="I1699" s="199" t="inlineStr">
        <is>
          <t>Maximum CFM</t>
        </is>
      </c>
      <c r="J1699" s="400" t="n"/>
      <c r="K1699" s="401" t="n"/>
      <c r="L1699" s="24">
        <f>IF('{Equipment Data Entry}'!I215="","",'{Equipment Data Entry}'!I215)</f>
        <v/>
      </c>
      <c r="M1699" s="24">
        <f>L1713</f>
        <v/>
      </c>
    </row>
    <row r="1700" ht="13.35" customHeight="1" s="162">
      <c r="B1700" s="199" t="inlineStr">
        <is>
          <t>Serial Number</t>
        </is>
      </c>
      <c r="C1700" s="401" t="n"/>
      <c r="D1700" s="204" t="n"/>
      <c r="E1700" s="400" t="n"/>
      <c r="F1700" s="400" t="n"/>
      <c r="G1700" s="401" t="n"/>
      <c r="I1700" s="199" t="inlineStr">
        <is>
          <t>Minimum CFM</t>
        </is>
      </c>
      <c r="J1700" s="400" t="n"/>
      <c r="K1700" s="401" t="n"/>
      <c r="L1700" s="24">
        <f>IF('{Equipment Data Entry}'!J215="","",'{Equipment Data Entry}'!J215)</f>
        <v/>
      </c>
      <c r="M1700" s="24" t="n"/>
    </row>
    <row r="1701" ht="13.35" customHeight="1" s="162">
      <c r="B1701" s="199" t="inlineStr">
        <is>
          <t>Area Served</t>
        </is>
      </c>
      <c r="C1701" s="401" t="n"/>
      <c r="D1701" s="204">
        <f>IF('{Equipment Data Entry}'!C215="","",'{Equipment Data Entry}'!C215)</f>
        <v/>
      </c>
      <c r="E1701" s="400" t="n"/>
      <c r="F1701" s="400" t="n"/>
      <c r="G1701" s="401" t="n"/>
      <c r="I1701" s="199" t="inlineStr">
        <is>
          <t>Fan CFM</t>
        </is>
      </c>
      <c r="J1701" s="400" t="n"/>
      <c r="K1701" s="401" t="n"/>
      <c r="L1701" s="24">
        <f>IF('{Equipment Data Entry}'!L215="","",'{Equipment Data Entry}'!L215)</f>
        <v/>
      </c>
      <c r="M1701" s="24" t="n"/>
    </row>
    <row r="1702" ht="13.35" customHeight="1" s="162">
      <c r="B1702" s="199" t="inlineStr">
        <is>
          <t>Location</t>
        </is>
      </c>
      <c r="C1702" s="401" t="n"/>
      <c r="D1702" s="204">
        <f>IF('{Equipment Data Entry}'!D215="","",'{Equipment Data Entry}'!D215)</f>
        <v/>
      </c>
      <c r="E1702" s="400" t="n"/>
      <c r="F1702" s="400" t="n"/>
      <c r="G1702" s="401" t="n"/>
      <c r="I1702" s="199" t="inlineStr">
        <is>
          <t>DDC Address</t>
        </is>
      </c>
      <c r="J1702" s="400" t="n"/>
      <c r="K1702" s="401" t="n"/>
      <c r="L1702" s="208">
        <f>IF('{Equipment Data Entry}'!M215="","",'{Equipment Data Entry}'!M215)</f>
        <v/>
      </c>
      <c r="M1702" s="401" t="n"/>
    </row>
    <row r="1703" ht="13.35" customHeight="1" s="162">
      <c r="B1703" s="199" t="inlineStr">
        <is>
          <t>Inlet Size</t>
        </is>
      </c>
      <c r="C1703" s="401" t="n"/>
      <c r="D1703" s="204">
        <f>IF('{Equipment Data Entry}'!G215="","",'{Equipment Data Entry}'!G215)</f>
        <v/>
      </c>
      <c r="E1703" s="400" t="n"/>
      <c r="F1703" s="400" t="n"/>
      <c r="G1703" s="401" t="n"/>
      <c r="I1703" s="199" t="inlineStr">
        <is>
          <t>Calibration Factor</t>
        </is>
      </c>
      <c r="J1703" s="400" t="n"/>
      <c r="K1703" s="401" t="n"/>
      <c r="L1703" s="27" t="n"/>
      <c r="M1703" s="401" t="n"/>
    </row>
    <row r="1704" ht="13.35" customHeight="1" s="162">
      <c r="B1704" s="199" t="inlineStr">
        <is>
          <t>DDC Max / Min</t>
        </is>
      </c>
      <c r="C1704" s="401" t="n"/>
      <c r="D1704" s="204" t="n"/>
      <c r="E1704" s="400" t="n"/>
      <c r="F1704" s="400" t="n"/>
      <c r="G1704" s="401" t="n"/>
      <c r="I1704" s="199" t="inlineStr">
        <is>
          <t>Heating CFM</t>
        </is>
      </c>
      <c r="J1704" s="400" t="n"/>
      <c r="K1704" s="401" t="n"/>
      <c r="L1704" s="27">
        <f>IF('{Equipment Data Entry}'!K215="","",'{Equipment Data Entry}'!K215)</f>
        <v/>
      </c>
      <c r="M1704" s="401" t="n"/>
    </row>
    <row r="1705" ht="13.35" customHeight="1" s="162">
      <c r="B1705" s="188" t="inlineStr">
        <is>
          <t>Register / Grille / Diffuser Airflow</t>
        </is>
      </c>
      <c r="C1705" s="174" t="n"/>
      <c r="D1705" s="174" t="n"/>
      <c r="E1705" s="174" t="n"/>
      <c r="F1705" s="173" t="n"/>
      <c r="G1705" s="233" t="inlineStr">
        <is>
          <t>Design VEL</t>
        </is>
      </c>
      <c r="H1705" s="194" t="inlineStr">
        <is>
          <t>Design CFM</t>
        </is>
      </c>
      <c r="I1705" s="188" t="inlineStr">
        <is>
          <t>Initial</t>
        </is>
      </c>
      <c r="J1705" s="173" t="n"/>
      <c r="K1705" s="188" t="inlineStr">
        <is>
          <t>Final</t>
        </is>
      </c>
      <c r="L1705" s="173" t="n"/>
      <c r="M1705" s="188" t="inlineStr">
        <is>
          <t>%</t>
        </is>
      </c>
    </row>
    <row r="1706" ht="13.35" customHeight="1" s="162">
      <c r="B1706" s="153" t="inlineStr">
        <is>
          <t>No.</t>
        </is>
      </c>
      <c r="C1706" s="188" t="inlineStr">
        <is>
          <t>Area Served</t>
        </is>
      </c>
      <c r="D1706" s="188" t="inlineStr">
        <is>
          <t>Type</t>
        </is>
      </c>
      <c r="E1706" s="188" t="inlineStr">
        <is>
          <t>Size</t>
        </is>
      </c>
      <c r="F1706" s="188" t="inlineStr">
        <is>
          <t>Ak</t>
        </is>
      </c>
      <c r="G1706" s="440" t="n"/>
      <c r="H1706" s="440" t="n"/>
      <c r="I1706" s="188" t="inlineStr">
        <is>
          <t>VEL</t>
        </is>
      </c>
      <c r="J1706" s="188" t="inlineStr">
        <is>
          <t>CFM</t>
        </is>
      </c>
      <c r="K1706" s="188" t="inlineStr">
        <is>
          <t>VEL</t>
        </is>
      </c>
      <c r="L1706" s="188" t="inlineStr">
        <is>
          <t>CFM</t>
        </is>
      </c>
      <c r="M1706" s="440" t="n"/>
    </row>
    <row r="1707" ht="13.35" customHeight="1" s="162">
      <c r="B1707" s="307" t="n"/>
      <c r="C1707" s="307" t="n"/>
      <c r="E1707" s="307" t="n"/>
      <c r="F1707" s="32" t="n"/>
      <c r="G1707" s="33">
        <f>IF(F1707="", "", IF(OR(ISTEXT(H1707),ISTEXT(F1707)),"",H1707/F1707))</f>
        <v/>
      </c>
      <c r="H1707" s="33" t="n"/>
      <c r="I1707" s="33" t="n"/>
      <c r="J1707" s="33">
        <f>IF(I1707="", "", IF(OR(ISTEXT(I1707),ISTEXT($F1707)),"",I1707*$F1707))</f>
        <v/>
      </c>
      <c r="K1707" s="33" t="n"/>
      <c r="L1707" s="33">
        <f>IF(K1707="", "", IF(OR(ISTEXT(K1707),ISTEXT($F1707)),"",K1707*$F1707))</f>
        <v/>
      </c>
      <c r="M1707" s="30">
        <f>IF(OR(H1707="",H1707=0),"",IF(K1707="",IF(J1707="","",IF(OR(ISTEXT(J1707),ISTEXT(H1707)),"",J1707/H1707)),IF(OR(ISTEXT(L1707),ISTEXT(H1707)),"",L1707/H1707)))</f>
        <v/>
      </c>
    </row>
    <row r="1708" ht="13.35" customHeight="1" s="162">
      <c r="B1708" s="307" t="n"/>
      <c r="C1708" s="307" t="n"/>
      <c r="E1708" s="307" t="n"/>
      <c r="F1708" s="32" t="n"/>
      <c r="G1708" s="33">
        <f>IF(F1708="", "", IF(OR(ISTEXT(H1708),ISTEXT(F1708)),"",H1708/F1708))</f>
        <v/>
      </c>
      <c r="H1708" s="33" t="n"/>
      <c r="I1708" s="33" t="n"/>
      <c r="J1708" s="33">
        <f>IF(I1708="", "", IF(OR(ISTEXT(I1708),ISTEXT($F1708)),"",I1708*$F1708))</f>
        <v/>
      </c>
      <c r="K1708" s="33" t="n"/>
      <c r="L1708" s="33">
        <f>IF(K1708="", "", IF(OR(ISTEXT(K1708),ISTEXT($F1708)),"",K1708*$F1708))</f>
        <v/>
      </c>
      <c r="M1708" s="30">
        <f>IF(OR(H1708="",H1708=0),"",IF(K1708="",IF(J1708="","",IF(OR(ISTEXT(J1708),ISTEXT(H1708)),"",J1708/H1708)),IF(OR(ISTEXT(L1708),ISTEXT(H1708)),"",L1708/H1708)))</f>
        <v/>
      </c>
    </row>
    <row r="1709" ht="13.35" customHeight="1" s="162">
      <c r="B1709" s="307" t="n"/>
      <c r="C1709" s="307" t="n"/>
      <c r="E1709" s="307" t="n"/>
      <c r="F1709" s="32" t="n"/>
      <c r="G1709" s="33">
        <f>IF(F1709="", "", IF(OR(ISTEXT(H1709),ISTEXT(F1709)),"",H1709/F1709))</f>
        <v/>
      </c>
      <c r="H1709" s="33" t="n"/>
      <c r="I1709" s="33" t="n"/>
      <c r="J1709" s="33">
        <f>IF(I1709="", "", IF(OR(ISTEXT(I1709),ISTEXT($F1709)),"",I1709*$F1709))</f>
        <v/>
      </c>
      <c r="K1709" s="33" t="n"/>
      <c r="L1709" s="33">
        <f>IF(K1709="", "", IF(OR(ISTEXT(K1709),ISTEXT($F1709)),"",K1709*$F1709))</f>
        <v/>
      </c>
      <c r="M1709" s="30">
        <f>IF(OR(H1709="",H1709=0),"",IF(K1709="",IF(J1709="","",IF(OR(ISTEXT(J1709),ISTEXT(H1709)),"",J1709/H1709)),IF(OR(ISTEXT(L1709),ISTEXT(H1709)),"",L1709/H1709)))</f>
        <v/>
      </c>
    </row>
    <row r="1710" ht="13.35" customHeight="1" s="162">
      <c r="B1710" s="307" t="n"/>
      <c r="C1710" s="307" t="n"/>
      <c r="E1710" s="307" t="n"/>
      <c r="F1710" s="32" t="n"/>
      <c r="G1710" s="33">
        <f>IF(F1710="", "", IF(OR(ISTEXT(H1710),ISTEXT(F1710)),"",H1710/F1710))</f>
        <v/>
      </c>
      <c r="H1710" s="33" t="n"/>
      <c r="I1710" s="33" t="n"/>
      <c r="J1710" s="33">
        <f>IF(I1710="", "", IF(OR(ISTEXT(I1710),ISTEXT($F1710)),"",I1710*$F1710))</f>
        <v/>
      </c>
      <c r="K1710" s="33" t="n"/>
      <c r="L1710" s="33">
        <f>IF(K1710="", "", IF(OR(ISTEXT(K1710),ISTEXT($F1710)),"",K1710*$F1710))</f>
        <v/>
      </c>
      <c r="M1710" s="30">
        <f>IF(OR(H1710="",H1710=0),"",IF(K1710="",IF(J1710="","",IF(OR(ISTEXT(J1710),ISTEXT(H1710)),"",J1710/H1710)),IF(OR(ISTEXT(L1710),ISTEXT(H1710)),"",L1710/H1710)))</f>
        <v/>
      </c>
    </row>
    <row r="1711" ht="13.35" customHeight="1" s="162">
      <c r="B1711" s="307" t="n"/>
      <c r="C1711" s="307" t="n"/>
      <c r="E1711" s="307" t="n"/>
      <c r="F1711" s="32" t="n"/>
      <c r="G1711" s="33">
        <f>IF(F1711="", "", IF(OR(ISTEXT(H1711),ISTEXT(F1711)),"",H1711/F1711))</f>
        <v/>
      </c>
      <c r="H1711" s="33" t="n"/>
      <c r="I1711" s="33" t="n"/>
      <c r="J1711" s="33">
        <f>IF(I1711="", "", IF(OR(ISTEXT(I1711),ISTEXT($F1711)),"",I1711*$F1711))</f>
        <v/>
      </c>
      <c r="K1711" s="33" t="n"/>
      <c r="L1711" s="33">
        <f>IF(K1711="", "", IF(OR(ISTEXT(K1711),ISTEXT($F1711)),"",K1711*$F1711))</f>
        <v/>
      </c>
      <c r="M1711" s="30">
        <f>IF(OR(H1711="",H1711=0),"",IF(K1711="",IF(J1711="","",IF(OR(ISTEXT(J1711),ISTEXT(H1711)),"",J1711/H1711)),IF(OR(ISTEXT(L1711),ISTEXT(H1711)),"",L1711/H1711)))</f>
        <v/>
      </c>
    </row>
    <row r="1712" ht="13.35" customHeight="1" s="162">
      <c r="B1712" s="307" t="n"/>
      <c r="C1712" s="307" t="n"/>
      <c r="E1712" s="307" t="n"/>
      <c r="F1712" s="32" t="n"/>
      <c r="G1712" s="33">
        <f>IF(F1712="", "", IF(OR(ISTEXT(H1712),ISTEXT(F1712)),"",H1712/F1712))</f>
        <v/>
      </c>
      <c r="H1712" s="33" t="n"/>
      <c r="I1712" s="33" t="n"/>
      <c r="J1712" s="33">
        <f>IF(I1712="", "", IF(OR(ISTEXT(I1712),ISTEXT($F1712)),"",I1712*$F1712))</f>
        <v/>
      </c>
      <c r="K1712" s="33" t="n"/>
      <c r="L1712" s="33">
        <f>IF(K1712="", "", IF(OR(ISTEXT(K1712),ISTEXT($F1712)),"",K1712*$F1712))</f>
        <v/>
      </c>
      <c r="M1712" s="30">
        <f>IF(OR(H1712="",H1712=0),"",IF(K1712="",IF(J1712="","",IF(OR(ISTEXT(J1712),ISTEXT(H1712)),"",J1712/H1712)),IF(OR(ISTEXT(L1712),ISTEXT(H1712)),"",L1712/H1712)))</f>
        <v/>
      </c>
    </row>
    <row r="1713" ht="13.35" customHeight="1" s="162">
      <c r="B1713" s="42" t="n"/>
      <c r="C1713" s="231" t="inlineStr">
        <is>
          <t>Total</t>
        </is>
      </c>
      <c r="D1713" s="159" t="n"/>
      <c r="E1713" s="42" t="n"/>
      <c r="F1713" s="42" t="n"/>
      <c r="G1713" s="43" t="n"/>
      <c r="H1713" s="43">
        <f>IF(SUM(H1707:H1712)=0,"",SUM(H1707:H1712))</f>
        <v/>
      </c>
      <c r="I1713" s="43" t="n"/>
      <c r="J1713" s="43">
        <f>IF(SUM(J1707:J1712)=0,"",SUM(J1707:J1712))</f>
        <v/>
      </c>
      <c r="K1713" s="43" t="n"/>
      <c r="L1713" s="43">
        <f>IF(SUM(L1707:L1712)=0,"",SUM(L1707:L1712))</f>
        <v/>
      </c>
      <c r="M1713" s="35">
        <f>IF(OR(H1713="",H1713=0),"",IF(L1713="",IF(J1713="","",IF(OR(ISTEXT(J1713),ISTEXT(H1713)),"",J1713/H1713)),IF(OR(ISTEXT(L1713),ISTEXT(H1713)),"",L1713/H1713)))</f>
        <v/>
      </c>
    </row>
    <row r="1714" ht="13.35" customHeight="1" s="162">
      <c r="B1714" s="188" t="inlineStr">
        <is>
          <t>Remarks</t>
        </is>
      </c>
      <c r="C1714" s="173" t="n"/>
      <c r="D1714" s="154" t="n"/>
      <c r="E1714" s="174" t="n"/>
      <c r="F1714" s="174" t="n"/>
      <c r="G1714" s="174" t="n"/>
      <c r="H1714" s="174" t="n"/>
      <c r="I1714" s="174" t="n"/>
      <c r="J1714" s="174" t="n"/>
      <c r="K1714" s="174" t="n"/>
      <c r="L1714" s="174" t="n"/>
      <c r="M1714" s="173" t="n"/>
    </row>
    <row r="1715" ht="13.35" customHeight="1" s="162">
      <c r="B1715" s="154" t="n"/>
      <c r="C1715" s="174" t="n"/>
      <c r="D1715" s="174" t="n"/>
      <c r="E1715" s="174" t="n"/>
      <c r="F1715" s="174" t="n"/>
      <c r="G1715" s="174" t="n"/>
      <c r="H1715" s="174" t="n"/>
      <c r="I1715" s="174" t="n"/>
      <c r="J1715" s="174" t="n"/>
      <c r="K1715" s="174" t="n"/>
      <c r="L1715" s="174" t="n"/>
      <c r="M1715" s="173" t="n"/>
    </row>
    <row r="1716" ht="13.35" customHeight="1" s="162"/>
    <row r="1717" ht="13.35" customHeight="1" s="162"/>
    <row r="1718" ht="13.35" customHeight="1" s="162"/>
    <row r="1719" ht="13.35" customHeight="1" s="162"/>
    <row r="1720" ht="13.35" customHeight="1" s="162">
      <c r="B1720" s="200" t="inlineStr">
        <is>
          <t>System</t>
        </is>
      </c>
      <c r="C1720" s="403" t="n"/>
      <c r="D1720" s="209">
        <f>IF('{Equipment Data Entry}'!B216="","",'{Equipment Data Entry}'!B216)</f>
        <v/>
      </c>
      <c r="E1720" s="418" t="n"/>
      <c r="F1720" s="403" t="n"/>
      <c r="G1720" s="200" t="inlineStr">
        <is>
          <t>Service</t>
        </is>
      </c>
      <c r="H1720" s="403" t="n"/>
      <c r="I1720" s="210">
        <f>IF('{Equipment Data Entry}'!C216="","",'{Equipment Data Entry}'!C216)</f>
        <v/>
      </c>
      <c r="J1720" s="418" t="n"/>
      <c r="K1720" s="418" t="n"/>
      <c r="L1720" s="418" t="n"/>
      <c r="M1720" s="403" t="n"/>
    </row>
    <row r="1721" ht="13.35" customHeight="1" s="162">
      <c r="B1721" s="422" t="n"/>
      <c r="C1721" s="423" t="n"/>
      <c r="D1721" s="422" t="n"/>
      <c r="E1721" s="424" t="n"/>
      <c r="F1721" s="423" t="n"/>
      <c r="G1721" s="422" t="n"/>
      <c r="H1721" s="423" t="n"/>
      <c r="I1721" s="422" t="n"/>
      <c r="J1721" s="424" t="n"/>
      <c r="K1721" s="424" t="n"/>
      <c r="L1721" s="424" t="n"/>
      <c r="M1721" s="423" t="n"/>
    </row>
    <row r="1722" ht="13.35" customHeight="1" s="162">
      <c r="B1722" s="199" t="inlineStr">
        <is>
          <t>Terminal Type</t>
        </is>
      </c>
      <c r="C1722" s="401" t="n"/>
      <c r="D1722" s="204">
        <f>IF('{Equipment Data Entry}'!H216="","",'{Equipment Data Entry}'!H216)</f>
        <v/>
      </c>
      <c r="E1722" s="400" t="n"/>
      <c r="F1722" s="400" t="n"/>
      <c r="G1722" s="401" t="n"/>
      <c r="I1722" s="199" t="inlineStr">
        <is>
          <t>Instrument</t>
        </is>
      </c>
      <c r="J1722" s="400" t="n"/>
      <c r="K1722" s="401" t="n"/>
      <c r="L1722" s="199" t="n"/>
      <c r="M1722" s="401" t="n"/>
    </row>
    <row r="1723" ht="13.35" customHeight="1" s="162">
      <c r="B1723" s="200" t="inlineStr">
        <is>
          <t>Unit Data</t>
        </is>
      </c>
      <c r="C1723" s="400" t="n"/>
      <c r="D1723" s="400" t="n"/>
      <c r="E1723" s="400" t="n"/>
      <c r="F1723" s="400" t="n"/>
      <c r="G1723" s="401" t="n"/>
      <c r="I1723" s="200" t="inlineStr">
        <is>
          <t>Design and Performance Data</t>
        </is>
      </c>
      <c r="J1723" s="400" t="n"/>
      <c r="K1723" s="400" t="n"/>
      <c r="L1723" s="400" t="n"/>
      <c r="M1723" s="401" t="n"/>
    </row>
    <row r="1724" ht="13.35" customHeight="1" s="162">
      <c r="B1724" s="199" t="inlineStr">
        <is>
          <t>Manufacturer</t>
        </is>
      </c>
      <c r="C1724" s="401" t="n"/>
      <c r="D1724" s="204">
        <f>IF('{Equipment Data Entry}'!E216="","",'{Equipment Data Entry}'!E216)</f>
        <v/>
      </c>
      <c r="E1724" s="400" t="n"/>
      <c r="F1724" s="400" t="n"/>
      <c r="G1724" s="401" t="n"/>
      <c r="I1724" s="199" t="inlineStr">
        <is>
          <t>Design Criteria</t>
        </is>
      </c>
      <c r="J1724" s="400" t="n"/>
      <c r="K1724" s="401" t="n"/>
      <c r="L1724" s="199" t="inlineStr">
        <is>
          <t>Design</t>
        </is>
      </c>
      <c r="M1724" s="199" t="inlineStr">
        <is>
          <t>Actual</t>
        </is>
      </c>
    </row>
    <row r="1725" ht="13.35" customHeight="1" s="162">
      <c r="B1725" s="199" t="inlineStr">
        <is>
          <t>Model Number</t>
        </is>
      </c>
      <c r="C1725" s="401" t="n"/>
      <c r="D1725" s="204">
        <f>IF('{Equipment Data Entry}'!F216="","",'{Equipment Data Entry}'!F216)</f>
        <v/>
      </c>
      <c r="E1725" s="400" t="n"/>
      <c r="F1725" s="400" t="n"/>
      <c r="G1725" s="401" t="n"/>
      <c r="I1725" s="199" t="inlineStr">
        <is>
          <t>Maximum CFM</t>
        </is>
      </c>
      <c r="J1725" s="400" t="n"/>
      <c r="K1725" s="401" t="n"/>
      <c r="L1725" s="24">
        <f>IF('{Equipment Data Entry}'!I216="","",'{Equipment Data Entry}'!I216)</f>
        <v/>
      </c>
      <c r="M1725" s="24">
        <f>L1739</f>
        <v/>
      </c>
    </row>
    <row r="1726" ht="13.35" customHeight="1" s="162">
      <c r="B1726" s="199" t="inlineStr">
        <is>
          <t>Serial Number</t>
        </is>
      </c>
      <c r="C1726" s="401" t="n"/>
      <c r="D1726" s="204" t="n"/>
      <c r="E1726" s="400" t="n"/>
      <c r="F1726" s="400" t="n"/>
      <c r="G1726" s="401" t="n"/>
      <c r="I1726" s="199" t="inlineStr">
        <is>
          <t>Minimum CFM</t>
        </is>
      </c>
      <c r="J1726" s="400" t="n"/>
      <c r="K1726" s="401" t="n"/>
      <c r="L1726" s="24">
        <f>IF('{Equipment Data Entry}'!J216="","",'{Equipment Data Entry}'!J216)</f>
        <v/>
      </c>
      <c r="M1726" s="24" t="n"/>
    </row>
    <row r="1727" ht="13.35" customHeight="1" s="162">
      <c r="B1727" s="199" t="inlineStr">
        <is>
          <t>Area Served</t>
        </is>
      </c>
      <c r="C1727" s="401" t="n"/>
      <c r="D1727" s="204">
        <f>IF('{Equipment Data Entry}'!C216="","",'{Equipment Data Entry}'!C216)</f>
        <v/>
      </c>
      <c r="E1727" s="400" t="n"/>
      <c r="F1727" s="400" t="n"/>
      <c r="G1727" s="401" t="n"/>
      <c r="I1727" s="199" t="inlineStr">
        <is>
          <t>Fan CFM</t>
        </is>
      </c>
      <c r="J1727" s="400" t="n"/>
      <c r="K1727" s="401" t="n"/>
      <c r="L1727" s="24">
        <f>IF('{Equipment Data Entry}'!L216="","",'{Equipment Data Entry}'!L216)</f>
        <v/>
      </c>
      <c r="M1727" s="24" t="n"/>
    </row>
    <row r="1728" ht="13.35" customHeight="1" s="162">
      <c r="B1728" s="199" t="inlineStr">
        <is>
          <t>Location</t>
        </is>
      </c>
      <c r="C1728" s="401" t="n"/>
      <c r="D1728" s="204">
        <f>IF('{Equipment Data Entry}'!D216="","",'{Equipment Data Entry}'!D216)</f>
        <v/>
      </c>
      <c r="E1728" s="400" t="n"/>
      <c r="F1728" s="400" t="n"/>
      <c r="G1728" s="401" t="n"/>
      <c r="I1728" s="199" t="inlineStr">
        <is>
          <t>DDC Address</t>
        </is>
      </c>
      <c r="J1728" s="400" t="n"/>
      <c r="K1728" s="401" t="n"/>
      <c r="L1728" s="208">
        <f>IF('{Equipment Data Entry}'!M216="","",'{Equipment Data Entry}'!M216)</f>
        <v/>
      </c>
      <c r="M1728" s="401" t="n"/>
    </row>
    <row r="1729" ht="13.35" customHeight="1" s="162">
      <c r="B1729" s="199" t="inlineStr">
        <is>
          <t>Inlet Size</t>
        </is>
      </c>
      <c r="C1729" s="401" t="n"/>
      <c r="D1729" s="204">
        <f>IF('{Equipment Data Entry}'!G216="","",'{Equipment Data Entry}'!G216)</f>
        <v/>
      </c>
      <c r="E1729" s="400" t="n"/>
      <c r="F1729" s="400" t="n"/>
      <c r="G1729" s="401" t="n"/>
      <c r="I1729" s="199" t="inlineStr">
        <is>
          <t>Calibration Factor</t>
        </is>
      </c>
      <c r="J1729" s="400" t="n"/>
      <c r="K1729" s="401" t="n"/>
      <c r="L1729" s="27" t="n"/>
      <c r="M1729" s="401" t="n"/>
    </row>
    <row r="1730" ht="13.35" customHeight="1" s="162">
      <c r="B1730" s="199" t="inlineStr">
        <is>
          <t>DDC Max / Min</t>
        </is>
      </c>
      <c r="C1730" s="401" t="n"/>
      <c r="D1730" s="204" t="n"/>
      <c r="E1730" s="400" t="n"/>
      <c r="F1730" s="400" t="n"/>
      <c r="G1730" s="401" t="n"/>
      <c r="I1730" s="199" t="inlineStr">
        <is>
          <t>Heating CFM</t>
        </is>
      </c>
      <c r="J1730" s="400" t="n"/>
      <c r="K1730" s="401" t="n"/>
      <c r="L1730" s="27">
        <f>IF('{Equipment Data Entry}'!K216="","",'{Equipment Data Entry}'!K216)</f>
        <v/>
      </c>
      <c r="M1730" s="401" t="n"/>
    </row>
    <row r="1731" ht="13.35" customHeight="1" s="162">
      <c r="B1731" s="188" t="inlineStr">
        <is>
          <t>Register / Grille / Diffuser Airflow</t>
        </is>
      </c>
      <c r="C1731" s="174" t="n"/>
      <c r="D1731" s="174" t="n"/>
      <c r="E1731" s="174" t="n"/>
      <c r="F1731" s="173" t="n"/>
      <c r="G1731" s="233" t="inlineStr">
        <is>
          <t>Design VEL</t>
        </is>
      </c>
      <c r="H1731" s="194" t="inlineStr">
        <is>
          <t>Design CFM</t>
        </is>
      </c>
      <c r="I1731" s="188" t="inlineStr">
        <is>
          <t>Initial</t>
        </is>
      </c>
      <c r="J1731" s="173" t="n"/>
      <c r="K1731" s="188" t="inlineStr">
        <is>
          <t>Final</t>
        </is>
      </c>
      <c r="L1731" s="173" t="n"/>
      <c r="M1731" s="188" t="inlineStr">
        <is>
          <t>%</t>
        </is>
      </c>
    </row>
    <row r="1732" ht="13.35" customHeight="1" s="162">
      <c r="B1732" s="153" t="inlineStr">
        <is>
          <t>No.</t>
        </is>
      </c>
      <c r="C1732" s="188" t="inlineStr">
        <is>
          <t>Area Served</t>
        </is>
      </c>
      <c r="D1732" s="188" t="inlineStr">
        <is>
          <t>Type</t>
        </is>
      </c>
      <c r="E1732" s="188" t="inlineStr">
        <is>
          <t>Size</t>
        </is>
      </c>
      <c r="F1732" s="188" t="inlineStr">
        <is>
          <t>Ak</t>
        </is>
      </c>
      <c r="G1732" s="440" t="n"/>
      <c r="H1732" s="440" t="n"/>
      <c r="I1732" s="188" t="inlineStr">
        <is>
          <t>VEL</t>
        </is>
      </c>
      <c r="J1732" s="188" t="inlineStr">
        <is>
          <t>CFM</t>
        </is>
      </c>
      <c r="K1732" s="188" t="inlineStr">
        <is>
          <t>VEL</t>
        </is>
      </c>
      <c r="L1732" s="188" t="inlineStr">
        <is>
          <t>CFM</t>
        </is>
      </c>
      <c r="M1732" s="440" t="n"/>
    </row>
    <row r="1733" ht="13.35" customHeight="1" s="162">
      <c r="B1733" s="307" t="n"/>
      <c r="C1733" s="307" t="n"/>
      <c r="E1733" s="307" t="n"/>
      <c r="F1733" s="32" t="n"/>
      <c r="G1733" s="33">
        <f>IF(F1733="", "", IF(OR(ISTEXT(H1733),ISTEXT(F1733)),"",H1733/F1733))</f>
        <v/>
      </c>
      <c r="H1733" s="33" t="n"/>
      <c r="I1733" s="33" t="n"/>
      <c r="J1733" s="33">
        <f>IF(I1733="", "", IF(OR(ISTEXT(I1733),ISTEXT($F1733)),"",I1733*$F1733))</f>
        <v/>
      </c>
      <c r="K1733" s="33" t="n"/>
      <c r="L1733" s="33">
        <f>IF(K1733="", "", IF(OR(ISTEXT(K1733),ISTEXT($F1733)),"",K1733*$F1733))</f>
        <v/>
      </c>
      <c r="M1733" s="30">
        <f>IF(OR(H1733="",H1733=0),"",IF(K1733="",IF(J1733="","",IF(OR(ISTEXT(J1733),ISTEXT(H1733)),"",J1733/H1733)),IF(OR(ISTEXT(L1733),ISTEXT(H1733)),"",L1733/H1733)))</f>
        <v/>
      </c>
    </row>
    <row r="1734" ht="13.35" customHeight="1" s="162">
      <c r="B1734" s="307" t="n"/>
      <c r="C1734" s="307" t="n"/>
      <c r="E1734" s="307" t="n"/>
      <c r="F1734" s="32" t="n"/>
      <c r="G1734" s="33">
        <f>IF(F1734="", "", IF(OR(ISTEXT(H1734),ISTEXT(F1734)),"",H1734/F1734))</f>
        <v/>
      </c>
      <c r="H1734" s="33" t="n"/>
      <c r="I1734" s="33" t="n"/>
      <c r="J1734" s="33">
        <f>IF(I1734="", "", IF(OR(ISTEXT(I1734),ISTEXT($F1734)),"",I1734*$F1734))</f>
        <v/>
      </c>
      <c r="K1734" s="33" t="n"/>
      <c r="L1734" s="33">
        <f>IF(K1734="", "", IF(OR(ISTEXT(K1734),ISTEXT($F1734)),"",K1734*$F1734))</f>
        <v/>
      </c>
      <c r="M1734" s="30">
        <f>IF(OR(H1734="",H1734=0),"",IF(K1734="",IF(J1734="","",IF(OR(ISTEXT(J1734),ISTEXT(H1734)),"",J1734/H1734)),IF(OR(ISTEXT(L1734),ISTEXT(H1734)),"",L1734/H1734)))</f>
        <v/>
      </c>
    </row>
    <row r="1735" ht="13.35" customHeight="1" s="162">
      <c r="B1735" s="307" t="n"/>
      <c r="C1735" s="307" t="n"/>
      <c r="E1735" s="307" t="n"/>
      <c r="F1735" s="32" t="n"/>
      <c r="G1735" s="33">
        <f>IF(F1735="", "", IF(OR(ISTEXT(H1735),ISTEXT(F1735)),"",H1735/F1735))</f>
        <v/>
      </c>
      <c r="H1735" s="33" t="n"/>
      <c r="I1735" s="33" t="n"/>
      <c r="J1735" s="33">
        <f>IF(I1735="", "", IF(OR(ISTEXT(I1735),ISTEXT($F1735)),"",I1735*$F1735))</f>
        <v/>
      </c>
      <c r="K1735" s="33" t="n"/>
      <c r="L1735" s="33">
        <f>IF(K1735="", "", IF(OR(ISTEXT(K1735),ISTEXT($F1735)),"",K1735*$F1735))</f>
        <v/>
      </c>
      <c r="M1735" s="30">
        <f>IF(OR(H1735="",H1735=0),"",IF(K1735="",IF(J1735="","",IF(OR(ISTEXT(J1735),ISTEXT(H1735)),"",J1735/H1735)),IF(OR(ISTEXT(L1735),ISTEXT(H1735)),"",L1735/H1735)))</f>
        <v/>
      </c>
    </row>
    <row r="1736" ht="13.35" customHeight="1" s="162">
      <c r="B1736" s="307" t="n"/>
      <c r="C1736" s="307" t="n"/>
      <c r="E1736" s="307" t="n"/>
      <c r="F1736" s="32" t="n"/>
      <c r="G1736" s="33">
        <f>IF(F1736="", "", IF(OR(ISTEXT(H1736),ISTEXT(F1736)),"",H1736/F1736))</f>
        <v/>
      </c>
      <c r="H1736" s="33" t="n"/>
      <c r="I1736" s="33" t="n"/>
      <c r="J1736" s="33">
        <f>IF(I1736="", "", IF(OR(ISTEXT(I1736),ISTEXT($F1736)),"",I1736*$F1736))</f>
        <v/>
      </c>
      <c r="K1736" s="33" t="n"/>
      <c r="L1736" s="33">
        <f>IF(K1736="", "", IF(OR(ISTEXT(K1736),ISTEXT($F1736)),"",K1736*$F1736))</f>
        <v/>
      </c>
      <c r="M1736" s="30">
        <f>IF(OR(H1736="",H1736=0),"",IF(K1736="",IF(J1736="","",IF(OR(ISTEXT(J1736),ISTEXT(H1736)),"",J1736/H1736)),IF(OR(ISTEXT(L1736),ISTEXT(H1736)),"",L1736/H1736)))</f>
        <v/>
      </c>
    </row>
    <row r="1737" ht="13.35" customHeight="1" s="162">
      <c r="B1737" s="307" t="n"/>
      <c r="C1737" s="307" t="n"/>
      <c r="E1737" s="307" t="n"/>
      <c r="F1737" s="32" t="n"/>
      <c r="G1737" s="33">
        <f>IF(F1737="", "", IF(OR(ISTEXT(H1737),ISTEXT(F1737)),"",H1737/F1737))</f>
        <v/>
      </c>
      <c r="H1737" s="33" t="n"/>
      <c r="I1737" s="33" t="n"/>
      <c r="J1737" s="33">
        <f>IF(I1737="", "", IF(OR(ISTEXT(I1737),ISTEXT($F1737)),"",I1737*$F1737))</f>
        <v/>
      </c>
      <c r="K1737" s="33" t="n"/>
      <c r="L1737" s="33">
        <f>IF(K1737="", "", IF(OR(ISTEXT(K1737),ISTEXT($F1737)),"",K1737*$F1737))</f>
        <v/>
      </c>
      <c r="M1737" s="30">
        <f>IF(OR(H1737="",H1737=0),"",IF(K1737="",IF(J1737="","",IF(OR(ISTEXT(J1737),ISTEXT(H1737)),"",J1737/H1737)),IF(OR(ISTEXT(L1737),ISTEXT(H1737)),"",L1737/H1737)))</f>
        <v/>
      </c>
    </row>
    <row r="1738" ht="13.35" customHeight="1" s="162">
      <c r="B1738" s="307" t="n"/>
      <c r="C1738" s="307" t="n"/>
      <c r="E1738" s="307" t="n"/>
      <c r="F1738" s="32" t="n"/>
      <c r="G1738" s="33">
        <f>IF(F1738="", "", IF(OR(ISTEXT(H1738),ISTEXT(F1738)),"",H1738/F1738))</f>
        <v/>
      </c>
      <c r="H1738" s="33" t="n"/>
      <c r="I1738" s="33" t="n"/>
      <c r="J1738" s="33">
        <f>IF(I1738="", "", IF(OR(ISTEXT(I1738),ISTEXT($F1738)),"",I1738*$F1738))</f>
        <v/>
      </c>
      <c r="K1738" s="33" t="n"/>
      <c r="L1738" s="33">
        <f>IF(K1738="", "", IF(OR(ISTEXT(K1738),ISTEXT($F1738)),"",K1738*$F1738))</f>
        <v/>
      </c>
      <c r="M1738" s="30">
        <f>IF(OR(H1738="",H1738=0),"",IF(K1738="",IF(J1738="","",IF(OR(ISTEXT(J1738),ISTEXT(H1738)),"",J1738/H1738)),IF(OR(ISTEXT(L1738),ISTEXT(H1738)),"",L1738/H1738)))</f>
        <v/>
      </c>
    </row>
    <row r="1739" ht="13.35" customHeight="1" s="162">
      <c r="B1739" s="42" t="n"/>
      <c r="C1739" s="231" t="inlineStr">
        <is>
          <t>Total</t>
        </is>
      </c>
      <c r="D1739" s="159" t="n"/>
      <c r="E1739" s="42" t="n"/>
      <c r="F1739" s="42" t="n"/>
      <c r="G1739" s="43" t="n"/>
      <c r="H1739" s="43">
        <f>IF(SUM(H1733:H1738)=0,"",SUM(H1733:H1738))</f>
        <v/>
      </c>
      <c r="I1739" s="43" t="n"/>
      <c r="J1739" s="43">
        <f>IF(SUM(J1733:J1738)=0,"",SUM(J1733:J1738))</f>
        <v/>
      </c>
      <c r="K1739" s="43" t="n"/>
      <c r="L1739" s="43">
        <f>IF(SUM(L1733:L1738)=0,"",SUM(L1733:L1738))</f>
        <v/>
      </c>
      <c r="M1739" s="35">
        <f>IF(OR(H1739="",H1739=0),"",IF(L1739="",IF(J1739="","",IF(OR(ISTEXT(J1739),ISTEXT(H1739)),"",J1739/H1739)),IF(OR(ISTEXT(L1739),ISTEXT(H1739)),"",L1739/H1739)))</f>
        <v/>
      </c>
    </row>
    <row r="1740" ht="13.35" customHeight="1" s="162">
      <c r="B1740" s="188" t="inlineStr">
        <is>
          <t>Remarks</t>
        </is>
      </c>
      <c r="C1740" s="173" t="n"/>
      <c r="D1740" s="154" t="n"/>
      <c r="E1740" s="174" t="n"/>
      <c r="F1740" s="174" t="n"/>
      <c r="G1740" s="174" t="n"/>
      <c r="H1740" s="174" t="n"/>
      <c r="I1740" s="174" t="n"/>
      <c r="J1740" s="174" t="n"/>
      <c r="K1740" s="174" t="n"/>
      <c r="L1740" s="174" t="n"/>
      <c r="M1740" s="173" t="n"/>
    </row>
    <row r="1741" ht="13.35" customHeight="1" s="162">
      <c r="B1741" s="154" t="n"/>
      <c r="C1741" s="174" t="n"/>
      <c r="D1741" s="174" t="n"/>
      <c r="E1741" s="174" t="n"/>
      <c r="F1741" s="174" t="n"/>
      <c r="G1741" s="174" t="n"/>
      <c r="H1741" s="174" t="n"/>
      <c r="I1741" s="174" t="n"/>
      <c r="J1741" s="174" t="n"/>
      <c r="K1741" s="174" t="n"/>
      <c r="L1741" s="174" t="n"/>
      <c r="M1741" s="173" t="n"/>
    </row>
    <row r="1742" ht="13.35" customHeight="1" s="162"/>
    <row r="1743" ht="13.35" customHeight="1" s="162"/>
    <row r="1744" ht="13.35" customHeight="1" s="162"/>
    <row r="1745" ht="13.35" customHeight="1" s="162"/>
    <row r="1746" ht="13.35" customHeight="1" s="162">
      <c r="B1746" s="200" t="inlineStr">
        <is>
          <t>System</t>
        </is>
      </c>
      <c r="C1746" s="403" t="n"/>
      <c r="D1746" s="209">
        <f>IF('{Equipment Data Entry}'!B217="","",'{Equipment Data Entry}'!B217)</f>
        <v/>
      </c>
      <c r="E1746" s="418" t="n"/>
      <c r="F1746" s="403" t="n"/>
      <c r="G1746" s="200" t="inlineStr">
        <is>
          <t>Service</t>
        </is>
      </c>
      <c r="H1746" s="403" t="n"/>
      <c r="I1746" s="210">
        <f>IF('{Equipment Data Entry}'!C217="","",'{Equipment Data Entry}'!C217)</f>
        <v/>
      </c>
      <c r="J1746" s="418" t="n"/>
      <c r="K1746" s="418" t="n"/>
      <c r="L1746" s="418" t="n"/>
      <c r="M1746" s="403" t="n"/>
    </row>
    <row r="1747" ht="13.35" customHeight="1" s="162">
      <c r="B1747" s="422" t="n"/>
      <c r="C1747" s="423" t="n"/>
      <c r="D1747" s="422" t="n"/>
      <c r="E1747" s="424" t="n"/>
      <c r="F1747" s="423" t="n"/>
      <c r="G1747" s="422" t="n"/>
      <c r="H1747" s="423" t="n"/>
      <c r="I1747" s="422" t="n"/>
      <c r="J1747" s="424" t="n"/>
      <c r="K1747" s="424" t="n"/>
      <c r="L1747" s="424" t="n"/>
      <c r="M1747" s="423" t="n"/>
    </row>
    <row r="1748" ht="13.35" customHeight="1" s="162">
      <c r="B1748" s="199" t="inlineStr">
        <is>
          <t>Terminal Type</t>
        </is>
      </c>
      <c r="C1748" s="401" t="n"/>
      <c r="D1748" s="204">
        <f>IF('{Equipment Data Entry}'!H217="","",'{Equipment Data Entry}'!H217)</f>
        <v/>
      </c>
      <c r="E1748" s="400" t="n"/>
      <c r="F1748" s="400" t="n"/>
      <c r="G1748" s="401" t="n"/>
      <c r="I1748" s="199" t="inlineStr">
        <is>
          <t>Instrument</t>
        </is>
      </c>
      <c r="J1748" s="400" t="n"/>
      <c r="K1748" s="401" t="n"/>
      <c r="L1748" s="199" t="n"/>
      <c r="M1748" s="401" t="n"/>
    </row>
    <row r="1749" ht="13.35" customHeight="1" s="162">
      <c r="B1749" s="200" t="inlineStr">
        <is>
          <t>Unit Data</t>
        </is>
      </c>
      <c r="C1749" s="400" t="n"/>
      <c r="D1749" s="400" t="n"/>
      <c r="E1749" s="400" t="n"/>
      <c r="F1749" s="400" t="n"/>
      <c r="G1749" s="401" t="n"/>
      <c r="I1749" s="200" t="inlineStr">
        <is>
          <t>Design and Performance Data</t>
        </is>
      </c>
      <c r="J1749" s="400" t="n"/>
      <c r="K1749" s="400" t="n"/>
      <c r="L1749" s="400" t="n"/>
      <c r="M1749" s="401" t="n"/>
    </row>
    <row r="1750" ht="13.35" customHeight="1" s="162">
      <c r="B1750" s="199" t="inlineStr">
        <is>
          <t>Manufacturer</t>
        </is>
      </c>
      <c r="C1750" s="401" t="n"/>
      <c r="D1750" s="204">
        <f>IF('{Equipment Data Entry}'!E217="","",'{Equipment Data Entry}'!E217)</f>
        <v/>
      </c>
      <c r="E1750" s="400" t="n"/>
      <c r="F1750" s="400" t="n"/>
      <c r="G1750" s="401" t="n"/>
      <c r="I1750" s="199" t="inlineStr">
        <is>
          <t>Design Criteria</t>
        </is>
      </c>
      <c r="J1750" s="400" t="n"/>
      <c r="K1750" s="401" t="n"/>
      <c r="L1750" s="199" t="inlineStr">
        <is>
          <t>Design</t>
        </is>
      </c>
      <c r="M1750" s="199" t="inlineStr">
        <is>
          <t>Actual</t>
        </is>
      </c>
    </row>
    <row r="1751" ht="13.35" customHeight="1" s="162">
      <c r="B1751" s="199" t="inlineStr">
        <is>
          <t>Model Number</t>
        </is>
      </c>
      <c r="C1751" s="401" t="n"/>
      <c r="D1751" s="204">
        <f>IF('{Equipment Data Entry}'!F217="","",'{Equipment Data Entry}'!F217)</f>
        <v/>
      </c>
      <c r="E1751" s="400" t="n"/>
      <c r="F1751" s="400" t="n"/>
      <c r="G1751" s="401" t="n"/>
      <c r="I1751" s="199" t="inlineStr">
        <is>
          <t>Maximum CFM</t>
        </is>
      </c>
      <c r="J1751" s="400" t="n"/>
      <c r="K1751" s="401" t="n"/>
      <c r="L1751" s="24">
        <f>IF('{Equipment Data Entry}'!I217="","",'{Equipment Data Entry}'!I217)</f>
        <v/>
      </c>
      <c r="M1751" s="24">
        <f>L1765</f>
        <v/>
      </c>
    </row>
    <row r="1752" ht="13.35" customHeight="1" s="162">
      <c r="B1752" s="199" t="inlineStr">
        <is>
          <t>Serial Number</t>
        </is>
      </c>
      <c r="C1752" s="401" t="n"/>
      <c r="D1752" s="204" t="n"/>
      <c r="E1752" s="400" t="n"/>
      <c r="F1752" s="400" t="n"/>
      <c r="G1752" s="401" t="n"/>
      <c r="I1752" s="199" t="inlineStr">
        <is>
          <t>Minimum CFM</t>
        </is>
      </c>
      <c r="J1752" s="400" t="n"/>
      <c r="K1752" s="401" t="n"/>
      <c r="L1752" s="24">
        <f>IF('{Equipment Data Entry}'!J217="","",'{Equipment Data Entry}'!J217)</f>
        <v/>
      </c>
      <c r="M1752" s="24" t="n"/>
    </row>
    <row r="1753" ht="13.35" customHeight="1" s="162">
      <c r="B1753" s="199" t="inlineStr">
        <is>
          <t>Area Served</t>
        </is>
      </c>
      <c r="C1753" s="401" t="n"/>
      <c r="D1753" s="204">
        <f>IF('{Equipment Data Entry}'!C217="","",'{Equipment Data Entry}'!C217)</f>
        <v/>
      </c>
      <c r="E1753" s="400" t="n"/>
      <c r="F1753" s="400" t="n"/>
      <c r="G1753" s="401" t="n"/>
      <c r="I1753" s="199" t="inlineStr">
        <is>
          <t>Fan CFM</t>
        </is>
      </c>
      <c r="J1753" s="400" t="n"/>
      <c r="K1753" s="401" t="n"/>
      <c r="L1753" s="24">
        <f>IF('{Equipment Data Entry}'!L217="","",'{Equipment Data Entry}'!L217)</f>
        <v/>
      </c>
      <c r="M1753" s="24" t="n"/>
    </row>
    <row r="1754" ht="13.35" customHeight="1" s="162">
      <c r="B1754" s="199" t="inlineStr">
        <is>
          <t>Location</t>
        </is>
      </c>
      <c r="C1754" s="401" t="n"/>
      <c r="D1754" s="204">
        <f>IF('{Equipment Data Entry}'!D217="","",'{Equipment Data Entry}'!D217)</f>
        <v/>
      </c>
      <c r="E1754" s="400" t="n"/>
      <c r="F1754" s="400" t="n"/>
      <c r="G1754" s="401" t="n"/>
      <c r="I1754" s="199" t="inlineStr">
        <is>
          <t>DDC Address</t>
        </is>
      </c>
      <c r="J1754" s="400" t="n"/>
      <c r="K1754" s="401" t="n"/>
      <c r="L1754" s="208">
        <f>IF('{Equipment Data Entry}'!M217="","",'{Equipment Data Entry}'!M217)</f>
        <v/>
      </c>
      <c r="M1754" s="401" t="n"/>
    </row>
    <row r="1755" ht="13.35" customHeight="1" s="162">
      <c r="B1755" s="199" t="inlineStr">
        <is>
          <t>Inlet Size</t>
        </is>
      </c>
      <c r="C1755" s="401" t="n"/>
      <c r="D1755" s="204">
        <f>IF('{Equipment Data Entry}'!G217="","",'{Equipment Data Entry}'!G217)</f>
        <v/>
      </c>
      <c r="E1755" s="400" t="n"/>
      <c r="F1755" s="400" t="n"/>
      <c r="G1755" s="401" t="n"/>
      <c r="I1755" s="199" t="inlineStr">
        <is>
          <t>Calibration Factor</t>
        </is>
      </c>
      <c r="J1755" s="400" t="n"/>
      <c r="K1755" s="401" t="n"/>
      <c r="L1755" s="27" t="n"/>
      <c r="M1755" s="401" t="n"/>
    </row>
    <row r="1756" ht="13.35" customHeight="1" s="162">
      <c r="B1756" s="199" t="inlineStr">
        <is>
          <t>DDC Max / Min</t>
        </is>
      </c>
      <c r="C1756" s="401" t="n"/>
      <c r="D1756" s="204" t="n"/>
      <c r="E1756" s="400" t="n"/>
      <c r="F1756" s="400" t="n"/>
      <c r="G1756" s="401" t="n"/>
      <c r="I1756" s="199" t="inlineStr">
        <is>
          <t>Heating CFM</t>
        </is>
      </c>
      <c r="J1756" s="400" t="n"/>
      <c r="K1756" s="401" t="n"/>
      <c r="L1756" s="27">
        <f>IF('{Equipment Data Entry}'!K217="","",'{Equipment Data Entry}'!K217)</f>
        <v/>
      </c>
      <c r="M1756" s="401" t="n"/>
    </row>
    <row r="1757" ht="13.35" customHeight="1" s="162">
      <c r="B1757" s="188" t="inlineStr">
        <is>
          <t>Register / Grille / Diffuser Airflow</t>
        </is>
      </c>
      <c r="C1757" s="174" t="n"/>
      <c r="D1757" s="174" t="n"/>
      <c r="E1757" s="174" t="n"/>
      <c r="F1757" s="173" t="n"/>
      <c r="G1757" s="233" t="inlineStr">
        <is>
          <t>Design VEL</t>
        </is>
      </c>
      <c r="H1757" s="194" t="inlineStr">
        <is>
          <t>Design CFM</t>
        </is>
      </c>
      <c r="I1757" s="188" t="inlineStr">
        <is>
          <t>Initial</t>
        </is>
      </c>
      <c r="J1757" s="173" t="n"/>
      <c r="K1757" s="188" t="inlineStr">
        <is>
          <t>Final</t>
        </is>
      </c>
      <c r="L1757" s="173" t="n"/>
      <c r="M1757" s="188" t="inlineStr">
        <is>
          <t>%</t>
        </is>
      </c>
    </row>
    <row r="1758" ht="13.35" customHeight="1" s="162">
      <c r="B1758" s="153" t="inlineStr">
        <is>
          <t>No.</t>
        </is>
      </c>
      <c r="C1758" s="188" t="inlineStr">
        <is>
          <t>Area Served</t>
        </is>
      </c>
      <c r="D1758" s="188" t="inlineStr">
        <is>
          <t>Type</t>
        </is>
      </c>
      <c r="E1758" s="188" t="inlineStr">
        <is>
          <t>Size</t>
        </is>
      </c>
      <c r="F1758" s="188" t="inlineStr">
        <is>
          <t>Ak</t>
        </is>
      </c>
      <c r="G1758" s="440" t="n"/>
      <c r="H1758" s="440" t="n"/>
      <c r="I1758" s="188" t="inlineStr">
        <is>
          <t>VEL</t>
        </is>
      </c>
      <c r="J1758" s="188" t="inlineStr">
        <is>
          <t>CFM</t>
        </is>
      </c>
      <c r="K1758" s="188" t="inlineStr">
        <is>
          <t>VEL</t>
        </is>
      </c>
      <c r="L1758" s="188" t="inlineStr">
        <is>
          <t>CFM</t>
        </is>
      </c>
      <c r="M1758" s="440" t="n"/>
    </row>
    <row r="1759" ht="13.35" customHeight="1" s="162">
      <c r="B1759" s="307" t="n"/>
      <c r="C1759" s="307" t="n"/>
      <c r="E1759" s="307" t="n"/>
      <c r="F1759" s="32" t="n"/>
      <c r="G1759" s="33">
        <f>IF(F1759="", "", IF(OR(ISTEXT(H1759),ISTEXT(F1759)),"",H1759/F1759))</f>
        <v/>
      </c>
      <c r="H1759" s="33" t="n"/>
      <c r="I1759" s="33" t="n"/>
      <c r="J1759" s="33">
        <f>IF(I1759="", "", IF(OR(ISTEXT(I1759),ISTEXT($F1759)),"",I1759*$F1759))</f>
        <v/>
      </c>
      <c r="K1759" s="33" t="n"/>
      <c r="L1759" s="33">
        <f>IF(K1759="", "", IF(OR(ISTEXT(K1759),ISTEXT($F1759)),"",K1759*$F1759))</f>
        <v/>
      </c>
      <c r="M1759" s="30">
        <f>IF(OR(H1759="",H1759=0),"",IF(K1759="",IF(J1759="","",IF(OR(ISTEXT(J1759),ISTEXT(H1759)),"",J1759/H1759)),IF(OR(ISTEXT(L1759),ISTEXT(H1759)),"",L1759/H1759)))</f>
        <v/>
      </c>
    </row>
    <row r="1760" ht="13.35" customHeight="1" s="162">
      <c r="B1760" s="307" t="n"/>
      <c r="C1760" s="307" t="n"/>
      <c r="E1760" s="307" t="n"/>
      <c r="F1760" s="32" t="n"/>
      <c r="G1760" s="33">
        <f>IF(F1760="", "", IF(OR(ISTEXT(H1760),ISTEXT(F1760)),"",H1760/F1760))</f>
        <v/>
      </c>
      <c r="H1760" s="33" t="n"/>
      <c r="I1760" s="33" t="n"/>
      <c r="J1760" s="33">
        <f>IF(I1760="", "", IF(OR(ISTEXT(I1760),ISTEXT($F1760)),"",I1760*$F1760))</f>
        <v/>
      </c>
      <c r="K1760" s="33" t="n"/>
      <c r="L1760" s="33">
        <f>IF(K1760="", "", IF(OR(ISTEXT(K1760),ISTEXT($F1760)),"",K1760*$F1760))</f>
        <v/>
      </c>
      <c r="M1760" s="30">
        <f>IF(OR(H1760="",H1760=0),"",IF(K1760="",IF(J1760="","",IF(OR(ISTEXT(J1760),ISTEXT(H1760)),"",J1760/H1760)),IF(OR(ISTEXT(L1760),ISTEXT(H1760)),"",L1760/H1760)))</f>
        <v/>
      </c>
    </row>
    <row r="1761" ht="13.35" customHeight="1" s="162">
      <c r="B1761" s="307" t="n"/>
      <c r="C1761" s="307" t="n"/>
      <c r="E1761" s="307" t="n"/>
      <c r="F1761" s="32" t="n"/>
      <c r="G1761" s="33">
        <f>IF(F1761="", "", IF(OR(ISTEXT(H1761),ISTEXT(F1761)),"",H1761/F1761))</f>
        <v/>
      </c>
      <c r="H1761" s="33" t="n"/>
      <c r="I1761" s="33" t="n"/>
      <c r="J1761" s="33">
        <f>IF(I1761="", "", IF(OR(ISTEXT(I1761),ISTEXT($F1761)),"",I1761*$F1761))</f>
        <v/>
      </c>
      <c r="K1761" s="33" t="n"/>
      <c r="L1761" s="33">
        <f>IF(K1761="", "", IF(OR(ISTEXT(K1761),ISTEXT($F1761)),"",K1761*$F1761))</f>
        <v/>
      </c>
      <c r="M1761" s="30">
        <f>IF(OR(H1761="",H1761=0),"",IF(K1761="",IF(J1761="","",IF(OR(ISTEXT(J1761),ISTEXT(H1761)),"",J1761/H1761)),IF(OR(ISTEXT(L1761),ISTEXT(H1761)),"",L1761/H1761)))</f>
        <v/>
      </c>
    </row>
    <row r="1762" ht="13.35" customHeight="1" s="162">
      <c r="B1762" s="307" t="n"/>
      <c r="C1762" s="307" t="n"/>
      <c r="E1762" s="307" t="n"/>
      <c r="F1762" s="32" t="n"/>
      <c r="G1762" s="33">
        <f>IF(F1762="", "", IF(OR(ISTEXT(H1762),ISTEXT(F1762)),"",H1762/F1762))</f>
        <v/>
      </c>
      <c r="H1762" s="33" t="n"/>
      <c r="I1762" s="33" t="n"/>
      <c r="J1762" s="33">
        <f>IF(I1762="", "", IF(OR(ISTEXT(I1762),ISTEXT($F1762)),"",I1762*$F1762))</f>
        <v/>
      </c>
      <c r="K1762" s="33" t="n"/>
      <c r="L1762" s="33">
        <f>IF(K1762="", "", IF(OR(ISTEXT(K1762),ISTEXT($F1762)),"",K1762*$F1762))</f>
        <v/>
      </c>
      <c r="M1762" s="30">
        <f>IF(OR(H1762="",H1762=0),"",IF(K1762="",IF(J1762="","",IF(OR(ISTEXT(J1762),ISTEXT(H1762)),"",J1762/H1762)),IF(OR(ISTEXT(L1762),ISTEXT(H1762)),"",L1762/H1762)))</f>
        <v/>
      </c>
    </row>
    <row r="1763" ht="13.35" customHeight="1" s="162">
      <c r="B1763" s="307" t="n"/>
      <c r="C1763" s="307" t="n"/>
      <c r="E1763" s="307" t="n"/>
      <c r="F1763" s="32" t="n"/>
      <c r="G1763" s="33">
        <f>IF(F1763="", "", IF(OR(ISTEXT(H1763),ISTEXT(F1763)),"",H1763/F1763))</f>
        <v/>
      </c>
      <c r="H1763" s="33" t="n"/>
      <c r="I1763" s="33" t="n"/>
      <c r="J1763" s="33">
        <f>IF(I1763="", "", IF(OR(ISTEXT(I1763),ISTEXT($F1763)),"",I1763*$F1763))</f>
        <v/>
      </c>
      <c r="K1763" s="33" t="n"/>
      <c r="L1763" s="33">
        <f>IF(K1763="", "", IF(OR(ISTEXT(K1763),ISTEXT($F1763)),"",K1763*$F1763))</f>
        <v/>
      </c>
      <c r="M1763" s="30">
        <f>IF(OR(H1763="",H1763=0),"",IF(K1763="",IF(J1763="","",IF(OR(ISTEXT(J1763),ISTEXT(H1763)),"",J1763/H1763)),IF(OR(ISTEXT(L1763),ISTEXT(H1763)),"",L1763/H1763)))</f>
        <v/>
      </c>
    </row>
    <row r="1764" ht="13.35" customHeight="1" s="162">
      <c r="B1764" s="307" t="n"/>
      <c r="C1764" s="307" t="n"/>
      <c r="E1764" s="307" t="n"/>
      <c r="F1764" s="32" t="n"/>
      <c r="G1764" s="33">
        <f>IF(F1764="", "", IF(OR(ISTEXT(H1764),ISTEXT(F1764)),"",H1764/F1764))</f>
        <v/>
      </c>
      <c r="H1764" s="33" t="n"/>
      <c r="I1764" s="33" t="n"/>
      <c r="J1764" s="33">
        <f>IF(I1764="", "", IF(OR(ISTEXT(I1764),ISTEXT($F1764)),"",I1764*$F1764))</f>
        <v/>
      </c>
      <c r="K1764" s="33" t="n"/>
      <c r="L1764" s="33">
        <f>IF(K1764="", "", IF(OR(ISTEXT(K1764),ISTEXT($F1764)),"",K1764*$F1764))</f>
        <v/>
      </c>
      <c r="M1764" s="30">
        <f>IF(OR(H1764="",H1764=0),"",IF(K1764="",IF(J1764="","",IF(OR(ISTEXT(J1764),ISTEXT(H1764)),"",J1764/H1764)),IF(OR(ISTEXT(L1764),ISTEXT(H1764)),"",L1764/H1764)))</f>
        <v/>
      </c>
    </row>
    <row r="1765" ht="13.35" customHeight="1" s="162">
      <c r="B1765" s="42" t="n"/>
      <c r="C1765" s="231" t="inlineStr">
        <is>
          <t>Total</t>
        </is>
      </c>
      <c r="D1765" s="159" t="n"/>
      <c r="E1765" s="42" t="n"/>
      <c r="F1765" s="42" t="n"/>
      <c r="G1765" s="43" t="n"/>
      <c r="H1765" s="43">
        <f>IF(SUM(H1759:H1764)=0,"",SUM(H1759:H1764))</f>
        <v/>
      </c>
      <c r="I1765" s="43" t="n"/>
      <c r="J1765" s="43">
        <f>IF(SUM(J1759:J1764)=0,"",SUM(J1759:J1764))</f>
        <v/>
      </c>
      <c r="K1765" s="43" t="n"/>
      <c r="L1765" s="43">
        <f>IF(SUM(L1759:L1764)=0,"",SUM(L1759:L1764))</f>
        <v/>
      </c>
      <c r="M1765" s="35">
        <f>IF(OR(H1765="",H1765=0),"",IF(L1765="",IF(J1765="","",IF(OR(ISTEXT(J1765),ISTEXT(H1765)),"",J1765/H1765)),IF(OR(ISTEXT(L1765),ISTEXT(H1765)),"",L1765/H1765)))</f>
        <v/>
      </c>
    </row>
    <row r="1766" ht="13.35" customHeight="1" s="162">
      <c r="B1766" s="188" t="inlineStr">
        <is>
          <t>Remarks</t>
        </is>
      </c>
      <c r="C1766" s="173" t="n"/>
      <c r="D1766" s="154" t="n"/>
      <c r="E1766" s="174" t="n"/>
      <c r="F1766" s="174" t="n"/>
      <c r="G1766" s="174" t="n"/>
      <c r="H1766" s="174" t="n"/>
      <c r="I1766" s="174" t="n"/>
      <c r="J1766" s="174" t="n"/>
      <c r="K1766" s="174" t="n"/>
      <c r="L1766" s="174" t="n"/>
      <c r="M1766" s="173" t="n"/>
    </row>
    <row r="1767" ht="13.35" customHeight="1" s="162">
      <c r="B1767" s="154" t="n"/>
      <c r="C1767" s="174" t="n"/>
      <c r="D1767" s="174" t="n"/>
      <c r="E1767" s="174" t="n"/>
      <c r="F1767" s="174" t="n"/>
      <c r="G1767" s="174" t="n"/>
      <c r="H1767" s="174" t="n"/>
      <c r="I1767" s="174" t="n"/>
      <c r="J1767" s="174" t="n"/>
      <c r="K1767" s="174" t="n"/>
      <c r="L1767" s="174" t="n"/>
      <c r="M1767" s="173" t="n"/>
    </row>
    <row r="1768" ht="13.35" customHeight="1" s="162"/>
    <row r="1769" ht="13.35" customHeight="1" s="162"/>
    <row r="1770" ht="13.35" customHeight="1" s="162"/>
    <row r="1771" ht="13.35" customHeight="1" s="162"/>
    <row r="1772" ht="13.35" customHeight="1" s="162">
      <c r="B1772" s="200" t="inlineStr">
        <is>
          <t>System</t>
        </is>
      </c>
      <c r="C1772" s="403" t="n"/>
      <c r="D1772" s="209">
        <f>IF('{Equipment Data Entry}'!B218="","",'{Equipment Data Entry}'!B218)</f>
        <v/>
      </c>
      <c r="E1772" s="418" t="n"/>
      <c r="F1772" s="403" t="n"/>
      <c r="G1772" s="200" t="inlineStr">
        <is>
          <t>Service</t>
        </is>
      </c>
      <c r="H1772" s="403" t="n"/>
      <c r="I1772" s="210">
        <f>IF('{Equipment Data Entry}'!C218="","",'{Equipment Data Entry}'!C218)</f>
        <v/>
      </c>
      <c r="J1772" s="418" t="n"/>
      <c r="K1772" s="418" t="n"/>
      <c r="L1772" s="418" t="n"/>
      <c r="M1772" s="403" t="n"/>
    </row>
    <row r="1773" ht="13.35" customHeight="1" s="162">
      <c r="B1773" s="422" t="n"/>
      <c r="C1773" s="423" t="n"/>
      <c r="D1773" s="422" t="n"/>
      <c r="E1773" s="424" t="n"/>
      <c r="F1773" s="423" t="n"/>
      <c r="G1773" s="422" t="n"/>
      <c r="H1773" s="423" t="n"/>
      <c r="I1773" s="422" t="n"/>
      <c r="J1773" s="424" t="n"/>
      <c r="K1773" s="424" t="n"/>
      <c r="L1773" s="424" t="n"/>
      <c r="M1773" s="423" t="n"/>
    </row>
    <row r="1774" ht="13.35" customHeight="1" s="162">
      <c r="B1774" s="199" t="inlineStr">
        <is>
          <t>Terminal Type</t>
        </is>
      </c>
      <c r="C1774" s="401" t="n"/>
      <c r="D1774" s="204">
        <f>IF('{Equipment Data Entry}'!H218="","",'{Equipment Data Entry}'!H218)</f>
        <v/>
      </c>
      <c r="E1774" s="400" t="n"/>
      <c r="F1774" s="400" t="n"/>
      <c r="G1774" s="401" t="n"/>
      <c r="I1774" s="199" t="inlineStr">
        <is>
          <t>Instrument</t>
        </is>
      </c>
      <c r="J1774" s="400" t="n"/>
      <c r="K1774" s="401" t="n"/>
      <c r="L1774" s="199" t="n"/>
      <c r="M1774" s="401" t="n"/>
    </row>
    <row r="1775" ht="13.35" customHeight="1" s="162">
      <c r="B1775" s="200" t="inlineStr">
        <is>
          <t>Unit Data</t>
        </is>
      </c>
      <c r="C1775" s="400" t="n"/>
      <c r="D1775" s="400" t="n"/>
      <c r="E1775" s="400" t="n"/>
      <c r="F1775" s="400" t="n"/>
      <c r="G1775" s="401" t="n"/>
      <c r="I1775" s="200" t="inlineStr">
        <is>
          <t>Design and Performance Data</t>
        </is>
      </c>
      <c r="J1775" s="400" t="n"/>
      <c r="K1775" s="400" t="n"/>
      <c r="L1775" s="400" t="n"/>
      <c r="M1775" s="401" t="n"/>
    </row>
    <row r="1776" ht="13.35" customHeight="1" s="162">
      <c r="B1776" s="199" t="inlineStr">
        <is>
          <t>Manufacturer</t>
        </is>
      </c>
      <c r="C1776" s="401" t="n"/>
      <c r="D1776" s="204">
        <f>IF('{Equipment Data Entry}'!E218="","",'{Equipment Data Entry}'!E218)</f>
        <v/>
      </c>
      <c r="E1776" s="400" t="n"/>
      <c r="F1776" s="400" t="n"/>
      <c r="G1776" s="401" t="n"/>
      <c r="I1776" s="199" t="inlineStr">
        <is>
          <t>Design Criteria</t>
        </is>
      </c>
      <c r="J1776" s="400" t="n"/>
      <c r="K1776" s="401" t="n"/>
      <c r="L1776" s="199" t="inlineStr">
        <is>
          <t>Design</t>
        </is>
      </c>
      <c r="M1776" s="199" t="inlineStr">
        <is>
          <t>Actual</t>
        </is>
      </c>
    </row>
    <row r="1777" ht="13.35" customHeight="1" s="162">
      <c r="B1777" s="199" t="inlineStr">
        <is>
          <t>Model Number</t>
        </is>
      </c>
      <c r="C1777" s="401" t="n"/>
      <c r="D1777" s="204">
        <f>IF('{Equipment Data Entry}'!F218="","",'{Equipment Data Entry}'!F218)</f>
        <v/>
      </c>
      <c r="E1777" s="400" t="n"/>
      <c r="F1777" s="400" t="n"/>
      <c r="G1777" s="401" t="n"/>
      <c r="I1777" s="199" t="inlineStr">
        <is>
          <t>Maximum CFM</t>
        </is>
      </c>
      <c r="J1777" s="400" t="n"/>
      <c r="K1777" s="401" t="n"/>
      <c r="L1777" s="24">
        <f>IF('{Equipment Data Entry}'!I218="","",'{Equipment Data Entry}'!I218)</f>
        <v/>
      </c>
      <c r="M1777" s="24">
        <f>L1791</f>
        <v/>
      </c>
    </row>
    <row r="1778" ht="13.35" customHeight="1" s="162">
      <c r="B1778" s="199" t="inlineStr">
        <is>
          <t>Serial Number</t>
        </is>
      </c>
      <c r="C1778" s="401" t="n"/>
      <c r="D1778" s="204" t="n"/>
      <c r="E1778" s="400" t="n"/>
      <c r="F1778" s="400" t="n"/>
      <c r="G1778" s="401" t="n"/>
      <c r="I1778" s="199" t="inlineStr">
        <is>
          <t>Minimum CFM</t>
        </is>
      </c>
      <c r="J1778" s="400" t="n"/>
      <c r="K1778" s="401" t="n"/>
      <c r="L1778" s="24">
        <f>IF('{Equipment Data Entry}'!J218="","",'{Equipment Data Entry}'!J218)</f>
        <v/>
      </c>
      <c r="M1778" s="24" t="n"/>
    </row>
    <row r="1779" ht="13.35" customHeight="1" s="162">
      <c r="B1779" s="199" t="inlineStr">
        <is>
          <t>Area Served</t>
        </is>
      </c>
      <c r="C1779" s="401" t="n"/>
      <c r="D1779" s="204">
        <f>IF('{Equipment Data Entry}'!C218="","",'{Equipment Data Entry}'!C218)</f>
        <v/>
      </c>
      <c r="E1779" s="400" t="n"/>
      <c r="F1779" s="400" t="n"/>
      <c r="G1779" s="401" t="n"/>
      <c r="I1779" s="199" t="inlineStr">
        <is>
          <t>Fan CFM</t>
        </is>
      </c>
      <c r="J1779" s="400" t="n"/>
      <c r="K1779" s="401" t="n"/>
      <c r="L1779" s="24">
        <f>IF('{Equipment Data Entry}'!L218="","",'{Equipment Data Entry}'!L218)</f>
        <v/>
      </c>
      <c r="M1779" s="24" t="n"/>
    </row>
    <row r="1780" ht="13.35" customHeight="1" s="162">
      <c r="B1780" s="199" t="inlineStr">
        <is>
          <t>Location</t>
        </is>
      </c>
      <c r="C1780" s="401" t="n"/>
      <c r="D1780" s="204">
        <f>IF('{Equipment Data Entry}'!D218="","",'{Equipment Data Entry}'!D218)</f>
        <v/>
      </c>
      <c r="E1780" s="400" t="n"/>
      <c r="F1780" s="400" t="n"/>
      <c r="G1780" s="401" t="n"/>
      <c r="I1780" s="199" t="inlineStr">
        <is>
          <t>DDC Address</t>
        </is>
      </c>
      <c r="J1780" s="400" t="n"/>
      <c r="K1780" s="401" t="n"/>
      <c r="L1780" s="208">
        <f>IF('{Equipment Data Entry}'!M218="","",'{Equipment Data Entry}'!M218)</f>
        <v/>
      </c>
      <c r="M1780" s="401" t="n"/>
    </row>
    <row r="1781" ht="13.35" customHeight="1" s="162">
      <c r="B1781" s="199" t="inlineStr">
        <is>
          <t>Inlet Size</t>
        </is>
      </c>
      <c r="C1781" s="401" t="n"/>
      <c r="D1781" s="204">
        <f>IF('{Equipment Data Entry}'!G218="","",'{Equipment Data Entry}'!G218)</f>
        <v/>
      </c>
      <c r="E1781" s="400" t="n"/>
      <c r="F1781" s="400" t="n"/>
      <c r="G1781" s="401" t="n"/>
      <c r="I1781" s="199" t="inlineStr">
        <is>
          <t>Calibration Factor</t>
        </is>
      </c>
      <c r="J1781" s="400" t="n"/>
      <c r="K1781" s="401" t="n"/>
      <c r="L1781" s="27" t="n"/>
      <c r="M1781" s="401" t="n"/>
    </row>
    <row r="1782" ht="13.35" customHeight="1" s="162">
      <c r="B1782" s="199" t="inlineStr">
        <is>
          <t>DDC Max / Min</t>
        </is>
      </c>
      <c r="C1782" s="401" t="n"/>
      <c r="D1782" s="204" t="n"/>
      <c r="E1782" s="400" t="n"/>
      <c r="F1782" s="400" t="n"/>
      <c r="G1782" s="401" t="n"/>
      <c r="I1782" s="199" t="inlineStr">
        <is>
          <t>Heating CFM</t>
        </is>
      </c>
      <c r="J1782" s="400" t="n"/>
      <c r="K1782" s="401" t="n"/>
      <c r="L1782" s="27">
        <f>IF('{Equipment Data Entry}'!K218="","",'{Equipment Data Entry}'!K218)</f>
        <v/>
      </c>
      <c r="M1782" s="401" t="n"/>
    </row>
    <row r="1783" ht="13.35" customHeight="1" s="162">
      <c r="B1783" s="188" t="inlineStr">
        <is>
          <t>Register / Grille / Diffuser Airflow</t>
        </is>
      </c>
      <c r="C1783" s="174" t="n"/>
      <c r="D1783" s="174" t="n"/>
      <c r="E1783" s="174" t="n"/>
      <c r="F1783" s="173" t="n"/>
      <c r="G1783" s="233" t="inlineStr">
        <is>
          <t>Design VEL</t>
        </is>
      </c>
      <c r="H1783" s="194" t="inlineStr">
        <is>
          <t>Design CFM</t>
        </is>
      </c>
      <c r="I1783" s="188" t="inlineStr">
        <is>
          <t>Initial</t>
        </is>
      </c>
      <c r="J1783" s="173" t="n"/>
      <c r="K1783" s="188" t="inlineStr">
        <is>
          <t>Final</t>
        </is>
      </c>
      <c r="L1783" s="173" t="n"/>
      <c r="M1783" s="188" t="inlineStr">
        <is>
          <t>%</t>
        </is>
      </c>
    </row>
    <row r="1784" ht="13.35" customHeight="1" s="162">
      <c r="B1784" s="153" t="inlineStr">
        <is>
          <t>No.</t>
        </is>
      </c>
      <c r="C1784" s="188" t="inlineStr">
        <is>
          <t>Area Served</t>
        </is>
      </c>
      <c r="D1784" s="188" t="inlineStr">
        <is>
          <t>Type</t>
        </is>
      </c>
      <c r="E1784" s="188" t="inlineStr">
        <is>
          <t>Size</t>
        </is>
      </c>
      <c r="F1784" s="188" t="inlineStr">
        <is>
          <t>Ak</t>
        </is>
      </c>
      <c r="G1784" s="440" t="n"/>
      <c r="H1784" s="440" t="n"/>
      <c r="I1784" s="188" t="inlineStr">
        <is>
          <t>VEL</t>
        </is>
      </c>
      <c r="J1784" s="188" t="inlineStr">
        <is>
          <t>CFM</t>
        </is>
      </c>
      <c r="K1784" s="188" t="inlineStr">
        <is>
          <t>VEL</t>
        </is>
      </c>
      <c r="L1784" s="188" t="inlineStr">
        <is>
          <t>CFM</t>
        </is>
      </c>
      <c r="M1784" s="440" t="n"/>
    </row>
    <row r="1785" ht="13.35" customHeight="1" s="162">
      <c r="B1785" s="307" t="n"/>
      <c r="C1785" s="307" t="n"/>
      <c r="E1785" s="307" t="n"/>
      <c r="F1785" s="32" t="n"/>
      <c r="G1785" s="33">
        <f>IF(F1785="", "", IF(OR(ISTEXT(H1785),ISTEXT(F1785)),"",H1785/F1785))</f>
        <v/>
      </c>
      <c r="H1785" s="33" t="n"/>
      <c r="I1785" s="33" t="n"/>
      <c r="J1785" s="33">
        <f>IF(I1785="", "", IF(OR(ISTEXT(I1785),ISTEXT($F1785)),"",I1785*$F1785))</f>
        <v/>
      </c>
      <c r="K1785" s="33" t="n"/>
      <c r="L1785" s="33">
        <f>IF(K1785="", "", IF(OR(ISTEXT(K1785),ISTEXT($F1785)),"",K1785*$F1785))</f>
        <v/>
      </c>
      <c r="M1785" s="30">
        <f>IF(OR(H1785="",H1785=0),"",IF(K1785="",IF(J1785="","",IF(OR(ISTEXT(J1785),ISTEXT(H1785)),"",J1785/H1785)),IF(OR(ISTEXT(L1785),ISTEXT(H1785)),"",L1785/H1785)))</f>
        <v/>
      </c>
    </row>
    <row r="1786" ht="13.35" customHeight="1" s="162">
      <c r="B1786" s="307" t="n"/>
      <c r="C1786" s="307" t="n"/>
      <c r="E1786" s="307" t="n"/>
      <c r="F1786" s="32" t="n"/>
      <c r="G1786" s="33">
        <f>IF(F1786="", "", IF(OR(ISTEXT(H1786),ISTEXT(F1786)),"",H1786/F1786))</f>
        <v/>
      </c>
      <c r="H1786" s="33" t="n"/>
      <c r="I1786" s="33" t="n"/>
      <c r="J1786" s="33">
        <f>IF(I1786="", "", IF(OR(ISTEXT(I1786),ISTEXT($F1786)),"",I1786*$F1786))</f>
        <v/>
      </c>
      <c r="K1786" s="33" t="n"/>
      <c r="L1786" s="33">
        <f>IF(K1786="", "", IF(OR(ISTEXT(K1786),ISTEXT($F1786)),"",K1786*$F1786))</f>
        <v/>
      </c>
      <c r="M1786" s="30">
        <f>IF(OR(H1786="",H1786=0),"",IF(K1786="",IF(J1786="","",IF(OR(ISTEXT(J1786),ISTEXT(H1786)),"",J1786/H1786)),IF(OR(ISTEXT(L1786),ISTEXT(H1786)),"",L1786/H1786)))</f>
        <v/>
      </c>
    </row>
    <row r="1787" ht="13.35" customHeight="1" s="162">
      <c r="B1787" s="307" t="n"/>
      <c r="C1787" s="307" t="n"/>
      <c r="E1787" s="307" t="n"/>
      <c r="F1787" s="32" t="n"/>
      <c r="G1787" s="33">
        <f>IF(F1787="", "", IF(OR(ISTEXT(H1787),ISTEXT(F1787)),"",H1787/F1787))</f>
        <v/>
      </c>
      <c r="H1787" s="33" t="n"/>
      <c r="I1787" s="33" t="n"/>
      <c r="J1787" s="33">
        <f>IF(I1787="", "", IF(OR(ISTEXT(I1787),ISTEXT($F1787)),"",I1787*$F1787))</f>
        <v/>
      </c>
      <c r="K1787" s="33" t="n"/>
      <c r="L1787" s="33">
        <f>IF(K1787="", "", IF(OR(ISTEXT(K1787),ISTEXT($F1787)),"",K1787*$F1787))</f>
        <v/>
      </c>
      <c r="M1787" s="30">
        <f>IF(OR(H1787="",H1787=0),"",IF(K1787="",IF(J1787="","",IF(OR(ISTEXT(J1787),ISTEXT(H1787)),"",J1787/H1787)),IF(OR(ISTEXT(L1787),ISTEXT(H1787)),"",L1787/H1787)))</f>
        <v/>
      </c>
    </row>
    <row r="1788" ht="13.35" customHeight="1" s="162">
      <c r="B1788" s="307" t="n"/>
      <c r="C1788" s="307" t="n"/>
      <c r="E1788" s="307" t="n"/>
      <c r="F1788" s="32" t="n"/>
      <c r="G1788" s="33">
        <f>IF(F1788="", "", IF(OR(ISTEXT(H1788),ISTEXT(F1788)),"",H1788/F1788))</f>
        <v/>
      </c>
      <c r="H1788" s="33" t="n"/>
      <c r="I1788" s="33" t="n"/>
      <c r="J1788" s="33">
        <f>IF(I1788="", "", IF(OR(ISTEXT(I1788),ISTEXT($F1788)),"",I1788*$F1788))</f>
        <v/>
      </c>
      <c r="K1788" s="33" t="n"/>
      <c r="L1788" s="33">
        <f>IF(K1788="", "", IF(OR(ISTEXT(K1788),ISTEXT($F1788)),"",K1788*$F1788))</f>
        <v/>
      </c>
      <c r="M1788" s="30">
        <f>IF(OR(H1788="",H1788=0),"",IF(K1788="",IF(J1788="","",IF(OR(ISTEXT(J1788),ISTEXT(H1788)),"",J1788/H1788)),IF(OR(ISTEXT(L1788),ISTEXT(H1788)),"",L1788/H1788)))</f>
        <v/>
      </c>
    </row>
    <row r="1789" ht="13.35" customHeight="1" s="162">
      <c r="B1789" s="307" t="n"/>
      <c r="C1789" s="307" t="n"/>
      <c r="E1789" s="307" t="n"/>
      <c r="F1789" s="32" t="n"/>
      <c r="G1789" s="33">
        <f>IF(F1789="", "", IF(OR(ISTEXT(H1789),ISTEXT(F1789)),"",H1789/F1789))</f>
        <v/>
      </c>
      <c r="H1789" s="33" t="n"/>
      <c r="I1789" s="33" t="n"/>
      <c r="J1789" s="33">
        <f>IF(I1789="", "", IF(OR(ISTEXT(I1789),ISTEXT($F1789)),"",I1789*$F1789))</f>
        <v/>
      </c>
      <c r="K1789" s="33" t="n"/>
      <c r="L1789" s="33">
        <f>IF(K1789="", "", IF(OR(ISTEXT(K1789),ISTEXT($F1789)),"",K1789*$F1789))</f>
        <v/>
      </c>
      <c r="M1789" s="30">
        <f>IF(OR(H1789="",H1789=0),"",IF(K1789="",IF(J1789="","",IF(OR(ISTEXT(J1789),ISTEXT(H1789)),"",J1789/H1789)),IF(OR(ISTEXT(L1789),ISTEXT(H1789)),"",L1789/H1789)))</f>
        <v/>
      </c>
    </row>
    <row r="1790" ht="13.35" customHeight="1" s="162">
      <c r="B1790" s="307" t="n"/>
      <c r="C1790" s="307" t="n"/>
      <c r="E1790" s="307" t="n"/>
      <c r="F1790" s="32" t="n"/>
      <c r="G1790" s="33">
        <f>IF(F1790="", "", IF(OR(ISTEXT(H1790),ISTEXT(F1790)),"",H1790/F1790))</f>
        <v/>
      </c>
      <c r="H1790" s="33" t="n"/>
      <c r="I1790" s="33" t="n"/>
      <c r="J1790" s="33">
        <f>IF(I1790="", "", IF(OR(ISTEXT(I1790),ISTEXT($F1790)),"",I1790*$F1790))</f>
        <v/>
      </c>
      <c r="K1790" s="33" t="n"/>
      <c r="L1790" s="33">
        <f>IF(K1790="", "", IF(OR(ISTEXT(K1790),ISTEXT($F1790)),"",K1790*$F1790))</f>
        <v/>
      </c>
      <c r="M1790" s="30">
        <f>IF(OR(H1790="",H1790=0),"",IF(K1790="",IF(J1790="","",IF(OR(ISTEXT(J1790),ISTEXT(H1790)),"",J1790/H1790)),IF(OR(ISTEXT(L1790),ISTEXT(H1790)),"",L1790/H1790)))</f>
        <v/>
      </c>
    </row>
    <row r="1791" ht="13.35" customHeight="1" s="162">
      <c r="B1791" s="42" t="n"/>
      <c r="C1791" s="231" t="inlineStr">
        <is>
          <t>Total</t>
        </is>
      </c>
      <c r="D1791" s="159" t="n"/>
      <c r="E1791" s="42" t="n"/>
      <c r="F1791" s="42" t="n"/>
      <c r="G1791" s="43" t="n"/>
      <c r="H1791" s="43">
        <f>IF(SUM(H1785:H1790)=0,"",SUM(H1785:H1790))</f>
        <v/>
      </c>
      <c r="I1791" s="43" t="n"/>
      <c r="J1791" s="43">
        <f>IF(SUM(J1785:J1790)=0,"",SUM(J1785:J1790))</f>
        <v/>
      </c>
      <c r="K1791" s="43" t="n"/>
      <c r="L1791" s="43">
        <f>IF(SUM(L1785:L1790)=0,"",SUM(L1785:L1790))</f>
        <v/>
      </c>
      <c r="M1791" s="35">
        <f>IF(OR(H1791="",H1791=0),"",IF(L1791="",IF(J1791="","",IF(OR(ISTEXT(J1791),ISTEXT(H1791)),"",J1791/H1791)),IF(OR(ISTEXT(L1791),ISTEXT(H1791)),"",L1791/H1791)))</f>
        <v/>
      </c>
    </row>
    <row r="1792" ht="13.35" customHeight="1" s="162">
      <c r="B1792" s="188" t="inlineStr">
        <is>
          <t>Remarks</t>
        </is>
      </c>
      <c r="C1792" s="173" t="n"/>
      <c r="D1792" s="154" t="n"/>
      <c r="E1792" s="174" t="n"/>
      <c r="F1792" s="174" t="n"/>
      <c r="G1792" s="174" t="n"/>
      <c r="H1792" s="174" t="n"/>
      <c r="I1792" s="174" t="n"/>
      <c r="J1792" s="174" t="n"/>
      <c r="K1792" s="174" t="n"/>
      <c r="L1792" s="174" t="n"/>
      <c r="M1792" s="173" t="n"/>
    </row>
    <row r="1793" ht="13.35" customHeight="1" s="162">
      <c r="B1793" s="154" t="n"/>
      <c r="C1793" s="174" t="n"/>
      <c r="D1793" s="174" t="n"/>
      <c r="E1793" s="174" t="n"/>
      <c r="F1793" s="174" t="n"/>
      <c r="G1793" s="174" t="n"/>
      <c r="H1793" s="174" t="n"/>
      <c r="I1793" s="174" t="n"/>
      <c r="J1793" s="174" t="n"/>
      <c r="K1793" s="174" t="n"/>
      <c r="L1793" s="174" t="n"/>
      <c r="M1793" s="173" t="n"/>
    </row>
    <row r="1794" ht="13.35" customHeight="1" s="162"/>
    <row r="1795" ht="13.35" customHeight="1" s="162"/>
    <row r="1796" ht="13.35" customHeight="1" s="162"/>
    <row r="1797" ht="13.35" customHeight="1" s="162"/>
    <row r="1798" ht="13.35" customHeight="1" s="162">
      <c r="B1798" s="200" t="inlineStr">
        <is>
          <t>System</t>
        </is>
      </c>
      <c r="C1798" s="403" t="n"/>
      <c r="D1798" s="209">
        <f>IF('{Equipment Data Entry}'!B219="","",'{Equipment Data Entry}'!B219)</f>
        <v/>
      </c>
      <c r="E1798" s="418" t="n"/>
      <c r="F1798" s="403" t="n"/>
      <c r="G1798" s="200" t="inlineStr">
        <is>
          <t>Service</t>
        </is>
      </c>
      <c r="H1798" s="403" t="n"/>
      <c r="I1798" s="210">
        <f>IF('{Equipment Data Entry}'!C219="","",'{Equipment Data Entry}'!C219)</f>
        <v/>
      </c>
      <c r="J1798" s="418" t="n"/>
      <c r="K1798" s="418" t="n"/>
      <c r="L1798" s="418" t="n"/>
      <c r="M1798" s="403" t="n"/>
    </row>
    <row r="1799" ht="13.35" customHeight="1" s="162">
      <c r="B1799" s="422" t="n"/>
      <c r="C1799" s="423" t="n"/>
      <c r="D1799" s="422" t="n"/>
      <c r="E1799" s="424" t="n"/>
      <c r="F1799" s="423" t="n"/>
      <c r="G1799" s="422" t="n"/>
      <c r="H1799" s="423" t="n"/>
      <c r="I1799" s="422" t="n"/>
      <c r="J1799" s="424" t="n"/>
      <c r="K1799" s="424" t="n"/>
      <c r="L1799" s="424" t="n"/>
      <c r="M1799" s="423" t="n"/>
    </row>
    <row r="1800" ht="13.35" customHeight="1" s="162">
      <c r="B1800" s="199" t="inlineStr">
        <is>
          <t>Terminal Type</t>
        </is>
      </c>
      <c r="C1800" s="401" t="n"/>
      <c r="D1800" s="204">
        <f>IF('{Equipment Data Entry}'!H219="","",'{Equipment Data Entry}'!H219)</f>
        <v/>
      </c>
      <c r="E1800" s="400" t="n"/>
      <c r="F1800" s="400" t="n"/>
      <c r="G1800" s="401" t="n"/>
      <c r="I1800" s="199" t="inlineStr">
        <is>
          <t>Instrument</t>
        </is>
      </c>
      <c r="J1800" s="400" t="n"/>
      <c r="K1800" s="401" t="n"/>
      <c r="L1800" s="199" t="n"/>
      <c r="M1800" s="401" t="n"/>
    </row>
    <row r="1801" ht="13.35" customHeight="1" s="162">
      <c r="B1801" s="200" t="inlineStr">
        <is>
          <t>Unit Data</t>
        </is>
      </c>
      <c r="C1801" s="400" t="n"/>
      <c r="D1801" s="400" t="n"/>
      <c r="E1801" s="400" t="n"/>
      <c r="F1801" s="400" t="n"/>
      <c r="G1801" s="401" t="n"/>
      <c r="I1801" s="200" t="inlineStr">
        <is>
          <t>Design and Performance Data</t>
        </is>
      </c>
      <c r="J1801" s="400" t="n"/>
      <c r="K1801" s="400" t="n"/>
      <c r="L1801" s="400" t="n"/>
      <c r="M1801" s="401" t="n"/>
    </row>
    <row r="1802" ht="13.35" customHeight="1" s="162">
      <c r="B1802" s="199" t="inlineStr">
        <is>
          <t>Manufacturer</t>
        </is>
      </c>
      <c r="C1802" s="401" t="n"/>
      <c r="D1802" s="204">
        <f>IF('{Equipment Data Entry}'!E219="","",'{Equipment Data Entry}'!E219)</f>
        <v/>
      </c>
      <c r="E1802" s="400" t="n"/>
      <c r="F1802" s="400" t="n"/>
      <c r="G1802" s="401" t="n"/>
      <c r="I1802" s="199" t="inlineStr">
        <is>
          <t>Design Criteria</t>
        </is>
      </c>
      <c r="J1802" s="400" t="n"/>
      <c r="K1802" s="401" t="n"/>
      <c r="L1802" s="199" t="inlineStr">
        <is>
          <t>Design</t>
        </is>
      </c>
      <c r="M1802" s="199" t="inlineStr">
        <is>
          <t>Actual</t>
        </is>
      </c>
    </row>
    <row r="1803" ht="13.35" customHeight="1" s="162">
      <c r="B1803" s="199" t="inlineStr">
        <is>
          <t>Model Number</t>
        </is>
      </c>
      <c r="C1803" s="401" t="n"/>
      <c r="D1803" s="204">
        <f>IF('{Equipment Data Entry}'!F219="","",'{Equipment Data Entry}'!F219)</f>
        <v/>
      </c>
      <c r="E1803" s="400" t="n"/>
      <c r="F1803" s="400" t="n"/>
      <c r="G1803" s="401" t="n"/>
      <c r="I1803" s="199" t="inlineStr">
        <is>
          <t>Maximum CFM</t>
        </is>
      </c>
      <c r="J1803" s="400" t="n"/>
      <c r="K1803" s="401" t="n"/>
      <c r="L1803" s="24">
        <f>IF('{Equipment Data Entry}'!I219="","",'{Equipment Data Entry}'!I219)</f>
        <v/>
      </c>
      <c r="M1803" s="24">
        <f>L1817</f>
        <v/>
      </c>
    </row>
    <row r="1804" ht="13.35" customHeight="1" s="162">
      <c r="B1804" s="199" t="inlineStr">
        <is>
          <t>Serial Number</t>
        </is>
      </c>
      <c r="C1804" s="401" t="n"/>
      <c r="D1804" s="204" t="n"/>
      <c r="E1804" s="400" t="n"/>
      <c r="F1804" s="400" t="n"/>
      <c r="G1804" s="401" t="n"/>
      <c r="I1804" s="199" t="inlineStr">
        <is>
          <t>Minimum CFM</t>
        </is>
      </c>
      <c r="J1804" s="400" t="n"/>
      <c r="K1804" s="401" t="n"/>
      <c r="L1804" s="24">
        <f>IF('{Equipment Data Entry}'!J219="","",'{Equipment Data Entry}'!J219)</f>
        <v/>
      </c>
      <c r="M1804" s="24" t="n"/>
    </row>
    <row r="1805" ht="13.35" customHeight="1" s="162">
      <c r="B1805" s="199" t="inlineStr">
        <is>
          <t>Area Served</t>
        </is>
      </c>
      <c r="C1805" s="401" t="n"/>
      <c r="D1805" s="204">
        <f>IF('{Equipment Data Entry}'!C219="","",'{Equipment Data Entry}'!C219)</f>
        <v/>
      </c>
      <c r="E1805" s="400" t="n"/>
      <c r="F1805" s="400" t="n"/>
      <c r="G1805" s="401" t="n"/>
      <c r="I1805" s="199" t="inlineStr">
        <is>
          <t>Fan CFM</t>
        </is>
      </c>
      <c r="J1805" s="400" t="n"/>
      <c r="K1805" s="401" t="n"/>
      <c r="L1805" s="24">
        <f>IF('{Equipment Data Entry}'!L219="","",'{Equipment Data Entry}'!L219)</f>
        <v/>
      </c>
      <c r="M1805" s="24" t="n"/>
    </row>
    <row r="1806" ht="13.35" customHeight="1" s="162">
      <c r="B1806" s="199" t="inlineStr">
        <is>
          <t>Location</t>
        </is>
      </c>
      <c r="C1806" s="401" t="n"/>
      <c r="D1806" s="204">
        <f>IF('{Equipment Data Entry}'!D219="","",'{Equipment Data Entry}'!D219)</f>
        <v/>
      </c>
      <c r="E1806" s="400" t="n"/>
      <c r="F1806" s="400" t="n"/>
      <c r="G1806" s="401" t="n"/>
      <c r="I1806" s="199" t="inlineStr">
        <is>
          <t>DDC Address</t>
        </is>
      </c>
      <c r="J1806" s="400" t="n"/>
      <c r="K1806" s="401" t="n"/>
      <c r="L1806" s="208">
        <f>IF('{Equipment Data Entry}'!M219="","",'{Equipment Data Entry}'!M219)</f>
        <v/>
      </c>
      <c r="M1806" s="401" t="n"/>
    </row>
    <row r="1807" ht="13.35" customHeight="1" s="162">
      <c r="B1807" s="199" t="inlineStr">
        <is>
          <t>Inlet Size</t>
        </is>
      </c>
      <c r="C1807" s="401" t="n"/>
      <c r="D1807" s="204">
        <f>IF('{Equipment Data Entry}'!G219="","",'{Equipment Data Entry}'!G219)</f>
        <v/>
      </c>
      <c r="E1807" s="400" t="n"/>
      <c r="F1807" s="400" t="n"/>
      <c r="G1807" s="401" t="n"/>
      <c r="I1807" s="199" t="inlineStr">
        <is>
          <t>Calibration Factor</t>
        </is>
      </c>
      <c r="J1807" s="400" t="n"/>
      <c r="K1807" s="401" t="n"/>
      <c r="L1807" s="27" t="n"/>
      <c r="M1807" s="401" t="n"/>
    </row>
    <row r="1808" ht="13.35" customHeight="1" s="162">
      <c r="B1808" s="199" t="inlineStr">
        <is>
          <t>DDC Max / Min</t>
        </is>
      </c>
      <c r="C1808" s="401" t="n"/>
      <c r="D1808" s="204" t="n"/>
      <c r="E1808" s="400" t="n"/>
      <c r="F1808" s="400" t="n"/>
      <c r="G1808" s="401" t="n"/>
      <c r="I1808" s="199" t="inlineStr">
        <is>
          <t>Heating CFM</t>
        </is>
      </c>
      <c r="J1808" s="400" t="n"/>
      <c r="K1808" s="401" t="n"/>
      <c r="L1808" s="27">
        <f>IF('{Equipment Data Entry}'!K219="","",'{Equipment Data Entry}'!K219)</f>
        <v/>
      </c>
      <c r="M1808" s="401" t="n"/>
    </row>
    <row r="1809" ht="13.35" customHeight="1" s="162">
      <c r="B1809" s="188" t="inlineStr">
        <is>
          <t>Register / Grille / Diffuser Airflow</t>
        </is>
      </c>
      <c r="C1809" s="174" t="n"/>
      <c r="D1809" s="174" t="n"/>
      <c r="E1809" s="174" t="n"/>
      <c r="F1809" s="173" t="n"/>
      <c r="G1809" s="233" t="inlineStr">
        <is>
          <t>Design VEL</t>
        </is>
      </c>
      <c r="H1809" s="194" t="inlineStr">
        <is>
          <t>Design CFM</t>
        </is>
      </c>
      <c r="I1809" s="188" t="inlineStr">
        <is>
          <t>Initial</t>
        </is>
      </c>
      <c r="J1809" s="173" t="n"/>
      <c r="K1809" s="188" t="inlineStr">
        <is>
          <t>Final</t>
        </is>
      </c>
      <c r="L1809" s="173" t="n"/>
      <c r="M1809" s="188" t="inlineStr">
        <is>
          <t>%</t>
        </is>
      </c>
    </row>
    <row r="1810" ht="13.35" customHeight="1" s="162">
      <c r="B1810" s="153" t="inlineStr">
        <is>
          <t>No.</t>
        </is>
      </c>
      <c r="C1810" s="188" t="inlineStr">
        <is>
          <t>Area Served</t>
        </is>
      </c>
      <c r="D1810" s="188" t="inlineStr">
        <is>
          <t>Type</t>
        </is>
      </c>
      <c r="E1810" s="188" t="inlineStr">
        <is>
          <t>Size</t>
        </is>
      </c>
      <c r="F1810" s="188" t="inlineStr">
        <is>
          <t>Ak</t>
        </is>
      </c>
      <c r="G1810" s="440" t="n"/>
      <c r="H1810" s="440" t="n"/>
      <c r="I1810" s="188" t="inlineStr">
        <is>
          <t>VEL</t>
        </is>
      </c>
      <c r="J1810" s="188" t="inlineStr">
        <is>
          <t>CFM</t>
        </is>
      </c>
      <c r="K1810" s="188" t="inlineStr">
        <is>
          <t>VEL</t>
        </is>
      </c>
      <c r="L1810" s="188" t="inlineStr">
        <is>
          <t>CFM</t>
        </is>
      </c>
      <c r="M1810" s="440" t="n"/>
    </row>
    <row r="1811" ht="13.35" customHeight="1" s="162">
      <c r="B1811" s="307" t="n"/>
      <c r="C1811" s="307" t="n"/>
      <c r="E1811" s="307" t="n"/>
      <c r="F1811" s="32" t="n"/>
      <c r="G1811" s="33">
        <f>IF(F1811="", "", IF(OR(ISTEXT(H1811),ISTEXT(F1811)),"",H1811/F1811))</f>
        <v/>
      </c>
      <c r="H1811" s="33" t="n"/>
      <c r="I1811" s="33" t="n"/>
      <c r="J1811" s="33">
        <f>IF(I1811="", "", IF(OR(ISTEXT(I1811),ISTEXT($F1811)),"",I1811*$F1811))</f>
        <v/>
      </c>
      <c r="K1811" s="33" t="n"/>
      <c r="L1811" s="33">
        <f>IF(K1811="", "", IF(OR(ISTEXT(K1811),ISTEXT($F1811)),"",K1811*$F1811))</f>
        <v/>
      </c>
      <c r="M1811" s="30">
        <f>IF(OR(H1811="",H1811=0),"",IF(K1811="",IF(J1811="","",IF(OR(ISTEXT(J1811),ISTEXT(H1811)),"",J1811/H1811)),IF(OR(ISTEXT(L1811),ISTEXT(H1811)),"",L1811/H1811)))</f>
        <v/>
      </c>
    </row>
    <row r="1812" ht="13.35" customHeight="1" s="162">
      <c r="B1812" s="307" t="n"/>
      <c r="C1812" s="307" t="n"/>
      <c r="E1812" s="307" t="n"/>
      <c r="F1812" s="32" t="n"/>
      <c r="G1812" s="33">
        <f>IF(F1812="", "", IF(OR(ISTEXT(H1812),ISTEXT(F1812)),"",H1812/F1812))</f>
        <v/>
      </c>
      <c r="H1812" s="33" t="n"/>
      <c r="I1812" s="33" t="n"/>
      <c r="J1812" s="33">
        <f>IF(I1812="", "", IF(OR(ISTEXT(I1812),ISTEXT($F1812)),"",I1812*$F1812))</f>
        <v/>
      </c>
      <c r="K1812" s="33" t="n"/>
      <c r="L1812" s="33">
        <f>IF(K1812="", "", IF(OR(ISTEXT(K1812),ISTEXT($F1812)),"",K1812*$F1812))</f>
        <v/>
      </c>
      <c r="M1812" s="30">
        <f>IF(OR(H1812="",H1812=0),"",IF(K1812="",IF(J1812="","",IF(OR(ISTEXT(J1812),ISTEXT(H1812)),"",J1812/H1812)),IF(OR(ISTEXT(L1812),ISTEXT(H1812)),"",L1812/H1812)))</f>
        <v/>
      </c>
    </row>
    <row r="1813" ht="13.35" customHeight="1" s="162">
      <c r="B1813" s="307" t="n"/>
      <c r="C1813" s="307" t="n"/>
      <c r="E1813" s="307" t="n"/>
      <c r="F1813" s="32" t="n"/>
      <c r="G1813" s="33">
        <f>IF(F1813="", "", IF(OR(ISTEXT(H1813),ISTEXT(F1813)),"",H1813/F1813))</f>
        <v/>
      </c>
      <c r="H1813" s="33" t="n"/>
      <c r="I1813" s="33" t="n"/>
      <c r="J1813" s="33">
        <f>IF(I1813="", "", IF(OR(ISTEXT(I1813),ISTEXT($F1813)),"",I1813*$F1813))</f>
        <v/>
      </c>
      <c r="K1813" s="33" t="n"/>
      <c r="L1813" s="33">
        <f>IF(K1813="", "", IF(OR(ISTEXT(K1813),ISTEXT($F1813)),"",K1813*$F1813))</f>
        <v/>
      </c>
      <c r="M1813" s="30">
        <f>IF(OR(H1813="",H1813=0),"",IF(K1813="",IF(J1813="","",IF(OR(ISTEXT(J1813),ISTEXT(H1813)),"",J1813/H1813)),IF(OR(ISTEXT(L1813),ISTEXT(H1813)),"",L1813/H1813)))</f>
        <v/>
      </c>
    </row>
    <row r="1814" ht="13.35" customHeight="1" s="162">
      <c r="B1814" s="307" t="n"/>
      <c r="C1814" s="307" t="n"/>
      <c r="E1814" s="307" t="n"/>
      <c r="F1814" s="32" t="n"/>
      <c r="G1814" s="33">
        <f>IF(F1814="", "", IF(OR(ISTEXT(H1814),ISTEXT(F1814)),"",H1814/F1814))</f>
        <v/>
      </c>
      <c r="H1814" s="33" t="n"/>
      <c r="I1814" s="33" t="n"/>
      <c r="J1814" s="33">
        <f>IF(I1814="", "", IF(OR(ISTEXT(I1814),ISTEXT($F1814)),"",I1814*$F1814))</f>
        <v/>
      </c>
      <c r="K1814" s="33" t="n"/>
      <c r="L1814" s="33">
        <f>IF(K1814="", "", IF(OR(ISTEXT(K1814),ISTEXT($F1814)),"",K1814*$F1814))</f>
        <v/>
      </c>
      <c r="M1814" s="30">
        <f>IF(OR(H1814="",H1814=0),"",IF(K1814="",IF(J1814="","",IF(OR(ISTEXT(J1814),ISTEXT(H1814)),"",J1814/H1814)),IF(OR(ISTEXT(L1814),ISTEXT(H1814)),"",L1814/H1814)))</f>
        <v/>
      </c>
    </row>
    <row r="1815" ht="13.35" customHeight="1" s="162">
      <c r="B1815" s="307" t="n"/>
      <c r="C1815" s="307" t="n"/>
      <c r="E1815" s="307" t="n"/>
      <c r="F1815" s="32" t="n"/>
      <c r="G1815" s="33">
        <f>IF(F1815="", "", IF(OR(ISTEXT(H1815),ISTEXT(F1815)),"",H1815/F1815))</f>
        <v/>
      </c>
      <c r="H1815" s="33" t="n"/>
      <c r="I1815" s="33" t="n"/>
      <c r="J1815" s="33">
        <f>IF(I1815="", "", IF(OR(ISTEXT(I1815),ISTEXT($F1815)),"",I1815*$F1815))</f>
        <v/>
      </c>
      <c r="K1815" s="33" t="n"/>
      <c r="L1815" s="33">
        <f>IF(K1815="", "", IF(OR(ISTEXT(K1815),ISTEXT($F1815)),"",K1815*$F1815))</f>
        <v/>
      </c>
      <c r="M1815" s="30">
        <f>IF(OR(H1815="",H1815=0),"",IF(K1815="",IF(J1815="","",IF(OR(ISTEXT(J1815),ISTEXT(H1815)),"",J1815/H1815)),IF(OR(ISTEXT(L1815),ISTEXT(H1815)),"",L1815/H1815)))</f>
        <v/>
      </c>
    </row>
    <row r="1816" ht="13.35" customHeight="1" s="162">
      <c r="B1816" s="307" t="n"/>
      <c r="C1816" s="307" t="n"/>
      <c r="E1816" s="307" t="n"/>
      <c r="F1816" s="32" t="n"/>
      <c r="G1816" s="33">
        <f>IF(F1816="", "", IF(OR(ISTEXT(H1816),ISTEXT(F1816)),"",H1816/F1816))</f>
        <v/>
      </c>
      <c r="H1816" s="33" t="n"/>
      <c r="I1816" s="33" t="n"/>
      <c r="J1816" s="33">
        <f>IF(I1816="", "", IF(OR(ISTEXT(I1816),ISTEXT($F1816)),"",I1816*$F1816))</f>
        <v/>
      </c>
      <c r="K1816" s="33" t="n"/>
      <c r="L1816" s="33">
        <f>IF(K1816="", "", IF(OR(ISTEXT(K1816),ISTEXT($F1816)),"",K1816*$F1816))</f>
        <v/>
      </c>
      <c r="M1816" s="30">
        <f>IF(OR(H1816="",H1816=0),"",IF(K1816="",IF(J1816="","",IF(OR(ISTEXT(J1816),ISTEXT(H1816)),"",J1816/H1816)),IF(OR(ISTEXT(L1816),ISTEXT(H1816)),"",L1816/H1816)))</f>
        <v/>
      </c>
    </row>
    <row r="1817" ht="13.35" customHeight="1" s="162">
      <c r="B1817" s="42" t="n"/>
      <c r="C1817" s="231" t="inlineStr">
        <is>
          <t>Total</t>
        </is>
      </c>
      <c r="D1817" s="159" t="n"/>
      <c r="E1817" s="42" t="n"/>
      <c r="F1817" s="42" t="n"/>
      <c r="G1817" s="43" t="n"/>
      <c r="H1817" s="43">
        <f>IF(SUM(H1811:H1816)=0,"",SUM(H1811:H1816))</f>
        <v/>
      </c>
      <c r="I1817" s="43" t="n"/>
      <c r="J1817" s="43">
        <f>IF(SUM(J1811:J1816)=0,"",SUM(J1811:J1816))</f>
        <v/>
      </c>
      <c r="K1817" s="43" t="n"/>
      <c r="L1817" s="43">
        <f>IF(SUM(L1811:L1816)=0,"",SUM(L1811:L1816))</f>
        <v/>
      </c>
      <c r="M1817" s="35">
        <f>IF(OR(H1817="",H1817=0),"",IF(L1817="",IF(J1817="","",IF(OR(ISTEXT(J1817),ISTEXT(H1817)),"",J1817/H1817)),IF(OR(ISTEXT(L1817),ISTEXT(H1817)),"",L1817/H1817)))</f>
        <v/>
      </c>
    </row>
    <row r="1818" ht="13.35" customHeight="1" s="162">
      <c r="B1818" s="188" t="inlineStr">
        <is>
          <t>Remarks</t>
        </is>
      </c>
      <c r="C1818" s="173" t="n"/>
      <c r="D1818" s="154" t="n"/>
      <c r="E1818" s="174" t="n"/>
      <c r="F1818" s="174" t="n"/>
      <c r="G1818" s="174" t="n"/>
      <c r="H1818" s="174" t="n"/>
      <c r="I1818" s="174" t="n"/>
      <c r="J1818" s="174" t="n"/>
      <c r="K1818" s="174" t="n"/>
      <c r="L1818" s="174" t="n"/>
      <c r="M1818" s="173" t="n"/>
    </row>
    <row r="1819" ht="13.35" customHeight="1" s="162">
      <c r="B1819" s="154" t="n"/>
      <c r="C1819" s="174" t="n"/>
      <c r="D1819" s="174" t="n"/>
      <c r="E1819" s="174" t="n"/>
      <c r="F1819" s="174" t="n"/>
      <c r="G1819" s="174" t="n"/>
      <c r="H1819" s="174" t="n"/>
      <c r="I1819" s="174" t="n"/>
      <c r="J1819" s="174" t="n"/>
      <c r="K1819" s="174" t="n"/>
      <c r="L1819" s="174" t="n"/>
      <c r="M1819" s="173" t="n"/>
    </row>
    <row r="1820" ht="13.35" customHeight="1" s="162"/>
    <row r="1821" ht="13.35" customHeight="1" s="162"/>
    <row r="1822" ht="13.35" customHeight="1" s="162"/>
    <row r="1823" ht="13.35" customHeight="1" s="162"/>
    <row r="1824" ht="13.35" customHeight="1" s="162">
      <c r="B1824" s="200" t="inlineStr">
        <is>
          <t>System</t>
        </is>
      </c>
      <c r="C1824" s="403" t="n"/>
      <c r="D1824" s="209">
        <f>IF('{Equipment Data Entry}'!B220="","",'{Equipment Data Entry}'!B220)</f>
        <v/>
      </c>
      <c r="E1824" s="418" t="n"/>
      <c r="F1824" s="403" t="n"/>
      <c r="G1824" s="200" t="inlineStr">
        <is>
          <t>Service</t>
        </is>
      </c>
      <c r="H1824" s="403" t="n"/>
      <c r="I1824" s="210">
        <f>IF('{Equipment Data Entry}'!C220="","",'{Equipment Data Entry}'!C220)</f>
        <v/>
      </c>
      <c r="J1824" s="418" t="n"/>
      <c r="K1824" s="418" t="n"/>
      <c r="L1824" s="418" t="n"/>
      <c r="M1824" s="403" t="n"/>
    </row>
    <row r="1825" ht="13.35" customHeight="1" s="162">
      <c r="B1825" s="422" t="n"/>
      <c r="C1825" s="423" t="n"/>
      <c r="D1825" s="422" t="n"/>
      <c r="E1825" s="424" t="n"/>
      <c r="F1825" s="423" t="n"/>
      <c r="G1825" s="422" t="n"/>
      <c r="H1825" s="423" t="n"/>
      <c r="I1825" s="422" t="n"/>
      <c r="J1825" s="424" t="n"/>
      <c r="K1825" s="424" t="n"/>
      <c r="L1825" s="424" t="n"/>
      <c r="M1825" s="423" t="n"/>
    </row>
    <row r="1826" ht="13.35" customHeight="1" s="162">
      <c r="B1826" s="199" t="inlineStr">
        <is>
          <t>Terminal Type</t>
        </is>
      </c>
      <c r="C1826" s="401" t="n"/>
      <c r="D1826" s="204">
        <f>IF('{Equipment Data Entry}'!H220="","",'{Equipment Data Entry}'!H220)</f>
        <v/>
      </c>
      <c r="E1826" s="400" t="n"/>
      <c r="F1826" s="400" t="n"/>
      <c r="G1826" s="401" t="n"/>
      <c r="I1826" s="199" t="inlineStr">
        <is>
          <t>Instrument</t>
        </is>
      </c>
      <c r="J1826" s="400" t="n"/>
      <c r="K1826" s="401" t="n"/>
      <c r="L1826" s="199" t="n"/>
      <c r="M1826" s="401" t="n"/>
    </row>
    <row r="1827" ht="13.35" customHeight="1" s="162">
      <c r="B1827" s="200" t="inlineStr">
        <is>
          <t>Unit Data</t>
        </is>
      </c>
      <c r="C1827" s="400" t="n"/>
      <c r="D1827" s="400" t="n"/>
      <c r="E1827" s="400" t="n"/>
      <c r="F1827" s="400" t="n"/>
      <c r="G1827" s="401" t="n"/>
      <c r="I1827" s="200" t="inlineStr">
        <is>
          <t>Design and Performance Data</t>
        </is>
      </c>
      <c r="J1827" s="400" t="n"/>
      <c r="K1827" s="400" t="n"/>
      <c r="L1827" s="400" t="n"/>
      <c r="M1827" s="401" t="n"/>
    </row>
    <row r="1828" ht="13.35" customHeight="1" s="162">
      <c r="B1828" s="199" t="inlineStr">
        <is>
          <t>Manufacturer</t>
        </is>
      </c>
      <c r="C1828" s="401" t="n"/>
      <c r="D1828" s="204">
        <f>IF('{Equipment Data Entry}'!E220="","",'{Equipment Data Entry}'!E220)</f>
        <v/>
      </c>
      <c r="E1828" s="400" t="n"/>
      <c r="F1828" s="400" t="n"/>
      <c r="G1828" s="401" t="n"/>
      <c r="I1828" s="199" t="inlineStr">
        <is>
          <t>Design Criteria</t>
        </is>
      </c>
      <c r="J1828" s="400" t="n"/>
      <c r="K1828" s="401" t="n"/>
      <c r="L1828" s="199" t="inlineStr">
        <is>
          <t>Design</t>
        </is>
      </c>
      <c r="M1828" s="199" t="inlineStr">
        <is>
          <t>Actual</t>
        </is>
      </c>
    </row>
    <row r="1829" ht="13.35" customHeight="1" s="162">
      <c r="B1829" s="199" t="inlineStr">
        <is>
          <t>Model Number</t>
        </is>
      </c>
      <c r="C1829" s="401" t="n"/>
      <c r="D1829" s="204">
        <f>IF('{Equipment Data Entry}'!F220="","",'{Equipment Data Entry}'!F220)</f>
        <v/>
      </c>
      <c r="E1829" s="400" t="n"/>
      <c r="F1829" s="400" t="n"/>
      <c r="G1829" s="401" t="n"/>
      <c r="I1829" s="199" t="inlineStr">
        <is>
          <t>Maximum CFM</t>
        </is>
      </c>
      <c r="J1829" s="400" t="n"/>
      <c r="K1829" s="401" t="n"/>
      <c r="L1829" s="24">
        <f>IF('{Equipment Data Entry}'!I220="","",'{Equipment Data Entry}'!I220)</f>
        <v/>
      </c>
      <c r="M1829" s="24">
        <f>L1843</f>
        <v/>
      </c>
    </row>
    <row r="1830" ht="13.35" customHeight="1" s="162">
      <c r="B1830" s="199" t="inlineStr">
        <is>
          <t>Serial Number</t>
        </is>
      </c>
      <c r="C1830" s="401" t="n"/>
      <c r="D1830" s="204" t="n"/>
      <c r="E1830" s="400" t="n"/>
      <c r="F1830" s="400" t="n"/>
      <c r="G1830" s="401" t="n"/>
      <c r="I1830" s="199" t="inlineStr">
        <is>
          <t>Minimum CFM</t>
        </is>
      </c>
      <c r="J1830" s="400" t="n"/>
      <c r="K1830" s="401" t="n"/>
      <c r="L1830" s="24">
        <f>IF('{Equipment Data Entry}'!J220="","",'{Equipment Data Entry}'!J220)</f>
        <v/>
      </c>
      <c r="M1830" s="24" t="n"/>
    </row>
    <row r="1831" ht="13.35" customHeight="1" s="162">
      <c r="B1831" s="199" t="inlineStr">
        <is>
          <t>Area Served</t>
        </is>
      </c>
      <c r="C1831" s="401" t="n"/>
      <c r="D1831" s="204">
        <f>IF('{Equipment Data Entry}'!C220="","",'{Equipment Data Entry}'!C220)</f>
        <v/>
      </c>
      <c r="E1831" s="400" t="n"/>
      <c r="F1831" s="400" t="n"/>
      <c r="G1831" s="401" t="n"/>
      <c r="I1831" s="199" t="inlineStr">
        <is>
          <t>Fan CFM</t>
        </is>
      </c>
      <c r="J1831" s="400" t="n"/>
      <c r="K1831" s="401" t="n"/>
      <c r="L1831" s="24">
        <f>IF('{Equipment Data Entry}'!L220="","",'{Equipment Data Entry}'!L220)</f>
        <v/>
      </c>
      <c r="M1831" s="24" t="n"/>
    </row>
    <row r="1832" ht="13.35" customHeight="1" s="162">
      <c r="B1832" s="199" t="inlineStr">
        <is>
          <t>Location</t>
        </is>
      </c>
      <c r="C1832" s="401" t="n"/>
      <c r="D1832" s="204">
        <f>IF('{Equipment Data Entry}'!D220="","",'{Equipment Data Entry}'!D220)</f>
        <v/>
      </c>
      <c r="E1832" s="400" t="n"/>
      <c r="F1832" s="400" t="n"/>
      <c r="G1832" s="401" t="n"/>
      <c r="I1832" s="199" t="inlineStr">
        <is>
          <t>DDC Address</t>
        </is>
      </c>
      <c r="J1832" s="400" t="n"/>
      <c r="K1832" s="401" t="n"/>
      <c r="L1832" s="208">
        <f>IF('{Equipment Data Entry}'!M220="","",'{Equipment Data Entry}'!M220)</f>
        <v/>
      </c>
      <c r="M1832" s="401" t="n"/>
    </row>
    <row r="1833" ht="13.35" customHeight="1" s="162">
      <c r="B1833" s="199" t="inlineStr">
        <is>
          <t>Inlet Size</t>
        </is>
      </c>
      <c r="C1833" s="401" t="n"/>
      <c r="D1833" s="204">
        <f>IF('{Equipment Data Entry}'!G220="","",'{Equipment Data Entry}'!G220)</f>
        <v/>
      </c>
      <c r="E1833" s="400" t="n"/>
      <c r="F1833" s="400" t="n"/>
      <c r="G1833" s="401" t="n"/>
      <c r="I1833" s="199" t="inlineStr">
        <is>
          <t>Calibration Factor</t>
        </is>
      </c>
      <c r="J1833" s="400" t="n"/>
      <c r="K1833" s="401" t="n"/>
      <c r="L1833" s="27" t="n"/>
      <c r="M1833" s="401" t="n"/>
    </row>
    <row r="1834" ht="13.35" customHeight="1" s="162">
      <c r="B1834" s="199" t="inlineStr">
        <is>
          <t>DDC Max / Min</t>
        </is>
      </c>
      <c r="C1834" s="401" t="n"/>
      <c r="D1834" s="204" t="n"/>
      <c r="E1834" s="400" t="n"/>
      <c r="F1834" s="400" t="n"/>
      <c r="G1834" s="401" t="n"/>
      <c r="I1834" s="199" t="inlineStr">
        <is>
          <t>Heating CFM</t>
        </is>
      </c>
      <c r="J1834" s="400" t="n"/>
      <c r="K1834" s="401" t="n"/>
      <c r="L1834" s="27">
        <f>IF('{Equipment Data Entry}'!K220="","",'{Equipment Data Entry}'!K220)</f>
        <v/>
      </c>
      <c r="M1834" s="401" t="n"/>
    </row>
    <row r="1835" ht="13.35" customHeight="1" s="162">
      <c r="B1835" s="188" t="inlineStr">
        <is>
          <t>Register / Grille / Diffuser Airflow</t>
        </is>
      </c>
      <c r="C1835" s="174" t="n"/>
      <c r="D1835" s="174" t="n"/>
      <c r="E1835" s="174" t="n"/>
      <c r="F1835" s="173" t="n"/>
      <c r="G1835" s="233" t="inlineStr">
        <is>
          <t>Design VEL</t>
        </is>
      </c>
      <c r="H1835" s="194" t="inlineStr">
        <is>
          <t>Design CFM</t>
        </is>
      </c>
      <c r="I1835" s="188" t="inlineStr">
        <is>
          <t>Initial</t>
        </is>
      </c>
      <c r="J1835" s="173" t="n"/>
      <c r="K1835" s="188" t="inlineStr">
        <is>
          <t>Final</t>
        </is>
      </c>
      <c r="L1835" s="173" t="n"/>
      <c r="M1835" s="188" t="inlineStr">
        <is>
          <t>%</t>
        </is>
      </c>
    </row>
    <row r="1836" ht="13.35" customHeight="1" s="162">
      <c r="B1836" s="153" t="inlineStr">
        <is>
          <t>No.</t>
        </is>
      </c>
      <c r="C1836" s="188" t="inlineStr">
        <is>
          <t>Area Served</t>
        </is>
      </c>
      <c r="D1836" s="188" t="inlineStr">
        <is>
          <t>Type</t>
        </is>
      </c>
      <c r="E1836" s="188" t="inlineStr">
        <is>
          <t>Size</t>
        </is>
      </c>
      <c r="F1836" s="188" t="inlineStr">
        <is>
          <t>Ak</t>
        </is>
      </c>
      <c r="G1836" s="440" t="n"/>
      <c r="H1836" s="440" t="n"/>
      <c r="I1836" s="188" t="inlineStr">
        <is>
          <t>VEL</t>
        </is>
      </c>
      <c r="J1836" s="188" t="inlineStr">
        <is>
          <t>CFM</t>
        </is>
      </c>
      <c r="K1836" s="188" t="inlineStr">
        <is>
          <t>VEL</t>
        </is>
      </c>
      <c r="L1836" s="188" t="inlineStr">
        <is>
          <t>CFM</t>
        </is>
      </c>
      <c r="M1836" s="440" t="n"/>
    </row>
    <row r="1837" ht="13.35" customHeight="1" s="162">
      <c r="B1837" s="307" t="n"/>
      <c r="C1837" s="307" t="n"/>
      <c r="E1837" s="307" t="n"/>
      <c r="F1837" s="32" t="n"/>
      <c r="G1837" s="33">
        <f>IF(F1837="", "", IF(OR(ISTEXT(H1837),ISTEXT(F1837)),"",H1837/F1837))</f>
        <v/>
      </c>
      <c r="H1837" s="33" t="n"/>
      <c r="I1837" s="33" t="n"/>
      <c r="J1837" s="33">
        <f>IF(I1837="", "", IF(OR(ISTEXT(I1837),ISTEXT($F1837)),"",I1837*$F1837))</f>
        <v/>
      </c>
      <c r="K1837" s="33" t="n"/>
      <c r="L1837" s="33">
        <f>IF(K1837="", "", IF(OR(ISTEXT(K1837),ISTEXT($F1837)),"",K1837*$F1837))</f>
        <v/>
      </c>
      <c r="M1837" s="30">
        <f>IF(OR(H1837="",H1837=0),"",IF(K1837="",IF(J1837="","",IF(OR(ISTEXT(J1837),ISTEXT(H1837)),"",J1837/H1837)),IF(OR(ISTEXT(L1837),ISTEXT(H1837)),"",L1837/H1837)))</f>
        <v/>
      </c>
    </row>
    <row r="1838" ht="13.35" customHeight="1" s="162">
      <c r="B1838" s="307" t="n"/>
      <c r="C1838" s="307" t="n"/>
      <c r="E1838" s="307" t="n"/>
      <c r="F1838" s="32" t="n"/>
      <c r="G1838" s="33">
        <f>IF(F1838="", "", IF(OR(ISTEXT(H1838),ISTEXT(F1838)),"",H1838/F1838))</f>
        <v/>
      </c>
      <c r="H1838" s="33" t="n"/>
      <c r="I1838" s="33" t="n"/>
      <c r="J1838" s="33">
        <f>IF(I1838="", "", IF(OR(ISTEXT(I1838),ISTEXT($F1838)),"",I1838*$F1838))</f>
        <v/>
      </c>
      <c r="K1838" s="33" t="n"/>
      <c r="L1838" s="33">
        <f>IF(K1838="", "", IF(OR(ISTEXT(K1838),ISTEXT($F1838)),"",K1838*$F1838))</f>
        <v/>
      </c>
      <c r="M1838" s="30">
        <f>IF(OR(H1838="",H1838=0),"",IF(K1838="",IF(J1838="","",IF(OR(ISTEXT(J1838),ISTEXT(H1838)),"",J1838/H1838)),IF(OR(ISTEXT(L1838),ISTEXT(H1838)),"",L1838/H1838)))</f>
        <v/>
      </c>
    </row>
    <row r="1839" ht="13.35" customHeight="1" s="162">
      <c r="B1839" s="307" t="n"/>
      <c r="C1839" s="307" t="n"/>
      <c r="E1839" s="307" t="n"/>
      <c r="F1839" s="32" t="n"/>
      <c r="G1839" s="33">
        <f>IF(F1839="", "", IF(OR(ISTEXT(H1839),ISTEXT(F1839)),"",H1839/F1839))</f>
        <v/>
      </c>
      <c r="H1839" s="33" t="n"/>
      <c r="I1839" s="33" t="n"/>
      <c r="J1839" s="33">
        <f>IF(I1839="", "", IF(OR(ISTEXT(I1839),ISTEXT($F1839)),"",I1839*$F1839))</f>
        <v/>
      </c>
      <c r="K1839" s="33" t="n"/>
      <c r="L1839" s="33">
        <f>IF(K1839="", "", IF(OR(ISTEXT(K1839),ISTEXT($F1839)),"",K1839*$F1839))</f>
        <v/>
      </c>
      <c r="M1839" s="30">
        <f>IF(OR(H1839="",H1839=0),"",IF(K1839="",IF(J1839="","",IF(OR(ISTEXT(J1839),ISTEXT(H1839)),"",J1839/H1839)),IF(OR(ISTEXT(L1839),ISTEXT(H1839)),"",L1839/H1839)))</f>
        <v/>
      </c>
    </row>
    <row r="1840" ht="13.35" customHeight="1" s="162">
      <c r="B1840" s="307" t="n"/>
      <c r="C1840" s="307" t="n"/>
      <c r="E1840" s="307" t="n"/>
      <c r="F1840" s="32" t="n"/>
      <c r="G1840" s="33">
        <f>IF(F1840="", "", IF(OR(ISTEXT(H1840),ISTEXT(F1840)),"",H1840/F1840))</f>
        <v/>
      </c>
      <c r="H1840" s="33" t="n"/>
      <c r="I1840" s="33" t="n"/>
      <c r="J1840" s="33">
        <f>IF(I1840="", "", IF(OR(ISTEXT(I1840),ISTEXT($F1840)),"",I1840*$F1840))</f>
        <v/>
      </c>
      <c r="K1840" s="33" t="n"/>
      <c r="L1840" s="33">
        <f>IF(K1840="", "", IF(OR(ISTEXT(K1840),ISTEXT($F1840)),"",K1840*$F1840))</f>
        <v/>
      </c>
      <c r="M1840" s="30">
        <f>IF(OR(H1840="",H1840=0),"",IF(K1840="",IF(J1840="","",IF(OR(ISTEXT(J1840),ISTEXT(H1840)),"",J1840/H1840)),IF(OR(ISTEXT(L1840),ISTEXT(H1840)),"",L1840/H1840)))</f>
        <v/>
      </c>
    </row>
    <row r="1841" ht="13.35" customHeight="1" s="162">
      <c r="B1841" s="307" t="n"/>
      <c r="C1841" s="307" t="n"/>
      <c r="E1841" s="307" t="n"/>
      <c r="F1841" s="32" t="n"/>
      <c r="G1841" s="33">
        <f>IF(F1841="", "", IF(OR(ISTEXT(H1841),ISTEXT(F1841)),"",H1841/F1841))</f>
        <v/>
      </c>
      <c r="H1841" s="33" t="n"/>
      <c r="I1841" s="33" t="n"/>
      <c r="J1841" s="33">
        <f>IF(I1841="", "", IF(OR(ISTEXT(I1841),ISTEXT($F1841)),"",I1841*$F1841))</f>
        <v/>
      </c>
      <c r="K1841" s="33" t="n"/>
      <c r="L1841" s="33">
        <f>IF(K1841="", "", IF(OR(ISTEXT(K1841),ISTEXT($F1841)),"",K1841*$F1841))</f>
        <v/>
      </c>
      <c r="M1841" s="30">
        <f>IF(OR(H1841="",H1841=0),"",IF(K1841="",IF(J1841="","",IF(OR(ISTEXT(J1841),ISTEXT(H1841)),"",J1841/H1841)),IF(OR(ISTEXT(L1841),ISTEXT(H1841)),"",L1841/H1841)))</f>
        <v/>
      </c>
    </row>
    <row r="1842" ht="13.35" customHeight="1" s="162">
      <c r="B1842" s="307" t="n"/>
      <c r="C1842" s="307" t="n"/>
      <c r="E1842" s="307" t="n"/>
      <c r="F1842" s="32" t="n"/>
      <c r="G1842" s="33">
        <f>IF(F1842="", "", IF(OR(ISTEXT(H1842),ISTEXT(F1842)),"",H1842/F1842))</f>
        <v/>
      </c>
      <c r="H1842" s="33" t="n"/>
      <c r="I1842" s="33" t="n"/>
      <c r="J1842" s="33">
        <f>IF(I1842="", "", IF(OR(ISTEXT(I1842),ISTEXT($F1842)),"",I1842*$F1842))</f>
        <v/>
      </c>
      <c r="K1842" s="33" t="n"/>
      <c r="L1842" s="33">
        <f>IF(K1842="", "", IF(OR(ISTEXT(K1842),ISTEXT($F1842)),"",K1842*$F1842))</f>
        <v/>
      </c>
      <c r="M1842" s="30">
        <f>IF(OR(H1842="",H1842=0),"",IF(K1842="",IF(J1842="","",IF(OR(ISTEXT(J1842),ISTEXT(H1842)),"",J1842/H1842)),IF(OR(ISTEXT(L1842),ISTEXT(H1842)),"",L1842/H1842)))</f>
        <v/>
      </c>
    </row>
    <row r="1843" ht="13.35" customHeight="1" s="162">
      <c r="B1843" s="42" t="n"/>
      <c r="C1843" s="231" t="inlineStr">
        <is>
          <t>Total</t>
        </is>
      </c>
      <c r="D1843" s="159" t="n"/>
      <c r="E1843" s="42" t="n"/>
      <c r="F1843" s="42" t="n"/>
      <c r="G1843" s="43" t="n"/>
      <c r="H1843" s="43">
        <f>IF(SUM(H1837:H1842)=0,"",SUM(H1837:H1842))</f>
        <v/>
      </c>
      <c r="I1843" s="43" t="n"/>
      <c r="J1843" s="43">
        <f>IF(SUM(J1837:J1842)=0,"",SUM(J1837:J1842))</f>
        <v/>
      </c>
      <c r="K1843" s="43" t="n"/>
      <c r="L1843" s="43">
        <f>IF(SUM(L1837:L1842)=0,"",SUM(L1837:L1842))</f>
        <v/>
      </c>
      <c r="M1843" s="35">
        <f>IF(OR(H1843="",H1843=0),"",IF(L1843="",IF(J1843="","",IF(OR(ISTEXT(J1843),ISTEXT(H1843)),"",J1843/H1843)),IF(OR(ISTEXT(L1843),ISTEXT(H1843)),"",L1843/H1843)))</f>
        <v/>
      </c>
    </row>
    <row r="1844" ht="13.35" customHeight="1" s="162">
      <c r="B1844" s="188" t="inlineStr">
        <is>
          <t>Remarks</t>
        </is>
      </c>
      <c r="C1844" s="173" t="n"/>
      <c r="D1844" s="154" t="n"/>
      <c r="E1844" s="174" t="n"/>
      <c r="F1844" s="174" t="n"/>
      <c r="G1844" s="174" t="n"/>
      <c r="H1844" s="174" t="n"/>
      <c r="I1844" s="174" t="n"/>
      <c r="J1844" s="174" t="n"/>
      <c r="K1844" s="174" t="n"/>
      <c r="L1844" s="174" t="n"/>
      <c r="M1844" s="173" t="n"/>
    </row>
    <row r="1845" ht="13.35" customHeight="1" s="162">
      <c r="B1845" s="154" t="n"/>
      <c r="C1845" s="174" t="n"/>
      <c r="D1845" s="174" t="n"/>
      <c r="E1845" s="174" t="n"/>
      <c r="F1845" s="174" t="n"/>
      <c r="G1845" s="174" t="n"/>
      <c r="H1845" s="174" t="n"/>
      <c r="I1845" s="174" t="n"/>
      <c r="J1845" s="174" t="n"/>
      <c r="K1845" s="174" t="n"/>
      <c r="L1845" s="174" t="n"/>
      <c r="M1845" s="173" t="n"/>
    </row>
    <row r="1846" ht="13.35" customHeight="1" s="162"/>
    <row r="1847" ht="13.35" customHeight="1" s="162"/>
    <row r="1848" ht="13.35" customHeight="1" s="162"/>
    <row r="1849" ht="13.35" customHeight="1" s="162"/>
    <row r="1850" ht="13.35" customHeight="1" s="162">
      <c r="B1850" s="200" t="inlineStr">
        <is>
          <t>System</t>
        </is>
      </c>
      <c r="C1850" s="403" t="n"/>
      <c r="D1850" s="209">
        <f>IF('{Equipment Data Entry}'!B221="","",'{Equipment Data Entry}'!B221)</f>
        <v/>
      </c>
      <c r="E1850" s="418" t="n"/>
      <c r="F1850" s="403" t="n"/>
      <c r="G1850" s="200" t="inlineStr">
        <is>
          <t>Service</t>
        </is>
      </c>
      <c r="H1850" s="403" t="n"/>
      <c r="I1850" s="210">
        <f>IF('{Equipment Data Entry}'!C221="","",'{Equipment Data Entry}'!C221)</f>
        <v/>
      </c>
      <c r="J1850" s="418" t="n"/>
      <c r="K1850" s="418" t="n"/>
      <c r="L1850" s="418" t="n"/>
      <c r="M1850" s="403" t="n"/>
    </row>
    <row r="1851" ht="13.35" customHeight="1" s="162">
      <c r="B1851" s="422" t="n"/>
      <c r="C1851" s="423" t="n"/>
      <c r="D1851" s="422" t="n"/>
      <c r="E1851" s="424" t="n"/>
      <c r="F1851" s="423" t="n"/>
      <c r="G1851" s="422" t="n"/>
      <c r="H1851" s="423" t="n"/>
      <c r="I1851" s="422" t="n"/>
      <c r="J1851" s="424" t="n"/>
      <c r="K1851" s="424" t="n"/>
      <c r="L1851" s="424" t="n"/>
      <c r="M1851" s="423" t="n"/>
    </row>
    <row r="1852" ht="13.35" customHeight="1" s="162">
      <c r="B1852" s="199" t="inlineStr">
        <is>
          <t>Terminal Type</t>
        </is>
      </c>
      <c r="C1852" s="401" t="n"/>
      <c r="D1852" s="204">
        <f>IF('{Equipment Data Entry}'!H221="","",'{Equipment Data Entry}'!H221)</f>
        <v/>
      </c>
      <c r="E1852" s="400" t="n"/>
      <c r="F1852" s="400" t="n"/>
      <c r="G1852" s="401" t="n"/>
      <c r="I1852" s="199" t="inlineStr">
        <is>
          <t>Instrument</t>
        </is>
      </c>
      <c r="J1852" s="400" t="n"/>
      <c r="K1852" s="401" t="n"/>
      <c r="L1852" s="199" t="n"/>
      <c r="M1852" s="401" t="n"/>
    </row>
    <row r="1853" ht="13.35" customHeight="1" s="162">
      <c r="B1853" s="200" t="inlineStr">
        <is>
          <t>Unit Data</t>
        </is>
      </c>
      <c r="C1853" s="400" t="n"/>
      <c r="D1853" s="400" t="n"/>
      <c r="E1853" s="400" t="n"/>
      <c r="F1853" s="400" t="n"/>
      <c r="G1853" s="401" t="n"/>
      <c r="I1853" s="200" t="inlineStr">
        <is>
          <t>Design and Performance Data</t>
        </is>
      </c>
      <c r="J1853" s="400" t="n"/>
      <c r="K1853" s="400" t="n"/>
      <c r="L1853" s="400" t="n"/>
      <c r="M1853" s="401" t="n"/>
    </row>
    <row r="1854" ht="13.35" customHeight="1" s="162">
      <c r="B1854" s="199" t="inlineStr">
        <is>
          <t>Manufacturer</t>
        </is>
      </c>
      <c r="C1854" s="401" t="n"/>
      <c r="D1854" s="204">
        <f>IF('{Equipment Data Entry}'!E221="","",'{Equipment Data Entry}'!E221)</f>
        <v/>
      </c>
      <c r="E1854" s="400" t="n"/>
      <c r="F1854" s="400" t="n"/>
      <c r="G1854" s="401" t="n"/>
      <c r="I1854" s="199" t="inlineStr">
        <is>
          <t>Design Criteria</t>
        </is>
      </c>
      <c r="J1854" s="400" t="n"/>
      <c r="K1854" s="401" t="n"/>
      <c r="L1854" s="199" t="inlineStr">
        <is>
          <t>Design</t>
        </is>
      </c>
      <c r="M1854" s="199" t="inlineStr">
        <is>
          <t>Actual</t>
        </is>
      </c>
    </row>
    <row r="1855" ht="13.35" customHeight="1" s="162">
      <c r="B1855" s="199" t="inlineStr">
        <is>
          <t>Model Number</t>
        </is>
      </c>
      <c r="C1855" s="401" t="n"/>
      <c r="D1855" s="204">
        <f>IF('{Equipment Data Entry}'!F221="","",'{Equipment Data Entry}'!F221)</f>
        <v/>
      </c>
      <c r="E1855" s="400" t="n"/>
      <c r="F1855" s="400" t="n"/>
      <c r="G1855" s="401" t="n"/>
      <c r="I1855" s="199" t="inlineStr">
        <is>
          <t>Maximum CFM</t>
        </is>
      </c>
      <c r="J1855" s="400" t="n"/>
      <c r="K1855" s="401" t="n"/>
      <c r="L1855" s="24">
        <f>IF('{Equipment Data Entry}'!I221="","",'{Equipment Data Entry}'!I221)</f>
        <v/>
      </c>
      <c r="M1855" s="24">
        <f>L1869</f>
        <v/>
      </c>
    </row>
    <row r="1856" ht="13.35" customHeight="1" s="162">
      <c r="B1856" s="199" t="inlineStr">
        <is>
          <t>Serial Number</t>
        </is>
      </c>
      <c r="C1856" s="401" t="n"/>
      <c r="D1856" s="204" t="n"/>
      <c r="E1856" s="400" t="n"/>
      <c r="F1856" s="400" t="n"/>
      <c r="G1856" s="401" t="n"/>
      <c r="I1856" s="199" t="inlineStr">
        <is>
          <t>Minimum CFM</t>
        </is>
      </c>
      <c r="J1856" s="400" t="n"/>
      <c r="K1856" s="401" t="n"/>
      <c r="L1856" s="24">
        <f>IF('{Equipment Data Entry}'!J221="","",'{Equipment Data Entry}'!J221)</f>
        <v/>
      </c>
      <c r="M1856" s="24" t="n"/>
    </row>
    <row r="1857" ht="13.35" customHeight="1" s="162">
      <c r="B1857" s="199" t="inlineStr">
        <is>
          <t>Area Served</t>
        </is>
      </c>
      <c r="C1857" s="401" t="n"/>
      <c r="D1857" s="204">
        <f>IF('{Equipment Data Entry}'!C221="","",'{Equipment Data Entry}'!C221)</f>
        <v/>
      </c>
      <c r="E1857" s="400" t="n"/>
      <c r="F1857" s="400" t="n"/>
      <c r="G1857" s="401" t="n"/>
      <c r="I1857" s="199" t="inlineStr">
        <is>
          <t>Fan CFM</t>
        </is>
      </c>
      <c r="J1857" s="400" t="n"/>
      <c r="K1857" s="401" t="n"/>
      <c r="L1857" s="24">
        <f>IF('{Equipment Data Entry}'!L221="","",'{Equipment Data Entry}'!L221)</f>
        <v/>
      </c>
      <c r="M1857" s="24" t="n"/>
    </row>
    <row r="1858" ht="13.35" customHeight="1" s="162">
      <c r="B1858" s="199" t="inlineStr">
        <is>
          <t>Location</t>
        </is>
      </c>
      <c r="C1858" s="401" t="n"/>
      <c r="D1858" s="204">
        <f>IF('{Equipment Data Entry}'!D221="","",'{Equipment Data Entry}'!D221)</f>
        <v/>
      </c>
      <c r="E1858" s="400" t="n"/>
      <c r="F1858" s="400" t="n"/>
      <c r="G1858" s="401" t="n"/>
      <c r="I1858" s="199" t="inlineStr">
        <is>
          <t>DDC Address</t>
        </is>
      </c>
      <c r="J1858" s="400" t="n"/>
      <c r="K1858" s="401" t="n"/>
      <c r="L1858" s="208">
        <f>IF('{Equipment Data Entry}'!M221="","",'{Equipment Data Entry}'!M221)</f>
        <v/>
      </c>
      <c r="M1858" s="401" t="n"/>
    </row>
    <row r="1859" ht="13.35" customHeight="1" s="162">
      <c r="B1859" s="199" t="inlineStr">
        <is>
          <t>Inlet Size</t>
        </is>
      </c>
      <c r="C1859" s="401" t="n"/>
      <c r="D1859" s="204">
        <f>IF('{Equipment Data Entry}'!G221="","",'{Equipment Data Entry}'!G221)</f>
        <v/>
      </c>
      <c r="E1859" s="400" t="n"/>
      <c r="F1859" s="400" t="n"/>
      <c r="G1859" s="401" t="n"/>
      <c r="I1859" s="199" t="inlineStr">
        <is>
          <t>Calibration Factor</t>
        </is>
      </c>
      <c r="J1859" s="400" t="n"/>
      <c r="K1859" s="401" t="n"/>
      <c r="L1859" s="27" t="n"/>
      <c r="M1859" s="401" t="n"/>
    </row>
    <row r="1860" ht="13.35" customHeight="1" s="162">
      <c r="B1860" s="199" t="inlineStr">
        <is>
          <t>DDC Max / Min</t>
        </is>
      </c>
      <c r="C1860" s="401" t="n"/>
      <c r="D1860" s="204" t="n"/>
      <c r="E1860" s="400" t="n"/>
      <c r="F1860" s="400" t="n"/>
      <c r="G1860" s="401" t="n"/>
      <c r="I1860" s="199" t="inlineStr">
        <is>
          <t>Heating CFM</t>
        </is>
      </c>
      <c r="J1860" s="400" t="n"/>
      <c r="K1860" s="401" t="n"/>
      <c r="L1860" s="27">
        <f>IF('{Equipment Data Entry}'!K221="","",'{Equipment Data Entry}'!K221)</f>
        <v/>
      </c>
      <c r="M1860" s="401" t="n"/>
    </row>
    <row r="1861" ht="13.35" customHeight="1" s="162">
      <c r="B1861" s="188" t="inlineStr">
        <is>
          <t>Register / Grille / Diffuser Airflow</t>
        </is>
      </c>
      <c r="C1861" s="174" t="n"/>
      <c r="D1861" s="174" t="n"/>
      <c r="E1861" s="174" t="n"/>
      <c r="F1861" s="173" t="n"/>
      <c r="G1861" s="233" t="inlineStr">
        <is>
          <t>Design VEL</t>
        </is>
      </c>
      <c r="H1861" s="194" t="inlineStr">
        <is>
          <t>Design CFM</t>
        </is>
      </c>
      <c r="I1861" s="188" t="inlineStr">
        <is>
          <t>Initial</t>
        </is>
      </c>
      <c r="J1861" s="173" t="n"/>
      <c r="K1861" s="188" t="inlineStr">
        <is>
          <t>Final</t>
        </is>
      </c>
      <c r="L1861" s="173" t="n"/>
      <c r="M1861" s="188" t="inlineStr">
        <is>
          <t>%</t>
        </is>
      </c>
    </row>
    <row r="1862" ht="13.35" customHeight="1" s="162">
      <c r="B1862" s="153" t="inlineStr">
        <is>
          <t>No.</t>
        </is>
      </c>
      <c r="C1862" s="188" t="inlineStr">
        <is>
          <t>Area Served</t>
        </is>
      </c>
      <c r="D1862" s="188" t="inlineStr">
        <is>
          <t>Type</t>
        </is>
      </c>
      <c r="E1862" s="188" t="inlineStr">
        <is>
          <t>Size</t>
        </is>
      </c>
      <c r="F1862" s="188" t="inlineStr">
        <is>
          <t>Ak</t>
        </is>
      </c>
      <c r="G1862" s="440" t="n"/>
      <c r="H1862" s="440" t="n"/>
      <c r="I1862" s="188" t="inlineStr">
        <is>
          <t>VEL</t>
        </is>
      </c>
      <c r="J1862" s="188" t="inlineStr">
        <is>
          <t>CFM</t>
        </is>
      </c>
      <c r="K1862" s="188" t="inlineStr">
        <is>
          <t>VEL</t>
        </is>
      </c>
      <c r="L1862" s="188" t="inlineStr">
        <is>
          <t>CFM</t>
        </is>
      </c>
      <c r="M1862" s="440" t="n"/>
    </row>
    <row r="1863" ht="13.35" customHeight="1" s="162">
      <c r="B1863" s="307" t="n"/>
      <c r="C1863" s="307" t="n"/>
      <c r="E1863" s="307" t="n"/>
      <c r="F1863" s="32" t="n"/>
      <c r="G1863" s="33">
        <f>IF(F1863="", "", IF(OR(ISTEXT(H1863),ISTEXT(F1863)),"",H1863/F1863))</f>
        <v/>
      </c>
      <c r="H1863" s="33" t="n"/>
      <c r="I1863" s="33" t="n"/>
      <c r="J1863" s="33">
        <f>IF(I1863="", "", IF(OR(ISTEXT(I1863),ISTEXT($F1863)),"",I1863*$F1863))</f>
        <v/>
      </c>
      <c r="K1863" s="33" t="n"/>
      <c r="L1863" s="33">
        <f>IF(K1863="", "", IF(OR(ISTEXT(K1863),ISTEXT($F1863)),"",K1863*$F1863))</f>
        <v/>
      </c>
      <c r="M1863" s="30">
        <f>IF(OR(H1863="",H1863=0),"",IF(K1863="",IF(J1863="","",IF(OR(ISTEXT(J1863),ISTEXT(H1863)),"",J1863/H1863)),IF(OR(ISTEXT(L1863),ISTEXT(H1863)),"",L1863/H1863)))</f>
        <v/>
      </c>
    </row>
    <row r="1864" ht="13.35" customHeight="1" s="162">
      <c r="B1864" s="307" t="n"/>
      <c r="C1864" s="307" t="n"/>
      <c r="E1864" s="307" t="n"/>
      <c r="F1864" s="32" t="n"/>
      <c r="G1864" s="33">
        <f>IF(F1864="", "", IF(OR(ISTEXT(H1864),ISTEXT(F1864)),"",H1864/F1864))</f>
        <v/>
      </c>
      <c r="H1864" s="33" t="n"/>
      <c r="I1864" s="33" t="n"/>
      <c r="J1864" s="33">
        <f>IF(I1864="", "", IF(OR(ISTEXT(I1864),ISTEXT($F1864)),"",I1864*$F1864))</f>
        <v/>
      </c>
      <c r="K1864" s="33" t="n"/>
      <c r="L1864" s="33">
        <f>IF(K1864="", "", IF(OR(ISTEXT(K1864),ISTEXT($F1864)),"",K1864*$F1864))</f>
        <v/>
      </c>
      <c r="M1864" s="30">
        <f>IF(OR(H1864="",H1864=0),"",IF(K1864="",IF(J1864="","",IF(OR(ISTEXT(J1864),ISTEXT(H1864)),"",J1864/H1864)),IF(OR(ISTEXT(L1864),ISTEXT(H1864)),"",L1864/H1864)))</f>
        <v/>
      </c>
    </row>
    <row r="1865" ht="13.35" customHeight="1" s="162">
      <c r="B1865" s="307" t="n"/>
      <c r="C1865" s="307" t="n"/>
      <c r="E1865" s="307" t="n"/>
      <c r="F1865" s="32" t="n"/>
      <c r="G1865" s="33">
        <f>IF(F1865="", "", IF(OR(ISTEXT(H1865),ISTEXT(F1865)),"",H1865/F1865))</f>
        <v/>
      </c>
      <c r="H1865" s="33" t="n"/>
      <c r="I1865" s="33" t="n"/>
      <c r="J1865" s="33">
        <f>IF(I1865="", "", IF(OR(ISTEXT(I1865),ISTEXT($F1865)),"",I1865*$F1865))</f>
        <v/>
      </c>
      <c r="K1865" s="33" t="n"/>
      <c r="L1865" s="33">
        <f>IF(K1865="", "", IF(OR(ISTEXT(K1865),ISTEXT($F1865)),"",K1865*$F1865))</f>
        <v/>
      </c>
      <c r="M1865" s="30">
        <f>IF(OR(H1865="",H1865=0),"",IF(K1865="",IF(J1865="","",IF(OR(ISTEXT(J1865),ISTEXT(H1865)),"",J1865/H1865)),IF(OR(ISTEXT(L1865),ISTEXT(H1865)),"",L1865/H1865)))</f>
        <v/>
      </c>
    </row>
    <row r="1866" ht="13.35" customHeight="1" s="162">
      <c r="B1866" s="307" t="n"/>
      <c r="C1866" s="307" t="n"/>
      <c r="E1866" s="307" t="n"/>
      <c r="F1866" s="32" t="n"/>
      <c r="G1866" s="33">
        <f>IF(F1866="", "", IF(OR(ISTEXT(H1866),ISTEXT(F1866)),"",H1866/F1866))</f>
        <v/>
      </c>
      <c r="H1866" s="33" t="n"/>
      <c r="I1866" s="33" t="n"/>
      <c r="J1866" s="33">
        <f>IF(I1866="", "", IF(OR(ISTEXT(I1866),ISTEXT($F1866)),"",I1866*$F1866))</f>
        <v/>
      </c>
      <c r="K1866" s="33" t="n"/>
      <c r="L1866" s="33">
        <f>IF(K1866="", "", IF(OR(ISTEXT(K1866),ISTEXT($F1866)),"",K1866*$F1866))</f>
        <v/>
      </c>
      <c r="M1866" s="30">
        <f>IF(OR(H1866="",H1866=0),"",IF(K1866="",IF(J1866="","",IF(OR(ISTEXT(J1866),ISTEXT(H1866)),"",J1866/H1866)),IF(OR(ISTEXT(L1866),ISTEXT(H1866)),"",L1866/H1866)))</f>
        <v/>
      </c>
    </row>
    <row r="1867" ht="13.35" customHeight="1" s="162">
      <c r="B1867" s="307" t="n"/>
      <c r="C1867" s="307" t="n"/>
      <c r="E1867" s="307" t="n"/>
      <c r="F1867" s="32" t="n"/>
      <c r="G1867" s="33">
        <f>IF(F1867="", "", IF(OR(ISTEXT(H1867),ISTEXT(F1867)),"",H1867/F1867))</f>
        <v/>
      </c>
      <c r="H1867" s="33" t="n"/>
      <c r="I1867" s="33" t="n"/>
      <c r="J1867" s="33">
        <f>IF(I1867="", "", IF(OR(ISTEXT(I1867),ISTEXT($F1867)),"",I1867*$F1867))</f>
        <v/>
      </c>
      <c r="K1867" s="33" t="n"/>
      <c r="L1867" s="33">
        <f>IF(K1867="", "", IF(OR(ISTEXT(K1867),ISTEXT($F1867)),"",K1867*$F1867))</f>
        <v/>
      </c>
      <c r="M1867" s="30">
        <f>IF(OR(H1867="",H1867=0),"",IF(K1867="",IF(J1867="","",IF(OR(ISTEXT(J1867),ISTEXT(H1867)),"",J1867/H1867)),IF(OR(ISTEXT(L1867),ISTEXT(H1867)),"",L1867/H1867)))</f>
        <v/>
      </c>
    </row>
    <row r="1868" ht="13.35" customHeight="1" s="162">
      <c r="B1868" s="307" t="n"/>
      <c r="C1868" s="307" t="n"/>
      <c r="E1868" s="307" t="n"/>
      <c r="F1868" s="32" t="n"/>
      <c r="G1868" s="33">
        <f>IF(F1868="", "", IF(OR(ISTEXT(H1868),ISTEXT(F1868)),"",H1868/F1868))</f>
        <v/>
      </c>
      <c r="H1868" s="33" t="n"/>
      <c r="I1868" s="33" t="n"/>
      <c r="J1868" s="33">
        <f>IF(I1868="", "", IF(OR(ISTEXT(I1868),ISTEXT($F1868)),"",I1868*$F1868))</f>
        <v/>
      </c>
      <c r="K1868" s="33" t="n"/>
      <c r="L1868" s="33">
        <f>IF(K1868="", "", IF(OR(ISTEXT(K1868),ISTEXT($F1868)),"",K1868*$F1868))</f>
        <v/>
      </c>
      <c r="M1868" s="30">
        <f>IF(OR(H1868="",H1868=0),"",IF(K1868="",IF(J1868="","",IF(OR(ISTEXT(J1868),ISTEXT(H1868)),"",J1868/H1868)),IF(OR(ISTEXT(L1868),ISTEXT(H1868)),"",L1868/H1868)))</f>
        <v/>
      </c>
    </row>
    <row r="1869" ht="13.35" customHeight="1" s="162">
      <c r="B1869" s="42" t="n"/>
      <c r="C1869" s="231" t="inlineStr">
        <is>
          <t>Total</t>
        </is>
      </c>
      <c r="D1869" s="159" t="n"/>
      <c r="E1869" s="42" t="n"/>
      <c r="F1869" s="42" t="n"/>
      <c r="G1869" s="43" t="n"/>
      <c r="H1869" s="43">
        <f>IF(SUM(H1863:H1868)=0,"",SUM(H1863:H1868))</f>
        <v/>
      </c>
      <c r="I1869" s="43" t="n"/>
      <c r="J1869" s="43">
        <f>IF(SUM(J1863:J1868)=0,"",SUM(J1863:J1868))</f>
        <v/>
      </c>
      <c r="K1869" s="43" t="n"/>
      <c r="L1869" s="43">
        <f>IF(SUM(L1863:L1868)=0,"",SUM(L1863:L1868))</f>
        <v/>
      </c>
      <c r="M1869" s="35">
        <f>IF(OR(H1869="",H1869=0),"",IF(L1869="",IF(J1869="","",IF(OR(ISTEXT(J1869),ISTEXT(H1869)),"",J1869/H1869)),IF(OR(ISTEXT(L1869),ISTEXT(H1869)),"",L1869/H1869)))</f>
        <v/>
      </c>
    </row>
    <row r="1870" ht="13.35" customHeight="1" s="162">
      <c r="B1870" s="188" t="inlineStr">
        <is>
          <t>Remarks</t>
        </is>
      </c>
      <c r="C1870" s="173" t="n"/>
      <c r="D1870" s="154" t="n"/>
      <c r="E1870" s="174" t="n"/>
      <c r="F1870" s="174" t="n"/>
      <c r="G1870" s="174" t="n"/>
      <c r="H1870" s="174" t="n"/>
      <c r="I1870" s="174" t="n"/>
      <c r="J1870" s="174" t="n"/>
      <c r="K1870" s="174" t="n"/>
      <c r="L1870" s="174" t="n"/>
      <c r="M1870" s="173" t="n"/>
    </row>
    <row r="1871" ht="13.35" customHeight="1" s="162">
      <c r="B1871" s="154" t="n"/>
      <c r="C1871" s="174" t="n"/>
      <c r="D1871" s="174" t="n"/>
      <c r="E1871" s="174" t="n"/>
      <c r="F1871" s="174" t="n"/>
      <c r="G1871" s="174" t="n"/>
      <c r="H1871" s="174" t="n"/>
      <c r="I1871" s="174" t="n"/>
      <c r="J1871" s="174" t="n"/>
      <c r="K1871" s="174" t="n"/>
      <c r="L1871" s="174" t="n"/>
      <c r="M1871" s="173" t="n"/>
    </row>
    <row r="1872" ht="13.35" customHeight="1" s="162"/>
    <row r="1873" ht="13.35" customHeight="1" s="162"/>
    <row r="1874" ht="13.35" customHeight="1" s="162"/>
    <row r="1875" ht="13.35" customHeight="1" s="162"/>
    <row r="1876" ht="13.35" customHeight="1" s="162">
      <c r="B1876" s="200" t="inlineStr">
        <is>
          <t>System</t>
        </is>
      </c>
      <c r="C1876" s="403" t="n"/>
      <c r="D1876" s="209">
        <f>IF('{Equipment Data Entry}'!B222="","",'{Equipment Data Entry}'!B222)</f>
        <v/>
      </c>
      <c r="E1876" s="418" t="n"/>
      <c r="F1876" s="403" t="n"/>
      <c r="G1876" s="200" t="inlineStr">
        <is>
          <t>Service</t>
        </is>
      </c>
      <c r="H1876" s="403" t="n"/>
      <c r="I1876" s="210">
        <f>IF('{Equipment Data Entry}'!C222="","",'{Equipment Data Entry}'!C222)</f>
        <v/>
      </c>
      <c r="J1876" s="418" t="n"/>
      <c r="K1876" s="418" t="n"/>
      <c r="L1876" s="418" t="n"/>
      <c r="M1876" s="403" t="n"/>
    </row>
    <row r="1877" ht="13.35" customHeight="1" s="162">
      <c r="B1877" s="422" t="n"/>
      <c r="C1877" s="423" t="n"/>
      <c r="D1877" s="422" t="n"/>
      <c r="E1877" s="424" t="n"/>
      <c r="F1877" s="423" t="n"/>
      <c r="G1877" s="422" t="n"/>
      <c r="H1877" s="423" t="n"/>
      <c r="I1877" s="422" t="n"/>
      <c r="J1877" s="424" t="n"/>
      <c r="K1877" s="424" t="n"/>
      <c r="L1877" s="424" t="n"/>
      <c r="M1877" s="423" t="n"/>
    </row>
    <row r="1878" ht="13.35" customHeight="1" s="162">
      <c r="B1878" s="199" t="inlineStr">
        <is>
          <t>Terminal Type</t>
        </is>
      </c>
      <c r="C1878" s="401" t="n"/>
      <c r="D1878" s="204">
        <f>IF('{Equipment Data Entry}'!H222="","",'{Equipment Data Entry}'!H222)</f>
        <v/>
      </c>
      <c r="E1878" s="400" t="n"/>
      <c r="F1878" s="400" t="n"/>
      <c r="G1878" s="401" t="n"/>
      <c r="I1878" s="199" t="inlineStr">
        <is>
          <t>Instrument</t>
        </is>
      </c>
      <c r="J1878" s="400" t="n"/>
      <c r="K1878" s="401" t="n"/>
      <c r="L1878" s="199" t="n"/>
      <c r="M1878" s="401" t="n"/>
    </row>
    <row r="1879" ht="13.35" customHeight="1" s="162">
      <c r="B1879" s="200" t="inlineStr">
        <is>
          <t>Unit Data</t>
        </is>
      </c>
      <c r="C1879" s="400" t="n"/>
      <c r="D1879" s="400" t="n"/>
      <c r="E1879" s="400" t="n"/>
      <c r="F1879" s="400" t="n"/>
      <c r="G1879" s="401" t="n"/>
      <c r="I1879" s="200" t="inlineStr">
        <is>
          <t>Design and Performance Data</t>
        </is>
      </c>
      <c r="J1879" s="400" t="n"/>
      <c r="K1879" s="400" t="n"/>
      <c r="L1879" s="400" t="n"/>
      <c r="M1879" s="401" t="n"/>
    </row>
    <row r="1880" ht="13.35" customHeight="1" s="162">
      <c r="B1880" s="199" t="inlineStr">
        <is>
          <t>Manufacturer</t>
        </is>
      </c>
      <c r="C1880" s="401" t="n"/>
      <c r="D1880" s="204">
        <f>IF('{Equipment Data Entry}'!E222="","",'{Equipment Data Entry}'!E222)</f>
        <v/>
      </c>
      <c r="E1880" s="400" t="n"/>
      <c r="F1880" s="400" t="n"/>
      <c r="G1880" s="401" t="n"/>
      <c r="I1880" s="199" t="inlineStr">
        <is>
          <t>Design Criteria</t>
        </is>
      </c>
      <c r="J1880" s="400" t="n"/>
      <c r="K1880" s="401" t="n"/>
      <c r="L1880" s="199" t="inlineStr">
        <is>
          <t>Design</t>
        </is>
      </c>
      <c r="M1880" s="199" t="inlineStr">
        <is>
          <t>Actual</t>
        </is>
      </c>
    </row>
    <row r="1881" ht="13.35" customHeight="1" s="162">
      <c r="B1881" s="199" t="inlineStr">
        <is>
          <t>Model Number</t>
        </is>
      </c>
      <c r="C1881" s="401" t="n"/>
      <c r="D1881" s="204">
        <f>IF('{Equipment Data Entry}'!F222="","",'{Equipment Data Entry}'!F222)</f>
        <v/>
      </c>
      <c r="E1881" s="400" t="n"/>
      <c r="F1881" s="400" t="n"/>
      <c r="G1881" s="401" t="n"/>
      <c r="I1881" s="199" t="inlineStr">
        <is>
          <t>Maximum CFM</t>
        </is>
      </c>
      <c r="J1881" s="400" t="n"/>
      <c r="K1881" s="401" t="n"/>
      <c r="L1881" s="24">
        <f>IF('{Equipment Data Entry}'!I222="","",'{Equipment Data Entry}'!I222)</f>
        <v/>
      </c>
      <c r="M1881" s="24">
        <f>L1895</f>
        <v/>
      </c>
    </row>
    <row r="1882" ht="13.35" customHeight="1" s="162">
      <c r="B1882" s="199" t="inlineStr">
        <is>
          <t>Serial Number</t>
        </is>
      </c>
      <c r="C1882" s="401" t="n"/>
      <c r="D1882" s="204" t="n"/>
      <c r="E1882" s="400" t="n"/>
      <c r="F1882" s="400" t="n"/>
      <c r="G1882" s="401" t="n"/>
      <c r="I1882" s="199" t="inlineStr">
        <is>
          <t>Minimum CFM</t>
        </is>
      </c>
      <c r="J1882" s="400" t="n"/>
      <c r="K1882" s="401" t="n"/>
      <c r="L1882" s="24">
        <f>IF('{Equipment Data Entry}'!J222="","",'{Equipment Data Entry}'!J222)</f>
        <v/>
      </c>
      <c r="M1882" s="24" t="n"/>
    </row>
    <row r="1883" ht="13.35" customHeight="1" s="162">
      <c r="B1883" s="199" t="inlineStr">
        <is>
          <t>Area Served</t>
        </is>
      </c>
      <c r="C1883" s="401" t="n"/>
      <c r="D1883" s="204">
        <f>IF('{Equipment Data Entry}'!C222="","",'{Equipment Data Entry}'!C222)</f>
        <v/>
      </c>
      <c r="E1883" s="400" t="n"/>
      <c r="F1883" s="400" t="n"/>
      <c r="G1883" s="401" t="n"/>
      <c r="I1883" s="199" t="inlineStr">
        <is>
          <t>Fan CFM</t>
        </is>
      </c>
      <c r="J1883" s="400" t="n"/>
      <c r="K1883" s="401" t="n"/>
      <c r="L1883" s="24">
        <f>IF('{Equipment Data Entry}'!L222="","",'{Equipment Data Entry}'!L222)</f>
        <v/>
      </c>
      <c r="M1883" s="24" t="n"/>
    </row>
    <row r="1884" ht="13.35" customHeight="1" s="162">
      <c r="B1884" s="199" t="inlineStr">
        <is>
          <t>Location</t>
        </is>
      </c>
      <c r="C1884" s="401" t="n"/>
      <c r="D1884" s="204">
        <f>IF('{Equipment Data Entry}'!D222="","",'{Equipment Data Entry}'!D222)</f>
        <v/>
      </c>
      <c r="E1884" s="400" t="n"/>
      <c r="F1884" s="400" t="n"/>
      <c r="G1884" s="401" t="n"/>
      <c r="I1884" s="199" t="inlineStr">
        <is>
          <t>DDC Address</t>
        </is>
      </c>
      <c r="J1884" s="400" t="n"/>
      <c r="K1884" s="401" t="n"/>
      <c r="L1884" s="208">
        <f>IF('{Equipment Data Entry}'!M222="","",'{Equipment Data Entry}'!M222)</f>
        <v/>
      </c>
      <c r="M1884" s="401" t="n"/>
    </row>
    <row r="1885" ht="13.35" customHeight="1" s="162">
      <c r="B1885" s="199" t="inlineStr">
        <is>
          <t>Inlet Size</t>
        </is>
      </c>
      <c r="C1885" s="401" t="n"/>
      <c r="D1885" s="204">
        <f>IF('{Equipment Data Entry}'!G222="","",'{Equipment Data Entry}'!G222)</f>
        <v/>
      </c>
      <c r="E1885" s="400" t="n"/>
      <c r="F1885" s="400" t="n"/>
      <c r="G1885" s="401" t="n"/>
      <c r="I1885" s="199" t="inlineStr">
        <is>
          <t>Calibration Factor</t>
        </is>
      </c>
      <c r="J1885" s="400" t="n"/>
      <c r="K1885" s="401" t="n"/>
      <c r="L1885" s="27" t="n"/>
      <c r="M1885" s="401" t="n"/>
    </row>
    <row r="1886" ht="13.35" customHeight="1" s="162">
      <c r="B1886" s="199" t="inlineStr">
        <is>
          <t>DDC Max / Min</t>
        </is>
      </c>
      <c r="C1886" s="401" t="n"/>
      <c r="D1886" s="204" t="n"/>
      <c r="E1886" s="400" t="n"/>
      <c r="F1886" s="400" t="n"/>
      <c r="G1886" s="401" t="n"/>
      <c r="I1886" s="199" t="inlineStr">
        <is>
          <t>Heating CFM</t>
        </is>
      </c>
      <c r="J1886" s="400" t="n"/>
      <c r="K1886" s="401" t="n"/>
      <c r="L1886" s="27">
        <f>IF('{Equipment Data Entry}'!K222="","",'{Equipment Data Entry}'!K222)</f>
        <v/>
      </c>
      <c r="M1886" s="401" t="n"/>
    </row>
    <row r="1887" ht="13.35" customHeight="1" s="162">
      <c r="B1887" s="188" t="inlineStr">
        <is>
          <t>Register / Grille / Diffuser Airflow</t>
        </is>
      </c>
      <c r="C1887" s="174" t="n"/>
      <c r="D1887" s="174" t="n"/>
      <c r="E1887" s="174" t="n"/>
      <c r="F1887" s="173" t="n"/>
      <c r="G1887" s="233" t="inlineStr">
        <is>
          <t>Design VEL</t>
        </is>
      </c>
      <c r="H1887" s="194" t="inlineStr">
        <is>
          <t>Design CFM</t>
        </is>
      </c>
      <c r="I1887" s="188" t="inlineStr">
        <is>
          <t>Initial</t>
        </is>
      </c>
      <c r="J1887" s="173" t="n"/>
      <c r="K1887" s="188" t="inlineStr">
        <is>
          <t>Final</t>
        </is>
      </c>
      <c r="L1887" s="173" t="n"/>
      <c r="M1887" s="188" t="inlineStr">
        <is>
          <t>%</t>
        </is>
      </c>
    </row>
    <row r="1888" ht="13.35" customHeight="1" s="162">
      <c r="B1888" s="153" t="inlineStr">
        <is>
          <t>No.</t>
        </is>
      </c>
      <c r="C1888" s="188" t="inlineStr">
        <is>
          <t>Area Served</t>
        </is>
      </c>
      <c r="D1888" s="188" t="inlineStr">
        <is>
          <t>Type</t>
        </is>
      </c>
      <c r="E1888" s="188" t="inlineStr">
        <is>
          <t>Size</t>
        </is>
      </c>
      <c r="F1888" s="188" t="inlineStr">
        <is>
          <t>Ak</t>
        </is>
      </c>
      <c r="G1888" s="440" t="n"/>
      <c r="H1888" s="440" t="n"/>
      <c r="I1888" s="188" t="inlineStr">
        <is>
          <t>VEL</t>
        </is>
      </c>
      <c r="J1888" s="188" t="inlineStr">
        <is>
          <t>CFM</t>
        </is>
      </c>
      <c r="K1888" s="188" t="inlineStr">
        <is>
          <t>VEL</t>
        </is>
      </c>
      <c r="L1888" s="188" t="inlineStr">
        <is>
          <t>CFM</t>
        </is>
      </c>
      <c r="M1888" s="440" t="n"/>
    </row>
    <row r="1889" ht="13.35" customHeight="1" s="162">
      <c r="B1889" s="307" t="n"/>
      <c r="C1889" s="307" t="n"/>
      <c r="E1889" s="307" t="n"/>
      <c r="F1889" s="32" t="n"/>
      <c r="G1889" s="33">
        <f>IF(F1889="", "", IF(OR(ISTEXT(H1889),ISTEXT(F1889)),"",H1889/F1889))</f>
        <v/>
      </c>
      <c r="H1889" s="33" t="n"/>
      <c r="I1889" s="33" t="n"/>
      <c r="J1889" s="33">
        <f>IF(I1889="", "", IF(OR(ISTEXT(I1889),ISTEXT($F1889)),"",I1889*$F1889))</f>
        <v/>
      </c>
      <c r="K1889" s="33" t="n"/>
      <c r="L1889" s="33">
        <f>IF(K1889="", "", IF(OR(ISTEXT(K1889),ISTEXT($F1889)),"",K1889*$F1889))</f>
        <v/>
      </c>
      <c r="M1889" s="30">
        <f>IF(OR(H1889="",H1889=0),"",IF(K1889="",IF(J1889="","",IF(OR(ISTEXT(J1889),ISTEXT(H1889)),"",J1889/H1889)),IF(OR(ISTEXT(L1889),ISTEXT(H1889)),"",L1889/H1889)))</f>
        <v/>
      </c>
    </row>
    <row r="1890" ht="13.35" customHeight="1" s="162">
      <c r="B1890" s="307" t="n"/>
      <c r="C1890" s="307" t="n"/>
      <c r="E1890" s="307" t="n"/>
      <c r="F1890" s="32" t="n"/>
      <c r="G1890" s="33">
        <f>IF(F1890="", "", IF(OR(ISTEXT(H1890),ISTEXT(F1890)),"",H1890/F1890))</f>
        <v/>
      </c>
      <c r="H1890" s="33" t="n"/>
      <c r="I1890" s="33" t="n"/>
      <c r="J1890" s="33">
        <f>IF(I1890="", "", IF(OR(ISTEXT(I1890),ISTEXT($F1890)),"",I1890*$F1890))</f>
        <v/>
      </c>
      <c r="K1890" s="33" t="n"/>
      <c r="L1890" s="33">
        <f>IF(K1890="", "", IF(OR(ISTEXT(K1890),ISTEXT($F1890)),"",K1890*$F1890))</f>
        <v/>
      </c>
      <c r="M1890" s="30">
        <f>IF(OR(H1890="",H1890=0),"",IF(K1890="",IF(J1890="","",IF(OR(ISTEXT(J1890),ISTEXT(H1890)),"",J1890/H1890)),IF(OR(ISTEXT(L1890),ISTEXT(H1890)),"",L1890/H1890)))</f>
        <v/>
      </c>
    </row>
    <row r="1891" ht="13.35" customHeight="1" s="162">
      <c r="B1891" s="307" t="n"/>
      <c r="C1891" s="307" t="n"/>
      <c r="E1891" s="307" t="n"/>
      <c r="F1891" s="32" t="n"/>
      <c r="G1891" s="33">
        <f>IF(F1891="", "", IF(OR(ISTEXT(H1891),ISTEXT(F1891)),"",H1891/F1891))</f>
        <v/>
      </c>
      <c r="H1891" s="33" t="n"/>
      <c r="I1891" s="33" t="n"/>
      <c r="J1891" s="33">
        <f>IF(I1891="", "", IF(OR(ISTEXT(I1891),ISTEXT($F1891)),"",I1891*$F1891))</f>
        <v/>
      </c>
      <c r="K1891" s="33" t="n"/>
      <c r="L1891" s="33">
        <f>IF(K1891="", "", IF(OR(ISTEXT(K1891),ISTEXT($F1891)),"",K1891*$F1891))</f>
        <v/>
      </c>
      <c r="M1891" s="30">
        <f>IF(OR(H1891="",H1891=0),"",IF(K1891="",IF(J1891="","",IF(OR(ISTEXT(J1891),ISTEXT(H1891)),"",J1891/H1891)),IF(OR(ISTEXT(L1891),ISTEXT(H1891)),"",L1891/H1891)))</f>
        <v/>
      </c>
    </row>
    <row r="1892" ht="13.35" customHeight="1" s="162">
      <c r="B1892" s="307" t="n"/>
      <c r="C1892" s="307" t="n"/>
      <c r="E1892" s="307" t="n"/>
      <c r="F1892" s="32" t="n"/>
      <c r="G1892" s="33">
        <f>IF(F1892="", "", IF(OR(ISTEXT(H1892),ISTEXT(F1892)),"",H1892/F1892))</f>
        <v/>
      </c>
      <c r="H1892" s="33" t="n"/>
      <c r="I1892" s="33" t="n"/>
      <c r="J1892" s="33">
        <f>IF(I1892="", "", IF(OR(ISTEXT(I1892),ISTEXT($F1892)),"",I1892*$F1892))</f>
        <v/>
      </c>
      <c r="K1892" s="33" t="n"/>
      <c r="L1892" s="33">
        <f>IF(K1892="", "", IF(OR(ISTEXT(K1892),ISTEXT($F1892)),"",K1892*$F1892))</f>
        <v/>
      </c>
      <c r="M1892" s="30">
        <f>IF(OR(H1892="",H1892=0),"",IF(K1892="",IF(J1892="","",IF(OR(ISTEXT(J1892),ISTEXT(H1892)),"",J1892/H1892)),IF(OR(ISTEXT(L1892),ISTEXT(H1892)),"",L1892/H1892)))</f>
        <v/>
      </c>
    </row>
    <row r="1893" ht="13.35" customHeight="1" s="162">
      <c r="B1893" s="307" t="n"/>
      <c r="C1893" s="307" t="n"/>
      <c r="E1893" s="307" t="n"/>
      <c r="F1893" s="32" t="n"/>
      <c r="G1893" s="33">
        <f>IF(F1893="", "", IF(OR(ISTEXT(H1893),ISTEXT(F1893)),"",H1893/F1893))</f>
        <v/>
      </c>
      <c r="H1893" s="33" t="n"/>
      <c r="I1893" s="33" t="n"/>
      <c r="J1893" s="33">
        <f>IF(I1893="", "", IF(OR(ISTEXT(I1893),ISTEXT($F1893)),"",I1893*$F1893))</f>
        <v/>
      </c>
      <c r="K1893" s="33" t="n"/>
      <c r="L1893" s="33">
        <f>IF(K1893="", "", IF(OR(ISTEXT(K1893),ISTEXT($F1893)),"",K1893*$F1893))</f>
        <v/>
      </c>
      <c r="M1893" s="30">
        <f>IF(OR(H1893="",H1893=0),"",IF(K1893="",IF(J1893="","",IF(OR(ISTEXT(J1893),ISTEXT(H1893)),"",J1893/H1893)),IF(OR(ISTEXT(L1893),ISTEXT(H1893)),"",L1893/H1893)))</f>
        <v/>
      </c>
    </row>
    <row r="1894" ht="13.35" customHeight="1" s="162">
      <c r="B1894" s="307" t="n"/>
      <c r="C1894" s="307" t="n"/>
      <c r="E1894" s="307" t="n"/>
      <c r="F1894" s="32" t="n"/>
      <c r="G1894" s="33">
        <f>IF(F1894="", "", IF(OR(ISTEXT(H1894),ISTEXT(F1894)),"",H1894/F1894))</f>
        <v/>
      </c>
      <c r="H1894" s="33" t="n"/>
      <c r="I1894" s="33" t="n"/>
      <c r="J1894" s="33">
        <f>IF(I1894="", "", IF(OR(ISTEXT(I1894),ISTEXT($F1894)),"",I1894*$F1894))</f>
        <v/>
      </c>
      <c r="K1894" s="33" t="n"/>
      <c r="L1894" s="33">
        <f>IF(K1894="", "", IF(OR(ISTEXT(K1894),ISTEXT($F1894)),"",K1894*$F1894))</f>
        <v/>
      </c>
      <c r="M1894" s="30">
        <f>IF(OR(H1894="",H1894=0),"",IF(K1894="",IF(J1894="","",IF(OR(ISTEXT(J1894),ISTEXT(H1894)),"",J1894/H1894)),IF(OR(ISTEXT(L1894),ISTEXT(H1894)),"",L1894/H1894)))</f>
        <v/>
      </c>
    </row>
    <row r="1895" ht="13.35" customHeight="1" s="162">
      <c r="B1895" s="42" t="n"/>
      <c r="C1895" s="231" t="inlineStr">
        <is>
          <t>Total</t>
        </is>
      </c>
      <c r="D1895" s="159" t="n"/>
      <c r="E1895" s="42" t="n"/>
      <c r="F1895" s="42" t="n"/>
      <c r="G1895" s="43" t="n"/>
      <c r="H1895" s="43">
        <f>IF(SUM(H1889:H1894)=0,"",SUM(H1889:H1894))</f>
        <v/>
      </c>
      <c r="I1895" s="43" t="n"/>
      <c r="J1895" s="43">
        <f>IF(SUM(J1889:J1894)=0,"",SUM(J1889:J1894))</f>
        <v/>
      </c>
      <c r="K1895" s="43" t="n"/>
      <c r="L1895" s="43">
        <f>IF(SUM(L1889:L1894)=0,"",SUM(L1889:L1894))</f>
        <v/>
      </c>
      <c r="M1895" s="35">
        <f>IF(OR(H1895="",H1895=0),"",IF(L1895="",IF(J1895="","",IF(OR(ISTEXT(J1895),ISTEXT(H1895)),"",J1895/H1895)),IF(OR(ISTEXT(L1895),ISTEXT(H1895)),"",L1895/H1895)))</f>
        <v/>
      </c>
    </row>
    <row r="1896" ht="13.35" customHeight="1" s="162">
      <c r="B1896" s="188" t="inlineStr">
        <is>
          <t>Remarks</t>
        </is>
      </c>
      <c r="C1896" s="173" t="n"/>
      <c r="D1896" s="154" t="n"/>
      <c r="E1896" s="174" t="n"/>
      <c r="F1896" s="174" t="n"/>
      <c r="G1896" s="174" t="n"/>
      <c r="H1896" s="174" t="n"/>
      <c r="I1896" s="174" t="n"/>
      <c r="J1896" s="174" t="n"/>
      <c r="K1896" s="174" t="n"/>
      <c r="L1896" s="174" t="n"/>
      <c r="M1896" s="173" t="n"/>
    </row>
    <row r="1897" ht="13.35" customHeight="1" s="162">
      <c r="B1897" s="154" t="n"/>
      <c r="C1897" s="174" t="n"/>
      <c r="D1897" s="174" t="n"/>
      <c r="E1897" s="174" t="n"/>
      <c r="F1897" s="174" t="n"/>
      <c r="G1897" s="174" t="n"/>
      <c r="H1897" s="174" t="n"/>
      <c r="I1897" s="174" t="n"/>
      <c r="J1897" s="174" t="n"/>
      <c r="K1897" s="174" t="n"/>
      <c r="L1897" s="174" t="n"/>
      <c r="M1897" s="173" t="n"/>
    </row>
    <row r="1898" ht="13.35" customHeight="1" s="162"/>
    <row r="1899" ht="13.35" customHeight="1" s="162"/>
    <row r="1900" ht="13.35" customHeight="1" s="162"/>
    <row r="1901" ht="13.35" customHeight="1" s="162"/>
    <row r="1902" ht="13.35" customHeight="1" s="162">
      <c r="B1902" s="200" t="inlineStr">
        <is>
          <t>System</t>
        </is>
      </c>
      <c r="C1902" s="403" t="n"/>
      <c r="D1902" s="209">
        <f>IF('{Equipment Data Entry}'!B223="","",'{Equipment Data Entry}'!B223)</f>
        <v/>
      </c>
      <c r="E1902" s="418" t="n"/>
      <c r="F1902" s="403" t="n"/>
      <c r="G1902" s="200" t="inlineStr">
        <is>
          <t>Service</t>
        </is>
      </c>
      <c r="H1902" s="403" t="n"/>
      <c r="I1902" s="210">
        <f>IF('{Equipment Data Entry}'!C223="","",'{Equipment Data Entry}'!C223)</f>
        <v/>
      </c>
      <c r="J1902" s="418" t="n"/>
      <c r="K1902" s="418" t="n"/>
      <c r="L1902" s="418" t="n"/>
      <c r="M1902" s="403" t="n"/>
    </row>
    <row r="1903" ht="13.35" customHeight="1" s="162">
      <c r="B1903" s="422" t="n"/>
      <c r="C1903" s="423" t="n"/>
      <c r="D1903" s="422" t="n"/>
      <c r="E1903" s="424" t="n"/>
      <c r="F1903" s="423" t="n"/>
      <c r="G1903" s="422" t="n"/>
      <c r="H1903" s="423" t="n"/>
      <c r="I1903" s="422" t="n"/>
      <c r="J1903" s="424" t="n"/>
      <c r="K1903" s="424" t="n"/>
      <c r="L1903" s="424" t="n"/>
      <c r="M1903" s="423" t="n"/>
    </row>
    <row r="1904" ht="13.35" customHeight="1" s="162">
      <c r="B1904" s="199" t="inlineStr">
        <is>
          <t>Terminal Type</t>
        </is>
      </c>
      <c r="C1904" s="401" t="n"/>
      <c r="D1904" s="204">
        <f>IF('{Equipment Data Entry}'!H223="","",'{Equipment Data Entry}'!H223)</f>
        <v/>
      </c>
      <c r="E1904" s="400" t="n"/>
      <c r="F1904" s="400" t="n"/>
      <c r="G1904" s="401" t="n"/>
      <c r="I1904" s="199" t="inlineStr">
        <is>
          <t>Instrument</t>
        </is>
      </c>
      <c r="J1904" s="400" t="n"/>
      <c r="K1904" s="401" t="n"/>
      <c r="L1904" s="199" t="n"/>
      <c r="M1904" s="401" t="n"/>
    </row>
    <row r="1905" ht="13.35" customHeight="1" s="162">
      <c r="B1905" s="200" t="inlineStr">
        <is>
          <t>Unit Data</t>
        </is>
      </c>
      <c r="C1905" s="400" t="n"/>
      <c r="D1905" s="400" t="n"/>
      <c r="E1905" s="400" t="n"/>
      <c r="F1905" s="400" t="n"/>
      <c r="G1905" s="401" t="n"/>
      <c r="I1905" s="200" t="inlineStr">
        <is>
          <t>Design and Performance Data</t>
        </is>
      </c>
      <c r="J1905" s="400" t="n"/>
      <c r="K1905" s="400" t="n"/>
      <c r="L1905" s="400" t="n"/>
      <c r="M1905" s="401" t="n"/>
    </row>
    <row r="1906" ht="13.35" customHeight="1" s="162">
      <c r="B1906" s="199" t="inlineStr">
        <is>
          <t>Manufacturer</t>
        </is>
      </c>
      <c r="C1906" s="401" t="n"/>
      <c r="D1906" s="204">
        <f>IF('{Equipment Data Entry}'!E223="","",'{Equipment Data Entry}'!E223)</f>
        <v/>
      </c>
      <c r="E1906" s="400" t="n"/>
      <c r="F1906" s="400" t="n"/>
      <c r="G1906" s="401" t="n"/>
      <c r="I1906" s="199" t="inlineStr">
        <is>
          <t>Design Criteria</t>
        </is>
      </c>
      <c r="J1906" s="400" t="n"/>
      <c r="K1906" s="401" t="n"/>
      <c r="L1906" s="199" t="inlineStr">
        <is>
          <t>Design</t>
        </is>
      </c>
      <c r="M1906" s="199" t="inlineStr">
        <is>
          <t>Actual</t>
        </is>
      </c>
    </row>
    <row r="1907" ht="13.35" customHeight="1" s="162">
      <c r="B1907" s="199" t="inlineStr">
        <is>
          <t>Model Number</t>
        </is>
      </c>
      <c r="C1907" s="401" t="n"/>
      <c r="D1907" s="204">
        <f>IF('{Equipment Data Entry}'!F223="","",'{Equipment Data Entry}'!F223)</f>
        <v/>
      </c>
      <c r="E1907" s="400" t="n"/>
      <c r="F1907" s="400" t="n"/>
      <c r="G1907" s="401" t="n"/>
      <c r="I1907" s="199" t="inlineStr">
        <is>
          <t>Maximum CFM</t>
        </is>
      </c>
      <c r="J1907" s="400" t="n"/>
      <c r="K1907" s="401" t="n"/>
      <c r="L1907" s="24">
        <f>IF('{Equipment Data Entry}'!I223="","",'{Equipment Data Entry}'!I223)</f>
        <v/>
      </c>
      <c r="M1907" s="24">
        <f>L1921</f>
        <v/>
      </c>
    </row>
    <row r="1908" ht="13.35" customHeight="1" s="162">
      <c r="B1908" s="199" t="inlineStr">
        <is>
          <t>Serial Number</t>
        </is>
      </c>
      <c r="C1908" s="401" t="n"/>
      <c r="D1908" s="204" t="n"/>
      <c r="E1908" s="400" t="n"/>
      <c r="F1908" s="400" t="n"/>
      <c r="G1908" s="401" t="n"/>
      <c r="I1908" s="199" t="inlineStr">
        <is>
          <t>Minimum CFM</t>
        </is>
      </c>
      <c r="J1908" s="400" t="n"/>
      <c r="K1908" s="401" t="n"/>
      <c r="L1908" s="24">
        <f>IF('{Equipment Data Entry}'!J223="","",'{Equipment Data Entry}'!J223)</f>
        <v/>
      </c>
      <c r="M1908" s="24" t="n"/>
    </row>
    <row r="1909" ht="13.35" customHeight="1" s="162">
      <c r="B1909" s="199" t="inlineStr">
        <is>
          <t>Area Served</t>
        </is>
      </c>
      <c r="C1909" s="401" t="n"/>
      <c r="D1909" s="204">
        <f>IF('{Equipment Data Entry}'!C223="","",'{Equipment Data Entry}'!C223)</f>
        <v/>
      </c>
      <c r="E1909" s="400" t="n"/>
      <c r="F1909" s="400" t="n"/>
      <c r="G1909" s="401" t="n"/>
      <c r="I1909" s="199" t="inlineStr">
        <is>
          <t>Fan CFM</t>
        </is>
      </c>
      <c r="J1909" s="400" t="n"/>
      <c r="K1909" s="401" t="n"/>
      <c r="L1909" s="24">
        <f>IF('{Equipment Data Entry}'!L223="","",'{Equipment Data Entry}'!L223)</f>
        <v/>
      </c>
      <c r="M1909" s="24" t="n"/>
    </row>
    <row r="1910" ht="13.35" customHeight="1" s="162">
      <c r="B1910" s="199" t="inlineStr">
        <is>
          <t>Location</t>
        </is>
      </c>
      <c r="C1910" s="401" t="n"/>
      <c r="D1910" s="204">
        <f>IF('{Equipment Data Entry}'!D223="","",'{Equipment Data Entry}'!D223)</f>
        <v/>
      </c>
      <c r="E1910" s="400" t="n"/>
      <c r="F1910" s="400" t="n"/>
      <c r="G1910" s="401" t="n"/>
      <c r="I1910" s="199" t="inlineStr">
        <is>
          <t>DDC Address</t>
        </is>
      </c>
      <c r="J1910" s="400" t="n"/>
      <c r="K1910" s="401" t="n"/>
      <c r="L1910" s="208">
        <f>IF('{Equipment Data Entry}'!M223="","",'{Equipment Data Entry}'!M223)</f>
        <v/>
      </c>
      <c r="M1910" s="401" t="n"/>
    </row>
    <row r="1911" ht="13.35" customHeight="1" s="162">
      <c r="B1911" s="199" t="inlineStr">
        <is>
          <t>Inlet Size</t>
        </is>
      </c>
      <c r="C1911" s="401" t="n"/>
      <c r="D1911" s="204">
        <f>IF('{Equipment Data Entry}'!G223="","",'{Equipment Data Entry}'!G223)</f>
        <v/>
      </c>
      <c r="E1911" s="400" t="n"/>
      <c r="F1911" s="400" t="n"/>
      <c r="G1911" s="401" t="n"/>
      <c r="I1911" s="199" t="inlineStr">
        <is>
          <t>Calibration Factor</t>
        </is>
      </c>
      <c r="J1911" s="400" t="n"/>
      <c r="K1911" s="401" t="n"/>
      <c r="L1911" s="27" t="n"/>
      <c r="M1911" s="401" t="n"/>
    </row>
    <row r="1912" ht="13.35" customHeight="1" s="162">
      <c r="B1912" s="199" t="inlineStr">
        <is>
          <t>DDC Max / Min</t>
        </is>
      </c>
      <c r="C1912" s="401" t="n"/>
      <c r="D1912" s="204" t="n"/>
      <c r="E1912" s="400" t="n"/>
      <c r="F1912" s="400" t="n"/>
      <c r="G1912" s="401" t="n"/>
      <c r="I1912" s="199" t="inlineStr">
        <is>
          <t>Heating CFM</t>
        </is>
      </c>
      <c r="J1912" s="400" t="n"/>
      <c r="K1912" s="401" t="n"/>
      <c r="L1912" s="27">
        <f>IF('{Equipment Data Entry}'!K223="","",'{Equipment Data Entry}'!K223)</f>
        <v/>
      </c>
      <c r="M1912" s="401" t="n"/>
    </row>
    <row r="1913" ht="13.35" customHeight="1" s="162">
      <c r="B1913" s="188" t="inlineStr">
        <is>
          <t>Register / Grille / Diffuser Airflow</t>
        </is>
      </c>
      <c r="C1913" s="174" t="n"/>
      <c r="D1913" s="174" t="n"/>
      <c r="E1913" s="174" t="n"/>
      <c r="F1913" s="173" t="n"/>
      <c r="G1913" s="233" t="inlineStr">
        <is>
          <t>Design VEL</t>
        </is>
      </c>
      <c r="H1913" s="194" t="inlineStr">
        <is>
          <t>Design CFM</t>
        </is>
      </c>
      <c r="I1913" s="188" t="inlineStr">
        <is>
          <t>Initial</t>
        </is>
      </c>
      <c r="J1913" s="173" t="n"/>
      <c r="K1913" s="188" t="inlineStr">
        <is>
          <t>Final</t>
        </is>
      </c>
      <c r="L1913" s="173" t="n"/>
      <c r="M1913" s="188" t="inlineStr">
        <is>
          <t>%</t>
        </is>
      </c>
    </row>
    <row r="1914" ht="13.35" customHeight="1" s="162">
      <c r="B1914" s="153" t="inlineStr">
        <is>
          <t>No.</t>
        </is>
      </c>
      <c r="C1914" s="188" t="inlineStr">
        <is>
          <t>Area Served</t>
        </is>
      </c>
      <c r="D1914" s="188" t="inlineStr">
        <is>
          <t>Type</t>
        </is>
      </c>
      <c r="E1914" s="188" t="inlineStr">
        <is>
          <t>Size</t>
        </is>
      </c>
      <c r="F1914" s="188" t="inlineStr">
        <is>
          <t>Ak</t>
        </is>
      </c>
      <c r="G1914" s="440" t="n"/>
      <c r="H1914" s="440" t="n"/>
      <c r="I1914" s="188" t="inlineStr">
        <is>
          <t>VEL</t>
        </is>
      </c>
      <c r="J1914" s="188" t="inlineStr">
        <is>
          <t>CFM</t>
        </is>
      </c>
      <c r="K1914" s="188" t="inlineStr">
        <is>
          <t>VEL</t>
        </is>
      </c>
      <c r="L1914" s="188" t="inlineStr">
        <is>
          <t>CFM</t>
        </is>
      </c>
      <c r="M1914" s="440" t="n"/>
    </row>
    <row r="1915" ht="13.35" customHeight="1" s="162">
      <c r="B1915" s="307" t="n"/>
      <c r="C1915" s="307" t="n"/>
      <c r="E1915" s="307" t="n"/>
      <c r="F1915" s="32" t="n"/>
      <c r="G1915" s="33">
        <f>IF(F1915="", "", IF(OR(ISTEXT(H1915),ISTEXT(F1915)),"",H1915/F1915))</f>
        <v/>
      </c>
      <c r="H1915" s="33" t="n"/>
      <c r="I1915" s="33" t="n"/>
      <c r="J1915" s="33">
        <f>IF(I1915="", "", IF(OR(ISTEXT(I1915),ISTEXT($F1915)),"",I1915*$F1915))</f>
        <v/>
      </c>
      <c r="K1915" s="33" t="n"/>
      <c r="L1915" s="33">
        <f>IF(K1915="", "", IF(OR(ISTEXT(K1915),ISTEXT($F1915)),"",K1915*$F1915))</f>
        <v/>
      </c>
      <c r="M1915" s="30">
        <f>IF(OR(H1915="",H1915=0),"",IF(K1915="",IF(J1915="","",IF(OR(ISTEXT(J1915),ISTEXT(H1915)),"",J1915/H1915)),IF(OR(ISTEXT(L1915),ISTEXT(H1915)),"",L1915/H1915)))</f>
        <v/>
      </c>
    </row>
    <row r="1916" ht="13.35" customHeight="1" s="162">
      <c r="B1916" s="307" t="n"/>
      <c r="C1916" s="307" t="n"/>
      <c r="E1916" s="307" t="n"/>
      <c r="F1916" s="32" t="n"/>
      <c r="G1916" s="33">
        <f>IF(F1916="", "", IF(OR(ISTEXT(H1916),ISTEXT(F1916)),"",H1916/F1916))</f>
        <v/>
      </c>
      <c r="H1916" s="33" t="n"/>
      <c r="I1916" s="33" t="n"/>
      <c r="J1916" s="33">
        <f>IF(I1916="", "", IF(OR(ISTEXT(I1916),ISTEXT($F1916)),"",I1916*$F1916))</f>
        <v/>
      </c>
      <c r="K1916" s="33" t="n"/>
      <c r="L1916" s="33">
        <f>IF(K1916="", "", IF(OR(ISTEXT(K1916),ISTEXT($F1916)),"",K1916*$F1916))</f>
        <v/>
      </c>
      <c r="M1916" s="30">
        <f>IF(OR(H1916="",H1916=0),"",IF(K1916="",IF(J1916="","",IF(OR(ISTEXT(J1916),ISTEXT(H1916)),"",J1916/H1916)),IF(OR(ISTEXT(L1916),ISTEXT(H1916)),"",L1916/H1916)))</f>
        <v/>
      </c>
    </row>
    <row r="1917" ht="13.35" customHeight="1" s="162">
      <c r="B1917" s="307" t="n"/>
      <c r="C1917" s="307" t="n"/>
      <c r="E1917" s="307" t="n"/>
      <c r="F1917" s="32" t="n"/>
      <c r="G1917" s="33">
        <f>IF(F1917="", "", IF(OR(ISTEXT(H1917),ISTEXT(F1917)),"",H1917/F1917))</f>
        <v/>
      </c>
      <c r="H1917" s="33" t="n"/>
      <c r="I1917" s="33" t="n"/>
      <c r="J1917" s="33">
        <f>IF(I1917="", "", IF(OR(ISTEXT(I1917),ISTEXT($F1917)),"",I1917*$F1917))</f>
        <v/>
      </c>
      <c r="K1917" s="33" t="n"/>
      <c r="L1917" s="33">
        <f>IF(K1917="", "", IF(OR(ISTEXT(K1917),ISTEXT($F1917)),"",K1917*$F1917))</f>
        <v/>
      </c>
      <c r="M1917" s="30">
        <f>IF(OR(H1917="",H1917=0),"",IF(K1917="",IF(J1917="","",IF(OR(ISTEXT(J1917),ISTEXT(H1917)),"",J1917/H1917)),IF(OR(ISTEXT(L1917),ISTEXT(H1917)),"",L1917/H1917)))</f>
        <v/>
      </c>
    </row>
    <row r="1918" ht="13.35" customHeight="1" s="162">
      <c r="B1918" s="307" t="n"/>
      <c r="C1918" s="307" t="n"/>
      <c r="E1918" s="307" t="n"/>
      <c r="F1918" s="32" t="n"/>
      <c r="G1918" s="33">
        <f>IF(F1918="", "", IF(OR(ISTEXT(H1918),ISTEXT(F1918)),"",H1918/F1918))</f>
        <v/>
      </c>
      <c r="H1918" s="33" t="n"/>
      <c r="I1918" s="33" t="n"/>
      <c r="J1918" s="33">
        <f>IF(I1918="", "", IF(OR(ISTEXT(I1918),ISTEXT($F1918)),"",I1918*$F1918))</f>
        <v/>
      </c>
      <c r="K1918" s="33" t="n"/>
      <c r="L1918" s="33">
        <f>IF(K1918="", "", IF(OR(ISTEXT(K1918),ISTEXT($F1918)),"",K1918*$F1918))</f>
        <v/>
      </c>
      <c r="M1918" s="30">
        <f>IF(OR(H1918="",H1918=0),"",IF(K1918="",IF(J1918="","",IF(OR(ISTEXT(J1918),ISTEXT(H1918)),"",J1918/H1918)),IF(OR(ISTEXT(L1918),ISTEXT(H1918)),"",L1918/H1918)))</f>
        <v/>
      </c>
    </row>
    <row r="1919" ht="13.35" customHeight="1" s="162">
      <c r="B1919" s="307" t="n"/>
      <c r="C1919" s="307" t="n"/>
      <c r="E1919" s="307" t="n"/>
      <c r="F1919" s="32" t="n"/>
      <c r="G1919" s="33">
        <f>IF(F1919="", "", IF(OR(ISTEXT(H1919),ISTEXT(F1919)),"",H1919/F1919))</f>
        <v/>
      </c>
      <c r="H1919" s="33" t="n"/>
      <c r="I1919" s="33" t="n"/>
      <c r="J1919" s="33">
        <f>IF(I1919="", "", IF(OR(ISTEXT(I1919),ISTEXT($F1919)),"",I1919*$F1919))</f>
        <v/>
      </c>
      <c r="K1919" s="33" t="n"/>
      <c r="L1919" s="33">
        <f>IF(K1919="", "", IF(OR(ISTEXT(K1919),ISTEXT($F1919)),"",K1919*$F1919))</f>
        <v/>
      </c>
      <c r="M1919" s="30">
        <f>IF(OR(H1919="",H1919=0),"",IF(K1919="",IF(J1919="","",IF(OR(ISTEXT(J1919),ISTEXT(H1919)),"",J1919/H1919)),IF(OR(ISTEXT(L1919),ISTEXT(H1919)),"",L1919/H1919)))</f>
        <v/>
      </c>
    </row>
    <row r="1920" ht="13.35" customHeight="1" s="162">
      <c r="B1920" s="307" t="n"/>
      <c r="C1920" s="307" t="n"/>
      <c r="E1920" s="307" t="n"/>
      <c r="F1920" s="32" t="n"/>
      <c r="G1920" s="33">
        <f>IF(F1920="", "", IF(OR(ISTEXT(H1920),ISTEXT(F1920)),"",H1920/F1920))</f>
        <v/>
      </c>
      <c r="H1920" s="33" t="n"/>
      <c r="I1920" s="33" t="n"/>
      <c r="J1920" s="33">
        <f>IF(I1920="", "", IF(OR(ISTEXT(I1920),ISTEXT($F1920)),"",I1920*$F1920))</f>
        <v/>
      </c>
      <c r="K1920" s="33" t="n"/>
      <c r="L1920" s="33">
        <f>IF(K1920="", "", IF(OR(ISTEXT(K1920),ISTEXT($F1920)),"",K1920*$F1920))</f>
        <v/>
      </c>
      <c r="M1920" s="30">
        <f>IF(OR(H1920="",H1920=0),"",IF(K1920="",IF(J1920="","",IF(OR(ISTEXT(J1920),ISTEXT(H1920)),"",J1920/H1920)),IF(OR(ISTEXT(L1920),ISTEXT(H1920)),"",L1920/H1920)))</f>
        <v/>
      </c>
    </row>
    <row r="1921" ht="13.35" customHeight="1" s="162">
      <c r="B1921" s="42" t="n"/>
      <c r="C1921" s="231" t="inlineStr">
        <is>
          <t>Total</t>
        </is>
      </c>
      <c r="D1921" s="159" t="n"/>
      <c r="E1921" s="42" t="n"/>
      <c r="F1921" s="42" t="n"/>
      <c r="G1921" s="43" t="n"/>
      <c r="H1921" s="43">
        <f>IF(SUM(H1915:H1920)=0,"",SUM(H1915:H1920))</f>
        <v/>
      </c>
      <c r="I1921" s="43" t="n"/>
      <c r="J1921" s="43">
        <f>IF(SUM(J1915:J1920)=0,"",SUM(J1915:J1920))</f>
        <v/>
      </c>
      <c r="K1921" s="43" t="n"/>
      <c r="L1921" s="43">
        <f>IF(SUM(L1915:L1920)=0,"",SUM(L1915:L1920))</f>
        <v/>
      </c>
      <c r="M1921" s="35">
        <f>IF(OR(H1921="",H1921=0),"",IF(L1921="",IF(J1921="","",IF(OR(ISTEXT(J1921),ISTEXT(H1921)),"",J1921/H1921)),IF(OR(ISTEXT(L1921),ISTEXT(H1921)),"",L1921/H1921)))</f>
        <v/>
      </c>
    </row>
    <row r="1922" ht="13.35" customHeight="1" s="162">
      <c r="B1922" s="188" t="inlineStr">
        <is>
          <t>Remarks</t>
        </is>
      </c>
      <c r="C1922" s="173" t="n"/>
      <c r="D1922" s="154" t="n"/>
      <c r="E1922" s="174" t="n"/>
      <c r="F1922" s="174" t="n"/>
      <c r="G1922" s="174" t="n"/>
      <c r="H1922" s="174" t="n"/>
      <c r="I1922" s="174" t="n"/>
      <c r="J1922" s="174" t="n"/>
      <c r="K1922" s="174" t="n"/>
      <c r="L1922" s="174" t="n"/>
      <c r="M1922" s="173" t="n"/>
    </row>
    <row r="1923" ht="13.35" customHeight="1" s="162">
      <c r="B1923" s="154" t="n"/>
      <c r="C1923" s="174" t="n"/>
      <c r="D1923" s="174" t="n"/>
      <c r="E1923" s="174" t="n"/>
      <c r="F1923" s="174" t="n"/>
      <c r="G1923" s="174" t="n"/>
      <c r="H1923" s="174" t="n"/>
      <c r="I1923" s="174" t="n"/>
      <c r="J1923" s="174" t="n"/>
      <c r="K1923" s="174" t="n"/>
      <c r="L1923" s="174" t="n"/>
      <c r="M1923" s="173" t="n"/>
    </row>
    <row r="1924" ht="13.35" customHeight="1" s="162"/>
    <row r="1925" ht="13.35" customHeight="1" s="162"/>
    <row r="1926" ht="13.35" customHeight="1" s="162"/>
    <row r="1927" ht="13.35" customHeight="1" s="162"/>
    <row r="1928" ht="13.35" customHeight="1" s="162">
      <c r="B1928" s="200" t="inlineStr">
        <is>
          <t>System</t>
        </is>
      </c>
      <c r="C1928" s="403" t="n"/>
      <c r="D1928" s="209">
        <f>IF('{Equipment Data Entry}'!B224="","",'{Equipment Data Entry}'!B224)</f>
        <v/>
      </c>
      <c r="E1928" s="418" t="n"/>
      <c r="F1928" s="403" t="n"/>
      <c r="G1928" s="200" t="inlineStr">
        <is>
          <t>Service</t>
        </is>
      </c>
      <c r="H1928" s="403" t="n"/>
      <c r="I1928" s="210">
        <f>IF('{Equipment Data Entry}'!C224="","",'{Equipment Data Entry}'!C224)</f>
        <v/>
      </c>
      <c r="J1928" s="418" t="n"/>
      <c r="K1928" s="418" t="n"/>
      <c r="L1928" s="418" t="n"/>
      <c r="M1928" s="403" t="n"/>
    </row>
    <row r="1929" ht="13.35" customHeight="1" s="162">
      <c r="B1929" s="422" t="n"/>
      <c r="C1929" s="423" t="n"/>
      <c r="D1929" s="422" t="n"/>
      <c r="E1929" s="424" t="n"/>
      <c r="F1929" s="423" t="n"/>
      <c r="G1929" s="422" t="n"/>
      <c r="H1929" s="423" t="n"/>
      <c r="I1929" s="422" t="n"/>
      <c r="J1929" s="424" t="n"/>
      <c r="K1929" s="424" t="n"/>
      <c r="L1929" s="424" t="n"/>
      <c r="M1929" s="423" t="n"/>
    </row>
    <row r="1930" ht="13.35" customHeight="1" s="162">
      <c r="B1930" s="199" t="inlineStr">
        <is>
          <t>Terminal Type</t>
        </is>
      </c>
      <c r="C1930" s="401" t="n"/>
      <c r="D1930" s="204">
        <f>IF('{Equipment Data Entry}'!H224="","",'{Equipment Data Entry}'!H224)</f>
        <v/>
      </c>
      <c r="E1930" s="400" t="n"/>
      <c r="F1930" s="400" t="n"/>
      <c r="G1930" s="401" t="n"/>
      <c r="I1930" s="199" t="inlineStr">
        <is>
          <t>Instrument</t>
        </is>
      </c>
      <c r="J1930" s="400" t="n"/>
      <c r="K1930" s="401" t="n"/>
      <c r="L1930" s="199" t="n"/>
      <c r="M1930" s="401" t="n"/>
    </row>
    <row r="1931" ht="13.35" customHeight="1" s="162">
      <c r="B1931" s="200" t="inlineStr">
        <is>
          <t>Unit Data</t>
        </is>
      </c>
      <c r="C1931" s="400" t="n"/>
      <c r="D1931" s="400" t="n"/>
      <c r="E1931" s="400" t="n"/>
      <c r="F1931" s="400" t="n"/>
      <c r="G1931" s="401" t="n"/>
      <c r="I1931" s="200" t="inlineStr">
        <is>
          <t>Design and Performance Data</t>
        </is>
      </c>
      <c r="J1931" s="400" t="n"/>
      <c r="K1931" s="400" t="n"/>
      <c r="L1931" s="400" t="n"/>
      <c r="M1931" s="401" t="n"/>
    </row>
    <row r="1932" ht="13.35" customHeight="1" s="162">
      <c r="B1932" s="199" t="inlineStr">
        <is>
          <t>Manufacturer</t>
        </is>
      </c>
      <c r="C1932" s="401" t="n"/>
      <c r="D1932" s="204">
        <f>IF('{Equipment Data Entry}'!E224="","",'{Equipment Data Entry}'!E224)</f>
        <v/>
      </c>
      <c r="E1932" s="400" t="n"/>
      <c r="F1932" s="400" t="n"/>
      <c r="G1932" s="401" t="n"/>
      <c r="I1932" s="199" t="inlineStr">
        <is>
          <t>Design Criteria</t>
        </is>
      </c>
      <c r="J1932" s="400" t="n"/>
      <c r="K1932" s="401" t="n"/>
      <c r="L1932" s="199" t="inlineStr">
        <is>
          <t>Design</t>
        </is>
      </c>
      <c r="M1932" s="199" t="inlineStr">
        <is>
          <t>Actual</t>
        </is>
      </c>
    </row>
    <row r="1933" ht="13.35" customHeight="1" s="162">
      <c r="B1933" s="199" t="inlineStr">
        <is>
          <t>Model Number</t>
        </is>
      </c>
      <c r="C1933" s="401" t="n"/>
      <c r="D1933" s="204">
        <f>IF('{Equipment Data Entry}'!F224="","",'{Equipment Data Entry}'!F224)</f>
        <v/>
      </c>
      <c r="E1933" s="400" t="n"/>
      <c r="F1933" s="400" t="n"/>
      <c r="G1933" s="401" t="n"/>
      <c r="I1933" s="199" t="inlineStr">
        <is>
          <t>Maximum CFM</t>
        </is>
      </c>
      <c r="J1933" s="400" t="n"/>
      <c r="K1933" s="401" t="n"/>
      <c r="L1933" s="24">
        <f>IF('{Equipment Data Entry}'!I224="","",'{Equipment Data Entry}'!I224)</f>
        <v/>
      </c>
      <c r="M1933" s="24">
        <f>L1947</f>
        <v/>
      </c>
    </row>
    <row r="1934" ht="13.35" customHeight="1" s="162">
      <c r="B1934" s="199" t="inlineStr">
        <is>
          <t>Serial Number</t>
        </is>
      </c>
      <c r="C1934" s="401" t="n"/>
      <c r="D1934" s="204" t="n"/>
      <c r="E1934" s="400" t="n"/>
      <c r="F1934" s="400" t="n"/>
      <c r="G1934" s="401" t="n"/>
      <c r="I1934" s="199" t="inlineStr">
        <is>
          <t>Minimum CFM</t>
        </is>
      </c>
      <c r="J1934" s="400" t="n"/>
      <c r="K1934" s="401" t="n"/>
      <c r="L1934" s="24">
        <f>IF('{Equipment Data Entry}'!J224="","",'{Equipment Data Entry}'!J224)</f>
        <v/>
      </c>
      <c r="M1934" s="24" t="n"/>
    </row>
    <row r="1935" ht="13.35" customHeight="1" s="162">
      <c r="B1935" s="199" t="inlineStr">
        <is>
          <t>Area Served</t>
        </is>
      </c>
      <c r="C1935" s="401" t="n"/>
      <c r="D1935" s="204">
        <f>IF('{Equipment Data Entry}'!C224="","",'{Equipment Data Entry}'!C224)</f>
        <v/>
      </c>
      <c r="E1935" s="400" t="n"/>
      <c r="F1935" s="400" t="n"/>
      <c r="G1935" s="401" t="n"/>
      <c r="I1935" s="199" t="inlineStr">
        <is>
          <t>Fan CFM</t>
        </is>
      </c>
      <c r="J1935" s="400" t="n"/>
      <c r="K1935" s="401" t="n"/>
      <c r="L1935" s="24">
        <f>IF('{Equipment Data Entry}'!L224="","",'{Equipment Data Entry}'!L224)</f>
        <v/>
      </c>
      <c r="M1935" s="24" t="n"/>
    </row>
    <row r="1936" ht="13.35" customHeight="1" s="162">
      <c r="B1936" s="199" t="inlineStr">
        <is>
          <t>Location</t>
        </is>
      </c>
      <c r="C1936" s="401" t="n"/>
      <c r="D1936" s="204">
        <f>IF('{Equipment Data Entry}'!D224="","",'{Equipment Data Entry}'!D224)</f>
        <v/>
      </c>
      <c r="E1936" s="400" t="n"/>
      <c r="F1936" s="400" t="n"/>
      <c r="G1936" s="401" t="n"/>
      <c r="I1936" s="199" t="inlineStr">
        <is>
          <t>DDC Address</t>
        </is>
      </c>
      <c r="J1936" s="400" t="n"/>
      <c r="K1936" s="401" t="n"/>
      <c r="L1936" s="208">
        <f>IF('{Equipment Data Entry}'!M224="","",'{Equipment Data Entry}'!M224)</f>
        <v/>
      </c>
      <c r="M1936" s="401" t="n"/>
    </row>
    <row r="1937" ht="13.35" customHeight="1" s="162">
      <c r="B1937" s="199" t="inlineStr">
        <is>
          <t>Inlet Size</t>
        </is>
      </c>
      <c r="C1937" s="401" t="n"/>
      <c r="D1937" s="204">
        <f>IF('{Equipment Data Entry}'!G224="","",'{Equipment Data Entry}'!G224)</f>
        <v/>
      </c>
      <c r="E1937" s="400" t="n"/>
      <c r="F1937" s="400" t="n"/>
      <c r="G1937" s="401" t="n"/>
      <c r="I1937" s="199" t="inlineStr">
        <is>
          <t>Calibration Factor</t>
        </is>
      </c>
      <c r="J1937" s="400" t="n"/>
      <c r="K1937" s="401" t="n"/>
      <c r="L1937" s="27" t="n"/>
      <c r="M1937" s="401" t="n"/>
    </row>
    <row r="1938" ht="13.35" customHeight="1" s="162">
      <c r="B1938" s="199" t="inlineStr">
        <is>
          <t>DDC Max / Min</t>
        </is>
      </c>
      <c r="C1938" s="401" t="n"/>
      <c r="D1938" s="204" t="n"/>
      <c r="E1938" s="400" t="n"/>
      <c r="F1938" s="400" t="n"/>
      <c r="G1938" s="401" t="n"/>
      <c r="I1938" s="199" t="inlineStr">
        <is>
          <t>Heating CFM</t>
        </is>
      </c>
      <c r="J1938" s="400" t="n"/>
      <c r="K1938" s="401" t="n"/>
      <c r="L1938" s="27">
        <f>IF('{Equipment Data Entry}'!K224="","",'{Equipment Data Entry}'!K224)</f>
        <v/>
      </c>
      <c r="M1938" s="401" t="n"/>
    </row>
    <row r="1939" ht="13.35" customHeight="1" s="162">
      <c r="B1939" s="188" t="inlineStr">
        <is>
          <t>Register / Grille / Diffuser Airflow</t>
        </is>
      </c>
      <c r="C1939" s="174" t="n"/>
      <c r="D1939" s="174" t="n"/>
      <c r="E1939" s="174" t="n"/>
      <c r="F1939" s="173" t="n"/>
      <c r="G1939" s="233" t="inlineStr">
        <is>
          <t>Design VEL</t>
        </is>
      </c>
      <c r="H1939" s="194" t="inlineStr">
        <is>
          <t>Design CFM</t>
        </is>
      </c>
      <c r="I1939" s="188" t="inlineStr">
        <is>
          <t>Initial</t>
        </is>
      </c>
      <c r="J1939" s="173" t="n"/>
      <c r="K1939" s="188" t="inlineStr">
        <is>
          <t>Final</t>
        </is>
      </c>
      <c r="L1939" s="173" t="n"/>
      <c r="M1939" s="188" t="inlineStr">
        <is>
          <t>%</t>
        </is>
      </c>
    </row>
    <row r="1940" ht="13.35" customHeight="1" s="162">
      <c r="B1940" s="153" t="inlineStr">
        <is>
          <t>No.</t>
        </is>
      </c>
      <c r="C1940" s="188" t="inlineStr">
        <is>
          <t>Area Served</t>
        </is>
      </c>
      <c r="D1940" s="188" t="inlineStr">
        <is>
          <t>Type</t>
        </is>
      </c>
      <c r="E1940" s="188" t="inlineStr">
        <is>
          <t>Size</t>
        </is>
      </c>
      <c r="F1940" s="188" t="inlineStr">
        <is>
          <t>Ak</t>
        </is>
      </c>
      <c r="G1940" s="440" t="n"/>
      <c r="H1940" s="440" t="n"/>
      <c r="I1940" s="188" t="inlineStr">
        <is>
          <t>VEL</t>
        </is>
      </c>
      <c r="J1940" s="188" t="inlineStr">
        <is>
          <t>CFM</t>
        </is>
      </c>
      <c r="K1940" s="188" t="inlineStr">
        <is>
          <t>VEL</t>
        </is>
      </c>
      <c r="L1940" s="188" t="inlineStr">
        <is>
          <t>CFM</t>
        </is>
      </c>
      <c r="M1940" s="440" t="n"/>
    </row>
    <row r="1941" ht="13.35" customHeight="1" s="162">
      <c r="B1941" s="307" t="n"/>
      <c r="C1941" s="307" t="n"/>
      <c r="E1941" s="307" t="n"/>
      <c r="F1941" s="32" t="n"/>
      <c r="G1941" s="33">
        <f>IF(F1941="", "", IF(OR(ISTEXT(H1941),ISTEXT(F1941)),"",H1941/F1941))</f>
        <v/>
      </c>
      <c r="H1941" s="33" t="n"/>
      <c r="I1941" s="33" t="n"/>
      <c r="J1941" s="33">
        <f>IF(I1941="", "", IF(OR(ISTEXT(I1941),ISTEXT($F1941)),"",I1941*$F1941))</f>
        <v/>
      </c>
      <c r="K1941" s="33" t="n"/>
      <c r="L1941" s="33">
        <f>IF(K1941="", "", IF(OR(ISTEXT(K1941),ISTEXT($F1941)),"",K1941*$F1941))</f>
        <v/>
      </c>
      <c r="M1941" s="30">
        <f>IF(OR(H1941="",H1941=0),"",IF(K1941="",IF(J1941="","",IF(OR(ISTEXT(J1941),ISTEXT(H1941)),"",J1941/H1941)),IF(OR(ISTEXT(L1941),ISTEXT(H1941)),"",L1941/H1941)))</f>
        <v/>
      </c>
    </row>
    <row r="1942" ht="13.35" customHeight="1" s="162">
      <c r="B1942" s="307" t="n"/>
      <c r="C1942" s="307" t="n"/>
      <c r="E1942" s="307" t="n"/>
      <c r="F1942" s="32" t="n"/>
      <c r="G1942" s="33">
        <f>IF(F1942="", "", IF(OR(ISTEXT(H1942),ISTEXT(F1942)),"",H1942/F1942))</f>
        <v/>
      </c>
      <c r="H1942" s="33" t="n"/>
      <c r="I1942" s="33" t="n"/>
      <c r="J1942" s="33">
        <f>IF(I1942="", "", IF(OR(ISTEXT(I1942),ISTEXT($F1942)),"",I1942*$F1942))</f>
        <v/>
      </c>
      <c r="K1942" s="33" t="n"/>
      <c r="L1942" s="33">
        <f>IF(K1942="", "", IF(OR(ISTEXT(K1942),ISTEXT($F1942)),"",K1942*$F1942))</f>
        <v/>
      </c>
      <c r="M1942" s="30">
        <f>IF(OR(H1942="",H1942=0),"",IF(K1942="",IF(J1942="","",IF(OR(ISTEXT(J1942),ISTEXT(H1942)),"",J1942/H1942)),IF(OR(ISTEXT(L1942),ISTEXT(H1942)),"",L1942/H1942)))</f>
        <v/>
      </c>
    </row>
    <row r="1943" ht="13.35" customHeight="1" s="162">
      <c r="B1943" s="307" t="n"/>
      <c r="C1943" s="307" t="n"/>
      <c r="E1943" s="307" t="n"/>
      <c r="F1943" s="32" t="n"/>
      <c r="G1943" s="33">
        <f>IF(F1943="", "", IF(OR(ISTEXT(H1943),ISTEXT(F1943)),"",H1943/F1943))</f>
        <v/>
      </c>
      <c r="H1943" s="33" t="n"/>
      <c r="I1943" s="33" t="n"/>
      <c r="J1943" s="33">
        <f>IF(I1943="", "", IF(OR(ISTEXT(I1943),ISTEXT($F1943)),"",I1943*$F1943))</f>
        <v/>
      </c>
      <c r="K1943" s="33" t="n"/>
      <c r="L1943" s="33">
        <f>IF(K1943="", "", IF(OR(ISTEXT(K1943),ISTEXT($F1943)),"",K1943*$F1943))</f>
        <v/>
      </c>
      <c r="M1943" s="30">
        <f>IF(OR(H1943="",H1943=0),"",IF(K1943="",IF(J1943="","",IF(OR(ISTEXT(J1943),ISTEXT(H1943)),"",J1943/H1943)),IF(OR(ISTEXT(L1943),ISTEXT(H1943)),"",L1943/H1943)))</f>
        <v/>
      </c>
    </row>
    <row r="1944" ht="13.35" customHeight="1" s="162">
      <c r="B1944" s="307" t="n"/>
      <c r="C1944" s="307" t="n"/>
      <c r="E1944" s="307" t="n"/>
      <c r="F1944" s="32" t="n"/>
      <c r="G1944" s="33">
        <f>IF(F1944="", "", IF(OR(ISTEXT(H1944),ISTEXT(F1944)),"",H1944/F1944))</f>
        <v/>
      </c>
      <c r="H1944" s="33" t="n"/>
      <c r="I1944" s="33" t="n"/>
      <c r="J1944" s="33">
        <f>IF(I1944="", "", IF(OR(ISTEXT(I1944),ISTEXT($F1944)),"",I1944*$F1944))</f>
        <v/>
      </c>
      <c r="K1944" s="33" t="n"/>
      <c r="L1944" s="33">
        <f>IF(K1944="", "", IF(OR(ISTEXT(K1944),ISTEXT($F1944)),"",K1944*$F1944))</f>
        <v/>
      </c>
      <c r="M1944" s="30">
        <f>IF(OR(H1944="",H1944=0),"",IF(K1944="",IF(J1944="","",IF(OR(ISTEXT(J1944),ISTEXT(H1944)),"",J1944/H1944)),IF(OR(ISTEXT(L1944),ISTEXT(H1944)),"",L1944/H1944)))</f>
        <v/>
      </c>
    </row>
    <row r="1945" ht="13.35" customHeight="1" s="162">
      <c r="B1945" s="307" t="n"/>
      <c r="C1945" s="307" t="n"/>
      <c r="E1945" s="307" t="n"/>
      <c r="F1945" s="32" t="n"/>
      <c r="G1945" s="33">
        <f>IF(F1945="", "", IF(OR(ISTEXT(H1945),ISTEXT(F1945)),"",H1945/F1945))</f>
        <v/>
      </c>
      <c r="H1945" s="33" t="n"/>
      <c r="I1945" s="33" t="n"/>
      <c r="J1945" s="33">
        <f>IF(I1945="", "", IF(OR(ISTEXT(I1945),ISTEXT($F1945)),"",I1945*$F1945))</f>
        <v/>
      </c>
      <c r="K1945" s="33" t="n"/>
      <c r="L1945" s="33">
        <f>IF(K1945="", "", IF(OR(ISTEXT(K1945),ISTEXT($F1945)),"",K1945*$F1945))</f>
        <v/>
      </c>
      <c r="M1945" s="30">
        <f>IF(OR(H1945="",H1945=0),"",IF(K1945="",IF(J1945="","",IF(OR(ISTEXT(J1945),ISTEXT(H1945)),"",J1945/H1945)),IF(OR(ISTEXT(L1945),ISTEXT(H1945)),"",L1945/H1945)))</f>
        <v/>
      </c>
    </row>
    <row r="1946" ht="13.35" customHeight="1" s="162">
      <c r="B1946" s="307" t="n"/>
      <c r="C1946" s="307" t="n"/>
      <c r="E1946" s="307" t="n"/>
      <c r="F1946" s="32" t="n"/>
      <c r="G1946" s="33">
        <f>IF(F1946="", "", IF(OR(ISTEXT(H1946),ISTEXT(F1946)),"",H1946/F1946))</f>
        <v/>
      </c>
      <c r="H1946" s="33" t="n"/>
      <c r="I1946" s="33" t="n"/>
      <c r="J1946" s="33">
        <f>IF(I1946="", "", IF(OR(ISTEXT(I1946),ISTEXT($F1946)),"",I1946*$F1946))</f>
        <v/>
      </c>
      <c r="K1946" s="33" t="n"/>
      <c r="L1946" s="33">
        <f>IF(K1946="", "", IF(OR(ISTEXT(K1946),ISTEXT($F1946)),"",K1946*$F1946))</f>
        <v/>
      </c>
      <c r="M1946" s="30">
        <f>IF(OR(H1946="",H1946=0),"",IF(K1946="",IF(J1946="","",IF(OR(ISTEXT(J1946),ISTEXT(H1946)),"",J1946/H1946)),IF(OR(ISTEXT(L1946),ISTEXT(H1946)),"",L1946/H1946)))</f>
        <v/>
      </c>
    </row>
    <row r="1947" ht="13.35" customHeight="1" s="162">
      <c r="B1947" s="42" t="n"/>
      <c r="C1947" s="231" t="inlineStr">
        <is>
          <t>Total</t>
        </is>
      </c>
      <c r="D1947" s="159" t="n"/>
      <c r="E1947" s="42" t="n"/>
      <c r="F1947" s="42" t="n"/>
      <c r="G1947" s="43" t="n"/>
      <c r="H1947" s="43">
        <f>IF(SUM(H1941:H1946)=0,"",SUM(H1941:H1946))</f>
        <v/>
      </c>
      <c r="I1947" s="43" t="n"/>
      <c r="J1947" s="43">
        <f>IF(SUM(J1941:J1946)=0,"",SUM(J1941:J1946))</f>
        <v/>
      </c>
      <c r="K1947" s="43" t="n"/>
      <c r="L1947" s="43">
        <f>IF(SUM(L1941:L1946)=0,"",SUM(L1941:L1946))</f>
        <v/>
      </c>
      <c r="M1947" s="35">
        <f>IF(OR(H1947="",H1947=0),"",IF(L1947="",IF(J1947="","",IF(OR(ISTEXT(J1947),ISTEXT(H1947)),"",J1947/H1947)),IF(OR(ISTEXT(L1947),ISTEXT(H1947)),"",L1947/H1947)))</f>
        <v/>
      </c>
    </row>
    <row r="1948" ht="13.35" customHeight="1" s="162">
      <c r="B1948" s="188" t="inlineStr">
        <is>
          <t>Remarks</t>
        </is>
      </c>
      <c r="C1948" s="173" t="n"/>
      <c r="D1948" s="154" t="n"/>
      <c r="E1948" s="174" t="n"/>
      <c r="F1948" s="174" t="n"/>
      <c r="G1948" s="174" t="n"/>
      <c r="H1948" s="174" t="n"/>
      <c r="I1948" s="174" t="n"/>
      <c r="J1948" s="174" t="n"/>
      <c r="K1948" s="174" t="n"/>
      <c r="L1948" s="174" t="n"/>
      <c r="M1948" s="173" t="n"/>
    </row>
    <row r="1949" ht="13.35" customHeight="1" s="162">
      <c r="B1949" s="154" t="n"/>
      <c r="C1949" s="174" t="n"/>
      <c r="D1949" s="174" t="n"/>
      <c r="E1949" s="174" t="n"/>
      <c r="F1949" s="174" t="n"/>
      <c r="G1949" s="174" t="n"/>
      <c r="H1949" s="174" t="n"/>
      <c r="I1949" s="174" t="n"/>
      <c r="J1949" s="174" t="n"/>
      <c r="K1949" s="174" t="n"/>
      <c r="L1949" s="174" t="n"/>
      <c r="M1949" s="173" t="n"/>
    </row>
    <row r="1950" ht="13.35" customHeight="1" s="162"/>
    <row r="1951" ht="13.35" customHeight="1" s="162"/>
    <row r="1952" ht="13.35" customHeight="1" s="162"/>
    <row r="1953" ht="13.35" customHeight="1" s="162"/>
    <row r="1954" ht="13.35" customHeight="1" s="162">
      <c r="B1954" s="200" t="inlineStr">
        <is>
          <t>System</t>
        </is>
      </c>
      <c r="C1954" s="403" t="n"/>
      <c r="D1954" s="209">
        <f>IF('{Equipment Data Entry}'!B225="","",'{Equipment Data Entry}'!B225)</f>
        <v/>
      </c>
      <c r="E1954" s="418" t="n"/>
      <c r="F1954" s="403" t="n"/>
      <c r="G1954" s="200" t="inlineStr">
        <is>
          <t>Service</t>
        </is>
      </c>
      <c r="H1954" s="403" t="n"/>
      <c r="I1954" s="210">
        <f>IF('{Equipment Data Entry}'!C225="","",'{Equipment Data Entry}'!C225)</f>
        <v/>
      </c>
      <c r="J1954" s="418" t="n"/>
      <c r="K1954" s="418" t="n"/>
      <c r="L1954" s="418" t="n"/>
      <c r="M1954" s="403" t="n"/>
    </row>
    <row r="1955" ht="13.35" customHeight="1" s="162">
      <c r="B1955" s="422" t="n"/>
      <c r="C1955" s="423" t="n"/>
      <c r="D1955" s="422" t="n"/>
      <c r="E1955" s="424" t="n"/>
      <c r="F1955" s="423" t="n"/>
      <c r="G1955" s="422" t="n"/>
      <c r="H1955" s="423" t="n"/>
      <c r="I1955" s="422" t="n"/>
      <c r="J1955" s="424" t="n"/>
      <c r="K1955" s="424" t="n"/>
      <c r="L1955" s="424" t="n"/>
      <c r="M1955" s="423" t="n"/>
    </row>
    <row r="1956" ht="13.35" customHeight="1" s="162">
      <c r="B1956" s="199" t="inlineStr">
        <is>
          <t>Terminal Type</t>
        </is>
      </c>
      <c r="C1956" s="401" t="n"/>
      <c r="D1956" s="204">
        <f>IF('{Equipment Data Entry}'!H225="","",'{Equipment Data Entry}'!H225)</f>
        <v/>
      </c>
      <c r="E1956" s="400" t="n"/>
      <c r="F1956" s="400" t="n"/>
      <c r="G1956" s="401" t="n"/>
      <c r="I1956" s="199" t="inlineStr">
        <is>
          <t>Instrument</t>
        </is>
      </c>
      <c r="J1956" s="400" t="n"/>
      <c r="K1956" s="401" t="n"/>
      <c r="L1956" s="199" t="n"/>
      <c r="M1956" s="401" t="n"/>
    </row>
    <row r="1957" ht="13.35" customHeight="1" s="162">
      <c r="B1957" s="200" t="inlineStr">
        <is>
          <t>Unit Data</t>
        </is>
      </c>
      <c r="C1957" s="400" t="n"/>
      <c r="D1957" s="400" t="n"/>
      <c r="E1957" s="400" t="n"/>
      <c r="F1957" s="400" t="n"/>
      <c r="G1957" s="401" t="n"/>
      <c r="I1957" s="200" t="inlineStr">
        <is>
          <t>Design and Performance Data</t>
        </is>
      </c>
      <c r="J1957" s="400" t="n"/>
      <c r="K1957" s="400" t="n"/>
      <c r="L1957" s="400" t="n"/>
      <c r="M1957" s="401" t="n"/>
    </row>
    <row r="1958" ht="13.35" customHeight="1" s="162">
      <c r="B1958" s="199" t="inlineStr">
        <is>
          <t>Manufacturer</t>
        </is>
      </c>
      <c r="C1958" s="401" t="n"/>
      <c r="D1958" s="204">
        <f>IF('{Equipment Data Entry}'!E225="","",'{Equipment Data Entry}'!E225)</f>
        <v/>
      </c>
      <c r="E1958" s="400" t="n"/>
      <c r="F1958" s="400" t="n"/>
      <c r="G1958" s="401" t="n"/>
      <c r="I1958" s="199" t="inlineStr">
        <is>
          <t>Design Criteria</t>
        </is>
      </c>
      <c r="J1958" s="400" t="n"/>
      <c r="K1958" s="401" t="n"/>
      <c r="L1958" s="199" t="inlineStr">
        <is>
          <t>Design</t>
        </is>
      </c>
      <c r="M1958" s="199" t="inlineStr">
        <is>
          <t>Actual</t>
        </is>
      </c>
    </row>
    <row r="1959" ht="13.35" customHeight="1" s="162">
      <c r="B1959" s="199" t="inlineStr">
        <is>
          <t>Model Number</t>
        </is>
      </c>
      <c r="C1959" s="401" t="n"/>
      <c r="D1959" s="204">
        <f>IF('{Equipment Data Entry}'!F225="","",'{Equipment Data Entry}'!F225)</f>
        <v/>
      </c>
      <c r="E1959" s="400" t="n"/>
      <c r="F1959" s="400" t="n"/>
      <c r="G1959" s="401" t="n"/>
      <c r="I1959" s="199" t="inlineStr">
        <is>
          <t>Maximum CFM</t>
        </is>
      </c>
      <c r="J1959" s="400" t="n"/>
      <c r="K1959" s="401" t="n"/>
      <c r="L1959" s="24">
        <f>IF('{Equipment Data Entry}'!I225="","",'{Equipment Data Entry}'!I225)</f>
        <v/>
      </c>
      <c r="M1959" s="24">
        <f>L1973</f>
        <v/>
      </c>
    </row>
    <row r="1960" ht="13.35" customHeight="1" s="162">
      <c r="B1960" s="199" t="inlineStr">
        <is>
          <t>Serial Number</t>
        </is>
      </c>
      <c r="C1960" s="401" t="n"/>
      <c r="D1960" s="204" t="n"/>
      <c r="E1960" s="400" t="n"/>
      <c r="F1960" s="400" t="n"/>
      <c r="G1960" s="401" t="n"/>
      <c r="I1960" s="199" t="inlineStr">
        <is>
          <t>Minimum CFM</t>
        </is>
      </c>
      <c r="J1960" s="400" t="n"/>
      <c r="K1960" s="401" t="n"/>
      <c r="L1960" s="24">
        <f>IF('{Equipment Data Entry}'!J225="","",'{Equipment Data Entry}'!J225)</f>
        <v/>
      </c>
      <c r="M1960" s="24" t="n"/>
    </row>
    <row r="1961" ht="13.35" customHeight="1" s="162">
      <c r="B1961" s="199" t="inlineStr">
        <is>
          <t>Area Served</t>
        </is>
      </c>
      <c r="C1961" s="401" t="n"/>
      <c r="D1961" s="204">
        <f>IF('{Equipment Data Entry}'!C225="","",'{Equipment Data Entry}'!C225)</f>
        <v/>
      </c>
      <c r="E1961" s="400" t="n"/>
      <c r="F1961" s="400" t="n"/>
      <c r="G1961" s="401" t="n"/>
      <c r="I1961" s="199" t="inlineStr">
        <is>
          <t>Fan CFM</t>
        </is>
      </c>
      <c r="J1961" s="400" t="n"/>
      <c r="K1961" s="401" t="n"/>
      <c r="L1961" s="24">
        <f>IF('{Equipment Data Entry}'!L225="","",'{Equipment Data Entry}'!L225)</f>
        <v/>
      </c>
      <c r="M1961" s="24" t="n"/>
    </row>
    <row r="1962" ht="13.35" customHeight="1" s="162">
      <c r="B1962" s="199" t="inlineStr">
        <is>
          <t>Location</t>
        </is>
      </c>
      <c r="C1962" s="401" t="n"/>
      <c r="D1962" s="204">
        <f>IF('{Equipment Data Entry}'!D225="","",'{Equipment Data Entry}'!D225)</f>
        <v/>
      </c>
      <c r="E1962" s="400" t="n"/>
      <c r="F1962" s="400" t="n"/>
      <c r="G1962" s="401" t="n"/>
      <c r="I1962" s="199" t="inlineStr">
        <is>
          <t>DDC Address</t>
        </is>
      </c>
      <c r="J1962" s="400" t="n"/>
      <c r="K1962" s="401" t="n"/>
      <c r="L1962" s="208">
        <f>IF('{Equipment Data Entry}'!M225="","",'{Equipment Data Entry}'!M225)</f>
        <v/>
      </c>
      <c r="M1962" s="401" t="n"/>
    </row>
    <row r="1963" ht="13.35" customHeight="1" s="162">
      <c r="B1963" s="199" t="inlineStr">
        <is>
          <t>Inlet Size</t>
        </is>
      </c>
      <c r="C1963" s="401" t="n"/>
      <c r="D1963" s="204">
        <f>IF('{Equipment Data Entry}'!G225="","",'{Equipment Data Entry}'!G225)</f>
        <v/>
      </c>
      <c r="E1963" s="400" t="n"/>
      <c r="F1963" s="400" t="n"/>
      <c r="G1963" s="401" t="n"/>
      <c r="I1963" s="199" t="inlineStr">
        <is>
          <t>Calibration Factor</t>
        </is>
      </c>
      <c r="J1963" s="400" t="n"/>
      <c r="K1963" s="401" t="n"/>
      <c r="L1963" s="27" t="n"/>
      <c r="M1963" s="401" t="n"/>
    </row>
    <row r="1964" ht="13.35" customHeight="1" s="162">
      <c r="B1964" s="199" t="inlineStr">
        <is>
          <t>DDC Max / Min</t>
        </is>
      </c>
      <c r="C1964" s="401" t="n"/>
      <c r="D1964" s="204" t="n"/>
      <c r="E1964" s="400" t="n"/>
      <c r="F1964" s="400" t="n"/>
      <c r="G1964" s="401" t="n"/>
      <c r="I1964" s="199" t="inlineStr">
        <is>
          <t>Heating CFM</t>
        </is>
      </c>
      <c r="J1964" s="400" t="n"/>
      <c r="K1964" s="401" t="n"/>
      <c r="L1964" s="27">
        <f>IF('{Equipment Data Entry}'!K225="","",'{Equipment Data Entry}'!K225)</f>
        <v/>
      </c>
      <c r="M1964" s="401" t="n"/>
    </row>
    <row r="1965" ht="13.35" customHeight="1" s="162">
      <c r="B1965" s="188" t="inlineStr">
        <is>
          <t>Register / Grille / Diffuser Airflow</t>
        </is>
      </c>
      <c r="C1965" s="174" t="n"/>
      <c r="D1965" s="174" t="n"/>
      <c r="E1965" s="174" t="n"/>
      <c r="F1965" s="173" t="n"/>
      <c r="G1965" s="233" t="inlineStr">
        <is>
          <t>Design VEL</t>
        </is>
      </c>
      <c r="H1965" s="194" t="inlineStr">
        <is>
          <t>Design CFM</t>
        </is>
      </c>
      <c r="I1965" s="188" t="inlineStr">
        <is>
          <t>Initial</t>
        </is>
      </c>
      <c r="J1965" s="173" t="n"/>
      <c r="K1965" s="188" t="inlineStr">
        <is>
          <t>Final</t>
        </is>
      </c>
      <c r="L1965" s="173" t="n"/>
      <c r="M1965" s="188" t="inlineStr">
        <is>
          <t>%</t>
        </is>
      </c>
    </row>
    <row r="1966" ht="13.35" customHeight="1" s="162">
      <c r="B1966" s="153" t="inlineStr">
        <is>
          <t>No.</t>
        </is>
      </c>
      <c r="C1966" s="188" t="inlineStr">
        <is>
          <t>Area Served</t>
        </is>
      </c>
      <c r="D1966" s="188" t="inlineStr">
        <is>
          <t>Type</t>
        </is>
      </c>
      <c r="E1966" s="188" t="inlineStr">
        <is>
          <t>Size</t>
        </is>
      </c>
      <c r="F1966" s="188" t="inlineStr">
        <is>
          <t>Ak</t>
        </is>
      </c>
      <c r="G1966" s="440" t="n"/>
      <c r="H1966" s="440" t="n"/>
      <c r="I1966" s="188" t="inlineStr">
        <is>
          <t>VEL</t>
        </is>
      </c>
      <c r="J1966" s="188" t="inlineStr">
        <is>
          <t>CFM</t>
        </is>
      </c>
      <c r="K1966" s="188" t="inlineStr">
        <is>
          <t>VEL</t>
        </is>
      </c>
      <c r="L1966" s="188" t="inlineStr">
        <is>
          <t>CFM</t>
        </is>
      </c>
      <c r="M1966" s="440" t="n"/>
    </row>
    <row r="1967" ht="13.35" customHeight="1" s="162">
      <c r="B1967" s="307" t="n"/>
      <c r="C1967" s="307" t="n"/>
      <c r="E1967" s="307" t="n"/>
      <c r="F1967" s="32" t="n"/>
      <c r="G1967" s="33">
        <f>IF(F1967="", "", IF(OR(ISTEXT(H1967),ISTEXT(F1967)),"",H1967/F1967))</f>
        <v/>
      </c>
      <c r="H1967" s="33" t="n"/>
      <c r="I1967" s="33" t="n"/>
      <c r="J1967" s="33">
        <f>IF(I1967="", "", IF(OR(ISTEXT(I1967),ISTEXT($F1967)),"",I1967*$F1967))</f>
        <v/>
      </c>
      <c r="K1967" s="33" t="n"/>
      <c r="L1967" s="33">
        <f>IF(K1967="", "", IF(OR(ISTEXT(K1967),ISTEXT($F1967)),"",K1967*$F1967))</f>
        <v/>
      </c>
      <c r="M1967" s="30">
        <f>IF(OR(H1967="",H1967=0),"",IF(K1967="",IF(J1967="","",IF(OR(ISTEXT(J1967),ISTEXT(H1967)),"",J1967/H1967)),IF(OR(ISTEXT(L1967),ISTEXT(H1967)),"",L1967/H1967)))</f>
        <v/>
      </c>
    </row>
    <row r="1968" ht="13.35" customHeight="1" s="162">
      <c r="B1968" s="307" t="n"/>
      <c r="C1968" s="307" t="n"/>
      <c r="E1968" s="307" t="n"/>
      <c r="F1968" s="32" t="n"/>
      <c r="G1968" s="33">
        <f>IF(F1968="", "", IF(OR(ISTEXT(H1968),ISTEXT(F1968)),"",H1968/F1968))</f>
        <v/>
      </c>
      <c r="H1968" s="33" t="n"/>
      <c r="I1968" s="33" t="n"/>
      <c r="J1968" s="33">
        <f>IF(I1968="", "", IF(OR(ISTEXT(I1968),ISTEXT($F1968)),"",I1968*$F1968))</f>
        <v/>
      </c>
      <c r="K1968" s="33" t="n"/>
      <c r="L1968" s="33">
        <f>IF(K1968="", "", IF(OR(ISTEXT(K1968),ISTEXT($F1968)),"",K1968*$F1968))</f>
        <v/>
      </c>
      <c r="M1968" s="30">
        <f>IF(OR(H1968="",H1968=0),"",IF(K1968="",IF(J1968="","",IF(OR(ISTEXT(J1968),ISTEXT(H1968)),"",J1968/H1968)),IF(OR(ISTEXT(L1968),ISTEXT(H1968)),"",L1968/H1968)))</f>
        <v/>
      </c>
    </row>
    <row r="1969" ht="13.35" customHeight="1" s="162">
      <c r="B1969" s="307" t="n"/>
      <c r="C1969" s="307" t="n"/>
      <c r="E1969" s="307" t="n"/>
      <c r="F1969" s="32" t="n"/>
      <c r="G1969" s="33">
        <f>IF(F1969="", "", IF(OR(ISTEXT(H1969),ISTEXT(F1969)),"",H1969/F1969))</f>
        <v/>
      </c>
      <c r="H1969" s="33" t="n"/>
      <c r="I1969" s="33" t="n"/>
      <c r="J1969" s="33">
        <f>IF(I1969="", "", IF(OR(ISTEXT(I1969),ISTEXT($F1969)),"",I1969*$F1969))</f>
        <v/>
      </c>
      <c r="K1969" s="33" t="n"/>
      <c r="L1969" s="33">
        <f>IF(K1969="", "", IF(OR(ISTEXT(K1969),ISTEXT($F1969)),"",K1969*$F1969))</f>
        <v/>
      </c>
      <c r="M1969" s="30">
        <f>IF(OR(H1969="",H1969=0),"",IF(K1969="",IF(J1969="","",IF(OR(ISTEXT(J1969),ISTEXT(H1969)),"",J1969/H1969)),IF(OR(ISTEXT(L1969),ISTEXT(H1969)),"",L1969/H1969)))</f>
        <v/>
      </c>
    </row>
    <row r="1970" ht="13.35" customHeight="1" s="162">
      <c r="B1970" s="307" t="n"/>
      <c r="C1970" s="307" t="n"/>
      <c r="E1970" s="307" t="n"/>
      <c r="F1970" s="32" t="n"/>
      <c r="G1970" s="33">
        <f>IF(F1970="", "", IF(OR(ISTEXT(H1970),ISTEXT(F1970)),"",H1970/F1970))</f>
        <v/>
      </c>
      <c r="H1970" s="33" t="n"/>
      <c r="I1970" s="33" t="n"/>
      <c r="J1970" s="33">
        <f>IF(I1970="", "", IF(OR(ISTEXT(I1970),ISTEXT($F1970)),"",I1970*$F1970))</f>
        <v/>
      </c>
      <c r="K1970" s="33" t="n"/>
      <c r="L1970" s="33">
        <f>IF(K1970="", "", IF(OR(ISTEXT(K1970),ISTEXT($F1970)),"",K1970*$F1970))</f>
        <v/>
      </c>
      <c r="M1970" s="30">
        <f>IF(OR(H1970="",H1970=0),"",IF(K1970="",IF(J1970="","",IF(OR(ISTEXT(J1970),ISTEXT(H1970)),"",J1970/H1970)),IF(OR(ISTEXT(L1970),ISTEXT(H1970)),"",L1970/H1970)))</f>
        <v/>
      </c>
    </row>
    <row r="1971" ht="13.35" customHeight="1" s="162">
      <c r="B1971" s="307" t="n"/>
      <c r="C1971" s="307" t="n"/>
      <c r="E1971" s="307" t="n"/>
      <c r="F1971" s="32" t="n"/>
      <c r="G1971" s="33">
        <f>IF(F1971="", "", IF(OR(ISTEXT(H1971),ISTEXT(F1971)),"",H1971/F1971))</f>
        <v/>
      </c>
      <c r="H1971" s="33" t="n"/>
      <c r="I1971" s="33" t="n"/>
      <c r="J1971" s="33">
        <f>IF(I1971="", "", IF(OR(ISTEXT(I1971),ISTEXT($F1971)),"",I1971*$F1971))</f>
        <v/>
      </c>
      <c r="K1971" s="33" t="n"/>
      <c r="L1971" s="33">
        <f>IF(K1971="", "", IF(OR(ISTEXT(K1971),ISTEXT($F1971)),"",K1971*$F1971))</f>
        <v/>
      </c>
      <c r="M1971" s="30">
        <f>IF(OR(H1971="",H1971=0),"",IF(K1971="",IF(J1971="","",IF(OR(ISTEXT(J1971),ISTEXT(H1971)),"",J1971/H1971)),IF(OR(ISTEXT(L1971),ISTEXT(H1971)),"",L1971/H1971)))</f>
        <v/>
      </c>
    </row>
    <row r="1972" ht="13.35" customHeight="1" s="162">
      <c r="B1972" s="307" t="n"/>
      <c r="C1972" s="307" t="n"/>
      <c r="E1972" s="307" t="n"/>
      <c r="F1972" s="32" t="n"/>
      <c r="G1972" s="33">
        <f>IF(F1972="", "", IF(OR(ISTEXT(H1972),ISTEXT(F1972)),"",H1972/F1972))</f>
        <v/>
      </c>
      <c r="H1972" s="33" t="n"/>
      <c r="I1972" s="33" t="n"/>
      <c r="J1972" s="33">
        <f>IF(I1972="", "", IF(OR(ISTEXT(I1972),ISTEXT($F1972)),"",I1972*$F1972))</f>
        <v/>
      </c>
      <c r="K1972" s="33" t="n"/>
      <c r="L1972" s="33">
        <f>IF(K1972="", "", IF(OR(ISTEXT(K1972),ISTEXT($F1972)),"",K1972*$F1972))</f>
        <v/>
      </c>
      <c r="M1972" s="30">
        <f>IF(OR(H1972="",H1972=0),"",IF(K1972="",IF(J1972="","",IF(OR(ISTEXT(J1972),ISTEXT(H1972)),"",J1972/H1972)),IF(OR(ISTEXT(L1972),ISTEXT(H1972)),"",L1972/H1972)))</f>
        <v/>
      </c>
    </row>
    <row r="1973" ht="13.35" customHeight="1" s="162">
      <c r="B1973" s="42" t="n"/>
      <c r="C1973" s="231" t="inlineStr">
        <is>
          <t>Total</t>
        </is>
      </c>
      <c r="D1973" s="159" t="n"/>
      <c r="E1973" s="42" t="n"/>
      <c r="F1973" s="42" t="n"/>
      <c r="G1973" s="43" t="n"/>
      <c r="H1973" s="43">
        <f>IF(SUM(H1967:H1972)=0,"",SUM(H1967:H1972))</f>
        <v/>
      </c>
      <c r="I1973" s="43" t="n"/>
      <c r="J1973" s="43">
        <f>IF(SUM(J1967:J1972)=0,"",SUM(J1967:J1972))</f>
        <v/>
      </c>
      <c r="K1973" s="43" t="n"/>
      <c r="L1973" s="43">
        <f>IF(SUM(L1967:L1972)=0,"",SUM(L1967:L1972))</f>
        <v/>
      </c>
      <c r="M1973" s="35">
        <f>IF(OR(H1973="",H1973=0),"",IF(L1973="",IF(J1973="","",IF(OR(ISTEXT(J1973),ISTEXT(H1973)),"",J1973/H1973)),IF(OR(ISTEXT(L1973),ISTEXT(H1973)),"",L1973/H1973)))</f>
        <v/>
      </c>
    </row>
    <row r="1974" ht="13.35" customHeight="1" s="162">
      <c r="B1974" s="188" t="inlineStr">
        <is>
          <t>Remarks</t>
        </is>
      </c>
      <c r="C1974" s="173" t="n"/>
      <c r="D1974" s="154" t="n"/>
      <c r="E1974" s="174" t="n"/>
      <c r="F1974" s="174" t="n"/>
      <c r="G1974" s="174" t="n"/>
      <c r="H1974" s="174" t="n"/>
      <c r="I1974" s="174" t="n"/>
      <c r="J1974" s="174" t="n"/>
      <c r="K1974" s="174" t="n"/>
      <c r="L1974" s="174" t="n"/>
      <c r="M1974" s="173" t="n"/>
    </row>
    <row r="1975" ht="13.35" customHeight="1" s="162">
      <c r="B1975" s="154" t="n"/>
      <c r="C1975" s="174" t="n"/>
      <c r="D1975" s="174" t="n"/>
      <c r="E1975" s="174" t="n"/>
      <c r="F1975" s="174" t="n"/>
      <c r="G1975" s="174" t="n"/>
      <c r="H1975" s="174" t="n"/>
      <c r="I1975" s="174" t="n"/>
      <c r="J1975" s="174" t="n"/>
      <c r="K1975" s="174" t="n"/>
      <c r="L1975" s="174" t="n"/>
      <c r="M1975" s="173" t="n"/>
    </row>
    <row r="1976" ht="13.35" customHeight="1" s="162"/>
    <row r="1977" ht="13.35" customHeight="1" s="162"/>
    <row r="1978" ht="13.35" customHeight="1" s="162"/>
    <row r="1979" ht="13.35" customHeight="1" s="162"/>
    <row r="1980" ht="13.35" customHeight="1" s="162">
      <c r="B1980" s="200" t="inlineStr">
        <is>
          <t>System</t>
        </is>
      </c>
      <c r="C1980" s="403" t="n"/>
      <c r="D1980" s="209">
        <f>IF('{Equipment Data Entry}'!B226="","",'{Equipment Data Entry}'!B226)</f>
        <v/>
      </c>
      <c r="E1980" s="418" t="n"/>
      <c r="F1980" s="403" t="n"/>
      <c r="G1980" s="200" t="inlineStr">
        <is>
          <t>Service</t>
        </is>
      </c>
      <c r="H1980" s="403" t="n"/>
      <c r="I1980" s="210">
        <f>IF('{Equipment Data Entry}'!C226="","",'{Equipment Data Entry}'!C226)</f>
        <v/>
      </c>
      <c r="J1980" s="418" t="n"/>
      <c r="K1980" s="418" t="n"/>
      <c r="L1980" s="418" t="n"/>
      <c r="M1980" s="403" t="n"/>
    </row>
    <row r="1981" ht="13.35" customHeight="1" s="162">
      <c r="B1981" s="422" t="n"/>
      <c r="C1981" s="423" t="n"/>
      <c r="D1981" s="422" t="n"/>
      <c r="E1981" s="424" t="n"/>
      <c r="F1981" s="423" t="n"/>
      <c r="G1981" s="422" t="n"/>
      <c r="H1981" s="423" t="n"/>
      <c r="I1981" s="422" t="n"/>
      <c r="J1981" s="424" t="n"/>
      <c r="K1981" s="424" t="n"/>
      <c r="L1981" s="424" t="n"/>
      <c r="M1981" s="423" t="n"/>
    </row>
    <row r="1982" ht="13.35" customHeight="1" s="162">
      <c r="B1982" s="199" t="inlineStr">
        <is>
          <t>Terminal Type</t>
        </is>
      </c>
      <c r="C1982" s="401" t="n"/>
      <c r="D1982" s="204">
        <f>IF('{Equipment Data Entry}'!H226="","",'{Equipment Data Entry}'!H226)</f>
        <v/>
      </c>
      <c r="E1982" s="400" t="n"/>
      <c r="F1982" s="400" t="n"/>
      <c r="G1982" s="401" t="n"/>
      <c r="I1982" s="199" t="inlineStr">
        <is>
          <t>Instrument</t>
        </is>
      </c>
      <c r="J1982" s="400" t="n"/>
      <c r="K1982" s="401" t="n"/>
      <c r="L1982" s="199" t="n"/>
      <c r="M1982" s="401" t="n"/>
    </row>
    <row r="1983" ht="13.35" customHeight="1" s="162">
      <c r="B1983" s="200" t="inlineStr">
        <is>
          <t>Unit Data</t>
        </is>
      </c>
      <c r="C1983" s="400" t="n"/>
      <c r="D1983" s="400" t="n"/>
      <c r="E1983" s="400" t="n"/>
      <c r="F1983" s="400" t="n"/>
      <c r="G1983" s="401" t="n"/>
      <c r="I1983" s="200" t="inlineStr">
        <is>
          <t>Design and Performance Data</t>
        </is>
      </c>
      <c r="J1983" s="400" t="n"/>
      <c r="K1983" s="400" t="n"/>
      <c r="L1983" s="400" t="n"/>
      <c r="M1983" s="401" t="n"/>
    </row>
    <row r="1984" ht="13.35" customHeight="1" s="162">
      <c r="B1984" s="199" t="inlineStr">
        <is>
          <t>Manufacturer</t>
        </is>
      </c>
      <c r="C1984" s="401" t="n"/>
      <c r="D1984" s="204">
        <f>IF('{Equipment Data Entry}'!E226="","",'{Equipment Data Entry}'!E226)</f>
        <v/>
      </c>
      <c r="E1984" s="400" t="n"/>
      <c r="F1984" s="400" t="n"/>
      <c r="G1984" s="401" t="n"/>
      <c r="I1984" s="199" t="inlineStr">
        <is>
          <t>Design Criteria</t>
        </is>
      </c>
      <c r="J1984" s="400" t="n"/>
      <c r="K1984" s="401" t="n"/>
      <c r="L1984" s="199" t="inlineStr">
        <is>
          <t>Design</t>
        </is>
      </c>
      <c r="M1984" s="199" t="inlineStr">
        <is>
          <t>Actual</t>
        </is>
      </c>
    </row>
    <row r="1985" ht="13.35" customHeight="1" s="162">
      <c r="B1985" s="199" t="inlineStr">
        <is>
          <t>Model Number</t>
        </is>
      </c>
      <c r="C1985" s="401" t="n"/>
      <c r="D1985" s="204">
        <f>IF('{Equipment Data Entry}'!F226="","",'{Equipment Data Entry}'!F226)</f>
        <v/>
      </c>
      <c r="E1985" s="400" t="n"/>
      <c r="F1985" s="400" t="n"/>
      <c r="G1985" s="401" t="n"/>
      <c r="I1985" s="199" t="inlineStr">
        <is>
          <t>Maximum CFM</t>
        </is>
      </c>
      <c r="J1985" s="400" t="n"/>
      <c r="K1985" s="401" t="n"/>
      <c r="L1985" s="24">
        <f>IF('{Equipment Data Entry}'!I226="","",'{Equipment Data Entry}'!I226)</f>
        <v/>
      </c>
      <c r="M1985" s="24">
        <f>L1999</f>
        <v/>
      </c>
    </row>
    <row r="1986" ht="13.35" customHeight="1" s="162">
      <c r="B1986" s="199" t="inlineStr">
        <is>
          <t>Serial Number</t>
        </is>
      </c>
      <c r="C1986" s="401" t="n"/>
      <c r="D1986" s="204" t="n"/>
      <c r="E1986" s="400" t="n"/>
      <c r="F1986" s="400" t="n"/>
      <c r="G1986" s="401" t="n"/>
      <c r="I1986" s="199" t="inlineStr">
        <is>
          <t>Minimum CFM</t>
        </is>
      </c>
      <c r="J1986" s="400" t="n"/>
      <c r="K1986" s="401" t="n"/>
      <c r="L1986" s="24">
        <f>IF('{Equipment Data Entry}'!J226="","",'{Equipment Data Entry}'!J226)</f>
        <v/>
      </c>
      <c r="M1986" s="24" t="n"/>
    </row>
    <row r="1987" ht="13.35" customHeight="1" s="162">
      <c r="B1987" s="199" t="inlineStr">
        <is>
          <t>Area Served</t>
        </is>
      </c>
      <c r="C1987" s="401" t="n"/>
      <c r="D1987" s="204">
        <f>IF('{Equipment Data Entry}'!C226="","",'{Equipment Data Entry}'!C226)</f>
        <v/>
      </c>
      <c r="E1987" s="400" t="n"/>
      <c r="F1987" s="400" t="n"/>
      <c r="G1987" s="401" t="n"/>
      <c r="I1987" s="199" t="inlineStr">
        <is>
          <t>Fan CFM</t>
        </is>
      </c>
      <c r="J1987" s="400" t="n"/>
      <c r="K1987" s="401" t="n"/>
      <c r="L1987" s="24">
        <f>IF('{Equipment Data Entry}'!L226="","",'{Equipment Data Entry}'!L226)</f>
        <v/>
      </c>
      <c r="M1987" s="24" t="n"/>
    </row>
    <row r="1988" ht="13.35" customHeight="1" s="162">
      <c r="B1988" s="199" t="inlineStr">
        <is>
          <t>Location</t>
        </is>
      </c>
      <c r="C1988" s="401" t="n"/>
      <c r="D1988" s="204">
        <f>IF('{Equipment Data Entry}'!D226="","",'{Equipment Data Entry}'!D226)</f>
        <v/>
      </c>
      <c r="E1988" s="400" t="n"/>
      <c r="F1988" s="400" t="n"/>
      <c r="G1988" s="401" t="n"/>
      <c r="I1988" s="199" t="inlineStr">
        <is>
          <t>DDC Address</t>
        </is>
      </c>
      <c r="J1988" s="400" t="n"/>
      <c r="K1988" s="401" t="n"/>
      <c r="L1988" s="208">
        <f>IF('{Equipment Data Entry}'!M226="","",'{Equipment Data Entry}'!M226)</f>
        <v/>
      </c>
      <c r="M1988" s="401" t="n"/>
    </row>
    <row r="1989" ht="13.35" customHeight="1" s="162">
      <c r="B1989" s="199" t="inlineStr">
        <is>
          <t>Inlet Size</t>
        </is>
      </c>
      <c r="C1989" s="401" t="n"/>
      <c r="D1989" s="204">
        <f>IF('{Equipment Data Entry}'!G226="","",'{Equipment Data Entry}'!G226)</f>
        <v/>
      </c>
      <c r="E1989" s="400" t="n"/>
      <c r="F1989" s="400" t="n"/>
      <c r="G1989" s="401" t="n"/>
      <c r="I1989" s="199" t="inlineStr">
        <is>
          <t>Calibration Factor</t>
        </is>
      </c>
      <c r="J1989" s="400" t="n"/>
      <c r="K1989" s="401" t="n"/>
      <c r="L1989" s="27" t="n"/>
      <c r="M1989" s="401" t="n"/>
    </row>
    <row r="1990" ht="13.35" customHeight="1" s="162">
      <c r="B1990" s="199" t="inlineStr">
        <is>
          <t>DDC Max / Min</t>
        </is>
      </c>
      <c r="C1990" s="401" t="n"/>
      <c r="D1990" s="204" t="n"/>
      <c r="E1990" s="400" t="n"/>
      <c r="F1990" s="400" t="n"/>
      <c r="G1990" s="401" t="n"/>
      <c r="I1990" s="199" t="inlineStr">
        <is>
          <t>Heating CFM</t>
        </is>
      </c>
      <c r="J1990" s="400" t="n"/>
      <c r="K1990" s="401" t="n"/>
      <c r="L1990" s="27">
        <f>IF('{Equipment Data Entry}'!K226="","",'{Equipment Data Entry}'!K226)</f>
        <v/>
      </c>
      <c r="M1990" s="401" t="n"/>
    </row>
    <row r="1991" ht="13.35" customHeight="1" s="162">
      <c r="B1991" s="188" t="inlineStr">
        <is>
          <t>Register / Grille / Diffuser Airflow</t>
        </is>
      </c>
      <c r="C1991" s="174" t="n"/>
      <c r="D1991" s="174" t="n"/>
      <c r="E1991" s="174" t="n"/>
      <c r="F1991" s="173" t="n"/>
      <c r="G1991" s="233" t="inlineStr">
        <is>
          <t>Design VEL</t>
        </is>
      </c>
      <c r="H1991" s="194" t="inlineStr">
        <is>
          <t>Design CFM</t>
        </is>
      </c>
      <c r="I1991" s="188" t="inlineStr">
        <is>
          <t>Initial</t>
        </is>
      </c>
      <c r="J1991" s="173" t="n"/>
      <c r="K1991" s="188" t="inlineStr">
        <is>
          <t>Final</t>
        </is>
      </c>
      <c r="L1991" s="173" t="n"/>
      <c r="M1991" s="188" t="inlineStr">
        <is>
          <t>%</t>
        </is>
      </c>
    </row>
    <row r="1992" ht="13.35" customHeight="1" s="162">
      <c r="B1992" s="153" t="inlineStr">
        <is>
          <t>No.</t>
        </is>
      </c>
      <c r="C1992" s="188" t="inlineStr">
        <is>
          <t>Area Served</t>
        </is>
      </c>
      <c r="D1992" s="188" t="inlineStr">
        <is>
          <t>Type</t>
        </is>
      </c>
      <c r="E1992" s="188" t="inlineStr">
        <is>
          <t>Size</t>
        </is>
      </c>
      <c r="F1992" s="188" t="inlineStr">
        <is>
          <t>Ak</t>
        </is>
      </c>
      <c r="G1992" s="440" t="n"/>
      <c r="H1992" s="440" t="n"/>
      <c r="I1992" s="188" t="inlineStr">
        <is>
          <t>VEL</t>
        </is>
      </c>
      <c r="J1992" s="188" t="inlineStr">
        <is>
          <t>CFM</t>
        </is>
      </c>
      <c r="K1992" s="188" t="inlineStr">
        <is>
          <t>VEL</t>
        </is>
      </c>
      <c r="L1992" s="188" t="inlineStr">
        <is>
          <t>CFM</t>
        </is>
      </c>
      <c r="M1992" s="440" t="n"/>
    </row>
    <row r="1993" ht="13.35" customHeight="1" s="162">
      <c r="B1993" s="307" t="n"/>
      <c r="C1993" s="307" t="n"/>
      <c r="E1993" s="307" t="n"/>
      <c r="F1993" s="32" t="n"/>
      <c r="G1993" s="33">
        <f>IF(F1993="", "", IF(OR(ISTEXT(H1993),ISTEXT(F1993)),"",H1993/F1993))</f>
        <v/>
      </c>
      <c r="H1993" s="33" t="n"/>
      <c r="I1993" s="33" t="n"/>
      <c r="J1993" s="33">
        <f>IF(I1993="", "", IF(OR(ISTEXT(I1993),ISTEXT($F1993)),"",I1993*$F1993))</f>
        <v/>
      </c>
      <c r="K1993" s="33" t="n"/>
      <c r="L1993" s="33">
        <f>IF(K1993="", "", IF(OR(ISTEXT(K1993),ISTEXT($F1993)),"",K1993*$F1993))</f>
        <v/>
      </c>
      <c r="M1993" s="30">
        <f>IF(OR(H1993="",H1993=0),"",IF(K1993="",IF(J1993="","",IF(OR(ISTEXT(J1993),ISTEXT(H1993)),"",J1993/H1993)),IF(OR(ISTEXT(L1993),ISTEXT(H1993)),"",L1993/H1993)))</f>
        <v/>
      </c>
    </row>
    <row r="1994" ht="13.35" customHeight="1" s="162">
      <c r="B1994" s="307" t="n"/>
      <c r="C1994" s="307" t="n"/>
      <c r="E1994" s="307" t="n"/>
      <c r="F1994" s="32" t="n"/>
      <c r="G1994" s="33">
        <f>IF(F1994="", "", IF(OR(ISTEXT(H1994),ISTEXT(F1994)),"",H1994/F1994))</f>
        <v/>
      </c>
      <c r="H1994" s="33" t="n"/>
      <c r="I1994" s="33" t="n"/>
      <c r="J1994" s="33">
        <f>IF(I1994="", "", IF(OR(ISTEXT(I1994),ISTEXT($F1994)),"",I1994*$F1994))</f>
        <v/>
      </c>
      <c r="K1994" s="33" t="n"/>
      <c r="L1994" s="33">
        <f>IF(K1994="", "", IF(OR(ISTEXT(K1994),ISTEXT($F1994)),"",K1994*$F1994))</f>
        <v/>
      </c>
      <c r="M1994" s="30">
        <f>IF(OR(H1994="",H1994=0),"",IF(K1994="",IF(J1994="","",IF(OR(ISTEXT(J1994),ISTEXT(H1994)),"",J1994/H1994)),IF(OR(ISTEXT(L1994),ISTEXT(H1994)),"",L1994/H1994)))</f>
        <v/>
      </c>
    </row>
    <row r="1995" ht="13.35" customHeight="1" s="162">
      <c r="B1995" s="307" t="n"/>
      <c r="C1995" s="307" t="n"/>
      <c r="E1995" s="307" t="n"/>
      <c r="F1995" s="32" t="n"/>
      <c r="G1995" s="33">
        <f>IF(F1995="", "", IF(OR(ISTEXT(H1995),ISTEXT(F1995)),"",H1995/F1995))</f>
        <v/>
      </c>
      <c r="H1995" s="33" t="n"/>
      <c r="I1995" s="33" t="n"/>
      <c r="J1995" s="33">
        <f>IF(I1995="", "", IF(OR(ISTEXT(I1995),ISTEXT($F1995)),"",I1995*$F1995))</f>
        <v/>
      </c>
      <c r="K1995" s="33" t="n"/>
      <c r="L1995" s="33">
        <f>IF(K1995="", "", IF(OR(ISTEXT(K1995),ISTEXT($F1995)),"",K1995*$F1995))</f>
        <v/>
      </c>
      <c r="M1995" s="30">
        <f>IF(OR(H1995="",H1995=0),"",IF(K1995="",IF(J1995="","",IF(OR(ISTEXT(J1995),ISTEXT(H1995)),"",J1995/H1995)),IF(OR(ISTEXT(L1995),ISTEXT(H1995)),"",L1995/H1995)))</f>
        <v/>
      </c>
    </row>
    <row r="1996" ht="13.35" customHeight="1" s="162">
      <c r="B1996" s="307" t="n"/>
      <c r="C1996" s="307" t="n"/>
      <c r="E1996" s="307" t="n"/>
      <c r="F1996" s="32" t="n"/>
      <c r="G1996" s="33">
        <f>IF(F1996="", "", IF(OR(ISTEXT(H1996),ISTEXT(F1996)),"",H1996/F1996))</f>
        <v/>
      </c>
      <c r="H1996" s="33" t="n"/>
      <c r="I1996" s="33" t="n"/>
      <c r="J1996" s="33">
        <f>IF(I1996="", "", IF(OR(ISTEXT(I1996),ISTEXT($F1996)),"",I1996*$F1996))</f>
        <v/>
      </c>
      <c r="K1996" s="33" t="n"/>
      <c r="L1996" s="33">
        <f>IF(K1996="", "", IF(OR(ISTEXT(K1996),ISTEXT($F1996)),"",K1996*$F1996))</f>
        <v/>
      </c>
      <c r="M1996" s="30">
        <f>IF(OR(H1996="",H1996=0),"",IF(K1996="",IF(J1996="","",IF(OR(ISTEXT(J1996),ISTEXT(H1996)),"",J1996/H1996)),IF(OR(ISTEXT(L1996),ISTEXT(H1996)),"",L1996/H1996)))</f>
        <v/>
      </c>
    </row>
    <row r="1997" ht="13.35" customHeight="1" s="162">
      <c r="B1997" s="307" t="n"/>
      <c r="C1997" s="307" t="n"/>
      <c r="E1997" s="307" t="n"/>
      <c r="F1997" s="32" t="n"/>
      <c r="G1997" s="33">
        <f>IF(F1997="", "", IF(OR(ISTEXT(H1997),ISTEXT(F1997)),"",H1997/F1997))</f>
        <v/>
      </c>
      <c r="H1997" s="33" t="n"/>
      <c r="I1997" s="33" t="n"/>
      <c r="J1997" s="33">
        <f>IF(I1997="", "", IF(OR(ISTEXT(I1997),ISTEXT($F1997)),"",I1997*$F1997))</f>
        <v/>
      </c>
      <c r="K1997" s="33" t="n"/>
      <c r="L1997" s="33">
        <f>IF(K1997="", "", IF(OR(ISTEXT(K1997),ISTEXT($F1997)),"",K1997*$F1997))</f>
        <v/>
      </c>
      <c r="M1997" s="30">
        <f>IF(OR(H1997="",H1997=0),"",IF(K1997="",IF(J1997="","",IF(OR(ISTEXT(J1997),ISTEXT(H1997)),"",J1997/H1997)),IF(OR(ISTEXT(L1997),ISTEXT(H1997)),"",L1997/H1997)))</f>
        <v/>
      </c>
    </row>
    <row r="1998" ht="13.35" customHeight="1" s="162">
      <c r="B1998" s="307" t="n"/>
      <c r="C1998" s="307" t="n"/>
      <c r="E1998" s="307" t="n"/>
      <c r="F1998" s="32" t="n"/>
      <c r="G1998" s="33">
        <f>IF(F1998="", "", IF(OR(ISTEXT(H1998),ISTEXT(F1998)),"",H1998/F1998))</f>
        <v/>
      </c>
      <c r="H1998" s="33" t="n"/>
      <c r="I1998" s="33" t="n"/>
      <c r="J1998" s="33">
        <f>IF(I1998="", "", IF(OR(ISTEXT(I1998),ISTEXT($F1998)),"",I1998*$F1998))</f>
        <v/>
      </c>
      <c r="K1998" s="33" t="n"/>
      <c r="L1998" s="33">
        <f>IF(K1998="", "", IF(OR(ISTEXT(K1998),ISTEXT($F1998)),"",K1998*$F1998))</f>
        <v/>
      </c>
      <c r="M1998" s="30">
        <f>IF(OR(H1998="",H1998=0),"",IF(K1998="",IF(J1998="","",IF(OR(ISTEXT(J1998),ISTEXT(H1998)),"",J1998/H1998)),IF(OR(ISTEXT(L1998),ISTEXT(H1998)),"",L1998/H1998)))</f>
        <v/>
      </c>
    </row>
    <row r="1999" ht="13.35" customHeight="1" s="162">
      <c r="B1999" s="42" t="n"/>
      <c r="C1999" s="231" t="inlineStr">
        <is>
          <t>Total</t>
        </is>
      </c>
      <c r="D1999" s="159" t="n"/>
      <c r="E1999" s="42" t="n"/>
      <c r="F1999" s="42" t="n"/>
      <c r="G1999" s="43" t="n"/>
      <c r="H1999" s="43">
        <f>IF(SUM(H1993:H1998)=0,"",SUM(H1993:H1998))</f>
        <v/>
      </c>
      <c r="I1999" s="43" t="n"/>
      <c r="J1999" s="43">
        <f>IF(SUM(J1993:J1998)=0,"",SUM(J1993:J1998))</f>
        <v/>
      </c>
      <c r="K1999" s="43" t="n"/>
      <c r="L1999" s="43">
        <f>IF(SUM(L1993:L1998)=0,"",SUM(L1993:L1998))</f>
        <v/>
      </c>
      <c r="M1999" s="35">
        <f>IF(OR(H1999="",H1999=0),"",IF(L1999="",IF(J1999="","",IF(OR(ISTEXT(J1999),ISTEXT(H1999)),"",J1999/H1999)),IF(OR(ISTEXT(L1999),ISTEXT(H1999)),"",L1999/H1999)))</f>
        <v/>
      </c>
    </row>
    <row r="2000" ht="13.35" customHeight="1" s="162">
      <c r="B2000" s="188" t="inlineStr">
        <is>
          <t>Remarks</t>
        </is>
      </c>
      <c r="C2000" s="173" t="n"/>
      <c r="D2000" s="154" t="n"/>
      <c r="E2000" s="174" t="n"/>
      <c r="F2000" s="174" t="n"/>
      <c r="G2000" s="174" t="n"/>
      <c r="H2000" s="174" t="n"/>
      <c r="I2000" s="174" t="n"/>
      <c r="J2000" s="174" t="n"/>
      <c r="K2000" s="174" t="n"/>
      <c r="L2000" s="174" t="n"/>
      <c r="M2000" s="173" t="n"/>
    </row>
    <row r="2001" ht="13.35" customHeight="1" s="162">
      <c r="B2001" s="154" t="n"/>
      <c r="C2001" s="174" t="n"/>
      <c r="D2001" s="174" t="n"/>
      <c r="E2001" s="174" t="n"/>
      <c r="F2001" s="174" t="n"/>
      <c r="G2001" s="174" t="n"/>
      <c r="H2001" s="174" t="n"/>
      <c r="I2001" s="174" t="n"/>
      <c r="J2001" s="174" t="n"/>
      <c r="K2001" s="174" t="n"/>
      <c r="L2001" s="174" t="n"/>
      <c r="M2001" s="173" t="n"/>
    </row>
    <row r="2002" ht="13.35" customHeight="1" s="162"/>
    <row r="2003" ht="13.35" customHeight="1" s="162"/>
    <row r="2004" ht="13.35" customHeight="1" s="162"/>
    <row r="2005" ht="13.35" customHeight="1" s="162"/>
    <row r="2006" ht="13.35" customHeight="1" s="162">
      <c r="B2006" s="200" t="inlineStr">
        <is>
          <t>System</t>
        </is>
      </c>
      <c r="C2006" s="403" t="n"/>
      <c r="D2006" s="209">
        <f>IF('{Equipment Data Entry}'!B227="","",'{Equipment Data Entry}'!B227)</f>
        <v/>
      </c>
      <c r="E2006" s="418" t="n"/>
      <c r="F2006" s="403" t="n"/>
      <c r="G2006" s="200" t="inlineStr">
        <is>
          <t>Service</t>
        </is>
      </c>
      <c r="H2006" s="403" t="n"/>
      <c r="I2006" s="210">
        <f>IF('{Equipment Data Entry}'!C227="","",'{Equipment Data Entry}'!C227)</f>
        <v/>
      </c>
      <c r="J2006" s="418" t="n"/>
      <c r="K2006" s="418" t="n"/>
      <c r="L2006" s="418" t="n"/>
      <c r="M2006" s="403" t="n"/>
    </row>
    <row r="2007" ht="13.35" customHeight="1" s="162">
      <c r="B2007" s="422" t="n"/>
      <c r="C2007" s="423" t="n"/>
      <c r="D2007" s="422" t="n"/>
      <c r="E2007" s="424" t="n"/>
      <c r="F2007" s="423" t="n"/>
      <c r="G2007" s="422" t="n"/>
      <c r="H2007" s="423" t="n"/>
      <c r="I2007" s="422" t="n"/>
      <c r="J2007" s="424" t="n"/>
      <c r="K2007" s="424" t="n"/>
      <c r="L2007" s="424" t="n"/>
      <c r="M2007" s="423" t="n"/>
    </row>
    <row r="2008" ht="13.35" customHeight="1" s="162">
      <c r="B2008" s="199" t="inlineStr">
        <is>
          <t>Terminal Type</t>
        </is>
      </c>
      <c r="C2008" s="401" t="n"/>
      <c r="D2008" s="204">
        <f>IF('{Equipment Data Entry}'!H227="","",'{Equipment Data Entry}'!H227)</f>
        <v/>
      </c>
      <c r="E2008" s="400" t="n"/>
      <c r="F2008" s="400" t="n"/>
      <c r="G2008" s="401" t="n"/>
      <c r="I2008" s="199" t="inlineStr">
        <is>
          <t>Instrument</t>
        </is>
      </c>
      <c r="J2008" s="400" t="n"/>
      <c r="K2008" s="401" t="n"/>
      <c r="L2008" s="199" t="n"/>
      <c r="M2008" s="401" t="n"/>
    </row>
    <row r="2009" ht="13.35" customHeight="1" s="162">
      <c r="B2009" s="200" t="inlineStr">
        <is>
          <t>Unit Data</t>
        </is>
      </c>
      <c r="C2009" s="400" t="n"/>
      <c r="D2009" s="400" t="n"/>
      <c r="E2009" s="400" t="n"/>
      <c r="F2009" s="400" t="n"/>
      <c r="G2009" s="401" t="n"/>
      <c r="I2009" s="200" t="inlineStr">
        <is>
          <t>Design and Performance Data</t>
        </is>
      </c>
      <c r="J2009" s="400" t="n"/>
      <c r="K2009" s="400" t="n"/>
      <c r="L2009" s="400" t="n"/>
      <c r="M2009" s="401" t="n"/>
    </row>
    <row r="2010" ht="13.35" customHeight="1" s="162">
      <c r="B2010" s="199" t="inlineStr">
        <is>
          <t>Manufacturer</t>
        </is>
      </c>
      <c r="C2010" s="401" t="n"/>
      <c r="D2010" s="204">
        <f>IF('{Equipment Data Entry}'!E227="","",'{Equipment Data Entry}'!E227)</f>
        <v/>
      </c>
      <c r="E2010" s="400" t="n"/>
      <c r="F2010" s="400" t="n"/>
      <c r="G2010" s="401" t="n"/>
      <c r="I2010" s="199" t="inlineStr">
        <is>
          <t>Design Criteria</t>
        </is>
      </c>
      <c r="J2010" s="400" t="n"/>
      <c r="K2010" s="401" t="n"/>
      <c r="L2010" s="199" t="inlineStr">
        <is>
          <t>Design</t>
        </is>
      </c>
      <c r="M2010" s="199" t="inlineStr">
        <is>
          <t>Actual</t>
        </is>
      </c>
    </row>
    <row r="2011" ht="13.35" customHeight="1" s="162">
      <c r="B2011" s="199" t="inlineStr">
        <is>
          <t>Model Number</t>
        </is>
      </c>
      <c r="C2011" s="401" t="n"/>
      <c r="D2011" s="204">
        <f>IF('{Equipment Data Entry}'!F227="","",'{Equipment Data Entry}'!F227)</f>
        <v/>
      </c>
      <c r="E2011" s="400" t="n"/>
      <c r="F2011" s="400" t="n"/>
      <c r="G2011" s="401" t="n"/>
      <c r="I2011" s="199" t="inlineStr">
        <is>
          <t>Maximum CFM</t>
        </is>
      </c>
      <c r="J2011" s="400" t="n"/>
      <c r="K2011" s="401" t="n"/>
      <c r="L2011" s="24">
        <f>IF('{Equipment Data Entry}'!I227="","",'{Equipment Data Entry}'!I227)</f>
        <v/>
      </c>
      <c r="M2011" s="24">
        <f>L2025</f>
        <v/>
      </c>
    </row>
    <row r="2012" ht="13.35" customHeight="1" s="162">
      <c r="B2012" s="199" t="inlineStr">
        <is>
          <t>Serial Number</t>
        </is>
      </c>
      <c r="C2012" s="401" t="n"/>
      <c r="D2012" s="204" t="n"/>
      <c r="E2012" s="400" t="n"/>
      <c r="F2012" s="400" t="n"/>
      <c r="G2012" s="401" t="n"/>
      <c r="I2012" s="199" t="inlineStr">
        <is>
          <t>Minimum CFM</t>
        </is>
      </c>
      <c r="J2012" s="400" t="n"/>
      <c r="K2012" s="401" t="n"/>
      <c r="L2012" s="24">
        <f>IF('{Equipment Data Entry}'!J227="","",'{Equipment Data Entry}'!J227)</f>
        <v/>
      </c>
      <c r="M2012" s="24" t="n"/>
    </row>
    <row r="2013" ht="13.35" customHeight="1" s="162">
      <c r="B2013" s="199" t="inlineStr">
        <is>
          <t>Area Served</t>
        </is>
      </c>
      <c r="C2013" s="401" t="n"/>
      <c r="D2013" s="204">
        <f>IF('{Equipment Data Entry}'!C227="","",'{Equipment Data Entry}'!C227)</f>
        <v/>
      </c>
      <c r="E2013" s="400" t="n"/>
      <c r="F2013" s="400" t="n"/>
      <c r="G2013" s="401" t="n"/>
      <c r="I2013" s="199" t="inlineStr">
        <is>
          <t>Fan CFM</t>
        </is>
      </c>
      <c r="J2013" s="400" t="n"/>
      <c r="K2013" s="401" t="n"/>
      <c r="L2013" s="24">
        <f>IF('{Equipment Data Entry}'!L227="","",'{Equipment Data Entry}'!L227)</f>
        <v/>
      </c>
      <c r="M2013" s="24" t="n"/>
    </row>
    <row r="2014" ht="13.35" customHeight="1" s="162">
      <c r="B2014" s="199" t="inlineStr">
        <is>
          <t>Location</t>
        </is>
      </c>
      <c r="C2014" s="401" t="n"/>
      <c r="D2014" s="204">
        <f>IF('{Equipment Data Entry}'!D227="","",'{Equipment Data Entry}'!D227)</f>
        <v/>
      </c>
      <c r="E2014" s="400" t="n"/>
      <c r="F2014" s="400" t="n"/>
      <c r="G2014" s="401" t="n"/>
      <c r="I2014" s="199" t="inlineStr">
        <is>
          <t>DDC Address</t>
        </is>
      </c>
      <c r="J2014" s="400" t="n"/>
      <c r="K2014" s="401" t="n"/>
      <c r="L2014" s="208">
        <f>IF('{Equipment Data Entry}'!M227="","",'{Equipment Data Entry}'!M227)</f>
        <v/>
      </c>
      <c r="M2014" s="401" t="n"/>
    </row>
    <row r="2015" ht="13.35" customHeight="1" s="162">
      <c r="B2015" s="199" t="inlineStr">
        <is>
          <t>Inlet Size</t>
        </is>
      </c>
      <c r="C2015" s="401" t="n"/>
      <c r="D2015" s="204">
        <f>IF('{Equipment Data Entry}'!G227="","",'{Equipment Data Entry}'!G227)</f>
        <v/>
      </c>
      <c r="E2015" s="400" t="n"/>
      <c r="F2015" s="400" t="n"/>
      <c r="G2015" s="401" t="n"/>
      <c r="I2015" s="199" t="inlineStr">
        <is>
          <t>Calibration Factor</t>
        </is>
      </c>
      <c r="J2015" s="400" t="n"/>
      <c r="K2015" s="401" t="n"/>
      <c r="L2015" s="27" t="n"/>
      <c r="M2015" s="401" t="n"/>
    </row>
    <row r="2016" ht="13.35" customHeight="1" s="162">
      <c r="B2016" s="199" t="inlineStr">
        <is>
          <t>DDC Max / Min</t>
        </is>
      </c>
      <c r="C2016" s="401" t="n"/>
      <c r="D2016" s="204" t="n"/>
      <c r="E2016" s="400" t="n"/>
      <c r="F2016" s="400" t="n"/>
      <c r="G2016" s="401" t="n"/>
      <c r="I2016" s="199" t="inlineStr">
        <is>
          <t>Heating CFM</t>
        </is>
      </c>
      <c r="J2016" s="400" t="n"/>
      <c r="K2016" s="401" t="n"/>
      <c r="L2016" s="27">
        <f>IF('{Equipment Data Entry}'!K227="","",'{Equipment Data Entry}'!K227)</f>
        <v/>
      </c>
      <c r="M2016" s="401" t="n"/>
    </row>
    <row r="2017" ht="13.35" customHeight="1" s="162">
      <c r="B2017" s="188" t="inlineStr">
        <is>
          <t>Register / Grille / Diffuser Airflow</t>
        </is>
      </c>
      <c r="C2017" s="174" t="n"/>
      <c r="D2017" s="174" t="n"/>
      <c r="E2017" s="174" t="n"/>
      <c r="F2017" s="173" t="n"/>
      <c r="G2017" s="233" t="inlineStr">
        <is>
          <t>Design VEL</t>
        </is>
      </c>
      <c r="H2017" s="194" t="inlineStr">
        <is>
          <t>Design CFM</t>
        </is>
      </c>
      <c r="I2017" s="188" t="inlineStr">
        <is>
          <t>Initial</t>
        </is>
      </c>
      <c r="J2017" s="173" t="n"/>
      <c r="K2017" s="188" t="inlineStr">
        <is>
          <t>Final</t>
        </is>
      </c>
      <c r="L2017" s="173" t="n"/>
      <c r="M2017" s="188" t="inlineStr">
        <is>
          <t>%</t>
        </is>
      </c>
    </row>
    <row r="2018" ht="13.35" customHeight="1" s="162">
      <c r="B2018" s="153" t="inlineStr">
        <is>
          <t>No.</t>
        </is>
      </c>
      <c r="C2018" s="188" t="inlineStr">
        <is>
          <t>Area Served</t>
        </is>
      </c>
      <c r="D2018" s="188" t="inlineStr">
        <is>
          <t>Type</t>
        </is>
      </c>
      <c r="E2018" s="188" t="inlineStr">
        <is>
          <t>Size</t>
        </is>
      </c>
      <c r="F2018" s="188" t="inlineStr">
        <is>
          <t>Ak</t>
        </is>
      </c>
      <c r="G2018" s="440" t="n"/>
      <c r="H2018" s="440" t="n"/>
      <c r="I2018" s="188" t="inlineStr">
        <is>
          <t>VEL</t>
        </is>
      </c>
      <c r="J2018" s="188" t="inlineStr">
        <is>
          <t>CFM</t>
        </is>
      </c>
      <c r="K2018" s="188" t="inlineStr">
        <is>
          <t>VEL</t>
        </is>
      </c>
      <c r="L2018" s="188" t="inlineStr">
        <is>
          <t>CFM</t>
        </is>
      </c>
      <c r="M2018" s="440" t="n"/>
    </row>
    <row r="2019" ht="13.35" customHeight="1" s="162">
      <c r="B2019" s="307" t="n"/>
      <c r="C2019" s="307" t="n"/>
      <c r="E2019" s="307" t="n"/>
      <c r="F2019" s="32" t="n"/>
      <c r="G2019" s="33">
        <f>IF(F2019="", "", IF(OR(ISTEXT(H2019),ISTEXT(F2019)),"",H2019/F2019))</f>
        <v/>
      </c>
      <c r="H2019" s="33" t="n"/>
      <c r="I2019" s="33" t="n"/>
      <c r="J2019" s="33">
        <f>IF(I2019="", "", IF(OR(ISTEXT(I2019),ISTEXT($F2019)),"",I2019*$F2019))</f>
        <v/>
      </c>
      <c r="K2019" s="33" t="n"/>
      <c r="L2019" s="33">
        <f>IF(K2019="", "", IF(OR(ISTEXT(K2019),ISTEXT($F2019)),"",K2019*$F2019))</f>
        <v/>
      </c>
      <c r="M2019" s="30">
        <f>IF(OR(H2019="",H2019=0),"",IF(K2019="",IF(J2019="","",IF(OR(ISTEXT(J2019),ISTEXT(H2019)),"",J2019/H2019)),IF(OR(ISTEXT(L2019),ISTEXT(H2019)),"",L2019/H2019)))</f>
        <v/>
      </c>
    </row>
    <row r="2020" ht="13.35" customHeight="1" s="162">
      <c r="B2020" s="307" t="n"/>
      <c r="C2020" s="307" t="n"/>
      <c r="E2020" s="307" t="n"/>
      <c r="F2020" s="32" t="n"/>
      <c r="G2020" s="33">
        <f>IF(F2020="", "", IF(OR(ISTEXT(H2020),ISTEXT(F2020)),"",H2020/F2020))</f>
        <v/>
      </c>
      <c r="H2020" s="33" t="n"/>
      <c r="I2020" s="33" t="n"/>
      <c r="J2020" s="33">
        <f>IF(I2020="", "", IF(OR(ISTEXT(I2020),ISTEXT($F2020)),"",I2020*$F2020))</f>
        <v/>
      </c>
      <c r="K2020" s="33" t="n"/>
      <c r="L2020" s="33">
        <f>IF(K2020="", "", IF(OR(ISTEXT(K2020),ISTEXT($F2020)),"",K2020*$F2020))</f>
        <v/>
      </c>
      <c r="M2020" s="30">
        <f>IF(OR(H2020="",H2020=0),"",IF(K2020="",IF(J2020="","",IF(OR(ISTEXT(J2020),ISTEXT(H2020)),"",J2020/H2020)),IF(OR(ISTEXT(L2020),ISTEXT(H2020)),"",L2020/H2020)))</f>
        <v/>
      </c>
    </row>
    <row r="2021" ht="13.35" customHeight="1" s="162">
      <c r="B2021" s="307" t="n"/>
      <c r="C2021" s="307" t="n"/>
      <c r="E2021" s="307" t="n"/>
      <c r="F2021" s="32" t="n"/>
      <c r="G2021" s="33">
        <f>IF(F2021="", "", IF(OR(ISTEXT(H2021),ISTEXT(F2021)),"",H2021/F2021))</f>
        <v/>
      </c>
      <c r="H2021" s="33" t="n"/>
      <c r="I2021" s="33" t="n"/>
      <c r="J2021" s="33">
        <f>IF(I2021="", "", IF(OR(ISTEXT(I2021),ISTEXT($F2021)),"",I2021*$F2021))</f>
        <v/>
      </c>
      <c r="K2021" s="33" t="n"/>
      <c r="L2021" s="33">
        <f>IF(K2021="", "", IF(OR(ISTEXT(K2021),ISTEXT($F2021)),"",K2021*$F2021))</f>
        <v/>
      </c>
      <c r="M2021" s="30">
        <f>IF(OR(H2021="",H2021=0),"",IF(K2021="",IF(J2021="","",IF(OR(ISTEXT(J2021),ISTEXT(H2021)),"",J2021/H2021)),IF(OR(ISTEXT(L2021),ISTEXT(H2021)),"",L2021/H2021)))</f>
        <v/>
      </c>
    </row>
    <row r="2022" ht="13.35" customHeight="1" s="162">
      <c r="B2022" s="307" t="n"/>
      <c r="C2022" s="307" t="n"/>
      <c r="E2022" s="307" t="n"/>
      <c r="F2022" s="32" t="n"/>
      <c r="G2022" s="33">
        <f>IF(F2022="", "", IF(OR(ISTEXT(H2022),ISTEXT(F2022)),"",H2022/F2022))</f>
        <v/>
      </c>
      <c r="H2022" s="33" t="n"/>
      <c r="I2022" s="33" t="n"/>
      <c r="J2022" s="33">
        <f>IF(I2022="", "", IF(OR(ISTEXT(I2022),ISTEXT($F2022)),"",I2022*$F2022))</f>
        <v/>
      </c>
      <c r="K2022" s="33" t="n"/>
      <c r="L2022" s="33">
        <f>IF(K2022="", "", IF(OR(ISTEXT(K2022),ISTEXT($F2022)),"",K2022*$F2022))</f>
        <v/>
      </c>
      <c r="M2022" s="30">
        <f>IF(OR(H2022="",H2022=0),"",IF(K2022="",IF(J2022="","",IF(OR(ISTEXT(J2022),ISTEXT(H2022)),"",J2022/H2022)),IF(OR(ISTEXT(L2022),ISTEXT(H2022)),"",L2022/H2022)))</f>
        <v/>
      </c>
    </row>
    <row r="2023" ht="13.35" customHeight="1" s="162">
      <c r="B2023" s="307" t="n"/>
      <c r="C2023" s="307" t="n"/>
      <c r="E2023" s="307" t="n"/>
      <c r="F2023" s="32" t="n"/>
      <c r="G2023" s="33">
        <f>IF(F2023="", "", IF(OR(ISTEXT(H2023),ISTEXT(F2023)),"",H2023/F2023))</f>
        <v/>
      </c>
      <c r="H2023" s="33" t="n"/>
      <c r="I2023" s="33" t="n"/>
      <c r="J2023" s="33">
        <f>IF(I2023="", "", IF(OR(ISTEXT(I2023),ISTEXT($F2023)),"",I2023*$F2023))</f>
        <v/>
      </c>
      <c r="K2023" s="33" t="n"/>
      <c r="L2023" s="33">
        <f>IF(K2023="", "", IF(OR(ISTEXT(K2023),ISTEXT($F2023)),"",K2023*$F2023))</f>
        <v/>
      </c>
      <c r="M2023" s="30">
        <f>IF(OR(H2023="",H2023=0),"",IF(K2023="",IF(J2023="","",IF(OR(ISTEXT(J2023),ISTEXT(H2023)),"",J2023/H2023)),IF(OR(ISTEXT(L2023),ISTEXT(H2023)),"",L2023/H2023)))</f>
        <v/>
      </c>
    </row>
    <row r="2024" ht="13.35" customHeight="1" s="162">
      <c r="B2024" s="307" t="n"/>
      <c r="C2024" s="307" t="n"/>
      <c r="E2024" s="307" t="n"/>
      <c r="F2024" s="32" t="n"/>
      <c r="G2024" s="33">
        <f>IF(F2024="", "", IF(OR(ISTEXT(H2024),ISTEXT(F2024)),"",H2024/F2024))</f>
        <v/>
      </c>
      <c r="H2024" s="33" t="n"/>
      <c r="I2024" s="33" t="n"/>
      <c r="J2024" s="33">
        <f>IF(I2024="", "", IF(OR(ISTEXT(I2024),ISTEXT($F2024)),"",I2024*$F2024))</f>
        <v/>
      </c>
      <c r="K2024" s="33" t="n"/>
      <c r="L2024" s="33">
        <f>IF(K2024="", "", IF(OR(ISTEXT(K2024),ISTEXT($F2024)),"",K2024*$F2024))</f>
        <v/>
      </c>
      <c r="M2024" s="30">
        <f>IF(OR(H2024="",H2024=0),"",IF(K2024="",IF(J2024="","",IF(OR(ISTEXT(J2024),ISTEXT(H2024)),"",J2024/H2024)),IF(OR(ISTEXT(L2024),ISTEXT(H2024)),"",L2024/H2024)))</f>
        <v/>
      </c>
    </row>
    <row r="2025" ht="13.35" customHeight="1" s="162">
      <c r="B2025" s="42" t="n"/>
      <c r="C2025" s="231" t="inlineStr">
        <is>
          <t>Total</t>
        </is>
      </c>
      <c r="D2025" s="159" t="n"/>
      <c r="E2025" s="42" t="n"/>
      <c r="F2025" s="42" t="n"/>
      <c r="G2025" s="43" t="n"/>
      <c r="H2025" s="43">
        <f>IF(SUM(H2019:H2024)=0,"",SUM(H2019:H2024))</f>
        <v/>
      </c>
      <c r="I2025" s="43" t="n"/>
      <c r="J2025" s="43">
        <f>IF(SUM(J2019:J2024)=0,"",SUM(J2019:J2024))</f>
        <v/>
      </c>
      <c r="K2025" s="43" t="n"/>
      <c r="L2025" s="43">
        <f>IF(SUM(L2019:L2024)=0,"",SUM(L2019:L2024))</f>
        <v/>
      </c>
      <c r="M2025" s="35">
        <f>IF(OR(H2025="",H2025=0),"",IF(L2025="",IF(J2025="","",IF(OR(ISTEXT(J2025),ISTEXT(H2025)),"",J2025/H2025)),IF(OR(ISTEXT(L2025),ISTEXT(H2025)),"",L2025/H2025)))</f>
        <v/>
      </c>
    </row>
    <row r="2026" ht="13.35" customHeight="1" s="162">
      <c r="B2026" s="188" t="inlineStr">
        <is>
          <t>Remarks</t>
        </is>
      </c>
      <c r="C2026" s="173" t="n"/>
      <c r="D2026" s="154" t="n"/>
      <c r="E2026" s="174" t="n"/>
      <c r="F2026" s="174" t="n"/>
      <c r="G2026" s="174" t="n"/>
      <c r="H2026" s="174" t="n"/>
      <c r="I2026" s="174" t="n"/>
      <c r="J2026" s="174" t="n"/>
      <c r="K2026" s="174" t="n"/>
      <c r="L2026" s="174" t="n"/>
      <c r="M2026" s="173" t="n"/>
    </row>
    <row r="2027" ht="13.35" customHeight="1" s="162">
      <c r="B2027" s="154" t="n"/>
      <c r="C2027" s="174" t="n"/>
      <c r="D2027" s="174" t="n"/>
      <c r="E2027" s="174" t="n"/>
      <c r="F2027" s="174" t="n"/>
      <c r="G2027" s="174" t="n"/>
      <c r="H2027" s="174" t="n"/>
      <c r="I2027" s="174" t="n"/>
      <c r="J2027" s="174" t="n"/>
      <c r="K2027" s="174" t="n"/>
      <c r="L2027" s="174" t="n"/>
      <c r="M2027" s="173" t="n"/>
    </row>
    <row r="2028" ht="13.35" customHeight="1" s="162"/>
    <row r="2029" ht="13.35" customHeight="1" s="162"/>
    <row r="2030" ht="13.35" customHeight="1" s="162"/>
    <row r="2031" ht="13.35" customHeight="1" s="162"/>
    <row r="2032" ht="13.35" customHeight="1" s="162">
      <c r="B2032" s="200" t="inlineStr">
        <is>
          <t>System</t>
        </is>
      </c>
      <c r="C2032" s="403" t="n"/>
      <c r="D2032" s="209">
        <f>IF('{Equipment Data Entry}'!B228="","",'{Equipment Data Entry}'!B228)</f>
        <v/>
      </c>
      <c r="E2032" s="418" t="n"/>
      <c r="F2032" s="403" t="n"/>
      <c r="G2032" s="200" t="inlineStr">
        <is>
          <t>Service</t>
        </is>
      </c>
      <c r="H2032" s="403" t="n"/>
      <c r="I2032" s="210">
        <f>IF('{Equipment Data Entry}'!C228="","",'{Equipment Data Entry}'!C228)</f>
        <v/>
      </c>
      <c r="J2032" s="418" t="n"/>
      <c r="K2032" s="418" t="n"/>
      <c r="L2032" s="418" t="n"/>
      <c r="M2032" s="403" t="n"/>
    </row>
    <row r="2033" ht="13.35" customHeight="1" s="162">
      <c r="B2033" s="422" t="n"/>
      <c r="C2033" s="423" t="n"/>
      <c r="D2033" s="422" t="n"/>
      <c r="E2033" s="424" t="n"/>
      <c r="F2033" s="423" t="n"/>
      <c r="G2033" s="422" t="n"/>
      <c r="H2033" s="423" t="n"/>
      <c r="I2033" s="422" t="n"/>
      <c r="J2033" s="424" t="n"/>
      <c r="K2033" s="424" t="n"/>
      <c r="L2033" s="424" t="n"/>
      <c r="M2033" s="423" t="n"/>
    </row>
    <row r="2034" ht="13.35" customHeight="1" s="162">
      <c r="B2034" s="199" t="inlineStr">
        <is>
          <t>Terminal Type</t>
        </is>
      </c>
      <c r="C2034" s="401" t="n"/>
      <c r="D2034" s="204">
        <f>IF('{Equipment Data Entry}'!H228="","",'{Equipment Data Entry}'!H228)</f>
        <v/>
      </c>
      <c r="E2034" s="400" t="n"/>
      <c r="F2034" s="400" t="n"/>
      <c r="G2034" s="401" t="n"/>
      <c r="I2034" s="199" t="inlineStr">
        <is>
          <t>Instrument</t>
        </is>
      </c>
      <c r="J2034" s="400" t="n"/>
      <c r="K2034" s="401" t="n"/>
      <c r="L2034" s="199" t="n"/>
      <c r="M2034" s="401" t="n"/>
    </row>
    <row r="2035" ht="13.35" customHeight="1" s="162">
      <c r="B2035" s="200" t="inlineStr">
        <is>
          <t>Unit Data</t>
        </is>
      </c>
      <c r="C2035" s="400" t="n"/>
      <c r="D2035" s="400" t="n"/>
      <c r="E2035" s="400" t="n"/>
      <c r="F2035" s="400" t="n"/>
      <c r="G2035" s="401" t="n"/>
      <c r="I2035" s="200" t="inlineStr">
        <is>
          <t>Design and Performance Data</t>
        </is>
      </c>
      <c r="J2035" s="400" t="n"/>
      <c r="K2035" s="400" t="n"/>
      <c r="L2035" s="400" t="n"/>
      <c r="M2035" s="401" t="n"/>
    </row>
    <row r="2036" ht="13.35" customHeight="1" s="162">
      <c r="B2036" s="199" t="inlineStr">
        <is>
          <t>Manufacturer</t>
        </is>
      </c>
      <c r="C2036" s="401" t="n"/>
      <c r="D2036" s="204">
        <f>IF('{Equipment Data Entry}'!E228="","",'{Equipment Data Entry}'!E228)</f>
        <v/>
      </c>
      <c r="E2036" s="400" t="n"/>
      <c r="F2036" s="400" t="n"/>
      <c r="G2036" s="401" t="n"/>
      <c r="I2036" s="199" t="inlineStr">
        <is>
          <t>Design Criteria</t>
        </is>
      </c>
      <c r="J2036" s="400" t="n"/>
      <c r="K2036" s="401" t="n"/>
      <c r="L2036" s="199" t="inlineStr">
        <is>
          <t>Design</t>
        </is>
      </c>
      <c r="M2036" s="199" t="inlineStr">
        <is>
          <t>Actual</t>
        </is>
      </c>
    </row>
    <row r="2037" ht="13.35" customHeight="1" s="162">
      <c r="B2037" s="199" t="inlineStr">
        <is>
          <t>Model Number</t>
        </is>
      </c>
      <c r="C2037" s="401" t="n"/>
      <c r="D2037" s="204">
        <f>IF('{Equipment Data Entry}'!F228="","",'{Equipment Data Entry}'!F228)</f>
        <v/>
      </c>
      <c r="E2037" s="400" t="n"/>
      <c r="F2037" s="400" t="n"/>
      <c r="G2037" s="401" t="n"/>
      <c r="I2037" s="199" t="inlineStr">
        <is>
          <t>Maximum CFM</t>
        </is>
      </c>
      <c r="J2037" s="400" t="n"/>
      <c r="K2037" s="401" t="n"/>
      <c r="L2037" s="24">
        <f>IF('{Equipment Data Entry}'!I228="","",'{Equipment Data Entry}'!I228)</f>
        <v/>
      </c>
      <c r="M2037" s="24">
        <f>L2051</f>
        <v/>
      </c>
    </row>
    <row r="2038" ht="13.35" customHeight="1" s="162">
      <c r="B2038" s="199" t="inlineStr">
        <is>
          <t>Serial Number</t>
        </is>
      </c>
      <c r="C2038" s="401" t="n"/>
      <c r="D2038" s="204" t="n"/>
      <c r="E2038" s="400" t="n"/>
      <c r="F2038" s="400" t="n"/>
      <c r="G2038" s="401" t="n"/>
      <c r="I2038" s="199" t="inlineStr">
        <is>
          <t>Minimum CFM</t>
        </is>
      </c>
      <c r="J2038" s="400" t="n"/>
      <c r="K2038" s="401" t="n"/>
      <c r="L2038" s="24">
        <f>IF('{Equipment Data Entry}'!J228="","",'{Equipment Data Entry}'!J228)</f>
        <v/>
      </c>
      <c r="M2038" s="24" t="n"/>
    </row>
    <row r="2039" ht="13.35" customHeight="1" s="162">
      <c r="B2039" s="199" t="inlineStr">
        <is>
          <t>Area Served</t>
        </is>
      </c>
      <c r="C2039" s="401" t="n"/>
      <c r="D2039" s="204">
        <f>IF('{Equipment Data Entry}'!C228="","",'{Equipment Data Entry}'!C228)</f>
        <v/>
      </c>
      <c r="E2039" s="400" t="n"/>
      <c r="F2039" s="400" t="n"/>
      <c r="G2039" s="401" t="n"/>
      <c r="I2039" s="199" t="inlineStr">
        <is>
          <t>Fan CFM</t>
        </is>
      </c>
      <c r="J2039" s="400" t="n"/>
      <c r="K2039" s="401" t="n"/>
      <c r="L2039" s="24">
        <f>IF('{Equipment Data Entry}'!L228="","",'{Equipment Data Entry}'!L228)</f>
        <v/>
      </c>
      <c r="M2039" s="24" t="n"/>
    </row>
    <row r="2040" ht="13.35" customHeight="1" s="162">
      <c r="B2040" s="199" t="inlineStr">
        <is>
          <t>Location</t>
        </is>
      </c>
      <c r="C2040" s="401" t="n"/>
      <c r="D2040" s="204">
        <f>IF('{Equipment Data Entry}'!D228="","",'{Equipment Data Entry}'!D228)</f>
        <v/>
      </c>
      <c r="E2040" s="400" t="n"/>
      <c r="F2040" s="400" t="n"/>
      <c r="G2040" s="401" t="n"/>
      <c r="I2040" s="199" t="inlineStr">
        <is>
          <t>DDC Address</t>
        </is>
      </c>
      <c r="J2040" s="400" t="n"/>
      <c r="K2040" s="401" t="n"/>
      <c r="L2040" s="208">
        <f>IF('{Equipment Data Entry}'!M228="","",'{Equipment Data Entry}'!M228)</f>
        <v/>
      </c>
      <c r="M2040" s="401" t="n"/>
    </row>
    <row r="2041" ht="13.35" customHeight="1" s="162">
      <c r="B2041" s="199" t="inlineStr">
        <is>
          <t>Inlet Size</t>
        </is>
      </c>
      <c r="C2041" s="401" t="n"/>
      <c r="D2041" s="204">
        <f>IF('{Equipment Data Entry}'!G228="","",'{Equipment Data Entry}'!G228)</f>
        <v/>
      </c>
      <c r="E2041" s="400" t="n"/>
      <c r="F2041" s="400" t="n"/>
      <c r="G2041" s="401" t="n"/>
      <c r="I2041" s="199" t="inlineStr">
        <is>
          <t>Calibration Factor</t>
        </is>
      </c>
      <c r="J2041" s="400" t="n"/>
      <c r="K2041" s="401" t="n"/>
      <c r="L2041" s="27" t="n"/>
      <c r="M2041" s="401" t="n"/>
    </row>
    <row r="2042" ht="13.35" customHeight="1" s="162">
      <c r="B2042" s="199" t="inlineStr">
        <is>
          <t>DDC Max / Min</t>
        </is>
      </c>
      <c r="C2042" s="401" t="n"/>
      <c r="D2042" s="204" t="n"/>
      <c r="E2042" s="400" t="n"/>
      <c r="F2042" s="400" t="n"/>
      <c r="G2042" s="401" t="n"/>
      <c r="I2042" s="199" t="inlineStr">
        <is>
          <t>Heating CFM</t>
        </is>
      </c>
      <c r="J2042" s="400" t="n"/>
      <c r="K2042" s="401" t="n"/>
      <c r="L2042" s="27">
        <f>IF('{Equipment Data Entry}'!K228="","",'{Equipment Data Entry}'!K228)</f>
        <v/>
      </c>
      <c r="M2042" s="401" t="n"/>
    </row>
    <row r="2043" ht="13.35" customHeight="1" s="162">
      <c r="B2043" s="188" t="inlineStr">
        <is>
          <t>Register / Grille / Diffuser Airflow</t>
        </is>
      </c>
      <c r="C2043" s="174" t="n"/>
      <c r="D2043" s="174" t="n"/>
      <c r="E2043" s="174" t="n"/>
      <c r="F2043" s="173" t="n"/>
      <c r="G2043" s="233" t="inlineStr">
        <is>
          <t>Design VEL</t>
        </is>
      </c>
      <c r="H2043" s="194" t="inlineStr">
        <is>
          <t>Design CFM</t>
        </is>
      </c>
      <c r="I2043" s="188" t="inlineStr">
        <is>
          <t>Initial</t>
        </is>
      </c>
      <c r="J2043" s="173" t="n"/>
      <c r="K2043" s="188" t="inlineStr">
        <is>
          <t>Final</t>
        </is>
      </c>
      <c r="L2043" s="173" t="n"/>
      <c r="M2043" s="188" t="inlineStr">
        <is>
          <t>%</t>
        </is>
      </c>
    </row>
    <row r="2044" ht="13.35" customHeight="1" s="162">
      <c r="B2044" s="153" t="inlineStr">
        <is>
          <t>No.</t>
        </is>
      </c>
      <c r="C2044" s="188" t="inlineStr">
        <is>
          <t>Area Served</t>
        </is>
      </c>
      <c r="D2044" s="188" t="inlineStr">
        <is>
          <t>Type</t>
        </is>
      </c>
      <c r="E2044" s="188" t="inlineStr">
        <is>
          <t>Size</t>
        </is>
      </c>
      <c r="F2044" s="188" t="inlineStr">
        <is>
          <t>Ak</t>
        </is>
      </c>
      <c r="G2044" s="440" t="n"/>
      <c r="H2044" s="440" t="n"/>
      <c r="I2044" s="188" t="inlineStr">
        <is>
          <t>VEL</t>
        </is>
      </c>
      <c r="J2044" s="188" t="inlineStr">
        <is>
          <t>CFM</t>
        </is>
      </c>
      <c r="K2044" s="188" t="inlineStr">
        <is>
          <t>VEL</t>
        </is>
      </c>
      <c r="L2044" s="188" t="inlineStr">
        <is>
          <t>CFM</t>
        </is>
      </c>
      <c r="M2044" s="440" t="n"/>
    </row>
    <row r="2045" ht="13.35" customHeight="1" s="162">
      <c r="B2045" s="307" t="n"/>
      <c r="C2045" s="307" t="n"/>
      <c r="E2045" s="307" t="n"/>
      <c r="F2045" s="32" t="n"/>
      <c r="G2045" s="33">
        <f>IF(F2045="", "", IF(OR(ISTEXT(H2045),ISTEXT(F2045)),"",H2045/F2045))</f>
        <v/>
      </c>
      <c r="H2045" s="33" t="n"/>
      <c r="I2045" s="33" t="n"/>
      <c r="J2045" s="33">
        <f>IF(I2045="", "", IF(OR(ISTEXT(I2045),ISTEXT($F2045)),"",I2045*$F2045))</f>
        <v/>
      </c>
      <c r="K2045" s="33" t="n"/>
      <c r="L2045" s="33">
        <f>IF(K2045="", "", IF(OR(ISTEXT(K2045),ISTEXT($F2045)),"",K2045*$F2045))</f>
        <v/>
      </c>
      <c r="M2045" s="30">
        <f>IF(OR(H2045="",H2045=0),"",IF(K2045="",IF(J2045="","",IF(OR(ISTEXT(J2045),ISTEXT(H2045)),"",J2045/H2045)),IF(OR(ISTEXT(L2045),ISTEXT(H2045)),"",L2045/H2045)))</f>
        <v/>
      </c>
    </row>
    <row r="2046" ht="13.35" customHeight="1" s="162">
      <c r="B2046" s="307" t="n"/>
      <c r="C2046" s="307" t="n"/>
      <c r="E2046" s="307" t="n"/>
      <c r="F2046" s="32" t="n"/>
      <c r="G2046" s="33">
        <f>IF(F2046="", "", IF(OR(ISTEXT(H2046),ISTEXT(F2046)),"",H2046/F2046))</f>
        <v/>
      </c>
      <c r="H2046" s="33" t="n"/>
      <c r="I2046" s="33" t="n"/>
      <c r="J2046" s="33">
        <f>IF(I2046="", "", IF(OR(ISTEXT(I2046),ISTEXT($F2046)),"",I2046*$F2046))</f>
        <v/>
      </c>
      <c r="K2046" s="33" t="n"/>
      <c r="L2046" s="33">
        <f>IF(K2046="", "", IF(OR(ISTEXT(K2046),ISTEXT($F2046)),"",K2046*$F2046))</f>
        <v/>
      </c>
      <c r="M2046" s="30">
        <f>IF(OR(H2046="",H2046=0),"",IF(K2046="",IF(J2046="","",IF(OR(ISTEXT(J2046),ISTEXT(H2046)),"",J2046/H2046)),IF(OR(ISTEXT(L2046),ISTEXT(H2046)),"",L2046/H2046)))</f>
        <v/>
      </c>
    </row>
    <row r="2047" ht="13.35" customHeight="1" s="162">
      <c r="B2047" s="307" t="n"/>
      <c r="C2047" s="307" t="n"/>
      <c r="E2047" s="307" t="n"/>
      <c r="F2047" s="32" t="n"/>
      <c r="G2047" s="33">
        <f>IF(F2047="", "", IF(OR(ISTEXT(H2047),ISTEXT(F2047)),"",H2047/F2047))</f>
        <v/>
      </c>
      <c r="H2047" s="33" t="n"/>
      <c r="I2047" s="33" t="n"/>
      <c r="J2047" s="33">
        <f>IF(I2047="", "", IF(OR(ISTEXT(I2047),ISTEXT($F2047)),"",I2047*$F2047))</f>
        <v/>
      </c>
      <c r="K2047" s="33" t="n"/>
      <c r="L2047" s="33">
        <f>IF(K2047="", "", IF(OR(ISTEXT(K2047),ISTEXT($F2047)),"",K2047*$F2047))</f>
        <v/>
      </c>
      <c r="M2047" s="30">
        <f>IF(OR(H2047="",H2047=0),"",IF(K2047="",IF(J2047="","",IF(OR(ISTEXT(J2047),ISTEXT(H2047)),"",J2047/H2047)),IF(OR(ISTEXT(L2047),ISTEXT(H2047)),"",L2047/H2047)))</f>
        <v/>
      </c>
    </row>
    <row r="2048" ht="13.35" customHeight="1" s="162">
      <c r="B2048" s="307" t="n"/>
      <c r="C2048" s="307" t="n"/>
      <c r="E2048" s="307" t="n"/>
      <c r="F2048" s="32" t="n"/>
      <c r="G2048" s="33">
        <f>IF(F2048="", "", IF(OR(ISTEXT(H2048),ISTEXT(F2048)),"",H2048/F2048))</f>
        <v/>
      </c>
      <c r="H2048" s="33" t="n"/>
      <c r="I2048" s="33" t="n"/>
      <c r="J2048" s="33">
        <f>IF(I2048="", "", IF(OR(ISTEXT(I2048),ISTEXT($F2048)),"",I2048*$F2048))</f>
        <v/>
      </c>
      <c r="K2048" s="33" t="n"/>
      <c r="L2048" s="33">
        <f>IF(K2048="", "", IF(OR(ISTEXT(K2048),ISTEXT($F2048)),"",K2048*$F2048))</f>
        <v/>
      </c>
      <c r="M2048" s="30">
        <f>IF(OR(H2048="",H2048=0),"",IF(K2048="",IF(J2048="","",IF(OR(ISTEXT(J2048),ISTEXT(H2048)),"",J2048/H2048)),IF(OR(ISTEXT(L2048),ISTEXT(H2048)),"",L2048/H2048)))</f>
        <v/>
      </c>
    </row>
    <row r="2049" ht="13.35" customHeight="1" s="162">
      <c r="B2049" s="307" t="n"/>
      <c r="C2049" s="307" t="n"/>
      <c r="E2049" s="307" t="n"/>
      <c r="F2049" s="32" t="n"/>
      <c r="G2049" s="33">
        <f>IF(F2049="", "", IF(OR(ISTEXT(H2049),ISTEXT(F2049)),"",H2049/F2049))</f>
        <v/>
      </c>
      <c r="H2049" s="33" t="n"/>
      <c r="I2049" s="33" t="n"/>
      <c r="J2049" s="33">
        <f>IF(I2049="", "", IF(OR(ISTEXT(I2049),ISTEXT($F2049)),"",I2049*$F2049))</f>
        <v/>
      </c>
      <c r="K2049" s="33" t="n"/>
      <c r="L2049" s="33">
        <f>IF(K2049="", "", IF(OR(ISTEXT(K2049),ISTEXT($F2049)),"",K2049*$F2049))</f>
        <v/>
      </c>
      <c r="M2049" s="30">
        <f>IF(OR(H2049="",H2049=0),"",IF(K2049="",IF(J2049="","",IF(OR(ISTEXT(J2049),ISTEXT(H2049)),"",J2049/H2049)),IF(OR(ISTEXT(L2049),ISTEXT(H2049)),"",L2049/H2049)))</f>
        <v/>
      </c>
    </row>
    <row r="2050" ht="13.35" customHeight="1" s="162">
      <c r="B2050" s="307" t="n"/>
      <c r="C2050" s="307" t="n"/>
      <c r="E2050" s="307" t="n"/>
      <c r="F2050" s="32" t="n"/>
      <c r="G2050" s="33">
        <f>IF(F2050="", "", IF(OR(ISTEXT(H2050),ISTEXT(F2050)),"",H2050/F2050))</f>
        <v/>
      </c>
      <c r="H2050" s="33" t="n"/>
      <c r="I2050" s="33" t="n"/>
      <c r="J2050" s="33">
        <f>IF(I2050="", "", IF(OR(ISTEXT(I2050),ISTEXT($F2050)),"",I2050*$F2050))</f>
        <v/>
      </c>
      <c r="K2050" s="33" t="n"/>
      <c r="L2050" s="33">
        <f>IF(K2050="", "", IF(OR(ISTEXT(K2050),ISTEXT($F2050)),"",K2050*$F2050))</f>
        <v/>
      </c>
      <c r="M2050" s="30">
        <f>IF(OR(H2050="",H2050=0),"",IF(K2050="",IF(J2050="","",IF(OR(ISTEXT(J2050),ISTEXT(H2050)),"",J2050/H2050)),IF(OR(ISTEXT(L2050),ISTEXT(H2050)),"",L2050/H2050)))</f>
        <v/>
      </c>
    </row>
    <row r="2051" ht="13.35" customHeight="1" s="162">
      <c r="B2051" s="42" t="n"/>
      <c r="C2051" s="231" t="inlineStr">
        <is>
          <t>Total</t>
        </is>
      </c>
      <c r="D2051" s="159" t="n"/>
      <c r="E2051" s="42" t="n"/>
      <c r="F2051" s="42" t="n"/>
      <c r="G2051" s="43" t="n"/>
      <c r="H2051" s="43">
        <f>IF(SUM(H2045:H2050)=0,"",SUM(H2045:H2050))</f>
        <v/>
      </c>
      <c r="I2051" s="43" t="n"/>
      <c r="J2051" s="43">
        <f>IF(SUM(J2045:J2050)=0,"",SUM(J2045:J2050))</f>
        <v/>
      </c>
      <c r="K2051" s="43" t="n"/>
      <c r="L2051" s="43">
        <f>IF(SUM(L2045:L2050)=0,"",SUM(L2045:L2050))</f>
        <v/>
      </c>
      <c r="M2051" s="35">
        <f>IF(OR(H2051="",H2051=0),"",IF(L2051="",IF(J2051="","",IF(OR(ISTEXT(J2051),ISTEXT(H2051)),"",J2051/H2051)),IF(OR(ISTEXT(L2051),ISTEXT(H2051)),"",L2051/H2051)))</f>
        <v/>
      </c>
    </row>
    <row r="2052" ht="13.35" customHeight="1" s="162">
      <c r="B2052" s="188" t="inlineStr">
        <is>
          <t>Remarks</t>
        </is>
      </c>
      <c r="C2052" s="173" t="n"/>
      <c r="D2052" s="154" t="n"/>
      <c r="E2052" s="174" t="n"/>
      <c r="F2052" s="174" t="n"/>
      <c r="G2052" s="174" t="n"/>
      <c r="H2052" s="174" t="n"/>
      <c r="I2052" s="174" t="n"/>
      <c r="J2052" s="174" t="n"/>
      <c r="K2052" s="174" t="n"/>
      <c r="L2052" s="174" t="n"/>
      <c r="M2052" s="173" t="n"/>
    </row>
    <row r="2053" ht="13.35" customHeight="1" s="162">
      <c r="B2053" s="154" t="n"/>
      <c r="C2053" s="174" t="n"/>
      <c r="D2053" s="174" t="n"/>
      <c r="E2053" s="174" t="n"/>
      <c r="F2053" s="174" t="n"/>
      <c r="G2053" s="174" t="n"/>
      <c r="H2053" s="174" t="n"/>
      <c r="I2053" s="174" t="n"/>
      <c r="J2053" s="174" t="n"/>
      <c r="K2053" s="174" t="n"/>
      <c r="L2053" s="174" t="n"/>
      <c r="M2053" s="173" t="n"/>
    </row>
    <row r="2054" ht="13.35" customHeight="1" s="162"/>
    <row r="2055" ht="13.35" customHeight="1" s="162"/>
    <row r="2056" ht="13.35" customHeight="1" s="162"/>
    <row r="2057" ht="13.35" customHeight="1" s="162"/>
    <row r="2058" ht="13.35" customHeight="1" s="162">
      <c r="B2058" s="200" t="inlineStr">
        <is>
          <t>System</t>
        </is>
      </c>
      <c r="C2058" s="403" t="n"/>
      <c r="D2058" s="209">
        <f>IF('{Equipment Data Entry}'!B229="","",'{Equipment Data Entry}'!B229)</f>
        <v/>
      </c>
      <c r="E2058" s="418" t="n"/>
      <c r="F2058" s="403" t="n"/>
      <c r="G2058" s="200" t="inlineStr">
        <is>
          <t>Service</t>
        </is>
      </c>
      <c r="H2058" s="403" t="n"/>
      <c r="I2058" s="210">
        <f>IF('{Equipment Data Entry}'!C229="","",'{Equipment Data Entry}'!C229)</f>
        <v/>
      </c>
      <c r="J2058" s="418" t="n"/>
      <c r="K2058" s="418" t="n"/>
      <c r="L2058" s="418" t="n"/>
      <c r="M2058" s="403" t="n"/>
    </row>
    <row r="2059" ht="13.35" customHeight="1" s="162">
      <c r="B2059" s="422" t="n"/>
      <c r="C2059" s="423" t="n"/>
      <c r="D2059" s="422" t="n"/>
      <c r="E2059" s="424" t="n"/>
      <c r="F2059" s="423" t="n"/>
      <c r="G2059" s="422" t="n"/>
      <c r="H2059" s="423" t="n"/>
      <c r="I2059" s="422" t="n"/>
      <c r="J2059" s="424" t="n"/>
      <c r="K2059" s="424" t="n"/>
      <c r="L2059" s="424" t="n"/>
      <c r="M2059" s="423" t="n"/>
    </row>
    <row r="2060" ht="13.35" customHeight="1" s="162">
      <c r="B2060" s="199" t="inlineStr">
        <is>
          <t>Terminal Type</t>
        </is>
      </c>
      <c r="C2060" s="401" t="n"/>
      <c r="D2060" s="204">
        <f>IF('{Equipment Data Entry}'!H229="","",'{Equipment Data Entry}'!H229)</f>
        <v/>
      </c>
      <c r="E2060" s="400" t="n"/>
      <c r="F2060" s="400" t="n"/>
      <c r="G2060" s="401" t="n"/>
      <c r="I2060" s="199" t="inlineStr">
        <is>
          <t>Instrument</t>
        </is>
      </c>
      <c r="J2060" s="400" t="n"/>
      <c r="K2060" s="401" t="n"/>
      <c r="L2060" s="199" t="n"/>
      <c r="M2060" s="401" t="n"/>
    </row>
    <row r="2061" ht="13.35" customHeight="1" s="162">
      <c r="B2061" s="200" t="inlineStr">
        <is>
          <t>Unit Data</t>
        </is>
      </c>
      <c r="C2061" s="400" t="n"/>
      <c r="D2061" s="400" t="n"/>
      <c r="E2061" s="400" t="n"/>
      <c r="F2061" s="400" t="n"/>
      <c r="G2061" s="401" t="n"/>
      <c r="I2061" s="200" t="inlineStr">
        <is>
          <t>Design and Performance Data</t>
        </is>
      </c>
      <c r="J2061" s="400" t="n"/>
      <c r="K2061" s="400" t="n"/>
      <c r="L2061" s="400" t="n"/>
      <c r="M2061" s="401" t="n"/>
    </row>
    <row r="2062" ht="13.35" customHeight="1" s="162">
      <c r="B2062" s="199" t="inlineStr">
        <is>
          <t>Manufacturer</t>
        </is>
      </c>
      <c r="C2062" s="401" t="n"/>
      <c r="D2062" s="204">
        <f>IF('{Equipment Data Entry}'!E229="","",'{Equipment Data Entry}'!E229)</f>
        <v/>
      </c>
      <c r="E2062" s="400" t="n"/>
      <c r="F2062" s="400" t="n"/>
      <c r="G2062" s="401" t="n"/>
      <c r="I2062" s="199" t="inlineStr">
        <is>
          <t>Design Criteria</t>
        </is>
      </c>
      <c r="J2062" s="400" t="n"/>
      <c r="K2062" s="401" t="n"/>
      <c r="L2062" s="199" t="inlineStr">
        <is>
          <t>Design</t>
        </is>
      </c>
      <c r="M2062" s="199" t="inlineStr">
        <is>
          <t>Actual</t>
        </is>
      </c>
    </row>
    <row r="2063" ht="13.35" customHeight="1" s="162">
      <c r="B2063" s="199" t="inlineStr">
        <is>
          <t>Model Number</t>
        </is>
      </c>
      <c r="C2063" s="401" t="n"/>
      <c r="D2063" s="204">
        <f>IF('{Equipment Data Entry}'!F229="","",'{Equipment Data Entry}'!F229)</f>
        <v/>
      </c>
      <c r="E2063" s="400" t="n"/>
      <c r="F2063" s="400" t="n"/>
      <c r="G2063" s="401" t="n"/>
      <c r="I2063" s="199" t="inlineStr">
        <is>
          <t>Maximum CFM</t>
        </is>
      </c>
      <c r="J2063" s="400" t="n"/>
      <c r="K2063" s="401" t="n"/>
      <c r="L2063" s="24">
        <f>IF('{Equipment Data Entry}'!I229="","",'{Equipment Data Entry}'!I229)</f>
        <v/>
      </c>
      <c r="M2063" s="24">
        <f>L2077</f>
        <v/>
      </c>
    </row>
    <row r="2064" ht="13.35" customHeight="1" s="162">
      <c r="B2064" s="199" t="inlineStr">
        <is>
          <t>Serial Number</t>
        </is>
      </c>
      <c r="C2064" s="401" t="n"/>
      <c r="D2064" s="204" t="n"/>
      <c r="E2064" s="400" t="n"/>
      <c r="F2064" s="400" t="n"/>
      <c r="G2064" s="401" t="n"/>
      <c r="I2064" s="199" t="inlineStr">
        <is>
          <t>Minimum CFM</t>
        </is>
      </c>
      <c r="J2064" s="400" t="n"/>
      <c r="K2064" s="401" t="n"/>
      <c r="L2064" s="24">
        <f>IF('{Equipment Data Entry}'!J229="","",'{Equipment Data Entry}'!J229)</f>
        <v/>
      </c>
      <c r="M2064" s="24" t="n"/>
    </row>
    <row r="2065" ht="13.35" customHeight="1" s="162">
      <c r="B2065" s="199" t="inlineStr">
        <is>
          <t>Area Served</t>
        </is>
      </c>
      <c r="C2065" s="401" t="n"/>
      <c r="D2065" s="204">
        <f>IF('{Equipment Data Entry}'!C229="","",'{Equipment Data Entry}'!C229)</f>
        <v/>
      </c>
      <c r="E2065" s="400" t="n"/>
      <c r="F2065" s="400" t="n"/>
      <c r="G2065" s="401" t="n"/>
      <c r="I2065" s="199" t="inlineStr">
        <is>
          <t>Fan CFM</t>
        </is>
      </c>
      <c r="J2065" s="400" t="n"/>
      <c r="K2065" s="401" t="n"/>
      <c r="L2065" s="24">
        <f>IF('{Equipment Data Entry}'!L229="","",'{Equipment Data Entry}'!L229)</f>
        <v/>
      </c>
      <c r="M2065" s="24" t="n"/>
    </row>
    <row r="2066" ht="13.35" customHeight="1" s="162">
      <c r="B2066" s="199" t="inlineStr">
        <is>
          <t>Location</t>
        </is>
      </c>
      <c r="C2066" s="401" t="n"/>
      <c r="D2066" s="204">
        <f>IF('{Equipment Data Entry}'!D229="","",'{Equipment Data Entry}'!D229)</f>
        <v/>
      </c>
      <c r="E2066" s="400" t="n"/>
      <c r="F2066" s="400" t="n"/>
      <c r="G2066" s="401" t="n"/>
      <c r="I2066" s="199" t="inlineStr">
        <is>
          <t>DDC Address</t>
        </is>
      </c>
      <c r="J2066" s="400" t="n"/>
      <c r="K2066" s="401" t="n"/>
      <c r="L2066" s="208">
        <f>IF('{Equipment Data Entry}'!M229="","",'{Equipment Data Entry}'!M229)</f>
        <v/>
      </c>
      <c r="M2066" s="401" t="n"/>
    </row>
    <row r="2067" ht="13.35" customHeight="1" s="162">
      <c r="B2067" s="199" t="inlineStr">
        <is>
          <t>Inlet Size</t>
        </is>
      </c>
      <c r="C2067" s="401" t="n"/>
      <c r="D2067" s="204">
        <f>IF('{Equipment Data Entry}'!G229="","",'{Equipment Data Entry}'!G229)</f>
        <v/>
      </c>
      <c r="E2067" s="400" t="n"/>
      <c r="F2067" s="400" t="n"/>
      <c r="G2067" s="401" t="n"/>
      <c r="I2067" s="199" t="inlineStr">
        <is>
          <t>Calibration Factor</t>
        </is>
      </c>
      <c r="J2067" s="400" t="n"/>
      <c r="K2067" s="401" t="n"/>
      <c r="L2067" s="27" t="n"/>
      <c r="M2067" s="401" t="n"/>
    </row>
    <row r="2068" ht="13.35" customHeight="1" s="162">
      <c r="B2068" s="199" t="inlineStr">
        <is>
          <t>DDC Max / Min</t>
        </is>
      </c>
      <c r="C2068" s="401" t="n"/>
      <c r="D2068" s="204" t="n"/>
      <c r="E2068" s="400" t="n"/>
      <c r="F2068" s="400" t="n"/>
      <c r="G2068" s="401" t="n"/>
      <c r="I2068" s="199" t="inlineStr">
        <is>
          <t>Heating CFM</t>
        </is>
      </c>
      <c r="J2068" s="400" t="n"/>
      <c r="K2068" s="401" t="n"/>
      <c r="L2068" s="27">
        <f>IF('{Equipment Data Entry}'!K229="","",'{Equipment Data Entry}'!K229)</f>
        <v/>
      </c>
      <c r="M2068" s="401" t="n"/>
    </row>
    <row r="2069" ht="13.35" customHeight="1" s="162">
      <c r="B2069" s="188" t="inlineStr">
        <is>
          <t>Register / Grille / Diffuser Airflow</t>
        </is>
      </c>
      <c r="C2069" s="174" t="n"/>
      <c r="D2069" s="174" t="n"/>
      <c r="E2069" s="174" t="n"/>
      <c r="F2069" s="173" t="n"/>
      <c r="G2069" s="233" t="inlineStr">
        <is>
          <t>Design VEL</t>
        </is>
      </c>
      <c r="H2069" s="194" t="inlineStr">
        <is>
          <t>Design CFM</t>
        </is>
      </c>
      <c r="I2069" s="188" t="inlineStr">
        <is>
          <t>Initial</t>
        </is>
      </c>
      <c r="J2069" s="173" t="n"/>
      <c r="K2069" s="188" t="inlineStr">
        <is>
          <t>Final</t>
        </is>
      </c>
      <c r="L2069" s="173" t="n"/>
      <c r="M2069" s="188" t="inlineStr">
        <is>
          <t>%</t>
        </is>
      </c>
    </row>
    <row r="2070" ht="13.35" customHeight="1" s="162">
      <c r="B2070" s="153" t="inlineStr">
        <is>
          <t>No.</t>
        </is>
      </c>
      <c r="C2070" s="188" t="inlineStr">
        <is>
          <t>Area Served</t>
        </is>
      </c>
      <c r="D2070" s="188" t="inlineStr">
        <is>
          <t>Type</t>
        </is>
      </c>
      <c r="E2070" s="188" t="inlineStr">
        <is>
          <t>Size</t>
        </is>
      </c>
      <c r="F2070" s="188" t="inlineStr">
        <is>
          <t>Ak</t>
        </is>
      </c>
      <c r="G2070" s="440" t="n"/>
      <c r="H2070" s="440" t="n"/>
      <c r="I2070" s="188" t="inlineStr">
        <is>
          <t>VEL</t>
        </is>
      </c>
      <c r="J2070" s="188" t="inlineStr">
        <is>
          <t>CFM</t>
        </is>
      </c>
      <c r="K2070" s="188" t="inlineStr">
        <is>
          <t>VEL</t>
        </is>
      </c>
      <c r="L2070" s="188" t="inlineStr">
        <is>
          <t>CFM</t>
        </is>
      </c>
      <c r="M2070" s="440" t="n"/>
    </row>
    <row r="2071" ht="13.35" customHeight="1" s="162">
      <c r="B2071" s="307" t="n"/>
      <c r="C2071" s="307" t="n"/>
      <c r="E2071" s="307" t="n"/>
      <c r="F2071" s="32" t="n"/>
      <c r="G2071" s="33">
        <f>IF(F2071="", "", IF(OR(ISTEXT(H2071),ISTEXT(F2071)),"",H2071/F2071))</f>
        <v/>
      </c>
      <c r="H2071" s="33" t="n"/>
      <c r="I2071" s="33" t="n"/>
      <c r="J2071" s="33">
        <f>IF(I2071="", "", IF(OR(ISTEXT(I2071),ISTEXT($F2071)),"",I2071*$F2071))</f>
        <v/>
      </c>
      <c r="K2071" s="33" t="n"/>
      <c r="L2071" s="33">
        <f>IF(K2071="", "", IF(OR(ISTEXT(K2071),ISTEXT($F2071)),"",K2071*$F2071))</f>
        <v/>
      </c>
      <c r="M2071" s="30">
        <f>IF(OR(H2071="",H2071=0),"",IF(K2071="",IF(J2071="","",IF(OR(ISTEXT(J2071),ISTEXT(H2071)),"",J2071/H2071)),IF(OR(ISTEXT(L2071),ISTEXT(H2071)),"",L2071/H2071)))</f>
        <v/>
      </c>
    </row>
    <row r="2072" ht="13.35" customHeight="1" s="162">
      <c r="B2072" s="307" t="n"/>
      <c r="C2072" s="307" t="n"/>
      <c r="E2072" s="307" t="n"/>
      <c r="F2072" s="32" t="n"/>
      <c r="G2072" s="33">
        <f>IF(F2072="", "", IF(OR(ISTEXT(H2072),ISTEXT(F2072)),"",H2072/F2072))</f>
        <v/>
      </c>
      <c r="H2072" s="33" t="n"/>
      <c r="I2072" s="33" t="n"/>
      <c r="J2072" s="33">
        <f>IF(I2072="", "", IF(OR(ISTEXT(I2072),ISTEXT($F2072)),"",I2072*$F2072))</f>
        <v/>
      </c>
      <c r="K2072" s="33" t="n"/>
      <c r="L2072" s="33">
        <f>IF(K2072="", "", IF(OR(ISTEXT(K2072),ISTEXT($F2072)),"",K2072*$F2072))</f>
        <v/>
      </c>
      <c r="M2072" s="30">
        <f>IF(OR(H2072="",H2072=0),"",IF(K2072="",IF(J2072="","",IF(OR(ISTEXT(J2072),ISTEXT(H2072)),"",J2072/H2072)),IF(OR(ISTEXT(L2072),ISTEXT(H2072)),"",L2072/H2072)))</f>
        <v/>
      </c>
    </row>
    <row r="2073" ht="13.35" customHeight="1" s="162">
      <c r="B2073" s="307" t="n"/>
      <c r="C2073" s="307" t="n"/>
      <c r="E2073" s="307" t="n"/>
      <c r="F2073" s="32" t="n"/>
      <c r="G2073" s="33">
        <f>IF(F2073="", "", IF(OR(ISTEXT(H2073),ISTEXT(F2073)),"",H2073/F2073))</f>
        <v/>
      </c>
      <c r="H2073" s="33" t="n"/>
      <c r="I2073" s="33" t="n"/>
      <c r="J2073" s="33">
        <f>IF(I2073="", "", IF(OR(ISTEXT(I2073),ISTEXT($F2073)),"",I2073*$F2073))</f>
        <v/>
      </c>
      <c r="K2073" s="33" t="n"/>
      <c r="L2073" s="33">
        <f>IF(K2073="", "", IF(OR(ISTEXT(K2073),ISTEXT($F2073)),"",K2073*$F2073))</f>
        <v/>
      </c>
      <c r="M2073" s="30">
        <f>IF(OR(H2073="",H2073=0),"",IF(K2073="",IF(J2073="","",IF(OR(ISTEXT(J2073),ISTEXT(H2073)),"",J2073/H2073)),IF(OR(ISTEXT(L2073),ISTEXT(H2073)),"",L2073/H2073)))</f>
        <v/>
      </c>
    </row>
    <row r="2074" ht="13.35" customHeight="1" s="162">
      <c r="B2074" s="307" t="n"/>
      <c r="C2074" s="307" t="n"/>
      <c r="E2074" s="307" t="n"/>
      <c r="F2074" s="32" t="n"/>
      <c r="G2074" s="33">
        <f>IF(F2074="", "", IF(OR(ISTEXT(H2074),ISTEXT(F2074)),"",H2074/F2074))</f>
        <v/>
      </c>
      <c r="H2074" s="33" t="n"/>
      <c r="I2074" s="33" t="n"/>
      <c r="J2074" s="33">
        <f>IF(I2074="", "", IF(OR(ISTEXT(I2074),ISTEXT($F2074)),"",I2074*$F2074))</f>
        <v/>
      </c>
      <c r="K2074" s="33" t="n"/>
      <c r="L2074" s="33">
        <f>IF(K2074="", "", IF(OR(ISTEXT(K2074),ISTEXT($F2074)),"",K2074*$F2074))</f>
        <v/>
      </c>
      <c r="M2074" s="30">
        <f>IF(OR(H2074="",H2074=0),"",IF(K2074="",IF(J2074="","",IF(OR(ISTEXT(J2074),ISTEXT(H2074)),"",J2074/H2074)),IF(OR(ISTEXT(L2074),ISTEXT(H2074)),"",L2074/H2074)))</f>
        <v/>
      </c>
    </row>
    <row r="2075" ht="13.35" customHeight="1" s="162">
      <c r="B2075" s="307" t="n"/>
      <c r="C2075" s="307" t="n"/>
      <c r="E2075" s="307" t="n"/>
      <c r="F2075" s="32" t="n"/>
      <c r="G2075" s="33">
        <f>IF(F2075="", "", IF(OR(ISTEXT(H2075),ISTEXT(F2075)),"",H2075/F2075))</f>
        <v/>
      </c>
      <c r="H2075" s="33" t="n"/>
      <c r="I2075" s="33" t="n"/>
      <c r="J2075" s="33">
        <f>IF(I2075="", "", IF(OR(ISTEXT(I2075),ISTEXT($F2075)),"",I2075*$F2075))</f>
        <v/>
      </c>
      <c r="K2075" s="33" t="n"/>
      <c r="L2075" s="33">
        <f>IF(K2075="", "", IF(OR(ISTEXT(K2075),ISTEXT($F2075)),"",K2075*$F2075))</f>
        <v/>
      </c>
      <c r="M2075" s="30">
        <f>IF(OR(H2075="",H2075=0),"",IF(K2075="",IF(J2075="","",IF(OR(ISTEXT(J2075),ISTEXT(H2075)),"",J2075/H2075)),IF(OR(ISTEXT(L2075),ISTEXT(H2075)),"",L2075/H2075)))</f>
        <v/>
      </c>
    </row>
    <row r="2076" ht="13.35" customHeight="1" s="162">
      <c r="B2076" s="307" t="n"/>
      <c r="C2076" s="307" t="n"/>
      <c r="E2076" s="307" t="n"/>
      <c r="F2076" s="32" t="n"/>
      <c r="G2076" s="33">
        <f>IF(F2076="", "", IF(OR(ISTEXT(H2076),ISTEXT(F2076)),"",H2076/F2076))</f>
        <v/>
      </c>
      <c r="H2076" s="33" t="n"/>
      <c r="I2076" s="33" t="n"/>
      <c r="J2076" s="33">
        <f>IF(I2076="", "", IF(OR(ISTEXT(I2076),ISTEXT($F2076)),"",I2076*$F2076))</f>
        <v/>
      </c>
      <c r="K2076" s="33" t="n"/>
      <c r="L2076" s="33">
        <f>IF(K2076="", "", IF(OR(ISTEXT(K2076),ISTEXT($F2076)),"",K2076*$F2076))</f>
        <v/>
      </c>
      <c r="M2076" s="30">
        <f>IF(OR(H2076="",H2076=0),"",IF(K2076="",IF(J2076="","",IF(OR(ISTEXT(J2076),ISTEXT(H2076)),"",J2076/H2076)),IF(OR(ISTEXT(L2076),ISTEXT(H2076)),"",L2076/H2076)))</f>
        <v/>
      </c>
    </row>
    <row r="2077" ht="13.35" customHeight="1" s="162">
      <c r="B2077" s="42" t="n"/>
      <c r="C2077" s="231" t="inlineStr">
        <is>
          <t>Total</t>
        </is>
      </c>
      <c r="D2077" s="159" t="n"/>
      <c r="E2077" s="42" t="n"/>
      <c r="F2077" s="42" t="n"/>
      <c r="G2077" s="43" t="n"/>
      <c r="H2077" s="43">
        <f>IF(SUM(H2071:H2076)=0,"",SUM(H2071:H2076))</f>
        <v/>
      </c>
      <c r="I2077" s="43" t="n"/>
      <c r="J2077" s="43">
        <f>IF(SUM(J2071:J2076)=0,"",SUM(J2071:J2076))</f>
        <v/>
      </c>
      <c r="K2077" s="43" t="n"/>
      <c r="L2077" s="43">
        <f>IF(SUM(L2071:L2076)=0,"",SUM(L2071:L2076))</f>
        <v/>
      </c>
      <c r="M2077" s="35">
        <f>IF(OR(H2077="",H2077=0),"",IF(L2077="",IF(J2077="","",IF(OR(ISTEXT(J2077),ISTEXT(H2077)),"",J2077/H2077)),IF(OR(ISTEXT(L2077),ISTEXT(H2077)),"",L2077/H2077)))</f>
        <v/>
      </c>
    </row>
    <row r="2078" ht="13.35" customHeight="1" s="162">
      <c r="B2078" s="188" t="inlineStr">
        <is>
          <t>Remarks</t>
        </is>
      </c>
      <c r="C2078" s="173" t="n"/>
      <c r="D2078" s="154" t="n"/>
      <c r="E2078" s="174" t="n"/>
      <c r="F2078" s="174" t="n"/>
      <c r="G2078" s="174" t="n"/>
      <c r="H2078" s="174" t="n"/>
      <c r="I2078" s="174" t="n"/>
      <c r="J2078" s="174" t="n"/>
      <c r="K2078" s="174" t="n"/>
      <c r="L2078" s="174" t="n"/>
      <c r="M2078" s="173" t="n"/>
    </row>
    <row r="2079" ht="13.35" customHeight="1" s="162">
      <c r="B2079" s="154" t="n"/>
      <c r="C2079" s="174" t="n"/>
      <c r="D2079" s="174" t="n"/>
      <c r="E2079" s="174" t="n"/>
      <c r="F2079" s="174" t="n"/>
      <c r="G2079" s="174" t="n"/>
      <c r="H2079" s="174" t="n"/>
      <c r="I2079" s="174" t="n"/>
      <c r="J2079" s="174" t="n"/>
      <c r="K2079" s="174" t="n"/>
      <c r="L2079" s="174" t="n"/>
      <c r="M2079" s="173" t="n"/>
    </row>
    <row r="2080" ht="13.35" customHeight="1" s="162"/>
    <row r="2081" ht="13.35" customHeight="1" s="162"/>
    <row r="2082" ht="13.35" customHeight="1" s="162"/>
    <row r="2083" ht="13.35" customHeight="1" s="162"/>
  </sheetData>
  <mergeCells count="3448">
    <mergeCell ref="C1531:D1531"/>
    <mergeCell ref="B2010:C2010"/>
    <mergeCell ref="D864:G864"/>
    <mergeCell ref="L1911:M1911"/>
    <mergeCell ref="I842:K842"/>
    <mergeCell ref="I1963:K1963"/>
    <mergeCell ref="D1652:G1652"/>
    <mergeCell ref="H1419:H1420"/>
    <mergeCell ref="I1569:K1569"/>
    <mergeCell ref="D893:G893"/>
    <mergeCell ref="B789:C789"/>
    <mergeCell ref="B248:C248"/>
    <mergeCell ref="I368:M369"/>
    <mergeCell ref="B362:C362"/>
    <mergeCell ref="B975:C975"/>
    <mergeCell ref="K1029:L1029"/>
    <mergeCell ref="B660:C660"/>
    <mergeCell ref="I1571:K1571"/>
    <mergeCell ref="D920:G920"/>
    <mergeCell ref="D895:G895"/>
    <mergeCell ref="C1401:D1401"/>
    <mergeCell ref="B368:C369"/>
    <mergeCell ref="B1387:C1387"/>
    <mergeCell ref="G1055:G1056"/>
    <mergeCell ref="I995:M995"/>
    <mergeCell ref="B1645:G1645"/>
    <mergeCell ref="B1306:C1306"/>
    <mergeCell ref="B2036:C2036"/>
    <mergeCell ref="L1026:M1026"/>
    <mergeCell ref="B243:C243"/>
    <mergeCell ref="G899:G900"/>
    <mergeCell ref="D1518:G1518"/>
    <mergeCell ref="I111:M111"/>
    <mergeCell ref="B1308:C1308"/>
    <mergeCell ref="L1150:M1150"/>
    <mergeCell ref="B1904:C1904"/>
    <mergeCell ref="I870:K870"/>
    <mergeCell ref="L1624:M1624"/>
    <mergeCell ref="H405:H406"/>
    <mergeCell ref="L1755:M1755"/>
    <mergeCell ref="D788:G788"/>
    <mergeCell ref="K1055:L1055"/>
    <mergeCell ref="L266:M266"/>
    <mergeCell ref="B1337:C1337"/>
    <mergeCell ref="D1408:F1409"/>
    <mergeCell ref="D946:G946"/>
    <mergeCell ref="C1427:D1427"/>
    <mergeCell ref="I1468:K1468"/>
    <mergeCell ref="D62:G62"/>
    <mergeCell ref="D193:G193"/>
    <mergeCell ref="D1963:G1963"/>
    <mergeCell ref="D2006:F2007"/>
    <mergeCell ref="D1544:G1544"/>
    <mergeCell ref="C2025:D2025"/>
    <mergeCell ref="B1367:F1367"/>
    <mergeCell ref="I400:K400"/>
    <mergeCell ref="B1774:C1774"/>
    <mergeCell ref="D64:G64"/>
    <mergeCell ref="D1546:G1546"/>
    <mergeCell ref="D476:G476"/>
    <mergeCell ref="B714:C714"/>
    <mergeCell ref="L1806:M1806"/>
    <mergeCell ref="B1776:C1776"/>
    <mergeCell ref="L741:M741"/>
    <mergeCell ref="I1671:M1671"/>
    <mergeCell ref="I247:K247"/>
    <mergeCell ref="L1677:M1677"/>
    <mergeCell ref="K41:L41"/>
    <mergeCell ref="B716:C716"/>
    <mergeCell ref="C413:D413"/>
    <mergeCell ref="L1468:M1468"/>
    <mergeCell ref="B1050:C1050"/>
    <mergeCell ref="B1429:M1429"/>
    <mergeCell ref="G2006:H2007"/>
    <mergeCell ref="B1777:C1777"/>
    <mergeCell ref="D1386:G1386"/>
    <mergeCell ref="K639:L639"/>
    <mergeCell ref="I1181:K1181"/>
    <mergeCell ref="I426:K426"/>
    <mergeCell ref="C1011:D1011"/>
    <mergeCell ref="D661:G661"/>
    <mergeCell ref="D1257:G1257"/>
    <mergeCell ref="I943:M943"/>
    <mergeCell ref="I453:K453"/>
    <mergeCell ref="I428:K428"/>
    <mergeCell ref="B1802:C1802"/>
    <mergeCell ref="D1722:G1722"/>
    <mergeCell ref="G665:G666"/>
    <mergeCell ref="D966:F967"/>
    <mergeCell ref="D1259:G1259"/>
    <mergeCell ref="D504:G504"/>
    <mergeCell ref="B742:C742"/>
    <mergeCell ref="B918:C918"/>
    <mergeCell ref="I1514:K1514"/>
    <mergeCell ref="B778:C778"/>
    <mergeCell ref="B1049:C1049"/>
    <mergeCell ref="D1324:M1324"/>
    <mergeCell ref="B1076:C1076"/>
    <mergeCell ref="I1541:M1541"/>
    <mergeCell ref="I1408:M1409"/>
    <mergeCell ref="B2009:G2009"/>
    <mergeCell ref="G2032:H2033"/>
    <mergeCell ref="I1783:J1783"/>
    <mergeCell ref="L1390:M1390"/>
    <mergeCell ref="L1521:M1521"/>
    <mergeCell ref="L32:M32"/>
    <mergeCell ref="B1705:F1705"/>
    <mergeCell ref="B1376:C1376"/>
    <mergeCell ref="I2006:M2007"/>
    <mergeCell ref="L637:M637"/>
    <mergeCell ref="I479:K479"/>
    <mergeCell ref="C309:D309"/>
    <mergeCell ref="D836:F837"/>
    <mergeCell ref="C855:D855"/>
    <mergeCell ref="B1070:C1071"/>
    <mergeCell ref="B1701:C1701"/>
    <mergeCell ref="C1791:D1791"/>
    <mergeCell ref="I1959:K1959"/>
    <mergeCell ref="I1418:K1418"/>
    <mergeCell ref="I1540:K1540"/>
    <mergeCell ref="B1133:F1133"/>
    <mergeCell ref="I166:K166"/>
    <mergeCell ref="B760:C760"/>
    <mergeCell ref="I815:K815"/>
    <mergeCell ref="D217:G217"/>
    <mergeCell ref="B249:F249"/>
    <mergeCell ref="I1542:K1542"/>
    <mergeCell ref="L58:M58"/>
    <mergeCell ref="B498:C499"/>
    <mergeCell ref="B762:C762"/>
    <mergeCell ref="B795:F795"/>
    <mergeCell ref="B34:C34"/>
    <mergeCell ref="B1731:F1731"/>
    <mergeCell ref="D428:G428"/>
    <mergeCell ref="I1096:M1097"/>
    <mergeCell ref="I1385:M1385"/>
    <mergeCell ref="D1564:F1565"/>
    <mergeCell ref="D1618:G1618"/>
    <mergeCell ref="I1413:K1413"/>
    <mergeCell ref="D586:G586"/>
    <mergeCell ref="G379:G380"/>
    <mergeCell ref="B791:C791"/>
    <mergeCell ref="B969:G969"/>
    <mergeCell ref="B1096:C1097"/>
    <mergeCell ref="B1727:C1727"/>
    <mergeCell ref="D1647:G1647"/>
    <mergeCell ref="L350:M350"/>
    <mergeCell ref="I1679:J1679"/>
    <mergeCell ref="L1540:M1540"/>
    <mergeCell ref="B311:M311"/>
    <mergeCell ref="B659:C659"/>
    <mergeCell ref="I194:K194"/>
    <mergeCell ref="I528:K528"/>
    <mergeCell ref="D1207:G1207"/>
    <mergeCell ref="M1965:M1966"/>
    <mergeCell ref="I2016:K2016"/>
    <mergeCell ref="B684:C684"/>
    <mergeCell ref="I1280:K1280"/>
    <mergeCell ref="I2010:K2010"/>
    <mergeCell ref="B93:F93"/>
    <mergeCell ref="D604:G604"/>
    <mergeCell ref="G405:G406"/>
    <mergeCell ref="D1540:G1540"/>
    <mergeCell ref="L376:M376"/>
    <mergeCell ref="B1569:C1569"/>
    <mergeCell ref="D299:G299"/>
    <mergeCell ref="L1566:M1566"/>
    <mergeCell ref="B686:C686"/>
    <mergeCell ref="H2043:H2044"/>
    <mergeCell ref="D1542:G1542"/>
    <mergeCell ref="B1142:C1142"/>
    <mergeCell ref="I836:M837"/>
    <mergeCell ref="B1440:C1440"/>
    <mergeCell ref="B685:C685"/>
    <mergeCell ref="B1571:C1571"/>
    <mergeCell ref="B1876:C1877"/>
    <mergeCell ref="D544:M544"/>
    <mergeCell ref="B258:C258"/>
    <mergeCell ref="D1028:G1028"/>
    <mergeCell ref="I1909:K1909"/>
    <mergeCell ref="D816:G816"/>
    <mergeCell ref="B1442:C1442"/>
    <mergeCell ref="B56:C57"/>
    <mergeCell ref="B687:C687"/>
    <mergeCell ref="I370:K370"/>
    <mergeCell ref="I1700:K1700"/>
    <mergeCell ref="D630:G630"/>
    <mergeCell ref="H431:H432"/>
    <mergeCell ref="I1911:K1911"/>
    <mergeCell ref="B753:M753"/>
    <mergeCell ref="I422:K422"/>
    <mergeCell ref="I1308:K1308"/>
    <mergeCell ref="I968:K968"/>
    <mergeCell ref="D1987:G1987"/>
    <mergeCell ref="D632:G632"/>
    <mergeCell ref="I1179:K1179"/>
    <mergeCell ref="I424:K424"/>
    <mergeCell ref="I1337:K1337"/>
    <mergeCell ref="I242:K242"/>
    <mergeCell ref="G145:G146"/>
    <mergeCell ref="L2:M2"/>
    <mergeCell ref="D2016:G2016"/>
    <mergeCell ref="B735:G735"/>
    <mergeCell ref="D500:G500"/>
    <mergeCell ref="D1261:G1261"/>
    <mergeCell ref="B1153:C1153"/>
    <mergeCell ref="L1027:M1027"/>
    <mergeCell ref="G1512:H1513"/>
    <mergeCell ref="B102:C102"/>
    <mergeCell ref="D529:G529"/>
    <mergeCell ref="B1155:C1155"/>
    <mergeCell ref="B400:C400"/>
    <mergeCell ref="L3:M3"/>
    <mergeCell ref="I897:K897"/>
    <mergeCell ref="B1074:C1074"/>
    <mergeCell ref="B1670:C1670"/>
    <mergeCell ref="B611:C611"/>
    <mergeCell ref="I1624:K1624"/>
    <mergeCell ref="B402:C402"/>
    <mergeCell ref="I1782:K1782"/>
    <mergeCell ref="D1700:G1700"/>
    <mergeCell ref="B1672:C1672"/>
    <mergeCell ref="D472:F473"/>
    <mergeCell ref="D1858:G1858"/>
    <mergeCell ref="D2078:M2078"/>
    <mergeCell ref="I898:K898"/>
    <mergeCell ref="I892:K892"/>
    <mergeCell ref="H145:H146"/>
    <mergeCell ref="I1625:K1625"/>
    <mergeCell ref="D1702:G1702"/>
    <mergeCell ref="D1729:G1729"/>
    <mergeCell ref="D1283:G1283"/>
    <mergeCell ref="B457:F457"/>
    <mergeCell ref="D968:G968"/>
    <mergeCell ref="H1627:H1628"/>
    <mergeCell ref="I1022:K1022"/>
    <mergeCell ref="I139:K139"/>
    <mergeCell ref="B24:C24"/>
    <mergeCell ref="D557:G557"/>
    <mergeCell ref="B453:C453"/>
    <mergeCell ref="B1390:C1390"/>
    <mergeCell ref="D1350:M1350"/>
    <mergeCell ref="B2035:G2035"/>
    <mergeCell ref="B32:C32"/>
    <mergeCell ref="B840:C840"/>
    <mergeCell ref="B324:C324"/>
    <mergeCell ref="B1514:C1514"/>
    <mergeCell ref="B482:C482"/>
    <mergeCell ref="H899:H900"/>
    <mergeCell ref="I15:J15"/>
    <mergeCell ref="I319:M319"/>
    <mergeCell ref="D1728:G1728"/>
    <mergeCell ref="B483:F483"/>
    <mergeCell ref="I165:K165"/>
    <mergeCell ref="L1417:M1417"/>
    <mergeCell ref="D1002:G1002"/>
    <mergeCell ref="M1445:M1446"/>
    <mergeCell ref="I2012:K2012"/>
    <mergeCell ref="L474:M474"/>
    <mergeCell ref="I219:K219"/>
    <mergeCell ref="I794:K794"/>
    <mergeCell ref="I1340:K1340"/>
    <mergeCell ref="K379:L379"/>
    <mergeCell ref="D243:G243"/>
    <mergeCell ref="I2014:K2014"/>
    <mergeCell ref="D270:G270"/>
    <mergeCell ref="B166:C166"/>
    <mergeCell ref="C751:D751"/>
    <mergeCell ref="D1818:M1818"/>
    <mergeCell ref="B815:C815"/>
    <mergeCell ref="B171:F171"/>
    <mergeCell ref="B1436:C1436"/>
    <mergeCell ref="B352:C352"/>
    <mergeCell ref="B1988:C1988"/>
    <mergeCell ref="B37:C37"/>
    <mergeCell ref="I472:M473"/>
    <mergeCell ref="B168:C168"/>
    <mergeCell ref="B1169:M1169"/>
    <mergeCell ref="B466:C466"/>
    <mergeCell ref="D1148:F1149"/>
    <mergeCell ref="L2014:M2014"/>
    <mergeCell ref="B1438:C1438"/>
    <mergeCell ref="B1413:C1413"/>
    <mergeCell ref="D1358:G1358"/>
    <mergeCell ref="B1299:M1299"/>
    <mergeCell ref="D1844:M1844"/>
    <mergeCell ref="I664:K664"/>
    <mergeCell ref="B1749:G1749"/>
    <mergeCell ref="L1885:M1885"/>
    <mergeCell ref="L1130:M1130"/>
    <mergeCell ref="B169:C169"/>
    <mergeCell ref="D1470:G1470"/>
    <mergeCell ref="H1575:H1576"/>
    <mergeCell ref="I1419:J1419"/>
    <mergeCell ref="I1725:K1725"/>
    <mergeCell ref="B526:C526"/>
    <mergeCell ref="D165:G165"/>
    <mergeCell ref="D323:G323"/>
    <mergeCell ref="I1727:K1727"/>
    <mergeCell ref="B194:C194"/>
    <mergeCell ref="B492:C492"/>
    <mergeCell ref="D1050:G1050"/>
    <mergeCell ref="B528:C528"/>
    <mergeCell ref="B1252:C1253"/>
    <mergeCell ref="B1883:C1883"/>
    <mergeCell ref="I1151:M1151"/>
    <mergeCell ref="I940:M941"/>
    <mergeCell ref="D1384:G1384"/>
    <mergeCell ref="D1340:G1340"/>
    <mergeCell ref="M15:M16"/>
    <mergeCell ref="B1885:C1885"/>
    <mergeCell ref="B1463:G1463"/>
    <mergeCell ref="D50:M50"/>
    <mergeCell ref="I85:M85"/>
    <mergeCell ref="B1157:C1157"/>
    <mergeCell ref="D986:M986"/>
    <mergeCell ref="B396:C396"/>
    <mergeCell ref="I1445:J1445"/>
    <mergeCell ref="D1532:M1532"/>
    <mergeCell ref="B1884:C1884"/>
    <mergeCell ref="L1306:M1306"/>
    <mergeCell ref="B1913:F1913"/>
    <mergeCell ref="L1183:M1183"/>
    <mergeCell ref="D768:G768"/>
    <mergeCell ref="B398:C398"/>
    <mergeCell ref="H535:H536"/>
    <mergeCell ref="I1753:K1753"/>
    <mergeCell ref="I998:K998"/>
    <mergeCell ref="B1880:C1880"/>
    <mergeCell ref="B836:C837"/>
    <mergeCell ref="B1278:C1279"/>
    <mergeCell ref="L1904:M1904"/>
    <mergeCell ref="L845:M845"/>
    <mergeCell ref="D1829:G1829"/>
    <mergeCell ref="I1177:M1177"/>
    <mergeCell ref="K145:L145"/>
    <mergeCell ref="I1780:K1780"/>
    <mergeCell ref="C517:D517"/>
    <mergeCell ref="B7:G7"/>
    <mergeCell ref="D1366:G1366"/>
    <mergeCell ref="L1572:M1572"/>
    <mergeCell ref="I266:K266"/>
    <mergeCell ref="B1154:C1154"/>
    <mergeCell ref="B1911:C1911"/>
    <mergeCell ref="D763:G763"/>
    <mergeCell ref="B1489:G1489"/>
    <mergeCell ref="I1623:K1623"/>
    <mergeCell ref="D765:G765"/>
    <mergeCell ref="B1179:C1179"/>
    <mergeCell ref="B424:C424"/>
    <mergeCell ref="G1835:G1836"/>
    <mergeCell ref="I1047:M1047"/>
    <mergeCell ref="B1912:C1912"/>
    <mergeCell ref="B1906:C1906"/>
    <mergeCell ref="G1538:H1539"/>
    <mergeCell ref="I1289:J1289"/>
    <mergeCell ref="I1652:K1652"/>
    <mergeCell ref="I865:M865"/>
    <mergeCell ref="L871:M871"/>
    <mergeCell ref="B295:C295"/>
    <mergeCell ref="I1466:K1466"/>
    <mergeCell ref="I405:J405"/>
    <mergeCell ref="B1599:C1599"/>
    <mergeCell ref="D1428:M1428"/>
    <mergeCell ref="L1202:M1202"/>
    <mergeCell ref="I1887:J1887"/>
    <mergeCell ref="I1677:K1677"/>
    <mergeCell ref="B519:M519"/>
    <mergeCell ref="D1753:G1753"/>
    <mergeCell ref="D998:G998"/>
    <mergeCell ref="B1624:C1624"/>
    <mergeCell ref="K1653:L1653"/>
    <mergeCell ref="I924:K924"/>
    <mergeCell ref="I1336:K1336"/>
    <mergeCell ref="I1678:K1678"/>
    <mergeCell ref="D1000:G1000"/>
    <mergeCell ref="D1755:G1755"/>
    <mergeCell ref="C959:D959"/>
    <mergeCell ref="B449:G449"/>
    <mergeCell ref="B898:C898"/>
    <mergeCell ref="D266:G266"/>
    <mergeCell ref="H925:H926"/>
    <mergeCell ref="I1515:M1515"/>
    <mergeCell ref="B1237:F1237"/>
    <mergeCell ref="D56:F57"/>
    <mergeCell ref="D268:G268"/>
    <mergeCell ref="B139:C139"/>
    <mergeCell ref="D414:M414"/>
    <mergeCell ref="B804:C804"/>
    <mergeCell ref="L188:M188"/>
    <mergeCell ref="I498:M499"/>
    <mergeCell ref="G1122:H1123"/>
    <mergeCell ref="B1986:C1986"/>
    <mergeCell ref="I635:K635"/>
    <mergeCell ref="K1575:L1575"/>
    <mergeCell ref="I32:K32"/>
    <mergeCell ref="I1362:K1362"/>
    <mergeCell ref="D1466:G1466"/>
    <mergeCell ref="I1392:K1392"/>
    <mergeCell ref="I637:K637"/>
    <mergeCell ref="I1696:K1696"/>
    <mergeCell ref="D82:F83"/>
    <mergeCell ref="B793:C793"/>
    <mergeCell ref="B371:G371"/>
    <mergeCell ref="I1364:K1364"/>
    <mergeCell ref="I1391:K1391"/>
    <mergeCell ref="D713:G713"/>
    <mergeCell ref="D1468:G1468"/>
    <mergeCell ref="B223:F223"/>
    <mergeCell ref="D110:G110"/>
    <mergeCell ref="G1148:H1149"/>
    <mergeCell ref="B1854:C1854"/>
    <mergeCell ref="D1592:G1592"/>
    <mergeCell ref="L1696:M1696"/>
    <mergeCell ref="B61:C61"/>
    <mergeCell ref="I632:K632"/>
    <mergeCell ref="B2012:C2012"/>
    <mergeCell ref="D1678:G1678"/>
    <mergeCell ref="G420:H421"/>
    <mergeCell ref="I171:J171"/>
    <mergeCell ref="I475:M475"/>
    <mergeCell ref="D1469:G1469"/>
    <mergeCell ref="D708:G708"/>
    <mergeCell ref="B946:C946"/>
    <mergeCell ref="B1856:C1856"/>
    <mergeCell ref="L480:M480"/>
    <mergeCell ref="G1018:H1019"/>
    <mergeCell ref="I769:J769"/>
    <mergeCell ref="D1494:G1494"/>
    <mergeCell ref="B1949:M1949"/>
    <mergeCell ref="I690:K690"/>
    <mergeCell ref="I212:M213"/>
    <mergeCell ref="I350:K350"/>
    <mergeCell ref="D136:G136"/>
    <mergeCell ref="I1286:K1286"/>
    <mergeCell ref="I1905:M1905"/>
    <mergeCell ref="B64:C64"/>
    <mergeCell ref="K535:L535"/>
    <mergeCell ref="I1077:K1077"/>
    <mergeCell ref="D426:G426"/>
    <mergeCell ref="B215:G215"/>
    <mergeCell ref="M1211:M1212"/>
    <mergeCell ref="I1751:K1751"/>
    <mergeCell ref="L1910:M1910"/>
    <mergeCell ref="K2017:L2017"/>
    <mergeCell ref="I352:K352"/>
    <mergeCell ref="I474:K474"/>
    <mergeCell ref="I1288:K1288"/>
    <mergeCell ref="D1153:G1153"/>
    <mergeCell ref="I560:K560"/>
    <mergeCell ref="D734:G734"/>
    <mergeCell ref="I1079:K1079"/>
    <mergeCell ref="I1106:K1106"/>
    <mergeCell ref="B1725:C1725"/>
    <mergeCell ref="I2043:J2043"/>
    <mergeCell ref="G108:H109"/>
    <mergeCell ref="B550:C551"/>
    <mergeCell ref="B1936:C1936"/>
    <mergeCell ref="G1315:G1316"/>
    <mergeCell ref="L656:M656"/>
    <mergeCell ref="I966:M967"/>
    <mergeCell ref="I238:M239"/>
    <mergeCell ref="B2032:C2033"/>
    <mergeCell ref="I376:K376"/>
    <mergeCell ref="D638:G638"/>
    <mergeCell ref="I1931:M1931"/>
    <mergeCell ref="B1183:C1183"/>
    <mergeCell ref="B761:G761"/>
    <mergeCell ref="I82:M83"/>
    <mergeCell ref="B661:C661"/>
    <mergeCell ref="D914:F915"/>
    <mergeCell ref="B1148:C1149"/>
    <mergeCell ref="B1247:M1247"/>
    <mergeCell ref="I1462:K1462"/>
    <mergeCell ref="G1913:G1914"/>
    <mergeCell ref="D830:M830"/>
    <mergeCell ref="B240:C240"/>
    <mergeCell ref="B1176:C1176"/>
    <mergeCell ref="B532:C532"/>
    <mergeCell ref="B909:M909"/>
    <mergeCell ref="B1845:M1845"/>
    <mergeCell ref="I1464:K1464"/>
    <mergeCell ref="I1884:K1884"/>
    <mergeCell ref="I1001:K1001"/>
    <mergeCell ref="I246:K246"/>
    <mergeCell ref="I1801:M1801"/>
    <mergeCell ref="G1341:G1342"/>
    <mergeCell ref="I1886:K1886"/>
    <mergeCell ref="M1107:M1108"/>
    <mergeCell ref="I2062:K2062"/>
    <mergeCell ref="D1235:G1235"/>
    <mergeCell ref="D474:G474"/>
    <mergeCell ref="B894:C894"/>
    <mergeCell ref="D1962:G1962"/>
    <mergeCell ref="B2078:C2078"/>
    <mergeCell ref="B1627:F1627"/>
    <mergeCell ref="D1079:G1079"/>
    <mergeCell ref="D351:G351"/>
    <mergeCell ref="D482:G482"/>
    <mergeCell ref="B1651:C1651"/>
    <mergeCell ref="B896:C896"/>
    <mergeCell ref="L2040:M2040"/>
    <mergeCell ref="D1078:G1078"/>
    <mergeCell ref="B935:M935"/>
    <mergeCell ref="B1194:C1194"/>
    <mergeCell ref="D1480:M1480"/>
    <mergeCell ref="B992:C993"/>
    <mergeCell ref="B1623:C1623"/>
    <mergeCell ref="B1746:C1747"/>
    <mergeCell ref="L740:M740"/>
    <mergeCell ref="B1494:C1494"/>
    <mergeCell ref="D1103:G1103"/>
    <mergeCell ref="B1792:C1792"/>
    <mergeCell ref="B1652:C1652"/>
    <mergeCell ref="D378:G378"/>
    <mergeCell ref="I1904:K1904"/>
    <mergeCell ref="I1185:J1185"/>
    <mergeCell ref="I117:K117"/>
    <mergeCell ref="B805:M805"/>
    <mergeCell ref="L1338:M1338"/>
    <mergeCell ref="D508:G508"/>
    <mergeCell ref="D1439:G1439"/>
    <mergeCell ref="D502:G502"/>
    <mergeCell ref="B613:F613"/>
    <mergeCell ref="G1876:H1877"/>
    <mergeCell ref="I1178:K1178"/>
    <mergeCell ref="C127:D127"/>
    <mergeCell ref="D1382:F1383"/>
    <mergeCell ref="B1018:C1019"/>
    <mergeCell ref="I1389:K1389"/>
    <mergeCell ref="B527:G527"/>
    <mergeCell ref="C257:D257"/>
    <mergeCell ref="B609:C609"/>
    <mergeCell ref="D1106:G1106"/>
    <mergeCell ref="G1601:G1602"/>
    <mergeCell ref="B1038:C1038"/>
    <mergeCell ref="D1465:G1465"/>
    <mergeCell ref="I813:M813"/>
    <mergeCell ref="B1336:C1336"/>
    <mergeCell ref="D440:M440"/>
    <mergeCell ref="B1125:G1125"/>
    <mergeCell ref="B1207:C1207"/>
    <mergeCell ref="D1467:G1467"/>
    <mergeCell ref="I899:J899"/>
    <mergeCell ref="B1338:C1338"/>
    <mergeCell ref="B1365:C1365"/>
    <mergeCell ref="B1636:C1636"/>
    <mergeCell ref="D1194:M1194"/>
    <mergeCell ref="B604:C604"/>
    <mergeCell ref="G1902:H1903"/>
    <mergeCell ref="L636:M636"/>
    <mergeCell ref="K1601:L1601"/>
    <mergeCell ref="D1492:G1492"/>
    <mergeCell ref="D221:G221"/>
    <mergeCell ref="B635:C635"/>
    <mergeCell ref="I925:J925"/>
    <mergeCell ref="H1081:H1082"/>
    <mergeCell ref="D1491:G1491"/>
    <mergeCell ref="B1362:C1362"/>
    <mergeCell ref="D92:G92"/>
    <mergeCell ref="I1830:K1830"/>
    <mergeCell ref="I1075:K1075"/>
    <mergeCell ref="I1102:K1102"/>
    <mergeCell ref="I347:K347"/>
    <mergeCell ref="C725:D725"/>
    <mergeCell ref="D819:G819"/>
    <mergeCell ref="I1829:K1829"/>
    <mergeCell ref="D1493:G1493"/>
    <mergeCell ref="B758:C759"/>
    <mergeCell ref="D1178:G1178"/>
    <mergeCell ref="B1364:C1364"/>
    <mergeCell ref="B1662:C1662"/>
    <mergeCell ref="I657:M657"/>
    <mergeCell ref="B630:C630"/>
    <mergeCell ref="I1104:K1104"/>
    <mergeCell ref="B1512:C1513"/>
    <mergeCell ref="I372:K372"/>
    <mergeCell ref="I1831:K1831"/>
    <mergeCell ref="G2043:G2044"/>
    <mergeCell ref="H1107:H1108"/>
    <mergeCell ref="I951:J951"/>
    <mergeCell ref="D1038:M1038"/>
    <mergeCell ref="I1255:M1255"/>
    <mergeCell ref="I374:K374"/>
    <mergeCell ref="I1702:K1702"/>
    <mergeCell ref="B1723:G1723"/>
    <mergeCell ref="B85:G85"/>
    <mergeCell ref="B534:C534"/>
    <mergeCell ref="I795:J795"/>
    <mergeCell ref="I1128:K1128"/>
    <mergeCell ref="B1567:G1567"/>
    <mergeCell ref="I67:J67"/>
    <mergeCell ref="B1261:C1261"/>
    <mergeCell ref="B2016:C2016"/>
    <mergeCell ref="L220:M220"/>
    <mergeCell ref="D1932:G1932"/>
    <mergeCell ref="B784:C785"/>
    <mergeCell ref="L1410:M1410"/>
    <mergeCell ref="I1130:K1130"/>
    <mergeCell ref="I375:K375"/>
    <mergeCell ref="M1237:M1238"/>
    <mergeCell ref="K1315:L1315"/>
    <mergeCell ref="I1857:K1857"/>
    <mergeCell ref="D1668:F1669"/>
    <mergeCell ref="D1206:G1206"/>
    <mergeCell ref="B995:G995"/>
    <mergeCell ref="C1687:D1687"/>
    <mergeCell ref="D2026:M2026"/>
    <mergeCell ref="D1933:G1933"/>
    <mergeCell ref="I1728:K1728"/>
    <mergeCell ref="B1288:C1288"/>
    <mergeCell ref="M1835:M1836"/>
    <mergeCell ref="B111:G111"/>
    <mergeCell ref="B1663:M1663"/>
    <mergeCell ref="D1208:G1208"/>
    <mergeCell ref="G186:H187"/>
    <mergeCell ref="D1804:G1804"/>
    <mergeCell ref="B1593:G1593"/>
    <mergeCell ref="B2042:C2042"/>
    <mergeCell ref="D1935:G1935"/>
    <mergeCell ref="I1755:K1755"/>
    <mergeCell ref="I87:K87"/>
    <mergeCell ref="L246:M246"/>
    <mergeCell ref="B2034:C2034"/>
    <mergeCell ref="B247:C247"/>
    <mergeCell ref="I814:K814"/>
    <mergeCell ref="G784:H785"/>
    <mergeCell ref="L2066:M2066"/>
    <mergeCell ref="L273:M273"/>
    <mergeCell ref="D1048:G1048"/>
    <mergeCell ref="K301:L301"/>
    <mergeCell ref="I843:K843"/>
    <mergeCell ref="I88:K88"/>
    <mergeCell ref="B976:C976"/>
    <mergeCell ref="K1783:L1783"/>
    <mergeCell ref="H1445:H1446"/>
    <mergeCell ref="B1689:M1689"/>
    <mergeCell ref="D919:G919"/>
    <mergeCell ref="I845:K845"/>
    <mergeCell ref="I1781:K1781"/>
    <mergeCell ref="D1646:G1646"/>
    <mergeCell ref="M197:M198"/>
    <mergeCell ref="D1130:G1130"/>
    <mergeCell ref="B1001:C1001"/>
    <mergeCell ref="B246:C246"/>
    <mergeCell ref="D921:G921"/>
    <mergeCell ref="M951:M952"/>
    <mergeCell ref="D1102:G1102"/>
    <mergeCell ref="I1176:K1176"/>
    <mergeCell ref="G1809:G1810"/>
    <mergeCell ref="D1857:G1857"/>
    <mergeCell ref="G1081:G1082"/>
    <mergeCell ref="D1648:G1648"/>
    <mergeCell ref="B1671:G1671"/>
    <mergeCell ref="D377:G377"/>
    <mergeCell ref="B2062:C2062"/>
    <mergeCell ref="D1859:G1859"/>
    <mergeCell ref="D1131:G1131"/>
    <mergeCell ref="I137:M137"/>
    <mergeCell ref="B1002:C1002"/>
    <mergeCell ref="G628:H629"/>
    <mergeCell ref="G1679:G1680"/>
    <mergeCell ref="I1668:M1669"/>
    <mergeCell ref="G1382:H1383"/>
    <mergeCell ref="B1772:C1773"/>
    <mergeCell ref="I141:K141"/>
    <mergeCell ref="L1781:M1781"/>
    <mergeCell ref="K1081:L1081"/>
    <mergeCell ref="L292:M292"/>
    <mergeCell ref="B1363:C1363"/>
    <mergeCell ref="G1226:H1227"/>
    <mergeCell ref="C1453:D1453"/>
    <mergeCell ref="I12:K12"/>
    <mergeCell ref="I1202:K1202"/>
    <mergeCell ref="I143:K143"/>
    <mergeCell ref="G1107:G1108"/>
    <mergeCell ref="I1494:K1494"/>
    <mergeCell ref="I739:K739"/>
    <mergeCell ref="M1601:M1602"/>
    <mergeCell ref="D88:G88"/>
    <mergeCell ref="D974:G974"/>
    <mergeCell ref="L1078:M1078"/>
    <mergeCell ref="I14:K14"/>
    <mergeCell ref="B1961:C1961"/>
    <mergeCell ref="B117:C117"/>
    <mergeCell ref="I1204:K1204"/>
    <mergeCell ref="B1541:G1541"/>
    <mergeCell ref="D1570:G1570"/>
    <mergeCell ref="C2051:D2051"/>
    <mergeCell ref="I1496:K1496"/>
    <mergeCell ref="G654:H655"/>
    <mergeCell ref="I741:K741"/>
    <mergeCell ref="B1393:F1393"/>
    <mergeCell ref="D845:G845"/>
    <mergeCell ref="D90:G90"/>
    <mergeCell ref="I1800:K1800"/>
    <mergeCell ref="D1572:G1572"/>
    <mergeCell ref="D817:G817"/>
    <mergeCell ref="B1688:C1688"/>
    <mergeCell ref="D844:G844"/>
    <mergeCell ref="L1807:M1807"/>
    <mergeCell ref="B1231:C1231"/>
    <mergeCell ref="G977:G978"/>
    <mergeCell ref="L318:M318"/>
    <mergeCell ref="B1389:C1389"/>
    <mergeCell ref="G1252:H1253"/>
    <mergeCell ref="B1991:F1991"/>
    <mergeCell ref="B1958:C1958"/>
    <mergeCell ref="D846:G846"/>
    <mergeCell ref="B1233:C1233"/>
    <mergeCell ref="B1455:M1455"/>
    <mergeCell ref="B1987:C1987"/>
    <mergeCell ref="B571:M571"/>
    <mergeCell ref="D871:G871"/>
    <mergeCell ref="I1338:K1338"/>
    <mergeCell ref="I1126:K1126"/>
    <mergeCell ref="B1989:C1989"/>
    <mergeCell ref="D1598:G1598"/>
    <mergeCell ref="D1876:F1877"/>
    <mergeCell ref="G67:G68"/>
    <mergeCell ref="I454:K454"/>
    <mergeCell ref="D118:G118"/>
    <mergeCell ref="I1644:K1644"/>
    <mergeCell ref="M561:M562"/>
    <mergeCell ref="D530:G530"/>
    <mergeCell ref="B768:C768"/>
    <mergeCell ref="I1855:K1855"/>
    <mergeCell ref="L1520:M1520"/>
    <mergeCell ref="B944:C944"/>
    <mergeCell ref="B1830:C1830"/>
    <mergeCell ref="B1102:C1102"/>
    <mergeCell ref="B347:C347"/>
    <mergeCell ref="B1289:F1289"/>
    <mergeCell ref="B2038:C2038"/>
    <mergeCell ref="G2058:H2059"/>
    <mergeCell ref="B1538:C1539"/>
    <mergeCell ref="I1726:K1726"/>
    <mergeCell ref="B1835:F1835"/>
    <mergeCell ref="D532:G532"/>
    <mergeCell ref="B1829:C1829"/>
    <mergeCell ref="B1104:C1104"/>
    <mergeCell ref="D420:F421"/>
    <mergeCell ref="B1402:C1402"/>
    <mergeCell ref="B654:C655"/>
    <mergeCell ref="B2040:C2040"/>
    <mergeCell ref="B1700:C1700"/>
    <mergeCell ref="D1960:G1960"/>
    <mergeCell ref="B1831:C1831"/>
    <mergeCell ref="I2035:M2035"/>
    <mergeCell ref="M587:M588"/>
    <mergeCell ref="B415:M415"/>
    <mergeCell ref="B1287:C1287"/>
    <mergeCell ref="I84:K84"/>
    <mergeCell ref="B1702:C1702"/>
    <mergeCell ref="D1018:F1019"/>
    <mergeCell ref="I970:K970"/>
    <mergeCell ref="B1307:G1307"/>
    <mergeCell ref="D556:G556"/>
    <mergeCell ref="M1341:M1342"/>
    <mergeCell ref="B1897:M1897"/>
    <mergeCell ref="I1566:K1566"/>
    <mergeCell ref="B379:F379"/>
    <mergeCell ref="D890:G890"/>
    <mergeCell ref="H691:H692"/>
    <mergeCell ref="I86:K86"/>
    <mergeCell ref="I841:K841"/>
    <mergeCell ref="B1013:M1013"/>
    <mergeCell ref="D558:G558"/>
    <mergeCell ref="I378:K378"/>
    <mergeCell ref="I1568:K1568"/>
    <mergeCell ref="B788:C788"/>
    <mergeCell ref="B1757:F1757"/>
    <mergeCell ref="D1644:G1644"/>
    <mergeCell ref="L689:M689"/>
    <mergeCell ref="I1439:K1439"/>
    <mergeCell ref="D612:G612"/>
    <mergeCell ref="D1986:G1986"/>
    <mergeCell ref="I56:M57"/>
    <mergeCell ref="B62:C62"/>
    <mergeCell ref="B700:C700"/>
    <mergeCell ref="B1122:C1123"/>
    <mergeCell ref="B998:C998"/>
    <mergeCell ref="B1753:C1753"/>
    <mergeCell ref="I996:K996"/>
    <mergeCell ref="B2060:C2060"/>
    <mergeCell ref="I1876:M1877"/>
    <mergeCell ref="B273:C273"/>
    <mergeCell ref="B337:M337"/>
    <mergeCell ref="H717:H718"/>
    <mergeCell ref="I561:J561"/>
    <mergeCell ref="D648:M648"/>
    <mergeCell ref="I867:K867"/>
    <mergeCell ref="B1000:C1000"/>
    <mergeCell ref="B1298:C1298"/>
    <mergeCell ref="B1755:C1755"/>
    <mergeCell ref="L1358:M1358"/>
    <mergeCell ref="B871:C871"/>
    <mergeCell ref="B1783:F1783"/>
    <mergeCell ref="D480:G480"/>
    <mergeCell ref="I554:K554"/>
    <mergeCell ref="D1670:G1670"/>
    <mergeCell ref="K1809:L1809"/>
    <mergeCell ref="I2042:K2042"/>
    <mergeCell ref="L1020:M1020"/>
    <mergeCell ref="M301:M302"/>
    <mergeCell ref="I1596:K1596"/>
    <mergeCell ref="I526:K526"/>
    <mergeCell ref="D945:G945"/>
    <mergeCell ref="B119:F119"/>
    <mergeCell ref="D190:G190"/>
    <mergeCell ref="D1672:G1672"/>
    <mergeCell ref="D1699:G1699"/>
    <mergeCell ref="C1297:D1297"/>
    <mergeCell ref="I1902:M1903"/>
    <mergeCell ref="I555:K555"/>
    <mergeCell ref="D219:G219"/>
    <mergeCell ref="B717:F717"/>
    <mergeCell ref="I1282:K1282"/>
    <mergeCell ref="B1697:G1697"/>
    <mergeCell ref="I1018:M1019"/>
    <mergeCell ref="I766:K766"/>
    <mergeCell ref="B1597:C1597"/>
    <mergeCell ref="B25:M25"/>
    <mergeCell ref="B284:C284"/>
    <mergeCell ref="I580:K580"/>
    <mergeCell ref="B1468:C1468"/>
    <mergeCell ref="B82:C83"/>
    <mergeCell ref="B713:C713"/>
    <mergeCell ref="B1766:C1766"/>
    <mergeCell ref="M2017:M2018"/>
    <mergeCell ref="G1705:G1706"/>
    <mergeCell ref="L1046:M1046"/>
    <mergeCell ref="D214:G214"/>
    <mergeCell ref="B110:C110"/>
    <mergeCell ref="D700:M700"/>
    <mergeCell ref="D656:G656"/>
    <mergeCell ref="G1408:H1409"/>
    <mergeCell ref="B584:C584"/>
    <mergeCell ref="I582:K582"/>
    <mergeCell ref="B715:C715"/>
    <mergeCell ref="B293:G293"/>
    <mergeCell ref="B779:M779"/>
    <mergeCell ref="G524:H525"/>
    <mergeCell ref="I275:J275"/>
    <mergeCell ref="D658:G658"/>
    <mergeCell ref="B141:C141"/>
    <mergeCell ref="B743:F743"/>
    <mergeCell ref="B12:C12"/>
    <mergeCell ref="I1938:K1938"/>
    <mergeCell ref="I4:M5"/>
    <mergeCell ref="D1596:G1596"/>
    <mergeCell ref="D868:G868"/>
    <mergeCell ref="B108:C109"/>
    <mergeCell ref="B739:C739"/>
    <mergeCell ref="H1185:H1186"/>
    <mergeCell ref="C1895:D1895"/>
    <mergeCell ref="D659:G659"/>
    <mergeCell ref="B14:C14"/>
    <mergeCell ref="B610:C610"/>
    <mergeCell ref="D870:G870"/>
    <mergeCell ref="B1496:C1496"/>
    <mergeCell ref="B741:C741"/>
    <mergeCell ref="B1800:C1800"/>
    <mergeCell ref="B1064:C1064"/>
    <mergeCell ref="B13:C13"/>
    <mergeCell ref="M2043:M2044"/>
    <mergeCell ref="I481:K481"/>
    <mergeCell ref="I1991:J1991"/>
    <mergeCell ref="D1597:G1597"/>
    <mergeCell ref="B1075:C1075"/>
    <mergeCell ref="I1512:M1513"/>
    <mergeCell ref="I295:K295"/>
    <mergeCell ref="L792:M792"/>
    <mergeCell ref="L786:M786"/>
    <mergeCell ref="H1211:H1212"/>
    <mergeCell ref="K691:L691"/>
    <mergeCell ref="I478:K478"/>
    <mergeCell ref="D1098:G1098"/>
    <mergeCell ref="I636:K636"/>
    <mergeCell ref="I812:K812"/>
    <mergeCell ref="D1309:G1309"/>
    <mergeCell ref="D554:G554"/>
    <mergeCell ref="B154:C154"/>
    <mergeCell ref="D581:G581"/>
    <mergeCell ref="I784:M785"/>
    <mergeCell ref="I507:K507"/>
    <mergeCell ref="B1126:C1126"/>
    <mergeCell ref="I1749:M1749"/>
    <mergeCell ref="I1234:K1234"/>
    <mergeCell ref="D583:G583"/>
    <mergeCell ref="B454:C454"/>
    <mergeCell ref="L818:M818"/>
    <mergeCell ref="G1471:G1472"/>
    <mergeCell ref="D1772:F1773"/>
    <mergeCell ref="D2065:G2065"/>
    <mergeCell ref="D1310:G1310"/>
    <mergeCell ref="G1356:H1357"/>
    <mergeCell ref="I1411:M1411"/>
    <mergeCell ref="B1855:C1855"/>
    <mergeCell ref="B1540:C1540"/>
    <mergeCell ref="D1312:G1312"/>
    <mergeCell ref="L1416:M1416"/>
    <mergeCell ref="G290:H291"/>
    <mergeCell ref="I41:J41"/>
    <mergeCell ref="I345:M345"/>
    <mergeCell ref="B1726:C1726"/>
    <mergeCell ref="I191:K191"/>
    <mergeCell ref="B1079:C1079"/>
    <mergeCell ref="L1443:M1443"/>
    <mergeCell ref="I349:K349"/>
    <mergeCell ref="I2038:K2038"/>
    <mergeCell ref="I2013:K2013"/>
    <mergeCell ref="B1195:M1195"/>
    <mergeCell ref="C1661:D1661"/>
    <mergeCell ref="D425:G425"/>
    <mergeCell ref="B84:C84"/>
    <mergeCell ref="M327:M328"/>
    <mergeCell ref="I1287:K1287"/>
    <mergeCell ref="K405:L405"/>
    <mergeCell ref="I947:K947"/>
    <mergeCell ref="I192:K192"/>
    <mergeCell ref="D269:G269"/>
    <mergeCell ref="D636:G636"/>
    <mergeCell ref="D296:G296"/>
    <mergeCell ref="C777:D777"/>
    <mergeCell ref="H1471:H1472"/>
    <mergeCell ref="I1621:K1621"/>
    <mergeCell ref="D427:G427"/>
    <mergeCell ref="B1566:C1566"/>
    <mergeCell ref="I222:K222"/>
    <mergeCell ref="I2040:K2040"/>
    <mergeCell ref="B841:C841"/>
    <mergeCell ref="D1023:G1023"/>
    <mergeCell ref="I709:M709"/>
    <mergeCell ref="B378:C378"/>
    <mergeCell ref="I949:K949"/>
    <mergeCell ref="B1568:C1568"/>
    <mergeCell ref="D298:G298"/>
    <mergeCell ref="G431:G432"/>
    <mergeCell ref="D1025:G1025"/>
    <mergeCell ref="B1439:C1439"/>
    <mergeCell ref="D1090:M1090"/>
    <mergeCell ref="B842:C842"/>
    <mergeCell ref="B1775:G1775"/>
    <mergeCell ref="D30:F31"/>
    <mergeCell ref="G1798:H1799"/>
    <mergeCell ref="L1156:M1156"/>
    <mergeCell ref="M353:M354"/>
    <mergeCell ref="I578:K578"/>
    <mergeCell ref="B181:M181"/>
    <mergeCell ref="I1908:K1908"/>
    <mergeCell ref="I2066:K2066"/>
    <mergeCell ref="I1311:K1311"/>
    <mergeCell ref="D322:G322"/>
    <mergeCell ref="I660:K660"/>
    <mergeCell ref="B1467:C1467"/>
    <mergeCell ref="G457:G458"/>
    <mergeCell ref="D1538:F1539"/>
    <mergeCell ref="D1076:G1076"/>
    <mergeCell ref="B1047:G1047"/>
    <mergeCell ref="D2013:G2013"/>
    <mergeCell ref="I1306:K1306"/>
    <mergeCell ref="L428:M428"/>
    <mergeCell ref="D1410:G1410"/>
    <mergeCell ref="G1211:G1212"/>
    <mergeCell ref="D2015:G2015"/>
    <mergeCell ref="L1182:M1182"/>
    <mergeCell ref="B1492:C1492"/>
    <mergeCell ref="B737:C737"/>
    <mergeCell ref="B264:C265"/>
    <mergeCell ref="B1283:C1283"/>
    <mergeCell ref="B555:C555"/>
    <mergeCell ref="B1497:F1497"/>
    <mergeCell ref="I1642:M1643"/>
    <mergeCell ref="D194:G194"/>
    <mergeCell ref="B1124:C1124"/>
    <mergeCell ref="B92:C92"/>
    <mergeCell ref="L429:M429"/>
    <mergeCell ref="B766:C766"/>
    <mergeCell ref="B1335:C1335"/>
    <mergeCell ref="I1779:K1779"/>
    <mergeCell ref="D628:F629"/>
    <mergeCell ref="D2010:G2010"/>
    <mergeCell ref="B862:C863"/>
    <mergeCell ref="B1493:C1493"/>
    <mergeCell ref="I1990:K1990"/>
    <mergeCell ref="K171:L171"/>
    <mergeCell ref="D1436:G1436"/>
    <mergeCell ref="B77:M77"/>
    <mergeCell ref="C543:D543"/>
    <mergeCell ref="H1237:H1238"/>
    <mergeCell ref="I1020:K1020"/>
    <mergeCell ref="I292:K292"/>
    <mergeCell ref="D2041:G2041"/>
    <mergeCell ref="D1226:F1227"/>
    <mergeCell ref="B1937:C1937"/>
    <mergeCell ref="I1774:K1774"/>
    <mergeCell ref="I715:K715"/>
    <mergeCell ref="D1438:G1438"/>
    <mergeCell ref="D2034:G2034"/>
    <mergeCell ref="D975:G975"/>
    <mergeCell ref="I294:K294"/>
    <mergeCell ref="D498:F499"/>
    <mergeCell ref="H1835:H1836"/>
    <mergeCell ref="B450:C450"/>
    <mergeCell ref="I1776:K1776"/>
    <mergeCell ref="D370:G370"/>
    <mergeCell ref="G171:G172"/>
    <mergeCell ref="B1938:C1938"/>
    <mergeCell ref="D1306:G1306"/>
    <mergeCell ref="D2036:G2036"/>
    <mergeCell ref="D222:G222"/>
    <mergeCell ref="G1564:H1565"/>
    <mergeCell ref="L897:M897"/>
    <mergeCell ref="L142:M142"/>
    <mergeCell ref="B452:C452"/>
    <mergeCell ref="I1046:K1046"/>
    <mergeCell ref="B908:C908"/>
    <mergeCell ref="D1308:G1308"/>
    <mergeCell ref="B1206:C1206"/>
    <mergeCell ref="B451:C451"/>
    <mergeCell ref="B481:C481"/>
    <mergeCell ref="D310:M310"/>
    <mergeCell ref="D1337:G1337"/>
    <mergeCell ref="I1675:K1675"/>
    <mergeCell ref="B1208:C1208"/>
    <mergeCell ref="D1754:G1754"/>
    <mergeCell ref="M1757:M1758"/>
    <mergeCell ref="I950:K950"/>
    <mergeCell ref="G1887:G1888"/>
    <mergeCell ref="B1304:C1305"/>
    <mergeCell ref="I610:K610"/>
    <mergeCell ref="D396:G396"/>
    <mergeCell ref="H197:H198"/>
    <mergeCell ref="G1590:H1591"/>
    <mergeCell ref="I1704:K1704"/>
    <mergeCell ref="I188:K188"/>
    <mergeCell ref="B475:G475"/>
    <mergeCell ref="I2011:K2011"/>
    <mergeCell ref="H951:H952"/>
    <mergeCell ref="D398:G398"/>
    <mergeCell ref="I218:K218"/>
    <mergeCell ref="B1263:F1263"/>
    <mergeCell ref="D994:G994"/>
    <mergeCell ref="H795:H796"/>
    <mergeCell ref="I945:K945"/>
    <mergeCell ref="B165:C165"/>
    <mergeCell ref="B507:C507"/>
    <mergeCell ref="D1782:G1782"/>
    <mergeCell ref="D1776:G1776"/>
    <mergeCell ref="D1363:G1363"/>
    <mergeCell ref="B628:C629"/>
    <mergeCell ref="B919:C919"/>
    <mergeCell ref="B1905:G1905"/>
    <mergeCell ref="I527:M527"/>
    <mergeCell ref="I1226:M1227"/>
    <mergeCell ref="H223:H224"/>
    <mergeCell ref="I373:K373"/>
    <mergeCell ref="B1507:M1507"/>
    <mergeCell ref="D1052:G1052"/>
    <mergeCell ref="D318:G318"/>
    <mergeCell ref="I1731:J1731"/>
    <mergeCell ref="I663:K663"/>
    <mergeCell ref="I244:K244"/>
    <mergeCell ref="B377:C377"/>
    <mergeCell ref="D108:F109"/>
    <mergeCell ref="I1390:K1390"/>
    <mergeCell ref="H821:H822"/>
    <mergeCell ref="I665:J665"/>
    <mergeCell ref="L1287:M1287"/>
    <mergeCell ref="D320:G320"/>
    <mergeCell ref="I1724:K1724"/>
    <mergeCell ref="B191:C191"/>
    <mergeCell ref="D1808:G1808"/>
    <mergeCell ref="D238:F239"/>
    <mergeCell ref="G1174:H1175"/>
    <mergeCell ref="K431:L431"/>
    <mergeCell ref="I658:K658"/>
    <mergeCell ref="D13:G13"/>
    <mergeCell ref="C803:D803"/>
    <mergeCell ref="D1142:M1142"/>
    <mergeCell ref="D1049:G1049"/>
    <mergeCell ref="I1148:M1149"/>
    <mergeCell ref="D321:G321"/>
    <mergeCell ref="C1557:D1557"/>
    <mergeCell ref="B1621:C1621"/>
    <mergeCell ref="I689:K689"/>
    <mergeCell ref="B63:C63"/>
    <mergeCell ref="B974:C974"/>
    <mergeCell ref="D1740:M1740"/>
    <mergeCell ref="B1801:G1801"/>
    <mergeCell ref="D1954:F1955"/>
    <mergeCell ref="B845:C845"/>
    <mergeCell ref="B90:C90"/>
    <mergeCell ref="D1870:M1870"/>
    <mergeCell ref="B1280:C1280"/>
    <mergeCell ref="L448:M448"/>
    <mergeCell ref="I684:K684"/>
    <mergeCell ref="L1936:M1936"/>
    <mergeCell ref="D164:G164"/>
    <mergeCell ref="D760:G760"/>
    <mergeCell ref="K899:L899"/>
    <mergeCell ref="I686:K686"/>
    <mergeCell ref="C1271:D1271"/>
    <mergeCell ref="D35:G35"/>
    <mergeCell ref="D2039:G2039"/>
    <mergeCell ref="G134:H135"/>
    <mergeCell ref="D762:G762"/>
    <mergeCell ref="B1182:C1182"/>
    <mergeCell ref="D34:G34"/>
    <mergeCell ref="I992:M993"/>
    <mergeCell ref="B2058:C2059"/>
    <mergeCell ref="B1334:C1334"/>
    <mergeCell ref="I1957:M1957"/>
    <mergeCell ref="B116:C116"/>
    <mergeCell ref="G197:G198"/>
    <mergeCell ref="B787:G787"/>
    <mergeCell ref="D36:G36"/>
    <mergeCell ref="I108:M109"/>
    <mergeCell ref="B493:M493"/>
    <mergeCell ref="B869:C869"/>
    <mergeCell ref="D1391:G1391"/>
    <mergeCell ref="I1497:J1497"/>
    <mergeCell ref="D1584:M1584"/>
    <mergeCell ref="D856:M856"/>
    <mergeCell ref="B1202:C1202"/>
    <mergeCell ref="B118:C118"/>
    <mergeCell ref="H587:H588"/>
    <mergeCell ref="G795:G796"/>
    <mergeCell ref="B1385:G1385"/>
    <mergeCell ref="D1416:G1416"/>
    <mergeCell ref="D61:G61"/>
    <mergeCell ref="G498:H499"/>
    <mergeCell ref="L1780:M1780"/>
    <mergeCell ref="B1204:C1204"/>
    <mergeCell ref="D1750:G1750"/>
    <mergeCell ref="L1956:M1956"/>
    <mergeCell ref="L169:M169"/>
    <mergeCell ref="K197:L197"/>
    <mergeCell ref="I1676:K1676"/>
    <mergeCell ref="B1642:C1643"/>
    <mergeCell ref="C569:D569"/>
    <mergeCell ref="D1418:G1418"/>
    <mergeCell ref="L1651:M1651"/>
    <mergeCell ref="L896:M896"/>
    <mergeCell ref="K1861:L1861"/>
    <mergeCell ref="G223:G224"/>
    <mergeCell ref="I1806:K1806"/>
    <mergeCell ref="B813:G813"/>
    <mergeCell ref="D1610:M1610"/>
    <mergeCell ref="K795:L795"/>
    <mergeCell ref="B1653:F1653"/>
    <mergeCell ref="B292:C292"/>
    <mergeCell ref="D686:G686"/>
    <mergeCell ref="C1167:D1167"/>
    <mergeCell ref="I1954:M1955"/>
    <mergeCell ref="I916:K916"/>
    <mergeCell ref="B961:M961"/>
    <mergeCell ref="B503:C503"/>
    <mergeCell ref="I1074:K1074"/>
    <mergeCell ref="D1571:G1571"/>
    <mergeCell ref="B294:C294"/>
    <mergeCell ref="B1230:C1230"/>
    <mergeCell ref="I917:M917"/>
    <mergeCell ref="B890:C890"/>
    <mergeCell ref="L1982:M1982"/>
    <mergeCell ref="D1150:G1150"/>
    <mergeCell ref="L195:M195"/>
    <mergeCell ref="I1853:M1853"/>
    <mergeCell ref="L922:M922"/>
    <mergeCell ref="B501:G501"/>
    <mergeCell ref="D752:M752"/>
    <mergeCell ref="B162:C162"/>
    <mergeCell ref="B892:C892"/>
    <mergeCell ref="I1939:J1939"/>
    <mergeCell ref="G1460:H1461"/>
    <mergeCell ref="I1211:J1211"/>
    <mergeCell ref="I634:K634"/>
    <mergeCell ref="L793:M793"/>
    <mergeCell ref="B1679:F1679"/>
    <mergeCell ref="I1361:K1361"/>
    <mergeCell ref="H301:H302"/>
    <mergeCell ref="I1519:K1519"/>
    <mergeCell ref="B1044:C1045"/>
    <mergeCell ref="D1595:G1595"/>
    <mergeCell ref="D264:F265"/>
    <mergeCell ref="M1497:M1498"/>
    <mergeCell ref="C283:D283"/>
    <mergeCell ref="D1132:G1132"/>
    <mergeCell ref="B216:C216"/>
    <mergeCell ref="D1806:G1806"/>
    <mergeCell ref="I839:M839"/>
    <mergeCell ref="B1255:G1255"/>
    <mergeCell ref="B1704:C1704"/>
    <mergeCell ref="B188:C188"/>
    <mergeCell ref="B218:C218"/>
    <mergeCell ref="B1548:C1548"/>
    <mergeCell ref="H2017:H2018"/>
    <mergeCell ref="D1074:G1074"/>
    <mergeCell ref="B945:C945"/>
    <mergeCell ref="B190:C190"/>
    <mergeCell ref="D1220:M1220"/>
    <mergeCell ref="L1722:M1722"/>
    <mergeCell ref="I1958:K1958"/>
    <mergeCell ref="G1928:H1929"/>
    <mergeCell ref="B1408:C1409"/>
    <mergeCell ref="L662:M662"/>
    <mergeCell ref="K1627:L1627"/>
    <mergeCell ref="I1441:K1441"/>
    <mergeCell ref="B219:C219"/>
    <mergeCell ref="D290:F291"/>
    <mergeCell ref="M1523:M1524"/>
    <mergeCell ref="I1232:K1232"/>
    <mergeCell ref="G1653:G1654"/>
    <mergeCell ref="I1443:K1443"/>
    <mergeCell ref="I688:K688"/>
    <mergeCell ref="M457:M458"/>
    <mergeCell ref="I682:K682"/>
    <mergeCell ref="B285:M285"/>
    <mergeCell ref="B241:G241"/>
    <mergeCell ref="D492:M492"/>
    <mergeCell ref="D1519:G1519"/>
    <mergeCell ref="B656:C656"/>
    <mergeCell ref="G1954:H1955"/>
    <mergeCell ref="I2041:K2041"/>
    <mergeCell ref="D1521:G1521"/>
    <mergeCell ref="L688:M688"/>
    <mergeCell ref="L1625:M1625"/>
    <mergeCell ref="L864:M864"/>
    <mergeCell ref="B664:C664"/>
    <mergeCell ref="D32:G32"/>
    <mergeCell ref="B658:C658"/>
    <mergeCell ref="I1281:M1281"/>
    <mergeCell ref="B1003:F1003"/>
    <mergeCell ref="L559:M559"/>
    <mergeCell ref="B1934:C1934"/>
    <mergeCell ref="B114:C114"/>
    <mergeCell ref="B2001:M2001"/>
    <mergeCell ref="I1285:K1285"/>
    <mergeCell ref="I264:M265"/>
    <mergeCell ref="G888:H889"/>
    <mergeCell ref="I1575:J1575"/>
    <mergeCell ref="B1930:C1930"/>
    <mergeCell ref="I1156:K1156"/>
    <mergeCell ref="I401:K401"/>
    <mergeCell ref="B232:C232"/>
    <mergeCell ref="K1341:L1341"/>
    <mergeCell ref="I1883:K1883"/>
    <mergeCell ref="I862:M863"/>
    <mergeCell ref="D1547:G1547"/>
    <mergeCell ref="D732:F733"/>
    <mergeCell ref="D1232:G1232"/>
    <mergeCell ref="D786:G786"/>
    <mergeCell ref="B1103:C1103"/>
    <mergeCell ref="I1158:K1158"/>
    <mergeCell ref="I403:K403"/>
    <mergeCell ref="D1959:G1959"/>
    <mergeCell ref="I1307:M1307"/>
    <mergeCell ref="I1754:K1754"/>
    <mergeCell ref="D481:G481"/>
    <mergeCell ref="B1314:C1314"/>
    <mergeCell ref="I1885:K1885"/>
    <mergeCell ref="B137:G137"/>
    <mergeCell ref="I1157:K1157"/>
    <mergeCell ref="D815:G815"/>
    <mergeCell ref="D60:G60"/>
    <mergeCell ref="B1619:G1619"/>
    <mergeCell ref="D1961:G1961"/>
    <mergeCell ref="I290:M291"/>
    <mergeCell ref="G914:H915"/>
    <mergeCell ref="B1356:C1357"/>
    <mergeCell ref="B1620:C1620"/>
    <mergeCell ref="L272:M272"/>
    <mergeCell ref="L1462:M1462"/>
    <mergeCell ref="L403:M403"/>
    <mergeCell ref="I1772:M1773"/>
    <mergeCell ref="I398:K398"/>
    <mergeCell ref="I840:K840"/>
    <mergeCell ref="I1182:K1182"/>
    <mergeCell ref="L2067:M2067"/>
    <mergeCell ref="D882:M882"/>
    <mergeCell ref="I888:M889"/>
    <mergeCell ref="B1649:C1649"/>
    <mergeCell ref="D1720:F1721"/>
    <mergeCell ref="B1954:C1955"/>
    <mergeCell ref="I1184:K1184"/>
    <mergeCell ref="L1001:M1001"/>
    <mergeCell ref="B233:M233"/>
    <mergeCell ref="M1887:M1888"/>
    <mergeCell ref="B1715:M1715"/>
    <mergeCell ref="I535:J535"/>
    <mergeCell ref="D505:G505"/>
    <mergeCell ref="D1260:G1260"/>
    <mergeCell ref="B15:F15"/>
    <mergeCell ref="I116:K116"/>
    <mergeCell ref="I1052:K1052"/>
    <mergeCell ref="D376:G376"/>
    <mergeCell ref="D1287:G1287"/>
    <mergeCell ref="I1386:K1386"/>
    <mergeCell ref="D534:G534"/>
    <mergeCell ref="I1517:K1517"/>
    <mergeCell ref="D1883:G1883"/>
    <mergeCell ref="I1054:K1054"/>
    <mergeCell ref="I267:M267"/>
    <mergeCell ref="B3:C3"/>
    <mergeCell ref="I1388:K1388"/>
    <mergeCell ref="B1491:C1491"/>
    <mergeCell ref="D1885:G1885"/>
    <mergeCell ref="D1157:G1157"/>
    <mergeCell ref="B1677:C1677"/>
    <mergeCell ref="B1741:M1741"/>
    <mergeCell ref="B2000:C2000"/>
    <mergeCell ref="B916:C916"/>
    <mergeCell ref="L422:M422"/>
    <mergeCell ref="I732:M733"/>
    <mergeCell ref="B1798:C1799"/>
    <mergeCell ref="I167:K167"/>
    <mergeCell ref="I142:K142"/>
    <mergeCell ref="I1697:M1697"/>
    <mergeCell ref="D680:F681"/>
    <mergeCell ref="D973:G973"/>
    <mergeCell ref="M1731:M1732"/>
    <mergeCell ref="I1237:J1237"/>
    <mergeCell ref="I1228:K1228"/>
    <mergeCell ref="I169:K169"/>
    <mergeCell ref="M847:M848"/>
    <mergeCell ref="B1611:M1611"/>
    <mergeCell ref="D1278:F1279"/>
    <mergeCell ref="I1230:K1230"/>
    <mergeCell ref="D1911:G1911"/>
    <mergeCell ref="I1522:K1522"/>
    <mergeCell ref="I767:K767"/>
    <mergeCell ref="B1419:F1419"/>
    <mergeCell ref="K561:L561"/>
    <mergeCell ref="D1490:G1490"/>
    <mergeCell ref="I1720:M1721"/>
    <mergeCell ref="I1101:K1101"/>
    <mergeCell ref="I164:K164"/>
    <mergeCell ref="D843:G843"/>
    <mergeCell ref="L1833:M1833"/>
    <mergeCell ref="I1828:K1828"/>
    <mergeCell ref="B1415:C1415"/>
    <mergeCell ref="D1912:G1912"/>
    <mergeCell ref="G1278:H1279"/>
    <mergeCell ref="B2017:F2017"/>
    <mergeCell ref="B1984:C1984"/>
    <mergeCell ref="B1844:C1844"/>
    <mergeCell ref="I195:K195"/>
    <mergeCell ref="C907:D907"/>
    <mergeCell ref="B1417:C1417"/>
    <mergeCell ref="B662:C662"/>
    <mergeCell ref="D1246:M1246"/>
    <mergeCell ref="B701:M701"/>
    <mergeCell ref="B960:C960"/>
    <mergeCell ref="I66:K66"/>
    <mergeCell ref="B2013:C2013"/>
    <mergeCell ref="I1705:J1705"/>
    <mergeCell ref="I793:K793"/>
    <mergeCell ref="B1410:C1410"/>
    <mergeCell ref="B1445:F1445"/>
    <mergeCell ref="D142:G142"/>
    <mergeCell ref="I1127:K1127"/>
    <mergeCell ref="I190:K190"/>
    <mergeCell ref="B2015:C2015"/>
    <mergeCell ref="B2079:M2079"/>
    <mergeCell ref="D869:G869"/>
    <mergeCell ref="L1618:M1618"/>
    <mergeCell ref="D1122:F1123"/>
    <mergeCell ref="I1854:K1854"/>
    <mergeCell ref="D144:G144"/>
    <mergeCell ref="B1441:C1441"/>
    <mergeCell ref="I1129:K1129"/>
    <mergeCell ref="B1870:C1870"/>
    <mergeCell ref="D898:G898"/>
    <mergeCell ref="I1881:K1881"/>
    <mergeCell ref="I1856:K1856"/>
    <mergeCell ref="D1205:G1205"/>
    <mergeCell ref="B1443:C1443"/>
    <mergeCell ref="B688:C688"/>
    <mergeCell ref="D1625:G1625"/>
    <mergeCell ref="B682:C682"/>
    <mergeCell ref="D139:G139"/>
    <mergeCell ref="I1910:K1910"/>
    <mergeCell ref="B375:C375"/>
    <mergeCell ref="D446:F447"/>
    <mergeCell ref="B2041:C2041"/>
    <mergeCell ref="G1367:G1368"/>
    <mergeCell ref="I1003:J1003"/>
    <mergeCell ref="I579:M579"/>
    <mergeCell ref="I2061:M2061"/>
    <mergeCell ref="M613:M614"/>
    <mergeCell ref="I1180:K1180"/>
    <mergeCell ref="B2068:C2068"/>
    <mergeCell ref="D206:M206"/>
    <mergeCell ref="B891:G891"/>
    <mergeCell ref="D1044:F1045"/>
    <mergeCell ref="B554:C554"/>
    <mergeCell ref="H1757:H1758"/>
    <mergeCell ref="I1601:J1601"/>
    <mergeCell ref="I1907:K1907"/>
    <mergeCell ref="D960:M960"/>
    <mergeCell ref="D1256:G1256"/>
    <mergeCell ref="G1668:H1669"/>
    <mergeCell ref="B1887:F1887"/>
    <mergeCell ref="I1778:K1778"/>
    <mergeCell ref="D584:G584"/>
    <mergeCell ref="K1367:L1367"/>
    <mergeCell ref="I1600:K1600"/>
    <mergeCell ref="I1594:K1594"/>
    <mergeCell ref="I1936:K1936"/>
    <mergeCell ref="D1258:G1258"/>
    <mergeCell ref="C1739:D1739"/>
    <mergeCell ref="D918:G918"/>
    <mergeCell ref="B1156:C1156"/>
    <mergeCell ref="B401:C401"/>
    <mergeCell ref="D1854:G1854"/>
    <mergeCell ref="L2060:M2060"/>
    <mergeCell ref="I456:K456"/>
    <mergeCell ref="D2012:G2012"/>
    <mergeCell ref="I1183:K1183"/>
    <mergeCell ref="B272:C272"/>
    <mergeCell ref="K1965:L1965"/>
    <mergeCell ref="I293:M293"/>
    <mergeCell ref="D1856:G1856"/>
    <mergeCell ref="B467:M467"/>
    <mergeCell ref="B1754:C1754"/>
    <mergeCell ref="I1595:K1595"/>
    <mergeCell ref="D2014:G2014"/>
    <mergeCell ref="L298:M298"/>
    <mergeCell ref="L1488:M1488"/>
    <mergeCell ref="B274:C274"/>
    <mergeCell ref="H743:H744"/>
    <mergeCell ref="I138:K138"/>
    <mergeCell ref="I587:J587"/>
    <mergeCell ref="B1781:C1781"/>
    <mergeCell ref="B1065:M1065"/>
    <mergeCell ref="I1620:K1620"/>
    <mergeCell ref="I9:K9"/>
    <mergeCell ref="I1021:M1021"/>
    <mergeCell ref="I895:K895"/>
    <mergeCell ref="I140:K140"/>
    <mergeCell ref="L299:M299"/>
    <mergeCell ref="B1028:C1028"/>
    <mergeCell ref="D1696:G1696"/>
    <mergeCell ref="D4:F5"/>
    <mergeCell ref="K1835:L1835"/>
    <mergeCell ref="B269:C269"/>
    <mergeCell ref="I1622:K1622"/>
    <mergeCell ref="I894:K894"/>
    <mergeCell ref="D971:G971"/>
    <mergeCell ref="B1333:G1333"/>
    <mergeCell ref="B1782:C1782"/>
    <mergeCell ref="I11:K11"/>
    <mergeCell ref="B752:C752"/>
    <mergeCell ref="D1725:G1725"/>
    <mergeCell ref="I738:K738"/>
    <mergeCell ref="B325:C325"/>
    <mergeCell ref="I896:K896"/>
    <mergeCell ref="I1651:K1651"/>
    <mergeCell ref="D245:G245"/>
    <mergeCell ref="M1003:M1004"/>
    <mergeCell ref="B414:C414"/>
    <mergeCell ref="B1052:C1052"/>
    <mergeCell ref="G1133:G1134"/>
    <mergeCell ref="D1434:F1435"/>
    <mergeCell ref="D1727:G1727"/>
    <mergeCell ref="D972:G972"/>
    <mergeCell ref="I1044:M1045"/>
    <mergeCell ref="B1386:C1386"/>
    <mergeCell ref="B923:C923"/>
    <mergeCell ref="D1183:G1183"/>
    <mergeCell ref="B1054:C1054"/>
    <mergeCell ref="L1858:M1858"/>
    <mergeCell ref="B320:C320"/>
    <mergeCell ref="L1072:M1072"/>
    <mergeCell ref="D1910:G1910"/>
    <mergeCell ref="D240:G240"/>
    <mergeCell ref="D726:M726"/>
    <mergeCell ref="B1359:G1359"/>
    <mergeCell ref="B1808:C1808"/>
    <mergeCell ref="G1434:H1435"/>
    <mergeCell ref="I1521:K1521"/>
    <mergeCell ref="M899:M900"/>
    <mergeCell ref="I608:K608"/>
    <mergeCell ref="L767:M767"/>
    <mergeCell ref="L12:M12"/>
    <mergeCell ref="I1335:K1335"/>
    <mergeCell ref="G550:H551"/>
    <mergeCell ref="I301:J301"/>
    <mergeCell ref="D271:G271"/>
    <mergeCell ref="M1029:M1030"/>
    <mergeCell ref="L1832:M1832"/>
    <mergeCell ref="L1826:M1826"/>
    <mergeCell ref="B769:F769"/>
    <mergeCell ref="L39:M39"/>
    <mergeCell ref="G1159:G1160"/>
    <mergeCell ref="I818:K818"/>
    <mergeCell ref="B38:C38"/>
    <mergeCell ref="K67:L67"/>
    <mergeCell ref="I609:K609"/>
    <mergeCell ref="C439:D439"/>
    <mergeCell ref="D894:G894"/>
    <mergeCell ref="B134:C135"/>
    <mergeCell ref="I1852:K1852"/>
    <mergeCell ref="I820:K820"/>
    <mergeCell ref="I65:K65"/>
    <mergeCell ref="I33:M33"/>
    <mergeCell ref="G1757:G1758"/>
    <mergeCell ref="B40:C40"/>
    <mergeCell ref="I611:K611"/>
    <mergeCell ref="I1547:K1547"/>
    <mergeCell ref="L1728:M1728"/>
    <mergeCell ref="I1207:K1207"/>
    <mergeCell ref="D896:G896"/>
    <mergeCell ref="D141:G141"/>
    <mergeCell ref="B767:C767"/>
    <mergeCell ref="B345:G345"/>
    <mergeCell ref="L1131:M1131"/>
    <mergeCell ref="L370:M370"/>
    <mergeCell ref="D1623:G1623"/>
    <mergeCell ref="B2043:F2043"/>
    <mergeCell ref="B164:C164"/>
    <mergeCell ref="L916:M916"/>
    <mergeCell ref="B2037:C2037"/>
    <mergeCell ref="L1852:M1852"/>
    <mergeCell ref="L65:M65"/>
    <mergeCell ref="B1828:C1828"/>
    <mergeCell ref="B35:C35"/>
    <mergeCell ref="L1729:M1729"/>
    <mergeCell ref="L968:M968"/>
    <mergeCell ref="B2039:C2039"/>
    <mergeCell ref="G394:H395"/>
    <mergeCell ref="G1445:G1446"/>
    <mergeCell ref="I504:K504"/>
    <mergeCell ref="B66:C66"/>
    <mergeCell ref="I662:K662"/>
    <mergeCell ref="I838:K838"/>
    <mergeCell ref="H93:H94"/>
    <mergeCell ref="B1377:M1377"/>
    <mergeCell ref="B180:C180"/>
    <mergeCell ref="B552:C552"/>
    <mergeCell ref="G992:H993"/>
    <mergeCell ref="I506:K506"/>
    <mergeCell ref="D1688:M1688"/>
    <mergeCell ref="I533:K533"/>
    <mergeCell ref="D1902:F1903"/>
    <mergeCell ref="I1260:K1260"/>
    <mergeCell ref="I505:K505"/>
    <mergeCell ref="D924:G924"/>
    <mergeCell ref="D609:G609"/>
    <mergeCell ref="M1367:M1368"/>
    <mergeCell ref="B480:C480"/>
    <mergeCell ref="L844:M844"/>
    <mergeCell ref="G717:G718"/>
    <mergeCell ref="D1336:G1336"/>
    <mergeCell ref="C1817:D1817"/>
    <mergeCell ref="B1750:C1750"/>
    <mergeCell ref="I1262:K1262"/>
    <mergeCell ref="D1985:G1985"/>
    <mergeCell ref="B1159:F1159"/>
    <mergeCell ref="B1881:C1881"/>
    <mergeCell ref="D611:G611"/>
    <mergeCell ref="C673:D673"/>
    <mergeCell ref="D1338:G1338"/>
    <mergeCell ref="B1454:C1454"/>
    <mergeCell ref="G316:H317"/>
    <mergeCell ref="L1573:M1573"/>
    <mergeCell ref="B997:C997"/>
    <mergeCell ref="B1752:C1752"/>
    <mergeCell ref="B1910:C1910"/>
    <mergeCell ref="L84:M84"/>
    <mergeCell ref="I394:M395"/>
    <mergeCell ref="B524:C525"/>
    <mergeCell ref="B1460:C1461"/>
    <mergeCell ref="I217:K217"/>
    <mergeCell ref="I559:K559"/>
    <mergeCell ref="B2006:C2007"/>
    <mergeCell ref="D635:G635"/>
    <mergeCell ref="M1393:M1394"/>
    <mergeCell ref="I1618:K1618"/>
    <mergeCell ref="B1221:M1221"/>
    <mergeCell ref="D766:G766"/>
    <mergeCell ref="D888:F889"/>
    <mergeCell ref="D1824:F1825"/>
    <mergeCell ref="D1362:G1362"/>
    <mergeCell ref="B1185:F1185"/>
    <mergeCell ref="D637:G637"/>
    <mergeCell ref="H1497:H1498"/>
    <mergeCell ref="I1647:K1647"/>
    <mergeCell ref="B1819:M1819"/>
    <mergeCell ref="D1364:G1364"/>
    <mergeCell ref="B1480:C1480"/>
    <mergeCell ref="I220:K220"/>
    <mergeCell ref="B1594:C1594"/>
    <mergeCell ref="D1698:G1698"/>
    <mergeCell ref="L1495:M1495"/>
    <mergeCell ref="I1490:K1490"/>
    <mergeCell ref="G4:H5"/>
    <mergeCell ref="L1286:M1286"/>
    <mergeCell ref="B710:C710"/>
    <mergeCell ref="D970:G970"/>
    <mergeCell ref="B868:C868"/>
    <mergeCell ref="G1824:H1825"/>
    <mergeCell ref="K1705:L1705"/>
    <mergeCell ref="C75:D75"/>
    <mergeCell ref="B1595:C1595"/>
    <mergeCell ref="D186:F187"/>
    <mergeCell ref="I1367:J1367"/>
    <mergeCell ref="D479:G479"/>
    <mergeCell ref="B1168:C1168"/>
    <mergeCell ref="I274:K274"/>
    <mergeCell ref="D1454:M1454"/>
    <mergeCell ref="B1466:C1466"/>
    <mergeCell ref="H1523:H1524"/>
    <mergeCell ref="B1806:C1806"/>
    <mergeCell ref="B1902:C1903"/>
    <mergeCell ref="D350:G350"/>
    <mergeCell ref="D570:M570"/>
    <mergeCell ref="K1133:L1133"/>
    <mergeCell ref="B9:C9"/>
    <mergeCell ref="C1505:D1505"/>
    <mergeCell ref="D784:F785"/>
    <mergeCell ref="B1073:G1073"/>
    <mergeCell ref="D1077:G1077"/>
    <mergeCell ref="I1332:K1332"/>
    <mergeCell ref="D1751:G1751"/>
    <mergeCell ref="B925:F925"/>
    <mergeCell ref="D996:G996"/>
    <mergeCell ref="D352:G352"/>
    <mergeCell ref="D1288:G1288"/>
    <mergeCell ref="I607:K607"/>
    <mergeCell ref="G1850:H1851"/>
    <mergeCell ref="K1731:L1731"/>
    <mergeCell ref="I144:K144"/>
    <mergeCell ref="D867:G867"/>
    <mergeCell ref="B738:C738"/>
    <mergeCell ref="I1334:K1334"/>
    <mergeCell ref="D1413:G1413"/>
    <mergeCell ref="B290:C291"/>
    <mergeCell ref="B1523:F1523"/>
    <mergeCell ref="C101:D101"/>
    <mergeCell ref="L1254:M1254"/>
    <mergeCell ref="I1824:M1825"/>
    <mergeCell ref="L455:M455"/>
    <mergeCell ref="I1205:K1205"/>
    <mergeCell ref="B792:C792"/>
    <mergeCell ref="B1818:C1818"/>
    <mergeCell ref="B831:M831"/>
    <mergeCell ref="B1090:C1090"/>
    <mergeCell ref="B888:C889"/>
    <mergeCell ref="B1519:C1519"/>
    <mergeCell ref="I787:M787"/>
    <mergeCell ref="B1826:C1826"/>
    <mergeCell ref="I1236:K1236"/>
    <mergeCell ref="M275:M276"/>
    <mergeCell ref="B39:C39"/>
    <mergeCell ref="B951:F951"/>
    <mergeCell ref="B103:M103"/>
    <mergeCell ref="L1053:M1053"/>
    <mergeCell ref="I633:K633"/>
    <mergeCell ref="H483:H484"/>
    <mergeCell ref="I327:J327"/>
    <mergeCell ref="B1099:G1099"/>
    <mergeCell ref="D1252:F1253"/>
    <mergeCell ref="B1521:C1521"/>
    <mergeCell ref="D2067:G2067"/>
    <mergeCell ref="I170:K170"/>
    <mergeCell ref="B67:F67"/>
    <mergeCell ref="I1360:K1360"/>
    <mergeCell ref="I1809:J1809"/>
    <mergeCell ref="H1965:H1966"/>
    <mergeCell ref="I1081:J1081"/>
    <mergeCell ref="D1464:G1464"/>
    <mergeCell ref="B316:C317"/>
    <mergeCell ref="B1392:C1392"/>
    <mergeCell ref="B1549:F1549"/>
    <mergeCell ref="D246:G246"/>
    <mergeCell ref="I1650:K1650"/>
    <mergeCell ref="I1231:K1231"/>
    <mergeCell ref="B160:C161"/>
    <mergeCell ref="D580:G580"/>
    <mergeCell ref="B818:C818"/>
    <mergeCell ref="C1947:D1947"/>
    <mergeCell ref="D711:G711"/>
    <mergeCell ref="D2062:G2062"/>
    <mergeCell ref="D248:G248"/>
    <mergeCell ref="B914:C915"/>
    <mergeCell ref="B1545:C1545"/>
    <mergeCell ref="I1233:K1233"/>
    <mergeCell ref="B1852:C1852"/>
    <mergeCell ref="D582:G582"/>
    <mergeCell ref="B820:C820"/>
    <mergeCell ref="B65:C65"/>
    <mergeCell ref="B129:M129"/>
    <mergeCell ref="B1547:C1547"/>
    <mergeCell ref="L506:M506"/>
    <mergeCell ref="D336:M336"/>
    <mergeCell ref="B50:C50"/>
    <mergeCell ref="B1418:C1418"/>
    <mergeCell ref="I346:K346"/>
    <mergeCell ref="B479:C479"/>
    <mergeCell ref="M1783:M1784"/>
    <mergeCell ref="L812:M812"/>
    <mergeCell ref="I557:K557"/>
    <mergeCell ref="D422:G422"/>
    <mergeCell ref="I348:K348"/>
    <mergeCell ref="K1497:L1497"/>
    <mergeCell ref="I1284:K1284"/>
    <mergeCell ref="D1904:G1904"/>
    <mergeCell ref="I944:K944"/>
    <mergeCell ref="D117:G117"/>
    <mergeCell ref="D633:G633"/>
    <mergeCell ref="B504:C504"/>
    <mergeCell ref="C1869:D1869"/>
    <mergeCell ref="D424:G424"/>
    <mergeCell ref="D1360:G1360"/>
    <mergeCell ref="B509:F509"/>
    <mergeCell ref="I971:K971"/>
    <mergeCell ref="D295:G295"/>
    <mergeCell ref="B533:C533"/>
    <mergeCell ref="D1231:G1231"/>
    <mergeCell ref="L136:M136"/>
    <mergeCell ref="D1389:G1389"/>
    <mergeCell ref="B1260:C1260"/>
    <mergeCell ref="B505:C505"/>
    <mergeCell ref="D1642:F1643"/>
    <mergeCell ref="B1558:C1558"/>
    <mergeCell ref="I1252:M1253"/>
    <mergeCell ref="I245:K245"/>
    <mergeCell ref="I1002:K1002"/>
    <mergeCell ref="D1233:G1233"/>
    <mergeCell ref="B376:C376"/>
    <mergeCell ref="H249:H250"/>
    <mergeCell ref="B1262:C1262"/>
    <mergeCell ref="M1809:M1810"/>
    <mergeCell ref="I1757:J1757"/>
    <mergeCell ref="D134:F135"/>
    <mergeCell ref="H847:H848"/>
    <mergeCell ref="I691:J691"/>
    <mergeCell ref="I997:K997"/>
    <mergeCell ref="D346:G346"/>
    <mergeCell ref="D477:G477"/>
    <mergeCell ref="G758:H759"/>
    <mergeCell ref="I113:K113"/>
    <mergeCell ref="K457:L457"/>
    <mergeCell ref="I999:K999"/>
    <mergeCell ref="I1278:M1279"/>
    <mergeCell ref="B1618:C1618"/>
    <mergeCell ref="I271:K271"/>
    <mergeCell ref="D348:G348"/>
    <mergeCell ref="C829:D829"/>
    <mergeCell ref="M1133:M1134"/>
    <mergeCell ref="K1939:L1939"/>
    <mergeCell ref="D944:G944"/>
    <mergeCell ref="K1211:L1211"/>
    <mergeCell ref="G483:G484"/>
    <mergeCell ref="I423:M423"/>
    <mergeCell ref="D1075:G1075"/>
    <mergeCell ref="I115:K115"/>
    <mergeCell ref="D347:G347"/>
    <mergeCell ref="B734:C734"/>
    <mergeCell ref="B973:C973"/>
    <mergeCell ref="C1583:D1583"/>
    <mergeCell ref="I2060:K2060"/>
    <mergeCell ref="I273:K273"/>
    <mergeCell ref="B1647:C1647"/>
    <mergeCell ref="G1965:G1966"/>
    <mergeCell ref="B429:C429"/>
    <mergeCell ref="I1000:K1000"/>
    <mergeCell ref="D1104:G1104"/>
    <mergeCell ref="G30:H31"/>
    <mergeCell ref="D349:G349"/>
    <mergeCell ref="B220:C220"/>
    <mergeCell ref="B736:C736"/>
    <mergeCell ref="L1339:M1339"/>
    <mergeCell ref="B518:C518"/>
    <mergeCell ref="G1237:G1238"/>
    <mergeCell ref="L578:M578"/>
    <mergeCell ref="B2:C2"/>
    <mergeCell ref="D1831:G1831"/>
    <mergeCell ref="B1490:C1490"/>
    <mergeCell ref="D1896:M1896"/>
    <mergeCell ref="K483:L483"/>
    <mergeCell ref="B765:C765"/>
    <mergeCell ref="D374:G374"/>
    <mergeCell ref="L1962:M1962"/>
    <mergeCell ref="L1937:M1937"/>
    <mergeCell ref="D1101:G1101"/>
    <mergeCell ref="B1948:C1948"/>
    <mergeCell ref="I712:K712"/>
    <mergeCell ref="L1209:M1209"/>
    <mergeCell ref="I1988:K1988"/>
    <mergeCell ref="D794:G794"/>
    <mergeCell ref="I1982:K1982"/>
    <mergeCell ref="D375:G375"/>
    <mergeCell ref="D1792:M1792"/>
    <mergeCell ref="G1263:G1264"/>
    <mergeCell ref="B1853:G1853"/>
    <mergeCell ref="M93:M94"/>
    <mergeCell ref="L1234:M1234"/>
    <mergeCell ref="B142:C142"/>
    <mergeCell ref="I713:K713"/>
    <mergeCell ref="D524:F525"/>
    <mergeCell ref="B1332:C1332"/>
    <mergeCell ref="L1052:M1052"/>
    <mergeCell ref="B607:C607"/>
    <mergeCell ref="D2060:G2060"/>
    <mergeCell ref="D789:G789"/>
    <mergeCell ref="B1515:G1515"/>
    <mergeCell ref="B1543:C1543"/>
    <mergeCell ref="B144:C144"/>
    <mergeCell ref="M691:M692"/>
    <mergeCell ref="B1116:C1116"/>
    <mergeCell ref="L1235:M1235"/>
    <mergeCell ref="L1650:M1650"/>
    <mergeCell ref="B186:C187"/>
    <mergeCell ref="B1205:C1205"/>
    <mergeCell ref="D814:G814"/>
    <mergeCell ref="G951:G952"/>
    <mergeCell ref="B1668:C1669"/>
    <mergeCell ref="B1932:C1932"/>
    <mergeCell ref="D89:G89"/>
    <mergeCell ref="M119:M120"/>
    <mergeCell ref="I344:K344"/>
    <mergeCell ref="I1674:K1674"/>
    <mergeCell ref="D550:F551"/>
    <mergeCell ref="I1832:K1832"/>
    <mergeCell ref="B839:G839"/>
    <mergeCell ref="I1826:K1826"/>
    <mergeCell ref="I39:K39"/>
    <mergeCell ref="D2032:F2033"/>
    <mergeCell ref="K821:L821"/>
    <mergeCell ref="B318:C318"/>
    <mergeCell ref="I1703:K1703"/>
    <mergeCell ref="B170:C170"/>
    <mergeCell ref="M717:M718"/>
    <mergeCell ref="I942:K942"/>
    <mergeCell ref="B545:M545"/>
    <mergeCell ref="G847:G848"/>
    <mergeCell ref="I1100:K1100"/>
    <mergeCell ref="B1437:G1437"/>
    <mergeCell ref="D1779:G1779"/>
    <mergeCell ref="B1650:C1650"/>
    <mergeCell ref="B1256:C1256"/>
    <mergeCell ref="L2008:M2008"/>
    <mergeCell ref="L949:M949"/>
    <mergeCell ref="D1176:G1176"/>
    <mergeCell ref="L221:M221"/>
    <mergeCell ref="B506:C506"/>
    <mergeCell ref="L1703:M1703"/>
    <mergeCell ref="L948:M948"/>
    <mergeCell ref="B1127:C1127"/>
    <mergeCell ref="K1913:L1913"/>
    <mergeCell ref="L1124:M1124"/>
    <mergeCell ref="B1258:C1258"/>
    <mergeCell ref="J2:K2"/>
    <mergeCell ref="D715:G715"/>
    <mergeCell ref="B76:C76"/>
    <mergeCell ref="L819:M819"/>
    <mergeCell ref="B1129:C1129"/>
    <mergeCell ref="I1387:K1387"/>
    <mergeCell ref="B830:C830"/>
    <mergeCell ref="B561:F561"/>
    <mergeCell ref="I1545:K1545"/>
    <mergeCell ref="D394:F395"/>
    <mergeCell ref="B2014:C2014"/>
    <mergeCell ref="D1330:F1331"/>
    <mergeCell ref="I243:K243"/>
    <mergeCell ref="I1756:K1756"/>
    <mergeCell ref="D12:G12"/>
    <mergeCell ref="I1416:K1416"/>
    <mergeCell ref="D1930:G1930"/>
    <mergeCell ref="D1202:G1202"/>
    <mergeCell ref="D143:G143"/>
    <mergeCell ref="H1003:H1004"/>
    <mergeCell ref="I58:K58"/>
    <mergeCell ref="G691:G692"/>
    <mergeCell ref="D992:F993"/>
    <mergeCell ref="D1807:G1807"/>
    <mergeCell ref="B1281:G1281"/>
    <mergeCell ref="D1046:G1046"/>
    <mergeCell ref="D14:G14"/>
    <mergeCell ref="D1204:G1204"/>
    <mergeCell ref="I1434:M1435"/>
    <mergeCell ref="B244:C244"/>
    <mergeCell ref="D741:G741"/>
    <mergeCell ref="D1496:G1496"/>
    <mergeCell ref="B397:G397"/>
    <mergeCell ref="B1574:C1574"/>
    <mergeCell ref="H1601:H1602"/>
    <mergeCell ref="D1800:G1800"/>
    <mergeCell ref="B971:C971"/>
    <mergeCell ref="I550:M551"/>
    <mergeCell ref="D1802:G1802"/>
    <mergeCell ref="L117:M117"/>
    <mergeCell ref="B544:C544"/>
    <mergeCell ref="I2032:M2033"/>
    <mergeCell ref="L663:M663"/>
    <mergeCell ref="B87:C87"/>
    <mergeCell ref="B245:C245"/>
    <mergeCell ref="M1549:M1550"/>
    <mergeCell ref="B814:C814"/>
    <mergeCell ref="H1029:H1030"/>
    <mergeCell ref="B972:C972"/>
    <mergeCell ref="I1469:K1469"/>
    <mergeCell ref="I714:K714"/>
    <mergeCell ref="I1444:K1444"/>
    <mergeCell ref="D76:M76"/>
    <mergeCell ref="D1860:G1860"/>
    <mergeCell ref="B1975:M1975"/>
    <mergeCell ref="D1520:G1520"/>
    <mergeCell ref="D1126:G1126"/>
    <mergeCell ref="B275:F275"/>
    <mergeCell ref="I716:K716"/>
    <mergeCell ref="D162:G162"/>
    <mergeCell ref="I2067:K2067"/>
    <mergeCell ref="D454:G454"/>
    <mergeCell ref="B570:C570"/>
    <mergeCell ref="K1237:L1237"/>
    <mergeCell ref="B113:C113"/>
    <mergeCell ref="C1609:D1609"/>
    <mergeCell ref="D373:G373"/>
    <mergeCell ref="B999:C999"/>
    <mergeCell ref="B271:C271"/>
    <mergeCell ref="B873:F873"/>
    <mergeCell ref="G472:H473"/>
    <mergeCell ref="D1855:G1855"/>
    <mergeCell ref="B115:C115"/>
    <mergeCell ref="I711:K711"/>
    <mergeCell ref="B1962:C1962"/>
    <mergeCell ref="B394:C395"/>
    <mergeCell ref="B1956:C1956"/>
    <mergeCell ref="I742:K742"/>
    <mergeCell ref="I8:K8"/>
    <mergeCell ref="B1273:M1273"/>
    <mergeCell ref="D758:F759"/>
    <mergeCell ref="D818:G818"/>
    <mergeCell ref="D1573:G1573"/>
    <mergeCell ref="D812:G812"/>
    <mergeCell ref="M1991:M1992"/>
    <mergeCell ref="D84:G84"/>
    <mergeCell ref="I429:K429"/>
    <mergeCell ref="I10:K10"/>
    <mergeCell ref="D1444:G1444"/>
    <mergeCell ref="D689:G689"/>
    <mergeCell ref="D1566:G1566"/>
    <mergeCell ref="H1367:H1368"/>
    <mergeCell ref="I1492:K1492"/>
    <mergeCell ref="I737:K737"/>
    <mergeCell ref="I431:J431"/>
    <mergeCell ref="D841:G841"/>
    <mergeCell ref="D86:G86"/>
    <mergeCell ref="B712:C712"/>
    <mergeCell ref="I316:M317"/>
    <mergeCell ref="G940:H941"/>
    <mergeCell ref="D1568:G1568"/>
    <mergeCell ref="B420:C421"/>
    <mergeCell ref="B502:C502"/>
    <mergeCell ref="D684:G684"/>
    <mergeCell ref="G1003:G1004"/>
    <mergeCell ref="D908:M908"/>
    <mergeCell ref="B1990:C1990"/>
    <mergeCell ref="D842:G842"/>
    <mergeCell ref="I914:M915"/>
    <mergeCell ref="B1675:C1675"/>
    <mergeCell ref="L194:M194"/>
    <mergeCell ref="I1210:K1210"/>
    <mergeCell ref="I455:K455"/>
    <mergeCell ref="B924:C924"/>
    <mergeCell ref="L1676:M1676"/>
    <mergeCell ref="H457:H458"/>
    <mergeCell ref="I1937:K1937"/>
    <mergeCell ref="D1286:G1286"/>
    <mergeCell ref="D531:G531"/>
    <mergeCell ref="D1506:M1506"/>
    <mergeCell ref="I326:K326"/>
    <mergeCell ref="I1965:J1965"/>
    <mergeCell ref="B1985:C1985"/>
    <mergeCell ref="I1053:K1053"/>
    <mergeCell ref="L214:M214"/>
    <mergeCell ref="I450:K450"/>
    <mergeCell ref="D560:G560"/>
    <mergeCell ref="B639:F639"/>
    <mergeCell ref="D2042:G2042"/>
    <mergeCell ref="D1803:G1803"/>
    <mergeCell ref="K119:L119"/>
    <mergeCell ref="D404:G404"/>
    <mergeCell ref="D526:G526"/>
    <mergeCell ref="K665:L665"/>
    <mergeCell ref="I452:K452"/>
    <mergeCell ref="C1037:D1037"/>
    <mergeCell ref="D737:G737"/>
    <mergeCell ref="I786:K786"/>
    <mergeCell ref="B4:C5"/>
    <mergeCell ref="I1722:K1722"/>
    <mergeCell ref="D528:G528"/>
    <mergeCell ref="B1703:C1703"/>
    <mergeCell ref="D555:G555"/>
    <mergeCell ref="B1767:M1767"/>
    <mergeCell ref="B942:C942"/>
    <mergeCell ref="I758:M759"/>
    <mergeCell ref="B1824:C1825"/>
    <mergeCell ref="B1100:C1100"/>
    <mergeCell ref="I1723:M1723"/>
    <mergeCell ref="B1696:C1696"/>
    <mergeCell ref="B637:C637"/>
    <mergeCell ref="B553:G553"/>
    <mergeCell ref="L240:M240"/>
    <mergeCell ref="D706:F707"/>
    <mergeCell ref="I1263:J1263"/>
    <mergeCell ref="I1567:M1567"/>
    <mergeCell ref="B1698:C1698"/>
    <mergeCell ref="G1330:H1331"/>
    <mergeCell ref="D430:G430"/>
    <mergeCell ref="M873:M874"/>
    <mergeCell ref="I1440:K1440"/>
    <mergeCell ref="G561:G562"/>
    <mergeCell ref="C1063:D1063"/>
    <mergeCell ref="G264:H265"/>
    <mergeCell ref="I1861:J1861"/>
    <mergeCell ref="B970:C970"/>
    <mergeCell ref="D1516:G1516"/>
    <mergeCell ref="I1442:K1442"/>
    <mergeCell ref="C179:D179"/>
    <mergeCell ref="B1850:C1851"/>
    <mergeCell ref="D450:G450"/>
    <mergeCell ref="B1756:C1756"/>
    <mergeCell ref="D1938:G1938"/>
    <mergeCell ref="B579:G579"/>
    <mergeCell ref="B1416:C1416"/>
    <mergeCell ref="D1376:M1376"/>
    <mergeCell ref="I1593:M1593"/>
    <mergeCell ref="B2061:G2061"/>
    <mergeCell ref="B58:C58"/>
    <mergeCell ref="D452:G452"/>
    <mergeCell ref="B423:G423"/>
    <mergeCell ref="B872:C872"/>
    <mergeCell ref="C933:D933"/>
    <mergeCell ref="B350:C350"/>
    <mergeCell ref="I1124:K1124"/>
    <mergeCell ref="G587:G588"/>
    <mergeCell ref="B727:M727"/>
    <mergeCell ref="B1024:C1024"/>
    <mergeCell ref="B1177:G1177"/>
    <mergeCell ref="B60:C60"/>
    <mergeCell ref="L558:M558"/>
    <mergeCell ref="B996:C996"/>
    <mergeCell ref="I819:K819"/>
    <mergeCell ref="B1029:F1029"/>
    <mergeCell ref="B1751:C1751"/>
    <mergeCell ref="L1748:M1748"/>
    <mergeCell ref="I1153:K1153"/>
    <mergeCell ref="I847:J847"/>
    <mergeCell ref="B867:C867"/>
    <mergeCell ref="L682:M682"/>
    <mergeCell ref="I977:J977"/>
    <mergeCell ref="I1155:K1155"/>
    <mergeCell ref="C23:D23"/>
    <mergeCell ref="D478:G478"/>
    <mergeCell ref="I552:K552"/>
    <mergeCell ref="I1882:K1882"/>
    <mergeCell ref="H67:H68"/>
    <mergeCell ref="B1469:C1469"/>
    <mergeCell ref="I89:K89"/>
    <mergeCell ref="D1958:G1958"/>
    <mergeCell ref="B810:C811"/>
    <mergeCell ref="B585:C585"/>
    <mergeCell ref="I873:J873"/>
    <mergeCell ref="B2067:C2067"/>
    <mergeCell ref="I605:M605"/>
    <mergeCell ref="L611:M611"/>
    <mergeCell ref="B1021:G1021"/>
    <mergeCell ref="D1174:F1175"/>
    <mergeCell ref="B1464:C1464"/>
    <mergeCell ref="L1670:M1670"/>
    <mergeCell ref="D196:G196"/>
    <mergeCell ref="L402:M402"/>
    <mergeCell ref="G327:G328"/>
    <mergeCell ref="B920:C920"/>
    <mergeCell ref="B580:C580"/>
    <mergeCell ref="G212:H213"/>
    <mergeCell ref="I1627:J1627"/>
    <mergeCell ref="H1783:H1784"/>
    <mergeCell ref="B711:C711"/>
    <mergeCell ref="I1203:M1203"/>
    <mergeCell ref="G1694:H1695"/>
    <mergeCell ref="I1208:K1208"/>
    <mergeCell ref="D1984:G1984"/>
    <mergeCell ref="I1804:K1804"/>
    <mergeCell ref="B582:C582"/>
    <mergeCell ref="K1393:L1393"/>
    <mergeCell ref="D191:G191"/>
    <mergeCell ref="I1962:K1962"/>
    <mergeCell ref="B740:C740"/>
    <mergeCell ref="M1289:M1290"/>
    <mergeCell ref="B8:C8"/>
    <mergeCell ref="I482:K482"/>
    <mergeCell ref="G1419:G1420"/>
    <mergeCell ref="I1934:K1934"/>
    <mergeCell ref="D2038:G2038"/>
    <mergeCell ref="I631:M631"/>
    <mergeCell ref="B1909:C1909"/>
    <mergeCell ref="I1964:K1964"/>
    <mergeCell ref="I1209:K1209"/>
    <mergeCell ref="M223:M224"/>
    <mergeCell ref="K1991:L1991"/>
    <mergeCell ref="I448:K448"/>
    <mergeCell ref="B51:M51"/>
    <mergeCell ref="G353:G354"/>
    <mergeCell ref="D258:M258"/>
    <mergeCell ref="B10:C10"/>
    <mergeCell ref="B943:G943"/>
    <mergeCell ref="D2040:G2040"/>
    <mergeCell ref="G966:H967"/>
    <mergeCell ref="D1285:G1285"/>
    <mergeCell ref="G238:H239"/>
    <mergeCell ref="B1699:C1699"/>
    <mergeCell ref="G2017:G2018"/>
    <mergeCell ref="L1514:M1514"/>
    <mergeCell ref="B300:C300"/>
    <mergeCell ref="B422:C422"/>
    <mergeCell ref="H327:H328"/>
    <mergeCell ref="I477:K477"/>
    <mergeCell ref="G1720:H1721"/>
    <mergeCell ref="I1807:K1807"/>
    <mergeCell ref="D1156:G1156"/>
    <mergeCell ref="B1027:C1027"/>
    <mergeCell ref="B310:C310"/>
    <mergeCell ref="L1391:M1391"/>
    <mergeCell ref="B633:C633"/>
    <mergeCell ref="B608:C608"/>
    <mergeCell ref="K1419:L1419"/>
    <mergeCell ref="L630:M630"/>
    <mergeCell ref="H1809:H1810"/>
    <mergeCell ref="B1963:C1963"/>
    <mergeCell ref="I508:K508"/>
    <mergeCell ref="L325:M325"/>
    <mergeCell ref="D1181:G1181"/>
    <mergeCell ref="M1939:M1940"/>
    <mergeCell ref="I1648:K1648"/>
    <mergeCell ref="D1908:G1908"/>
    <mergeCell ref="I1341:J1341"/>
    <mergeCell ref="D1311:G1311"/>
    <mergeCell ref="D2066:G2066"/>
    <mergeCell ref="I764:K764"/>
    <mergeCell ref="B326:C326"/>
    <mergeCell ref="I922:K922"/>
    <mergeCell ref="H353:H354"/>
    <mergeCell ref="I197:J197"/>
    <mergeCell ref="I503:K503"/>
    <mergeCell ref="D1182:G1182"/>
    <mergeCell ref="B1078:C1078"/>
    <mergeCell ref="B665:F665"/>
    <mergeCell ref="B1053:C1053"/>
    <mergeCell ref="K1107:L1107"/>
    <mergeCell ref="D1313:G1313"/>
    <mergeCell ref="I1649:K1649"/>
    <mergeCell ref="D2068:G2068"/>
    <mergeCell ref="B1412:C1412"/>
    <mergeCell ref="D1909:G1909"/>
    <mergeCell ref="G1861:G1862"/>
    <mergeCell ref="I1860:K1860"/>
    <mergeCell ref="I1073:M1073"/>
    <mergeCell ref="I1520:K1520"/>
    <mergeCell ref="C335:D335"/>
    <mergeCell ref="D1184:G1184"/>
    <mergeCell ref="M1627:M1628"/>
    <mergeCell ref="D3:I3"/>
    <mergeCell ref="B30:C31"/>
    <mergeCell ref="L1098:M1098"/>
    <mergeCell ref="B1793:M1793"/>
    <mergeCell ref="D1936:G1936"/>
    <mergeCell ref="I63:K63"/>
    <mergeCell ref="G680:H681"/>
    <mergeCell ref="L38:M38"/>
    <mergeCell ref="L1228:M1228"/>
    <mergeCell ref="B348:C348"/>
    <mergeCell ref="I1538:M1539"/>
    <mergeCell ref="I948:K948"/>
    <mergeCell ref="B1714:C1714"/>
    <mergeCell ref="D297:G297"/>
    <mergeCell ref="M1055:M1056"/>
    <mergeCell ref="I654:M655"/>
    <mergeCell ref="D1486:F1487"/>
    <mergeCell ref="B648:C648"/>
    <mergeCell ref="M171:M172"/>
    <mergeCell ref="M1653:M1654"/>
    <mergeCell ref="H1133:H1134"/>
    <mergeCell ref="D1026:G1026"/>
    <mergeCell ref="B1481:M1481"/>
    <mergeCell ref="D1781:G1781"/>
    <mergeCell ref="I59:M59"/>
    <mergeCell ref="D1020:G1020"/>
    <mergeCell ref="G1783:G1784"/>
    <mergeCell ref="D292:G292"/>
    <mergeCell ref="L1312:M1312"/>
    <mergeCell ref="I1573:K1573"/>
    <mergeCell ref="I1548:K1548"/>
    <mergeCell ref="D897:G897"/>
    <mergeCell ref="L1157:M1157"/>
    <mergeCell ref="D1649:G1649"/>
    <mergeCell ref="D294:G294"/>
    <mergeCell ref="D1624:G1624"/>
    <mergeCell ref="G602:H603"/>
    <mergeCell ref="B1740:C1740"/>
    <mergeCell ref="I524:M525"/>
    <mergeCell ref="B674:C674"/>
    <mergeCell ref="D1651:G1651"/>
    <mergeCell ref="I118:K118"/>
    <mergeCell ref="B794:C794"/>
    <mergeCell ref="D1116:M1116"/>
    <mergeCell ref="I1122:M1123"/>
    <mergeCell ref="D2052:M2052"/>
    <mergeCell ref="B1564:C1565"/>
    <mergeCell ref="H119:H120"/>
    <mergeCell ref="I1599:K1599"/>
    <mergeCell ref="D948:G948"/>
    <mergeCell ref="I1906:K1906"/>
    <mergeCell ref="D1714:M1714"/>
    <mergeCell ref="D739:G739"/>
    <mergeCell ref="I2064:K2064"/>
    <mergeCell ref="D1675:G1675"/>
    <mergeCell ref="D1928:F1929"/>
    <mergeCell ref="D1982:G1982"/>
    <mergeCell ref="I531:K531"/>
    <mergeCell ref="D950:G950"/>
    <mergeCell ref="D195:G195"/>
    <mergeCell ref="D610:G610"/>
    <mergeCell ref="I1935:K1935"/>
    <mergeCell ref="G743:G744"/>
    <mergeCell ref="D1677:G1677"/>
    <mergeCell ref="D1704:G1704"/>
    <mergeCell ref="B6:C6"/>
    <mergeCell ref="G446:H447"/>
    <mergeCell ref="B1907:C1907"/>
    <mergeCell ref="K327:L327"/>
    <mergeCell ref="D2011:G2011"/>
    <mergeCell ref="C699:D699"/>
    <mergeCell ref="B675:M675"/>
    <mergeCell ref="B89:C89"/>
    <mergeCell ref="I1486:M1487"/>
    <mergeCell ref="D1548:G1548"/>
    <mergeCell ref="B1590:C1591"/>
    <mergeCell ref="I890:K890"/>
    <mergeCell ref="I1930:K1930"/>
    <mergeCell ref="I420:M421"/>
    <mergeCell ref="G1044:H1045"/>
    <mergeCell ref="M639:M640"/>
    <mergeCell ref="D1012:M1012"/>
    <mergeCell ref="B1779:C1779"/>
    <mergeCell ref="G769:G770"/>
    <mergeCell ref="I1777:K1777"/>
    <mergeCell ref="I1471:J1471"/>
    <mergeCell ref="D1850:F1851"/>
    <mergeCell ref="I1314:K1314"/>
    <mergeCell ref="B1211:F1211"/>
    <mergeCell ref="D663:G663"/>
    <mergeCell ref="B322:C322"/>
    <mergeCell ref="H561:H562"/>
    <mergeCell ref="I893:K893"/>
    <mergeCell ref="D1390:G1390"/>
    <mergeCell ref="B1020:C1020"/>
    <mergeCell ref="I430:K430"/>
    <mergeCell ref="B145:F145"/>
    <mergeCell ref="D2064:G2064"/>
    <mergeCell ref="D1724:G1724"/>
    <mergeCell ref="B576:C577"/>
    <mergeCell ref="B622:C622"/>
    <mergeCell ref="D1392:G1392"/>
    <mergeCell ref="D664:G664"/>
    <mergeCell ref="B1051:C1051"/>
    <mergeCell ref="D1726:G1726"/>
    <mergeCell ref="B1964:C1964"/>
    <mergeCell ref="B1209:C1209"/>
    <mergeCell ref="D1907:G1907"/>
    <mergeCell ref="D940:F941"/>
    <mergeCell ref="B448:C448"/>
    <mergeCell ref="B1174:C1175"/>
    <mergeCell ref="L168:M168"/>
    <mergeCell ref="C1141:D1141"/>
    <mergeCell ref="B1080:C1080"/>
    <mergeCell ref="B143:C143"/>
    <mergeCell ref="I1928:M1929"/>
    <mergeCell ref="B389:M389"/>
    <mergeCell ref="D212:F213"/>
    <mergeCell ref="H1549:H1550"/>
    <mergeCell ref="B1832:C1832"/>
    <mergeCell ref="B477:C477"/>
    <mergeCell ref="I613:J613"/>
    <mergeCell ref="B1807:C1807"/>
    <mergeCell ref="B1871:M1871"/>
    <mergeCell ref="B1046:C1046"/>
    <mergeCell ref="B1928:C1929"/>
    <mergeCell ref="I1027:K1027"/>
    <mergeCell ref="I272:K272"/>
    <mergeCell ref="D596:M596"/>
    <mergeCell ref="K1159:L1159"/>
    <mergeCell ref="I1827:M1827"/>
    <mergeCell ref="I946:K946"/>
    <mergeCell ref="B1834:C1834"/>
    <mergeCell ref="I606:K606"/>
    <mergeCell ref="B657:G657"/>
    <mergeCell ref="D810:F811"/>
    <mergeCell ref="D1777:G1777"/>
    <mergeCell ref="D1022:G1022"/>
    <mergeCell ref="I817:K817"/>
    <mergeCell ref="D559:G559"/>
    <mergeCell ref="K1757:L1757"/>
    <mergeCell ref="I214:K214"/>
    <mergeCell ref="I1544:K1544"/>
    <mergeCell ref="D24:M24"/>
    <mergeCell ref="B764:C764"/>
    <mergeCell ref="D1024:G1024"/>
    <mergeCell ref="B922:C922"/>
    <mergeCell ref="B167:C167"/>
    <mergeCell ref="D1620:G1620"/>
    <mergeCell ref="B1220:C1220"/>
    <mergeCell ref="B472:C473"/>
    <mergeCell ref="B1858:C1858"/>
    <mergeCell ref="I1546:K1546"/>
    <mergeCell ref="I1850:M1851"/>
    <mergeCell ref="D622:M622"/>
    <mergeCell ref="B1729:C1729"/>
    <mergeCell ref="G93:G94"/>
    <mergeCell ref="B1860:C1860"/>
    <mergeCell ref="B683:G683"/>
    <mergeCell ref="B1520:C1520"/>
    <mergeCell ref="D1780:G1780"/>
    <mergeCell ref="L1884:M1884"/>
    <mergeCell ref="L64:M64"/>
    <mergeCell ref="L1546:M1546"/>
    <mergeCell ref="H509:H510"/>
    <mergeCell ref="I353:J353"/>
    <mergeCell ref="I659:K659"/>
    <mergeCell ref="B1522:C1522"/>
    <mergeCell ref="B373:C373"/>
    <mergeCell ref="I196:K196"/>
    <mergeCell ref="H1991:H1992"/>
    <mergeCell ref="I1107:J1107"/>
    <mergeCell ref="B1575:F1575"/>
    <mergeCell ref="I661:K661"/>
    <mergeCell ref="C153:D153"/>
    <mergeCell ref="D272:G272"/>
    <mergeCell ref="I1597:K1597"/>
    <mergeCell ref="I1257:K1257"/>
    <mergeCell ref="D606:G606"/>
    <mergeCell ref="I1415:K1415"/>
    <mergeCell ref="C1973:D1973"/>
    <mergeCell ref="I532:K532"/>
    <mergeCell ref="I1984:K1984"/>
    <mergeCell ref="D274:G274"/>
    <mergeCell ref="B940:C941"/>
    <mergeCell ref="G1627:G1628"/>
    <mergeCell ref="I1626:K1626"/>
    <mergeCell ref="I1259:K1259"/>
    <mergeCell ref="B1878:C1878"/>
    <mergeCell ref="D608:G608"/>
    <mergeCell ref="B846:C846"/>
    <mergeCell ref="B91:C91"/>
    <mergeCell ref="I1417:K1417"/>
    <mergeCell ref="I685:K685"/>
    <mergeCell ref="I379:J379"/>
    <mergeCell ref="D466:M466"/>
    <mergeCell ref="B1151:G1151"/>
    <mergeCell ref="D916:G916"/>
    <mergeCell ref="D1335:G1335"/>
    <mergeCell ref="B1573:C1573"/>
    <mergeCell ref="I810:M811"/>
    <mergeCell ref="L1176:M1176"/>
    <mergeCell ref="B1152:C1152"/>
    <mergeCell ref="I1437:M1437"/>
    <mergeCell ref="B1444:C1444"/>
    <mergeCell ref="B689:C689"/>
    <mergeCell ref="I2015:K2015"/>
    <mergeCell ref="B267:G267"/>
    <mergeCell ref="I687:K687"/>
    <mergeCell ref="L1599:M1599"/>
    <mergeCell ref="B86:C86"/>
    <mergeCell ref="G1497:G1498"/>
    <mergeCell ref="L838:M838"/>
    <mergeCell ref="C1999:D1999"/>
    <mergeCell ref="I558:K558"/>
    <mergeCell ref="M665:M666"/>
    <mergeCell ref="L533:M533"/>
    <mergeCell ref="K743:L743"/>
    <mergeCell ref="I1310:K1310"/>
    <mergeCell ref="D634:G634"/>
    <mergeCell ref="C1115:D1115"/>
    <mergeCell ref="D1361:G1361"/>
    <mergeCell ref="B535:F535"/>
    <mergeCell ref="G925:G926"/>
    <mergeCell ref="I1312:K1312"/>
    <mergeCell ref="B1091:M1091"/>
    <mergeCell ref="D1730:G1730"/>
    <mergeCell ref="G41:G42"/>
    <mergeCell ref="D1415:G1415"/>
    <mergeCell ref="B1286:C1286"/>
    <mergeCell ref="I586:K586"/>
    <mergeCell ref="G1523:G1524"/>
    <mergeCell ref="I735:M735"/>
    <mergeCell ref="I2068:K2068"/>
    <mergeCell ref="I1313:K1313"/>
    <mergeCell ref="L1494:M1494"/>
    <mergeCell ref="D1417:G1417"/>
    <mergeCell ref="D662:G662"/>
    <mergeCell ref="L760:M760"/>
    <mergeCell ref="B560:C560"/>
    <mergeCell ref="I821:J821"/>
    <mergeCell ref="G342:H343"/>
    <mergeCell ref="I397:M397"/>
    <mergeCell ref="B1803:C1803"/>
    <mergeCell ref="B404:C404"/>
    <mergeCell ref="B1330:C1331"/>
    <mergeCell ref="H873:H874"/>
    <mergeCell ref="B1117:M1117"/>
    <mergeCell ref="I1672:K1672"/>
    <mergeCell ref="L734:M734"/>
    <mergeCell ref="B1805:C1805"/>
    <mergeCell ref="M1263:M1264"/>
    <mergeCell ref="D1694:F1695"/>
    <mergeCell ref="I1025:K1025"/>
    <mergeCell ref="D1748:G1748"/>
    <mergeCell ref="I297:K297"/>
    <mergeCell ref="M379:M380"/>
    <mergeCell ref="I604:K604"/>
    <mergeCell ref="G509:G510"/>
    <mergeCell ref="D688:G688"/>
    <mergeCell ref="D1443:G1443"/>
    <mergeCell ref="M1861:M1862"/>
    <mergeCell ref="I1673:K1673"/>
    <mergeCell ref="I299:K299"/>
    <mergeCell ref="B455:C455"/>
    <mergeCell ref="B430:C430"/>
    <mergeCell ref="B33:G33"/>
    <mergeCell ref="D690:G690"/>
    <mergeCell ref="I1026:K1026"/>
    <mergeCell ref="G56:H57"/>
    <mergeCell ref="L1365:M1365"/>
    <mergeCell ref="L604:M604"/>
    <mergeCell ref="G810:H811"/>
    <mergeCell ref="B1200:C1201"/>
    <mergeCell ref="B1516:C1516"/>
    <mergeCell ref="I1028:K1028"/>
    <mergeCell ref="K509:L509"/>
    <mergeCell ref="I30:M31"/>
    <mergeCell ref="C881:D881"/>
    <mergeCell ref="L1963:M1963"/>
    <mergeCell ref="I630:K630"/>
    <mergeCell ref="D778:M778"/>
    <mergeCell ref="B1518:C1518"/>
    <mergeCell ref="G535:G536"/>
    <mergeCell ref="B1974:C1974"/>
    <mergeCell ref="I325:K325"/>
    <mergeCell ref="D402:G402"/>
    <mergeCell ref="B857:M857"/>
    <mergeCell ref="D401:G401"/>
    <mergeCell ref="B786:C786"/>
    <mergeCell ref="B821:F821"/>
    <mergeCell ref="D654:F655"/>
    <mergeCell ref="D1590:F1591"/>
    <mergeCell ref="B1879:G1879"/>
    <mergeCell ref="D1128:G1128"/>
    <mergeCell ref="D1158:G1158"/>
    <mergeCell ref="D403:G403"/>
    <mergeCell ref="D1462:G1462"/>
    <mergeCell ref="B817:C817"/>
    <mergeCell ref="H1263:H1264"/>
    <mergeCell ref="B1585:M1585"/>
    <mergeCell ref="B1246:C1246"/>
    <mergeCell ref="D1673:G1673"/>
    <mergeCell ref="I163:M163"/>
    <mergeCell ref="B214:C214"/>
    <mergeCell ref="B1544:C1544"/>
    <mergeCell ref="I1694:M1695"/>
    <mergeCell ref="D1001:G1001"/>
    <mergeCell ref="L1261:M1261"/>
    <mergeCell ref="B1546:C1546"/>
    <mergeCell ref="B212:C213"/>
    <mergeCell ref="B812:C812"/>
    <mergeCell ref="I628:M629"/>
    <mergeCell ref="B1694:C1695"/>
    <mergeCell ref="I38:K38"/>
    <mergeCell ref="M145:M146"/>
    <mergeCell ref="D1304:F1305"/>
    <mergeCell ref="D576:F577"/>
    <mergeCell ref="I1858:K1858"/>
    <mergeCell ref="H1289:H1290"/>
    <mergeCell ref="I1072:K1072"/>
    <mergeCell ref="I1133:J1133"/>
    <mergeCell ref="I40:K40"/>
    <mergeCell ref="B1601:F1601"/>
    <mergeCell ref="D325:G325"/>
    <mergeCell ref="I1729:K1729"/>
    <mergeCell ref="M743:M744"/>
    <mergeCell ref="D456:G456"/>
    <mergeCell ref="I1283:K1283"/>
    <mergeCell ref="D116:G116"/>
    <mergeCell ref="I249:J249"/>
    <mergeCell ref="D790:G790"/>
    <mergeCell ref="H1887:H1888"/>
    <mergeCell ref="I2037:K2037"/>
    <mergeCell ref="B966:C967"/>
    <mergeCell ref="L1592:M1592"/>
    <mergeCell ref="B238:C239"/>
    <mergeCell ref="B1257:C1257"/>
    <mergeCell ref="D1517:G1517"/>
    <mergeCell ref="L2034:M2034"/>
    <mergeCell ref="L247:M247"/>
    <mergeCell ref="D1054:G1054"/>
    <mergeCell ref="B1720:C1721"/>
    <mergeCell ref="G1616:H1617"/>
    <mergeCell ref="I2039:K2039"/>
    <mergeCell ref="D1388:G1388"/>
    <mergeCell ref="B1284:C1284"/>
    <mergeCell ref="B1259:C1259"/>
    <mergeCell ref="B1626:C1626"/>
    <mergeCell ref="B531:C531"/>
    <mergeCell ref="D602:F603"/>
    <mergeCell ref="I1590:M1591"/>
    <mergeCell ref="M769:M770"/>
    <mergeCell ref="B1584:C1584"/>
    <mergeCell ref="I994:K994"/>
    <mergeCell ref="B597:M597"/>
    <mergeCell ref="D362:M362"/>
    <mergeCell ref="B856:C856"/>
    <mergeCell ref="B1882:C1882"/>
    <mergeCell ref="I1152:K1152"/>
    <mergeCell ref="B1285:C1285"/>
    <mergeCell ref="I269:K269"/>
    <mergeCell ref="I553:M553"/>
    <mergeCell ref="D1228:G1228"/>
    <mergeCell ref="I1154:K1154"/>
    <mergeCell ref="I399:K399"/>
    <mergeCell ref="I93:J93"/>
    <mergeCell ref="D1833:G1833"/>
    <mergeCell ref="I1750:K1750"/>
    <mergeCell ref="D1072:G1072"/>
    <mergeCell ref="H1731:H1732"/>
    <mergeCell ref="D40:G40"/>
    <mergeCell ref="D1230:G1230"/>
    <mergeCell ref="I270:K270"/>
    <mergeCell ref="B1644:C1644"/>
    <mergeCell ref="B1315:F1315"/>
    <mergeCell ref="D767:G767"/>
    <mergeCell ref="B128:C128"/>
    <mergeCell ref="B1181:C1181"/>
    <mergeCell ref="B426:C426"/>
    <mergeCell ref="I1752:K1752"/>
    <mergeCell ref="B1312:C1312"/>
    <mergeCell ref="B1610:C1610"/>
    <mergeCell ref="B217:C217"/>
    <mergeCell ref="I1304:M1305"/>
    <mergeCell ref="C1713:D1713"/>
    <mergeCell ref="B1908:C1908"/>
    <mergeCell ref="I576:M577"/>
    <mergeCell ref="D1828:G1828"/>
    <mergeCell ref="B2066:C2066"/>
    <mergeCell ref="B680:C681"/>
    <mergeCell ref="B1311:C1311"/>
    <mergeCell ref="B428:C428"/>
    <mergeCell ref="I1024:K1024"/>
    <mergeCell ref="I2058:M2059"/>
    <mergeCell ref="B586:C586"/>
    <mergeCell ref="D1284:G1284"/>
    <mergeCell ref="M1575:M1576"/>
    <mergeCell ref="D1168:M1168"/>
    <mergeCell ref="D1830:G1830"/>
    <mergeCell ref="I119:J119"/>
    <mergeCell ref="I1174:M1175"/>
    <mergeCell ref="B1313:C1313"/>
    <mergeCell ref="I1470:K1470"/>
    <mergeCell ref="H171:H172"/>
    <mergeCell ref="D102:M102"/>
    <mergeCell ref="I321:K321"/>
    <mergeCell ref="B1184:C1184"/>
    <mergeCell ref="D793:G793"/>
    <mergeCell ref="I112:K112"/>
    <mergeCell ref="D1886:G1886"/>
    <mergeCell ref="H1653:H1654"/>
    <mergeCell ref="I1048:K1048"/>
    <mergeCell ref="I404:K404"/>
    <mergeCell ref="B301:F301"/>
    <mergeCell ref="D372:G372"/>
    <mergeCell ref="I323:K323"/>
    <mergeCell ref="D188:G188"/>
    <mergeCell ref="I602:M603"/>
    <mergeCell ref="I114:K114"/>
    <mergeCell ref="K1263:L1263"/>
    <mergeCell ref="I1805:K1805"/>
    <mergeCell ref="I1050:K1050"/>
    <mergeCell ref="I710:K710"/>
    <mergeCell ref="D399:G399"/>
    <mergeCell ref="D1129:G1129"/>
    <mergeCell ref="D1154:G1154"/>
    <mergeCell ref="M1159:M1160"/>
    <mergeCell ref="B297:C297"/>
    <mergeCell ref="I1384:K1384"/>
    <mergeCell ref="C1635:D1635"/>
    <mergeCell ref="B602:C603"/>
    <mergeCell ref="D1881:G1881"/>
    <mergeCell ref="B726:C726"/>
    <mergeCell ref="B299:C299"/>
    <mergeCell ref="D1752:G1752"/>
    <mergeCell ref="D997:G997"/>
    <mergeCell ref="D128:M128"/>
    <mergeCell ref="G836:H837"/>
    <mergeCell ref="B1026:C1026"/>
    <mergeCell ref="B1542:C1542"/>
    <mergeCell ref="B1324:C1324"/>
    <mergeCell ref="L1384:M1384"/>
    <mergeCell ref="L507:M507"/>
    <mergeCell ref="I768:K768"/>
    <mergeCell ref="B1360:C1360"/>
    <mergeCell ref="I34:K34"/>
    <mergeCell ref="L1989:M1989"/>
    <mergeCell ref="B897:C897"/>
    <mergeCell ref="I1983:M1983"/>
    <mergeCell ref="H15:H16"/>
    <mergeCell ref="D1599:G1599"/>
    <mergeCell ref="L500:M500"/>
    <mergeCell ref="I1523:J1523"/>
    <mergeCell ref="L1988:M1988"/>
    <mergeCell ref="I36:K36"/>
    <mergeCell ref="I1366:K1366"/>
    <mergeCell ref="H613:H614"/>
    <mergeCell ref="I457:J457"/>
    <mergeCell ref="I763:K763"/>
    <mergeCell ref="D112:G112"/>
    <mergeCell ref="D87:G87"/>
    <mergeCell ref="C1323:D1323"/>
    <mergeCell ref="D1778:G1778"/>
    <mergeCell ref="D1600:G1600"/>
    <mergeCell ref="D1594:G1594"/>
    <mergeCell ref="K223:L223"/>
    <mergeCell ref="I765:K765"/>
    <mergeCell ref="D1488:G1488"/>
    <mergeCell ref="I792:K792"/>
    <mergeCell ref="D114:G114"/>
    <mergeCell ref="C595:D595"/>
    <mergeCell ref="D710:G710"/>
    <mergeCell ref="K977:L977"/>
    <mergeCell ref="I2009:M2009"/>
    <mergeCell ref="C2077:D2077"/>
    <mergeCell ref="H41:H42"/>
    <mergeCell ref="I189:M189"/>
    <mergeCell ref="G249:G250"/>
    <mergeCell ref="B500:C500"/>
    <mergeCell ref="G1731:G1732"/>
    <mergeCell ref="I1549:J1549"/>
    <mergeCell ref="D1636:M1636"/>
    <mergeCell ref="I62:K62"/>
    <mergeCell ref="D712:G712"/>
    <mergeCell ref="B195:C195"/>
    <mergeCell ref="B950:C950"/>
    <mergeCell ref="L1702:M1702"/>
    <mergeCell ref="H639:H640"/>
    <mergeCell ref="I483:J483"/>
    <mergeCell ref="B529:C529"/>
    <mergeCell ref="L1105:M1105"/>
    <mergeCell ref="D138:G138"/>
    <mergeCell ref="L344:M344"/>
    <mergeCell ref="B1922:C1922"/>
    <mergeCell ref="I64:K64"/>
    <mergeCell ref="B2011:C2011"/>
    <mergeCell ref="K249:L249"/>
    <mergeCell ref="I476:K476"/>
    <mergeCell ref="D140:G140"/>
    <mergeCell ref="C621:D621"/>
    <mergeCell ref="M925:M926"/>
    <mergeCell ref="I1150:K1150"/>
    <mergeCell ref="L942:M942"/>
    <mergeCell ref="D1622:G1622"/>
    <mergeCell ref="D11:G11"/>
    <mergeCell ref="M41:M42"/>
    <mergeCell ref="K847:L847"/>
    <mergeCell ref="D1200:F1201"/>
    <mergeCell ref="D738:G738"/>
    <mergeCell ref="C1219:D1219"/>
    <mergeCell ref="I1748:K1748"/>
    <mergeCell ref="B1351:M1351"/>
    <mergeCell ref="D1558:M1558"/>
    <mergeCell ref="B968:C968"/>
    <mergeCell ref="L1332:M1332"/>
    <mergeCell ref="I2017:J2017"/>
    <mergeCell ref="B663:C663"/>
    <mergeCell ref="L975:M975"/>
    <mergeCell ref="B1939:F1939"/>
    <mergeCell ref="B242:C242"/>
    <mergeCell ref="D1826:G1826"/>
    <mergeCell ref="B2064:C2064"/>
    <mergeCell ref="D39:G39"/>
    <mergeCell ref="B1724:C1724"/>
    <mergeCell ref="L1598:M1598"/>
    <mergeCell ref="K717:L717"/>
    <mergeCell ref="B2069:F2069"/>
    <mergeCell ref="B623:M623"/>
    <mergeCell ref="B882:C882"/>
    <mergeCell ref="C1089:D1089"/>
    <mergeCell ref="B1180:C1180"/>
    <mergeCell ref="B1935:C1935"/>
    <mergeCell ref="I1330:M1331"/>
    <mergeCell ref="B994:C994"/>
    <mergeCell ref="C205:D205"/>
    <mergeCell ref="D1254:G1254"/>
    <mergeCell ref="B1434:C1435"/>
    <mergeCell ref="D791:G791"/>
    <mergeCell ref="I110:K110"/>
    <mergeCell ref="I1775:M1775"/>
    <mergeCell ref="G15:G16"/>
    <mergeCell ref="D316:F317"/>
    <mergeCell ref="I402:K402"/>
    <mergeCell ref="B605:G605"/>
    <mergeCell ref="I1592:K1592"/>
    <mergeCell ref="B1965:F1965"/>
    <mergeCell ref="I1315:J1315"/>
    <mergeCell ref="D1402:M1402"/>
    <mergeCell ref="I1619:M1619"/>
    <mergeCell ref="D1798:F1799"/>
    <mergeCell ref="D1852:G1852"/>
    <mergeCell ref="D820:G820"/>
    <mergeCell ref="D65:G65"/>
    <mergeCell ref="M483:M484"/>
    <mergeCell ref="I708:K708"/>
    <mergeCell ref="G613:G614"/>
    <mergeCell ref="D518:M518"/>
    <mergeCell ref="B270:C270"/>
    <mergeCell ref="B1203:G1203"/>
    <mergeCell ref="B1625:C1625"/>
    <mergeCell ref="L584:M584"/>
    <mergeCell ref="B1022:C1022"/>
    <mergeCell ref="B1055:F1055"/>
    <mergeCell ref="L1774:M1774"/>
    <mergeCell ref="I1913:J1913"/>
    <mergeCell ref="I1356:M1357"/>
    <mergeCell ref="G1980:H1981"/>
    <mergeCell ref="G160:H161"/>
    <mergeCell ref="B899:F899"/>
    <mergeCell ref="B1350:C1350"/>
    <mergeCell ref="L1469:M1469"/>
    <mergeCell ref="L714:M714"/>
    <mergeCell ref="B893:C893"/>
    <mergeCell ref="K1679:L1679"/>
    <mergeCell ref="I136:K136"/>
    <mergeCell ref="L708:M708"/>
    <mergeCell ref="I1200:M1201"/>
    <mergeCell ref="B631:G631"/>
    <mergeCell ref="D1948:M1948"/>
    <mergeCell ref="B1358:C1358"/>
    <mergeCell ref="L585:M585"/>
    <mergeCell ref="C49:D49"/>
    <mergeCell ref="B895:C895"/>
    <mergeCell ref="I1495:K1495"/>
    <mergeCell ref="B2027:M2027"/>
    <mergeCell ref="I734:K734"/>
    <mergeCell ref="B1622:C1622"/>
    <mergeCell ref="B327:F327"/>
    <mergeCell ref="B321:C321"/>
    <mergeCell ref="B1780:C1780"/>
    <mergeCell ref="B1809:F1809"/>
    <mergeCell ref="D506:G506"/>
    <mergeCell ref="L610:M610"/>
    <mergeCell ref="B1048:C1048"/>
    <mergeCell ref="B1081:F1081"/>
    <mergeCell ref="L1800:M1800"/>
    <mergeCell ref="I736:K736"/>
    <mergeCell ref="L13:M13"/>
    <mergeCell ref="B323:C323"/>
    <mergeCell ref="C1479:D1479"/>
    <mergeCell ref="I790:K790"/>
    <mergeCell ref="B1384:C1384"/>
    <mergeCell ref="D1262:G1262"/>
    <mergeCell ref="D507:G507"/>
    <mergeCell ref="B1340:C1340"/>
    <mergeCell ref="B1676:C1676"/>
    <mergeCell ref="B921:C921"/>
    <mergeCell ref="B606:C606"/>
    <mergeCell ref="B2053:M2053"/>
    <mergeCell ref="B1648:C1648"/>
    <mergeCell ref="H665:H666"/>
    <mergeCell ref="I60:K60"/>
    <mergeCell ref="B1982:C1982"/>
    <mergeCell ref="I1798:M1799"/>
    <mergeCell ref="B987:M987"/>
    <mergeCell ref="M1315:M1316"/>
    <mergeCell ref="D866:G866"/>
    <mergeCell ref="D1746:F1747"/>
    <mergeCell ref="L974:M974"/>
    <mergeCell ref="I1235:K1235"/>
    <mergeCell ref="M249:M250"/>
    <mergeCell ref="L454:M454"/>
    <mergeCell ref="I816:K816"/>
    <mergeCell ref="D1495:G1495"/>
    <mergeCell ref="D284:M284"/>
    <mergeCell ref="B36:C36"/>
    <mergeCell ref="B1366:C1366"/>
    <mergeCell ref="D1626:G1626"/>
    <mergeCell ref="M1913:M1914"/>
    <mergeCell ref="H1393:H1394"/>
    <mergeCell ref="I1543:K1543"/>
    <mergeCell ref="B41:F41"/>
    <mergeCell ref="B763:C763"/>
    <mergeCell ref="G1746:H1747"/>
    <mergeCell ref="I1833:K1833"/>
    <mergeCell ref="D220:G220"/>
    <mergeCell ref="B336:C336"/>
    <mergeCell ref="D736:G736"/>
    <mergeCell ref="D8:G8"/>
    <mergeCell ref="B634:C634"/>
    <mergeCell ref="K1003:L1003"/>
    <mergeCell ref="C1375:D1375"/>
    <mergeCell ref="B342:C343"/>
    <mergeCell ref="B1361:C1361"/>
    <mergeCell ref="G1029:G1030"/>
    <mergeCell ref="D1621:G1621"/>
    <mergeCell ref="I534:K534"/>
    <mergeCell ref="L351:M351"/>
    <mergeCell ref="I1103:K1103"/>
    <mergeCell ref="L1000:M1000"/>
    <mergeCell ref="I1261:K1261"/>
    <mergeCell ref="I500:K500"/>
    <mergeCell ref="B1722:C1722"/>
    <mergeCell ref="I1132:K1132"/>
    <mergeCell ref="I923:K923"/>
    <mergeCell ref="H379:H380"/>
    <mergeCell ref="I223:J223"/>
    <mergeCell ref="I529:K529"/>
    <mergeCell ref="B691:F691"/>
    <mergeCell ref="D1339:G1339"/>
    <mergeCell ref="H1861:H1862"/>
    <mergeCell ref="I1256:K1256"/>
    <mergeCell ref="B476:C476"/>
    <mergeCell ref="B1150:C1150"/>
    <mergeCell ref="C361:D361"/>
    <mergeCell ref="D1210:G1210"/>
    <mergeCell ref="D1332:G1332"/>
    <mergeCell ref="K1471:L1471"/>
    <mergeCell ref="I1258:K1258"/>
    <mergeCell ref="C1843:D1843"/>
    <mergeCell ref="D607:G607"/>
    <mergeCell ref="D1937:G1937"/>
    <mergeCell ref="B478:C478"/>
    <mergeCell ref="B266:C266"/>
    <mergeCell ref="G706:H707"/>
    <mergeCell ref="D1334:G1334"/>
    <mergeCell ref="B558:C558"/>
    <mergeCell ref="K587:L587"/>
    <mergeCell ref="B1748:C1748"/>
    <mergeCell ref="I1564:M1565"/>
    <mergeCell ref="B268:C268"/>
    <mergeCell ref="M1081:M1082"/>
    <mergeCell ref="L110:M110"/>
    <mergeCell ref="B864:C864"/>
    <mergeCell ref="I680:M681"/>
    <mergeCell ref="D1365:G1365"/>
    <mergeCell ref="D1512:F1513"/>
    <mergeCell ref="I2069:J2069"/>
    <mergeCell ref="L715:M715"/>
    <mergeCell ref="I976:K976"/>
    <mergeCell ref="I221:K221"/>
    <mergeCell ref="I1645:M1645"/>
    <mergeCell ref="K15:L15"/>
    <mergeCell ref="I1912:K1912"/>
    <mergeCell ref="B690:C690"/>
    <mergeCell ref="C387:D387"/>
    <mergeCell ref="D1236:G1236"/>
    <mergeCell ref="L1442:M1442"/>
    <mergeCell ref="M1679:M1680"/>
    <mergeCell ref="H1159:H1160"/>
    <mergeCell ref="I1491:K1491"/>
    <mergeCell ref="B1957:G1957"/>
    <mergeCell ref="I92:K92"/>
    <mergeCell ref="I1574:K1574"/>
    <mergeCell ref="K613:L613"/>
    <mergeCell ref="D923:G923"/>
    <mergeCell ref="C985:D985"/>
    <mergeCell ref="I216:K216"/>
    <mergeCell ref="D1650:G1650"/>
    <mergeCell ref="B405:F405"/>
    <mergeCell ref="I706:M707"/>
    <mergeCell ref="L766:M766"/>
    <mergeCell ref="B1592:C1592"/>
    <mergeCell ref="B1896:C1896"/>
    <mergeCell ref="D503:G503"/>
    <mergeCell ref="B1229:G1229"/>
    <mergeCell ref="B1678:C1678"/>
    <mergeCell ref="I1488:K1488"/>
    <mergeCell ref="B1533:M1533"/>
    <mergeCell ref="D1298:M1298"/>
    <mergeCell ref="B708:C708"/>
    <mergeCell ref="B1983:G1983"/>
    <mergeCell ref="L1364:M1364"/>
    <mergeCell ref="B1158:C1158"/>
    <mergeCell ref="B403:C403"/>
    <mergeCell ref="B1462:C1462"/>
    <mergeCell ref="I1932:K1932"/>
    <mergeCell ref="L6:M6"/>
    <mergeCell ref="I1029:J1029"/>
    <mergeCell ref="D976:G976"/>
    <mergeCell ref="I1961:K1961"/>
    <mergeCell ref="I1206:K1206"/>
    <mergeCell ref="I1358:K1358"/>
    <mergeCell ref="I1933:K1933"/>
    <mergeCell ref="D2037:G2037"/>
    <mergeCell ref="D1282:G1282"/>
    <mergeCell ref="K353:L353"/>
    <mergeCell ref="D1574:G1574"/>
    <mergeCell ref="B1616:C1617"/>
    <mergeCell ref="D216:G216"/>
    <mergeCell ref="B1391:C1391"/>
    <mergeCell ref="I1956:K1956"/>
    <mergeCell ref="M2069:M2070"/>
    <mergeCell ref="I446:M447"/>
    <mergeCell ref="D1766:M1766"/>
    <mergeCell ref="L481:M481"/>
    <mergeCell ref="I1055:J1055"/>
    <mergeCell ref="I1359:M1359"/>
    <mergeCell ref="B1827:G1827"/>
    <mergeCell ref="D1980:F1981"/>
    <mergeCell ref="D218:G218"/>
    <mergeCell ref="L1208:M1208"/>
    <mergeCell ref="D247:G247"/>
    <mergeCell ref="B632:C632"/>
    <mergeCell ref="K1445:L1445"/>
    <mergeCell ref="I1987:K1987"/>
    <mergeCell ref="B790:C790"/>
    <mergeCell ref="L1079:M1079"/>
    <mergeCell ref="L324:M324"/>
    <mergeCell ref="B1517:C1517"/>
    <mergeCell ref="I1653:J1653"/>
    <mergeCell ref="D2063:G2063"/>
    <mergeCell ref="I1989:K1989"/>
    <mergeCell ref="I919:K919"/>
    <mergeCell ref="B1388:C1388"/>
    <mergeCell ref="D242:G242"/>
    <mergeCell ref="I1646:K1646"/>
    <mergeCell ref="I683:M683"/>
    <mergeCell ref="I168:K168"/>
    <mergeCell ref="I921:K921"/>
    <mergeCell ref="I502:K502"/>
    <mergeCell ref="D999:G999"/>
    <mergeCell ref="D244:G244"/>
    <mergeCell ref="B1077:C1077"/>
    <mergeCell ref="I1254:K1254"/>
    <mergeCell ref="B1235:C1235"/>
    <mergeCell ref="I134:M135"/>
    <mergeCell ref="B474:C474"/>
    <mergeCell ref="D578:G578"/>
    <mergeCell ref="B816:C816"/>
    <mergeCell ref="D1064:M1064"/>
    <mergeCell ref="G1772:H1773"/>
    <mergeCell ref="I1859:K1859"/>
    <mergeCell ref="D273:G273"/>
    <mergeCell ref="B351:C351"/>
    <mergeCell ref="D2:I2"/>
    <mergeCell ref="B1106:C1106"/>
    <mergeCell ref="D180:M180"/>
    <mergeCell ref="B1228:C1228"/>
    <mergeCell ref="G821:G822"/>
    <mergeCell ref="I639:J639"/>
    <mergeCell ref="B1833:C1833"/>
    <mergeCell ref="B1411:G1411"/>
    <mergeCell ref="D1662:M1662"/>
    <mergeCell ref="B1072:C1072"/>
    <mergeCell ref="B1414:C1414"/>
    <mergeCell ref="L1436:M1436"/>
    <mergeCell ref="L377:M377"/>
    <mergeCell ref="I972:K972"/>
    <mergeCell ref="D1964:G1964"/>
    <mergeCell ref="B1101:C1101"/>
    <mergeCell ref="B346:C346"/>
    <mergeCell ref="K1887:L1887"/>
    <mergeCell ref="I974:K974"/>
    <mergeCell ref="I240:K240"/>
    <mergeCell ref="I1570:K1570"/>
    <mergeCell ref="D1234:G1234"/>
    <mergeCell ref="D1989:G1989"/>
    <mergeCell ref="C1193:D1193"/>
    <mergeCell ref="B1132:C1132"/>
    <mergeCell ref="I1980:M1981"/>
    <mergeCell ref="D1988:G1988"/>
    <mergeCell ref="B1471:F1471"/>
    <mergeCell ref="G1185:G1186"/>
    <mergeCell ref="B1098:C1098"/>
    <mergeCell ref="I1572:K1572"/>
    <mergeCell ref="I844:K844"/>
    <mergeCell ref="I1730:K1730"/>
    <mergeCell ref="I1879:M1879"/>
    <mergeCell ref="D1990:G1990"/>
    <mergeCell ref="G119:G120"/>
    <mergeCell ref="I241:M241"/>
    <mergeCell ref="B1886:C1886"/>
    <mergeCell ref="B709:G709"/>
    <mergeCell ref="B372:C372"/>
    <mergeCell ref="L90:M90"/>
    <mergeCell ref="B1465:C1465"/>
    <mergeCell ref="I869:K869"/>
    <mergeCell ref="G1486:H1487"/>
    <mergeCell ref="L1754:M1754"/>
    <mergeCell ref="B399:C399"/>
    <mergeCell ref="B374:C374"/>
    <mergeCell ref="I871:K871"/>
    <mergeCell ref="L1878:M1878"/>
    <mergeCell ref="L91:M91"/>
    <mergeCell ref="I268:K268"/>
    <mergeCell ref="I1598:K1598"/>
    <mergeCell ref="D947:G947"/>
    <mergeCell ref="D192:G192"/>
    <mergeCell ref="M1705:M1706"/>
    <mergeCell ref="M977:M978"/>
    <mergeCell ref="D1105:G1105"/>
    <mergeCell ref="D344:G344"/>
    <mergeCell ref="D1674:G1674"/>
    <mergeCell ref="D1832:G1832"/>
    <mergeCell ref="I872:K872"/>
    <mergeCell ref="D949:G949"/>
    <mergeCell ref="L116:M116"/>
    <mergeCell ref="I866:K866"/>
    <mergeCell ref="D2008:G2008"/>
    <mergeCell ref="D1676:G1676"/>
    <mergeCell ref="D1703:G1703"/>
    <mergeCell ref="B431:F431"/>
    <mergeCell ref="B819:C819"/>
    <mergeCell ref="D942:G942"/>
    <mergeCell ref="B425:C425"/>
    <mergeCell ref="G1200:H1201"/>
    <mergeCell ref="D1834:G1834"/>
    <mergeCell ref="D1100:G1100"/>
    <mergeCell ref="B1178:C1178"/>
    <mergeCell ref="B1470:C1470"/>
    <mergeCell ref="B427:C427"/>
    <mergeCell ref="B112:C112"/>
    <mergeCell ref="B1559:M1559"/>
    <mergeCell ref="B1600:C1600"/>
    <mergeCell ref="I584:K584"/>
    <mergeCell ref="D1922:M1922"/>
    <mergeCell ref="B298:C298"/>
    <mergeCell ref="K769:L769"/>
    <mergeCell ref="B1488:C1488"/>
    <mergeCell ref="I556:K556"/>
    <mergeCell ref="B456:C456"/>
    <mergeCell ref="D160:F161"/>
    <mergeCell ref="D660:G660"/>
    <mergeCell ref="I1985:K1985"/>
    <mergeCell ref="D1387:G1387"/>
    <mergeCell ref="D1545:G1545"/>
    <mergeCell ref="I585:K585"/>
    <mergeCell ref="B1959:C1959"/>
    <mergeCell ref="D1756:G1756"/>
    <mergeCell ref="M1419:M1420"/>
    <mergeCell ref="I1986:K1986"/>
    <mergeCell ref="D792:G792"/>
    <mergeCell ref="B138:C138"/>
    <mergeCell ref="I612:K612"/>
    <mergeCell ref="L890:M890"/>
    <mergeCell ref="G1549:G1550"/>
    <mergeCell ref="D58:G58"/>
    <mergeCell ref="D872:G872"/>
    <mergeCell ref="K2043:L2043"/>
    <mergeCell ref="I1339:K1339"/>
    <mergeCell ref="B1933:C1933"/>
    <mergeCell ref="B140:C140"/>
    <mergeCell ref="B1506:C1506"/>
    <mergeCell ref="G368:H369"/>
    <mergeCell ref="B1804:C1804"/>
    <mergeCell ref="B11:C11"/>
    <mergeCell ref="B1143:M1143"/>
    <mergeCell ref="B440:C440"/>
    <mergeCell ref="I1698:K1698"/>
    <mergeCell ref="I480:K480"/>
    <mergeCell ref="I1099:M1099"/>
    <mergeCell ref="I1670:K1670"/>
    <mergeCell ref="I638:K638"/>
    <mergeCell ref="G1575:G1576"/>
    <mergeCell ref="D1774:G1774"/>
    <mergeCell ref="M405:M406"/>
    <mergeCell ref="L1104:M1104"/>
    <mergeCell ref="L1859:M1859"/>
    <mergeCell ref="I1365:K1365"/>
    <mergeCell ref="D714:G714"/>
    <mergeCell ref="B163:G163"/>
    <mergeCell ref="B1128:C1128"/>
    <mergeCell ref="I1393:J1393"/>
    <mergeCell ref="I1699:K1699"/>
    <mergeCell ref="I300:K300"/>
    <mergeCell ref="B1861:F1861"/>
    <mergeCell ref="D585:G585"/>
    <mergeCell ref="J3:K3"/>
    <mergeCell ref="D716:G716"/>
    <mergeCell ref="G82:H83"/>
    <mergeCell ref="B1382:C1383"/>
    <mergeCell ref="B1130:C1130"/>
    <mergeCell ref="B1646:C1646"/>
    <mergeCell ref="I1701:K1701"/>
    <mergeCell ref="B1428:C1428"/>
    <mergeCell ref="I160:M161"/>
    <mergeCell ref="B1226:C1227"/>
    <mergeCell ref="B1857:C1857"/>
    <mergeCell ref="I1125:M1125"/>
    <mergeCell ref="K93:L93"/>
    <mergeCell ref="B1254:C1254"/>
    <mergeCell ref="C465:D465"/>
    <mergeCell ref="B441:M441"/>
    <mergeCell ref="D1314:G1314"/>
    <mergeCell ref="B1980:C1981"/>
    <mergeCell ref="B1728:C1728"/>
    <mergeCell ref="B1859:C1859"/>
    <mergeCell ref="I656:K656"/>
    <mergeCell ref="B259:M259"/>
    <mergeCell ref="D804:M804"/>
    <mergeCell ref="B1131:C1131"/>
    <mergeCell ref="B1923:M1923"/>
    <mergeCell ref="B370:C370"/>
    <mergeCell ref="I186:M187"/>
    <mergeCell ref="I351:K351"/>
    <mergeCell ref="L1280:M1280"/>
    <mergeCell ref="B1039:M1039"/>
    <mergeCell ref="I1078:K1078"/>
    <mergeCell ref="D742:G742"/>
    <mergeCell ref="B847:F847"/>
    <mergeCell ref="K1185:L1185"/>
    <mergeCell ref="I1412:K1412"/>
    <mergeCell ref="D1616:F1617"/>
    <mergeCell ref="I1080:K1080"/>
    <mergeCell ref="B977:F977"/>
    <mergeCell ref="I868:K868"/>
    <mergeCell ref="D429:G429"/>
    <mergeCell ref="D10:G10"/>
    <mergeCell ref="B88:C88"/>
    <mergeCell ref="C491:D491"/>
    <mergeCell ref="B843:C843"/>
    <mergeCell ref="I1414:K1414"/>
    <mergeCell ref="B1272:C1272"/>
    <mergeCell ref="B1570:C1570"/>
    <mergeCell ref="D300:G300"/>
    <mergeCell ref="I1835:J1835"/>
    <mergeCell ref="B2026:C2026"/>
    <mergeCell ref="D1027:G1027"/>
    <mergeCell ref="D674:M674"/>
    <mergeCell ref="B388:C388"/>
    <mergeCell ref="D1701:G1701"/>
    <mergeCell ref="B1572:C1572"/>
    <mergeCell ref="B844:C844"/>
    <mergeCell ref="L1930:M1930"/>
    <mergeCell ref="B838:C838"/>
    <mergeCell ref="B1730:C1730"/>
    <mergeCell ref="L143:M143"/>
    <mergeCell ref="L870:M870"/>
    <mergeCell ref="B155:M155"/>
    <mergeCell ref="D455:G455"/>
    <mergeCell ref="H1315:H1316"/>
    <mergeCell ref="I1098:K1098"/>
    <mergeCell ref="I1159:J1159"/>
    <mergeCell ref="I1465:K1465"/>
    <mergeCell ref="I1463:M1463"/>
    <mergeCell ref="B1637:M1637"/>
    <mergeCell ref="D326:G326"/>
    <mergeCell ref="L532:M532"/>
    <mergeCell ref="I1309:K1309"/>
    <mergeCell ref="I581:K581"/>
    <mergeCell ref="K925:L925"/>
    <mergeCell ref="I1467:K1467"/>
    <mergeCell ref="I1746:M1747"/>
    <mergeCell ref="D1053:G1053"/>
    <mergeCell ref="G1070:H1071"/>
    <mergeCell ref="H1913:H1914"/>
    <mergeCell ref="I2063:K2063"/>
    <mergeCell ref="B1598:C1598"/>
    <mergeCell ref="D1543:G1543"/>
    <mergeCell ref="I891:M891"/>
    <mergeCell ref="I583:K583"/>
    <mergeCell ref="C231:D231"/>
    <mergeCell ref="D1080:G1080"/>
    <mergeCell ref="K1523:L1523"/>
    <mergeCell ref="I2065:K2065"/>
    <mergeCell ref="D1414:G1414"/>
    <mergeCell ref="I7:M7"/>
    <mergeCell ref="B530:C530"/>
    <mergeCell ref="B136:C136"/>
    <mergeCell ref="B866:C866"/>
    <mergeCell ref="H1341:H1342"/>
    <mergeCell ref="D1272:M1272"/>
    <mergeCell ref="B986:C986"/>
    <mergeCell ref="I1489:M1489"/>
    <mergeCell ref="I1616:M1617"/>
    <mergeCell ref="B319:G319"/>
    <mergeCell ref="B559:C559"/>
    <mergeCell ref="D388:M388"/>
    <mergeCell ref="K951:L951"/>
    <mergeCell ref="B1495:C1495"/>
    <mergeCell ref="L162:M162"/>
    <mergeCell ref="I1493:K1493"/>
    <mergeCell ref="G1096:H1097"/>
    <mergeCell ref="L1644:M1644"/>
    <mergeCell ref="B1960:C1960"/>
    <mergeCell ref="D1569:G1569"/>
    <mergeCell ref="D170:G170"/>
    <mergeCell ref="M1471:M1472"/>
    <mergeCell ref="I740:K740"/>
    <mergeCell ref="H275:H276"/>
    <mergeCell ref="I425:K425"/>
    <mergeCell ref="K1549:L1549"/>
    <mergeCell ref="I6:K6"/>
    <mergeCell ref="D1440:G1440"/>
    <mergeCell ref="D685:G685"/>
    <mergeCell ref="C1921:D1921"/>
    <mergeCell ref="B556:C556"/>
    <mergeCell ref="I296:K296"/>
    <mergeCell ref="B1341:F1341"/>
    <mergeCell ref="D1412:G1412"/>
    <mergeCell ref="I427:K427"/>
    <mergeCell ref="I1023:K1023"/>
    <mergeCell ref="I717:J717"/>
    <mergeCell ref="D687:G687"/>
    <mergeCell ref="D1442:G1442"/>
    <mergeCell ref="B197:F197"/>
    <mergeCell ref="I298:K298"/>
    <mergeCell ref="D1441:G1441"/>
    <mergeCell ref="B706:C707"/>
    <mergeCell ref="G1393:G1394"/>
    <mergeCell ref="I1333:M1333"/>
    <mergeCell ref="B612:C612"/>
    <mergeCell ref="B193:C193"/>
    <mergeCell ref="I451:K451"/>
    <mergeCell ref="I145:J145"/>
    <mergeCell ref="D232:M232"/>
    <mergeCell ref="I449:M449"/>
    <mergeCell ref="D682:G682"/>
    <mergeCell ref="B917:G917"/>
    <mergeCell ref="B1325:M1325"/>
    <mergeCell ref="D1124:G1124"/>
    <mergeCell ref="G1991:G1992"/>
    <mergeCell ref="B1673:C1673"/>
    <mergeCell ref="I322:K322"/>
    <mergeCell ref="B1210:C1210"/>
    <mergeCell ref="L1547:M1547"/>
    <mergeCell ref="H1679:H1680"/>
    <mergeCell ref="I743:J743"/>
    <mergeCell ref="C1765:D1765"/>
    <mergeCell ref="I324:K324"/>
    <mergeCell ref="M431:M432"/>
    <mergeCell ref="K1289:L1289"/>
    <mergeCell ref="I1051:K1051"/>
    <mergeCell ref="D740:G740"/>
    <mergeCell ref="D862:F863"/>
    <mergeCell ref="D1155:G1155"/>
    <mergeCell ref="D400:G400"/>
    <mergeCell ref="B189:G189"/>
    <mergeCell ref="B638:C638"/>
    <mergeCell ref="D6:G6"/>
    <mergeCell ref="M1185:M1186"/>
    <mergeCell ref="I1410:K1410"/>
    <mergeCell ref="D552:G552"/>
    <mergeCell ref="D1127:G1127"/>
    <mergeCell ref="D1882:G1882"/>
    <mergeCell ref="I1105:K1105"/>
    <mergeCell ref="D154:M154"/>
    <mergeCell ref="I371:M371"/>
    <mergeCell ref="B1236:C1236"/>
    <mergeCell ref="B59:G59"/>
    <mergeCell ref="H769:H770"/>
    <mergeCell ref="G862:H863"/>
    <mergeCell ref="I2008:K2008"/>
    <mergeCell ref="G1289:G1290"/>
    <mergeCell ref="I501:M501"/>
    <mergeCell ref="I1834:K1834"/>
    <mergeCell ref="L2015:M2015"/>
    <mergeCell ref="L1260:M1260"/>
    <mergeCell ref="B206:C206"/>
    <mergeCell ref="L526:M526"/>
    <mergeCell ref="D451:G451"/>
    <mergeCell ref="I1436:K1436"/>
    <mergeCell ref="I377:K377"/>
    <mergeCell ref="I37:K37"/>
    <mergeCell ref="I973:K973"/>
    <mergeCell ref="I789:K789"/>
    <mergeCell ref="I1131:K1131"/>
    <mergeCell ref="D453:G453"/>
    <mergeCell ref="B883:M883"/>
    <mergeCell ref="I248:K248"/>
    <mergeCell ref="D113:G113"/>
    <mergeCell ref="C1349:D1349"/>
    <mergeCell ref="I1438:K1438"/>
    <mergeCell ref="I2034:K2034"/>
    <mergeCell ref="I975:K975"/>
    <mergeCell ref="D840:G840"/>
    <mergeCell ref="D324:G324"/>
    <mergeCell ref="D1460:F1461"/>
    <mergeCell ref="D1514:G1514"/>
    <mergeCell ref="D1934:G1934"/>
    <mergeCell ref="D115:G115"/>
    <mergeCell ref="D1051:G1051"/>
    <mergeCell ref="L2041:M2041"/>
    <mergeCell ref="I2036:K2036"/>
    <mergeCell ref="G275:G276"/>
    <mergeCell ref="I215:M215"/>
    <mergeCell ref="D1209:G1209"/>
    <mergeCell ref="B865:G865"/>
    <mergeCell ref="D448:G448"/>
    <mergeCell ref="B1596:C1596"/>
    <mergeCell ref="H2069:H2070"/>
    <mergeCell ref="D2058:F2059"/>
    <mergeCell ref="B2052:C2052"/>
    <mergeCell ref="I969:M969"/>
    <mergeCell ref="B207:M207"/>
    <mergeCell ref="B196:C196"/>
    <mergeCell ref="B870:C870"/>
    <mergeCell ref="G873:G874"/>
    <mergeCell ref="I509:J509"/>
    <mergeCell ref="G1304:H1305"/>
    <mergeCell ref="G576:H577"/>
    <mergeCell ref="I90:K90"/>
    <mergeCell ref="B1282:C1282"/>
    <mergeCell ref="K275:L275"/>
    <mergeCell ref="B557:C557"/>
    <mergeCell ref="D166:G166"/>
    <mergeCell ref="C647:D647"/>
    <mergeCell ref="I396:K396"/>
    <mergeCell ref="I761:M761"/>
    <mergeCell ref="G301:G302"/>
    <mergeCell ref="I1878:K1878"/>
    <mergeCell ref="D37:G37"/>
    <mergeCell ref="M795:M796"/>
    <mergeCell ref="I846:K846"/>
    <mergeCell ref="M67:M68"/>
    <mergeCell ref="I91:K91"/>
    <mergeCell ref="D168:G168"/>
    <mergeCell ref="K873:L873"/>
    <mergeCell ref="D764:G764"/>
    <mergeCell ref="D9:G9"/>
    <mergeCell ref="C1245:D1245"/>
    <mergeCell ref="H1939:H1940"/>
    <mergeCell ref="D922:G922"/>
    <mergeCell ref="D167:G167"/>
    <mergeCell ref="B587:F587"/>
    <mergeCell ref="B1309:C1309"/>
    <mergeCell ref="I1880:K1880"/>
    <mergeCell ref="B581:C581"/>
    <mergeCell ref="L396:M396"/>
    <mergeCell ref="D1356:F1357"/>
    <mergeCell ref="B2063:C2063"/>
    <mergeCell ref="D38:G38"/>
    <mergeCell ref="D1956:G1956"/>
    <mergeCell ref="I1363:K1363"/>
    <mergeCell ref="D169:G169"/>
    <mergeCell ref="B583:C583"/>
    <mergeCell ref="B1012:C1012"/>
    <mergeCell ref="L994:M994"/>
    <mergeCell ref="B1310:C1310"/>
    <mergeCell ref="B2065:C2065"/>
    <mergeCell ref="D63:G63"/>
    <mergeCell ref="M821:M822"/>
    <mergeCell ref="I530:K530"/>
    <mergeCell ref="B649:M649"/>
    <mergeCell ref="I1460:M1461"/>
    <mergeCell ref="I318:K318"/>
    <mergeCell ref="D1522:G1522"/>
    <mergeCell ref="I864:K864"/>
    <mergeCell ref="B1339:C1339"/>
    <mergeCell ref="B1403:M1403"/>
    <mergeCell ref="B578:C578"/>
    <mergeCell ref="I13:K13"/>
    <mergeCell ref="D1280:G1280"/>
    <mergeCell ref="I320:K320"/>
    <mergeCell ref="I1808:K1808"/>
    <mergeCell ref="D1070:F1071"/>
    <mergeCell ref="I1802:K1802"/>
    <mergeCell ref="D342:F343"/>
    <mergeCell ref="I1960:K1960"/>
    <mergeCell ref="H1055:H1056"/>
    <mergeCell ref="D1884:G1884"/>
    <mergeCell ref="D1878:G1878"/>
    <mergeCell ref="L923:M923"/>
    <mergeCell ref="I918:K918"/>
    <mergeCell ref="D91:G91"/>
    <mergeCell ref="D66:G66"/>
    <mergeCell ref="M509:M510"/>
    <mergeCell ref="I1049:K1049"/>
    <mergeCell ref="I1076:K1076"/>
    <mergeCell ref="B636:C636"/>
    <mergeCell ref="G639:G640"/>
    <mergeCell ref="B296:C296"/>
    <mergeCell ref="B934:C934"/>
    <mergeCell ref="B1232:C1232"/>
    <mergeCell ref="I1803:K1803"/>
    <mergeCell ref="D1880:G1880"/>
    <mergeCell ref="B732:C733"/>
    <mergeCell ref="D1152:G1152"/>
    <mergeCell ref="B1778:C1778"/>
    <mergeCell ref="B1023:C1023"/>
    <mergeCell ref="I1382:M1383"/>
    <mergeCell ref="B1486:C1487"/>
    <mergeCell ref="B596:C596"/>
    <mergeCell ref="B1234:C1234"/>
    <mergeCell ref="B1532:C1532"/>
    <mergeCell ref="I162:K162"/>
    <mergeCell ref="B1025:C1025"/>
    <mergeCell ref="D1096:F1097"/>
    <mergeCell ref="D368:F369"/>
    <mergeCell ref="D1974:M1974"/>
    <mergeCell ref="I1229:M1229"/>
    <mergeCell ref="B508:C508"/>
    <mergeCell ref="H1705:H1706"/>
    <mergeCell ref="M535:M536"/>
    <mergeCell ref="H977:H978"/>
    <mergeCell ref="I760:K760"/>
    <mergeCell ref="B363:M363"/>
    <mergeCell ref="B353:F353"/>
    <mergeCell ref="D1179:G1179"/>
    <mergeCell ref="I35:K35"/>
    <mergeCell ref="D1906:G1906"/>
    <mergeCell ref="B1107:F1107"/>
    <mergeCell ref="I193:K193"/>
    <mergeCell ref="I762:K762"/>
    <mergeCell ref="G732:H733"/>
    <mergeCell ref="B349:C349"/>
    <mergeCell ref="I920:K920"/>
    <mergeCell ref="K2069:L2069"/>
    <mergeCell ref="I1516:K1516"/>
    <mergeCell ref="B1931:G1931"/>
    <mergeCell ref="D838:G838"/>
    <mergeCell ref="D1180:G1180"/>
    <mergeCell ref="I791:K791"/>
    <mergeCell ref="D2000:M2000"/>
    <mergeCell ref="D533:G533"/>
    <mergeCell ref="B947:C947"/>
    <mergeCell ref="B192:C192"/>
    <mergeCell ref="I1518:K1518"/>
    <mergeCell ref="G1939:G1940"/>
    <mergeCell ref="B1105:C1105"/>
    <mergeCell ref="D934:M934"/>
    <mergeCell ref="B222:C222"/>
    <mergeCell ref="B344:C344"/>
    <mergeCell ref="I342:M343"/>
    <mergeCell ref="I1070:M1071"/>
    <mergeCell ref="G1642:H1643"/>
    <mergeCell ref="B1674:C1674"/>
    <mergeCell ref="B446:C447"/>
    <mergeCell ref="I61:K61"/>
    <mergeCell ref="B949:C949"/>
    <mergeCell ref="B2008:C2008"/>
    <mergeCell ref="L1313:M1313"/>
    <mergeCell ref="B221:C221"/>
    <mergeCell ref="G2069:G2070"/>
    <mergeCell ref="L552:M552"/>
    <mergeCell ref="D1805:G1805"/>
    <mergeCell ref="I788:K788"/>
    <mergeCell ref="D892:G892"/>
    <mergeCell ref="B948:C948"/>
  </mergeCells>
  <dataValidations count="1">
    <dataValidation sqref="L6 L32 L58 L84 L110 L136 L162 L188 L214 L240 L266 L292 L318 L344 L370 L396 L422 L448 L474 L500 L526 L552 L578 L604 L630 L656 L682 L708 L734 L760 L786 L812 L838 L864 L890 L916 L942 L968 L994 L1020 L1046 L1072 L1098 L1124 L1150 L1176 L1202 L1228 L1254 L1280 L1306 L1332 L1358 L1384 L1410 L1436 L1462 L1488 L1514 L1540 L1566 L1592 L1618 L1644 L1670 L1696 L1722 L1748 L1774 L1800 L1826 L1852 L1878 L1904 L1930 L1956 L1982 L2008 L2034 L2060" showDropDown="0" showInputMessage="0" showErrorMessage="0" allowBlank="1" type="list">
      <formula1>Airflow.Instrument</formula1>
    </dataValidation>
  </dataValidations>
  <pageMargins left="0.7" right="0.7" top="0.75" bottom="0.75" header="0.3" footer="0.3"/>
  <pageSetup scale="89" orientation="portrait"/>
  <headerFooter>
    <oddHeader>&amp;L&amp;G&amp;C&amp;"+,Bold"&amp;16&amp;K1F1F1FVAV Terminal Report</oddHeader>
    <oddFooter>&amp;C&amp;8Page &amp;P of &amp;N</oddFooter>
  </headerFooter>
  <rowBreaks count="40" manualBreakCount="40">
    <brk id="55" min="0" max="16383" man="1"/>
    <brk id="107" min="0" max="16383" man="1"/>
    <brk id="159" min="0" max="16383" man="1"/>
    <brk id="211" min="0" max="16383" man="1"/>
    <brk id="263" min="0" max="16383" man="1"/>
    <brk id="315" min="0" max="16383" man="1"/>
    <brk id="367" min="0" max="16383" man="1"/>
    <brk id="419" min="0" max="16383" man="1"/>
    <brk id="471" min="0" max="16383" man="1"/>
    <brk id="523" min="0" max="16383" man="1"/>
    <brk id="575" min="0" max="16383" man="1"/>
    <brk id="627" min="0" max="16383" man="1"/>
    <brk id="679" min="0" max="16383" man="1"/>
    <brk id="731" min="0" max="16383" man="1"/>
    <brk id="783" min="0" max="16383" man="1"/>
    <brk id="835" min="0" max="16383" man="1"/>
    <brk id="887" min="0" max="16383" man="1"/>
    <brk id="939" min="0" max="16383" man="1"/>
    <brk id="991" min="0" max="16383" man="1"/>
    <brk id="1043" min="0" max="16383" man="1"/>
    <brk id="1095" min="0" max="16383" man="1"/>
    <brk id="1147" min="0" max="16383" man="1"/>
    <brk id="1199" min="0" max="16383" man="1"/>
    <brk id="1251" min="0" max="16383" man="1"/>
    <brk id="1303" min="0" max="16383" man="1"/>
    <brk id="1355" min="0" max="16383" man="1"/>
    <brk id="1407" min="0" max="16383" man="1"/>
    <brk id="1459" min="0" max="16383" man="1"/>
    <brk id="1511" min="0" max="16383" man="1"/>
    <brk id="1563" min="0" max="16383" man="1"/>
    <brk id="1615" min="0" max="16383" man="1"/>
    <brk id="1667" min="0" max="16383" man="1"/>
    <brk id="1719" min="0" max="16383" man="1"/>
    <brk id="1771" min="0" max="16383" man="1"/>
    <brk id="1823" min="0" max="16383" man="1"/>
    <brk id="1875" min="0" max="16383" man="1"/>
    <brk id="1927" min="0" max="16383" man="1"/>
    <brk id="1979" min="0" max="16383" man="1"/>
    <brk id="2031" min="0" max="16383" man="1"/>
    <brk id="2083" min="0" max="16383" man="1"/>
  </rowBreaks>
  <legacyDrawingHF r:id="rId100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15">
    <tabColor rgb="FF00B0F0"/>
    <outlinePr summaryBelow="1" summaryRight="1"/>
    <pageSetUpPr/>
  </sheetPr>
  <dimension ref="B1:U492"/>
  <sheetViews>
    <sheetView view="pageBreakPreview" tabSelected="0" topLeftCell="A136" zoomScale="90" zoomScaleNormal="100" zoomScaleSheetLayoutView="90" workbookViewId="0">
      <selection activeCell="E29" sqref="E29:G29"/>
    </sheetView>
  </sheetViews>
  <sheetFormatPr baseColWidth="8" defaultColWidth="6.85546875" defaultRowHeight="13.35" customHeight="1"/>
  <cols>
    <col width="3.42578125" customWidth="1" style="238" min="1" max="1"/>
    <col width="6.85546875" customWidth="1" style="238" min="2" max="7"/>
    <col width="8.140625" bestFit="1" customWidth="1" style="238" min="8" max="8"/>
    <col width="6.85546875" customWidth="1" style="238" min="9" max="13"/>
    <col width="3.140625" customWidth="1" style="238" min="14" max="14"/>
    <col width="6.85546875" customWidth="1" style="238" min="15" max="16384"/>
  </cols>
  <sheetData>
    <row r="1"/>
    <row r="2" ht="13.35" customHeight="1" s="162">
      <c r="B2" s="153" t="inlineStr">
        <is>
          <t>Project</t>
        </is>
      </c>
      <c r="C2" s="173" t="n"/>
      <c r="D2" s="154">
        <f>IF('{Project Information}'!E2="","",'{Project Information}'!E2)</f>
        <v/>
      </c>
      <c r="E2" s="174" t="n"/>
      <c r="F2" s="174" t="n"/>
      <c r="G2" s="174" t="n"/>
      <c r="H2" s="174" t="n"/>
      <c r="I2" s="173" t="n"/>
      <c r="J2" s="153" t="inlineStr">
        <is>
          <t>Technician</t>
        </is>
      </c>
      <c r="K2" s="173" t="n"/>
      <c r="L2" s="154">
        <f>IF('{Project Information}'!E12="", "", '{Project Information}'!E12)</f>
        <v/>
      </c>
      <c r="M2" s="173" t="n"/>
    </row>
    <row r="3" ht="13.35" customHeight="1" s="162">
      <c r="B3" s="155" t="inlineStr">
        <is>
          <t>Address</t>
        </is>
      </c>
      <c r="C3" s="160" t="n"/>
      <c r="D3" s="154">
        <f>IF('{Project Information}'!E3="","",'{Project Information}'!E3)</f>
        <v/>
      </c>
      <c r="E3" s="174" t="n"/>
      <c r="F3" s="174" t="n"/>
      <c r="G3" s="174" t="n"/>
      <c r="H3" s="174" t="n"/>
      <c r="I3" s="173" t="n"/>
      <c r="J3" s="155" t="inlineStr">
        <is>
          <t>Date</t>
        </is>
      </c>
      <c r="K3" s="160" t="n"/>
      <c r="L3" s="175">
        <f>IF('{Project Information}'!E11="", "", '{Project Information}'!E11)</f>
        <v/>
      </c>
      <c r="M3" s="173" t="n"/>
    </row>
    <row r="4" ht="13.35" customHeight="1" s="162">
      <c r="B4" s="200" t="inlineStr">
        <is>
          <t>System</t>
        </is>
      </c>
      <c r="C4" s="403" t="n"/>
      <c r="D4" s="209">
        <f>IF('{Equipment Data Entry}'!B126="","",'{Equipment Data Entry}'!B126)</f>
        <v/>
      </c>
      <c r="E4" s="418" t="n"/>
      <c r="F4" s="403" t="n"/>
      <c r="G4" s="200" t="inlineStr">
        <is>
          <t>Service</t>
        </is>
      </c>
      <c r="H4" s="403" t="n"/>
      <c r="I4" s="210">
        <f>IF('{Equipment Data Entry}'!C126="","",'{Equipment Data Entry}'!C126)</f>
        <v/>
      </c>
      <c r="J4" s="418" t="n"/>
      <c r="K4" s="418" t="n"/>
      <c r="L4" s="418" t="n"/>
      <c r="M4" s="403" t="n"/>
      <c r="P4" s="448" t="inlineStr">
        <is>
          <t>Technician Notes</t>
        </is>
      </c>
    </row>
    <row r="5" ht="13.35" customHeight="1" s="162">
      <c r="B5" s="422" t="n"/>
      <c r="C5" s="423" t="n"/>
      <c r="D5" s="422" t="n"/>
      <c r="E5" s="424" t="n"/>
      <c r="F5" s="423" t="n"/>
      <c r="G5" s="422" t="n"/>
      <c r="H5" s="423" t="n"/>
      <c r="I5" s="422" t="n"/>
      <c r="J5" s="424" t="n"/>
      <c r="K5" s="424" t="n"/>
      <c r="L5" s="424" t="n"/>
      <c r="M5" s="423" t="n"/>
      <c r="P5" s="451" t="n"/>
    </row>
    <row r="6" ht="13.35" customHeight="1" s="162">
      <c r="B6" s="5" t="n"/>
      <c r="C6" s="5" t="n"/>
      <c r="P6" s="451" t="n"/>
    </row>
    <row r="7" ht="13.35" customHeight="1" s="162">
      <c r="B7" s="188" t="inlineStr">
        <is>
          <t>Design Information</t>
        </is>
      </c>
      <c r="C7" s="174" t="n"/>
      <c r="D7" s="174" t="n"/>
      <c r="E7" s="174" t="n"/>
      <c r="F7" s="174" t="n"/>
      <c r="G7" s="173" t="n"/>
      <c r="I7" s="188" t="inlineStr">
        <is>
          <t>Hood Airflow</t>
        </is>
      </c>
      <c r="J7" s="174" t="n"/>
      <c r="K7" s="174" t="n"/>
      <c r="L7" s="174" t="n"/>
      <c r="M7" s="173" t="n"/>
      <c r="P7" s="451" t="n"/>
    </row>
    <row r="8" ht="13.35" customHeight="1" s="162">
      <c r="B8" s="289" t="inlineStr">
        <is>
          <t>Hood Manufacturer</t>
        </is>
      </c>
      <c r="C8" s="174" t="n"/>
      <c r="D8" s="173" t="n"/>
      <c r="E8" s="287">
        <f>IF('{Equipment Data Entry}'!E126="","",'{Equipment Data Entry}'!E126)</f>
        <v/>
      </c>
      <c r="F8" s="174" t="n"/>
      <c r="G8" s="173" t="n"/>
      <c r="I8" s="290" t="inlineStr">
        <is>
          <t>Filter Size</t>
        </is>
      </c>
      <c r="J8" s="290" t="inlineStr">
        <is>
          <t>Initial VEL</t>
        </is>
      </c>
      <c r="K8" s="290" t="inlineStr">
        <is>
          <t>Initial CFM</t>
        </is>
      </c>
      <c r="L8" s="290" t="inlineStr">
        <is>
          <t>Final VEL</t>
        </is>
      </c>
      <c r="M8" s="290" t="inlineStr">
        <is>
          <t>Final CFM</t>
        </is>
      </c>
      <c r="P8" s="469" t="inlineStr">
        <is>
          <t>Velocity readings (fpm) – 3 per filter for Airfoil; J/L average them (or type a single value over the formula)</t>
        </is>
      </c>
    </row>
    <row r="9" ht="13.35" customHeight="1" s="162">
      <c r="B9" s="289" t="inlineStr">
        <is>
          <t>Design Airflow (CFM)</t>
        </is>
      </c>
      <c r="C9" s="174" t="n"/>
      <c r="D9" s="173" t="n"/>
      <c r="E9" s="287">
        <f>IF('{Equipment Data Entry}'!F126="","",'{Equipment Data Entry}'!F126)</f>
        <v/>
      </c>
      <c r="F9" s="174" t="n"/>
      <c r="G9" s="173" t="n"/>
      <c r="I9" s="440" t="n"/>
      <c r="J9" s="440" t="n"/>
      <c r="K9" s="440" t="n"/>
      <c r="L9" s="440" t="n"/>
      <c r="M9" s="440" t="n"/>
      <c r="P9" s="470" t="inlineStr">
        <is>
          <t>Init 1</t>
        </is>
      </c>
      <c r="Q9" s="471" t="inlineStr">
        <is>
          <t>Init 2</t>
        </is>
      </c>
      <c r="R9" s="471" t="inlineStr">
        <is>
          <t>Init 3</t>
        </is>
      </c>
      <c r="S9" s="471" t="inlineStr">
        <is>
          <t>Final 1</t>
        </is>
      </c>
      <c r="T9" s="471" t="inlineStr">
        <is>
          <t>Final 2</t>
        </is>
      </c>
      <c r="U9" s="471" t="inlineStr">
        <is>
          <t>Final 3</t>
        </is>
      </c>
    </row>
    <row r="10" ht="13.35" customHeight="1" s="162">
      <c r="B10" s="289" t="inlineStr">
        <is>
          <t>Associated Exhaust Fan</t>
        </is>
      </c>
      <c r="C10" s="174" t="n"/>
      <c r="D10" s="173" t="n"/>
      <c r="E10" s="288" t="n"/>
      <c r="F10" s="174" t="n"/>
      <c r="G10" s="173" t="n"/>
      <c r="I10" s="291" t="n"/>
      <c r="J10" s="195">
        <f>IF(COUNT(P10:R10)=0,"",AVERAGE(P10:R10))</f>
        <v/>
      </c>
      <c r="K10" s="195">
        <f>IF(OR($I10="",J10=""),"",IF(OR(ISTEXT(J10),$E$18="N/A",$E$18="Not Avail.",$E$18="Not Acc.",$E$18="N/L",$I10="N/A",$I10="Not Avail.",$I10="Not Acc.",$I10="N/L"),"",J10*IFERROR(INDEX('{Dropdowns}'!$J:$J,MATCH($E$18&amp;"|"&amp;$I10,'{Dropdowns}'!$H:$H,0)),0)*IFERROR(INDEX('{Dropdowns}'!$K:$K,MATCH($E$18&amp;"|"&amp;$I10,'{Dropdowns}'!$H:$H,0)),0)))</f>
        <v/>
      </c>
      <c r="L10" s="195">
        <f>IF(COUNT(S10:U10)=0,"",AVERAGE(S10:U10))</f>
        <v/>
      </c>
      <c r="M10" s="195">
        <f>IF(OR($I10="",L10=""),"",IF(OR(ISTEXT(L10),$E$18="N/A",$E$18="Not Avail.",$E$18="Not Acc.",$E$18="N/L",$I10="N/A",$I10="Not Avail.",$I10="Not Acc.",$I10="N/L"),"",L10*IFERROR(INDEX('{Dropdowns}'!$J:$J,MATCH($E$18&amp;"|"&amp;$I10,'{Dropdowns}'!$H:$H,0)),0)*IFERROR(INDEX('{Dropdowns}'!$K:$K,MATCH($E$18&amp;"|"&amp;$I10,'{Dropdowns}'!$H:$H,0)),0)))</f>
        <v/>
      </c>
      <c r="P10" s="451" t="n"/>
    </row>
    <row r="11" ht="13.35" customHeight="1" s="162">
      <c r="B11" s="289" t="inlineStr">
        <is>
          <t>Hood Length (ft)</t>
        </is>
      </c>
      <c r="C11" s="174" t="n"/>
      <c r="D11" s="173" t="n"/>
      <c r="E11" s="288">
        <f>IF('{Equipment Data Entry}'!I126="","",'{Equipment Data Entry}'!I126)</f>
        <v/>
      </c>
      <c r="F11" s="174" t="n"/>
      <c r="G11" s="173" t="n"/>
      <c r="I11" s="291" t="n"/>
      <c r="J11" s="195">
        <f>IF(COUNT(P11:R11)=0,"",AVERAGE(P11:R11))</f>
        <v/>
      </c>
      <c r="K11" s="195">
        <f>IF(OR($I11="",J11=""),"",IF(OR(ISTEXT(J11),$E$18="N/A",$E$18="Not Avail.",$E$18="Not Acc.",$E$18="N/L",$I11="N/A",$I11="Not Avail.",$I11="Not Acc.",$I11="N/L"),"",J11*IFERROR(INDEX('{Dropdowns}'!$J:$J,MATCH($E$18&amp;"|"&amp;$I11,'{Dropdowns}'!$H:$H,0)),0)*IFERROR(INDEX('{Dropdowns}'!$K:$K,MATCH($E$18&amp;"|"&amp;$I11,'{Dropdowns}'!$H:$H,0)),0)))</f>
        <v/>
      </c>
      <c r="L11" s="195">
        <f>IF(COUNT(S11:U11)=0,"",AVERAGE(S11:U11))</f>
        <v/>
      </c>
      <c r="M11" s="195">
        <f>IF(OR($I11="",L11=""),"",IF(OR(ISTEXT(L11),$E$18="N/A",$E$18="Not Avail.",$E$18="Not Acc.",$E$18="N/L",$I11="N/A",$I11="Not Avail.",$I11="Not Acc.",$I11="N/L"),"",L11*IFERROR(INDEX('{Dropdowns}'!$J:$J,MATCH($E$18&amp;"|"&amp;$I11,'{Dropdowns}'!$H:$H,0)),0)*IFERROR(INDEX('{Dropdowns}'!$K:$K,MATCH($E$18&amp;"|"&amp;$I11,'{Dropdowns}'!$H:$H,0)),0)))</f>
        <v/>
      </c>
      <c r="P11" s="451" t="n"/>
    </row>
    <row r="12" ht="13.35" customHeight="1" s="162">
      <c r="B12" s="188" t="inlineStr">
        <is>
          <t>Hood Data</t>
        </is>
      </c>
      <c r="C12" s="174" t="n"/>
      <c r="D12" s="174" t="n"/>
      <c r="E12" s="174" t="n"/>
      <c r="F12" s="174" t="n"/>
      <c r="G12" s="173" t="n"/>
      <c r="I12" s="291" t="n"/>
      <c r="J12" s="195">
        <f>IF(COUNT(P12:R12)=0,"",AVERAGE(P12:R12))</f>
        <v/>
      </c>
      <c r="K12" s="195">
        <f>IF(OR($I12="",J12=""),"",IF(OR(ISTEXT(J12),$E$18="N/A",$E$18="Not Avail.",$E$18="Not Acc.",$E$18="N/L",$I12="N/A",$I12="Not Avail.",$I12="Not Acc.",$I12="N/L"),"",J12*IFERROR(INDEX('{Dropdowns}'!$J:$J,MATCH($E$18&amp;"|"&amp;$I12,'{Dropdowns}'!$H:$H,0)),0)*IFERROR(INDEX('{Dropdowns}'!$K:$K,MATCH($E$18&amp;"|"&amp;$I12,'{Dropdowns}'!$H:$H,0)),0)))</f>
        <v/>
      </c>
      <c r="L12" s="195">
        <f>IF(COUNT(S12:U12)=0,"",AVERAGE(S12:U12))</f>
        <v/>
      </c>
      <c r="M12" s="195">
        <f>IF(OR($I12="",L12=""),"",IF(OR(ISTEXT(L12),$E$18="N/A",$E$18="Not Avail.",$E$18="Not Acc.",$E$18="N/L",$I12="N/A",$I12="Not Avail.",$I12="Not Acc.",$I12="N/L"),"",L12*IFERROR(INDEX('{Dropdowns}'!$J:$J,MATCH($E$18&amp;"|"&amp;$I12,'{Dropdowns}'!$H:$H,0)),0)*IFERROR(INDEX('{Dropdowns}'!$K:$K,MATCH($E$18&amp;"|"&amp;$I12,'{Dropdowns}'!$H:$H,0)),0)))</f>
        <v/>
      </c>
      <c r="P12" s="451" t="n"/>
    </row>
    <row r="13" ht="13.35" customHeight="1" s="162">
      <c r="B13" s="289" t="inlineStr">
        <is>
          <t>Manufacturer</t>
        </is>
      </c>
      <c r="C13" s="174" t="n"/>
      <c r="D13" s="173" t="n"/>
      <c r="E13" s="287">
        <f>E8</f>
        <v/>
      </c>
      <c r="F13" s="174" t="n"/>
      <c r="G13" s="173" t="n"/>
      <c r="I13" s="291" t="n"/>
      <c r="J13" s="195">
        <f>IF(COUNT(P13:R13)=0,"",AVERAGE(P13:R13))</f>
        <v/>
      </c>
      <c r="K13" s="195">
        <f>IF(OR($I13="",J13=""),"",IF(OR(ISTEXT(J13),$E$18="N/A",$E$18="Not Avail.",$E$18="Not Acc.",$E$18="N/L",$I13="N/A",$I13="Not Avail.",$I13="Not Acc.",$I13="N/L"),"",J13*IFERROR(INDEX('{Dropdowns}'!$J:$J,MATCH($E$18&amp;"|"&amp;$I13,'{Dropdowns}'!$H:$H,0)),0)*IFERROR(INDEX('{Dropdowns}'!$K:$K,MATCH($E$18&amp;"|"&amp;$I13,'{Dropdowns}'!$H:$H,0)),0)))</f>
        <v/>
      </c>
      <c r="L13" s="195">
        <f>IF(COUNT(S13:U13)=0,"",AVERAGE(S13:U13))</f>
        <v/>
      </c>
      <c r="M13" s="195">
        <f>IF(OR($I13="",L13=""),"",IF(OR(ISTEXT(L13),$E$18="N/A",$E$18="Not Avail.",$E$18="Not Acc.",$E$18="N/L",$I13="N/A",$I13="Not Avail.",$I13="Not Acc.",$I13="N/L"),"",L13*IFERROR(INDEX('{Dropdowns}'!$J:$J,MATCH($E$18&amp;"|"&amp;$I13,'{Dropdowns}'!$H:$H,0)),0)*IFERROR(INDEX('{Dropdowns}'!$K:$K,MATCH($E$18&amp;"|"&amp;$I13,'{Dropdowns}'!$H:$H,0)),0)))</f>
        <v/>
      </c>
      <c r="P13" s="451" t="n"/>
    </row>
    <row r="14" ht="13.35" customHeight="1" s="162">
      <c r="B14" s="289" t="inlineStr">
        <is>
          <t>Model Number</t>
        </is>
      </c>
      <c r="C14" s="174" t="n"/>
      <c r="D14" s="173" t="n"/>
      <c r="E14" s="287">
        <f>IF('{Equipment Data Entry}'!H126="","",'{Equipment Data Entry}'!H126)</f>
        <v/>
      </c>
      <c r="F14" s="174" t="n"/>
      <c r="G14" s="173" t="n"/>
      <c r="I14" s="291" t="n"/>
      <c r="J14" s="195">
        <f>IF(COUNT(P14:R14)=0,"",AVERAGE(P14:R14))</f>
        <v/>
      </c>
      <c r="K14" s="195">
        <f>IF(OR($I14="",J14=""),"",IF(OR(ISTEXT(J14),$E$18="N/A",$E$18="Not Avail.",$E$18="Not Acc.",$E$18="N/L",$I14="N/A",$I14="Not Avail.",$I14="Not Acc.",$I14="N/L"),"",J14*IFERROR(INDEX('{Dropdowns}'!$J:$J,MATCH($E$18&amp;"|"&amp;$I14,'{Dropdowns}'!$H:$H,0)),0)*IFERROR(INDEX('{Dropdowns}'!$K:$K,MATCH($E$18&amp;"|"&amp;$I14,'{Dropdowns}'!$H:$H,0)),0)))</f>
        <v/>
      </c>
      <c r="L14" s="195">
        <f>IF(COUNT(S14:U14)=0,"",AVERAGE(S14:U14))</f>
        <v/>
      </c>
      <c r="M14" s="195">
        <f>IF(OR($I14="",L14=""),"",IF(OR(ISTEXT(L14),$E$18="N/A",$E$18="Not Avail.",$E$18="Not Acc.",$E$18="N/L",$I14="N/A",$I14="Not Avail.",$I14="Not Acc.",$I14="N/L"),"",L14*IFERROR(INDEX('{Dropdowns}'!$J:$J,MATCH($E$18&amp;"|"&amp;$I14,'{Dropdowns}'!$H:$H,0)),0)*IFERROR(INDEX('{Dropdowns}'!$K:$K,MATCH($E$18&amp;"|"&amp;$I14,'{Dropdowns}'!$H:$H,0)),0)))</f>
        <v/>
      </c>
      <c r="P14" s="451" t="n"/>
    </row>
    <row r="15" ht="13.35" customHeight="1" s="162">
      <c r="B15" s="289" t="inlineStr">
        <is>
          <t>Serial Number</t>
        </is>
      </c>
      <c r="C15" s="174" t="n"/>
      <c r="D15" s="173" t="n"/>
      <c r="E15" s="288" t="n"/>
      <c r="F15" s="174" t="n"/>
      <c r="G15" s="173" t="n"/>
      <c r="I15" s="291" t="n"/>
      <c r="J15" s="195">
        <f>IF(COUNT(P15:R15)=0,"",AVERAGE(P15:R15))</f>
        <v/>
      </c>
      <c r="K15" s="195">
        <f>IF(OR($I15="",J15=""),"",IF(OR(ISTEXT(J15),$E$18="N/A",$E$18="Not Avail.",$E$18="Not Acc.",$E$18="N/L",$I15="N/A",$I15="Not Avail.",$I15="Not Acc.",$I15="N/L"),"",J15*IFERROR(INDEX('{Dropdowns}'!$J:$J,MATCH($E$18&amp;"|"&amp;$I15,'{Dropdowns}'!$H:$H,0)),0)*IFERROR(INDEX('{Dropdowns}'!$K:$K,MATCH($E$18&amp;"|"&amp;$I15,'{Dropdowns}'!$H:$H,0)),0)))</f>
        <v/>
      </c>
      <c r="L15" s="195">
        <f>IF(COUNT(S15:U15)=0,"",AVERAGE(S15:U15))</f>
        <v/>
      </c>
      <c r="M15" s="195">
        <f>IF(OR($I15="",L15=""),"",IF(OR(ISTEXT(L15),$E$18="N/A",$E$18="Not Avail.",$E$18="Not Acc.",$E$18="N/L",$I15="N/A",$I15="Not Avail.",$I15="Not Acc.",$I15="N/L"),"",L15*IFERROR(INDEX('{Dropdowns}'!$J:$J,MATCH($E$18&amp;"|"&amp;$I15,'{Dropdowns}'!$H:$H,0)),0)*IFERROR(INDEX('{Dropdowns}'!$K:$K,MATCH($E$18&amp;"|"&amp;$I15,'{Dropdowns}'!$H:$H,0)),0)))</f>
        <v/>
      </c>
      <c r="P15" s="451" t="n"/>
    </row>
    <row r="16" ht="13.35" customHeight="1" s="162">
      <c r="B16" s="289" t="inlineStr">
        <is>
          <t>Hood Type</t>
        </is>
      </c>
      <c r="C16" s="174" t="n"/>
      <c r="D16" s="173" t="n"/>
      <c r="E16" s="288" t="n"/>
      <c r="F16" s="174" t="n"/>
      <c r="G16" s="173" t="n"/>
      <c r="I16" s="291" t="n"/>
      <c r="J16" s="195">
        <f>IF(COUNT(P16:R16)=0,"",AVERAGE(P16:R16))</f>
        <v/>
      </c>
      <c r="K16" s="195">
        <f>IF(OR($I16="",J16=""),"",IF(OR(ISTEXT(J16),$E$18="N/A",$E$18="Not Avail.",$E$18="Not Acc.",$E$18="N/L",$I16="N/A",$I16="Not Avail.",$I16="Not Acc.",$I16="N/L"),"",J16*IFERROR(INDEX('{Dropdowns}'!$J:$J,MATCH($E$18&amp;"|"&amp;$I16,'{Dropdowns}'!$H:$H,0)),0)*IFERROR(INDEX('{Dropdowns}'!$K:$K,MATCH($E$18&amp;"|"&amp;$I16,'{Dropdowns}'!$H:$H,0)),0)))</f>
        <v/>
      </c>
      <c r="L16" s="195">
        <f>IF(COUNT(S16:U16)=0,"",AVERAGE(S16:U16))</f>
        <v/>
      </c>
      <c r="M16" s="195">
        <f>IF(OR($I16="",L16=""),"",IF(OR(ISTEXT(L16),$E$18="N/A",$E$18="Not Avail.",$E$18="Not Acc.",$E$18="N/L",$I16="N/A",$I16="Not Avail.",$I16="Not Acc.",$I16="N/L"),"",L16*IFERROR(INDEX('{Dropdowns}'!$J:$J,MATCH($E$18&amp;"|"&amp;$I16,'{Dropdowns}'!$H:$H,0)),0)*IFERROR(INDEX('{Dropdowns}'!$K:$K,MATCH($E$18&amp;"|"&amp;$I16,'{Dropdowns}'!$H:$H,0)),0)))</f>
        <v/>
      </c>
      <c r="P16" s="451" t="n"/>
    </row>
    <row r="17" ht="13.35" customHeight="1" s="162">
      <c r="B17" s="289" t="inlineStr">
        <is>
          <t>Filter Manufacturer</t>
        </is>
      </c>
      <c r="C17" s="174" t="n"/>
      <c r="D17" s="173" t="n"/>
      <c r="E17" s="288" t="n"/>
      <c r="F17" s="174" t="n"/>
      <c r="G17" s="173" t="n"/>
      <c r="I17" s="291" t="n"/>
      <c r="J17" s="195">
        <f>IF(COUNT(P17:R17)=0,"",AVERAGE(P17:R17))</f>
        <v/>
      </c>
      <c r="K17" s="195">
        <f>IF(OR($I17="",J17=""),"",IF(OR(ISTEXT(J17),$E$18="N/A",$E$18="Not Avail.",$E$18="Not Acc.",$E$18="N/L",$I17="N/A",$I17="Not Avail.",$I17="Not Acc.",$I17="N/L"),"",J17*IFERROR(INDEX('{Dropdowns}'!$J:$J,MATCH($E$18&amp;"|"&amp;$I17,'{Dropdowns}'!$H:$H,0)),0)*IFERROR(INDEX('{Dropdowns}'!$K:$K,MATCH($E$18&amp;"|"&amp;$I17,'{Dropdowns}'!$H:$H,0)),0)))</f>
        <v/>
      </c>
      <c r="L17" s="195">
        <f>IF(COUNT(S17:U17)=0,"",AVERAGE(S17:U17))</f>
        <v/>
      </c>
      <c r="M17" s="195">
        <f>IF(OR($I17="",L17=""),"",IF(OR(ISTEXT(L17),$E$18="N/A",$E$18="Not Avail.",$E$18="Not Acc.",$E$18="N/L",$I17="N/A",$I17="Not Avail.",$I17="Not Acc.",$I17="N/L"),"",L17*IFERROR(INDEX('{Dropdowns}'!$J:$J,MATCH($E$18&amp;"|"&amp;$I17,'{Dropdowns}'!$H:$H,0)),0)*IFERROR(INDEX('{Dropdowns}'!$K:$K,MATCH($E$18&amp;"|"&amp;$I17,'{Dropdowns}'!$H:$H,0)),0)))</f>
        <v/>
      </c>
      <c r="P17" s="451" t="n"/>
    </row>
    <row r="18" ht="13.35" customHeight="1" s="162">
      <c r="B18" s="289" t="inlineStr">
        <is>
          <t>Filter Type</t>
        </is>
      </c>
      <c r="C18" s="174" t="n"/>
      <c r="D18" s="173" t="n"/>
      <c r="E18" s="291" t="n"/>
      <c r="F18" s="174" t="n"/>
      <c r="G18" s="173" t="n"/>
      <c r="I18" s="291" t="n"/>
      <c r="J18" s="195">
        <f>IF(COUNT(P18:R18)=0,"",AVERAGE(P18:R18))</f>
        <v/>
      </c>
      <c r="K18" s="195">
        <f>IF(OR($I18="",J18=""),"",IF(OR(ISTEXT(J18),$E$18="N/A",$E$18="Not Avail.",$E$18="Not Acc.",$E$18="N/L",$I18="N/A",$I18="Not Avail.",$I18="Not Acc.",$I18="N/L"),"",J18*IFERROR(INDEX('{Dropdowns}'!$J:$J,MATCH($E$18&amp;"|"&amp;$I18,'{Dropdowns}'!$H:$H,0)),0)*IFERROR(INDEX('{Dropdowns}'!$K:$K,MATCH($E$18&amp;"|"&amp;$I18,'{Dropdowns}'!$H:$H,0)),0)))</f>
        <v/>
      </c>
      <c r="L18" s="195">
        <f>IF(COUNT(S18:U18)=0,"",AVERAGE(S18:U18))</f>
        <v/>
      </c>
      <c r="M18" s="195">
        <f>IF(OR($I18="",L18=""),"",IF(OR(ISTEXT(L18),$E$18="N/A",$E$18="Not Avail.",$E$18="Not Acc.",$E$18="N/L",$I18="N/A",$I18="Not Avail.",$I18="Not Acc.",$I18="N/L"),"",L18*IFERROR(INDEX('{Dropdowns}'!$J:$J,MATCH($E$18&amp;"|"&amp;$I18,'{Dropdowns}'!$H:$H,0)),0)*IFERROR(INDEX('{Dropdowns}'!$K:$K,MATCH($E$18&amp;"|"&amp;$I18,'{Dropdowns}'!$H:$H,0)),0)))</f>
        <v/>
      </c>
      <c r="P18" s="451" t="n"/>
    </row>
    <row r="19" ht="13.35" customHeight="1" s="162">
      <c r="B19" s="289" t="inlineStr">
        <is>
          <t>Instrument</t>
        </is>
      </c>
      <c r="C19" s="174" t="n"/>
      <c r="D19" s="173" t="n"/>
      <c r="E19" s="288" t="n"/>
      <c r="F19" s="174" t="n"/>
      <c r="G19" s="173" t="n"/>
      <c r="I19" s="291" t="n"/>
      <c r="J19" s="195">
        <f>IF(COUNT(P19:R19)=0,"",AVERAGE(P19:R19))</f>
        <v/>
      </c>
      <c r="K19" s="195">
        <f>IF(OR($I19="",J19=""),"",IF(OR(ISTEXT(J19),$E$18="N/A",$E$18="Not Avail.",$E$18="Not Acc.",$E$18="N/L",$I19="N/A",$I19="Not Avail.",$I19="Not Acc.",$I19="N/L"),"",J19*IFERROR(INDEX('{Dropdowns}'!$J:$J,MATCH($E$18&amp;"|"&amp;$I19,'{Dropdowns}'!$H:$H,0)),0)*IFERROR(INDEX('{Dropdowns}'!$K:$K,MATCH($E$18&amp;"|"&amp;$I19,'{Dropdowns}'!$H:$H,0)),0)))</f>
        <v/>
      </c>
      <c r="L19" s="195">
        <f>IF(COUNT(S19:U19)=0,"",AVERAGE(S19:U19))</f>
        <v/>
      </c>
      <c r="M19" s="195">
        <f>IF(OR($I19="",L19=""),"",IF(OR(ISTEXT(L19),$E$18="N/A",$E$18="Not Avail.",$E$18="Not Acc.",$E$18="N/L",$I19="N/A",$I19="Not Avail.",$I19="Not Acc.",$I19="N/L"),"",L19*IFERROR(INDEX('{Dropdowns}'!$J:$J,MATCH($E$18&amp;"|"&amp;$I19,'{Dropdowns}'!$H:$H,0)),0)*IFERROR(INDEX('{Dropdowns}'!$K:$K,MATCH($E$18&amp;"|"&amp;$I19,'{Dropdowns}'!$H:$H,0)),0)))</f>
        <v/>
      </c>
      <c r="P19" s="451" t="n"/>
    </row>
    <row r="20" ht="13.35" customHeight="1" s="162">
      <c r="B20" s="188" t="inlineStr">
        <is>
          <t>Hood Airflow Totals</t>
        </is>
      </c>
      <c r="C20" s="174" t="n"/>
      <c r="D20" s="174" t="n"/>
      <c r="E20" s="174" t="n"/>
      <c r="F20" s="174" t="n"/>
      <c r="G20" s="173" t="n"/>
      <c r="I20" s="291" t="n"/>
      <c r="J20" s="195">
        <f>IF(COUNT(P20:R20)=0,"",AVERAGE(P20:R20))</f>
        <v/>
      </c>
      <c r="K20" s="195">
        <f>IF(OR($I20="",J20=""),"",IF(OR(ISTEXT(J20),$E$18="N/A",$E$18="Not Avail.",$E$18="Not Acc.",$E$18="N/L",$I20="N/A",$I20="Not Avail.",$I20="Not Acc.",$I20="N/L"),"",J20*IFERROR(INDEX('{Dropdowns}'!$J:$J,MATCH($E$18&amp;"|"&amp;$I20,'{Dropdowns}'!$H:$H,0)),0)*IFERROR(INDEX('{Dropdowns}'!$K:$K,MATCH($E$18&amp;"|"&amp;$I20,'{Dropdowns}'!$H:$H,0)),0)))</f>
        <v/>
      </c>
      <c r="L20" s="195">
        <f>IF(COUNT(S20:U20)=0,"",AVERAGE(S20:U20))</f>
        <v/>
      </c>
      <c r="M20" s="195">
        <f>IF(OR($I20="",L20=""),"",IF(OR(ISTEXT(L20),$E$18="N/A",$E$18="Not Avail.",$E$18="Not Acc.",$E$18="N/L",$I20="N/A",$I20="Not Avail.",$I20="Not Acc.",$I20="N/L"),"",L20*IFERROR(INDEX('{Dropdowns}'!$J:$J,MATCH($E$18&amp;"|"&amp;$I20,'{Dropdowns}'!$H:$H,0)),0)*IFERROR(INDEX('{Dropdowns}'!$K:$K,MATCH($E$18&amp;"|"&amp;$I20,'{Dropdowns}'!$H:$H,0)),0)))</f>
        <v/>
      </c>
      <c r="P20" s="451" t="n"/>
    </row>
    <row r="21" ht="13.35" customHeight="1" s="162">
      <c r="B21" s="292" t="inlineStr">
        <is>
          <t>Design</t>
        </is>
      </c>
      <c r="C21" s="173" t="n"/>
      <c r="D21" s="292" t="inlineStr">
        <is>
          <t>Initial</t>
        </is>
      </c>
      <c r="E21" s="173" t="n"/>
      <c r="F21" s="292" t="inlineStr">
        <is>
          <t>Final</t>
        </is>
      </c>
      <c r="G21" s="173" t="n"/>
      <c r="I21" s="291" t="n"/>
      <c r="J21" s="195">
        <f>IF(COUNT(P21:R21)=0,"",AVERAGE(P21:R21))</f>
        <v/>
      </c>
      <c r="K21" s="195">
        <f>IF(OR($I21="",J21=""),"",IF(OR(ISTEXT(J21),$E$18="N/A",$E$18="Not Avail.",$E$18="Not Acc.",$E$18="N/L",$I21="N/A",$I21="Not Avail.",$I21="Not Acc.",$I21="N/L"),"",J21*IFERROR(INDEX('{Dropdowns}'!$J:$J,MATCH($E$18&amp;"|"&amp;$I21,'{Dropdowns}'!$H:$H,0)),0)*IFERROR(INDEX('{Dropdowns}'!$K:$K,MATCH($E$18&amp;"|"&amp;$I21,'{Dropdowns}'!$H:$H,0)),0)))</f>
        <v/>
      </c>
      <c r="L21" s="195">
        <f>IF(COUNT(S21:U21)=0,"",AVERAGE(S21:U21))</f>
        <v/>
      </c>
      <c r="M21" s="195">
        <f>IF(OR($I21="",L21=""),"",IF(OR(ISTEXT(L21),$E$18="N/A",$E$18="Not Avail.",$E$18="Not Acc.",$E$18="N/L",$I21="N/A",$I21="Not Avail.",$I21="Not Acc.",$I21="N/L"),"",L21*IFERROR(INDEX('{Dropdowns}'!$J:$J,MATCH($E$18&amp;"|"&amp;$I21,'{Dropdowns}'!$H:$H,0)),0)*IFERROR(INDEX('{Dropdowns}'!$K:$K,MATCH($E$18&amp;"|"&amp;$I21,'{Dropdowns}'!$H:$H,0)),0)))</f>
        <v/>
      </c>
      <c r="P21" s="451" t="n"/>
    </row>
    <row r="22" ht="13.35" customHeight="1" s="162">
      <c r="B22" s="195">
        <f>IF(E9=0,"", E9)</f>
        <v/>
      </c>
      <c r="C22" s="173" t="n"/>
      <c r="D22" s="195">
        <f>IF(SUM(K10:K23)=0,"",SUM(K10:K23))</f>
        <v/>
      </c>
      <c r="E22" s="173" t="n"/>
      <c r="F22" s="195">
        <f>IF(SUM(M10:M23)=0,"",SUM(M10:M23))</f>
        <v/>
      </c>
      <c r="G22" s="173" t="n"/>
      <c r="H22" s="68">
        <f>IF(OR(B22="",B22=0),"",IF(F22="",IF(D22="","",IF(OR(ISTEXT(D22),ISTEXT(B22)),"",D22/B22)),IF(OR(ISTEXT(F22),ISTEXT(B22)),"",F22/B22)))</f>
        <v/>
      </c>
      <c r="I22" s="291" t="n"/>
      <c r="J22" s="195">
        <f>IF(COUNT(P22:R22)=0,"",AVERAGE(P22:R22))</f>
        <v/>
      </c>
      <c r="K22" s="195">
        <f>IF(OR($I22="",J22=""),"",IF(OR(ISTEXT(J22),$E$18="N/A",$E$18="Not Avail.",$E$18="Not Acc.",$E$18="N/L",$I22="N/A",$I22="Not Avail.",$I22="Not Acc.",$I22="N/L"),"",J22*IFERROR(INDEX('{Dropdowns}'!$J:$J,MATCH($E$18&amp;"|"&amp;$I22,'{Dropdowns}'!$H:$H,0)),0)*IFERROR(INDEX('{Dropdowns}'!$K:$K,MATCH($E$18&amp;"|"&amp;$I22,'{Dropdowns}'!$H:$H,0)),0)))</f>
        <v/>
      </c>
      <c r="L22" s="195">
        <f>IF(COUNT(S22:U22)=0,"",AVERAGE(S22:U22))</f>
        <v/>
      </c>
      <c r="M22" s="195">
        <f>IF(OR($I22="",L22=""),"",IF(OR(ISTEXT(L22),$E$18="N/A",$E$18="Not Avail.",$E$18="Not Acc.",$E$18="N/L",$I22="N/A",$I22="Not Avail.",$I22="Not Acc.",$I22="N/L"),"",L22*IFERROR(INDEX('{Dropdowns}'!$J:$J,MATCH($E$18&amp;"|"&amp;$I22,'{Dropdowns}'!$H:$H,0)),0)*IFERROR(INDEX('{Dropdowns}'!$K:$K,MATCH($E$18&amp;"|"&amp;$I22,'{Dropdowns}'!$H:$H,0)),0)))</f>
        <v/>
      </c>
      <c r="P22" s="455" t="n"/>
    </row>
    <row r="23" ht="13.35" customHeight="1" s="162">
      <c r="B23" s="195" t="inlineStr">
        <is>
          <t>CFM / ft</t>
        </is>
      </c>
      <c r="C23" s="173" t="n"/>
      <c r="D23" s="195">
        <f>IF(OR(D22="",E11="",E11=0),"",IF(OR(ISTEXT(D22),ISTEXT(E11)),"",D22/E11))</f>
        <v/>
      </c>
      <c r="E23" s="173" t="n"/>
      <c r="F23" s="195">
        <f>IF(OR(F22="",E11="",E11=0),"",IF(OR(ISTEXT(F22),ISTEXT(E11)),"",F22/E11))</f>
        <v/>
      </c>
      <c r="G23" s="173" t="n"/>
      <c r="I23" s="291" t="n"/>
      <c r="J23" s="195">
        <f>IF(COUNT(P23:R23)=0,"",AVERAGE(P23:R23))</f>
        <v/>
      </c>
      <c r="K23" s="195">
        <f>IF(OR($I23="",J23=""),"",IF(OR(ISTEXT(J23),$E$18="N/A",$E$18="Not Avail.",$E$18="Not Acc.",$E$18="N/L",$I23="N/A",$I23="Not Avail.",$I23="Not Acc.",$I23="N/L"),"",J23*IFERROR(INDEX('{Dropdowns}'!$J:$J,MATCH($E$18&amp;"|"&amp;$I23,'{Dropdowns}'!$H:$H,0)),0)*IFERROR(INDEX('{Dropdowns}'!$K:$K,MATCH($E$18&amp;"|"&amp;$I23,'{Dropdowns}'!$H:$H,0)),0)))</f>
        <v/>
      </c>
      <c r="L23" s="195">
        <f>IF(COUNT(S23:U23)=0,"",AVERAGE(S23:U23))</f>
        <v/>
      </c>
      <c r="M23" s="195">
        <f>IF(OR($I23="",L23=""),"",IF(OR(ISTEXT(L23),$E$18="N/A",$E$18="Not Avail.",$E$18="Not Acc.",$E$18="N/L",$I23="N/A",$I23="Not Avail.",$I23="Not Acc.",$I23="N/L"),"",L23*IFERROR(INDEX('{Dropdowns}'!$J:$J,MATCH($E$18&amp;"|"&amp;$I23,'{Dropdowns}'!$H:$H,0)),0)*IFERROR(INDEX('{Dropdowns}'!$K:$K,MATCH($E$18&amp;"|"&amp;$I23,'{Dropdowns}'!$H:$H,0)),0)))</f>
        <v/>
      </c>
    </row>
    <row r="24"/>
    <row r="25" ht="13.35" customHeight="1" s="162">
      <c r="B25" s="200" t="inlineStr">
        <is>
          <t>System</t>
        </is>
      </c>
      <c r="C25" s="403" t="n"/>
      <c r="D25" s="209">
        <f>IF('{Equipment Data Entry}'!B127="","",'{Equipment Data Entry}'!B127)</f>
        <v/>
      </c>
      <c r="E25" s="418" t="n"/>
      <c r="F25" s="403" t="n"/>
      <c r="G25" s="200" t="inlineStr">
        <is>
          <t>Service</t>
        </is>
      </c>
      <c r="H25" s="403" t="n"/>
      <c r="I25" s="210">
        <f>IF('{Equipment Data Entry}'!C127="","",'{Equipment Data Entry}'!C127)</f>
        <v/>
      </c>
      <c r="J25" s="418" t="n"/>
      <c r="K25" s="418" t="n"/>
      <c r="L25" s="418" t="n"/>
      <c r="M25" s="403" t="n"/>
      <c r="P25" s="448" t="inlineStr">
        <is>
          <t>Technician Notes</t>
        </is>
      </c>
    </row>
    <row r="26" ht="13.35" customHeight="1" s="162">
      <c r="B26" s="422" t="n"/>
      <c r="C26" s="423" t="n"/>
      <c r="D26" s="422" t="n"/>
      <c r="E26" s="424" t="n"/>
      <c r="F26" s="423" t="n"/>
      <c r="G26" s="422" t="n"/>
      <c r="H26" s="423" t="n"/>
      <c r="I26" s="422" t="n"/>
      <c r="J26" s="424" t="n"/>
      <c r="K26" s="424" t="n"/>
      <c r="L26" s="424" t="n"/>
      <c r="M26" s="423" t="n"/>
      <c r="P26" s="451" t="n"/>
    </row>
    <row r="27" ht="13.35" customHeight="1" s="162">
      <c r="B27" s="5" t="n"/>
      <c r="C27" s="5" t="n"/>
      <c r="P27" s="451" t="n"/>
    </row>
    <row r="28" ht="13.35" customHeight="1" s="162">
      <c r="B28" s="188" t="inlineStr">
        <is>
          <t>Design Information</t>
        </is>
      </c>
      <c r="C28" s="174" t="n"/>
      <c r="D28" s="174" t="n"/>
      <c r="E28" s="174" t="n"/>
      <c r="F28" s="174" t="n"/>
      <c r="G28" s="173" t="n"/>
      <c r="I28" s="188" t="inlineStr">
        <is>
          <t>Hood Airflow</t>
        </is>
      </c>
      <c r="J28" s="174" t="n"/>
      <c r="K28" s="174" t="n"/>
      <c r="L28" s="174" t="n"/>
      <c r="M28" s="173" t="n"/>
      <c r="P28" s="451" t="n"/>
    </row>
    <row r="29" ht="13.35" customHeight="1" s="162">
      <c r="B29" s="289" t="inlineStr">
        <is>
          <t>Hood Manufacturer</t>
        </is>
      </c>
      <c r="C29" s="174" t="n"/>
      <c r="D29" s="173" t="n"/>
      <c r="E29" s="287">
        <f>IF('{Equipment Data Entry}'!E127="","",'{Equipment Data Entry}'!E127)</f>
        <v/>
      </c>
      <c r="F29" s="174" t="n"/>
      <c r="G29" s="173" t="n"/>
      <c r="I29" s="290" t="inlineStr">
        <is>
          <t>Filter Size</t>
        </is>
      </c>
      <c r="J29" s="290" t="inlineStr">
        <is>
          <t>Initial VEL</t>
        </is>
      </c>
      <c r="K29" s="290" t="inlineStr">
        <is>
          <t>Initial CFM</t>
        </is>
      </c>
      <c r="L29" s="290" t="inlineStr">
        <is>
          <t>Final VEL</t>
        </is>
      </c>
      <c r="M29" s="290" t="inlineStr">
        <is>
          <t>Final CFM</t>
        </is>
      </c>
      <c r="P29" s="469" t="inlineStr">
        <is>
          <t>Velocity readings (fpm) – 3 per filter for Airfoil; J/L average them (or type a single value over the formula)</t>
        </is>
      </c>
    </row>
    <row r="30" ht="13.35" customHeight="1" s="162">
      <c r="B30" s="289" t="inlineStr">
        <is>
          <t>Design Airflow (CFM)</t>
        </is>
      </c>
      <c r="C30" s="174" t="n"/>
      <c r="D30" s="173" t="n"/>
      <c r="E30" s="287">
        <f>IF('{Equipment Data Entry}'!F127="","",'{Equipment Data Entry}'!F127)</f>
        <v/>
      </c>
      <c r="F30" s="174" t="n"/>
      <c r="G30" s="173" t="n"/>
      <c r="I30" s="440" t="n"/>
      <c r="J30" s="440" t="n"/>
      <c r="K30" s="440" t="n"/>
      <c r="L30" s="440" t="n"/>
      <c r="M30" s="440" t="n"/>
      <c r="P30" s="470" t="inlineStr">
        <is>
          <t>Init 1</t>
        </is>
      </c>
      <c r="Q30" s="471" t="inlineStr">
        <is>
          <t>Init 2</t>
        </is>
      </c>
      <c r="R30" s="471" t="inlineStr">
        <is>
          <t>Init 3</t>
        </is>
      </c>
      <c r="S30" s="471" t="inlineStr">
        <is>
          <t>Final 1</t>
        </is>
      </c>
      <c r="T30" s="471" t="inlineStr">
        <is>
          <t>Final 2</t>
        </is>
      </c>
      <c r="U30" s="471" t="inlineStr">
        <is>
          <t>Final 3</t>
        </is>
      </c>
    </row>
    <row r="31" ht="13.35" customHeight="1" s="162">
      <c r="B31" s="289" t="inlineStr">
        <is>
          <t>Associated Exhaust Fan</t>
        </is>
      </c>
      <c r="C31" s="174" t="n"/>
      <c r="D31" s="173" t="n"/>
      <c r="E31" s="288" t="n"/>
      <c r="F31" s="174" t="n"/>
      <c r="G31" s="173" t="n"/>
      <c r="I31" s="291" t="n"/>
      <c r="J31" s="195">
        <f>IF(COUNT(P31:R31)=0,"",AVERAGE(P31:R31))</f>
        <v/>
      </c>
      <c r="K31" s="195">
        <f>IF(OR($I31="",J31=""),"",IF(OR(ISTEXT(J31),$E$39="N/A",$E$39="Not Avail.",$E$39="Not Acc.",$E$39="N/L",$I31="N/A",$I31="Not Avail.",$I31="Not Acc.",$I31="N/L"),"",J31*IFERROR(INDEX('{Dropdowns}'!$J:$J,MATCH($E$39&amp;"|"&amp;$I31,'{Dropdowns}'!$H:$H,0)),0)*IFERROR(INDEX('{Dropdowns}'!$K:$K,MATCH($E$39&amp;"|"&amp;$I31,'{Dropdowns}'!$H:$H,0)),0)))</f>
        <v/>
      </c>
      <c r="L31" s="195">
        <f>IF(COUNT(S31:U31)=0,"",AVERAGE(S31:U31))</f>
        <v/>
      </c>
      <c r="M31" s="195">
        <f>IF(OR($I31="",L31=""),"",IF(OR(ISTEXT(L31),$E$39="N/A",$E$39="Not Avail.",$E$39="Not Acc.",$E$39="N/L",$I31="N/A",$I31="Not Avail.",$I31="Not Acc.",$I31="N/L"),"",L31*IFERROR(INDEX('{Dropdowns}'!$J:$J,MATCH($E$39&amp;"|"&amp;$I31,'{Dropdowns}'!$H:$H,0)),0)*IFERROR(INDEX('{Dropdowns}'!$K:$K,MATCH($E$39&amp;"|"&amp;$I31,'{Dropdowns}'!$H:$H,0)),0)))</f>
        <v/>
      </c>
      <c r="P31" s="451" t="n"/>
    </row>
    <row r="32" ht="13.35" customHeight="1" s="162">
      <c r="B32" s="289" t="inlineStr">
        <is>
          <t>Hood Length (ft)</t>
        </is>
      </c>
      <c r="C32" s="174" t="n"/>
      <c r="D32" s="173" t="n"/>
      <c r="E32" s="288">
        <f>IF('{Equipment Data Entry}'!I127="","",'{Equipment Data Entry}'!I127)</f>
        <v/>
      </c>
      <c r="F32" s="174" t="n"/>
      <c r="G32" s="173" t="n"/>
      <c r="I32" s="291" t="n"/>
      <c r="J32" s="195">
        <f>IF(COUNT(P32:R32)=0,"",AVERAGE(P32:R32))</f>
        <v/>
      </c>
      <c r="K32" s="195">
        <f>IF(OR($I32="",J32=""),"",IF(OR(ISTEXT(J32),$E$39="N/A",$E$39="Not Avail.",$E$39="Not Acc.",$E$39="N/L",$I32="N/A",$I32="Not Avail.",$I32="Not Acc.",$I32="N/L"),"",J32*IFERROR(INDEX('{Dropdowns}'!$J:$J,MATCH($E$39&amp;"|"&amp;$I32,'{Dropdowns}'!$H:$H,0)),0)*IFERROR(INDEX('{Dropdowns}'!$K:$K,MATCH($E$39&amp;"|"&amp;$I32,'{Dropdowns}'!$H:$H,0)),0)))</f>
        <v/>
      </c>
      <c r="L32" s="195">
        <f>IF(COUNT(S32:U32)=0,"",AVERAGE(S32:U32))</f>
        <v/>
      </c>
      <c r="M32" s="195">
        <f>IF(OR($I32="",L32=""),"",IF(OR(ISTEXT(L32),$E$39="N/A",$E$39="Not Avail.",$E$39="Not Acc.",$E$39="N/L",$I32="N/A",$I32="Not Avail.",$I32="Not Acc.",$I32="N/L"),"",L32*IFERROR(INDEX('{Dropdowns}'!$J:$J,MATCH($E$39&amp;"|"&amp;$I32,'{Dropdowns}'!$H:$H,0)),0)*IFERROR(INDEX('{Dropdowns}'!$K:$K,MATCH($E$39&amp;"|"&amp;$I32,'{Dropdowns}'!$H:$H,0)),0)))</f>
        <v/>
      </c>
      <c r="P32" s="451" t="n"/>
    </row>
    <row r="33" ht="13.35" customHeight="1" s="162">
      <c r="B33" s="188" t="inlineStr">
        <is>
          <t>Hood Data</t>
        </is>
      </c>
      <c r="C33" s="174" t="n"/>
      <c r="D33" s="174" t="n"/>
      <c r="E33" s="174" t="n"/>
      <c r="F33" s="174" t="n"/>
      <c r="G33" s="173" t="n"/>
      <c r="I33" s="291" t="n"/>
      <c r="J33" s="195">
        <f>IF(COUNT(P33:R33)=0,"",AVERAGE(P33:R33))</f>
        <v/>
      </c>
      <c r="K33" s="195">
        <f>IF(OR($I33="",J33=""),"",IF(OR(ISTEXT(J33),$E$39="N/A",$E$39="Not Avail.",$E$39="Not Acc.",$E$39="N/L",$I33="N/A",$I33="Not Avail.",$I33="Not Acc.",$I33="N/L"),"",J33*IFERROR(INDEX('{Dropdowns}'!$J:$J,MATCH($E$39&amp;"|"&amp;$I33,'{Dropdowns}'!$H:$H,0)),0)*IFERROR(INDEX('{Dropdowns}'!$K:$K,MATCH($E$39&amp;"|"&amp;$I33,'{Dropdowns}'!$H:$H,0)),0)))</f>
        <v/>
      </c>
      <c r="L33" s="195">
        <f>IF(COUNT(S33:U33)=0,"",AVERAGE(S33:U33))</f>
        <v/>
      </c>
      <c r="M33" s="195">
        <f>IF(OR($I33="",L33=""),"",IF(OR(ISTEXT(L33),$E$39="N/A",$E$39="Not Avail.",$E$39="Not Acc.",$E$39="N/L",$I33="N/A",$I33="Not Avail.",$I33="Not Acc.",$I33="N/L"),"",L33*IFERROR(INDEX('{Dropdowns}'!$J:$J,MATCH($E$39&amp;"|"&amp;$I33,'{Dropdowns}'!$H:$H,0)),0)*IFERROR(INDEX('{Dropdowns}'!$K:$K,MATCH($E$39&amp;"|"&amp;$I33,'{Dropdowns}'!$H:$H,0)),0)))</f>
        <v/>
      </c>
      <c r="P33" s="451" t="n"/>
    </row>
    <row r="34" ht="13.35" customHeight="1" s="162">
      <c r="B34" s="289" t="inlineStr">
        <is>
          <t>Manufacturer</t>
        </is>
      </c>
      <c r="C34" s="174" t="n"/>
      <c r="D34" s="173" t="n"/>
      <c r="E34" s="287">
        <f>E29</f>
        <v/>
      </c>
      <c r="F34" s="174" t="n"/>
      <c r="G34" s="173" t="n"/>
      <c r="I34" s="291" t="n"/>
      <c r="J34" s="195">
        <f>IF(COUNT(P34:R34)=0,"",AVERAGE(P34:R34))</f>
        <v/>
      </c>
      <c r="K34" s="195">
        <f>IF(OR($I34="",J34=""),"",IF(OR(ISTEXT(J34),$E$39="N/A",$E$39="Not Avail.",$E$39="Not Acc.",$E$39="N/L",$I34="N/A",$I34="Not Avail.",$I34="Not Acc.",$I34="N/L"),"",J34*IFERROR(INDEX('{Dropdowns}'!$J:$J,MATCH($E$39&amp;"|"&amp;$I34,'{Dropdowns}'!$H:$H,0)),0)*IFERROR(INDEX('{Dropdowns}'!$K:$K,MATCH($E$39&amp;"|"&amp;$I34,'{Dropdowns}'!$H:$H,0)),0)))</f>
        <v/>
      </c>
      <c r="L34" s="195">
        <f>IF(COUNT(S34:U34)=0,"",AVERAGE(S34:U34))</f>
        <v/>
      </c>
      <c r="M34" s="195">
        <f>IF(OR($I34="",L34=""),"",IF(OR(ISTEXT(L34),$E$39="N/A",$E$39="Not Avail.",$E$39="Not Acc.",$E$39="N/L",$I34="N/A",$I34="Not Avail.",$I34="Not Acc.",$I34="N/L"),"",L34*IFERROR(INDEX('{Dropdowns}'!$J:$J,MATCH($E$39&amp;"|"&amp;$I34,'{Dropdowns}'!$H:$H,0)),0)*IFERROR(INDEX('{Dropdowns}'!$K:$K,MATCH($E$39&amp;"|"&amp;$I34,'{Dropdowns}'!$H:$H,0)),0)))</f>
        <v/>
      </c>
      <c r="P34" s="451" t="n"/>
    </row>
    <row r="35" ht="13.35" customHeight="1" s="162">
      <c r="B35" s="289" t="inlineStr">
        <is>
          <t>Model Number</t>
        </is>
      </c>
      <c r="C35" s="174" t="n"/>
      <c r="D35" s="173" t="n"/>
      <c r="E35" s="287">
        <f>IF('{Equipment Data Entry}'!H127="","",'{Equipment Data Entry}'!H127)</f>
        <v/>
      </c>
      <c r="F35" s="174" t="n"/>
      <c r="G35" s="173" t="n"/>
      <c r="I35" s="291" t="n"/>
      <c r="J35" s="195">
        <f>IF(COUNT(P35:R35)=0,"",AVERAGE(P35:R35))</f>
        <v/>
      </c>
      <c r="K35" s="195">
        <f>IF(OR($I35="",J35=""),"",IF(OR(ISTEXT(J35),$E$39="N/A",$E$39="Not Avail.",$E$39="Not Acc.",$E$39="N/L",$I35="N/A",$I35="Not Avail.",$I35="Not Acc.",$I35="N/L"),"",J35*IFERROR(INDEX('{Dropdowns}'!$J:$J,MATCH($E$39&amp;"|"&amp;$I35,'{Dropdowns}'!$H:$H,0)),0)*IFERROR(INDEX('{Dropdowns}'!$K:$K,MATCH($E$39&amp;"|"&amp;$I35,'{Dropdowns}'!$H:$H,0)),0)))</f>
        <v/>
      </c>
      <c r="L35" s="195">
        <f>IF(COUNT(S35:U35)=0,"",AVERAGE(S35:U35))</f>
        <v/>
      </c>
      <c r="M35" s="195">
        <f>IF(OR($I35="",L35=""),"",IF(OR(ISTEXT(L35),$E$39="N/A",$E$39="Not Avail.",$E$39="Not Acc.",$E$39="N/L",$I35="N/A",$I35="Not Avail.",$I35="Not Acc.",$I35="N/L"),"",L35*IFERROR(INDEX('{Dropdowns}'!$J:$J,MATCH($E$39&amp;"|"&amp;$I35,'{Dropdowns}'!$H:$H,0)),0)*IFERROR(INDEX('{Dropdowns}'!$K:$K,MATCH($E$39&amp;"|"&amp;$I35,'{Dropdowns}'!$H:$H,0)),0)))</f>
        <v/>
      </c>
      <c r="P35" s="451" t="n"/>
    </row>
    <row r="36" ht="13.35" customHeight="1" s="162">
      <c r="B36" s="289" t="inlineStr">
        <is>
          <t>Serial Number</t>
        </is>
      </c>
      <c r="C36" s="174" t="n"/>
      <c r="D36" s="173" t="n"/>
      <c r="E36" s="288" t="n"/>
      <c r="F36" s="174" t="n"/>
      <c r="G36" s="173" t="n"/>
      <c r="I36" s="291" t="n"/>
      <c r="J36" s="195">
        <f>IF(COUNT(P36:R36)=0,"",AVERAGE(P36:R36))</f>
        <v/>
      </c>
      <c r="K36" s="195">
        <f>IF(OR($I36="",J36=""),"",IF(OR(ISTEXT(J36),$E$39="N/A",$E$39="Not Avail.",$E$39="Not Acc.",$E$39="N/L",$I36="N/A",$I36="Not Avail.",$I36="Not Acc.",$I36="N/L"),"",J36*IFERROR(INDEX('{Dropdowns}'!$J:$J,MATCH($E$39&amp;"|"&amp;$I36,'{Dropdowns}'!$H:$H,0)),0)*IFERROR(INDEX('{Dropdowns}'!$K:$K,MATCH($E$39&amp;"|"&amp;$I36,'{Dropdowns}'!$H:$H,0)),0)))</f>
        <v/>
      </c>
      <c r="L36" s="195">
        <f>IF(COUNT(S36:U36)=0,"",AVERAGE(S36:U36))</f>
        <v/>
      </c>
      <c r="M36" s="195">
        <f>IF(OR($I36="",L36=""),"",IF(OR(ISTEXT(L36),$E$39="N/A",$E$39="Not Avail.",$E$39="Not Acc.",$E$39="N/L",$I36="N/A",$I36="Not Avail.",$I36="Not Acc.",$I36="N/L"),"",L36*IFERROR(INDEX('{Dropdowns}'!$J:$J,MATCH($E$39&amp;"|"&amp;$I36,'{Dropdowns}'!$H:$H,0)),0)*IFERROR(INDEX('{Dropdowns}'!$K:$K,MATCH($E$39&amp;"|"&amp;$I36,'{Dropdowns}'!$H:$H,0)),0)))</f>
        <v/>
      </c>
      <c r="P36" s="451" t="n"/>
    </row>
    <row r="37" ht="13.35" customHeight="1" s="162">
      <c r="B37" s="289" t="inlineStr">
        <is>
          <t>Hood Type</t>
        </is>
      </c>
      <c r="C37" s="174" t="n"/>
      <c r="D37" s="173" t="n"/>
      <c r="E37" s="288" t="n"/>
      <c r="F37" s="174" t="n"/>
      <c r="G37" s="173" t="n"/>
      <c r="I37" s="291" t="n"/>
      <c r="J37" s="195">
        <f>IF(COUNT(P37:R37)=0,"",AVERAGE(P37:R37))</f>
        <v/>
      </c>
      <c r="K37" s="195">
        <f>IF(OR($I37="",J37=""),"",IF(OR(ISTEXT(J37),$E$39="N/A",$E$39="Not Avail.",$E$39="Not Acc.",$E$39="N/L",$I37="N/A",$I37="Not Avail.",$I37="Not Acc.",$I37="N/L"),"",J37*IFERROR(INDEX('{Dropdowns}'!$J:$J,MATCH($E$39&amp;"|"&amp;$I37,'{Dropdowns}'!$H:$H,0)),0)*IFERROR(INDEX('{Dropdowns}'!$K:$K,MATCH($E$39&amp;"|"&amp;$I37,'{Dropdowns}'!$H:$H,0)),0)))</f>
        <v/>
      </c>
      <c r="L37" s="195">
        <f>IF(COUNT(S37:U37)=0,"",AVERAGE(S37:U37))</f>
        <v/>
      </c>
      <c r="M37" s="195">
        <f>IF(OR($I37="",L37=""),"",IF(OR(ISTEXT(L37),$E$39="N/A",$E$39="Not Avail.",$E$39="Not Acc.",$E$39="N/L",$I37="N/A",$I37="Not Avail.",$I37="Not Acc.",$I37="N/L"),"",L37*IFERROR(INDEX('{Dropdowns}'!$J:$J,MATCH($E$39&amp;"|"&amp;$I37,'{Dropdowns}'!$H:$H,0)),0)*IFERROR(INDEX('{Dropdowns}'!$K:$K,MATCH($E$39&amp;"|"&amp;$I37,'{Dropdowns}'!$H:$H,0)),0)))</f>
        <v/>
      </c>
      <c r="P37" s="451" t="n"/>
    </row>
    <row r="38" ht="13.35" customHeight="1" s="162">
      <c r="B38" s="289" t="inlineStr">
        <is>
          <t>Filter Manufacturer</t>
        </is>
      </c>
      <c r="C38" s="174" t="n"/>
      <c r="D38" s="173" t="n"/>
      <c r="E38" s="288" t="n"/>
      <c r="F38" s="174" t="n"/>
      <c r="G38" s="173" t="n"/>
      <c r="I38" s="291" t="n"/>
      <c r="J38" s="195">
        <f>IF(COUNT(P38:R38)=0,"",AVERAGE(P38:R38))</f>
        <v/>
      </c>
      <c r="K38" s="195">
        <f>IF(OR($I38="",J38=""),"",IF(OR(ISTEXT(J38),$E$39="N/A",$E$39="Not Avail.",$E$39="Not Acc.",$E$39="N/L",$I38="N/A",$I38="Not Avail.",$I38="Not Acc.",$I38="N/L"),"",J38*IFERROR(INDEX('{Dropdowns}'!$J:$J,MATCH($E$39&amp;"|"&amp;$I38,'{Dropdowns}'!$H:$H,0)),0)*IFERROR(INDEX('{Dropdowns}'!$K:$K,MATCH($E$39&amp;"|"&amp;$I38,'{Dropdowns}'!$H:$H,0)),0)))</f>
        <v/>
      </c>
      <c r="L38" s="195">
        <f>IF(COUNT(S38:U38)=0,"",AVERAGE(S38:U38))</f>
        <v/>
      </c>
      <c r="M38" s="195">
        <f>IF(OR($I38="",L38=""),"",IF(OR(ISTEXT(L38),$E$39="N/A",$E$39="Not Avail.",$E$39="Not Acc.",$E$39="N/L",$I38="N/A",$I38="Not Avail.",$I38="Not Acc.",$I38="N/L"),"",L38*IFERROR(INDEX('{Dropdowns}'!$J:$J,MATCH($E$39&amp;"|"&amp;$I38,'{Dropdowns}'!$H:$H,0)),0)*IFERROR(INDEX('{Dropdowns}'!$K:$K,MATCH($E$39&amp;"|"&amp;$I38,'{Dropdowns}'!$H:$H,0)),0)))</f>
        <v/>
      </c>
      <c r="P38" s="451" t="n"/>
    </row>
    <row r="39" ht="13.35" customHeight="1" s="162">
      <c r="B39" s="289" t="inlineStr">
        <is>
          <t>Filter Type</t>
        </is>
      </c>
      <c r="C39" s="174" t="n"/>
      <c r="D39" s="173" t="n"/>
      <c r="E39" s="291" t="n"/>
      <c r="F39" s="174" t="n"/>
      <c r="G39" s="173" t="n"/>
      <c r="I39" s="291" t="n"/>
      <c r="J39" s="195">
        <f>IF(COUNT(P39:R39)=0,"",AVERAGE(P39:R39))</f>
        <v/>
      </c>
      <c r="K39" s="195">
        <f>IF(OR($I39="",J39=""),"",IF(OR(ISTEXT(J39),$E$39="N/A",$E$39="Not Avail.",$E$39="Not Acc.",$E$39="N/L",$I39="N/A",$I39="Not Avail.",$I39="Not Acc.",$I39="N/L"),"",J39*IFERROR(INDEX('{Dropdowns}'!$J:$J,MATCH($E$39&amp;"|"&amp;$I39,'{Dropdowns}'!$H:$H,0)),0)*IFERROR(INDEX('{Dropdowns}'!$K:$K,MATCH($E$39&amp;"|"&amp;$I39,'{Dropdowns}'!$H:$H,0)),0)))</f>
        <v/>
      </c>
      <c r="L39" s="195">
        <f>IF(COUNT(S39:U39)=0,"",AVERAGE(S39:U39))</f>
        <v/>
      </c>
      <c r="M39" s="195">
        <f>IF(OR($I39="",L39=""),"",IF(OR(ISTEXT(L39),$E$39="N/A",$E$39="Not Avail.",$E$39="Not Acc.",$E$39="N/L",$I39="N/A",$I39="Not Avail.",$I39="Not Acc.",$I39="N/L"),"",L39*IFERROR(INDEX('{Dropdowns}'!$J:$J,MATCH($E$39&amp;"|"&amp;$I39,'{Dropdowns}'!$H:$H,0)),0)*IFERROR(INDEX('{Dropdowns}'!$K:$K,MATCH($E$39&amp;"|"&amp;$I39,'{Dropdowns}'!$H:$H,0)),0)))</f>
        <v/>
      </c>
      <c r="P39" s="451" t="n"/>
    </row>
    <row r="40" ht="13.35" customHeight="1" s="162">
      <c r="B40" s="289" t="inlineStr">
        <is>
          <t>Instrument</t>
        </is>
      </c>
      <c r="C40" s="174" t="n"/>
      <c r="D40" s="173" t="n"/>
      <c r="E40" s="288" t="n"/>
      <c r="F40" s="174" t="n"/>
      <c r="G40" s="173" t="n"/>
      <c r="I40" s="291" t="n"/>
      <c r="J40" s="195">
        <f>IF(COUNT(P40:R40)=0,"",AVERAGE(P40:R40))</f>
        <v/>
      </c>
      <c r="K40" s="195">
        <f>IF(OR($I40="",J40=""),"",IF(OR(ISTEXT(J40),$E$39="N/A",$E$39="Not Avail.",$E$39="Not Acc.",$E$39="N/L",$I40="N/A",$I40="Not Avail.",$I40="Not Acc.",$I40="N/L"),"",J40*IFERROR(INDEX('{Dropdowns}'!$J:$J,MATCH($E$39&amp;"|"&amp;$I40,'{Dropdowns}'!$H:$H,0)),0)*IFERROR(INDEX('{Dropdowns}'!$K:$K,MATCH($E$39&amp;"|"&amp;$I40,'{Dropdowns}'!$H:$H,0)),0)))</f>
        <v/>
      </c>
      <c r="L40" s="195">
        <f>IF(COUNT(S40:U40)=0,"",AVERAGE(S40:U40))</f>
        <v/>
      </c>
      <c r="M40" s="195">
        <f>IF(OR($I40="",L40=""),"",IF(OR(ISTEXT(L40),$E$39="N/A",$E$39="Not Avail.",$E$39="Not Acc.",$E$39="N/L",$I40="N/A",$I40="Not Avail.",$I40="Not Acc.",$I40="N/L"),"",L40*IFERROR(INDEX('{Dropdowns}'!$J:$J,MATCH($E$39&amp;"|"&amp;$I40,'{Dropdowns}'!$H:$H,0)),0)*IFERROR(INDEX('{Dropdowns}'!$K:$K,MATCH($E$39&amp;"|"&amp;$I40,'{Dropdowns}'!$H:$H,0)),0)))</f>
        <v/>
      </c>
      <c r="P40" s="451" t="n"/>
    </row>
    <row r="41" ht="13.35" customHeight="1" s="162">
      <c r="B41" s="188" t="inlineStr">
        <is>
          <t>Hood Airflow Totals</t>
        </is>
      </c>
      <c r="C41" s="174" t="n"/>
      <c r="D41" s="174" t="n"/>
      <c r="E41" s="174" t="n"/>
      <c r="F41" s="174" t="n"/>
      <c r="G41" s="173" t="n"/>
      <c r="I41" s="291" t="n"/>
      <c r="J41" s="195">
        <f>IF(COUNT(P41:R41)=0,"",AVERAGE(P41:R41))</f>
        <v/>
      </c>
      <c r="K41" s="195">
        <f>IF(OR($I41="",J41=""),"",IF(OR(ISTEXT(J41),$E$39="N/A",$E$39="Not Avail.",$E$39="Not Acc.",$E$39="N/L",$I41="N/A",$I41="Not Avail.",$I41="Not Acc.",$I41="N/L"),"",J41*IFERROR(INDEX('{Dropdowns}'!$J:$J,MATCH($E$39&amp;"|"&amp;$I41,'{Dropdowns}'!$H:$H,0)),0)*IFERROR(INDEX('{Dropdowns}'!$K:$K,MATCH($E$39&amp;"|"&amp;$I41,'{Dropdowns}'!$H:$H,0)),0)))</f>
        <v/>
      </c>
      <c r="L41" s="195">
        <f>IF(COUNT(S41:U41)=0,"",AVERAGE(S41:U41))</f>
        <v/>
      </c>
      <c r="M41" s="195">
        <f>IF(OR($I41="",L41=""),"",IF(OR(ISTEXT(L41),$E$39="N/A",$E$39="Not Avail.",$E$39="Not Acc.",$E$39="N/L",$I41="N/A",$I41="Not Avail.",$I41="Not Acc.",$I41="N/L"),"",L41*IFERROR(INDEX('{Dropdowns}'!$J:$J,MATCH($E$39&amp;"|"&amp;$I41,'{Dropdowns}'!$H:$H,0)),0)*IFERROR(INDEX('{Dropdowns}'!$K:$K,MATCH($E$39&amp;"|"&amp;$I41,'{Dropdowns}'!$H:$H,0)),0)))</f>
        <v/>
      </c>
      <c r="P41" s="451" t="n"/>
    </row>
    <row r="42" ht="13.35" customHeight="1" s="162">
      <c r="B42" s="292" t="inlineStr">
        <is>
          <t>Design</t>
        </is>
      </c>
      <c r="C42" s="173" t="n"/>
      <c r="D42" s="292" t="inlineStr">
        <is>
          <t>Initial</t>
        </is>
      </c>
      <c r="E42" s="173" t="n"/>
      <c r="F42" s="292" t="inlineStr">
        <is>
          <t>Final</t>
        </is>
      </c>
      <c r="G42" s="173" t="n"/>
      <c r="I42" s="291" t="n"/>
      <c r="J42" s="195">
        <f>IF(COUNT(P42:R42)=0,"",AVERAGE(P42:R42))</f>
        <v/>
      </c>
      <c r="K42" s="195">
        <f>IF(OR($I42="",J42=""),"",IF(OR(ISTEXT(J42),$E$39="N/A",$E$39="Not Avail.",$E$39="Not Acc.",$E$39="N/L",$I42="N/A",$I42="Not Avail.",$I42="Not Acc.",$I42="N/L"),"",J42*IFERROR(INDEX('{Dropdowns}'!$J:$J,MATCH($E$39&amp;"|"&amp;$I42,'{Dropdowns}'!$H:$H,0)),0)*IFERROR(INDEX('{Dropdowns}'!$K:$K,MATCH($E$39&amp;"|"&amp;$I42,'{Dropdowns}'!$H:$H,0)),0)))</f>
        <v/>
      </c>
      <c r="L42" s="195">
        <f>IF(COUNT(S42:U42)=0,"",AVERAGE(S42:U42))</f>
        <v/>
      </c>
      <c r="M42" s="195">
        <f>IF(OR($I42="",L42=""),"",IF(OR(ISTEXT(L42),$E$39="N/A",$E$39="Not Avail.",$E$39="Not Acc.",$E$39="N/L",$I42="N/A",$I42="Not Avail.",$I42="Not Acc.",$I42="N/L"),"",L42*IFERROR(INDEX('{Dropdowns}'!$J:$J,MATCH($E$39&amp;"|"&amp;$I42,'{Dropdowns}'!$H:$H,0)),0)*IFERROR(INDEX('{Dropdowns}'!$K:$K,MATCH($E$39&amp;"|"&amp;$I42,'{Dropdowns}'!$H:$H,0)),0)))</f>
        <v/>
      </c>
      <c r="P42" s="451" t="n"/>
    </row>
    <row r="43" ht="13.35" customHeight="1" s="162">
      <c r="B43" s="195">
        <f>IF(E30=0,"", E30)</f>
        <v/>
      </c>
      <c r="C43" s="173" t="n"/>
      <c r="D43" s="195">
        <f>IF(SUM(K31:K44)=0,"",SUM(K31:K44))</f>
        <v/>
      </c>
      <c r="E43" s="173" t="n"/>
      <c r="F43" s="195">
        <f>IF(SUM(M31:M44)=0,"",SUM(M31:M44))</f>
        <v/>
      </c>
      <c r="G43" s="173" t="n"/>
      <c r="H43" s="68">
        <f>IF(OR(B43="",B43=0),"",IF(F43="",IF(D43="","",IF(OR(ISTEXT(D43),ISTEXT(B43)),"",D43/B43)),IF(OR(ISTEXT(F43),ISTEXT(B43)),"",F43/B43)))</f>
        <v/>
      </c>
      <c r="I43" s="291" t="n"/>
      <c r="J43" s="195">
        <f>IF(COUNT(P43:R43)=0,"",AVERAGE(P43:R43))</f>
        <v/>
      </c>
      <c r="K43" s="195">
        <f>IF(OR($I43="",J43=""),"",IF(OR(ISTEXT(J43),$E$39="N/A",$E$39="Not Avail.",$E$39="Not Acc.",$E$39="N/L",$I43="N/A",$I43="Not Avail.",$I43="Not Acc.",$I43="N/L"),"",J43*IFERROR(INDEX('{Dropdowns}'!$J:$J,MATCH($E$39&amp;"|"&amp;$I43,'{Dropdowns}'!$H:$H,0)),0)*IFERROR(INDEX('{Dropdowns}'!$K:$K,MATCH($E$39&amp;"|"&amp;$I43,'{Dropdowns}'!$H:$H,0)),0)))</f>
        <v/>
      </c>
      <c r="L43" s="195">
        <f>IF(COUNT(S43:U43)=0,"",AVERAGE(S43:U43))</f>
        <v/>
      </c>
      <c r="M43" s="195">
        <f>IF(OR($I43="",L43=""),"",IF(OR(ISTEXT(L43),$E$39="N/A",$E$39="Not Avail.",$E$39="Not Acc.",$E$39="N/L",$I43="N/A",$I43="Not Avail.",$I43="Not Acc.",$I43="N/L"),"",L43*IFERROR(INDEX('{Dropdowns}'!$J:$J,MATCH($E$39&amp;"|"&amp;$I43,'{Dropdowns}'!$H:$H,0)),0)*IFERROR(INDEX('{Dropdowns}'!$K:$K,MATCH($E$39&amp;"|"&amp;$I43,'{Dropdowns}'!$H:$H,0)),0)))</f>
        <v/>
      </c>
      <c r="P43" s="455" t="n"/>
    </row>
    <row r="44" ht="13.35" customHeight="1" s="162">
      <c r="B44" s="195" t="inlineStr">
        <is>
          <t>CFM / ft</t>
        </is>
      </c>
      <c r="C44" s="173" t="n"/>
      <c r="D44" s="195">
        <f>IF(OR(D43="",E32="",E32=0),"",IF(OR(ISTEXT(D43),ISTEXT(E32)),"",D43/E32))</f>
        <v/>
      </c>
      <c r="E44" s="173" t="n"/>
      <c r="F44" s="195">
        <f>IF(OR(F43="",E32="",E32=0),"",IF(OR(ISTEXT(F43),ISTEXT(E32)),"",F43/E32))</f>
        <v/>
      </c>
      <c r="G44" s="173" t="n"/>
      <c r="I44" s="291" t="n"/>
      <c r="J44" s="195">
        <f>IF(COUNT(P44:R44)=0,"",AVERAGE(P44:R44))</f>
        <v/>
      </c>
      <c r="K44" s="195">
        <f>IF(OR($I44="",J44=""),"",IF(OR(ISTEXT(J44),$E$39="N/A",$E$39="Not Avail.",$E$39="Not Acc.",$E$39="N/L",$I44="N/A",$I44="Not Avail.",$I44="Not Acc.",$I44="N/L"),"",J44*IFERROR(INDEX('{Dropdowns}'!$J:$J,MATCH($E$39&amp;"|"&amp;$I44,'{Dropdowns}'!$H:$H,0)),0)*IFERROR(INDEX('{Dropdowns}'!$K:$K,MATCH($E$39&amp;"|"&amp;$I44,'{Dropdowns}'!$H:$H,0)),0)))</f>
        <v/>
      </c>
      <c r="L44" s="195">
        <f>IF(COUNT(S44:U44)=0,"",AVERAGE(S44:U44))</f>
        <v/>
      </c>
      <c r="M44" s="195">
        <f>IF(OR($I44="",L44=""),"",IF(OR(ISTEXT(L44),$E$39="N/A",$E$39="Not Avail.",$E$39="Not Acc.",$E$39="N/L",$I44="N/A",$I44="Not Avail.",$I44="Not Acc.",$I44="N/L"),"",L44*IFERROR(INDEX('{Dropdowns}'!$J:$J,MATCH($E$39&amp;"|"&amp;$I44,'{Dropdowns}'!$H:$H,0)),0)*IFERROR(INDEX('{Dropdowns}'!$K:$K,MATCH($E$39&amp;"|"&amp;$I44,'{Dropdowns}'!$H:$H,0)),0)))</f>
        <v/>
      </c>
    </row>
    <row r="45"/>
    <row r="46"/>
    <row r="47" ht="13.35" customHeight="1" s="162">
      <c r="B47" s="472" t="inlineStr">
        <is>
          <t>Remarks</t>
        </is>
      </c>
      <c r="C47" s="173" t="n"/>
      <c r="D47" s="234" t="n"/>
      <c r="E47" s="174" t="n"/>
      <c r="F47" s="174" t="n"/>
      <c r="G47" s="174" t="n"/>
      <c r="H47" s="174" t="n"/>
      <c r="I47" s="174" t="n"/>
      <c r="J47" s="174" t="n"/>
      <c r="K47" s="174" t="n"/>
      <c r="L47" s="174" t="n"/>
      <c r="M47" s="173" t="n"/>
    </row>
    <row r="48" ht="13.35" customHeight="1" s="162">
      <c r="B48" s="154" t="n"/>
      <c r="C48" s="174" t="n"/>
      <c r="D48" s="174" t="n"/>
      <c r="E48" s="174" t="n"/>
      <c r="F48" s="174" t="n"/>
      <c r="G48" s="174" t="n"/>
      <c r="H48" s="174" t="n"/>
      <c r="I48" s="174" t="n"/>
      <c r="J48" s="174" t="n"/>
      <c r="K48" s="174" t="n"/>
      <c r="L48" s="174" t="n"/>
      <c r="M48" s="173" t="n"/>
    </row>
    <row r="49" ht="13.35" customHeight="1" s="162">
      <c r="B49" s="154" t="n"/>
      <c r="C49" s="174" t="n"/>
      <c r="D49" s="174" t="n"/>
      <c r="E49" s="174" t="n"/>
      <c r="F49" s="174" t="n"/>
      <c r="G49" s="174" t="n"/>
      <c r="H49" s="174" t="n"/>
      <c r="I49" s="174" t="n"/>
      <c r="J49" s="174" t="n"/>
      <c r="K49" s="174" t="n"/>
      <c r="L49" s="174" t="n"/>
      <c r="M49" s="173" t="n"/>
    </row>
    <row r="50" ht="13.35" customHeight="1" s="162">
      <c r="B50" s="154" t="n"/>
      <c r="C50" s="174" t="n"/>
      <c r="D50" s="174" t="n"/>
      <c r="E50" s="174" t="n"/>
      <c r="F50" s="174" t="n"/>
      <c r="G50" s="174" t="n"/>
      <c r="H50" s="174" t="n"/>
      <c r="I50" s="174" t="n"/>
      <c r="J50" s="174" t="n"/>
      <c r="K50" s="174" t="n"/>
      <c r="L50" s="174" t="n"/>
      <c r="M50" s="173" t="n"/>
    </row>
    <row r="51" ht="13.35" customHeight="1" s="162">
      <c r="B51" s="154" t="n"/>
      <c r="C51" s="174" t="n"/>
      <c r="D51" s="174" t="n"/>
      <c r="E51" s="174" t="n"/>
      <c r="F51" s="174" t="n"/>
      <c r="G51" s="174" t="n"/>
      <c r="H51" s="174" t="n"/>
      <c r="I51" s="174" t="n"/>
      <c r="J51" s="174" t="n"/>
      <c r="K51" s="174" t="n"/>
      <c r="L51" s="174" t="n"/>
      <c r="M51" s="173" t="n"/>
    </row>
    <row r="52"/>
    <row r="53" ht="13.35" customHeight="1" s="162">
      <c r="B53" s="200" t="inlineStr">
        <is>
          <t>System</t>
        </is>
      </c>
      <c r="C53" s="403" t="n"/>
      <c r="D53" s="209">
        <f>IF('{Equipment Data Entry}'!B128="","",'{Equipment Data Entry}'!B128)</f>
        <v/>
      </c>
      <c r="E53" s="418" t="n"/>
      <c r="F53" s="403" t="n"/>
      <c r="G53" s="200" t="inlineStr">
        <is>
          <t>Service</t>
        </is>
      </c>
      <c r="H53" s="403" t="n"/>
      <c r="I53" s="210">
        <f>IF('{Equipment Data Entry}'!C128="","",'{Equipment Data Entry}'!C128)</f>
        <v/>
      </c>
      <c r="J53" s="418" t="n"/>
      <c r="K53" s="418" t="n"/>
      <c r="L53" s="418" t="n"/>
      <c r="M53" s="403" t="n"/>
      <c r="P53" s="448" t="inlineStr">
        <is>
          <t>Technician Notes</t>
        </is>
      </c>
    </row>
    <row r="54" ht="13.35" customHeight="1" s="162">
      <c r="B54" s="422" t="n"/>
      <c r="C54" s="423" t="n"/>
      <c r="D54" s="422" t="n"/>
      <c r="E54" s="424" t="n"/>
      <c r="F54" s="423" t="n"/>
      <c r="G54" s="422" t="n"/>
      <c r="H54" s="423" t="n"/>
      <c r="I54" s="422" t="n"/>
      <c r="J54" s="424" t="n"/>
      <c r="K54" s="424" t="n"/>
      <c r="L54" s="424" t="n"/>
      <c r="M54" s="423" t="n"/>
      <c r="P54" s="451" t="n"/>
    </row>
    <row r="55" ht="13.35" customHeight="1" s="162">
      <c r="B55" s="5" t="n"/>
      <c r="C55" s="5" t="n"/>
      <c r="P55" s="451" t="n"/>
    </row>
    <row r="56" ht="13.35" customHeight="1" s="162">
      <c r="B56" s="188" t="inlineStr">
        <is>
          <t>Design Information</t>
        </is>
      </c>
      <c r="C56" s="174" t="n"/>
      <c r="D56" s="174" t="n"/>
      <c r="E56" s="174" t="n"/>
      <c r="F56" s="174" t="n"/>
      <c r="G56" s="173" t="n"/>
      <c r="I56" s="188" t="inlineStr">
        <is>
          <t>Hood Airflow</t>
        </is>
      </c>
      <c r="J56" s="174" t="n"/>
      <c r="K56" s="174" t="n"/>
      <c r="L56" s="174" t="n"/>
      <c r="M56" s="173" t="n"/>
      <c r="P56" s="451" t="n"/>
    </row>
    <row r="57" ht="13.35" customHeight="1" s="162">
      <c r="B57" s="289" t="inlineStr">
        <is>
          <t>Hood Manufacturer</t>
        </is>
      </c>
      <c r="C57" s="174" t="n"/>
      <c r="D57" s="173" t="n"/>
      <c r="E57" s="287">
        <f>IF('{Equipment Data Entry}'!E128="","",'{Equipment Data Entry}'!E128)</f>
        <v/>
      </c>
      <c r="F57" s="174" t="n"/>
      <c r="G57" s="173" t="n"/>
      <c r="I57" s="290" t="inlineStr">
        <is>
          <t>Filter Size</t>
        </is>
      </c>
      <c r="J57" s="290" t="inlineStr">
        <is>
          <t>Initial VEL</t>
        </is>
      </c>
      <c r="K57" s="290" t="inlineStr">
        <is>
          <t>Initial CFM</t>
        </is>
      </c>
      <c r="L57" s="290" t="inlineStr">
        <is>
          <t>Final VEL</t>
        </is>
      </c>
      <c r="M57" s="290" t="inlineStr">
        <is>
          <t>Final CFM</t>
        </is>
      </c>
      <c r="P57" s="469" t="inlineStr">
        <is>
          <t>Velocity readings (fpm) – 3 per filter for Airfoil; J/L average them (or type a single value over the formula)</t>
        </is>
      </c>
    </row>
    <row r="58" ht="13.35" customHeight="1" s="162">
      <c r="B58" s="289" t="inlineStr">
        <is>
          <t>Design Airflow (CFM)</t>
        </is>
      </c>
      <c r="C58" s="174" t="n"/>
      <c r="D58" s="173" t="n"/>
      <c r="E58" s="287">
        <f>IF('{Equipment Data Entry}'!F128="","",'{Equipment Data Entry}'!F128)</f>
        <v/>
      </c>
      <c r="F58" s="174" t="n"/>
      <c r="G58" s="173" t="n"/>
      <c r="I58" s="440" t="n"/>
      <c r="J58" s="440" t="n"/>
      <c r="K58" s="440" t="n"/>
      <c r="L58" s="440" t="n"/>
      <c r="M58" s="440" t="n"/>
      <c r="P58" s="470" t="inlineStr">
        <is>
          <t>Init 1</t>
        </is>
      </c>
      <c r="Q58" s="471" t="inlineStr">
        <is>
          <t>Init 2</t>
        </is>
      </c>
      <c r="R58" s="471" t="inlineStr">
        <is>
          <t>Init 3</t>
        </is>
      </c>
      <c r="S58" s="471" t="inlineStr">
        <is>
          <t>Final 1</t>
        </is>
      </c>
      <c r="T58" s="471" t="inlineStr">
        <is>
          <t>Final 2</t>
        </is>
      </c>
      <c r="U58" s="471" t="inlineStr">
        <is>
          <t>Final 3</t>
        </is>
      </c>
    </row>
    <row r="59" ht="13.35" customHeight="1" s="162">
      <c r="B59" s="289" t="inlineStr">
        <is>
          <t>Associated Exhaust Fan</t>
        </is>
      </c>
      <c r="C59" s="174" t="n"/>
      <c r="D59" s="173" t="n"/>
      <c r="E59" s="288" t="n"/>
      <c r="F59" s="174" t="n"/>
      <c r="G59" s="173" t="n"/>
      <c r="I59" s="291" t="n"/>
      <c r="J59" s="195">
        <f>IF(COUNT(P59:R59)=0,"",AVERAGE(P59:R59))</f>
        <v/>
      </c>
      <c r="K59" s="195">
        <f>IF(OR($I59="",J59=""),"",IF(OR(ISTEXT(J59),$E$67="N/A",$E$67="Not Avail.",$E$67="Not Acc.",$E$67="N/L",$I59="N/A",$I59="Not Avail.",$I59="Not Acc.",$I59="N/L"),"",J59*IFERROR(INDEX('{Dropdowns}'!$J:$J,MATCH($E$67&amp;"|"&amp;$I59,'{Dropdowns}'!$H:$H,0)),0)*IFERROR(INDEX('{Dropdowns}'!$K:$K,MATCH($E$67&amp;"|"&amp;$I59,'{Dropdowns}'!$H:$H,0)),0)))</f>
        <v/>
      </c>
      <c r="L59" s="195">
        <f>IF(COUNT(S59:U59)=0,"",AVERAGE(S59:U59))</f>
        <v/>
      </c>
      <c r="M59" s="195">
        <f>IF(OR($I59="",L59=""),"",IF(OR(ISTEXT(L59),$E$67="N/A",$E$67="Not Avail.",$E$67="Not Acc.",$E$67="N/L",$I59="N/A",$I59="Not Avail.",$I59="Not Acc.",$I59="N/L"),"",L59*IFERROR(INDEX('{Dropdowns}'!$J:$J,MATCH($E$67&amp;"|"&amp;$I59,'{Dropdowns}'!$H:$H,0)),0)*IFERROR(INDEX('{Dropdowns}'!$K:$K,MATCH($E$67&amp;"|"&amp;$I59,'{Dropdowns}'!$H:$H,0)),0)))</f>
        <v/>
      </c>
      <c r="P59" s="451" t="n"/>
    </row>
    <row r="60" ht="13.35" customHeight="1" s="162">
      <c r="B60" s="289" t="inlineStr">
        <is>
          <t>Hood Length (ft)</t>
        </is>
      </c>
      <c r="C60" s="174" t="n"/>
      <c r="D60" s="173" t="n"/>
      <c r="E60" s="288">
        <f>IF('{Equipment Data Entry}'!I128="","",'{Equipment Data Entry}'!I128)</f>
        <v/>
      </c>
      <c r="F60" s="174" t="n"/>
      <c r="G60" s="173" t="n"/>
      <c r="I60" s="291" t="n"/>
      <c r="J60" s="195">
        <f>IF(COUNT(P60:R60)=0,"",AVERAGE(P60:R60))</f>
        <v/>
      </c>
      <c r="K60" s="195">
        <f>IF(OR($I60="",J60=""),"",IF(OR(ISTEXT(J60),$E$67="N/A",$E$67="Not Avail.",$E$67="Not Acc.",$E$67="N/L",$I60="N/A",$I60="Not Avail.",$I60="Not Acc.",$I60="N/L"),"",J60*IFERROR(INDEX('{Dropdowns}'!$J:$J,MATCH($E$67&amp;"|"&amp;$I60,'{Dropdowns}'!$H:$H,0)),0)*IFERROR(INDEX('{Dropdowns}'!$K:$K,MATCH($E$67&amp;"|"&amp;$I60,'{Dropdowns}'!$H:$H,0)),0)))</f>
        <v/>
      </c>
      <c r="L60" s="195">
        <f>IF(COUNT(S60:U60)=0,"",AVERAGE(S60:U60))</f>
        <v/>
      </c>
      <c r="M60" s="195">
        <f>IF(OR($I60="",L60=""),"",IF(OR(ISTEXT(L60),$E$67="N/A",$E$67="Not Avail.",$E$67="Not Acc.",$E$67="N/L",$I60="N/A",$I60="Not Avail.",$I60="Not Acc.",$I60="N/L"),"",L60*IFERROR(INDEX('{Dropdowns}'!$J:$J,MATCH($E$67&amp;"|"&amp;$I60,'{Dropdowns}'!$H:$H,0)),0)*IFERROR(INDEX('{Dropdowns}'!$K:$K,MATCH($E$67&amp;"|"&amp;$I60,'{Dropdowns}'!$H:$H,0)),0)))</f>
        <v/>
      </c>
      <c r="P60" s="451" t="n"/>
    </row>
    <row r="61" ht="13.35" customHeight="1" s="162">
      <c r="B61" s="188" t="inlineStr">
        <is>
          <t>Hood Data</t>
        </is>
      </c>
      <c r="C61" s="174" t="n"/>
      <c r="D61" s="174" t="n"/>
      <c r="E61" s="174" t="n"/>
      <c r="F61" s="174" t="n"/>
      <c r="G61" s="173" t="n"/>
      <c r="I61" s="291" t="n"/>
      <c r="J61" s="195">
        <f>IF(COUNT(P61:R61)=0,"",AVERAGE(P61:R61))</f>
        <v/>
      </c>
      <c r="K61" s="195">
        <f>IF(OR($I61="",J61=""),"",IF(OR(ISTEXT(J61),$E$67="N/A",$E$67="Not Avail.",$E$67="Not Acc.",$E$67="N/L",$I61="N/A",$I61="Not Avail.",$I61="Not Acc.",$I61="N/L"),"",J61*IFERROR(INDEX('{Dropdowns}'!$J:$J,MATCH($E$67&amp;"|"&amp;$I61,'{Dropdowns}'!$H:$H,0)),0)*IFERROR(INDEX('{Dropdowns}'!$K:$K,MATCH($E$67&amp;"|"&amp;$I61,'{Dropdowns}'!$H:$H,0)),0)))</f>
        <v/>
      </c>
      <c r="L61" s="195">
        <f>IF(COUNT(S61:U61)=0,"",AVERAGE(S61:U61))</f>
        <v/>
      </c>
      <c r="M61" s="195">
        <f>IF(OR($I61="",L61=""),"",IF(OR(ISTEXT(L61),$E$67="N/A",$E$67="Not Avail.",$E$67="Not Acc.",$E$67="N/L",$I61="N/A",$I61="Not Avail.",$I61="Not Acc.",$I61="N/L"),"",L61*IFERROR(INDEX('{Dropdowns}'!$J:$J,MATCH($E$67&amp;"|"&amp;$I61,'{Dropdowns}'!$H:$H,0)),0)*IFERROR(INDEX('{Dropdowns}'!$K:$K,MATCH($E$67&amp;"|"&amp;$I61,'{Dropdowns}'!$H:$H,0)),0)))</f>
        <v/>
      </c>
      <c r="P61" s="451" t="n"/>
    </row>
    <row r="62" ht="13.35" customHeight="1" s="162">
      <c r="B62" s="289" t="inlineStr">
        <is>
          <t>Manufacturer</t>
        </is>
      </c>
      <c r="C62" s="174" t="n"/>
      <c r="D62" s="173" t="n"/>
      <c r="E62" s="287">
        <f>E57</f>
        <v/>
      </c>
      <c r="F62" s="174" t="n"/>
      <c r="G62" s="173" t="n"/>
      <c r="I62" s="291" t="n"/>
      <c r="J62" s="195">
        <f>IF(COUNT(P62:R62)=0,"",AVERAGE(P62:R62))</f>
        <v/>
      </c>
      <c r="K62" s="195">
        <f>IF(OR($I62="",J62=""),"",IF(OR(ISTEXT(J62),$E$67="N/A",$E$67="Not Avail.",$E$67="Not Acc.",$E$67="N/L",$I62="N/A",$I62="Not Avail.",$I62="Not Acc.",$I62="N/L"),"",J62*IFERROR(INDEX('{Dropdowns}'!$J:$J,MATCH($E$67&amp;"|"&amp;$I62,'{Dropdowns}'!$H:$H,0)),0)*IFERROR(INDEX('{Dropdowns}'!$K:$K,MATCH($E$67&amp;"|"&amp;$I62,'{Dropdowns}'!$H:$H,0)),0)))</f>
        <v/>
      </c>
      <c r="L62" s="195">
        <f>IF(COUNT(S62:U62)=0,"",AVERAGE(S62:U62))</f>
        <v/>
      </c>
      <c r="M62" s="195">
        <f>IF(OR($I62="",L62=""),"",IF(OR(ISTEXT(L62),$E$67="N/A",$E$67="Not Avail.",$E$67="Not Acc.",$E$67="N/L",$I62="N/A",$I62="Not Avail.",$I62="Not Acc.",$I62="N/L"),"",L62*IFERROR(INDEX('{Dropdowns}'!$J:$J,MATCH($E$67&amp;"|"&amp;$I62,'{Dropdowns}'!$H:$H,0)),0)*IFERROR(INDEX('{Dropdowns}'!$K:$K,MATCH($E$67&amp;"|"&amp;$I62,'{Dropdowns}'!$H:$H,0)),0)))</f>
        <v/>
      </c>
      <c r="P62" s="451" t="n"/>
    </row>
    <row r="63" ht="13.35" customHeight="1" s="162">
      <c r="B63" s="289" t="inlineStr">
        <is>
          <t>Model Number</t>
        </is>
      </c>
      <c r="C63" s="174" t="n"/>
      <c r="D63" s="173" t="n"/>
      <c r="E63" s="287">
        <f>IF('{Equipment Data Entry}'!H128="","",'{Equipment Data Entry}'!H128)</f>
        <v/>
      </c>
      <c r="F63" s="174" t="n"/>
      <c r="G63" s="173" t="n"/>
      <c r="I63" s="291" t="n"/>
      <c r="J63" s="195">
        <f>IF(COUNT(P63:R63)=0,"",AVERAGE(P63:R63))</f>
        <v/>
      </c>
      <c r="K63" s="195">
        <f>IF(OR($I63="",J63=""),"",IF(OR(ISTEXT(J63),$E$67="N/A",$E$67="Not Avail.",$E$67="Not Acc.",$E$67="N/L",$I63="N/A",$I63="Not Avail.",$I63="Not Acc.",$I63="N/L"),"",J63*IFERROR(INDEX('{Dropdowns}'!$J:$J,MATCH($E$67&amp;"|"&amp;$I63,'{Dropdowns}'!$H:$H,0)),0)*IFERROR(INDEX('{Dropdowns}'!$K:$K,MATCH($E$67&amp;"|"&amp;$I63,'{Dropdowns}'!$H:$H,0)),0)))</f>
        <v/>
      </c>
      <c r="L63" s="195">
        <f>IF(COUNT(S63:U63)=0,"",AVERAGE(S63:U63))</f>
        <v/>
      </c>
      <c r="M63" s="195">
        <f>IF(OR($I63="",L63=""),"",IF(OR(ISTEXT(L63),$E$67="N/A",$E$67="Not Avail.",$E$67="Not Acc.",$E$67="N/L",$I63="N/A",$I63="Not Avail.",$I63="Not Acc.",$I63="N/L"),"",L63*IFERROR(INDEX('{Dropdowns}'!$J:$J,MATCH($E$67&amp;"|"&amp;$I63,'{Dropdowns}'!$H:$H,0)),0)*IFERROR(INDEX('{Dropdowns}'!$K:$K,MATCH($E$67&amp;"|"&amp;$I63,'{Dropdowns}'!$H:$H,0)),0)))</f>
        <v/>
      </c>
      <c r="P63" s="451" t="n"/>
    </row>
    <row r="64" ht="13.35" customHeight="1" s="162">
      <c r="B64" s="289" t="inlineStr">
        <is>
          <t>Serial Number</t>
        </is>
      </c>
      <c r="C64" s="174" t="n"/>
      <c r="D64" s="173" t="n"/>
      <c r="E64" s="288" t="n"/>
      <c r="F64" s="174" t="n"/>
      <c r="G64" s="173" t="n"/>
      <c r="I64" s="291" t="n"/>
      <c r="J64" s="195">
        <f>IF(COUNT(P64:R64)=0,"",AVERAGE(P64:R64))</f>
        <v/>
      </c>
      <c r="K64" s="195">
        <f>IF(OR($I64="",J64=""),"",IF(OR(ISTEXT(J64),$E$67="N/A",$E$67="Not Avail.",$E$67="Not Acc.",$E$67="N/L",$I64="N/A",$I64="Not Avail.",$I64="Not Acc.",$I64="N/L"),"",J64*IFERROR(INDEX('{Dropdowns}'!$J:$J,MATCH($E$67&amp;"|"&amp;$I64,'{Dropdowns}'!$H:$H,0)),0)*IFERROR(INDEX('{Dropdowns}'!$K:$K,MATCH($E$67&amp;"|"&amp;$I64,'{Dropdowns}'!$H:$H,0)),0)))</f>
        <v/>
      </c>
      <c r="L64" s="195">
        <f>IF(COUNT(S64:U64)=0,"",AVERAGE(S64:U64))</f>
        <v/>
      </c>
      <c r="M64" s="195">
        <f>IF(OR($I64="",L64=""),"",IF(OR(ISTEXT(L64),$E$67="N/A",$E$67="Not Avail.",$E$67="Not Acc.",$E$67="N/L",$I64="N/A",$I64="Not Avail.",$I64="Not Acc.",$I64="N/L"),"",L64*IFERROR(INDEX('{Dropdowns}'!$J:$J,MATCH($E$67&amp;"|"&amp;$I64,'{Dropdowns}'!$H:$H,0)),0)*IFERROR(INDEX('{Dropdowns}'!$K:$K,MATCH($E$67&amp;"|"&amp;$I64,'{Dropdowns}'!$H:$H,0)),0)))</f>
        <v/>
      </c>
      <c r="P64" s="451" t="n"/>
    </row>
    <row r="65" ht="13.35" customHeight="1" s="162">
      <c r="B65" s="289" t="inlineStr">
        <is>
          <t>Hood Type</t>
        </is>
      </c>
      <c r="C65" s="174" t="n"/>
      <c r="D65" s="173" t="n"/>
      <c r="E65" s="288" t="n"/>
      <c r="F65" s="174" t="n"/>
      <c r="G65" s="173" t="n"/>
      <c r="I65" s="291" t="n"/>
      <c r="J65" s="195">
        <f>IF(COUNT(P65:R65)=0,"",AVERAGE(P65:R65))</f>
        <v/>
      </c>
      <c r="K65" s="195">
        <f>IF(OR($I65="",J65=""),"",IF(OR(ISTEXT(J65),$E$67="N/A",$E$67="Not Avail.",$E$67="Not Acc.",$E$67="N/L",$I65="N/A",$I65="Not Avail.",$I65="Not Acc.",$I65="N/L"),"",J65*IFERROR(INDEX('{Dropdowns}'!$J:$J,MATCH($E$67&amp;"|"&amp;$I65,'{Dropdowns}'!$H:$H,0)),0)*IFERROR(INDEX('{Dropdowns}'!$K:$K,MATCH($E$67&amp;"|"&amp;$I65,'{Dropdowns}'!$H:$H,0)),0)))</f>
        <v/>
      </c>
      <c r="L65" s="195">
        <f>IF(COUNT(S65:U65)=0,"",AVERAGE(S65:U65))</f>
        <v/>
      </c>
      <c r="M65" s="195">
        <f>IF(OR($I65="",L65=""),"",IF(OR(ISTEXT(L65),$E$67="N/A",$E$67="Not Avail.",$E$67="Not Acc.",$E$67="N/L",$I65="N/A",$I65="Not Avail.",$I65="Not Acc.",$I65="N/L"),"",L65*IFERROR(INDEX('{Dropdowns}'!$J:$J,MATCH($E$67&amp;"|"&amp;$I65,'{Dropdowns}'!$H:$H,0)),0)*IFERROR(INDEX('{Dropdowns}'!$K:$K,MATCH($E$67&amp;"|"&amp;$I65,'{Dropdowns}'!$H:$H,0)),0)))</f>
        <v/>
      </c>
      <c r="P65" s="451" t="n"/>
    </row>
    <row r="66" ht="13.35" customHeight="1" s="162">
      <c r="B66" s="289" t="inlineStr">
        <is>
          <t>Filter Manufacturer</t>
        </is>
      </c>
      <c r="C66" s="174" t="n"/>
      <c r="D66" s="173" t="n"/>
      <c r="E66" s="288" t="n"/>
      <c r="F66" s="174" t="n"/>
      <c r="G66" s="173" t="n"/>
      <c r="I66" s="291" t="n"/>
      <c r="J66" s="195">
        <f>IF(COUNT(P66:R66)=0,"",AVERAGE(P66:R66))</f>
        <v/>
      </c>
      <c r="K66" s="195">
        <f>IF(OR($I66="",J66=""),"",IF(OR(ISTEXT(J66),$E$67="N/A",$E$67="Not Avail.",$E$67="Not Acc.",$E$67="N/L",$I66="N/A",$I66="Not Avail.",$I66="Not Acc.",$I66="N/L"),"",J66*IFERROR(INDEX('{Dropdowns}'!$J:$J,MATCH($E$67&amp;"|"&amp;$I66,'{Dropdowns}'!$H:$H,0)),0)*IFERROR(INDEX('{Dropdowns}'!$K:$K,MATCH($E$67&amp;"|"&amp;$I66,'{Dropdowns}'!$H:$H,0)),0)))</f>
        <v/>
      </c>
      <c r="L66" s="195">
        <f>IF(COUNT(S66:U66)=0,"",AVERAGE(S66:U66))</f>
        <v/>
      </c>
      <c r="M66" s="195">
        <f>IF(OR($I66="",L66=""),"",IF(OR(ISTEXT(L66),$E$67="N/A",$E$67="Not Avail.",$E$67="Not Acc.",$E$67="N/L",$I66="N/A",$I66="Not Avail.",$I66="Not Acc.",$I66="N/L"),"",L66*IFERROR(INDEX('{Dropdowns}'!$J:$J,MATCH($E$67&amp;"|"&amp;$I66,'{Dropdowns}'!$H:$H,0)),0)*IFERROR(INDEX('{Dropdowns}'!$K:$K,MATCH($E$67&amp;"|"&amp;$I66,'{Dropdowns}'!$H:$H,0)),0)))</f>
        <v/>
      </c>
      <c r="P66" s="451" t="n"/>
    </row>
    <row r="67" ht="13.35" customHeight="1" s="162">
      <c r="B67" s="289" t="inlineStr">
        <is>
          <t>Filter Type</t>
        </is>
      </c>
      <c r="C67" s="174" t="n"/>
      <c r="D67" s="173" t="n"/>
      <c r="E67" s="291" t="n"/>
      <c r="F67" s="174" t="n"/>
      <c r="G67" s="173" t="n"/>
      <c r="I67" s="291" t="n"/>
      <c r="J67" s="195">
        <f>IF(COUNT(P67:R67)=0,"",AVERAGE(P67:R67))</f>
        <v/>
      </c>
      <c r="K67" s="195">
        <f>IF(OR($I67="",J67=""),"",IF(OR(ISTEXT(J67),$E$67="N/A",$E$67="Not Avail.",$E$67="Not Acc.",$E$67="N/L",$I67="N/A",$I67="Not Avail.",$I67="Not Acc.",$I67="N/L"),"",J67*IFERROR(INDEX('{Dropdowns}'!$J:$J,MATCH($E$67&amp;"|"&amp;$I67,'{Dropdowns}'!$H:$H,0)),0)*IFERROR(INDEX('{Dropdowns}'!$K:$K,MATCH($E$67&amp;"|"&amp;$I67,'{Dropdowns}'!$H:$H,0)),0)))</f>
        <v/>
      </c>
      <c r="L67" s="195">
        <f>IF(COUNT(S67:U67)=0,"",AVERAGE(S67:U67))</f>
        <v/>
      </c>
      <c r="M67" s="195">
        <f>IF(OR($I67="",L67=""),"",IF(OR(ISTEXT(L67),$E$67="N/A",$E$67="Not Avail.",$E$67="Not Acc.",$E$67="N/L",$I67="N/A",$I67="Not Avail.",$I67="Not Acc.",$I67="N/L"),"",L67*IFERROR(INDEX('{Dropdowns}'!$J:$J,MATCH($E$67&amp;"|"&amp;$I67,'{Dropdowns}'!$H:$H,0)),0)*IFERROR(INDEX('{Dropdowns}'!$K:$K,MATCH($E$67&amp;"|"&amp;$I67,'{Dropdowns}'!$H:$H,0)),0)))</f>
        <v/>
      </c>
      <c r="P67" s="451" t="n"/>
    </row>
    <row r="68" ht="13.35" customHeight="1" s="162">
      <c r="B68" s="289" t="inlineStr">
        <is>
          <t>Instrument</t>
        </is>
      </c>
      <c r="C68" s="174" t="n"/>
      <c r="D68" s="173" t="n"/>
      <c r="E68" s="288" t="n"/>
      <c r="F68" s="174" t="n"/>
      <c r="G68" s="173" t="n"/>
      <c r="I68" s="291" t="n"/>
      <c r="J68" s="195">
        <f>IF(COUNT(P68:R68)=0,"",AVERAGE(P68:R68))</f>
        <v/>
      </c>
      <c r="K68" s="195">
        <f>IF(OR($I68="",J68=""),"",IF(OR(ISTEXT(J68),$E$67="N/A",$E$67="Not Avail.",$E$67="Not Acc.",$E$67="N/L",$I68="N/A",$I68="Not Avail.",$I68="Not Acc.",$I68="N/L"),"",J68*IFERROR(INDEX('{Dropdowns}'!$J:$J,MATCH($E$67&amp;"|"&amp;$I68,'{Dropdowns}'!$H:$H,0)),0)*IFERROR(INDEX('{Dropdowns}'!$K:$K,MATCH($E$67&amp;"|"&amp;$I68,'{Dropdowns}'!$H:$H,0)),0)))</f>
        <v/>
      </c>
      <c r="L68" s="195">
        <f>IF(COUNT(S68:U68)=0,"",AVERAGE(S68:U68))</f>
        <v/>
      </c>
      <c r="M68" s="195">
        <f>IF(OR($I68="",L68=""),"",IF(OR(ISTEXT(L68),$E$67="N/A",$E$67="Not Avail.",$E$67="Not Acc.",$E$67="N/L",$I68="N/A",$I68="Not Avail.",$I68="Not Acc.",$I68="N/L"),"",L68*IFERROR(INDEX('{Dropdowns}'!$J:$J,MATCH($E$67&amp;"|"&amp;$I68,'{Dropdowns}'!$H:$H,0)),0)*IFERROR(INDEX('{Dropdowns}'!$K:$K,MATCH($E$67&amp;"|"&amp;$I68,'{Dropdowns}'!$H:$H,0)),0)))</f>
        <v/>
      </c>
      <c r="P68" s="451" t="n"/>
    </row>
    <row r="69" ht="13.35" customHeight="1" s="162">
      <c r="B69" s="188" t="inlineStr">
        <is>
          <t>Hood Airflow Totals</t>
        </is>
      </c>
      <c r="C69" s="174" t="n"/>
      <c r="D69" s="174" t="n"/>
      <c r="E69" s="174" t="n"/>
      <c r="F69" s="174" t="n"/>
      <c r="G69" s="173" t="n"/>
      <c r="I69" s="291" t="n"/>
      <c r="J69" s="195">
        <f>IF(COUNT(P69:R69)=0,"",AVERAGE(P69:R69))</f>
        <v/>
      </c>
      <c r="K69" s="195">
        <f>IF(OR($I69="",J69=""),"",IF(OR(ISTEXT(J69),$E$67="N/A",$E$67="Not Avail.",$E$67="Not Acc.",$E$67="N/L",$I69="N/A",$I69="Not Avail.",$I69="Not Acc.",$I69="N/L"),"",J69*IFERROR(INDEX('{Dropdowns}'!$J:$J,MATCH($E$67&amp;"|"&amp;$I69,'{Dropdowns}'!$H:$H,0)),0)*IFERROR(INDEX('{Dropdowns}'!$K:$K,MATCH($E$67&amp;"|"&amp;$I69,'{Dropdowns}'!$H:$H,0)),0)))</f>
        <v/>
      </c>
      <c r="L69" s="195">
        <f>IF(COUNT(S69:U69)=0,"",AVERAGE(S69:U69))</f>
        <v/>
      </c>
      <c r="M69" s="195">
        <f>IF(OR($I69="",L69=""),"",IF(OR(ISTEXT(L69),$E$67="N/A",$E$67="Not Avail.",$E$67="Not Acc.",$E$67="N/L",$I69="N/A",$I69="Not Avail.",$I69="Not Acc.",$I69="N/L"),"",L69*IFERROR(INDEX('{Dropdowns}'!$J:$J,MATCH($E$67&amp;"|"&amp;$I69,'{Dropdowns}'!$H:$H,0)),0)*IFERROR(INDEX('{Dropdowns}'!$K:$K,MATCH($E$67&amp;"|"&amp;$I69,'{Dropdowns}'!$H:$H,0)),0)))</f>
        <v/>
      </c>
      <c r="P69" s="451" t="n"/>
    </row>
    <row r="70" ht="13.35" customHeight="1" s="162">
      <c r="B70" s="292" t="inlineStr">
        <is>
          <t>Design</t>
        </is>
      </c>
      <c r="C70" s="173" t="n"/>
      <c r="D70" s="292" t="inlineStr">
        <is>
          <t>Initial</t>
        </is>
      </c>
      <c r="E70" s="173" t="n"/>
      <c r="F70" s="292" t="inlineStr">
        <is>
          <t>Final</t>
        </is>
      </c>
      <c r="G70" s="173" t="n"/>
      <c r="I70" s="291" t="n"/>
      <c r="J70" s="195">
        <f>IF(COUNT(P70:R70)=0,"",AVERAGE(P70:R70))</f>
        <v/>
      </c>
      <c r="K70" s="195">
        <f>IF(OR($I70="",J70=""),"",IF(OR(ISTEXT(J70),$E$67="N/A",$E$67="Not Avail.",$E$67="Not Acc.",$E$67="N/L",$I70="N/A",$I70="Not Avail.",$I70="Not Acc.",$I70="N/L"),"",J70*IFERROR(INDEX('{Dropdowns}'!$J:$J,MATCH($E$67&amp;"|"&amp;$I70,'{Dropdowns}'!$H:$H,0)),0)*IFERROR(INDEX('{Dropdowns}'!$K:$K,MATCH($E$67&amp;"|"&amp;$I70,'{Dropdowns}'!$H:$H,0)),0)))</f>
        <v/>
      </c>
      <c r="L70" s="195">
        <f>IF(COUNT(S70:U70)=0,"",AVERAGE(S70:U70))</f>
        <v/>
      </c>
      <c r="M70" s="195">
        <f>IF(OR($I70="",L70=""),"",IF(OR(ISTEXT(L70),$E$67="N/A",$E$67="Not Avail.",$E$67="Not Acc.",$E$67="N/L",$I70="N/A",$I70="Not Avail.",$I70="Not Acc.",$I70="N/L"),"",L70*IFERROR(INDEX('{Dropdowns}'!$J:$J,MATCH($E$67&amp;"|"&amp;$I70,'{Dropdowns}'!$H:$H,0)),0)*IFERROR(INDEX('{Dropdowns}'!$K:$K,MATCH($E$67&amp;"|"&amp;$I70,'{Dropdowns}'!$H:$H,0)),0)))</f>
        <v/>
      </c>
      <c r="P70" s="451" t="n"/>
    </row>
    <row r="71" ht="13.35" customHeight="1" s="162">
      <c r="B71" s="195">
        <f>IF(E58=0,"", E58)</f>
        <v/>
      </c>
      <c r="C71" s="173" t="n"/>
      <c r="D71" s="195">
        <f>IF(SUM(K59:K72)=0,"",SUM(K59:K72))</f>
        <v/>
      </c>
      <c r="E71" s="173" t="n"/>
      <c r="F71" s="195">
        <f>IF(SUM(M59:M72)=0,"",SUM(M59:M72))</f>
        <v/>
      </c>
      <c r="G71" s="173" t="n"/>
      <c r="H71" s="68">
        <f>IF(OR(B71="",B71=0),"",IF(F71="",IF(D71="","",IF(OR(ISTEXT(D71),ISTEXT(B71)),"",D71/B71)),IF(OR(ISTEXT(F71),ISTEXT(B71)),"",F71/B71)))</f>
        <v/>
      </c>
      <c r="I71" s="291" t="n"/>
      <c r="J71" s="195">
        <f>IF(COUNT(P71:R71)=0,"",AVERAGE(P71:R71))</f>
        <v/>
      </c>
      <c r="K71" s="195">
        <f>IF(OR($I71="",J71=""),"",IF(OR(ISTEXT(J71),$E$67="N/A",$E$67="Not Avail.",$E$67="Not Acc.",$E$67="N/L",$I71="N/A",$I71="Not Avail.",$I71="Not Acc.",$I71="N/L"),"",J71*IFERROR(INDEX('{Dropdowns}'!$J:$J,MATCH($E$67&amp;"|"&amp;$I71,'{Dropdowns}'!$H:$H,0)),0)*IFERROR(INDEX('{Dropdowns}'!$K:$K,MATCH($E$67&amp;"|"&amp;$I71,'{Dropdowns}'!$H:$H,0)),0)))</f>
        <v/>
      </c>
      <c r="L71" s="195">
        <f>IF(COUNT(S71:U71)=0,"",AVERAGE(S71:U71))</f>
        <v/>
      </c>
      <c r="M71" s="195">
        <f>IF(OR($I71="",L71=""),"",IF(OR(ISTEXT(L71),$E$67="N/A",$E$67="Not Avail.",$E$67="Not Acc.",$E$67="N/L",$I71="N/A",$I71="Not Avail.",$I71="Not Acc.",$I71="N/L"),"",L71*IFERROR(INDEX('{Dropdowns}'!$J:$J,MATCH($E$67&amp;"|"&amp;$I71,'{Dropdowns}'!$H:$H,0)),0)*IFERROR(INDEX('{Dropdowns}'!$K:$K,MATCH($E$67&amp;"|"&amp;$I71,'{Dropdowns}'!$H:$H,0)),0)))</f>
        <v/>
      </c>
      <c r="P71" s="455" t="n"/>
    </row>
    <row r="72" ht="13.35" customHeight="1" s="162">
      <c r="B72" s="195" t="inlineStr">
        <is>
          <t>CFM / ft</t>
        </is>
      </c>
      <c r="C72" s="173" t="n"/>
      <c r="D72" s="195">
        <f>IF(OR(D71="",E60="",E60=0),"",IF(OR(ISTEXT(D71),ISTEXT(E60)),"",D71/E60))</f>
        <v/>
      </c>
      <c r="E72" s="173" t="n"/>
      <c r="F72" s="195">
        <f>IF(OR(F71="",E60="",E60=0),"",IF(OR(ISTEXT(F71),ISTEXT(E60)),"",F71/E60))</f>
        <v/>
      </c>
      <c r="G72" s="173" t="n"/>
      <c r="I72" s="291" t="n"/>
      <c r="J72" s="195">
        <f>IF(COUNT(P72:R72)=0,"",AVERAGE(P72:R72))</f>
        <v/>
      </c>
      <c r="K72" s="195">
        <f>IF(OR($I72="",J72=""),"",IF(OR(ISTEXT(J72),$E$67="N/A",$E$67="Not Avail.",$E$67="Not Acc.",$E$67="N/L",$I72="N/A",$I72="Not Avail.",$I72="Not Acc.",$I72="N/L"),"",J72*IFERROR(INDEX('{Dropdowns}'!$J:$J,MATCH($E$67&amp;"|"&amp;$I72,'{Dropdowns}'!$H:$H,0)),0)*IFERROR(INDEX('{Dropdowns}'!$K:$K,MATCH($E$67&amp;"|"&amp;$I72,'{Dropdowns}'!$H:$H,0)),0)))</f>
        <v/>
      </c>
      <c r="L72" s="195">
        <f>IF(COUNT(S72:U72)=0,"",AVERAGE(S72:U72))</f>
        <v/>
      </c>
      <c r="M72" s="195">
        <f>IF(OR($I72="",L72=""),"",IF(OR(ISTEXT(L72),$E$67="N/A",$E$67="Not Avail.",$E$67="Not Acc.",$E$67="N/L",$I72="N/A",$I72="Not Avail.",$I72="Not Acc.",$I72="N/L"),"",L72*IFERROR(INDEX('{Dropdowns}'!$J:$J,MATCH($E$67&amp;"|"&amp;$I72,'{Dropdowns}'!$H:$H,0)),0)*IFERROR(INDEX('{Dropdowns}'!$K:$K,MATCH($E$67&amp;"|"&amp;$I72,'{Dropdowns}'!$H:$H,0)),0)))</f>
        <v/>
      </c>
    </row>
    <row r="73"/>
    <row r="74" ht="13.35" customHeight="1" s="162">
      <c r="B74" s="200" t="inlineStr">
        <is>
          <t>System</t>
        </is>
      </c>
      <c r="C74" s="403" t="n"/>
      <c r="D74" s="209">
        <f>IF('{Equipment Data Entry}'!B129="","",'{Equipment Data Entry}'!B129)</f>
        <v/>
      </c>
      <c r="E74" s="418" t="n"/>
      <c r="F74" s="403" t="n"/>
      <c r="G74" s="200" t="inlineStr">
        <is>
          <t>Service</t>
        </is>
      </c>
      <c r="H74" s="403" t="n"/>
      <c r="I74" s="210">
        <f>IF('{Equipment Data Entry}'!C129="","",'{Equipment Data Entry}'!C129)</f>
        <v/>
      </c>
      <c r="J74" s="418" t="n"/>
      <c r="K74" s="418" t="n"/>
      <c r="L74" s="418" t="n"/>
      <c r="M74" s="403" t="n"/>
      <c r="P74" s="448" t="inlineStr">
        <is>
          <t>Technician Notes</t>
        </is>
      </c>
    </row>
    <row r="75" ht="13.35" customHeight="1" s="162">
      <c r="B75" s="422" t="n"/>
      <c r="C75" s="423" t="n"/>
      <c r="D75" s="422" t="n"/>
      <c r="E75" s="424" t="n"/>
      <c r="F75" s="423" t="n"/>
      <c r="G75" s="422" t="n"/>
      <c r="H75" s="423" t="n"/>
      <c r="I75" s="422" t="n"/>
      <c r="J75" s="424" t="n"/>
      <c r="K75" s="424" t="n"/>
      <c r="L75" s="424" t="n"/>
      <c r="M75" s="423" t="n"/>
      <c r="P75" s="451" t="n"/>
    </row>
    <row r="76" ht="13.35" customHeight="1" s="162">
      <c r="B76" s="5" t="n"/>
      <c r="C76" s="5" t="n"/>
      <c r="P76" s="451" t="n"/>
    </row>
    <row r="77" ht="13.35" customHeight="1" s="162">
      <c r="B77" s="188" t="inlineStr">
        <is>
          <t>Design Information</t>
        </is>
      </c>
      <c r="C77" s="174" t="n"/>
      <c r="D77" s="174" t="n"/>
      <c r="E77" s="174" t="n"/>
      <c r="F77" s="174" t="n"/>
      <c r="G77" s="173" t="n"/>
      <c r="I77" s="188" t="inlineStr">
        <is>
          <t>Hood Airflow</t>
        </is>
      </c>
      <c r="J77" s="174" t="n"/>
      <c r="K77" s="174" t="n"/>
      <c r="L77" s="174" t="n"/>
      <c r="M77" s="173" t="n"/>
      <c r="P77" s="451" t="n"/>
    </row>
    <row r="78" ht="13.35" customHeight="1" s="162">
      <c r="B78" s="289" t="inlineStr">
        <is>
          <t>Hood Manufacturer</t>
        </is>
      </c>
      <c r="C78" s="174" t="n"/>
      <c r="D78" s="173" t="n"/>
      <c r="E78" s="287">
        <f>IF('{Equipment Data Entry}'!E129="","",'{Equipment Data Entry}'!E129)</f>
        <v/>
      </c>
      <c r="F78" s="174" t="n"/>
      <c r="G78" s="173" t="n"/>
      <c r="I78" s="290" t="inlineStr">
        <is>
          <t>Filter Size</t>
        </is>
      </c>
      <c r="J78" s="290" t="inlineStr">
        <is>
          <t>Initial VEL</t>
        </is>
      </c>
      <c r="K78" s="290" t="inlineStr">
        <is>
          <t>Initial CFM</t>
        </is>
      </c>
      <c r="L78" s="290" t="inlineStr">
        <is>
          <t>Final VEL</t>
        </is>
      </c>
      <c r="M78" s="290" t="inlineStr">
        <is>
          <t>Final CFM</t>
        </is>
      </c>
      <c r="P78" s="469" t="inlineStr">
        <is>
          <t>Velocity readings (fpm) – 3 per filter for Airfoil; J/L average them (or type a single value over the formula)</t>
        </is>
      </c>
    </row>
    <row r="79" ht="13.35" customHeight="1" s="162">
      <c r="B79" s="289" t="inlineStr">
        <is>
          <t>Design Airflow (CFM)</t>
        </is>
      </c>
      <c r="C79" s="174" t="n"/>
      <c r="D79" s="173" t="n"/>
      <c r="E79" s="287">
        <f>IF('{Equipment Data Entry}'!F129="","",'{Equipment Data Entry}'!F129)</f>
        <v/>
      </c>
      <c r="F79" s="174" t="n"/>
      <c r="G79" s="173" t="n"/>
      <c r="I79" s="440" t="n"/>
      <c r="J79" s="440" t="n"/>
      <c r="K79" s="440" t="n"/>
      <c r="L79" s="440" t="n"/>
      <c r="M79" s="440" t="n"/>
      <c r="P79" s="470" t="inlineStr">
        <is>
          <t>Init 1</t>
        </is>
      </c>
      <c r="Q79" s="471" t="inlineStr">
        <is>
          <t>Init 2</t>
        </is>
      </c>
      <c r="R79" s="471" t="inlineStr">
        <is>
          <t>Init 3</t>
        </is>
      </c>
      <c r="S79" s="471" t="inlineStr">
        <is>
          <t>Final 1</t>
        </is>
      </c>
      <c r="T79" s="471" t="inlineStr">
        <is>
          <t>Final 2</t>
        </is>
      </c>
      <c r="U79" s="471" t="inlineStr">
        <is>
          <t>Final 3</t>
        </is>
      </c>
    </row>
    <row r="80" ht="13.35" customHeight="1" s="162">
      <c r="B80" s="289" t="inlineStr">
        <is>
          <t>Associated Exhaust Fan</t>
        </is>
      </c>
      <c r="C80" s="174" t="n"/>
      <c r="D80" s="173" t="n"/>
      <c r="E80" s="288" t="n"/>
      <c r="F80" s="174" t="n"/>
      <c r="G80" s="173" t="n"/>
      <c r="I80" s="291" t="n"/>
      <c r="J80" s="195">
        <f>IF(COUNT(P80:R80)=0,"",AVERAGE(P80:R80))</f>
        <v/>
      </c>
      <c r="K80" s="195">
        <f>IF(OR($I80="",J80=""),"",IF(OR(ISTEXT(J80),$E$88="N/A",$E$88="Not Avail.",$E$88="Not Acc.",$E$88="N/L",$I80="N/A",$I80="Not Avail.",$I80="Not Acc.",$I80="N/L"),"",J80*IFERROR(INDEX('{Dropdowns}'!$J:$J,MATCH($E$88&amp;"|"&amp;$I80,'{Dropdowns}'!$H:$H,0)),0)*IFERROR(INDEX('{Dropdowns}'!$K:$K,MATCH($E$88&amp;"|"&amp;$I80,'{Dropdowns}'!$H:$H,0)),0)))</f>
        <v/>
      </c>
      <c r="L80" s="195">
        <f>IF(COUNT(S80:U80)=0,"",AVERAGE(S80:U80))</f>
        <v/>
      </c>
      <c r="M80" s="195">
        <f>IF(OR($I80="",L80=""),"",IF(OR(ISTEXT(L80),$E$88="N/A",$E$88="Not Avail.",$E$88="Not Acc.",$E$88="N/L",$I80="N/A",$I80="Not Avail.",$I80="Not Acc.",$I80="N/L"),"",L80*IFERROR(INDEX('{Dropdowns}'!$J:$J,MATCH($E$88&amp;"|"&amp;$I80,'{Dropdowns}'!$H:$H,0)),0)*IFERROR(INDEX('{Dropdowns}'!$K:$K,MATCH($E$88&amp;"|"&amp;$I80,'{Dropdowns}'!$H:$H,0)),0)))</f>
        <v/>
      </c>
      <c r="P80" s="451" t="n"/>
    </row>
    <row r="81" ht="13.35" customHeight="1" s="162">
      <c r="B81" s="289" t="inlineStr">
        <is>
          <t>Hood Length (ft)</t>
        </is>
      </c>
      <c r="C81" s="174" t="n"/>
      <c r="D81" s="173" t="n"/>
      <c r="E81" s="288">
        <f>IF('{Equipment Data Entry}'!I129="","",'{Equipment Data Entry}'!I129)</f>
        <v/>
      </c>
      <c r="F81" s="174" t="n"/>
      <c r="G81" s="173" t="n"/>
      <c r="I81" s="291" t="n"/>
      <c r="J81" s="195">
        <f>IF(COUNT(P81:R81)=0,"",AVERAGE(P81:R81))</f>
        <v/>
      </c>
      <c r="K81" s="195">
        <f>IF(OR($I81="",J81=""),"",IF(OR(ISTEXT(J81),$E$88="N/A",$E$88="Not Avail.",$E$88="Not Acc.",$E$88="N/L",$I81="N/A",$I81="Not Avail.",$I81="Not Acc.",$I81="N/L"),"",J81*IFERROR(INDEX('{Dropdowns}'!$J:$J,MATCH($E$88&amp;"|"&amp;$I81,'{Dropdowns}'!$H:$H,0)),0)*IFERROR(INDEX('{Dropdowns}'!$K:$K,MATCH($E$88&amp;"|"&amp;$I81,'{Dropdowns}'!$H:$H,0)),0)))</f>
        <v/>
      </c>
      <c r="L81" s="195">
        <f>IF(COUNT(S81:U81)=0,"",AVERAGE(S81:U81))</f>
        <v/>
      </c>
      <c r="M81" s="195">
        <f>IF(OR($I81="",L81=""),"",IF(OR(ISTEXT(L81),$E$88="N/A",$E$88="Not Avail.",$E$88="Not Acc.",$E$88="N/L",$I81="N/A",$I81="Not Avail.",$I81="Not Acc.",$I81="N/L"),"",L81*IFERROR(INDEX('{Dropdowns}'!$J:$J,MATCH($E$88&amp;"|"&amp;$I81,'{Dropdowns}'!$H:$H,0)),0)*IFERROR(INDEX('{Dropdowns}'!$K:$K,MATCH($E$88&amp;"|"&amp;$I81,'{Dropdowns}'!$H:$H,0)),0)))</f>
        <v/>
      </c>
      <c r="P81" s="451" t="n"/>
    </row>
    <row r="82" ht="13.35" customHeight="1" s="162">
      <c r="B82" s="188" t="inlineStr">
        <is>
          <t>Hood Data</t>
        </is>
      </c>
      <c r="C82" s="174" t="n"/>
      <c r="D82" s="174" t="n"/>
      <c r="E82" s="174" t="n"/>
      <c r="F82" s="174" t="n"/>
      <c r="G82" s="173" t="n"/>
      <c r="I82" s="291" t="n"/>
      <c r="J82" s="195">
        <f>IF(COUNT(P82:R82)=0,"",AVERAGE(P82:R82))</f>
        <v/>
      </c>
      <c r="K82" s="195">
        <f>IF(OR($I82="",J82=""),"",IF(OR(ISTEXT(J82),$E$88="N/A",$E$88="Not Avail.",$E$88="Not Acc.",$E$88="N/L",$I82="N/A",$I82="Not Avail.",$I82="Not Acc.",$I82="N/L"),"",J82*IFERROR(INDEX('{Dropdowns}'!$J:$J,MATCH($E$88&amp;"|"&amp;$I82,'{Dropdowns}'!$H:$H,0)),0)*IFERROR(INDEX('{Dropdowns}'!$K:$K,MATCH($E$88&amp;"|"&amp;$I82,'{Dropdowns}'!$H:$H,0)),0)))</f>
        <v/>
      </c>
      <c r="L82" s="195">
        <f>IF(COUNT(S82:U82)=0,"",AVERAGE(S82:U82))</f>
        <v/>
      </c>
      <c r="M82" s="195">
        <f>IF(OR($I82="",L82=""),"",IF(OR(ISTEXT(L82),$E$88="N/A",$E$88="Not Avail.",$E$88="Not Acc.",$E$88="N/L",$I82="N/A",$I82="Not Avail.",$I82="Not Acc.",$I82="N/L"),"",L82*IFERROR(INDEX('{Dropdowns}'!$J:$J,MATCH($E$88&amp;"|"&amp;$I82,'{Dropdowns}'!$H:$H,0)),0)*IFERROR(INDEX('{Dropdowns}'!$K:$K,MATCH($E$88&amp;"|"&amp;$I82,'{Dropdowns}'!$H:$H,0)),0)))</f>
        <v/>
      </c>
      <c r="P82" s="451" t="n"/>
    </row>
    <row r="83" ht="13.35" customHeight="1" s="162">
      <c r="B83" s="289" t="inlineStr">
        <is>
          <t>Manufacturer</t>
        </is>
      </c>
      <c r="C83" s="174" t="n"/>
      <c r="D83" s="173" t="n"/>
      <c r="E83" s="287">
        <f>E78</f>
        <v/>
      </c>
      <c r="F83" s="174" t="n"/>
      <c r="G83" s="173" t="n"/>
      <c r="I83" s="291" t="n"/>
      <c r="J83" s="195">
        <f>IF(COUNT(P83:R83)=0,"",AVERAGE(P83:R83))</f>
        <v/>
      </c>
      <c r="K83" s="195">
        <f>IF(OR($I83="",J83=""),"",IF(OR(ISTEXT(J83),$E$88="N/A",$E$88="Not Avail.",$E$88="Not Acc.",$E$88="N/L",$I83="N/A",$I83="Not Avail.",$I83="Not Acc.",$I83="N/L"),"",J83*IFERROR(INDEX('{Dropdowns}'!$J:$J,MATCH($E$88&amp;"|"&amp;$I83,'{Dropdowns}'!$H:$H,0)),0)*IFERROR(INDEX('{Dropdowns}'!$K:$K,MATCH($E$88&amp;"|"&amp;$I83,'{Dropdowns}'!$H:$H,0)),0)))</f>
        <v/>
      </c>
      <c r="L83" s="195">
        <f>IF(COUNT(S83:U83)=0,"",AVERAGE(S83:U83))</f>
        <v/>
      </c>
      <c r="M83" s="195">
        <f>IF(OR($I83="",L83=""),"",IF(OR(ISTEXT(L83),$E$88="N/A",$E$88="Not Avail.",$E$88="Not Acc.",$E$88="N/L",$I83="N/A",$I83="Not Avail.",$I83="Not Acc.",$I83="N/L"),"",L83*IFERROR(INDEX('{Dropdowns}'!$J:$J,MATCH($E$88&amp;"|"&amp;$I83,'{Dropdowns}'!$H:$H,0)),0)*IFERROR(INDEX('{Dropdowns}'!$K:$K,MATCH($E$88&amp;"|"&amp;$I83,'{Dropdowns}'!$H:$H,0)),0)))</f>
        <v/>
      </c>
      <c r="P83" s="451" t="n"/>
    </row>
    <row r="84" ht="13.35" customHeight="1" s="162">
      <c r="B84" s="289" t="inlineStr">
        <is>
          <t>Model Number</t>
        </is>
      </c>
      <c r="C84" s="174" t="n"/>
      <c r="D84" s="173" t="n"/>
      <c r="E84" s="287">
        <f>IF('{Equipment Data Entry}'!H129="","",'{Equipment Data Entry}'!H129)</f>
        <v/>
      </c>
      <c r="F84" s="174" t="n"/>
      <c r="G84" s="173" t="n"/>
      <c r="I84" s="291" t="n"/>
      <c r="J84" s="195">
        <f>IF(COUNT(P84:R84)=0,"",AVERAGE(P84:R84))</f>
        <v/>
      </c>
      <c r="K84" s="195">
        <f>IF(OR($I84="",J84=""),"",IF(OR(ISTEXT(J84),$E$88="N/A",$E$88="Not Avail.",$E$88="Not Acc.",$E$88="N/L",$I84="N/A",$I84="Not Avail.",$I84="Not Acc.",$I84="N/L"),"",J84*IFERROR(INDEX('{Dropdowns}'!$J:$J,MATCH($E$88&amp;"|"&amp;$I84,'{Dropdowns}'!$H:$H,0)),0)*IFERROR(INDEX('{Dropdowns}'!$K:$K,MATCH($E$88&amp;"|"&amp;$I84,'{Dropdowns}'!$H:$H,0)),0)))</f>
        <v/>
      </c>
      <c r="L84" s="195">
        <f>IF(COUNT(S84:U84)=0,"",AVERAGE(S84:U84))</f>
        <v/>
      </c>
      <c r="M84" s="195">
        <f>IF(OR($I84="",L84=""),"",IF(OR(ISTEXT(L84),$E$88="N/A",$E$88="Not Avail.",$E$88="Not Acc.",$E$88="N/L",$I84="N/A",$I84="Not Avail.",$I84="Not Acc.",$I84="N/L"),"",L84*IFERROR(INDEX('{Dropdowns}'!$J:$J,MATCH($E$88&amp;"|"&amp;$I84,'{Dropdowns}'!$H:$H,0)),0)*IFERROR(INDEX('{Dropdowns}'!$K:$K,MATCH($E$88&amp;"|"&amp;$I84,'{Dropdowns}'!$H:$H,0)),0)))</f>
        <v/>
      </c>
      <c r="P84" s="451" t="n"/>
    </row>
    <row r="85" ht="13.35" customHeight="1" s="162">
      <c r="B85" s="289" t="inlineStr">
        <is>
          <t>Serial Number</t>
        </is>
      </c>
      <c r="C85" s="174" t="n"/>
      <c r="D85" s="173" t="n"/>
      <c r="E85" s="288" t="n"/>
      <c r="F85" s="174" t="n"/>
      <c r="G85" s="173" t="n"/>
      <c r="I85" s="291" t="n"/>
      <c r="J85" s="195">
        <f>IF(COUNT(P85:R85)=0,"",AVERAGE(P85:R85))</f>
        <v/>
      </c>
      <c r="K85" s="195">
        <f>IF(OR($I85="",J85=""),"",IF(OR(ISTEXT(J85),$E$88="N/A",$E$88="Not Avail.",$E$88="Not Acc.",$E$88="N/L",$I85="N/A",$I85="Not Avail.",$I85="Not Acc.",$I85="N/L"),"",J85*IFERROR(INDEX('{Dropdowns}'!$J:$J,MATCH($E$88&amp;"|"&amp;$I85,'{Dropdowns}'!$H:$H,0)),0)*IFERROR(INDEX('{Dropdowns}'!$K:$K,MATCH($E$88&amp;"|"&amp;$I85,'{Dropdowns}'!$H:$H,0)),0)))</f>
        <v/>
      </c>
      <c r="L85" s="195">
        <f>IF(COUNT(S85:U85)=0,"",AVERAGE(S85:U85))</f>
        <v/>
      </c>
      <c r="M85" s="195">
        <f>IF(OR($I85="",L85=""),"",IF(OR(ISTEXT(L85),$E$88="N/A",$E$88="Not Avail.",$E$88="Not Acc.",$E$88="N/L",$I85="N/A",$I85="Not Avail.",$I85="Not Acc.",$I85="N/L"),"",L85*IFERROR(INDEX('{Dropdowns}'!$J:$J,MATCH($E$88&amp;"|"&amp;$I85,'{Dropdowns}'!$H:$H,0)),0)*IFERROR(INDEX('{Dropdowns}'!$K:$K,MATCH($E$88&amp;"|"&amp;$I85,'{Dropdowns}'!$H:$H,0)),0)))</f>
        <v/>
      </c>
      <c r="P85" s="451" t="n"/>
    </row>
    <row r="86" ht="13.35" customHeight="1" s="162">
      <c r="B86" s="289" t="inlineStr">
        <is>
          <t>Hood Type</t>
        </is>
      </c>
      <c r="C86" s="174" t="n"/>
      <c r="D86" s="173" t="n"/>
      <c r="E86" s="288" t="n"/>
      <c r="F86" s="174" t="n"/>
      <c r="G86" s="173" t="n"/>
      <c r="I86" s="291" t="n"/>
      <c r="J86" s="195">
        <f>IF(COUNT(P86:R86)=0,"",AVERAGE(P86:R86))</f>
        <v/>
      </c>
      <c r="K86" s="195">
        <f>IF(OR($I86="",J86=""),"",IF(OR(ISTEXT(J86),$E$88="N/A",$E$88="Not Avail.",$E$88="Not Acc.",$E$88="N/L",$I86="N/A",$I86="Not Avail.",$I86="Not Acc.",$I86="N/L"),"",J86*IFERROR(INDEX('{Dropdowns}'!$J:$J,MATCH($E$88&amp;"|"&amp;$I86,'{Dropdowns}'!$H:$H,0)),0)*IFERROR(INDEX('{Dropdowns}'!$K:$K,MATCH($E$88&amp;"|"&amp;$I86,'{Dropdowns}'!$H:$H,0)),0)))</f>
        <v/>
      </c>
      <c r="L86" s="195">
        <f>IF(COUNT(S86:U86)=0,"",AVERAGE(S86:U86))</f>
        <v/>
      </c>
      <c r="M86" s="195">
        <f>IF(OR($I86="",L86=""),"",IF(OR(ISTEXT(L86),$E$88="N/A",$E$88="Not Avail.",$E$88="Not Acc.",$E$88="N/L",$I86="N/A",$I86="Not Avail.",$I86="Not Acc.",$I86="N/L"),"",L86*IFERROR(INDEX('{Dropdowns}'!$J:$J,MATCH($E$88&amp;"|"&amp;$I86,'{Dropdowns}'!$H:$H,0)),0)*IFERROR(INDEX('{Dropdowns}'!$K:$K,MATCH($E$88&amp;"|"&amp;$I86,'{Dropdowns}'!$H:$H,0)),0)))</f>
        <v/>
      </c>
      <c r="P86" s="451" t="n"/>
    </row>
    <row r="87" ht="13.35" customHeight="1" s="162">
      <c r="B87" s="289" t="inlineStr">
        <is>
          <t>Filter Manufacturer</t>
        </is>
      </c>
      <c r="C87" s="174" t="n"/>
      <c r="D87" s="173" t="n"/>
      <c r="E87" s="288" t="n"/>
      <c r="F87" s="174" t="n"/>
      <c r="G87" s="173" t="n"/>
      <c r="I87" s="291" t="n"/>
      <c r="J87" s="195">
        <f>IF(COUNT(P87:R87)=0,"",AVERAGE(P87:R87))</f>
        <v/>
      </c>
      <c r="K87" s="195">
        <f>IF(OR($I87="",J87=""),"",IF(OR(ISTEXT(J87),$E$88="N/A",$E$88="Not Avail.",$E$88="Not Acc.",$E$88="N/L",$I87="N/A",$I87="Not Avail.",$I87="Not Acc.",$I87="N/L"),"",J87*IFERROR(INDEX('{Dropdowns}'!$J:$J,MATCH($E$88&amp;"|"&amp;$I87,'{Dropdowns}'!$H:$H,0)),0)*IFERROR(INDEX('{Dropdowns}'!$K:$K,MATCH($E$88&amp;"|"&amp;$I87,'{Dropdowns}'!$H:$H,0)),0)))</f>
        <v/>
      </c>
      <c r="L87" s="195">
        <f>IF(COUNT(S87:U87)=0,"",AVERAGE(S87:U87))</f>
        <v/>
      </c>
      <c r="M87" s="195">
        <f>IF(OR($I87="",L87=""),"",IF(OR(ISTEXT(L87),$E$88="N/A",$E$88="Not Avail.",$E$88="Not Acc.",$E$88="N/L",$I87="N/A",$I87="Not Avail.",$I87="Not Acc.",$I87="N/L"),"",L87*IFERROR(INDEX('{Dropdowns}'!$J:$J,MATCH($E$88&amp;"|"&amp;$I87,'{Dropdowns}'!$H:$H,0)),0)*IFERROR(INDEX('{Dropdowns}'!$K:$K,MATCH($E$88&amp;"|"&amp;$I87,'{Dropdowns}'!$H:$H,0)),0)))</f>
        <v/>
      </c>
      <c r="P87" s="451" t="n"/>
    </row>
    <row r="88" ht="13.35" customHeight="1" s="162">
      <c r="B88" s="289" t="inlineStr">
        <is>
          <t>Filter Type</t>
        </is>
      </c>
      <c r="C88" s="174" t="n"/>
      <c r="D88" s="173" t="n"/>
      <c r="E88" s="291" t="n"/>
      <c r="F88" s="174" t="n"/>
      <c r="G88" s="173" t="n"/>
      <c r="I88" s="291" t="n"/>
      <c r="J88" s="195">
        <f>IF(COUNT(P88:R88)=0,"",AVERAGE(P88:R88))</f>
        <v/>
      </c>
      <c r="K88" s="195">
        <f>IF(OR($I88="",J88=""),"",IF(OR(ISTEXT(J88),$E$88="N/A",$E$88="Not Avail.",$E$88="Not Acc.",$E$88="N/L",$I88="N/A",$I88="Not Avail.",$I88="Not Acc.",$I88="N/L"),"",J88*IFERROR(INDEX('{Dropdowns}'!$J:$J,MATCH($E$88&amp;"|"&amp;$I88,'{Dropdowns}'!$H:$H,0)),0)*IFERROR(INDEX('{Dropdowns}'!$K:$K,MATCH($E$88&amp;"|"&amp;$I88,'{Dropdowns}'!$H:$H,0)),0)))</f>
        <v/>
      </c>
      <c r="L88" s="195">
        <f>IF(COUNT(S88:U88)=0,"",AVERAGE(S88:U88))</f>
        <v/>
      </c>
      <c r="M88" s="195">
        <f>IF(OR($I88="",L88=""),"",IF(OR(ISTEXT(L88),$E$88="N/A",$E$88="Not Avail.",$E$88="Not Acc.",$E$88="N/L",$I88="N/A",$I88="Not Avail.",$I88="Not Acc.",$I88="N/L"),"",L88*IFERROR(INDEX('{Dropdowns}'!$J:$J,MATCH($E$88&amp;"|"&amp;$I88,'{Dropdowns}'!$H:$H,0)),0)*IFERROR(INDEX('{Dropdowns}'!$K:$K,MATCH($E$88&amp;"|"&amp;$I88,'{Dropdowns}'!$H:$H,0)),0)))</f>
        <v/>
      </c>
      <c r="P88" s="451" t="n"/>
    </row>
    <row r="89" ht="13.35" customHeight="1" s="162">
      <c r="B89" s="289" t="inlineStr">
        <is>
          <t>Instrument</t>
        </is>
      </c>
      <c r="C89" s="174" t="n"/>
      <c r="D89" s="173" t="n"/>
      <c r="E89" s="288" t="n"/>
      <c r="F89" s="174" t="n"/>
      <c r="G89" s="173" t="n"/>
      <c r="I89" s="291" t="n"/>
      <c r="J89" s="195">
        <f>IF(COUNT(P89:R89)=0,"",AVERAGE(P89:R89))</f>
        <v/>
      </c>
      <c r="K89" s="195">
        <f>IF(OR($I89="",J89=""),"",IF(OR(ISTEXT(J89),$E$88="N/A",$E$88="Not Avail.",$E$88="Not Acc.",$E$88="N/L",$I89="N/A",$I89="Not Avail.",$I89="Not Acc.",$I89="N/L"),"",J89*IFERROR(INDEX('{Dropdowns}'!$J:$J,MATCH($E$88&amp;"|"&amp;$I89,'{Dropdowns}'!$H:$H,0)),0)*IFERROR(INDEX('{Dropdowns}'!$K:$K,MATCH($E$88&amp;"|"&amp;$I89,'{Dropdowns}'!$H:$H,0)),0)))</f>
        <v/>
      </c>
      <c r="L89" s="195">
        <f>IF(COUNT(S89:U89)=0,"",AVERAGE(S89:U89))</f>
        <v/>
      </c>
      <c r="M89" s="195">
        <f>IF(OR($I89="",L89=""),"",IF(OR(ISTEXT(L89),$E$88="N/A",$E$88="Not Avail.",$E$88="Not Acc.",$E$88="N/L",$I89="N/A",$I89="Not Avail.",$I89="Not Acc.",$I89="N/L"),"",L89*IFERROR(INDEX('{Dropdowns}'!$J:$J,MATCH($E$88&amp;"|"&amp;$I89,'{Dropdowns}'!$H:$H,0)),0)*IFERROR(INDEX('{Dropdowns}'!$K:$K,MATCH($E$88&amp;"|"&amp;$I89,'{Dropdowns}'!$H:$H,0)),0)))</f>
        <v/>
      </c>
      <c r="P89" s="451" t="n"/>
    </row>
    <row r="90" ht="13.35" customHeight="1" s="162">
      <c r="B90" s="188" t="inlineStr">
        <is>
          <t>Hood Airflow Totals</t>
        </is>
      </c>
      <c r="C90" s="174" t="n"/>
      <c r="D90" s="174" t="n"/>
      <c r="E90" s="174" t="n"/>
      <c r="F90" s="174" t="n"/>
      <c r="G90" s="173" t="n"/>
      <c r="I90" s="291" t="n"/>
      <c r="J90" s="195">
        <f>IF(COUNT(P90:R90)=0,"",AVERAGE(P90:R90))</f>
        <v/>
      </c>
      <c r="K90" s="195">
        <f>IF(OR($I90="",J90=""),"",IF(OR(ISTEXT(J90),$E$88="N/A",$E$88="Not Avail.",$E$88="Not Acc.",$E$88="N/L",$I90="N/A",$I90="Not Avail.",$I90="Not Acc.",$I90="N/L"),"",J90*IFERROR(INDEX('{Dropdowns}'!$J:$J,MATCH($E$88&amp;"|"&amp;$I90,'{Dropdowns}'!$H:$H,0)),0)*IFERROR(INDEX('{Dropdowns}'!$K:$K,MATCH($E$88&amp;"|"&amp;$I90,'{Dropdowns}'!$H:$H,0)),0)))</f>
        <v/>
      </c>
      <c r="L90" s="195">
        <f>IF(COUNT(S90:U90)=0,"",AVERAGE(S90:U90))</f>
        <v/>
      </c>
      <c r="M90" s="195">
        <f>IF(OR($I90="",L90=""),"",IF(OR(ISTEXT(L90),$E$88="N/A",$E$88="Not Avail.",$E$88="Not Acc.",$E$88="N/L",$I90="N/A",$I90="Not Avail.",$I90="Not Acc.",$I90="N/L"),"",L90*IFERROR(INDEX('{Dropdowns}'!$J:$J,MATCH($E$88&amp;"|"&amp;$I90,'{Dropdowns}'!$H:$H,0)),0)*IFERROR(INDEX('{Dropdowns}'!$K:$K,MATCH($E$88&amp;"|"&amp;$I90,'{Dropdowns}'!$H:$H,0)),0)))</f>
        <v/>
      </c>
      <c r="P90" s="451" t="n"/>
    </row>
    <row r="91" ht="13.35" customHeight="1" s="162">
      <c r="B91" s="292" t="inlineStr">
        <is>
          <t>Design</t>
        </is>
      </c>
      <c r="C91" s="173" t="n"/>
      <c r="D91" s="292" t="inlineStr">
        <is>
          <t>Initial</t>
        </is>
      </c>
      <c r="E91" s="173" t="n"/>
      <c r="F91" s="292" t="inlineStr">
        <is>
          <t>Final</t>
        </is>
      </c>
      <c r="G91" s="173" t="n"/>
      <c r="I91" s="291" t="n"/>
      <c r="J91" s="195">
        <f>IF(COUNT(P91:R91)=0,"",AVERAGE(P91:R91))</f>
        <v/>
      </c>
      <c r="K91" s="195">
        <f>IF(OR($I91="",J91=""),"",IF(OR(ISTEXT(J91),$E$88="N/A",$E$88="Not Avail.",$E$88="Not Acc.",$E$88="N/L",$I91="N/A",$I91="Not Avail.",$I91="Not Acc.",$I91="N/L"),"",J91*IFERROR(INDEX('{Dropdowns}'!$J:$J,MATCH($E$88&amp;"|"&amp;$I91,'{Dropdowns}'!$H:$H,0)),0)*IFERROR(INDEX('{Dropdowns}'!$K:$K,MATCH($E$88&amp;"|"&amp;$I91,'{Dropdowns}'!$H:$H,0)),0)))</f>
        <v/>
      </c>
      <c r="L91" s="195">
        <f>IF(COUNT(S91:U91)=0,"",AVERAGE(S91:U91))</f>
        <v/>
      </c>
      <c r="M91" s="195">
        <f>IF(OR($I91="",L91=""),"",IF(OR(ISTEXT(L91),$E$88="N/A",$E$88="Not Avail.",$E$88="Not Acc.",$E$88="N/L",$I91="N/A",$I91="Not Avail.",$I91="Not Acc.",$I91="N/L"),"",L91*IFERROR(INDEX('{Dropdowns}'!$J:$J,MATCH($E$88&amp;"|"&amp;$I91,'{Dropdowns}'!$H:$H,0)),0)*IFERROR(INDEX('{Dropdowns}'!$K:$K,MATCH($E$88&amp;"|"&amp;$I91,'{Dropdowns}'!$H:$H,0)),0)))</f>
        <v/>
      </c>
      <c r="P91" s="451" t="n"/>
    </row>
    <row r="92" ht="13.35" customHeight="1" s="162">
      <c r="B92" s="195">
        <f>IF(E79=0,"", E79)</f>
        <v/>
      </c>
      <c r="C92" s="173" t="n"/>
      <c r="D92" s="195">
        <f>IF(SUM(K80:K93)=0,"",SUM(K80:K93))</f>
        <v/>
      </c>
      <c r="E92" s="173" t="n"/>
      <c r="F92" s="195">
        <f>IF(SUM(M80:M93)=0,"",SUM(M80:M93))</f>
        <v/>
      </c>
      <c r="G92" s="173" t="n"/>
      <c r="H92" s="68">
        <f>IF(OR(B92="",B92=0),"",IF(F92="",IF(D92="","",IF(OR(ISTEXT(D92),ISTEXT(B92)),"",D92/B92)),IF(OR(ISTEXT(F92),ISTEXT(B92)),"",F92/B92)))</f>
        <v/>
      </c>
      <c r="I92" s="291" t="n"/>
      <c r="J92" s="195">
        <f>IF(COUNT(P92:R92)=0,"",AVERAGE(P92:R92))</f>
        <v/>
      </c>
      <c r="K92" s="195">
        <f>IF(OR($I92="",J92=""),"",IF(OR(ISTEXT(J92),$E$88="N/A",$E$88="Not Avail.",$E$88="Not Acc.",$E$88="N/L",$I92="N/A",$I92="Not Avail.",$I92="Not Acc.",$I92="N/L"),"",J92*IFERROR(INDEX('{Dropdowns}'!$J:$J,MATCH($E$88&amp;"|"&amp;$I92,'{Dropdowns}'!$H:$H,0)),0)*IFERROR(INDEX('{Dropdowns}'!$K:$K,MATCH($E$88&amp;"|"&amp;$I92,'{Dropdowns}'!$H:$H,0)),0)))</f>
        <v/>
      </c>
      <c r="L92" s="195">
        <f>IF(COUNT(S92:U92)=0,"",AVERAGE(S92:U92))</f>
        <v/>
      </c>
      <c r="M92" s="195">
        <f>IF(OR($I92="",L92=""),"",IF(OR(ISTEXT(L92),$E$88="N/A",$E$88="Not Avail.",$E$88="Not Acc.",$E$88="N/L",$I92="N/A",$I92="Not Avail.",$I92="Not Acc.",$I92="N/L"),"",L92*IFERROR(INDEX('{Dropdowns}'!$J:$J,MATCH($E$88&amp;"|"&amp;$I92,'{Dropdowns}'!$H:$H,0)),0)*IFERROR(INDEX('{Dropdowns}'!$K:$K,MATCH($E$88&amp;"|"&amp;$I92,'{Dropdowns}'!$H:$H,0)),0)))</f>
        <v/>
      </c>
      <c r="P92" s="455" t="n"/>
    </row>
    <row r="93" ht="13.35" customHeight="1" s="162">
      <c r="B93" s="195" t="inlineStr">
        <is>
          <t>CFM / ft</t>
        </is>
      </c>
      <c r="C93" s="173" t="n"/>
      <c r="D93" s="195">
        <f>IF(OR(D92="",E81="",E81=0),"",IF(OR(ISTEXT(D92),ISTEXT(E81)),"",D92/E81))</f>
        <v/>
      </c>
      <c r="E93" s="173" t="n"/>
      <c r="F93" s="195">
        <f>IF(OR(F92="",E81="",E81=0),"",IF(OR(ISTEXT(F92),ISTEXT(E81)),"",F92/E81))</f>
        <v/>
      </c>
      <c r="G93" s="173" t="n"/>
      <c r="I93" s="291" t="n"/>
      <c r="J93" s="195">
        <f>IF(COUNT(P93:R93)=0,"",AVERAGE(P93:R93))</f>
        <v/>
      </c>
      <c r="K93" s="195">
        <f>IF(OR($I93="",J93=""),"",IF(OR(ISTEXT(J93),$E$88="N/A",$E$88="Not Avail.",$E$88="Not Acc.",$E$88="N/L",$I93="N/A",$I93="Not Avail.",$I93="Not Acc.",$I93="N/L"),"",J93*IFERROR(INDEX('{Dropdowns}'!$J:$J,MATCH($E$88&amp;"|"&amp;$I93,'{Dropdowns}'!$H:$H,0)),0)*IFERROR(INDEX('{Dropdowns}'!$K:$K,MATCH($E$88&amp;"|"&amp;$I93,'{Dropdowns}'!$H:$H,0)),0)))</f>
        <v/>
      </c>
      <c r="L93" s="195">
        <f>IF(COUNT(S93:U93)=0,"",AVERAGE(S93:U93))</f>
        <v/>
      </c>
      <c r="M93" s="195">
        <f>IF(OR($I93="",L93=""),"",IF(OR(ISTEXT(L93),$E$88="N/A",$E$88="Not Avail.",$E$88="Not Acc.",$E$88="N/L",$I93="N/A",$I93="Not Avail.",$I93="Not Acc.",$I93="N/L"),"",L93*IFERROR(INDEX('{Dropdowns}'!$J:$J,MATCH($E$88&amp;"|"&amp;$I93,'{Dropdowns}'!$H:$H,0)),0)*IFERROR(INDEX('{Dropdowns}'!$K:$K,MATCH($E$88&amp;"|"&amp;$I93,'{Dropdowns}'!$H:$H,0)),0)))</f>
        <v/>
      </c>
    </row>
    <row r="94"/>
    <row r="95"/>
    <row r="96" ht="13.35" customHeight="1" s="162">
      <c r="B96" s="472" t="inlineStr">
        <is>
          <t>Remarks</t>
        </is>
      </c>
      <c r="C96" s="173" t="n"/>
      <c r="D96" s="234" t="n"/>
      <c r="E96" s="174" t="n"/>
      <c r="F96" s="174" t="n"/>
      <c r="G96" s="174" t="n"/>
      <c r="H96" s="174" t="n"/>
      <c r="I96" s="174" t="n"/>
      <c r="J96" s="174" t="n"/>
      <c r="K96" s="174" t="n"/>
      <c r="L96" s="174" t="n"/>
      <c r="M96" s="173" t="n"/>
    </row>
    <row r="97" ht="13.35" customHeight="1" s="162">
      <c r="B97" s="154" t="n"/>
      <c r="C97" s="174" t="n"/>
      <c r="D97" s="174" t="n"/>
      <c r="E97" s="174" t="n"/>
      <c r="F97" s="174" t="n"/>
      <c r="G97" s="174" t="n"/>
      <c r="H97" s="174" t="n"/>
      <c r="I97" s="174" t="n"/>
      <c r="J97" s="174" t="n"/>
      <c r="K97" s="174" t="n"/>
      <c r="L97" s="174" t="n"/>
      <c r="M97" s="173" t="n"/>
    </row>
    <row r="98" ht="13.35" customHeight="1" s="162">
      <c r="B98" s="154" t="n"/>
      <c r="C98" s="174" t="n"/>
      <c r="D98" s="174" t="n"/>
      <c r="E98" s="174" t="n"/>
      <c r="F98" s="174" t="n"/>
      <c r="G98" s="174" t="n"/>
      <c r="H98" s="174" t="n"/>
      <c r="I98" s="174" t="n"/>
      <c r="J98" s="174" t="n"/>
      <c r="K98" s="174" t="n"/>
      <c r="L98" s="174" t="n"/>
      <c r="M98" s="173" t="n"/>
    </row>
    <row r="99" ht="13.35" customHeight="1" s="162">
      <c r="B99" s="154" t="n"/>
      <c r="C99" s="174" t="n"/>
      <c r="D99" s="174" t="n"/>
      <c r="E99" s="174" t="n"/>
      <c r="F99" s="174" t="n"/>
      <c r="G99" s="174" t="n"/>
      <c r="H99" s="174" t="n"/>
      <c r="I99" s="174" t="n"/>
      <c r="J99" s="174" t="n"/>
      <c r="K99" s="174" t="n"/>
      <c r="L99" s="174" t="n"/>
      <c r="M99" s="173" t="n"/>
    </row>
    <row r="100" ht="13.35" customHeight="1" s="162">
      <c r="B100" s="154" t="n"/>
      <c r="C100" s="174" t="n"/>
      <c r="D100" s="174" t="n"/>
      <c r="E100" s="174" t="n"/>
      <c r="F100" s="174" t="n"/>
      <c r="G100" s="174" t="n"/>
      <c r="H100" s="174" t="n"/>
      <c r="I100" s="174" t="n"/>
      <c r="J100" s="174" t="n"/>
      <c r="K100" s="174" t="n"/>
      <c r="L100" s="174" t="n"/>
      <c r="M100" s="173" t="n"/>
    </row>
    <row r="101"/>
    <row r="102" ht="13.35" customHeight="1" s="162">
      <c r="B102" s="200" t="inlineStr">
        <is>
          <t>System</t>
        </is>
      </c>
      <c r="C102" s="403" t="n"/>
      <c r="D102" s="209">
        <f>IF('{Equipment Data Entry}'!B130="","",'{Equipment Data Entry}'!B130)</f>
        <v/>
      </c>
      <c r="E102" s="418" t="n"/>
      <c r="F102" s="403" t="n"/>
      <c r="G102" s="200" t="inlineStr">
        <is>
          <t>Service</t>
        </is>
      </c>
      <c r="H102" s="403" t="n"/>
      <c r="I102" s="210">
        <f>IF('{Equipment Data Entry}'!C130="","",'{Equipment Data Entry}'!C130)</f>
        <v/>
      </c>
      <c r="J102" s="418" t="n"/>
      <c r="K102" s="418" t="n"/>
      <c r="L102" s="418" t="n"/>
      <c r="M102" s="403" t="n"/>
      <c r="P102" s="448" t="inlineStr">
        <is>
          <t>Technician Notes</t>
        </is>
      </c>
    </row>
    <row r="103" ht="13.35" customHeight="1" s="162">
      <c r="B103" s="422" t="n"/>
      <c r="C103" s="423" t="n"/>
      <c r="D103" s="422" t="n"/>
      <c r="E103" s="424" t="n"/>
      <c r="F103" s="423" t="n"/>
      <c r="G103" s="422" t="n"/>
      <c r="H103" s="423" t="n"/>
      <c r="I103" s="422" t="n"/>
      <c r="J103" s="424" t="n"/>
      <c r="K103" s="424" t="n"/>
      <c r="L103" s="424" t="n"/>
      <c r="M103" s="423" t="n"/>
      <c r="P103" s="451" t="n"/>
    </row>
    <row r="104" ht="13.35" customHeight="1" s="162">
      <c r="B104" s="5" t="n"/>
      <c r="C104" s="5" t="n"/>
      <c r="P104" s="451" t="n"/>
    </row>
    <row r="105" ht="13.35" customHeight="1" s="162">
      <c r="B105" s="188" t="inlineStr">
        <is>
          <t>Design Information</t>
        </is>
      </c>
      <c r="C105" s="174" t="n"/>
      <c r="D105" s="174" t="n"/>
      <c r="E105" s="174" t="n"/>
      <c r="F105" s="174" t="n"/>
      <c r="G105" s="173" t="n"/>
      <c r="I105" s="188" t="inlineStr">
        <is>
          <t>Hood Airflow</t>
        </is>
      </c>
      <c r="J105" s="174" t="n"/>
      <c r="K105" s="174" t="n"/>
      <c r="L105" s="174" t="n"/>
      <c r="M105" s="173" t="n"/>
      <c r="P105" s="451" t="n"/>
    </row>
    <row r="106" ht="13.35" customHeight="1" s="162">
      <c r="B106" s="289" t="inlineStr">
        <is>
          <t>Hood Manufacturer</t>
        </is>
      </c>
      <c r="C106" s="174" t="n"/>
      <c r="D106" s="173" t="n"/>
      <c r="E106" s="287">
        <f>IF('{Equipment Data Entry}'!E130="","",'{Equipment Data Entry}'!E130)</f>
        <v/>
      </c>
      <c r="F106" s="174" t="n"/>
      <c r="G106" s="173" t="n"/>
      <c r="I106" s="290" t="inlineStr">
        <is>
          <t>Filter Size</t>
        </is>
      </c>
      <c r="J106" s="290" t="inlineStr">
        <is>
          <t>Initial VEL</t>
        </is>
      </c>
      <c r="K106" s="290" t="inlineStr">
        <is>
          <t>Initial CFM</t>
        </is>
      </c>
      <c r="L106" s="290" t="inlineStr">
        <is>
          <t>Final VEL</t>
        </is>
      </c>
      <c r="M106" s="290" t="inlineStr">
        <is>
          <t>Final CFM</t>
        </is>
      </c>
      <c r="P106" s="469" t="inlineStr">
        <is>
          <t>Velocity readings (fpm) – 3 per filter for Airfoil; J/L average them (or type a single value over the formula)</t>
        </is>
      </c>
    </row>
    <row r="107" ht="13.35" customHeight="1" s="162">
      <c r="B107" s="289" t="inlineStr">
        <is>
          <t>Design Airflow (CFM)</t>
        </is>
      </c>
      <c r="C107" s="174" t="n"/>
      <c r="D107" s="173" t="n"/>
      <c r="E107" s="287">
        <f>IF('{Equipment Data Entry}'!F130="","",'{Equipment Data Entry}'!F130)</f>
        <v/>
      </c>
      <c r="F107" s="174" t="n"/>
      <c r="G107" s="173" t="n"/>
      <c r="I107" s="440" t="n"/>
      <c r="J107" s="440" t="n"/>
      <c r="K107" s="440" t="n"/>
      <c r="L107" s="440" t="n"/>
      <c r="M107" s="440" t="n"/>
      <c r="P107" s="470" t="inlineStr">
        <is>
          <t>Init 1</t>
        </is>
      </c>
      <c r="Q107" s="471" t="inlineStr">
        <is>
          <t>Init 2</t>
        </is>
      </c>
      <c r="R107" s="471" t="inlineStr">
        <is>
          <t>Init 3</t>
        </is>
      </c>
      <c r="S107" s="471" t="inlineStr">
        <is>
          <t>Final 1</t>
        </is>
      </c>
      <c r="T107" s="471" t="inlineStr">
        <is>
          <t>Final 2</t>
        </is>
      </c>
      <c r="U107" s="471" t="inlineStr">
        <is>
          <t>Final 3</t>
        </is>
      </c>
    </row>
    <row r="108" ht="13.35" customHeight="1" s="162">
      <c r="B108" s="289" t="inlineStr">
        <is>
          <t>Associated Exhaust Fan</t>
        </is>
      </c>
      <c r="C108" s="174" t="n"/>
      <c r="D108" s="173" t="n"/>
      <c r="E108" s="288" t="n"/>
      <c r="F108" s="174" t="n"/>
      <c r="G108" s="173" t="n"/>
      <c r="I108" s="291" t="n"/>
      <c r="J108" s="195">
        <f>IF(COUNT(P108:R108)=0,"",AVERAGE(P108:R108))</f>
        <v/>
      </c>
      <c r="K108" s="195">
        <f>IF(OR($I108="",J108=""),"",IF(OR(ISTEXT(J108),$E$116="N/A",$E$116="Not Avail.",$E$116="Not Acc.",$E$116="N/L",$I108="N/A",$I108="Not Avail.",$I108="Not Acc.",$I108="N/L"),"",J108*IFERROR(INDEX('{Dropdowns}'!$J:$J,MATCH($E$116&amp;"|"&amp;$I108,'{Dropdowns}'!$H:$H,0)),0)*IFERROR(INDEX('{Dropdowns}'!$K:$K,MATCH($E$116&amp;"|"&amp;$I108,'{Dropdowns}'!$H:$H,0)),0)))</f>
        <v/>
      </c>
      <c r="L108" s="195">
        <f>IF(COUNT(S108:U108)=0,"",AVERAGE(S108:U108))</f>
        <v/>
      </c>
      <c r="M108" s="195">
        <f>IF(OR($I108="",L108=""),"",IF(OR(ISTEXT(L108),$E$116="N/A",$E$116="Not Avail.",$E$116="Not Acc.",$E$116="N/L",$I108="N/A",$I108="Not Avail.",$I108="Not Acc.",$I108="N/L"),"",L108*IFERROR(INDEX('{Dropdowns}'!$J:$J,MATCH($E$116&amp;"|"&amp;$I108,'{Dropdowns}'!$H:$H,0)),0)*IFERROR(INDEX('{Dropdowns}'!$K:$K,MATCH($E$116&amp;"|"&amp;$I108,'{Dropdowns}'!$H:$H,0)),0)))</f>
        <v/>
      </c>
      <c r="P108" s="451" t="n"/>
    </row>
    <row r="109" ht="13.35" customHeight="1" s="162">
      <c r="B109" s="289" t="inlineStr">
        <is>
          <t>Hood Length (ft)</t>
        </is>
      </c>
      <c r="C109" s="174" t="n"/>
      <c r="D109" s="173" t="n"/>
      <c r="E109" s="288">
        <f>IF('{Equipment Data Entry}'!I130="","",'{Equipment Data Entry}'!I130)</f>
        <v/>
      </c>
      <c r="F109" s="174" t="n"/>
      <c r="G109" s="173" t="n"/>
      <c r="I109" s="291" t="n"/>
      <c r="J109" s="195">
        <f>IF(COUNT(P109:R109)=0,"",AVERAGE(P109:R109))</f>
        <v/>
      </c>
      <c r="K109" s="195">
        <f>IF(OR($I109="",J109=""),"",IF(OR(ISTEXT(J109),$E$116="N/A",$E$116="Not Avail.",$E$116="Not Acc.",$E$116="N/L",$I109="N/A",$I109="Not Avail.",$I109="Not Acc.",$I109="N/L"),"",J109*IFERROR(INDEX('{Dropdowns}'!$J:$J,MATCH($E$116&amp;"|"&amp;$I109,'{Dropdowns}'!$H:$H,0)),0)*IFERROR(INDEX('{Dropdowns}'!$K:$K,MATCH($E$116&amp;"|"&amp;$I109,'{Dropdowns}'!$H:$H,0)),0)))</f>
        <v/>
      </c>
      <c r="L109" s="195">
        <f>IF(COUNT(S109:U109)=0,"",AVERAGE(S109:U109))</f>
        <v/>
      </c>
      <c r="M109" s="195">
        <f>IF(OR($I109="",L109=""),"",IF(OR(ISTEXT(L109),$E$116="N/A",$E$116="Not Avail.",$E$116="Not Acc.",$E$116="N/L",$I109="N/A",$I109="Not Avail.",$I109="Not Acc.",$I109="N/L"),"",L109*IFERROR(INDEX('{Dropdowns}'!$J:$J,MATCH($E$116&amp;"|"&amp;$I109,'{Dropdowns}'!$H:$H,0)),0)*IFERROR(INDEX('{Dropdowns}'!$K:$K,MATCH($E$116&amp;"|"&amp;$I109,'{Dropdowns}'!$H:$H,0)),0)))</f>
        <v/>
      </c>
      <c r="P109" s="451" t="n"/>
    </row>
    <row r="110" ht="13.35" customHeight="1" s="162">
      <c r="B110" s="188" t="inlineStr">
        <is>
          <t>Hood Data</t>
        </is>
      </c>
      <c r="C110" s="174" t="n"/>
      <c r="D110" s="174" t="n"/>
      <c r="E110" s="174" t="n"/>
      <c r="F110" s="174" t="n"/>
      <c r="G110" s="173" t="n"/>
      <c r="I110" s="291" t="n"/>
      <c r="J110" s="195">
        <f>IF(COUNT(P110:R110)=0,"",AVERAGE(P110:R110))</f>
        <v/>
      </c>
      <c r="K110" s="195">
        <f>IF(OR($I110="",J110=""),"",IF(OR(ISTEXT(J110),$E$116="N/A",$E$116="Not Avail.",$E$116="Not Acc.",$E$116="N/L",$I110="N/A",$I110="Not Avail.",$I110="Not Acc.",$I110="N/L"),"",J110*IFERROR(INDEX('{Dropdowns}'!$J:$J,MATCH($E$116&amp;"|"&amp;$I110,'{Dropdowns}'!$H:$H,0)),0)*IFERROR(INDEX('{Dropdowns}'!$K:$K,MATCH($E$116&amp;"|"&amp;$I110,'{Dropdowns}'!$H:$H,0)),0)))</f>
        <v/>
      </c>
      <c r="L110" s="195">
        <f>IF(COUNT(S110:U110)=0,"",AVERAGE(S110:U110))</f>
        <v/>
      </c>
      <c r="M110" s="195">
        <f>IF(OR($I110="",L110=""),"",IF(OR(ISTEXT(L110),$E$116="N/A",$E$116="Not Avail.",$E$116="Not Acc.",$E$116="N/L",$I110="N/A",$I110="Not Avail.",$I110="Not Acc.",$I110="N/L"),"",L110*IFERROR(INDEX('{Dropdowns}'!$J:$J,MATCH($E$116&amp;"|"&amp;$I110,'{Dropdowns}'!$H:$H,0)),0)*IFERROR(INDEX('{Dropdowns}'!$K:$K,MATCH($E$116&amp;"|"&amp;$I110,'{Dropdowns}'!$H:$H,0)),0)))</f>
        <v/>
      </c>
      <c r="P110" s="451" t="n"/>
    </row>
    <row r="111" ht="13.35" customHeight="1" s="162">
      <c r="B111" s="289" t="inlineStr">
        <is>
          <t>Manufacturer</t>
        </is>
      </c>
      <c r="C111" s="174" t="n"/>
      <c r="D111" s="173" t="n"/>
      <c r="E111" s="287">
        <f>E106</f>
        <v/>
      </c>
      <c r="F111" s="174" t="n"/>
      <c r="G111" s="173" t="n"/>
      <c r="I111" s="291" t="n"/>
      <c r="J111" s="195">
        <f>IF(COUNT(P111:R111)=0,"",AVERAGE(P111:R111))</f>
        <v/>
      </c>
      <c r="K111" s="195">
        <f>IF(OR($I111="",J111=""),"",IF(OR(ISTEXT(J111),$E$116="N/A",$E$116="Not Avail.",$E$116="Not Acc.",$E$116="N/L",$I111="N/A",$I111="Not Avail.",$I111="Not Acc.",$I111="N/L"),"",J111*IFERROR(INDEX('{Dropdowns}'!$J:$J,MATCH($E$116&amp;"|"&amp;$I111,'{Dropdowns}'!$H:$H,0)),0)*IFERROR(INDEX('{Dropdowns}'!$K:$K,MATCH($E$116&amp;"|"&amp;$I111,'{Dropdowns}'!$H:$H,0)),0)))</f>
        <v/>
      </c>
      <c r="L111" s="195">
        <f>IF(COUNT(S111:U111)=0,"",AVERAGE(S111:U111))</f>
        <v/>
      </c>
      <c r="M111" s="195">
        <f>IF(OR($I111="",L111=""),"",IF(OR(ISTEXT(L111),$E$116="N/A",$E$116="Not Avail.",$E$116="Not Acc.",$E$116="N/L",$I111="N/A",$I111="Not Avail.",$I111="Not Acc.",$I111="N/L"),"",L111*IFERROR(INDEX('{Dropdowns}'!$J:$J,MATCH($E$116&amp;"|"&amp;$I111,'{Dropdowns}'!$H:$H,0)),0)*IFERROR(INDEX('{Dropdowns}'!$K:$K,MATCH($E$116&amp;"|"&amp;$I111,'{Dropdowns}'!$H:$H,0)),0)))</f>
        <v/>
      </c>
      <c r="P111" s="451" t="n"/>
    </row>
    <row r="112" ht="13.35" customHeight="1" s="162">
      <c r="B112" s="289" t="inlineStr">
        <is>
          <t>Model Number</t>
        </is>
      </c>
      <c r="C112" s="174" t="n"/>
      <c r="D112" s="173" t="n"/>
      <c r="E112" s="287">
        <f>IF('{Equipment Data Entry}'!H130="","",'{Equipment Data Entry}'!H130)</f>
        <v/>
      </c>
      <c r="F112" s="174" t="n"/>
      <c r="G112" s="173" t="n"/>
      <c r="I112" s="291" t="n"/>
      <c r="J112" s="195">
        <f>IF(COUNT(P112:R112)=0,"",AVERAGE(P112:R112))</f>
        <v/>
      </c>
      <c r="K112" s="195">
        <f>IF(OR($I112="",J112=""),"",IF(OR(ISTEXT(J112),$E$116="N/A",$E$116="Not Avail.",$E$116="Not Acc.",$E$116="N/L",$I112="N/A",$I112="Not Avail.",$I112="Not Acc.",$I112="N/L"),"",J112*IFERROR(INDEX('{Dropdowns}'!$J:$J,MATCH($E$116&amp;"|"&amp;$I112,'{Dropdowns}'!$H:$H,0)),0)*IFERROR(INDEX('{Dropdowns}'!$K:$K,MATCH($E$116&amp;"|"&amp;$I112,'{Dropdowns}'!$H:$H,0)),0)))</f>
        <v/>
      </c>
      <c r="L112" s="195">
        <f>IF(COUNT(S112:U112)=0,"",AVERAGE(S112:U112))</f>
        <v/>
      </c>
      <c r="M112" s="195">
        <f>IF(OR($I112="",L112=""),"",IF(OR(ISTEXT(L112),$E$116="N/A",$E$116="Not Avail.",$E$116="Not Acc.",$E$116="N/L",$I112="N/A",$I112="Not Avail.",$I112="Not Acc.",$I112="N/L"),"",L112*IFERROR(INDEX('{Dropdowns}'!$J:$J,MATCH($E$116&amp;"|"&amp;$I112,'{Dropdowns}'!$H:$H,0)),0)*IFERROR(INDEX('{Dropdowns}'!$K:$K,MATCH($E$116&amp;"|"&amp;$I112,'{Dropdowns}'!$H:$H,0)),0)))</f>
        <v/>
      </c>
      <c r="P112" s="451" t="n"/>
    </row>
    <row r="113" ht="13.35" customHeight="1" s="162">
      <c r="B113" s="289" t="inlineStr">
        <is>
          <t>Serial Number</t>
        </is>
      </c>
      <c r="C113" s="174" t="n"/>
      <c r="D113" s="173" t="n"/>
      <c r="E113" s="288" t="n"/>
      <c r="F113" s="174" t="n"/>
      <c r="G113" s="173" t="n"/>
      <c r="I113" s="291" t="n"/>
      <c r="J113" s="195">
        <f>IF(COUNT(P113:R113)=0,"",AVERAGE(P113:R113))</f>
        <v/>
      </c>
      <c r="K113" s="195">
        <f>IF(OR($I113="",J113=""),"",IF(OR(ISTEXT(J113),$E$116="N/A",$E$116="Not Avail.",$E$116="Not Acc.",$E$116="N/L",$I113="N/A",$I113="Not Avail.",$I113="Not Acc.",$I113="N/L"),"",J113*IFERROR(INDEX('{Dropdowns}'!$J:$J,MATCH($E$116&amp;"|"&amp;$I113,'{Dropdowns}'!$H:$H,0)),0)*IFERROR(INDEX('{Dropdowns}'!$K:$K,MATCH($E$116&amp;"|"&amp;$I113,'{Dropdowns}'!$H:$H,0)),0)))</f>
        <v/>
      </c>
      <c r="L113" s="195">
        <f>IF(COUNT(S113:U113)=0,"",AVERAGE(S113:U113))</f>
        <v/>
      </c>
      <c r="M113" s="195">
        <f>IF(OR($I113="",L113=""),"",IF(OR(ISTEXT(L113),$E$116="N/A",$E$116="Not Avail.",$E$116="Not Acc.",$E$116="N/L",$I113="N/A",$I113="Not Avail.",$I113="Not Acc.",$I113="N/L"),"",L113*IFERROR(INDEX('{Dropdowns}'!$J:$J,MATCH($E$116&amp;"|"&amp;$I113,'{Dropdowns}'!$H:$H,0)),0)*IFERROR(INDEX('{Dropdowns}'!$K:$K,MATCH($E$116&amp;"|"&amp;$I113,'{Dropdowns}'!$H:$H,0)),0)))</f>
        <v/>
      </c>
      <c r="P113" s="451" t="n"/>
    </row>
    <row r="114" ht="13.35" customHeight="1" s="162">
      <c r="B114" s="289" t="inlineStr">
        <is>
          <t>Hood Type</t>
        </is>
      </c>
      <c r="C114" s="174" t="n"/>
      <c r="D114" s="173" t="n"/>
      <c r="E114" s="288" t="n"/>
      <c r="F114" s="174" t="n"/>
      <c r="G114" s="173" t="n"/>
      <c r="I114" s="291" t="n"/>
      <c r="J114" s="195">
        <f>IF(COUNT(P114:R114)=0,"",AVERAGE(P114:R114))</f>
        <v/>
      </c>
      <c r="K114" s="195">
        <f>IF(OR($I114="",J114=""),"",IF(OR(ISTEXT(J114),$E$116="N/A",$E$116="Not Avail.",$E$116="Not Acc.",$E$116="N/L",$I114="N/A",$I114="Not Avail.",$I114="Not Acc.",$I114="N/L"),"",J114*IFERROR(INDEX('{Dropdowns}'!$J:$J,MATCH($E$116&amp;"|"&amp;$I114,'{Dropdowns}'!$H:$H,0)),0)*IFERROR(INDEX('{Dropdowns}'!$K:$K,MATCH($E$116&amp;"|"&amp;$I114,'{Dropdowns}'!$H:$H,0)),0)))</f>
        <v/>
      </c>
      <c r="L114" s="195">
        <f>IF(COUNT(S114:U114)=0,"",AVERAGE(S114:U114))</f>
        <v/>
      </c>
      <c r="M114" s="195">
        <f>IF(OR($I114="",L114=""),"",IF(OR(ISTEXT(L114),$E$116="N/A",$E$116="Not Avail.",$E$116="Not Acc.",$E$116="N/L",$I114="N/A",$I114="Not Avail.",$I114="Not Acc.",$I114="N/L"),"",L114*IFERROR(INDEX('{Dropdowns}'!$J:$J,MATCH($E$116&amp;"|"&amp;$I114,'{Dropdowns}'!$H:$H,0)),0)*IFERROR(INDEX('{Dropdowns}'!$K:$K,MATCH($E$116&amp;"|"&amp;$I114,'{Dropdowns}'!$H:$H,0)),0)))</f>
        <v/>
      </c>
      <c r="P114" s="451" t="n"/>
    </row>
    <row r="115" ht="13.35" customHeight="1" s="162">
      <c r="B115" s="289" t="inlineStr">
        <is>
          <t>Filter Manufacturer</t>
        </is>
      </c>
      <c r="C115" s="174" t="n"/>
      <c r="D115" s="173" t="n"/>
      <c r="E115" s="288" t="n"/>
      <c r="F115" s="174" t="n"/>
      <c r="G115" s="173" t="n"/>
      <c r="I115" s="291" t="n"/>
      <c r="J115" s="195">
        <f>IF(COUNT(P115:R115)=0,"",AVERAGE(P115:R115))</f>
        <v/>
      </c>
      <c r="K115" s="195">
        <f>IF(OR($I115="",J115=""),"",IF(OR(ISTEXT(J115),$E$116="N/A",$E$116="Not Avail.",$E$116="Not Acc.",$E$116="N/L",$I115="N/A",$I115="Not Avail.",$I115="Not Acc.",$I115="N/L"),"",J115*IFERROR(INDEX('{Dropdowns}'!$J:$J,MATCH($E$116&amp;"|"&amp;$I115,'{Dropdowns}'!$H:$H,0)),0)*IFERROR(INDEX('{Dropdowns}'!$K:$K,MATCH($E$116&amp;"|"&amp;$I115,'{Dropdowns}'!$H:$H,0)),0)))</f>
        <v/>
      </c>
      <c r="L115" s="195">
        <f>IF(COUNT(S115:U115)=0,"",AVERAGE(S115:U115))</f>
        <v/>
      </c>
      <c r="M115" s="195">
        <f>IF(OR($I115="",L115=""),"",IF(OR(ISTEXT(L115),$E$116="N/A",$E$116="Not Avail.",$E$116="Not Acc.",$E$116="N/L",$I115="N/A",$I115="Not Avail.",$I115="Not Acc.",$I115="N/L"),"",L115*IFERROR(INDEX('{Dropdowns}'!$J:$J,MATCH($E$116&amp;"|"&amp;$I115,'{Dropdowns}'!$H:$H,0)),0)*IFERROR(INDEX('{Dropdowns}'!$K:$K,MATCH($E$116&amp;"|"&amp;$I115,'{Dropdowns}'!$H:$H,0)),0)))</f>
        <v/>
      </c>
      <c r="P115" s="451" t="n"/>
    </row>
    <row r="116" ht="13.35" customHeight="1" s="162">
      <c r="B116" s="289" t="inlineStr">
        <is>
          <t>Filter Type</t>
        </is>
      </c>
      <c r="C116" s="174" t="n"/>
      <c r="D116" s="173" t="n"/>
      <c r="E116" s="291" t="n"/>
      <c r="F116" s="174" t="n"/>
      <c r="G116" s="173" t="n"/>
      <c r="I116" s="291" t="n"/>
      <c r="J116" s="195">
        <f>IF(COUNT(P116:R116)=0,"",AVERAGE(P116:R116))</f>
        <v/>
      </c>
      <c r="K116" s="195">
        <f>IF(OR($I116="",J116=""),"",IF(OR(ISTEXT(J116),$E$116="N/A",$E$116="Not Avail.",$E$116="Not Acc.",$E$116="N/L",$I116="N/A",$I116="Not Avail.",$I116="Not Acc.",$I116="N/L"),"",J116*IFERROR(INDEX('{Dropdowns}'!$J:$J,MATCH($E$116&amp;"|"&amp;$I116,'{Dropdowns}'!$H:$H,0)),0)*IFERROR(INDEX('{Dropdowns}'!$K:$K,MATCH($E$116&amp;"|"&amp;$I116,'{Dropdowns}'!$H:$H,0)),0)))</f>
        <v/>
      </c>
      <c r="L116" s="195">
        <f>IF(COUNT(S116:U116)=0,"",AVERAGE(S116:U116))</f>
        <v/>
      </c>
      <c r="M116" s="195">
        <f>IF(OR($I116="",L116=""),"",IF(OR(ISTEXT(L116),$E$116="N/A",$E$116="Not Avail.",$E$116="Not Acc.",$E$116="N/L",$I116="N/A",$I116="Not Avail.",$I116="Not Acc.",$I116="N/L"),"",L116*IFERROR(INDEX('{Dropdowns}'!$J:$J,MATCH($E$116&amp;"|"&amp;$I116,'{Dropdowns}'!$H:$H,0)),0)*IFERROR(INDEX('{Dropdowns}'!$K:$K,MATCH($E$116&amp;"|"&amp;$I116,'{Dropdowns}'!$H:$H,0)),0)))</f>
        <v/>
      </c>
      <c r="P116" s="451" t="n"/>
    </row>
    <row r="117" ht="13.35" customHeight="1" s="162">
      <c r="B117" s="289" t="inlineStr">
        <is>
          <t>Instrument</t>
        </is>
      </c>
      <c r="C117" s="174" t="n"/>
      <c r="D117" s="173" t="n"/>
      <c r="E117" s="288" t="n"/>
      <c r="F117" s="174" t="n"/>
      <c r="G117" s="173" t="n"/>
      <c r="I117" s="291" t="n"/>
      <c r="J117" s="195">
        <f>IF(COUNT(P117:R117)=0,"",AVERAGE(P117:R117))</f>
        <v/>
      </c>
      <c r="K117" s="195">
        <f>IF(OR($I117="",J117=""),"",IF(OR(ISTEXT(J117),$E$116="N/A",$E$116="Not Avail.",$E$116="Not Acc.",$E$116="N/L",$I117="N/A",$I117="Not Avail.",$I117="Not Acc.",$I117="N/L"),"",J117*IFERROR(INDEX('{Dropdowns}'!$J:$J,MATCH($E$116&amp;"|"&amp;$I117,'{Dropdowns}'!$H:$H,0)),0)*IFERROR(INDEX('{Dropdowns}'!$K:$K,MATCH($E$116&amp;"|"&amp;$I117,'{Dropdowns}'!$H:$H,0)),0)))</f>
        <v/>
      </c>
      <c r="L117" s="195">
        <f>IF(COUNT(S117:U117)=0,"",AVERAGE(S117:U117))</f>
        <v/>
      </c>
      <c r="M117" s="195">
        <f>IF(OR($I117="",L117=""),"",IF(OR(ISTEXT(L117),$E$116="N/A",$E$116="Not Avail.",$E$116="Not Acc.",$E$116="N/L",$I117="N/A",$I117="Not Avail.",$I117="Not Acc.",$I117="N/L"),"",L117*IFERROR(INDEX('{Dropdowns}'!$J:$J,MATCH($E$116&amp;"|"&amp;$I117,'{Dropdowns}'!$H:$H,0)),0)*IFERROR(INDEX('{Dropdowns}'!$K:$K,MATCH($E$116&amp;"|"&amp;$I117,'{Dropdowns}'!$H:$H,0)),0)))</f>
        <v/>
      </c>
      <c r="P117" s="451" t="n"/>
    </row>
    <row r="118" ht="13.35" customHeight="1" s="162">
      <c r="B118" s="188" t="inlineStr">
        <is>
          <t>Hood Airflow Totals</t>
        </is>
      </c>
      <c r="C118" s="174" t="n"/>
      <c r="D118" s="174" t="n"/>
      <c r="E118" s="174" t="n"/>
      <c r="F118" s="174" t="n"/>
      <c r="G118" s="173" t="n"/>
      <c r="I118" s="291" t="n"/>
      <c r="J118" s="195">
        <f>IF(COUNT(P118:R118)=0,"",AVERAGE(P118:R118))</f>
        <v/>
      </c>
      <c r="K118" s="195">
        <f>IF(OR($I118="",J118=""),"",IF(OR(ISTEXT(J118),$E$116="N/A",$E$116="Not Avail.",$E$116="Not Acc.",$E$116="N/L",$I118="N/A",$I118="Not Avail.",$I118="Not Acc.",$I118="N/L"),"",J118*IFERROR(INDEX('{Dropdowns}'!$J:$J,MATCH($E$116&amp;"|"&amp;$I118,'{Dropdowns}'!$H:$H,0)),0)*IFERROR(INDEX('{Dropdowns}'!$K:$K,MATCH($E$116&amp;"|"&amp;$I118,'{Dropdowns}'!$H:$H,0)),0)))</f>
        <v/>
      </c>
      <c r="L118" s="195">
        <f>IF(COUNT(S118:U118)=0,"",AVERAGE(S118:U118))</f>
        <v/>
      </c>
      <c r="M118" s="195">
        <f>IF(OR($I118="",L118=""),"",IF(OR(ISTEXT(L118),$E$116="N/A",$E$116="Not Avail.",$E$116="Not Acc.",$E$116="N/L",$I118="N/A",$I118="Not Avail.",$I118="Not Acc.",$I118="N/L"),"",L118*IFERROR(INDEX('{Dropdowns}'!$J:$J,MATCH($E$116&amp;"|"&amp;$I118,'{Dropdowns}'!$H:$H,0)),0)*IFERROR(INDEX('{Dropdowns}'!$K:$K,MATCH($E$116&amp;"|"&amp;$I118,'{Dropdowns}'!$H:$H,0)),0)))</f>
        <v/>
      </c>
      <c r="P118" s="451" t="n"/>
    </row>
    <row r="119" ht="13.35" customHeight="1" s="162">
      <c r="B119" s="292" t="inlineStr">
        <is>
          <t>Design</t>
        </is>
      </c>
      <c r="C119" s="173" t="n"/>
      <c r="D119" s="292" t="inlineStr">
        <is>
          <t>Initial</t>
        </is>
      </c>
      <c r="E119" s="173" t="n"/>
      <c r="F119" s="292" t="inlineStr">
        <is>
          <t>Final</t>
        </is>
      </c>
      <c r="G119" s="173" t="n"/>
      <c r="I119" s="291" t="n"/>
      <c r="J119" s="195">
        <f>IF(COUNT(P119:R119)=0,"",AVERAGE(P119:R119))</f>
        <v/>
      </c>
      <c r="K119" s="195">
        <f>IF(OR($I119="",J119=""),"",IF(OR(ISTEXT(J119),$E$116="N/A",$E$116="Not Avail.",$E$116="Not Acc.",$E$116="N/L",$I119="N/A",$I119="Not Avail.",$I119="Not Acc.",$I119="N/L"),"",J119*IFERROR(INDEX('{Dropdowns}'!$J:$J,MATCH($E$116&amp;"|"&amp;$I119,'{Dropdowns}'!$H:$H,0)),0)*IFERROR(INDEX('{Dropdowns}'!$K:$K,MATCH($E$116&amp;"|"&amp;$I119,'{Dropdowns}'!$H:$H,0)),0)))</f>
        <v/>
      </c>
      <c r="L119" s="195">
        <f>IF(COUNT(S119:U119)=0,"",AVERAGE(S119:U119))</f>
        <v/>
      </c>
      <c r="M119" s="195">
        <f>IF(OR($I119="",L119=""),"",IF(OR(ISTEXT(L119),$E$116="N/A",$E$116="Not Avail.",$E$116="Not Acc.",$E$116="N/L",$I119="N/A",$I119="Not Avail.",$I119="Not Acc.",$I119="N/L"),"",L119*IFERROR(INDEX('{Dropdowns}'!$J:$J,MATCH($E$116&amp;"|"&amp;$I119,'{Dropdowns}'!$H:$H,0)),0)*IFERROR(INDEX('{Dropdowns}'!$K:$K,MATCH($E$116&amp;"|"&amp;$I119,'{Dropdowns}'!$H:$H,0)),0)))</f>
        <v/>
      </c>
      <c r="P119" s="451" t="n"/>
    </row>
    <row r="120" ht="13.35" customHeight="1" s="162">
      <c r="B120" s="195">
        <f>IF(E107=0,"", E107)</f>
        <v/>
      </c>
      <c r="C120" s="173" t="n"/>
      <c r="D120" s="195">
        <f>IF(SUM(K108:K121)=0,"",SUM(K108:K121))</f>
        <v/>
      </c>
      <c r="E120" s="173" t="n"/>
      <c r="F120" s="195">
        <f>IF(SUM(M108:M121)=0,"",SUM(M108:M121))</f>
        <v/>
      </c>
      <c r="G120" s="173" t="n"/>
      <c r="H120" s="68">
        <f>IF(OR(B120="",B120=0),"",IF(F120="",IF(D120="","",IF(OR(ISTEXT(D120),ISTEXT(B120)),"",D120/B120)),IF(OR(ISTEXT(F120),ISTEXT(B120)),"",F120/B120)))</f>
        <v/>
      </c>
      <c r="I120" s="291" t="n"/>
      <c r="J120" s="195">
        <f>IF(COUNT(P120:R120)=0,"",AVERAGE(P120:R120))</f>
        <v/>
      </c>
      <c r="K120" s="195">
        <f>IF(OR($I120="",J120=""),"",IF(OR(ISTEXT(J120),$E$116="N/A",$E$116="Not Avail.",$E$116="Not Acc.",$E$116="N/L",$I120="N/A",$I120="Not Avail.",$I120="Not Acc.",$I120="N/L"),"",J120*IFERROR(INDEX('{Dropdowns}'!$J:$J,MATCH($E$116&amp;"|"&amp;$I120,'{Dropdowns}'!$H:$H,0)),0)*IFERROR(INDEX('{Dropdowns}'!$K:$K,MATCH($E$116&amp;"|"&amp;$I120,'{Dropdowns}'!$H:$H,0)),0)))</f>
        <v/>
      </c>
      <c r="L120" s="195">
        <f>IF(COUNT(S120:U120)=0,"",AVERAGE(S120:U120))</f>
        <v/>
      </c>
      <c r="M120" s="195">
        <f>IF(OR($I120="",L120=""),"",IF(OR(ISTEXT(L120),$E$116="N/A",$E$116="Not Avail.",$E$116="Not Acc.",$E$116="N/L",$I120="N/A",$I120="Not Avail.",$I120="Not Acc.",$I120="N/L"),"",L120*IFERROR(INDEX('{Dropdowns}'!$J:$J,MATCH($E$116&amp;"|"&amp;$I120,'{Dropdowns}'!$H:$H,0)),0)*IFERROR(INDEX('{Dropdowns}'!$K:$K,MATCH($E$116&amp;"|"&amp;$I120,'{Dropdowns}'!$H:$H,0)),0)))</f>
        <v/>
      </c>
      <c r="P120" s="455" t="n"/>
    </row>
    <row r="121" ht="13.35" customHeight="1" s="162">
      <c r="B121" s="195" t="inlineStr">
        <is>
          <t>CFM / ft</t>
        </is>
      </c>
      <c r="C121" s="173" t="n"/>
      <c r="D121" s="195">
        <f>IF(OR(D120="",E109="",E109=0),"",IF(OR(ISTEXT(D120),ISTEXT(E109)),"",D120/E109))</f>
        <v/>
      </c>
      <c r="E121" s="173" t="n"/>
      <c r="F121" s="195">
        <f>IF(OR(F120="",E109="",E109=0),"",IF(OR(ISTEXT(F120),ISTEXT(E109)),"",F120/E109))</f>
        <v/>
      </c>
      <c r="G121" s="173" t="n"/>
      <c r="I121" s="291" t="n"/>
      <c r="J121" s="195">
        <f>IF(COUNT(P121:R121)=0,"",AVERAGE(P121:R121))</f>
        <v/>
      </c>
      <c r="K121" s="195">
        <f>IF(OR($I121="",J121=""),"",IF(OR(ISTEXT(J121),$E$116="N/A",$E$116="Not Avail.",$E$116="Not Acc.",$E$116="N/L",$I121="N/A",$I121="Not Avail.",$I121="Not Acc.",$I121="N/L"),"",J121*IFERROR(INDEX('{Dropdowns}'!$J:$J,MATCH($E$116&amp;"|"&amp;$I121,'{Dropdowns}'!$H:$H,0)),0)*IFERROR(INDEX('{Dropdowns}'!$K:$K,MATCH($E$116&amp;"|"&amp;$I121,'{Dropdowns}'!$H:$H,0)),0)))</f>
        <v/>
      </c>
      <c r="L121" s="195">
        <f>IF(COUNT(S121:U121)=0,"",AVERAGE(S121:U121))</f>
        <v/>
      </c>
      <c r="M121" s="195">
        <f>IF(OR($I121="",L121=""),"",IF(OR(ISTEXT(L121),$E$116="N/A",$E$116="Not Avail.",$E$116="Not Acc.",$E$116="N/L",$I121="N/A",$I121="Not Avail.",$I121="Not Acc.",$I121="N/L"),"",L121*IFERROR(INDEX('{Dropdowns}'!$J:$J,MATCH($E$116&amp;"|"&amp;$I121,'{Dropdowns}'!$H:$H,0)),0)*IFERROR(INDEX('{Dropdowns}'!$K:$K,MATCH($E$116&amp;"|"&amp;$I121,'{Dropdowns}'!$H:$H,0)),0)))</f>
        <v/>
      </c>
    </row>
    <row r="122"/>
    <row r="123" ht="13.35" customHeight="1" s="162">
      <c r="B123" s="200" t="inlineStr">
        <is>
          <t>System</t>
        </is>
      </c>
      <c r="C123" s="403" t="n"/>
      <c r="D123" s="209">
        <f>IF('{Equipment Data Entry}'!B131="","",'{Equipment Data Entry}'!B131)</f>
        <v/>
      </c>
      <c r="E123" s="418" t="n"/>
      <c r="F123" s="403" t="n"/>
      <c r="G123" s="200" t="inlineStr">
        <is>
          <t>Service</t>
        </is>
      </c>
      <c r="H123" s="403" t="n"/>
      <c r="I123" s="210">
        <f>IF('{Equipment Data Entry}'!C131="","",'{Equipment Data Entry}'!C131)</f>
        <v/>
      </c>
      <c r="J123" s="418" t="n"/>
      <c r="K123" s="418" t="n"/>
      <c r="L123" s="418" t="n"/>
      <c r="M123" s="403" t="n"/>
      <c r="P123" s="448" t="inlineStr">
        <is>
          <t>Technician Notes</t>
        </is>
      </c>
    </row>
    <row r="124" ht="13.35" customHeight="1" s="162">
      <c r="B124" s="422" t="n"/>
      <c r="C124" s="423" t="n"/>
      <c r="D124" s="422" t="n"/>
      <c r="E124" s="424" t="n"/>
      <c r="F124" s="423" t="n"/>
      <c r="G124" s="422" t="n"/>
      <c r="H124" s="423" t="n"/>
      <c r="I124" s="422" t="n"/>
      <c r="J124" s="424" t="n"/>
      <c r="K124" s="424" t="n"/>
      <c r="L124" s="424" t="n"/>
      <c r="M124" s="423" t="n"/>
      <c r="P124" s="451" t="n"/>
    </row>
    <row r="125" ht="13.35" customHeight="1" s="162">
      <c r="B125" s="5" t="n"/>
      <c r="C125" s="5" t="n"/>
      <c r="P125" s="451" t="n"/>
    </row>
    <row r="126" ht="13.35" customHeight="1" s="162">
      <c r="B126" s="188" t="inlineStr">
        <is>
          <t>Design Information</t>
        </is>
      </c>
      <c r="C126" s="174" t="n"/>
      <c r="D126" s="174" t="n"/>
      <c r="E126" s="174" t="n"/>
      <c r="F126" s="174" t="n"/>
      <c r="G126" s="173" t="n"/>
      <c r="I126" s="188" t="inlineStr">
        <is>
          <t>Hood Airflow</t>
        </is>
      </c>
      <c r="J126" s="174" t="n"/>
      <c r="K126" s="174" t="n"/>
      <c r="L126" s="174" t="n"/>
      <c r="M126" s="173" t="n"/>
      <c r="P126" s="451" t="n"/>
    </row>
    <row r="127" ht="13.35" customHeight="1" s="162">
      <c r="B127" s="289" t="inlineStr">
        <is>
          <t>Hood Manufacturer</t>
        </is>
      </c>
      <c r="C127" s="174" t="n"/>
      <c r="D127" s="173" t="n"/>
      <c r="E127" s="287">
        <f>IF('{Equipment Data Entry}'!E131="","",'{Equipment Data Entry}'!E131)</f>
        <v/>
      </c>
      <c r="F127" s="174" t="n"/>
      <c r="G127" s="173" t="n"/>
      <c r="I127" s="290" t="inlineStr">
        <is>
          <t>Filter Size</t>
        </is>
      </c>
      <c r="J127" s="290" t="inlineStr">
        <is>
          <t>Initial VEL</t>
        </is>
      </c>
      <c r="K127" s="290" t="inlineStr">
        <is>
          <t>Initial CFM</t>
        </is>
      </c>
      <c r="L127" s="290" t="inlineStr">
        <is>
          <t>Final VEL</t>
        </is>
      </c>
      <c r="M127" s="290" t="inlineStr">
        <is>
          <t>Final CFM</t>
        </is>
      </c>
      <c r="P127" s="469" t="inlineStr">
        <is>
          <t>Velocity readings (fpm) – 3 per filter for Airfoil; J/L average them (or type a single value over the formula)</t>
        </is>
      </c>
    </row>
    <row r="128" ht="13.35" customHeight="1" s="162">
      <c r="B128" s="289" t="inlineStr">
        <is>
          <t>Design Airflow (CFM)</t>
        </is>
      </c>
      <c r="C128" s="174" t="n"/>
      <c r="D128" s="173" t="n"/>
      <c r="E128" s="287">
        <f>IF('{Equipment Data Entry}'!F131="","",'{Equipment Data Entry}'!F131)</f>
        <v/>
      </c>
      <c r="F128" s="174" t="n"/>
      <c r="G128" s="173" t="n"/>
      <c r="I128" s="440" t="n"/>
      <c r="J128" s="440" t="n"/>
      <c r="K128" s="440" t="n"/>
      <c r="L128" s="440" t="n"/>
      <c r="M128" s="440" t="n"/>
      <c r="P128" s="470" t="inlineStr">
        <is>
          <t>Init 1</t>
        </is>
      </c>
      <c r="Q128" s="471" t="inlineStr">
        <is>
          <t>Init 2</t>
        </is>
      </c>
      <c r="R128" s="471" t="inlineStr">
        <is>
          <t>Init 3</t>
        </is>
      </c>
      <c r="S128" s="471" t="inlineStr">
        <is>
          <t>Final 1</t>
        </is>
      </c>
      <c r="T128" s="471" t="inlineStr">
        <is>
          <t>Final 2</t>
        </is>
      </c>
      <c r="U128" s="471" t="inlineStr">
        <is>
          <t>Final 3</t>
        </is>
      </c>
    </row>
    <row r="129" ht="13.35" customHeight="1" s="162">
      <c r="B129" s="289" t="inlineStr">
        <is>
          <t>Associated Exhaust Fan</t>
        </is>
      </c>
      <c r="C129" s="174" t="n"/>
      <c r="D129" s="173" t="n"/>
      <c r="E129" s="288" t="n"/>
      <c r="F129" s="174" t="n"/>
      <c r="G129" s="173" t="n"/>
      <c r="I129" s="291" t="n"/>
      <c r="J129" s="195">
        <f>IF(COUNT(P129:R129)=0,"",AVERAGE(P129:R129))</f>
        <v/>
      </c>
      <c r="K129" s="195">
        <f>IF(OR($I129="",J129=""),"",IF(OR(ISTEXT(J129),$E$137="N/A",$E$137="Not Avail.",$E$137="Not Acc.",$E$137="N/L",$I129="N/A",$I129="Not Avail.",$I129="Not Acc.",$I129="N/L"),"",J129*IFERROR(INDEX('{Dropdowns}'!$J:$J,MATCH($E$137&amp;"|"&amp;$I129,'{Dropdowns}'!$H:$H,0)),0)*IFERROR(INDEX('{Dropdowns}'!$K:$K,MATCH($E$137&amp;"|"&amp;$I129,'{Dropdowns}'!$H:$H,0)),0)))</f>
        <v/>
      </c>
      <c r="L129" s="195">
        <f>IF(COUNT(S129:U129)=0,"",AVERAGE(S129:U129))</f>
        <v/>
      </c>
      <c r="M129" s="195">
        <f>IF(OR($I129="",L129=""),"",IF(OR(ISTEXT(L129),$E$137="N/A",$E$137="Not Avail.",$E$137="Not Acc.",$E$137="N/L",$I129="N/A",$I129="Not Avail.",$I129="Not Acc.",$I129="N/L"),"",L129*IFERROR(INDEX('{Dropdowns}'!$J:$J,MATCH($E$137&amp;"|"&amp;$I129,'{Dropdowns}'!$H:$H,0)),0)*IFERROR(INDEX('{Dropdowns}'!$K:$K,MATCH($E$137&amp;"|"&amp;$I129,'{Dropdowns}'!$H:$H,0)),0)))</f>
        <v/>
      </c>
      <c r="P129" s="451" t="n"/>
    </row>
    <row r="130" ht="13.35" customHeight="1" s="162">
      <c r="B130" s="289" t="inlineStr">
        <is>
          <t>Hood Length (ft)</t>
        </is>
      </c>
      <c r="C130" s="174" t="n"/>
      <c r="D130" s="173" t="n"/>
      <c r="E130" s="288">
        <f>IF('{Equipment Data Entry}'!I131="","",'{Equipment Data Entry}'!I131)</f>
        <v/>
      </c>
      <c r="F130" s="174" t="n"/>
      <c r="G130" s="173" t="n"/>
      <c r="I130" s="291" t="n"/>
      <c r="J130" s="195">
        <f>IF(COUNT(P130:R130)=0,"",AVERAGE(P130:R130))</f>
        <v/>
      </c>
      <c r="K130" s="195">
        <f>IF(OR($I130="",J130=""),"",IF(OR(ISTEXT(J130),$E$137="N/A",$E$137="Not Avail.",$E$137="Not Acc.",$E$137="N/L",$I130="N/A",$I130="Not Avail.",$I130="Not Acc.",$I130="N/L"),"",J130*IFERROR(INDEX('{Dropdowns}'!$J:$J,MATCH($E$137&amp;"|"&amp;$I130,'{Dropdowns}'!$H:$H,0)),0)*IFERROR(INDEX('{Dropdowns}'!$K:$K,MATCH($E$137&amp;"|"&amp;$I130,'{Dropdowns}'!$H:$H,0)),0)))</f>
        <v/>
      </c>
      <c r="L130" s="195">
        <f>IF(COUNT(S130:U130)=0,"",AVERAGE(S130:U130))</f>
        <v/>
      </c>
      <c r="M130" s="195">
        <f>IF(OR($I130="",L130=""),"",IF(OR(ISTEXT(L130),$E$137="N/A",$E$137="Not Avail.",$E$137="Not Acc.",$E$137="N/L",$I130="N/A",$I130="Not Avail.",$I130="Not Acc.",$I130="N/L"),"",L130*IFERROR(INDEX('{Dropdowns}'!$J:$J,MATCH($E$137&amp;"|"&amp;$I130,'{Dropdowns}'!$H:$H,0)),0)*IFERROR(INDEX('{Dropdowns}'!$K:$K,MATCH($E$137&amp;"|"&amp;$I130,'{Dropdowns}'!$H:$H,0)),0)))</f>
        <v/>
      </c>
      <c r="P130" s="451" t="n"/>
    </row>
    <row r="131" ht="13.35" customHeight="1" s="162">
      <c r="B131" s="188" t="inlineStr">
        <is>
          <t>Hood Data</t>
        </is>
      </c>
      <c r="C131" s="174" t="n"/>
      <c r="D131" s="174" t="n"/>
      <c r="E131" s="174" t="n"/>
      <c r="F131" s="174" t="n"/>
      <c r="G131" s="173" t="n"/>
      <c r="I131" s="291" t="n"/>
      <c r="J131" s="195">
        <f>IF(COUNT(P131:R131)=0,"",AVERAGE(P131:R131))</f>
        <v/>
      </c>
      <c r="K131" s="195">
        <f>IF(OR($I131="",J131=""),"",IF(OR(ISTEXT(J131),$E$137="N/A",$E$137="Not Avail.",$E$137="Not Acc.",$E$137="N/L",$I131="N/A",$I131="Not Avail.",$I131="Not Acc.",$I131="N/L"),"",J131*IFERROR(INDEX('{Dropdowns}'!$J:$J,MATCH($E$137&amp;"|"&amp;$I131,'{Dropdowns}'!$H:$H,0)),0)*IFERROR(INDEX('{Dropdowns}'!$K:$K,MATCH($E$137&amp;"|"&amp;$I131,'{Dropdowns}'!$H:$H,0)),0)))</f>
        <v/>
      </c>
      <c r="L131" s="195">
        <f>IF(COUNT(S131:U131)=0,"",AVERAGE(S131:U131))</f>
        <v/>
      </c>
      <c r="M131" s="195">
        <f>IF(OR($I131="",L131=""),"",IF(OR(ISTEXT(L131),$E$137="N/A",$E$137="Not Avail.",$E$137="Not Acc.",$E$137="N/L",$I131="N/A",$I131="Not Avail.",$I131="Not Acc.",$I131="N/L"),"",L131*IFERROR(INDEX('{Dropdowns}'!$J:$J,MATCH($E$137&amp;"|"&amp;$I131,'{Dropdowns}'!$H:$H,0)),0)*IFERROR(INDEX('{Dropdowns}'!$K:$K,MATCH($E$137&amp;"|"&amp;$I131,'{Dropdowns}'!$H:$H,0)),0)))</f>
        <v/>
      </c>
      <c r="P131" s="451" t="n"/>
    </row>
    <row r="132" ht="13.35" customHeight="1" s="162">
      <c r="B132" s="289" t="inlineStr">
        <is>
          <t>Manufacturer</t>
        </is>
      </c>
      <c r="C132" s="174" t="n"/>
      <c r="D132" s="173" t="n"/>
      <c r="E132" s="287">
        <f>E127</f>
        <v/>
      </c>
      <c r="F132" s="174" t="n"/>
      <c r="G132" s="173" t="n"/>
      <c r="I132" s="291" t="n"/>
      <c r="J132" s="195">
        <f>IF(COUNT(P132:R132)=0,"",AVERAGE(P132:R132))</f>
        <v/>
      </c>
      <c r="K132" s="195">
        <f>IF(OR($I132="",J132=""),"",IF(OR(ISTEXT(J132),$E$137="N/A",$E$137="Not Avail.",$E$137="Not Acc.",$E$137="N/L",$I132="N/A",$I132="Not Avail.",$I132="Not Acc.",$I132="N/L"),"",J132*IFERROR(INDEX('{Dropdowns}'!$J:$J,MATCH($E$137&amp;"|"&amp;$I132,'{Dropdowns}'!$H:$H,0)),0)*IFERROR(INDEX('{Dropdowns}'!$K:$K,MATCH($E$137&amp;"|"&amp;$I132,'{Dropdowns}'!$H:$H,0)),0)))</f>
        <v/>
      </c>
      <c r="L132" s="195">
        <f>IF(COUNT(S132:U132)=0,"",AVERAGE(S132:U132))</f>
        <v/>
      </c>
      <c r="M132" s="195">
        <f>IF(OR($I132="",L132=""),"",IF(OR(ISTEXT(L132),$E$137="N/A",$E$137="Not Avail.",$E$137="Not Acc.",$E$137="N/L",$I132="N/A",$I132="Not Avail.",$I132="Not Acc.",$I132="N/L"),"",L132*IFERROR(INDEX('{Dropdowns}'!$J:$J,MATCH($E$137&amp;"|"&amp;$I132,'{Dropdowns}'!$H:$H,0)),0)*IFERROR(INDEX('{Dropdowns}'!$K:$K,MATCH($E$137&amp;"|"&amp;$I132,'{Dropdowns}'!$H:$H,0)),0)))</f>
        <v/>
      </c>
      <c r="P132" s="451" t="n"/>
    </row>
    <row r="133" ht="13.35" customHeight="1" s="162">
      <c r="B133" s="289" t="inlineStr">
        <is>
          <t>Model Number</t>
        </is>
      </c>
      <c r="C133" s="174" t="n"/>
      <c r="D133" s="173" t="n"/>
      <c r="E133" s="287">
        <f>IF('{Equipment Data Entry}'!H131="","",'{Equipment Data Entry}'!H131)</f>
        <v/>
      </c>
      <c r="F133" s="174" t="n"/>
      <c r="G133" s="173" t="n"/>
      <c r="I133" s="291" t="n"/>
      <c r="J133" s="195">
        <f>IF(COUNT(P133:R133)=0,"",AVERAGE(P133:R133))</f>
        <v/>
      </c>
      <c r="K133" s="195">
        <f>IF(OR($I133="",J133=""),"",IF(OR(ISTEXT(J133),$E$137="N/A",$E$137="Not Avail.",$E$137="Not Acc.",$E$137="N/L",$I133="N/A",$I133="Not Avail.",$I133="Not Acc.",$I133="N/L"),"",J133*IFERROR(INDEX('{Dropdowns}'!$J:$J,MATCH($E$137&amp;"|"&amp;$I133,'{Dropdowns}'!$H:$H,0)),0)*IFERROR(INDEX('{Dropdowns}'!$K:$K,MATCH($E$137&amp;"|"&amp;$I133,'{Dropdowns}'!$H:$H,0)),0)))</f>
        <v/>
      </c>
      <c r="L133" s="195">
        <f>IF(COUNT(S133:U133)=0,"",AVERAGE(S133:U133))</f>
        <v/>
      </c>
      <c r="M133" s="195">
        <f>IF(OR($I133="",L133=""),"",IF(OR(ISTEXT(L133),$E$137="N/A",$E$137="Not Avail.",$E$137="Not Acc.",$E$137="N/L",$I133="N/A",$I133="Not Avail.",$I133="Not Acc.",$I133="N/L"),"",L133*IFERROR(INDEX('{Dropdowns}'!$J:$J,MATCH($E$137&amp;"|"&amp;$I133,'{Dropdowns}'!$H:$H,0)),0)*IFERROR(INDEX('{Dropdowns}'!$K:$K,MATCH($E$137&amp;"|"&amp;$I133,'{Dropdowns}'!$H:$H,0)),0)))</f>
        <v/>
      </c>
      <c r="P133" s="451" t="n"/>
    </row>
    <row r="134" ht="13.35" customHeight="1" s="162">
      <c r="B134" s="289" t="inlineStr">
        <is>
          <t>Serial Number</t>
        </is>
      </c>
      <c r="C134" s="174" t="n"/>
      <c r="D134" s="173" t="n"/>
      <c r="E134" s="288" t="n"/>
      <c r="F134" s="174" t="n"/>
      <c r="G134" s="173" t="n"/>
      <c r="I134" s="291" t="n"/>
      <c r="J134" s="195">
        <f>IF(COUNT(P134:R134)=0,"",AVERAGE(P134:R134))</f>
        <v/>
      </c>
      <c r="K134" s="195">
        <f>IF(OR($I134="",J134=""),"",IF(OR(ISTEXT(J134),$E$137="N/A",$E$137="Not Avail.",$E$137="Not Acc.",$E$137="N/L",$I134="N/A",$I134="Not Avail.",$I134="Not Acc.",$I134="N/L"),"",J134*IFERROR(INDEX('{Dropdowns}'!$J:$J,MATCH($E$137&amp;"|"&amp;$I134,'{Dropdowns}'!$H:$H,0)),0)*IFERROR(INDEX('{Dropdowns}'!$K:$K,MATCH($E$137&amp;"|"&amp;$I134,'{Dropdowns}'!$H:$H,0)),0)))</f>
        <v/>
      </c>
      <c r="L134" s="195">
        <f>IF(COUNT(S134:U134)=0,"",AVERAGE(S134:U134))</f>
        <v/>
      </c>
      <c r="M134" s="195">
        <f>IF(OR($I134="",L134=""),"",IF(OR(ISTEXT(L134),$E$137="N/A",$E$137="Not Avail.",$E$137="Not Acc.",$E$137="N/L",$I134="N/A",$I134="Not Avail.",$I134="Not Acc.",$I134="N/L"),"",L134*IFERROR(INDEX('{Dropdowns}'!$J:$J,MATCH($E$137&amp;"|"&amp;$I134,'{Dropdowns}'!$H:$H,0)),0)*IFERROR(INDEX('{Dropdowns}'!$K:$K,MATCH($E$137&amp;"|"&amp;$I134,'{Dropdowns}'!$H:$H,0)),0)))</f>
        <v/>
      </c>
      <c r="P134" s="451" t="n"/>
    </row>
    <row r="135" ht="13.35" customHeight="1" s="162">
      <c r="B135" s="289" t="inlineStr">
        <is>
          <t>Hood Type</t>
        </is>
      </c>
      <c r="C135" s="174" t="n"/>
      <c r="D135" s="173" t="n"/>
      <c r="E135" s="288" t="n"/>
      <c r="F135" s="174" t="n"/>
      <c r="G135" s="173" t="n"/>
      <c r="I135" s="291" t="n"/>
      <c r="J135" s="195">
        <f>IF(COUNT(P135:R135)=0,"",AVERAGE(P135:R135))</f>
        <v/>
      </c>
      <c r="K135" s="195">
        <f>IF(OR($I135="",J135=""),"",IF(OR(ISTEXT(J135),$E$137="N/A",$E$137="Not Avail.",$E$137="Not Acc.",$E$137="N/L",$I135="N/A",$I135="Not Avail.",$I135="Not Acc.",$I135="N/L"),"",J135*IFERROR(INDEX('{Dropdowns}'!$J:$J,MATCH($E$137&amp;"|"&amp;$I135,'{Dropdowns}'!$H:$H,0)),0)*IFERROR(INDEX('{Dropdowns}'!$K:$K,MATCH($E$137&amp;"|"&amp;$I135,'{Dropdowns}'!$H:$H,0)),0)))</f>
        <v/>
      </c>
      <c r="L135" s="195">
        <f>IF(COUNT(S135:U135)=0,"",AVERAGE(S135:U135))</f>
        <v/>
      </c>
      <c r="M135" s="195">
        <f>IF(OR($I135="",L135=""),"",IF(OR(ISTEXT(L135),$E$137="N/A",$E$137="Not Avail.",$E$137="Not Acc.",$E$137="N/L",$I135="N/A",$I135="Not Avail.",$I135="Not Acc.",$I135="N/L"),"",L135*IFERROR(INDEX('{Dropdowns}'!$J:$J,MATCH($E$137&amp;"|"&amp;$I135,'{Dropdowns}'!$H:$H,0)),0)*IFERROR(INDEX('{Dropdowns}'!$K:$K,MATCH($E$137&amp;"|"&amp;$I135,'{Dropdowns}'!$H:$H,0)),0)))</f>
        <v/>
      </c>
      <c r="P135" s="451" t="n"/>
    </row>
    <row r="136" ht="13.35" customHeight="1" s="162">
      <c r="B136" s="289" t="inlineStr">
        <is>
          <t>Filter Manufacturer</t>
        </is>
      </c>
      <c r="C136" s="174" t="n"/>
      <c r="D136" s="173" t="n"/>
      <c r="E136" s="288" t="n"/>
      <c r="F136" s="174" t="n"/>
      <c r="G136" s="173" t="n"/>
      <c r="I136" s="291" t="n"/>
      <c r="J136" s="195">
        <f>IF(COUNT(P136:R136)=0,"",AVERAGE(P136:R136))</f>
        <v/>
      </c>
      <c r="K136" s="195">
        <f>IF(OR($I136="",J136=""),"",IF(OR(ISTEXT(J136),$E$137="N/A",$E$137="Not Avail.",$E$137="Not Acc.",$E$137="N/L",$I136="N/A",$I136="Not Avail.",$I136="Not Acc.",$I136="N/L"),"",J136*IFERROR(INDEX('{Dropdowns}'!$J:$J,MATCH($E$137&amp;"|"&amp;$I136,'{Dropdowns}'!$H:$H,0)),0)*IFERROR(INDEX('{Dropdowns}'!$K:$K,MATCH($E$137&amp;"|"&amp;$I136,'{Dropdowns}'!$H:$H,0)),0)))</f>
        <v/>
      </c>
      <c r="L136" s="195">
        <f>IF(COUNT(S136:U136)=0,"",AVERAGE(S136:U136))</f>
        <v/>
      </c>
      <c r="M136" s="195">
        <f>IF(OR($I136="",L136=""),"",IF(OR(ISTEXT(L136),$E$137="N/A",$E$137="Not Avail.",$E$137="Not Acc.",$E$137="N/L",$I136="N/A",$I136="Not Avail.",$I136="Not Acc.",$I136="N/L"),"",L136*IFERROR(INDEX('{Dropdowns}'!$J:$J,MATCH($E$137&amp;"|"&amp;$I136,'{Dropdowns}'!$H:$H,0)),0)*IFERROR(INDEX('{Dropdowns}'!$K:$K,MATCH($E$137&amp;"|"&amp;$I136,'{Dropdowns}'!$H:$H,0)),0)))</f>
        <v/>
      </c>
      <c r="P136" s="451" t="n"/>
    </row>
    <row r="137" ht="13.35" customHeight="1" s="162">
      <c r="B137" s="289" t="inlineStr">
        <is>
          <t>Filter Type</t>
        </is>
      </c>
      <c r="C137" s="174" t="n"/>
      <c r="D137" s="173" t="n"/>
      <c r="E137" s="291" t="n"/>
      <c r="F137" s="174" t="n"/>
      <c r="G137" s="173" t="n"/>
      <c r="I137" s="291" t="n"/>
      <c r="J137" s="195">
        <f>IF(COUNT(P137:R137)=0,"",AVERAGE(P137:R137))</f>
        <v/>
      </c>
      <c r="K137" s="195">
        <f>IF(OR($I137="",J137=""),"",IF(OR(ISTEXT(J137),$E$137="N/A",$E$137="Not Avail.",$E$137="Not Acc.",$E$137="N/L",$I137="N/A",$I137="Not Avail.",$I137="Not Acc.",$I137="N/L"),"",J137*IFERROR(INDEX('{Dropdowns}'!$J:$J,MATCH($E$137&amp;"|"&amp;$I137,'{Dropdowns}'!$H:$H,0)),0)*IFERROR(INDEX('{Dropdowns}'!$K:$K,MATCH($E$137&amp;"|"&amp;$I137,'{Dropdowns}'!$H:$H,0)),0)))</f>
        <v/>
      </c>
      <c r="L137" s="195">
        <f>IF(COUNT(S137:U137)=0,"",AVERAGE(S137:U137))</f>
        <v/>
      </c>
      <c r="M137" s="195">
        <f>IF(OR($I137="",L137=""),"",IF(OR(ISTEXT(L137),$E$137="N/A",$E$137="Not Avail.",$E$137="Not Acc.",$E$137="N/L",$I137="N/A",$I137="Not Avail.",$I137="Not Acc.",$I137="N/L"),"",L137*IFERROR(INDEX('{Dropdowns}'!$J:$J,MATCH($E$137&amp;"|"&amp;$I137,'{Dropdowns}'!$H:$H,0)),0)*IFERROR(INDEX('{Dropdowns}'!$K:$K,MATCH($E$137&amp;"|"&amp;$I137,'{Dropdowns}'!$H:$H,0)),0)))</f>
        <v/>
      </c>
      <c r="P137" s="451" t="n"/>
    </row>
    <row r="138" ht="13.35" customHeight="1" s="162">
      <c r="B138" s="289" t="inlineStr">
        <is>
          <t>Instrument</t>
        </is>
      </c>
      <c r="C138" s="174" t="n"/>
      <c r="D138" s="173" t="n"/>
      <c r="E138" s="288" t="n"/>
      <c r="F138" s="174" t="n"/>
      <c r="G138" s="173" t="n"/>
      <c r="I138" s="291" t="n"/>
      <c r="J138" s="195">
        <f>IF(COUNT(P138:R138)=0,"",AVERAGE(P138:R138))</f>
        <v/>
      </c>
      <c r="K138" s="195">
        <f>IF(OR($I138="",J138=""),"",IF(OR(ISTEXT(J138),$E$137="N/A",$E$137="Not Avail.",$E$137="Not Acc.",$E$137="N/L",$I138="N/A",$I138="Not Avail.",$I138="Not Acc.",$I138="N/L"),"",J138*IFERROR(INDEX('{Dropdowns}'!$J:$J,MATCH($E$137&amp;"|"&amp;$I138,'{Dropdowns}'!$H:$H,0)),0)*IFERROR(INDEX('{Dropdowns}'!$K:$K,MATCH($E$137&amp;"|"&amp;$I138,'{Dropdowns}'!$H:$H,0)),0)))</f>
        <v/>
      </c>
      <c r="L138" s="195">
        <f>IF(COUNT(S138:U138)=0,"",AVERAGE(S138:U138))</f>
        <v/>
      </c>
      <c r="M138" s="195">
        <f>IF(OR($I138="",L138=""),"",IF(OR(ISTEXT(L138),$E$137="N/A",$E$137="Not Avail.",$E$137="Not Acc.",$E$137="N/L",$I138="N/A",$I138="Not Avail.",$I138="Not Acc.",$I138="N/L"),"",L138*IFERROR(INDEX('{Dropdowns}'!$J:$J,MATCH($E$137&amp;"|"&amp;$I138,'{Dropdowns}'!$H:$H,0)),0)*IFERROR(INDEX('{Dropdowns}'!$K:$K,MATCH($E$137&amp;"|"&amp;$I138,'{Dropdowns}'!$H:$H,0)),0)))</f>
        <v/>
      </c>
      <c r="P138" s="451" t="n"/>
    </row>
    <row r="139" ht="13.35" customHeight="1" s="162">
      <c r="B139" s="188" t="inlineStr">
        <is>
          <t>Hood Airflow Totals</t>
        </is>
      </c>
      <c r="C139" s="174" t="n"/>
      <c r="D139" s="174" t="n"/>
      <c r="E139" s="174" t="n"/>
      <c r="F139" s="174" t="n"/>
      <c r="G139" s="173" t="n"/>
      <c r="I139" s="291" t="n"/>
      <c r="J139" s="195">
        <f>IF(COUNT(P139:R139)=0,"",AVERAGE(P139:R139))</f>
        <v/>
      </c>
      <c r="K139" s="195">
        <f>IF(OR($I139="",J139=""),"",IF(OR(ISTEXT(J139),$E$137="N/A",$E$137="Not Avail.",$E$137="Not Acc.",$E$137="N/L",$I139="N/A",$I139="Not Avail.",$I139="Not Acc.",$I139="N/L"),"",J139*IFERROR(INDEX('{Dropdowns}'!$J:$J,MATCH($E$137&amp;"|"&amp;$I139,'{Dropdowns}'!$H:$H,0)),0)*IFERROR(INDEX('{Dropdowns}'!$K:$K,MATCH($E$137&amp;"|"&amp;$I139,'{Dropdowns}'!$H:$H,0)),0)))</f>
        <v/>
      </c>
      <c r="L139" s="195">
        <f>IF(COUNT(S139:U139)=0,"",AVERAGE(S139:U139))</f>
        <v/>
      </c>
      <c r="M139" s="195">
        <f>IF(OR($I139="",L139=""),"",IF(OR(ISTEXT(L139),$E$137="N/A",$E$137="Not Avail.",$E$137="Not Acc.",$E$137="N/L",$I139="N/A",$I139="Not Avail.",$I139="Not Acc.",$I139="N/L"),"",L139*IFERROR(INDEX('{Dropdowns}'!$J:$J,MATCH($E$137&amp;"|"&amp;$I139,'{Dropdowns}'!$H:$H,0)),0)*IFERROR(INDEX('{Dropdowns}'!$K:$K,MATCH($E$137&amp;"|"&amp;$I139,'{Dropdowns}'!$H:$H,0)),0)))</f>
        <v/>
      </c>
      <c r="P139" s="451" t="n"/>
    </row>
    <row r="140" ht="13.35" customHeight="1" s="162">
      <c r="B140" s="292" t="inlineStr">
        <is>
          <t>Design</t>
        </is>
      </c>
      <c r="C140" s="173" t="n"/>
      <c r="D140" s="292" t="inlineStr">
        <is>
          <t>Initial</t>
        </is>
      </c>
      <c r="E140" s="173" t="n"/>
      <c r="F140" s="292" t="inlineStr">
        <is>
          <t>Final</t>
        </is>
      </c>
      <c r="G140" s="173" t="n"/>
      <c r="I140" s="291" t="n"/>
      <c r="J140" s="195">
        <f>IF(COUNT(P140:R140)=0,"",AVERAGE(P140:R140))</f>
        <v/>
      </c>
      <c r="K140" s="195">
        <f>IF(OR($I140="",J140=""),"",IF(OR(ISTEXT(J140),$E$137="N/A",$E$137="Not Avail.",$E$137="Not Acc.",$E$137="N/L",$I140="N/A",$I140="Not Avail.",$I140="Not Acc.",$I140="N/L"),"",J140*IFERROR(INDEX('{Dropdowns}'!$J:$J,MATCH($E$137&amp;"|"&amp;$I140,'{Dropdowns}'!$H:$H,0)),0)*IFERROR(INDEX('{Dropdowns}'!$K:$K,MATCH($E$137&amp;"|"&amp;$I140,'{Dropdowns}'!$H:$H,0)),0)))</f>
        <v/>
      </c>
      <c r="L140" s="195">
        <f>IF(COUNT(S140:U140)=0,"",AVERAGE(S140:U140))</f>
        <v/>
      </c>
      <c r="M140" s="195">
        <f>IF(OR($I140="",L140=""),"",IF(OR(ISTEXT(L140),$E$137="N/A",$E$137="Not Avail.",$E$137="Not Acc.",$E$137="N/L",$I140="N/A",$I140="Not Avail.",$I140="Not Acc.",$I140="N/L"),"",L140*IFERROR(INDEX('{Dropdowns}'!$J:$J,MATCH($E$137&amp;"|"&amp;$I140,'{Dropdowns}'!$H:$H,0)),0)*IFERROR(INDEX('{Dropdowns}'!$K:$K,MATCH($E$137&amp;"|"&amp;$I140,'{Dropdowns}'!$H:$H,0)),0)))</f>
        <v/>
      </c>
      <c r="P140" s="451" t="n"/>
    </row>
    <row r="141" ht="13.35" customHeight="1" s="162">
      <c r="B141" s="195">
        <f>IF(E128=0,"", E128)</f>
        <v/>
      </c>
      <c r="C141" s="173" t="n"/>
      <c r="D141" s="195">
        <f>IF(SUM(K129:K142)=0,"",SUM(K129:K142))</f>
        <v/>
      </c>
      <c r="E141" s="173" t="n"/>
      <c r="F141" s="195">
        <f>IF(SUM(M129:M142)=0,"",SUM(M129:M142))</f>
        <v/>
      </c>
      <c r="G141" s="173" t="n"/>
      <c r="H141" s="68">
        <f>IF(OR(B141="",B141=0),"",IF(F141="",IF(D141="","",IF(OR(ISTEXT(D141),ISTEXT(B141)),"",D141/B141)),IF(OR(ISTEXT(F141),ISTEXT(B141)),"",F141/B141)))</f>
        <v/>
      </c>
      <c r="I141" s="291" t="n"/>
      <c r="J141" s="195">
        <f>IF(COUNT(P141:R141)=0,"",AVERAGE(P141:R141))</f>
        <v/>
      </c>
      <c r="K141" s="195">
        <f>IF(OR($I141="",J141=""),"",IF(OR(ISTEXT(J141),$E$137="N/A",$E$137="Not Avail.",$E$137="Not Acc.",$E$137="N/L",$I141="N/A",$I141="Not Avail.",$I141="Not Acc.",$I141="N/L"),"",J141*IFERROR(INDEX('{Dropdowns}'!$J:$J,MATCH($E$137&amp;"|"&amp;$I141,'{Dropdowns}'!$H:$H,0)),0)*IFERROR(INDEX('{Dropdowns}'!$K:$K,MATCH($E$137&amp;"|"&amp;$I141,'{Dropdowns}'!$H:$H,0)),0)))</f>
        <v/>
      </c>
      <c r="L141" s="195">
        <f>IF(COUNT(S141:U141)=0,"",AVERAGE(S141:U141))</f>
        <v/>
      </c>
      <c r="M141" s="195">
        <f>IF(OR($I141="",L141=""),"",IF(OR(ISTEXT(L141),$E$137="N/A",$E$137="Not Avail.",$E$137="Not Acc.",$E$137="N/L",$I141="N/A",$I141="Not Avail.",$I141="Not Acc.",$I141="N/L"),"",L141*IFERROR(INDEX('{Dropdowns}'!$J:$J,MATCH($E$137&amp;"|"&amp;$I141,'{Dropdowns}'!$H:$H,0)),0)*IFERROR(INDEX('{Dropdowns}'!$K:$K,MATCH($E$137&amp;"|"&amp;$I141,'{Dropdowns}'!$H:$H,0)),0)))</f>
        <v/>
      </c>
      <c r="P141" s="455" t="n"/>
    </row>
    <row r="142" ht="13.35" customHeight="1" s="162">
      <c r="B142" s="195" t="inlineStr">
        <is>
          <t>CFM / ft</t>
        </is>
      </c>
      <c r="C142" s="173" t="n"/>
      <c r="D142" s="195">
        <f>IF(OR(D141="",E130="",E130=0),"",IF(OR(ISTEXT(D141),ISTEXT(E130)),"",D141/E130))</f>
        <v/>
      </c>
      <c r="E142" s="173" t="n"/>
      <c r="F142" s="195">
        <f>IF(OR(F141="",E130="",E130=0),"",IF(OR(ISTEXT(F141),ISTEXT(E130)),"",F141/E130))</f>
        <v/>
      </c>
      <c r="G142" s="173" t="n"/>
      <c r="I142" s="291" t="n"/>
      <c r="J142" s="195">
        <f>IF(COUNT(P142:R142)=0,"",AVERAGE(P142:R142))</f>
        <v/>
      </c>
      <c r="K142" s="195">
        <f>IF(OR($I142="",J142=""),"",IF(OR(ISTEXT(J142),$E$137="N/A",$E$137="Not Avail.",$E$137="Not Acc.",$E$137="N/L",$I142="N/A",$I142="Not Avail.",$I142="Not Acc.",$I142="N/L"),"",J142*IFERROR(INDEX('{Dropdowns}'!$J:$J,MATCH($E$137&amp;"|"&amp;$I142,'{Dropdowns}'!$H:$H,0)),0)*IFERROR(INDEX('{Dropdowns}'!$K:$K,MATCH($E$137&amp;"|"&amp;$I142,'{Dropdowns}'!$H:$H,0)),0)))</f>
        <v/>
      </c>
      <c r="L142" s="195">
        <f>IF(COUNT(S142:U142)=0,"",AVERAGE(S142:U142))</f>
        <v/>
      </c>
      <c r="M142" s="195">
        <f>IF(OR($I142="",L142=""),"",IF(OR(ISTEXT(L142),$E$137="N/A",$E$137="Not Avail.",$E$137="Not Acc.",$E$137="N/L",$I142="N/A",$I142="Not Avail.",$I142="Not Acc.",$I142="N/L"),"",L142*IFERROR(INDEX('{Dropdowns}'!$J:$J,MATCH($E$137&amp;"|"&amp;$I142,'{Dropdowns}'!$H:$H,0)),0)*IFERROR(INDEX('{Dropdowns}'!$K:$K,MATCH($E$137&amp;"|"&amp;$I142,'{Dropdowns}'!$H:$H,0)),0)))</f>
        <v/>
      </c>
    </row>
    <row r="143"/>
    <row r="144"/>
    <row r="145" ht="13.35" customHeight="1" s="162">
      <c r="B145" s="472" t="inlineStr">
        <is>
          <t>Remarks</t>
        </is>
      </c>
      <c r="C145" s="173" t="n"/>
      <c r="D145" s="234" t="n"/>
      <c r="E145" s="174" t="n"/>
      <c r="F145" s="174" t="n"/>
      <c r="G145" s="174" t="n"/>
      <c r="H145" s="174" t="n"/>
      <c r="I145" s="174" t="n"/>
      <c r="J145" s="174" t="n"/>
      <c r="K145" s="174" t="n"/>
      <c r="L145" s="174" t="n"/>
      <c r="M145" s="173" t="n"/>
    </row>
    <row r="146" ht="13.35" customHeight="1" s="162">
      <c r="B146" s="154" t="n"/>
      <c r="C146" s="174" t="n"/>
      <c r="D146" s="174" t="n"/>
      <c r="E146" s="174" t="n"/>
      <c r="F146" s="174" t="n"/>
      <c r="G146" s="174" t="n"/>
      <c r="H146" s="174" t="n"/>
      <c r="I146" s="174" t="n"/>
      <c r="J146" s="174" t="n"/>
      <c r="K146" s="174" t="n"/>
      <c r="L146" s="174" t="n"/>
      <c r="M146" s="173" t="n"/>
    </row>
    <row r="147" ht="13.35" customHeight="1" s="162">
      <c r="B147" s="154" t="n"/>
      <c r="C147" s="174" t="n"/>
      <c r="D147" s="174" t="n"/>
      <c r="E147" s="174" t="n"/>
      <c r="F147" s="174" t="n"/>
      <c r="G147" s="174" t="n"/>
      <c r="H147" s="174" t="n"/>
      <c r="I147" s="174" t="n"/>
      <c r="J147" s="174" t="n"/>
      <c r="K147" s="174" t="n"/>
      <c r="L147" s="174" t="n"/>
      <c r="M147" s="173" t="n"/>
    </row>
    <row r="148" ht="13.35" customHeight="1" s="162">
      <c r="B148" s="154" t="n"/>
      <c r="C148" s="174" t="n"/>
      <c r="D148" s="174" t="n"/>
      <c r="E148" s="174" t="n"/>
      <c r="F148" s="174" t="n"/>
      <c r="G148" s="174" t="n"/>
      <c r="H148" s="174" t="n"/>
      <c r="I148" s="174" t="n"/>
      <c r="J148" s="174" t="n"/>
      <c r="K148" s="174" t="n"/>
      <c r="L148" s="174" t="n"/>
      <c r="M148" s="173" t="n"/>
    </row>
    <row r="149" ht="13.35" customHeight="1" s="162">
      <c r="B149" s="154" t="n"/>
      <c r="C149" s="174" t="n"/>
      <c r="D149" s="174" t="n"/>
      <c r="E149" s="174" t="n"/>
      <c r="F149" s="174" t="n"/>
      <c r="G149" s="174" t="n"/>
      <c r="H149" s="174" t="n"/>
      <c r="I149" s="174" t="n"/>
      <c r="J149" s="174" t="n"/>
      <c r="K149" s="174" t="n"/>
      <c r="L149" s="174" t="n"/>
      <c r="M149" s="173" t="n"/>
    </row>
    <row r="150"/>
    <row r="151" ht="13.35" customHeight="1" s="162">
      <c r="B151" s="200" t="inlineStr">
        <is>
          <t>System</t>
        </is>
      </c>
      <c r="C151" s="403" t="n"/>
      <c r="D151" s="209">
        <f>IF('{Equipment Data Entry}'!B132="","",'{Equipment Data Entry}'!B132)</f>
        <v/>
      </c>
      <c r="E151" s="418" t="n"/>
      <c r="F151" s="403" t="n"/>
      <c r="G151" s="200" t="inlineStr">
        <is>
          <t>Service</t>
        </is>
      </c>
      <c r="H151" s="403" t="n"/>
      <c r="I151" s="210">
        <f>IF('{Equipment Data Entry}'!C132="","",'{Equipment Data Entry}'!C132)</f>
        <v/>
      </c>
      <c r="J151" s="418" t="n"/>
      <c r="K151" s="418" t="n"/>
      <c r="L151" s="418" t="n"/>
      <c r="M151" s="403" t="n"/>
      <c r="P151" s="448" t="inlineStr">
        <is>
          <t>Technician Notes</t>
        </is>
      </c>
    </row>
    <row r="152" ht="13.35" customHeight="1" s="162">
      <c r="B152" s="422" t="n"/>
      <c r="C152" s="423" t="n"/>
      <c r="D152" s="422" t="n"/>
      <c r="E152" s="424" t="n"/>
      <c r="F152" s="423" t="n"/>
      <c r="G152" s="422" t="n"/>
      <c r="H152" s="423" t="n"/>
      <c r="I152" s="422" t="n"/>
      <c r="J152" s="424" t="n"/>
      <c r="K152" s="424" t="n"/>
      <c r="L152" s="424" t="n"/>
      <c r="M152" s="423" t="n"/>
      <c r="P152" s="451" t="n"/>
    </row>
    <row r="153" ht="13.35" customHeight="1" s="162">
      <c r="B153" s="5" t="n"/>
      <c r="C153" s="5" t="n"/>
      <c r="P153" s="451" t="n"/>
    </row>
    <row r="154" ht="13.35" customHeight="1" s="162">
      <c r="B154" s="188" t="inlineStr">
        <is>
          <t>Design Information</t>
        </is>
      </c>
      <c r="C154" s="174" t="n"/>
      <c r="D154" s="174" t="n"/>
      <c r="E154" s="174" t="n"/>
      <c r="F154" s="174" t="n"/>
      <c r="G154" s="173" t="n"/>
      <c r="I154" s="188" t="inlineStr">
        <is>
          <t>Hood Airflow</t>
        </is>
      </c>
      <c r="J154" s="174" t="n"/>
      <c r="K154" s="174" t="n"/>
      <c r="L154" s="174" t="n"/>
      <c r="M154" s="173" t="n"/>
      <c r="P154" s="451" t="n"/>
    </row>
    <row r="155" ht="13.35" customHeight="1" s="162">
      <c r="B155" s="289" t="inlineStr">
        <is>
          <t>Hood Manufacturer</t>
        </is>
      </c>
      <c r="C155" s="174" t="n"/>
      <c r="D155" s="173" t="n"/>
      <c r="E155" s="287">
        <f>IF('{Equipment Data Entry}'!E132="","",'{Equipment Data Entry}'!E132)</f>
        <v/>
      </c>
      <c r="F155" s="174" t="n"/>
      <c r="G155" s="173" t="n"/>
      <c r="I155" s="290" t="inlineStr">
        <is>
          <t>Filter Size</t>
        </is>
      </c>
      <c r="J155" s="290" t="inlineStr">
        <is>
          <t>Initial VEL</t>
        </is>
      </c>
      <c r="K155" s="290" t="inlineStr">
        <is>
          <t>Initial CFM</t>
        </is>
      </c>
      <c r="L155" s="290" t="inlineStr">
        <is>
          <t>Final VEL</t>
        </is>
      </c>
      <c r="M155" s="290" t="inlineStr">
        <is>
          <t>Final CFM</t>
        </is>
      </c>
      <c r="P155" s="469" t="inlineStr">
        <is>
          <t>Velocity readings (fpm) – 3 per filter for Airfoil; J/L average them (or type a single value over the formula)</t>
        </is>
      </c>
    </row>
    <row r="156" ht="13.35" customHeight="1" s="162">
      <c r="B156" s="289" t="inlineStr">
        <is>
          <t>Design Airflow (CFM)</t>
        </is>
      </c>
      <c r="C156" s="174" t="n"/>
      <c r="D156" s="173" t="n"/>
      <c r="E156" s="287">
        <f>IF('{Equipment Data Entry}'!F132="","",'{Equipment Data Entry}'!F132)</f>
        <v/>
      </c>
      <c r="F156" s="174" t="n"/>
      <c r="G156" s="173" t="n"/>
      <c r="I156" s="440" t="n"/>
      <c r="J156" s="440" t="n"/>
      <c r="K156" s="440" t="n"/>
      <c r="L156" s="440" t="n"/>
      <c r="M156" s="440" t="n"/>
      <c r="P156" s="470" t="inlineStr">
        <is>
          <t>Init 1</t>
        </is>
      </c>
      <c r="Q156" s="471" t="inlineStr">
        <is>
          <t>Init 2</t>
        </is>
      </c>
      <c r="R156" s="471" t="inlineStr">
        <is>
          <t>Init 3</t>
        </is>
      </c>
      <c r="S156" s="471" t="inlineStr">
        <is>
          <t>Final 1</t>
        </is>
      </c>
      <c r="T156" s="471" t="inlineStr">
        <is>
          <t>Final 2</t>
        </is>
      </c>
      <c r="U156" s="471" t="inlineStr">
        <is>
          <t>Final 3</t>
        </is>
      </c>
    </row>
    <row r="157" ht="13.35" customHeight="1" s="162">
      <c r="B157" s="289" t="inlineStr">
        <is>
          <t>Associated Exhaust Fan</t>
        </is>
      </c>
      <c r="C157" s="174" t="n"/>
      <c r="D157" s="173" t="n"/>
      <c r="E157" s="288" t="n"/>
      <c r="F157" s="174" t="n"/>
      <c r="G157" s="173" t="n"/>
      <c r="I157" s="291" t="n"/>
      <c r="J157" s="195">
        <f>IF(COUNT(P157:R157)=0,"",AVERAGE(P157:R157))</f>
        <v/>
      </c>
      <c r="K157" s="195">
        <f>IF(OR($I157="",J157=""),"",IF(OR(ISTEXT(J157),$E$165="N/A",$E$165="Not Avail.",$E$165="Not Acc.",$E$165="N/L",$I157="N/A",$I157="Not Avail.",$I157="Not Acc.",$I157="N/L"),"",J157*IFERROR(INDEX('{Dropdowns}'!$J:$J,MATCH($E$165&amp;"|"&amp;$I157,'{Dropdowns}'!$H:$H,0)),0)*IFERROR(INDEX('{Dropdowns}'!$K:$K,MATCH($E$165&amp;"|"&amp;$I157,'{Dropdowns}'!$H:$H,0)),0)))</f>
        <v/>
      </c>
      <c r="L157" s="195">
        <f>IF(COUNT(S157:U157)=0,"",AVERAGE(S157:U157))</f>
        <v/>
      </c>
      <c r="M157" s="195">
        <f>IF(OR($I157="",L157=""),"",IF(OR(ISTEXT(L157),$E$165="N/A",$E$165="Not Avail.",$E$165="Not Acc.",$E$165="N/L",$I157="N/A",$I157="Not Avail.",$I157="Not Acc.",$I157="N/L"),"",L157*IFERROR(INDEX('{Dropdowns}'!$J:$J,MATCH($E$165&amp;"|"&amp;$I157,'{Dropdowns}'!$H:$H,0)),0)*IFERROR(INDEX('{Dropdowns}'!$K:$K,MATCH($E$165&amp;"|"&amp;$I157,'{Dropdowns}'!$H:$H,0)),0)))</f>
        <v/>
      </c>
      <c r="P157" s="451" t="n"/>
    </row>
    <row r="158" ht="13.35" customHeight="1" s="162">
      <c r="B158" s="289" t="inlineStr">
        <is>
          <t>Hood Length (ft)</t>
        </is>
      </c>
      <c r="C158" s="174" t="n"/>
      <c r="D158" s="173" t="n"/>
      <c r="E158" s="288">
        <f>IF('{Equipment Data Entry}'!I132="","",'{Equipment Data Entry}'!I132)</f>
        <v/>
      </c>
      <c r="F158" s="174" t="n"/>
      <c r="G158" s="173" t="n"/>
      <c r="I158" s="291" t="n"/>
      <c r="J158" s="195">
        <f>IF(COUNT(P158:R158)=0,"",AVERAGE(P158:R158))</f>
        <v/>
      </c>
      <c r="K158" s="195">
        <f>IF(OR($I158="",J158=""),"",IF(OR(ISTEXT(J158),$E$165="N/A",$E$165="Not Avail.",$E$165="Not Acc.",$E$165="N/L",$I158="N/A",$I158="Not Avail.",$I158="Not Acc.",$I158="N/L"),"",J158*IFERROR(INDEX('{Dropdowns}'!$J:$J,MATCH($E$165&amp;"|"&amp;$I158,'{Dropdowns}'!$H:$H,0)),0)*IFERROR(INDEX('{Dropdowns}'!$K:$K,MATCH($E$165&amp;"|"&amp;$I158,'{Dropdowns}'!$H:$H,0)),0)))</f>
        <v/>
      </c>
      <c r="L158" s="195">
        <f>IF(COUNT(S158:U158)=0,"",AVERAGE(S158:U158))</f>
        <v/>
      </c>
      <c r="M158" s="195">
        <f>IF(OR($I158="",L158=""),"",IF(OR(ISTEXT(L158),$E$165="N/A",$E$165="Not Avail.",$E$165="Not Acc.",$E$165="N/L",$I158="N/A",$I158="Not Avail.",$I158="Not Acc.",$I158="N/L"),"",L158*IFERROR(INDEX('{Dropdowns}'!$J:$J,MATCH($E$165&amp;"|"&amp;$I158,'{Dropdowns}'!$H:$H,0)),0)*IFERROR(INDEX('{Dropdowns}'!$K:$K,MATCH($E$165&amp;"|"&amp;$I158,'{Dropdowns}'!$H:$H,0)),0)))</f>
        <v/>
      </c>
      <c r="P158" s="451" t="n"/>
    </row>
    <row r="159" ht="13.35" customHeight="1" s="162">
      <c r="B159" s="188" t="inlineStr">
        <is>
          <t>Hood Data</t>
        </is>
      </c>
      <c r="C159" s="174" t="n"/>
      <c r="D159" s="174" t="n"/>
      <c r="E159" s="174" t="n"/>
      <c r="F159" s="174" t="n"/>
      <c r="G159" s="173" t="n"/>
      <c r="I159" s="291" t="n"/>
      <c r="J159" s="195">
        <f>IF(COUNT(P159:R159)=0,"",AVERAGE(P159:R159))</f>
        <v/>
      </c>
      <c r="K159" s="195">
        <f>IF(OR($I159="",J159=""),"",IF(OR(ISTEXT(J159),$E$165="N/A",$E$165="Not Avail.",$E$165="Not Acc.",$E$165="N/L",$I159="N/A",$I159="Not Avail.",$I159="Not Acc.",$I159="N/L"),"",J159*IFERROR(INDEX('{Dropdowns}'!$J:$J,MATCH($E$165&amp;"|"&amp;$I159,'{Dropdowns}'!$H:$H,0)),0)*IFERROR(INDEX('{Dropdowns}'!$K:$K,MATCH($E$165&amp;"|"&amp;$I159,'{Dropdowns}'!$H:$H,0)),0)))</f>
        <v/>
      </c>
      <c r="L159" s="195">
        <f>IF(COUNT(S159:U159)=0,"",AVERAGE(S159:U159))</f>
        <v/>
      </c>
      <c r="M159" s="195">
        <f>IF(OR($I159="",L159=""),"",IF(OR(ISTEXT(L159),$E$165="N/A",$E$165="Not Avail.",$E$165="Not Acc.",$E$165="N/L",$I159="N/A",$I159="Not Avail.",$I159="Not Acc.",$I159="N/L"),"",L159*IFERROR(INDEX('{Dropdowns}'!$J:$J,MATCH($E$165&amp;"|"&amp;$I159,'{Dropdowns}'!$H:$H,0)),0)*IFERROR(INDEX('{Dropdowns}'!$K:$K,MATCH($E$165&amp;"|"&amp;$I159,'{Dropdowns}'!$H:$H,0)),0)))</f>
        <v/>
      </c>
      <c r="P159" s="451" t="n"/>
    </row>
    <row r="160" ht="13.35" customHeight="1" s="162">
      <c r="B160" s="289" t="inlineStr">
        <is>
          <t>Manufacturer</t>
        </is>
      </c>
      <c r="C160" s="174" t="n"/>
      <c r="D160" s="173" t="n"/>
      <c r="E160" s="287">
        <f>E155</f>
        <v/>
      </c>
      <c r="F160" s="174" t="n"/>
      <c r="G160" s="173" t="n"/>
      <c r="I160" s="291" t="n"/>
      <c r="J160" s="195">
        <f>IF(COUNT(P160:R160)=0,"",AVERAGE(P160:R160))</f>
        <v/>
      </c>
      <c r="K160" s="195">
        <f>IF(OR($I160="",J160=""),"",IF(OR(ISTEXT(J160),$E$165="N/A",$E$165="Not Avail.",$E$165="Not Acc.",$E$165="N/L",$I160="N/A",$I160="Not Avail.",$I160="Not Acc.",$I160="N/L"),"",J160*IFERROR(INDEX('{Dropdowns}'!$J:$J,MATCH($E$165&amp;"|"&amp;$I160,'{Dropdowns}'!$H:$H,0)),0)*IFERROR(INDEX('{Dropdowns}'!$K:$K,MATCH($E$165&amp;"|"&amp;$I160,'{Dropdowns}'!$H:$H,0)),0)))</f>
        <v/>
      </c>
      <c r="L160" s="195">
        <f>IF(COUNT(S160:U160)=0,"",AVERAGE(S160:U160))</f>
        <v/>
      </c>
      <c r="M160" s="195">
        <f>IF(OR($I160="",L160=""),"",IF(OR(ISTEXT(L160),$E$165="N/A",$E$165="Not Avail.",$E$165="Not Acc.",$E$165="N/L",$I160="N/A",$I160="Not Avail.",$I160="Not Acc.",$I160="N/L"),"",L160*IFERROR(INDEX('{Dropdowns}'!$J:$J,MATCH($E$165&amp;"|"&amp;$I160,'{Dropdowns}'!$H:$H,0)),0)*IFERROR(INDEX('{Dropdowns}'!$K:$K,MATCH($E$165&amp;"|"&amp;$I160,'{Dropdowns}'!$H:$H,0)),0)))</f>
        <v/>
      </c>
      <c r="P160" s="451" t="n"/>
    </row>
    <row r="161" ht="13.35" customHeight="1" s="162">
      <c r="B161" s="289" t="inlineStr">
        <is>
          <t>Model Number</t>
        </is>
      </c>
      <c r="C161" s="174" t="n"/>
      <c r="D161" s="173" t="n"/>
      <c r="E161" s="287">
        <f>IF('{Equipment Data Entry}'!H132="","",'{Equipment Data Entry}'!H132)</f>
        <v/>
      </c>
      <c r="F161" s="174" t="n"/>
      <c r="G161" s="173" t="n"/>
      <c r="I161" s="291" t="n"/>
      <c r="J161" s="195">
        <f>IF(COUNT(P161:R161)=0,"",AVERAGE(P161:R161))</f>
        <v/>
      </c>
      <c r="K161" s="195">
        <f>IF(OR($I161="",J161=""),"",IF(OR(ISTEXT(J161),$E$165="N/A",$E$165="Not Avail.",$E$165="Not Acc.",$E$165="N/L",$I161="N/A",$I161="Not Avail.",$I161="Not Acc.",$I161="N/L"),"",J161*IFERROR(INDEX('{Dropdowns}'!$J:$J,MATCH($E$165&amp;"|"&amp;$I161,'{Dropdowns}'!$H:$H,0)),0)*IFERROR(INDEX('{Dropdowns}'!$K:$K,MATCH($E$165&amp;"|"&amp;$I161,'{Dropdowns}'!$H:$H,0)),0)))</f>
        <v/>
      </c>
      <c r="L161" s="195">
        <f>IF(COUNT(S161:U161)=0,"",AVERAGE(S161:U161))</f>
        <v/>
      </c>
      <c r="M161" s="195">
        <f>IF(OR($I161="",L161=""),"",IF(OR(ISTEXT(L161),$E$165="N/A",$E$165="Not Avail.",$E$165="Not Acc.",$E$165="N/L",$I161="N/A",$I161="Not Avail.",$I161="Not Acc.",$I161="N/L"),"",L161*IFERROR(INDEX('{Dropdowns}'!$J:$J,MATCH($E$165&amp;"|"&amp;$I161,'{Dropdowns}'!$H:$H,0)),0)*IFERROR(INDEX('{Dropdowns}'!$K:$K,MATCH($E$165&amp;"|"&amp;$I161,'{Dropdowns}'!$H:$H,0)),0)))</f>
        <v/>
      </c>
      <c r="P161" s="451" t="n"/>
    </row>
    <row r="162" ht="13.35" customHeight="1" s="162">
      <c r="B162" s="289" t="inlineStr">
        <is>
          <t>Serial Number</t>
        </is>
      </c>
      <c r="C162" s="174" t="n"/>
      <c r="D162" s="173" t="n"/>
      <c r="E162" s="288" t="n"/>
      <c r="F162" s="174" t="n"/>
      <c r="G162" s="173" t="n"/>
      <c r="I162" s="291" t="n"/>
      <c r="J162" s="195">
        <f>IF(COUNT(P162:R162)=0,"",AVERAGE(P162:R162))</f>
        <v/>
      </c>
      <c r="K162" s="195">
        <f>IF(OR($I162="",J162=""),"",IF(OR(ISTEXT(J162),$E$165="N/A",$E$165="Not Avail.",$E$165="Not Acc.",$E$165="N/L",$I162="N/A",$I162="Not Avail.",$I162="Not Acc.",$I162="N/L"),"",J162*IFERROR(INDEX('{Dropdowns}'!$J:$J,MATCH($E$165&amp;"|"&amp;$I162,'{Dropdowns}'!$H:$H,0)),0)*IFERROR(INDEX('{Dropdowns}'!$K:$K,MATCH($E$165&amp;"|"&amp;$I162,'{Dropdowns}'!$H:$H,0)),0)))</f>
        <v/>
      </c>
      <c r="L162" s="195">
        <f>IF(COUNT(S162:U162)=0,"",AVERAGE(S162:U162))</f>
        <v/>
      </c>
      <c r="M162" s="195">
        <f>IF(OR($I162="",L162=""),"",IF(OR(ISTEXT(L162),$E$165="N/A",$E$165="Not Avail.",$E$165="Not Acc.",$E$165="N/L",$I162="N/A",$I162="Not Avail.",$I162="Not Acc.",$I162="N/L"),"",L162*IFERROR(INDEX('{Dropdowns}'!$J:$J,MATCH($E$165&amp;"|"&amp;$I162,'{Dropdowns}'!$H:$H,0)),0)*IFERROR(INDEX('{Dropdowns}'!$K:$K,MATCH($E$165&amp;"|"&amp;$I162,'{Dropdowns}'!$H:$H,0)),0)))</f>
        <v/>
      </c>
      <c r="P162" s="451" t="n"/>
    </row>
    <row r="163" ht="13.35" customHeight="1" s="162">
      <c r="B163" s="289" t="inlineStr">
        <is>
          <t>Hood Type</t>
        </is>
      </c>
      <c r="C163" s="174" t="n"/>
      <c r="D163" s="173" t="n"/>
      <c r="E163" s="288" t="n"/>
      <c r="F163" s="174" t="n"/>
      <c r="G163" s="173" t="n"/>
      <c r="I163" s="291" t="n"/>
      <c r="J163" s="195">
        <f>IF(COUNT(P163:R163)=0,"",AVERAGE(P163:R163))</f>
        <v/>
      </c>
      <c r="K163" s="195">
        <f>IF(OR($I163="",J163=""),"",IF(OR(ISTEXT(J163),$E$165="N/A",$E$165="Not Avail.",$E$165="Not Acc.",$E$165="N/L",$I163="N/A",$I163="Not Avail.",$I163="Not Acc.",$I163="N/L"),"",J163*IFERROR(INDEX('{Dropdowns}'!$J:$J,MATCH($E$165&amp;"|"&amp;$I163,'{Dropdowns}'!$H:$H,0)),0)*IFERROR(INDEX('{Dropdowns}'!$K:$K,MATCH($E$165&amp;"|"&amp;$I163,'{Dropdowns}'!$H:$H,0)),0)))</f>
        <v/>
      </c>
      <c r="L163" s="195">
        <f>IF(COUNT(S163:U163)=0,"",AVERAGE(S163:U163))</f>
        <v/>
      </c>
      <c r="M163" s="195">
        <f>IF(OR($I163="",L163=""),"",IF(OR(ISTEXT(L163),$E$165="N/A",$E$165="Not Avail.",$E$165="Not Acc.",$E$165="N/L",$I163="N/A",$I163="Not Avail.",$I163="Not Acc.",$I163="N/L"),"",L163*IFERROR(INDEX('{Dropdowns}'!$J:$J,MATCH($E$165&amp;"|"&amp;$I163,'{Dropdowns}'!$H:$H,0)),0)*IFERROR(INDEX('{Dropdowns}'!$K:$K,MATCH($E$165&amp;"|"&amp;$I163,'{Dropdowns}'!$H:$H,0)),0)))</f>
        <v/>
      </c>
      <c r="P163" s="451" t="n"/>
    </row>
    <row r="164" ht="13.35" customHeight="1" s="162">
      <c r="B164" s="289" t="inlineStr">
        <is>
          <t>Filter Manufacturer</t>
        </is>
      </c>
      <c r="C164" s="174" t="n"/>
      <c r="D164" s="173" t="n"/>
      <c r="E164" s="288" t="n"/>
      <c r="F164" s="174" t="n"/>
      <c r="G164" s="173" t="n"/>
      <c r="I164" s="291" t="n"/>
      <c r="J164" s="195">
        <f>IF(COUNT(P164:R164)=0,"",AVERAGE(P164:R164))</f>
        <v/>
      </c>
      <c r="K164" s="195">
        <f>IF(OR($I164="",J164=""),"",IF(OR(ISTEXT(J164),$E$165="N/A",$E$165="Not Avail.",$E$165="Not Acc.",$E$165="N/L",$I164="N/A",$I164="Not Avail.",$I164="Not Acc.",$I164="N/L"),"",J164*IFERROR(INDEX('{Dropdowns}'!$J:$J,MATCH($E$165&amp;"|"&amp;$I164,'{Dropdowns}'!$H:$H,0)),0)*IFERROR(INDEX('{Dropdowns}'!$K:$K,MATCH($E$165&amp;"|"&amp;$I164,'{Dropdowns}'!$H:$H,0)),0)))</f>
        <v/>
      </c>
      <c r="L164" s="195">
        <f>IF(COUNT(S164:U164)=0,"",AVERAGE(S164:U164))</f>
        <v/>
      </c>
      <c r="M164" s="195">
        <f>IF(OR($I164="",L164=""),"",IF(OR(ISTEXT(L164),$E$165="N/A",$E$165="Not Avail.",$E$165="Not Acc.",$E$165="N/L",$I164="N/A",$I164="Not Avail.",$I164="Not Acc.",$I164="N/L"),"",L164*IFERROR(INDEX('{Dropdowns}'!$J:$J,MATCH($E$165&amp;"|"&amp;$I164,'{Dropdowns}'!$H:$H,0)),0)*IFERROR(INDEX('{Dropdowns}'!$K:$K,MATCH($E$165&amp;"|"&amp;$I164,'{Dropdowns}'!$H:$H,0)),0)))</f>
        <v/>
      </c>
      <c r="P164" s="451" t="n"/>
    </row>
    <row r="165" ht="13.35" customHeight="1" s="162">
      <c r="B165" s="289" t="inlineStr">
        <is>
          <t>Filter Type</t>
        </is>
      </c>
      <c r="C165" s="174" t="n"/>
      <c r="D165" s="173" t="n"/>
      <c r="E165" s="291" t="n"/>
      <c r="F165" s="174" t="n"/>
      <c r="G165" s="173" t="n"/>
      <c r="I165" s="291" t="n"/>
      <c r="J165" s="195">
        <f>IF(COUNT(P165:R165)=0,"",AVERAGE(P165:R165))</f>
        <v/>
      </c>
      <c r="K165" s="195">
        <f>IF(OR($I165="",J165=""),"",IF(OR(ISTEXT(J165),$E$165="N/A",$E$165="Not Avail.",$E$165="Not Acc.",$E$165="N/L",$I165="N/A",$I165="Not Avail.",$I165="Not Acc.",$I165="N/L"),"",J165*IFERROR(INDEX('{Dropdowns}'!$J:$J,MATCH($E$165&amp;"|"&amp;$I165,'{Dropdowns}'!$H:$H,0)),0)*IFERROR(INDEX('{Dropdowns}'!$K:$K,MATCH($E$165&amp;"|"&amp;$I165,'{Dropdowns}'!$H:$H,0)),0)))</f>
        <v/>
      </c>
      <c r="L165" s="195">
        <f>IF(COUNT(S165:U165)=0,"",AVERAGE(S165:U165))</f>
        <v/>
      </c>
      <c r="M165" s="195">
        <f>IF(OR($I165="",L165=""),"",IF(OR(ISTEXT(L165),$E$165="N/A",$E$165="Not Avail.",$E$165="Not Acc.",$E$165="N/L",$I165="N/A",$I165="Not Avail.",$I165="Not Acc.",$I165="N/L"),"",L165*IFERROR(INDEX('{Dropdowns}'!$J:$J,MATCH($E$165&amp;"|"&amp;$I165,'{Dropdowns}'!$H:$H,0)),0)*IFERROR(INDEX('{Dropdowns}'!$K:$K,MATCH($E$165&amp;"|"&amp;$I165,'{Dropdowns}'!$H:$H,0)),0)))</f>
        <v/>
      </c>
      <c r="P165" s="451" t="n"/>
    </row>
    <row r="166" ht="13.35" customHeight="1" s="162">
      <c r="B166" s="289" t="inlineStr">
        <is>
          <t>Instrument</t>
        </is>
      </c>
      <c r="C166" s="174" t="n"/>
      <c r="D166" s="173" t="n"/>
      <c r="E166" s="288" t="n"/>
      <c r="F166" s="174" t="n"/>
      <c r="G166" s="173" t="n"/>
      <c r="I166" s="291" t="n"/>
      <c r="J166" s="195">
        <f>IF(COUNT(P166:R166)=0,"",AVERAGE(P166:R166))</f>
        <v/>
      </c>
      <c r="K166" s="195">
        <f>IF(OR($I166="",J166=""),"",IF(OR(ISTEXT(J166),$E$165="N/A",$E$165="Not Avail.",$E$165="Not Acc.",$E$165="N/L",$I166="N/A",$I166="Not Avail.",$I166="Not Acc.",$I166="N/L"),"",J166*IFERROR(INDEX('{Dropdowns}'!$J:$J,MATCH($E$165&amp;"|"&amp;$I166,'{Dropdowns}'!$H:$H,0)),0)*IFERROR(INDEX('{Dropdowns}'!$K:$K,MATCH($E$165&amp;"|"&amp;$I166,'{Dropdowns}'!$H:$H,0)),0)))</f>
        <v/>
      </c>
      <c r="L166" s="195">
        <f>IF(COUNT(S166:U166)=0,"",AVERAGE(S166:U166))</f>
        <v/>
      </c>
      <c r="M166" s="195">
        <f>IF(OR($I166="",L166=""),"",IF(OR(ISTEXT(L166),$E$165="N/A",$E$165="Not Avail.",$E$165="Not Acc.",$E$165="N/L",$I166="N/A",$I166="Not Avail.",$I166="Not Acc.",$I166="N/L"),"",L166*IFERROR(INDEX('{Dropdowns}'!$J:$J,MATCH($E$165&amp;"|"&amp;$I166,'{Dropdowns}'!$H:$H,0)),0)*IFERROR(INDEX('{Dropdowns}'!$K:$K,MATCH($E$165&amp;"|"&amp;$I166,'{Dropdowns}'!$H:$H,0)),0)))</f>
        <v/>
      </c>
      <c r="P166" s="451" t="n"/>
    </row>
    <row r="167" ht="13.35" customHeight="1" s="162">
      <c r="B167" s="188" t="inlineStr">
        <is>
          <t>Hood Airflow Totals</t>
        </is>
      </c>
      <c r="C167" s="174" t="n"/>
      <c r="D167" s="174" t="n"/>
      <c r="E167" s="174" t="n"/>
      <c r="F167" s="174" t="n"/>
      <c r="G167" s="173" t="n"/>
      <c r="I167" s="291" t="n"/>
      <c r="J167" s="195">
        <f>IF(COUNT(P167:R167)=0,"",AVERAGE(P167:R167))</f>
        <v/>
      </c>
      <c r="K167" s="195">
        <f>IF(OR($I167="",J167=""),"",IF(OR(ISTEXT(J167),$E$165="N/A",$E$165="Not Avail.",$E$165="Not Acc.",$E$165="N/L",$I167="N/A",$I167="Not Avail.",$I167="Not Acc.",$I167="N/L"),"",J167*IFERROR(INDEX('{Dropdowns}'!$J:$J,MATCH($E$165&amp;"|"&amp;$I167,'{Dropdowns}'!$H:$H,0)),0)*IFERROR(INDEX('{Dropdowns}'!$K:$K,MATCH($E$165&amp;"|"&amp;$I167,'{Dropdowns}'!$H:$H,0)),0)))</f>
        <v/>
      </c>
      <c r="L167" s="195">
        <f>IF(COUNT(S167:U167)=0,"",AVERAGE(S167:U167))</f>
        <v/>
      </c>
      <c r="M167" s="195">
        <f>IF(OR($I167="",L167=""),"",IF(OR(ISTEXT(L167),$E$165="N/A",$E$165="Not Avail.",$E$165="Not Acc.",$E$165="N/L",$I167="N/A",$I167="Not Avail.",$I167="Not Acc.",$I167="N/L"),"",L167*IFERROR(INDEX('{Dropdowns}'!$J:$J,MATCH($E$165&amp;"|"&amp;$I167,'{Dropdowns}'!$H:$H,0)),0)*IFERROR(INDEX('{Dropdowns}'!$K:$K,MATCH($E$165&amp;"|"&amp;$I167,'{Dropdowns}'!$H:$H,0)),0)))</f>
        <v/>
      </c>
      <c r="P167" s="451" t="n"/>
    </row>
    <row r="168" ht="13.35" customHeight="1" s="162">
      <c r="B168" s="292" t="inlineStr">
        <is>
          <t>Design</t>
        </is>
      </c>
      <c r="C168" s="173" t="n"/>
      <c r="D168" s="292" t="inlineStr">
        <is>
          <t>Initial</t>
        </is>
      </c>
      <c r="E168" s="173" t="n"/>
      <c r="F168" s="292" t="inlineStr">
        <is>
          <t>Final</t>
        </is>
      </c>
      <c r="G168" s="173" t="n"/>
      <c r="I168" s="291" t="n"/>
      <c r="J168" s="195">
        <f>IF(COUNT(P168:R168)=0,"",AVERAGE(P168:R168))</f>
        <v/>
      </c>
      <c r="K168" s="195">
        <f>IF(OR($I168="",J168=""),"",IF(OR(ISTEXT(J168),$E$165="N/A",$E$165="Not Avail.",$E$165="Not Acc.",$E$165="N/L",$I168="N/A",$I168="Not Avail.",$I168="Not Acc.",$I168="N/L"),"",J168*IFERROR(INDEX('{Dropdowns}'!$J:$J,MATCH($E$165&amp;"|"&amp;$I168,'{Dropdowns}'!$H:$H,0)),0)*IFERROR(INDEX('{Dropdowns}'!$K:$K,MATCH($E$165&amp;"|"&amp;$I168,'{Dropdowns}'!$H:$H,0)),0)))</f>
        <v/>
      </c>
      <c r="L168" s="195">
        <f>IF(COUNT(S168:U168)=0,"",AVERAGE(S168:U168))</f>
        <v/>
      </c>
      <c r="M168" s="195">
        <f>IF(OR($I168="",L168=""),"",IF(OR(ISTEXT(L168),$E$165="N/A",$E$165="Not Avail.",$E$165="Not Acc.",$E$165="N/L",$I168="N/A",$I168="Not Avail.",$I168="Not Acc.",$I168="N/L"),"",L168*IFERROR(INDEX('{Dropdowns}'!$J:$J,MATCH($E$165&amp;"|"&amp;$I168,'{Dropdowns}'!$H:$H,0)),0)*IFERROR(INDEX('{Dropdowns}'!$K:$K,MATCH($E$165&amp;"|"&amp;$I168,'{Dropdowns}'!$H:$H,0)),0)))</f>
        <v/>
      </c>
      <c r="P168" s="451" t="n"/>
    </row>
    <row r="169" ht="13.35" customHeight="1" s="162">
      <c r="B169" s="195">
        <f>IF(E156=0,"", E156)</f>
        <v/>
      </c>
      <c r="C169" s="173" t="n"/>
      <c r="D169" s="195">
        <f>IF(SUM(K157:K170)=0,"",SUM(K157:K170))</f>
        <v/>
      </c>
      <c r="E169" s="173" t="n"/>
      <c r="F169" s="195">
        <f>IF(SUM(M157:M170)=0,"",SUM(M157:M170))</f>
        <v/>
      </c>
      <c r="G169" s="173" t="n"/>
      <c r="H169" s="68">
        <f>IF(OR(B169="",B169=0),"",IF(F169="",IF(D169="","",IF(OR(ISTEXT(D169),ISTEXT(B169)),"",D169/B169)),IF(OR(ISTEXT(F169),ISTEXT(B169)),"",F169/B169)))</f>
        <v/>
      </c>
      <c r="I169" s="291" t="n"/>
      <c r="J169" s="195">
        <f>IF(COUNT(P169:R169)=0,"",AVERAGE(P169:R169))</f>
        <v/>
      </c>
      <c r="K169" s="195">
        <f>IF(OR($I169="",J169=""),"",IF(OR(ISTEXT(J169),$E$165="N/A",$E$165="Not Avail.",$E$165="Not Acc.",$E$165="N/L",$I169="N/A",$I169="Not Avail.",$I169="Not Acc.",$I169="N/L"),"",J169*IFERROR(INDEX('{Dropdowns}'!$J:$J,MATCH($E$165&amp;"|"&amp;$I169,'{Dropdowns}'!$H:$H,0)),0)*IFERROR(INDEX('{Dropdowns}'!$K:$K,MATCH($E$165&amp;"|"&amp;$I169,'{Dropdowns}'!$H:$H,0)),0)))</f>
        <v/>
      </c>
      <c r="L169" s="195">
        <f>IF(COUNT(S169:U169)=0,"",AVERAGE(S169:U169))</f>
        <v/>
      </c>
      <c r="M169" s="195">
        <f>IF(OR($I169="",L169=""),"",IF(OR(ISTEXT(L169),$E$165="N/A",$E$165="Not Avail.",$E$165="Not Acc.",$E$165="N/L",$I169="N/A",$I169="Not Avail.",$I169="Not Acc.",$I169="N/L"),"",L169*IFERROR(INDEX('{Dropdowns}'!$J:$J,MATCH($E$165&amp;"|"&amp;$I169,'{Dropdowns}'!$H:$H,0)),0)*IFERROR(INDEX('{Dropdowns}'!$K:$K,MATCH($E$165&amp;"|"&amp;$I169,'{Dropdowns}'!$H:$H,0)),0)))</f>
        <v/>
      </c>
      <c r="P169" s="455" t="n"/>
    </row>
    <row r="170" ht="13.35" customHeight="1" s="162">
      <c r="B170" s="195" t="inlineStr">
        <is>
          <t>CFM / ft</t>
        </is>
      </c>
      <c r="C170" s="173" t="n"/>
      <c r="D170" s="195">
        <f>IF(OR(D169="",E158="",E158=0),"",IF(OR(ISTEXT(D169),ISTEXT(E158)),"",D169/E158))</f>
        <v/>
      </c>
      <c r="E170" s="173" t="n"/>
      <c r="F170" s="195">
        <f>IF(OR(F169="",E158="",E158=0),"",IF(OR(ISTEXT(F169),ISTEXT(E158)),"",F169/E158))</f>
        <v/>
      </c>
      <c r="G170" s="173" t="n"/>
      <c r="I170" s="291" t="n"/>
      <c r="J170" s="195">
        <f>IF(COUNT(P170:R170)=0,"",AVERAGE(P170:R170))</f>
        <v/>
      </c>
      <c r="K170" s="195">
        <f>IF(OR($I170="",J170=""),"",IF(OR(ISTEXT(J170),$E$165="N/A",$E$165="Not Avail.",$E$165="Not Acc.",$E$165="N/L",$I170="N/A",$I170="Not Avail.",$I170="Not Acc.",$I170="N/L"),"",J170*IFERROR(INDEX('{Dropdowns}'!$J:$J,MATCH($E$165&amp;"|"&amp;$I170,'{Dropdowns}'!$H:$H,0)),0)*IFERROR(INDEX('{Dropdowns}'!$K:$K,MATCH($E$165&amp;"|"&amp;$I170,'{Dropdowns}'!$H:$H,0)),0)))</f>
        <v/>
      </c>
      <c r="L170" s="195">
        <f>IF(COUNT(S170:U170)=0,"",AVERAGE(S170:U170))</f>
        <v/>
      </c>
      <c r="M170" s="195">
        <f>IF(OR($I170="",L170=""),"",IF(OR(ISTEXT(L170),$E$165="N/A",$E$165="Not Avail.",$E$165="Not Acc.",$E$165="N/L",$I170="N/A",$I170="Not Avail.",$I170="Not Acc.",$I170="N/L"),"",L170*IFERROR(INDEX('{Dropdowns}'!$J:$J,MATCH($E$165&amp;"|"&amp;$I170,'{Dropdowns}'!$H:$H,0)),0)*IFERROR(INDEX('{Dropdowns}'!$K:$K,MATCH($E$165&amp;"|"&amp;$I170,'{Dropdowns}'!$H:$H,0)),0)))</f>
        <v/>
      </c>
    </row>
    <row r="171"/>
    <row r="172" ht="13.35" customHeight="1" s="162">
      <c r="B172" s="200" t="inlineStr">
        <is>
          <t>System</t>
        </is>
      </c>
      <c r="C172" s="403" t="n"/>
      <c r="D172" s="209">
        <f>IF('{Equipment Data Entry}'!B133="","",'{Equipment Data Entry}'!B133)</f>
        <v/>
      </c>
      <c r="E172" s="418" t="n"/>
      <c r="F172" s="403" t="n"/>
      <c r="G172" s="200" t="inlineStr">
        <is>
          <t>Service</t>
        </is>
      </c>
      <c r="H172" s="403" t="n"/>
      <c r="I172" s="210">
        <f>IF('{Equipment Data Entry}'!C133="","",'{Equipment Data Entry}'!C133)</f>
        <v/>
      </c>
      <c r="J172" s="418" t="n"/>
      <c r="K172" s="418" t="n"/>
      <c r="L172" s="418" t="n"/>
      <c r="M172" s="403" t="n"/>
      <c r="P172" s="448" t="inlineStr">
        <is>
          <t>Technician Notes</t>
        </is>
      </c>
    </row>
    <row r="173" ht="13.35" customHeight="1" s="162">
      <c r="B173" s="422" t="n"/>
      <c r="C173" s="423" t="n"/>
      <c r="D173" s="422" t="n"/>
      <c r="E173" s="424" t="n"/>
      <c r="F173" s="423" t="n"/>
      <c r="G173" s="422" t="n"/>
      <c r="H173" s="423" t="n"/>
      <c r="I173" s="422" t="n"/>
      <c r="J173" s="424" t="n"/>
      <c r="K173" s="424" t="n"/>
      <c r="L173" s="424" t="n"/>
      <c r="M173" s="423" t="n"/>
      <c r="P173" s="451" t="n"/>
    </row>
    <row r="174" ht="13.35" customHeight="1" s="162">
      <c r="B174" s="5" t="n"/>
      <c r="C174" s="5" t="n"/>
      <c r="P174" s="451" t="n"/>
    </row>
    <row r="175" ht="13.35" customHeight="1" s="162">
      <c r="B175" s="188" t="inlineStr">
        <is>
          <t>Design Information</t>
        </is>
      </c>
      <c r="C175" s="174" t="n"/>
      <c r="D175" s="174" t="n"/>
      <c r="E175" s="174" t="n"/>
      <c r="F175" s="174" t="n"/>
      <c r="G175" s="173" t="n"/>
      <c r="I175" s="188" t="inlineStr">
        <is>
          <t>Hood Airflow</t>
        </is>
      </c>
      <c r="J175" s="174" t="n"/>
      <c r="K175" s="174" t="n"/>
      <c r="L175" s="174" t="n"/>
      <c r="M175" s="173" t="n"/>
      <c r="P175" s="451" t="n"/>
    </row>
    <row r="176" ht="13.35" customHeight="1" s="162">
      <c r="B176" s="289" t="inlineStr">
        <is>
          <t>Hood Manufacturer</t>
        </is>
      </c>
      <c r="C176" s="174" t="n"/>
      <c r="D176" s="173" t="n"/>
      <c r="E176" s="287">
        <f>IF('{Equipment Data Entry}'!E133="","",'{Equipment Data Entry}'!E133)</f>
        <v/>
      </c>
      <c r="F176" s="174" t="n"/>
      <c r="G176" s="173" t="n"/>
      <c r="I176" s="290" t="inlineStr">
        <is>
          <t>Filter Size</t>
        </is>
      </c>
      <c r="J176" s="290" t="inlineStr">
        <is>
          <t>Initial VEL</t>
        </is>
      </c>
      <c r="K176" s="290" t="inlineStr">
        <is>
          <t>Initial CFM</t>
        </is>
      </c>
      <c r="L176" s="290" t="inlineStr">
        <is>
          <t>Final VEL</t>
        </is>
      </c>
      <c r="M176" s="290" t="inlineStr">
        <is>
          <t>Final CFM</t>
        </is>
      </c>
      <c r="P176" s="469" t="inlineStr">
        <is>
          <t>Velocity readings (fpm) – 3 per filter for Airfoil; J/L average them (or type a single value over the formula)</t>
        </is>
      </c>
    </row>
    <row r="177" ht="13.35" customHeight="1" s="162">
      <c r="B177" s="289" t="inlineStr">
        <is>
          <t>Design Airflow (CFM)</t>
        </is>
      </c>
      <c r="C177" s="174" t="n"/>
      <c r="D177" s="173" t="n"/>
      <c r="E177" s="287">
        <f>IF('{Equipment Data Entry}'!F133="","",'{Equipment Data Entry}'!F133)</f>
        <v/>
      </c>
      <c r="F177" s="174" t="n"/>
      <c r="G177" s="173" t="n"/>
      <c r="I177" s="440" t="n"/>
      <c r="J177" s="440" t="n"/>
      <c r="K177" s="440" t="n"/>
      <c r="L177" s="440" t="n"/>
      <c r="M177" s="440" t="n"/>
      <c r="P177" s="470" t="inlineStr">
        <is>
          <t>Init 1</t>
        </is>
      </c>
      <c r="Q177" s="471" t="inlineStr">
        <is>
          <t>Init 2</t>
        </is>
      </c>
      <c r="R177" s="471" t="inlineStr">
        <is>
          <t>Init 3</t>
        </is>
      </c>
      <c r="S177" s="471" t="inlineStr">
        <is>
          <t>Final 1</t>
        </is>
      </c>
      <c r="T177" s="471" t="inlineStr">
        <is>
          <t>Final 2</t>
        </is>
      </c>
      <c r="U177" s="471" t="inlineStr">
        <is>
          <t>Final 3</t>
        </is>
      </c>
    </row>
    <row r="178" ht="13.35" customHeight="1" s="162">
      <c r="B178" s="289" t="inlineStr">
        <is>
          <t>Associated Exhaust Fan</t>
        </is>
      </c>
      <c r="C178" s="174" t="n"/>
      <c r="D178" s="173" t="n"/>
      <c r="E178" s="288" t="n"/>
      <c r="F178" s="174" t="n"/>
      <c r="G178" s="173" t="n"/>
      <c r="I178" s="291" t="n"/>
      <c r="J178" s="195">
        <f>IF(COUNT(P178:R178)=0,"",AVERAGE(P178:R178))</f>
        <v/>
      </c>
      <c r="K178" s="195">
        <f>IF(OR($I178="",J178=""),"",IF(OR(ISTEXT(J178),$E$186="N/A",$E$186="Not Avail.",$E$186="Not Acc.",$E$186="N/L",$I178="N/A",$I178="Not Avail.",$I178="Not Acc.",$I178="N/L"),"",J178*IFERROR(INDEX('{Dropdowns}'!$J:$J,MATCH($E$186&amp;"|"&amp;$I178,'{Dropdowns}'!$H:$H,0)),0)*IFERROR(INDEX('{Dropdowns}'!$K:$K,MATCH($E$186&amp;"|"&amp;$I178,'{Dropdowns}'!$H:$H,0)),0)))</f>
        <v/>
      </c>
      <c r="L178" s="195">
        <f>IF(COUNT(S178:U178)=0,"",AVERAGE(S178:U178))</f>
        <v/>
      </c>
      <c r="M178" s="195">
        <f>IF(OR($I178="",L178=""),"",IF(OR(ISTEXT(L178),$E$186="N/A",$E$186="Not Avail.",$E$186="Not Acc.",$E$186="N/L",$I178="N/A",$I178="Not Avail.",$I178="Not Acc.",$I178="N/L"),"",L178*IFERROR(INDEX('{Dropdowns}'!$J:$J,MATCH($E$186&amp;"|"&amp;$I178,'{Dropdowns}'!$H:$H,0)),0)*IFERROR(INDEX('{Dropdowns}'!$K:$K,MATCH($E$186&amp;"|"&amp;$I178,'{Dropdowns}'!$H:$H,0)),0)))</f>
        <v/>
      </c>
      <c r="P178" s="451" t="n"/>
    </row>
    <row r="179" ht="13.35" customHeight="1" s="162">
      <c r="B179" s="289" t="inlineStr">
        <is>
          <t>Hood Length (ft)</t>
        </is>
      </c>
      <c r="C179" s="174" t="n"/>
      <c r="D179" s="173" t="n"/>
      <c r="E179" s="288">
        <f>IF('{Equipment Data Entry}'!I133="","",'{Equipment Data Entry}'!I133)</f>
        <v/>
      </c>
      <c r="F179" s="174" t="n"/>
      <c r="G179" s="173" t="n"/>
      <c r="I179" s="291" t="n"/>
      <c r="J179" s="195">
        <f>IF(COUNT(P179:R179)=0,"",AVERAGE(P179:R179))</f>
        <v/>
      </c>
      <c r="K179" s="195">
        <f>IF(OR($I179="",J179=""),"",IF(OR(ISTEXT(J179),$E$186="N/A",$E$186="Not Avail.",$E$186="Not Acc.",$E$186="N/L",$I179="N/A",$I179="Not Avail.",$I179="Not Acc.",$I179="N/L"),"",J179*IFERROR(INDEX('{Dropdowns}'!$J:$J,MATCH($E$186&amp;"|"&amp;$I179,'{Dropdowns}'!$H:$H,0)),0)*IFERROR(INDEX('{Dropdowns}'!$K:$K,MATCH($E$186&amp;"|"&amp;$I179,'{Dropdowns}'!$H:$H,0)),0)))</f>
        <v/>
      </c>
      <c r="L179" s="195">
        <f>IF(COUNT(S179:U179)=0,"",AVERAGE(S179:U179))</f>
        <v/>
      </c>
      <c r="M179" s="195">
        <f>IF(OR($I179="",L179=""),"",IF(OR(ISTEXT(L179),$E$186="N/A",$E$186="Not Avail.",$E$186="Not Acc.",$E$186="N/L",$I179="N/A",$I179="Not Avail.",$I179="Not Acc.",$I179="N/L"),"",L179*IFERROR(INDEX('{Dropdowns}'!$J:$J,MATCH($E$186&amp;"|"&amp;$I179,'{Dropdowns}'!$H:$H,0)),0)*IFERROR(INDEX('{Dropdowns}'!$K:$K,MATCH($E$186&amp;"|"&amp;$I179,'{Dropdowns}'!$H:$H,0)),0)))</f>
        <v/>
      </c>
      <c r="P179" s="451" t="n"/>
    </row>
    <row r="180" ht="13.35" customHeight="1" s="162">
      <c r="B180" s="188" t="inlineStr">
        <is>
          <t>Hood Data</t>
        </is>
      </c>
      <c r="C180" s="174" t="n"/>
      <c r="D180" s="174" t="n"/>
      <c r="E180" s="174" t="n"/>
      <c r="F180" s="174" t="n"/>
      <c r="G180" s="173" t="n"/>
      <c r="I180" s="291" t="n"/>
      <c r="J180" s="195">
        <f>IF(COUNT(P180:R180)=0,"",AVERAGE(P180:R180))</f>
        <v/>
      </c>
      <c r="K180" s="195">
        <f>IF(OR($I180="",J180=""),"",IF(OR(ISTEXT(J180),$E$186="N/A",$E$186="Not Avail.",$E$186="Not Acc.",$E$186="N/L",$I180="N/A",$I180="Not Avail.",$I180="Not Acc.",$I180="N/L"),"",J180*IFERROR(INDEX('{Dropdowns}'!$J:$J,MATCH($E$186&amp;"|"&amp;$I180,'{Dropdowns}'!$H:$H,0)),0)*IFERROR(INDEX('{Dropdowns}'!$K:$K,MATCH($E$186&amp;"|"&amp;$I180,'{Dropdowns}'!$H:$H,0)),0)))</f>
        <v/>
      </c>
      <c r="L180" s="195">
        <f>IF(COUNT(S180:U180)=0,"",AVERAGE(S180:U180))</f>
        <v/>
      </c>
      <c r="M180" s="195">
        <f>IF(OR($I180="",L180=""),"",IF(OR(ISTEXT(L180),$E$186="N/A",$E$186="Not Avail.",$E$186="Not Acc.",$E$186="N/L",$I180="N/A",$I180="Not Avail.",$I180="Not Acc.",$I180="N/L"),"",L180*IFERROR(INDEX('{Dropdowns}'!$J:$J,MATCH($E$186&amp;"|"&amp;$I180,'{Dropdowns}'!$H:$H,0)),0)*IFERROR(INDEX('{Dropdowns}'!$K:$K,MATCH($E$186&amp;"|"&amp;$I180,'{Dropdowns}'!$H:$H,0)),0)))</f>
        <v/>
      </c>
      <c r="P180" s="451" t="n"/>
    </row>
    <row r="181" ht="13.35" customHeight="1" s="162">
      <c r="B181" s="289" t="inlineStr">
        <is>
          <t>Manufacturer</t>
        </is>
      </c>
      <c r="C181" s="174" t="n"/>
      <c r="D181" s="173" t="n"/>
      <c r="E181" s="287">
        <f>E176</f>
        <v/>
      </c>
      <c r="F181" s="174" t="n"/>
      <c r="G181" s="173" t="n"/>
      <c r="I181" s="291" t="n"/>
      <c r="J181" s="195">
        <f>IF(COUNT(P181:R181)=0,"",AVERAGE(P181:R181))</f>
        <v/>
      </c>
      <c r="K181" s="195">
        <f>IF(OR($I181="",J181=""),"",IF(OR(ISTEXT(J181),$E$186="N/A",$E$186="Not Avail.",$E$186="Not Acc.",$E$186="N/L",$I181="N/A",$I181="Not Avail.",$I181="Not Acc.",$I181="N/L"),"",J181*IFERROR(INDEX('{Dropdowns}'!$J:$J,MATCH($E$186&amp;"|"&amp;$I181,'{Dropdowns}'!$H:$H,0)),0)*IFERROR(INDEX('{Dropdowns}'!$K:$K,MATCH($E$186&amp;"|"&amp;$I181,'{Dropdowns}'!$H:$H,0)),0)))</f>
        <v/>
      </c>
      <c r="L181" s="195">
        <f>IF(COUNT(S181:U181)=0,"",AVERAGE(S181:U181))</f>
        <v/>
      </c>
      <c r="M181" s="195">
        <f>IF(OR($I181="",L181=""),"",IF(OR(ISTEXT(L181),$E$186="N/A",$E$186="Not Avail.",$E$186="Not Acc.",$E$186="N/L",$I181="N/A",$I181="Not Avail.",$I181="Not Acc.",$I181="N/L"),"",L181*IFERROR(INDEX('{Dropdowns}'!$J:$J,MATCH($E$186&amp;"|"&amp;$I181,'{Dropdowns}'!$H:$H,0)),0)*IFERROR(INDEX('{Dropdowns}'!$K:$K,MATCH($E$186&amp;"|"&amp;$I181,'{Dropdowns}'!$H:$H,0)),0)))</f>
        <v/>
      </c>
      <c r="P181" s="451" t="n"/>
    </row>
    <row r="182" ht="13.35" customHeight="1" s="162">
      <c r="B182" s="289" t="inlineStr">
        <is>
          <t>Model Number</t>
        </is>
      </c>
      <c r="C182" s="174" t="n"/>
      <c r="D182" s="173" t="n"/>
      <c r="E182" s="287">
        <f>IF('{Equipment Data Entry}'!H133="","",'{Equipment Data Entry}'!H133)</f>
        <v/>
      </c>
      <c r="F182" s="174" t="n"/>
      <c r="G182" s="173" t="n"/>
      <c r="I182" s="291" t="n"/>
      <c r="J182" s="195">
        <f>IF(COUNT(P182:R182)=0,"",AVERAGE(P182:R182))</f>
        <v/>
      </c>
      <c r="K182" s="195">
        <f>IF(OR($I182="",J182=""),"",IF(OR(ISTEXT(J182),$E$186="N/A",$E$186="Not Avail.",$E$186="Not Acc.",$E$186="N/L",$I182="N/A",$I182="Not Avail.",$I182="Not Acc.",$I182="N/L"),"",J182*IFERROR(INDEX('{Dropdowns}'!$J:$J,MATCH($E$186&amp;"|"&amp;$I182,'{Dropdowns}'!$H:$H,0)),0)*IFERROR(INDEX('{Dropdowns}'!$K:$K,MATCH($E$186&amp;"|"&amp;$I182,'{Dropdowns}'!$H:$H,0)),0)))</f>
        <v/>
      </c>
      <c r="L182" s="195">
        <f>IF(COUNT(S182:U182)=0,"",AVERAGE(S182:U182))</f>
        <v/>
      </c>
      <c r="M182" s="195">
        <f>IF(OR($I182="",L182=""),"",IF(OR(ISTEXT(L182),$E$186="N/A",$E$186="Not Avail.",$E$186="Not Acc.",$E$186="N/L",$I182="N/A",$I182="Not Avail.",$I182="Not Acc.",$I182="N/L"),"",L182*IFERROR(INDEX('{Dropdowns}'!$J:$J,MATCH($E$186&amp;"|"&amp;$I182,'{Dropdowns}'!$H:$H,0)),0)*IFERROR(INDEX('{Dropdowns}'!$K:$K,MATCH($E$186&amp;"|"&amp;$I182,'{Dropdowns}'!$H:$H,0)),0)))</f>
        <v/>
      </c>
      <c r="P182" s="451" t="n"/>
    </row>
    <row r="183" ht="13.35" customHeight="1" s="162">
      <c r="B183" s="289" t="inlineStr">
        <is>
          <t>Serial Number</t>
        </is>
      </c>
      <c r="C183" s="174" t="n"/>
      <c r="D183" s="173" t="n"/>
      <c r="E183" s="288" t="n"/>
      <c r="F183" s="174" t="n"/>
      <c r="G183" s="173" t="n"/>
      <c r="I183" s="291" t="n"/>
      <c r="J183" s="195">
        <f>IF(COUNT(P183:R183)=0,"",AVERAGE(P183:R183))</f>
        <v/>
      </c>
      <c r="K183" s="195">
        <f>IF(OR($I183="",J183=""),"",IF(OR(ISTEXT(J183),$E$186="N/A",$E$186="Not Avail.",$E$186="Not Acc.",$E$186="N/L",$I183="N/A",$I183="Not Avail.",$I183="Not Acc.",$I183="N/L"),"",J183*IFERROR(INDEX('{Dropdowns}'!$J:$J,MATCH($E$186&amp;"|"&amp;$I183,'{Dropdowns}'!$H:$H,0)),0)*IFERROR(INDEX('{Dropdowns}'!$K:$K,MATCH($E$186&amp;"|"&amp;$I183,'{Dropdowns}'!$H:$H,0)),0)))</f>
        <v/>
      </c>
      <c r="L183" s="195">
        <f>IF(COUNT(S183:U183)=0,"",AVERAGE(S183:U183))</f>
        <v/>
      </c>
      <c r="M183" s="195">
        <f>IF(OR($I183="",L183=""),"",IF(OR(ISTEXT(L183),$E$186="N/A",$E$186="Not Avail.",$E$186="Not Acc.",$E$186="N/L",$I183="N/A",$I183="Not Avail.",$I183="Not Acc.",$I183="N/L"),"",L183*IFERROR(INDEX('{Dropdowns}'!$J:$J,MATCH($E$186&amp;"|"&amp;$I183,'{Dropdowns}'!$H:$H,0)),0)*IFERROR(INDEX('{Dropdowns}'!$K:$K,MATCH($E$186&amp;"|"&amp;$I183,'{Dropdowns}'!$H:$H,0)),0)))</f>
        <v/>
      </c>
      <c r="P183" s="451" t="n"/>
    </row>
    <row r="184" ht="13.35" customHeight="1" s="162">
      <c r="B184" s="289" t="inlineStr">
        <is>
          <t>Hood Type</t>
        </is>
      </c>
      <c r="C184" s="174" t="n"/>
      <c r="D184" s="173" t="n"/>
      <c r="E184" s="288" t="n"/>
      <c r="F184" s="174" t="n"/>
      <c r="G184" s="173" t="n"/>
      <c r="I184" s="291" t="n"/>
      <c r="J184" s="195">
        <f>IF(COUNT(P184:R184)=0,"",AVERAGE(P184:R184))</f>
        <v/>
      </c>
      <c r="K184" s="195">
        <f>IF(OR($I184="",J184=""),"",IF(OR(ISTEXT(J184),$E$186="N/A",$E$186="Not Avail.",$E$186="Not Acc.",$E$186="N/L",$I184="N/A",$I184="Not Avail.",$I184="Not Acc.",$I184="N/L"),"",J184*IFERROR(INDEX('{Dropdowns}'!$J:$J,MATCH($E$186&amp;"|"&amp;$I184,'{Dropdowns}'!$H:$H,0)),0)*IFERROR(INDEX('{Dropdowns}'!$K:$K,MATCH($E$186&amp;"|"&amp;$I184,'{Dropdowns}'!$H:$H,0)),0)))</f>
        <v/>
      </c>
      <c r="L184" s="195">
        <f>IF(COUNT(S184:U184)=0,"",AVERAGE(S184:U184))</f>
        <v/>
      </c>
      <c r="M184" s="195">
        <f>IF(OR($I184="",L184=""),"",IF(OR(ISTEXT(L184),$E$186="N/A",$E$186="Not Avail.",$E$186="Not Acc.",$E$186="N/L",$I184="N/A",$I184="Not Avail.",$I184="Not Acc.",$I184="N/L"),"",L184*IFERROR(INDEX('{Dropdowns}'!$J:$J,MATCH($E$186&amp;"|"&amp;$I184,'{Dropdowns}'!$H:$H,0)),0)*IFERROR(INDEX('{Dropdowns}'!$K:$K,MATCH($E$186&amp;"|"&amp;$I184,'{Dropdowns}'!$H:$H,0)),0)))</f>
        <v/>
      </c>
      <c r="P184" s="451" t="n"/>
    </row>
    <row r="185" ht="13.35" customHeight="1" s="162">
      <c r="B185" s="289" t="inlineStr">
        <is>
          <t>Filter Manufacturer</t>
        </is>
      </c>
      <c r="C185" s="174" t="n"/>
      <c r="D185" s="173" t="n"/>
      <c r="E185" s="288" t="n"/>
      <c r="F185" s="174" t="n"/>
      <c r="G185" s="173" t="n"/>
      <c r="I185" s="291" t="n"/>
      <c r="J185" s="195">
        <f>IF(COUNT(P185:R185)=0,"",AVERAGE(P185:R185))</f>
        <v/>
      </c>
      <c r="K185" s="195">
        <f>IF(OR($I185="",J185=""),"",IF(OR(ISTEXT(J185),$E$186="N/A",$E$186="Not Avail.",$E$186="Not Acc.",$E$186="N/L",$I185="N/A",$I185="Not Avail.",$I185="Not Acc.",$I185="N/L"),"",J185*IFERROR(INDEX('{Dropdowns}'!$J:$J,MATCH($E$186&amp;"|"&amp;$I185,'{Dropdowns}'!$H:$H,0)),0)*IFERROR(INDEX('{Dropdowns}'!$K:$K,MATCH($E$186&amp;"|"&amp;$I185,'{Dropdowns}'!$H:$H,0)),0)))</f>
        <v/>
      </c>
      <c r="L185" s="195">
        <f>IF(COUNT(S185:U185)=0,"",AVERAGE(S185:U185))</f>
        <v/>
      </c>
      <c r="M185" s="195">
        <f>IF(OR($I185="",L185=""),"",IF(OR(ISTEXT(L185),$E$186="N/A",$E$186="Not Avail.",$E$186="Not Acc.",$E$186="N/L",$I185="N/A",$I185="Not Avail.",$I185="Not Acc.",$I185="N/L"),"",L185*IFERROR(INDEX('{Dropdowns}'!$J:$J,MATCH($E$186&amp;"|"&amp;$I185,'{Dropdowns}'!$H:$H,0)),0)*IFERROR(INDEX('{Dropdowns}'!$K:$K,MATCH($E$186&amp;"|"&amp;$I185,'{Dropdowns}'!$H:$H,0)),0)))</f>
        <v/>
      </c>
      <c r="P185" s="451" t="n"/>
    </row>
    <row r="186" ht="13.35" customHeight="1" s="162">
      <c r="B186" s="289" t="inlineStr">
        <is>
          <t>Filter Type</t>
        </is>
      </c>
      <c r="C186" s="174" t="n"/>
      <c r="D186" s="173" t="n"/>
      <c r="E186" s="291" t="n"/>
      <c r="F186" s="174" t="n"/>
      <c r="G186" s="173" t="n"/>
      <c r="I186" s="291" t="n"/>
      <c r="J186" s="195">
        <f>IF(COUNT(P186:R186)=0,"",AVERAGE(P186:R186))</f>
        <v/>
      </c>
      <c r="K186" s="195">
        <f>IF(OR($I186="",J186=""),"",IF(OR(ISTEXT(J186),$E$186="N/A",$E$186="Not Avail.",$E$186="Not Acc.",$E$186="N/L",$I186="N/A",$I186="Not Avail.",$I186="Not Acc.",$I186="N/L"),"",J186*IFERROR(INDEX('{Dropdowns}'!$J:$J,MATCH($E$186&amp;"|"&amp;$I186,'{Dropdowns}'!$H:$H,0)),0)*IFERROR(INDEX('{Dropdowns}'!$K:$K,MATCH($E$186&amp;"|"&amp;$I186,'{Dropdowns}'!$H:$H,0)),0)))</f>
        <v/>
      </c>
      <c r="L186" s="195">
        <f>IF(COUNT(S186:U186)=0,"",AVERAGE(S186:U186))</f>
        <v/>
      </c>
      <c r="M186" s="195">
        <f>IF(OR($I186="",L186=""),"",IF(OR(ISTEXT(L186),$E$186="N/A",$E$186="Not Avail.",$E$186="Not Acc.",$E$186="N/L",$I186="N/A",$I186="Not Avail.",$I186="Not Acc.",$I186="N/L"),"",L186*IFERROR(INDEX('{Dropdowns}'!$J:$J,MATCH($E$186&amp;"|"&amp;$I186,'{Dropdowns}'!$H:$H,0)),0)*IFERROR(INDEX('{Dropdowns}'!$K:$K,MATCH($E$186&amp;"|"&amp;$I186,'{Dropdowns}'!$H:$H,0)),0)))</f>
        <v/>
      </c>
      <c r="P186" s="451" t="n"/>
    </row>
    <row r="187" ht="13.35" customHeight="1" s="162">
      <c r="B187" s="289" t="inlineStr">
        <is>
          <t>Instrument</t>
        </is>
      </c>
      <c r="C187" s="174" t="n"/>
      <c r="D187" s="173" t="n"/>
      <c r="E187" s="288" t="n"/>
      <c r="F187" s="174" t="n"/>
      <c r="G187" s="173" t="n"/>
      <c r="I187" s="291" t="n"/>
      <c r="J187" s="195">
        <f>IF(COUNT(P187:R187)=0,"",AVERAGE(P187:R187))</f>
        <v/>
      </c>
      <c r="K187" s="195">
        <f>IF(OR($I187="",J187=""),"",IF(OR(ISTEXT(J187),$E$186="N/A",$E$186="Not Avail.",$E$186="Not Acc.",$E$186="N/L",$I187="N/A",$I187="Not Avail.",$I187="Not Acc.",$I187="N/L"),"",J187*IFERROR(INDEX('{Dropdowns}'!$J:$J,MATCH($E$186&amp;"|"&amp;$I187,'{Dropdowns}'!$H:$H,0)),0)*IFERROR(INDEX('{Dropdowns}'!$K:$K,MATCH($E$186&amp;"|"&amp;$I187,'{Dropdowns}'!$H:$H,0)),0)))</f>
        <v/>
      </c>
      <c r="L187" s="195">
        <f>IF(COUNT(S187:U187)=0,"",AVERAGE(S187:U187))</f>
        <v/>
      </c>
      <c r="M187" s="195">
        <f>IF(OR($I187="",L187=""),"",IF(OR(ISTEXT(L187),$E$186="N/A",$E$186="Not Avail.",$E$186="Not Acc.",$E$186="N/L",$I187="N/A",$I187="Not Avail.",$I187="Not Acc.",$I187="N/L"),"",L187*IFERROR(INDEX('{Dropdowns}'!$J:$J,MATCH($E$186&amp;"|"&amp;$I187,'{Dropdowns}'!$H:$H,0)),0)*IFERROR(INDEX('{Dropdowns}'!$K:$K,MATCH($E$186&amp;"|"&amp;$I187,'{Dropdowns}'!$H:$H,0)),0)))</f>
        <v/>
      </c>
      <c r="P187" s="451" t="n"/>
    </row>
    <row r="188" ht="13.35" customHeight="1" s="162">
      <c r="B188" s="188" t="inlineStr">
        <is>
          <t>Hood Airflow Totals</t>
        </is>
      </c>
      <c r="C188" s="174" t="n"/>
      <c r="D188" s="174" t="n"/>
      <c r="E188" s="174" t="n"/>
      <c r="F188" s="174" t="n"/>
      <c r="G188" s="173" t="n"/>
      <c r="I188" s="291" t="n"/>
      <c r="J188" s="195">
        <f>IF(COUNT(P188:R188)=0,"",AVERAGE(P188:R188))</f>
        <v/>
      </c>
      <c r="K188" s="195">
        <f>IF(OR($I188="",J188=""),"",IF(OR(ISTEXT(J188),$E$186="N/A",$E$186="Not Avail.",$E$186="Not Acc.",$E$186="N/L",$I188="N/A",$I188="Not Avail.",$I188="Not Acc.",$I188="N/L"),"",J188*IFERROR(INDEX('{Dropdowns}'!$J:$J,MATCH($E$186&amp;"|"&amp;$I188,'{Dropdowns}'!$H:$H,0)),0)*IFERROR(INDEX('{Dropdowns}'!$K:$K,MATCH($E$186&amp;"|"&amp;$I188,'{Dropdowns}'!$H:$H,0)),0)))</f>
        <v/>
      </c>
      <c r="L188" s="195">
        <f>IF(COUNT(S188:U188)=0,"",AVERAGE(S188:U188))</f>
        <v/>
      </c>
      <c r="M188" s="195">
        <f>IF(OR($I188="",L188=""),"",IF(OR(ISTEXT(L188),$E$186="N/A",$E$186="Not Avail.",$E$186="Not Acc.",$E$186="N/L",$I188="N/A",$I188="Not Avail.",$I188="Not Acc.",$I188="N/L"),"",L188*IFERROR(INDEX('{Dropdowns}'!$J:$J,MATCH($E$186&amp;"|"&amp;$I188,'{Dropdowns}'!$H:$H,0)),0)*IFERROR(INDEX('{Dropdowns}'!$K:$K,MATCH($E$186&amp;"|"&amp;$I188,'{Dropdowns}'!$H:$H,0)),0)))</f>
        <v/>
      </c>
      <c r="P188" s="451" t="n"/>
    </row>
    <row r="189" ht="13.35" customHeight="1" s="162">
      <c r="B189" s="292" t="inlineStr">
        <is>
          <t>Design</t>
        </is>
      </c>
      <c r="C189" s="173" t="n"/>
      <c r="D189" s="292" t="inlineStr">
        <is>
          <t>Initial</t>
        </is>
      </c>
      <c r="E189" s="173" t="n"/>
      <c r="F189" s="292" t="inlineStr">
        <is>
          <t>Final</t>
        </is>
      </c>
      <c r="G189" s="173" t="n"/>
      <c r="I189" s="291" t="n"/>
      <c r="J189" s="195">
        <f>IF(COUNT(P189:R189)=0,"",AVERAGE(P189:R189))</f>
        <v/>
      </c>
      <c r="K189" s="195">
        <f>IF(OR($I189="",J189=""),"",IF(OR(ISTEXT(J189),$E$186="N/A",$E$186="Not Avail.",$E$186="Not Acc.",$E$186="N/L",$I189="N/A",$I189="Not Avail.",$I189="Not Acc.",$I189="N/L"),"",J189*IFERROR(INDEX('{Dropdowns}'!$J:$J,MATCH($E$186&amp;"|"&amp;$I189,'{Dropdowns}'!$H:$H,0)),0)*IFERROR(INDEX('{Dropdowns}'!$K:$K,MATCH($E$186&amp;"|"&amp;$I189,'{Dropdowns}'!$H:$H,0)),0)))</f>
        <v/>
      </c>
      <c r="L189" s="195">
        <f>IF(COUNT(S189:U189)=0,"",AVERAGE(S189:U189))</f>
        <v/>
      </c>
      <c r="M189" s="195">
        <f>IF(OR($I189="",L189=""),"",IF(OR(ISTEXT(L189),$E$186="N/A",$E$186="Not Avail.",$E$186="Not Acc.",$E$186="N/L",$I189="N/A",$I189="Not Avail.",$I189="Not Acc.",$I189="N/L"),"",L189*IFERROR(INDEX('{Dropdowns}'!$J:$J,MATCH($E$186&amp;"|"&amp;$I189,'{Dropdowns}'!$H:$H,0)),0)*IFERROR(INDEX('{Dropdowns}'!$K:$K,MATCH($E$186&amp;"|"&amp;$I189,'{Dropdowns}'!$H:$H,0)),0)))</f>
        <v/>
      </c>
      <c r="P189" s="451" t="n"/>
    </row>
    <row r="190" ht="13.35" customHeight="1" s="162">
      <c r="B190" s="195">
        <f>IF(E177=0,"", E177)</f>
        <v/>
      </c>
      <c r="C190" s="173" t="n"/>
      <c r="D190" s="195">
        <f>IF(SUM(K178:K191)=0,"",SUM(K178:K191))</f>
        <v/>
      </c>
      <c r="E190" s="173" t="n"/>
      <c r="F190" s="195">
        <f>IF(SUM(M178:M191)=0,"",SUM(M178:M191))</f>
        <v/>
      </c>
      <c r="G190" s="173" t="n"/>
      <c r="H190" s="68">
        <f>IF(OR(B190="",B190=0),"",IF(F190="",IF(D190="","",IF(OR(ISTEXT(D190),ISTEXT(B190)),"",D190/B190)),IF(OR(ISTEXT(F190),ISTEXT(B190)),"",F190/B190)))</f>
        <v/>
      </c>
      <c r="I190" s="291" t="n"/>
      <c r="J190" s="195">
        <f>IF(COUNT(P190:R190)=0,"",AVERAGE(P190:R190))</f>
        <v/>
      </c>
      <c r="K190" s="195">
        <f>IF(OR($I190="",J190=""),"",IF(OR(ISTEXT(J190),$E$186="N/A",$E$186="Not Avail.",$E$186="Not Acc.",$E$186="N/L",$I190="N/A",$I190="Not Avail.",$I190="Not Acc.",$I190="N/L"),"",J190*IFERROR(INDEX('{Dropdowns}'!$J:$J,MATCH($E$186&amp;"|"&amp;$I190,'{Dropdowns}'!$H:$H,0)),0)*IFERROR(INDEX('{Dropdowns}'!$K:$K,MATCH($E$186&amp;"|"&amp;$I190,'{Dropdowns}'!$H:$H,0)),0)))</f>
        <v/>
      </c>
      <c r="L190" s="195">
        <f>IF(COUNT(S190:U190)=0,"",AVERAGE(S190:U190))</f>
        <v/>
      </c>
      <c r="M190" s="195">
        <f>IF(OR($I190="",L190=""),"",IF(OR(ISTEXT(L190),$E$186="N/A",$E$186="Not Avail.",$E$186="Not Acc.",$E$186="N/L",$I190="N/A",$I190="Not Avail.",$I190="Not Acc.",$I190="N/L"),"",L190*IFERROR(INDEX('{Dropdowns}'!$J:$J,MATCH($E$186&amp;"|"&amp;$I190,'{Dropdowns}'!$H:$H,0)),0)*IFERROR(INDEX('{Dropdowns}'!$K:$K,MATCH($E$186&amp;"|"&amp;$I190,'{Dropdowns}'!$H:$H,0)),0)))</f>
        <v/>
      </c>
      <c r="P190" s="455" t="n"/>
    </row>
    <row r="191" ht="13.35" customHeight="1" s="162">
      <c r="B191" s="195" t="inlineStr">
        <is>
          <t>CFM / ft</t>
        </is>
      </c>
      <c r="C191" s="173" t="n"/>
      <c r="D191" s="195">
        <f>IF(OR(D190="",E179="",E179=0),"",IF(OR(ISTEXT(D190),ISTEXT(E179)),"",D190/E179))</f>
        <v/>
      </c>
      <c r="E191" s="173" t="n"/>
      <c r="F191" s="195">
        <f>IF(OR(F190="",E179="",E179=0),"",IF(OR(ISTEXT(F190),ISTEXT(E179)),"",F190/E179))</f>
        <v/>
      </c>
      <c r="G191" s="173" t="n"/>
      <c r="I191" s="291" t="n"/>
      <c r="J191" s="195">
        <f>IF(COUNT(P191:R191)=0,"",AVERAGE(P191:R191))</f>
        <v/>
      </c>
      <c r="K191" s="195">
        <f>IF(OR($I191="",J191=""),"",IF(OR(ISTEXT(J191),$E$186="N/A",$E$186="Not Avail.",$E$186="Not Acc.",$E$186="N/L",$I191="N/A",$I191="Not Avail.",$I191="Not Acc.",$I191="N/L"),"",J191*IFERROR(INDEX('{Dropdowns}'!$J:$J,MATCH($E$186&amp;"|"&amp;$I191,'{Dropdowns}'!$H:$H,0)),0)*IFERROR(INDEX('{Dropdowns}'!$K:$K,MATCH($E$186&amp;"|"&amp;$I191,'{Dropdowns}'!$H:$H,0)),0)))</f>
        <v/>
      </c>
      <c r="L191" s="195">
        <f>IF(COUNT(S191:U191)=0,"",AVERAGE(S191:U191))</f>
        <v/>
      </c>
      <c r="M191" s="195">
        <f>IF(OR($I191="",L191=""),"",IF(OR(ISTEXT(L191),$E$186="N/A",$E$186="Not Avail.",$E$186="Not Acc.",$E$186="N/L",$I191="N/A",$I191="Not Avail.",$I191="Not Acc.",$I191="N/L"),"",L191*IFERROR(INDEX('{Dropdowns}'!$J:$J,MATCH($E$186&amp;"|"&amp;$I191,'{Dropdowns}'!$H:$H,0)),0)*IFERROR(INDEX('{Dropdowns}'!$K:$K,MATCH($E$186&amp;"|"&amp;$I191,'{Dropdowns}'!$H:$H,0)),0)))</f>
        <v/>
      </c>
    </row>
    <row r="192"/>
    <row r="193"/>
    <row r="194" ht="13.35" customHeight="1" s="162">
      <c r="B194" s="472" t="inlineStr">
        <is>
          <t>Remarks</t>
        </is>
      </c>
      <c r="C194" s="173" t="n"/>
      <c r="D194" s="234" t="n"/>
      <c r="E194" s="174" t="n"/>
      <c r="F194" s="174" t="n"/>
      <c r="G194" s="174" t="n"/>
      <c r="H194" s="174" t="n"/>
      <c r="I194" s="174" t="n"/>
      <c r="J194" s="174" t="n"/>
      <c r="K194" s="174" t="n"/>
      <c r="L194" s="174" t="n"/>
      <c r="M194" s="173" t="n"/>
    </row>
    <row r="195" ht="13.35" customHeight="1" s="162">
      <c r="B195" s="154" t="n"/>
      <c r="C195" s="174" t="n"/>
      <c r="D195" s="174" t="n"/>
      <c r="E195" s="174" t="n"/>
      <c r="F195" s="174" t="n"/>
      <c r="G195" s="174" t="n"/>
      <c r="H195" s="174" t="n"/>
      <c r="I195" s="174" t="n"/>
      <c r="J195" s="174" t="n"/>
      <c r="K195" s="174" t="n"/>
      <c r="L195" s="174" t="n"/>
      <c r="M195" s="173" t="n"/>
    </row>
    <row r="196" ht="13.35" customHeight="1" s="162">
      <c r="B196" s="154" t="n"/>
      <c r="C196" s="174" t="n"/>
      <c r="D196" s="174" t="n"/>
      <c r="E196" s="174" t="n"/>
      <c r="F196" s="174" t="n"/>
      <c r="G196" s="174" t="n"/>
      <c r="H196" s="174" t="n"/>
      <c r="I196" s="174" t="n"/>
      <c r="J196" s="174" t="n"/>
      <c r="K196" s="174" t="n"/>
      <c r="L196" s="174" t="n"/>
      <c r="M196" s="173" t="n"/>
    </row>
    <row r="197" ht="13.35" customHeight="1" s="162">
      <c r="B197" s="154" t="n"/>
      <c r="C197" s="174" t="n"/>
      <c r="D197" s="174" t="n"/>
      <c r="E197" s="174" t="n"/>
      <c r="F197" s="174" t="n"/>
      <c r="G197" s="174" t="n"/>
      <c r="H197" s="174" t="n"/>
      <c r="I197" s="174" t="n"/>
      <c r="J197" s="174" t="n"/>
      <c r="K197" s="174" t="n"/>
      <c r="L197" s="174" t="n"/>
      <c r="M197" s="173" t="n"/>
    </row>
    <row r="198" ht="13.35" customHeight="1" s="162">
      <c r="B198" s="154" t="n"/>
      <c r="C198" s="174" t="n"/>
      <c r="D198" s="174" t="n"/>
      <c r="E198" s="174" t="n"/>
      <c r="F198" s="174" t="n"/>
      <c r="G198" s="174" t="n"/>
      <c r="H198" s="174" t="n"/>
      <c r="I198" s="174" t="n"/>
      <c r="J198" s="174" t="n"/>
      <c r="K198" s="174" t="n"/>
      <c r="L198" s="174" t="n"/>
      <c r="M198" s="173" t="n"/>
    </row>
    <row r="199"/>
    <row r="200" ht="13.35" customHeight="1" s="162">
      <c r="B200" s="200" t="inlineStr">
        <is>
          <t>System</t>
        </is>
      </c>
      <c r="C200" s="403" t="n"/>
      <c r="D200" s="209">
        <f>IF('{Equipment Data Entry}'!B134="","",'{Equipment Data Entry}'!B134)</f>
        <v/>
      </c>
      <c r="E200" s="418" t="n"/>
      <c r="F200" s="403" t="n"/>
      <c r="G200" s="200" t="inlineStr">
        <is>
          <t>Service</t>
        </is>
      </c>
      <c r="H200" s="403" t="n"/>
      <c r="I200" s="210">
        <f>IF('{Equipment Data Entry}'!C134="","",'{Equipment Data Entry}'!C134)</f>
        <v/>
      </c>
      <c r="J200" s="418" t="n"/>
      <c r="K200" s="418" t="n"/>
      <c r="L200" s="418" t="n"/>
      <c r="M200" s="403" t="n"/>
      <c r="P200" s="448" t="inlineStr">
        <is>
          <t>Technician Notes</t>
        </is>
      </c>
    </row>
    <row r="201" ht="13.35" customHeight="1" s="162">
      <c r="B201" s="422" t="n"/>
      <c r="C201" s="423" t="n"/>
      <c r="D201" s="422" t="n"/>
      <c r="E201" s="424" t="n"/>
      <c r="F201" s="423" t="n"/>
      <c r="G201" s="422" t="n"/>
      <c r="H201" s="423" t="n"/>
      <c r="I201" s="422" t="n"/>
      <c r="J201" s="424" t="n"/>
      <c r="K201" s="424" t="n"/>
      <c r="L201" s="424" t="n"/>
      <c r="M201" s="423" t="n"/>
      <c r="P201" s="451" t="n"/>
    </row>
    <row r="202" ht="13.35" customHeight="1" s="162">
      <c r="B202" s="5" t="n"/>
      <c r="C202" s="5" t="n"/>
      <c r="P202" s="451" t="n"/>
    </row>
    <row r="203" ht="13.35" customHeight="1" s="162">
      <c r="B203" s="188" t="inlineStr">
        <is>
          <t>Design Information</t>
        </is>
      </c>
      <c r="C203" s="174" t="n"/>
      <c r="D203" s="174" t="n"/>
      <c r="E203" s="174" t="n"/>
      <c r="F203" s="174" t="n"/>
      <c r="G203" s="173" t="n"/>
      <c r="I203" s="188" t="inlineStr">
        <is>
          <t>Hood Airflow</t>
        </is>
      </c>
      <c r="J203" s="174" t="n"/>
      <c r="K203" s="174" t="n"/>
      <c r="L203" s="174" t="n"/>
      <c r="M203" s="173" t="n"/>
      <c r="P203" s="451" t="n"/>
    </row>
    <row r="204" ht="13.35" customHeight="1" s="162">
      <c r="B204" s="289" t="inlineStr">
        <is>
          <t>Hood Manufacturer</t>
        </is>
      </c>
      <c r="C204" s="174" t="n"/>
      <c r="D204" s="173" t="n"/>
      <c r="E204" s="287">
        <f>IF('{Equipment Data Entry}'!E134="","",'{Equipment Data Entry}'!E134)</f>
        <v/>
      </c>
      <c r="F204" s="174" t="n"/>
      <c r="G204" s="173" t="n"/>
      <c r="I204" s="290" t="inlineStr">
        <is>
          <t>Filter Size</t>
        </is>
      </c>
      <c r="J204" s="290" t="inlineStr">
        <is>
          <t>Initial VEL</t>
        </is>
      </c>
      <c r="K204" s="290" t="inlineStr">
        <is>
          <t>Initial CFM</t>
        </is>
      </c>
      <c r="L204" s="290" t="inlineStr">
        <is>
          <t>Final VEL</t>
        </is>
      </c>
      <c r="M204" s="290" t="inlineStr">
        <is>
          <t>Final CFM</t>
        </is>
      </c>
      <c r="P204" s="469" t="inlineStr">
        <is>
          <t>Velocity readings (fpm) – 3 per filter for Airfoil; J/L average them (or type a single value over the formula)</t>
        </is>
      </c>
    </row>
    <row r="205" ht="13.35" customHeight="1" s="162">
      <c r="B205" s="289" t="inlineStr">
        <is>
          <t>Design Airflow (CFM)</t>
        </is>
      </c>
      <c r="C205" s="174" t="n"/>
      <c r="D205" s="173" t="n"/>
      <c r="E205" s="287">
        <f>IF('{Equipment Data Entry}'!F134="","",'{Equipment Data Entry}'!F134)</f>
        <v/>
      </c>
      <c r="F205" s="174" t="n"/>
      <c r="G205" s="173" t="n"/>
      <c r="I205" s="440" t="n"/>
      <c r="J205" s="440" t="n"/>
      <c r="K205" s="440" t="n"/>
      <c r="L205" s="440" t="n"/>
      <c r="M205" s="440" t="n"/>
      <c r="P205" s="470" t="inlineStr">
        <is>
          <t>Init 1</t>
        </is>
      </c>
      <c r="Q205" s="471" t="inlineStr">
        <is>
          <t>Init 2</t>
        </is>
      </c>
      <c r="R205" s="471" t="inlineStr">
        <is>
          <t>Init 3</t>
        </is>
      </c>
      <c r="S205" s="471" t="inlineStr">
        <is>
          <t>Final 1</t>
        </is>
      </c>
      <c r="T205" s="471" t="inlineStr">
        <is>
          <t>Final 2</t>
        </is>
      </c>
      <c r="U205" s="471" t="inlineStr">
        <is>
          <t>Final 3</t>
        </is>
      </c>
    </row>
    <row r="206" ht="13.35" customHeight="1" s="162">
      <c r="B206" s="289" t="inlineStr">
        <is>
          <t>Associated Exhaust Fan</t>
        </is>
      </c>
      <c r="C206" s="174" t="n"/>
      <c r="D206" s="173" t="n"/>
      <c r="E206" s="288" t="n"/>
      <c r="F206" s="174" t="n"/>
      <c r="G206" s="173" t="n"/>
      <c r="I206" s="291" t="n"/>
      <c r="J206" s="195">
        <f>IF(COUNT(P206:R206)=0,"",AVERAGE(P206:R206))</f>
        <v/>
      </c>
      <c r="K206" s="195">
        <f>IF(OR($I206="",J206=""),"",IF(OR(ISTEXT(J206),$E$214="N/A",$E$214="Not Avail.",$E$214="Not Acc.",$E$214="N/L",$I206="N/A",$I206="Not Avail.",$I206="Not Acc.",$I206="N/L"),"",J206*IFERROR(INDEX('{Dropdowns}'!$J:$J,MATCH($E$214&amp;"|"&amp;$I206,'{Dropdowns}'!$H:$H,0)),0)*IFERROR(INDEX('{Dropdowns}'!$K:$K,MATCH($E$214&amp;"|"&amp;$I206,'{Dropdowns}'!$H:$H,0)),0)))</f>
        <v/>
      </c>
      <c r="L206" s="195">
        <f>IF(COUNT(S206:U206)=0,"",AVERAGE(S206:U206))</f>
        <v/>
      </c>
      <c r="M206" s="195">
        <f>IF(OR($I206="",L206=""),"",IF(OR(ISTEXT(L206),$E$214="N/A",$E$214="Not Avail.",$E$214="Not Acc.",$E$214="N/L",$I206="N/A",$I206="Not Avail.",$I206="Not Acc.",$I206="N/L"),"",L206*IFERROR(INDEX('{Dropdowns}'!$J:$J,MATCH($E$214&amp;"|"&amp;$I206,'{Dropdowns}'!$H:$H,0)),0)*IFERROR(INDEX('{Dropdowns}'!$K:$K,MATCH($E$214&amp;"|"&amp;$I206,'{Dropdowns}'!$H:$H,0)),0)))</f>
        <v/>
      </c>
      <c r="P206" s="451" t="n"/>
    </row>
    <row r="207" ht="13.35" customHeight="1" s="162">
      <c r="B207" s="289" t="inlineStr">
        <is>
          <t>Hood Length (ft)</t>
        </is>
      </c>
      <c r="C207" s="174" t="n"/>
      <c r="D207" s="173" t="n"/>
      <c r="E207" s="288">
        <f>IF('{Equipment Data Entry}'!I134="","",'{Equipment Data Entry}'!I134)</f>
        <v/>
      </c>
      <c r="F207" s="174" t="n"/>
      <c r="G207" s="173" t="n"/>
      <c r="I207" s="291" t="n"/>
      <c r="J207" s="195">
        <f>IF(COUNT(P207:R207)=0,"",AVERAGE(P207:R207))</f>
        <v/>
      </c>
      <c r="K207" s="195">
        <f>IF(OR($I207="",J207=""),"",IF(OR(ISTEXT(J207),$E$214="N/A",$E$214="Not Avail.",$E$214="Not Acc.",$E$214="N/L",$I207="N/A",$I207="Not Avail.",$I207="Not Acc.",$I207="N/L"),"",J207*IFERROR(INDEX('{Dropdowns}'!$J:$J,MATCH($E$214&amp;"|"&amp;$I207,'{Dropdowns}'!$H:$H,0)),0)*IFERROR(INDEX('{Dropdowns}'!$K:$K,MATCH($E$214&amp;"|"&amp;$I207,'{Dropdowns}'!$H:$H,0)),0)))</f>
        <v/>
      </c>
      <c r="L207" s="195">
        <f>IF(COUNT(S207:U207)=0,"",AVERAGE(S207:U207))</f>
        <v/>
      </c>
      <c r="M207" s="195">
        <f>IF(OR($I207="",L207=""),"",IF(OR(ISTEXT(L207),$E$214="N/A",$E$214="Not Avail.",$E$214="Not Acc.",$E$214="N/L",$I207="N/A",$I207="Not Avail.",$I207="Not Acc.",$I207="N/L"),"",L207*IFERROR(INDEX('{Dropdowns}'!$J:$J,MATCH($E$214&amp;"|"&amp;$I207,'{Dropdowns}'!$H:$H,0)),0)*IFERROR(INDEX('{Dropdowns}'!$K:$K,MATCH($E$214&amp;"|"&amp;$I207,'{Dropdowns}'!$H:$H,0)),0)))</f>
        <v/>
      </c>
      <c r="P207" s="451" t="n"/>
    </row>
    <row r="208" ht="13.35" customHeight="1" s="162">
      <c r="B208" s="188" t="inlineStr">
        <is>
          <t>Hood Data</t>
        </is>
      </c>
      <c r="C208" s="174" t="n"/>
      <c r="D208" s="174" t="n"/>
      <c r="E208" s="174" t="n"/>
      <c r="F208" s="174" t="n"/>
      <c r="G208" s="173" t="n"/>
      <c r="I208" s="291" t="n"/>
      <c r="J208" s="195">
        <f>IF(COUNT(P208:R208)=0,"",AVERAGE(P208:R208))</f>
        <v/>
      </c>
      <c r="K208" s="195">
        <f>IF(OR($I208="",J208=""),"",IF(OR(ISTEXT(J208),$E$214="N/A",$E$214="Not Avail.",$E$214="Not Acc.",$E$214="N/L",$I208="N/A",$I208="Not Avail.",$I208="Not Acc.",$I208="N/L"),"",J208*IFERROR(INDEX('{Dropdowns}'!$J:$J,MATCH($E$214&amp;"|"&amp;$I208,'{Dropdowns}'!$H:$H,0)),0)*IFERROR(INDEX('{Dropdowns}'!$K:$K,MATCH($E$214&amp;"|"&amp;$I208,'{Dropdowns}'!$H:$H,0)),0)))</f>
        <v/>
      </c>
      <c r="L208" s="195">
        <f>IF(COUNT(S208:U208)=0,"",AVERAGE(S208:U208))</f>
        <v/>
      </c>
      <c r="M208" s="195">
        <f>IF(OR($I208="",L208=""),"",IF(OR(ISTEXT(L208),$E$214="N/A",$E$214="Not Avail.",$E$214="Not Acc.",$E$214="N/L",$I208="N/A",$I208="Not Avail.",$I208="Not Acc.",$I208="N/L"),"",L208*IFERROR(INDEX('{Dropdowns}'!$J:$J,MATCH($E$214&amp;"|"&amp;$I208,'{Dropdowns}'!$H:$H,0)),0)*IFERROR(INDEX('{Dropdowns}'!$K:$K,MATCH($E$214&amp;"|"&amp;$I208,'{Dropdowns}'!$H:$H,0)),0)))</f>
        <v/>
      </c>
      <c r="P208" s="451" t="n"/>
    </row>
    <row r="209" ht="13.35" customHeight="1" s="162">
      <c r="B209" s="289" t="inlineStr">
        <is>
          <t>Manufacturer</t>
        </is>
      </c>
      <c r="C209" s="174" t="n"/>
      <c r="D209" s="173" t="n"/>
      <c r="E209" s="287">
        <f>E204</f>
        <v/>
      </c>
      <c r="F209" s="174" t="n"/>
      <c r="G209" s="173" t="n"/>
      <c r="I209" s="291" t="n"/>
      <c r="J209" s="195">
        <f>IF(COUNT(P209:R209)=0,"",AVERAGE(P209:R209))</f>
        <v/>
      </c>
      <c r="K209" s="195">
        <f>IF(OR($I209="",J209=""),"",IF(OR(ISTEXT(J209),$E$214="N/A",$E$214="Not Avail.",$E$214="Not Acc.",$E$214="N/L",$I209="N/A",$I209="Not Avail.",$I209="Not Acc.",$I209="N/L"),"",J209*IFERROR(INDEX('{Dropdowns}'!$J:$J,MATCH($E$214&amp;"|"&amp;$I209,'{Dropdowns}'!$H:$H,0)),0)*IFERROR(INDEX('{Dropdowns}'!$K:$K,MATCH($E$214&amp;"|"&amp;$I209,'{Dropdowns}'!$H:$H,0)),0)))</f>
        <v/>
      </c>
      <c r="L209" s="195">
        <f>IF(COUNT(S209:U209)=0,"",AVERAGE(S209:U209))</f>
        <v/>
      </c>
      <c r="M209" s="195">
        <f>IF(OR($I209="",L209=""),"",IF(OR(ISTEXT(L209),$E$214="N/A",$E$214="Not Avail.",$E$214="Not Acc.",$E$214="N/L",$I209="N/A",$I209="Not Avail.",$I209="Not Acc.",$I209="N/L"),"",L209*IFERROR(INDEX('{Dropdowns}'!$J:$J,MATCH($E$214&amp;"|"&amp;$I209,'{Dropdowns}'!$H:$H,0)),0)*IFERROR(INDEX('{Dropdowns}'!$K:$K,MATCH($E$214&amp;"|"&amp;$I209,'{Dropdowns}'!$H:$H,0)),0)))</f>
        <v/>
      </c>
      <c r="P209" s="451" t="n"/>
    </row>
    <row r="210" ht="13.35" customHeight="1" s="162">
      <c r="B210" s="289" t="inlineStr">
        <is>
          <t>Model Number</t>
        </is>
      </c>
      <c r="C210" s="174" t="n"/>
      <c r="D210" s="173" t="n"/>
      <c r="E210" s="287">
        <f>IF('{Equipment Data Entry}'!H134="","",'{Equipment Data Entry}'!H134)</f>
        <v/>
      </c>
      <c r="F210" s="174" t="n"/>
      <c r="G210" s="173" t="n"/>
      <c r="I210" s="291" t="n"/>
      <c r="J210" s="195">
        <f>IF(COUNT(P210:R210)=0,"",AVERAGE(P210:R210))</f>
        <v/>
      </c>
      <c r="K210" s="195">
        <f>IF(OR($I210="",J210=""),"",IF(OR(ISTEXT(J210),$E$214="N/A",$E$214="Not Avail.",$E$214="Not Acc.",$E$214="N/L",$I210="N/A",$I210="Not Avail.",$I210="Not Acc.",$I210="N/L"),"",J210*IFERROR(INDEX('{Dropdowns}'!$J:$J,MATCH($E$214&amp;"|"&amp;$I210,'{Dropdowns}'!$H:$H,0)),0)*IFERROR(INDEX('{Dropdowns}'!$K:$K,MATCH($E$214&amp;"|"&amp;$I210,'{Dropdowns}'!$H:$H,0)),0)))</f>
        <v/>
      </c>
      <c r="L210" s="195">
        <f>IF(COUNT(S210:U210)=0,"",AVERAGE(S210:U210))</f>
        <v/>
      </c>
      <c r="M210" s="195">
        <f>IF(OR($I210="",L210=""),"",IF(OR(ISTEXT(L210),$E$214="N/A",$E$214="Not Avail.",$E$214="Not Acc.",$E$214="N/L",$I210="N/A",$I210="Not Avail.",$I210="Not Acc.",$I210="N/L"),"",L210*IFERROR(INDEX('{Dropdowns}'!$J:$J,MATCH($E$214&amp;"|"&amp;$I210,'{Dropdowns}'!$H:$H,0)),0)*IFERROR(INDEX('{Dropdowns}'!$K:$K,MATCH($E$214&amp;"|"&amp;$I210,'{Dropdowns}'!$H:$H,0)),0)))</f>
        <v/>
      </c>
      <c r="P210" s="451" t="n"/>
    </row>
    <row r="211" ht="13.35" customHeight="1" s="162">
      <c r="B211" s="289" t="inlineStr">
        <is>
          <t>Serial Number</t>
        </is>
      </c>
      <c r="C211" s="174" t="n"/>
      <c r="D211" s="173" t="n"/>
      <c r="E211" s="288" t="n"/>
      <c r="F211" s="174" t="n"/>
      <c r="G211" s="173" t="n"/>
      <c r="I211" s="291" t="n"/>
      <c r="J211" s="195">
        <f>IF(COUNT(P211:R211)=0,"",AVERAGE(P211:R211))</f>
        <v/>
      </c>
      <c r="K211" s="195">
        <f>IF(OR($I211="",J211=""),"",IF(OR(ISTEXT(J211),$E$214="N/A",$E$214="Not Avail.",$E$214="Not Acc.",$E$214="N/L",$I211="N/A",$I211="Not Avail.",$I211="Not Acc.",$I211="N/L"),"",J211*IFERROR(INDEX('{Dropdowns}'!$J:$J,MATCH($E$214&amp;"|"&amp;$I211,'{Dropdowns}'!$H:$H,0)),0)*IFERROR(INDEX('{Dropdowns}'!$K:$K,MATCH($E$214&amp;"|"&amp;$I211,'{Dropdowns}'!$H:$H,0)),0)))</f>
        <v/>
      </c>
      <c r="L211" s="195">
        <f>IF(COUNT(S211:U211)=0,"",AVERAGE(S211:U211))</f>
        <v/>
      </c>
      <c r="M211" s="195">
        <f>IF(OR($I211="",L211=""),"",IF(OR(ISTEXT(L211),$E$214="N/A",$E$214="Not Avail.",$E$214="Not Acc.",$E$214="N/L",$I211="N/A",$I211="Not Avail.",$I211="Not Acc.",$I211="N/L"),"",L211*IFERROR(INDEX('{Dropdowns}'!$J:$J,MATCH($E$214&amp;"|"&amp;$I211,'{Dropdowns}'!$H:$H,0)),0)*IFERROR(INDEX('{Dropdowns}'!$K:$K,MATCH($E$214&amp;"|"&amp;$I211,'{Dropdowns}'!$H:$H,0)),0)))</f>
        <v/>
      </c>
      <c r="P211" s="451" t="n"/>
    </row>
    <row r="212" ht="13.35" customHeight="1" s="162">
      <c r="B212" s="289" t="inlineStr">
        <is>
          <t>Hood Type</t>
        </is>
      </c>
      <c r="C212" s="174" t="n"/>
      <c r="D212" s="173" t="n"/>
      <c r="E212" s="288" t="n"/>
      <c r="F212" s="174" t="n"/>
      <c r="G212" s="173" t="n"/>
      <c r="I212" s="291" t="n"/>
      <c r="J212" s="195">
        <f>IF(COUNT(P212:R212)=0,"",AVERAGE(P212:R212))</f>
        <v/>
      </c>
      <c r="K212" s="195">
        <f>IF(OR($I212="",J212=""),"",IF(OR(ISTEXT(J212),$E$214="N/A",$E$214="Not Avail.",$E$214="Not Acc.",$E$214="N/L",$I212="N/A",$I212="Not Avail.",$I212="Not Acc.",$I212="N/L"),"",J212*IFERROR(INDEX('{Dropdowns}'!$J:$J,MATCH($E$214&amp;"|"&amp;$I212,'{Dropdowns}'!$H:$H,0)),0)*IFERROR(INDEX('{Dropdowns}'!$K:$K,MATCH($E$214&amp;"|"&amp;$I212,'{Dropdowns}'!$H:$H,0)),0)))</f>
        <v/>
      </c>
      <c r="L212" s="195">
        <f>IF(COUNT(S212:U212)=0,"",AVERAGE(S212:U212))</f>
        <v/>
      </c>
      <c r="M212" s="195">
        <f>IF(OR($I212="",L212=""),"",IF(OR(ISTEXT(L212),$E$214="N/A",$E$214="Not Avail.",$E$214="Not Acc.",$E$214="N/L",$I212="N/A",$I212="Not Avail.",$I212="Not Acc.",$I212="N/L"),"",L212*IFERROR(INDEX('{Dropdowns}'!$J:$J,MATCH($E$214&amp;"|"&amp;$I212,'{Dropdowns}'!$H:$H,0)),0)*IFERROR(INDEX('{Dropdowns}'!$K:$K,MATCH($E$214&amp;"|"&amp;$I212,'{Dropdowns}'!$H:$H,0)),0)))</f>
        <v/>
      </c>
      <c r="P212" s="451" t="n"/>
    </row>
    <row r="213" ht="13.35" customHeight="1" s="162">
      <c r="B213" s="289" t="inlineStr">
        <is>
          <t>Filter Manufacturer</t>
        </is>
      </c>
      <c r="C213" s="174" t="n"/>
      <c r="D213" s="173" t="n"/>
      <c r="E213" s="288" t="n"/>
      <c r="F213" s="174" t="n"/>
      <c r="G213" s="173" t="n"/>
      <c r="I213" s="291" t="n"/>
      <c r="J213" s="195">
        <f>IF(COUNT(P213:R213)=0,"",AVERAGE(P213:R213))</f>
        <v/>
      </c>
      <c r="K213" s="195">
        <f>IF(OR($I213="",J213=""),"",IF(OR(ISTEXT(J213),$E$214="N/A",$E$214="Not Avail.",$E$214="Not Acc.",$E$214="N/L",$I213="N/A",$I213="Not Avail.",$I213="Not Acc.",$I213="N/L"),"",J213*IFERROR(INDEX('{Dropdowns}'!$J:$J,MATCH($E$214&amp;"|"&amp;$I213,'{Dropdowns}'!$H:$H,0)),0)*IFERROR(INDEX('{Dropdowns}'!$K:$K,MATCH($E$214&amp;"|"&amp;$I213,'{Dropdowns}'!$H:$H,0)),0)))</f>
        <v/>
      </c>
      <c r="L213" s="195">
        <f>IF(COUNT(S213:U213)=0,"",AVERAGE(S213:U213))</f>
        <v/>
      </c>
      <c r="M213" s="195">
        <f>IF(OR($I213="",L213=""),"",IF(OR(ISTEXT(L213),$E$214="N/A",$E$214="Not Avail.",$E$214="Not Acc.",$E$214="N/L",$I213="N/A",$I213="Not Avail.",$I213="Not Acc.",$I213="N/L"),"",L213*IFERROR(INDEX('{Dropdowns}'!$J:$J,MATCH($E$214&amp;"|"&amp;$I213,'{Dropdowns}'!$H:$H,0)),0)*IFERROR(INDEX('{Dropdowns}'!$K:$K,MATCH($E$214&amp;"|"&amp;$I213,'{Dropdowns}'!$H:$H,0)),0)))</f>
        <v/>
      </c>
      <c r="P213" s="451" t="n"/>
    </row>
    <row r="214" ht="13.35" customHeight="1" s="162">
      <c r="B214" s="289" t="inlineStr">
        <is>
          <t>Filter Type</t>
        </is>
      </c>
      <c r="C214" s="174" t="n"/>
      <c r="D214" s="173" t="n"/>
      <c r="E214" s="291" t="n"/>
      <c r="F214" s="174" t="n"/>
      <c r="G214" s="173" t="n"/>
      <c r="I214" s="291" t="n"/>
      <c r="J214" s="195">
        <f>IF(COUNT(P214:R214)=0,"",AVERAGE(P214:R214))</f>
        <v/>
      </c>
      <c r="K214" s="195">
        <f>IF(OR($I214="",J214=""),"",IF(OR(ISTEXT(J214),$E$214="N/A",$E$214="Not Avail.",$E$214="Not Acc.",$E$214="N/L",$I214="N/A",$I214="Not Avail.",$I214="Not Acc.",$I214="N/L"),"",J214*IFERROR(INDEX('{Dropdowns}'!$J:$J,MATCH($E$214&amp;"|"&amp;$I214,'{Dropdowns}'!$H:$H,0)),0)*IFERROR(INDEX('{Dropdowns}'!$K:$K,MATCH($E$214&amp;"|"&amp;$I214,'{Dropdowns}'!$H:$H,0)),0)))</f>
        <v/>
      </c>
      <c r="L214" s="195">
        <f>IF(COUNT(S214:U214)=0,"",AVERAGE(S214:U214))</f>
        <v/>
      </c>
      <c r="M214" s="195">
        <f>IF(OR($I214="",L214=""),"",IF(OR(ISTEXT(L214),$E$214="N/A",$E$214="Not Avail.",$E$214="Not Acc.",$E$214="N/L",$I214="N/A",$I214="Not Avail.",$I214="Not Acc.",$I214="N/L"),"",L214*IFERROR(INDEX('{Dropdowns}'!$J:$J,MATCH($E$214&amp;"|"&amp;$I214,'{Dropdowns}'!$H:$H,0)),0)*IFERROR(INDEX('{Dropdowns}'!$K:$K,MATCH($E$214&amp;"|"&amp;$I214,'{Dropdowns}'!$H:$H,0)),0)))</f>
        <v/>
      </c>
      <c r="P214" s="451" t="n"/>
    </row>
    <row r="215" ht="13.35" customHeight="1" s="162">
      <c r="B215" s="289" t="inlineStr">
        <is>
          <t>Instrument</t>
        </is>
      </c>
      <c r="C215" s="174" t="n"/>
      <c r="D215" s="173" t="n"/>
      <c r="E215" s="288" t="n"/>
      <c r="F215" s="174" t="n"/>
      <c r="G215" s="173" t="n"/>
      <c r="I215" s="291" t="n"/>
      <c r="J215" s="195">
        <f>IF(COUNT(P215:R215)=0,"",AVERAGE(P215:R215))</f>
        <v/>
      </c>
      <c r="K215" s="195">
        <f>IF(OR($I215="",J215=""),"",IF(OR(ISTEXT(J215),$E$214="N/A",$E$214="Not Avail.",$E$214="Not Acc.",$E$214="N/L",$I215="N/A",$I215="Not Avail.",$I215="Not Acc.",$I215="N/L"),"",J215*IFERROR(INDEX('{Dropdowns}'!$J:$J,MATCH($E$214&amp;"|"&amp;$I215,'{Dropdowns}'!$H:$H,0)),0)*IFERROR(INDEX('{Dropdowns}'!$K:$K,MATCH($E$214&amp;"|"&amp;$I215,'{Dropdowns}'!$H:$H,0)),0)))</f>
        <v/>
      </c>
      <c r="L215" s="195">
        <f>IF(COUNT(S215:U215)=0,"",AVERAGE(S215:U215))</f>
        <v/>
      </c>
      <c r="M215" s="195">
        <f>IF(OR($I215="",L215=""),"",IF(OR(ISTEXT(L215),$E$214="N/A",$E$214="Not Avail.",$E$214="Not Acc.",$E$214="N/L",$I215="N/A",$I215="Not Avail.",$I215="Not Acc.",$I215="N/L"),"",L215*IFERROR(INDEX('{Dropdowns}'!$J:$J,MATCH($E$214&amp;"|"&amp;$I215,'{Dropdowns}'!$H:$H,0)),0)*IFERROR(INDEX('{Dropdowns}'!$K:$K,MATCH($E$214&amp;"|"&amp;$I215,'{Dropdowns}'!$H:$H,0)),0)))</f>
        <v/>
      </c>
      <c r="P215" s="451" t="n"/>
    </row>
    <row r="216" ht="13.35" customHeight="1" s="162">
      <c r="B216" s="188" t="inlineStr">
        <is>
          <t>Hood Airflow Totals</t>
        </is>
      </c>
      <c r="C216" s="174" t="n"/>
      <c r="D216" s="174" t="n"/>
      <c r="E216" s="174" t="n"/>
      <c r="F216" s="174" t="n"/>
      <c r="G216" s="173" t="n"/>
      <c r="I216" s="291" t="n"/>
      <c r="J216" s="195">
        <f>IF(COUNT(P216:R216)=0,"",AVERAGE(P216:R216))</f>
        <v/>
      </c>
      <c r="K216" s="195">
        <f>IF(OR($I216="",J216=""),"",IF(OR(ISTEXT(J216),$E$214="N/A",$E$214="Not Avail.",$E$214="Not Acc.",$E$214="N/L",$I216="N/A",$I216="Not Avail.",$I216="Not Acc.",$I216="N/L"),"",J216*IFERROR(INDEX('{Dropdowns}'!$J:$J,MATCH($E$214&amp;"|"&amp;$I216,'{Dropdowns}'!$H:$H,0)),0)*IFERROR(INDEX('{Dropdowns}'!$K:$K,MATCH($E$214&amp;"|"&amp;$I216,'{Dropdowns}'!$H:$H,0)),0)))</f>
        <v/>
      </c>
      <c r="L216" s="195">
        <f>IF(COUNT(S216:U216)=0,"",AVERAGE(S216:U216))</f>
        <v/>
      </c>
      <c r="M216" s="195">
        <f>IF(OR($I216="",L216=""),"",IF(OR(ISTEXT(L216),$E$214="N/A",$E$214="Not Avail.",$E$214="Not Acc.",$E$214="N/L",$I216="N/A",$I216="Not Avail.",$I216="Not Acc.",$I216="N/L"),"",L216*IFERROR(INDEX('{Dropdowns}'!$J:$J,MATCH($E$214&amp;"|"&amp;$I216,'{Dropdowns}'!$H:$H,0)),0)*IFERROR(INDEX('{Dropdowns}'!$K:$K,MATCH($E$214&amp;"|"&amp;$I216,'{Dropdowns}'!$H:$H,0)),0)))</f>
        <v/>
      </c>
      <c r="P216" s="451" t="n"/>
    </row>
    <row r="217" ht="13.35" customHeight="1" s="162">
      <c r="B217" s="292" t="inlineStr">
        <is>
          <t>Design</t>
        </is>
      </c>
      <c r="C217" s="173" t="n"/>
      <c r="D217" s="292" t="inlineStr">
        <is>
          <t>Initial</t>
        </is>
      </c>
      <c r="E217" s="173" t="n"/>
      <c r="F217" s="292" t="inlineStr">
        <is>
          <t>Final</t>
        </is>
      </c>
      <c r="G217" s="173" t="n"/>
      <c r="I217" s="291" t="n"/>
      <c r="J217" s="195">
        <f>IF(COUNT(P217:R217)=0,"",AVERAGE(P217:R217))</f>
        <v/>
      </c>
      <c r="K217" s="195">
        <f>IF(OR($I217="",J217=""),"",IF(OR(ISTEXT(J217),$E$214="N/A",$E$214="Not Avail.",$E$214="Not Acc.",$E$214="N/L",$I217="N/A",$I217="Not Avail.",$I217="Not Acc.",$I217="N/L"),"",J217*IFERROR(INDEX('{Dropdowns}'!$J:$J,MATCH($E$214&amp;"|"&amp;$I217,'{Dropdowns}'!$H:$H,0)),0)*IFERROR(INDEX('{Dropdowns}'!$K:$K,MATCH($E$214&amp;"|"&amp;$I217,'{Dropdowns}'!$H:$H,0)),0)))</f>
        <v/>
      </c>
      <c r="L217" s="195">
        <f>IF(COUNT(S217:U217)=0,"",AVERAGE(S217:U217))</f>
        <v/>
      </c>
      <c r="M217" s="195">
        <f>IF(OR($I217="",L217=""),"",IF(OR(ISTEXT(L217),$E$214="N/A",$E$214="Not Avail.",$E$214="Not Acc.",$E$214="N/L",$I217="N/A",$I217="Not Avail.",$I217="Not Acc.",$I217="N/L"),"",L217*IFERROR(INDEX('{Dropdowns}'!$J:$J,MATCH($E$214&amp;"|"&amp;$I217,'{Dropdowns}'!$H:$H,0)),0)*IFERROR(INDEX('{Dropdowns}'!$K:$K,MATCH($E$214&amp;"|"&amp;$I217,'{Dropdowns}'!$H:$H,0)),0)))</f>
        <v/>
      </c>
      <c r="P217" s="451" t="n"/>
    </row>
    <row r="218" ht="13.35" customHeight="1" s="162">
      <c r="B218" s="195">
        <f>IF(E205=0,"", E205)</f>
        <v/>
      </c>
      <c r="C218" s="173" t="n"/>
      <c r="D218" s="195">
        <f>IF(SUM(K206:K219)=0,"",SUM(K206:K219))</f>
        <v/>
      </c>
      <c r="E218" s="173" t="n"/>
      <c r="F218" s="195">
        <f>IF(SUM(M206:M219)=0,"",SUM(M206:M219))</f>
        <v/>
      </c>
      <c r="G218" s="173" t="n"/>
      <c r="H218" s="68">
        <f>IF(OR(B218="",B218=0),"",IF(F218="",IF(D218="","",IF(OR(ISTEXT(D218),ISTEXT(B218)),"",D218/B218)),IF(OR(ISTEXT(F218),ISTEXT(B218)),"",F218/B218)))</f>
        <v/>
      </c>
      <c r="I218" s="291" t="n"/>
      <c r="J218" s="195">
        <f>IF(COUNT(P218:R218)=0,"",AVERAGE(P218:R218))</f>
        <v/>
      </c>
      <c r="K218" s="195">
        <f>IF(OR($I218="",J218=""),"",IF(OR(ISTEXT(J218),$E$214="N/A",$E$214="Not Avail.",$E$214="Not Acc.",$E$214="N/L",$I218="N/A",$I218="Not Avail.",$I218="Not Acc.",$I218="N/L"),"",J218*IFERROR(INDEX('{Dropdowns}'!$J:$J,MATCH($E$214&amp;"|"&amp;$I218,'{Dropdowns}'!$H:$H,0)),0)*IFERROR(INDEX('{Dropdowns}'!$K:$K,MATCH($E$214&amp;"|"&amp;$I218,'{Dropdowns}'!$H:$H,0)),0)))</f>
        <v/>
      </c>
      <c r="L218" s="195">
        <f>IF(COUNT(S218:U218)=0,"",AVERAGE(S218:U218))</f>
        <v/>
      </c>
      <c r="M218" s="195">
        <f>IF(OR($I218="",L218=""),"",IF(OR(ISTEXT(L218),$E$214="N/A",$E$214="Not Avail.",$E$214="Not Acc.",$E$214="N/L",$I218="N/A",$I218="Not Avail.",$I218="Not Acc.",$I218="N/L"),"",L218*IFERROR(INDEX('{Dropdowns}'!$J:$J,MATCH($E$214&amp;"|"&amp;$I218,'{Dropdowns}'!$H:$H,0)),0)*IFERROR(INDEX('{Dropdowns}'!$K:$K,MATCH($E$214&amp;"|"&amp;$I218,'{Dropdowns}'!$H:$H,0)),0)))</f>
        <v/>
      </c>
      <c r="P218" s="455" t="n"/>
    </row>
    <row r="219" ht="13.35" customHeight="1" s="162">
      <c r="B219" s="195" t="inlineStr">
        <is>
          <t>CFM / ft</t>
        </is>
      </c>
      <c r="C219" s="173" t="n"/>
      <c r="D219" s="195">
        <f>IF(OR(D218="",E207="",E207=0),"",IF(OR(ISTEXT(D218),ISTEXT(E207)),"",D218/E207))</f>
        <v/>
      </c>
      <c r="E219" s="173" t="n"/>
      <c r="F219" s="195">
        <f>IF(OR(F218="",E207="",E207=0),"",IF(OR(ISTEXT(F218),ISTEXT(E207)),"",F218/E207))</f>
        <v/>
      </c>
      <c r="G219" s="173" t="n"/>
      <c r="I219" s="291" t="n"/>
      <c r="J219" s="195">
        <f>IF(COUNT(P219:R219)=0,"",AVERAGE(P219:R219))</f>
        <v/>
      </c>
      <c r="K219" s="195">
        <f>IF(OR($I219="",J219=""),"",IF(OR(ISTEXT(J219),$E$214="N/A",$E$214="Not Avail.",$E$214="Not Acc.",$E$214="N/L",$I219="N/A",$I219="Not Avail.",$I219="Not Acc.",$I219="N/L"),"",J219*IFERROR(INDEX('{Dropdowns}'!$J:$J,MATCH($E$214&amp;"|"&amp;$I219,'{Dropdowns}'!$H:$H,0)),0)*IFERROR(INDEX('{Dropdowns}'!$K:$K,MATCH($E$214&amp;"|"&amp;$I219,'{Dropdowns}'!$H:$H,0)),0)))</f>
        <v/>
      </c>
      <c r="L219" s="195">
        <f>IF(COUNT(S219:U219)=0,"",AVERAGE(S219:U219))</f>
        <v/>
      </c>
      <c r="M219" s="195">
        <f>IF(OR($I219="",L219=""),"",IF(OR(ISTEXT(L219),$E$214="N/A",$E$214="Not Avail.",$E$214="Not Acc.",$E$214="N/L",$I219="N/A",$I219="Not Avail.",$I219="Not Acc.",$I219="N/L"),"",L219*IFERROR(INDEX('{Dropdowns}'!$J:$J,MATCH($E$214&amp;"|"&amp;$I219,'{Dropdowns}'!$H:$H,0)),0)*IFERROR(INDEX('{Dropdowns}'!$K:$K,MATCH($E$214&amp;"|"&amp;$I219,'{Dropdowns}'!$H:$H,0)),0)))</f>
        <v/>
      </c>
    </row>
    <row r="220"/>
    <row r="221" ht="13.35" customHeight="1" s="162">
      <c r="B221" s="200" t="inlineStr">
        <is>
          <t>System</t>
        </is>
      </c>
      <c r="C221" s="403" t="n"/>
      <c r="D221" s="209">
        <f>IF('{Equipment Data Entry}'!B135="","",'{Equipment Data Entry}'!B135)</f>
        <v/>
      </c>
      <c r="E221" s="418" t="n"/>
      <c r="F221" s="403" t="n"/>
      <c r="G221" s="200" t="inlineStr">
        <is>
          <t>Service</t>
        </is>
      </c>
      <c r="H221" s="403" t="n"/>
      <c r="I221" s="210">
        <f>IF('{Equipment Data Entry}'!C135="","",'{Equipment Data Entry}'!C135)</f>
        <v/>
      </c>
      <c r="J221" s="418" t="n"/>
      <c r="K221" s="418" t="n"/>
      <c r="L221" s="418" t="n"/>
      <c r="M221" s="403" t="n"/>
      <c r="P221" s="448" t="inlineStr">
        <is>
          <t>Technician Notes</t>
        </is>
      </c>
    </row>
    <row r="222" ht="13.35" customHeight="1" s="162">
      <c r="B222" s="422" t="n"/>
      <c r="C222" s="423" t="n"/>
      <c r="D222" s="422" t="n"/>
      <c r="E222" s="424" t="n"/>
      <c r="F222" s="423" t="n"/>
      <c r="G222" s="422" t="n"/>
      <c r="H222" s="423" t="n"/>
      <c r="I222" s="422" t="n"/>
      <c r="J222" s="424" t="n"/>
      <c r="K222" s="424" t="n"/>
      <c r="L222" s="424" t="n"/>
      <c r="M222" s="423" t="n"/>
      <c r="P222" s="451" t="n"/>
    </row>
    <row r="223" ht="13.35" customHeight="1" s="162">
      <c r="B223" s="5" t="n"/>
      <c r="C223" s="5" t="n"/>
      <c r="P223" s="451" t="n"/>
    </row>
    <row r="224" ht="13.35" customHeight="1" s="162">
      <c r="B224" s="188" t="inlineStr">
        <is>
          <t>Design Information</t>
        </is>
      </c>
      <c r="C224" s="174" t="n"/>
      <c r="D224" s="174" t="n"/>
      <c r="E224" s="174" t="n"/>
      <c r="F224" s="174" t="n"/>
      <c r="G224" s="173" t="n"/>
      <c r="I224" s="188" t="inlineStr">
        <is>
          <t>Hood Airflow</t>
        </is>
      </c>
      <c r="J224" s="174" t="n"/>
      <c r="K224" s="174" t="n"/>
      <c r="L224" s="174" t="n"/>
      <c r="M224" s="173" t="n"/>
      <c r="P224" s="451" t="n"/>
    </row>
    <row r="225" ht="13.35" customHeight="1" s="162">
      <c r="B225" s="289" t="inlineStr">
        <is>
          <t>Hood Manufacturer</t>
        </is>
      </c>
      <c r="C225" s="174" t="n"/>
      <c r="D225" s="173" t="n"/>
      <c r="E225" s="287">
        <f>IF('{Equipment Data Entry}'!E135="","",'{Equipment Data Entry}'!E135)</f>
        <v/>
      </c>
      <c r="F225" s="174" t="n"/>
      <c r="G225" s="173" t="n"/>
      <c r="I225" s="290" t="inlineStr">
        <is>
          <t>Filter Size</t>
        </is>
      </c>
      <c r="J225" s="290" t="inlineStr">
        <is>
          <t>Initial VEL</t>
        </is>
      </c>
      <c r="K225" s="290" t="inlineStr">
        <is>
          <t>Initial CFM</t>
        </is>
      </c>
      <c r="L225" s="290" t="inlineStr">
        <is>
          <t>Final VEL</t>
        </is>
      </c>
      <c r="M225" s="290" t="inlineStr">
        <is>
          <t>Final CFM</t>
        </is>
      </c>
      <c r="P225" s="469" t="inlineStr">
        <is>
          <t>Velocity readings (fpm) – 3 per filter for Airfoil; J/L average them (or type a single value over the formula)</t>
        </is>
      </c>
    </row>
    <row r="226" ht="13.35" customHeight="1" s="162">
      <c r="B226" s="289" t="inlineStr">
        <is>
          <t>Design Airflow (CFM)</t>
        </is>
      </c>
      <c r="C226" s="174" t="n"/>
      <c r="D226" s="173" t="n"/>
      <c r="E226" s="287">
        <f>IF('{Equipment Data Entry}'!F135="","",'{Equipment Data Entry}'!F135)</f>
        <v/>
      </c>
      <c r="F226" s="174" t="n"/>
      <c r="G226" s="173" t="n"/>
      <c r="I226" s="440" t="n"/>
      <c r="J226" s="440" t="n"/>
      <c r="K226" s="440" t="n"/>
      <c r="L226" s="440" t="n"/>
      <c r="M226" s="440" t="n"/>
      <c r="P226" s="470" t="inlineStr">
        <is>
          <t>Init 1</t>
        </is>
      </c>
      <c r="Q226" s="471" t="inlineStr">
        <is>
          <t>Init 2</t>
        </is>
      </c>
      <c r="R226" s="471" t="inlineStr">
        <is>
          <t>Init 3</t>
        </is>
      </c>
      <c r="S226" s="471" t="inlineStr">
        <is>
          <t>Final 1</t>
        </is>
      </c>
      <c r="T226" s="471" t="inlineStr">
        <is>
          <t>Final 2</t>
        </is>
      </c>
      <c r="U226" s="471" t="inlineStr">
        <is>
          <t>Final 3</t>
        </is>
      </c>
    </row>
    <row r="227" ht="13.35" customHeight="1" s="162">
      <c r="B227" s="289" t="inlineStr">
        <is>
          <t>Associated Exhaust Fan</t>
        </is>
      </c>
      <c r="C227" s="174" t="n"/>
      <c r="D227" s="173" t="n"/>
      <c r="E227" s="288" t="n"/>
      <c r="F227" s="174" t="n"/>
      <c r="G227" s="173" t="n"/>
      <c r="I227" s="291" t="n"/>
      <c r="J227" s="195">
        <f>IF(COUNT(P227:R227)=0,"",AVERAGE(P227:R227))</f>
        <v/>
      </c>
      <c r="K227" s="195">
        <f>IF(OR($I227="",J227=""),"",IF(OR(ISTEXT(J227),$E$235="N/A",$E$235="Not Avail.",$E$235="Not Acc.",$E$235="N/L",$I227="N/A",$I227="Not Avail.",$I227="Not Acc.",$I227="N/L"),"",J227*IFERROR(INDEX('{Dropdowns}'!$J:$J,MATCH($E$235&amp;"|"&amp;$I227,'{Dropdowns}'!$H:$H,0)),0)*IFERROR(INDEX('{Dropdowns}'!$K:$K,MATCH($E$235&amp;"|"&amp;$I227,'{Dropdowns}'!$H:$H,0)),0)))</f>
        <v/>
      </c>
      <c r="L227" s="195">
        <f>IF(COUNT(S227:U227)=0,"",AVERAGE(S227:U227))</f>
        <v/>
      </c>
      <c r="M227" s="195">
        <f>IF(OR($I227="",L227=""),"",IF(OR(ISTEXT(L227),$E$235="N/A",$E$235="Not Avail.",$E$235="Not Acc.",$E$235="N/L",$I227="N/A",$I227="Not Avail.",$I227="Not Acc.",$I227="N/L"),"",L227*IFERROR(INDEX('{Dropdowns}'!$J:$J,MATCH($E$235&amp;"|"&amp;$I227,'{Dropdowns}'!$H:$H,0)),0)*IFERROR(INDEX('{Dropdowns}'!$K:$K,MATCH($E$235&amp;"|"&amp;$I227,'{Dropdowns}'!$H:$H,0)),0)))</f>
        <v/>
      </c>
      <c r="P227" s="451" t="n"/>
    </row>
    <row r="228" ht="13.35" customHeight="1" s="162">
      <c r="B228" s="289" t="inlineStr">
        <is>
          <t>Hood Length (ft)</t>
        </is>
      </c>
      <c r="C228" s="174" t="n"/>
      <c r="D228" s="173" t="n"/>
      <c r="E228" s="288">
        <f>IF('{Equipment Data Entry}'!I135="","",'{Equipment Data Entry}'!I135)</f>
        <v/>
      </c>
      <c r="F228" s="174" t="n"/>
      <c r="G228" s="173" t="n"/>
      <c r="I228" s="291" t="n"/>
      <c r="J228" s="195">
        <f>IF(COUNT(P228:R228)=0,"",AVERAGE(P228:R228))</f>
        <v/>
      </c>
      <c r="K228" s="195">
        <f>IF(OR($I228="",J228=""),"",IF(OR(ISTEXT(J228),$E$235="N/A",$E$235="Not Avail.",$E$235="Not Acc.",$E$235="N/L",$I228="N/A",$I228="Not Avail.",$I228="Not Acc.",$I228="N/L"),"",J228*IFERROR(INDEX('{Dropdowns}'!$J:$J,MATCH($E$235&amp;"|"&amp;$I228,'{Dropdowns}'!$H:$H,0)),0)*IFERROR(INDEX('{Dropdowns}'!$K:$K,MATCH($E$235&amp;"|"&amp;$I228,'{Dropdowns}'!$H:$H,0)),0)))</f>
        <v/>
      </c>
      <c r="L228" s="195">
        <f>IF(COUNT(S228:U228)=0,"",AVERAGE(S228:U228))</f>
        <v/>
      </c>
      <c r="M228" s="195">
        <f>IF(OR($I228="",L228=""),"",IF(OR(ISTEXT(L228),$E$235="N/A",$E$235="Not Avail.",$E$235="Not Acc.",$E$235="N/L",$I228="N/A",$I228="Not Avail.",$I228="Not Acc.",$I228="N/L"),"",L228*IFERROR(INDEX('{Dropdowns}'!$J:$J,MATCH($E$235&amp;"|"&amp;$I228,'{Dropdowns}'!$H:$H,0)),0)*IFERROR(INDEX('{Dropdowns}'!$K:$K,MATCH($E$235&amp;"|"&amp;$I228,'{Dropdowns}'!$H:$H,0)),0)))</f>
        <v/>
      </c>
      <c r="P228" s="451" t="n"/>
    </row>
    <row r="229" ht="13.35" customHeight="1" s="162">
      <c r="B229" s="188" t="inlineStr">
        <is>
          <t>Hood Data</t>
        </is>
      </c>
      <c r="C229" s="174" t="n"/>
      <c r="D229" s="174" t="n"/>
      <c r="E229" s="174" t="n"/>
      <c r="F229" s="174" t="n"/>
      <c r="G229" s="173" t="n"/>
      <c r="I229" s="291" t="n"/>
      <c r="J229" s="195">
        <f>IF(COUNT(P229:R229)=0,"",AVERAGE(P229:R229))</f>
        <v/>
      </c>
      <c r="K229" s="195">
        <f>IF(OR($I229="",J229=""),"",IF(OR(ISTEXT(J229),$E$235="N/A",$E$235="Not Avail.",$E$235="Not Acc.",$E$235="N/L",$I229="N/A",$I229="Not Avail.",$I229="Not Acc.",$I229="N/L"),"",J229*IFERROR(INDEX('{Dropdowns}'!$J:$J,MATCH($E$235&amp;"|"&amp;$I229,'{Dropdowns}'!$H:$H,0)),0)*IFERROR(INDEX('{Dropdowns}'!$K:$K,MATCH($E$235&amp;"|"&amp;$I229,'{Dropdowns}'!$H:$H,0)),0)))</f>
        <v/>
      </c>
      <c r="L229" s="195">
        <f>IF(COUNT(S229:U229)=0,"",AVERAGE(S229:U229))</f>
        <v/>
      </c>
      <c r="M229" s="195">
        <f>IF(OR($I229="",L229=""),"",IF(OR(ISTEXT(L229),$E$235="N/A",$E$235="Not Avail.",$E$235="Not Acc.",$E$235="N/L",$I229="N/A",$I229="Not Avail.",$I229="Not Acc.",$I229="N/L"),"",L229*IFERROR(INDEX('{Dropdowns}'!$J:$J,MATCH($E$235&amp;"|"&amp;$I229,'{Dropdowns}'!$H:$H,0)),0)*IFERROR(INDEX('{Dropdowns}'!$K:$K,MATCH($E$235&amp;"|"&amp;$I229,'{Dropdowns}'!$H:$H,0)),0)))</f>
        <v/>
      </c>
      <c r="P229" s="451" t="n"/>
    </row>
    <row r="230" ht="13.35" customHeight="1" s="162">
      <c r="B230" s="289" t="inlineStr">
        <is>
          <t>Manufacturer</t>
        </is>
      </c>
      <c r="C230" s="174" t="n"/>
      <c r="D230" s="173" t="n"/>
      <c r="E230" s="287">
        <f>E225</f>
        <v/>
      </c>
      <c r="F230" s="174" t="n"/>
      <c r="G230" s="173" t="n"/>
      <c r="I230" s="291" t="n"/>
      <c r="J230" s="195">
        <f>IF(COUNT(P230:R230)=0,"",AVERAGE(P230:R230))</f>
        <v/>
      </c>
      <c r="K230" s="195">
        <f>IF(OR($I230="",J230=""),"",IF(OR(ISTEXT(J230),$E$235="N/A",$E$235="Not Avail.",$E$235="Not Acc.",$E$235="N/L",$I230="N/A",$I230="Not Avail.",$I230="Not Acc.",$I230="N/L"),"",J230*IFERROR(INDEX('{Dropdowns}'!$J:$J,MATCH($E$235&amp;"|"&amp;$I230,'{Dropdowns}'!$H:$H,0)),0)*IFERROR(INDEX('{Dropdowns}'!$K:$K,MATCH($E$235&amp;"|"&amp;$I230,'{Dropdowns}'!$H:$H,0)),0)))</f>
        <v/>
      </c>
      <c r="L230" s="195">
        <f>IF(COUNT(S230:U230)=0,"",AVERAGE(S230:U230))</f>
        <v/>
      </c>
      <c r="M230" s="195">
        <f>IF(OR($I230="",L230=""),"",IF(OR(ISTEXT(L230),$E$235="N/A",$E$235="Not Avail.",$E$235="Not Acc.",$E$235="N/L",$I230="N/A",$I230="Not Avail.",$I230="Not Acc.",$I230="N/L"),"",L230*IFERROR(INDEX('{Dropdowns}'!$J:$J,MATCH($E$235&amp;"|"&amp;$I230,'{Dropdowns}'!$H:$H,0)),0)*IFERROR(INDEX('{Dropdowns}'!$K:$K,MATCH($E$235&amp;"|"&amp;$I230,'{Dropdowns}'!$H:$H,0)),0)))</f>
        <v/>
      </c>
      <c r="P230" s="451" t="n"/>
    </row>
    <row r="231" ht="13.35" customHeight="1" s="162">
      <c r="B231" s="289" t="inlineStr">
        <is>
          <t>Model Number</t>
        </is>
      </c>
      <c r="C231" s="174" t="n"/>
      <c r="D231" s="173" t="n"/>
      <c r="E231" s="287">
        <f>IF('{Equipment Data Entry}'!H135="","",'{Equipment Data Entry}'!H135)</f>
        <v/>
      </c>
      <c r="F231" s="174" t="n"/>
      <c r="G231" s="173" t="n"/>
      <c r="I231" s="291" t="n"/>
      <c r="J231" s="195">
        <f>IF(COUNT(P231:R231)=0,"",AVERAGE(P231:R231))</f>
        <v/>
      </c>
      <c r="K231" s="195">
        <f>IF(OR($I231="",J231=""),"",IF(OR(ISTEXT(J231),$E$235="N/A",$E$235="Not Avail.",$E$235="Not Acc.",$E$235="N/L",$I231="N/A",$I231="Not Avail.",$I231="Not Acc.",$I231="N/L"),"",J231*IFERROR(INDEX('{Dropdowns}'!$J:$J,MATCH($E$235&amp;"|"&amp;$I231,'{Dropdowns}'!$H:$H,0)),0)*IFERROR(INDEX('{Dropdowns}'!$K:$K,MATCH($E$235&amp;"|"&amp;$I231,'{Dropdowns}'!$H:$H,0)),0)))</f>
        <v/>
      </c>
      <c r="L231" s="195">
        <f>IF(COUNT(S231:U231)=0,"",AVERAGE(S231:U231))</f>
        <v/>
      </c>
      <c r="M231" s="195">
        <f>IF(OR($I231="",L231=""),"",IF(OR(ISTEXT(L231),$E$235="N/A",$E$235="Not Avail.",$E$235="Not Acc.",$E$235="N/L",$I231="N/A",$I231="Not Avail.",$I231="Not Acc.",$I231="N/L"),"",L231*IFERROR(INDEX('{Dropdowns}'!$J:$J,MATCH($E$235&amp;"|"&amp;$I231,'{Dropdowns}'!$H:$H,0)),0)*IFERROR(INDEX('{Dropdowns}'!$K:$K,MATCH($E$235&amp;"|"&amp;$I231,'{Dropdowns}'!$H:$H,0)),0)))</f>
        <v/>
      </c>
      <c r="P231" s="451" t="n"/>
    </row>
    <row r="232" ht="13.35" customHeight="1" s="162">
      <c r="B232" s="289" t="inlineStr">
        <is>
          <t>Serial Number</t>
        </is>
      </c>
      <c r="C232" s="174" t="n"/>
      <c r="D232" s="173" t="n"/>
      <c r="E232" s="288" t="n"/>
      <c r="F232" s="174" t="n"/>
      <c r="G232" s="173" t="n"/>
      <c r="I232" s="291" t="n"/>
      <c r="J232" s="195">
        <f>IF(COUNT(P232:R232)=0,"",AVERAGE(P232:R232))</f>
        <v/>
      </c>
      <c r="K232" s="195">
        <f>IF(OR($I232="",J232=""),"",IF(OR(ISTEXT(J232),$E$235="N/A",$E$235="Not Avail.",$E$235="Not Acc.",$E$235="N/L",$I232="N/A",$I232="Not Avail.",$I232="Not Acc.",$I232="N/L"),"",J232*IFERROR(INDEX('{Dropdowns}'!$J:$J,MATCH($E$235&amp;"|"&amp;$I232,'{Dropdowns}'!$H:$H,0)),0)*IFERROR(INDEX('{Dropdowns}'!$K:$K,MATCH($E$235&amp;"|"&amp;$I232,'{Dropdowns}'!$H:$H,0)),0)))</f>
        <v/>
      </c>
      <c r="L232" s="195">
        <f>IF(COUNT(S232:U232)=0,"",AVERAGE(S232:U232))</f>
        <v/>
      </c>
      <c r="M232" s="195">
        <f>IF(OR($I232="",L232=""),"",IF(OR(ISTEXT(L232),$E$235="N/A",$E$235="Not Avail.",$E$235="Not Acc.",$E$235="N/L",$I232="N/A",$I232="Not Avail.",$I232="Not Acc.",$I232="N/L"),"",L232*IFERROR(INDEX('{Dropdowns}'!$J:$J,MATCH($E$235&amp;"|"&amp;$I232,'{Dropdowns}'!$H:$H,0)),0)*IFERROR(INDEX('{Dropdowns}'!$K:$K,MATCH($E$235&amp;"|"&amp;$I232,'{Dropdowns}'!$H:$H,0)),0)))</f>
        <v/>
      </c>
      <c r="P232" s="451" t="n"/>
    </row>
    <row r="233" ht="13.35" customHeight="1" s="162">
      <c r="B233" s="289" t="inlineStr">
        <is>
          <t>Hood Type</t>
        </is>
      </c>
      <c r="C233" s="174" t="n"/>
      <c r="D233" s="173" t="n"/>
      <c r="E233" s="288" t="n"/>
      <c r="F233" s="174" t="n"/>
      <c r="G233" s="173" t="n"/>
      <c r="I233" s="291" t="n"/>
      <c r="J233" s="195">
        <f>IF(COUNT(P233:R233)=0,"",AVERAGE(P233:R233))</f>
        <v/>
      </c>
      <c r="K233" s="195">
        <f>IF(OR($I233="",J233=""),"",IF(OR(ISTEXT(J233),$E$235="N/A",$E$235="Not Avail.",$E$235="Not Acc.",$E$235="N/L",$I233="N/A",$I233="Not Avail.",$I233="Not Acc.",$I233="N/L"),"",J233*IFERROR(INDEX('{Dropdowns}'!$J:$J,MATCH($E$235&amp;"|"&amp;$I233,'{Dropdowns}'!$H:$H,0)),0)*IFERROR(INDEX('{Dropdowns}'!$K:$K,MATCH($E$235&amp;"|"&amp;$I233,'{Dropdowns}'!$H:$H,0)),0)))</f>
        <v/>
      </c>
      <c r="L233" s="195">
        <f>IF(COUNT(S233:U233)=0,"",AVERAGE(S233:U233))</f>
        <v/>
      </c>
      <c r="M233" s="195">
        <f>IF(OR($I233="",L233=""),"",IF(OR(ISTEXT(L233),$E$235="N/A",$E$235="Not Avail.",$E$235="Not Acc.",$E$235="N/L",$I233="N/A",$I233="Not Avail.",$I233="Not Acc.",$I233="N/L"),"",L233*IFERROR(INDEX('{Dropdowns}'!$J:$J,MATCH($E$235&amp;"|"&amp;$I233,'{Dropdowns}'!$H:$H,0)),0)*IFERROR(INDEX('{Dropdowns}'!$K:$K,MATCH($E$235&amp;"|"&amp;$I233,'{Dropdowns}'!$H:$H,0)),0)))</f>
        <v/>
      </c>
      <c r="P233" s="451" t="n"/>
    </row>
    <row r="234" ht="13.35" customHeight="1" s="162">
      <c r="B234" s="289" t="inlineStr">
        <is>
          <t>Filter Manufacturer</t>
        </is>
      </c>
      <c r="C234" s="174" t="n"/>
      <c r="D234" s="173" t="n"/>
      <c r="E234" s="288" t="n"/>
      <c r="F234" s="174" t="n"/>
      <c r="G234" s="173" t="n"/>
      <c r="I234" s="291" t="n"/>
      <c r="J234" s="195">
        <f>IF(COUNT(P234:R234)=0,"",AVERAGE(P234:R234))</f>
        <v/>
      </c>
      <c r="K234" s="195">
        <f>IF(OR($I234="",J234=""),"",IF(OR(ISTEXT(J234),$E$235="N/A",$E$235="Not Avail.",$E$235="Not Acc.",$E$235="N/L",$I234="N/A",$I234="Not Avail.",$I234="Not Acc.",$I234="N/L"),"",J234*IFERROR(INDEX('{Dropdowns}'!$J:$J,MATCH($E$235&amp;"|"&amp;$I234,'{Dropdowns}'!$H:$H,0)),0)*IFERROR(INDEX('{Dropdowns}'!$K:$K,MATCH($E$235&amp;"|"&amp;$I234,'{Dropdowns}'!$H:$H,0)),0)))</f>
        <v/>
      </c>
      <c r="L234" s="195">
        <f>IF(COUNT(S234:U234)=0,"",AVERAGE(S234:U234))</f>
        <v/>
      </c>
      <c r="M234" s="195">
        <f>IF(OR($I234="",L234=""),"",IF(OR(ISTEXT(L234),$E$235="N/A",$E$235="Not Avail.",$E$235="Not Acc.",$E$235="N/L",$I234="N/A",$I234="Not Avail.",$I234="Not Acc.",$I234="N/L"),"",L234*IFERROR(INDEX('{Dropdowns}'!$J:$J,MATCH($E$235&amp;"|"&amp;$I234,'{Dropdowns}'!$H:$H,0)),0)*IFERROR(INDEX('{Dropdowns}'!$K:$K,MATCH($E$235&amp;"|"&amp;$I234,'{Dropdowns}'!$H:$H,0)),0)))</f>
        <v/>
      </c>
      <c r="P234" s="451" t="n"/>
    </row>
    <row r="235" ht="13.35" customHeight="1" s="162">
      <c r="B235" s="289" t="inlineStr">
        <is>
          <t>Filter Type</t>
        </is>
      </c>
      <c r="C235" s="174" t="n"/>
      <c r="D235" s="173" t="n"/>
      <c r="E235" s="291" t="n"/>
      <c r="F235" s="174" t="n"/>
      <c r="G235" s="173" t="n"/>
      <c r="I235" s="291" t="n"/>
      <c r="J235" s="195">
        <f>IF(COUNT(P235:R235)=0,"",AVERAGE(P235:R235))</f>
        <v/>
      </c>
      <c r="K235" s="195">
        <f>IF(OR($I235="",J235=""),"",IF(OR(ISTEXT(J235),$E$235="N/A",$E$235="Not Avail.",$E$235="Not Acc.",$E$235="N/L",$I235="N/A",$I235="Not Avail.",$I235="Not Acc.",$I235="N/L"),"",J235*IFERROR(INDEX('{Dropdowns}'!$J:$J,MATCH($E$235&amp;"|"&amp;$I235,'{Dropdowns}'!$H:$H,0)),0)*IFERROR(INDEX('{Dropdowns}'!$K:$K,MATCH($E$235&amp;"|"&amp;$I235,'{Dropdowns}'!$H:$H,0)),0)))</f>
        <v/>
      </c>
      <c r="L235" s="195">
        <f>IF(COUNT(S235:U235)=0,"",AVERAGE(S235:U235))</f>
        <v/>
      </c>
      <c r="M235" s="195">
        <f>IF(OR($I235="",L235=""),"",IF(OR(ISTEXT(L235),$E$235="N/A",$E$235="Not Avail.",$E$235="Not Acc.",$E$235="N/L",$I235="N/A",$I235="Not Avail.",$I235="Not Acc.",$I235="N/L"),"",L235*IFERROR(INDEX('{Dropdowns}'!$J:$J,MATCH($E$235&amp;"|"&amp;$I235,'{Dropdowns}'!$H:$H,0)),0)*IFERROR(INDEX('{Dropdowns}'!$K:$K,MATCH($E$235&amp;"|"&amp;$I235,'{Dropdowns}'!$H:$H,0)),0)))</f>
        <v/>
      </c>
      <c r="P235" s="451" t="n"/>
    </row>
    <row r="236" ht="13.35" customHeight="1" s="162">
      <c r="B236" s="289" t="inlineStr">
        <is>
          <t>Instrument</t>
        </is>
      </c>
      <c r="C236" s="174" t="n"/>
      <c r="D236" s="173" t="n"/>
      <c r="E236" s="288" t="n"/>
      <c r="F236" s="174" t="n"/>
      <c r="G236" s="173" t="n"/>
      <c r="I236" s="291" t="n"/>
      <c r="J236" s="195">
        <f>IF(COUNT(P236:R236)=0,"",AVERAGE(P236:R236))</f>
        <v/>
      </c>
      <c r="K236" s="195">
        <f>IF(OR($I236="",J236=""),"",IF(OR(ISTEXT(J236),$E$235="N/A",$E$235="Not Avail.",$E$235="Not Acc.",$E$235="N/L",$I236="N/A",$I236="Not Avail.",$I236="Not Acc.",$I236="N/L"),"",J236*IFERROR(INDEX('{Dropdowns}'!$J:$J,MATCH($E$235&amp;"|"&amp;$I236,'{Dropdowns}'!$H:$H,0)),0)*IFERROR(INDEX('{Dropdowns}'!$K:$K,MATCH($E$235&amp;"|"&amp;$I236,'{Dropdowns}'!$H:$H,0)),0)))</f>
        <v/>
      </c>
      <c r="L236" s="195">
        <f>IF(COUNT(S236:U236)=0,"",AVERAGE(S236:U236))</f>
        <v/>
      </c>
      <c r="M236" s="195">
        <f>IF(OR($I236="",L236=""),"",IF(OR(ISTEXT(L236),$E$235="N/A",$E$235="Not Avail.",$E$235="Not Acc.",$E$235="N/L",$I236="N/A",$I236="Not Avail.",$I236="Not Acc.",$I236="N/L"),"",L236*IFERROR(INDEX('{Dropdowns}'!$J:$J,MATCH($E$235&amp;"|"&amp;$I236,'{Dropdowns}'!$H:$H,0)),0)*IFERROR(INDEX('{Dropdowns}'!$K:$K,MATCH($E$235&amp;"|"&amp;$I236,'{Dropdowns}'!$H:$H,0)),0)))</f>
        <v/>
      </c>
      <c r="P236" s="451" t="n"/>
    </row>
    <row r="237" ht="13.35" customHeight="1" s="162">
      <c r="B237" s="188" t="inlineStr">
        <is>
          <t>Hood Airflow Totals</t>
        </is>
      </c>
      <c r="C237" s="174" t="n"/>
      <c r="D237" s="174" t="n"/>
      <c r="E237" s="174" t="n"/>
      <c r="F237" s="174" t="n"/>
      <c r="G237" s="173" t="n"/>
      <c r="I237" s="291" t="n"/>
      <c r="J237" s="195">
        <f>IF(COUNT(P237:R237)=0,"",AVERAGE(P237:R237))</f>
        <v/>
      </c>
      <c r="K237" s="195">
        <f>IF(OR($I237="",J237=""),"",IF(OR(ISTEXT(J237),$E$235="N/A",$E$235="Not Avail.",$E$235="Not Acc.",$E$235="N/L",$I237="N/A",$I237="Not Avail.",$I237="Not Acc.",$I237="N/L"),"",J237*IFERROR(INDEX('{Dropdowns}'!$J:$J,MATCH($E$235&amp;"|"&amp;$I237,'{Dropdowns}'!$H:$H,0)),0)*IFERROR(INDEX('{Dropdowns}'!$K:$K,MATCH($E$235&amp;"|"&amp;$I237,'{Dropdowns}'!$H:$H,0)),0)))</f>
        <v/>
      </c>
      <c r="L237" s="195">
        <f>IF(COUNT(S237:U237)=0,"",AVERAGE(S237:U237))</f>
        <v/>
      </c>
      <c r="M237" s="195">
        <f>IF(OR($I237="",L237=""),"",IF(OR(ISTEXT(L237),$E$235="N/A",$E$235="Not Avail.",$E$235="Not Acc.",$E$235="N/L",$I237="N/A",$I237="Not Avail.",$I237="Not Acc.",$I237="N/L"),"",L237*IFERROR(INDEX('{Dropdowns}'!$J:$J,MATCH($E$235&amp;"|"&amp;$I237,'{Dropdowns}'!$H:$H,0)),0)*IFERROR(INDEX('{Dropdowns}'!$K:$K,MATCH($E$235&amp;"|"&amp;$I237,'{Dropdowns}'!$H:$H,0)),0)))</f>
        <v/>
      </c>
      <c r="P237" s="451" t="n"/>
    </row>
    <row r="238" ht="13.35" customHeight="1" s="162">
      <c r="B238" s="292" t="inlineStr">
        <is>
          <t>Design</t>
        </is>
      </c>
      <c r="C238" s="173" t="n"/>
      <c r="D238" s="292" t="inlineStr">
        <is>
          <t>Initial</t>
        </is>
      </c>
      <c r="E238" s="173" t="n"/>
      <c r="F238" s="292" t="inlineStr">
        <is>
          <t>Final</t>
        </is>
      </c>
      <c r="G238" s="173" t="n"/>
      <c r="I238" s="291" t="n"/>
      <c r="J238" s="195">
        <f>IF(COUNT(P238:R238)=0,"",AVERAGE(P238:R238))</f>
        <v/>
      </c>
      <c r="K238" s="195">
        <f>IF(OR($I238="",J238=""),"",IF(OR(ISTEXT(J238),$E$235="N/A",$E$235="Not Avail.",$E$235="Not Acc.",$E$235="N/L",$I238="N/A",$I238="Not Avail.",$I238="Not Acc.",$I238="N/L"),"",J238*IFERROR(INDEX('{Dropdowns}'!$J:$J,MATCH($E$235&amp;"|"&amp;$I238,'{Dropdowns}'!$H:$H,0)),0)*IFERROR(INDEX('{Dropdowns}'!$K:$K,MATCH($E$235&amp;"|"&amp;$I238,'{Dropdowns}'!$H:$H,0)),0)))</f>
        <v/>
      </c>
      <c r="L238" s="195">
        <f>IF(COUNT(S238:U238)=0,"",AVERAGE(S238:U238))</f>
        <v/>
      </c>
      <c r="M238" s="195">
        <f>IF(OR($I238="",L238=""),"",IF(OR(ISTEXT(L238),$E$235="N/A",$E$235="Not Avail.",$E$235="Not Acc.",$E$235="N/L",$I238="N/A",$I238="Not Avail.",$I238="Not Acc.",$I238="N/L"),"",L238*IFERROR(INDEX('{Dropdowns}'!$J:$J,MATCH($E$235&amp;"|"&amp;$I238,'{Dropdowns}'!$H:$H,0)),0)*IFERROR(INDEX('{Dropdowns}'!$K:$K,MATCH($E$235&amp;"|"&amp;$I238,'{Dropdowns}'!$H:$H,0)),0)))</f>
        <v/>
      </c>
      <c r="P238" s="451" t="n"/>
    </row>
    <row r="239" ht="13.35" customHeight="1" s="162">
      <c r="B239" s="195">
        <f>IF(E226=0,"", E226)</f>
        <v/>
      </c>
      <c r="C239" s="173" t="n"/>
      <c r="D239" s="195">
        <f>IF(SUM(K227:K240)=0,"",SUM(K227:K240))</f>
        <v/>
      </c>
      <c r="E239" s="173" t="n"/>
      <c r="F239" s="195">
        <f>IF(SUM(M227:M240)=0,"",SUM(M227:M240))</f>
        <v/>
      </c>
      <c r="G239" s="173" t="n"/>
      <c r="H239" s="68">
        <f>IF(OR(B239="",B239=0),"",IF(F239="",IF(D239="","",IF(OR(ISTEXT(D239),ISTEXT(B239)),"",D239/B239)),IF(OR(ISTEXT(F239),ISTEXT(B239)),"",F239/B239)))</f>
        <v/>
      </c>
      <c r="I239" s="291" t="n"/>
      <c r="J239" s="195">
        <f>IF(COUNT(P239:R239)=0,"",AVERAGE(P239:R239))</f>
        <v/>
      </c>
      <c r="K239" s="195">
        <f>IF(OR($I239="",J239=""),"",IF(OR(ISTEXT(J239),$E$235="N/A",$E$235="Not Avail.",$E$235="Not Acc.",$E$235="N/L",$I239="N/A",$I239="Not Avail.",$I239="Not Acc.",$I239="N/L"),"",J239*IFERROR(INDEX('{Dropdowns}'!$J:$J,MATCH($E$235&amp;"|"&amp;$I239,'{Dropdowns}'!$H:$H,0)),0)*IFERROR(INDEX('{Dropdowns}'!$K:$K,MATCH($E$235&amp;"|"&amp;$I239,'{Dropdowns}'!$H:$H,0)),0)))</f>
        <v/>
      </c>
      <c r="L239" s="195">
        <f>IF(COUNT(S239:U239)=0,"",AVERAGE(S239:U239))</f>
        <v/>
      </c>
      <c r="M239" s="195">
        <f>IF(OR($I239="",L239=""),"",IF(OR(ISTEXT(L239),$E$235="N/A",$E$235="Not Avail.",$E$235="Not Acc.",$E$235="N/L",$I239="N/A",$I239="Not Avail.",$I239="Not Acc.",$I239="N/L"),"",L239*IFERROR(INDEX('{Dropdowns}'!$J:$J,MATCH($E$235&amp;"|"&amp;$I239,'{Dropdowns}'!$H:$H,0)),0)*IFERROR(INDEX('{Dropdowns}'!$K:$K,MATCH($E$235&amp;"|"&amp;$I239,'{Dropdowns}'!$H:$H,0)),0)))</f>
        <v/>
      </c>
      <c r="P239" s="455" t="n"/>
    </row>
    <row r="240" ht="13.35" customHeight="1" s="162">
      <c r="B240" s="195" t="inlineStr">
        <is>
          <t>CFM / ft</t>
        </is>
      </c>
      <c r="C240" s="173" t="n"/>
      <c r="D240" s="195">
        <f>IF(OR(D239="",E228="",E228=0),"",IF(OR(ISTEXT(D239),ISTEXT(E228)),"",D239/E228))</f>
        <v/>
      </c>
      <c r="E240" s="173" t="n"/>
      <c r="F240" s="195">
        <f>IF(OR(F239="",E228="",E228=0),"",IF(OR(ISTEXT(F239),ISTEXT(E228)),"",F239/E228))</f>
        <v/>
      </c>
      <c r="G240" s="173" t="n"/>
      <c r="I240" s="291" t="n"/>
      <c r="J240" s="195">
        <f>IF(COUNT(P240:R240)=0,"",AVERAGE(P240:R240))</f>
        <v/>
      </c>
      <c r="K240" s="195">
        <f>IF(OR($I240="",J240=""),"",IF(OR(ISTEXT(J240),$E$235="N/A",$E$235="Not Avail.",$E$235="Not Acc.",$E$235="N/L",$I240="N/A",$I240="Not Avail.",$I240="Not Acc.",$I240="N/L"),"",J240*IFERROR(INDEX('{Dropdowns}'!$J:$J,MATCH($E$235&amp;"|"&amp;$I240,'{Dropdowns}'!$H:$H,0)),0)*IFERROR(INDEX('{Dropdowns}'!$K:$K,MATCH($E$235&amp;"|"&amp;$I240,'{Dropdowns}'!$H:$H,0)),0)))</f>
        <v/>
      </c>
      <c r="L240" s="195">
        <f>IF(COUNT(S240:U240)=0,"",AVERAGE(S240:U240))</f>
        <v/>
      </c>
      <c r="M240" s="195">
        <f>IF(OR($I240="",L240=""),"",IF(OR(ISTEXT(L240),$E$235="N/A",$E$235="Not Avail.",$E$235="Not Acc.",$E$235="N/L",$I240="N/A",$I240="Not Avail.",$I240="Not Acc.",$I240="N/L"),"",L240*IFERROR(INDEX('{Dropdowns}'!$J:$J,MATCH($E$235&amp;"|"&amp;$I240,'{Dropdowns}'!$H:$H,0)),0)*IFERROR(INDEX('{Dropdowns}'!$K:$K,MATCH($E$235&amp;"|"&amp;$I240,'{Dropdowns}'!$H:$H,0)),0)))</f>
        <v/>
      </c>
    </row>
    <row r="241"/>
    <row r="242"/>
    <row r="243" ht="13.35" customHeight="1" s="162">
      <c r="B243" s="472" t="inlineStr">
        <is>
          <t>Remarks</t>
        </is>
      </c>
      <c r="C243" s="173" t="n"/>
      <c r="D243" s="234" t="n"/>
      <c r="E243" s="174" t="n"/>
      <c r="F243" s="174" t="n"/>
      <c r="G243" s="174" t="n"/>
      <c r="H243" s="174" t="n"/>
      <c r="I243" s="174" t="n"/>
      <c r="J243" s="174" t="n"/>
      <c r="K243" s="174" t="n"/>
      <c r="L243" s="174" t="n"/>
      <c r="M243" s="173" t="n"/>
    </row>
    <row r="244" ht="13.35" customHeight="1" s="162">
      <c r="B244" s="154" t="n"/>
      <c r="C244" s="174" t="n"/>
      <c r="D244" s="174" t="n"/>
      <c r="E244" s="174" t="n"/>
      <c r="F244" s="174" t="n"/>
      <c r="G244" s="174" t="n"/>
      <c r="H244" s="174" t="n"/>
      <c r="I244" s="174" t="n"/>
      <c r="J244" s="174" t="n"/>
      <c r="K244" s="174" t="n"/>
      <c r="L244" s="174" t="n"/>
      <c r="M244" s="173" t="n"/>
    </row>
    <row r="245" ht="13.35" customHeight="1" s="162">
      <c r="B245" s="154" t="n"/>
      <c r="C245" s="174" t="n"/>
      <c r="D245" s="174" t="n"/>
      <c r="E245" s="174" t="n"/>
      <c r="F245" s="174" t="n"/>
      <c r="G245" s="174" t="n"/>
      <c r="H245" s="174" t="n"/>
      <c r="I245" s="174" t="n"/>
      <c r="J245" s="174" t="n"/>
      <c r="K245" s="174" t="n"/>
      <c r="L245" s="174" t="n"/>
      <c r="M245" s="173" t="n"/>
    </row>
    <row r="246" ht="13.35" customHeight="1" s="162">
      <c r="B246" s="154" t="n"/>
      <c r="C246" s="174" t="n"/>
      <c r="D246" s="174" t="n"/>
      <c r="E246" s="174" t="n"/>
      <c r="F246" s="174" t="n"/>
      <c r="G246" s="174" t="n"/>
      <c r="H246" s="174" t="n"/>
      <c r="I246" s="174" t="n"/>
      <c r="J246" s="174" t="n"/>
      <c r="K246" s="174" t="n"/>
      <c r="L246" s="174" t="n"/>
      <c r="M246" s="173" t="n"/>
    </row>
    <row r="247" ht="13.35" customHeight="1" s="162">
      <c r="B247" s="154" t="n"/>
      <c r="C247" s="174" t="n"/>
      <c r="D247" s="174" t="n"/>
      <c r="E247" s="174" t="n"/>
      <c r="F247" s="174" t="n"/>
      <c r="G247" s="174" t="n"/>
      <c r="H247" s="174" t="n"/>
      <c r="I247" s="174" t="n"/>
      <c r="J247" s="174" t="n"/>
      <c r="K247" s="174" t="n"/>
      <c r="L247" s="174" t="n"/>
      <c r="M247" s="173" t="n"/>
    </row>
    <row r="248"/>
    <row r="249" ht="13.35" customHeight="1" s="162">
      <c r="B249" s="200" t="inlineStr">
        <is>
          <t>System</t>
        </is>
      </c>
      <c r="C249" s="403" t="n"/>
      <c r="D249" s="209">
        <f>IF('{Equipment Data Entry}'!B136="","",'{Equipment Data Entry}'!B136)</f>
        <v/>
      </c>
      <c r="E249" s="418" t="n"/>
      <c r="F249" s="403" t="n"/>
      <c r="G249" s="200" t="inlineStr">
        <is>
          <t>Service</t>
        </is>
      </c>
      <c r="H249" s="403" t="n"/>
      <c r="I249" s="210">
        <f>IF('{Equipment Data Entry}'!C136="","",'{Equipment Data Entry}'!C136)</f>
        <v/>
      </c>
      <c r="J249" s="418" t="n"/>
      <c r="K249" s="418" t="n"/>
      <c r="L249" s="418" t="n"/>
      <c r="M249" s="403" t="n"/>
      <c r="P249" s="448" t="inlineStr">
        <is>
          <t>Technician Notes</t>
        </is>
      </c>
    </row>
    <row r="250" ht="13.35" customHeight="1" s="162">
      <c r="B250" s="422" t="n"/>
      <c r="C250" s="423" t="n"/>
      <c r="D250" s="422" t="n"/>
      <c r="E250" s="424" t="n"/>
      <c r="F250" s="423" t="n"/>
      <c r="G250" s="422" t="n"/>
      <c r="H250" s="423" t="n"/>
      <c r="I250" s="422" t="n"/>
      <c r="J250" s="424" t="n"/>
      <c r="K250" s="424" t="n"/>
      <c r="L250" s="424" t="n"/>
      <c r="M250" s="423" t="n"/>
      <c r="P250" s="451" t="n"/>
    </row>
    <row r="251" ht="13.35" customHeight="1" s="162">
      <c r="B251" s="5" t="n"/>
      <c r="C251" s="5" t="n"/>
      <c r="P251" s="451" t="n"/>
    </row>
    <row r="252" ht="13.35" customHeight="1" s="162">
      <c r="B252" s="188" t="inlineStr">
        <is>
          <t>Design Information</t>
        </is>
      </c>
      <c r="C252" s="174" t="n"/>
      <c r="D252" s="174" t="n"/>
      <c r="E252" s="174" t="n"/>
      <c r="F252" s="174" t="n"/>
      <c r="G252" s="173" t="n"/>
      <c r="I252" s="188" t="inlineStr">
        <is>
          <t>Hood Airflow</t>
        </is>
      </c>
      <c r="J252" s="174" t="n"/>
      <c r="K252" s="174" t="n"/>
      <c r="L252" s="174" t="n"/>
      <c r="M252" s="173" t="n"/>
      <c r="P252" s="451" t="n"/>
    </row>
    <row r="253" ht="13.35" customHeight="1" s="162">
      <c r="B253" s="289" t="inlineStr">
        <is>
          <t>Hood Manufacturer</t>
        </is>
      </c>
      <c r="C253" s="174" t="n"/>
      <c r="D253" s="173" t="n"/>
      <c r="E253" s="287">
        <f>IF('{Equipment Data Entry}'!E136="","",'{Equipment Data Entry}'!E136)</f>
        <v/>
      </c>
      <c r="F253" s="174" t="n"/>
      <c r="G253" s="173" t="n"/>
      <c r="I253" s="290" t="inlineStr">
        <is>
          <t>Filter Size</t>
        </is>
      </c>
      <c r="J253" s="290" t="inlineStr">
        <is>
          <t>Initial VEL</t>
        </is>
      </c>
      <c r="K253" s="290" t="inlineStr">
        <is>
          <t>Initial CFM</t>
        </is>
      </c>
      <c r="L253" s="290" t="inlineStr">
        <is>
          <t>Final VEL</t>
        </is>
      </c>
      <c r="M253" s="290" t="inlineStr">
        <is>
          <t>Final CFM</t>
        </is>
      </c>
      <c r="P253" s="469" t="inlineStr">
        <is>
          <t>Velocity readings (fpm) – 3 per filter for Airfoil; J/L average them (or type a single value over the formula)</t>
        </is>
      </c>
    </row>
    <row r="254" ht="13.35" customHeight="1" s="162">
      <c r="B254" s="289" t="inlineStr">
        <is>
          <t>Design Airflow (CFM)</t>
        </is>
      </c>
      <c r="C254" s="174" t="n"/>
      <c r="D254" s="173" t="n"/>
      <c r="E254" s="287">
        <f>IF('{Equipment Data Entry}'!F136="","",'{Equipment Data Entry}'!F136)</f>
        <v/>
      </c>
      <c r="F254" s="174" t="n"/>
      <c r="G254" s="173" t="n"/>
      <c r="I254" s="440" t="n"/>
      <c r="J254" s="440" t="n"/>
      <c r="K254" s="440" t="n"/>
      <c r="L254" s="440" t="n"/>
      <c r="M254" s="440" t="n"/>
      <c r="P254" s="470" t="inlineStr">
        <is>
          <t>Init 1</t>
        </is>
      </c>
      <c r="Q254" s="471" t="inlineStr">
        <is>
          <t>Init 2</t>
        </is>
      </c>
      <c r="R254" s="471" t="inlineStr">
        <is>
          <t>Init 3</t>
        </is>
      </c>
      <c r="S254" s="471" t="inlineStr">
        <is>
          <t>Final 1</t>
        </is>
      </c>
      <c r="T254" s="471" t="inlineStr">
        <is>
          <t>Final 2</t>
        </is>
      </c>
      <c r="U254" s="471" t="inlineStr">
        <is>
          <t>Final 3</t>
        </is>
      </c>
    </row>
    <row r="255" ht="13.35" customHeight="1" s="162">
      <c r="B255" s="289" t="inlineStr">
        <is>
          <t>Associated Exhaust Fan</t>
        </is>
      </c>
      <c r="C255" s="174" t="n"/>
      <c r="D255" s="173" t="n"/>
      <c r="E255" s="288" t="n"/>
      <c r="F255" s="174" t="n"/>
      <c r="G255" s="173" t="n"/>
      <c r="I255" s="291" t="n"/>
      <c r="J255" s="195">
        <f>IF(COUNT(P255:R255)=0,"",AVERAGE(P255:R255))</f>
        <v/>
      </c>
      <c r="K255" s="195">
        <f>IF(OR($I255="",J255=""),"",IF(OR(ISTEXT(J255),$E$263="N/A",$E$263="Not Avail.",$E$263="Not Acc.",$E$263="N/L",$I255="N/A",$I255="Not Avail.",$I255="Not Acc.",$I255="N/L"),"",J255*IFERROR(INDEX('{Dropdowns}'!$J:$J,MATCH($E$263&amp;"|"&amp;$I255,'{Dropdowns}'!$H:$H,0)),0)*IFERROR(INDEX('{Dropdowns}'!$K:$K,MATCH($E$263&amp;"|"&amp;$I255,'{Dropdowns}'!$H:$H,0)),0)))</f>
        <v/>
      </c>
      <c r="L255" s="195">
        <f>IF(COUNT(S255:U255)=0,"",AVERAGE(S255:U255))</f>
        <v/>
      </c>
      <c r="M255" s="195">
        <f>IF(OR($I255="",L255=""),"",IF(OR(ISTEXT(L255),$E$263="N/A",$E$263="Not Avail.",$E$263="Not Acc.",$E$263="N/L",$I255="N/A",$I255="Not Avail.",$I255="Not Acc.",$I255="N/L"),"",L255*IFERROR(INDEX('{Dropdowns}'!$J:$J,MATCH($E$263&amp;"|"&amp;$I255,'{Dropdowns}'!$H:$H,0)),0)*IFERROR(INDEX('{Dropdowns}'!$K:$K,MATCH($E$263&amp;"|"&amp;$I255,'{Dropdowns}'!$H:$H,0)),0)))</f>
        <v/>
      </c>
      <c r="P255" s="451" t="n"/>
    </row>
    <row r="256" ht="13.35" customHeight="1" s="162">
      <c r="B256" s="289" t="inlineStr">
        <is>
          <t>Hood Length (ft)</t>
        </is>
      </c>
      <c r="C256" s="174" t="n"/>
      <c r="D256" s="173" t="n"/>
      <c r="E256" s="288">
        <f>IF('{Equipment Data Entry}'!I136="","",'{Equipment Data Entry}'!I136)</f>
        <v/>
      </c>
      <c r="F256" s="174" t="n"/>
      <c r="G256" s="173" t="n"/>
      <c r="I256" s="291" t="n"/>
      <c r="J256" s="195">
        <f>IF(COUNT(P256:R256)=0,"",AVERAGE(P256:R256))</f>
        <v/>
      </c>
      <c r="K256" s="195">
        <f>IF(OR($I256="",J256=""),"",IF(OR(ISTEXT(J256),$E$263="N/A",$E$263="Not Avail.",$E$263="Not Acc.",$E$263="N/L",$I256="N/A",$I256="Not Avail.",$I256="Not Acc.",$I256="N/L"),"",J256*IFERROR(INDEX('{Dropdowns}'!$J:$J,MATCH($E$263&amp;"|"&amp;$I256,'{Dropdowns}'!$H:$H,0)),0)*IFERROR(INDEX('{Dropdowns}'!$K:$K,MATCH($E$263&amp;"|"&amp;$I256,'{Dropdowns}'!$H:$H,0)),0)))</f>
        <v/>
      </c>
      <c r="L256" s="195">
        <f>IF(COUNT(S256:U256)=0,"",AVERAGE(S256:U256))</f>
        <v/>
      </c>
      <c r="M256" s="195">
        <f>IF(OR($I256="",L256=""),"",IF(OR(ISTEXT(L256),$E$263="N/A",$E$263="Not Avail.",$E$263="Not Acc.",$E$263="N/L",$I256="N/A",$I256="Not Avail.",$I256="Not Acc.",$I256="N/L"),"",L256*IFERROR(INDEX('{Dropdowns}'!$J:$J,MATCH($E$263&amp;"|"&amp;$I256,'{Dropdowns}'!$H:$H,0)),0)*IFERROR(INDEX('{Dropdowns}'!$K:$K,MATCH($E$263&amp;"|"&amp;$I256,'{Dropdowns}'!$H:$H,0)),0)))</f>
        <v/>
      </c>
      <c r="P256" s="451" t="n"/>
    </row>
    <row r="257" ht="13.35" customHeight="1" s="162">
      <c r="B257" s="188" t="inlineStr">
        <is>
          <t>Hood Data</t>
        </is>
      </c>
      <c r="C257" s="174" t="n"/>
      <c r="D257" s="174" t="n"/>
      <c r="E257" s="174" t="n"/>
      <c r="F257" s="174" t="n"/>
      <c r="G257" s="173" t="n"/>
      <c r="I257" s="291" t="n"/>
      <c r="J257" s="195">
        <f>IF(COUNT(P257:R257)=0,"",AVERAGE(P257:R257))</f>
        <v/>
      </c>
      <c r="K257" s="195">
        <f>IF(OR($I257="",J257=""),"",IF(OR(ISTEXT(J257),$E$263="N/A",$E$263="Not Avail.",$E$263="Not Acc.",$E$263="N/L",$I257="N/A",$I257="Not Avail.",$I257="Not Acc.",$I257="N/L"),"",J257*IFERROR(INDEX('{Dropdowns}'!$J:$J,MATCH($E$263&amp;"|"&amp;$I257,'{Dropdowns}'!$H:$H,0)),0)*IFERROR(INDEX('{Dropdowns}'!$K:$K,MATCH($E$263&amp;"|"&amp;$I257,'{Dropdowns}'!$H:$H,0)),0)))</f>
        <v/>
      </c>
      <c r="L257" s="195">
        <f>IF(COUNT(S257:U257)=0,"",AVERAGE(S257:U257))</f>
        <v/>
      </c>
      <c r="M257" s="195">
        <f>IF(OR($I257="",L257=""),"",IF(OR(ISTEXT(L257),$E$263="N/A",$E$263="Not Avail.",$E$263="Not Acc.",$E$263="N/L",$I257="N/A",$I257="Not Avail.",$I257="Not Acc.",$I257="N/L"),"",L257*IFERROR(INDEX('{Dropdowns}'!$J:$J,MATCH($E$263&amp;"|"&amp;$I257,'{Dropdowns}'!$H:$H,0)),0)*IFERROR(INDEX('{Dropdowns}'!$K:$K,MATCH($E$263&amp;"|"&amp;$I257,'{Dropdowns}'!$H:$H,0)),0)))</f>
        <v/>
      </c>
      <c r="P257" s="451" t="n"/>
    </row>
    <row r="258" ht="13.35" customHeight="1" s="162">
      <c r="B258" s="289" t="inlineStr">
        <is>
          <t>Manufacturer</t>
        </is>
      </c>
      <c r="C258" s="174" t="n"/>
      <c r="D258" s="173" t="n"/>
      <c r="E258" s="287">
        <f>E253</f>
        <v/>
      </c>
      <c r="F258" s="174" t="n"/>
      <c r="G258" s="173" t="n"/>
      <c r="I258" s="291" t="n"/>
      <c r="J258" s="195">
        <f>IF(COUNT(P258:R258)=0,"",AVERAGE(P258:R258))</f>
        <v/>
      </c>
      <c r="K258" s="195">
        <f>IF(OR($I258="",J258=""),"",IF(OR(ISTEXT(J258),$E$263="N/A",$E$263="Not Avail.",$E$263="Not Acc.",$E$263="N/L",$I258="N/A",$I258="Not Avail.",$I258="Not Acc.",$I258="N/L"),"",J258*IFERROR(INDEX('{Dropdowns}'!$J:$J,MATCH($E$263&amp;"|"&amp;$I258,'{Dropdowns}'!$H:$H,0)),0)*IFERROR(INDEX('{Dropdowns}'!$K:$K,MATCH($E$263&amp;"|"&amp;$I258,'{Dropdowns}'!$H:$H,0)),0)))</f>
        <v/>
      </c>
      <c r="L258" s="195">
        <f>IF(COUNT(S258:U258)=0,"",AVERAGE(S258:U258))</f>
        <v/>
      </c>
      <c r="M258" s="195">
        <f>IF(OR($I258="",L258=""),"",IF(OR(ISTEXT(L258),$E$263="N/A",$E$263="Not Avail.",$E$263="Not Acc.",$E$263="N/L",$I258="N/A",$I258="Not Avail.",$I258="Not Acc.",$I258="N/L"),"",L258*IFERROR(INDEX('{Dropdowns}'!$J:$J,MATCH($E$263&amp;"|"&amp;$I258,'{Dropdowns}'!$H:$H,0)),0)*IFERROR(INDEX('{Dropdowns}'!$K:$K,MATCH($E$263&amp;"|"&amp;$I258,'{Dropdowns}'!$H:$H,0)),0)))</f>
        <v/>
      </c>
      <c r="P258" s="451" t="n"/>
    </row>
    <row r="259" ht="13.35" customHeight="1" s="162">
      <c r="B259" s="289" t="inlineStr">
        <is>
          <t>Model Number</t>
        </is>
      </c>
      <c r="C259" s="174" t="n"/>
      <c r="D259" s="173" t="n"/>
      <c r="E259" s="287">
        <f>IF('{Equipment Data Entry}'!H136="","",'{Equipment Data Entry}'!H136)</f>
        <v/>
      </c>
      <c r="F259" s="174" t="n"/>
      <c r="G259" s="173" t="n"/>
      <c r="I259" s="291" t="n"/>
      <c r="J259" s="195">
        <f>IF(COUNT(P259:R259)=0,"",AVERAGE(P259:R259))</f>
        <v/>
      </c>
      <c r="K259" s="195">
        <f>IF(OR($I259="",J259=""),"",IF(OR(ISTEXT(J259),$E$263="N/A",$E$263="Not Avail.",$E$263="Not Acc.",$E$263="N/L",$I259="N/A",$I259="Not Avail.",$I259="Not Acc.",$I259="N/L"),"",J259*IFERROR(INDEX('{Dropdowns}'!$J:$J,MATCH($E$263&amp;"|"&amp;$I259,'{Dropdowns}'!$H:$H,0)),0)*IFERROR(INDEX('{Dropdowns}'!$K:$K,MATCH($E$263&amp;"|"&amp;$I259,'{Dropdowns}'!$H:$H,0)),0)))</f>
        <v/>
      </c>
      <c r="L259" s="195">
        <f>IF(COUNT(S259:U259)=0,"",AVERAGE(S259:U259))</f>
        <v/>
      </c>
      <c r="M259" s="195">
        <f>IF(OR($I259="",L259=""),"",IF(OR(ISTEXT(L259),$E$263="N/A",$E$263="Not Avail.",$E$263="Not Acc.",$E$263="N/L",$I259="N/A",$I259="Not Avail.",$I259="Not Acc.",$I259="N/L"),"",L259*IFERROR(INDEX('{Dropdowns}'!$J:$J,MATCH($E$263&amp;"|"&amp;$I259,'{Dropdowns}'!$H:$H,0)),0)*IFERROR(INDEX('{Dropdowns}'!$K:$K,MATCH($E$263&amp;"|"&amp;$I259,'{Dropdowns}'!$H:$H,0)),0)))</f>
        <v/>
      </c>
      <c r="P259" s="451" t="n"/>
    </row>
    <row r="260" ht="13.35" customHeight="1" s="162">
      <c r="B260" s="289" t="inlineStr">
        <is>
          <t>Serial Number</t>
        </is>
      </c>
      <c r="C260" s="174" t="n"/>
      <c r="D260" s="173" t="n"/>
      <c r="E260" s="288" t="n"/>
      <c r="F260" s="174" t="n"/>
      <c r="G260" s="173" t="n"/>
      <c r="I260" s="291" t="n"/>
      <c r="J260" s="195">
        <f>IF(COUNT(P260:R260)=0,"",AVERAGE(P260:R260))</f>
        <v/>
      </c>
      <c r="K260" s="195">
        <f>IF(OR($I260="",J260=""),"",IF(OR(ISTEXT(J260),$E$263="N/A",$E$263="Not Avail.",$E$263="Not Acc.",$E$263="N/L",$I260="N/A",$I260="Not Avail.",$I260="Not Acc.",$I260="N/L"),"",J260*IFERROR(INDEX('{Dropdowns}'!$J:$J,MATCH($E$263&amp;"|"&amp;$I260,'{Dropdowns}'!$H:$H,0)),0)*IFERROR(INDEX('{Dropdowns}'!$K:$K,MATCH($E$263&amp;"|"&amp;$I260,'{Dropdowns}'!$H:$H,0)),0)))</f>
        <v/>
      </c>
      <c r="L260" s="195">
        <f>IF(COUNT(S260:U260)=0,"",AVERAGE(S260:U260))</f>
        <v/>
      </c>
      <c r="M260" s="195">
        <f>IF(OR($I260="",L260=""),"",IF(OR(ISTEXT(L260),$E$263="N/A",$E$263="Not Avail.",$E$263="Not Acc.",$E$263="N/L",$I260="N/A",$I260="Not Avail.",$I260="Not Acc.",$I260="N/L"),"",L260*IFERROR(INDEX('{Dropdowns}'!$J:$J,MATCH($E$263&amp;"|"&amp;$I260,'{Dropdowns}'!$H:$H,0)),0)*IFERROR(INDEX('{Dropdowns}'!$K:$K,MATCH($E$263&amp;"|"&amp;$I260,'{Dropdowns}'!$H:$H,0)),0)))</f>
        <v/>
      </c>
      <c r="P260" s="451" t="n"/>
    </row>
    <row r="261" ht="13.35" customHeight="1" s="162">
      <c r="B261" s="289" t="inlineStr">
        <is>
          <t>Hood Type</t>
        </is>
      </c>
      <c r="C261" s="174" t="n"/>
      <c r="D261" s="173" t="n"/>
      <c r="E261" s="288" t="n"/>
      <c r="F261" s="174" t="n"/>
      <c r="G261" s="173" t="n"/>
      <c r="I261" s="291" t="n"/>
      <c r="J261" s="195">
        <f>IF(COUNT(P261:R261)=0,"",AVERAGE(P261:R261))</f>
        <v/>
      </c>
      <c r="K261" s="195">
        <f>IF(OR($I261="",J261=""),"",IF(OR(ISTEXT(J261),$E$263="N/A",$E$263="Not Avail.",$E$263="Not Acc.",$E$263="N/L",$I261="N/A",$I261="Not Avail.",$I261="Not Acc.",$I261="N/L"),"",J261*IFERROR(INDEX('{Dropdowns}'!$J:$J,MATCH($E$263&amp;"|"&amp;$I261,'{Dropdowns}'!$H:$H,0)),0)*IFERROR(INDEX('{Dropdowns}'!$K:$K,MATCH($E$263&amp;"|"&amp;$I261,'{Dropdowns}'!$H:$H,0)),0)))</f>
        <v/>
      </c>
      <c r="L261" s="195">
        <f>IF(COUNT(S261:U261)=0,"",AVERAGE(S261:U261))</f>
        <v/>
      </c>
      <c r="M261" s="195">
        <f>IF(OR($I261="",L261=""),"",IF(OR(ISTEXT(L261),$E$263="N/A",$E$263="Not Avail.",$E$263="Not Acc.",$E$263="N/L",$I261="N/A",$I261="Not Avail.",$I261="Not Acc.",$I261="N/L"),"",L261*IFERROR(INDEX('{Dropdowns}'!$J:$J,MATCH($E$263&amp;"|"&amp;$I261,'{Dropdowns}'!$H:$H,0)),0)*IFERROR(INDEX('{Dropdowns}'!$K:$K,MATCH($E$263&amp;"|"&amp;$I261,'{Dropdowns}'!$H:$H,0)),0)))</f>
        <v/>
      </c>
      <c r="P261" s="451" t="n"/>
    </row>
    <row r="262" ht="13.35" customHeight="1" s="162">
      <c r="B262" s="289" t="inlineStr">
        <is>
          <t>Filter Manufacturer</t>
        </is>
      </c>
      <c r="C262" s="174" t="n"/>
      <c r="D262" s="173" t="n"/>
      <c r="E262" s="288" t="n"/>
      <c r="F262" s="174" t="n"/>
      <c r="G262" s="173" t="n"/>
      <c r="I262" s="291" t="n"/>
      <c r="J262" s="195">
        <f>IF(COUNT(P262:R262)=0,"",AVERAGE(P262:R262))</f>
        <v/>
      </c>
      <c r="K262" s="195">
        <f>IF(OR($I262="",J262=""),"",IF(OR(ISTEXT(J262),$E$263="N/A",$E$263="Not Avail.",$E$263="Not Acc.",$E$263="N/L",$I262="N/A",$I262="Not Avail.",$I262="Not Acc.",$I262="N/L"),"",J262*IFERROR(INDEX('{Dropdowns}'!$J:$J,MATCH($E$263&amp;"|"&amp;$I262,'{Dropdowns}'!$H:$H,0)),0)*IFERROR(INDEX('{Dropdowns}'!$K:$K,MATCH($E$263&amp;"|"&amp;$I262,'{Dropdowns}'!$H:$H,0)),0)))</f>
        <v/>
      </c>
      <c r="L262" s="195">
        <f>IF(COUNT(S262:U262)=0,"",AVERAGE(S262:U262))</f>
        <v/>
      </c>
      <c r="M262" s="195">
        <f>IF(OR($I262="",L262=""),"",IF(OR(ISTEXT(L262),$E$263="N/A",$E$263="Not Avail.",$E$263="Not Acc.",$E$263="N/L",$I262="N/A",$I262="Not Avail.",$I262="Not Acc.",$I262="N/L"),"",L262*IFERROR(INDEX('{Dropdowns}'!$J:$J,MATCH($E$263&amp;"|"&amp;$I262,'{Dropdowns}'!$H:$H,0)),0)*IFERROR(INDEX('{Dropdowns}'!$K:$K,MATCH($E$263&amp;"|"&amp;$I262,'{Dropdowns}'!$H:$H,0)),0)))</f>
        <v/>
      </c>
      <c r="P262" s="451" t="n"/>
    </row>
    <row r="263" ht="13.35" customHeight="1" s="162">
      <c r="B263" s="289" t="inlineStr">
        <is>
          <t>Filter Type</t>
        </is>
      </c>
      <c r="C263" s="174" t="n"/>
      <c r="D263" s="173" t="n"/>
      <c r="E263" s="291" t="n"/>
      <c r="F263" s="174" t="n"/>
      <c r="G263" s="173" t="n"/>
      <c r="I263" s="291" t="n"/>
      <c r="J263" s="195">
        <f>IF(COUNT(P263:R263)=0,"",AVERAGE(P263:R263))</f>
        <v/>
      </c>
      <c r="K263" s="195">
        <f>IF(OR($I263="",J263=""),"",IF(OR(ISTEXT(J263),$E$263="N/A",$E$263="Not Avail.",$E$263="Not Acc.",$E$263="N/L",$I263="N/A",$I263="Not Avail.",$I263="Not Acc.",$I263="N/L"),"",J263*IFERROR(INDEX('{Dropdowns}'!$J:$J,MATCH($E$263&amp;"|"&amp;$I263,'{Dropdowns}'!$H:$H,0)),0)*IFERROR(INDEX('{Dropdowns}'!$K:$K,MATCH($E$263&amp;"|"&amp;$I263,'{Dropdowns}'!$H:$H,0)),0)))</f>
        <v/>
      </c>
      <c r="L263" s="195">
        <f>IF(COUNT(S263:U263)=0,"",AVERAGE(S263:U263))</f>
        <v/>
      </c>
      <c r="M263" s="195">
        <f>IF(OR($I263="",L263=""),"",IF(OR(ISTEXT(L263),$E$263="N/A",$E$263="Not Avail.",$E$263="Not Acc.",$E$263="N/L",$I263="N/A",$I263="Not Avail.",$I263="Not Acc.",$I263="N/L"),"",L263*IFERROR(INDEX('{Dropdowns}'!$J:$J,MATCH($E$263&amp;"|"&amp;$I263,'{Dropdowns}'!$H:$H,0)),0)*IFERROR(INDEX('{Dropdowns}'!$K:$K,MATCH($E$263&amp;"|"&amp;$I263,'{Dropdowns}'!$H:$H,0)),0)))</f>
        <v/>
      </c>
      <c r="P263" s="451" t="n"/>
    </row>
    <row r="264" ht="13.35" customHeight="1" s="162">
      <c r="B264" s="289" t="inlineStr">
        <is>
          <t>Instrument</t>
        </is>
      </c>
      <c r="C264" s="174" t="n"/>
      <c r="D264" s="173" t="n"/>
      <c r="E264" s="288" t="n"/>
      <c r="F264" s="174" t="n"/>
      <c r="G264" s="173" t="n"/>
      <c r="I264" s="291" t="n"/>
      <c r="J264" s="195">
        <f>IF(COUNT(P264:R264)=0,"",AVERAGE(P264:R264))</f>
        <v/>
      </c>
      <c r="K264" s="195">
        <f>IF(OR($I264="",J264=""),"",IF(OR(ISTEXT(J264),$E$263="N/A",$E$263="Not Avail.",$E$263="Not Acc.",$E$263="N/L",$I264="N/A",$I264="Not Avail.",$I264="Not Acc.",$I264="N/L"),"",J264*IFERROR(INDEX('{Dropdowns}'!$J:$J,MATCH($E$263&amp;"|"&amp;$I264,'{Dropdowns}'!$H:$H,0)),0)*IFERROR(INDEX('{Dropdowns}'!$K:$K,MATCH($E$263&amp;"|"&amp;$I264,'{Dropdowns}'!$H:$H,0)),0)))</f>
        <v/>
      </c>
      <c r="L264" s="195">
        <f>IF(COUNT(S264:U264)=0,"",AVERAGE(S264:U264))</f>
        <v/>
      </c>
      <c r="M264" s="195">
        <f>IF(OR($I264="",L264=""),"",IF(OR(ISTEXT(L264),$E$263="N/A",$E$263="Not Avail.",$E$263="Not Acc.",$E$263="N/L",$I264="N/A",$I264="Not Avail.",$I264="Not Acc.",$I264="N/L"),"",L264*IFERROR(INDEX('{Dropdowns}'!$J:$J,MATCH($E$263&amp;"|"&amp;$I264,'{Dropdowns}'!$H:$H,0)),0)*IFERROR(INDEX('{Dropdowns}'!$K:$K,MATCH($E$263&amp;"|"&amp;$I264,'{Dropdowns}'!$H:$H,0)),0)))</f>
        <v/>
      </c>
      <c r="P264" s="451" t="n"/>
    </row>
    <row r="265" ht="13.35" customHeight="1" s="162">
      <c r="B265" s="188" t="inlineStr">
        <is>
          <t>Hood Airflow Totals</t>
        </is>
      </c>
      <c r="C265" s="174" t="n"/>
      <c r="D265" s="174" t="n"/>
      <c r="E265" s="174" t="n"/>
      <c r="F265" s="174" t="n"/>
      <c r="G265" s="173" t="n"/>
      <c r="I265" s="291" t="n"/>
      <c r="J265" s="195">
        <f>IF(COUNT(P265:R265)=0,"",AVERAGE(P265:R265))</f>
        <v/>
      </c>
      <c r="K265" s="195">
        <f>IF(OR($I265="",J265=""),"",IF(OR(ISTEXT(J265),$E$263="N/A",$E$263="Not Avail.",$E$263="Not Acc.",$E$263="N/L",$I265="N/A",$I265="Not Avail.",$I265="Not Acc.",$I265="N/L"),"",J265*IFERROR(INDEX('{Dropdowns}'!$J:$J,MATCH($E$263&amp;"|"&amp;$I265,'{Dropdowns}'!$H:$H,0)),0)*IFERROR(INDEX('{Dropdowns}'!$K:$K,MATCH($E$263&amp;"|"&amp;$I265,'{Dropdowns}'!$H:$H,0)),0)))</f>
        <v/>
      </c>
      <c r="L265" s="195">
        <f>IF(COUNT(S265:U265)=0,"",AVERAGE(S265:U265))</f>
        <v/>
      </c>
      <c r="M265" s="195">
        <f>IF(OR($I265="",L265=""),"",IF(OR(ISTEXT(L265),$E$263="N/A",$E$263="Not Avail.",$E$263="Not Acc.",$E$263="N/L",$I265="N/A",$I265="Not Avail.",$I265="Not Acc.",$I265="N/L"),"",L265*IFERROR(INDEX('{Dropdowns}'!$J:$J,MATCH($E$263&amp;"|"&amp;$I265,'{Dropdowns}'!$H:$H,0)),0)*IFERROR(INDEX('{Dropdowns}'!$K:$K,MATCH($E$263&amp;"|"&amp;$I265,'{Dropdowns}'!$H:$H,0)),0)))</f>
        <v/>
      </c>
      <c r="P265" s="451" t="n"/>
    </row>
    <row r="266" ht="13.35" customHeight="1" s="162">
      <c r="B266" s="292" t="inlineStr">
        <is>
          <t>Design</t>
        </is>
      </c>
      <c r="C266" s="173" t="n"/>
      <c r="D266" s="292" t="inlineStr">
        <is>
          <t>Initial</t>
        </is>
      </c>
      <c r="E266" s="173" t="n"/>
      <c r="F266" s="292" t="inlineStr">
        <is>
          <t>Final</t>
        </is>
      </c>
      <c r="G266" s="173" t="n"/>
      <c r="I266" s="291" t="n"/>
      <c r="J266" s="195">
        <f>IF(COUNT(P266:R266)=0,"",AVERAGE(P266:R266))</f>
        <v/>
      </c>
      <c r="K266" s="195">
        <f>IF(OR($I266="",J266=""),"",IF(OR(ISTEXT(J266),$E$263="N/A",$E$263="Not Avail.",$E$263="Not Acc.",$E$263="N/L",$I266="N/A",$I266="Not Avail.",$I266="Not Acc.",$I266="N/L"),"",J266*IFERROR(INDEX('{Dropdowns}'!$J:$J,MATCH($E$263&amp;"|"&amp;$I266,'{Dropdowns}'!$H:$H,0)),0)*IFERROR(INDEX('{Dropdowns}'!$K:$K,MATCH($E$263&amp;"|"&amp;$I266,'{Dropdowns}'!$H:$H,0)),0)))</f>
        <v/>
      </c>
      <c r="L266" s="195">
        <f>IF(COUNT(S266:U266)=0,"",AVERAGE(S266:U266))</f>
        <v/>
      </c>
      <c r="M266" s="195">
        <f>IF(OR($I266="",L266=""),"",IF(OR(ISTEXT(L266),$E$263="N/A",$E$263="Not Avail.",$E$263="Not Acc.",$E$263="N/L",$I266="N/A",$I266="Not Avail.",$I266="Not Acc.",$I266="N/L"),"",L266*IFERROR(INDEX('{Dropdowns}'!$J:$J,MATCH($E$263&amp;"|"&amp;$I266,'{Dropdowns}'!$H:$H,0)),0)*IFERROR(INDEX('{Dropdowns}'!$K:$K,MATCH($E$263&amp;"|"&amp;$I266,'{Dropdowns}'!$H:$H,0)),0)))</f>
        <v/>
      </c>
      <c r="P266" s="451" t="n"/>
    </row>
    <row r="267" ht="13.35" customHeight="1" s="162">
      <c r="B267" s="195">
        <f>IF(E254=0,"", E254)</f>
        <v/>
      </c>
      <c r="C267" s="173" t="n"/>
      <c r="D267" s="195">
        <f>IF(SUM(K255:K268)=0,"",SUM(K255:K268))</f>
        <v/>
      </c>
      <c r="E267" s="173" t="n"/>
      <c r="F267" s="195">
        <f>IF(SUM(M255:M268)=0,"",SUM(M255:M268))</f>
        <v/>
      </c>
      <c r="G267" s="173" t="n"/>
      <c r="H267" s="68">
        <f>IF(OR(B267="",B267=0),"",IF(F267="",IF(D267="","",IF(OR(ISTEXT(D267),ISTEXT(B267)),"",D267/B267)),IF(OR(ISTEXT(F267),ISTEXT(B267)),"",F267/B267)))</f>
        <v/>
      </c>
      <c r="I267" s="291" t="n"/>
      <c r="J267" s="195">
        <f>IF(COUNT(P267:R267)=0,"",AVERAGE(P267:R267))</f>
        <v/>
      </c>
      <c r="K267" s="195">
        <f>IF(OR($I267="",J267=""),"",IF(OR(ISTEXT(J267),$E$263="N/A",$E$263="Not Avail.",$E$263="Not Acc.",$E$263="N/L",$I267="N/A",$I267="Not Avail.",$I267="Not Acc.",$I267="N/L"),"",J267*IFERROR(INDEX('{Dropdowns}'!$J:$J,MATCH($E$263&amp;"|"&amp;$I267,'{Dropdowns}'!$H:$H,0)),0)*IFERROR(INDEX('{Dropdowns}'!$K:$K,MATCH($E$263&amp;"|"&amp;$I267,'{Dropdowns}'!$H:$H,0)),0)))</f>
        <v/>
      </c>
      <c r="L267" s="195">
        <f>IF(COUNT(S267:U267)=0,"",AVERAGE(S267:U267))</f>
        <v/>
      </c>
      <c r="M267" s="195">
        <f>IF(OR($I267="",L267=""),"",IF(OR(ISTEXT(L267),$E$263="N/A",$E$263="Not Avail.",$E$263="Not Acc.",$E$263="N/L",$I267="N/A",$I267="Not Avail.",$I267="Not Acc.",$I267="N/L"),"",L267*IFERROR(INDEX('{Dropdowns}'!$J:$J,MATCH($E$263&amp;"|"&amp;$I267,'{Dropdowns}'!$H:$H,0)),0)*IFERROR(INDEX('{Dropdowns}'!$K:$K,MATCH($E$263&amp;"|"&amp;$I267,'{Dropdowns}'!$H:$H,0)),0)))</f>
        <v/>
      </c>
      <c r="P267" s="455" t="n"/>
    </row>
    <row r="268" ht="13.35" customHeight="1" s="162">
      <c r="B268" s="195" t="inlineStr">
        <is>
          <t>CFM / ft</t>
        </is>
      </c>
      <c r="C268" s="173" t="n"/>
      <c r="D268" s="195">
        <f>IF(OR(D267="",E256="",E256=0),"",IF(OR(ISTEXT(D267),ISTEXT(E256)),"",D267/E256))</f>
        <v/>
      </c>
      <c r="E268" s="173" t="n"/>
      <c r="F268" s="195">
        <f>IF(OR(F267="",E256="",E256=0),"",IF(OR(ISTEXT(F267),ISTEXT(E256)),"",F267/E256))</f>
        <v/>
      </c>
      <c r="G268" s="173" t="n"/>
      <c r="I268" s="291" t="n"/>
      <c r="J268" s="195">
        <f>IF(COUNT(P268:R268)=0,"",AVERAGE(P268:R268))</f>
        <v/>
      </c>
      <c r="K268" s="195">
        <f>IF(OR($I268="",J268=""),"",IF(OR(ISTEXT(J268),$E$263="N/A",$E$263="Not Avail.",$E$263="Not Acc.",$E$263="N/L",$I268="N/A",$I268="Not Avail.",$I268="Not Acc.",$I268="N/L"),"",J268*IFERROR(INDEX('{Dropdowns}'!$J:$J,MATCH($E$263&amp;"|"&amp;$I268,'{Dropdowns}'!$H:$H,0)),0)*IFERROR(INDEX('{Dropdowns}'!$K:$K,MATCH($E$263&amp;"|"&amp;$I268,'{Dropdowns}'!$H:$H,0)),0)))</f>
        <v/>
      </c>
      <c r="L268" s="195">
        <f>IF(COUNT(S268:U268)=0,"",AVERAGE(S268:U268))</f>
        <v/>
      </c>
      <c r="M268" s="195">
        <f>IF(OR($I268="",L268=""),"",IF(OR(ISTEXT(L268),$E$263="N/A",$E$263="Not Avail.",$E$263="Not Acc.",$E$263="N/L",$I268="N/A",$I268="Not Avail.",$I268="Not Acc.",$I268="N/L"),"",L268*IFERROR(INDEX('{Dropdowns}'!$J:$J,MATCH($E$263&amp;"|"&amp;$I268,'{Dropdowns}'!$H:$H,0)),0)*IFERROR(INDEX('{Dropdowns}'!$K:$K,MATCH($E$263&amp;"|"&amp;$I268,'{Dropdowns}'!$H:$H,0)),0)))</f>
        <v/>
      </c>
    </row>
    <row r="269"/>
    <row r="270" ht="13.35" customHeight="1" s="162">
      <c r="B270" s="200" t="inlineStr">
        <is>
          <t>System</t>
        </is>
      </c>
      <c r="C270" s="403" t="n"/>
      <c r="D270" s="209">
        <f>IF('{Equipment Data Entry}'!B137="","",'{Equipment Data Entry}'!B137)</f>
        <v/>
      </c>
      <c r="E270" s="418" t="n"/>
      <c r="F270" s="403" t="n"/>
      <c r="G270" s="200" t="inlineStr">
        <is>
          <t>Service</t>
        </is>
      </c>
      <c r="H270" s="403" t="n"/>
      <c r="I270" s="210">
        <f>IF('{Equipment Data Entry}'!C137="","",'{Equipment Data Entry}'!C137)</f>
        <v/>
      </c>
      <c r="J270" s="418" t="n"/>
      <c r="K270" s="418" t="n"/>
      <c r="L270" s="418" t="n"/>
      <c r="M270" s="403" t="n"/>
      <c r="P270" s="448" t="inlineStr">
        <is>
          <t>Technician Notes</t>
        </is>
      </c>
    </row>
    <row r="271" ht="13.35" customHeight="1" s="162">
      <c r="B271" s="422" t="n"/>
      <c r="C271" s="423" t="n"/>
      <c r="D271" s="422" t="n"/>
      <c r="E271" s="424" t="n"/>
      <c r="F271" s="423" t="n"/>
      <c r="G271" s="422" t="n"/>
      <c r="H271" s="423" t="n"/>
      <c r="I271" s="422" t="n"/>
      <c r="J271" s="424" t="n"/>
      <c r="K271" s="424" t="n"/>
      <c r="L271" s="424" t="n"/>
      <c r="M271" s="423" t="n"/>
      <c r="P271" s="451" t="n"/>
    </row>
    <row r="272" ht="13.35" customHeight="1" s="162">
      <c r="B272" s="5" t="n"/>
      <c r="C272" s="5" t="n"/>
      <c r="P272" s="451" t="n"/>
    </row>
    <row r="273" ht="13.35" customHeight="1" s="162">
      <c r="B273" s="188" t="inlineStr">
        <is>
          <t>Design Information</t>
        </is>
      </c>
      <c r="C273" s="174" t="n"/>
      <c r="D273" s="174" t="n"/>
      <c r="E273" s="174" t="n"/>
      <c r="F273" s="174" t="n"/>
      <c r="G273" s="173" t="n"/>
      <c r="I273" s="188" t="inlineStr">
        <is>
          <t>Hood Airflow</t>
        </is>
      </c>
      <c r="J273" s="174" t="n"/>
      <c r="K273" s="174" t="n"/>
      <c r="L273" s="174" t="n"/>
      <c r="M273" s="173" t="n"/>
      <c r="P273" s="451" t="n"/>
    </row>
    <row r="274" ht="13.35" customHeight="1" s="162">
      <c r="B274" s="289" t="inlineStr">
        <is>
          <t>Hood Manufacturer</t>
        </is>
      </c>
      <c r="C274" s="174" t="n"/>
      <c r="D274" s="173" t="n"/>
      <c r="E274" s="288" t="n"/>
      <c r="F274" s="174" t="n"/>
      <c r="G274" s="173" t="n"/>
      <c r="I274" s="290" t="inlineStr">
        <is>
          <t>Filter Size</t>
        </is>
      </c>
      <c r="J274" s="290" t="inlineStr">
        <is>
          <t>Initial VEL</t>
        </is>
      </c>
      <c r="K274" s="290" t="inlineStr">
        <is>
          <t>Initial CFM</t>
        </is>
      </c>
      <c r="L274" s="290" t="inlineStr">
        <is>
          <t>Final VEL</t>
        </is>
      </c>
      <c r="M274" s="290" t="inlineStr">
        <is>
          <t>Final CFM</t>
        </is>
      </c>
      <c r="P274" s="469" t="inlineStr">
        <is>
          <t>Velocity readings (fpm) – 3 per filter for Airfoil; J/L average them (or type a single value over the formula)</t>
        </is>
      </c>
    </row>
    <row r="275" ht="13.35" customHeight="1" s="162">
      <c r="B275" s="289" t="inlineStr">
        <is>
          <t>Design Airflow (CFM)</t>
        </is>
      </c>
      <c r="C275" s="174" t="n"/>
      <c r="D275" s="173" t="n"/>
      <c r="E275" s="288" t="n"/>
      <c r="F275" s="174" t="n"/>
      <c r="G275" s="173" t="n"/>
      <c r="I275" s="440" t="n"/>
      <c r="J275" s="440" t="n"/>
      <c r="K275" s="440" t="n"/>
      <c r="L275" s="440" t="n"/>
      <c r="M275" s="440" t="n"/>
      <c r="P275" s="470" t="inlineStr">
        <is>
          <t>Init 1</t>
        </is>
      </c>
      <c r="Q275" s="471" t="inlineStr">
        <is>
          <t>Init 2</t>
        </is>
      </c>
      <c r="R275" s="471" t="inlineStr">
        <is>
          <t>Init 3</t>
        </is>
      </c>
      <c r="S275" s="471" t="inlineStr">
        <is>
          <t>Final 1</t>
        </is>
      </c>
      <c r="T275" s="471" t="inlineStr">
        <is>
          <t>Final 2</t>
        </is>
      </c>
      <c r="U275" s="471" t="inlineStr">
        <is>
          <t>Final 3</t>
        </is>
      </c>
    </row>
    <row r="276" ht="13.35" customHeight="1" s="162">
      <c r="B276" s="289" t="inlineStr">
        <is>
          <t>Associated Exhaust Fan</t>
        </is>
      </c>
      <c r="C276" s="174" t="n"/>
      <c r="D276" s="173" t="n"/>
      <c r="E276" s="288" t="n"/>
      <c r="F276" s="174" t="n"/>
      <c r="G276" s="173" t="n"/>
      <c r="I276" s="291" t="n"/>
      <c r="J276" s="195">
        <f>IF(COUNT(P276:R276)=0,"",AVERAGE(P276:R276))</f>
        <v/>
      </c>
      <c r="K276" s="195">
        <f>IF(OR($I276="",J276=""),"",IF(OR(ISTEXT(J276),$E$284="N/A",$E$284="Not Avail.",$E$284="Not Acc.",$E$284="N/L",$I276="N/A",$I276="Not Avail.",$I276="Not Acc.",$I276="N/L"),"",J276*IFERROR(INDEX('{Dropdowns}'!$J:$J,MATCH($E$284&amp;"|"&amp;$I276,'{Dropdowns}'!$H:$H,0)),0)*IFERROR(INDEX('{Dropdowns}'!$K:$K,MATCH($E$284&amp;"|"&amp;$I276,'{Dropdowns}'!$H:$H,0)),0)))</f>
        <v/>
      </c>
      <c r="L276" s="195">
        <f>IF(COUNT(S276:U276)=0,"",AVERAGE(S276:U276))</f>
        <v/>
      </c>
      <c r="M276" s="195">
        <f>IF(OR($I276="",L276=""),"",IF(OR(ISTEXT(L276),$E$284="N/A",$E$284="Not Avail.",$E$284="Not Acc.",$E$284="N/L",$I276="N/A",$I276="Not Avail.",$I276="Not Acc.",$I276="N/L"),"",L276*IFERROR(INDEX('{Dropdowns}'!$J:$J,MATCH($E$284&amp;"|"&amp;$I276,'{Dropdowns}'!$H:$H,0)),0)*IFERROR(INDEX('{Dropdowns}'!$K:$K,MATCH($E$284&amp;"|"&amp;$I276,'{Dropdowns}'!$H:$H,0)),0)))</f>
        <v/>
      </c>
      <c r="P276" s="451" t="n"/>
    </row>
    <row r="277" ht="13.35" customHeight="1" s="162">
      <c r="B277" s="289" t="inlineStr">
        <is>
          <t>Hood Length (ft)</t>
        </is>
      </c>
      <c r="C277" s="174" t="n"/>
      <c r="D277" s="173" t="n"/>
      <c r="E277" s="288">
        <f>IF('{Equipment Data Entry}'!I137="","",'{Equipment Data Entry}'!I137)</f>
        <v/>
      </c>
      <c r="F277" s="174" t="n"/>
      <c r="G277" s="173" t="n"/>
      <c r="I277" s="291" t="n"/>
      <c r="J277" s="195">
        <f>IF(COUNT(P277:R277)=0,"",AVERAGE(P277:R277))</f>
        <v/>
      </c>
      <c r="K277" s="195">
        <f>IF(OR($I277="",J277=""),"",IF(OR(ISTEXT(J277),$E$284="N/A",$E$284="Not Avail.",$E$284="Not Acc.",$E$284="N/L",$I277="N/A",$I277="Not Avail.",$I277="Not Acc.",$I277="N/L"),"",J277*IFERROR(INDEX('{Dropdowns}'!$J:$J,MATCH($E$284&amp;"|"&amp;$I277,'{Dropdowns}'!$H:$H,0)),0)*IFERROR(INDEX('{Dropdowns}'!$K:$K,MATCH($E$284&amp;"|"&amp;$I277,'{Dropdowns}'!$H:$H,0)),0)))</f>
        <v/>
      </c>
      <c r="L277" s="195">
        <f>IF(COUNT(S277:U277)=0,"",AVERAGE(S277:U277))</f>
        <v/>
      </c>
      <c r="M277" s="195">
        <f>IF(OR($I277="",L277=""),"",IF(OR(ISTEXT(L277),$E$284="N/A",$E$284="Not Avail.",$E$284="Not Acc.",$E$284="N/L",$I277="N/A",$I277="Not Avail.",$I277="Not Acc.",$I277="N/L"),"",L277*IFERROR(INDEX('{Dropdowns}'!$J:$J,MATCH($E$284&amp;"|"&amp;$I277,'{Dropdowns}'!$H:$H,0)),0)*IFERROR(INDEX('{Dropdowns}'!$K:$K,MATCH($E$284&amp;"|"&amp;$I277,'{Dropdowns}'!$H:$H,0)),0)))</f>
        <v/>
      </c>
      <c r="P277" s="451" t="n"/>
    </row>
    <row r="278" ht="13.35" customHeight="1" s="162">
      <c r="B278" s="188" t="inlineStr">
        <is>
          <t>Hood Data</t>
        </is>
      </c>
      <c r="C278" s="174" t="n"/>
      <c r="D278" s="174" t="n"/>
      <c r="E278" s="174" t="n"/>
      <c r="F278" s="174" t="n"/>
      <c r="G278" s="173" t="n"/>
      <c r="I278" s="291" t="n"/>
      <c r="J278" s="195">
        <f>IF(COUNT(P278:R278)=0,"",AVERAGE(P278:R278))</f>
        <v/>
      </c>
      <c r="K278" s="195">
        <f>IF(OR($I278="",J278=""),"",IF(OR(ISTEXT(J278),$E$284="N/A",$E$284="Not Avail.",$E$284="Not Acc.",$E$284="N/L",$I278="N/A",$I278="Not Avail.",$I278="Not Acc.",$I278="N/L"),"",J278*IFERROR(INDEX('{Dropdowns}'!$J:$J,MATCH($E$284&amp;"|"&amp;$I278,'{Dropdowns}'!$H:$H,0)),0)*IFERROR(INDEX('{Dropdowns}'!$K:$K,MATCH($E$284&amp;"|"&amp;$I278,'{Dropdowns}'!$H:$H,0)),0)))</f>
        <v/>
      </c>
      <c r="L278" s="195">
        <f>IF(COUNT(S278:U278)=0,"",AVERAGE(S278:U278))</f>
        <v/>
      </c>
      <c r="M278" s="195">
        <f>IF(OR($I278="",L278=""),"",IF(OR(ISTEXT(L278),$E$284="N/A",$E$284="Not Avail.",$E$284="Not Acc.",$E$284="N/L",$I278="N/A",$I278="Not Avail.",$I278="Not Acc.",$I278="N/L"),"",L278*IFERROR(INDEX('{Dropdowns}'!$J:$J,MATCH($E$284&amp;"|"&amp;$I278,'{Dropdowns}'!$H:$H,0)),0)*IFERROR(INDEX('{Dropdowns}'!$K:$K,MATCH($E$284&amp;"|"&amp;$I278,'{Dropdowns}'!$H:$H,0)),0)))</f>
        <v/>
      </c>
      <c r="P278" s="451" t="n"/>
    </row>
    <row r="279" ht="13.35" customHeight="1" s="162">
      <c r="B279" s="289" t="inlineStr">
        <is>
          <t>Manufacturer</t>
        </is>
      </c>
      <c r="C279" s="174" t="n"/>
      <c r="D279" s="173" t="n"/>
      <c r="E279" s="288" t="n"/>
      <c r="F279" s="174" t="n"/>
      <c r="G279" s="173" t="n"/>
      <c r="I279" s="291" t="n"/>
      <c r="J279" s="195">
        <f>IF(COUNT(P279:R279)=0,"",AVERAGE(P279:R279))</f>
        <v/>
      </c>
      <c r="K279" s="195">
        <f>IF(OR($I279="",J279=""),"",IF(OR(ISTEXT(J279),$E$284="N/A",$E$284="Not Avail.",$E$284="Not Acc.",$E$284="N/L",$I279="N/A",$I279="Not Avail.",$I279="Not Acc.",$I279="N/L"),"",J279*IFERROR(INDEX('{Dropdowns}'!$J:$J,MATCH($E$284&amp;"|"&amp;$I279,'{Dropdowns}'!$H:$H,0)),0)*IFERROR(INDEX('{Dropdowns}'!$K:$K,MATCH($E$284&amp;"|"&amp;$I279,'{Dropdowns}'!$H:$H,0)),0)))</f>
        <v/>
      </c>
      <c r="L279" s="195">
        <f>IF(COUNT(S279:U279)=0,"",AVERAGE(S279:U279))</f>
        <v/>
      </c>
      <c r="M279" s="195">
        <f>IF(OR($I279="",L279=""),"",IF(OR(ISTEXT(L279),$E$284="N/A",$E$284="Not Avail.",$E$284="Not Acc.",$E$284="N/L",$I279="N/A",$I279="Not Avail.",$I279="Not Acc.",$I279="N/L"),"",L279*IFERROR(INDEX('{Dropdowns}'!$J:$J,MATCH($E$284&amp;"|"&amp;$I279,'{Dropdowns}'!$H:$H,0)),0)*IFERROR(INDEX('{Dropdowns}'!$K:$K,MATCH($E$284&amp;"|"&amp;$I279,'{Dropdowns}'!$H:$H,0)),0)))</f>
        <v/>
      </c>
      <c r="P279" s="451" t="n"/>
    </row>
    <row r="280" ht="13.35" customHeight="1" s="162">
      <c r="B280" s="289" t="inlineStr">
        <is>
          <t>Model Number</t>
        </is>
      </c>
      <c r="C280" s="174" t="n"/>
      <c r="D280" s="173" t="n"/>
      <c r="E280" s="288" t="n"/>
      <c r="F280" s="174" t="n"/>
      <c r="G280" s="173" t="n"/>
      <c r="I280" s="291" t="n"/>
      <c r="J280" s="195">
        <f>IF(COUNT(P280:R280)=0,"",AVERAGE(P280:R280))</f>
        <v/>
      </c>
      <c r="K280" s="195">
        <f>IF(OR($I280="",J280=""),"",IF(OR(ISTEXT(J280),$E$284="N/A",$E$284="Not Avail.",$E$284="Not Acc.",$E$284="N/L",$I280="N/A",$I280="Not Avail.",$I280="Not Acc.",$I280="N/L"),"",J280*IFERROR(INDEX('{Dropdowns}'!$J:$J,MATCH($E$284&amp;"|"&amp;$I280,'{Dropdowns}'!$H:$H,0)),0)*IFERROR(INDEX('{Dropdowns}'!$K:$K,MATCH($E$284&amp;"|"&amp;$I280,'{Dropdowns}'!$H:$H,0)),0)))</f>
        <v/>
      </c>
      <c r="L280" s="195">
        <f>IF(COUNT(S280:U280)=0,"",AVERAGE(S280:U280))</f>
        <v/>
      </c>
      <c r="M280" s="195">
        <f>IF(OR($I280="",L280=""),"",IF(OR(ISTEXT(L280),$E$284="N/A",$E$284="Not Avail.",$E$284="Not Acc.",$E$284="N/L",$I280="N/A",$I280="Not Avail.",$I280="Not Acc.",$I280="N/L"),"",L280*IFERROR(INDEX('{Dropdowns}'!$J:$J,MATCH($E$284&amp;"|"&amp;$I280,'{Dropdowns}'!$H:$H,0)),0)*IFERROR(INDEX('{Dropdowns}'!$K:$K,MATCH($E$284&amp;"|"&amp;$I280,'{Dropdowns}'!$H:$H,0)),0)))</f>
        <v/>
      </c>
      <c r="P280" s="451" t="n"/>
    </row>
    <row r="281" ht="13.35" customHeight="1" s="162">
      <c r="B281" s="289" t="inlineStr">
        <is>
          <t>Serial Number</t>
        </is>
      </c>
      <c r="C281" s="174" t="n"/>
      <c r="D281" s="173" t="n"/>
      <c r="E281" s="288" t="n"/>
      <c r="F281" s="174" t="n"/>
      <c r="G281" s="173" t="n"/>
      <c r="I281" s="291" t="n"/>
      <c r="J281" s="195">
        <f>IF(COUNT(P281:R281)=0,"",AVERAGE(P281:R281))</f>
        <v/>
      </c>
      <c r="K281" s="195">
        <f>IF(OR($I281="",J281=""),"",IF(OR(ISTEXT(J281),$E$284="N/A",$E$284="Not Avail.",$E$284="Not Acc.",$E$284="N/L",$I281="N/A",$I281="Not Avail.",$I281="Not Acc.",$I281="N/L"),"",J281*IFERROR(INDEX('{Dropdowns}'!$J:$J,MATCH($E$284&amp;"|"&amp;$I281,'{Dropdowns}'!$H:$H,0)),0)*IFERROR(INDEX('{Dropdowns}'!$K:$K,MATCH($E$284&amp;"|"&amp;$I281,'{Dropdowns}'!$H:$H,0)),0)))</f>
        <v/>
      </c>
      <c r="L281" s="195">
        <f>IF(COUNT(S281:U281)=0,"",AVERAGE(S281:U281))</f>
        <v/>
      </c>
      <c r="M281" s="195">
        <f>IF(OR($I281="",L281=""),"",IF(OR(ISTEXT(L281),$E$284="N/A",$E$284="Not Avail.",$E$284="Not Acc.",$E$284="N/L",$I281="N/A",$I281="Not Avail.",$I281="Not Acc.",$I281="N/L"),"",L281*IFERROR(INDEX('{Dropdowns}'!$J:$J,MATCH($E$284&amp;"|"&amp;$I281,'{Dropdowns}'!$H:$H,0)),0)*IFERROR(INDEX('{Dropdowns}'!$K:$K,MATCH($E$284&amp;"|"&amp;$I281,'{Dropdowns}'!$H:$H,0)),0)))</f>
        <v/>
      </c>
      <c r="P281" s="451" t="n"/>
    </row>
    <row r="282" ht="13.35" customHeight="1" s="162">
      <c r="B282" s="289" t="inlineStr">
        <is>
          <t>Hood Type</t>
        </is>
      </c>
      <c r="C282" s="174" t="n"/>
      <c r="D282" s="173" t="n"/>
      <c r="E282" s="288" t="n"/>
      <c r="F282" s="174" t="n"/>
      <c r="G282" s="173" t="n"/>
      <c r="I282" s="291" t="n"/>
      <c r="J282" s="195">
        <f>IF(COUNT(P282:R282)=0,"",AVERAGE(P282:R282))</f>
        <v/>
      </c>
      <c r="K282" s="195">
        <f>IF(OR($I282="",J282=""),"",IF(OR(ISTEXT(J282),$E$284="N/A",$E$284="Not Avail.",$E$284="Not Acc.",$E$284="N/L",$I282="N/A",$I282="Not Avail.",$I282="Not Acc.",$I282="N/L"),"",J282*IFERROR(INDEX('{Dropdowns}'!$J:$J,MATCH($E$284&amp;"|"&amp;$I282,'{Dropdowns}'!$H:$H,0)),0)*IFERROR(INDEX('{Dropdowns}'!$K:$K,MATCH($E$284&amp;"|"&amp;$I282,'{Dropdowns}'!$H:$H,0)),0)))</f>
        <v/>
      </c>
      <c r="L282" s="195">
        <f>IF(COUNT(S282:U282)=0,"",AVERAGE(S282:U282))</f>
        <v/>
      </c>
      <c r="M282" s="195">
        <f>IF(OR($I282="",L282=""),"",IF(OR(ISTEXT(L282),$E$284="N/A",$E$284="Not Avail.",$E$284="Not Acc.",$E$284="N/L",$I282="N/A",$I282="Not Avail.",$I282="Not Acc.",$I282="N/L"),"",L282*IFERROR(INDEX('{Dropdowns}'!$J:$J,MATCH($E$284&amp;"|"&amp;$I282,'{Dropdowns}'!$H:$H,0)),0)*IFERROR(INDEX('{Dropdowns}'!$K:$K,MATCH($E$284&amp;"|"&amp;$I282,'{Dropdowns}'!$H:$H,0)),0)))</f>
        <v/>
      </c>
      <c r="P282" s="451" t="n"/>
    </row>
    <row r="283" ht="13.35" customHeight="1" s="162">
      <c r="B283" s="289" t="inlineStr">
        <is>
          <t>Filter Manufacturer</t>
        </is>
      </c>
      <c r="C283" s="174" t="n"/>
      <c r="D283" s="173" t="n"/>
      <c r="E283" s="288" t="n"/>
      <c r="F283" s="174" t="n"/>
      <c r="G283" s="173" t="n"/>
      <c r="I283" s="291" t="n"/>
      <c r="J283" s="195">
        <f>IF(COUNT(P283:R283)=0,"",AVERAGE(P283:R283))</f>
        <v/>
      </c>
      <c r="K283" s="195">
        <f>IF(OR($I283="",J283=""),"",IF(OR(ISTEXT(J283),$E$284="N/A",$E$284="Not Avail.",$E$284="Not Acc.",$E$284="N/L",$I283="N/A",$I283="Not Avail.",$I283="Not Acc.",$I283="N/L"),"",J283*IFERROR(INDEX('{Dropdowns}'!$J:$J,MATCH($E$284&amp;"|"&amp;$I283,'{Dropdowns}'!$H:$H,0)),0)*IFERROR(INDEX('{Dropdowns}'!$K:$K,MATCH($E$284&amp;"|"&amp;$I283,'{Dropdowns}'!$H:$H,0)),0)))</f>
        <v/>
      </c>
      <c r="L283" s="195">
        <f>IF(COUNT(S283:U283)=0,"",AVERAGE(S283:U283))</f>
        <v/>
      </c>
      <c r="M283" s="195">
        <f>IF(OR($I283="",L283=""),"",IF(OR(ISTEXT(L283),$E$284="N/A",$E$284="Not Avail.",$E$284="Not Acc.",$E$284="N/L",$I283="N/A",$I283="Not Avail.",$I283="Not Acc.",$I283="N/L"),"",L283*IFERROR(INDEX('{Dropdowns}'!$J:$J,MATCH($E$284&amp;"|"&amp;$I283,'{Dropdowns}'!$H:$H,0)),0)*IFERROR(INDEX('{Dropdowns}'!$K:$K,MATCH($E$284&amp;"|"&amp;$I283,'{Dropdowns}'!$H:$H,0)),0)))</f>
        <v/>
      </c>
      <c r="P283" s="451" t="n"/>
    </row>
    <row r="284" ht="13.35" customHeight="1" s="162">
      <c r="B284" s="289" t="inlineStr">
        <is>
          <t>Filter Type</t>
        </is>
      </c>
      <c r="C284" s="174" t="n"/>
      <c r="D284" s="173" t="n"/>
      <c r="E284" s="291" t="n"/>
      <c r="F284" s="174" t="n"/>
      <c r="G284" s="173" t="n"/>
      <c r="I284" s="291" t="n"/>
      <c r="J284" s="195">
        <f>IF(COUNT(P284:R284)=0,"",AVERAGE(P284:R284))</f>
        <v/>
      </c>
      <c r="K284" s="195">
        <f>IF(OR($I284="",J284=""),"",IF(OR(ISTEXT(J284),$E$284="N/A",$E$284="Not Avail.",$E$284="Not Acc.",$E$284="N/L",$I284="N/A",$I284="Not Avail.",$I284="Not Acc.",$I284="N/L"),"",J284*IFERROR(INDEX('{Dropdowns}'!$J:$J,MATCH($E$284&amp;"|"&amp;$I284,'{Dropdowns}'!$H:$H,0)),0)*IFERROR(INDEX('{Dropdowns}'!$K:$K,MATCH($E$284&amp;"|"&amp;$I284,'{Dropdowns}'!$H:$H,0)),0)))</f>
        <v/>
      </c>
      <c r="L284" s="195">
        <f>IF(COUNT(S284:U284)=0,"",AVERAGE(S284:U284))</f>
        <v/>
      </c>
      <c r="M284" s="195">
        <f>IF(OR($I284="",L284=""),"",IF(OR(ISTEXT(L284),$E$284="N/A",$E$284="Not Avail.",$E$284="Not Acc.",$E$284="N/L",$I284="N/A",$I284="Not Avail.",$I284="Not Acc.",$I284="N/L"),"",L284*IFERROR(INDEX('{Dropdowns}'!$J:$J,MATCH($E$284&amp;"|"&amp;$I284,'{Dropdowns}'!$H:$H,0)),0)*IFERROR(INDEX('{Dropdowns}'!$K:$K,MATCH($E$284&amp;"|"&amp;$I284,'{Dropdowns}'!$H:$H,0)),0)))</f>
        <v/>
      </c>
      <c r="P284" s="451" t="n"/>
    </row>
    <row r="285" ht="13.35" customHeight="1" s="162">
      <c r="B285" s="289" t="inlineStr">
        <is>
          <t>Instrument</t>
        </is>
      </c>
      <c r="C285" s="174" t="n"/>
      <c r="D285" s="173" t="n"/>
      <c r="E285" s="288" t="n"/>
      <c r="F285" s="174" t="n"/>
      <c r="G285" s="173" t="n"/>
      <c r="I285" s="291" t="n"/>
      <c r="J285" s="195">
        <f>IF(COUNT(P285:R285)=0,"",AVERAGE(P285:R285))</f>
        <v/>
      </c>
      <c r="K285" s="195">
        <f>IF(OR($I285="",J285=""),"",IF(OR(ISTEXT(J285),$E$284="N/A",$E$284="Not Avail.",$E$284="Not Acc.",$E$284="N/L",$I285="N/A",$I285="Not Avail.",$I285="Not Acc.",$I285="N/L"),"",J285*IFERROR(INDEX('{Dropdowns}'!$J:$J,MATCH($E$284&amp;"|"&amp;$I285,'{Dropdowns}'!$H:$H,0)),0)*IFERROR(INDEX('{Dropdowns}'!$K:$K,MATCH($E$284&amp;"|"&amp;$I285,'{Dropdowns}'!$H:$H,0)),0)))</f>
        <v/>
      </c>
      <c r="L285" s="195">
        <f>IF(COUNT(S285:U285)=0,"",AVERAGE(S285:U285))</f>
        <v/>
      </c>
      <c r="M285" s="195">
        <f>IF(OR($I285="",L285=""),"",IF(OR(ISTEXT(L285),$E$284="N/A",$E$284="Not Avail.",$E$284="Not Acc.",$E$284="N/L",$I285="N/A",$I285="Not Avail.",$I285="Not Acc.",$I285="N/L"),"",L285*IFERROR(INDEX('{Dropdowns}'!$J:$J,MATCH($E$284&amp;"|"&amp;$I285,'{Dropdowns}'!$H:$H,0)),0)*IFERROR(INDEX('{Dropdowns}'!$K:$K,MATCH($E$284&amp;"|"&amp;$I285,'{Dropdowns}'!$H:$H,0)),0)))</f>
        <v/>
      </c>
      <c r="P285" s="451" t="n"/>
    </row>
    <row r="286" ht="13.35" customHeight="1" s="162">
      <c r="B286" s="188" t="inlineStr">
        <is>
          <t>Hood Airflow Totals</t>
        </is>
      </c>
      <c r="C286" s="174" t="n"/>
      <c r="D286" s="174" t="n"/>
      <c r="E286" s="174" t="n"/>
      <c r="F286" s="174" t="n"/>
      <c r="G286" s="173" t="n"/>
      <c r="I286" s="291" t="n"/>
      <c r="J286" s="195">
        <f>IF(COUNT(P286:R286)=0,"",AVERAGE(P286:R286))</f>
        <v/>
      </c>
      <c r="K286" s="195">
        <f>IF(OR($I286="",J286=""),"",IF(OR(ISTEXT(J286),$E$284="N/A",$E$284="Not Avail.",$E$284="Not Acc.",$E$284="N/L",$I286="N/A",$I286="Not Avail.",$I286="Not Acc.",$I286="N/L"),"",J286*IFERROR(INDEX('{Dropdowns}'!$J:$J,MATCH($E$284&amp;"|"&amp;$I286,'{Dropdowns}'!$H:$H,0)),0)*IFERROR(INDEX('{Dropdowns}'!$K:$K,MATCH($E$284&amp;"|"&amp;$I286,'{Dropdowns}'!$H:$H,0)),0)))</f>
        <v/>
      </c>
      <c r="L286" s="195">
        <f>IF(COUNT(S286:U286)=0,"",AVERAGE(S286:U286))</f>
        <v/>
      </c>
      <c r="M286" s="195">
        <f>IF(OR($I286="",L286=""),"",IF(OR(ISTEXT(L286),$E$284="N/A",$E$284="Not Avail.",$E$284="Not Acc.",$E$284="N/L",$I286="N/A",$I286="Not Avail.",$I286="Not Acc.",$I286="N/L"),"",L286*IFERROR(INDEX('{Dropdowns}'!$J:$J,MATCH($E$284&amp;"|"&amp;$I286,'{Dropdowns}'!$H:$H,0)),0)*IFERROR(INDEX('{Dropdowns}'!$K:$K,MATCH($E$284&amp;"|"&amp;$I286,'{Dropdowns}'!$H:$H,0)),0)))</f>
        <v/>
      </c>
      <c r="P286" s="451" t="n"/>
    </row>
    <row r="287" ht="13.35" customHeight="1" s="162">
      <c r="B287" s="292" t="inlineStr">
        <is>
          <t>Design</t>
        </is>
      </c>
      <c r="C287" s="173" t="n"/>
      <c r="D287" s="292" t="inlineStr">
        <is>
          <t>Initial</t>
        </is>
      </c>
      <c r="E287" s="173" t="n"/>
      <c r="F287" s="292" t="inlineStr">
        <is>
          <t>Final</t>
        </is>
      </c>
      <c r="G287" s="173" t="n"/>
      <c r="I287" s="291" t="n"/>
      <c r="J287" s="195">
        <f>IF(COUNT(P287:R287)=0,"",AVERAGE(P287:R287))</f>
        <v/>
      </c>
      <c r="K287" s="195">
        <f>IF(OR($I287="",J287=""),"",IF(OR(ISTEXT(J287),$E$284="N/A",$E$284="Not Avail.",$E$284="Not Acc.",$E$284="N/L",$I287="N/A",$I287="Not Avail.",$I287="Not Acc.",$I287="N/L"),"",J287*IFERROR(INDEX('{Dropdowns}'!$J:$J,MATCH($E$284&amp;"|"&amp;$I287,'{Dropdowns}'!$H:$H,0)),0)*IFERROR(INDEX('{Dropdowns}'!$K:$K,MATCH($E$284&amp;"|"&amp;$I287,'{Dropdowns}'!$H:$H,0)),0)))</f>
        <v/>
      </c>
      <c r="L287" s="195">
        <f>IF(COUNT(S287:U287)=0,"",AVERAGE(S287:U287))</f>
        <v/>
      </c>
      <c r="M287" s="195">
        <f>IF(OR($I287="",L287=""),"",IF(OR(ISTEXT(L287),$E$284="N/A",$E$284="Not Avail.",$E$284="Not Acc.",$E$284="N/L",$I287="N/A",$I287="Not Avail.",$I287="Not Acc.",$I287="N/L"),"",L287*IFERROR(INDEX('{Dropdowns}'!$J:$J,MATCH($E$284&amp;"|"&amp;$I287,'{Dropdowns}'!$H:$H,0)),0)*IFERROR(INDEX('{Dropdowns}'!$K:$K,MATCH($E$284&amp;"|"&amp;$I287,'{Dropdowns}'!$H:$H,0)),0)))</f>
        <v/>
      </c>
      <c r="P287" s="451" t="n"/>
    </row>
    <row r="288" ht="13.35" customHeight="1" s="162">
      <c r="B288" s="195">
        <f>IF(E275=0,"", E275)</f>
        <v/>
      </c>
      <c r="C288" s="173" t="n"/>
      <c r="D288" s="195">
        <f>IF(SUM(K276:K289)=0,"",SUM(K276:K289))</f>
        <v/>
      </c>
      <c r="E288" s="173" t="n"/>
      <c r="F288" s="195">
        <f>IF(SUM(M276:M289)=0,"",SUM(M276:M289))</f>
        <v/>
      </c>
      <c r="G288" s="173" t="n"/>
      <c r="H288" s="68">
        <f>IF(OR(B288="",B288=0),"",IF(F288="",IF(D288="","",IF(OR(ISTEXT(D288),ISTEXT(B288)),"",D288/B288)),IF(OR(ISTEXT(F288),ISTEXT(B288)),"",F288/B288)))</f>
        <v/>
      </c>
      <c r="I288" s="291" t="n"/>
      <c r="J288" s="195">
        <f>IF(COUNT(P288:R288)=0,"",AVERAGE(P288:R288))</f>
        <v/>
      </c>
      <c r="K288" s="195">
        <f>IF(OR($I288="",J288=""),"",IF(OR(ISTEXT(J288),$E$284="N/A",$E$284="Not Avail.",$E$284="Not Acc.",$E$284="N/L",$I288="N/A",$I288="Not Avail.",$I288="Not Acc.",$I288="N/L"),"",J288*IFERROR(INDEX('{Dropdowns}'!$J:$J,MATCH($E$284&amp;"|"&amp;$I288,'{Dropdowns}'!$H:$H,0)),0)*IFERROR(INDEX('{Dropdowns}'!$K:$K,MATCH($E$284&amp;"|"&amp;$I288,'{Dropdowns}'!$H:$H,0)),0)))</f>
        <v/>
      </c>
      <c r="L288" s="195">
        <f>IF(COUNT(S288:U288)=0,"",AVERAGE(S288:U288))</f>
        <v/>
      </c>
      <c r="M288" s="195">
        <f>IF(OR($I288="",L288=""),"",IF(OR(ISTEXT(L288),$E$284="N/A",$E$284="Not Avail.",$E$284="Not Acc.",$E$284="N/L",$I288="N/A",$I288="Not Avail.",$I288="Not Acc.",$I288="N/L"),"",L288*IFERROR(INDEX('{Dropdowns}'!$J:$J,MATCH($E$284&amp;"|"&amp;$I288,'{Dropdowns}'!$H:$H,0)),0)*IFERROR(INDEX('{Dropdowns}'!$K:$K,MATCH($E$284&amp;"|"&amp;$I288,'{Dropdowns}'!$H:$H,0)),0)))</f>
        <v/>
      </c>
      <c r="P288" s="455" t="n"/>
    </row>
    <row r="289" ht="13.35" customHeight="1" s="162">
      <c r="B289" s="195" t="inlineStr">
        <is>
          <t>CFM / ft</t>
        </is>
      </c>
      <c r="C289" s="173" t="n"/>
      <c r="D289" s="195">
        <f>IF(OR(D288="",E277="",E277=0),"",IF(OR(ISTEXT(D288),ISTEXT(E277)),"",D288/E277))</f>
        <v/>
      </c>
      <c r="E289" s="173" t="n"/>
      <c r="F289" s="195">
        <f>IF(OR(F288="",E277="",E277=0),"",IF(OR(ISTEXT(F288),ISTEXT(E277)),"",F288/E277))</f>
        <v/>
      </c>
      <c r="G289" s="173" t="n"/>
      <c r="I289" s="291" t="n"/>
      <c r="J289" s="195">
        <f>IF(COUNT(P289:R289)=0,"",AVERAGE(P289:R289))</f>
        <v/>
      </c>
      <c r="K289" s="195">
        <f>IF(OR($I289="",J289=""),"",IF(OR(ISTEXT(J289),$E$284="N/A",$E$284="Not Avail.",$E$284="Not Acc.",$E$284="N/L",$I289="N/A",$I289="Not Avail.",$I289="Not Acc.",$I289="N/L"),"",J289*IFERROR(INDEX('{Dropdowns}'!$J:$J,MATCH($E$284&amp;"|"&amp;$I289,'{Dropdowns}'!$H:$H,0)),0)*IFERROR(INDEX('{Dropdowns}'!$K:$K,MATCH($E$284&amp;"|"&amp;$I289,'{Dropdowns}'!$H:$H,0)),0)))</f>
        <v/>
      </c>
      <c r="L289" s="195">
        <f>IF(COUNT(S289:U289)=0,"",AVERAGE(S289:U289))</f>
        <v/>
      </c>
      <c r="M289" s="195">
        <f>IF(OR($I289="",L289=""),"",IF(OR(ISTEXT(L289),$E$284="N/A",$E$284="Not Avail.",$E$284="Not Acc.",$E$284="N/L",$I289="N/A",$I289="Not Avail.",$I289="Not Acc.",$I289="N/L"),"",L289*IFERROR(INDEX('{Dropdowns}'!$J:$J,MATCH($E$284&amp;"|"&amp;$I289,'{Dropdowns}'!$H:$H,0)),0)*IFERROR(INDEX('{Dropdowns}'!$K:$K,MATCH($E$284&amp;"|"&amp;$I289,'{Dropdowns}'!$H:$H,0)),0)))</f>
        <v/>
      </c>
    </row>
    <row r="290"/>
    <row r="291"/>
    <row r="292" ht="13.35" customHeight="1" s="162">
      <c r="B292" s="472" t="inlineStr">
        <is>
          <t>Remarks</t>
        </is>
      </c>
      <c r="C292" s="173" t="n"/>
      <c r="D292" s="234" t="n"/>
      <c r="E292" s="174" t="n"/>
      <c r="F292" s="174" t="n"/>
      <c r="G292" s="174" t="n"/>
      <c r="H292" s="174" t="n"/>
      <c r="I292" s="174" t="n"/>
      <c r="J292" s="174" t="n"/>
      <c r="K292" s="174" t="n"/>
      <c r="L292" s="174" t="n"/>
      <c r="M292" s="173" t="n"/>
    </row>
    <row r="293" ht="13.35" customHeight="1" s="162">
      <c r="B293" s="154" t="n"/>
      <c r="C293" s="174" t="n"/>
      <c r="D293" s="174" t="n"/>
      <c r="E293" s="174" t="n"/>
      <c r="F293" s="174" t="n"/>
      <c r="G293" s="174" t="n"/>
      <c r="H293" s="174" t="n"/>
      <c r="I293" s="174" t="n"/>
      <c r="J293" s="174" t="n"/>
      <c r="K293" s="174" t="n"/>
      <c r="L293" s="174" t="n"/>
      <c r="M293" s="173" t="n"/>
    </row>
    <row r="294" ht="13.35" customHeight="1" s="162">
      <c r="B294" s="154" t="n"/>
      <c r="C294" s="174" t="n"/>
      <c r="D294" s="174" t="n"/>
      <c r="E294" s="174" t="n"/>
      <c r="F294" s="174" t="n"/>
      <c r="G294" s="174" t="n"/>
      <c r="H294" s="174" t="n"/>
      <c r="I294" s="174" t="n"/>
      <c r="J294" s="174" t="n"/>
      <c r="K294" s="174" t="n"/>
      <c r="L294" s="174" t="n"/>
      <c r="M294" s="173" t="n"/>
    </row>
    <row r="295" ht="13.35" customHeight="1" s="162">
      <c r="B295" s="154" t="n"/>
      <c r="C295" s="174" t="n"/>
      <c r="D295" s="174" t="n"/>
      <c r="E295" s="174" t="n"/>
      <c r="F295" s="174" t="n"/>
      <c r="G295" s="174" t="n"/>
      <c r="H295" s="174" t="n"/>
      <c r="I295" s="174" t="n"/>
      <c r="J295" s="174" t="n"/>
      <c r="K295" s="174" t="n"/>
      <c r="L295" s="174" t="n"/>
      <c r="M295" s="173" t="n"/>
    </row>
    <row r="296" ht="13.35" customHeight="1" s="162">
      <c r="B296" s="154" t="n"/>
      <c r="C296" s="174" t="n"/>
      <c r="D296" s="174" t="n"/>
      <c r="E296" s="174" t="n"/>
      <c r="F296" s="174" t="n"/>
      <c r="G296" s="174" t="n"/>
      <c r="H296" s="174" t="n"/>
      <c r="I296" s="174" t="n"/>
      <c r="J296" s="174" t="n"/>
      <c r="K296" s="174" t="n"/>
      <c r="L296" s="174" t="n"/>
      <c r="M296" s="173" t="n"/>
    </row>
    <row r="297"/>
    <row r="298" ht="13.35" customHeight="1" s="162">
      <c r="B298" s="200" t="inlineStr">
        <is>
          <t>System</t>
        </is>
      </c>
      <c r="C298" s="403" t="n"/>
      <c r="D298" s="209">
        <f>IF('{Equipment Data Entry}'!B138="","",'{Equipment Data Entry}'!B138)</f>
        <v/>
      </c>
      <c r="E298" s="418" t="n"/>
      <c r="F298" s="403" t="n"/>
      <c r="G298" s="200" t="inlineStr">
        <is>
          <t>Service</t>
        </is>
      </c>
      <c r="H298" s="403" t="n"/>
      <c r="I298" s="210">
        <f>IF('{Equipment Data Entry}'!C138="","",'{Equipment Data Entry}'!C138)</f>
        <v/>
      </c>
      <c r="J298" s="418" t="n"/>
      <c r="K298" s="418" t="n"/>
      <c r="L298" s="418" t="n"/>
      <c r="M298" s="403" t="n"/>
      <c r="P298" s="448" t="inlineStr">
        <is>
          <t>Technician Notes</t>
        </is>
      </c>
    </row>
    <row r="299" ht="13.35" customHeight="1" s="162">
      <c r="B299" s="422" t="n"/>
      <c r="C299" s="423" t="n"/>
      <c r="D299" s="422" t="n"/>
      <c r="E299" s="424" t="n"/>
      <c r="F299" s="423" t="n"/>
      <c r="G299" s="422" t="n"/>
      <c r="H299" s="423" t="n"/>
      <c r="I299" s="422" t="n"/>
      <c r="J299" s="424" t="n"/>
      <c r="K299" s="424" t="n"/>
      <c r="L299" s="424" t="n"/>
      <c r="M299" s="423" t="n"/>
      <c r="P299" s="451" t="n"/>
    </row>
    <row r="300" ht="13.35" customHeight="1" s="162">
      <c r="B300" s="5" t="n"/>
      <c r="C300" s="5" t="n"/>
      <c r="P300" s="451" t="n"/>
    </row>
    <row r="301" ht="13.35" customHeight="1" s="162">
      <c r="B301" s="188" t="inlineStr">
        <is>
          <t>Design Information</t>
        </is>
      </c>
      <c r="C301" s="174" t="n"/>
      <c r="D301" s="174" t="n"/>
      <c r="E301" s="174" t="n"/>
      <c r="F301" s="174" t="n"/>
      <c r="G301" s="173" t="n"/>
      <c r="I301" s="188" t="inlineStr">
        <is>
          <t>Hood Airflow</t>
        </is>
      </c>
      <c r="J301" s="174" t="n"/>
      <c r="K301" s="174" t="n"/>
      <c r="L301" s="174" t="n"/>
      <c r="M301" s="173" t="n"/>
      <c r="P301" s="451" t="n"/>
    </row>
    <row r="302" ht="13.35" customHeight="1" s="162">
      <c r="B302" s="289" t="inlineStr">
        <is>
          <t>Hood Manufacturer</t>
        </is>
      </c>
      <c r="C302" s="174" t="n"/>
      <c r="D302" s="173" t="n"/>
      <c r="E302" s="288" t="n"/>
      <c r="F302" s="174" t="n"/>
      <c r="G302" s="173" t="n"/>
      <c r="I302" s="290" t="inlineStr">
        <is>
          <t>Filter Size</t>
        </is>
      </c>
      <c r="J302" s="290" t="inlineStr">
        <is>
          <t>Initial VEL</t>
        </is>
      </c>
      <c r="K302" s="290" t="inlineStr">
        <is>
          <t>Initial CFM</t>
        </is>
      </c>
      <c r="L302" s="290" t="inlineStr">
        <is>
          <t>Final VEL</t>
        </is>
      </c>
      <c r="M302" s="290" t="inlineStr">
        <is>
          <t>Final CFM</t>
        </is>
      </c>
      <c r="P302" s="469" t="inlineStr">
        <is>
          <t>Velocity readings (fpm) – 3 per filter for Airfoil; J/L average them (or type a single value over the formula)</t>
        </is>
      </c>
    </row>
    <row r="303" ht="13.35" customHeight="1" s="162">
      <c r="B303" s="289" t="inlineStr">
        <is>
          <t>Design Airflow (CFM)</t>
        </is>
      </c>
      <c r="C303" s="174" t="n"/>
      <c r="D303" s="173" t="n"/>
      <c r="E303" s="288" t="n"/>
      <c r="F303" s="174" t="n"/>
      <c r="G303" s="173" t="n"/>
      <c r="I303" s="440" t="n"/>
      <c r="J303" s="440" t="n"/>
      <c r="K303" s="440" t="n"/>
      <c r="L303" s="440" t="n"/>
      <c r="M303" s="440" t="n"/>
      <c r="P303" s="470" t="inlineStr">
        <is>
          <t>Init 1</t>
        </is>
      </c>
      <c r="Q303" s="471" t="inlineStr">
        <is>
          <t>Init 2</t>
        </is>
      </c>
      <c r="R303" s="471" t="inlineStr">
        <is>
          <t>Init 3</t>
        </is>
      </c>
      <c r="S303" s="471" t="inlineStr">
        <is>
          <t>Final 1</t>
        </is>
      </c>
      <c r="T303" s="471" t="inlineStr">
        <is>
          <t>Final 2</t>
        </is>
      </c>
      <c r="U303" s="471" t="inlineStr">
        <is>
          <t>Final 3</t>
        </is>
      </c>
    </row>
    <row r="304" ht="13.35" customHeight="1" s="162">
      <c r="B304" s="289" t="inlineStr">
        <is>
          <t>Associated Exhaust Fan</t>
        </is>
      </c>
      <c r="C304" s="174" t="n"/>
      <c r="D304" s="173" t="n"/>
      <c r="E304" s="288" t="n"/>
      <c r="F304" s="174" t="n"/>
      <c r="G304" s="173" t="n"/>
      <c r="I304" s="291" t="n"/>
      <c r="J304" s="195">
        <f>IF(COUNT(P304:R304)=0,"",AVERAGE(P304:R304))</f>
        <v/>
      </c>
      <c r="K304" s="195">
        <f>IF(OR($I304="",J304=""),"",IF(OR(ISTEXT(J304),$E$312="N/A",$E$312="Not Avail.",$E$312="Not Acc.",$E$312="N/L",$I304="N/A",$I304="Not Avail.",$I304="Not Acc.",$I304="N/L"),"",J304*IFERROR(INDEX('{Dropdowns}'!$J:$J,MATCH($E$312&amp;"|"&amp;$I304,'{Dropdowns}'!$H:$H,0)),0)*IFERROR(INDEX('{Dropdowns}'!$K:$K,MATCH($E$312&amp;"|"&amp;$I304,'{Dropdowns}'!$H:$H,0)),0)))</f>
        <v/>
      </c>
      <c r="L304" s="195">
        <f>IF(COUNT(S304:U304)=0,"",AVERAGE(S304:U304))</f>
        <v/>
      </c>
      <c r="M304" s="195">
        <f>IF(OR($I304="",L304=""),"",IF(OR(ISTEXT(L304),$E$312="N/A",$E$312="Not Avail.",$E$312="Not Acc.",$E$312="N/L",$I304="N/A",$I304="Not Avail.",$I304="Not Acc.",$I304="N/L"),"",L304*IFERROR(INDEX('{Dropdowns}'!$J:$J,MATCH($E$312&amp;"|"&amp;$I304,'{Dropdowns}'!$H:$H,0)),0)*IFERROR(INDEX('{Dropdowns}'!$K:$K,MATCH($E$312&amp;"|"&amp;$I304,'{Dropdowns}'!$H:$H,0)),0)))</f>
        <v/>
      </c>
      <c r="P304" s="451" t="n"/>
    </row>
    <row r="305" ht="13.35" customHeight="1" s="162">
      <c r="B305" s="289" t="inlineStr">
        <is>
          <t>Hood Length (ft)</t>
        </is>
      </c>
      <c r="C305" s="174" t="n"/>
      <c r="D305" s="173" t="n"/>
      <c r="E305" s="288">
        <f>IF('{Equipment Data Entry}'!I138="","",'{Equipment Data Entry}'!I138)</f>
        <v/>
      </c>
      <c r="F305" s="174" t="n"/>
      <c r="G305" s="173" t="n"/>
      <c r="I305" s="291" t="n"/>
      <c r="J305" s="195">
        <f>IF(COUNT(P305:R305)=0,"",AVERAGE(P305:R305))</f>
        <v/>
      </c>
      <c r="K305" s="195">
        <f>IF(OR($I305="",J305=""),"",IF(OR(ISTEXT(J305),$E$312="N/A",$E$312="Not Avail.",$E$312="Not Acc.",$E$312="N/L",$I305="N/A",$I305="Not Avail.",$I305="Not Acc.",$I305="N/L"),"",J305*IFERROR(INDEX('{Dropdowns}'!$J:$J,MATCH($E$312&amp;"|"&amp;$I305,'{Dropdowns}'!$H:$H,0)),0)*IFERROR(INDEX('{Dropdowns}'!$K:$K,MATCH($E$312&amp;"|"&amp;$I305,'{Dropdowns}'!$H:$H,0)),0)))</f>
        <v/>
      </c>
      <c r="L305" s="195">
        <f>IF(COUNT(S305:U305)=0,"",AVERAGE(S305:U305))</f>
        <v/>
      </c>
      <c r="M305" s="195">
        <f>IF(OR($I305="",L305=""),"",IF(OR(ISTEXT(L305),$E$312="N/A",$E$312="Not Avail.",$E$312="Not Acc.",$E$312="N/L",$I305="N/A",$I305="Not Avail.",$I305="Not Acc.",$I305="N/L"),"",L305*IFERROR(INDEX('{Dropdowns}'!$J:$J,MATCH($E$312&amp;"|"&amp;$I305,'{Dropdowns}'!$H:$H,0)),0)*IFERROR(INDEX('{Dropdowns}'!$K:$K,MATCH($E$312&amp;"|"&amp;$I305,'{Dropdowns}'!$H:$H,0)),0)))</f>
        <v/>
      </c>
      <c r="P305" s="451" t="n"/>
    </row>
    <row r="306" ht="13.35" customHeight="1" s="162">
      <c r="B306" s="188" t="inlineStr">
        <is>
          <t>Hood Data</t>
        </is>
      </c>
      <c r="C306" s="174" t="n"/>
      <c r="D306" s="174" t="n"/>
      <c r="E306" s="174" t="n"/>
      <c r="F306" s="174" t="n"/>
      <c r="G306" s="173" t="n"/>
      <c r="I306" s="291" t="n"/>
      <c r="J306" s="195">
        <f>IF(COUNT(P306:R306)=0,"",AVERAGE(P306:R306))</f>
        <v/>
      </c>
      <c r="K306" s="195">
        <f>IF(OR($I306="",J306=""),"",IF(OR(ISTEXT(J306),$E$312="N/A",$E$312="Not Avail.",$E$312="Not Acc.",$E$312="N/L",$I306="N/A",$I306="Not Avail.",$I306="Not Acc.",$I306="N/L"),"",J306*IFERROR(INDEX('{Dropdowns}'!$J:$J,MATCH($E$312&amp;"|"&amp;$I306,'{Dropdowns}'!$H:$H,0)),0)*IFERROR(INDEX('{Dropdowns}'!$K:$K,MATCH($E$312&amp;"|"&amp;$I306,'{Dropdowns}'!$H:$H,0)),0)))</f>
        <v/>
      </c>
      <c r="L306" s="195">
        <f>IF(COUNT(S306:U306)=0,"",AVERAGE(S306:U306))</f>
        <v/>
      </c>
      <c r="M306" s="195">
        <f>IF(OR($I306="",L306=""),"",IF(OR(ISTEXT(L306),$E$312="N/A",$E$312="Not Avail.",$E$312="Not Acc.",$E$312="N/L",$I306="N/A",$I306="Not Avail.",$I306="Not Acc.",$I306="N/L"),"",L306*IFERROR(INDEX('{Dropdowns}'!$J:$J,MATCH($E$312&amp;"|"&amp;$I306,'{Dropdowns}'!$H:$H,0)),0)*IFERROR(INDEX('{Dropdowns}'!$K:$K,MATCH($E$312&amp;"|"&amp;$I306,'{Dropdowns}'!$H:$H,0)),0)))</f>
        <v/>
      </c>
      <c r="P306" s="451" t="n"/>
    </row>
    <row r="307" ht="13.35" customHeight="1" s="162">
      <c r="B307" s="289" t="inlineStr">
        <is>
          <t>Manufacturer</t>
        </is>
      </c>
      <c r="C307" s="174" t="n"/>
      <c r="D307" s="173" t="n"/>
      <c r="E307" s="288" t="n"/>
      <c r="F307" s="174" t="n"/>
      <c r="G307" s="173" t="n"/>
      <c r="I307" s="291" t="n"/>
      <c r="J307" s="195">
        <f>IF(COUNT(P307:R307)=0,"",AVERAGE(P307:R307))</f>
        <v/>
      </c>
      <c r="K307" s="195">
        <f>IF(OR($I307="",J307=""),"",IF(OR(ISTEXT(J307),$E$312="N/A",$E$312="Not Avail.",$E$312="Not Acc.",$E$312="N/L",$I307="N/A",$I307="Not Avail.",$I307="Not Acc.",$I307="N/L"),"",J307*IFERROR(INDEX('{Dropdowns}'!$J:$J,MATCH($E$312&amp;"|"&amp;$I307,'{Dropdowns}'!$H:$H,0)),0)*IFERROR(INDEX('{Dropdowns}'!$K:$K,MATCH($E$312&amp;"|"&amp;$I307,'{Dropdowns}'!$H:$H,0)),0)))</f>
        <v/>
      </c>
      <c r="L307" s="195">
        <f>IF(COUNT(S307:U307)=0,"",AVERAGE(S307:U307))</f>
        <v/>
      </c>
      <c r="M307" s="195">
        <f>IF(OR($I307="",L307=""),"",IF(OR(ISTEXT(L307),$E$312="N/A",$E$312="Not Avail.",$E$312="Not Acc.",$E$312="N/L",$I307="N/A",$I307="Not Avail.",$I307="Not Acc.",$I307="N/L"),"",L307*IFERROR(INDEX('{Dropdowns}'!$J:$J,MATCH($E$312&amp;"|"&amp;$I307,'{Dropdowns}'!$H:$H,0)),0)*IFERROR(INDEX('{Dropdowns}'!$K:$K,MATCH($E$312&amp;"|"&amp;$I307,'{Dropdowns}'!$H:$H,0)),0)))</f>
        <v/>
      </c>
      <c r="P307" s="451" t="n"/>
    </row>
    <row r="308" ht="13.35" customHeight="1" s="162">
      <c r="B308" s="289" t="inlineStr">
        <is>
          <t>Model Number</t>
        </is>
      </c>
      <c r="C308" s="174" t="n"/>
      <c r="D308" s="173" t="n"/>
      <c r="E308" s="288" t="n"/>
      <c r="F308" s="174" t="n"/>
      <c r="G308" s="173" t="n"/>
      <c r="I308" s="291" t="n"/>
      <c r="J308" s="195">
        <f>IF(COUNT(P308:R308)=0,"",AVERAGE(P308:R308))</f>
        <v/>
      </c>
      <c r="K308" s="195">
        <f>IF(OR($I308="",J308=""),"",IF(OR(ISTEXT(J308),$E$312="N/A",$E$312="Not Avail.",$E$312="Not Acc.",$E$312="N/L",$I308="N/A",$I308="Not Avail.",$I308="Not Acc.",$I308="N/L"),"",J308*IFERROR(INDEX('{Dropdowns}'!$J:$J,MATCH($E$312&amp;"|"&amp;$I308,'{Dropdowns}'!$H:$H,0)),0)*IFERROR(INDEX('{Dropdowns}'!$K:$K,MATCH($E$312&amp;"|"&amp;$I308,'{Dropdowns}'!$H:$H,0)),0)))</f>
        <v/>
      </c>
      <c r="L308" s="195">
        <f>IF(COUNT(S308:U308)=0,"",AVERAGE(S308:U308))</f>
        <v/>
      </c>
      <c r="M308" s="195">
        <f>IF(OR($I308="",L308=""),"",IF(OR(ISTEXT(L308),$E$312="N/A",$E$312="Not Avail.",$E$312="Not Acc.",$E$312="N/L",$I308="N/A",$I308="Not Avail.",$I308="Not Acc.",$I308="N/L"),"",L308*IFERROR(INDEX('{Dropdowns}'!$J:$J,MATCH($E$312&amp;"|"&amp;$I308,'{Dropdowns}'!$H:$H,0)),0)*IFERROR(INDEX('{Dropdowns}'!$K:$K,MATCH($E$312&amp;"|"&amp;$I308,'{Dropdowns}'!$H:$H,0)),0)))</f>
        <v/>
      </c>
      <c r="P308" s="451" t="n"/>
    </row>
    <row r="309" ht="13.35" customHeight="1" s="162">
      <c r="B309" s="289" t="inlineStr">
        <is>
          <t>Serial Number</t>
        </is>
      </c>
      <c r="C309" s="174" t="n"/>
      <c r="D309" s="173" t="n"/>
      <c r="E309" s="288" t="n"/>
      <c r="F309" s="174" t="n"/>
      <c r="G309" s="173" t="n"/>
      <c r="I309" s="291" t="n"/>
      <c r="J309" s="195">
        <f>IF(COUNT(P309:R309)=0,"",AVERAGE(P309:R309))</f>
        <v/>
      </c>
      <c r="K309" s="195">
        <f>IF(OR($I309="",J309=""),"",IF(OR(ISTEXT(J309),$E$312="N/A",$E$312="Not Avail.",$E$312="Not Acc.",$E$312="N/L",$I309="N/A",$I309="Not Avail.",$I309="Not Acc.",$I309="N/L"),"",J309*IFERROR(INDEX('{Dropdowns}'!$J:$J,MATCH($E$312&amp;"|"&amp;$I309,'{Dropdowns}'!$H:$H,0)),0)*IFERROR(INDEX('{Dropdowns}'!$K:$K,MATCH($E$312&amp;"|"&amp;$I309,'{Dropdowns}'!$H:$H,0)),0)))</f>
        <v/>
      </c>
      <c r="L309" s="195">
        <f>IF(COUNT(S309:U309)=0,"",AVERAGE(S309:U309))</f>
        <v/>
      </c>
      <c r="M309" s="195">
        <f>IF(OR($I309="",L309=""),"",IF(OR(ISTEXT(L309),$E$312="N/A",$E$312="Not Avail.",$E$312="Not Acc.",$E$312="N/L",$I309="N/A",$I309="Not Avail.",$I309="Not Acc.",$I309="N/L"),"",L309*IFERROR(INDEX('{Dropdowns}'!$J:$J,MATCH($E$312&amp;"|"&amp;$I309,'{Dropdowns}'!$H:$H,0)),0)*IFERROR(INDEX('{Dropdowns}'!$K:$K,MATCH($E$312&amp;"|"&amp;$I309,'{Dropdowns}'!$H:$H,0)),0)))</f>
        <v/>
      </c>
      <c r="P309" s="451" t="n"/>
    </row>
    <row r="310" ht="13.35" customHeight="1" s="162">
      <c r="B310" s="289" t="inlineStr">
        <is>
          <t>Hood Type</t>
        </is>
      </c>
      <c r="C310" s="174" t="n"/>
      <c r="D310" s="173" t="n"/>
      <c r="E310" s="288" t="n"/>
      <c r="F310" s="174" t="n"/>
      <c r="G310" s="173" t="n"/>
      <c r="I310" s="291" t="n"/>
      <c r="J310" s="195">
        <f>IF(COUNT(P310:R310)=0,"",AVERAGE(P310:R310))</f>
        <v/>
      </c>
      <c r="K310" s="195">
        <f>IF(OR($I310="",J310=""),"",IF(OR(ISTEXT(J310),$E$312="N/A",$E$312="Not Avail.",$E$312="Not Acc.",$E$312="N/L",$I310="N/A",$I310="Not Avail.",$I310="Not Acc.",$I310="N/L"),"",J310*IFERROR(INDEX('{Dropdowns}'!$J:$J,MATCH($E$312&amp;"|"&amp;$I310,'{Dropdowns}'!$H:$H,0)),0)*IFERROR(INDEX('{Dropdowns}'!$K:$K,MATCH($E$312&amp;"|"&amp;$I310,'{Dropdowns}'!$H:$H,0)),0)))</f>
        <v/>
      </c>
      <c r="L310" s="195">
        <f>IF(COUNT(S310:U310)=0,"",AVERAGE(S310:U310))</f>
        <v/>
      </c>
      <c r="M310" s="195">
        <f>IF(OR($I310="",L310=""),"",IF(OR(ISTEXT(L310),$E$312="N/A",$E$312="Not Avail.",$E$312="Not Acc.",$E$312="N/L",$I310="N/A",$I310="Not Avail.",$I310="Not Acc.",$I310="N/L"),"",L310*IFERROR(INDEX('{Dropdowns}'!$J:$J,MATCH($E$312&amp;"|"&amp;$I310,'{Dropdowns}'!$H:$H,0)),0)*IFERROR(INDEX('{Dropdowns}'!$K:$K,MATCH($E$312&amp;"|"&amp;$I310,'{Dropdowns}'!$H:$H,0)),0)))</f>
        <v/>
      </c>
      <c r="P310" s="451" t="n"/>
    </row>
    <row r="311" ht="13.35" customHeight="1" s="162">
      <c r="B311" s="289" t="inlineStr">
        <is>
          <t>Filter Manufacturer</t>
        </is>
      </c>
      <c r="C311" s="174" t="n"/>
      <c r="D311" s="173" t="n"/>
      <c r="E311" s="288" t="n"/>
      <c r="F311" s="174" t="n"/>
      <c r="G311" s="173" t="n"/>
      <c r="I311" s="291" t="n"/>
      <c r="J311" s="195">
        <f>IF(COUNT(P311:R311)=0,"",AVERAGE(P311:R311))</f>
        <v/>
      </c>
      <c r="K311" s="195">
        <f>IF(OR($I311="",J311=""),"",IF(OR(ISTEXT(J311),$E$312="N/A",$E$312="Not Avail.",$E$312="Not Acc.",$E$312="N/L",$I311="N/A",$I311="Not Avail.",$I311="Not Acc.",$I311="N/L"),"",J311*IFERROR(INDEX('{Dropdowns}'!$J:$J,MATCH($E$312&amp;"|"&amp;$I311,'{Dropdowns}'!$H:$H,0)),0)*IFERROR(INDEX('{Dropdowns}'!$K:$K,MATCH($E$312&amp;"|"&amp;$I311,'{Dropdowns}'!$H:$H,0)),0)))</f>
        <v/>
      </c>
      <c r="L311" s="195">
        <f>IF(COUNT(S311:U311)=0,"",AVERAGE(S311:U311))</f>
        <v/>
      </c>
      <c r="M311" s="195">
        <f>IF(OR($I311="",L311=""),"",IF(OR(ISTEXT(L311),$E$312="N/A",$E$312="Not Avail.",$E$312="Not Acc.",$E$312="N/L",$I311="N/A",$I311="Not Avail.",$I311="Not Acc.",$I311="N/L"),"",L311*IFERROR(INDEX('{Dropdowns}'!$J:$J,MATCH($E$312&amp;"|"&amp;$I311,'{Dropdowns}'!$H:$H,0)),0)*IFERROR(INDEX('{Dropdowns}'!$K:$K,MATCH($E$312&amp;"|"&amp;$I311,'{Dropdowns}'!$H:$H,0)),0)))</f>
        <v/>
      </c>
      <c r="P311" s="451" t="n"/>
    </row>
    <row r="312" ht="13.35" customHeight="1" s="162">
      <c r="B312" s="289" t="inlineStr">
        <is>
          <t>Filter Type</t>
        </is>
      </c>
      <c r="C312" s="174" t="n"/>
      <c r="D312" s="173" t="n"/>
      <c r="E312" s="291" t="n"/>
      <c r="F312" s="174" t="n"/>
      <c r="G312" s="173" t="n"/>
      <c r="I312" s="291" t="n"/>
      <c r="J312" s="195">
        <f>IF(COUNT(P312:R312)=0,"",AVERAGE(P312:R312))</f>
        <v/>
      </c>
      <c r="K312" s="195">
        <f>IF(OR($I312="",J312=""),"",IF(OR(ISTEXT(J312),$E$312="N/A",$E$312="Not Avail.",$E$312="Not Acc.",$E$312="N/L",$I312="N/A",$I312="Not Avail.",$I312="Not Acc.",$I312="N/L"),"",J312*IFERROR(INDEX('{Dropdowns}'!$J:$J,MATCH($E$312&amp;"|"&amp;$I312,'{Dropdowns}'!$H:$H,0)),0)*IFERROR(INDEX('{Dropdowns}'!$K:$K,MATCH($E$312&amp;"|"&amp;$I312,'{Dropdowns}'!$H:$H,0)),0)))</f>
        <v/>
      </c>
      <c r="L312" s="195">
        <f>IF(COUNT(S312:U312)=0,"",AVERAGE(S312:U312))</f>
        <v/>
      </c>
      <c r="M312" s="195">
        <f>IF(OR($I312="",L312=""),"",IF(OR(ISTEXT(L312),$E$312="N/A",$E$312="Not Avail.",$E$312="Not Acc.",$E$312="N/L",$I312="N/A",$I312="Not Avail.",$I312="Not Acc.",$I312="N/L"),"",L312*IFERROR(INDEX('{Dropdowns}'!$J:$J,MATCH($E$312&amp;"|"&amp;$I312,'{Dropdowns}'!$H:$H,0)),0)*IFERROR(INDEX('{Dropdowns}'!$K:$K,MATCH($E$312&amp;"|"&amp;$I312,'{Dropdowns}'!$H:$H,0)),0)))</f>
        <v/>
      </c>
      <c r="P312" s="451" t="n"/>
    </row>
    <row r="313" ht="13.35" customHeight="1" s="162">
      <c r="B313" s="289" t="inlineStr">
        <is>
          <t>Instrument</t>
        </is>
      </c>
      <c r="C313" s="174" t="n"/>
      <c r="D313" s="173" t="n"/>
      <c r="E313" s="288" t="n"/>
      <c r="F313" s="174" t="n"/>
      <c r="G313" s="173" t="n"/>
      <c r="I313" s="291" t="n"/>
      <c r="J313" s="195">
        <f>IF(COUNT(P313:R313)=0,"",AVERAGE(P313:R313))</f>
        <v/>
      </c>
      <c r="K313" s="195">
        <f>IF(OR($I313="",J313=""),"",IF(OR(ISTEXT(J313),$E$312="N/A",$E$312="Not Avail.",$E$312="Not Acc.",$E$312="N/L",$I313="N/A",$I313="Not Avail.",$I313="Not Acc.",$I313="N/L"),"",J313*IFERROR(INDEX('{Dropdowns}'!$J:$J,MATCH($E$312&amp;"|"&amp;$I313,'{Dropdowns}'!$H:$H,0)),0)*IFERROR(INDEX('{Dropdowns}'!$K:$K,MATCH($E$312&amp;"|"&amp;$I313,'{Dropdowns}'!$H:$H,0)),0)))</f>
        <v/>
      </c>
      <c r="L313" s="195">
        <f>IF(COUNT(S313:U313)=0,"",AVERAGE(S313:U313))</f>
        <v/>
      </c>
      <c r="M313" s="195">
        <f>IF(OR($I313="",L313=""),"",IF(OR(ISTEXT(L313),$E$312="N/A",$E$312="Not Avail.",$E$312="Not Acc.",$E$312="N/L",$I313="N/A",$I313="Not Avail.",$I313="Not Acc.",$I313="N/L"),"",L313*IFERROR(INDEX('{Dropdowns}'!$J:$J,MATCH($E$312&amp;"|"&amp;$I313,'{Dropdowns}'!$H:$H,0)),0)*IFERROR(INDEX('{Dropdowns}'!$K:$K,MATCH($E$312&amp;"|"&amp;$I313,'{Dropdowns}'!$H:$H,0)),0)))</f>
        <v/>
      </c>
      <c r="P313" s="451" t="n"/>
    </row>
    <row r="314" ht="13.35" customHeight="1" s="162">
      <c r="B314" s="188" t="inlineStr">
        <is>
          <t>Hood Airflow Totals</t>
        </is>
      </c>
      <c r="C314" s="174" t="n"/>
      <c r="D314" s="174" t="n"/>
      <c r="E314" s="174" t="n"/>
      <c r="F314" s="174" t="n"/>
      <c r="G314" s="173" t="n"/>
      <c r="I314" s="291" t="n"/>
      <c r="J314" s="195">
        <f>IF(COUNT(P314:R314)=0,"",AVERAGE(P314:R314))</f>
        <v/>
      </c>
      <c r="K314" s="195">
        <f>IF(OR($I314="",J314=""),"",IF(OR(ISTEXT(J314),$E$312="N/A",$E$312="Not Avail.",$E$312="Not Acc.",$E$312="N/L",$I314="N/A",$I314="Not Avail.",$I314="Not Acc.",$I314="N/L"),"",J314*IFERROR(INDEX('{Dropdowns}'!$J:$J,MATCH($E$312&amp;"|"&amp;$I314,'{Dropdowns}'!$H:$H,0)),0)*IFERROR(INDEX('{Dropdowns}'!$K:$K,MATCH($E$312&amp;"|"&amp;$I314,'{Dropdowns}'!$H:$H,0)),0)))</f>
        <v/>
      </c>
      <c r="L314" s="195">
        <f>IF(COUNT(S314:U314)=0,"",AVERAGE(S314:U314))</f>
        <v/>
      </c>
      <c r="M314" s="195">
        <f>IF(OR($I314="",L314=""),"",IF(OR(ISTEXT(L314),$E$312="N/A",$E$312="Not Avail.",$E$312="Not Acc.",$E$312="N/L",$I314="N/A",$I314="Not Avail.",$I314="Not Acc.",$I314="N/L"),"",L314*IFERROR(INDEX('{Dropdowns}'!$J:$J,MATCH($E$312&amp;"|"&amp;$I314,'{Dropdowns}'!$H:$H,0)),0)*IFERROR(INDEX('{Dropdowns}'!$K:$K,MATCH($E$312&amp;"|"&amp;$I314,'{Dropdowns}'!$H:$H,0)),0)))</f>
        <v/>
      </c>
      <c r="P314" s="451" t="n"/>
    </row>
    <row r="315" ht="13.35" customHeight="1" s="162">
      <c r="B315" s="292" t="inlineStr">
        <is>
          <t>Design</t>
        </is>
      </c>
      <c r="C315" s="173" t="n"/>
      <c r="D315" s="292" t="inlineStr">
        <is>
          <t>Initial</t>
        </is>
      </c>
      <c r="E315" s="173" t="n"/>
      <c r="F315" s="292" t="inlineStr">
        <is>
          <t>Final</t>
        </is>
      </c>
      <c r="G315" s="173" t="n"/>
      <c r="I315" s="291" t="n"/>
      <c r="J315" s="195">
        <f>IF(COUNT(P315:R315)=0,"",AVERAGE(P315:R315))</f>
        <v/>
      </c>
      <c r="K315" s="195">
        <f>IF(OR($I315="",J315=""),"",IF(OR(ISTEXT(J315),$E$312="N/A",$E$312="Not Avail.",$E$312="Not Acc.",$E$312="N/L",$I315="N/A",$I315="Not Avail.",$I315="Not Acc.",$I315="N/L"),"",J315*IFERROR(INDEX('{Dropdowns}'!$J:$J,MATCH($E$312&amp;"|"&amp;$I315,'{Dropdowns}'!$H:$H,0)),0)*IFERROR(INDEX('{Dropdowns}'!$K:$K,MATCH($E$312&amp;"|"&amp;$I315,'{Dropdowns}'!$H:$H,0)),0)))</f>
        <v/>
      </c>
      <c r="L315" s="195">
        <f>IF(COUNT(S315:U315)=0,"",AVERAGE(S315:U315))</f>
        <v/>
      </c>
      <c r="M315" s="195">
        <f>IF(OR($I315="",L315=""),"",IF(OR(ISTEXT(L315),$E$312="N/A",$E$312="Not Avail.",$E$312="Not Acc.",$E$312="N/L",$I315="N/A",$I315="Not Avail.",$I315="Not Acc.",$I315="N/L"),"",L315*IFERROR(INDEX('{Dropdowns}'!$J:$J,MATCH($E$312&amp;"|"&amp;$I315,'{Dropdowns}'!$H:$H,0)),0)*IFERROR(INDEX('{Dropdowns}'!$K:$K,MATCH($E$312&amp;"|"&amp;$I315,'{Dropdowns}'!$H:$H,0)),0)))</f>
        <v/>
      </c>
      <c r="P315" s="451" t="n"/>
    </row>
    <row r="316" ht="13.35" customHeight="1" s="162">
      <c r="B316" s="195">
        <f>IF(E303=0,"", E303)</f>
        <v/>
      </c>
      <c r="C316" s="173" t="n"/>
      <c r="D316" s="195">
        <f>IF(SUM(K304:K317)=0,"",SUM(K304:K317))</f>
        <v/>
      </c>
      <c r="E316" s="173" t="n"/>
      <c r="F316" s="195">
        <f>IF(SUM(M304:M317)=0,"",SUM(M304:M317))</f>
        <v/>
      </c>
      <c r="G316" s="173" t="n"/>
      <c r="H316" s="68">
        <f>IF(OR(B316="",B316=0),"",IF(F316="",IF(D316="","",IF(OR(ISTEXT(D316),ISTEXT(B316)),"",D316/B316)),IF(OR(ISTEXT(F316),ISTEXT(B316)),"",F316/B316)))</f>
        <v/>
      </c>
      <c r="I316" s="291" t="n"/>
      <c r="J316" s="195">
        <f>IF(COUNT(P316:R316)=0,"",AVERAGE(P316:R316))</f>
        <v/>
      </c>
      <c r="K316" s="195">
        <f>IF(OR($I316="",J316=""),"",IF(OR(ISTEXT(J316),$E$312="N/A",$E$312="Not Avail.",$E$312="Not Acc.",$E$312="N/L",$I316="N/A",$I316="Not Avail.",$I316="Not Acc.",$I316="N/L"),"",J316*IFERROR(INDEX('{Dropdowns}'!$J:$J,MATCH($E$312&amp;"|"&amp;$I316,'{Dropdowns}'!$H:$H,0)),0)*IFERROR(INDEX('{Dropdowns}'!$K:$K,MATCH($E$312&amp;"|"&amp;$I316,'{Dropdowns}'!$H:$H,0)),0)))</f>
        <v/>
      </c>
      <c r="L316" s="195">
        <f>IF(COUNT(S316:U316)=0,"",AVERAGE(S316:U316))</f>
        <v/>
      </c>
      <c r="M316" s="195">
        <f>IF(OR($I316="",L316=""),"",IF(OR(ISTEXT(L316),$E$312="N/A",$E$312="Not Avail.",$E$312="Not Acc.",$E$312="N/L",$I316="N/A",$I316="Not Avail.",$I316="Not Acc.",$I316="N/L"),"",L316*IFERROR(INDEX('{Dropdowns}'!$J:$J,MATCH($E$312&amp;"|"&amp;$I316,'{Dropdowns}'!$H:$H,0)),0)*IFERROR(INDEX('{Dropdowns}'!$K:$K,MATCH($E$312&amp;"|"&amp;$I316,'{Dropdowns}'!$H:$H,0)),0)))</f>
        <v/>
      </c>
      <c r="P316" s="455" t="n"/>
    </row>
    <row r="317" ht="13.35" customHeight="1" s="162">
      <c r="B317" s="195" t="inlineStr">
        <is>
          <t>CFM / ft</t>
        </is>
      </c>
      <c r="C317" s="173" t="n"/>
      <c r="D317" s="195">
        <f>IF(OR(D316="",E305="",E305=0),"",IF(OR(ISTEXT(D316),ISTEXT(E305)),"",D316/E305))</f>
        <v/>
      </c>
      <c r="E317" s="173" t="n"/>
      <c r="F317" s="195">
        <f>IF(OR(F316="",E305="",E305=0),"",IF(OR(ISTEXT(F316),ISTEXT(E305)),"",F316/E305))</f>
        <v/>
      </c>
      <c r="G317" s="173" t="n"/>
      <c r="I317" s="291" t="n"/>
      <c r="J317" s="195">
        <f>IF(COUNT(P317:R317)=0,"",AVERAGE(P317:R317))</f>
        <v/>
      </c>
      <c r="K317" s="195">
        <f>IF(OR($I317="",J317=""),"",IF(OR(ISTEXT(J317),$E$312="N/A",$E$312="Not Avail.",$E$312="Not Acc.",$E$312="N/L",$I317="N/A",$I317="Not Avail.",$I317="Not Acc.",$I317="N/L"),"",J317*IFERROR(INDEX('{Dropdowns}'!$J:$J,MATCH($E$312&amp;"|"&amp;$I317,'{Dropdowns}'!$H:$H,0)),0)*IFERROR(INDEX('{Dropdowns}'!$K:$K,MATCH($E$312&amp;"|"&amp;$I317,'{Dropdowns}'!$H:$H,0)),0)))</f>
        <v/>
      </c>
      <c r="L317" s="195">
        <f>IF(COUNT(S317:U317)=0,"",AVERAGE(S317:U317))</f>
        <v/>
      </c>
      <c r="M317" s="195">
        <f>IF(OR($I317="",L317=""),"",IF(OR(ISTEXT(L317),$E$312="N/A",$E$312="Not Avail.",$E$312="Not Acc.",$E$312="N/L",$I317="N/A",$I317="Not Avail.",$I317="Not Acc.",$I317="N/L"),"",L317*IFERROR(INDEX('{Dropdowns}'!$J:$J,MATCH($E$312&amp;"|"&amp;$I317,'{Dropdowns}'!$H:$H,0)),0)*IFERROR(INDEX('{Dropdowns}'!$K:$K,MATCH($E$312&amp;"|"&amp;$I317,'{Dropdowns}'!$H:$H,0)),0)))</f>
        <v/>
      </c>
    </row>
    <row r="318"/>
    <row r="319" ht="13.35" customHeight="1" s="162">
      <c r="B319" s="200" t="inlineStr">
        <is>
          <t>System</t>
        </is>
      </c>
      <c r="C319" s="403" t="n"/>
      <c r="D319" s="209">
        <f>IF('{Equipment Data Entry}'!B139="","",'{Equipment Data Entry}'!B139)</f>
        <v/>
      </c>
      <c r="E319" s="418" t="n"/>
      <c r="F319" s="403" t="n"/>
      <c r="G319" s="200" t="inlineStr">
        <is>
          <t>Service</t>
        </is>
      </c>
      <c r="H319" s="403" t="n"/>
      <c r="I319" s="210">
        <f>IF('{Equipment Data Entry}'!C139="","",'{Equipment Data Entry}'!C139)</f>
        <v/>
      </c>
      <c r="J319" s="418" t="n"/>
      <c r="K319" s="418" t="n"/>
      <c r="L319" s="418" t="n"/>
      <c r="M319" s="403" t="n"/>
      <c r="P319" s="448" t="inlineStr">
        <is>
          <t>Technician Notes</t>
        </is>
      </c>
    </row>
    <row r="320" ht="13.35" customHeight="1" s="162">
      <c r="B320" s="422" t="n"/>
      <c r="C320" s="423" t="n"/>
      <c r="D320" s="422" t="n"/>
      <c r="E320" s="424" t="n"/>
      <c r="F320" s="423" t="n"/>
      <c r="G320" s="422" t="n"/>
      <c r="H320" s="423" t="n"/>
      <c r="I320" s="422" t="n"/>
      <c r="J320" s="424" t="n"/>
      <c r="K320" s="424" t="n"/>
      <c r="L320" s="424" t="n"/>
      <c r="M320" s="423" t="n"/>
      <c r="P320" s="451" t="n"/>
    </row>
    <row r="321" ht="13.35" customHeight="1" s="162">
      <c r="B321" s="5" t="n"/>
      <c r="C321" s="5" t="n"/>
      <c r="P321" s="451" t="n"/>
    </row>
    <row r="322" ht="13.35" customHeight="1" s="162">
      <c r="B322" s="188" t="inlineStr">
        <is>
          <t>Design Information</t>
        </is>
      </c>
      <c r="C322" s="174" t="n"/>
      <c r="D322" s="174" t="n"/>
      <c r="E322" s="174" t="n"/>
      <c r="F322" s="174" t="n"/>
      <c r="G322" s="173" t="n"/>
      <c r="I322" s="188" t="inlineStr">
        <is>
          <t>Hood Airflow</t>
        </is>
      </c>
      <c r="J322" s="174" t="n"/>
      <c r="K322" s="174" t="n"/>
      <c r="L322" s="174" t="n"/>
      <c r="M322" s="173" t="n"/>
      <c r="P322" s="451" t="n"/>
    </row>
    <row r="323" ht="13.35" customHeight="1" s="162">
      <c r="B323" s="289" t="inlineStr">
        <is>
          <t>Hood Manufacturer</t>
        </is>
      </c>
      <c r="C323" s="174" t="n"/>
      <c r="D323" s="173" t="n"/>
      <c r="E323" s="288" t="n"/>
      <c r="F323" s="174" t="n"/>
      <c r="G323" s="173" t="n"/>
      <c r="I323" s="290" t="inlineStr">
        <is>
          <t>Filter Size</t>
        </is>
      </c>
      <c r="J323" s="290" t="inlineStr">
        <is>
          <t>Initial VEL</t>
        </is>
      </c>
      <c r="K323" s="290" t="inlineStr">
        <is>
          <t>Initial CFM</t>
        </is>
      </c>
      <c r="L323" s="290" t="inlineStr">
        <is>
          <t>Final VEL</t>
        </is>
      </c>
      <c r="M323" s="290" t="inlineStr">
        <is>
          <t>Final CFM</t>
        </is>
      </c>
      <c r="P323" s="469" t="inlineStr">
        <is>
          <t>Velocity readings (fpm) – 3 per filter for Airfoil; J/L average them (or type a single value over the formula)</t>
        </is>
      </c>
    </row>
    <row r="324" ht="13.35" customHeight="1" s="162">
      <c r="B324" s="289" t="inlineStr">
        <is>
          <t>Design Airflow (CFM)</t>
        </is>
      </c>
      <c r="C324" s="174" t="n"/>
      <c r="D324" s="173" t="n"/>
      <c r="E324" s="288" t="n"/>
      <c r="F324" s="174" t="n"/>
      <c r="G324" s="173" t="n"/>
      <c r="I324" s="440" t="n"/>
      <c r="J324" s="440" t="n"/>
      <c r="K324" s="440" t="n"/>
      <c r="L324" s="440" t="n"/>
      <c r="M324" s="440" t="n"/>
      <c r="P324" s="470" t="inlineStr">
        <is>
          <t>Init 1</t>
        </is>
      </c>
      <c r="Q324" s="471" t="inlineStr">
        <is>
          <t>Init 2</t>
        </is>
      </c>
      <c r="R324" s="471" t="inlineStr">
        <is>
          <t>Init 3</t>
        </is>
      </c>
      <c r="S324" s="471" t="inlineStr">
        <is>
          <t>Final 1</t>
        </is>
      </c>
      <c r="T324" s="471" t="inlineStr">
        <is>
          <t>Final 2</t>
        </is>
      </c>
      <c r="U324" s="471" t="inlineStr">
        <is>
          <t>Final 3</t>
        </is>
      </c>
    </row>
    <row r="325" ht="13.35" customHeight="1" s="162">
      <c r="B325" s="289" t="inlineStr">
        <is>
          <t>Associated Exhaust Fan</t>
        </is>
      </c>
      <c r="C325" s="174" t="n"/>
      <c r="D325" s="173" t="n"/>
      <c r="E325" s="288" t="n"/>
      <c r="F325" s="174" t="n"/>
      <c r="G325" s="173" t="n"/>
      <c r="I325" s="291" t="n"/>
      <c r="J325" s="195">
        <f>IF(COUNT(P325:R325)=0,"",AVERAGE(P325:R325))</f>
        <v/>
      </c>
      <c r="K325" s="195">
        <f>IF(OR($I325="",J325=""),"",IF(OR(ISTEXT(J325),$E$333="N/A",$E$333="Not Avail.",$E$333="Not Acc.",$E$333="N/L",$I325="N/A",$I325="Not Avail.",$I325="Not Acc.",$I325="N/L"),"",J325*IFERROR(INDEX('{Dropdowns}'!$J:$J,MATCH($E$333&amp;"|"&amp;$I325,'{Dropdowns}'!$H:$H,0)),0)*IFERROR(INDEX('{Dropdowns}'!$K:$K,MATCH($E$333&amp;"|"&amp;$I325,'{Dropdowns}'!$H:$H,0)),0)))</f>
        <v/>
      </c>
      <c r="L325" s="195">
        <f>IF(COUNT(S325:U325)=0,"",AVERAGE(S325:U325))</f>
        <v/>
      </c>
      <c r="M325" s="195">
        <f>IF(OR($I325="",L325=""),"",IF(OR(ISTEXT(L325),$E$333="N/A",$E$333="Not Avail.",$E$333="Not Acc.",$E$333="N/L",$I325="N/A",$I325="Not Avail.",$I325="Not Acc.",$I325="N/L"),"",L325*IFERROR(INDEX('{Dropdowns}'!$J:$J,MATCH($E$333&amp;"|"&amp;$I325,'{Dropdowns}'!$H:$H,0)),0)*IFERROR(INDEX('{Dropdowns}'!$K:$K,MATCH($E$333&amp;"|"&amp;$I325,'{Dropdowns}'!$H:$H,0)),0)))</f>
        <v/>
      </c>
      <c r="P325" s="451" t="n"/>
    </row>
    <row r="326" ht="13.35" customHeight="1" s="162">
      <c r="B326" s="289" t="inlineStr">
        <is>
          <t>Hood Length (ft)</t>
        </is>
      </c>
      <c r="C326" s="174" t="n"/>
      <c r="D326" s="173" t="n"/>
      <c r="E326" s="288">
        <f>IF('{Equipment Data Entry}'!I139="","",'{Equipment Data Entry}'!I139)</f>
        <v/>
      </c>
      <c r="F326" s="174" t="n"/>
      <c r="G326" s="173" t="n"/>
      <c r="I326" s="291" t="n"/>
      <c r="J326" s="195">
        <f>IF(COUNT(P326:R326)=0,"",AVERAGE(P326:R326))</f>
        <v/>
      </c>
      <c r="K326" s="195">
        <f>IF(OR($I326="",J326=""),"",IF(OR(ISTEXT(J326),$E$333="N/A",$E$333="Not Avail.",$E$333="Not Acc.",$E$333="N/L",$I326="N/A",$I326="Not Avail.",$I326="Not Acc.",$I326="N/L"),"",J326*IFERROR(INDEX('{Dropdowns}'!$J:$J,MATCH($E$333&amp;"|"&amp;$I326,'{Dropdowns}'!$H:$H,0)),0)*IFERROR(INDEX('{Dropdowns}'!$K:$K,MATCH($E$333&amp;"|"&amp;$I326,'{Dropdowns}'!$H:$H,0)),0)))</f>
        <v/>
      </c>
      <c r="L326" s="195">
        <f>IF(COUNT(S326:U326)=0,"",AVERAGE(S326:U326))</f>
        <v/>
      </c>
      <c r="M326" s="195">
        <f>IF(OR($I326="",L326=""),"",IF(OR(ISTEXT(L326),$E$333="N/A",$E$333="Not Avail.",$E$333="Not Acc.",$E$333="N/L",$I326="N/A",$I326="Not Avail.",$I326="Not Acc.",$I326="N/L"),"",L326*IFERROR(INDEX('{Dropdowns}'!$J:$J,MATCH($E$333&amp;"|"&amp;$I326,'{Dropdowns}'!$H:$H,0)),0)*IFERROR(INDEX('{Dropdowns}'!$K:$K,MATCH($E$333&amp;"|"&amp;$I326,'{Dropdowns}'!$H:$H,0)),0)))</f>
        <v/>
      </c>
      <c r="P326" s="451" t="n"/>
    </row>
    <row r="327" ht="13.35" customHeight="1" s="162">
      <c r="B327" s="188" t="inlineStr">
        <is>
          <t>Hood Data</t>
        </is>
      </c>
      <c r="C327" s="174" t="n"/>
      <c r="D327" s="174" t="n"/>
      <c r="E327" s="174" t="n"/>
      <c r="F327" s="174" t="n"/>
      <c r="G327" s="173" t="n"/>
      <c r="I327" s="291" t="n"/>
      <c r="J327" s="195">
        <f>IF(COUNT(P327:R327)=0,"",AVERAGE(P327:R327))</f>
        <v/>
      </c>
      <c r="K327" s="195">
        <f>IF(OR($I327="",J327=""),"",IF(OR(ISTEXT(J327),$E$333="N/A",$E$333="Not Avail.",$E$333="Not Acc.",$E$333="N/L",$I327="N/A",$I327="Not Avail.",$I327="Not Acc.",$I327="N/L"),"",J327*IFERROR(INDEX('{Dropdowns}'!$J:$J,MATCH($E$333&amp;"|"&amp;$I327,'{Dropdowns}'!$H:$H,0)),0)*IFERROR(INDEX('{Dropdowns}'!$K:$K,MATCH($E$333&amp;"|"&amp;$I327,'{Dropdowns}'!$H:$H,0)),0)))</f>
        <v/>
      </c>
      <c r="L327" s="195">
        <f>IF(COUNT(S327:U327)=0,"",AVERAGE(S327:U327))</f>
        <v/>
      </c>
      <c r="M327" s="195">
        <f>IF(OR($I327="",L327=""),"",IF(OR(ISTEXT(L327),$E$333="N/A",$E$333="Not Avail.",$E$333="Not Acc.",$E$333="N/L",$I327="N/A",$I327="Not Avail.",$I327="Not Acc.",$I327="N/L"),"",L327*IFERROR(INDEX('{Dropdowns}'!$J:$J,MATCH($E$333&amp;"|"&amp;$I327,'{Dropdowns}'!$H:$H,0)),0)*IFERROR(INDEX('{Dropdowns}'!$K:$K,MATCH($E$333&amp;"|"&amp;$I327,'{Dropdowns}'!$H:$H,0)),0)))</f>
        <v/>
      </c>
      <c r="P327" s="451" t="n"/>
    </row>
    <row r="328" ht="13.35" customHeight="1" s="162">
      <c r="B328" s="289" t="inlineStr">
        <is>
          <t>Manufacturer</t>
        </is>
      </c>
      <c r="C328" s="174" t="n"/>
      <c r="D328" s="173" t="n"/>
      <c r="E328" s="288" t="n"/>
      <c r="F328" s="174" t="n"/>
      <c r="G328" s="173" t="n"/>
      <c r="I328" s="291" t="n"/>
      <c r="J328" s="195">
        <f>IF(COUNT(P328:R328)=0,"",AVERAGE(P328:R328))</f>
        <v/>
      </c>
      <c r="K328" s="195">
        <f>IF(OR($I328="",J328=""),"",IF(OR(ISTEXT(J328),$E$333="N/A",$E$333="Not Avail.",$E$333="Not Acc.",$E$333="N/L",$I328="N/A",$I328="Not Avail.",$I328="Not Acc.",$I328="N/L"),"",J328*IFERROR(INDEX('{Dropdowns}'!$J:$J,MATCH($E$333&amp;"|"&amp;$I328,'{Dropdowns}'!$H:$H,0)),0)*IFERROR(INDEX('{Dropdowns}'!$K:$K,MATCH($E$333&amp;"|"&amp;$I328,'{Dropdowns}'!$H:$H,0)),0)))</f>
        <v/>
      </c>
      <c r="L328" s="195">
        <f>IF(COUNT(S328:U328)=0,"",AVERAGE(S328:U328))</f>
        <v/>
      </c>
      <c r="M328" s="195">
        <f>IF(OR($I328="",L328=""),"",IF(OR(ISTEXT(L328),$E$333="N/A",$E$333="Not Avail.",$E$333="Not Acc.",$E$333="N/L",$I328="N/A",$I328="Not Avail.",$I328="Not Acc.",$I328="N/L"),"",L328*IFERROR(INDEX('{Dropdowns}'!$J:$J,MATCH($E$333&amp;"|"&amp;$I328,'{Dropdowns}'!$H:$H,0)),0)*IFERROR(INDEX('{Dropdowns}'!$K:$K,MATCH($E$333&amp;"|"&amp;$I328,'{Dropdowns}'!$H:$H,0)),0)))</f>
        <v/>
      </c>
      <c r="P328" s="451" t="n"/>
    </row>
    <row r="329" ht="13.35" customHeight="1" s="162">
      <c r="B329" s="289" t="inlineStr">
        <is>
          <t>Model Number</t>
        </is>
      </c>
      <c r="C329" s="174" t="n"/>
      <c r="D329" s="173" t="n"/>
      <c r="E329" s="288" t="n"/>
      <c r="F329" s="174" t="n"/>
      <c r="G329" s="173" t="n"/>
      <c r="I329" s="291" t="n"/>
      <c r="J329" s="195">
        <f>IF(COUNT(P329:R329)=0,"",AVERAGE(P329:R329))</f>
        <v/>
      </c>
      <c r="K329" s="195">
        <f>IF(OR($I329="",J329=""),"",IF(OR(ISTEXT(J329),$E$333="N/A",$E$333="Not Avail.",$E$333="Not Acc.",$E$333="N/L",$I329="N/A",$I329="Not Avail.",$I329="Not Acc.",$I329="N/L"),"",J329*IFERROR(INDEX('{Dropdowns}'!$J:$J,MATCH($E$333&amp;"|"&amp;$I329,'{Dropdowns}'!$H:$H,0)),0)*IFERROR(INDEX('{Dropdowns}'!$K:$K,MATCH($E$333&amp;"|"&amp;$I329,'{Dropdowns}'!$H:$H,0)),0)))</f>
        <v/>
      </c>
      <c r="L329" s="195">
        <f>IF(COUNT(S329:U329)=0,"",AVERAGE(S329:U329))</f>
        <v/>
      </c>
      <c r="M329" s="195">
        <f>IF(OR($I329="",L329=""),"",IF(OR(ISTEXT(L329),$E$333="N/A",$E$333="Not Avail.",$E$333="Not Acc.",$E$333="N/L",$I329="N/A",$I329="Not Avail.",$I329="Not Acc.",$I329="N/L"),"",L329*IFERROR(INDEX('{Dropdowns}'!$J:$J,MATCH($E$333&amp;"|"&amp;$I329,'{Dropdowns}'!$H:$H,0)),0)*IFERROR(INDEX('{Dropdowns}'!$K:$K,MATCH($E$333&amp;"|"&amp;$I329,'{Dropdowns}'!$H:$H,0)),0)))</f>
        <v/>
      </c>
      <c r="P329" s="451" t="n"/>
    </row>
    <row r="330" ht="13.35" customHeight="1" s="162">
      <c r="B330" s="289" t="inlineStr">
        <is>
          <t>Serial Number</t>
        </is>
      </c>
      <c r="C330" s="174" t="n"/>
      <c r="D330" s="173" t="n"/>
      <c r="E330" s="288" t="n"/>
      <c r="F330" s="174" t="n"/>
      <c r="G330" s="173" t="n"/>
      <c r="I330" s="291" t="n"/>
      <c r="J330" s="195">
        <f>IF(COUNT(P330:R330)=0,"",AVERAGE(P330:R330))</f>
        <v/>
      </c>
      <c r="K330" s="195">
        <f>IF(OR($I330="",J330=""),"",IF(OR(ISTEXT(J330),$E$333="N/A",$E$333="Not Avail.",$E$333="Not Acc.",$E$333="N/L",$I330="N/A",$I330="Not Avail.",$I330="Not Acc.",$I330="N/L"),"",J330*IFERROR(INDEX('{Dropdowns}'!$J:$J,MATCH($E$333&amp;"|"&amp;$I330,'{Dropdowns}'!$H:$H,0)),0)*IFERROR(INDEX('{Dropdowns}'!$K:$K,MATCH($E$333&amp;"|"&amp;$I330,'{Dropdowns}'!$H:$H,0)),0)))</f>
        <v/>
      </c>
      <c r="L330" s="195">
        <f>IF(COUNT(S330:U330)=0,"",AVERAGE(S330:U330))</f>
        <v/>
      </c>
      <c r="M330" s="195">
        <f>IF(OR($I330="",L330=""),"",IF(OR(ISTEXT(L330),$E$333="N/A",$E$333="Not Avail.",$E$333="Not Acc.",$E$333="N/L",$I330="N/A",$I330="Not Avail.",$I330="Not Acc.",$I330="N/L"),"",L330*IFERROR(INDEX('{Dropdowns}'!$J:$J,MATCH($E$333&amp;"|"&amp;$I330,'{Dropdowns}'!$H:$H,0)),0)*IFERROR(INDEX('{Dropdowns}'!$K:$K,MATCH($E$333&amp;"|"&amp;$I330,'{Dropdowns}'!$H:$H,0)),0)))</f>
        <v/>
      </c>
      <c r="P330" s="451" t="n"/>
    </row>
    <row r="331" ht="13.35" customHeight="1" s="162">
      <c r="B331" s="289" t="inlineStr">
        <is>
          <t>Hood Type</t>
        </is>
      </c>
      <c r="C331" s="174" t="n"/>
      <c r="D331" s="173" t="n"/>
      <c r="E331" s="288" t="n"/>
      <c r="F331" s="174" t="n"/>
      <c r="G331" s="173" t="n"/>
      <c r="I331" s="291" t="n"/>
      <c r="J331" s="195">
        <f>IF(COUNT(P331:R331)=0,"",AVERAGE(P331:R331))</f>
        <v/>
      </c>
      <c r="K331" s="195">
        <f>IF(OR($I331="",J331=""),"",IF(OR(ISTEXT(J331),$E$333="N/A",$E$333="Not Avail.",$E$333="Not Acc.",$E$333="N/L",$I331="N/A",$I331="Not Avail.",$I331="Not Acc.",$I331="N/L"),"",J331*IFERROR(INDEX('{Dropdowns}'!$J:$J,MATCH($E$333&amp;"|"&amp;$I331,'{Dropdowns}'!$H:$H,0)),0)*IFERROR(INDEX('{Dropdowns}'!$K:$K,MATCH($E$333&amp;"|"&amp;$I331,'{Dropdowns}'!$H:$H,0)),0)))</f>
        <v/>
      </c>
      <c r="L331" s="195">
        <f>IF(COUNT(S331:U331)=0,"",AVERAGE(S331:U331))</f>
        <v/>
      </c>
      <c r="M331" s="195">
        <f>IF(OR($I331="",L331=""),"",IF(OR(ISTEXT(L331),$E$333="N/A",$E$333="Not Avail.",$E$333="Not Acc.",$E$333="N/L",$I331="N/A",$I331="Not Avail.",$I331="Not Acc.",$I331="N/L"),"",L331*IFERROR(INDEX('{Dropdowns}'!$J:$J,MATCH($E$333&amp;"|"&amp;$I331,'{Dropdowns}'!$H:$H,0)),0)*IFERROR(INDEX('{Dropdowns}'!$K:$K,MATCH($E$333&amp;"|"&amp;$I331,'{Dropdowns}'!$H:$H,0)),0)))</f>
        <v/>
      </c>
      <c r="P331" s="451" t="n"/>
    </row>
    <row r="332" ht="13.35" customHeight="1" s="162">
      <c r="B332" s="289" t="inlineStr">
        <is>
          <t>Filter Manufacturer</t>
        </is>
      </c>
      <c r="C332" s="174" t="n"/>
      <c r="D332" s="173" t="n"/>
      <c r="E332" s="288" t="n"/>
      <c r="F332" s="174" t="n"/>
      <c r="G332" s="173" t="n"/>
      <c r="I332" s="291" t="n"/>
      <c r="J332" s="195">
        <f>IF(COUNT(P332:R332)=0,"",AVERAGE(P332:R332))</f>
        <v/>
      </c>
      <c r="K332" s="195">
        <f>IF(OR($I332="",J332=""),"",IF(OR(ISTEXT(J332),$E$333="N/A",$E$333="Not Avail.",$E$333="Not Acc.",$E$333="N/L",$I332="N/A",$I332="Not Avail.",$I332="Not Acc.",$I332="N/L"),"",J332*IFERROR(INDEX('{Dropdowns}'!$J:$J,MATCH($E$333&amp;"|"&amp;$I332,'{Dropdowns}'!$H:$H,0)),0)*IFERROR(INDEX('{Dropdowns}'!$K:$K,MATCH($E$333&amp;"|"&amp;$I332,'{Dropdowns}'!$H:$H,0)),0)))</f>
        <v/>
      </c>
      <c r="L332" s="195">
        <f>IF(COUNT(S332:U332)=0,"",AVERAGE(S332:U332))</f>
        <v/>
      </c>
      <c r="M332" s="195">
        <f>IF(OR($I332="",L332=""),"",IF(OR(ISTEXT(L332),$E$333="N/A",$E$333="Not Avail.",$E$333="Not Acc.",$E$333="N/L",$I332="N/A",$I332="Not Avail.",$I332="Not Acc.",$I332="N/L"),"",L332*IFERROR(INDEX('{Dropdowns}'!$J:$J,MATCH($E$333&amp;"|"&amp;$I332,'{Dropdowns}'!$H:$H,0)),0)*IFERROR(INDEX('{Dropdowns}'!$K:$K,MATCH($E$333&amp;"|"&amp;$I332,'{Dropdowns}'!$H:$H,0)),0)))</f>
        <v/>
      </c>
      <c r="P332" s="451" t="n"/>
    </row>
    <row r="333" ht="13.35" customHeight="1" s="162">
      <c r="B333" s="289" t="inlineStr">
        <is>
          <t>Filter Type</t>
        </is>
      </c>
      <c r="C333" s="174" t="n"/>
      <c r="D333" s="173" t="n"/>
      <c r="E333" s="291" t="n"/>
      <c r="F333" s="174" t="n"/>
      <c r="G333" s="173" t="n"/>
      <c r="I333" s="291" t="n"/>
      <c r="J333" s="195">
        <f>IF(COUNT(P333:R333)=0,"",AVERAGE(P333:R333))</f>
        <v/>
      </c>
      <c r="K333" s="195">
        <f>IF(OR($I333="",J333=""),"",IF(OR(ISTEXT(J333),$E$333="N/A",$E$333="Not Avail.",$E$333="Not Acc.",$E$333="N/L",$I333="N/A",$I333="Not Avail.",$I333="Not Acc.",$I333="N/L"),"",J333*IFERROR(INDEX('{Dropdowns}'!$J:$J,MATCH($E$333&amp;"|"&amp;$I333,'{Dropdowns}'!$H:$H,0)),0)*IFERROR(INDEX('{Dropdowns}'!$K:$K,MATCH($E$333&amp;"|"&amp;$I333,'{Dropdowns}'!$H:$H,0)),0)))</f>
        <v/>
      </c>
      <c r="L333" s="195">
        <f>IF(COUNT(S333:U333)=0,"",AVERAGE(S333:U333))</f>
        <v/>
      </c>
      <c r="M333" s="195">
        <f>IF(OR($I333="",L333=""),"",IF(OR(ISTEXT(L333),$E$333="N/A",$E$333="Not Avail.",$E$333="Not Acc.",$E$333="N/L",$I333="N/A",$I333="Not Avail.",$I333="Not Acc.",$I333="N/L"),"",L333*IFERROR(INDEX('{Dropdowns}'!$J:$J,MATCH($E$333&amp;"|"&amp;$I333,'{Dropdowns}'!$H:$H,0)),0)*IFERROR(INDEX('{Dropdowns}'!$K:$K,MATCH($E$333&amp;"|"&amp;$I333,'{Dropdowns}'!$H:$H,0)),0)))</f>
        <v/>
      </c>
      <c r="P333" s="451" t="n"/>
    </row>
    <row r="334" ht="13.35" customHeight="1" s="162">
      <c r="B334" s="289" t="inlineStr">
        <is>
          <t>Instrument</t>
        </is>
      </c>
      <c r="C334" s="174" t="n"/>
      <c r="D334" s="173" t="n"/>
      <c r="E334" s="288" t="n"/>
      <c r="F334" s="174" t="n"/>
      <c r="G334" s="173" t="n"/>
      <c r="I334" s="291" t="n"/>
      <c r="J334" s="195">
        <f>IF(COUNT(P334:R334)=0,"",AVERAGE(P334:R334))</f>
        <v/>
      </c>
      <c r="K334" s="195">
        <f>IF(OR($I334="",J334=""),"",IF(OR(ISTEXT(J334),$E$333="N/A",$E$333="Not Avail.",$E$333="Not Acc.",$E$333="N/L",$I334="N/A",$I334="Not Avail.",$I334="Not Acc.",$I334="N/L"),"",J334*IFERROR(INDEX('{Dropdowns}'!$J:$J,MATCH($E$333&amp;"|"&amp;$I334,'{Dropdowns}'!$H:$H,0)),0)*IFERROR(INDEX('{Dropdowns}'!$K:$K,MATCH($E$333&amp;"|"&amp;$I334,'{Dropdowns}'!$H:$H,0)),0)))</f>
        <v/>
      </c>
      <c r="L334" s="195">
        <f>IF(COUNT(S334:U334)=0,"",AVERAGE(S334:U334))</f>
        <v/>
      </c>
      <c r="M334" s="195">
        <f>IF(OR($I334="",L334=""),"",IF(OR(ISTEXT(L334),$E$333="N/A",$E$333="Not Avail.",$E$333="Not Acc.",$E$333="N/L",$I334="N/A",$I334="Not Avail.",$I334="Not Acc.",$I334="N/L"),"",L334*IFERROR(INDEX('{Dropdowns}'!$J:$J,MATCH($E$333&amp;"|"&amp;$I334,'{Dropdowns}'!$H:$H,0)),0)*IFERROR(INDEX('{Dropdowns}'!$K:$K,MATCH($E$333&amp;"|"&amp;$I334,'{Dropdowns}'!$H:$H,0)),0)))</f>
        <v/>
      </c>
      <c r="P334" s="451" t="n"/>
    </row>
    <row r="335" ht="13.35" customHeight="1" s="162">
      <c r="B335" s="188" t="inlineStr">
        <is>
          <t>Hood Airflow Totals</t>
        </is>
      </c>
      <c r="C335" s="174" t="n"/>
      <c r="D335" s="174" t="n"/>
      <c r="E335" s="174" t="n"/>
      <c r="F335" s="174" t="n"/>
      <c r="G335" s="173" t="n"/>
      <c r="I335" s="291" t="n"/>
      <c r="J335" s="195">
        <f>IF(COUNT(P335:R335)=0,"",AVERAGE(P335:R335))</f>
        <v/>
      </c>
      <c r="K335" s="195">
        <f>IF(OR($I335="",J335=""),"",IF(OR(ISTEXT(J335),$E$333="N/A",$E$333="Not Avail.",$E$333="Not Acc.",$E$333="N/L",$I335="N/A",$I335="Not Avail.",$I335="Not Acc.",$I335="N/L"),"",J335*IFERROR(INDEX('{Dropdowns}'!$J:$J,MATCH($E$333&amp;"|"&amp;$I335,'{Dropdowns}'!$H:$H,0)),0)*IFERROR(INDEX('{Dropdowns}'!$K:$K,MATCH($E$333&amp;"|"&amp;$I335,'{Dropdowns}'!$H:$H,0)),0)))</f>
        <v/>
      </c>
      <c r="L335" s="195">
        <f>IF(COUNT(S335:U335)=0,"",AVERAGE(S335:U335))</f>
        <v/>
      </c>
      <c r="M335" s="195">
        <f>IF(OR($I335="",L335=""),"",IF(OR(ISTEXT(L335),$E$333="N/A",$E$333="Not Avail.",$E$333="Not Acc.",$E$333="N/L",$I335="N/A",$I335="Not Avail.",$I335="Not Acc.",$I335="N/L"),"",L335*IFERROR(INDEX('{Dropdowns}'!$J:$J,MATCH($E$333&amp;"|"&amp;$I335,'{Dropdowns}'!$H:$H,0)),0)*IFERROR(INDEX('{Dropdowns}'!$K:$K,MATCH($E$333&amp;"|"&amp;$I335,'{Dropdowns}'!$H:$H,0)),0)))</f>
        <v/>
      </c>
      <c r="P335" s="451" t="n"/>
    </row>
    <row r="336" ht="13.35" customHeight="1" s="162">
      <c r="B336" s="292" t="inlineStr">
        <is>
          <t>Design</t>
        </is>
      </c>
      <c r="C336" s="173" t="n"/>
      <c r="D336" s="292" t="inlineStr">
        <is>
          <t>Initial</t>
        </is>
      </c>
      <c r="E336" s="173" t="n"/>
      <c r="F336" s="292" t="inlineStr">
        <is>
          <t>Final</t>
        </is>
      </c>
      <c r="G336" s="173" t="n"/>
      <c r="I336" s="291" t="n"/>
      <c r="J336" s="195">
        <f>IF(COUNT(P336:R336)=0,"",AVERAGE(P336:R336))</f>
        <v/>
      </c>
      <c r="K336" s="195">
        <f>IF(OR($I336="",J336=""),"",IF(OR(ISTEXT(J336),$E$333="N/A",$E$333="Not Avail.",$E$333="Not Acc.",$E$333="N/L",$I336="N/A",$I336="Not Avail.",$I336="Not Acc.",$I336="N/L"),"",J336*IFERROR(INDEX('{Dropdowns}'!$J:$J,MATCH($E$333&amp;"|"&amp;$I336,'{Dropdowns}'!$H:$H,0)),0)*IFERROR(INDEX('{Dropdowns}'!$K:$K,MATCH($E$333&amp;"|"&amp;$I336,'{Dropdowns}'!$H:$H,0)),0)))</f>
        <v/>
      </c>
      <c r="L336" s="195">
        <f>IF(COUNT(S336:U336)=0,"",AVERAGE(S336:U336))</f>
        <v/>
      </c>
      <c r="M336" s="195">
        <f>IF(OR($I336="",L336=""),"",IF(OR(ISTEXT(L336),$E$333="N/A",$E$333="Not Avail.",$E$333="Not Acc.",$E$333="N/L",$I336="N/A",$I336="Not Avail.",$I336="Not Acc.",$I336="N/L"),"",L336*IFERROR(INDEX('{Dropdowns}'!$J:$J,MATCH($E$333&amp;"|"&amp;$I336,'{Dropdowns}'!$H:$H,0)),0)*IFERROR(INDEX('{Dropdowns}'!$K:$K,MATCH($E$333&amp;"|"&amp;$I336,'{Dropdowns}'!$H:$H,0)),0)))</f>
        <v/>
      </c>
      <c r="P336" s="451" t="n"/>
    </row>
    <row r="337" ht="13.35" customHeight="1" s="162">
      <c r="B337" s="195">
        <f>IF(E324=0,"", E324)</f>
        <v/>
      </c>
      <c r="C337" s="173" t="n"/>
      <c r="D337" s="195">
        <f>IF(SUM(K325:K338)=0,"",SUM(K325:K338))</f>
        <v/>
      </c>
      <c r="E337" s="173" t="n"/>
      <c r="F337" s="195">
        <f>IF(SUM(M325:M338)=0,"",SUM(M325:M338))</f>
        <v/>
      </c>
      <c r="G337" s="173" t="n"/>
      <c r="H337" s="68">
        <f>IF(OR(B337="",B337=0),"",IF(F337="",IF(D337="","",IF(OR(ISTEXT(D337),ISTEXT(B337)),"",D337/B337)),IF(OR(ISTEXT(F337),ISTEXT(B337)),"",F337/B337)))</f>
        <v/>
      </c>
      <c r="I337" s="291" t="n"/>
      <c r="J337" s="195">
        <f>IF(COUNT(P337:R337)=0,"",AVERAGE(P337:R337))</f>
        <v/>
      </c>
      <c r="K337" s="195">
        <f>IF(OR($I337="",J337=""),"",IF(OR(ISTEXT(J337),$E$333="N/A",$E$333="Not Avail.",$E$333="Not Acc.",$E$333="N/L",$I337="N/A",$I337="Not Avail.",$I337="Not Acc.",$I337="N/L"),"",J337*IFERROR(INDEX('{Dropdowns}'!$J:$J,MATCH($E$333&amp;"|"&amp;$I337,'{Dropdowns}'!$H:$H,0)),0)*IFERROR(INDEX('{Dropdowns}'!$K:$K,MATCH($E$333&amp;"|"&amp;$I337,'{Dropdowns}'!$H:$H,0)),0)))</f>
        <v/>
      </c>
      <c r="L337" s="195">
        <f>IF(COUNT(S337:U337)=0,"",AVERAGE(S337:U337))</f>
        <v/>
      </c>
      <c r="M337" s="195">
        <f>IF(OR($I337="",L337=""),"",IF(OR(ISTEXT(L337),$E$333="N/A",$E$333="Not Avail.",$E$333="Not Acc.",$E$333="N/L",$I337="N/A",$I337="Not Avail.",$I337="Not Acc.",$I337="N/L"),"",L337*IFERROR(INDEX('{Dropdowns}'!$J:$J,MATCH($E$333&amp;"|"&amp;$I337,'{Dropdowns}'!$H:$H,0)),0)*IFERROR(INDEX('{Dropdowns}'!$K:$K,MATCH($E$333&amp;"|"&amp;$I337,'{Dropdowns}'!$H:$H,0)),0)))</f>
        <v/>
      </c>
      <c r="P337" s="455" t="n"/>
    </row>
    <row r="338" ht="13.35" customHeight="1" s="162">
      <c r="B338" s="195" t="inlineStr">
        <is>
          <t>CFM / ft</t>
        </is>
      </c>
      <c r="C338" s="173" t="n"/>
      <c r="D338" s="195">
        <f>IF(OR(D337="",E326="",E326=0),"",IF(OR(ISTEXT(D337),ISTEXT(E326)),"",D337/E326))</f>
        <v/>
      </c>
      <c r="E338" s="173" t="n"/>
      <c r="F338" s="195">
        <f>IF(OR(F337="",E326="",E326=0),"",IF(OR(ISTEXT(F337),ISTEXT(E326)),"",F337/E326))</f>
        <v/>
      </c>
      <c r="G338" s="173" t="n"/>
      <c r="I338" s="291" t="n"/>
      <c r="J338" s="195">
        <f>IF(COUNT(P338:R338)=0,"",AVERAGE(P338:R338))</f>
        <v/>
      </c>
      <c r="K338" s="195">
        <f>IF(OR($I338="",J338=""),"",IF(OR(ISTEXT(J338),$E$333="N/A",$E$333="Not Avail.",$E$333="Not Acc.",$E$333="N/L",$I338="N/A",$I338="Not Avail.",$I338="Not Acc.",$I338="N/L"),"",J338*IFERROR(INDEX('{Dropdowns}'!$J:$J,MATCH($E$333&amp;"|"&amp;$I338,'{Dropdowns}'!$H:$H,0)),0)*IFERROR(INDEX('{Dropdowns}'!$K:$K,MATCH($E$333&amp;"|"&amp;$I338,'{Dropdowns}'!$H:$H,0)),0)))</f>
        <v/>
      </c>
      <c r="L338" s="195">
        <f>IF(COUNT(S338:U338)=0,"",AVERAGE(S338:U338))</f>
        <v/>
      </c>
      <c r="M338" s="195">
        <f>IF(OR($I338="",L338=""),"",IF(OR(ISTEXT(L338),$E$333="N/A",$E$333="Not Avail.",$E$333="Not Acc.",$E$333="N/L",$I338="N/A",$I338="Not Avail.",$I338="Not Acc.",$I338="N/L"),"",L338*IFERROR(INDEX('{Dropdowns}'!$J:$J,MATCH($E$333&amp;"|"&amp;$I338,'{Dropdowns}'!$H:$H,0)),0)*IFERROR(INDEX('{Dropdowns}'!$K:$K,MATCH($E$333&amp;"|"&amp;$I338,'{Dropdowns}'!$H:$H,0)),0)))</f>
        <v/>
      </c>
    </row>
    <row r="339"/>
    <row r="340"/>
    <row r="341" ht="13.35" customHeight="1" s="162">
      <c r="B341" s="472" t="inlineStr">
        <is>
          <t>Remarks</t>
        </is>
      </c>
      <c r="C341" s="173" t="n"/>
      <c r="D341" s="234" t="n"/>
      <c r="E341" s="174" t="n"/>
      <c r="F341" s="174" t="n"/>
      <c r="G341" s="174" t="n"/>
      <c r="H341" s="174" t="n"/>
      <c r="I341" s="174" t="n"/>
      <c r="J341" s="174" t="n"/>
      <c r="K341" s="174" t="n"/>
      <c r="L341" s="174" t="n"/>
      <c r="M341" s="173" t="n"/>
    </row>
    <row r="342" ht="13.35" customHeight="1" s="162">
      <c r="B342" s="154" t="n"/>
      <c r="C342" s="174" t="n"/>
      <c r="D342" s="174" t="n"/>
      <c r="E342" s="174" t="n"/>
      <c r="F342" s="174" t="n"/>
      <c r="G342" s="174" t="n"/>
      <c r="H342" s="174" t="n"/>
      <c r="I342" s="174" t="n"/>
      <c r="J342" s="174" t="n"/>
      <c r="K342" s="174" t="n"/>
      <c r="L342" s="174" t="n"/>
      <c r="M342" s="173" t="n"/>
    </row>
    <row r="343" ht="13.35" customHeight="1" s="162">
      <c r="B343" s="154" t="n"/>
      <c r="C343" s="174" t="n"/>
      <c r="D343" s="174" t="n"/>
      <c r="E343" s="174" t="n"/>
      <c r="F343" s="174" t="n"/>
      <c r="G343" s="174" t="n"/>
      <c r="H343" s="174" t="n"/>
      <c r="I343" s="174" t="n"/>
      <c r="J343" s="174" t="n"/>
      <c r="K343" s="174" t="n"/>
      <c r="L343" s="174" t="n"/>
      <c r="M343" s="173" t="n"/>
    </row>
    <row r="344" ht="13.35" customHeight="1" s="162">
      <c r="B344" s="154" t="n"/>
      <c r="C344" s="174" t="n"/>
      <c r="D344" s="174" t="n"/>
      <c r="E344" s="174" t="n"/>
      <c r="F344" s="174" t="n"/>
      <c r="G344" s="174" t="n"/>
      <c r="H344" s="174" t="n"/>
      <c r="I344" s="174" t="n"/>
      <c r="J344" s="174" t="n"/>
      <c r="K344" s="174" t="n"/>
      <c r="L344" s="174" t="n"/>
      <c r="M344" s="173" t="n"/>
    </row>
    <row r="345" ht="13.35" customHeight="1" s="162">
      <c r="B345" s="154" t="n"/>
      <c r="C345" s="174" t="n"/>
      <c r="D345" s="174" t="n"/>
      <c r="E345" s="174" t="n"/>
      <c r="F345" s="174" t="n"/>
      <c r="G345" s="174" t="n"/>
      <c r="H345" s="174" t="n"/>
      <c r="I345" s="174" t="n"/>
      <c r="J345" s="174" t="n"/>
      <c r="K345" s="174" t="n"/>
      <c r="L345" s="174" t="n"/>
      <c r="M345" s="173" t="n"/>
    </row>
    <row r="346"/>
    <row r="347" ht="13.35" customHeight="1" s="162">
      <c r="B347" s="200" t="inlineStr">
        <is>
          <t>System</t>
        </is>
      </c>
      <c r="C347" s="403" t="n"/>
      <c r="D347" s="209">
        <f>IF('{Equipment Data Entry}'!B140="","",'{Equipment Data Entry}'!B140)</f>
        <v/>
      </c>
      <c r="E347" s="418" t="n"/>
      <c r="F347" s="403" t="n"/>
      <c r="G347" s="200" t="inlineStr">
        <is>
          <t>Service</t>
        </is>
      </c>
      <c r="H347" s="403" t="n"/>
      <c r="I347" s="210">
        <f>IF('{Equipment Data Entry}'!C140="","",'{Equipment Data Entry}'!C140)</f>
        <v/>
      </c>
      <c r="J347" s="418" t="n"/>
      <c r="K347" s="418" t="n"/>
      <c r="L347" s="418" t="n"/>
      <c r="M347" s="403" t="n"/>
      <c r="P347" s="448" t="inlineStr">
        <is>
          <t>Technician Notes</t>
        </is>
      </c>
    </row>
    <row r="348" ht="13.35" customHeight="1" s="162">
      <c r="B348" s="422" t="n"/>
      <c r="C348" s="423" t="n"/>
      <c r="D348" s="422" t="n"/>
      <c r="E348" s="424" t="n"/>
      <c r="F348" s="423" t="n"/>
      <c r="G348" s="422" t="n"/>
      <c r="H348" s="423" t="n"/>
      <c r="I348" s="422" t="n"/>
      <c r="J348" s="424" t="n"/>
      <c r="K348" s="424" t="n"/>
      <c r="L348" s="424" t="n"/>
      <c r="M348" s="423" t="n"/>
      <c r="P348" s="451" t="n"/>
    </row>
    <row r="349" ht="13.35" customHeight="1" s="162">
      <c r="B349" s="5" t="n"/>
      <c r="C349" s="5" t="n"/>
      <c r="P349" s="451" t="n"/>
    </row>
    <row r="350" ht="13.35" customHeight="1" s="162">
      <c r="B350" s="188" t="inlineStr">
        <is>
          <t>Design Information</t>
        </is>
      </c>
      <c r="C350" s="174" t="n"/>
      <c r="D350" s="174" t="n"/>
      <c r="E350" s="174" t="n"/>
      <c r="F350" s="174" t="n"/>
      <c r="G350" s="173" t="n"/>
      <c r="I350" s="188" t="inlineStr">
        <is>
          <t>Hood Airflow</t>
        </is>
      </c>
      <c r="J350" s="174" t="n"/>
      <c r="K350" s="174" t="n"/>
      <c r="L350" s="174" t="n"/>
      <c r="M350" s="173" t="n"/>
      <c r="P350" s="451" t="n"/>
    </row>
    <row r="351" ht="13.35" customHeight="1" s="162">
      <c r="B351" s="289" t="inlineStr">
        <is>
          <t>Hood Manufacturer</t>
        </is>
      </c>
      <c r="C351" s="174" t="n"/>
      <c r="D351" s="173" t="n"/>
      <c r="E351" s="288" t="n"/>
      <c r="F351" s="174" t="n"/>
      <c r="G351" s="173" t="n"/>
      <c r="I351" s="290" t="inlineStr">
        <is>
          <t>Filter Size</t>
        </is>
      </c>
      <c r="J351" s="290" t="inlineStr">
        <is>
          <t>Initial VEL</t>
        </is>
      </c>
      <c r="K351" s="290" t="inlineStr">
        <is>
          <t>Initial CFM</t>
        </is>
      </c>
      <c r="L351" s="290" t="inlineStr">
        <is>
          <t>Final VEL</t>
        </is>
      </c>
      <c r="M351" s="290" t="inlineStr">
        <is>
          <t>Final CFM</t>
        </is>
      </c>
      <c r="P351" s="469" t="inlineStr">
        <is>
          <t>Velocity readings (fpm) – 3 per filter for Airfoil; J/L average them (or type a single value over the formula)</t>
        </is>
      </c>
    </row>
    <row r="352" ht="13.35" customHeight="1" s="162">
      <c r="B352" s="289" t="inlineStr">
        <is>
          <t>Design Airflow (CFM)</t>
        </is>
      </c>
      <c r="C352" s="174" t="n"/>
      <c r="D352" s="173" t="n"/>
      <c r="E352" s="288" t="n"/>
      <c r="F352" s="174" t="n"/>
      <c r="G352" s="173" t="n"/>
      <c r="I352" s="440" t="n"/>
      <c r="J352" s="440" t="n"/>
      <c r="K352" s="440" t="n"/>
      <c r="L352" s="440" t="n"/>
      <c r="M352" s="440" t="n"/>
      <c r="P352" s="470" t="inlineStr">
        <is>
          <t>Init 1</t>
        </is>
      </c>
      <c r="Q352" s="471" t="inlineStr">
        <is>
          <t>Init 2</t>
        </is>
      </c>
      <c r="R352" s="471" t="inlineStr">
        <is>
          <t>Init 3</t>
        </is>
      </c>
      <c r="S352" s="471" t="inlineStr">
        <is>
          <t>Final 1</t>
        </is>
      </c>
      <c r="T352" s="471" t="inlineStr">
        <is>
          <t>Final 2</t>
        </is>
      </c>
      <c r="U352" s="471" t="inlineStr">
        <is>
          <t>Final 3</t>
        </is>
      </c>
    </row>
    <row r="353" ht="13.35" customHeight="1" s="162">
      <c r="B353" s="289" t="inlineStr">
        <is>
          <t>Associated Exhaust Fan</t>
        </is>
      </c>
      <c r="C353" s="174" t="n"/>
      <c r="D353" s="173" t="n"/>
      <c r="E353" s="288" t="n"/>
      <c r="F353" s="174" t="n"/>
      <c r="G353" s="173" t="n"/>
      <c r="I353" s="291" t="n"/>
      <c r="J353" s="195">
        <f>IF(COUNT(P353:R353)=0,"",AVERAGE(P353:R353))</f>
        <v/>
      </c>
      <c r="K353" s="195">
        <f>IF(OR($I353="",J353=""),"",IF(OR(ISTEXT(J353),$E$361="N/A",$E$361="Not Avail.",$E$361="Not Acc.",$E$361="N/L",$I353="N/A",$I353="Not Avail.",$I353="Not Acc.",$I353="N/L"),"",J353*IFERROR(INDEX('{Dropdowns}'!$J:$J,MATCH($E$361&amp;"|"&amp;$I353,'{Dropdowns}'!$H:$H,0)),0)*IFERROR(INDEX('{Dropdowns}'!$K:$K,MATCH($E$361&amp;"|"&amp;$I353,'{Dropdowns}'!$H:$H,0)),0)))</f>
        <v/>
      </c>
      <c r="L353" s="195">
        <f>IF(COUNT(S353:U353)=0,"",AVERAGE(S353:U353))</f>
        <v/>
      </c>
      <c r="M353" s="195">
        <f>IF(OR($I353="",L353=""),"",IF(OR(ISTEXT(L353),$E$361="N/A",$E$361="Not Avail.",$E$361="Not Acc.",$E$361="N/L",$I353="N/A",$I353="Not Avail.",$I353="Not Acc.",$I353="N/L"),"",L353*IFERROR(INDEX('{Dropdowns}'!$J:$J,MATCH($E$361&amp;"|"&amp;$I353,'{Dropdowns}'!$H:$H,0)),0)*IFERROR(INDEX('{Dropdowns}'!$K:$K,MATCH($E$361&amp;"|"&amp;$I353,'{Dropdowns}'!$H:$H,0)),0)))</f>
        <v/>
      </c>
      <c r="P353" s="451" t="n"/>
    </row>
    <row r="354" ht="13.35" customHeight="1" s="162">
      <c r="B354" s="289" t="inlineStr">
        <is>
          <t>Hood Length (ft)</t>
        </is>
      </c>
      <c r="C354" s="174" t="n"/>
      <c r="D354" s="173" t="n"/>
      <c r="E354" s="288">
        <f>IF('{Equipment Data Entry}'!I140="","",'{Equipment Data Entry}'!I140)</f>
        <v/>
      </c>
      <c r="F354" s="174" t="n"/>
      <c r="G354" s="173" t="n"/>
      <c r="I354" s="291" t="n"/>
      <c r="J354" s="195">
        <f>IF(COUNT(P354:R354)=0,"",AVERAGE(P354:R354))</f>
        <v/>
      </c>
      <c r="K354" s="195">
        <f>IF(OR($I354="",J354=""),"",IF(OR(ISTEXT(J354),$E$361="N/A",$E$361="Not Avail.",$E$361="Not Acc.",$E$361="N/L",$I354="N/A",$I354="Not Avail.",$I354="Not Acc.",$I354="N/L"),"",J354*IFERROR(INDEX('{Dropdowns}'!$J:$J,MATCH($E$361&amp;"|"&amp;$I354,'{Dropdowns}'!$H:$H,0)),0)*IFERROR(INDEX('{Dropdowns}'!$K:$K,MATCH($E$361&amp;"|"&amp;$I354,'{Dropdowns}'!$H:$H,0)),0)))</f>
        <v/>
      </c>
      <c r="L354" s="195">
        <f>IF(COUNT(S354:U354)=0,"",AVERAGE(S354:U354))</f>
        <v/>
      </c>
      <c r="M354" s="195">
        <f>IF(OR($I354="",L354=""),"",IF(OR(ISTEXT(L354),$E$361="N/A",$E$361="Not Avail.",$E$361="Not Acc.",$E$361="N/L",$I354="N/A",$I354="Not Avail.",$I354="Not Acc.",$I354="N/L"),"",L354*IFERROR(INDEX('{Dropdowns}'!$J:$J,MATCH($E$361&amp;"|"&amp;$I354,'{Dropdowns}'!$H:$H,0)),0)*IFERROR(INDEX('{Dropdowns}'!$K:$K,MATCH($E$361&amp;"|"&amp;$I354,'{Dropdowns}'!$H:$H,0)),0)))</f>
        <v/>
      </c>
      <c r="P354" s="451" t="n"/>
    </row>
    <row r="355" ht="13.35" customHeight="1" s="162">
      <c r="B355" s="188" t="inlineStr">
        <is>
          <t>Hood Data</t>
        </is>
      </c>
      <c r="C355" s="174" t="n"/>
      <c r="D355" s="174" t="n"/>
      <c r="E355" s="174" t="n"/>
      <c r="F355" s="174" t="n"/>
      <c r="G355" s="173" t="n"/>
      <c r="I355" s="291" t="n"/>
      <c r="J355" s="195">
        <f>IF(COUNT(P355:R355)=0,"",AVERAGE(P355:R355))</f>
        <v/>
      </c>
      <c r="K355" s="195">
        <f>IF(OR($I355="",J355=""),"",IF(OR(ISTEXT(J355),$E$361="N/A",$E$361="Not Avail.",$E$361="Not Acc.",$E$361="N/L",$I355="N/A",$I355="Not Avail.",$I355="Not Acc.",$I355="N/L"),"",J355*IFERROR(INDEX('{Dropdowns}'!$J:$J,MATCH($E$361&amp;"|"&amp;$I355,'{Dropdowns}'!$H:$H,0)),0)*IFERROR(INDEX('{Dropdowns}'!$K:$K,MATCH($E$361&amp;"|"&amp;$I355,'{Dropdowns}'!$H:$H,0)),0)))</f>
        <v/>
      </c>
      <c r="L355" s="195">
        <f>IF(COUNT(S355:U355)=0,"",AVERAGE(S355:U355))</f>
        <v/>
      </c>
      <c r="M355" s="195">
        <f>IF(OR($I355="",L355=""),"",IF(OR(ISTEXT(L355),$E$361="N/A",$E$361="Not Avail.",$E$361="Not Acc.",$E$361="N/L",$I355="N/A",$I355="Not Avail.",$I355="Not Acc.",$I355="N/L"),"",L355*IFERROR(INDEX('{Dropdowns}'!$J:$J,MATCH($E$361&amp;"|"&amp;$I355,'{Dropdowns}'!$H:$H,0)),0)*IFERROR(INDEX('{Dropdowns}'!$K:$K,MATCH($E$361&amp;"|"&amp;$I355,'{Dropdowns}'!$H:$H,0)),0)))</f>
        <v/>
      </c>
      <c r="P355" s="451" t="n"/>
    </row>
    <row r="356" ht="13.35" customHeight="1" s="162">
      <c r="B356" s="289" t="inlineStr">
        <is>
          <t>Manufacturer</t>
        </is>
      </c>
      <c r="C356" s="174" t="n"/>
      <c r="D356" s="173" t="n"/>
      <c r="E356" s="288" t="n"/>
      <c r="F356" s="174" t="n"/>
      <c r="G356" s="173" t="n"/>
      <c r="I356" s="291" t="n"/>
      <c r="J356" s="195">
        <f>IF(COUNT(P356:R356)=0,"",AVERAGE(P356:R356))</f>
        <v/>
      </c>
      <c r="K356" s="195">
        <f>IF(OR($I356="",J356=""),"",IF(OR(ISTEXT(J356),$E$361="N/A",$E$361="Not Avail.",$E$361="Not Acc.",$E$361="N/L",$I356="N/A",$I356="Not Avail.",$I356="Not Acc.",$I356="N/L"),"",J356*IFERROR(INDEX('{Dropdowns}'!$J:$J,MATCH($E$361&amp;"|"&amp;$I356,'{Dropdowns}'!$H:$H,0)),0)*IFERROR(INDEX('{Dropdowns}'!$K:$K,MATCH($E$361&amp;"|"&amp;$I356,'{Dropdowns}'!$H:$H,0)),0)))</f>
        <v/>
      </c>
      <c r="L356" s="195">
        <f>IF(COUNT(S356:U356)=0,"",AVERAGE(S356:U356))</f>
        <v/>
      </c>
      <c r="M356" s="195">
        <f>IF(OR($I356="",L356=""),"",IF(OR(ISTEXT(L356),$E$361="N/A",$E$361="Not Avail.",$E$361="Not Acc.",$E$361="N/L",$I356="N/A",$I356="Not Avail.",$I356="Not Acc.",$I356="N/L"),"",L356*IFERROR(INDEX('{Dropdowns}'!$J:$J,MATCH($E$361&amp;"|"&amp;$I356,'{Dropdowns}'!$H:$H,0)),0)*IFERROR(INDEX('{Dropdowns}'!$K:$K,MATCH($E$361&amp;"|"&amp;$I356,'{Dropdowns}'!$H:$H,0)),0)))</f>
        <v/>
      </c>
      <c r="P356" s="451" t="n"/>
    </row>
    <row r="357" ht="13.35" customHeight="1" s="162">
      <c r="B357" s="289" t="inlineStr">
        <is>
          <t>Model Number</t>
        </is>
      </c>
      <c r="C357" s="174" t="n"/>
      <c r="D357" s="173" t="n"/>
      <c r="E357" s="288" t="n"/>
      <c r="F357" s="174" t="n"/>
      <c r="G357" s="173" t="n"/>
      <c r="I357" s="291" t="n"/>
      <c r="J357" s="195">
        <f>IF(COUNT(P357:R357)=0,"",AVERAGE(P357:R357))</f>
        <v/>
      </c>
      <c r="K357" s="195">
        <f>IF(OR($I357="",J357=""),"",IF(OR(ISTEXT(J357),$E$361="N/A",$E$361="Not Avail.",$E$361="Not Acc.",$E$361="N/L",$I357="N/A",$I357="Not Avail.",$I357="Not Acc.",$I357="N/L"),"",J357*IFERROR(INDEX('{Dropdowns}'!$J:$J,MATCH($E$361&amp;"|"&amp;$I357,'{Dropdowns}'!$H:$H,0)),0)*IFERROR(INDEX('{Dropdowns}'!$K:$K,MATCH($E$361&amp;"|"&amp;$I357,'{Dropdowns}'!$H:$H,0)),0)))</f>
        <v/>
      </c>
      <c r="L357" s="195">
        <f>IF(COUNT(S357:U357)=0,"",AVERAGE(S357:U357))</f>
        <v/>
      </c>
      <c r="M357" s="195">
        <f>IF(OR($I357="",L357=""),"",IF(OR(ISTEXT(L357),$E$361="N/A",$E$361="Not Avail.",$E$361="Not Acc.",$E$361="N/L",$I357="N/A",$I357="Not Avail.",$I357="Not Acc.",$I357="N/L"),"",L357*IFERROR(INDEX('{Dropdowns}'!$J:$J,MATCH($E$361&amp;"|"&amp;$I357,'{Dropdowns}'!$H:$H,0)),0)*IFERROR(INDEX('{Dropdowns}'!$K:$K,MATCH($E$361&amp;"|"&amp;$I357,'{Dropdowns}'!$H:$H,0)),0)))</f>
        <v/>
      </c>
      <c r="P357" s="451" t="n"/>
    </row>
    <row r="358" ht="13.35" customHeight="1" s="162">
      <c r="B358" s="289" t="inlineStr">
        <is>
          <t>Serial Number</t>
        </is>
      </c>
      <c r="C358" s="174" t="n"/>
      <c r="D358" s="173" t="n"/>
      <c r="E358" s="288" t="n"/>
      <c r="F358" s="174" t="n"/>
      <c r="G358" s="173" t="n"/>
      <c r="I358" s="291" t="n"/>
      <c r="J358" s="195">
        <f>IF(COUNT(P358:R358)=0,"",AVERAGE(P358:R358))</f>
        <v/>
      </c>
      <c r="K358" s="195">
        <f>IF(OR($I358="",J358=""),"",IF(OR(ISTEXT(J358),$E$361="N/A",$E$361="Not Avail.",$E$361="Not Acc.",$E$361="N/L",$I358="N/A",$I358="Not Avail.",$I358="Not Acc.",$I358="N/L"),"",J358*IFERROR(INDEX('{Dropdowns}'!$J:$J,MATCH($E$361&amp;"|"&amp;$I358,'{Dropdowns}'!$H:$H,0)),0)*IFERROR(INDEX('{Dropdowns}'!$K:$K,MATCH($E$361&amp;"|"&amp;$I358,'{Dropdowns}'!$H:$H,0)),0)))</f>
        <v/>
      </c>
      <c r="L358" s="195">
        <f>IF(COUNT(S358:U358)=0,"",AVERAGE(S358:U358))</f>
        <v/>
      </c>
      <c r="M358" s="195">
        <f>IF(OR($I358="",L358=""),"",IF(OR(ISTEXT(L358),$E$361="N/A",$E$361="Not Avail.",$E$361="Not Acc.",$E$361="N/L",$I358="N/A",$I358="Not Avail.",$I358="Not Acc.",$I358="N/L"),"",L358*IFERROR(INDEX('{Dropdowns}'!$J:$J,MATCH($E$361&amp;"|"&amp;$I358,'{Dropdowns}'!$H:$H,0)),0)*IFERROR(INDEX('{Dropdowns}'!$K:$K,MATCH($E$361&amp;"|"&amp;$I358,'{Dropdowns}'!$H:$H,0)),0)))</f>
        <v/>
      </c>
      <c r="P358" s="451" t="n"/>
    </row>
    <row r="359" ht="13.35" customHeight="1" s="162">
      <c r="B359" s="289" t="inlineStr">
        <is>
          <t>Hood Type</t>
        </is>
      </c>
      <c r="C359" s="174" t="n"/>
      <c r="D359" s="173" t="n"/>
      <c r="E359" s="288" t="n"/>
      <c r="F359" s="174" t="n"/>
      <c r="G359" s="173" t="n"/>
      <c r="I359" s="291" t="n"/>
      <c r="J359" s="195">
        <f>IF(COUNT(P359:R359)=0,"",AVERAGE(P359:R359))</f>
        <v/>
      </c>
      <c r="K359" s="195">
        <f>IF(OR($I359="",J359=""),"",IF(OR(ISTEXT(J359),$E$361="N/A",$E$361="Not Avail.",$E$361="Not Acc.",$E$361="N/L",$I359="N/A",$I359="Not Avail.",$I359="Not Acc.",$I359="N/L"),"",J359*IFERROR(INDEX('{Dropdowns}'!$J:$J,MATCH($E$361&amp;"|"&amp;$I359,'{Dropdowns}'!$H:$H,0)),0)*IFERROR(INDEX('{Dropdowns}'!$K:$K,MATCH($E$361&amp;"|"&amp;$I359,'{Dropdowns}'!$H:$H,0)),0)))</f>
        <v/>
      </c>
      <c r="L359" s="195">
        <f>IF(COUNT(S359:U359)=0,"",AVERAGE(S359:U359))</f>
        <v/>
      </c>
      <c r="M359" s="195">
        <f>IF(OR($I359="",L359=""),"",IF(OR(ISTEXT(L359),$E$361="N/A",$E$361="Not Avail.",$E$361="Not Acc.",$E$361="N/L",$I359="N/A",$I359="Not Avail.",$I359="Not Acc.",$I359="N/L"),"",L359*IFERROR(INDEX('{Dropdowns}'!$J:$J,MATCH($E$361&amp;"|"&amp;$I359,'{Dropdowns}'!$H:$H,0)),0)*IFERROR(INDEX('{Dropdowns}'!$K:$K,MATCH($E$361&amp;"|"&amp;$I359,'{Dropdowns}'!$H:$H,0)),0)))</f>
        <v/>
      </c>
      <c r="P359" s="451" t="n"/>
    </row>
    <row r="360" ht="13.35" customHeight="1" s="162">
      <c r="B360" s="289" t="inlineStr">
        <is>
          <t>Filter Manufacturer</t>
        </is>
      </c>
      <c r="C360" s="174" t="n"/>
      <c r="D360" s="173" t="n"/>
      <c r="E360" s="288" t="n"/>
      <c r="F360" s="174" t="n"/>
      <c r="G360" s="173" t="n"/>
      <c r="I360" s="291" t="n"/>
      <c r="J360" s="195">
        <f>IF(COUNT(P360:R360)=0,"",AVERAGE(P360:R360))</f>
        <v/>
      </c>
      <c r="K360" s="195">
        <f>IF(OR($I360="",J360=""),"",IF(OR(ISTEXT(J360),$E$361="N/A",$E$361="Not Avail.",$E$361="Not Acc.",$E$361="N/L",$I360="N/A",$I360="Not Avail.",$I360="Not Acc.",$I360="N/L"),"",J360*IFERROR(INDEX('{Dropdowns}'!$J:$J,MATCH($E$361&amp;"|"&amp;$I360,'{Dropdowns}'!$H:$H,0)),0)*IFERROR(INDEX('{Dropdowns}'!$K:$K,MATCH($E$361&amp;"|"&amp;$I360,'{Dropdowns}'!$H:$H,0)),0)))</f>
        <v/>
      </c>
      <c r="L360" s="195">
        <f>IF(COUNT(S360:U360)=0,"",AVERAGE(S360:U360))</f>
        <v/>
      </c>
      <c r="M360" s="195">
        <f>IF(OR($I360="",L360=""),"",IF(OR(ISTEXT(L360),$E$361="N/A",$E$361="Not Avail.",$E$361="Not Acc.",$E$361="N/L",$I360="N/A",$I360="Not Avail.",$I360="Not Acc.",$I360="N/L"),"",L360*IFERROR(INDEX('{Dropdowns}'!$J:$J,MATCH($E$361&amp;"|"&amp;$I360,'{Dropdowns}'!$H:$H,0)),0)*IFERROR(INDEX('{Dropdowns}'!$K:$K,MATCH($E$361&amp;"|"&amp;$I360,'{Dropdowns}'!$H:$H,0)),0)))</f>
        <v/>
      </c>
      <c r="P360" s="451" t="n"/>
    </row>
    <row r="361" ht="13.35" customHeight="1" s="162">
      <c r="B361" s="289" t="inlineStr">
        <is>
          <t>Filter Type</t>
        </is>
      </c>
      <c r="C361" s="174" t="n"/>
      <c r="D361" s="173" t="n"/>
      <c r="E361" s="291" t="n"/>
      <c r="F361" s="174" t="n"/>
      <c r="G361" s="173" t="n"/>
      <c r="I361" s="291" t="n"/>
      <c r="J361" s="195">
        <f>IF(COUNT(P361:R361)=0,"",AVERAGE(P361:R361))</f>
        <v/>
      </c>
      <c r="K361" s="195">
        <f>IF(OR($I361="",J361=""),"",IF(OR(ISTEXT(J361),$E$361="N/A",$E$361="Not Avail.",$E$361="Not Acc.",$E$361="N/L",$I361="N/A",$I361="Not Avail.",$I361="Not Acc.",$I361="N/L"),"",J361*IFERROR(INDEX('{Dropdowns}'!$J:$J,MATCH($E$361&amp;"|"&amp;$I361,'{Dropdowns}'!$H:$H,0)),0)*IFERROR(INDEX('{Dropdowns}'!$K:$K,MATCH($E$361&amp;"|"&amp;$I361,'{Dropdowns}'!$H:$H,0)),0)))</f>
        <v/>
      </c>
      <c r="L361" s="195">
        <f>IF(COUNT(S361:U361)=0,"",AVERAGE(S361:U361))</f>
        <v/>
      </c>
      <c r="M361" s="195">
        <f>IF(OR($I361="",L361=""),"",IF(OR(ISTEXT(L361),$E$361="N/A",$E$361="Not Avail.",$E$361="Not Acc.",$E$361="N/L",$I361="N/A",$I361="Not Avail.",$I361="Not Acc.",$I361="N/L"),"",L361*IFERROR(INDEX('{Dropdowns}'!$J:$J,MATCH($E$361&amp;"|"&amp;$I361,'{Dropdowns}'!$H:$H,0)),0)*IFERROR(INDEX('{Dropdowns}'!$K:$K,MATCH($E$361&amp;"|"&amp;$I361,'{Dropdowns}'!$H:$H,0)),0)))</f>
        <v/>
      </c>
      <c r="P361" s="451" t="n"/>
    </row>
    <row r="362" ht="13.35" customHeight="1" s="162">
      <c r="B362" s="289" t="inlineStr">
        <is>
          <t>Instrument</t>
        </is>
      </c>
      <c r="C362" s="174" t="n"/>
      <c r="D362" s="173" t="n"/>
      <c r="E362" s="288" t="n"/>
      <c r="F362" s="174" t="n"/>
      <c r="G362" s="173" t="n"/>
      <c r="I362" s="291" t="n"/>
      <c r="J362" s="195">
        <f>IF(COUNT(P362:R362)=0,"",AVERAGE(P362:R362))</f>
        <v/>
      </c>
      <c r="K362" s="195">
        <f>IF(OR($I362="",J362=""),"",IF(OR(ISTEXT(J362),$E$361="N/A",$E$361="Not Avail.",$E$361="Not Acc.",$E$361="N/L",$I362="N/A",$I362="Not Avail.",$I362="Not Acc.",$I362="N/L"),"",J362*IFERROR(INDEX('{Dropdowns}'!$J:$J,MATCH($E$361&amp;"|"&amp;$I362,'{Dropdowns}'!$H:$H,0)),0)*IFERROR(INDEX('{Dropdowns}'!$K:$K,MATCH($E$361&amp;"|"&amp;$I362,'{Dropdowns}'!$H:$H,0)),0)))</f>
        <v/>
      </c>
      <c r="L362" s="195">
        <f>IF(COUNT(S362:U362)=0,"",AVERAGE(S362:U362))</f>
        <v/>
      </c>
      <c r="M362" s="195">
        <f>IF(OR($I362="",L362=""),"",IF(OR(ISTEXT(L362),$E$361="N/A",$E$361="Not Avail.",$E$361="Not Acc.",$E$361="N/L",$I362="N/A",$I362="Not Avail.",$I362="Not Acc.",$I362="N/L"),"",L362*IFERROR(INDEX('{Dropdowns}'!$J:$J,MATCH($E$361&amp;"|"&amp;$I362,'{Dropdowns}'!$H:$H,0)),0)*IFERROR(INDEX('{Dropdowns}'!$K:$K,MATCH($E$361&amp;"|"&amp;$I362,'{Dropdowns}'!$H:$H,0)),0)))</f>
        <v/>
      </c>
      <c r="P362" s="451" t="n"/>
    </row>
    <row r="363" ht="13.35" customHeight="1" s="162">
      <c r="B363" s="188" t="inlineStr">
        <is>
          <t>Hood Airflow Totals</t>
        </is>
      </c>
      <c r="C363" s="174" t="n"/>
      <c r="D363" s="174" t="n"/>
      <c r="E363" s="174" t="n"/>
      <c r="F363" s="174" t="n"/>
      <c r="G363" s="173" t="n"/>
      <c r="I363" s="291" t="n"/>
      <c r="J363" s="195">
        <f>IF(COUNT(P363:R363)=0,"",AVERAGE(P363:R363))</f>
        <v/>
      </c>
      <c r="K363" s="195">
        <f>IF(OR($I363="",J363=""),"",IF(OR(ISTEXT(J363),$E$361="N/A",$E$361="Not Avail.",$E$361="Not Acc.",$E$361="N/L",$I363="N/A",$I363="Not Avail.",$I363="Not Acc.",$I363="N/L"),"",J363*IFERROR(INDEX('{Dropdowns}'!$J:$J,MATCH($E$361&amp;"|"&amp;$I363,'{Dropdowns}'!$H:$H,0)),0)*IFERROR(INDEX('{Dropdowns}'!$K:$K,MATCH($E$361&amp;"|"&amp;$I363,'{Dropdowns}'!$H:$H,0)),0)))</f>
        <v/>
      </c>
      <c r="L363" s="195">
        <f>IF(COUNT(S363:U363)=0,"",AVERAGE(S363:U363))</f>
        <v/>
      </c>
      <c r="M363" s="195">
        <f>IF(OR($I363="",L363=""),"",IF(OR(ISTEXT(L363),$E$361="N/A",$E$361="Not Avail.",$E$361="Not Acc.",$E$361="N/L",$I363="N/A",$I363="Not Avail.",$I363="Not Acc.",$I363="N/L"),"",L363*IFERROR(INDEX('{Dropdowns}'!$J:$J,MATCH($E$361&amp;"|"&amp;$I363,'{Dropdowns}'!$H:$H,0)),0)*IFERROR(INDEX('{Dropdowns}'!$K:$K,MATCH($E$361&amp;"|"&amp;$I363,'{Dropdowns}'!$H:$H,0)),0)))</f>
        <v/>
      </c>
      <c r="P363" s="451" t="n"/>
    </row>
    <row r="364" ht="13.35" customHeight="1" s="162">
      <c r="B364" s="292" t="inlineStr">
        <is>
          <t>Design</t>
        </is>
      </c>
      <c r="C364" s="173" t="n"/>
      <c r="D364" s="292" t="inlineStr">
        <is>
          <t>Initial</t>
        </is>
      </c>
      <c r="E364" s="173" t="n"/>
      <c r="F364" s="292" t="inlineStr">
        <is>
          <t>Final</t>
        </is>
      </c>
      <c r="G364" s="173" t="n"/>
      <c r="I364" s="291" t="n"/>
      <c r="J364" s="195">
        <f>IF(COUNT(P364:R364)=0,"",AVERAGE(P364:R364))</f>
        <v/>
      </c>
      <c r="K364" s="195">
        <f>IF(OR($I364="",J364=""),"",IF(OR(ISTEXT(J364),$E$361="N/A",$E$361="Not Avail.",$E$361="Not Acc.",$E$361="N/L",$I364="N/A",$I364="Not Avail.",$I364="Not Acc.",$I364="N/L"),"",J364*IFERROR(INDEX('{Dropdowns}'!$J:$J,MATCH($E$361&amp;"|"&amp;$I364,'{Dropdowns}'!$H:$H,0)),0)*IFERROR(INDEX('{Dropdowns}'!$K:$K,MATCH($E$361&amp;"|"&amp;$I364,'{Dropdowns}'!$H:$H,0)),0)))</f>
        <v/>
      </c>
      <c r="L364" s="195">
        <f>IF(COUNT(S364:U364)=0,"",AVERAGE(S364:U364))</f>
        <v/>
      </c>
      <c r="M364" s="195">
        <f>IF(OR($I364="",L364=""),"",IF(OR(ISTEXT(L364),$E$361="N/A",$E$361="Not Avail.",$E$361="Not Acc.",$E$361="N/L",$I364="N/A",$I364="Not Avail.",$I364="Not Acc.",$I364="N/L"),"",L364*IFERROR(INDEX('{Dropdowns}'!$J:$J,MATCH($E$361&amp;"|"&amp;$I364,'{Dropdowns}'!$H:$H,0)),0)*IFERROR(INDEX('{Dropdowns}'!$K:$K,MATCH($E$361&amp;"|"&amp;$I364,'{Dropdowns}'!$H:$H,0)),0)))</f>
        <v/>
      </c>
      <c r="P364" s="451" t="n"/>
    </row>
    <row r="365" ht="13.35" customHeight="1" s="162">
      <c r="B365" s="195">
        <f>IF(E352=0,"", E352)</f>
        <v/>
      </c>
      <c r="C365" s="173" t="n"/>
      <c r="D365" s="195">
        <f>IF(SUM(K353:K366)=0,"",SUM(K353:K366))</f>
        <v/>
      </c>
      <c r="E365" s="173" t="n"/>
      <c r="F365" s="195">
        <f>IF(SUM(M353:M366)=0,"",SUM(M353:M366))</f>
        <v/>
      </c>
      <c r="G365" s="173" t="n"/>
      <c r="H365" s="68">
        <f>IF(OR(B365="",B365=0),"",IF(F365="",IF(D365="","",IF(OR(ISTEXT(D365),ISTEXT(B365)),"",D365/B365)),IF(OR(ISTEXT(F365),ISTEXT(B365)),"",F365/B365)))</f>
        <v/>
      </c>
      <c r="I365" s="291" t="n"/>
      <c r="J365" s="195">
        <f>IF(COUNT(P365:R365)=0,"",AVERAGE(P365:R365))</f>
        <v/>
      </c>
      <c r="K365" s="195">
        <f>IF(OR($I365="",J365=""),"",IF(OR(ISTEXT(J365),$E$361="N/A",$E$361="Not Avail.",$E$361="Not Acc.",$E$361="N/L",$I365="N/A",$I365="Not Avail.",$I365="Not Acc.",$I365="N/L"),"",J365*IFERROR(INDEX('{Dropdowns}'!$J:$J,MATCH($E$361&amp;"|"&amp;$I365,'{Dropdowns}'!$H:$H,0)),0)*IFERROR(INDEX('{Dropdowns}'!$K:$K,MATCH($E$361&amp;"|"&amp;$I365,'{Dropdowns}'!$H:$H,0)),0)))</f>
        <v/>
      </c>
      <c r="L365" s="195">
        <f>IF(COUNT(S365:U365)=0,"",AVERAGE(S365:U365))</f>
        <v/>
      </c>
      <c r="M365" s="195">
        <f>IF(OR($I365="",L365=""),"",IF(OR(ISTEXT(L365),$E$361="N/A",$E$361="Not Avail.",$E$361="Not Acc.",$E$361="N/L",$I365="N/A",$I365="Not Avail.",$I365="Not Acc.",$I365="N/L"),"",L365*IFERROR(INDEX('{Dropdowns}'!$J:$J,MATCH($E$361&amp;"|"&amp;$I365,'{Dropdowns}'!$H:$H,0)),0)*IFERROR(INDEX('{Dropdowns}'!$K:$K,MATCH($E$361&amp;"|"&amp;$I365,'{Dropdowns}'!$H:$H,0)),0)))</f>
        <v/>
      </c>
      <c r="P365" s="455" t="n"/>
    </row>
    <row r="366" ht="13.35" customHeight="1" s="162">
      <c r="B366" s="195" t="inlineStr">
        <is>
          <t>CFM / ft</t>
        </is>
      </c>
      <c r="C366" s="173" t="n"/>
      <c r="D366" s="195">
        <f>IF(OR(D365="",E354="",E354=0),"",IF(OR(ISTEXT(D365),ISTEXT(E354)),"",D365/E354))</f>
        <v/>
      </c>
      <c r="E366" s="173" t="n"/>
      <c r="F366" s="195">
        <f>IF(OR(F365="",E354="",E354=0),"",IF(OR(ISTEXT(F365),ISTEXT(E354)),"",F365/E354))</f>
        <v/>
      </c>
      <c r="G366" s="173" t="n"/>
      <c r="I366" s="291" t="n"/>
      <c r="J366" s="195">
        <f>IF(COUNT(P366:R366)=0,"",AVERAGE(P366:R366))</f>
        <v/>
      </c>
      <c r="K366" s="195">
        <f>IF(OR($I366="",J366=""),"",IF(OR(ISTEXT(J366),$E$361="N/A",$E$361="Not Avail.",$E$361="Not Acc.",$E$361="N/L",$I366="N/A",$I366="Not Avail.",$I366="Not Acc.",$I366="N/L"),"",J366*IFERROR(INDEX('{Dropdowns}'!$J:$J,MATCH($E$361&amp;"|"&amp;$I366,'{Dropdowns}'!$H:$H,0)),0)*IFERROR(INDEX('{Dropdowns}'!$K:$K,MATCH($E$361&amp;"|"&amp;$I366,'{Dropdowns}'!$H:$H,0)),0)))</f>
        <v/>
      </c>
      <c r="L366" s="195">
        <f>IF(COUNT(S366:U366)=0,"",AVERAGE(S366:U366))</f>
        <v/>
      </c>
      <c r="M366" s="195">
        <f>IF(OR($I366="",L366=""),"",IF(OR(ISTEXT(L366),$E$361="N/A",$E$361="Not Avail.",$E$361="Not Acc.",$E$361="N/L",$I366="N/A",$I366="Not Avail.",$I366="Not Acc.",$I366="N/L"),"",L366*IFERROR(INDEX('{Dropdowns}'!$J:$J,MATCH($E$361&amp;"|"&amp;$I366,'{Dropdowns}'!$H:$H,0)),0)*IFERROR(INDEX('{Dropdowns}'!$K:$K,MATCH($E$361&amp;"|"&amp;$I366,'{Dropdowns}'!$H:$H,0)),0)))</f>
        <v/>
      </c>
    </row>
    <row r="367"/>
    <row r="368" ht="13.35" customHeight="1" s="162">
      <c r="B368" s="200" t="inlineStr">
        <is>
          <t>System</t>
        </is>
      </c>
      <c r="C368" s="403" t="n"/>
      <c r="D368" s="209">
        <f>IF('{Equipment Data Entry}'!B141="","",'{Equipment Data Entry}'!B141)</f>
        <v/>
      </c>
      <c r="E368" s="418" t="n"/>
      <c r="F368" s="403" t="n"/>
      <c r="G368" s="200" t="inlineStr">
        <is>
          <t>Service</t>
        </is>
      </c>
      <c r="H368" s="403" t="n"/>
      <c r="I368" s="210">
        <f>IF('{Equipment Data Entry}'!C141="","",'{Equipment Data Entry}'!C141)</f>
        <v/>
      </c>
      <c r="J368" s="418" t="n"/>
      <c r="K368" s="418" t="n"/>
      <c r="L368" s="418" t="n"/>
      <c r="M368" s="403" t="n"/>
      <c r="P368" s="448" t="inlineStr">
        <is>
          <t>Technician Notes</t>
        </is>
      </c>
    </row>
    <row r="369" ht="13.35" customHeight="1" s="162">
      <c r="B369" s="422" t="n"/>
      <c r="C369" s="423" t="n"/>
      <c r="D369" s="422" t="n"/>
      <c r="E369" s="424" t="n"/>
      <c r="F369" s="423" t="n"/>
      <c r="G369" s="422" t="n"/>
      <c r="H369" s="423" t="n"/>
      <c r="I369" s="422" t="n"/>
      <c r="J369" s="424" t="n"/>
      <c r="K369" s="424" t="n"/>
      <c r="L369" s="424" t="n"/>
      <c r="M369" s="423" t="n"/>
      <c r="P369" s="451" t="n"/>
    </row>
    <row r="370" ht="13.35" customHeight="1" s="162">
      <c r="B370" s="5" t="n"/>
      <c r="C370" s="5" t="n"/>
      <c r="P370" s="451" t="n"/>
    </row>
    <row r="371" ht="13.35" customHeight="1" s="162">
      <c r="B371" s="188" t="inlineStr">
        <is>
          <t>Design Information</t>
        </is>
      </c>
      <c r="C371" s="174" t="n"/>
      <c r="D371" s="174" t="n"/>
      <c r="E371" s="174" t="n"/>
      <c r="F371" s="174" t="n"/>
      <c r="G371" s="173" t="n"/>
      <c r="I371" s="188" t="inlineStr">
        <is>
          <t>Hood Airflow</t>
        </is>
      </c>
      <c r="J371" s="174" t="n"/>
      <c r="K371" s="174" t="n"/>
      <c r="L371" s="174" t="n"/>
      <c r="M371" s="173" t="n"/>
      <c r="P371" s="451" t="n"/>
    </row>
    <row r="372" ht="13.35" customHeight="1" s="162">
      <c r="B372" s="289" t="inlineStr">
        <is>
          <t>Hood Manufacturer</t>
        </is>
      </c>
      <c r="C372" s="174" t="n"/>
      <c r="D372" s="173" t="n"/>
      <c r="E372" s="288" t="n"/>
      <c r="F372" s="174" t="n"/>
      <c r="G372" s="173" t="n"/>
      <c r="I372" s="290" t="inlineStr">
        <is>
          <t>Filter Size</t>
        </is>
      </c>
      <c r="J372" s="290" t="inlineStr">
        <is>
          <t>Initial VEL</t>
        </is>
      </c>
      <c r="K372" s="290" t="inlineStr">
        <is>
          <t>Initial CFM</t>
        </is>
      </c>
      <c r="L372" s="290" t="inlineStr">
        <is>
          <t>Final VEL</t>
        </is>
      </c>
      <c r="M372" s="290" t="inlineStr">
        <is>
          <t>Final CFM</t>
        </is>
      </c>
      <c r="P372" s="469" t="inlineStr">
        <is>
          <t>Velocity readings (fpm) – 3 per filter for Airfoil; J/L average them (or type a single value over the formula)</t>
        </is>
      </c>
    </row>
    <row r="373" ht="13.35" customHeight="1" s="162">
      <c r="B373" s="289" t="inlineStr">
        <is>
          <t>Design Airflow (CFM)</t>
        </is>
      </c>
      <c r="C373" s="174" t="n"/>
      <c r="D373" s="173" t="n"/>
      <c r="E373" s="288" t="n"/>
      <c r="F373" s="174" t="n"/>
      <c r="G373" s="173" t="n"/>
      <c r="I373" s="440" t="n"/>
      <c r="J373" s="440" t="n"/>
      <c r="K373" s="440" t="n"/>
      <c r="L373" s="440" t="n"/>
      <c r="M373" s="440" t="n"/>
      <c r="P373" s="470" t="inlineStr">
        <is>
          <t>Init 1</t>
        </is>
      </c>
      <c r="Q373" s="471" t="inlineStr">
        <is>
          <t>Init 2</t>
        </is>
      </c>
      <c r="R373" s="471" t="inlineStr">
        <is>
          <t>Init 3</t>
        </is>
      </c>
      <c r="S373" s="471" t="inlineStr">
        <is>
          <t>Final 1</t>
        </is>
      </c>
      <c r="T373" s="471" t="inlineStr">
        <is>
          <t>Final 2</t>
        </is>
      </c>
      <c r="U373" s="471" t="inlineStr">
        <is>
          <t>Final 3</t>
        </is>
      </c>
    </row>
    <row r="374" ht="13.35" customHeight="1" s="162">
      <c r="B374" s="289" t="inlineStr">
        <is>
          <t>Associated Exhaust Fan</t>
        </is>
      </c>
      <c r="C374" s="174" t="n"/>
      <c r="D374" s="173" t="n"/>
      <c r="E374" s="288" t="n"/>
      <c r="F374" s="174" t="n"/>
      <c r="G374" s="173" t="n"/>
      <c r="I374" s="291" t="n"/>
      <c r="J374" s="195">
        <f>IF(COUNT(P374:R374)=0,"",AVERAGE(P374:R374))</f>
        <v/>
      </c>
      <c r="K374" s="195">
        <f>IF(OR($I374="",J374=""),"",IF(OR(ISTEXT(J374),$E$382="N/A",$E$382="Not Avail.",$E$382="Not Acc.",$E$382="N/L",$I374="N/A",$I374="Not Avail.",$I374="Not Acc.",$I374="N/L"),"",J374*IFERROR(INDEX('{Dropdowns}'!$J:$J,MATCH($E$382&amp;"|"&amp;$I374,'{Dropdowns}'!$H:$H,0)),0)*IFERROR(INDEX('{Dropdowns}'!$K:$K,MATCH($E$382&amp;"|"&amp;$I374,'{Dropdowns}'!$H:$H,0)),0)))</f>
        <v/>
      </c>
      <c r="L374" s="195">
        <f>IF(COUNT(S374:U374)=0,"",AVERAGE(S374:U374))</f>
        <v/>
      </c>
      <c r="M374" s="195">
        <f>IF(OR($I374="",L374=""),"",IF(OR(ISTEXT(L374),$E$382="N/A",$E$382="Not Avail.",$E$382="Not Acc.",$E$382="N/L",$I374="N/A",$I374="Not Avail.",$I374="Not Acc.",$I374="N/L"),"",L374*IFERROR(INDEX('{Dropdowns}'!$J:$J,MATCH($E$382&amp;"|"&amp;$I374,'{Dropdowns}'!$H:$H,0)),0)*IFERROR(INDEX('{Dropdowns}'!$K:$K,MATCH($E$382&amp;"|"&amp;$I374,'{Dropdowns}'!$H:$H,0)),0)))</f>
        <v/>
      </c>
      <c r="P374" s="451" t="n"/>
    </row>
    <row r="375" ht="13.35" customHeight="1" s="162">
      <c r="B375" s="289" t="inlineStr">
        <is>
          <t>Hood Length (ft)</t>
        </is>
      </c>
      <c r="C375" s="174" t="n"/>
      <c r="D375" s="173" t="n"/>
      <c r="E375" s="288">
        <f>IF('{Equipment Data Entry}'!I141="","",'{Equipment Data Entry}'!I141)</f>
        <v/>
      </c>
      <c r="F375" s="174" t="n"/>
      <c r="G375" s="173" t="n"/>
      <c r="I375" s="291" t="n"/>
      <c r="J375" s="195">
        <f>IF(COUNT(P375:R375)=0,"",AVERAGE(P375:R375))</f>
        <v/>
      </c>
      <c r="K375" s="195">
        <f>IF(OR($I375="",J375=""),"",IF(OR(ISTEXT(J375),$E$382="N/A",$E$382="Not Avail.",$E$382="Not Acc.",$E$382="N/L",$I375="N/A",$I375="Not Avail.",$I375="Not Acc.",$I375="N/L"),"",J375*IFERROR(INDEX('{Dropdowns}'!$J:$J,MATCH($E$382&amp;"|"&amp;$I375,'{Dropdowns}'!$H:$H,0)),0)*IFERROR(INDEX('{Dropdowns}'!$K:$K,MATCH($E$382&amp;"|"&amp;$I375,'{Dropdowns}'!$H:$H,0)),0)))</f>
        <v/>
      </c>
      <c r="L375" s="195">
        <f>IF(COUNT(S375:U375)=0,"",AVERAGE(S375:U375))</f>
        <v/>
      </c>
      <c r="M375" s="195">
        <f>IF(OR($I375="",L375=""),"",IF(OR(ISTEXT(L375),$E$382="N/A",$E$382="Not Avail.",$E$382="Not Acc.",$E$382="N/L",$I375="N/A",$I375="Not Avail.",$I375="Not Acc.",$I375="N/L"),"",L375*IFERROR(INDEX('{Dropdowns}'!$J:$J,MATCH($E$382&amp;"|"&amp;$I375,'{Dropdowns}'!$H:$H,0)),0)*IFERROR(INDEX('{Dropdowns}'!$K:$K,MATCH($E$382&amp;"|"&amp;$I375,'{Dropdowns}'!$H:$H,0)),0)))</f>
        <v/>
      </c>
      <c r="P375" s="451" t="n"/>
    </row>
    <row r="376" ht="13.35" customHeight="1" s="162">
      <c r="B376" s="188" t="inlineStr">
        <is>
          <t>Hood Data</t>
        </is>
      </c>
      <c r="C376" s="174" t="n"/>
      <c r="D376" s="174" t="n"/>
      <c r="E376" s="174" t="n"/>
      <c r="F376" s="174" t="n"/>
      <c r="G376" s="173" t="n"/>
      <c r="I376" s="291" t="n"/>
      <c r="J376" s="195">
        <f>IF(COUNT(P376:R376)=0,"",AVERAGE(P376:R376))</f>
        <v/>
      </c>
      <c r="K376" s="195">
        <f>IF(OR($I376="",J376=""),"",IF(OR(ISTEXT(J376),$E$382="N/A",$E$382="Not Avail.",$E$382="Not Acc.",$E$382="N/L",$I376="N/A",$I376="Not Avail.",$I376="Not Acc.",$I376="N/L"),"",J376*IFERROR(INDEX('{Dropdowns}'!$J:$J,MATCH($E$382&amp;"|"&amp;$I376,'{Dropdowns}'!$H:$H,0)),0)*IFERROR(INDEX('{Dropdowns}'!$K:$K,MATCH($E$382&amp;"|"&amp;$I376,'{Dropdowns}'!$H:$H,0)),0)))</f>
        <v/>
      </c>
      <c r="L376" s="195">
        <f>IF(COUNT(S376:U376)=0,"",AVERAGE(S376:U376))</f>
        <v/>
      </c>
      <c r="M376" s="195">
        <f>IF(OR($I376="",L376=""),"",IF(OR(ISTEXT(L376),$E$382="N/A",$E$382="Not Avail.",$E$382="Not Acc.",$E$382="N/L",$I376="N/A",$I376="Not Avail.",$I376="Not Acc.",$I376="N/L"),"",L376*IFERROR(INDEX('{Dropdowns}'!$J:$J,MATCH($E$382&amp;"|"&amp;$I376,'{Dropdowns}'!$H:$H,0)),0)*IFERROR(INDEX('{Dropdowns}'!$K:$K,MATCH($E$382&amp;"|"&amp;$I376,'{Dropdowns}'!$H:$H,0)),0)))</f>
        <v/>
      </c>
      <c r="P376" s="451" t="n"/>
    </row>
    <row r="377" ht="13.35" customHeight="1" s="162">
      <c r="B377" s="289" t="inlineStr">
        <is>
          <t>Manufacturer</t>
        </is>
      </c>
      <c r="C377" s="174" t="n"/>
      <c r="D377" s="173" t="n"/>
      <c r="E377" s="288" t="n"/>
      <c r="F377" s="174" t="n"/>
      <c r="G377" s="173" t="n"/>
      <c r="I377" s="291" t="n"/>
      <c r="J377" s="195">
        <f>IF(COUNT(P377:R377)=0,"",AVERAGE(P377:R377))</f>
        <v/>
      </c>
      <c r="K377" s="195">
        <f>IF(OR($I377="",J377=""),"",IF(OR(ISTEXT(J377),$E$382="N/A",$E$382="Not Avail.",$E$382="Not Acc.",$E$382="N/L",$I377="N/A",$I377="Not Avail.",$I377="Not Acc.",$I377="N/L"),"",J377*IFERROR(INDEX('{Dropdowns}'!$J:$J,MATCH($E$382&amp;"|"&amp;$I377,'{Dropdowns}'!$H:$H,0)),0)*IFERROR(INDEX('{Dropdowns}'!$K:$K,MATCH($E$382&amp;"|"&amp;$I377,'{Dropdowns}'!$H:$H,0)),0)))</f>
        <v/>
      </c>
      <c r="L377" s="195">
        <f>IF(COUNT(S377:U377)=0,"",AVERAGE(S377:U377))</f>
        <v/>
      </c>
      <c r="M377" s="195">
        <f>IF(OR($I377="",L377=""),"",IF(OR(ISTEXT(L377),$E$382="N/A",$E$382="Not Avail.",$E$382="Not Acc.",$E$382="N/L",$I377="N/A",$I377="Not Avail.",$I377="Not Acc.",$I377="N/L"),"",L377*IFERROR(INDEX('{Dropdowns}'!$J:$J,MATCH($E$382&amp;"|"&amp;$I377,'{Dropdowns}'!$H:$H,0)),0)*IFERROR(INDEX('{Dropdowns}'!$K:$K,MATCH($E$382&amp;"|"&amp;$I377,'{Dropdowns}'!$H:$H,0)),0)))</f>
        <v/>
      </c>
      <c r="P377" s="451" t="n"/>
    </row>
    <row r="378" ht="13.35" customHeight="1" s="162">
      <c r="B378" s="289" t="inlineStr">
        <is>
          <t>Model Number</t>
        </is>
      </c>
      <c r="C378" s="174" t="n"/>
      <c r="D378" s="173" t="n"/>
      <c r="E378" s="288" t="n"/>
      <c r="F378" s="174" t="n"/>
      <c r="G378" s="173" t="n"/>
      <c r="I378" s="291" t="n"/>
      <c r="J378" s="195">
        <f>IF(COUNT(P378:R378)=0,"",AVERAGE(P378:R378))</f>
        <v/>
      </c>
      <c r="K378" s="195">
        <f>IF(OR($I378="",J378=""),"",IF(OR(ISTEXT(J378),$E$382="N/A",$E$382="Not Avail.",$E$382="Not Acc.",$E$382="N/L",$I378="N/A",$I378="Not Avail.",$I378="Not Acc.",$I378="N/L"),"",J378*IFERROR(INDEX('{Dropdowns}'!$J:$J,MATCH($E$382&amp;"|"&amp;$I378,'{Dropdowns}'!$H:$H,0)),0)*IFERROR(INDEX('{Dropdowns}'!$K:$K,MATCH($E$382&amp;"|"&amp;$I378,'{Dropdowns}'!$H:$H,0)),0)))</f>
        <v/>
      </c>
      <c r="L378" s="195">
        <f>IF(COUNT(S378:U378)=0,"",AVERAGE(S378:U378))</f>
        <v/>
      </c>
      <c r="M378" s="195">
        <f>IF(OR($I378="",L378=""),"",IF(OR(ISTEXT(L378),$E$382="N/A",$E$382="Not Avail.",$E$382="Not Acc.",$E$382="N/L",$I378="N/A",$I378="Not Avail.",$I378="Not Acc.",$I378="N/L"),"",L378*IFERROR(INDEX('{Dropdowns}'!$J:$J,MATCH($E$382&amp;"|"&amp;$I378,'{Dropdowns}'!$H:$H,0)),0)*IFERROR(INDEX('{Dropdowns}'!$K:$K,MATCH($E$382&amp;"|"&amp;$I378,'{Dropdowns}'!$H:$H,0)),0)))</f>
        <v/>
      </c>
      <c r="P378" s="451" t="n"/>
    </row>
    <row r="379" ht="13.35" customHeight="1" s="162">
      <c r="B379" s="289" t="inlineStr">
        <is>
          <t>Serial Number</t>
        </is>
      </c>
      <c r="C379" s="174" t="n"/>
      <c r="D379" s="173" t="n"/>
      <c r="E379" s="288" t="n"/>
      <c r="F379" s="174" t="n"/>
      <c r="G379" s="173" t="n"/>
      <c r="I379" s="291" t="n"/>
      <c r="J379" s="195">
        <f>IF(COUNT(P379:R379)=0,"",AVERAGE(P379:R379))</f>
        <v/>
      </c>
      <c r="K379" s="195">
        <f>IF(OR($I379="",J379=""),"",IF(OR(ISTEXT(J379),$E$382="N/A",$E$382="Not Avail.",$E$382="Not Acc.",$E$382="N/L",$I379="N/A",$I379="Not Avail.",$I379="Not Acc.",$I379="N/L"),"",J379*IFERROR(INDEX('{Dropdowns}'!$J:$J,MATCH($E$382&amp;"|"&amp;$I379,'{Dropdowns}'!$H:$H,0)),0)*IFERROR(INDEX('{Dropdowns}'!$K:$K,MATCH($E$382&amp;"|"&amp;$I379,'{Dropdowns}'!$H:$H,0)),0)))</f>
        <v/>
      </c>
      <c r="L379" s="195">
        <f>IF(COUNT(S379:U379)=0,"",AVERAGE(S379:U379))</f>
        <v/>
      </c>
      <c r="M379" s="195">
        <f>IF(OR($I379="",L379=""),"",IF(OR(ISTEXT(L379),$E$382="N/A",$E$382="Not Avail.",$E$382="Not Acc.",$E$382="N/L",$I379="N/A",$I379="Not Avail.",$I379="Not Acc.",$I379="N/L"),"",L379*IFERROR(INDEX('{Dropdowns}'!$J:$J,MATCH($E$382&amp;"|"&amp;$I379,'{Dropdowns}'!$H:$H,0)),0)*IFERROR(INDEX('{Dropdowns}'!$K:$K,MATCH($E$382&amp;"|"&amp;$I379,'{Dropdowns}'!$H:$H,0)),0)))</f>
        <v/>
      </c>
      <c r="P379" s="451" t="n"/>
    </row>
    <row r="380" ht="13.35" customHeight="1" s="162">
      <c r="B380" s="289" t="inlineStr">
        <is>
          <t>Hood Type</t>
        </is>
      </c>
      <c r="C380" s="174" t="n"/>
      <c r="D380" s="173" t="n"/>
      <c r="E380" s="288" t="n"/>
      <c r="F380" s="174" t="n"/>
      <c r="G380" s="173" t="n"/>
      <c r="I380" s="291" t="n"/>
      <c r="J380" s="195">
        <f>IF(COUNT(P380:R380)=0,"",AVERAGE(P380:R380))</f>
        <v/>
      </c>
      <c r="K380" s="195">
        <f>IF(OR($I380="",J380=""),"",IF(OR(ISTEXT(J380),$E$382="N/A",$E$382="Not Avail.",$E$382="Not Acc.",$E$382="N/L",$I380="N/A",$I380="Not Avail.",$I380="Not Acc.",$I380="N/L"),"",J380*IFERROR(INDEX('{Dropdowns}'!$J:$J,MATCH($E$382&amp;"|"&amp;$I380,'{Dropdowns}'!$H:$H,0)),0)*IFERROR(INDEX('{Dropdowns}'!$K:$K,MATCH($E$382&amp;"|"&amp;$I380,'{Dropdowns}'!$H:$H,0)),0)))</f>
        <v/>
      </c>
      <c r="L380" s="195">
        <f>IF(COUNT(S380:U380)=0,"",AVERAGE(S380:U380))</f>
        <v/>
      </c>
      <c r="M380" s="195">
        <f>IF(OR($I380="",L380=""),"",IF(OR(ISTEXT(L380),$E$382="N/A",$E$382="Not Avail.",$E$382="Not Acc.",$E$382="N/L",$I380="N/A",$I380="Not Avail.",$I380="Not Acc.",$I380="N/L"),"",L380*IFERROR(INDEX('{Dropdowns}'!$J:$J,MATCH($E$382&amp;"|"&amp;$I380,'{Dropdowns}'!$H:$H,0)),0)*IFERROR(INDEX('{Dropdowns}'!$K:$K,MATCH($E$382&amp;"|"&amp;$I380,'{Dropdowns}'!$H:$H,0)),0)))</f>
        <v/>
      </c>
      <c r="P380" s="451" t="n"/>
    </row>
    <row r="381" ht="13.35" customHeight="1" s="162">
      <c r="B381" s="289" t="inlineStr">
        <is>
          <t>Filter Manufacturer</t>
        </is>
      </c>
      <c r="C381" s="174" t="n"/>
      <c r="D381" s="173" t="n"/>
      <c r="E381" s="288" t="n"/>
      <c r="F381" s="174" t="n"/>
      <c r="G381" s="173" t="n"/>
      <c r="I381" s="291" t="n"/>
      <c r="J381" s="195">
        <f>IF(COUNT(P381:R381)=0,"",AVERAGE(P381:R381))</f>
        <v/>
      </c>
      <c r="K381" s="195">
        <f>IF(OR($I381="",J381=""),"",IF(OR(ISTEXT(J381),$E$382="N/A",$E$382="Not Avail.",$E$382="Not Acc.",$E$382="N/L",$I381="N/A",$I381="Not Avail.",$I381="Not Acc.",$I381="N/L"),"",J381*IFERROR(INDEX('{Dropdowns}'!$J:$J,MATCH($E$382&amp;"|"&amp;$I381,'{Dropdowns}'!$H:$H,0)),0)*IFERROR(INDEX('{Dropdowns}'!$K:$K,MATCH($E$382&amp;"|"&amp;$I381,'{Dropdowns}'!$H:$H,0)),0)))</f>
        <v/>
      </c>
      <c r="L381" s="195">
        <f>IF(COUNT(S381:U381)=0,"",AVERAGE(S381:U381))</f>
        <v/>
      </c>
      <c r="M381" s="195">
        <f>IF(OR($I381="",L381=""),"",IF(OR(ISTEXT(L381),$E$382="N/A",$E$382="Not Avail.",$E$382="Not Acc.",$E$382="N/L",$I381="N/A",$I381="Not Avail.",$I381="Not Acc.",$I381="N/L"),"",L381*IFERROR(INDEX('{Dropdowns}'!$J:$J,MATCH($E$382&amp;"|"&amp;$I381,'{Dropdowns}'!$H:$H,0)),0)*IFERROR(INDEX('{Dropdowns}'!$K:$K,MATCH($E$382&amp;"|"&amp;$I381,'{Dropdowns}'!$H:$H,0)),0)))</f>
        <v/>
      </c>
      <c r="P381" s="451" t="n"/>
    </row>
    <row r="382" ht="13.35" customHeight="1" s="162">
      <c r="B382" s="289" t="inlineStr">
        <is>
          <t>Filter Type</t>
        </is>
      </c>
      <c r="C382" s="174" t="n"/>
      <c r="D382" s="173" t="n"/>
      <c r="E382" s="291" t="n"/>
      <c r="F382" s="174" t="n"/>
      <c r="G382" s="173" t="n"/>
      <c r="I382" s="291" t="n"/>
      <c r="J382" s="195">
        <f>IF(COUNT(P382:R382)=0,"",AVERAGE(P382:R382))</f>
        <v/>
      </c>
      <c r="K382" s="195">
        <f>IF(OR($I382="",J382=""),"",IF(OR(ISTEXT(J382),$E$382="N/A",$E$382="Not Avail.",$E$382="Not Acc.",$E$382="N/L",$I382="N/A",$I382="Not Avail.",$I382="Not Acc.",$I382="N/L"),"",J382*IFERROR(INDEX('{Dropdowns}'!$J:$J,MATCH($E$382&amp;"|"&amp;$I382,'{Dropdowns}'!$H:$H,0)),0)*IFERROR(INDEX('{Dropdowns}'!$K:$K,MATCH($E$382&amp;"|"&amp;$I382,'{Dropdowns}'!$H:$H,0)),0)))</f>
        <v/>
      </c>
      <c r="L382" s="195">
        <f>IF(COUNT(S382:U382)=0,"",AVERAGE(S382:U382))</f>
        <v/>
      </c>
      <c r="M382" s="195">
        <f>IF(OR($I382="",L382=""),"",IF(OR(ISTEXT(L382),$E$382="N/A",$E$382="Not Avail.",$E$382="Not Acc.",$E$382="N/L",$I382="N/A",$I382="Not Avail.",$I382="Not Acc.",$I382="N/L"),"",L382*IFERROR(INDEX('{Dropdowns}'!$J:$J,MATCH($E$382&amp;"|"&amp;$I382,'{Dropdowns}'!$H:$H,0)),0)*IFERROR(INDEX('{Dropdowns}'!$K:$K,MATCH($E$382&amp;"|"&amp;$I382,'{Dropdowns}'!$H:$H,0)),0)))</f>
        <v/>
      </c>
      <c r="P382" s="451" t="n"/>
    </row>
    <row r="383" ht="13.35" customHeight="1" s="162">
      <c r="B383" s="289" t="inlineStr">
        <is>
          <t>Instrument</t>
        </is>
      </c>
      <c r="C383" s="174" t="n"/>
      <c r="D383" s="173" t="n"/>
      <c r="E383" s="288" t="n"/>
      <c r="F383" s="174" t="n"/>
      <c r="G383" s="173" t="n"/>
      <c r="I383" s="291" t="n"/>
      <c r="J383" s="195">
        <f>IF(COUNT(P383:R383)=0,"",AVERAGE(P383:R383))</f>
        <v/>
      </c>
      <c r="K383" s="195">
        <f>IF(OR($I383="",J383=""),"",IF(OR(ISTEXT(J383),$E$382="N/A",$E$382="Not Avail.",$E$382="Not Acc.",$E$382="N/L",$I383="N/A",$I383="Not Avail.",$I383="Not Acc.",$I383="N/L"),"",J383*IFERROR(INDEX('{Dropdowns}'!$J:$J,MATCH($E$382&amp;"|"&amp;$I383,'{Dropdowns}'!$H:$H,0)),0)*IFERROR(INDEX('{Dropdowns}'!$K:$K,MATCH($E$382&amp;"|"&amp;$I383,'{Dropdowns}'!$H:$H,0)),0)))</f>
        <v/>
      </c>
      <c r="L383" s="195">
        <f>IF(COUNT(S383:U383)=0,"",AVERAGE(S383:U383))</f>
        <v/>
      </c>
      <c r="M383" s="195">
        <f>IF(OR($I383="",L383=""),"",IF(OR(ISTEXT(L383),$E$382="N/A",$E$382="Not Avail.",$E$382="Not Acc.",$E$382="N/L",$I383="N/A",$I383="Not Avail.",$I383="Not Acc.",$I383="N/L"),"",L383*IFERROR(INDEX('{Dropdowns}'!$J:$J,MATCH($E$382&amp;"|"&amp;$I383,'{Dropdowns}'!$H:$H,0)),0)*IFERROR(INDEX('{Dropdowns}'!$K:$K,MATCH($E$382&amp;"|"&amp;$I383,'{Dropdowns}'!$H:$H,0)),0)))</f>
        <v/>
      </c>
      <c r="P383" s="451" t="n"/>
    </row>
    <row r="384" ht="13.35" customHeight="1" s="162">
      <c r="B384" s="188" t="inlineStr">
        <is>
          <t>Hood Airflow Totals</t>
        </is>
      </c>
      <c r="C384" s="174" t="n"/>
      <c r="D384" s="174" t="n"/>
      <c r="E384" s="174" t="n"/>
      <c r="F384" s="174" t="n"/>
      <c r="G384" s="173" t="n"/>
      <c r="I384" s="291" t="n"/>
      <c r="J384" s="195">
        <f>IF(COUNT(P384:R384)=0,"",AVERAGE(P384:R384))</f>
        <v/>
      </c>
      <c r="K384" s="195">
        <f>IF(OR($I384="",J384=""),"",IF(OR(ISTEXT(J384),$E$382="N/A",$E$382="Not Avail.",$E$382="Not Acc.",$E$382="N/L",$I384="N/A",$I384="Not Avail.",$I384="Not Acc.",$I384="N/L"),"",J384*IFERROR(INDEX('{Dropdowns}'!$J:$J,MATCH($E$382&amp;"|"&amp;$I384,'{Dropdowns}'!$H:$H,0)),0)*IFERROR(INDEX('{Dropdowns}'!$K:$K,MATCH($E$382&amp;"|"&amp;$I384,'{Dropdowns}'!$H:$H,0)),0)))</f>
        <v/>
      </c>
      <c r="L384" s="195">
        <f>IF(COUNT(S384:U384)=0,"",AVERAGE(S384:U384))</f>
        <v/>
      </c>
      <c r="M384" s="195">
        <f>IF(OR($I384="",L384=""),"",IF(OR(ISTEXT(L384),$E$382="N/A",$E$382="Not Avail.",$E$382="Not Acc.",$E$382="N/L",$I384="N/A",$I384="Not Avail.",$I384="Not Acc.",$I384="N/L"),"",L384*IFERROR(INDEX('{Dropdowns}'!$J:$J,MATCH($E$382&amp;"|"&amp;$I384,'{Dropdowns}'!$H:$H,0)),0)*IFERROR(INDEX('{Dropdowns}'!$K:$K,MATCH($E$382&amp;"|"&amp;$I384,'{Dropdowns}'!$H:$H,0)),0)))</f>
        <v/>
      </c>
      <c r="P384" s="451" t="n"/>
    </row>
    <row r="385" ht="13.35" customHeight="1" s="162">
      <c r="B385" s="292" t="inlineStr">
        <is>
          <t>Design</t>
        </is>
      </c>
      <c r="C385" s="173" t="n"/>
      <c r="D385" s="292" t="inlineStr">
        <is>
          <t>Initial</t>
        </is>
      </c>
      <c r="E385" s="173" t="n"/>
      <c r="F385" s="292" t="inlineStr">
        <is>
          <t>Final</t>
        </is>
      </c>
      <c r="G385" s="173" t="n"/>
      <c r="I385" s="291" t="n"/>
      <c r="J385" s="195">
        <f>IF(COUNT(P385:R385)=0,"",AVERAGE(P385:R385))</f>
        <v/>
      </c>
      <c r="K385" s="195">
        <f>IF(OR($I385="",J385=""),"",IF(OR(ISTEXT(J385),$E$382="N/A",$E$382="Not Avail.",$E$382="Not Acc.",$E$382="N/L",$I385="N/A",$I385="Not Avail.",$I385="Not Acc.",$I385="N/L"),"",J385*IFERROR(INDEX('{Dropdowns}'!$J:$J,MATCH($E$382&amp;"|"&amp;$I385,'{Dropdowns}'!$H:$H,0)),0)*IFERROR(INDEX('{Dropdowns}'!$K:$K,MATCH($E$382&amp;"|"&amp;$I385,'{Dropdowns}'!$H:$H,0)),0)))</f>
        <v/>
      </c>
      <c r="L385" s="195">
        <f>IF(COUNT(S385:U385)=0,"",AVERAGE(S385:U385))</f>
        <v/>
      </c>
      <c r="M385" s="195">
        <f>IF(OR($I385="",L385=""),"",IF(OR(ISTEXT(L385),$E$382="N/A",$E$382="Not Avail.",$E$382="Not Acc.",$E$382="N/L",$I385="N/A",$I385="Not Avail.",$I385="Not Acc.",$I385="N/L"),"",L385*IFERROR(INDEX('{Dropdowns}'!$J:$J,MATCH($E$382&amp;"|"&amp;$I385,'{Dropdowns}'!$H:$H,0)),0)*IFERROR(INDEX('{Dropdowns}'!$K:$K,MATCH($E$382&amp;"|"&amp;$I385,'{Dropdowns}'!$H:$H,0)),0)))</f>
        <v/>
      </c>
      <c r="P385" s="451" t="n"/>
    </row>
    <row r="386" ht="13.35" customHeight="1" s="162">
      <c r="B386" s="195">
        <f>IF(E373=0,"", E373)</f>
        <v/>
      </c>
      <c r="C386" s="173" t="n"/>
      <c r="D386" s="195">
        <f>IF(SUM(K374:K387)=0,"",SUM(K374:K387))</f>
        <v/>
      </c>
      <c r="E386" s="173" t="n"/>
      <c r="F386" s="195">
        <f>IF(SUM(M374:M387)=0,"",SUM(M374:M387))</f>
        <v/>
      </c>
      <c r="G386" s="173" t="n"/>
      <c r="H386" s="68">
        <f>IF(OR(B386="",B386=0),"",IF(F386="",IF(D386="","",IF(OR(ISTEXT(D386),ISTEXT(B386)),"",D386/B386)),IF(OR(ISTEXT(F386),ISTEXT(B386)),"",F386/B386)))</f>
        <v/>
      </c>
      <c r="I386" s="291" t="n"/>
      <c r="J386" s="195">
        <f>IF(COUNT(P386:R386)=0,"",AVERAGE(P386:R386))</f>
        <v/>
      </c>
      <c r="K386" s="195">
        <f>IF(OR($I386="",J386=""),"",IF(OR(ISTEXT(J386),$E$382="N/A",$E$382="Not Avail.",$E$382="Not Acc.",$E$382="N/L",$I386="N/A",$I386="Not Avail.",$I386="Not Acc.",$I386="N/L"),"",J386*IFERROR(INDEX('{Dropdowns}'!$J:$J,MATCH($E$382&amp;"|"&amp;$I386,'{Dropdowns}'!$H:$H,0)),0)*IFERROR(INDEX('{Dropdowns}'!$K:$K,MATCH($E$382&amp;"|"&amp;$I386,'{Dropdowns}'!$H:$H,0)),0)))</f>
        <v/>
      </c>
      <c r="L386" s="195">
        <f>IF(COUNT(S386:U386)=0,"",AVERAGE(S386:U386))</f>
        <v/>
      </c>
      <c r="M386" s="195">
        <f>IF(OR($I386="",L386=""),"",IF(OR(ISTEXT(L386),$E$382="N/A",$E$382="Not Avail.",$E$382="Not Acc.",$E$382="N/L",$I386="N/A",$I386="Not Avail.",$I386="Not Acc.",$I386="N/L"),"",L386*IFERROR(INDEX('{Dropdowns}'!$J:$J,MATCH($E$382&amp;"|"&amp;$I386,'{Dropdowns}'!$H:$H,0)),0)*IFERROR(INDEX('{Dropdowns}'!$K:$K,MATCH($E$382&amp;"|"&amp;$I386,'{Dropdowns}'!$H:$H,0)),0)))</f>
        <v/>
      </c>
      <c r="P386" s="455" t="n"/>
    </row>
    <row r="387" ht="13.35" customHeight="1" s="162">
      <c r="B387" s="195" t="inlineStr">
        <is>
          <t>CFM / ft</t>
        </is>
      </c>
      <c r="C387" s="173" t="n"/>
      <c r="D387" s="195">
        <f>IF(OR(D386="",E375="",E375=0),"",IF(OR(ISTEXT(D386),ISTEXT(E375)),"",D386/E375))</f>
        <v/>
      </c>
      <c r="E387" s="173" t="n"/>
      <c r="F387" s="195">
        <f>IF(OR(F386="",E375="",E375=0),"",IF(OR(ISTEXT(F386),ISTEXT(E375)),"",F386/E375))</f>
        <v/>
      </c>
      <c r="G387" s="173" t="n"/>
      <c r="I387" s="291" t="n"/>
      <c r="J387" s="195">
        <f>IF(COUNT(P387:R387)=0,"",AVERAGE(P387:R387))</f>
        <v/>
      </c>
      <c r="K387" s="195">
        <f>IF(OR($I387="",J387=""),"",IF(OR(ISTEXT(J387),$E$382="N/A",$E$382="Not Avail.",$E$382="Not Acc.",$E$382="N/L",$I387="N/A",$I387="Not Avail.",$I387="Not Acc.",$I387="N/L"),"",J387*IFERROR(INDEX('{Dropdowns}'!$J:$J,MATCH($E$382&amp;"|"&amp;$I387,'{Dropdowns}'!$H:$H,0)),0)*IFERROR(INDEX('{Dropdowns}'!$K:$K,MATCH($E$382&amp;"|"&amp;$I387,'{Dropdowns}'!$H:$H,0)),0)))</f>
        <v/>
      </c>
      <c r="L387" s="195">
        <f>IF(COUNT(S387:U387)=0,"",AVERAGE(S387:U387))</f>
        <v/>
      </c>
      <c r="M387" s="195">
        <f>IF(OR($I387="",L387=""),"",IF(OR(ISTEXT(L387),$E$382="N/A",$E$382="Not Avail.",$E$382="Not Acc.",$E$382="N/L",$I387="N/A",$I387="Not Avail.",$I387="Not Acc.",$I387="N/L"),"",L387*IFERROR(INDEX('{Dropdowns}'!$J:$J,MATCH($E$382&amp;"|"&amp;$I387,'{Dropdowns}'!$H:$H,0)),0)*IFERROR(INDEX('{Dropdowns}'!$K:$K,MATCH($E$382&amp;"|"&amp;$I387,'{Dropdowns}'!$H:$H,0)),0)))</f>
        <v/>
      </c>
    </row>
    <row r="388"/>
    <row r="389"/>
    <row r="390" ht="13.35" customHeight="1" s="162">
      <c r="B390" s="472" t="inlineStr">
        <is>
          <t>Remarks</t>
        </is>
      </c>
      <c r="C390" s="173" t="n"/>
      <c r="D390" s="234" t="n"/>
      <c r="E390" s="174" t="n"/>
      <c r="F390" s="174" t="n"/>
      <c r="G390" s="174" t="n"/>
      <c r="H390" s="174" t="n"/>
      <c r="I390" s="174" t="n"/>
      <c r="J390" s="174" t="n"/>
      <c r="K390" s="174" t="n"/>
      <c r="L390" s="174" t="n"/>
      <c r="M390" s="173" t="n"/>
    </row>
    <row r="391" ht="13.35" customHeight="1" s="162">
      <c r="B391" s="154" t="n"/>
      <c r="C391" s="174" t="n"/>
      <c r="D391" s="174" t="n"/>
      <c r="E391" s="174" t="n"/>
      <c r="F391" s="174" t="n"/>
      <c r="G391" s="174" t="n"/>
      <c r="H391" s="174" t="n"/>
      <c r="I391" s="174" t="n"/>
      <c r="J391" s="174" t="n"/>
      <c r="K391" s="174" t="n"/>
      <c r="L391" s="174" t="n"/>
      <c r="M391" s="173" t="n"/>
    </row>
    <row r="392" ht="13.35" customHeight="1" s="162">
      <c r="B392" s="154" t="n"/>
      <c r="C392" s="174" t="n"/>
      <c r="D392" s="174" t="n"/>
      <c r="E392" s="174" t="n"/>
      <c r="F392" s="174" t="n"/>
      <c r="G392" s="174" t="n"/>
      <c r="H392" s="174" t="n"/>
      <c r="I392" s="174" t="n"/>
      <c r="J392" s="174" t="n"/>
      <c r="K392" s="174" t="n"/>
      <c r="L392" s="174" t="n"/>
      <c r="M392" s="173" t="n"/>
    </row>
    <row r="393" ht="13.35" customHeight="1" s="162">
      <c r="B393" s="154" t="n"/>
      <c r="C393" s="174" t="n"/>
      <c r="D393" s="174" t="n"/>
      <c r="E393" s="174" t="n"/>
      <c r="F393" s="174" t="n"/>
      <c r="G393" s="174" t="n"/>
      <c r="H393" s="174" t="n"/>
      <c r="I393" s="174" t="n"/>
      <c r="J393" s="174" t="n"/>
      <c r="K393" s="174" t="n"/>
      <c r="L393" s="174" t="n"/>
      <c r="M393" s="173" t="n"/>
    </row>
    <row r="394" ht="13.35" customHeight="1" s="162">
      <c r="B394" s="154" t="n"/>
      <c r="C394" s="174" t="n"/>
      <c r="D394" s="174" t="n"/>
      <c r="E394" s="174" t="n"/>
      <c r="F394" s="174" t="n"/>
      <c r="G394" s="174" t="n"/>
      <c r="H394" s="174" t="n"/>
      <c r="I394" s="174" t="n"/>
      <c r="J394" s="174" t="n"/>
      <c r="K394" s="174" t="n"/>
      <c r="L394" s="174" t="n"/>
      <c r="M394" s="173" t="n"/>
    </row>
    <row r="395"/>
    <row r="396" ht="13.35" customHeight="1" s="162">
      <c r="B396" s="200" t="inlineStr">
        <is>
          <t>System</t>
        </is>
      </c>
      <c r="C396" s="403" t="n"/>
      <c r="D396" s="209">
        <f>IF('{Equipment Data Entry}'!B142="","",'{Equipment Data Entry}'!B142)</f>
        <v/>
      </c>
      <c r="E396" s="418" t="n"/>
      <c r="F396" s="403" t="n"/>
      <c r="G396" s="200" t="inlineStr">
        <is>
          <t>Service</t>
        </is>
      </c>
      <c r="H396" s="403" t="n"/>
      <c r="I396" s="210">
        <f>IF('{Equipment Data Entry}'!C142="","",'{Equipment Data Entry}'!C142)</f>
        <v/>
      </c>
      <c r="J396" s="418" t="n"/>
      <c r="K396" s="418" t="n"/>
      <c r="L396" s="418" t="n"/>
      <c r="M396" s="403" t="n"/>
      <c r="P396" s="448" t="inlineStr">
        <is>
          <t>Technician Notes</t>
        </is>
      </c>
    </row>
    <row r="397" ht="13.35" customHeight="1" s="162">
      <c r="B397" s="422" t="n"/>
      <c r="C397" s="423" t="n"/>
      <c r="D397" s="422" t="n"/>
      <c r="E397" s="424" t="n"/>
      <c r="F397" s="423" t="n"/>
      <c r="G397" s="422" t="n"/>
      <c r="H397" s="423" t="n"/>
      <c r="I397" s="422" t="n"/>
      <c r="J397" s="424" t="n"/>
      <c r="K397" s="424" t="n"/>
      <c r="L397" s="424" t="n"/>
      <c r="M397" s="423" t="n"/>
      <c r="P397" s="451" t="n"/>
    </row>
    <row r="398" ht="13.35" customHeight="1" s="162">
      <c r="B398" s="5" t="n"/>
      <c r="C398" s="5" t="n"/>
      <c r="P398" s="451" t="n"/>
    </row>
    <row r="399" ht="13.35" customHeight="1" s="162">
      <c r="B399" s="188" t="inlineStr">
        <is>
          <t>Design Information</t>
        </is>
      </c>
      <c r="C399" s="174" t="n"/>
      <c r="D399" s="174" t="n"/>
      <c r="E399" s="174" t="n"/>
      <c r="F399" s="174" t="n"/>
      <c r="G399" s="173" t="n"/>
      <c r="I399" s="188" t="inlineStr">
        <is>
          <t>Hood Airflow</t>
        </is>
      </c>
      <c r="J399" s="174" t="n"/>
      <c r="K399" s="174" t="n"/>
      <c r="L399" s="174" t="n"/>
      <c r="M399" s="173" t="n"/>
      <c r="P399" s="451" t="n"/>
    </row>
    <row r="400" ht="13.35" customHeight="1" s="162">
      <c r="B400" s="289" t="inlineStr">
        <is>
          <t>Hood Manufacturer</t>
        </is>
      </c>
      <c r="C400" s="174" t="n"/>
      <c r="D400" s="173" t="n"/>
      <c r="E400" s="288" t="n"/>
      <c r="F400" s="174" t="n"/>
      <c r="G400" s="173" t="n"/>
      <c r="I400" s="290" t="inlineStr">
        <is>
          <t>Filter Size</t>
        </is>
      </c>
      <c r="J400" s="290" t="inlineStr">
        <is>
          <t>Initial VEL</t>
        </is>
      </c>
      <c r="K400" s="290" t="inlineStr">
        <is>
          <t>Initial CFM</t>
        </is>
      </c>
      <c r="L400" s="290" t="inlineStr">
        <is>
          <t>Final VEL</t>
        </is>
      </c>
      <c r="M400" s="290" t="inlineStr">
        <is>
          <t>Final CFM</t>
        </is>
      </c>
      <c r="P400" s="469" t="inlineStr">
        <is>
          <t>Velocity readings (fpm) – 3 per filter for Airfoil; J/L average them (or type a single value over the formula)</t>
        </is>
      </c>
    </row>
    <row r="401" ht="13.35" customHeight="1" s="162">
      <c r="B401" s="289" t="inlineStr">
        <is>
          <t>Design Airflow (CFM)</t>
        </is>
      </c>
      <c r="C401" s="174" t="n"/>
      <c r="D401" s="173" t="n"/>
      <c r="E401" s="288" t="n"/>
      <c r="F401" s="174" t="n"/>
      <c r="G401" s="173" t="n"/>
      <c r="I401" s="440" t="n"/>
      <c r="J401" s="440" t="n"/>
      <c r="K401" s="440" t="n"/>
      <c r="L401" s="440" t="n"/>
      <c r="M401" s="440" t="n"/>
      <c r="P401" s="470" t="inlineStr">
        <is>
          <t>Init 1</t>
        </is>
      </c>
      <c r="Q401" s="471" t="inlineStr">
        <is>
          <t>Init 2</t>
        </is>
      </c>
      <c r="R401" s="471" t="inlineStr">
        <is>
          <t>Init 3</t>
        </is>
      </c>
      <c r="S401" s="471" t="inlineStr">
        <is>
          <t>Final 1</t>
        </is>
      </c>
      <c r="T401" s="471" t="inlineStr">
        <is>
          <t>Final 2</t>
        </is>
      </c>
      <c r="U401" s="471" t="inlineStr">
        <is>
          <t>Final 3</t>
        </is>
      </c>
    </row>
    <row r="402" ht="13.35" customHeight="1" s="162">
      <c r="B402" s="289" t="inlineStr">
        <is>
          <t>Associated Exhaust Fan</t>
        </is>
      </c>
      <c r="C402" s="174" t="n"/>
      <c r="D402" s="173" t="n"/>
      <c r="E402" s="288" t="n"/>
      <c r="F402" s="174" t="n"/>
      <c r="G402" s="173" t="n"/>
      <c r="I402" s="291" t="n"/>
      <c r="J402" s="195">
        <f>IF(COUNT(P402:R402)=0,"",AVERAGE(P402:R402))</f>
        <v/>
      </c>
      <c r="K402" s="195">
        <f>IF(OR($I402="",J402=""),"",IF(OR(ISTEXT(J402),$E$410="N/A",$E$410="Not Avail.",$E$410="Not Acc.",$E$410="N/L",$I402="N/A",$I402="Not Avail.",$I402="Not Acc.",$I402="N/L"),"",J402*IFERROR(INDEX('{Dropdowns}'!$J:$J,MATCH($E$410&amp;"|"&amp;$I402,'{Dropdowns}'!$H:$H,0)),0)*IFERROR(INDEX('{Dropdowns}'!$K:$K,MATCH($E$410&amp;"|"&amp;$I402,'{Dropdowns}'!$H:$H,0)),0)))</f>
        <v/>
      </c>
      <c r="L402" s="195">
        <f>IF(COUNT(S402:U402)=0,"",AVERAGE(S402:U402))</f>
        <v/>
      </c>
      <c r="M402" s="195">
        <f>IF(OR($I402="",L402=""),"",IF(OR(ISTEXT(L402),$E$410="N/A",$E$410="Not Avail.",$E$410="Not Acc.",$E$410="N/L",$I402="N/A",$I402="Not Avail.",$I402="Not Acc.",$I402="N/L"),"",L402*IFERROR(INDEX('{Dropdowns}'!$J:$J,MATCH($E$410&amp;"|"&amp;$I402,'{Dropdowns}'!$H:$H,0)),0)*IFERROR(INDEX('{Dropdowns}'!$K:$K,MATCH($E$410&amp;"|"&amp;$I402,'{Dropdowns}'!$H:$H,0)),0)))</f>
        <v/>
      </c>
      <c r="P402" s="451" t="n"/>
    </row>
    <row r="403" ht="13.35" customHeight="1" s="162">
      <c r="B403" s="289" t="inlineStr">
        <is>
          <t>Hood Length (ft)</t>
        </is>
      </c>
      <c r="C403" s="174" t="n"/>
      <c r="D403" s="173" t="n"/>
      <c r="E403" s="288">
        <f>IF('{Equipment Data Entry}'!I142="","",'{Equipment Data Entry}'!I142)</f>
        <v/>
      </c>
      <c r="F403" s="174" t="n"/>
      <c r="G403" s="173" t="n"/>
      <c r="I403" s="291" t="n"/>
      <c r="J403" s="195">
        <f>IF(COUNT(P403:R403)=0,"",AVERAGE(P403:R403))</f>
        <v/>
      </c>
      <c r="K403" s="195">
        <f>IF(OR($I403="",J403=""),"",IF(OR(ISTEXT(J403),$E$410="N/A",$E$410="Not Avail.",$E$410="Not Acc.",$E$410="N/L",$I403="N/A",$I403="Not Avail.",$I403="Not Acc.",$I403="N/L"),"",J403*IFERROR(INDEX('{Dropdowns}'!$J:$J,MATCH($E$410&amp;"|"&amp;$I403,'{Dropdowns}'!$H:$H,0)),0)*IFERROR(INDEX('{Dropdowns}'!$K:$K,MATCH($E$410&amp;"|"&amp;$I403,'{Dropdowns}'!$H:$H,0)),0)))</f>
        <v/>
      </c>
      <c r="L403" s="195">
        <f>IF(COUNT(S403:U403)=0,"",AVERAGE(S403:U403))</f>
        <v/>
      </c>
      <c r="M403" s="195">
        <f>IF(OR($I403="",L403=""),"",IF(OR(ISTEXT(L403),$E$410="N/A",$E$410="Not Avail.",$E$410="Not Acc.",$E$410="N/L",$I403="N/A",$I403="Not Avail.",$I403="Not Acc.",$I403="N/L"),"",L403*IFERROR(INDEX('{Dropdowns}'!$J:$J,MATCH($E$410&amp;"|"&amp;$I403,'{Dropdowns}'!$H:$H,0)),0)*IFERROR(INDEX('{Dropdowns}'!$K:$K,MATCH($E$410&amp;"|"&amp;$I403,'{Dropdowns}'!$H:$H,0)),0)))</f>
        <v/>
      </c>
      <c r="P403" s="451" t="n"/>
    </row>
    <row r="404" ht="13.35" customHeight="1" s="162">
      <c r="B404" s="188" t="inlineStr">
        <is>
          <t>Hood Data</t>
        </is>
      </c>
      <c r="C404" s="174" t="n"/>
      <c r="D404" s="174" t="n"/>
      <c r="E404" s="174" t="n"/>
      <c r="F404" s="174" t="n"/>
      <c r="G404" s="173" t="n"/>
      <c r="I404" s="291" t="n"/>
      <c r="J404" s="195">
        <f>IF(COUNT(P404:R404)=0,"",AVERAGE(P404:R404))</f>
        <v/>
      </c>
      <c r="K404" s="195">
        <f>IF(OR($I404="",J404=""),"",IF(OR(ISTEXT(J404),$E$410="N/A",$E$410="Not Avail.",$E$410="Not Acc.",$E$410="N/L",$I404="N/A",$I404="Not Avail.",$I404="Not Acc.",$I404="N/L"),"",J404*IFERROR(INDEX('{Dropdowns}'!$J:$J,MATCH($E$410&amp;"|"&amp;$I404,'{Dropdowns}'!$H:$H,0)),0)*IFERROR(INDEX('{Dropdowns}'!$K:$K,MATCH($E$410&amp;"|"&amp;$I404,'{Dropdowns}'!$H:$H,0)),0)))</f>
        <v/>
      </c>
      <c r="L404" s="195">
        <f>IF(COUNT(S404:U404)=0,"",AVERAGE(S404:U404))</f>
        <v/>
      </c>
      <c r="M404" s="195">
        <f>IF(OR($I404="",L404=""),"",IF(OR(ISTEXT(L404),$E$410="N/A",$E$410="Not Avail.",$E$410="Not Acc.",$E$410="N/L",$I404="N/A",$I404="Not Avail.",$I404="Not Acc.",$I404="N/L"),"",L404*IFERROR(INDEX('{Dropdowns}'!$J:$J,MATCH($E$410&amp;"|"&amp;$I404,'{Dropdowns}'!$H:$H,0)),0)*IFERROR(INDEX('{Dropdowns}'!$K:$K,MATCH($E$410&amp;"|"&amp;$I404,'{Dropdowns}'!$H:$H,0)),0)))</f>
        <v/>
      </c>
      <c r="P404" s="451" t="n"/>
    </row>
    <row r="405" ht="13.35" customHeight="1" s="162">
      <c r="B405" s="289" t="inlineStr">
        <is>
          <t>Manufacturer</t>
        </is>
      </c>
      <c r="C405" s="174" t="n"/>
      <c r="D405" s="173" t="n"/>
      <c r="E405" s="288" t="n"/>
      <c r="F405" s="174" t="n"/>
      <c r="G405" s="173" t="n"/>
      <c r="I405" s="291" t="n"/>
      <c r="J405" s="195">
        <f>IF(COUNT(P405:R405)=0,"",AVERAGE(P405:R405))</f>
        <v/>
      </c>
      <c r="K405" s="195">
        <f>IF(OR($I405="",J405=""),"",IF(OR(ISTEXT(J405),$E$410="N/A",$E$410="Not Avail.",$E$410="Not Acc.",$E$410="N/L",$I405="N/A",$I405="Not Avail.",$I405="Not Acc.",$I405="N/L"),"",J405*IFERROR(INDEX('{Dropdowns}'!$J:$J,MATCH($E$410&amp;"|"&amp;$I405,'{Dropdowns}'!$H:$H,0)),0)*IFERROR(INDEX('{Dropdowns}'!$K:$K,MATCH($E$410&amp;"|"&amp;$I405,'{Dropdowns}'!$H:$H,0)),0)))</f>
        <v/>
      </c>
      <c r="L405" s="195">
        <f>IF(COUNT(S405:U405)=0,"",AVERAGE(S405:U405))</f>
        <v/>
      </c>
      <c r="M405" s="195">
        <f>IF(OR($I405="",L405=""),"",IF(OR(ISTEXT(L405),$E$410="N/A",$E$410="Not Avail.",$E$410="Not Acc.",$E$410="N/L",$I405="N/A",$I405="Not Avail.",$I405="Not Acc.",$I405="N/L"),"",L405*IFERROR(INDEX('{Dropdowns}'!$J:$J,MATCH($E$410&amp;"|"&amp;$I405,'{Dropdowns}'!$H:$H,0)),0)*IFERROR(INDEX('{Dropdowns}'!$K:$K,MATCH($E$410&amp;"|"&amp;$I405,'{Dropdowns}'!$H:$H,0)),0)))</f>
        <v/>
      </c>
      <c r="P405" s="451" t="n"/>
    </row>
    <row r="406" ht="13.35" customHeight="1" s="162">
      <c r="B406" s="289" t="inlineStr">
        <is>
          <t>Model Number</t>
        </is>
      </c>
      <c r="C406" s="174" t="n"/>
      <c r="D406" s="173" t="n"/>
      <c r="E406" s="288" t="n"/>
      <c r="F406" s="174" t="n"/>
      <c r="G406" s="173" t="n"/>
      <c r="I406" s="291" t="n"/>
      <c r="J406" s="195">
        <f>IF(COUNT(P406:R406)=0,"",AVERAGE(P406:R406))</f>
        <v/>
      </c>
      <c r="K406" s="195">
        <f>IF(OR($I406="",J406=""),"",IF(OR(ISTEXT(J406),$E$410="N/A",$E$410="Not Avail.",$E$410="Not Acc.",$E$410="N/L",$I406="N/A",$I406="Not Avail.",$I406="Not Acc.",$I406="N/L"),"",J406*IFERROR(INDEX('{Dropdowns}'!$J:$J,MATCH($E$410&amp;"|"&amp;$I406,'{Dropdowns}'!$H:$H,0)),0)*IFERROR(INDEX('{Dropdowns}'!$K:$K,MATCH($E$410&amp;"|"&amp;$I406,'{Dropdowns}'!$H:$H,0)),0)))</f>
        <v/>
      </c>
      <c r="L406" s="195">
        <f>IF(COUNT(S406:U406)=0,"",AVERAGE(S406:U406))</f>
        <v/>
      </c>
      <c r="M406" s="195">
        <f>IF(OR($I406="",L406=""),"",IF(OR(ISTEXT(L406),$E$410="N/A",$E$410="Not Avail.",$E$410="Not Acc.",$E$410="N/L",$I406="N/A",$I406="Not Avail.",$I406="Not Acc.",$I406="N/L"),"",L406*IFERROR(INDEX('{Dropdowns}'!$J:$J,MATCH($E$410&amp;"|"&amp;$I406,'{Dropdowns}'!$H:$H,0)),0)*IFERROR(INDEX('{Dropdowns}'!$K:$K,MATCH($E$410&amp;"|"&amp;$I406,'{Dropdowns}'!$H:$H,0)),0)))</f>
        <v/>
      </c>
      <c r="P406" s="451" t="n"/>
    </row>
    <row r="407" ht="13.35" customHeight="1" s="162">
      <c r="B407" s="289" t="inlineStr">
        <is>
          <t>Serial Number</t>
        </is>
      </c>
      <c r="C407" s="174" t="n"/>
      <c r="D407" s="173" t="n"/>
      <c r="E407" s="288" t="n"/>
      <c r="F407" s="174" t="n"/>
      <c r="G407" s="173" t="n"/>
      <c r="I407" s="291" t="n"/>
      <c r="J407" s="195">
        <f>IF(COUNT(P407:R407)=0,"",AVERAGE(P407:R407))</f>
        <v/>
      </c>
      <c r="K407" s="195">
        <f>IF(OR($I407="",J407=""),"",IF(OR(ISTEXT(J407),$E$410="N/A",$E$410="Not Avail.",$E$410="Not Acc.",$E$410="N/L",$I407="N/A",$I407="Not Avail.",$I407="Not Acc.",$I407="N/L"),"",J407*IFERROR(INDEX('{Dropdowns}'!$J:$J,MATCH($E$410&amp;"|"&amp;$I407,'{Dropdowns}'!$H:$H,0)),0)*IFERROR(INDEX('{Dropdowns}'!$K:$K,MATCH($E$410&amp;"|"&amp;$I407,'{Dropdowns}'!$H:$H,0)),0)))</f>
        <v/>
      </c>
      <c r="L407" s="195">
        <f>IF(COUNT(S407:U407)=0,"",AVERAGE(S407:U407))</f>
        <v/>
      </c>
      <c r="M407" s="195">
        <f>IF(OR($I407="",L407=""),"",IF(OR(ISTEXT(L407),$E$410="N/A",$E$410="Not Avail.",$E$410="Not Acc.",$E$410="N/L",$I407="N/A",$I407="Not Avail.",$I407="Not Acc.",$I407="N/L"),"",L407*IFERROR(INDEX('{Dropdowns}'!$J:$J,MATCH($E$410&amp;"|"&amp;$I407,'{Dropdowns}'!$H:$H,0)),0)*IFERROR(INDEX('{Dropdowns}'!$K:$K,MATCH($E$410&amp;"|"&amp;$I407,'{Dropdowns}'!$H:$H,0)),0)))</f>
        <v/>
      </c>
      <c r="P407" s="451" t="n"/>
    </row>
    <row r="408" ht="13.35" customHeight="1" s="162">
      <c r="B408" s="289" t="inlineStr">
        <is>
          <t>Hood Type</t>
        </is>
      </c>
      <c r="C408" s="174" t="n"/>
      <c r="D408" s="173" t="n"/>
      <c r="E408" s="288" t="n"/>
      <c r="F408" s="174" t="n"/>
      <c r="G408" s="173" t="n"/>
      <c r="I408" s="291" t="n"/>
      <c r="J408" s="195">
        <f>IF(COUNT(P408:R408)=0,"",AVERAGE(P408:R408))</f>
        <v/>
      </c>
      <c r="K408" s="195">
        <f>IF(OR($I408="",J408=""),"",IF(OR(ISTEXT(J408),$E$410="N/A",$E$410="Not Avail.",$E$410="Not Acc.",$E$410="N/L",$I408="N/A",$I408="Not Avail.",$I408="Not Acc.",$I408="N/L"),"",J408*IFERROR(INDEX('{Dropdowns}'!$J:$J,MATCH($E$410&amp;"|"&amp;$I408,'{Dropdowns}'!$H:$H,0)),0)*IFERROR(INDEX('{Dropdowns}'!$K:$K,MATCH($E$410&amp;"|"&amp;$I408,'{Dropdowns}'!$H:$H,0)),0)))</f>
        <v/>
      </c>
      <c r="L408" s="195">
        <f>IF(COUNT(S408:U408)=0,"",AVERAGE(S408:U408))</f>
        <v/>
      </c>
      <c r="M408" s="195">
        <f>IF(OR($I408="",L408=""),"",IF(OR(ISTEXT(L408),$E$410="N/A",$E$410="Not Avail.",$E$410="Not Acc.",$E$410="N/L",$I408="N/A",$I408="Not Avail.",$I408="Not Acc.",$I408="N/L"),"",L408*IFERROR(INDEX('{Dropdowns}'!$J:$J,MATCH($E$410&amp;"|"&amp;$I408,'{Dropdowns}'!$H:$H,0)),0)*IFERROR(INDEX('{Dropdowns}'!$K:$K,MATCH($E$410&amp;"|"&amp;$I408,'{Dropdowns}'!$H:$H,0)),0)))</f>
        <v/>
      </c>
      <c r="P408" s="451" t="n"/>
    </row>
    <row r="409" ht="13.35" customHeight="1" s="162">
      <c r="B409" s="289" t="inlineStr">
        <is>
          <t>Filter Manufacturer</t>
        </is>
      </c>
      <c r="C409" s="174" t="n"/>
      <c r="D409" s="173" t="n"/>
      <c r="E409" s="288" t="n"/>
      <c r="F409" s="174" t="n"/>
      <c r="G409" s="173" t="n"/>
      <c r="I409" s="291" t="n"/>
      <c r="J409" s="195">
        <f>IF(COUNT(P409:R409)=0,"",AVERAGE(P409:R409))</f>
        <v/>
      </c>
      <c r="K409" s="195">
        <f>IF(OR($I409="",J409=""),"",IF(OR(ISTEXT(J409),$E$410="N/A",$E$410="Not Avail.",$E$410="Not Acc.",$E$410="N/L",$I409="N/A",$I409="Not Avail.",$I409="Not Acc.",$I409="N/L"),"",J409*IFERROR(INDEX('{Dropdowns}'!$J:$J,MATCH($E$410&amp;"|"&amp;$I409,'{Dropdowns}'!$H:$H,0)),0)*IFERROR(INDEX('{Dropdowns}'!$K:$K,MATCH($E$410&amp;"|"&amp;$I409,'{Dropdowns}'!$H:$H,0)),0)))</f>
        <v/>
      </c>
      <c r="L409" s="195">
        <f>IF(COUNT(S409:U409)=0,"",AVERAGE(S409:U409))</f>
        <v/>
      </c>
      <c r="M409" s="195">
        <f>IF(OR($I409="",L409=""),"",IF(OR(ISTEXT(L409),$E$410="N/A",$E$410="Not Avail.",$E$410="Not Acc.",$E$410="N/L",$I409="N/A",$I409="Not Avail.",$I409="Not Acc.",$I409="N/L"),"",L409*IFERROR(INDEX('{Dropdowns}'!$J:$J,MATCH($E$410&amp;"|"&amp;$I409,'{Dropdowns}'!$H:$H,0)),0)*IFERROR(INDEX('{Dropdowns}'!$K:$K,MATCH($E$410&amp;"|"&amp;$I409,'{Dropdowns}'!$H:$H,0)),0)))</f>
        <v/>
      </c>
      <c r="P409" s="451" t="n"/>
    </row>
    <row r="410" ht="13.35" customHeight="1" s="162">
      <c r="B410" s="289" t="inlineStr">
        <is>
          <t>Filter Type</t>
        </is>
      </c>
      <c r="C410" s="174" t="n"/>
      <c r="D410" s="173" t="n"/>
      <c r="E410" s="291" t="n"/>
      <c r="F410" s="174" t="n"/>
      <c r="G410" s="173" t="n"/>
      <c r="I410" s="291" t="n"/>
      <c r="J410" s="195">
        <f>IF(COUNT(P410:R410)=0,"",AVERAGE(P410:R410))</f>
        <v/>
      </c>
      <c r="K410" s="195">
        <f>IF(OR($I410="",J410=""),"",IF(OR(ISTEXT(J410),$E$410="N/A",$E$410="Not Avail.",$E$410="Not Acc.",$E$410="N/L",$I410="N/A",$I410="Not Avail.",$I410="Not Acc.",$I410="N/L"),"",J410*IFERROR(INDEX('{Dropdowns}'!$J:$J,MATCH($E$410&amp;"|"&amp;$I410,'{Dropdowns}'!$H:$H,0)),0)*IFERROR(INDEX('{Dropdowns}'!$K:$K,MATCH($E$410&amp;"|"&amp;$I410,'{Dropdowns}'!$H:$H,0)),0)))</f>
        <v/>
      </c>
      <c r="L410" s="195">
        <f>IF(COUNT(S410:U410)=0,"",AVERAGE(S410:U410))</f>
        <v/>
      </c>
      <c r="M410" s="195">
        <f>IF(OR($I410="",L410=""),"",IF(OR(ISTEXT(L410),$E$410="N/A",$E$410="Not Avail.",$E$410="Not Acc.",$E$410="N/L",$I410="N/A",$I410="Not Avail.",$I410="Not Acc.",$I410="N/L"),"",L410*IFERROR(INDEX('{Dropdowns}'!$J:$J,MATCH($E$410&amp;"|"&amp;$I410,'{Dropdowns}'!$H:$H,0)),0)*IFERROR(INDEX('{Dropdowns}'!$K:$K,MATCH($E$410&amp;"|"&amp;$I410,'{Dropdowns}'!$H:$H,0)),0)))</f>
        <v/>
      </c>
      <c r="P410" s="451" t="n"/>
    </row>
    <row r="411" ht="13.35" customHeight="1" s="162">
      <c r="B411" s="289" t="inlineStr">
        <is>
          <t>Instrument</t>
        </is>
      </c>
      <c r="C411" s="174" t="n"/>
      <c r="D411" s="173" t="n"/>
      <c r="E411" s="288" t="n"/>
      <c r="F411" s="174" t="n"/>
      <c r="G411" s="173" t="n"/>
      <c r="I411" s="291" t="n"/>
      <c r="J411" s="195">
        <f>IF(COUNT(P411:R411)=0,"",AVERAGE(P411:R411))</f>
        <v/>
      </c>
      <c r="K411" s="195">
        <f>IF(OR($I411="",J411=""),"",IF(OR(ISTEXT(J411),$E$410="N/A",$E$410="Not Avail.",$E$410="Not Acc.",$E$410="N/L",$I411="N/A",$I411="Not Avail.",$I411="Not Acc.",$I411="N/L"),"",J411*IFERROR(INDEX('{Dropdowns}'!$J:$J,MATCH($E$410&amp;"|"&amp;$I411,'{Dropdowns}'!$H:$H,0)),0)*IFERROR(INDEX('{Dropdowns}'!$K:$K,MATCH($E$410&amp;"|"&amp;$I411,'{Dropdowns}'!$H:$H,0)),0)))</f>
        <v/>
      </c>
      <c r="L411" s="195">
        <f>IF(COUNT(S411:U411)=0,"",AVERAGE(S411:U411))</f>
        <v/>
      </c>
      <c r="M411" s="195">
        <f>IF(OR($I411="",L411=""),"",IF(OR(ISTEXT(L411),$E$410="N/A",$E$410="Not Avail.",$E$410="Not Acc.",$E$410="N/L",$I411="N/A",$I411="Not Avail.",$I411="Not Acc.",$I411="N/L"),"",L411*IFERROR(INDEX('{Dropdowns}'!$J:$J,MATCH($E$410&amp;"|"&amp;$I411,'{Dropdowns}'!$H:$H,0)),0)*IFERROR(INDEX('{Dropdowns}'!$K:$K,MATCH($E$410&amp;"|"&amp;$I411,'{Dropdowns}'!$H:$H,0)),0)))</f>
        <v/>
      </c>
      <c r="P411" s="451" t="n"/>
    </row>
    <row r="412" ht="13.35" customHeight="1" s="162">
      <c r="B412" s="188" t="inlineStr">
        <is>
          <t>Hood Airflow Totals</t>
        </is>
      </c>
      <c r="C412" s="174" t="n"/>
      <c r="D412" s="174" t="n"/>
      <c r="E412" s="174" t="n"/>
      <c r="F412" s="174" t="n"/>
      <c r="G412" s="173" t="n"/>
      <c r="I412" s="291" t="n"/>
      <c r="J412" s="195">
        <f>IF(COUNT(P412:R412)=0,"",AVERAGE(P412:R412))</f>
        <v/>
      </c>
      <c r="K412" s="195">
        <f>IF(OR($I412="",J412=""),"",IF(OR(ISTEXT(J412),$E$410="N/A",$E$410="Not Avail.",$E$410="Not Acc.",$E$410="N/L",$I412="N/A",$I412="Not Avail.",$I412="Not Acc.",$I412="N/L"),"",J412*IFERROR(INDEX('{Dropdowns}'!$J:$J,MATCH($E$410&amp;"|"&amp;$I412,'{Dropdowns}'!$H:$H,0)),0)*IFERROR(INDEX('{Dropdowns}'!$K:$K,MATCH($E$410&amp;"|"&amp;$I412,'{Dropdowns}'!$H:$H,0)),0)))</f>
        <v/>
      </c>
      <c r="L412" s="195">
        <f>IF(COUNT(S412:U412)=0,"",AVERAGE(S412:U412))</f>
        <v/>
      </c>
      <c r="M412" s="195">
        <f>IF(OR($I412="",L412=""),"",IF(OR(ISTEXT(L412),$E$410="N/A",$E$410="Not Avail.",$E$410="Not Acc.",$E$410="N/L",$I412="N/A",$I412="Not Avail.",$I412="Not Acc.",$I412="N/L"),"",L412*IFERROR(INDEX('{Dropdowns}'!$J:$J,MATCH($E$410&amp;"|"&amp;$I412,'{Dropdowns}'!$H:$H,0)),0)*IFERROR(INDEX('{Dropdowns}'!$K:$K,MATCH($E$410&amp;"|"&amp;$I412,'{Dropdowns}'!$H:$H,0)),0)))</f>
        <v/>
      </c>
      <c r="P412" s="451" t="n"/>
    </row>
    <row r="413" ht="13.35" customHeight="1" s="162">
      <c r="B413" s="292" t="inlineStr">
        <is>
          <t>Design</t>
        </is>
      </c>
      <c r="C413" s="173" t="n"/>
      <c r="D413" s="292" t="inlineStr">
        <is>
          <t>Initial</t>
        </is>
      </c>
      <c r="E413" s="173" t="n"/>
      <c r="F413" s="292" t="inlineStr">
        <is>
          <t>Final</t>
        </is>
      </c>
      <c r="G413" s="173" t="n"/>
      <c r="I413" s="291" t="n"/>
      <c r="J413" s="195">
        <f>IF(COUNT(P413:R413)=0,"",AVERAGE(P413:R413))</f>
        <v/>
      </c>
      <c r="K413" s="195">
        <f>IF(OR($I413="",J413=""),"",IF(OR(ISTEXT(J413),$E$410="N/A",$E$410="Not Avail.",$E$410="Not Acc.",$E$410="N/L",$I413="N/A",$I413="Not Avail.",$I413="Not Acc.",$I413="N/L"),"",J413*IFERROR(INDEX('{Dropdowns}'!$J:$J,MATCH($E$410&amp;"|"&amp;$I413,'{Dropdowns}'!$H:$H,0)),0)*IFERROR(INDEX('{Dropdowns}'!$K:$K,MATCH($E$410&amp;"|"&amp;$I413,'{Dropdowns}'!$H:$H,0)),0)))</f>
        <v/>
      </c>
      <c r="L413" s="195">
        <f>IF(COUNT(S413:U413)=0,"",AVERAGE(S413:U413))</f>
        <v/>
      </c>
      <c r="M413" s="195">
        <f>IF(OR($I413="",L413=""),"",IF(OR(ISTEXT(L413),$E$410="N/A",$E$410="Not Avail.",$E$410="Not Acc.",$E$410="N/L",$I413="N/A",$I413="Not Avail.",$I413="Not Acc.",$I413="N/L"),"",L413*IFERROR(INDEX('{Dropdowns}'!$J:$J,MATCH($E$410&amp;"|"&amp;$I413,'{Dropdowns}'!$H:$H,0)),0)*IFERROR(INDEX('{Dropdowns}'!$K:$K,MATCH($E$410&amp;"|"&amp;$I413,'{Dropdowns}'!$H:$H,0)),0)))</f>
        <v/>
      </c>
      <c r="P413" s="451" t="n"/>
    </row>
    <row r="414" ht="13.35" customHeight="1" s="162">
      <c r="B414" s="195">
        <f>IF(E401=0,"", E401)</f>
        <v/>
      </c>
      <c r="C414" s="173" t="n"/>
      <c r="D414" s="195">
        <f>IF(SUM(K402:K415)=0,"",SUM(K402:K415))</f>
        <v/>
      </c>
      <c r="E414" s="173" t="n"/>
      <c r="F414" s="195">
        <f>IF(SUM(M402:M415)=0,"",SUM(M402:M415))</f>
        <v/>
      </c>
      <c r="G414" s="173" t="n"/>
      <c r="H414" s="68">
        <f>IF(OR(B414="",B414=0),"",IF(F414="",IF(D414="","",IF(OR(ISTEXT(D414),ISTEXT(B414)),"",D414/B414)),IF(OR(ISTEXT(F414),ISTEXT(B414)),"",F414/B414)))</f>
        <v/>
      </c>
      <c r="I414" s="291" t="n"/>
      <c r="J414" s="195">
        <f>IF(COUNT(P414:R414)=0,"",AVERAGE(P414:R414))</f>
        <v/>
      </c>
      <c r="K414" s="195">
        <f>IF(OR($I414="",J414=""),"",IF(OR(ISTEXT(J414),$E$410="N/A",$E$410="Not Avail.",$E$410="Not Acc.",$E$410="N/L",$I414="N/A",$I414="Not Avail.",$I414="Not Acc.",$I414="N/L"),"",J414*IFERROR(INDEX('{Dropdowns}'!$J:$J,MATCH($E$410&amp;"|"&amp;$I414,'{Dropdowns}'!$H:$H,0)),0)*IFERROR(INDEX('{Dropdowns}'!$K:$K,MATCH($E$410&amp;"|"&amp;$I414,'{Dropdowns}'!$H:$H,0)),0)))</f>
        <v/>
      </c>
      <c r="L414" s="195">
        <f>IF(COUNT(S414:U414)=0,"",AVERAGE(S414:U414))</f>
        <v/>
      </c>
      <c r="M414" s="195">
        <f>IF(OR($I414="",L414=""),"",IF(OR(ISTEXT(L414),$E$410="N/A",$E$410="Not Avail.",$E$410="Not Acc.",$E$410="N/L",$I414="N/A",$I414="Not Avail.",$I414="Not Acc.",$I414="N/L"),"",L414*IFERROR(INDEX('{Dropdowns}'!$J:$J,MATCH($E$410&amp;"|"&amp;$I414,'{Dropdowns}'!$H:$H,0)),0)*IFERROR(INDEX('{Dropdowns}'!$K:$K,MATCH($E$410&amp;"|"&amp;$I414,'{Dropdowns}'!$H:$H,0)),0)))</f>
        <v/>
      </c>
      <c r="P414" s="455" t="n"/>
    </row>
    <row r="415" ht="13.35" customHeight="1" s="162">
      <c r="B415" s="195" t="inlineStr">
        <is>
          <t>CFM / ft</t>
        </is>
      </c>
      <c r="C415" s="173" t="n"/>
      <c r="D415" s="195">
        <f>IF(OR(D414="",E403="",E403=0),"",IF(OR(ISTEXT(D414),ISTEXT(E403)),"",D414/E403))</f>
        <v/>
      </c>
      <c r="E415" s="173" t="n"/>
      <c r="F415" s="195">
        <f>IF(OR(F414="",E403="",E403=0),"",IF(OR(ISTEXT(F414),ISTEXT(E403)),"",F414/E403))</f>
        <v/>
      </c>
      <c r="G415" s="173" t="n"/>
      <c r="I415" s="291" t="n"/>
      <c r="J415" s="195">
        <f>IF(COUNT(P415:R415)=0,"",AVERAGE(P415:R415))</f>
        <v/>
      </c>
      <c r="K415" s="195">
        <f>IF(OR($I415="",J415=""),"",IF(OR(ISTEXT(J415),$E$410="N/A",$E$410="Not Avail.",$E$410="Not Acc.",$E$410="N/L",$I415="N/A",$I415="Not Avail.",$I415="Not Acc.",$I415="N/L"),"",J415*IFERROR(INDEX('{Dropdowns}'!$J:$J,MATCH($E$410&amp;"|"&amp;$I415,'{Dropdowns}'!$H:$H,0)),0)*IFERROR(INDEX('{Dropdowns}'!$K:$K,MATCH($E$410&amp;"|"&amp;$I415,'{Dropdowns}'!$H:$H,0)),0)))</f>
        <v/>
      </c>
      <c r="L415" s="195">
        <f>IF(COUNT(S415:U415)=0,"",AVERAGE(S415:U415))</f>
        <v/>
      </c>
      <c r="M415" s="195">
        <f>IF(OR($I415="",L415=""),"",IF(OR(ISTEXT(L415),$E$410="N/A",$E$410="Not Avail.",$E$410="Not Acc.",$E$410="N/L",$I415="N/A",$I415="Not Avail.",$I415="Not Acc.",$I415="N/L"),"",L415*IFERROR(INDEX('{Dropdowns}'!$J:$J,MATCH($E$410&amp;"|"&amp;$I415,'{Dropdowns}'!$H:$H,0)),0)*IFERROR(INDEX('{Dropdowns}'!$K:$K,MATCH($E$410&amp;"|"&amp;$I415,'{Dropdowns}'!$H:$H,0)),0)))</f>
        <v/>
      </c>
    </row>
    <row r="416"/>
    <row r="417" ht="13.35" customHeight="1" s="162">
      <c r="B417" s="200" t="inlineStr">
        <is>
          <t>System</t>
        </is>
      </c>
      <c r="C417" s="403" t="n"/>
      <c r="D417" s="209">
        <f>IF('{Equipment Data Entry}'!B143="","",'{Equipment Data Entry}'!B143)</f>
        <v/>
      </c>
      <c r="E417" s="418" t="n"/>
      <c r="F417" s="403" t="n"/>
      <c r="G417" s="200" t="inlineStr">
        <is>
          <t>Service</t>
        </is>
      </c>
      <c r="H417" s="403" t="n"/>
      <c r="I417" s="210">
        <f>IF('{Equipment Data Entry}'!C143="","",'{Equipment Data Entry}'!C143)</f>
        <v/>
      </c>
      <c r="J417" s="418" t="n"/>
      <c r="K417" s="418" t="n"/>
      <c r="L417" s="418" t="n"/>
      <c r="M417" s="403" t="n"/>
      <c r="P417" s="448" t="inlineStr">
        <is>
          <t>Technician Notes</t>
        </is>
      </c>
    </row>
    <row r="418" ht="13.35" customHeight="1" s="162">
      <c r="B418" s="422" t="n"/>
      <c r="C418" s="423" t="n"/>
      <c r="D418" s="422" t="n"/>
      <c r="E418" s="424" t="n"/>
      <c r="F418" s="423" t="n"/>
      <c r="G418" s="422" t="n"/>
      <c r="H418" s="423" t="n"/>
      <c r="I418" s="422" t="n"/>
      <c r="J418" s="424" t="n"/>
      <c r="K418" s="424" t="n"/>
      <c r="L418" s="424" t="n"/>
      <c r="M418" s="423" t="n"/>
      <c r="P418" s="451" t="n"/>
    </row>
    <row r="419" ht="13.35" customHeight="1" s="162">
      <c r="B419" s="5" t="n"/>
      <c r="C419" s="5" t="n"/>
      <c r="P419" s="451" t="n"/>
    </row>
    <row r="420" ht="13.35" customHeight="1" s="162">
      <c r="B420" s="188" t="inlineStr">
        <is>
          <t>Design Information</t>
        </is>
      </c>
      <c r="C420" s="174" t="n"/>
      <c r="D420" s="174" t="n"/>
      <c r="E420" s="174" t="n"/>
      <c r="F420" s="174" t="n"/>
      <c r="G420" s="173" t="n"/>
      <c r="I420" s="188" t="inlineStr">
        <is>
          <t>Hood Airflow</t>
        </is>
      </c>
      <c r="J420" s="174" t="n"/>
      <c r="K420" s="174" t="n"/>
      <c r="L420" s="174" t="n"/>
      <c r="M420" s="173" t="n"/>
      <c r="P420" s="451" t="n"/>
    </row>
    <row r="421" ht="13.35" customHeight="1" s="162">
      <c r="B421" s="289" t="inlineStr">
        <is>
          <t>Hood Manufacturer</t>
        </is>
      </c>
      <c r="C421" s="174" t="n"/>
      <c r="D421" s="173" t="n"/>
      <c r="E421" s="288" t="n"/>
      <c r="F421" s="174" t="n"/>
      <c r="G421" s="173" t="n"/>
      <c r="I421" s="290" t="inlineStr">
        <is>
          <t>Filter Size</t>
        </is>
      </c>
      <c r="J421" s="290" t="inlineStr">
        <is>
          <t>Initial VEL</t>
        </is>
      </c>
      <c r="K421" s="290" t="inlineStr">
        <is>
          <t>Initial CFM</t>
        </is>
      </c>
      <c r="L421" s="290" t="inlineStr">
        <is>
          <t>Final VEL</t>
        </is>
      </c>
      <c r="M421" s="290" t="inlineStr">
        <is>
          <t>Final CFM</t>
        </is>
      </c>
      <c r="P421" s="469" t="inlineStr">
        <is>
          <t>Velocity readings (fpm) – 3 per filter for Airfoil; J/L average them (or type a single value over the formula)</t>
        </is>
      </c>
    </row>
    <row r="422" ht="13.35" customHeight="1" s="162">
      <c r="B422" s="289" t="inlineStr">
        <is>
          <t>Design Airflow (CFM)</t>
        </is>
      </c>
      <c r="C422" s="174" t="n"/>
      <c r="D422" s="173" t="n"/>
      <c r="E422" s="288" t="n"/>
      <c r="F422" s="174" t="n"/>
      <c r="G422" s="173" t="n"/>
      <c r="I422" s="440" t="n"/>
      <c r="J422" s="440" t="n"/>
      <c r="K422" s="440" t="n"/>
      <c r="L422" s="440" t="n"/>
      <c r="M422" s="440" t="n"/>
      <c r="P422" s="470" t="inlineStr">
        <is>
          <t>Init 1</t>
        </is>
      </c>
      <c r="Q422" s="471" t="inlineStr">
        <is>
          <t>Init 2</t>
        </is>
      </c>
      <c r="R422" s="471" t="inlineStr">
        <is>
          <t>Init 3</t>
        </is>
      </c>
      <c r="S422" s="471" t="inlineStr">
        <is>
          <t>Final 1</t>
        </is>
      </c>
      <c r="T422" s="471" t="inlineStr">
        <is>
          <t>Final 2</t>
        </is>
      </c>
      <c r="U422" s="471" t="inlineStr">
        <is>
          <t>Final 3</t>
        </is>
      </c>
    </row>
    <row r="423" ht="13.35" customHeight="1" s="162">
      <c r="B423" s="289" t="inlineStr">
        <is>
          <t>Associated Exhaust Fan</t>
        </is>
      </c>
      <c r="C423" s="174" t="n"/>
      <c r="D423" s="173" t="n"/>
      <c r="E423" s="288" t="n"/>
      <c r="F423" s="174" t="n"/>
      <c r="G423" s="173" t="n"/>
      <c r="I423" s="291" t="n"/>
      <c r="J423" s="195">
        <f>IF(COUNT(P423:R423)=0,"",AVERAGE(P423:R423))</f>
        <v/>
      </c>
      <c r="K423" s="195">
        <f>IF(OR($I423="",J423=""),"",IF(OR(ISTEXT(J423),$E$431="N/A",$E$431="Not Avail.",$E$431="Not Acc.",$E$431="N/L",$I423="N/A",$I423="Not Avail.",$I423="Not Acc.",$I423="N/L"),"",J423*IFERROR(INDEX('{Dropdowns}'!$J:$J,MATCH($E$431&amp;"|"&amp;$I423,'{Dropdowns}'!$H:$H,0)),0)*IFERROR(INDEX('{Dropdowns}'!$K:$K,MATCH($E$431&amp;"|"&amp;$I423,'{Dropdowns}'!$H:$H,0)),0)))</f>
        <v/>
      </c>
      <c r="L423" s="195">
        <f>IF(COUNT(S423:U423)=0,"",AVERAGE(S423:U423))</f>
        <v/>
      </c>
      <c r="M423" s="195">
        <f>IF(OR($I423="",L423=""),"",IF(OR(ISTEXT(L423),$E$431="N/A",$E$431="Not Avail.",$E$431="Not Acc.",$E$431="N/L",$I423="N/A",$I423="Not Avail.",$I423="Not Acc.",$I423="N/L"),"",L423*IFERROR(INDEX('{Dropdowns}'!$J:$J,MATCH($E$431&amp;"|"&amp;$I423,'{Dropdowns}'!$H:$H,0)),0)*IFERROR(INDEX('{Dropdowns}'!$K:$K,MATCH($E$431&amp;"|"&amp;$I423,'{Dropdowns}'!$H:$H,0)),0)))</f>
        <v/>
      </c>
      <c r="P423" s="451" t="n"/>
    </row>
    <row r="424" ht="13.35" customHeight="1" s="162">
      <c r="B424" s="289" t="inlineStr">
        <is>
          <t>Hood Length (ft)</t>
        </is>
      </c>
      <c r="C424" s="174" t="n"/>
      <c r="D424" s="173" t="n"/>
      <c r="E424" s="288">
        <f>IF('{Equipment Data Entry}'!I143="","",'{Equipment Data Entry}'!I143)</f>
        <v/>
      </c>
      <c r="F424" s="174" t="n"/>
      <c r="G424" s="173" t="n"/>
      <c r="I424" s="291" t="n"/>
      <c r="J424" s="195">
        <f>IF(COUNT(P424:R424)=0,"",AVERAGE(P424:R424))</f>
        <v/>
      </c>
      <c r="K424" s="195">
        <f>IF(OR($I424="",J424=""),"",IF(OR(ISTEXT(J424),$E$431="N/A",$E$431="Not Avail.",$E$431="Not Acc.",$E$431="N/L",$I424="N/A",$I424="Not Avail.",$I424="Not Acc.",$I424="N/L"),"",J424*IFERROR(INDEX('{Dropdowns}'!$J:$J,MATCH($E$431&amp;"|"&amp;$I424,'{Dropdowns}'!$H:$H,0)),0)*IFERROR(INDEX('{Dropdowns}'!$K:$K,MATCH($E$431&amp;"|"&amp;$I424,'{Dropdowns}'!$H:$H,0)),0)))</f>
        <v/>
      </c>
      <c r="L424" s="195">
        <f>IF(COUNT(S424:U424)=0,"",AVERAGE(S424:U424))</f>
        <v/>
      </c>
      <c r="M424" s="195">
        <f>IF(OR($I424="",L424=""),"",IF(OR(ISTEXT(L424),$E$431="N/A",$E$431="Not Avail.",$E$431="Not Acc.",$E$431="N/L",$I424="N/A",$I424="Not Avail.",$I424="Not Acc.",$I424="N/L"),"",L424*IFERROR(INDEX('{Dropdowns}'!$J:$J,MATCH($E$431&amp;"|"&amp;$I424,'{Dropdowns}'!$H:$H,0)),0)*IFERROR(INDEX('{Dropdowns}'!$K:$K,MATCH($E$431&amp;"|"&amp;$I424,'{Dropdowns}'!$H:$H,0)),0)))</f>
        <v/>
      </c>
      <c r="P424" s="451" t="n"/>
    </row>
    <row r="425" ht="13.35" customHeight="1" s="162">
      <c r="B425" s="188" t="inlineStr">
        <is>
          <t>Hood Data</t>
        </is>
      </c>
      <c r="C425" s="174" t="n"/>
      <c r="D425" s="174" t="n"/>
      <c r="E425" s="174" t="n"/>
      <c r="F425" s="174" t="n"/>
      <c r="G425" s="173" t="n"/>
      <c r="I425" s="291" t="n"/>
      <c r="J425" s="195">
        <f>IF(COUNT(P425:R425)=0,"",AVERAGE(P425:R425))</f>
        <v/>
      </c>
      <c r="K425" s="195">
        <f>IF(OR($I425="",J425=""),"",IF(OR(ISTEXT(J425),$E$431="N/A",$E$431="Not Avail.",$E$431="Not Acc.",$E$431="N/L",$I425="N/A",$I425="Not Avail.",$I425="Not Acc.",$I425="N/L"),"",J425*IFERROR(INDEX('{Dropdowns}'!$J:$J,MATCH($E$431&amp;"|"&amp;$I425,'{Dropdowns}'!$H:$H,0)),0)*IFERROR(INDEX('{Dropdowns}'!$K:$K,MATCH($E$431&amp;"|"&amp;$I425,'{Dropdowns}'!$H:$H,0)),0)))</f>
        <v/>
      </c>
      <c r="L425" s="195">
        <f>IF(COUNT(S425:U425)=0,"",AVERAGE(S425:U425))</f>
        <v/>
      </c>
      <c r="M425" s="195">
        <f>IF(OR($I425="",L425=""),"",IF(OR(ISTEXT(L425),$E$431="N/A",$E$431="Not Avail.",$E$431="Not Acc.",$E$431="N/L",$I425="N/A",$I425="Not Avail.",$I425="Not Acc.",$I425="N/L"),"",L425*IFERROR(INDEX('{Dropdowns}'!$J:$J,MATCH($E$431&amp;"|"&amp;$I425,'{Dropdowns}'!$H:$H,0)),0)*IFERROR(INDEX('{Dropdowns}'!$K:$K,MATCH($E$431&amp;"|"&amp;$I425,'{Dropdowns}'!$H:$H,0)),0)))</f>
        <v/>
      </c>
      <c r="P425" s="451" t="n"/>
    </row>
    <row r="426" ht="13.35" customHeight="1" s="162">
      <c r="B426" s="289" t="inlineStr">
        <is>
          <t>Manufacturer</t>
        </is>
      </c>
      <c r="C426" s="174" t="n"/>
      <c r="D426" s="173" t="n"/>
      <c r="E426" s="288" t="n"/>
      <c r="F426" s="174" t="n"/>
      <c r="G426" s="173" t="n"/>
      <c r="I426" s="291" t="n"/>
      <c r="J426" s="195">
        <f>IF(COUNT(P426:R426)=0,"",AVERAGE(P426:R426))</f>
        <v/>
      </c>
      <c r="K426" s="195">
        <f>IF(OR($I426="",J426=""),"",IF(OR(ISTEXT(J426),$E$431="N/A",$E$431="Not Avail.",$E$431="Not Acc.",$E$431="N/L",$I426="N/A",$I426="Not Avail.",$I426="Not Acc.",$I426="N/L"),"",J426*IFERROR(INDEX('{Dropdowns}'!$J:$J,MATCH($E$431&amp;"|"&amp;$I426,'{Dropdowns}'!$H:$H,0)),0)*IFERROR(INDEX('{Dropdowns}'!$K:$K,MATCH($E$431&amp;"|"&amp;$I426,'{Dropdowns}'!$H:$H,0)),0)))</f>
        <v/>
      </c>
      <c r="L426" s="195">
        <f>IF(COUNT(S426:U426)=0,"",AVERAGE(S426:U426))</f>
        <v/>
      </c>
      <c r="M426" s="195">
        <f>IF(OR($I426="",L426=""),"",IF(OR(ISTEXT(L426),$E$431="N/A",$E$431="Not Avail.",$E$431="Not Acc.",$E$431="N/L",$I426="N/A",$I426="Not Avail.",$I426="Not Acc.",$I426="N/L"),"",L426*IFERROR(INDEX('{Dropdowns}'!$J:$J,MATCH($E$431&amp;"|"&amp;$I426,'{Dropdowns}'!$H:$H,0)),0)*IFERROR(INDEX('{Dropdowns}'!$K:$K,MATCH($E$431&amp;"|"&amp;$I426,'{Dropdowns}'!$H:$H,0)),0)))</f>
        <v/>
      </c>
      <c r="P426" s="451" t="n"/>
    </row>
    <row r="427" ht="13.35" customHeight="1" s="162">
      <c r="B427" s="289" t="inlineStr">
        <is>
          <t>Model Number</t>
        </is>
      </c>
      <c r="C427" s="174" t="n"/>
      <c r="D427" s="173" t="n"/>
      <c r="E427" s="288" t="n"/>
      <c r="F427" s="174" t="n"/>
      <c r="G427" s="173" t="n"/>
      <c r="I427" s="291" t="n"/>
      <c r="J427" s="195">
        <f>IF(COUNT(P427:R427)=0,"",AVERAGE(P427:R427))</f>
        <v/>
      </c>
      <c r="K427" s="195">
        <f>IF(OR($I427="",J427=""),"",IF(OR(ISTEXT(J427),$E$431="N/A",$E$431="Not Avail.",$E$431="Not Acc.",$E$431="N/L",$I427="N/A",$I427="Not Avail.",$I427="Not Acc.",$I427="N/L"),"",J427*IFERROR(INDEX('{Dropdowns}'!$J:$J,MATCH($E$431&amp;"|"&amp;$I427,'{Dropdowns}'!$H:$H,0)),0)*IFERROR(INDEX('{Dropdowns}'!$K:$K,MATCH($E$431&amp;"|"&amp;$I427,'{Dropdowns}'!$H:$H,0)),0)))</f>
        <v/>
      </c>
      <c r="L427" s="195">
        <f>IF(COUNT(S427:U427)=0,"",AVERAGE(S427:U427))</f>
        <v/>
      </c>
      <c r="M427" s="195">
        <f>IF(OR($I427="",L427=""),"",IF(OR(ISTEXT(L427),$E$431="N/A",$E$431="Not Avail.",$E$431="Not Acc.",$E$431="N/L",$I427="N/A",$I427="Not Avail.",$I427="Not Acc.",$I427="N/L"),"",L427*IFERROR(INDEX('{Dropdowns}'!$J:$J,MATCH($E$431&amp;"|"&amp;$I427,'{Dropdowns}'!$H:$H,0)),0)*IFERROR(INDEX('{Dropdowns}'!$K:$K,MATCH($E$431&amp;"|"&amp;$I427,'{Dropdowns}'!$H:$H,0)),0)))</f>
        <v/>
      </c>
      <c r="P427" s="451" t="n"/>
    </row>
    <row r="428" ht="13.35" customHeight="1" s="162">
      <c r="B428" s="289" t="inlineStr">
        <is>
          <t>Serial Number</t>
        </is>
      </c>
      <c r="C428" s="174" t="n"/>
      <c r="D428" s="173" t="n"/>
      <c r="E428" s="288" t="n"/>
      <c r="F428" s="174" t="n"/>
      <c r="G428" s="173" t="n"/>
      <c r="I428" s="291" t="n"/>
      <c r="J428" s="195">
        <f>IF(COUNT(P428:R428)=0,"",AVERAGE(P428:R428))</f>
        <v/>
      </c>
      <c r="K428" s="195">
        <f>IF(OR($I428="",J428=""),"",IF(OR(ISTEXT(J428),$E$431="N/A",$E$431="Not Avail.",$E$431="Not Acc.",$E$431="N/L",$I428="N/A",$I428="Not Avail.",$I428="Not Acc.",$I428="N/L"),"",J428*IFERROR(INDEX('{Dropdowns}'!$J:$J,MATCH($E$431&amp;"|"&amp;$I428,'{Dropdowns}'!$H:$H,0)),0)*IFERROR(INDEX('{Dropdowns}'!$K:$K,MATCH($E$431&amp;"|"&amp;$I428,'{Dropdowns}'!$H:$H,0)),0)))</f>
        <v/>
      </c>
      <c r="L428" s="195">
        <f>IF(COUNT(S428:U428)=0,"",AVERAGE(S428:U428))</f>
        <v/>
      </c>
      <c r="M428" s="195">
        <f>IF(OR($I428="",L428=""),"",IF(OR(ISTEXT(L428),$E$431="N/A",$E$431="Not Avail.",$E$431="Not Acc.",$E$431="N/L",$I428="N/A",$I428="Not Avail.",$I428="Not Acc.",$I428="N/L"),"",L428*IFERROR(INDEX('{Dropdowns}'!$J:$J,MATCH($E$431&amp;"|"&amp;$I428,'{Dropdowns}'!$H:$H,0)),0)*IFERROR(INDEX('{Dropdowns}'!$K:$K,MATCH($E$431&amp;"|"&amp;$I428,'{Dropdowns}'!$H:$H,0)),0)))</f>
        <v/>
      </c>
      <c r="P428" s="451" t="n"/>
    </row>
    <row r="429" ht="13.35" customHeight="1" s="162">
      <c r="B429" s="289" t="inlineStr">
        <is>
          <t>Hood Type</t>
        </is>
      </c>
      <c r="C429" s="174" t="n"/>
      <c r="D429" s="173" t="n"/>
      <c r="E429" s="288" t="n"/>
      <c r="F429" s="174" t="n"/>
      <c r="G429" s="173" t="n"/>
      <c r="I429" s="291" t="n"/>
      <c r="J429" s="195">
        <f>IF(COUNT(P429:R429)=0,"",AVERAGE(P429:R429))</f>
        <v/>
      </c>
      <c r="K429" s="195">
        <f>IF(OR($I429="",J429=""),"",IF(OR(ISTEXT(J429),$E$431="N/A",$E$431="Not Avail.",$E$431="Not Acc.",$E$431="N/L",$I429="N/A",$I429="Not Avail.",$I429="Not Acc.",$I429="N/L"),"",J429*IFERROR(INDEX('{Dropdowns}'!$J:$J,MATCH($E$431&amp;"|"&amp;$I429,'{Dropdowns}'!$H:$H,0)),0)*IFERROR(INDEX('{Dropdowns}'!$K:$K,MATCH($E$431&amp;"|"&amp;$I429,'{Dropdowns}'!$H:$H,0)),0)))</f>
        <v/>
      </c>
      <c r="L429" s="195">
        <f>IF(COUNT(S429:U429)=0,"",AVERAGE(S429:U429))</f>
        <v/>
      </c>
      <c r="M429" s="195">
        <f>IF(OR($I429="",L429=""),"",IF(OR(ISTEXT(L429),$E$431="N/A",$E$431="Not Avail.",$E$431="Not Acc.",$E$431="N/L",$I429="N/A",$I429="Not Avail.",$I429="Not Acc.",$I429="N/L"),"",L429*IFERROR(INDEX('{Dropdowns}'!$J:$J,MATCH($E$431&amp;"|"&amp;$I429,'{Dropdowns}'!$H:$H,0)),0)*IFERROR(INDEX('{Dropdowns}'!$K:$K,MATCH($E$431&amp;"|"&amp;$I429,'{Dropdowns}'!$H:$H,0)),0)))</f>
        <v/>
      </c>
      <c r="P429" s="451" t="n"/>
    </row>
    <row r="430" ht="13.35" customHeight="1" s="162">
      <c r="B430" s="289" t="inlineStr">
        <is>
          <t>Filter Manufacturer</t>
        </is>
      </c>
      <c r="C430" s="174" t="n"/>
      <c r="D430" s="173" t="n"/>
      <c r="E430" s="288" t="n"/>
      <c r="F430" s="174" t="n"/>
      <c r="G430" s="173" t="n"/>
      <c r="I430" s="291" t="n"/>
      <c r="J430" s="195">
        <f>IF(COUNT(P430:R430)=0,"",AVERAGE(P430:R430))</f>
        <v/>
      </c>
      <c r="K430" s="195">
        <f>IF(OR($I430="",J430=""),"",IF(OR(ISTEXT(J430),$E$431="N/A",$E$431="Not Avail.",$E$431="Not Acc.",$E$431="N/L",$I430="N/A",$I430="Not Avail.",$I430="Not Acc.",$I430="N/L"),"",J430*IFERROR(INDEX('{Dropdowns}'!$J:$J,MATCH($E$431&amp;"|"&amp;$I430,'{Dropdowns}'!$H:$H,0)),0)*IFERROR(INDEX('{Dropdowns}'!$K:$K,MATCH($E$431&amp;"|"&amp;$I430,'{Dropdowns}'!$H:$H,0)),0)))</f>
        <v/>
      </c>
      <c r="L430" s="195">
        <f>IF(COUNT(S430:U430)=0,"",AVERAGE(S430:U430))</f>
        <v/>
      </c>
      <c r="M430" s="195">
        <f>IF(OR($I430="",L430=""),"",IF(OR(ISTEXT(L430),$E$431="N/A",$E$431="Not Avail.",$E$431="Not Acc.",$E$431="N/L",$I430="N/A",$I430="Not Avail.",$I430="Not Acc.",$I430="N/L"),"",L430*IFERROR(INDEX('{Dropdowns}'!$J:$J,MATCH($E$431&amp;"|"&amp;$I430,'{Dropdowns}'!$H:$H,0)),0)*IFERROR(INDEX('{Dropdowns}'!$K:$K,MATCH($E$431&amp;"|"&amp;$I430,'{Dropdowns}'!$H:$H,0)),0)))</f>
        <v/>
      </c>
      <c r="P430" s="451" t="n"/>
    </row>
    <row r="431" ht="13.35" customHeight="1" s="162">
      <c r="B431" s="289" t="inlineStr">
        <is>
          <t>Filter Type</t>
        </is>
      </c>
      <c r="C431" s="174" t="n"/>
      <c r="D431" s="173" t="n"/>
      <c r="E431" s="291" t="n"/>
      <c r="F431" s="174" t="n"/>
      <c r="G431" s="173" t="n"/>
      <c r="I431" s="291" t="n"/>
      <c r="J431" s="195">
        <f>IF(COUNT(P431:R431)=0,"",AVERAGE(P431:R431))</f>
        <v/>
      </c>
      <c r="K431" s="195">
        <f>IF(OR($I431="",J431=""),"",IF(OR(ISTEXT(J431),$E$431="N/A",$E$431="Not Avail.",$E$431="Not Acc.",$E$431="N/L",$I431="N/A",$I431="Not Avail.",$I431="Not Acc.",$I431="N/L"),"",J431*IFERROR(INDEX('{Dropdowns}'!$J:$J,MATCH($E$431&amp;"|"&amp;$I431,'{Dropdowns}'!$H:$H,0)),0)*IFERROR(INDEX('{Dropdowns}'!$K:$K,MATCH($E$431&amp;"|"&amp;$I431,'{Dropdowns}'!$H:$H,0)),0)))</f>
        <v/>
      </c>
      <c r="L431" s="195">
        <f>IF(COUNT(S431:U431)=0,"",AVERAGE(S431:U431))</f>
        <v/>
      </c>
      <c r="M431" s="195">
        <f>IF(OR($I431="",L431=""),"",IF(OR(ISTEXT(L431),$E$431="N/A",$E$431="Not Avail.",$E$431="Not Acc.",$E$431="N/L",$I431="N/A",$I431="Not Avail.",$I431="Not Acc.",$I431="N/L"),"",L431*IFERROR(INDEX('{Dropdowns}'!$J:$J,MATCH($E$431&amp;"|"&amp;$I431,'{Dropdowns}'!$H:$H,0)),0)*IFERROR(INDEX('{Dropdowns}'!$K:$K,MATCH($E$431&amp;"|"&amp;$I431,'{Dropdowns}'!$H:$H,0)),0)))</f>
        <v/>
      </c>
      <c r="P431" s="451" t="n"/>
    </row>
    <row r="432" ht="13.35" customHeight="1" s="162">
      <c r="B432" s="289" t="inlineStr">
        <is>
          <t>Instrument</t>
        </is>
      </c>
      <c r="C432" s="174" t="n"/>
      <c r="D432" s="173" t="n"/>
      <c r="E432" s="288" t="n"/>
      <c r="F432" s="174" t="n"/>
      <c r="G432" s="173" t="n"/>
      <c r="I432" s="291" t="n"/>
      <c r="J432" s="195">
        <f>IF(COUNT(P432:R432)=0,"",AVERAGE(P432:R432))</f>
        <v/>
      </c>
      <c r="K432" s="195">
        <f>IF(OR($I432="",J432=""),"",IF(OR(ISTEXT(J432),$E$431="N/A",$E$431="Not Avail.",$E$431="Not Acc.",$E$431="N/L",$I432="N/A",$I432="Not Avail.",$I432="Not Acc.",$I432="N/L"),"",J432*IFERROR(INDEX('{Dropdowns}'!$J:$J,MATCH($E$431&amp;"|"&amp;$I432,'{Dropdowns}'!$H:$H,0)),0)*IFERROR(INDEX('{Dropdowns}'!$K:$K,MATCH($E$431&amp;"|"&amp;$I432,'{Dropdowns}'!$H:$H,0)),0)))</f>
        <v/>
      </c>
      <c r="L432" s="195">
        <f>IF(COUNT(S432:U432)=0,"",AVERAGE(S432:U432))</f>
        <v/>
      </c>
      <c r="M432" s="195">
        <f>IF(OR($I432="",L432=""),"",IF(OR(ISTEXT(L432),$E$431="N/A",$E$431="Not Avail.",$E$431="Not Acc.",$E$431="N/L",$I432="N/A",$I432="Not Avail.",$I432="Not Acc.",$I432="N/L"),"",L432*IFERROR(INDEX('{Dropdowns}'!$J:$J,MATCH($E$431&amp;"|"&amp;$I432,'{Dropdowns}'!$H:$H,0)),0)*IFERROR(INDEX('{Dropdowns}'!$K:$K,MATCH($E$431&amp;"|"&amp;$I432,'{Dropdowns}'!$H:$H,0)),0)))</f>
        <v/>
      </c>
      <c r="P432" s="451" t="n"/>
    </row>
    <row r="433" ht="13.35" customHeight="1" s="162">
      <c r="B433" s="188" t="inlineStr">
        <is>
          <t>Hood Airflow Totals</t>
        </is>
      </c>
      <c r="C433" s="174" t="n"/>
      <c r="D433" s="174" t="n"/>
      <c r="E433" s="174" t="n"/>
      <c r="F433" s="174" t="n"/>
      <c r="G433" s="173" t="n"/>
      <c r="I433" s="291" t="n"/>
      <c r="J433" s="195">
        <f>IF(COUNT(P433:R433)=0,"",AVERAGE(P433:R433))</f>
        <v/>
      </c>
      <c r="K433" s="195">
        <f>IF(OR($I433="",J433=""),"",IF(OR(ISTEXT(J433),$E$431="N/A",$E$431="Not Avail.",$E$431="Not Acc.",$E$431="N/L",$I433="N/A",$I433="Not Avail.",$I433="Not Acc.",$I433="N/L"),"",J433*IFERROR(INDEX('{Dropdowns}'!$J:$J,MATCH($E$431&amp;"|"&amp;$I433,'{Dropdowns}'!$H:$H,0)),0)*IFERROR(INDEX('{Dropdowns}'!$K:$K,MATCH($E$431&amp;"|"&amp;$I433,'{Dropdowns}'!$H:$H,0)),0)))</f>
        <v/>
      </c>
      <c r="L433" s="195">
        <f>IF(COUNT(S433:U433)=0,"",AVERAGE(S433:U433))</f>
        <v/>
      </c>
      <c r="M433" s="195">
        <f>IF(OR($I433="",L433=""),"",IF(OR(ISTEXT(L433),$E$431="N/A",$E$431="Not Avail.",$E$431="Not Acc.",$E$431="N/L",$I433="N/A",$I433="Not Avail.",$I433="Not Acc.",$I433="N/L"),"",L433*IFERROR(INDEX('{Dropdowns}'!$J:$J,MATCH($E$431&amp;"|"&amp;$I433,'{Dropdowns}'!$H:$H,0)),0)*IFERROR(INDEX('{Dropdowns}'!$K:$K,MATCH($E$431&amp;"|"&amp;$I433,'{Dropdowns}'!$H:$H,0)),0)))</f>
        <v/>
      </c>
      <c r="P433" s="451" t="n"/>
    </row>
    <row r="434" ht="13.35" customHeight="1" s="162">
      <c r="B434" s="292" t="inlineStr">
        <is>
          <t>Design</t>
        </is>
      </c>
      <c r="C434" s="173" t="n"/>
      <c r="D434" s="292" t="inlineStr">
        <is>
          <t>Initial</t>
        </is>
      </c>
      <c r="E434" s="173" t="n"/>
      <c r="F434" s="292" t="inlineStr">
        <is>
          <t>Final</t>
        </is>
      </c>
      <c r="G434" s="173" t="n"/>
      <c r="I434" s="291" t="n"/>
      <c r="J434" s="195">
        <f>IF(COUNT(P434:R434)=0,"",AVERAGE(P434:R434))</f>
        <v/>
      </c>
      <c r="K434" s="195">
        <f>IF(OR($I434="",J434=""),"",IF(OR(ISTEXT(J434),$E$431="N/A",$E$431="Not Avail.",$E$431="Not Acc.",$E$431="N/L",$I434="N/A",$I434="Not Avail.",$I434="Not Acc.",$I434="N/L"),"",J434*IFERROR(INDEX('{Dropdowns}'!$J:$J,MATCH($E$431&amp;"|"&amp;$I434,'{Dropdowns}'!$H:$H,0)),0)*IFERROR(INDEX('{Dropdowns}'!$K:$K,MATCH($E$431&amp;"|"&amp;$I434,'{Dropdowns}'!$H:$H,0)),0)))</f>
        <v/>
      </c>
      <c r="L434" s="195">
        <f>IF(COUNT(S434:U434)=0,"",AVERAGE(S434:U434))</f>
        <v/>
      </c>
      <c r="M434" s="195">
        <f>IF(OR($I434="",L434=""),"",IF(OR(ISTEXT(L434),$E$431="N/A",$E$431="Not Avail.",$E$431="Not Acc.",$E$431="N/L",$I434="N/A",$I434="Not Avail.",$I434="Not Acc.",$I434="N/L"),"",L434*IFERROR(INDEX('{Dropdowns}'!$J:$J,MATCH($E$431&amp;"|"&amp;$I434,'{Dropdowns}'!$H:$H,0)),0)*IFERROR(INDEX('{Dropdowns}'!$K:$K,MATCH($E$431&amp;"|"&amp;$I434,'{Dropdowns}'!$H:$H,0)),0)))</f>
        <v/>
      </c>
      <c r="P434" s="451" t="n"/>
    </row>
    <row r="435" ht="13.35" customHeight="1" s="162">
      <c r="B435" s="195">
        <f>IF(E422=0,"", E422)</f>
        <v/>
      </c>
      <c r="C435" s="173" t="n"/>
      <c r="D435" s="195">
        <f>IF(SUM(K423:K436)=0,"",SUM(K423:K436))</f>
        <v/>
      </c>
      <c r="E435" s="173" t="n"/>
      <c r="F435" s="195">
        <f>IF(SUM(M423:M436)=0,"",SUM(M423:M436))</f>
        <v/>
      </c>
      <c r="G435" s="173" t="n"/>
      <c r="H435" s="68">
        <f>IF(OR(B435="",B435=0),"",IF(F435="",IF(D435="","",IF(OR(ISTEXT(D435),ISTEXT(B435)),"",D435/B435)),IF(OR(ISTEXT(F435),ISTEXT(B435)),"",F435/B435)))</f>
        <v/>
      </c>
      <c r="I435" s="291" t="n"/>
      <c r="J435" s="195">
        <f>IF(COUNT(P435:R435)=0,"",AVERAGE(P435:R435))</f>
        <v/>
      </c>
      <c r="K435" s="195">
        <f>IF(OR($I435="",J435=""),"",IF(OR(ISTEXT(J435),$E$431="N/A",$E$431="Not Avail.",$E$431="Not Acc.",$E$431="N/L",$I435="N/A",$I435="Not Avail.",$I435="Not Acc.",$I435="N/L"),"",J435*IFERROR(INDEX('{Dropdowns}'!$J:$J,MATCH($E$431&amp;"|"&amp;$I435,'{Dropdowns}'!$H:$H,0)),0)*IFERROR(INDEX('{Dropdowns}'!$K:$K,MATCH($E$431&amp;"|"&amp;$I435,'{Dropdowns}'!$H:$H,0)),0)))</f>
        <v/>
      </c>
      <c r="L435" s="195">
        <f>IF(COUNT(S435:U435)=0,"",AVERAGE(S435:U435))</f>
        <v/>
      </c>
      <c r="M435" s="195">
        <f>IF(OR($I435="",L435=""),"",IF(OR(ISTEXT(L435),$E$431="N/A",$E$431="Not Avail.",$E$431="Not Acc.",$E$431="N/L",$I435="N/A",$I435="Not Avail.",$I435="Not Acc.",$I435="N/L"),"",L435*IFERROR(INDEX('{Dropdowns}'!$J:$J,MATCH($E$431&amp;"|"&amp;$I435,'{Dropdowns}'!$H:$H,0)),0)*IFERROR(INDEX('{Dropdowns}'!$K:$K,MATCH($E$431&amp;"|"&amp;$I435,'{Dropdowns}'!$H:$H,0)),0)))</f>
        <v/>
      </c>
      <c r="P435" s="455" t="n"/>
    </row>
    <row r="436" ht="13.35" customHeight="1" s="162">
      <c r="B436" s="195" t="inlineStr">
        <is>
          <t>CFM / ft</t>
        </is>
      </c>
      <c r="C436" s="173" t="n"/>
      <c r="D436" s="195">
        <f>IF(OR(D435="",E424="",E424=0),"",IF(OR(ISTEXT(D435),ISTEXT(E424)),"",D435/E424))</f>
        <v/>
      </c>
      <c r="E436" s="173" t="n"/>
      <c r="F436" s="195">
        <f>IF(OR(F435="",E424="",E424=0),"",IF(OR(ISTEXT(F435),ISTEXT(E424)),"",F435/E424))</f>
        <v/>
      </c>
      <c r="G436" s="173" t="n"/>
      <c r="I436" s="291" t="n"/>
      <c r="J436" s="195">
        <f>IF(COUNT(P436:R436)=0,"",AVERAGE(P436:R436))</f>
        <v/>
      </c>
      <c r="K436" s="195">
        <f>IF(OR($I436="",J436=""),"",IF(OR(ISTEXT(J436),$E$431="N/A",$E$431="Not Avail.",$E$431="Not Acc.",$E$431="N/L",$I436="N/A",$I436="Not Avail.",$I436="Not Acc.",$I436="N/L"),"",J436*IFERROR(INDEX('{Dropdowns}'!$J:$J,MATCH($E$431&amp;"|"&amp;$I436,'{Dropdowns}'!$H:$H,0)),0)*IFERROR(INDEX('{Dropdowns}'!$K:$K,MATCH($E$431&amp;"|"&amp;$I436,'{Dropdowns}'!$H:$H,0)),0)))</f>
        <v/>
      </c>
      <c r="L436" s="195">
        <f>IF(COUNT(S436:U436)=0,"",AVERAGE(S436:U436))</f>
        <v/>
      </c>
      <c r="M436" s="195">
        <f>IF(OR($I436="",L436=""),"",IF(OR(ISTEXT(L436),$E$431="N/A",$E$431="Not Avail.",$E$431="Not Acc.",$E$431="N/L",$I436="N/A",$I436="Not Avail.",$I436="Not Acc.",$I436="N/L"),"",L436*IFERROR(INDEX('{Dropdowns}'!$J:$J,MATCH($E$431&amp;"|"&amp;$I436,'{Dropdowns}'!$H:$H,0)),0)*IFERROR(INDEX('{Dropdowns}'!$K:$K,MATCH($E$431&amp;"|"&amp;$I436,'{Dropdowns}'!$H:$H,0)),0)))</f>
        <v/>
      </c>
    </row>
    <row r="437"/>
    <row r="438"/>
    <row r="439" ht="13.35" customHeight="1" s="162">
      <c r="B439" s="472" t="inlineStr">
        <is>
          <t>Remarks</t>
        </is>
      </c>
      <c r="C439" s="173" t="n"/>
      <c r="D439" s="234" t="n"/>
      <c r="E439" s="174" t="n"/>
      <c r="F439" s="174" t="n"/>
      <c r="G439" s="174" t="n"/>
      <c r="H439" s="174" t="n"/>
      <c r="I439" s="174" t="n"/>
      <c r="J439" s="174" t="n"/>
      <c r="K439" s="174" t="n"/>
      <c r="L439" s="174" t="n"/>
      <c r="M439" s="173" t="n"/>
    </row>
    <row r="440" ht="13.35" customHeight="1" s="162">
      <c r="B440" s="154" t="n"/>
      <c r="C440" s="174" t="n"/>
      <c r="D440" s="174" t="n"/>
      <c r="E440" s="174" t="n"/>
      <c r="F440" s="174" t="n"/>
      <c r="G440" s="174" t="n"/>
      <c r="H440" s="174" t="n"/>
      <c r="I440" s="174" t="n"/>
      <c r="J440" s="174" t="n"/>
      <c r="K440" s="174" t="n"/>
      <c r="L440" s="174" t="n"/>
      <c r="M440" s="173" t="n"/>
    </row>
    <row r="441" ht="13.35" customHeight="1" s="162">
      <c r="B441" s="154" t="n"/>
      <c r="C441" s="174" t="n"/>
      <c r="D441" s="174" t="n"/>
      <c r="E441" s="174" t="n"/>
      <c r="F441" s="174" t="n"/>
      <c r="G441" s="174" t="n"/>
      <c r="H441" s="174" t="n"/>
      <c r="I441" s="174" t="n"/>
      <c r="J441" s="174" t="n"/>
      <c r="K441" s="174" t="n"/>
      <c r="L441" s="174" t="n"/>
      <c r="M441" s="173" t="n"/>
    </row>
    <row r="442" ht="13.35" customHeight="1" s="162">
      <c r="B442" s="154" t="n"/>
      <c r="C442" s="174" t="n"/>
      <c r="D442" s="174" t="n"/>
      <c r="E442" s="174" t="n"/>
      <c r="F442" s="174" t="n"/>
      <c r="G442" s="174" t="n"/>
      <c r="H442" s="174" t="n"/>
      <c r="I442" s="174" t="n"/>
      <c r="J442" s="174" t="n"/>
      <c r="K442" s="174" t="n"/>
      <c r="L442" s="174" t="n"/>
      <c r="M442" s="173" t="n"/>
    </row>
    <row r="443" ht="13.35" customHeight="1" s="162">
      <c r="B443" s="154" t="n"/>
      <c r="C443" s="174" t="n"/>
      <c r="D443" s="174" t="n"/>
      <c r="E443" s="174" t="n"/>
      <c r="F443" s="174" t="n"/>
      <c r="G443" s="174" t="n"/>
      <c r="H443" s="174" t="n"/>
      <c r="I443" s="174" t="n"/>
      <c r="J443" s="174" t="n"/>
      <c r="K443" s="174" t="n"/>
      <c r="L443" s="174" t="n"/>
      <c r="M443" s="173" t="n"/>
    </row>
    <row r="444"/>
    <row r="445" ht="13.35" customHeight="1" s="162">
      <c r="B445" s="200" t="inlineStr">
        <is>
          <t>System</t>
        </is>
      </c>
      <c r="C445" s="403" t="n"/>
      <c r="D445" s="209">
        <f>IF('{Equipment Data Entry}'!B144="","",'{Equipment Data Entry}'!B144)</f>
        <v/>
      </c>
      <c r="E445" s="418" t="n"/>
      <c r="F445" s="403" t="n"/>
      <c r="G445" s="200" t="inlineStr">
        <is>
          <t>Service</t>
        </is>
      </c>
      <c r="H445" s="403" t="n"/>
      <c r="I445" s="210">
        <f>IF('{Equipment Data Entry}'!C144="","",'{Equipment Data Entry}'!C144)</f>
        <v/>
      </c>
      <c r="J445" s="418" t="n"/>
      <c r="K445" s="418" t="n"/>
      <c r="L445" s="418" t="n"/>
      <c r="M445" s="403" t="n"/>
      <c r="P445" s="448" t="inlineStr">
        <is>
          <t>Technician Notes</t>
        </is>
      </c>
    </row>
    <row r="446" ht="13.35" customHeight="1" s="162">
      <c r="B446" s="422" t="n"/>
      <c r="C446" s="423" t="n"/>
      <c r="D446" s="422" t="n"/>
      <c r="E446" s="424" t="n"/>
      <c r="F446" s="423" t="n"/>
      <c r="G446" s="422" t="n"/>
      <c r="H446" s="423" t="n"/>
      <c r="I446" s="422" t="n"/>
      <c r="J446" s="424" t="n"/>
      <c r="K446" s="424" t="n"/>
      <c r="L446" s="424" t="n"/>
      <c r="M446" s="423" t="n"/>
      <c r="P446" s="451" t="n"/>
    </row>
    <row r="447" ht="13.35" customHeight="1" s="162">
      <c r="B447" s="5" t="n"/>
      <c r="C447" s="5" t="n"/>
      <c r="P447" s="451" t="n"/>
    </row>
    <row r="448" ht="13.35" customHeight="1" s="162">
      <c r="B448" s="188" t="inlineStr">
        <is>
          <t>Design Information</t>
        </is>
      </c>
      <c r="C448" s="174" t="n"/>
      <c r="D448" s="174" t="n"/>
      <c r="E448" s="174" t="n"/>
      <c r="F448" s="174" t="n"/>
      <c r="G448" s="173" t="n"/>
      <c r="I448" s="188" t="inlineStr">
        <is>
          <t>Hood Airflow</t>
        </is>
      </c>
      <c r="J448" s="174" t="n"/>
      <c r="K448" s="174" t="n"/>
      <c r="L448" s="174" t="n"/>
      <c r="M448" s="173" t="n"/>
      <c r="P448" s="451" t="n"/>
    </row>
    <row r="449" ht="13.35" customHeight="1" s="162">
      <c r="B449" s="289" t="inlineStr">
        <is>
          <t>Hood Manufacturer</t>
        </is>
      </c>
      <c r="C449" s="174" t="n"/>
      <c r="D449" s="173" t="n"/>
      <c r="E449" s="154" t="n"/>
      <c r="F449" s="174" t="n"/>
      <c r="G449" s="173" t="n"/>
      <c r="I449" s="290" t="inlineStr">
        <is>
          <t>Filter Size</t>
        </is>
      </c>
      <c r="J449" s="290" t="inlineStr">
        <is>
          <t>Initial VEL</t>
        </is>
      </c>
      <c r="K449" s="290" t="inlineStr">
        <is>
          <t>Initial CFM</t>
        </is>
      </c>
      <c r="L449" s="290" t="inlineStr">
        <is>
          <t>Final VEL</t>
        </is>
      </c>
      <c r="M449" s="290" t="inlineStr">
        <is>
          <t>Final CFM</t>
        </is>
      </c>
      <c r="P449" s="469" t="inlineStr">
        <is>
          <t>Velocity readings (fpm) – 3 per filter for Airfoil; J/L average them (or type a single value over the formula)</t>
        </is>
      </c>
    </row>
    <row r="450" ht="13.35" customHeight="1" s="162">
      <c r="B450" s="289" t="inlineStr">
        <is>
          <t>Design Airflow (CFM)</t>
        </is>
      </c>
      <c r="C450" s="174" t="n"/>
      <c r="D450" s="173" t="n"/>
      <c r="E450" s="154" t="n"/>
      <c r="F450" s="174" t="n"/>
      <c r="G450" s="173" t="n"/>
      <c r="I450" s="440" t="n"/>
      <c r="J450" s="440" t="n"/>
      <c r="K450" s="440" t="n"/>
      <c r="L450" s="440" t="n"/>
      <c r="M450" s="440" t="n"/>
      <c r="P450" s="470" t="inlineStr">
        <is>
          <t>Init 1</t>
        </is>
      </c>
      <c r="Q450" s="471" t="inlineStr">
        <is>
          <t>Init 2</t>
        </is>
      </c>
      <c r="R450" s="471" t="inlineStr">
        <is>
          <t>Init 3</t>
        </is>
      </c>
      <c r="S450" s="471" t="inlineStr">
        <is>
          <t>Final 1</t>
        </is>
      </c>
      <c r="T450" s="471" t="inlineStr">
        <is>
          <t>Final 2</t>
        </is>
      </c>
      <c r="U450" s="471" t="inlineStr">
        <is>
          <t>Final 3</t>
        </is>
      </c>
    </row>
    <row r="451" ht="13.35" customHeight="1" s="162">
      <c r="B451" s="289" t="inlineStr">
        <is>
          <t>Associated Exhaust Fan</t>
        </is>
      </c>
      <c r="C451" s="174" t="n"/>
      <c r="D451" s="173" t="n"/>
      <c r="E451" s="154" t="n"/>
      <c r="F451" s="174" t="n"/>
      <c r="G451" s="173" t="n"/>
      <c r="I451" s="291" t="n"/>
      <c r="J451" s="195">
        <f>IF(COUNT(P451:R451)=0,"",AVERAGE(P451:R451))</f>
        <v/>
      </c>
      <c r="K451" s="195">
        <f>IF(OR($I451="",J451=""),"",IF(OR(ISTEXT(J451),$E$459="N/A",$E$459="Not Avail.",$E$459="Not Acc.",$E$459="N/L",$I451="N/A",$I451="Not Avail.",$I451="Not Acc.",$I451="N/L"),"",J451*IFERROR(INDEX('{Dropdowns}'!$J:$J,MATCH($E$459&amp;"|"&amp;$I451,'{Dropdowns}'!$H:$H,0)),0)*IFERROR(INDEX('{Dropdowns}'!$K:$K,MATCH($E$459&amp;"|"&amp;$I451,'{Dropdowns}'!$H:$H,0)),0)))</f>
        <v/>
      </c>
      <c r="L451" s="195">
        <f>IF(COUNT(S451:U451)=0,"",AVERAGE(S451:U451))</f>
        <v/>
      </c>
      <c r="M451" s="195">
        <f>IF(OR($I451="",L451=""),"",IF(OR(ISTEXT(L451),$E$459="N/A",$E$459="Not Avail.",$E$459="Not Acc.",$E$459="N/L",$I451="N/A",$I451="Not Avail.",$I451="Not Acc.",$I451="N/L"),"",L451*IFERROR(INDEX('{Dropdowns}'!$J:$J,MATCH($E$459&amp;"|"&amp;$I451,'{Dropdowns}'!$H:$H,0)),0)*IFERROR(INDEX('{Dropdowns}'!$K:$K,MATCH($E$459&amp;"|"&amp;$I451,'{Dropdowns}'!$H:$H,0)),0)))</f>
        <v/>
      </c>
      <c r="P451" s="451" t="n"/>
    </row>
    <row r="452" ht="13.35" customHeight="1" s="162">
      <c r="B452" s="289" t="inlineStr">
        <is>
          <t>Hood Length (ft)</t>
        </is>
      </c>
      <c r="C452" s="174" t="n"/>
      <c r="D452" s="173" t="n"/>
      <c r="E452" s="154">
        <f>IF('{Equipment Data Entry}'!I144="","",'{Equipment Data Entry}'!I144)</f>
        <v/>
      </c>
      <c r="F452" s="174" t="n"/>
      <c r="G452" s="173" t="n"/>
      <c r="I452" s="291" t="n"/>
      <c r="J452" s="195">
        <f>IF(COUNT(P452:R452)=0,"",AVERAGE(P452:R452))</f>
        <v/>
      </c>
      <c r="K452" s="195">
        <f>IF(OR($I452="",J452=""),"",IF(OR(ISTEXT(J452),$E$459="N/A",$E$459="Not Avail.",$E$459="Not Acc.",$E$459="N/L",$I452="N/A",$I452="Not Avail.",$I452="Not Acc.",$I452="N/L"),"",J452*IFERROR(INDEX('{Dropdowns}'!$J:$J,MATCH($E$459&amp;"|"&amp;$I452,'{Dropdowns}'!$H:$H,0)),0)*IFERROR(INDEX('{Dropdowns}'!$K:$K,MATCH($E$459&amp;"|"&amp;$I452,'{Dropdowns}'!$H:$H,0)),0)))</f>
        <v/>
      </c>
      <c r="L452" s="195">
        <f>IF(COUNT(S452:U452)=0,"",AVERAGE(S452:U452))</f>
        <v/>
      </c>
      <c r="M452" s="195">
        <f>IF(OR($I452="",L452=""),"",IF(OR(ISTEXT(L452),$E$459="N/A",$E$459="Not Avail.",$E$459="Not Acc.",$E$459="N/L",$I452="N/A",$I452="Not Avail.",$I452="Not Acc.",$I452="N/L"),"",L452*IFERROR(INDEX('{Dropdowns}'!$J:$J,MATCH($E$459&amp;"|"&amp;$I452,'{Dropdowns}'!$H:$H,0)),0)*IFERROR(INDEX('{Dropdowns}'!$K:$K,MATCH($E$459&amp;"|"&amp;$I452,'{Dropdowns}'!$H:$H,0)),0)))</f>
        <v/>
      </c>
      <c r="P452" s="451" t="n"/>
    </row>
    <row r="453" ht="13.35" customHeight="1" s="162">
      <c r="B453" s="188" t="inlineStr">
        <is>
          <t>Hood Data</t>
        </is>
      </c>
      <c r="C453" s="174" t="n"/>
      <c r="D453" s="174" t="n"/>
      <c r="E453" s="174" t="n"/>
      <c r="F453" s="174" t="n"/>
      <c r="G453" s="173" t="n"/>
      <c r="I453" s="291" t="n"/>
      <c r="J453" s="195">
        <f>IF(COUNT(P453:R453)=0,"",AVERAGE(P453:R453))</f>
        <v/>
      </c>
      <c r="K453" s="195">
        <f>IF(OR($I453="",J453=""),"",IF(OR(ISTEXT(J453),$E$459="N/A",$E$459="Not Avail.",$E$459="Not Acc.",$E$459="N/L",$I453="N/A",$I453="Not Avail.",$I453="Not Acc.",$I453="N/L"),"",J453*IFERROR(INDEX('{Dropdowns}'!$J:$J,MATCH($E$459&amp;"|"&amp;$I453,'{Dropdowns}'!$H:$H,0)),0)*IFERROR(INDEX('{Dropdowns}'!$K:$K,MATCH($E$459&amp;"|"&amp;$I453,'{Dropdowns}'!$H:$H,0)),0)))</f>
        <v/>
      </c>
      <c r="L453" s="195">
        <f>IF(COUNT(S453:U453)=0,"",AVERAGE(S453:U453))</f>
        <v/>
      </c>
      <c r="M453" s="195">
        <f>IF(OR($I453="",L453=""),"",IF(OR(ISTEXT(L453),$E$459="N/A",$E$459="Not Avail.",$E$459="Not Acc.",$E$459="N/L",$I453="N/A",$I453="Not Avail.",$I453="Not Acc.",$I453="N/L"),"",L453*IFERROR(INDEX('{Dropdowns}'!$J:$J,MATCH($E$459&amp;"|"&amp;$I453,'{Dropdowns}'!$H:$H,0)),0)*IFERROR(INDEX('{Dropdowns}'!$K:$K,MATCH($E$459&amp;"|"&amp;$I453,'{Dropdowns}'!$H:$H,0)),0)))</f>
        <v/>
      </c>
      <c r="P453" s="451" t="n"/>
    </row>
    <row r="454" ht="13.35" customHeight="1" s="162">
      <c r="B454" s="289" t="inlineStr">
        <is>
          <t>Manufacturer</t>
        </is>
      </c>
      <c r="C454" s="174" t="n"/>
      <c r="D454" s="173" t="n"/>
      <c r="E454" s="154" t="n"/>
      <c r="F454" s="174" t="n"/>
      <c r="G454" s="173" t="n"/>
      <c r="I454" s="291" t="n"/>
      <c r="J454" s="195">
        <f>IF(COUNT(P454:R454)=0,"",AVERAGE(P454:R454))</f>
        <v/>
      </c>
      <c r="K454" s="195">
        <f>IF(OR($I454="",J454=""),"",IF(OR(ISTEXT(J454),$E$459="N/A",$E$459="Not Avail.",$E$459="Not Acc.",$E$459="N/L",$I454="N/A",$I454="Not Avail.",$I454="Not Acc.",$I454="N/L"),"",J454*IFERROR(INDEX('{Dropdowns}'!$J:$J,MATCH($E$459&amp;"|"&amp;$I454,'{Dropdowns}'!$H:$H,0)),0)*IFERROR(INDEX('{Dropdowns}'!$K:$K,MATCH($E$459&amp;"|"&amp;$I454,'{Dropdowns}'!$H:$H,0)),0)))</f>
        <v/>
      </c>
      <c r="L454" s="195">
        <f>IF(COUNT(S454:U454)=0,"",AVERAGE(S454:U454))</f>
        <v/>
      </c>
      <c r="M454" s="195">
        <f>IF(OR($I454="",L454=""),"",IF(OR(ISTEXT(L454),$E$459="N/A",$E$459="Not Avail.",$E$459="Not Acc.",$E$459="N/L",$I454="N/A",$I454="Not Avail.",$I454="Not Acc.",$I454="N/L"),"",L454*IFERROR(INDEX('{Dropdowns}'!$J:$J,MATCH($E$459&amp;"|"&amp;$I454,'{Dropdowns}'!$H:$H,0)),0)*IFERROR(INDEX('{Dropdowns}'!$K:$K,MATCH($E$459&amp;"|"&amp;$I454,'{Dropdowns}'!$H:$H,0)),0)))</f>
        <v/>
      </c>
      <c r="P454" s="451" t="n"/>
    </row>
    <row r="455" ht="13.35" customHeight="1" s="162">
      <c r="B455" s="289" t="inlineStr">
        <is>
          <t>Model Number</t>
        </is>
      </c>
      <c r="C455" s="174" t="n"/>
      <c r="D455" s="173" t="n"/>
      <c r="E455" s="154" t="n"/>
      <c r="F455" s="174" t="n"/>
      <c r="G455" s="173" t="n"/>
      <c r="I455" s="291" t="n"/>
      <c r="J455" s="195">
        <f>IF(COUNT(P455:R455)=0,"",AVERAGE(P455:R455))</f>
        <v/>
      </c>
      <c r="K455" s="195">
        <f>IF(OR($I455="",J455=""),"",IF(OR(ISTEXT(J455),$E$459="N/A",$E$459="Not Avail.",$E$459="Not Acc.",$E$459="N/L",$I455="N/A",$I455="Not Avail.",$I455="Not Acc.",$I455="N/L"),"",J455*IFERROR(INDEX('{Dropdowns}'!$J:$J,MATCH($E$459&amp;"|"&amp;$I455,'{Dropdowns}'!$H:$H,0)),0)*IFERROR(INDEX('{Dropdowns}'!$K:$K,MATCH($E$459&amp;"|"&amp;$I455,'{Dropdowns}'!$H:$H,0)),0)))</f>
        <v/>
      </c>
      <c r="L455" s="195">
        <f>IF(COUNT(S455:U455)=0,"",AVERAGE(S455:U455))</f>
        <v/>
      </c>
      <c r="M455" s="195">
        <f>IF(OR($I455="",L455=""),"",IF(OR(ISTEXT(L455),$E$459="N/A",$E$459="Not Avail.",$E$459="Not Acc.",$E$459="N/L",$I455="N/A",$I455="Not Avail.",$I455="Not Acc.",$I455="N/L"),"",L455*IFERROR(INDEX('{Dropdowns}'!$J:$J,MATCH($E$459&amp;"|"&amp;$I455,'{Dropdowns}'!$H:$H,0)),0)*IFERROR(INDEX('{Dropdowns}'!$K:$K,MATCH($E$459&amp;"|"&amp;$I455,'{Dropdowns}'!$H:$H,0)),0)))</f>
        <v/>
      </c>
      <c r="P455" s="451" t="n"/>
    </row>
    <row r="456" ht="13.35" customHeight="1" s="162">
      <c r="B456" s="289" t="inlineStr">
        <is>
          <t>Serial Number</t>
        </is>
      </c>
      <c r="C456" s="174" t="n"/>
      <c r="D456" s="173" t="n"/>
      <c r="E456" s="154" t="n"/>
      <c r="F456" s="174" t="n"/>
      <c r="G456" s="173" t="n"/>
      <c r="I456" s="291" t="n"/>
      <c r="J456" s="195">
        <f>IF(COUNT(P456:R456)=0,"",AVERAGE(P456:R456))</f>
        <v/>
      </c>
      <c r="K456" s="195">
        <f>IF(OR($I456="",J456=""),"",IF(OR(ISTEXT(J456),$E$459="N/A",$E$459="Not Avail.",$E$459="Not Acc.",$E$459="N/L",$I456="N/A",$I456="Not Avail.",$I456="Not Acc.",$I456="N/L"),"",J456*IFERROR(INDEX('{Dropdowns}'!$J:$J,MATCH($E$459&amp;"|"&amp;$I456,'{Dropdowns}'!$H:$H,0)),0)*IFERROR(INDEX('{Dropdowns}'!$K:$K,MATCH($E$459&amp;"|"&amp;$I456,'{Dropdowns}'!$H:$H,0)),0)))</f>
        <v/>
      </c>
      <c r="L456" s="195">
        <f>IF(COUNT(S456:U456)=0,"",AVERAGE(S456:U456))</f>
        <v/>
      </c>
      <c r="M456" s="195">
        <f>IF(OR($I456="",L456=""),"",IF(OR(ISTEXT(L456),$E$459="N/A",$E$459="Not Avail.",$E$459="Not Acc.",$E$459="N/L",$I456="N/A",$I456="Not Avail.",$I456="Not Acc.",$I456="N/L"),"",L456*IFERROR(INDEX('{Dropdowns}'!$J:$J,MATCH($E$459&amp;"|"&amp;$I456,'{Dropdowns}'!$H:$H,0)),0)*IFERROR(INDEX('{Dropdowns}'!$K:$K,MATCH($E$459&amp;"|"&amp;$I456,'{Dropdowns}'!$H:$H,0)),0)))</f>
        <v/>
      </c>
      <c r="P456" s="451" t="n"/>
    </row>
    <row r="457" ht="13.35" customHeight="1" s="162">
      <c r="B457" s="289" t="inlineStr">
        <is>
          <t>Hood Type</t>
        </is>
      </c>
      <c r="C457" s="174" t="n"/>
      <c r="D457" s="173" t="n"/>
      <c r="E457" s="154" t="n"/>
      <c r="F457" s="174" t="n"/>
      <c r="G457" s="173" t="n"/>
      <c r="I457" s="291" t="n"/>
      <c r="J457" s="195">
        <f>IF(COUNT(P457:R457)=0,"",AVERAGE(P457:R457))</f>
        <v/>
      </c>
      <c r="K457" s="195">
        <f>IF(OR($I457="",J457=""),"",IF(OR(ISTEXT(J457),$E$459="N/A",$E$459="Not Avail.",$E$459="Not Acc.",$E$459="N/L",$I457="N/A",$I457="Not Avail.",$I457="Not Acc.",$I457="N/L"),"",J457*IFERROR(INDEX('{Dropdowns}'!$J:$J,MATCH($E$459&amp;"|"&amp;$I457,'{Dropdowns}'!$H:$H,0)),0)*IFERROR(INDEX('{Dropdowns}'!$K:$K,MATCH($E$459&amp;"|"&amp;$I457,'{Dropdowns}'!$H:$H,0)),0)))</f>
        <v/>
      </c>
      <c r="L457" s="195">
        <f>IF(COUNT(S457:U457)=0,"",AVERAGE(S457:U457))</f>
        <v/>
      </c>
      <c r="M457" s="195">
        <f>IF(OR($I457="",L457=""),"",IF(OR(ISTEXT(L457),$E$459="N/A",$E$459="Not Avail.",$E$459="Not Acc.",$E$459="N/L",$I457="N/A",$I457="Not Avail.",$I457="Not Acc.",$I457="N/L"),"",L457*IFERROR(INDEX('{Dropdowns}'!$J:$J,MATCH($E$459&amp;"|"&amp;$I457,'{Dropdowns}'!$H:$H,0)),0)*IFERROR(INDEX('{Dropdowns}'!$K:$K,MATCH($E$459&amp;"|"&amp;$I457,'{Dropdowns}'!$H:$H,0)),0)))</f>
        <v/>
      </c>
      <c r="P457" s="451" t="n"/>
    </row>
    <row r="458" ht="13.35" customHeight="1" s="162">
      <c r="B458" s="289" t="inlineStr">
        <is>
          <t>Filter Manufacturer</t>
        </is>
      </c>
      <c r="C458" s="174" t="n"/>
      <c r="D458" s="173" t="n"/>
      <c r="E458" s="154" t="n"/>
      <c r="F458" s="174" t="n"/>
      <c r="G458" s="173" t="n"/>
      <c r="I458" s="291" t="n"/>
      <c r="J458" s="195">
        <f>IF(COUNT(P458:R458)=0,"",AVERAGE(P458:R458))</f>
        <v/>
      </c>
      <c r="K458" s="195">
        <f>IF(OR($I458="",J458=""),"",IF(OR(ISTEXT(J458),$E$459="N/A",$E$459="Not Avail.",$E$459="Not Acc.",$E$459="N/L",$I458="N/A",$I458="Not Avail.",$I458="Not Acc.",$I458="N/L"),"",J458*IFERROR(INDEX('{Dropdowns}'!$J:$J,MATCH($E$459&amp;"|"&amp;$I458,'{Dropdowns}'!$H:$H,0)),0)*IFERROR(INDEX('{Dropdowns}'!$K:$K,MATCH($E$459&amp;"|"&amp;$I458,'{Dropdowns}'!$H:$H,0)),0)))</f>
        <v/>
      </c>
      <c r="L458" s="195">
        <f>IF(COUNT(S458:U458)=0,"",AVERAGE(S458:U458))</f>
        <v/>
      </c>
      <c r="M458" s="195">
        <f>IF(OR($I458="",L458=""),"",IF(OR(ISTEXT(L458),$E$459="N/A",$E$459="Not Avail.",$E$459="Not Acc.",$E$459="N/L",$I458="N/A",$I458="Not Avail.",$I458="Not Acc.",$I458="N/L"),"",L458*IFERROR(INDEX('{Dropdowns}'!$J:$J,MATCH($E$459&amp;"|"&amp;$I458,'{Dropdowns}'!$H:$H,0)),0)*IFERROR(INDEX('{Dropdowns}'!$K:$K,MATCH($E$459&amp;"|"&amp;$I458,'{Dropdowns}'!$H:$H,0)),0)))</f>
        <v/>
      </c>
      <c r="P458" s="451" t="n"/>
    </row>
    <row r="459" ht="13.35" customHeight="1" s="162">
      <c r="B459" s="289" t="inlineStr">
        <is>
          <t>Filter Type</t>
        </is>
      </c>
      <c r="C459" s="174" t="n"/>
      <c r="D459" s="173" t="n"/>
      <c r="E459" s="291" t="n"/>
      <c r="F459" s="174" t="n"/>
      <c r="G459" s="173" t="n"/>
      <c r="I459" s="291" t="n"/>
      <c r="J459" s="195">
        <f>IF(COUNT(P459:R459)=0,"",AVERAGE(P459:R459))</f>
        <v/>
      </c>
      <c r="K459" s="195">
        <f>IF(OR($I459="",J459=""),"",IF(OR(ISTEXT(J459),$E$459="N/A",$E$459="Not Avail.",$E$459="Not Acc.",$E$459="N/L",$I459="N/A",$I459="Not Avail.",$I459="Not Acc.",$I459="N/L"),"",J459*IFERROR(INDEX('{Dropdowns}'!$J:$J,MATCH($E$459&amp;"|"&amp;$I459,'{Dropdowns}'!$H:$H,0)),0)*IFERROR(INDEX('{Dropdowns}'!$K:$K,MATCH($E$459&amp;"|"&amp;$I459,'{Dropdowns}'!$H:$H,0)),0)))</f>
        <v/>
      </c>
      <c r="L459" s="195">
        <f>IF(COUNT(S459:U459)=0,"",AVERAGE(S459:U459))</f>
        <v/>
      </c>
      <c r="M459" s="195">
        <f>IF(OR($I459="",L459=""),"",IF(OR(ISTEXT(L459),$E$459="N/A",$E$459="Not Avail.",$E$459="Not Acc.",$E$459="N/L",$I459="N/A",$I459="Not Avail.",$I459="Not Acc.",$I459="N/L"),"",L459*IFERROR(INDEX('{Dropdowns}'!$J:$J,MATCH($E$459&amp;"|"&amp;$I459,'{Dropdowns}'!$H:$H,0)),0)*IFERROR(INDEX('{Dropdowns}'!$K:$K,MATCH($E$459&amp;"|"&amp;$I459,'{Dropdowns}'!$H:$H,0)),0)))</f>
        <v/>
      </c>
      <c r="P459" s="451" t="n"/>
    </row>
    <row r="460" ht="13.35" customHeight="1" s="162">
      <c r="B460" s="289" t="inlineStr">
        <is>
          <t>Instrument</t>
        </is>
      </c>
      <c r="C460" s="174" t="n"/>
      <c r="D460" s="173" t="n"/>
      <c r="E460" s="154" t="n"/>
      <c r="F460" s="174" t="n"/>
      <c r="G460" s="173" t="n"/>
      <c r="I460" s="291" t="n"/>
      <c r="J460" s="195">
        <f>IF(COUNT(P460:R460)=0,"",AVERAGE(P460:R460))</f>
        <v/>
      </c>
      <c r="K460" s="195">
        <f>IF(OR($I460="",J460=""),"",IF(OR(ISTEXT(J460),$E$459="N/A",$E$459="Not Avail.",$E$459="Not Acc.",$E$459="N/L",$I460="N/A",$I460="Not Avail.",$I460="Not Acc.",$I460="N/L"),"",J460*IFERROR(INDEX('{Dropdowns}'!$J:$J,MATCH($E$459&amp;"|"&amp;$I460,'{Dropdowns}'!$H:$H,0)),0)*IFERROR(INDEX('{Dropdowns}'!$K:$K,MATCH($E$459&amp;"|"&amp;$I460,'{Dropdowns}'!$H:$H,0)),0)))</f>
        <v/>
      </c>
      <c r="L460" s="195">
        <f>IF(COUNT(S460:U460)=0,"",AVERAGE(S460:U460))</f>
        <v/>
      </c>
      <c r="M460" s="195">
        <f>IF(OR($I460="",L460=""),"",IF(OR(ISTEXT(L460),$E$459="N/A",$E$459="Not Avail.",$E$459="Not Acc.",$E$459="N/L",$I460="N/A",$I460="Not Avail.",$I460="Not Acc.",$I460="N/L"),"",L460*IFERROR(INDEX('{Dropdowns}'!$J:$J,MATCH($E$459&amp;"|"&amp;$I460,'{Dropdowns}'!$H:$H,0)),0)*IFERROR(INDEX('{Dropdowns}'!$K:$K,MATCH($E$459&amp;"|"&amp;$I460,'{Dropdowns}'!$H:$H,0)),0)))</f>
        <v/>
      </c>
      <c r="P460" s="451" t="n"/>
    </row>
    <row r="461" ht="13.35" customHeight="1" s="162">
      <c r="B461" s="188" t="inlineStr">
        <is>
          <t>Hood Airflow Totals</t>
        </is>
      </c>
      <c r="C461" s="174" t="n"/>
      <c r="D461" s="174" t="n"/>
      <c r="E461" s="174" t="n"/>
      <c r="F461" s="174" t="n"/>
      <c r="G461" s="173" t="n"/>
      <c r="I461" s="291" t="n"/>
      <c r="J461" s="195">
        <f>IF(COUNT(P461:R461)=0,"",AVERAGE(P461:R461))</f>
        <v/>
      </c>
      <c r="K461" s="195">
        <f>IF(OR($I461="",J461=""),"",IF(OR(ISTEXT(J461),$E$459="N/A",$E$459="Not Avail.",$E$459="Not Acc.",$E$459="N/L",$I461="N/A",$I461="Not Avail.",$I461="Not Acc.",$I461="N/L"),"",J461*IFERROR(INDEX('{Dropdowns}'!$J:$J,MATCH($E$459&amp;"|"&amp;$I461,'{Dropdowns}'!$H:$H,0)),0)*IFERROR(INDEX('{Dropdowns}'!$K:$K,MATCH($E$459&amp;"|"&amp;$I461,'{Dropdowns}'!$H:$H,0)),0)))</f>
        <v/>
      </c>
      <c r="L461" s="195">
        <f>IF(COUNT(S461:U461)=0,"",AVERAGE(S461:U461))</f>
        <v/>
      </c>
      <c r="M461" s="195">
        <f>IF(OR($I461="",L461=""),"",IF(OR(ISTEXT(L461),$E$459="N/A",$E$459="Not Avail.",$E$459="Not Acc.",$E$459="N/L",$I461="N/A",$I461="Not Avail.",$I461="Not Acc.",$I461="N/L"),"",L461*IFERROR(INDEX('{Dropdowns}'!$J:$J,MATCH($E$459&amp;"|"&amp;$I461,'{Dropdowns}'!$H:$H,0)),0)*IFERROR(INDEX('{Dropdowns}'!$K:$K,MATCH($E$459&amp;"|"&amp;$I461,'{Dropdowns}'!$H:$H,0)),0)))</f>
        <v/>
      </c>
      <c r="P461" s="451" t="n"/>
    </row>
    <row r="462" ht="13.35" customHeight="1" s="162">
      <c r="B462" s="292" t="inlineStr">
        <is>
          <t>Design</t>
        </is>
      </c>
      <c r="C462" s="173" t="n"/>
      <c r="D462" s="292" t="inlineStr">
        <is>
          <t>Initial</t>
        </is>
      </c>
      <c r="E462" s="173" t="n"/>
      <c r="F462" s="292" t="inlineStr">
        <is>
          <t>Final</t>
        </is>
      </c>
      <c r="G462" s="173" t="n"/>
      <c r="I462" s="291" t="n"/>
      <c r="J462" s="195">
        <f>IF(COUNT(P462:R462)=0,"",AVERAGE(P462:R462))</f>
        <v/>
      </c>
      <c r="K462" s="195">
        <f>IF(OR($I462="",J462=""),"",IF(OR(ISTEXT(J462),$E$459="N/A",$E$459="Not Avail.",$E$459="Not Acc.",$E$459="N/L",$I462="N/A",$I462="Not Avail.",$I462="Not Acc.",$I462="N/L"),"",J462*IFERROR(INDEX('{Dropdowns}'!$J:$J,MATCH($E$459&amp;"|"&amp;$I462,'{Dropdowns}'!$H:$H,0)),0)*IFERROR(INDEX('{Dropdowns}'!$K:$K,MATCH($E$459&amp;"|"&amp;$I462,'{Dropdowns}'!$H:$H,0)),0)))</f>
        <v/>
      </c>
      <c r="L462" s="195">
        <f>IF(COUNT(S462:U462)=0,"",AVERAGE(S462:U462))</f>
        <v/>
      </c>
      <c r="M462" s="195">
        <f>IF(OR($I462="",L462=""),"",IF(OR(ISTEXT(L462),$E$459="N/A",$E$459="Not Avail.",$E$459="Not Acc.",$E$459="N/L",$I462="N/A",$I462="Not Avail.",$I462="Not Acc.",$I462="N/L"),"",L462*IFERROR(INDEX('{Dropdowns}'!$J:$J,MATCH($E$459&amp;"|"&amp;$I462,'{Dropdowns}'!$H:$H,0)),0)*IFERROR(INDEX('{Dropdowns}'!$K:$K,MATCH($E$459&amp;"|"&amp;$I462,'{Dropdowns}'!$H:$H,0)),0)))</f>
        <v/>
      </c>
      <c r="P462" s="451" t="n"/>
    </row>
    <row r="463" ht="13.35" customHeight="1" s="162">
      <c r="B463" s="189">
        <f>IF(E450=0,"", E450)</f>
        <v/>
      </c>
      <c r="C463" s="173" t="n"/>
      <c r="D463" s="189">
        <f>IF(SUM(K451:K464)=0,"",SUM(K451:K464))</f>
        <v/>
      </c>
      <c r="E463" s="173" t="n"/>
      <c r="F463" s="189">
        <f>IF(SUM(M451:M464)=0,"",SUM(M451:M464))</f>
        <v/>
      </c>
      <c r="G463" s="173" t="n"/>
      <c r="I463" s="291" t="n"/>
      <c r="J463" s="195">
        <f>IF(COUNT(P463:R463)=0,"",AVERAGE(P463:R463))</f>
        <v/>
      </c>
      <c r="K463" s="195">
        <f>IF(OR($I463="",J463=""),"",IF(OR(ISTEXT(J463),$E$459="N/A",$E$459="Not Avail.",$E$459="Not Acc.",$E$459="N/L",$I463="N/A",$I463="Not Avail.",$I463="Not Acc.",$I463="N/L"),"",J463*IFERROR(INDEX('{Dropdowns}'!$J:$J,MATCH($E$459&amp;"|"&amp;$I463,'{Dropdowns}'!$H:$H,0)),0)*IFERROR(INDEX('{Dropdowns}'!$K:$K,MATCH($E$459&amp;"|"&amp;$I463,'{Dropdowns}'!$H:$H,0)),0)))</f>
        <v/>
      </c>
      <c r="L463" s="195">
        <f>IF(COUNT(S463:U463)=0,"",AVERAGE(S463:U463))</f>
        <v/>
      </c>
      <c r="M463" s="195">
        <f>IF(OR($I463="",L463=""),"",IF(OR(ISTEXT(L463),$E$459="N/A",$E$459="Not Avail.",$E$459="Not Acc.",$E$459="N/L",$I463="N/A",$I463="Not Avail.",$I463="Not Acc.",$I463="N/L"),"",L463*IFERROR(INDEX('{Dropdowns}'!$J:$J,MATCH($E$459&amp;"|"&amp;$I463,'{Dropdowns}'!$H:$H,0)),0)*IFERROR(INDEX('{Dropdowns}'!$K:$K,MATCH($E$459&amp;"|"&amp;$I463,'{Dropdowns}'!$H:$H,0)),0)))</f>
        <v/>
      </c>
      <c r="P463" s="455" t="n"/>
    </row>
    <row r="464" ht="13.35" customHeight="1" s="162">
      <c r="B464" s="189" t="inlineStr">
        <is>
          <t>CFM / ft</t>
        </is>
      </c>
      <c r="C464" s="173" t="n"/>
      <c r="D464" s="189">
        <f>IF(OR(D463="",E452="",E452=0),"",IF(OR(ISTEXT(D463),ISTEXT(E452)),"",D463/E452))</f>
        <v/>
      </c>
      <c r="E464" s="173" t="n"/>
      <c r="F464" s="189">
        <f>IF(OR(F463="",E452="",E452=0),"",IF(OR(ISTEXT(F463),ISTEXT(E452)),"",F463/E452))</f>
        <v/>
      </c>
      <c r="G464" s="173" t="n"/>
      <c r="I464" s="291" t="n"/>
      <c r="J464" s="195">
        <f>IF(COUNT(P464:R464)=0,"",AVERAGE(P464:R464))</f>
        <v/>
      </c>
      <c r="K464" s="195">
        <f>IF(OR($I464="",J464=""),"",IF(OR(ISTEXT(J464),$E$459="N/A",$E$459="Not Avail.",$E$459="Not Acc.",$E$459="N/L",$I464="N/A",$I464="Not Avail.",$I464="Not Acc.",$I464="N/L"),"",J464*IFERROR(INDEX('{Dropdowns}'!$J:$J,MATCH($E$459&amp;"|"&amp;$I464,'{Dropdowns}'!$H:$H,0)),0)*IFERROR(INDEX('{Dropdowns}'!$K:$K,MATCH($E$459&amp;"|"&amp;$I464,'{Dropdowns}'!$H:$H,0)),0)))</f>
        <v/>
      </c>
      <c r="L464" s="195">
        <f>IF(COUNT(S464:U464)=0,"",AVERAGE(S464:U464))</f>
        <v/>
      </c>
      <c r="M464" s="195">
        <f>IF(OR($I464="",L464=""),"",IF(OR(ISTEXT(L464),$E$459="N/A",$E$459="Not Avail.",$E$459="Not Acc.",$E$459="N/L",$I464="N/A",$I464="Not Avail.",$I464="Not Acc.",$I464="N/L"),"",L464*IFERROR(INDEX('{Dropdowns}'!$J:$J,MATCH($E$459&amp;"|"&amp;$I464,'{Dropdowns}'!$H:$H,0)),0)*IFERROR(INDEX('{Dropdowns}'!$K:$K,MATCH($E$459&amp;"|"&amp;$I464,'{Dropdowns}'!$H:$H,0)),0)))</f>
        <v/>
      </c>
    </row>
    <row r="465"/>
    <row r="466" ht="13.35" customHeight="1" s="162">
      <c r="B466" s="200" t="inlineStr">
        <is>
          <t>System</t>
        </is>
      </c>
      <c r="C466" s="403" t="n"/>
      <c r="D466" s="209">
        <f>IF('{Equipment Data Entry}'!B145="","",'{Equipment Data Entry}'!B145)</f>
        <v/>
      </c>
      <c r="E466" s="418" t="n"/>
      <c r="F466" s="403" t="n"/>
      <c r="G466" s="200" t="inlineStr">
        <is>
          <t>Service</t>
        </is>
      </c>
      <c r="H466" s="403" t="n"/>
      <c r="I466" s="210">
        <f>IF('{Equipment Data Entry}'!C145="","",'{Equipment Data Entry}'!C145)</f>
        <v/>
      </c>
      <c r="J466" s="418" t="n"/>
      <c r="K466" s="418" t="n"/>
      <c r="L466" s="418" t="n"/>
      <c r="M466" s="403" t="n"/>
      <c r="P466" s="448" t="inlineStr">
        <is>
          <t>Technician Notes</t>
        </is>
      </c>
    </row>
    <row r="467" ht="13.35" customHeight="1" s="162">
      <c r="B467" s="422" t="n"/>
      <c r="C467" s="423" t="n"/>
      <c r="D467" s="422" t="n"/>
      <c r="E467" s="424" t="n"/>
      <c r="F467" s="423" t="n"/>
      <c r="G467" s="422" t="n"/>
      <c r="H467" s="423" t="n"/>
      <c r="I467" s="422" t="n"/>
      <c r="J467" s="424" t="n"/>
      <c r="K467" s="424" t="n"/>
      <c r="L467" s="424" t="n"/>
      <c r="M467" s="423" t="n"/>
      <c r="P467" s="451" t="n"/>
    </row>
    <row r="468" ht="13.35" customHeight="1" s="162">
      <c r="B468" s="5" t="n"/>
      <c r="C468" s="5" t="n"/>
      <c r="P468" s="451" t="n"/>
    </row>
    <row r="469" ht="13.35" customHeight="1" s="162">
      <c r="B469" s="188" t="inlineStr">
        <is>
          <t>Design Information</t>
        </is>
      </c>
      <c r="C469" s="174" t="n"/>
      <c r="D469" s="174" t="n"/>
      <c r="E469" s="174" t="n"/>
      <c r="F469" s="174" t="n"/>
      <c r="G469" s="173" t="n"/>
      <c r="I469" s="188" t="inlineStr">
        <is>
          <t>Hood Airflow</t>
        </is>
      </c>
      <c r="J469" s="174" t="n"/>
      <c r="K469" s="174" t="n"/>
      <c r="L469" s="174" t="n"/>
      <c r="M469" s="173" t="n"/>
      <c r="P469" s="451" t="n"/>
    </row>
    <row r="470" ht="13.35" customHeight="1" s="162">
      <c r="B470" s="289" t="inlineStr">
        <is>
          <t>Hood Manufacturer</t>
        </is>
      </c>
      <c r="C470" s="174" t="n"/>
      <c r="D470" s="173" t="n"/>
      <c r="E470" s="288" t="n"/>
      <c r="F470" s="174" t="n"/>
      <c r="G470" s="173" t="n"/>
      <c r="I470" s="290" t="inlineStr">
        <is>
          <t>Filter Size</t>
        </is>
      </c>
      <c r="J470" s="290" t="inlineStr">
        <is>
          <t>Initial VEL</t>
        </is>
      </c>
      <c r="K470" s="290" t="inlineStr">
        <is>
          <t>Initial CFM</t>
        </is>
      </c>
      <c r="L470" s="290" t="inlineStr">
        <is>
          <t>Final VEL</t>
        </is>
      </c>
      <c r="M470" s="290" t="inlineStr">
        <is>
          <t>Final CFM</t>
        </is>
      </c>
      <c r="P470" s="469" t="inlineStr">
        <is>
          <t>Velocity readings (fpm) – 3 per filter for Airfoil; J/L average them (or type a single value over the formula)</t>
        </is>
      </c>
    </row>
    <row r="471" ht="13.35" customHeight="1" s="162">
      <c r="B471" s="289" t="inlineStr">
        <is>
          <t>Design Airflow (CFM)</t>
        </is>
      </c>
      <c r="C471" s="174" t="n"/>
      <c r="D471" s="173" t="n"/>
      <c r="E471" s="288" t="n"/>
      <c r="F471" s="174" t="n"/>
      <c r="G471" s="173" t="n"/>
      <c r="I471" s="440" t="n"/>
      <c r="J471" s="440" t="n"/>
      <c r="K471" s="440" t="n"/>
      <c r="L471" s="440" t="n"/>
      <c r="M471" s="440" t="n"/>
      <c r="P471" s="470" t="inlineStr">
        <is>
          <t>Init 1</t>
        </is>
      </c>
      <c r="Q471" s="471" t="inlineStr">
        <is>
          <t>Init 2</t>
        </is>
      </c>
      <c r="R471" s="471" t="inlineStr">
        <is>
          <t>Init 3</t>
        </is>
      </c>
      <c r="S471" s="471" t="inlineStr">
        <is>
          <t>Final 1</t>
        </is>
      </c>
      <c r="T471" s="471" t="inlineStr">
        <is>
          <t>Final 2</t>
        </is>
      </c>
      <c r="U471" s="471" t="inlineStr">
        <is>
          <t>Final 3</t>
        </is>
      </c>
    </row>
    <row r="472" ht="13.35" customHeight="1" s="162">
      <c r="B472" s="289" t="inlineStr">
        <is>
          <t>Associated Exhaust Fan</t>
        </is>
      </c>
      <c r="C472" s="174" t="n"/>
      <c r="D472" s="173" t="n"/>
      <c r="E472" s="288" t="n"/>
      <c r="F472" s="174" t="n"/>
      <c r="G472" s="173" t="n"/>
      <c r="I472" s="291" t="n"/>
      <c r="J472" s="195">
        <f>IF(COUNT(P472:R472)=0,"",AVERAGE(P472:R472))</f>
        <v/>
      </c>
      <c r="K472" s="195">
        <f>IF(OR($I472="",J472=""),"",IF(OR(ISTEXT(J472),$E$480="N/A",$E$480="Not Avail.",$E$480="Not Acc.",$E$480="N/L",$I472="N/A",$I472="Not Avail.",$I472="Not Acc.",$I472="N/L"),"",J472*IFERROR(INDEX('{Dropdowns}'!$J:$J,MATCH($E$480&amp;"|"&amp;$I472,'{Dropdowns}'!$H:$H,0)),0)*IFERROR(INDEX('{Dropdowns}'!$K:$K,MATCH($E$480&amp;"|"&amp;$I472,'{Dropdowns}'!$H:$H,0)),0)))</f>
        <v/>
      </c>
      <c r="L472" s="195">
        <f>IF(COUNT(S472:U472)=0,"",AVERAGE(S472:U472))</f>
        <v/>
      </c>
      <c r="M472" s="195">
        <f>IF(OR($I472="",L472=""),"",IF(OR(ISTEXT(L472),$E$480="N/A",$E$480="Not Avail.",$E$480="Not Acc.",$E$480="N/L",$I472="N/A",$I472="Not Avail.",$I472="Not Acc.",$I472="N/L"),"",L472*IFERROR(INDEX('{Dropdowns}'!$J:$J,MATCH($E$480&amp;"|"&amp;$I472,'{Dropdowns}'!$H:$H,0)),0)*IFERROR(INDEX('{Dropdowns}'!$K:$K,MATCH($E$480&amp;"|"&amp;$I472,'{Dropdowns}'!$H:$H,0)),0)))</f>
        <v/>
      </c>
      <c r="P472" s="451" t="n"/>
    </row>
    <row r="473" ht="13.35" customHeight="1" s="162">
      <c r="B473" s="289" t="inlineStr">
        <is>
          <t>Hood Length (ft)</t>
        </is>
      </c>
      <c r="C473" s="174" t="n"/>
      <c r="D473" s="173" t="n"/>
      <c r="E473" s="288">
        <f>IF('{Equipment Data Entry}'!I145="","",'{Equipment Data Entry}'!I145)</f>
        <v/>
      </c>
      <c r="F473" s="174" t="n"/>
      <c r="G473" s="173" t="n"/>
      <c r="I473" s="291" t="n"/>
      <c r="J473" s="195">
        <f>IF(COUNT(P473:R473)=0,"",AVERAGE(P473:R473))</f>
        <v/>
      </c>
      <c r="K473" s="195">
        <f>IF(OR($I473="",J473=""),"",IF(OR(ISTEXT(J473),$E$480="N/A",$E$480="Not Avail.",$E$480="Not Acc.",$E$480="N/L",$I473="N/A",$I473="Not Avail.",$I473="Not Acc.",$I473="N/L"),"",J473*IFERROR(INDEX('{Dropdowns}'!$J:$J,MATCH($E$480&amp;"|"&amp;$I473,'{Dropdowns}'!$H:$H,0)),0)*IFERROR(INDEX('{Dropdowns}'!$K:$K,MATCH($E$480&amp;"|"&amp;$I473,'{Dropdowns}'!$H:$H,0)),0)))</f>
        <v/>
      </c>
      <c r="L473" s="195">
        <f>IF(COUNT(S473:U473)=0,"",AVERAGE(S473:U473))</f>
        <v/>
      </c>
      <c r="M473" s="195">
        <f>IF(OR($I473="",L473=""),"",IF(OR(ISTEXT(L473),$E$480="N/A",$E$480="Not Avail.",$E$480="Not Acc.",$E$480="N/L",$I473="N/A",$I473="Not Avail.",$I473="Not Acc.",$I473="N/L"),"",L473*IFERROR(INDEX('{Dropdowns}'!$J:$J,MATCH($E$480&amp;"|"&amp;$I473,'{Dropdowns}'!$H:$H,0)),0)*IFERROR(INDEX('{Dropdowns}'!$K:$K,MATCH($E$480&amp;"|"&amp;$I473,'{Dropdowns}'!$H:$H,0)),0)))</f>
        <v/>
      </c>
      <c r="P473" s="451" t="n"/>
    </row>
    <row r="474" ht="13.35" customHeight="1" s="162">
      <c r="B474" s="188" t="inlineStr">
        <is>
          <t>Hood Data</t>
        </is>
      </c>
      <c r="C474" s="174" t="n"/>
      <c r="D474" s="174" t="n"/>
      <c r="E474" s="174" t="n"/>
      <c r="F474" s="174" t="n"/>
      <c r="G474" s="173" t="n"/>
      <c r="I474" s="291" t="n"/>
      <c r="J474" s="195">
        <f>IF(COUNT(P474:R474)=0,"",AVERAGE(P474:R474))</f>
        <v/>
      </c>
      <c r="K474" s="195">
        <f>IF(OR($I474="",J474=""),"",IF(OR(ISTEXT(J474),$E$480="N/A",$E$480="Not Avail.",$E$480="Not Acc.",$E$480="N/L",$I474="N/A",$I474="Not Avail.",$I474="Not Acc.",$I474="N/L"),"",J474*IFERROR(INDEX('{Dropdowns}'!$J:$J,MATCH($E$480&amp;"|"&amp;$I474,'{Dropdowns}'!$H:$H,0)),0)*IFERROR(INDEX('{Dropdowns}'!$K:$K,MATCH($E$480&amp;"|"&amp;$I474,'{Dropdowns}'!$H:$H,0)),0)))</f>
        <v/>
      </c>
      <c r="L474" s="195">
        <f>IF(COUNT(S474:U474)=0,"",AVERAGE(S474:U474))</f>
        <v/>
      </c>
      <c r="M474" s="195">
        <f>IF(OR($I474="",L474=""),"",IF(OR(ISTEXT(L474),$E$480="N/A",$E$480="Not Avail.",$E$480="Not Acc.",$E$480="N/L",$I474="N/A",$I474="Not Avail.",$I474="Not Acc.",$I474="N/L"),"",L474*IFERROR(INDEX('{Dropdowns}'!$J:$J,MATCH($E$480&amp;"|"&amp;$I474,'{Dropdowns}'!$H:$H,0)),0)*IFERROR(INDEX('{Dropdowns}'!$K:$K,MATCH($E$480&amp;"|"&amp;$I474,'{Dropdowns}'!$H:$H,0)),0)))</f>
        <v/>
      </c>
      <c r="P474" s="451" t="n"/>
    </row>
    <row r="475" ht="13.35" customHeight="1" s="162">
      <c r="B475" s="289" t="inlineStr">
        <is>
          <t>Manufacturer</t>
        </is>
      </c>
      <c r="C475" s="174" t="n"/>
      <c r="D475" s="173" t="n"/>
      <c r="E475" s="288" t="n"/>
      <c r="F475" s="174" t="n"/>
      <c r="G475" s="173" t="n"/>
      <c r="I475" s="291" t="n"/>
      <c r="J475" s="195">
        <f>IF(COUNT(P475:R475)=0,"",AVERAGE(P475:R475))</f>
        <v/>
      </c>
      <c r="K475" s="195">
        <f>IF(OR($I475="",J475=""),"",IF(OR(ISTEXT(J475),$E$480="N/A",$E$480="Not Avail.",$E$480="Not Acc.",$E$480="N/L",$I475="N/A",$I475="Not Avail.",$I475="Not Acc.",$I475="N/L"),"",J475*IFERROR(INDEX('{Dropdowns}'!$J:$J,MATCH($E$480&amp;"|"&amp;$I475,'{Dropdowns}'!$H:$H,0)),0)*IFERROR(INDEX('{Dropdowns}'!$K:$K,MATCH($E$480&amp;"|"&amp;$I475,'{Dropdowns}'!$H:$H,0)),0)))</f>
        <v/>
      </c>
      <c r="L475" s="195">
        <f>IF(COUNT(S475:U475)=0,"",AVERAGE(S475:U475))</f>
        <v/>
      </c>
      <c r="M475" s="195">
        <f>IF(OR($I475="",L475=""),"",IF(OR(ISTEXT(L475),$E$480="N/A",$E$480="Not Avail.",$E$480="Not Acc.",$E$480="N/L",$I475="N/A",$I475="Not Avail.",$I475="Not Acc.",$I475="N/L"),"",L475*IFERROR(INDEX('{Dropdowns}'!$J:$J,MATCH($E$480&amp;"|"&amp;$I475,'{Dropdowns}'!$H:$H,0)),0)*IFERROR(INDEX('{Dropdowns}'!$K:$K,MATCH($E$480&amp;"|"&amp;$I475,'{Dropdowns}'!$H:$H,0)),0)))</f>
        <v/>
      </c>
      <c r="P475" s="451" t="n"/>
    </row>
    <row r="476" ht="13.35" customHeight="1" s="162">
      <c r="B476" s="289" t="inlineStr">
        <is>
          <t>Model Number</t>
        </is>
      </c>
      <c r="C476" s="174" t="n"/>
      <c r="D476" s="173" t="n"/>
      <c r="E476" s="288" t="n"/>
      <c r="F476" s="174" t="n"/>
      <c r="G476" s="173" t="n"/>
      <c r="I476" s="291" t="n"/>
      <c r="J476" s="195">
        <f>IF(COUNT(P476:R476)=0,"",AVERAGE(P476:R476))</f>
        <v/>
      </c>
      <c r="K476" s="195">
        <f>IF(OR($I476="",J476=""),"",IF(OR(ISTEXT(J476),$E$480="N/A",$E$480="Not Avail.",$E$480="Not Acc.",$E$480="N/L",$I476="N/A",$I476="Not Avail.",$I476="Not Acc.",$I476="N/L"),"",J476*IFERROR(INDEX('{Dropdowns}'!$J:$J,MATCH($E$480&amp;"|"&amp;$I476,'{Dropdowns}'!$H:$H,0)),0)*IFERROR(INDEX('{Dropdowns}'!$K:$K,MATCH($E$480&amp;"|"&amp;$I476,'{Dropdowns}'!$H:$H,0)),0)))</f>
        <v/>
      </c>
      <c r="L476" s="195">
        <f>IF(COUNT(S476:U476)=0,"",AVERAGE(S476:U476))</f>
        <v/>
      </c>
      <c r="M476" s="195">
        <f>IF(OR($I476="",L476=""),"",IF(OR(ISTEXT(L476),$E$480="N/A",$E$480="Not Avail.",$E$480="Not Acc.",$E$480="N/L",$I476="N/A",$I476="Not Avail.",$I476="Not Acc.",$I476="N/L"),"",L476*IFERROR(INDEX('{Dropdowns}'!$J:$J,MATCH($E$480&amp;"|"&amp;$I476,'{Dropdowns}'!$H:$H,0)),0)*IFERROR(INDEX('{Dropdowns}'!$K:$K,MATCH($E$480&amp;"|"&amp;$I476,'{Dropdowns}'!$H:$H,0)),0)))</f>
        <v/>
      </c>
      <c r="P476" s="451" t="n"/>
    </row>
    <row r="477" ht="13.35" customHeight="1" s="162">
      <c r="B477" s="289" t="inlineStr">
        <is>
          <t>Serial Number</t>
        </is>
      </c>
      <c r="C477" s="174" t="n"/>
      <c r="D477" s="173" t="n"/>
      <c r="E477" s="288" t="n"/>
      <c r="F477" s="174" t="n"/>
      <c r="G477" s="173" t="n"/>
      <c r="I477" s="291" t="n"/>
      <c r="J477" s="195">
        <f>IF(COUNT(P477:R477)=0,"",AVERAGE(P477:R477))</f>
        <v/>
      </c>
      <c r="K477" s="195">
        <f>IF(OR($I477="",J477=""),"",IF(OR(ISTEXT(J477),$E$480="N/A",$E$480="Not Avail.",$E$480="Not Acc.",$E$480="N/L",$I477="N/A",$I477="Not Avail.",$I477="Not Acc.",$I477="N/L"),"",J477*IFERROR(INDEX('{Dropdowns}'!$J:$J,MATCH($E$480&amp;"|"&amp;$I477,'{Dropdowns}'!$H:$H,0)),0)*IFERROR(INDEX('{Dropdowns}'!$K:$K,MATCH($E$480&amp;"|"&amp;$I477,'{Dropdowns}'!$H:$H,0)),0)))</f>
        <v/>
      </c>
      <c r="L477" s="195">
        <f>IF(COUNT(S477:U477)=0,"",AVERAGE(S477:U477))</f>
        <v/>
      </c>
      <c r="M477" s="195">
        <f>IF(OR($I477="",L477=""),"",IF(OR(ISTEXT(L477),$E$480="N/A",$E$480="Not Avail.",$E$480="Not Acc.",$E$480="N/L",$I477="N/A",$I477="Not Avail.",$I477="Not Acc.",$I477="N/L"),"",L477*IFERROR(INDEX('{Dropdowns}'!$J:$J,MATCH($E$480&amp;"|"&amp;$I477,'{Dropdowns}'!$H:$H,0)),0)*IFERROR(INDEX('{Dropdowns}'!$K:$K,MATCH($E$480&amp;"|"&amp;$I477,'{Dropdowns}'!$H:$H,0)),0)))</f>
        <v/>
      </c>
      <c r="P477" s="451" t="n"/>
    </row>
    <row r="478" ht="13.35" customHeight="1" s="162">
      <c r="B478" s="289" t="inlineStr">
        <is>
          <t>Hood Type</t>
        </is>
      </c>
      <c r="C478" s="174" t="n"/>
      <c r="D478" s="173" t="n"/>
      <c r="E478" s="288" t="n"/>
      <c r="F478" s="174" t="n"/>
      <c r="G478" s="173" t="n"/>
      <c r="I478" s="291" t="n"/>
      <c r="J478" s="195">
        <f>IF(COUNT(P478:R478)=0,"",AVERAGE(P478:R478))</f>
        <v/>
      </c>
      <c r="K478" s="195">
        <f>IF(OR($I478="",J478=""),"",IF(OR(ISTEXT(J478),$E$480="N/A",$E$480="Not Avail.",$E$480="Not Acc.",$E$480="N/L",$I478="N/A",$I478="Not Avail.",$I478="Not Acc.",$I478="N/L"),"",J478*IFERROR(INDEX('{Dropdowns}'!$J:$J,MATCH($E$480&amp;"|"&amp;$I478,'{Dropdowns}'!$H:$H,0)),0)*IFERROR(INDEX('{Dropdowns}'!$K:$K,MATCH($E$480&amp;"|"&amp;$I478,'{Dropdowns}'!$H:$H,0)),0)))</f>
        <v/>
      </c>
      <c r="L478" s="195">
        <f>IF(COUNT(S478:U478)=0,"",AVERAGE(S478:U478))</f>
        <v/>
      </c>
      <c r="M478" s="195">
        <f>IF(OR($I478="",L478=""),"",IF(OR(ISTEXT(L478),$E$480="N/A",$E$480="Not Avail.",$E$480="Not Acc.",$E$480="N/L",$I478="N/A",$I478="Not Avail.",$I478="Not Acc.",$I478="N/L"),"",L478*IFERROR(INDEX('{Dropdowns}'!$J:$J,MATCH($E$480&amp;"|"&amp;$I478,'{Dropdowns}'!$H:$H,0)),0)*IFERROR(INDEX('{Dropdowns}'!$K:$K,MATCH($E$480&amp;"|"&amp;$I478,'{Dropdowns}'!$H:$H,0)),0)))</f>
        <v/>
      </c>
      <c r="P478" s="451" t="n"/>
    </row>
    <row r="479" ht="13.35" customHeight="1" s="162">
      <c r="B479" s="289" t="inlineStr">
        <is>
          <t>Filter Manufacturer</t>
        </is>
      </c>
      <c r="C479" s="174" t="n"/>
      <c r="D479" s="173" t="n"/>
      <c r="E479" s="288" t="n"/>
      <c r="F479" s="174" t="n"/>
      <c r="G479" s="173" t="n"/>
      <c r="I479" s="291" t="n"/>
      <c r="J479" s="195">
        <f>IF(COUNT(P479:R479)=0,"",AVERAGE(P479:R479))</f>
        <v/>
      </c>
      <c r="K479" s="195">
        <f>IF(OR($I479="",J479=""),"",IF(OR(ISTEXT(J479),$E$480="N/A",$E$480="Not Avail.",$E$480="Not Acc.",$E$480="N/L",$I479="N/A",$I479="Not Avail.",$I479="Not Acc.",$I479="N/L"),"",J479*IFERROR(INDEX('{Dropdowns}'!$J:$J,MATCH($E$480&amp;"|"&amp;$I479,'{Dropdowns}'!$H:$H,0)),0)*IFERROR(INDEX('{Dropdowns}'!$K:$K,MATCH($E$480&amp;"|"&amp;$I479,'{Dropdowns}'!$H:$H,0)),0)))</f>
        <v/>
      </c>
      <c r="L479" s="195">
        <f>IF(COUNT(S479:U479)=0,"",AVERAGE(S479:U479))</f>
        <v/>
      </c>
      <c r="M479" s="195">
        <f>IF(OR($I479="",L479=""),"",IF(OR(ISTEXT(L479),$E$480="N/A",$E$480="Not Avail.",$E$480="Not Acc.",$E$480="N/L",$I479="N/A",$I479="Not Avail.",$I479="Not Acc.",$I479="N/L"),"",L479*IFERROR(INDEX('{Dropdowns}'!$J:$J,MATCH($E$480&amp;"|"&amp;$I479,'{Dropdowns}'!$H:$H,0)),0)*IFERROR(INDEX('{Dropdowns}'!$K:$K,MATCH($E$480&amp;"|"&amp;$I479,'{Dropdowns}'!$H:$H,0)),0)))</f>
        <v/>
      </c>
      <c r="P479" s="451" t="n"/>
    </row>
    <row r="480" ht="13.35" customHeight="1" s="162">
      <c r="B480" s="289" t="inlineStr">
        <is>
          <t>Filter Type</t>
        </is>
      </c>
      <c r="C480" s="174" t="n"/>
      <c r="D480" s="173" t="n"/>
      <c r="E480" s="291" t="n"/>
      <c r="F480" s="174" t="n"/>
      <c r="G480" s="173" t="n"/>
      <c r="I480" s="291" t="n"/>
      <c r="J480" s="195">
        <f>IF(COUNT(P480:R480)=0,"",AVERAGE(P480:R480))</f>
        <v/>
      </c>
      <c r="K480" s="195">
        <f>IF(OR($I480="",J480=""),"",IF(OR(ISTEXT(J480),$E$480="N/A",$E$480="Not Avail.",$E$480="Not Acc.",$E$480="N/L",$I480="N/A",$I480="Not Avail.",$I480="Not Acc.",$I480="N/L"),"",J480*IFERROR(INDEX('{Dropdowns}'!$J:$J,MATCH($E$480&amp;"|"&amp;$I480,'{Dropdowns}'!$H:$H,0)),0)*IFERROR(INDEX('{Dropdowns}'!$K:$K,MATCH($E$480&amp;"|"&amp;$I480,'{Dropdowns}'!$H:$H,0)),0)))</f>
        <v/>
      </c>
      <c r="L480" s="195">
        <f>IF(COUNT(S480:U480)=0,"",AVERAGE(S480:U480))</f>
        <v/>
      </c>
      <c r="M480" s="195">
        <f>IF(OR($I480="",L480=""),"",IF(OR(ISTEXT(L480),$E$480="N/A",$E$480="Not Avail.",$E$480="Not Acc.",$E$480="N/L",$I480="N/A",$I480="Not Avail.",$I480="Not Acc.",$I480="N/L"),"",L480*IFERROR(INDEX('{Dropdowns}'!$J:$J,MATCH($E$480&amp;"|"&amp;$I480,'{Dropdowns}'!$H:$H,0)),0)*IFERROR(INDEX('{Dropdowns}'!$K:$K,MATCH($E$480&amp;"|"&amp;$I480,'{Dropdowns}'!$H:$H,0)),0)))</f>
        <v/>
      </c>
      <c r="P480" s="451" t="n"/>
    </row>
    <row r="481" ht="13.35" customHeight="1" s="162">
      <c r="B481" s="289" t="inlineStr">
        <is>
          <t>Instrument</t>
        </is>
      </c>
      <c r="C481" s="174" t="n"/>
      <c r="D481" s="173" t="n"/>
      <c r="E481" s="288" t="n"/>
      <c r="F481" s="174" t="n"/>
      <c r="G481" s="173" t="n"/>
      <c r="I481" s="291" t="n"/>
      <c r="J481" s="195">
        <f>IF(COUNT(P481:R481)=0,"",AVERAGE(P481:R481))</f>
        <v/>
      </c>
      <c r="K481" s="195">
        <f>IF(OR($I481="",J481=""),"",IF(OR(ISTEXT(J481),$E$480="N/A",$E$480="Not Avail.",$E$480="Not Acc.",$E$480="N/L",$I481="N/A",$I481="Not Avail.",$I481="Not Acc.",$I481="N/L"),"",J481*IFERROR(INDEX('{Dropdowns}'!$J:$J,MATCH($E$480&amp;"|"&amp;$I481,'{Dropdowns}'!$H:$H,0)),0)*IFERROR(INDEX('{Dropdowns}'!$K:$K,MATCH($E$480&amp;"|"&amp;$I481,'{Dropdowns}'!$H:$H,0)),0)))</f>
        <v/>
      </c>
      <c r="L481" s="195">
        <f>IF(COUNT(S481:U481)=0,"",AVERAGE(S481:U481))</f>
        <v/>
      </c>
      <c r="M481" s="195">
        <f>IF(OR($I481="",L481=""),"",IF(OR(ISTEXT(L481),$E$480="N/A",$E$480="Not Avail.",$E$480="Not Acc.",$E$480="N/L",$I481="N/A",$I481="Not Avail.",$I481="Not Acc.",$I481="N/L"),"",L481*IFERROR(INDEX('{Dropdowns}'!$J:$J,MATCH($E$480&amp;"|"&amp;$I481,'{Dropdowns}'!$H:$H,0)),0)*IFERROR(INDEX('{Dropdowns}'!$K:$K,MATCH($E$480&amp;"|"&amp;$I481,'{Dropdowns}'!$H:$H,0)),0)))</f>
        <v/>
      </c>
      <c r="P481" s="451" t="n"/>
    </row>
    <row r="482" ht="13.35" customHeight="1" s="162">
      <c r="B482" s="188" t="inlineStr">
        <is>
          <t>Hood Airflow Totals</t>
        </is>
      </c>
      <c r="C482" s="174" t="n"/>
      <c r="D482" s="174" t="n"/>
      <c r="E482" s="174" t="n"/>
      <c r="F482" s="174" t="n"/>
      <c r="G482" s="173" t="n"/>
      <c r="I482" s="291" t="n"/>
      <c r="J482" s="195">
        <f>IF(COUNT(P482:R482)=0,"",AVERAGE(P482:R482))</f>
        <v/>
      </c>
      <c r="K482" s="195">
        <f>IF(OR($I482="",J482=""),"",IF(OR(ISTEXT(J482),$E$480="N/A",$E$480="Not Avail.",$E$480="Not Acc.",$E$480="N/L",$I482="N/A",$I482="Not Avail.",$I482="Not Acc.",$I482="N/L"),"",J482*IFERROR(INDEX('{Dropdowns}'!$J:$J,MATCH($E$480&amp;"|"&amp;$I482,'{Dropdowns}'!$H:$H,0)),0)*IFERROR(INDEX('{Dropdowns}'!$K:$K,MATCH($E$480&amp;"|"&amp;$I482,'{Dropdowns}'!$H:$H,0)),0)))</f>
        <v/>
      </c>
      <c r="L482" s="195">
        <f>IF(COUNT(S482:U482)=0,"",AVERAGE(S482:U482))</f>
        <v/>
      </c>
      <c r="M482" s="195">
        <f>IF(OR($I482="",L482=""),"",IF(OR(ISTEXT(L482),$E$480="N/A",$E$480="Not Avail.",$E$480="Not Acc.",$E$480="N/L",$I482="N/A",$I482="Not Avail.",$I482="Not Acc.",$I482="N/L"),"",L482*IFERROR(INDEX('{Dropdowns}'!$J:$J,MATCH($E$480&amp;"|"&amp;$I482,'{Dropdowns}'!$H:$H,0)),0)*IFERROR(INDEX('{Dropdowns}'!$K:$K,MATCH($E$480&amp;"|"&amp;$I482,'{Dropdowns}'!$H:$H,0)),0)))</f>
        <v/>
      </c>
      <c r="P482" s="451" t="n"/>
    </row>
    <row r="483" ht="13.35" customHeight="1" s="162">
      <c r="B483" s="292" t="inlineStr">
        <is>
          <t>Design</t>
        </is>
      </c>
      <c r="C483" s="173" t="n"/>
      <c r="D483" s="292" t="inlineStr">
        <is>
          <t>Initial</t>
        </is>
      </c>
      <c r="E483" s="173" t="n"/>
      <c r="F483" s="292" t="inlineStr">
        <is>
          <t>Final</t>
        </is>
      </c>
      <c r="G483" s="173" t="n"/>
      <c r="I483" s="291" t="n"/>
      <c r="J483" s="195">
        <f>IF(COUNT(P483:R483)=0,"",AVERAGE(P483:R483))</f>
        <v/>
      </c>
      <c r="K483" s="195">
        <f>IF(OR($I483="",J483=""),"",IF(OR(ISTEXT(J483),$E$480="N/A",$E$480="Not Avail.",$E$480="Not Acc.",$E$480="N/L",$I483="N/A",$I483="Not Avail.",$I483="Not Acc.",$I483="N/L"),"",J483*IFERROR(INDEX('{Dropdowns}'!$J:$J,MATCH($E$480&amp;"|"&amp;$I483,'{Dropdowns}'!$H:$H,0)),0)*IFERROR(INDEX('{Dropdowns}'!$K:$K,MATCH($E$480&amp;"|"&amp;$I483,'{Dropdowns}'!$H:$H,0)),0)))</f>
        <v/>
      </c>
      <c r="L483" s="195">
        <f>IF(COUNT(S483:U483)=0,"",AVERAGE(S483:U483))</f>
        <v/>
      </c>
      <c r="M483" s="195">
        <f>IF(OR($I483="",L483=""),"",IF(OR(ISTEXT(L483),$E$480="N/A",$E$480="Not Avail.",$E$480="Not Acc.",$E$480="N/L",$I483="N/A",$I483="Not Avail.",$I483="Not Acc.",$I483="N/L"),"",L483*IFERROR(INDEX('{Dropdowns}'!$J:$J,MATCH($E$480&amp;"|"&amp;$I483,'{Dropdowns}'!$H:$H,0)),0)*IFERROR(INDEX('{Dropdowns}'!$K:$K,MATCH($E$480&amp;"|"&amp;$I483,'{Dropdowns}'!$H:$H,0)),0)))</f>
        <v/>
      </c>
      <c r="P483" s="451" t="n"/>
    </row>
    <row r="484" ht="13.35" customHeight="1" s="162">
      <c r="B484" s="195">
        <f>IF(E471=0,"", E471)</f>
        <v/>
      </c>
      <c r="C484" s="173" t="n"/>
      <c r="D484" s="195">
        <f>IF(SUM(K472:K485)=0,"",SUM(K472:K485))</f>
        <v/>
      </c>
      <c r="E484" s="173" t="n"/>
      <c r="F484" s="195">
        <f>IF(SUM(M472:M485)=0,"",SUM(M472:M485))</f>
        <v/>
      </c>
      <c r="G484" s="173" t="n"/>
      <c r="H484" s="68">
        <f>IF(OR(B484="",B484=0),"",IF(F484="",IF(D484="","",IF(OR(ISTEXT(D484),ISTEXT(B484)),"",D484/B484)),IF(OR(ISTEXT(F484),ISTEXT(B484)),"",F484/B484)))</f>
        <v/>
      </c>
      <c r="I484" s="291" t="n"/>
      <c r="J484" s="195">
        <f>IF(COUNT(P484:R484)=0,"",AVERAGE(P484:R484))</f>
        <v/>
      </c>
      <c r="K484" s="195">
        <f>IF(OR($I484="",J484=""),"",IF(OR(ISTEXT(J484),$E$480="N/A",$E$480="Not Avail.",$E$480="Not Acc.",$E$480="N/L",$I484="N/A",$I484="Not Avail.",$I484="Not Acc.",$I484="N/L"),"",J484*IFERROR(INDEX('{Dropdowns}'!$J:$J,MATCH($E$480&amp;"|"&amp;$I484,'{Dropdowns}'!$H:$H,0)),0)*IFERROR(INDEX('{Dropdowns}'!$K:$K,MATCH($E$480&amp;"|"&amp;$I484,'{Dropdowns}'!$H:$H,0)),0)))</f>
        <v/>
      </c>
      <c r="L484" s="195">
        <f>IF(COUNT(S484:U484)=0,"",AVERAGE(S484:U484))</f>
        <v/>
      </c>
      <c r="M484" s="195">
        <f>IF(OR($I484="",L484=""),"",IF(OR(ISTEXT(L484),$E$480="N/A",$E$480="Not Avail.",$E$480="Not Acc.",$E$480="N/L",$I484="N/A",$I484="Not Avail.",$I484="Not Acc.",$I484="N/L"),"",L484*IFERROR(INDEX('{Dropdowns}'!$J:$J,MATCH($E$480&amp;"|"&amp;$I484,'{Dropdowns}'!$H:$H,0)),0)*IFERROR(INDEX('{Dropdowns}'!$K:$K,MATCH($E$480&amp;"|"&amp;$I484,'{Dropdowns}'!$H:$H,0)),0)))</f>
        <v/>
      </c>
      <c r="P484" s="455" t="n"/>
    </row>
    <row r="485" ht="13.35" customHeight="1" s="162">
      <c r="B485" s="195" t="inlineStr">
        <is>
          <t>CFM / ft</t>
        </is>
      </c>
      <c r="C485" s="173" t="n"/>
      <c r="D485" s="195">
        <f>IF(OR(D484="",E473="",E473=0),"",IF(OR(ISTEXT(D484),ISTEXT(E473)),"",D484/E473))</f>
        <v/>
      </c>
      <c r="E485" s="173" t="n"/>
      <c r="F485" s="195">
        <f>IF(OR(F484="",E473="",E473=0),"",IF(OR(ISTEXT(F484),ISTEXT(E473)),"",F484/E473))</f>
        <v/>
      </c>
      <c r="G485" s="173" t="n"/>
      <c r="I485" s="291" t="n"/>
      <c r="J485" s="195">
        <f>IF(COUNT(P485:R485)=0,"",AVERAGE(P485:R485))</f>
        <v/>
      </c>
      <c r="K485" s="195">
        <f>IF(OR($I485="",J485=""),"",IF(OR(ISTEXT(J485),$E$480="N/A",$E$480="Not Avail.",$E$480="Not Acc.",$E$480="N/L",$I485="N/A",$I485="Not Avail.",$I485="Not Acc.",$I485="N/L"),"",J485*IFERROR(INDEX('{Dropdowns}'!$J:$J,MATCH($E$480&amp;"|"&amp;$I485,'{Dropdowns}'!$H:$H,0)),0)*IFERROR(INDEX('{Dropdowns}'!$K:$K,MATCH($E$480&amp;"|"&amp;$I485,'{Dropdowns}'!$H:$H,0)),0)))</f>
        <v/>
      </c>
      <c r="L485" s="195">
        <f>IF(COUNT(S485:U485)=0,"",AVERAGE(S485:U485))</f>
        <v/>
      </c>
      <c r="M485" s="195">
        <f>IF(OR($I485="",L485=""),"",IF(OR(ISTEXT(L485),$E$480="N/A",$E$480="Not Avail.",$E$480="Not Acc.",$E$480="N/L",$I485="N/A",$I485="Not Avail.",$I485="Not Acc.",$I485="N/L"),"",L485*IFERROR(INDEX('{Dropdowns}'!$J:$J,MATCH($E$480&amp;"|"&amp;$I485,'{Dropdowns}'!$H:$H,0)),0)*IFERROR(INDEX('{Dropdowns}'!$K:$K,MATCH($E$480&amp;"|"&amp;$I485,'{Dropdowns}'!$H:$H,0)),0)))</f>
        <v/>
      </c>
    </row>
    <row r="486"/>
    <row r="487"/>
    <row r="488" ht="13.35" customHeight="1" s="162">
      <c r="B488" s="472" t="inlineStr">
        <is>
          <t>Remarks</t>
        </is>
      </c>
      <c r="C488" s="173" t="n"/>
      <c r="D488" s="234" t="n"/>
      <c r="E488" s="174" t="n"/>
      <c r="F488" s="174" t="n"/>
      <c r="G488" s="174" t="n"/>
      <c r="H488" s="174" t="n"/>
      <c r="I488" s="174" t="n"/>
      <c r="J488" s="174" t="n"/>
      <c r="K488" s="174" t="n"/>
      <c r="L488" s="174" t="n"/>
      <c r="M488" s="173" t="n"/>
    </row>
    <row r="489" ht="13.35" customHeight="1" s="162">
      <c r="B489" s="154" t="n"/>
      <c r="C489" s="174" t="n"/>
      <c r="D489" s="174" t="n"/>
      <c r="E489" s="174" t="n"/>
      <c r="F489" s="174" t="n"/>
      <c r="G489" s="174" t="n"/>
      <c r="H489" s="174" t="n"/>
      <c r="I489" s="174" t="n"/>
      <c r="J489" s="174" t="n"/>
      <c r="K489" s="174" t="n"/>
      <c r="L489" s="174" t="n"/>
      <c r="M489" s="173" t="n"/>
    </row>
    <row r="490" ht="13.35" customHeight="1" s="162">
      <c r="B490" s="154" t="n"/>
      <c r="C490" s="174" t="n"/>
      <c r="D490" s="174" t="n"/>
      <c r="E490" s="174" t="n"/>
      <c r="F490" s="174" t="n"/>
      <c r="G490" s="174" t="n"/>
      <c r="H490" s="174" t="n"/>
      <c r="I490" s="174" t="n"/>
      <c r="J490" s="174" t="n"/>
      <c r="K490" s="174" t="n"/>
      <c r="L490" s="174" t="n"/>
      <c r="M490" s="173" t="n"/>
    </row>
    <row r="491" ht="13.35" customHeight="1" s="162">
      <c r="B491" s="154" t="n"/>
      <c r="C491" s="174" t="n"/>
      <c r="D491" s="174" t="n"/>
      <c r="E491" s="174" t="n"/>
      <c r="F491" s="174" t="n"/>
      <c r="G491" s="174" t="n"/>
      <c r="H491" s="174" t="n"/>
      <c r="I491" s="174" t="n"/>
      <c r="J491" s="174" t="n"/>
      <c r="K491" s="174" t="n"/>
      <c r="L491" s="174" t="n"/>
      <c r="M491" s="173" t="n"/>
    </row>
    <row r="492" ht="13.35" customHeight="1" s="162">
      <c r="B492" s="154" t="n"/>
      <c r="C492" s="174" t="n"/>
      <c r="D492" s="174" t="n"/>
      <c r="E492" s="174" t="n"/>
      <c r="F492" s="174" t="n"/>
      <c r="G492" s="174" t="n"/>
      <c r="H492" s="174" t="n"/>
      <c r="I492" s="174" t="n"/>
      <c r="J492" s="174" t="n"/>
      <c r="K492" s="174" t="n"/>
      <c r="L492" s="174" t="n"/>
      <c r="M492" s="173" t="n"/>
    </row>
  </sheetData>
  <mergeCells count="948">
    <mergeCell ref="D319:F320"/>
    <mergeCell ref="E161:G161"/>
    <mergeCell ref="B431:D431"/>
    <mergeCell ref="B60:D60"/>
    <mergeCell ref="B231:D231"/>
    <mergeCell ref="B195:M195"/>
    <mergeCell ref="B358:D358"/>
    <mergeCell ref="B322:G322"/>
    <mergeCell ref="F485:G485"/>
    <mergeCell ref="J127:J128"/>
    <mergeCell ref="B141:C141"/>
    <mergeCell ref="F168:G168"/>
    <mergeCell ref="B439:C439"/>
    <mergeCell ref="B82:G82"/>
    <mergeCell ref="L351:L352"/>
    <mergeCell ref="I57:I58"/>
    <mergeCell ref="E379:G379"/>
    <mergeCell ref="I4:M5"/>
    <mergeCell ref="I368:M369"/>
    <mergeCell ref="B84:D84"/>
    <mergeCell ref="G25:H26"/>
    <mergeCell ref="E381:G381"/>
    <mergeCell ref="D70:E70"/>
    <mergeCell ref="F70:G70"/>
    <mergeCell ref="B368:C369"/>
    <mergeCell ref="E473:G473"/>
    <mergeCell ref="E212:G212"/>
    <mergeCell ref="E16:G16"/>
    <mergeCell ref="D238:E238"/>
    <mergeCell ref="B213:D213"/>
    <mergeCell ref="B80:D80"/>
    <mergeCell ref="I421:I422"/>
    <mergeCell ref="B378:D378"/>
    <mergeCell ref="B243:C243"/>
    <mergeCell ref="K421:K422"/>
    <mergeCell ref="B449:D449"/>
    <mergeCell ref="B305:D305"/>
    <mergeCell ref="B110:G110"/>
    <mergeCell ref="F23:G23"/>
    <mergeCell ref="E214:G214"/>
    <mergeCell ref="E18:G18"/>
    <mergeCell ref="E456:G456"/>
    <mergeCell ref="E285:G285"/>
    <mergeCell ref="F121:G121"/>
    <mergeCell ref="B411:D411"/>
    <mergeCell ref="D71:E71"/>
    <mergeCell ref="D151:F152"/>
    <mergeCell ref="F71:G71"/>
    <mergeCell ref="D200:F201"/>
    <mergeCell ref="B442:M442"/>
    <mergeCell ref="D194:M194"/>
    <mergeCell ref="M351:M352"/>
    <mergeCell ref="J8:J9"/>
    <mergeCell ref="E372:G372"/>
    <mergeCell ref="B12:G12"/>
    <mergeCell ref="B210:D210"/>
    <mergeCell ref="E138:G138"/>
    <mergeCell ref="B390:C390"/>
    <mergeCell ref="E374:G374"/>
    <mergeCell ref="E230:G230"/>
    <mergeCell ref="E205:G205"/>
    <mergeCell ref="B365:C365"/>
    <mergeCell ref="I25:M26"/>
    <mergeCell ref="I350:M350"/>
    <mergeCell ref="B8:D8"/>
    <mergeCell ref="E311:G311"/>
    <mergeCell ref="J372:J373"/>
    <mergeCell ref="I449:I450"/>
    <mergeCell ref="E232:G232"/>
    <mergeCell ref="E354:G354"/>
    <mergeCell ref="B333:D333"/>
    <mergeCell ref="B376:G376"/>
    <mergeCell ref="B314:G314"/>
    <mergeCell ref="E304:G304"/>
    <mergeCell ref="E133:G133"/>
    <mergeCell ref="B308:D308"/>
    <mergeCell ref="B137:D137"/>
    <mergeCell ref="B2:C2"/>
    <mergeCell ref="B10:D10"/>
    <mergeCell ref="B363:G363"/>
    <mergeCell ref="B379:D379"/>
    <mergeCell ref="B319:C320"/>
    <mergeCell ref="E225:G225"/>
    <mergeCell ref="E356:G356"/>
    <mergeCell ref="B422:D422"/>
    <mergeCell ref="B287:C287"/>
    <mergeCell ref="D189:E189"/>
    <mergeCell ref="B360:D360"/>
    <mergeCell ref="F189:G189"/>
    <mergeCell ref="D287:E287"/>
    <mergeCell ref="B99:M99"/>
    <mergeCell ref="F238:G238"/>
    <mergeCell ref="F42:G42"/>
    <mergeCell ref="B68:D68"/>
    <mergeCell ref="E162:G162"/>
    <mergeCell ref="B310:D310"/>
    <mergeCell ref="B372:D372"/>
    <mergeCell ref="E227:G227"/>
    <mergeCell ref="B289:C289"/>
    <mergeCell ref="D289:E289"/>
    <mergeCell ref="F240:G240"/>
    <mergeCell ref="B374:D374"/>
    <mergeCell ref="E164:G164"/>
    <mergeCell ref="B154:G154"/>
    <mergeCell ref="B361:D361"/>
    <mergeCell ref="F190:G190"/>
    <mergeCell ref="E258:G258"/>
    <mergeCell ref="F317:G317"/>
    <mergeCell ref="M106:M107"/>
    <mergeCell ref="B232:D232"/>
    <mergeCell ref="M470:M471"/>
    <mergeCell ref="B434:C434"/>
    <mergeCell ref="B327:G327"/>
    <mergeCell ref="M155:M156"/>
    <mergeCell ref="B326:D326"/>
    <mergeCell ref="I151:M152"/>
    <mergeCell ref="B142:C142"/>
    <mergeCell ref="E309:G309"/>
    <mergeCell ref="B131:G131"/>
    <mergeCell ref="B215:D215"/>
    <mergeCell ref="D142:E142"/>
    <mergeCell ref="I200:M201"/>
    <mergeCell ref="E17:G17"/>
    <mergeCell ref="E259:G259"/>
    <mergeCell ref="E88:G88"/>
    <mergeCell ref="D365:E365"/>
    <mergeCell ref="B263:D263"/>
    <mergeCell ref="E324:G324"/>
    <mergeCell ref="D221:F222"/>
    <mergeCell ref="D25:F26"/>
    <mergeCell ref="B450:D450"/>
    <mergeCell ref="B315:C315"/>
    <mergeCell ref="B151:C152"/>
    <mergeCell ref="D292:M292"/>
    <mergeCell ref="I469:M469"/>
    <mergeCell ref="G74:H75"/>
    <mergeCell ref="B386:C386"/>
    <mergeCell ref="F266:G266"/>
    <mergeCell ref="G445:H446"/>
    <mergeCell ref="B244:M244"/>
    <mergeCell ref="E19:G19"/>
    <mergeCell ref="D315:E315"/>
    <mergeCell ref="B181:D181"/>
    <mergeCell ref="E182:G182"/>
    <mergeCell ref="E65:G65"/>
    <mergeCell ref="E480:G480"/>
    <mergeCell ref="B452:D452"/>
    <mergeCell ref="K351:K352"/>
    <mergeCell ref="K253:K254"/>
    <mergeCell ref="B366:C366"/>
    <mergeCell ref="D366:E366"/>
    <mergeCell ref="B427:D427"/>
    <mergeCell ref="B283:D283"/>
    <mergeCell ref="B258:D258"/>
    <mergeCell ref="B87:D87"/>
    <mergeCell ref="B147:M147"/>
    <mergeCell ref="B245:M245"/>
    <mergeCell ref="B481:D481"/>
    <mergeCell ref="L372:L373"/>
    <mergeCell ref="B456:D456"/>
    <mergeCell ref="B260:D260"/>
    <mergeCell ref="B285:D285"/>
    <mergeCell ref="E375:G375"/>
    <mergeCell ref="E179:G179"/>
    <mergeCell ref="B170:C170"/>
    <mergeCell ref="B384:G384"/>
    <mergeCell ref="E377:G377"/>
    <mergeCell ref="I8:I9"/>
    <mergeCell ref="E233:G233"/>
    <mergeCell ref="E37:G37"/>
    <mergeCell ref="K8:K9"/>
    <mergeCell ref="B163:D163"/>
    <mergeCell ref="G102:H103"/>
    <mergeCell ref="B309:D309"/>
    <mergeCell ref="B113:D113"/>
    <mergeCell ref="B380:D380"/>
    <mergeCell ref="B138:D138"/>
    <mergeCell ref="B239:C239"/>
    <mergeCell ref="E406:G406"/>
    <mergeCell ref="E235:G235"/>
    <mergeCell ref="E210:G210"/>
    <mergeCell ref="B92:C92"/>
    <mergeCell ref="B252:G252"/>
    <mergeCell ref="B165:D165"/>
    <mergeCell ref="B100:M100"/>
    <mergeCell ref="B208:G208"/>
    <mergeCell ref="D92:E92"/>
    <mergeCell ref="B432:D432"/>
    <mergeCell ref="E185:G185"/>
    <mergeCell ref="F92:G92"/>
    <mergeCell ref="E14:G14"/>
    <mergeCell ref="J2:K2"/>
    <mergeCell ref="B382:D382"/>
    <mergeCell ref="B311:D311"/>
    <mergeCell ref="E312:G312"/>
    <mergeCell ref="B115:D115"/>
    <mergeCell ref="E470:G470"/>
    <mergeCell ref="K274:K275"/>
    <mergeCell ref="M274:M275"/>
    <mergeCell ref="K372:K373"/>
    <mergeCell ref="M372:M373"/>
    <mergeCell ref="J29:J30"/>
    <mergeCell ref="F119:G119"/>
    <mergeCell ref="B440:M440"/>
    <mergeCell ref="I221:M222"/>
    <mergeCell ref="B377:D377"/>
    <mergeCell ref="B417:C418"/>
    <mergeCell ref="B29:D29"/>
    <mergeCell ref="E261:G261"/>
    <mergeCell ref="E253:G253"/>
    <mergeCell ref="D21:E21"/>
    <mergeCell ref="B28:G28"/>
    <mergeCell ref="E325:G325"/>
    <mergeCell ref="B257:G257"/>
    <mergeCell ref="B329:D329"/>
    <mergeCell ref="B145:C145"/>
    <mergeCell ref="I203:M203"/>
    <mergeCell ref="B387:C387"/>
    <mergeCell ref="D316:E316"/>
    <mergeCell ref="B23:C23"/>
    <mergeCell ref="I301:M301"/>
    <mergeCell ref="D387:E387"/>
    <mergeCell ref="B49:M49"/>
    <mergeCell ref="I420:M420"/>
    <mergeCell ref="L470:L471"/>
    <mergeCell ref="E85:G85"/>
    <mergeCell ref="E256:G256"/>
    <mergeCell ref="B89:D89"/>
    <mergeCell ref="E183:G183"/>
    <mergeCell ref="E454:G454"/>
    <mergeCell ref="I74:M75"/>
    <mergeCell ref="B331:D331"/>
    <mergeCell ref="B393:M393"/>
    <mergeCell ref="E302:G302"/>
    <mergeCell ref="B265:G265"/>
    <mergeCell ref="B32:D32"/>
    <mergeCell ref="B330:D330"/>
    <mergeCell ref="B324:D324"/>
    <mergeCell ref="B197:M197"/>
    <mergeCell ref="B97:M97"/>
    <mergeCell ref="F140:G140"/>
    <mergeCell ref="D445:F446"/>
    <mergeCell ref="F338:G338"/>
    <mergeCell ref="B261:D261"/>
    <mergeCell ref="B463:C463"/>
    <mergeCell ref="M127:M128"/>
    <mergeCell ref="B184:D184"/>
    <mergeCell ref="J253:J254"/>
    <mergeCell ref="D240:E240"/>
    <mergeCell ref="L253:L254"/>
    <mergeCell ref="B56:G56"/>
    <mergeCell ref="E38:G38"/>
    <mergeCell ref="B412:G412"/>
    <mergeCell ref="E280:G280"/>
    <mergeCell ref="L2:M2"/>
    <mergeCell ref="E274:G274"/>
    <mergeCell ref="E13:G13"/>
    <mergeCell ref="B471:D471"/>
    <mergeCell ref="B336:C336"/>
    <mergeCell ref="G466:H467"/>
    <mergeCell ref="I77:M77"/>
    <mergeCell ref="B179:D179"/>
    <mergeCell ref="E40:G40"/>
    <mergeCell ref="I102:M103"/>
    <mergeCell ref="B166:D166"/>
    <mergeCell ref="B408:D408"/>
    <mergeCell ref="E186:G186"/>
    <mergeCell ref="E15:G15"/>
    <mergeCell ref="L3:M3"/>
    <mergeCell ref="B423:D423"/>
    <mergeCell ref="B37:D37"/>
    <mergeCell ref="B279:D279"/>
    <mergeCell ref="B230:D230"/>
    <mergeCell ref="B108:D108"/>
    <mergeCell ref="B472:D472"/>
    <mergeCell ref="D44:E44"/>
    <mergeCell ref="B254:D254"/>
    <mergeCell ref="D141:E141"/>
    <mergeCell ref="I253:I254"/>
    <mergeCell ref="B477:D477"/>
    <mergeCell ref="B281:D281"/>
    <mergeCell ref="K204:K205"/>
    <mergeCell ref="M204:M205"/>
    <mergeCell ref="E81:G81"/>
    <mergeCell ref="B256:D256"/>
    <mergeCell ref="B191:C191"/>
    <mergeCell ref="D72:E72"/>
    <mergeCell ref="F72:G72"/>
    <mergeCell ref="I224:M224"/>
    <mergeCell ref="L274:L275"/>
    <mergeCell ref="F435:G435"/>
    <mergeCell ref="I322:M322"/>
    <mergeCell ref="I29:I30"/>
    <mergeCell ref="F484:G484"/>
    <mergeCell ref="D341:M341"/>
    <mergeCell ref="E106:G106"/>
    <mergeCell ref="B316:C316"/>
    <mergeCell ref="E204:G204"/>
    <mergeCell ref="B347:C348"/>
    <mergeCell ref="B134:D134"/>
    <mergeCell ref="B401:D401"/>
    <mergeCell ref="B266:C266"/>
    <mergeCell ref="E427:G427"/>
    <mergeCell ref="B273:G273"/>
    <mergeCell ref="E135:G135"/>
    <mergeCell ref="E328:G328"/>
    <mergeCell ref="E206:G206"/>
    <mergeCell ref="E35:G35"/>
    <mergeCell ref="B332:D332"/>
    <mergeCell ref="B161:D161"/>
    <mergeCell ref="E262:G262"/>
    <mergeCell ref="B459:D459"/>
    <mergeCell ref="B268:C268"/>
    <mergeCell ref="B259:D259"/>
    <mergeCell ref="E107:G107"/>
    <mergeCell ref="B111:D111"/>
    <mergeCell ref="B225:D225"/>
    <mergeCell ref="B98:M98"/>
    <mergeCell ref="D123:F124"/>
    <mergeCell ref="B162:D162"/>
    <mergeCell ref="E30:G30"/>
    <mergeCell ref="E59:G59"/>
    <mergeCell ref="E409:G409"/>
    <mergeCell ref="E359:G359"/>
    <mergeCell ref="B187:D187"/>
    <mergeCell ref="B337:C337"/>
    <mergeCell ref="B4:C5"/>
    <mergeCell ref="B464:C464"/>
    <mergeCell ref="D337:E337"/>
    <mergeCell ref="B453:G453"/>
    <mergeCell ref="D464:E464"/>
    <mergeCell ref="F464:G464"/>
    <mergeCell ref="E283:G283"/>
    <mergeCell ref="E112:G112"/>
    <mergeCell ref="E277:G277"/>
    <mergeCell ref="B168:C168"/>
    <mergeCell ref="B343:M343"/>
    <mergeCell ref="D168:E168"/>
    <mergeCell ref="E323:G323"/>
    <mergeCell ref="B482:G482"/>
    <mergeCell ref="G396:H397"/>
    <mergeCell ref="K225:K226"/>
    <mergeCell ref="B286:G286"/>
    <mergeCell ref="B424:D424"/>
    <mergeCell ref="B280:D280"/>
    <mergeCell ref="B351:D351"/>
    <mergeCell ref="M225:M226"/>
    <mergeCell ref="B109:D109"/>
    <mergeCell ref="E129:G129"/>
    <mergeCell ref="J351:J352"/>
    <mergeCell ref="B59:D59"/>
    <mergeCell ref="B345:M345"/>
    <mergeCell ref="B264:D264"/>
    <mergeCell ref="F288:G288"/>
    <mergeCell ref="E181:G181"/>
    <mergeCell ref="D53:F54"/>
    <mergeCell ref="B295:M295"/>
    <mergeCell ref="B282:D282"/>
    <mergeCell ref="B169:C169"/>
    <mergeCell ref="B409:D409"/>
    <mergeCell ref="D169:E169"/>
    <mergeCell ref="E481:G481"/>
    <mergeCell ref="B48:M48"/>
    <mergeCell ref="F436:G436"/>
    <mergeCell ref="B194:C194"/>
    <mergeCell ref="B292:C292"/>
    <mergeCell ref="B121:C121"/>
    <mergeCell ref="E34:G34"/>
    <mergeCell ref="E9:G9"/>
    <mergeCell ref="E276:G276"/>
    <mergeCell ref="M78:M79"/>
    <mergeCell ref="B96:C96"/>
    <mergeCell ref="B71:C71"/>
    <mergeCell ref="I154:M154"/>
    <mergeCell ref="L204:L205"/>
    <mergeCell ref="I123:M124"/>
    <mergeCell ref="E36:G36"/>
    <mergeCell ref="E11:G11"/>
    <mergeCell ref="E207:G207"/>
    <mergeCell ref="I351:I352"/>
    <mergeCell ref="B211:D211"/>
    <mergeCell ref="E334:G334"/>
    <mergeCell ref="B118:G118"/>
    <mergeCell ref="E113:G113"/>
    <mergeCell ref="B183:D183"/>
    <mergeCell ref="B123:C124"/>
    <mergeCell ref="B177:D177"/>
    <mergeCell ref="B221:C222"/>
    <mergeCell ref="D414:E414"/>
    <mergeCell ref="B275:D275"/>
    <mergeCell ref="F414:G414"/>
    <mergeCell ref="E136:G136"/>
    <mergeCell ref="B406:D406"/>
    <mergeCell ref="B164:D164"/>
    <mergeCell ref="D91:E91"/>
    <mergeCell ref="F91:G91"/>
    <mergeCell ref="I274:I275"/>
    <mergeCell ref="E115:G115"/>
    <mergeCell ref="B114:D114"/>
    <mergeCell ref="B212:D212"/>
    <mergeCell ref="B206:D206"/>
    <mergeCell ref="B35:D35"/>
    <mergeCell ref="E400:G400"/>
    <mergeCell ref="B277:D277"/>
    <mergeCell ref="D93:E93"/>
    <mergeCell ref="F22:G22"/>
    <mergeCell ref="F93:G93"/>
    <mergeCell ref="B355:G355"/>
    <mergeCell ref="F385:G385"/>
    <mergeCell ref="B7:G7"/>
    <mergeCell ref="B485:C485"/>
    <mergeCell ref="E62:G62"/>
    <mergeCell ref="M302:M303"/>
    <mergeCell ref="B66:D66"/>
    <mergeCell ref="E127:G127"/>
    <mergeCell ref="B189:C189"/>
    <mergeCell ref="E64:G64"/>
    <mergeCell ref="B130:D130"/>
    <mergeCell ref="E362:G362"/>
    <mergeCell ref="B350:G350"/>
    <mergeCell ref="I53:M54"/>
    <mergeCell ref="E156:G156"/>
    <mergeCell ref="B117:D117"/>
    <mergeCell ref="E460:G460"/>
    <mergeCell ref="B353:D353"/>
    <mergeCell ref="B218:C218"/>
    <mergeCell ref="B47:C47"/>
    <mergeCell ref="B480:D480"/>
    <mergeCell ref="B67:D67"/>
    <mergeCell ref="D2:I2"/>
    <mergeCell ref="B249:C250"/>
    <mergeCell ref="E128:G128"/>
    <mergeCell ref="E155:G155"/>
    <mergeCell ref="E426:G426"/>
    <mergeCell ref="B132:D132"/>
    <mergeCell ref="B430:D430"/>
    <mergeCell ref="B190:C190"/>
    <mergeCell ref="D119:E119"/>
    <mergeCell ref="D190:E190"/>
    <mergeCell ref="L323:L324"/>
    <mergeCell ref="B488:C488"/>
    <mergeCell ref="L127:L128"/>
    <mergeCell ref="B53:C54"/>
    <mergeCell ref="D338:E338"/>
    <mergeCell ref="E157:G157"/>
    <mergeCell ref="E428:G428"/>
    <mergeCell ref="I470:I471"/>
    <mergeCell ref="E284:G284"/>
    <mergeCell ref="B196:M196"/>
    <mergeCell ref="K155:K156"/>
    <mergeCell ref="B112:D112"/>
    <mergeCell ref="B354:D354"/>
    <mergeCell ref="B219:C219"/>
    <mergeCell ref="D219:E219"/>
    <mergeCell ref="D417:F418"/>
    <mergeCell ref="G270:H271"/>
    <mergeCell ref="B127:D127"/>
    <mergeCell ref="F462:G462"/>
    <mergeCell ref="E457:G457"/>
    <mergeCell ref="J225:J226"/>
    <mergeCell ref="L225:L226"/>
    <mergeCell ref="B64:D64"/>
    <mergeCell ref="M449:M450"/>
    <mergeCell ref="B216:G216"/>
    <mergeCell ref="B200:C201"/>
    <mergeCell ref="B51:M51"/>
    <mergeCell ref="D43:E43"/>
    <mergeCell ref="B474:G474"/>
    <mergeCell ref="B25:C26"/>
    <mergeCell ref="D485:E485"/>
    <mergeCell ref="B188:G188"/>
    <mergeCell ref="F366:G366"/>
    <mergeCell ref="B126:G126"/>
    <mergeCell ref="B443:M443"/>
    <mergeCell ref="B16:D16"/>
    <mergeCell ref="B209:D209"/>
    <mergeCell ref="I399:M399"/>
    <mergeCell ref="E39:G39"/>
    <mergeCell ref="B276:D276"/>
    <mergeCell ref="B214:D214"/>
    <mergeCell ref="B18:D18"/>
    <mergeCell ref="E408:G408"/>
    <mergeCell ref="D47:M47"/>
    <mergeCell ref="E373:G373"/>
    <mergeCell ref="D74:F75"/>
    <mergeCell ref="B303:D303"/>
    <mergeCell ref="E352:G352"/>
    <mergeCell ref="G298:H299"/>
    <mergeCell ref="B11:D11"/>
    <mergeCell ref="E450:G450"/>
    <mergeCell ref="B253:D253"/>
    <mergeCell ref="M176:M177"/>
    <mergeCell ref="B57:D57"/>
    <mergeCell ref="D463:E463"/>
    <mergeCell ref="F463:G463"/>
    <mergeCell ref="B371:G371"/>
    <mergeCell ref="B342:M342"/>
    <mergeCell ref="E226:G226"/>
    <mergeCell ref="B21:C21"/>
    <mergeCell ref="I175:M175"/>
    <mergeCell ref="F287:G287"/>
    <mergeCell ref="E57:G57"/>
    <mergeCell ref="E228:G228"/>
    <mergeCell ref="K470:K471"/>
    <mergeCell ref="B158:D158"/>
    <mergeCell ref="D3:I3"/>
    <mergeCell ref="I372:I373"/>
    <mergeCell ref="I417:M418"/>
    <mergeCell ref="B139:G139"/>
    <mergeCell ref="B133:D133"/>
    <mergeCell ref="E305:G305"/>
    <mergeCell ref="B204:D204"/>
    <mergeCell ref="I56:M56"/>
    <mergeCell ref="B356:D356"/>
    <mergeCell ref="B160:D160"/>
    <mergeCell ref="F483:G483"/>
    <mergeCell ref="B203:G203"/>
    <mergeCell ref="B489:M489"/>
    <mergeCell ref="E307:G307"/>
    <mergeCell ref="E58:G58"/>
    <mergeCell ref="B135:D135"/>
    <mergeCell ref="B233:D233"/>
    <mergeCell ref="B62:D62"/>
    <mergeCell ref="B227:D227"/>
    <mergeCell ref="F43:G43"/>
    <mergeCell ref="F170:G170"/>
    <mergeCell ref="E165:G165"/>
    <mergeCell ref="F120:G120"/>
    <mergeCell ref="E254:G254"/>
    <mergeCell ref="E83:G83"/>
    <mergeCell ref="M323:M324"/>
    <mergeCell ref="K127:K128"/>
    <mergeCell ref="D347:F348"/>
    <mergeCell ref="B228:D228"/>
    <mergeCell ref="K29:K30"/>
    <mergeCell ref="J57:J58"/>
    <mergeCell ref="J470:J471"/>
    <mergeCell ref="L57:L58"/>
    <mergeCell ref="J155:J156"/>
    <mergeCell ref="B293:M293"/>
    <mergeCell ref="E383:G383"/>
    <mergeCell ref="B425:G425"/>
    <mergeCell ref="B229:G229"/>
    <mergeCell ref="E177:G177"/>
    <mergeCell ref="B3:C3"/>
    <mergeCell ref="E60:G60"/>
    <mergeCell ref="E475:G475"/>
    <mergeCell ref="E84:G84"/>
    <mergeCell ref="B172:C173"/>
    <mergeCell ref="B17:D17"/>
    <mergeCell ref="B88:D88"/>
    <mergeCell ref="E78:G78"/>
    <mergeCell ref="B270:C271"/>
    <mergeCell ref="E176:G176"/>
    <mergeCell ref="E114:G114"/>
    <mergeCell ref="B148:M148"/>
    <mergeCell ref="B140:C140"/>
    <mergeCell ref="D140:E140"/>
    <mergeCell ref="B238:C238"/>
    <mergeCell ref="B74:C75"/>
    <mergeCell ref="D267:E267"/>
    <mergeCell ref="E422:G422"/>
    <mergeCell ref="G368:H369"/>
    <mergeCell ref="E360:G360"/>
    <mergeCell ref="F267:G267"/>
    <mergeCell ref="E86:G86"/>
    <mergeCell ref="B19:D19"/>
    <mergeCell ref="E80:G80"/>
    <mergeCell ref="L421:L422"/>
    <mergeCell ref="E378:G378"/>
    <mergeCell ref="E178:G178"/>
    <mergeCell ref="B146:M146"/>
    <mergeCell ref="E476:G476"/>
    <mergeCell ref="B304:D304"/>
    <mergeCell ref="B375:D375"/>
    <mergeCell ref="B240:C240"/>
    <mergeCell ref="B83:D83"/>
    <mergeCell ref="I273:M273"/>
    <mergeCell ref="B490:M490"/>
    <mergeCell ref="E478:G478"/>
    <mergeCell ref="B85:D85"/>
    <mergeCell ref="K57:K58"/>
    <mergeCell ref="M57:M58"/>
    <mergeCell ref="M8:M9"/>
    <mergeCell ref="B383:D383"/>
    <mergeCell ref="B237:G237"/>
    <mergeCell ref="F239:G239"/>
    <mergeCell ref="E313:G313"/>
    <mergeCell ref="B301:G301"/>
    <mergeCell ref="J3:K3"/>
    <mergeCell ref="L176:L177"/>
    <mergeCell ref="F337:G337"/>
    <mergeCell ref="D145:M145"/>
    <mergeCell ref="B102:C103"/>
    <mergeCell ref="E8:G8"/>
    <mergeCell ref="E79:G79"/>
    <mergeCell ref="I445:M446"/>
    <mergeCell ref="L449:L450"/>
    <mergeCell ref="E231:G231"/>
    <mergeCell ref="I204:I205"/>
    <mergeCell ref="E358:G358"/>
    <mergeCell ref="B441:M441"/>
    <mergeCell ref="E333:G333"/>
    <mergeCell ref="B235:D235"/>
    <mergeCell ref="B77:G77"/>
    <mergeCell ref="E10:G10"/>
    <mergeCell ref="D466:F467"/>
    <mergeCell ref="I347:M348"/>
    <mergeCell ref="E308:G308"/>
    <mergeCell ref="E137:G137"/>
    <mergeCell ref="B136:D136"/>
    <mergeCell ref="B14:D14"/>
    <mergeCell ref="B72:C72"/>
    <mergeCell ref="G319:H320"/>
    <mergeCell ref="E471:G471"/>
    <mergeCell ref="B470:D470"/>
    <mergeCell ref="B435:C435"/>
    <mergeCell ref="D364:E364"/>
    <mergeCell ref="B13:D13"/>
    <mergeCell ref="B274:D274"/>
    <mergeCell ref="J274:J275"/>
    <mergeCell ref="D435:E435"/>
    <mergeCell ref="F364:G364"/>
    <mergeCell ref="D484:E484"/>
    <mergeCell ref="F413:G413"/>
    <mergeCell ref="E310:G310"/>
    <mergeCell ref="F217:G217"/>
    <mergeCell ref="E166:G166"/>
    <mergeCell ref="D413:E413"/>
    <mergeCell ref="D217:E217"/>
    <mergeCell ref="B78:D78"/>
    <mergeCell ref="F21:G21"/>
    <mergeCell ref="D415:E415"/>
    <mergeCell ref="B373:D373"/>
    <mergeCell ref="F415:G415"/>
    <mergeCell ref="B42:C42"/>
    <mergeCell ref="B44:C44"/>
    <mergeCell ref="J302:J303"/>
    <mergeCell ref="L302:L303"/>
    <mergeCell ref="E255:G255"/>
    <mergeCell ref="B325:D325"/>
    <mergeCell ref="E326:G326"/>
    <mergeCell ref="B317:C317"/>
    <mergeCell ref="B306:G306"/>
    <mergeCell ref="F141:G141"/>
    <mergeCell ref="D317:E317"/>
    <mergeCell ref="E361:G361"/>
    <mergeCell ref="E263:G263"/>
    <mergeCell ref="B224:G224"/>
    <mergeCell ref="B156:D156"/>
    <mergeCell ref="B454:D454"/>
    <mergeCell ref="G151:H152"/>
    <mergeCell ref="G249:H250"/>
    <mergeCell ref="B90:G90"/>
    <mergeCell ref="M29:M30"/>
    <mergeCell ref="B155:D155"/>
    <mergeCell ref="B149:M149"/>
    <mergeCell ref="E479:G479"/>
    <mergeCell ref="B391:M391"/>
    <mergeCell ref="B247:M247"/>
    <mergeCell ref="E87:G87"/>
    <mergeCell ref="B86:D86"/>
    <mergeCell ref="B262:D262"/>
    <mergeCell ref="M421:M422"/>
    <mergeCell ref="J78:J79"/>
    <mergeCell ref="L78:L79"/>
    <mergeCell ref="I466:M467"/>
    <mergeCell ref="I225:I226"/>
    <mergeCell ref="B182:D182"/>
    <mergeCell ref="B38:D38"/>
    <mergeCell ref="F365:G365"/>
    <mergeCell ref="B466:C467"/>
    <mergeCell ref="B448:G448"/>
    <mergeCell ref="I7:M7"/>
    <mergeCell ref="L8:L9"/>
    <mergeCell ref="D288:E288"/>
    <mergeCell ref="F169:G169"/>
    <mergeCell ref="E163:G163"/>
    <mergeCell ref="B246:M246"/>
    <mergeCell ref="B40:D40"/>
    <mergeCell ref="D434:E434"/>
    <mergeCell ref="E405:G405"/>
    <mergeCell ref="I155:I156"/>
    <mergeCell ref="B15:D15"/>
    <mergeCell ref="E380:G380"/>
    <mergeCell ref="E187:G187"/>
    <mergeCell ref="B313:D313"/>
    <mergeCell ref="E472:G472"/>
    <mergeCell ref="B20:G20"/>
    <mergeCell ref="E410:G410"/>
    <mergeCell ref="B436:C436"/>
    <mergeCell ref="D436:E436"/>
    <mergeCell ref="B267:C267"/>
    <mergeCell ref="B79:D79"/>
    <mergeCell ref="I319:M320"/>
    <mergeCell ref="D396:F397"/>
    <mergeCell ref="I78:I79"/>
    <mergeCell ref="K449:K450"/>
    <mergeCell ref="K78:K79"/>
    <mergeCell ref="D390:M390"/>
    <mergeCell ref="J106:J107"/>
    <mergeCell ref="D4:F5"/>
    <mergeCell ref="B302:D302"/>
    <mergeCell ref="B106:D106"/>
    <mergeCell ref="J204:J205"/>
    <mergeCell ref="B81:D81"/>
    <mergeCell ref="L155:L156"/>
    <mergeCell ref="B159:G159"/>
    <mergeCell ref="B460:D460"/>
    <mergeCell ref="B381:D381"/>
    <mergeCell ref="B167:G167"/>
    <mergeCell ref="E29:G29"/>
    <mergeCell ref="G417:H418"/>
    <mergeCell ref="B414:C414"/>
    <mergeCell ref="D439:M439"/>
    <mergeCell ref="B91:C91"/>
    <mergeCell ref="F289:G289"/>
    <mergeCell ref="E31:G31"/>
    <mergeCell ref="E158:G158"/>
    <mergeCell ref="B22:C22"/>
    <mergeCell ref="B461:G461"/>
    <mergeCell ref="B328:D328"/>
    <mergeCell ref="B93:C93"/>
    <mergeCell ref="D22:E22"/>
    <mergeCell ref="E329:G329"/>
    <mergeCell ref="B455:D455"/>
    <mergeCell ref="B175:G175"/>
    <mergeCell ref="B157:D157"/>
    <mergeCell ref="B385:C385"/>
    <mergeCell ref="E108:G108"/>
    <mergeCell ref="B234:D234"/>
    <mergeCell ref="I126:M126"/>
    <mergeCell ref="B491:M491"/>
    <mergeCell ref="D385:E385"/>
    <mergeCell ref="B34:D34"/>
    <mergeCell ref="I302:I303"/>
    <mergeCell ref="E89:G89"/>
    <mergeCell ref="E431:G431"/>
    <mergeCell ref="K302:K303"/>
    <mergeCell ref="E260:G260"/>
    <mergeCell ref="K106:K107"/>
    <mergeCell ref="I106:I107"/>
    <mergeCell ref="I249:M250"/>
    <mergeCell ref="F434:G434"/>
    <mergeCell ref="E331:G331"/>
    <mergeCell ref="B186:D186"/>
    <mergeCell ref="B457:D457"/>
    <mergeCell ref="B392:M392"/>
    <mergeCell ref="F142:G142"/>
    <mergeCell ref="B30:D30"/>
    <mergeCell ref="L106:L107"/>
    <mergeCell ref="B394:M394"/>
    <mergeCell ref="D386:E386"/>
    <mergeCell ref="F315:G315"/>
    <mergeCell ref="F386:G386"/>
    <mergeCell ref="B458:D458"/>
    <mergeCell ref="E184:G184"/>
    <mergeCell ref="D96:M96"/>
    <mergeCell ref="M253:M254"/>
    <mergeCell ref="J323:J324"/>
    <mergeCell ref="E407:G407"/>
    <mergeCell ref="B338:C338"/>
    <mergeCell ref="J400:J401"/>
    <mergeCell ref="I396:M397"/>
    <mergeCell ref="E382:G382"/>
    <mergeCell ref="E357:G357"/>
    <mergeCell ref="B185:D185"/>
    <mergeCell ref="I371:M371"/>
    <mergeCell ref="E213:G213"/>
    <mergeCell ref="E455:G455"/>
    <mergeCell ref="E449:G449"/>
    <mergeCell ref="B475:D475"/>
    <mergeCell ref="G172:H173"/>
    <mergeCell ref="B462:C462"/>
    <mergeCell ref="D462:E462"/>
    <mergeCell ref="B396:C397"/>
    <mergeCell ref="E421:G421"/>
    <mergeCell ref="B323:D323"/>
    <mergeCell ref="E411:G411"/>
    <mergeCell ref="B176:D176"/>
    <mergeCell ref="E215:G215"/>
    <mergeCell ref="E402:G402"/>
    <mergeCell ref="E279:G279"/>
    <mergeCell ref="B107:D107"/>
    <mergeCell ref="B405:D405"/>
    <mergeCell ref="G200:H201"/>
    <mergeCell ref="B451:D451"/>
    <mergeCell ref="E477:G477"/>
    <mergeCell ref="B407:D407"/>
    <mergeCell ref="D172:F173"/>
    <mergeCell ref="D270:F271"/>
    <mergeCell ref="B9:D9"/>
    <mergeCell ref="B469:G469"/>
    <mergeCell ref="I28:M28"/>
    <mergeCell ref="L29:L30"/>
    <mergeCell ref="E429:G429"/>
    <mergeCell ref="B33:G33"/>
    <mergeCell ref="B119:C119"/>
    <mergeCell ref="B359:D359"/>
    <mergeCell ref="B335:G335"/>
    <mergeCell ref="E32:G32"/>
    <mergeCell ref="E330:G330"/>
    <mergeCell ref="E134:G134"/>
    <mergeCell ref="G347:H348"/>
    <mergeCell ref="K176:K177"/>
    <mergeCell ref="B36:D36"/>
    <mergeCell ref="B207:D207"/>
    <mergeCell ref="B334:D334"/>
    <mergeCell ref="I176:I177"/>
    <mergeCell ref="E401:G401"/>
    <mergeCell ref="D488:M488"/>
    <mergeCell ref="B41:G41"/>
    <mergeCell ref="B198:M198"/>
    <mergeCell ref="E109:G109"/>
    <mergeCell ref="B288:C288"/>
    <mergeCell ref="B399:G399"/>
    <mergeCell ref="B296:M296"/>
    <mergeCell ref="B404:G404"/>
    <mergeCell ref="E332:G332"/>
    <mergeCell ref="E459:G459"/>
    <mergeCell ref="E424:G424"/>
    <mergeCell ref="E111:G111"/>
    <mergeCell ref="B31:D31"/>
    <mergeCell ref="B473:D473"/>
    <mergeCell ref="B400:D400"/>
    <mergeCell ref="D23:E23"/>
    <mergeCell ref="B180:G180"/>
    <mergeCell ref="L400:L401"/>
    <mergeCell ref="F387:G387"/>
    <mergeCell ref="D298:F299"/>
    <mergeCell ref="B39:D39"/>
    <mergeCell ref="D102:F103"/>
    <mergeCell ref="E63:G63"/>
    <mergeCell ref="B402:D402"/>
    <mergeCell ref="D218:E218"/>
    <mergeCell ref="F218:G218"/>
    <mergeCell ref="I105:M105"/>
    <mergeCell ref="B483:C483"/>
    <mergeCell ref="B61:G61"/>
    <mergeCell ref="E423:G423"/>
    <mergeCell ref="B178:D178"/>
    <mergeCell ref="B69:G69"/>
    <mergeCell ref="B43:C43"/>
    <mergeCell ref="B476:D476"/>
    <mergeCell ref="B341:C341"/>
    <mergeCell ref="G4:H5"/>
    <mergeCell ref="D170:E170"/>
    <mergeCell ref="B128:D128"/>
    <mergeCell ref="B426:D426"/>
    <mergeCell ref="B226:D226"/>
    <mergeCell ref="B120:C120"/>
    <mergeCell ref="E458:G458"/>
    <mergeCell ref="B484:C484"/>
    <mergeCell ref="D120:E120"/>
    <mergeCell ref="I323:I324"/>
    <mergeCell ref="I127:I128"/>
    <mergeCell ref="B255:D255"/>
    <mergeCell ref="I172:M173"/>
    <mergeCell ref="D249:F250"/>
    <mergeCell ref="E116:G116"/>
    <mergeCell ref="B478:D478"/>
    <mergeCell ref="B65:D65"/>
    <mergeCell ref="E281:G281"/>
    <mergeCell ref="E452:G452"/>
    <mergeCell ref="K323:K324"/>
    <mergeCell ref="I270:M271"/>
    <mergeCell ref="I400:I401"/>
    <mergeCell ref="D243:M243"/>
    <mergeCell ref="K400:K401"/>
    <mergeCell ref="B428:D428"/>
    <mergeCell ref="B284:D284"/>
    <mergeCell ref="B344:M344"/>
    <mergeCell ref="B63:D63"/>
    <mergeCell ref="E264:G264"/>
    <mergeCell ref="D336:E336"/>
    <mergeCell ref="F336:G336"/>
    <mergeCell ref="E282:G282"/>
    <mergeCell ref="B50:M50"/>
    <mergeCell ref="B479:D479"/>
    <mergeCell ref="J449:J450"/>
    <mergeCell ref="J421:J422"/>
    <mergeCell ref="E403:G403"/>
    <mergeCell ref="E234:G234"/>
    <mergeCell ref="I252:M252"/>
    <mergeCell ref="B105:G105"/>
    <mergeCell ref="E209:G209"/>
    <mergeCell ref="E451:G451"/>
    <mergeCell ref="D483:E483"/>
    <mergeCell ref="E432:G432"/>
    <mergeCell ref="E236:G236"/>
    <mergeCell ref="D191:E191"/>
    <mergeCell ref="I298:M299"/>
    <mergeCell ref="B278:G278"/>
    <mergeCell ref="F191:G191"/>
    <mergeCell ref="B362:D362"/>
    <mergeCell ref="E211:G211"/>
    <mergeCell ref="B312:D312"/>
    <mergeCell ref="D368:F369"/>
    <mergeCell ref="B116:D116"/>
    <mergeCell ref="G123:H124"/>
    <mergeCell ref="B298:C299"/>
    <mergeCell ref="B352:D352"/>
    <mergeCell ref="E275:G275"/>
    <mergeCell ref="G221:H222"/>
    <mergeCell ref="F316:G316"/>
    <mergeCell ref="B205:D205"/>
    <mergeCell ref="B70:C70"/>
    <mergeCell ref="D239:E239"/>
    <mergeCell ref="B410:D410"/>
    <mergeCell ref="J176:J177"/>
    <mergeCell ref="D266:E266"/>
    <mergeCell ref="M400:M401"/>
    <mergeCell ref="B403:D403"/>
    <mergeCell ref="D268:E268"/>
    <mergeCell ref="F219:G219"/>
    <mergeCell ref="F268:G268"/>
    <mergeCell ref="E66:G66"/>
    <mergeCell ref="B445:C446"/>
    <mergeCell ref="E351:G351"/>
    <mergeCell ref="B364:C364"/>
    <mergeCell ref="B413:C413"/>
    <mergeCell ref="B217:C217"/>
    <mergeCell ref="B433:G433"/>
    <mergeCell ref="B129:D129"/>
    <mergeCell ref="E130:G130"/>
    <mergeCell ref="E68:G68"/>
    <mergeCell ref="B420:G420"/>
    <mergeCell ref="E117:G117"/>
    <mergeCell ref="D121:E121"/>
    <mergeCell ref="E160:G160"/>
    <mergeCell ref="E353:G353"/>
    <mergeCell ref="B492:M492"/>
    <mergeCell ref="D42:E42"/>
    <mergeCell ref="B357:D357"/>
    <mergeCell ref="E67:G67"/>
    <mergeCell ref="B415:C415"/>
    <mergeCell ref="E303:G303"/>
    <mergeCell ref="E132:G132"/>
    <mergeCell ref="B236:D236"/>
    <mergeCell ref="B429:D429"/>
    <mergeCell ref="E430:G430"/>
    <mergeCell ref="B307:D307"/>
    <mergeCell ref="I448:M448"/>
    <mergeCell ref="B58:D58"/>
    <mergeCell ref="G53:H54"/>
    <mergeCell ref="B421:D421"/>
    <mergeCell ref="B294:M294"/>
    <mergeCell ref="F44:G44"/>
  </mergeCells>
  <conditionalFormatting sqref="B18:D18">
    <cfRule type="expression" priority="62" dxfId="0">
      <formula>IF(E18="",1,0)</formula>
    </cfRule>
  </conditionalFormatting>
  <conditionalFormatting sqref="B39:D39">
    <cfRule type="expression" priority="36" dxfId="0">
      <formula>IF(E39="",1,0)</formula>
    </cfRule>
  </conditionalFormatting>
  <conditionalFormatting sqref="B67:D67">
    <cfRule type="expression" priority="34" dxfId="0">
      <formula>IF(E67="",1,0)</formula>
    </cfRule>
  </conditionalFormatting>
  <conditionalFormatting sqref="B88:D88">
    <cfRule type="expression" priority="32" dxfId="0">
      <formula>IF(E88="",1,0)</formula>
    </cfRule>
  </conditionalFormatting>
  <conditionalFormatting sqref="B116:D116">
    <cfRule type="expression" priority="30" dxfId="0">
      <formula>IF(E116="",1,0)</formula>
    </cfRule>
  </conditionalFormatting>
  <conditionalFormatting sqref="B137:D137">
    <cfRule type="expression" priority="28" dxfId="0">
      <formula>IF(E137="",1,0)</formula>
    </cfRule>
  </conditionalFormatting>
  <conditionalFormatting sqref="B165:D165">
    <cfRule type="expression" priority="26" dxfId="0">
      <formula>IF(E165="",1,0)</formula>
    </cfRule>
  </conditionalFormatting>
  <conditionalFormatting sqref="B186:D186">
    <cfRule type="expression" priority="24" dxfId="0">
      <formula>IF(E186="",1,0)</formula>
    </cfRule>
  </conditionalFormatting>
  <conditionalFormatting sqref="B214:D214">
    <cfRule type="expression" priority="22" dxfId="0">
      <formula>IF(E214="",1,0)</formula>
    </cfRule>
  </conditionalFormatting>
  <conditionalFormatting sqref="B235:D235">
    <cfRule type="expression" priority="20" dxfId="0">
      <formula>IF(E235="",1,0)</formula>
    </cfRule>
  </conditionalFormatting>
  <conditionalFormatting sqref="B263:D263">
    <cfRule type="expression" priority="18" dxfId="0">
      <formula>IF(E263="",1,0)</formula>
    </cfRule>
  </conditionalFormatting>
  <conditionalFormatting sqref="B284:D284">
    <cfRule type="expression" priority="16" dxfId="0">
      <formula>IF(E284="",1,0)</formula>
    </cfRule>
  </conditionalFormatting>
  <conditionalFormatting sqref="B312:D312">
    <cfRule type="expression" priority="14" dxfId="0">
      <formula>IF(E312="",1,0)</formula>
    </cfRule>
  </conditionalFormatting>
  <conditionalFormatting sqref="B333:D333">
    <cfRule type="expression" priority="12" dxfId="0">
      <formula>IF(E333="",1,0)</formula>
    </cfRule>
  </conditionalFormatting>
  <conditionalFormatting sqref="B361:D361">
    <cfRule type="expression" priority="10" dxfId="0">
      <formula>IF(E361="",1,0)</formula>
    </cfRule>
  </conditionalFormatting>
  <conditionalFormatting sqref="B382:D382">
    <cfRule type="expression" priority="8" dxfId="0">
      <formula>IF(E382="",1,0)</formula>
    </cfRule>
  </conditionalFormatting>
  <conditionalFormatting sqref="B410:D410">
    <cfRule type="expression" priority="6" dxfId="0">
      <formula>IF(E410="",1,0)</formula>
    </cfRule>
  </conditionalFormatting>
  <conditionalFormatting sqref="B431:D431">
    <cfRule type="expression" priority="4" dxfId="0">
      <formula>IF(E431="",1,0)</formula>
    </cfRule>
  </conditionalFormatting>
  <conditionalFormatting sqref="B459:D459">
    <cfRule type="expression" priority="40" dxfId="0">
      <formula>IF(E459="",1,0)</formula>
    </cfRule>
  </conditionalFormatting>
  <conditionalFormatting sqref="B480:D480">
    <cfRule type="expression" priority="2" dxfId="0">
      <formula>IF(E480="",1,0)</formula>
    </cfRule>
  </conditionalFormatting>
  <conditionalFormatting sqref="H22">
    <cfRule type="expression" priority="38" dxfId="49">
      <formula>IF(D22="", 1, 0)</formula>
    </cfRule>
  </conditionalFormatting>
  <conditionalFormatting sqref="H43">
    <cfRule type="expression" priority="35" dxfId="49">
      <formula>IF(D43="", 1, 0)</formula>
    </cfRule>
  </conditionalFormatting>
  <conditionalFormatting sqref="H71">
    <cfRule type="expression" priority="33" dxfId="49">
      <formula>IF(D71="", 1, 0)</formula>
    </cfRule>
  </conditionalFormatting>
  <conditionalFormatting sqref="H92">
    <cfRule type="expression" priority="31" dxfId="49">
      <formula>IF(D92="", 1, 0)</formula>
    </cfRule>
  </conditionalFormatting>
  <conditionalFormatting sqref="H120">
    <cfRule type="expression" priority="29" dxfId="49">
      <formula>IF(D120="", 1, 0)</formula>
    </cfRule>
  </conditionalFormatting>
  <conditionalFormatting sqref="H141">
    <cfRule type="expression" priority="27" dxfId="49">
      <formula>IF(D141="", 1, 0)</formula>
    </cfRule>
  </conditionalFormatting>
  <conditionalFormatting sqref="H169">
    <cfRule type="expression" priority="25" dxfId="49">
      <formula>IF(D169="", 1, 0)</formula>
    </cfRule>
  </conditionalFormatting>
  <conditionalFormatting sqref="H190">
    <cfRule type="expression" priority="23" dxfId="49">
      <formula>IF(D190="", 1, 0)</formula>
    </cfRule>
  </conditionalFormatting>
  <conditionalFormatting sqref="H218">
    <cfRule type="expression" priority="21" dxfId="49">
      <formula>IF(D218="", 1, 0)</formula>
    </cfRule>
  </conditionalFormatting>
  <conditionalFormatting sqref="H239">
    <cfRule type="expression" priority="19" dxfId="49">
      <formula>IF(D239="", 1, 0)</formula>
    </cfRule>
  </conditionalFormatting>
  <conditionalFormatting sqref="H267">
    <cfRule type="expression" priority="17" dxfId="49">
      <formula>IF(D267="", 1, 0)</formula>
    </cfRule>
  </conditionalFormatting>
  <conditionalFormatting sqref="H288">
    <cfRule type="expression" priority="15" dxfId="49">
      <formula>IF(D288="", 1, 0)</formula>
    </cfRule>
  </conditionalFormatting>
  <conditionalFormatting sqref="H316">
    <cfRule type="expression" priority="13" dxfId="49">
      <formula>IF(D316="", 1, 0)</formula>
    </cfRule>
  </conditionalFormatting>
  <conditionalFormatting sqref="H337">
    <cfRule type="expression" priority="11" dxfId="49">
      <formula>IF(D337="", 1, 0)</formula>
    </cfRule>
  </conditionalFormatting>
  <conditionalFormatting sqref="H365">
    <cfRule type="expression" priority="9" dxfId="49">
      <formula>IF(D365="", 1, 0)</formula>
    </cfRule>
  </conditionalFormatting>
  <conditionalFormatting sqref="H386">
    <cfRule type="expression" priority="7" dxfId="49">
      <formula>IF(D386="", 1, 0)</formula>
    </cfRule>
  </conditionalFormatting>
  <conditionalFormatting sqref="H414">
    <cfRule type="expression" priority="5" dxfId="49">
      <formula>IF(D414="", 1, 0)</formula>
    </cfRule>
  </conditionalFormatting>
  <conditionalFormatting sqref="H435">
    <cfRule type="expression" priority="3" dxfId="49">
      <formula>IF(D435="", 1, 0)</formula>
    </cfRule>
  </conditionalFormatting>
  <conditionalFormatting sqref="H484">
    <cfRule type="expression" priority="1" dxfId="49">
      <formula>IF(D484="", 1, 0)</formula>
    </cfRule>
  </conditionalFormatting>
  <dataValidations count="3">
    <dataValidation sqref="E18 E39 E67 E88 E116 E137 E165 E186 E214 E235 E263 E284 E312 E333 E361 E382 E410 E431 E459 E480" showDropDown="0" showInputMessage="0" showErrorMessage="0" allowBlank="1" type="list">
      <formula1>Hood.FilterType</formula1>
    </dataValidation>
    <dataValidation sqref="E19 E40 E68 E89 E117 E138 E166 E187 E215 E236 E264 E285 E313 E334 E362 E383 E411 E432 E460 E481" showDropDown="0" showInputMessage="0" showErrorMessage="0" allowBlank="1" type="list">
      <formula1>Hood.Instrument</formula1>
    </dataValidation>
    <dataValidation sqref="I10 I11 I12 I13 I14 I15 I16 I17 I18 I19 I20 I21 I22 I23 I31 I32 I33 I34 I35 I36 I37 I38 I39 I40 I41 I42 I43 I44 I59 I60 I61 I62 I63 I64 I65 I66 I67 I68 I69 I70 I71 I72 I80 I81 I82 I83 I84 I85 I86 I87 I88 I89 I90 I91 I92 I93 I108 I109 I110 I111 I112 I113 I114 I115 I116 I117 I118 I119 I120 I121 I129 I130 I131 I132 I133 I134 I135 I136 I137 I138 I139 I140 I141 I142 I157 I158 I159 I160 I161 I162 I163 I164 I165 I166 I167 I168 I169 I170 I178 I179 I180 I181 I182 I183 I184 I185 I186 I187 I188 I189 I190 I191 I206 I207 I208 I209 I210 I211 I212 I213 I214 I215 I216 I217 I218 I219 I227 I228 I229 I230 I231 I232 I233 I234 I235 I236 I237 I238 I239 I240 I255 I256 I257 I258 I259 I260 I261 I262 I263 I264 I265 I266 I267 I268 I276 I277 I278 I279 I280 I281 I282 I283 I284 I285 I286 I287 I288 I289 I304 I305 I306 I307 I308 I309 I310 I311 I312 I313 I314 I315 I316 I317 I325 I326 I327 I328 I329 I330 I331 I332 I333 I334 I335 I336 I337 I338 I353 I354 I355 I356 I357 I358 I359 I360 I361 I362 I363 I364 I365 I366 I374 I375 I376 I377 I378 I379 I380 I381 I382 I383 I384 I385 I386 I387 I402 I403 I404 I405 I406 I407 I408 I409 I410 I411 I412 I413 I414 I415 I423 I424 I425 I426 I427 I428 I429 I430 I431 I432 I433 I434 I435 I436 I451 I452 I453 I454 I455 I456 I457 I458 I459 I460 I461 I462 I463 I464 I472 I473 I474 I475 I476 I477 I478 I479 I480 I481 I482 I483 I484 I485" showDropDown="0" showInputMessage="0" showErrorMessage="0" allowBlank="1" type="list">
      <formula1>Hood.FilterSize</formula1>
    </dataValidation>
  </dataValidations>
  <pageMargins left="0.7" right="0.7" top="0.75" bottom="0.75" header="0.3" footer="0.3"/>
  <pageSetup scale="94" orientation="portrait"/>
  <headerFooter>
    <oddHeader>&amp;L&amp;G&amp;C&amp;"+,Bold"&amp;14&amp;K1F1F1FHood Airflow Report</oddHeader>
    <oddFooter>&amp;C&amp;8Page &amp;P of &amp;N</oddFooter>
  </headerFooter>
  <rowBreaks count="9" manualBreakCount="9">
    <brk id="52" max="16383" man="1"/>
    <brk id="101" max="16383" man="1"/>
    <brk id="150" max="16383" man="1"/>
    <brk id="199" max="16383" man="1"/>
    <brk id="248" max="16383" man="1"/>
    <brk id="297" max="16383" man="1"/>
    <brk id="346" max="16383" man="1"/>
    <brk id="395" max="16383" man="1"/>
    <brk id="444" max="16383" man="1"/>
  </rowBreaks>
  <legacyDrawingHF r:id="rId100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outlinePr summaryBelow="1" summaryRight="1"/>
    <pageSetUpPr/>
  </sheetPr>
  <dimension ref="A1:W787"/>
  <sheetViews>
    <sheetView zoomScaleSheetLayoutView="100" view="pageBreakPreview" tabSelected="0" workbookViewId="0">
      <selection activeCell="A1" sqref="A1"/>
    </sheetView>
  </sheetViews>
  <sheetFormatPr baseColWidth="8" defaultColWidth="6.86" defaultRowHeight="15"/>
  <cols>
    <col width="3.42578125" customWidth="1" style="162" min="1" max="1"/>
    <col width="6.86" customWidth="1" style="162" min="2" max="2"/>
    <col width="7.5" customWidth="1" style="162" min="3" max="3"/>
    <col width="6.86" customWidth="1" style="162" min="4" max="4"/>
    <col width="6.86" customWidth="1" style="162" min="5" max="5"/>
    <col width="6.86" customWidth="1" style="162" min="6" max="6"/>
    <col width="6.86" customWidth="1" style="162" min="7" max="7"/>
    <col width="6.86" customWidth="1" style="162" min="8" max="8"/>
    <col width="6.86" customWidth="1" style="162" min="9" max="9"/>
    <col width="6.86" customWidth="1" style="162" min="10" max="10"/>
    <col width="6.86" customWidth="1" style="162" min="11" max="11"/>
    <col width="6.86" customWidth="1" style="162" min="12" max="12"/>
    <col width="6.86" customWidth="1" style="162" min="13" max="13"/>
    <col width="3.14" customWidth="1" style="162" min="14" max="14"/>
    <col width="6.85546875" customWidth="1" style="162" min="15" max="15"/>
  </cols>
  <sheetData>
    <row r="1" ht="13.35" customHeight="1" s="162"/>
    <row r="2" ht="13.35" customHeight="1" s="162">
      <c r="B2" s="153" t="inlineStr">
        <is>
          <t>Project</t>
        </is>
      </c>
      <c r="C2" s="173" t="n"/>
      <c r="D2" s="154">
        <f>IF('{Project Information}'!E2="","",'{Project Information}'!E2)</f>
        <v/>
      </c>
      <c r="E2" s="174" t="n"/>
      <c r="F2" s="174" t="n"/>
      <c r="G2" s="174" t="n"/>
      <c r="H2" s="174" t="n"/>
      <c r="I2" s="173" t="n"/>
      <c r="J2" s="153" t="inlineStr">
        <is>
          <t>Technician</t>
        </is>
      </c>
      <c r="K2" s="173" t="n"/>
      <c r="L2" s="154">
        <f>IF('{Project Information}'!E12="", "", '{Project Information}'!E12)</f>
        <v/>
      </c>
      <c r="M2" s="173" t="n"/>
      <c r="P2" s="473" t="inlineStr">
        <is>
          <t>Grid cells are linked to the quick-entry list; typing a value directly into a grid cell replaces the link for that cell.</t>
        </is>
      </c>
    </row>
    <row r="3" ht="13.35" customHeight="1" s="162">
      <c r="B3" s="155" t="inlineStr">
        <is>
          <t>Address</t>
        </is>
      </c>
      <c r="C3" s="160" t="n"/>
      <c r="D3" s="154">
        <f>IF('{Project Information}'!E3="","",'{Project Information}'!E3)</f>
        <v/>
      </c>
      <c r="E3" s="174" t="n"/>
      <c r="F3" s="174" t="n"/>
      <c r="G3" s="174" t="n"/>
      <c r="H3" s="174" t="n"/>
      <c r="I3" s="173" t="n"/>
      <c r="J3" s="155" t="inlineStr">
        <is>
          <t>Date</t>
        </is>
      </c>
      <c r="K3" s="160" t="n"/>
      <c r="L3" s="175">
        <f>IF('{Project Information}'!E11="", "", '{Project Information}'!E11)</f>
        <v/>
      </c>
      <c r="M3" s="173" t="n"/>
    </row>
    <row r="5" ht="13.35" customHeight="1" s="162">
      <c r="B5" s="188" t="inlineStr">
        <is>
          <t>Airflow Traverse Measurement</t>
        </is>
      </c>
      <c r="C5" s="174" t="n"/>
      <c r="D5" s="174" t="n"/>
      <c r="E5" s="174" t="n"/>
      <c r="F5" s="174" t="n"/>
      <c r="G5" s="174" t="n"/>
      <c r="H5" s="173" t="n"/>
      <c r="I5" s="194" t="inlineStr">
        <is>
          <t>Design CFM</t>
        </is>
      </c>
      <c r="J5" s="188" t="inlineStr">
        <is>
          <t>Initial</t>
        </is>
      </c>
      <c r="K5" s="173" t="n"/>
      <c r="L5" s="188" t="inlineStr">
        <is>
          <t>Final</t>
        </is>
      </c>
      <c r="M5" s="173" t="n"/>
      <c r="P5" s="473" t="inlineStr">
        <is>
          <t>Equal-area traverse per NEBB 6.3.3: rectangular &lt;12" per axis = 2 points, otherwise &amp;#8805;3 points at &amp;#8804;6" spacing; round 6-9" = 6 points, 10-12" = 8, &gt;12" = 10 per axis on two axes at 90&amp;#176;; round &amp;#8804;5" may use 90% of the centerline velocity. Positions are measured from the duct wall (inside liner). Enter velocities (fpm) in the grid; Final VEL is the average. Flat oval (NEBB 6.3.3h): the flat part as a rectangle (W − H) × H with the rectangular rules, the two ends as one round of diameter H on the horizontal axis (6 / 8 / 10 points, half at each end); type the rectangle readings first (row by row), then the end points (left end, then right end). Final VEL = (rectangle average × its area + ends average × circle area) ÷ total area.</t>
        </is>
      </c>
    </row>
    <row r="6" ht="13.35" customHeight="1" s="162">
      <c r="B6" s="153" t="inlineStr">
        <is>
          <t xml:space="preserve">Point </t>
        </is>
      </c>
      <c r="C6" s="188" t="inlineStr">
        <is>
          <t>Area Served</t>
        </is>
      </c>
      <c r="D6" s="174" t="n"/>
      <c r="E6" s="173" t="n"/>
      <c r="F6" s="188" t="inlineStr">
        <is>
          <t>Size</t>
        </is>
      </c>
      <c r="G6" s="173" t="n"/>
      <c r="H6" s="188" t="inlineStr">
        <is>
          <t>Ak</t>
        </is>
      </c>
      <c r="I6" s="440" t="n"/>
      <c r="J6" s="188" t="inlineStr">
        <is>
          <t>VEL</t>
        </is>
      </c>
      <c r="K6" s="188" t="inlineStr">
        <is>
          <t>CFM</t>
        </is>
      </c>
      <c r="L6" s="188" t="inlineStr">
        <is>
          <t>VEL</t>
        </is>
      </c>
      <c r="M6" s="188" t="inlineStr">
        <is>
          <t>CFM</t>
        </is>
      </c>
    </row>
    <row r="7" ht="13.35" customHeight="1" s="162">
      <c r="B7" s="31" t="inlineStr">
        <is>
          <t>T-1</t>
        </is>
      </c>
      <c r="C7" s="307" t="n"/>
      <c r="D7" s="174" t="n"/>
      <c r="E7" s="173" t="n"/>
      <c r="F7" s="307">
        <f>IF($D$9="Flat Oval",IF(OR($G$9="",$I$9=""),"",$G$9&amp;""" x "&amp;$I$9&amp;""" oval"),IF($G$9="","",IF($D$9="Round",$G$9&amp;""" dia",$G$9&amp;""" x "&amp;$I$9&amp;"""")))</f>
        <v/>
      </c>
      <c r="G7" s="173" t="n"/>
      <c r="H7" s="525">
        <f>IF($D$9="Flat Oval",IF(OR($G$9="",$I$9=""),"",IF(OR(ISTEXT($G$9),ISTEXT($I$9)),"",ROUND(((($G$9-2*N($K$9))-($I$9-2*N($K$9)))*($I$9-2*N($K$9))+PI()*(($I$9-2*N($K$9))/2)^2)/144,3))),IF(OR($D$9="",$G$9=""),"",IF($D$9="Round",IF(ISTEXT($G$9),"",ROUND(PI()*(($G$9-2*N($K$9))/2)^2/144,3)),IF($I$9="","",IF(OR(ISTEXT($G$9),ISTEXT($I$9)),"",ROUND(($G$9-2*N($K$9))*($I$9-2*N($K$9))/144,3))))))</f>
        <v/>
      </c>
      <c r="I7" s="189" t="n"/>
      <c r="J7" s="189" t="n"/>
      <c r="K7" s="189">
        <f>IF(N(J7)*N(H7)=0,"",ROUND(N(J7)*N(H7),0))</f>
        <v/>
      </c>
      <c r="L7" s="189">
        <f>IF($D$9="Flat Oval",IF(OR($O$10="",$O$11="",N($O$12)+N($O$13)=0),"",ROUND(($O$10*$O$12+$O$11*$O$13)/($O$12+$O$13),0)),IF(COUNT(D11:M18)=0,"",ROUND(AVERAGE(D11:M18),0)))</f>
        <v/>
      </c>
      <c r="M7" s="189">
        <f>IF(N(L7)*N(H7)=0,"",ROUND(N(L7)*N(H7),0))</f>
        <v/>
      </c>
    </row>
    <row r="8" ht="13.35" customHeight="1" s="162">
      <c r="B8" s="188" t="inlineStr">
        <is>
          <t>Instrument</t>
        </is>
      </c>
      <c r="C8" s="173" t="n"/>
      <c r="D8" s="196" t="n"/>
      <c r="E8" s="174" t="n"/>
      <c r="F8" s="174" t="n"/>
      <c r="G8" s="173" t="n"/>
      <c r="H8" s="188" t="inlineStr">
        <is>
          <t>Duct Static Pressure</t>
        </is>
      </c>
      <c r="I8" s="174" t="n"/>
      <c r="J8" s="173" t="n"/>
      <c r="K8" s="53" t="n"/>
      <c r="L8" s="188" t="inlineStr">
        <is>
          <t>Temp</t>
        </is>
      </c>
      <c r="M8" s="52" t="n"/>
      <c r="N8" s="51" t="n"/>
    </row>
    <row r="9" ht="13.35" customHeight="1" s="162">
      <c r="B9" s="526" t="inlineStr">
        <is>
          <t>Duct shape:</t>
        </is>
      </c>
      <c r="C9" s="173" t="n"/>
      <c r="D9" s="527" t="n"/>
      <c r="E9" s="173" t="n"/>
      <c r="F9" s="528" t="inlineStr">
        <is>
          <t>W / Dia (in)</t>
        </is>
      </c>
      <c r="G9" s="529" t="n"/>
      <c r="H9" s="526" t="inlineStr">
        <is>
          <t>H (in)</t>
        </is>
      </c>
      <c r="I9" s="530" t="n"/>
      <c r="J9" s="531" t="inlineStr">
        <is>
          <t>Liner (in)</t>
        </is>
      </c>
      <c r="K9" s="532" t="n"/>
      <c r="L9" s="526" t="inlineStr">
        <is>
          <t>Points</t>
        </is>
      </c>
      <c r="M9" s="533">
        <f>IF($D$9="Flat Oval",IF($N$11="","",$N$9&amp;"x"&amp;$N$10&amp;"+"&amp;$O$9&amp;" ends"),IF($N$9="","",IF($D$9="Round",$N$9&amp;" x 2 axes",IF($N$10="","",$N$9&amp;" x "&amp;$N$10))))</f>
        <v/>
      </c>
      <c r="N9" s="534">
        <f>IF($D$9="Flat Oval",IF(OR($G$9="",$I$9=""),"",IF(OR(ISTEXT($G$9),ISTEXT($I$9)),"",IF($G$9-$I$9&lt;12,2,MIN(10,MAX(3,ROUNDUP(($G$9-$I$9)/6,0)))))),IF(OR($D$9="",$G$9=""),"",IF($D$9="Round",IF(ISTEXT($G$9),"",IF($G$9&lt;=9,6,IF($G$9&lt;=12,8,10))),IF(ISTEXT($G$9),"",IF($G$9&lt;12,2,MIN(10,MAX(3,ROUNDUP($G$9/6,0))))))))</f>
        <v/>
      </c>
      <c r="O9">
        <f>IF(AND($D$9="Flat Oval",NOT(OR($G$9="",$I$9="")),NOT(OR(ISTEXT($G$9),ISTEXT($I$9)))),IF($I$9&lt;=9,6,IF($I$9&lt;=12,8,10)),"")</f>
        <v/>
      </c>
      <c r="P9" s="473" t="inlineStr">
        <is>
          <t>Quick entry – type readings in order (row by row of the grid), down this column then the next:</t>
        </is>
      </c>
    </row>
    <row r="10" ht="13.35" customHeight="1" s="162">
      <c r="B10" s="535" t="inlineStr">
        <is>
          <t>Depth↓ Pos→ (in)</t>
        </is>
      </c>
      <c r="C10" s="414" t="n"/>
      <c r="D10" s="535">
        <f>IF($D$9="Flat Oval",IF(OR($N$9="",ISTEXT($N$9),1&gt;$N$9),"",ROUND((1-0.5)*($G$9-$I$9)/$N$9,1)),IF(ISTEXT($N$9),"",IF(OR($D$9="",$G$9="",1&gt;$N$9),"",IF($D$9="Round",IF(ISTEXT($G$9),"",ROUND(IF(1&lt;=$N$9/2,$G$9/2*(1-SQRT(($N$9-2*1+1)/$N$9)),$G$9-$G$9/2*(1-SQRT(($N$9-2*($N$9-1+1)+1)/$N$9))),1)),IF(ISTEXT($G$9),"",ROUND((1-0.5)*$G$9/$N$9,1))))))</f>
        <v/>
      </c>
      <c r="E10" s="535">
        <f>IF($D$9="Flat Oval",IF(OR($N$9="",ISTEXT($N$9),2&gt;$N$9),"",ROUND((2-0.5)*($G$9-$I$9)/$N$9,1)),IF(ISTEXT($N$9),"",IF(OR($D$9="",$G$9="",2&gt;$N$9),"",IF($D$9="Round",IF(ISTEXT($G$9),"",ROUND(IF(2&lt;=$N$9/2,$G$9/2*(1-SQRT(($N$9-2*2+1)/$N$9)),$G$9-$G$9/2*(1-SQRT(($N$9-2*($N$9-2+1)+1)/$N$9))),1)),IF(ISTEXT($G$9),"",ROUND((2-0.5)*$G$9/$N$9,1))))))</f>
        <v/>
      </c>
      <c r="F10" s="535">
        <f>IF($D$9="Flat Oval",IF(OR($N$9="",ISTEXT($N$9),3&gt;$N$9),"",ROUND((3-0.5)*($G$9-$I$9)/$N$9,1)),IF(ISTEXT($N$9),"",IF(OR($D$9="",$G$9="",3&gt;$N$9),"",IF($D$9="Round",IF(ISTEXT($G$9),"",ROUND(IF(3&lt;=$N$9/2,$G$9/2*(1-SQRT(($N$9-2*3+1)/$N$9)),$G$9-$G$9/2*(1-SQRT(($N$9-2*($N$9-3+1)+1)/$N$9))),1)),IF(ISTEXT($G$9),"",ROUND((3-0.5)*$G$9/$N$9,1))))))</f>
        <v/>
      </c>
      <c r="G10" s="535">
        <f>IF($D$9="Flat Oval",IF(OR($N$9="",ISTEXT($N$9),4&gt;$N$9),"",ROUND((4-0.5)*($G$9-$I$9)/$N$9,1)),IF(ISTEXT($N$9),"",IF(OR($D$9="",$G$9="",4&gt;$N$9),"",IF($D$9="Round",IF(ISTEXT($G$9),"",ROUND(IF(4&lt;=$N$9/2,$G$9/2*(1-SQRT(($N$9-2*4+1)/$N$9)),$G$9-$G$9/2*(1-SQRT(($N$9-2*($N$9-4+1)+1)/$N$9))),1)),IF(ISTEXT($G$9),"",ROUND((4-0.5)*$G$9/$N$9,1))))))</f>
        <v/>
      </c>
      <c r="H10" s="535">
        <f>IF($D$9="Flat Oval",IF(OR($N$9="",ISTEXT($N$9),5&gt;$N$9),"",ROUND((5-0.5)*($G$9-$I$9)/$N$9,1)),IF(ISTEXT($N$9),"",IF(OR($D$9="",$G$9="",5&gt;$N$9),"",IF($D$9="Round",IF(ISTEXT($G$9),"",ROUND(IF(5&lt;=$N$9/2,$G$9/2*(1-SQRT(($N$9-2*5+1)/$N$9)),$G$9-$G$9/2*(1-SQRT(($N$9-2*($N$9-5+1)+1)/$N$9))),1)),IF(ISTEXT($G$9),"",ROUND((5-0.5)*$G$9/$N$9,1))))))</f>
        <v/>
      </c>
      <c r="I10" s="535">
        <f>IF($D$9="Flat Oval",IF(OR($N$9="",ISTEXT($N$9),6&gt;$N$9),"",ROUND((6-0.5)*($G$9-$I$9)/$N$9,1)),IF(ISTEXT($N$9),"",IF(OR($D$9="",$G$9="",6&gt;$N$9),"",IF($D$9="Round",IF(ISTEXT($G$9),"",ROUND(IF(6&lt;=$N$9/2,$G$9/2*(1-SQRT(($N$9-2*6+1)/$N$9)),$G$9-$G$9/2*(1-SQRT(($N$9-2*($N$9-6+1)+1)/$N$9))),1)),IF(ISTEXT($G$9),"",ROUND((6-0.5)*$G$9/$N$9,1))))))</f>
        <v/>
      </c>
      <c r="J10" s="535">
        <f>IF($D$9="Flat Oval",IF(OR($N$9="",ISTEXT($N$9),7&gt;$N$9),"",ROUND((7-0.5)*($G$9-$I$9)/$N$9,1)),IF(ISTEXT($N$9),"",IF(OR($D$9="",$G$9="",7&gt;$N$9),"",IF($D$9="Round",IF(ISTEXT($G$9),"",ROUND(IF(7&lt;=$N$9/2,$G$9/2*(1-SQRT(($N$9-2*7+1)/$N$9)),$G$9-$G$9/2*(1-SQRT(($N$9-2*($N$9-7+1)+1)/$N$9))),1)),IF(ISTEXT($G$9),"",ROUND((7-0.5)*$G$9/$N$9,1))))))</f>
        <v/>
      </c>
      <c r="K10" s="535">
        <f>IF($D$9="Flat Oval",IF(OR($N$9="",ISTEXT($N$9),8&gt;$N$9),"",ROUND((8-0.5)*($G$9-$I$9)/$N$9,1)),IF(ISTEXT($N$9),"",IF(OR($D$9="",$G$9="",8&gt;$N$9),"",IF($D$9="Round",IF(ISTEXT($G$9),"",ROUND(IF(8&lt;=$N$9/2,$G$9/2*(1-SQRT(($N$9-2*8+1)/$N$9)),$G$9-$G$9/2*(1-SQRT(($N$9-2*($N$9-8+1)+1)/$N$9))),1)),IF(ISTEXT($G$9),"",ROUND((8-0.5)*$G$9/$N$9,1))))))</f>
        <v/>
      </c>
      <c r="L10" s="535">
        <f>IF($D$9="Flat Oval",IF(OR($N$9="",ISTEXT($N$9),9&gt;$N$9),"",ROUND((9-0.5)*($G$9-$I$9)/$N$9,1)),IF(ISTEXT($N$9),"",IF(OR($D$9="",$G$9="",9&gt;$N$9),"",IF($D$9="Round",IF(ISTEXT($G$9),"",ROUND(IF(9&lt;=$N$9/2,$G$9/2*(1-SQRT(($N$9-2*9+1)/$N$9)),$G$9-$G$9/2*(1-SQRT(($N$9-2*($N$9-9+1)+1)/$N$9))),1)),IF(ISTEXT($G$9),"",ROUND((9-0.5)*$G$9/$N$9,1))))))</f>
        <v/>
      </c>
      <c r="M10" s="535">
        <f>IF($D$9="Flat Oval",IF(OR($N$9="",ISTEXT($N$9),10&gt;$N$9),"",ROUND((10-0.5)*($G$9-$I$9)/$N$9,1)),IF(ISTEXT($N$9),"",IF(OR($D$9="",$G$9="",10&gt;$N$9),"",IF($D$9="Round",IF(ISTEXT($G$9),"",ROUND(IF(10&lt;=$N$9/2,$G$9/2*(1-SQRT(($N$9-2*10+1)/$N$9)),$G$9-$G$9/2*(1-SQRT(($N$9-2*($N$9-10+1)+1)/$N$9))),1)),IF(ISTEXT($G$9),"",ROUND((10-0.5)*$G$9/$N$9,1))))))</f>
        <v/>
      </c>
      <c r="N10" s="534">
        <f>IF($D$9="Flat Oval",IF(OR($G$9="",$I$9=""),"",IF(OR(ISTEXT($G$9),ISTEXT($I$9)),"",IF($I$9&lt;12,2,MIN(7,MAX(3,ROUNDUP($I$9/6,0)))))),IF(OR($D$9="",$G$9=""),"",IF($D$9="Round",2,IF($I$9="","",IF(ISTEXT($I$9),"",IF($I$9&lt;12,2,MIN(8,MAX(3,ROUNDUP($I$9/6,0)))))))))</f>
        <v/>
      </c>
      <c r="O10">
        <f>IF(OR(NOT($D$9="Flat Oval"),N($N$11)=0),"",IF(COUNT(D11:INDEX(M11:M18,$N$10))=0,"",AVERAGE(D11:INDEX(M11:M18,$N$10))))</f>
        <v/>
      </c>
      <c r="P10" s="536" t="inlineStr">
        <is>
          <t>1–10</t>
        </is>
      </c>
      <c r="Q10" s="536" t="inlineStr">
        <is>
          <t>11–20</t>
        </is>
      </c>
      <c r="R10" s="536" t="inlineStr">
        <is>
          <t>21–30</t>
        </is>
      </c>
      <c r="S10" s="536" t="inlineStr">
        <is>
          <t>31–40</t>
        </is>
      </c>
      <c r="T10" s="536" t="inlineStr">
        <is>
          <t>41–50</t>
        </is>
      </c>
      <c r="U10" s="536" t="inlineStr">
        <is>
          <t>51–60</t>
        </is>
      </c>
      <c r="V10" s="536" t="inlineStr">
        <is>
          <t>61–70</t>
        </is>
      </c>
      <c r="W10" s="536" t="inlineStr">
        <is>
          <t>71–80</t>
        </is>
      </c>
    </row>
    <row r="11" ht="13.35" customHeight="1" s="162">
      <c r="B11" s="537">
        <f>IF($D$9="Flat Oval",IF(OR($N$10="",ISTEXT($N$10)),"",IF(1&lt;=$N$10,ROUND((1-0.5)*$I$9/$N$10,1),IF(1=$N$10+1,"Ends",""))),IF(OR($D$9="",$G$9=""),"",IF($D$9="Round",IF(1=1,"Axis 1 (0°)",IF(1=2,"Axis 2 (90°)","")),IF(ISTEXT($N$10),"",IF(1&gt;$N$10,"",IF(ISTEXT($I$9),"",ROUND((1-0.5)*$I$9/$N$10,1)))))))</f>
        <v/>
      </c>
      <c r="C11" s="538" t="n"/>
      <c r="D11" s="539">
        <f>IF($D$9="Flat Oval",IF(OR($N$11="",ISTEXT($N$9),ISTEXT($N$10)),"",IF(1&lt;=$N$10,IF(1&gt;$N$9,"",IF(((1-1)*$N$9+1)&gt;80,"",IF(INDEX($P$11:$W$20,MOD(((1-1)*$N$9+1)-1,10)+1,INT((((1-1)*$N$9+1)-1)/10)+1)="","",INDEX($P$11:$W$20,MOD(((1-1)*$N$9+1)-1,10)+1,INT((((1-1)*$N$9+1)-1)/10)+1)))),IF(AND(1=$N$10+1,1&lt;=$O$9),IF(($N$9*$N$10+1)&gt;80,"",IF(INDEX($P$11:$W$20,MOD(($N$9*$N$10+1)-1,10)+1,INT((($N$9*$N$10+1)-1)/10)+1)="","",INDEX($P$11:$W$20,MOD(($N$9*$N$10+1)-1,10)+1,INT((($N$9*$N$10+1)-1)/10)+1))),""))),IF($N$11="","",IF(OR(ISTEXT($N$9),ISTEXT($N$10),ISTEXT($N$11)),"",IF(OR(1&gt;$N$9,1&gt;$N$10,((1-1)*$N$9+1)&gt;$N$11),"",IF(INDEX($P$11:$W$20,MOD(((1-1)*$N$9+1)-1,10)+1,INT((((1-1)*$N$9+1)-1)/10)+1)="","",INDEX($P$11:$W$20,MOD(((1-1)*$N$9+1)-1,10)+1,INT((((1-1)*$N$9+1)-1)/10)+1))))))</f>
        <v/>
      </c>
      <c r="E11" s="539">
        <f>IF($D$9="Flat Oval",IF(OR($N$11="",ISTEXT($N$9),ISTEXT($N$10)),"",IF(1&lt;=$N$10,IF(2&gt;$N$9,"",IF(((1-1)*$N$9+2)&gt;80,"",IF(INDEX($P$11:$W$20,MOD(((1-1)*$N$9+2)-1,10)+1,INT((((1-1)*$N$9+2)-1)/10)+1)="","",INDEX($P$11:$W$20,MOD(((1-1)*$N$9+2)-1,10)+1,INT((((1-1)*$N$9+2)-1)/10)+1)))),IF(AND(1=$N$10+1,2&lt;=$O$9),IF(($N$9*$N$10+2)&gt;80,"",IF(INDEX($P$11:$W$20,MOD(($N$9*$N$10+2)-1,10)+1,INT((($N$9*$N$10+2)-1)/10)+1)="","",INDEX($P$11:$W$20,MOD(($N$9*$N$10+2)-1,10)+1,INT((($N$9*$N$10+2)-1)/10)+1))),""))),IF($N$11="","",IF(OR(ISTEXT($N$9),ISTEXT($N$10),ISTEXT($N$11)),"",IF(OR(2&gt;$N$9,1&gt;$N$10,((1-1)*$N$9+2)&gt;$N$11),"",IF(INDEX($P$11:$W$20,MOD(((1-1)*$N$9+2)-1,10)+1,INT((((1-1)*$N$9+2)-1)/10)+1)="","",INDEX($P$11:$W$20,MOD(((1-1)*$N$9+2)-1,10)+1,INT((((1-1)*$N$9+2)-1)/10)+1))))))</f>
        <v/>
      </c>
      <c r="F11" s="539">
        <f>IF($D$9="Flat Oval",IF(OR($N$11="",ISTEXT($N$9),ISTEXT($N$10)),"",IF(1&lt;=$N$10,IF(3&gt;$N$9,"",IF(((1-1)*$N$9+3)&gt;80,"",IF(INDEX($P$11:$W$20,MOD(((1-1)*$N$9+3)-1,10)+1,INT((((1-1)*$N$9+3)-1)/10)+1)="","",INDEX($P$11:$W$20,MOD(((1-1)*$N$9+3)-1,10)+1,INT((((1-1)*$N$9+3)-1)/10)+1)))),IF(AND(1=$N$10+1,3&lt;=$O$9),IF(($N$9*$N$10+3)&gt;80,"",IF(INDEX($P$11:$W$20,MOD(($N$9*$N$10+3)-1,10)+1,INT((($N$9*$N$10+3)-1)/10)+1)="","",INDEX($P$11:$W$20,MOD(($N$9*$N$10+3)-1,10)+1,INT((($N$9*$N$10+3)-1)/10)+1))),""))),IF($N$11="","",IF(OR(ISTEXT($N$9),ISTEXT($N$10),ISTEXT($N$11)),"",IF(OR(3&gt;$N$9,1&gt;$N$10,((1-1)*$N$9+3)&gt;$N$11),"",IF(INDEX($P$11:$W$20,MOD(((1-1)*$N$9+3)-1,10)+1,INT((((1-1)*$N$9+3)-1)/10)+1)="","",INDEX($P$11:$W$20,MOD(((1-1)*$N$9+3)-1,10)+1,INT((((1-1)*$N$9+3)-1)/10)+1))))))</f>
        <v/>
      </c>
      <c r="G11" s="539">
        <f>IF($D$9="Flat Oval",IF(OR($N$11="",ISTEXT($N$9),ISTEXT($N$10)),"",IF(1&lt;=$N$10,IF(4&gt;$N$9,"",IF(((1-1)*$N$9+4)&gt;80,"",IF(INDEX($P$11:$W$20,MOD(((1-1)*$N$9+4)-1,10)+1,INT((((1-1)*$N$9+4)-1)/10)+1)="","",INDEX($P$11:$W$20,MOD(((1-1)*$N$9+4)-1,10)+1,INT((((1-1)*$N$9+4)-1)/10)+1)))),IF(AND(1=$N$10+1,4&lt;=$O$9),IF(($N$9*$N$10+4)&gt;80,"",IF(INDEX($P$11:$W$20,MOD(($N$9*$N$10+4)-1,10)+1,INT((($N$9*$N$10+4)-1)/10)+1)="","",INDEX($P$11:$W$20,MOD(($N$9*$N$10+4)-1,10)+1,INT((($N$9*$N$10+4)-1)/10)+1))),""))),IF($N$11="","",IF(OR(ISTEXT($N$9),ISTEXT($N$10),ISTEXT($N$11)),"",IF(OR(4&gt;$N$9,1&gt;$N$10,((1-1)*$N$9+4)&gt;$N$11),"",IF(INDEX($P$11:$W$20,MOD(((1-1)*$N$9+4)-1,10)+1,INT((((1-1)*$N$9+4)-1)/10)+1)="","",INDEX($P$11:$W$20,MOD(((1-1)*$N$9+4)-1,10)+1,INT((((1-1)*$N$9+4)-1)/10)+1))))))</f>
        <v/>
      </c>
      <c r="H11" s="539">
        <f>IF($D$9="Flat Oval",IF(OR($N$11="",ISTEXT($N$9),ISTEXT($N$10)),"",IF(1&lt;=$N$10,IF(5&gt;$N$9,"",IF(((1-1)*$N$9+5)&gt;80,"",IF(INDEX($P$11:$W$20,MOD(((1-1)*$N$9+5)-1,10)+1,INT((((1-1)*$N$9+5)-1)/10)+1)="","",INDEX($P$11:$W$20,MOD(((1-1)*$N$9+5)-1,10)+1,INT((((1-1)*$N$9+5)-1)/10)+1)))),IF(AND(1=$N$10+1,5&lt;=$O$9),IF(($N$9*$N$10+5)&gt;80,"",IF(INDEX($P$11:$W$20,MOD(($N$9*$N$10+5)-1,10)+1,INT((($N$9*$N$10+5)-1)/10)+1)="","",INDEX($P$11:$W$20,MOD(($N$9*$N$10+5)-1,10)+1,INT((($N$9*$N$10+5)-1)/10)+1))),""))),IF($N$11="","",IF(OR(ISTEXT($N$9),ISTEXT($N$10),ISTEXT($N$11)),"",IF(OR(5&gt;$N$9,1&gt;$N$10,((1-1)*$N$9+5)&gt;$N$11),"",IF(INDEX($P$11:$W$20,MOD(((1-1)*$N$9+5)-1,10)+1,INT((((1-1)*$N$9+5)-1)/10)+1)="","",INDEX($P$11:$W$20,MOD(((1-1)*$N$9+5)-1,10)+1,INT((((1-1)*$N$9+5)-1)/10)+1))))))</f>
        <v/>
      </c>
      <c r="I11" s="539">
        <f>IF($D$9="Flat Oval",IF(OR($N$11="",ISTEXT($N$9),ISTEXT($N$10)),"",IF(1&lt;=$N$10,IF(6&gt;$N$9,"",IF(((1-1)*$N$9+6)&gt;80,"",IF(INDEX($P$11:$W$20,MOD(((1-1)*$N$9+6)-1,10)+1,INT((((1-1)*$N$9+6)-1)/10)+1)="","",INDEX($P$11:$W$20,MOD(((1-1)*$N$9+6)-1,10)+1,INT((((1-1)*$N$9+6)-1)/10)+1)))),IF(AND(1=$N$10+1,6&lt;=$O$9),IF(($N$9*$N$10+6)&gt;80,"",IF(INDEX($P$11:$W$20,MOD(($N$9*$N$10+6)-1,10)+1,INT((($N$9*$N$10+6)-1)/10)+1)="","",INDEX($P$11:$W$20,MOD(($N$9*$N$10+6)-1,10)+1,INT((($N$9*$N$10+6)-1)/10)+1))),""))),IF($N$11="","",IF(OR(ISTEXT($N$9),ISTEXT($N$10),ISTEXT($N$11)),"",IF(OR(6&gt;$N$9,1&gt;$N$10,((1-1)*$N$9+6)&gt;$N$11),"",IF(INDEX($P$11:$W$20,MOD(((1-1)*$N$9+6)-1,10)+1,INT((((1-1)*$N$9+6)-1)/10)+1)="","",INDEX($P$11:$W$20,MOD(((1-1)*$N$9+6)-1,10)+1,INT((((1-1)*$N$9+6)-1)/10)+1))))))</f>
        <v/>
      </c>
      <c r="J11" s="539">
        <f>IF($D$9="Flat Oval",IF(OR($N$11="",ISTEXT($N$9),ISTEXT($N$10)),"",IF(1&lt;=$N$10,IF(7&gt;$N$9,"",IF(((1-1)*$N$9+7)&gt;80,"",IF(INDEX($P$11:$W$20,MOD(((1-1)*$N$9+7)-1,10)+1,INT((((1-1)*$N$9+7)-1)/10)+1)="","",INDEX($P$11:$W$20,MOD(((1-1)*$N$9+7)-1,10)+1,INT((((1-1)*$N$9+7)-1)/10)+1)))),IF(AND(1=$N$10+1,7&lt;=$O$9),IF(($N$9*$N$10+7)&gt;80,"",IF(INDEX($P$11:$W$20,MOD(($N$9*$N$10+7)-1,10)+1,INT((($N$9*$N$10+7)-1)/10)+1)="","",INDEX($P$11:$W$20,MOD(($N$9*$N$10+7)-1,10)+1,INT((($N$9*$N$10+7)-1)/10)+1))),""))),IF($N$11="","",IF(OR(ISTEXT($N$9),ISTEXT($N$10),ISTEXT($N$11)),"",IF(OR(7&gt;$N$9,1&gt;$N$10,((1-1)*$N$9+7)&gt;$N$11),"",IF(INDEX($P$11:$W$20,MOD(((1-1)*$N$9+7)-1,10)+1,INT((((1-1)*$N$9+7)-1)/10)+1)="","",INDEX($P$11:$W$20,MOD(((1-1)*$N$9+7)-1,10)+1,INT((((1-1)*$N$9+7)-1)/10)+1))))))</f>
        <v/>
      </c>
      <c r="K11" s="539">
        <f>IF($D$9="Flat Oval",IF(OR($N$11="",ISTEXT($N$9),ISTEXT($N$10)),"",IF(1&lt;=$N$10,IF(8&gt;$N$9,"",IF(((1-1)*$N$9+8)&gt;80,"",IF(INDEX($P$11:$W$20,MOD(((1-1)*$N$9+8)-1,10)+1,INT((((1-1)*$N$9+8)-1)/10)+1)="","",INDEX($P$11:$W$20,MOD(((1-1)*$N$9+8)-1,10)+1,INT((((1-1)*$N$9+8)-1)/10)+1)))),IF(AND(1=$N$10+1,8&lt;=$O$9),IF(($N$9*$N$10+8)&gt;80,"",IF(INDEX($P$11:$W$20,MOD(($N$9*$N$10+8)-1,10)+1,INT((($N$9*$N$10+8)-1)/10)+1)="","",INDEX($P$11:$W$20,MOD(($N$9*$N$10+8)-1,10)+1,INT((($N$9*$N$10+8)-1)/10)+1))),""))),IF($N$11="","",IF(OR(ISTEXT($N$9),ISTEXT($N$10),ISTEXT($N$11)),"",IF(OR(8&gt;$N$9,1&gt;$N$10,((1-1)*$N$9+8)&gt;$N$11),"",IF(INDEX($P$11:$W$20,MOD(((1-1)*$N$9+8)-1,10)+1,INT((((1-1)*$N$9+8)-1)/10)+1)="","",INDEX($P$11:$W$20,MOD(((1-1)*$N$9+8)-1,10)+1,INT((((1-1)*$N$9+8)-1)/10)+1))))))</f>
        <v/>
      </c>
      <c r="L11" s="539">
        <f>IF($D$9="Flat Oval",IF(OR($N$11="",ISTEXT($N$9),ISTEXT($N$10)),"",IF(1&lt;=$N$10,IF(9&gt;$N$9,"",IF(((1-1)*$N$9+9)&gt;80,"",IF(INDEX($P$11:$W$20,MOD(((1-1)*$N$9+9)-1,10)+1,INT((((1-1)*$N$9+9)-1)/10)+1)="","",INDEX($P$11:$W$20,MOD(((1-1)*$N$9+9)-1,10)+1,INT((((1-1)*$N$9+9)-1)/10)+1)))),IF(AND(1=$N$10+1,9&lt;=$O$9),IF(($N$9*$N$10+9)&gt;80,"",IF(INDEX($P$11:$W$20,MOD(($N$9*$N$10+9)-1,10)+1,INT((($N$9*$N$10+9)-1)/10)+1)="","",INDEX($P$11:$W$20,MOD(($N$9*$N$10+9)-1,10)+1,INT((($N$9*$N$10+9)-1)/10)+1))),""))),IF($N$11="","",IF(OR(ISTEXT($N$9),ISTEXT($N$10),ISTEXT($N$11)),"",IF(OR(9&gt;$N$9,1&gt;$N$10,((1-1)*$N$9+9)&gt;$N$11),"",IF(INDEX($P$11:$W$20,MOD(((1-1)*$N$9+9)-1,10)+1,INT((((1-1)*$N$9+9)-1)/10)+1)="","",INDEX($P$11:$W$20,MOD(((1-1)*$N$9+9)-1,10)+1,INT((((1-1)*$N$9+9)-1)/10)+1))))))</f>
        <v/>
      </c>
      <c r="M11" s="539">
        <f>IF($D$9="Flat Oval",IF(OR($N$11="",ISTEXT($N$9),ISTEXT($N$10)),"",IF(1&lt;=$N$10,IF(10&gt;$N$9,"",IF(((1-1)*$N$9+10)&gt;80,"",IF(INDEX($P$11:$W$20,MOD(((1-1)*$N$9+10)-1,10)+1,INT((((1-1)*$N$9+10)-1)/10)+1)="","",INDEX($P$11:$W$20,MOD(((1-1)*$N$9+10)-1,10)+1,INT((((1-1)*$N$9+10)-1)/10)+1)))),IF(AND(1=$N$10+1,10&lt;=$O$9),IF(($N$9*$N$10+10)&gt;80,"",IF(INDEX($P$11:$W$20,MOD(($N$9*$N$10+10)-1,10)+1,INT((($N$9*$N$10+10)-1)/10)+1)="","",INDEX($P$11:$W$20,MOD(($N$9*$N$10+10)-1,10)+1,INT((($N$9*$N$10+10)-1)/10)+1))),""))),IF($N$11="","",IF(OR(ISTEXT($N$9),ISTEXT($N$10),ISTEXT($N$11)),"",IF(OR(10&gt;$N$9,1&gt;$N$10,((1-1)*$N$9+10)&gt;$N$11),"",IF(INDEX($P$11:$W$20,MOD(((1-1)*$N$9+10)-1,10)+1,INT((((1-1)*$N$9+10)-1)/10)+1)="","",INDEX($P$11:$W$20,MOD(((1-1)*$N$9+10)-1,10)+1,INT((((1-1)*$N$9+10)-1)/10)+1))))))</f>
        <v/>
      </c>
      <c r="N11" s="534">
        <f>IF($D$9="Flat Oval",IF(OR($N$9="",$N$10="",$O$9=""),"",$N$9*$N$10+$O$9),IF(OR(N9="",N10=""),"",IF(OR(ISTEXT(N9),ISTEXT(N10)),"",N9*N10)))</f>
        <v/>
      </c>
      <c r="O11">
        <f>IF(OR(NOT($D$9="Flat Oval"),N($N$11)=0),"",IF(COUNT(INDEX(D11:D18,$N$10+1):INDEX(M11:M18,$N$10+1))=0,"",AVERAGE(INDEX(D11:D18,$N$10+1):INDEX(M11:M18,$N$10+1))))</f>
        <v/>
      </c>
      <c r="P11" s="540" t="n"/>
      <c r="Q11" s="540" t="n"/>
      <c r="R11" s="540" t="n"/>
      <c r="S11" s="540" t="n"/>
      <c r="T11" s="540" t="n"/>
      <c r="U11" s="540" t="n"/>
      <c r="V11" s="540" t="n"/>
      <c r="W11" s="540" t="n"/>
    </row>
    <row r="12" ht="13.35" customHeight="1" s="162">
      <c r="B12" s="537">
        <f>IF($D$9="Flat Oval",IF(OR($N$10="",ISTEXT($N$10)),"",IF(2&lt;=$N$10,ROUND((2-0.5)*$I$9/$N$10,1),IF(2=$N$10+1,"Ends",""))),IF(OR($D$9="",$G$9=""),"",IF($D$9="Round",IF(2=1,"Axis 1 (0°)",IF(2=2,"Axis 2 (90°)","")),IF(ISTEXT($N$10),"",IF(2&gt;$N$10,"",IF(ISTEXT($I$9),"",ROUND((2-0.5)*$I$9/$N$10,1)))))))</f>
        <v/>
      </c>
      <c r="C12" s="538" t="n"/>
      <c r="D12" s="539">
        <f>IF($D$9="Flat Oval",IF(OR($N$11="",ISTEXT($N$9),ISTEXT($N$10)),"",IF(2&lt;=$N$10,IF(1&gt;$N$9,"",IF(((2-1)*$N$9+1)&gt;80,"",IF(INDEX($P$11:$W$20,MOD(((2-1)*$N$9+1)-1,10)+1,INT((((2-1)*$N$9+1)-1)/10)+1)="","",INDEX($P$11:$W$20,MOD(((2-1)*$N$9+1)-1,10)+1,INT((((2-1)*$N$9+1)-1)/10)+1)))),IF(AND(2=$N$10+1,1&lt;=$O$9),IF(($N$9*$N$10+1)&gt;80,"",IF(INDEX($P$11:$W$20,MOD(($N$9*$N$10+1)-1,10)+1,INT((($N$9*$N$10+1)-1)/10)+1)="","",INDEX($P$11:$W$20,MOD(($N$9*$N$10+1)-1,10)+1,INT((($N$9*$N$10+1)-1)/10)+1))),""))),IF($N$11="","",IF(OR(ISTEXT($N$9),ISTEXT($N$10),ISTEXT($N$11)),"",IF(OR(1&gt;$N$9,2&gt;$N$10,((2-1)*$N$9+1)&gt;$N$11),"",IF(INDEX($P$11:$W$20,MOD(((2-1)*$N$9+1)-1,10)+1,INT((((2-1)*$N$9+1)-1)/10)+1)="","",INDEX($P$11:$W$20,MOD(((2-1)*$N$9+1)-1,10)+1,INT((((2-1)*$N$9+1)-1)/10)+1))))))</f>
        <v/>
      </c>
      <c r="E12" s="539">
        <f>IF($D$9="Flat Oval",IF(OR($N$11="",ISTEXT($N$9),ISTEXT($N$10)),"",IF(2&lt;=$N$10,IF(2&gt;$N$9,"",IF(((2-1)*$N$9+2)&gt;80,"",IF(INDEX($P$11:$W$20,MOD(((2-1)*$N$9+2)-1,10)+1,INT((((2-1)*$N$9+2)-1)/10)+1)="","",INDEX($P$11:$W$20,MOD(((2-1)*$N$9+2)-1,10)+1,INT((((2-1)*$N$9+2)-1)/10)+1)))),IF(AND(2=$N$10+1,2&lt;=$O$9),IF(($N$9*$N$10+2)&gt;80,"",IF(INDEX($P$11:$W$20,MOD(($N$9*$N$10+2)-1,10)+1,INT((($N$9*$N$10+2)-1)/10)+1)="","",INDEX($P$11:$W$20,MOD(($N$9*$N$10+2)-1,10)+1,INT((($N$9*$N$10+2)-1)/10)+1))),""))),IF($N$11="","",IF(OR(ISTEXT($N$9),ISTEXT($N$10),ISTEXT($N$11)),"",IF(OR(2&gt;$N$9,2&gt;$N$10,((2-1)*$N$9+2)&gt;$N$11),"",IF(INDEX($P$11:$W$20,MOD(((2-1)*$N$9+2)-1,10)+1,INT((((2-1)*$N$9+2)-1)/10)+1)="","",INDEX($P$11:$W$20,MOD(((2-1)*$N$9+2)-1,10)+1,INT((((2-1)*$N$9+2)-1)/10)+1))))))</f>
        <v/>
      </c>
      <c r="F12" s="539">
        <f>IF($D$9="Flat Oval",IF(OR($N$11="",ISTEXT($N$9),ISTEXT($N$10)),"",IF(2&lt;=$N$10,IF(3&gt;$N$9,"",IF(((2-1)*$N$9+3)&gt;80,"",IF(INDEX($P$11:$W$20,MOD(((2-1)*$N$9+3)-1,10)+1,INT((((2-1)*$N$9+3)-1)/10)+1)="","",INDEX($P$11:$W$20,MOD(((2-1)*$N$9+3)-1,10)+1,INT((((2-1)*$N$9+3)-1)/10)+1)))),IF(AND(2=$N$10+1,3&lt;=$O$9),IF(($N$9*$N$10+3)&gt;80,"",IF(INDEX($P$11:$W$20,MOD(($N$9*$N$10+3)-1,10)+1,INT((($N$9*$N$10+3)-1)/10)+1)="","",INDEX($P$11:$W$20,MOD(($N$9*$N$10+3)-1,10)+1,INT((($N$9*$N$10+3)-1)/10)+1))),""))),IF($N$11="","",IF(OR(ISTEXT($N$9),ISTEXT($N$10),ISTEXT($N$11)),"",IF(OR(3&gt;$N$9,2&gt;$N$10,((2-1)*$N$9+3)&gt;$N$11),"",IF(INDEX($P$11:$W$20,MOD(((2-1)*$N$9+3)-1,10)+1,INT((((2-1)*$N$9+3)-1)/10)+1)="","",INDEX($P$11:$W$20,MOD(((2-1)*$N$9+3)-1,10)+1,INT((((2-1)*$N$9+3)-1)/10)+1))))))</f>
        <v/>
      </c>
      <c r="G12" s="539">
        <f>IF($D$9="Flat Oval",IF(OR($N$11="",ISTEXT($N$9),ISTEXT($N$10)),"",IF(2&lt;=$N$10,IF(4&gt;$N$9,"",IF(((2-1)*$N$9+4)&gt;80,"",IF(INDEX($P$11:$W$20,MOD(((2-1)*$N$9+4)-1,10)+1,INT((((2-1)*$N$9+4)-1)/10)+1)="","",INDEX($P$11:$W$20,MOD(((2-1)*$N$9+4)-1,10)+1,INT((((2-1)*$N$9+4)-1)/10)+1)))),IF(AND(2=$N$10+1,4&lt;=$O$9),IF(($N$9*$N$10+4)&gt;80,"",IF(INDEX($P$11:$W$20,MOD(($N$9*$N$10+4)-1,10)+1,INT((($N$9*$N$10+4)-1)/10)+1)="","",INDEX($P$11:$W$20,MOD(($N$9*$N$10+4)-1,10)+1,INT((($N$9*$N$10+4)-1)/10)+1))),""))),IF($N$11="","",IF(OR(ISTEXT($N$9),ISTEXT($N$10),ISTEXT($N$11)),"",IF(OR(4&gt;$N$9,2&gt;$N$10,((2-1)*$N$9+4)&gt;$N$11),"",IF(INDEX($P$11:$W$20,MOD(((2-1)*$N$9+4)-1,10)+1,INT((((2-1)*$N$9+4)-1)/10)+1)="","",INDEX($P$11:$W$20,MOD(((2-1)*$N$9+4)-1,10)+1,INT((((2-1)*$N$9+4)-1)/10)+1))))))</f>
        <v/>
      </c>
      <c r="H12" s="539">
        <f>IF($D$9="Flat Oval",IF(OR($N$11="",ISTEXT($N$9),ISTEXT($N$10)),"",IF(2&lt;=$N$10,IF(5&gt;$N$9,"",IF(((2-1)*$N$9+5)&gt;80,"",IF(INDEX($P$11:$W$20,MOD(((2-1)*$N$9+5)-1,10)+1,INT((((2-1)*$N$9+5)-1)/10)+1)="","",INDEX($P$11:$W$20,MOD(((2-1)*$N$9+5)-1,10)+1,INT((((2-1)*$N$9+5)-1)/10)+1)))),IF(AND(2=$N$10+1,5&lt;=$O$9),IF(($N$9*$N$10+5)&gt;80,"",IF(INDEX($P$11:$W$20,MOD(($N$9*$N$10+5)-1,10)+1,INT((($N$9*$N$10+5)-1)/10)+1)="","",INDEX($P$11:$W$20,MOD(($N$9*$N$10+5)-1,10)+1,INT((($N$9*$N$10+5)-1)/10)+1))),""))),IF($N$11="","",IF(OR(ISTEXT($N$9),ISTEXT($N$10),ISTEXT($N$11)),"",IF(OR(5&gt;$N$9,2&gt;$N$10,((2-1)*$N$9+5)&gt;$N$11),"",IF(INDEX($P$11:$W$20,MOD(((2-1)*$N$9+5)-1,10)+1,INT((((2-1)*$N$9+5)-1)/10)+1)="","",INDEX($P$11:$W$20,MOD(((2-1)*$N$9+5)-1,10)+1,INT((((2-1)*$N$9+5)-1)/10)+1))))))</f>
        <v/>
      </c>
      <c r="I12" s="539">
        <f>IF($D$9="Flat Oval",IF(OR($N$11="",ISTEXT($N$9),ISTEXT($N$10)),"",IF(2&lt;=$N$10,IF(6&gt;$N$9,"",IF(((2-1)*$N$9+6)&gt;80,"",IF(INDEX($P$11:$W$20,MOD(((2-1)*$N$9+6)-1,10)+1,INT((((2-1)*$N$9+6)-1)/10)+1)="","",INDEX($P$11:$W$20,MOD(((2-1)*$N$9+6)-1,10)+1,INT((((2-1)*$N$9+6)-1)/10)+1)))),IF(AND(2=$N$10+1,6&lt;=$O$9),IF(($N$9*$N$10+6)&gt;80,"",IF(INDEX($P$11:$W$20,MOD(($N$9*$N$10+6)-1,10)+1,INT((($N$9*$N$10+6)-1)/10)+1)="","",INDEX($P$11:$W$20,MOD(($N$9*$N$10+6)-1,10)+1,INT((($N$9*$N$10+6)-1)/10)+1))),""))),IF($N$11="","",IF(OR(ISTEXT($N$9),ISTEXT($N$10),ISTEXT($N$11)),"",IF(OR(6&gt;$N$9,2&gt;$N$10,((2-1)*$N$9+6)&gt;$N$11),"",IF(INDEX($P$11:$W$20,MOD(((2-1)*$N$9+6)-1,10)+1,INT((((2-1)*$N$9+6)-1)/10)+1)="","",INDEX($P$11:$W$20,MOD(((2-1)*$N$9+6)-1,10)+1,INT((((2-1)*$N$9+6)-1)/10)+1))))))</f>
        <v/>
      </c>
      <c r="J12" s="539">
        <f>IF($D$9="Flat Oval",IF(OR($N$11="",ISTEXT($N$9),ISTEXT($N$10)),"",IF(2&lt;=$N$10,IF(7&gt;$N$9,"",IF(((2-1)*$N$9+7)&gt;80,"",IF(INDEX($P$11:$W$20,MOD(((2-1)*$N$9+7)-1,10)+1,INT((((2-1)*$N$9+7)-1)/10)+1)="","",INDEX($P$11:$W$20,MOD(((2-1)*$N$9+7)-1,10)+1,INT((((2-1)*$N$9+7)-1)/10)+1)))),IF(AND(2=$N$10+1,7&lt;=$O$9),IF(($N$9*$N$10+7)&gt;80,"",IF(INDEX($P$11:$W$20,MOD(($N$9*$N$10+7)-1,10)+1,INT((($N$9*$N$10+7)-1)/10)+1)="","",INDEX($P$11:$W$20,MOD(($N$9*$N$10+7)-1,10)+1,INT((($N$9*$N$10+7)-1)/10)+1))),""))),IF($N$11="","",IF(OR(ISTEXT($N$9),ISTEXT($N$10),ISTEXT($N$11)),"",IF(OR(7&gt;$N$9,2&gt;$N$10,((2-1)*$N$9+7)&gt;$N$11),"",IF(INDEX($P$11:$W$20,MOD(((2-1)*$N$9+7)-1,10)+1,INT((((2-1)*$N$9+7)-1)/10)+1)="","",INDEX($P$11:$W$20,MOD(((2-1)*$N$9+7)-1,10)+1,INT((((2-1)*$N$9+7)-1)/10)+1))))))</f>
        <v/>
      </c>
      <c r="K12" s="539">
        <f>IF($D$9="Flat Oval",IF(OR($N$11="",ISTEXT($N$9),ISTEXT($N$10)),"",IF(2&lt;=$N$10,IF(8&gt;$N$9,"",IF(((2-1)*$N$9+8)&gt;80,"",IF(INDEX($P$11:$W$20,MOD(((2-1)*$N$9+8)-1,10)+1,INT((((2-1)*$N$9+8)-1)/10)+1)="","",INDEX($P$11:$W$20,MOD(((2-1)*$N$9+8)-1,10)+1,INT((((2-1)*$N$9+8)-1)/10)+1)))),IF(AND(2=$N$10+1,8&lt;=$O$9),IF(($N$9*$N$10+8)&gt;80,"",IF(INDEX($P$11:$W$20,MOD(($N$9*$N$10+8)-1,10)+1,INT((($N$9*$N$10+8)-1)/10)+1)="","",INDEX($P$11:$W$20,MOD(($N$9*$N$10+8)-1,10)+1,INT((($N$9*$N$10+8)-1)/10)+1))),""))),IF($N$11="","",IF(OR(ISTEXT($N$9),ISTEXT($N$10),ISTEXT($N$11)),"",IF(OR(8&gt;$N$9,2&gt;$N$10,((2-1)*$N$9+8)&gt;$N$11),"",IF(INDEX($P$11:$W$20,MOD(((2-1)*$N$9+8)-1,10)+1,INT((((2-1)*$N$9+8)-1)/10)+1)="","",INDEX($P$11:$W$20,MOD(((2-1)*$N$9+8)-1,10)+1,INT((((2-1)*$N$9+8)-1)/10)+1))))))</f>
        <v/>
      </c>
      <c r="L12" s="539">
        <f>IF($D$9="Flat Oval",IF(OR($N$11="",ISTEXT($N$9),ISTEXT($N$10)),"",IF(2&lt;=$N$10,IF(9&gt;$N$9,"",IF(((2-1)*$N$9+9)&gt;80,"",IF(INDEX($P$11:$W$20,MOD(((2-1)*$N$9+9)-1,10)+1,INT((((2-1)*$N$9+9)-1)/10)+1)="","",INDEX($P$11:$W$20,MOD(((2-1)*$N$9+9)-1,10)+1,INT((((2-1)*$N$9+9)-1)/10)+1)))),IF(AND(2=$N$10+1,9&lt;=$O$9),IF(($N$9*$N$10+9)&gt;80,"",IF(INDEX($P$11:$W$20,MOD(($N$9*$N$10+9)-1,10)+1,INT((($N$9*$N$10+9)-1)/10)+1)="","",INDEX($P$11:$W$20,MOD(($N$9*$N$10+9)-1,10)+1,INT((($N$9*$N$10+9)-1)/10)+1))),""))),IF($N$11="","",IF(OR(ISTEXT($N$9),ISTEXT($N$10),ISTEXT($N$11)),"",IF(OR(9&gt;$N$9,2&gt;$N$10,((2-1)*$N$9+9)&gt;$N$11),"",IF(INDEX($P$11:$W$20,MOD(((2-1)*$N$9+9)-1,10)+1,INT((((2-1)*$N$9+9)-1)/10)+1)="","",INDEX($P$11:$W$20,MOD(((2-1)*$N$9+9)-1,10)+1,INT((((2-1)*$N$9+9)-1)/10)+1))))))</f>
        <v/>
      </c>
      <c r="M12" s="539">
        <f>IF($D$9="Flat Oval",IF(OR($N$11="",ISTEXT($N$9),ISTEXT($N$10)),"",IF(2&lt;=$N$10,IF(10&gt;$N$9,"",IF(((2-1)*$N$9+10)&gt;80,"",IF(INDEX($P$11:$W$20,MOD(((2-1)*$N$9+10)-1,10)+1,INT((((2-1)*$N$9+10)-1)/10)+1)="","",INDEX($P$11:$W$20,MOD(((2-1)*$N$9+10)-1,10)+1,INT((((2-1)*$N$9+10)-1)/10)+1)))),IF(AND(2=$N$10+1,10&lt;=$O$9),IF(($N$9*$N$10+10)&gt;80,"",IF(INDEX($P$11:$W$20,MOD(($N$9*$N$10+10)-1,10)+1,INT((($N$9*$N$10+10)-1)/10)+1)="","",INDEX($P$11:$W$20,MOD(($N$9*$N$10+10)-1,10)+1,INT((($N$9*$N$10+10)-1)/10)+1))),""))),IF($N$11="","",IF(OR(ISTEXT($N$9),ISTEXT($N$10),ISTEXT($N$11)),"",IF(OR(10&gt;$N$9,2&gt;$N$10,((2-1)*$N$9+10)&gt;$N$11),"",IF(INDEX($P$11:$W$20,MOD(((2-1)*$N$9+10)-1,10)+1,INT((((2-1)*$N$9+10)-1)/10)+1)="","",INDEX($P$11:$W$20,MOD(((2-1)*$N$9+10)-1,10)+1,INT((((2-1)*$N$9+10)-1)/10)+1))))))</f>
        <v/>
      </c>
      <c r="O12">
        <f>IF(AND($D$9="Flat Oval",NOT(OR($G$9="",$I$9="")),NOT(OR(ISTEXT($G$9),ISTEXT($I$9)))),(($G$9-2*N($K$9))-($I$9-2*N($K$9)))*($I$9-2*N($K$9))/144,"")</f>
        <v/>
      </c>
      <c r="P12" s="540" t="n"/>
      <c r="Q12" s="540" t="n"/>
      <c r="R12" s="540" t="n"/>
      <c r="S12" s="540" t="n"/>
      <c r="T12" s="540" t="n"/>
      <c r="U12" s="540" t="n"/>
      <c r="V12" s="540" t="n"/>
      <c r="W12" s="540" t="n"/>
    </row>
    <row r="13" ht="13.35" customHeight="1" s="162">
      <c r="B13" s="537">
        <f>IF($D$9="Flat Oval",IF(OR($N$10="",ISTEXT($N$10)),"",IF(3&lt;=$N$10,ROUND((3-0.5)*$I$9/$N$10,1),IF(3=$N$10+1,"Ends",""))),IF(OR($D$9="",$G$9=""),"",IF($D$9="Round",IF(3=1,"Axis 1 (0°)",IF(3=2,"Axis 2 (90°)","")),IF(ISTEXT($N$10),"",IF(3&gt;$N$10,"",IF(ISTEXT($I$9),"",ROUND((3-0.5)*$I$9/$N$10,1)))))))</f>
        <v/>
      </c>
      <c r="C13" s="538" t="n"/>
      <c r="D13" s="539">
        <f>IF($D$9="Flat Oval",IF(OR($N$11="",ISTEXT($N$9),ISTEXT($N$10)),"",IF(3&lt;=$N$10,IF(1&gt;$N$9,"",IF(((3-1)*$N$9+1)&gt;80,"",IF(INDEX($P$11:$W$20,MOD(((3-1)*$N$9+1)-1,10)+1,INT((((3-1)*$N$9+1)-1)/10)+1)="","",INDEX($P$11:$W$20,MOD(((3-1)*$N$9+1)-1,10)+1,INT((((3-1)*$N$9+1)-1)/10)+1)))),IF(AND(3=$N$10+1,1&lt;=$O$9),IF(($N$9*$N$10+1)&gt;80,"",IF(INDEX($P$11:$W$20,MOD(($N$9*$N$10+1)-1,10)+1,INT((($N$9*$N$10+1)-1)/10)+1)="","",INDEX($P$11:$W$20,MOD(($N$9*$N$10+1)-1,10)+1,INT((($N$9*$N$10+1)-1)/10)+1))),""))),IF($N$11="","",IF(OR(ISTEXT($N$9),ISTEXT($N$10),ISTEXT($N$11)),"",IF(OR(1&gt;$N$9,3&gt;$N$10,((3-1)*$N$9+1)&gt;$N$11),"",IF(INDEX($P$11:$W$20,MOD(((3-1)*$N$9+1)-1,10)+1,INT((((3-1)*$N$9+1)-1)/10)+1)="","",INDEX($P$11:$W$20,MOD(((3-1)*$N$9+1)-1,10)+1,INT((((3-1)*$N$9+1)-1)/10)+1))))))</f>
        <v/>
      </c>
      <c r="E13" s="539">
        <f>IF($D$9="Flat Oval",IF(OR($N$11="",ISTEXT($N$9),ISTEXT($N$10)),"",IF(3&lt;=$N$10,IF(2&gt;$N$9,"",IF(((3-1)*$N$9+2)&gt;80,"",IF(INDEX($P$11:$W$20,MOD(((3-1)*$N$9+2)-1,10)+1,INT((((3-1)*$N$9+2)-1)/10)+1)="","",INDEX($P$11:$W$20,MOD(((3-1)*$N$9+2)-1,10)+1,INT((((3-1)*$N$9+2)-1)/10)+1)))),IF(AND(3=$N$10+1,2&lt;=$O$9),IF(($N$9*$N$10+2)&gt;80,"",IF(INDEX($P$11:$W$20,MOD(($N$9*$N$10+2)-1,10)+1,INT((($N$9*$N$10+2)-1)/10)+1)="","",INDEX($P$11:$W$20,MOD(($N$9*$N$10+2)-1,10)+1,INT((($N$9*$N$10+2)-1)/10)+1))),""))),IF($N$11="","",IF(OR(ISTEXT($N$9),ISTEXT($N$10),ISTEXT($N$11)),"",IF(OR(2&gt;$N$9,3&gt;$N$10,((3-1)*$N$9+2)&gt;$N$11),"",IF(INDEX($P$11:$W$20,MOD(((3-1)*$N$9+2)-1,10)+1,INT((((3-1)*$N$9+2)-1)/10)+1)="","",INDEX($P$11:$W$20,MOD(((3-1)*$N$9+2)-1,10)+1,INT((((3-1)*$N$9+2)-1)/10)+1))))))</f>
        <v/>
      </c>
      <c r="F13" s="539">
        <f>IF($D$9="Flat Oval",IF(OR($N$11="",ISTEXT($N$9),ISTEXT($N$10)),"",IF(3&lt;=$N$10,IF(3&gt;$N$9,"",IF(((3-1)*$N$9+3)&gt;80,"",IF(INDEX($P$11:$W$20,MOD(((3-1)*$N$9+3)-1,10)+1,INT((((3-1)*$N$9+3)-1)/10)+1)="","",INDEX($P$11:$W$20,MOD(((3-1)*$N$9+3)-1,10)+1,INT((((3-1)*$N$9+3)-1)/10)+1)))),IF(AND(3=$N$10+1,3&lt;=$O$9),IF(($N$9*$N$10+3)&gt;80,"",IF(INDEX($P$11:$W$20,MOD(($N$9*$N$10+3)-1,10)+1,INT((($N$9*$N$10+3)-1)/10)+1)="","",INDEX($P$11:$W$20,MOD(($N$9*$N$10+3)-1,10)+1,INT((($N$9*$N$10+3)-1)/10)+1))),""))),IF($N$11="","",IF(OR(ISTEXT($N$9),ISTEXT($N$10),ISTEXT($N$11)),"",IF(OR(3&gt;$N$9,3&gt;$N$10,((3-1)*$N$9+3)&gt;$N$11),"",IF(INDEX($P$11:$W$20,MOD(((3-1)*$N$9+3)-1,10)+1,INT((((3-1)*$N$9+3)-1)/10)+1)="","",INDEX($P$11:$W$20,MOD(((3-1)*$N$9+3)-1,10)+1,INT((((3-1)*$N$9+3)-1)/10)+1))))))</f>
        <v/>
      </c>
      <c r="G13" s="539">
        <f>IF($D$9="Flat Oval",IF(OR($N$11="",ISTEXT($N$9),ISTEXT($N$10)),"",IF(3&lt;=$N$10,IF(4&gt;$N$9,"",IF(((3-1)*$N$9+4)&gt;80,"",IF(INDEX($P$11:$W$20,MOD(((3-1)*$N$9+4)-1,10)+1,INT((((3-1)*$N$9+4)-1)/10)+1)="","",INDEX($P$11:$W$20,MOD(((3-1)*$N$9+4)-1,10)+1,INT((((3-1)*$N$9+4)-1)/10)+1)))),IF(AND(3=$N$10+1,4&lt;=$O$9),IF(($N$9*$N$10+4)&gt;80,"",IF(INDEX($P$11:$W$20,MOD(($N$9*$N$10+4)-1,10)+1,INT((($N$9*$N$10+4)-1)/10)+1)="","",INDEX($P$11:$W$20,MOD(($N$9*$N$10+4)-1,10)+1,INT((($N$9*$N$10+4)-1)/10)+1))),""))),IF($N$11="","",IF(OR(ISTEXT($N$9),ISTEXT($N$10),ISTEXT($N$11)),"",IF(OR(4&gt;$N$9,3&gt;$N$10,((3-1)*$N$9+4)&gt;$N$11),"",IF(INDEX($P$11:$W$20,MOD(((3-1)*$N$9+4)-1,10)+1,INT((((3-1)*$N$9+4)-1)/10)+1)="","",INDEX($P$11:$W$20,MOD(((3-1)*$N$9+4)-1,10)+1,INT((((3-1)*$N$9+4)-1)/10)+1))))))</f>
        <v/>
      </c>
      <c r="H13" s="539">
        <f>IF($D$9="Flat Oval",IF(OR($N$11="",ISTEXT($N$9),ISTEXT($N$10)),"",IF(3&lt;=$N$10,IF(5&gt;$N$9,"",IF(((3-1)*$N$9+5)&gt;80,"",IF(INDEX($P$11:$W$20,MOD(((3-1)*$N$9+5)-1,10)+1,INT((((3-1)*$N$9+5)-1)/10)+1)="","",INDEX($P$11:$W$20,MOD(((3-1)*$N$9+5)-1,10)+1,INT((((3-1)*$N$9+5)-1)/10)+1)))),IF(AND(3=$N$10+1,5&lt;=$O$9),IF(($N$9*$N$10+5)&gt;80,"",IF(INDEX($P$11:$W$20,MOD(($N$9*$N$10+5)-1,10)+1,INT((($N$9*$N$10+5)-1)/10)+1)="","",INDEX($P$11:$W$20,MOD(($N$9*$N$10+5)-1,10)+1,INT((($N$9*$N$10+5)-1)/10)+1))),""))),IF($N$11="","",IF(OR(ISTEXT($N$9),ISTEXT($N$10),ISTEXT($N$11)),"",IF(OR(5&gt;$N$9,3&gt;$N$10,((3-1)*$N$9+5)&gt;$N$11),"",IF(INDEX($P$11:$W$20,MOD(((3-1)*$N$9+5)-1,10)+1,INT((((3-1)*$N$9+5)-1)/10)+1)="","",INDEX($P$11:$W$20,MOD(((3-1)*$N$9+5)-1,10)+1,INT((((3-1)*$N$9+5)-1)/10)+1))))))</f>
        <v/>
      </c>
      <c r="I13" s="539">
        <f>IF($D$9="Flat Oval",IF(OR($N$11="",ISTEXT($N$9),ISTEXT($N$10)),"",IF(3&lt;=$N$10,IF(6&gt;$N$9,"",IF(((3-1)*$N$9+6)&gt;80,"",IF(INDEX($P$11:$W$20,MOD(((3-1)*$N$9+6)-1,10)+1,INT((((3-1)*$N$9+6)-1)/10)+1)="","",INDEX($P$11:$W$20,MOD(((3-1)*$N$9+6)-1,10)+1,INT((((3-1)*$N$9+6)-1)/10)+1)))),IF(AND(3=$N$10+1,6&lt;=$O$9),IF(($N$9*$N$10+6)&gt;80,"",IF(INDEX($P$11:$W$20,MOD(($N$9*$N$10+6)-1,10)+1,INT((($N$9*$N$10+6)-1)/10)+1)="","",INDEX($P$11:$W$20,MOD(($N$9*$N$10+6)-1,10)+1,INT((($N$9*$N$10+6)-1)/10)+1))),""))),IF($N$11="","",IF(OR(ISTEXT($N$9),ISTEXT($N$10),ISTEXT($N$11)),"",IF(OR(6&gt;$N$9,3&gt;$N$10,((3-1)*$N$9+6)&gt;$N$11),"",IF(INDEX($P$11:$W$20,MOD(((3-1)*$N$9+6)-1,10)+1,INT((((3-1)*$N$9+6)-1)/10)+1)="","",INDEX($P$11:$W$20,MOD(((3-1)*$N$9+6)-1,10)+1,INT((((3-1)*$N$9+6)-1)/10)+1))))))</f>
        <v/>
      </c>
      <c r="J13" s="539">
        <f>IF($D$9="Flat Oval",IF(OR($N$11="",ISTEXT($N$9),ISTEXT($N$10)),"",IF(3&lt;=$N$10,IF(7&gt;$N$9,"",IF(((3-1)*$N$9+7)&gt;80,"",IF(INDEX($P$11:$W$20,MOD(((3-1)*$N$9+7)-1,10)+1,INT((((3-1)*$N$9+7)-1)/10)+1)="","",INDEX($P$11:$W$20,MOD(((3-1)*$N$9+7)-1,10)+1,INT((((3-1)*$N$9+7)-1)/10)+1)))),IF(AND(3=$N$10+1,7&lt;=$O$9),IF(($N$9*$N$10+7)&gt;80,"",IF(INDEX($P$11:$W$20,MOD(($N$9*$N$10+7)-1,10)+1,INT((($N$9*$N$10+7)-1)/10)+1)="","",INDEX($P$11:$W$20,MOD(($N$9*$N$10+7)-1,10)+1,INT((($N$9*$N$10+7)-1)/10)+1))),""))),IF($N$11="","",IF(OR(ISTEXT($N$9),ISTEXT($N$10),ISTEXT($N$11)),"",IF(OR(7&gt;$N$9,3&gt;$N$10,((3-1)*$N$9+7)&gt;$N$11),"",IF(INDEX($P$11:$W$20,MOD(((3-1)*$N$9+7)-1,10)+1,INT((((3-1)*$N$9+7)-1)/10)+1)="","",INDEX($P$11:$W$20,MOD(((3-1)*$N$9+7)-1,10)+1,INT((((3-1)*$N$9+7)-1)/10)+1))))))</f>
        <v/>
      </c>
      <c r="K13" s="539">
        <f>IF($D$9="Flat Oval",IF(OR($N$11="",ISTEXT($N$9),ISTEXT($N$10)),"",IF(3&lt;=$N$10,IF(8&gt;$N$9,"",IF(((3-1)*$N$9+8)&gt;80,"",IF(INDEX($P$11:$W$20,MOD(((3-1)*$N$9+8)-1,10)+1,INT((((3-1)*$N$9+8)-1)/10)+1)="","",INDEX($P$11:$W$20,MOD(((3-1)*$N$9+8)-1,10)+1,INT((((3-1)*$N$9+8)-1)/10)+1)))),IF(AND(3=$N$10+1,8&lt;=$O$9),IF(($N$9*$N$10+8)&gt;80,"",IF(INDEX($P$11:$W$20,MOD(($N$9*$N$10+8)-1,10)+1,INT((($N$9*$N$10+8)-1)/10)+1)="","",INDEX($P$11:$W$20,MOD(($N$9*$N$10+8)-1,10)+1,INT((($N$9*$N$10+8)-1)/10)+1))),""))),IF($N$11="","",IF(OR(ISTEXT($N$9),ISTEXT($N$10),ISTEXT($N$11)),"",IF(OR(8&gt;$N$9,3&gt;$N$10,((3-1)*$N$9+8)&gt;$N$11),"",IF(INDEX($P$11:$W$20,MOD(((3-1)*$N$9+8)-1,10)+1,INT((((3-1)*$N$9+8)-1)/10)+1)="","",INDEX($P$11:$W$20,MOD(((3-1)*$N$9+8)-1,10)+1,INT((((3-1)*$N$9+8)-1)/10)+1))))))</f>
        <v/>
      </c>
      <c r="L13" s="539">
        <f>IF($D$9="Flat Oval",IF(OR($N$11="",ISTEXT($N$9),ISTEXT($N$10)),"",IF(3&lt;=$N$10,IF(9&gt;$N$9,"",IF(((3-1)*$N$9+9)&gt;80,"",IF(INDEX($P$11:$W$20,MOD(((3-1)*$N$9+9)-1,10)+1,INT((((3-1)*$N$9+9)-1)/10)+1)="","",INDEX($P$11:$W$20,MOD(((3-1)*$N$9+9)-1,10)+1,INT((((3-1)*$N$9+9)-1)/10)+1)))),IF(AND(3=$N$10+1,9&lt;=$O$9),IF(($N$9*$N$10+9)&gt;80,"",IF(INDEX($P$11:$W$20,MOD(($N$9*$N$10+9)-1,10)+1,INT((($N$9*$N$10+9)-1)/10)+1)="","",INDEX($P$11:$W$20,MOD(($N$9*$N$10+9)-1,10)+1,INT((($N$9*$N$10+9)-1)/10)+1))),""))),IF($N$11="","",IF(OR(ISTEXT($N$9),ISTEXT($N$10),ISTEXT($N$11)),"",IF(OR(9&gt;$N$9,3&gt;$N$10,((3-1)*$N$9+9)&gt;$N$11),"",IF(INDEX($P$11:$W$20,MOD(((3-1)*$N$9+9)-1,10)+1,INT((((3-1)*$N$9+9)-1)/10)+1)="","",INDEX($P$11:$W$20,MOD(((3-1)*$N$9+9)-1,10)+1,INT((((3-1)*$N$9+9)-1)/10)+1))))))</f>
        <v/>
      </c>
      <c r="M13" s="539">
        <f>IF($D$9="Flat Oval",IF(OR($N$11="",ISTEXT($N$9),ISTEXT($N$10)),"",IF(3&lt;=$N$10,IF(10&gt;$N$9,"",IF(((3-1)*$N$9+10)&gt;80,"",IF(INDEX($P$11:$W$20,MOD(((3-1)*$N$9+10)-1,10)+1,INT((((3-1)*$N$9+10)-1)/10)+1)="","",INDEX($P$11:$W$20,MOD(((3-1)*$N$9+10)-1,10)+1,INT((((3-1)*$N$9+10)-1)/10)+1)))),IF(AND(3=$N$10+1,10&lt;=$O$9),IF(($N$9*$N$10+10)&gt;80,"",IF(INDEX($P$11:$W$20,MOD(($N$9*$N$10+10)-1,10)+1,INT((($N$9*$N$10+10)-1)/10)+1)="","",INDEX($P$11:$W$20,MOD(($N$9*$N$10+10)-1,10)+1,INT((($N$9*$N$10+10)-1)/10)+1))),""))),IF($N$11="","",IF(OR(ISTEXT($N$9),ISTEXT($N$10),ISTEXT($N$11)),"",IF(OR(10&gt;$N$9,3&gt;$N$10,((3-1)*$N$9+10)&gt;$N$11),"",IF(INDEX($P$11:$W$20,MOD(((3-1)*$N$9+10)-1,10)+1,INT((((3-1)*$N$9+10)-1)/10)+1)="","",INDEX($P$11:$W$20,MOD(((3-1)*$N$9+10)-1,10)+1,INT((((3-1)*$N$9+10)-1)/10)+1))))))</f>
        <v/>
      </c>
      <c r="O13">
        <f>IF(AND($D$9="Flat Oval",NOT(OR($G$9="",$I$9="")),NOT(OR(ISTEXT($G$9),ISTEXT($I$9)))),PI()*(($I$9-2*N($K$9))/2)^2/144,"")</f>
        <v/>
      </c>
      <c r="P13" s="540" t="n"/>
      <c r="Q13" s="540" t="n"/>
      <c r="R13" s="540" t="n"/>
      <c r="S13" s="540" t="n"/>
      <c r="T13" s="540" t="n"/>
      <c r="U13" s="540" t="n"/>
      <c r="V13" s="540" t="n"/>
      <c r="W13" s="540" t="n"/>
    </row>
    <row r="14" ht="13.35" customHeight="1" s="162">
      <c r="B14" s="537">
        <f>IF($D$9="Flat Oval",IF(OR($N$10="",ISTEXT($N$10)),"",IF(4&lt;=$N$10,ROUND((4-0.5)*$I$9/$N$10,1),IF(4=$N$10+1,"Ends",""))),IF(OR($D$9="",$G$9=""),"",IF($D$9="Round",IF(4=1,"Axis 1 (0°)",IF(4=2,"Axis 2 (90°)","")),IF(ISTEXT($N$10),"",IF(4&gt;$N$10,"",IF(ISTEXT($I$9),"",ROUND((4-0.5)*$I$9/$N$10,1)))))))</f>
        <v/>
      </c>
      <c r="C14" s="538" t="n"/>
      <c r="D14" s="539">
        <f>IF($D$9="Flat Oval",IF(OR($N$11="",ISTEXT($N$9),ISTEXT($N$10)),"",IF(4&lt;=$N$10,IF(1&gt;$N$9,"",IF(((4-1)*$N$9+1)&gt;80,"",IF(INDEX($P$11:$W$20,MOD(((4-1)*$N$9+1)-1,10)+1,INT((((4-1)*$N$9+1)-1)/10)+1)="","",INDEX($P$11:$W$20,MOD(((4-1)*$N$9+1)-1,10)+1,INT((((4-1)*$N$9+1)-1)/10)+1)))),IF(AND(4=$N$10+1,1&lt;=$O$9),IF(($N$9*$N$10+1)&gt;80,"",IF(INDEX($P$11:$W$20,MOD(($N$9*$N$10+1)-1,10)+1,INT((($N$9*$N$10+1)-1)/10)+1)="","",INDEX($P$11:$W$20,MOD(($N$9*$N$10+1)-1,10)+1,INT((($N$9*$N$10+1)-1)/10)+1))),""))),IF($N$11="","",IF(OR(ISTEXT($N$9),ISTEXT($N$10),ISTEXT($N$11)),"",IF(OR(1&gt;$N$9,4&gt;$N$10,((4-1)*$N$9+1)&gt;$N$11),"",IF(INDEX($P$11:$W$20,MOD(((4-1)*$N$9+1)-1,10)+1,INT((((4-1)*$N$9+1)-1)/10)+1)="","",INDEX($P$11:$W$20,MOD(((4-1)*$N$9+1)-1,10)+1,INT((((4-1)*$N$9+1)-1)/10)+1))))))</f>
        <v/>
      </c>
      <c r="E14" s="539">
        <f>IF($D$9="Flat Oval",IF(OR($N$11="",ISTEXT($N$9),ISTEXT($N$10)),"",IF(4&lt;=$N$10,IF(2&gt;$N$9,"",IF(((4-1)*$N$9+2)&gt;80,"",IF(INDEX($P$11:$W$20,MOD(((4-1)*$N$9+2)-1,10)+1,INT((((4-1)*$N$9+2)-1)/10)+1)="","",INDEX($P$11:$W$20,MOD(((4-1)*$N$9+2)-1,10)+1,INT((((4-1)*$N$9+2)-1)/10)+1)))),IF(AND(4=$N$10+1,2&lt;=$O$9),IF(($N$9*$N$10+2)&gt;80,"",IF(INDEX($P$11:$W$20,MOD(($N$9*$N$10+2)-1,10)+1,INT((($N$9*$N$10+2)-1)/10)+1)="","",INDEX($P$11:$W$20,MOD(($N$9*$N$10+2)-1,10)+1,INT((($N$9*$N$10+2)-1)/10)+1))),""))),IF($N$11="","",IF(OR(ISTEXT($N$9),ISTEXT($N$10),ISTEXT($N$11)),"",IF(OR(2&gt;$N$9,4&gt;$N$10,((4-1)*$N$9+2)&gt;$N$11),"",IF(INDEX($P$11:$W$20,MOD(((4-1)*$N$9+2)-1,10)+1,INT((((4-1)*$N$9+2)-1)/10)+1)="","",INDEX($P$11:$W$20,MOD(((4-1)*$N$9+2)-1,10)+1,INT((((4-1)*$N$9+2)-1)/10)+1))))))</f>
        <v/>
      </c>
      <c r="F14" s="539">
        <f>IF($D$9="Flat Oval",IF(OR($N$11="",ISTEXT($N$9),ISTEXT($N$10)),"",IF(4&lt;=$N$10,IF(3&gt;$N$9,"",IF(((4-1)*$N$9+3)&gt;80,"",IF(INDEX($P$11:$W$20,MOD(((4-1)*$N$9+3)-1,10)+1,INT((((4-1)*$N$9+3)-1)/10)+1)="","",INDEX($P$11:$W$20,MOD(((4-1)*$N$9+3)-1,10)+1,INT((((4-1)*$N$9+3)-1)/10)+1)))),IF(AND(4=$N$10+1,3&lt;=$O$9),IF(($N$9*$N$10+3)&gt;80,"",IF(INDEX($P$11:$W$20,MOD(($N$9*$N$10+3)-1,10)+1,INT((($N$9*$N$10+3)-1)/10)+1)="","",INDEX($P$11:$W$20,MOD(($N$9*$N$10+3)-1,10)+1,INT((($N$9*$N$10+3)-1)/10)+1))),""))),IF($N$11="","",IF(OR(ISTEXT($N$9),ISTEXT($N$10),ISTEXT($N$11)),"",IF(OR(3&gt;$N$9,4&gt;$N$10,((4-1)*$N$9+3)&gt;$N$11),"",IF(INDEX($P$11:$W$20,MOD(((4-1)*$N$9+3)-1,10)+1,INT((((4-1)*$N$9+3)-1)/10)+1)="","",INDEX($P$11:$W$20,MOD(((4-1)*$N$9+3)-1,10)+1,INT((((4-1)*$N$9+3)-1)/10)+1))))))</f>
        <v/>
      </c>
      <c r="G14" s="539">
        <f>IF($D$9="Flat Oval",IF(OR($N$11="",ISTEXT($N$9),ISTEXT($N$10)),"",IF(4&lt;=$N$10,IF(4&gt;$N$9,"",IF(((4-1)*$N$9+4)&gt;80,"",IF(INDEX($P$11:$W$20,MOD(((4-1)*$N$9+4)-1,10)+1,INT((((4-1)*$N$9+4)-1)/10)+1)="","",INDEX($P$11:$W$20,MOD(((4-1)*$N$9+4)-1,10)+1,INT((((4-1)*$N$9+4)-1)/10)+1)))),IF(AND(4=$N$10+1,4&lt;=$O$9),IF(($N$9*$N$10+4)&gt;80,"",IF(INDEX($P$11:$W$20,MOD(($N$9*$N$10+4)-1,10)+1,INT((($N$9*$N$10+4)-1)/10)+1)="","",INDEX($P$11:$W$20,MOD(($N$9*$N$10+4)-1,10)+1,INT((($N$9*$N$10+4)-1)/10)+1))),""))),IF($N$11="","",IF(OR(ISTEXT($N$9),ISTEXT($N$10),ISTEXT($N$11)),"",IF(OR(4&gt;$N$9,4&gt;$N$10,((4-1)*$N$9+4)&gt;$N$11),"",IF(INDEX($P$11:$W$20,MOD(((4-1)*$N$9+4)-1,10)+1,INT((((4-1)*$N$9+4)-1)/10)+1)="","",INDEX($P$11:$W$20,MOD(((4-1)*$N$9+4)-1,10)+1,INT((((4-1)*$N$9+4)-1)/10)+1))))))</f>
        <v/>
      </c>
      <c r="H14" s="539">
        <f>IF($D$9="Flat Oval",IF(OR($N$11="",ISTEXT($N$9),ISTEXT($N$10)),"",IF(4&lt;=$N$10,IF(5&gt;$N$9,"",IF(((4-1)*$N$9+5)&gt;80,"",IF(INDEX($P$11:$W$20,MOD(((4-1)*$N$9+5)-1,10)+1,INT((((4-1)*$N$9+5)-1)/10)+1)="","",INDEX($P$11:$W$20,MOD(((4-1)*$N$9+5)-1,10)+1,INT((((4-1)*$N$9+5)-1)/10)+1)))),IF(AND(4=$N$10+1,5&lt;=$O$9),IF(($N$9*$N$10+5)&gt;80,"",IF(INDEX($P$11:$W$20,MOD(($N$9*$N$10+5)-1,10)+1,INT((($N$9*$N$10+5)-1)/10)+1)="","",INDEX($P$11:$W$20,MOD(($N$9*$N$10+5)-1,10)+1,INT((($N$9*$N$10+5)-1)/10)+1))),""))),IF($N$11="","",IF(OR(ISTEXT($N$9),ISTEXT($N$10),ISTEXT($N$11)),"",IF(OR(5&gt;$N$9,4&gt;$N$10,((4-1)*$N$9+5)&gt;$N$11),"",IF(INDEX($P$11:$W$20,MOD(((4-1)*$N$9+5)-1,10)+1,INT((((4-1)*$N$9+5)-1)/10)+1)="","",INDEX($P$11:$W$20,MOD(((4-1)*$N$9+5)-1,10)+1,INT((((4-1)*$N$9+5)-1)/10)+1))))))</f>
        <v/>
      </c>
      <c r="I14" s="539">
        <f>IF($D$9="Flat Oval",IF(OR($N$11="",ISTEXT($N$9),ISTEXT($N$10)),"",IF(4&lt;=$N$10,IF(6&gt;$N$9,"",IF(((4-1)*$N$9+6)&gt;80,"",IF(INDEX($P$11:$W$20,MOD(((4-1)*$N$9+6)-1,10)+1,INT((((4-1)*$N$9+6)-1)/10)+1)="","",INDEX($P$11:$W$20,MOD(((4-1)*$N$9+6)-1,10)+1,INT((((4-1)*$N$9+6)-1)/10)+1)))),IF(AND(4=$N$10+1,6&lt;=$O$9),IF(($N$9*$N$10+6)&gt;80,"",IF(INDEX($P$11:$W$20,MOD(($N$9*$N$10+6)-1,10)+1,INT((($N$9*$N$10+6)-1)/10)+1)="","",INDEX($P$11:$W$20,MOD(($N$9*$N$10+6)-1,10)+1,INT((($N$9*$N$10+6)-1)/10)+1))),""))),IF($N$11="","",IF(OR(ISTEXT($N$9),ISTEXT($N$10),ISTEXT($N$11)),"",IF(OR(6&gt;$N$9,4&gt;$N$10,((4-1)*$N$9+6)&gt;$N$11),"",IF(INDEX($P$11:$W$20,MOD(((4-1)*$N$9+6)-1,10)+1,INT((((4-1)*$N$9+6)-1)/10)+1)="","",INDEX($P$11:$W$20,MOD(((4-1)*$N$9+6)-1,10)+1,INT((((4-1)*$N$9+6)-1)/10)+1))))))</f>
        <v/>
      </c>
      <c r="J14" s="539">
        <f>IF($D$9="Flat Oval",IF(OR($N$11="",ISTEXT($N$9),ISTEXT($N$10)),"",IF(4&lt;=$N$10,IF(7&gt;$N$9,"",IF(((4-1)*$N$9+7)&gt;80,"",IF(INDEX($P$11:$W$20,MOD(((4-1)*$N$9+7)-1,10)+1,INT((((4-1)*$N$9+7)-1)/10)+1)="","",INDEX($P$11:$W$20,MOD(((4-1)*$N$9+7)-1,10)+1,INT((((4-1)*$N$9+7)-1)/10)+1)))),IF(AND(4=$N$10+1,7&lt;=$O$9),IF(($N$9*$N$10+7)&gt;80,"",IF(INDEX($P$11:$W$20,MOD(($N$9*$N$10+7)-1,10)+1,INT((($N$9*$N$10+7)-1)/10)+1)="","",INDEX($P$11:$W$20,MOD(($N$9*$N$10+7)-1,10)+1,INT((($N$9*$N$10+7)-1)/10)+1))),""))),IF($N$11="","",IF(OR(ISTEXT($N$9),ISTEXT($N$10),ISTEXT($N$11)),"",IF(OR(7&gt;$N$9,4&gt;$N$10,((4-1)*$N$9+7)&gt;$N$11),"",IF(INDEX($P$11:$W$20,MOD(((4-1)*$N$9+7)-1,10)+1,INT((((4-1)*$N$9+7)-1)/10)+1)="","",INDEX($P$11:$W$20,MOD(((4-1)*$N$9+7)-1,10)+1,INT((((4-1)*$N$9+7)-1)/10)+1))))))</f>
        <v/>
      </c>
      <c r="K14" s="539">
        <f>IF($D$9="Flat Oval",IF(OR($N$11="",ISTEXT($N$9),ISTEXT($N$10)),"",IF(4&lt;=$N$10,IF(8&gt;$N$9,"",IF(((4-1)*$N$9+8)&gt;80,"",IF(INDEX($P$11:$W$20,MOD(((4-1)*$N$9+8)-1,10)+1,INT((((4-1)*$N$9+8)-1)/10)+1)="","",INDEX($P$11:$W$20,MOD(((4-1)*$N$9+8)-1,10)+1,INT((((4-1)*$N$9+8)-1)/10)+1)))),IF(AND(4=$N$10+1,8&lt;=$O$9),IF(($N$9*$N$10+8)&gt;80,"",IF(INDEX($P$11:$W$20,MOD(($N$9*$N$10+8)-1,10)+1,INT((($N$9*$N$10+8)-1)/10)+1)="","",INDEX($P$11:$W$20,MOD(($N$9*$N$10+8)-1,10)+1,INT((($N$9*$N$10+8)-1)/10)+1))),""))),IF($N$11="","",IF(OR(ISTEXT($N$9),ISTEXT($N$10),ISTEXT($N$11)),"",IF(OR(8&gt;$N$9,4&gt;$N$10,((4-1)*$N$9+8)&gt;$N$11),"",IF(INDEX($P$11:$W$20,MOD(((4-1)*$N$9+8)-1,10)+1,INT((((4-1)*$N$9+8)-1)/10)+1)="","",INDEX($P$11:$W$20,MOD(((4-1)*$N$9+8)-1,10)+1,INT((((4-1)*$N$9+8)-1)/10)+1))))))</f>
        <v/>
      </c>
      <c r="L14" s="539">
        <f>IF($D$9="Flat Oval",IF(OR($N$11="",ISTEXT($N$9),ISTEXT($N$10)),"",IF(4&lt;=$N$10,IF(9&gt;$N$9,"",IF(((4-1)*$N$9+9)&gt;80,"",IF(INDEX($P$11:$W$20,MOD(((4-1)*$N$9+9)-1,10)+1,INT((((4-1)*$N$9+9)-1)/10)+1)="","",INDEX($P$11:$W$20,MOD(((4-1)*$N$9+9)-1,10)+1,INT((((4-1)*$N$9+9)-1)/10)+1)))),IF(AND(4=$N$10+1,9&lt;=$O$9),IF(($N$9*$N$10+9)&gt;80,"",IF(INDEX($P$11:$W$20,MOD(($N$9*$N$10+9)-1,10)+1,INT((($N$9*$N$10+9)-1)/10)+1)="","",INDEX($P$11:$W$20,MOD(($N$9*$N$10+9)-1,10)+1,INT((($N$9*$N$10+9)-1)/10)+1))),""))),IF($N$11="","",IF(OR(ISTEXT($N$9),ISTEXT($N$10),ISTEXT($N$11)),"",IF(OR(9&gt;$N$9,4&gt;$N$10,((4-1)*$N$9+9)&gt;$N$11),"",IF(INDEX($P$11:$W$20,MOD(((4-1)*$N$9+9)-1,10)+1,INT((((4-1)*$N$9+9)-1)/10)+1)="","",INDEX($P$11:$W$20,MOD(((4-1)*$N$9+9)-1,10)+1,INT((((4-1)*$N$9+9)-1)/10)+1))))))</f>
        <v/>
      </c>
      <c r="M14" s="539">
        <f>IF($D$9="Flat Oval",IF(OR($N$11="",ISTEXT($N$9),ISTEXT($N$10)),"",IF(4&lt;=$N$10,IF(10&gt;$N$9,"",IF(((4-1)*$N$9+10)&gt;80,"",IF(INDEX($P$11:$W$20,MOD(((4-1)*$N$9+10)-1,10)+1,INT((((4-1)*$N$9+10)-1)/10)+1)="","",INDEX($P$11:$W$20,MOD(((4-1)*$N$9+10)-1,10)+1,INT((((4-1)*$N$9+10)-1)/10)+1)))),IF(AND(4=$N$10+1,10&lt;=$O$9),IF(($N$9*$N$10+10)&gt;80,"",IF(INDEX($P$11:$W$20,MOD(($N$9*$N$10+10)-1,10)+1,INT((($N$9*$N$10+10)-1)/10)+1)="","",INDEX($P$11:$W$20,MOD(($N$9*$N$10+10)-1,10)+1,INT((($N$9*$N$10+10)-1)/10)+1))),""))),IF($N$11="","",IF(OR(ISTEXT($N$9),ISTEXT($N$10),ISTEXT($N$11)),"",IF(OR(10&gt;$N$9,4&gt;$N$10,((4-1)*$N$9+10)&gt;$N$11),"",IF(INDEX($P$11:$W$20,MOD(((4-1)*$N$9+10)-1,10)+1,INT((((4-1)*$N$9+10)-1)/10)+1)="","",INDEX($P$11:$W$20,MOD(((4-1)*$N$9+10)-1,10)+1,INT((((4-1)*$N$9+10)-1)/10)+1))))))</f>
        <v/>
      </c>
      <c r="P14" s="540" t="n"/>
      <c r="Q14" s="540" t="n"/>
      <c r="R14" s="540" t="n"/>
      <c r="S14" s="540" t="n"/>
      <c r="T14" s="540" t="n"/>
      <c r="U14" s="540" t="n"/>
      <c r="V14" s="540" t="n"/>
      <c r="W14" s="540" t="n"/>
    </row>
    <row r="15" ht="13.35" customHeight="1" s="162">
      <c r="B15" s="537">
        <f>IF($D$9="Flat Oval",IF(OR($N$10="",ISTEXT($N$10)),"",IF(5&lt;=$N$10,ROUND((5-0.5)*$I$9/$N$10,1),IF(5=$N$10+1,"Ends",""))),IF(OR($D$9="",$G$9=""),"",IF($D$9="Round",IF(5=1,"Axis 1 (0°)",IF(5=2,"Axis 2 (90°)","")),IF(ISTEXT($N$10),"",IF(5&gt;$N$10,"",IF(ISTEXT($I$9),"",ROUND((5-0.5)*$I$9/$N$10,1)))))))</f>
        <v/>
      </c>
      <c r="C15" s="538" t="n"/>
      <c r="D15" s="539">
        <f>IF($D$9="Flat Oval",IF(OR($N$11="",ISTEXT($N$9),ISTEXT($N$10)),"",IF(5&lt;=$N$10,IF(1&gt;$N$9,"",IF(((5-1)*$N$9+1)&gt;80,"",IF(INDEX($P$11:$W$20,MOD(((5-1)*$N$9+1)-1,10)+1,INT((((5-1)*$N$9+1)-1)/10)+1)="","",INDEX($P$11:$W$20,MOD(((5-1)*$N$9+1)-1,10)+1,INT((((5-1)*$N$9+1)-1)/10)+1)))),IF(AND(5=$N$10+1,1&lt;=$O$9),IF(($N$9*$N$10+1)&gt;80,"",IF(INDEX($P$11:$W$20,MOD(($N$9*$N$10+1)-1,10)+1,INT((($N$9*$N$10+1)-1)/10)+1)="","",INDEX($P$11:$W$20,MOD(($N$9*$N$10+1)-1,10)+1,INT((($N$9*$N$10+1)-1)/10)+1))),""))),IF($N$11="","",IF(OR(ISTEXT($N$9),ISTEXT($N$10),ISTEXT($N$11)),"",IF(OR(1&gt;$N$9,5&gt;$N$10,((5-1)*$N$9+1)&gt;$N$11),"",IF(INDEX($P$11:$W$20,MOD(((5-1)*$N$9+1)-1,10)+1,INT((((5-1)*$N$9+1)-1)/10)+1)="","",INDEX($P$11:$W$20,MOD(((5-1)*$N$9+1)-1,10)+1,INT((((5-1)*$N$9+1)-1)/10)+1))))))</f>
        <v/>
      </c>
      <c r="E15" s="539">
        <f>IF($D$9="Flat Oval",IF(OR($N$11="",ISTEXT($N$9),ISTEXT($N$10)),"",IF(5&lt;=$N$10,IF(2&gt;$N$9,"",IF(((5-1)*$N$9+2)&gt;80,"",IF(INDEX($P$11:$W$20,MOD(((5-1)*$N$9+2)-1,10)+1,INT((((5-1)*$N$9+2)-1)/10)+1)="","",INDEX($P$11:$W$20,MOD(((5-1)*$N$9+2)-1,10)+1,INT((((5-1)*$N$9+2)-1)/10)+1)))),IF(AND(5=$N$10+1,2&lt;=$O$9),IF(($N$9*$N$10+2)&gt;80,"",IF(INDEX($P$11:$W$20,MOD(($N$9*$N$10+2)-1,10)+1,INT((($N$9*$N$10+2)-1)/10)+1)="","",INDEX($P$11:$W$20,MOD(($N$9*$N$10+2)-1,10)+1,INT((($N$9*$N$10+2)-1)/10)+1))),""))),IF($N$11="","",IF(OR(ISTEXT($N$9),ISTEXT($N$10),ISTEXT($N$11)),"",IF(OR(2&gt;$N$9,5&gt;$N$10,((5-1)*$N$9+2)&gt;$N$11),"",IF(INDEX($P$11:$W$20,MOD(((5-1)*$N$9+2)-1,10)+1,INT((((5-1)*$N$9+2)-1)/10)+1)="","",INDEX($P$11:$W$20,MOD(((5-1)*$N$9+2)-1,10)+1,INT((((5-1)*$N$9+2)-1)/10)+1))))))</f>
        <v/>
      </c>
      <c r="F15" s="539">
        <f>IF($D$9="Flat Oval",IF(OR($N$11="",ISTEXT($N$9),ISTEXT($N$10)),"",IF(5&lt;=$N$10,IF(3&gt;$N$9,"",IF(((5-1)*$N$9+3)&gt;80,"",IF(INDEX($P$11:$W$20,MOD(((5-1)*$N$9+3)-1,10)+1,INT((((5-1)*$N$9+3)-1)/10)+1)="","",INDEX($P$11:$W$20,MOD(((5-1)*$N$9+3)-1,10)+1,INT((((5-1)*$N$9+3)-1)/10)+1)))),IF(AND(5=$N$10+1,3&lt;=$O$9),IF(($N$9*$N$10+3)&gt;80,"",IF(INDEX($P$11:$W$20,MOD(($N$9*$N$10+3)-1,10)+1,INT((($N$9*$N$10+3)-1)/10)+1)="","",INDEX($P$11:$W$20,MOD(($N$9*$N$10+3)-1,10)+1,INT((($N$9*$N$10+3)-1)/10)+1))),""))),IF($N$11="","",IF(OR(ISTEXT($N$9),ISTEXT($N$10),ISTEXT($N$11)),"",IF(OR(3&gt;$N$9,5&gt;$N$10,((5-1)*$N$9+3)&gt;$N$11),"",IF(INDEX($P$11:$W$20,MOD(((5-1)*$N$9+3)-1,10)+1,INT((((5-1)*$N$9+3)-1)/10)+1)="","",INDEX($P$11:$W$20,MOD(((5-1)*$N$9+3)-1,10)+1,INT((((5-1)*$N$9+3)-1)/10)+1))))))</f>
        <v/>
      </c>
      <c r="G15" s="539">
        <f>IF($D$9="Flat Oval",IF(OR($N$11="",ISTEXT($N$9),ISTEXT($N$10)),"",IF(5&lt;=$N$10,IF(4&gt;$N$9,"",IF(((5-1)*$N$9+4)&gt;80,"",IF(INDEX($P$11:$W$20,MOD(((5-1)*$N$9+4)-1,10)+1,INT((((5-1)*$N$9+4)-1)/10)+1)="","",INDEX($P$11:$W$20,MOD(((5-1)*$N$9+4)-1,10)+1,INT((((5-1)*$N$9+4)-1)/10)+1)))),IF(AND(5=$N$10+1,4&lt;=$O$9),IF(($N$9*$N$10+4)&gt;80,"",IF(INDEX($P$11:$W$20,MOD(($N$9*$N$10+4)-1,10)+1,INT((($N$9*$N$10+4)-1)/10)+1)="","",INDEX($P$11:$W$20,MOD(($N$9*$N$10+4)-1,10)+1,INT((($N$9*$N$10+4)-1)/10)+1))),""))),IF($N$11="","",IF(OR(ISTEXT($N$9),ISTEXT($N$10),ISTEXT($N$11)),"",IF(OR(4&gt;$N$9,5&gt;$N$10,((5-1)*$N$9+4)&gt;$N$11),"",IF(INDEX($P$11:$W$20,MOD(((5-1)*$N$9+4)-1,10)+1,INT((((5-1)*$N$9+4)-1)/10)+1)="","",INDEX($P$11:$W$20,MOD(((5-1)*$N$9+4)-1,10)+1,INT((((5-1)*$N$9+4)-1)/10)+1))))))</f>
        <v/>
      </c>
      <c r="H15" s="539">
        <f>IF($D$9="Flat Oval",IF(OR($N$11="",ISTEXT($N$9),ISTEXT($N$10)),"",IF(5&lt;=$N$10,IF(5&gt;$N$9,"",IF(((5-1)*$N$9+5)&gt;80,"",IF(INDEX($P$11:$W$20,MOD(((5-1)*$N$9+5)-1,10)+1,INT((((5-1)*$N$9+5)-1)/10)+1)="","",INDEX($P$11:$W$20,MOD(((5-1)*$N$9+5)-1,10)+1,INT((((5-1)*$N$9+5)-1)/10)+1)))),IF(AND(5=$N$10+1,5&lt;=$O$9),IF(($N$9*$N$10+5)&gt;80,"",IF(INDEX($P$11:$W$20,MOD(($N$9*$N$10+5)-1,10)+1,INT((($N$9*$N$10+5)-1)/10)+1)="","",INDEX($P$11:$W$20,MOD(($N$9*$N$10+5)-1,10)+1,INT((($N$9*$N$10+5)-1)/10)+1))),""))),IF($N$11="","",IF(OR(ISTEXT($N$9),ISTEXT($N$10),ISTEXT($N$11)),"",IF(OR(5&gt;$N$9,5&gt;$N$10,((5-1)*$N$9+5)&gt;$N$11),"",IF(INDEX($P$11:$W$20,MOD(((5-1)*$N$9+5)-1,10)+1,INT((((5-1)*$N$9+5)-1)/10)+1)="","",INDEX($P$11:$W$20,MOD(((5-1)*$N$9+5)-1,10)+1,INT((((5-1)*$N$9+5)-1)/10)+1))))))</f>
        <v/>
      </c>
      <c r="I15" s="539">
        <f>IF($D$9="Flat Oval",IF(OR($N$11="",ISTEXT($N$9),ISTEXT($N$10)),"",IF(5&lt;=$N$10,IF(6&gt;$N$9,"",IF(((5-1)*$N$9+6)&gt;80,"",IF(INDEX($P$11:$W$20,MOD(((5-1)*$N$9+6)-1,10)+1,INT((((5-1)*$N$9+6)-1)/10)+1)="","",INDEX($P$11:$W$20,MOD(((5-1)*$N$9+6)-1,10)+1,INT((((5-1)*$N$9+6)-1)/10)+1)))),IF(AND(5=$N$10+1,6&lt;=$O$9),IF(($N$9*$N$10+6)&gt;80,"",IF(INDEX($P$11:$W$20,MOD(($N$9*$N$10+6)-1,10)+1,INT((($N$9*$N$10+6)-1)/10)+1)="","",INDEX($P$11:$W$20,MOD(($N$9*$N$10+6)-1,10)+1,INT((($N$9*$N$10+6)-1)/10)+1))),""))),IF($N$11="","",IF(OR(ISTEXT($N$9),ISTEXT($N$10),ISTEXT($N$11)),"",IF(OR(6&gt;$N$9,5&gt;$N$10,((5-1)*$N$9+6)&gt;$N$11),"",IF(INDEX($P$11:$W$20,MOD(((5-1)*$N$9+6)-1,10)+1,INT((((5-1)*$N$9+6)-1)/10)+1)="","",INDEX($P$11:$W$20,MOD(((5-1)*$N$9+6)-1,10)+1,INT((((5-1)*$N$9+6)-1)/10)+1))))))</f>
        <v/>
      </c>
      <c r="J15" s="539">
        <f>IF($D$9="Flat Oval",IF(OR($N$11="",ISTEXT($N$9),ISTEXT($N$10)),"",IF(5&lt;=$N$10,IF(7&gt;$N$9,"",IF(((5-1)*$N$9+7)&gt;80,"",IF(INDEX($P$11:$W$20,MOD(((5-1)*$N$9+7)-1,10)+1,INT((((5-1)*$N$9+7)-1)/10)+1)="","",INDEX($P$11:$W$20,MOD(((5-1)*$N$9+7)-1,10)+1,INT((((5-1)*$N$9+7)-1)/10)+1)))),IF(AND(5=$N$10+1,7&lt;=$O$9),IF(($N$9*$N$10+7)&gt;80,"",IF(INDEX($P$11:$W$20,MOD(($N$9*$N$10+7)-1,10)+1,INT((($N$9*$N$10+7)-1)/10)+1)="","",INDEX($P$11:$W$20,MOD(($N$9*$N$10+7)-1,10)+1,INT((($N$9*$N$10+7)-1)/10)+1))),""))),IF($N$11="","",IF(OR(ISTEXT($N$9),ISTEXT($N$10),ISTEXT($N$11)),"",IF(OR(7&gt;$N$9,5&gt;$N$10,((5-1)*$N$9+7)&gt;$N$11),"",IF(INDEX($P$11:$W$20,MOD(((5-1)*$N$9+7)-1,10)+1,INT((((5-1)*$N$9+7)-1)/10)+1)="","",INDEX($P$11:$W$20,MOD(((5-1)*$N$9+7)-1,10)+1,INT((((5-1)*$N$9+7)-1)/10)+1))))))</f>
        <v/>
      </c>
      <c r="K15" s="539">
        <f>IF($D$9="Flat Oval",IF(OR($N$11="",ISTEXT($N$9),ISTEXT($N$10)),"",IF(5&lt;=$N$10,IF(8&gt;$N$9,"",IF(((5-1)*$N$9+8)&gt;80,"",IF(INDEX($P$11:$W$20,MOD(((5-1)*$N$9+8)-1,10)+1,INT((((5-1)*$N$9+8)-1)/10)+1)="","",INDEX($P$11:$W$20,MOD(((5-1)*$N$9+8)-1,10)+1,INT((((5-1)*$N$9+8)-1)/10)+1)))),IF(AND(5=$N$10+1,8&lt;=$O$9),IF(($N$9*$N$10+8)&gt;80,"",IF(INDEX($P$11:$W$20,MOD(($N$9*$N$10+8)-1,10)+1,INT((($N$9*$N$10+8)-1)/10)+1)="","",INDEX($P$11:$W$20,MOD(($N$9*$N$10+8)-1,10)+1,INT((($N$9*$N$10+8)-1)/10)+1))),""))),IF($N$11="","",IF(OR(ISTEXT($N$9),ISTEXT($N$10),ISTEXT($N$11)),"",IF(OR(8&gt;$N$9,5&gt;$N$10,((5-1)*$N$9+8)&gt;$N$11),"",IF(INDEX($P$11:$W$20,MOD(((5-1)*$N$9+8)-1,10)+1,INT((((5-1)*$N$9+8)-1)/10)+1)="","",INDEX($P$11:$W$20,MOD(((5-1)*$N$9+8)-1,10)+1,INT((((5-1)*$N$9+8)-1)/10)+1))))))</f>
        <v/>
      </c>
      <c r="L15" s="539">
        <f>IF($D$9="Flat Oval",IF(OR($N$11="",ISTEXT($N$9),ISTEXT($N$10)),"",IF(5&lt;=$N$10,IF(9&gt;$N$9,"",IF(((5-1)*$N$9+9)&gt;80,"",IF(INDEX($P$11:$W$20,MOD(((5-1)*$N$9+9)-1,10)+1,INT((((5-1)*$N$9+9)-1)/10)+1)="","",INDEX($P$11:$W$20,MOD(((5-1)*$N$9+9)-1,10)+1,INT((((5-1)*$N$9+9)-1)/10)+1)))),IF(AND(5=$N$10+1,9&lt;=$O$9),IF(($N$9*$N$10+9)&gt;80,"",IF(INDEX($P$11:$W$20,MOD(($N$9*$N$10+9)-1,10)+1,INT((($N$9*$N$10+9)-1)/10)+1)="","",INDEX($P$11:$W$20,MOD(($N$9*$N$10+9)-1,10)+1,INT((($N$9*$N$10+9)-1)/10)+1))),""))),IF($N$11="","",IF(OR(ISTEXT($N$9),ISTEXT($N$10),ISTEXT($N$11)),"",IF(OR(9&gt;$N$9,5&gt;$N$10,((5-1)*$N$9+9)&gt;$N$11),"",IF(INDEX($P$11:$W$20,MOD(((5-1)*$N$9+9)-1,10)+1,INT((((5-1)*$N$9+9)-1)/10)+1)="","",INDEX($P$11:$W$20,MOD(((5-1)*$N$9+9)-1,10)+1,INT((((5-1)*$N$9+9)-1)/10)+1))))))</f>
        <v/>
      </c>
      <c r="M15" s="539">
        <f>IF($D$9="Flat Oval",IF(OR($N$11="",ISTEXT($N$9),ISTEXT($N$10)),"",IF(5&lt;=$N$10,IF(10&gt;$N$9,"",IF(((5-1)*$N$9+10)&gt;80,"",IF(INDEX($P$11:$W$20,MOD(((5-1)*$N$9+10)-1,10)+1,INT((((5-1)*$N$9+10)-1)/10)+1)="","",INDEX($P$11:$W$20,MOD(((5-1)*$N$9+10)-1,10)+1,INT((((5-1)*$N$9+10)-1)/10)+1)))),IF(AND(5=$N$10+1,10&lt;=$O$9),IF(($N$9*$N$10+10)&gt;80,"",IF(INDEX($P$11:$W$20,MOD(($N$9*$N$10+10)-1,10)+1,INT((($N$9*$N$10+10)-1)/10)+1)="","",INDEX($P$11:$W$20,MOD(($N$9*$N$10+10)-1,10)+1,INT((($N$9*$N$10+10)-1)/10)+1))),""))),IF($N$11="","",IF(OR(ISTEXT($N$9),ISTEXT($N$10),ISTEXT($N$11)),"",IF(OR(10&gt;$N$9,5&gt;$N$10,((5-1)*$N$9+10)&gt;$N$11),"",IF(INDEX($P$11:$W$20,MOD(((5-1)*$N$9+10)-1,10)+1,INT((((5-1)*$N$9+10)-1)/10)+1)="","",INDEX($P$11:$W$20,MOD(((5-1)*$N$9+10)-1,10)+1,INT((((5-1)*$N$9+10)-1)/10)+1))))))</f>
        <v/>
      </c>
      <c r="P15" s="540" t="n"/>
      <c r="Q15" s="540" t="n"/>
      <c r="R15" s="540" t="n"/>
      <c r="S15" s="540" t="n"/>
      <c r="T15" s="540" t="n"/>
      <c r="U15" s="540" t="n"/>
      <c r="V15" s="540" t="n"/>
      <c r="W15" s="540" t="n"/>
    </row>
    <row r="16" ht="13.35" customHeight="1" s="162">
      <c r="B16" s="537">
        <f>IF($D$9="Flat Oval",IF(OR($N$10="",ISTEXT($N$10)),"",IF(6&lt;=$N$10,ROUND((6-0.5)*$I$9/$N$10,1),IF(6=$N$10+1,"Ends",""))),IF(OR($D$9="",$G$9=""),"",IF($D$9="Round",IF(6=1,"Axis 1 (0°)",IF(6=2,"Axis 2 (90°)","")),IF(ISTEXT($N$10),"",IF(6&gt;$N$10,"",IF(ISTEXT($I$9),"",ROUND((6-0.5)*$I$9/$N$10,1)))))))</f>
        <v/>
      </c>
      <c r="C16" s="538" t="n"/>
      <c r="D16" s="539">
        <f>IF($D$9="Flat Oval",IF(OR($N$11="",ISTEXT($N$9),ISTEXT($N$10)),"",IF(6&lt;=$N$10,IF(1&gt;$N$9,"",IF(((6-1)*$N$9+1)&gt;80,"",IF(INDEX($P$11:$W$20,MOD(((6-1)*$N$9+1)-1,10)+1,INT((((6-1)*$N$9+1)-1)/10)+1)="","",INDEX($P$11:$W$20,MOD(((6-1)*$N$9+1)-1,10)+1,INT((((6-1)*$N$9+1)-1)/10)+1)))),IF(AND(6=$N$10+1,1&lt;=$O$9),IF(($N$9*$N$10+1)&gt;80,"",IF(INDEX($P$11:$W$20,MOD(($N$9*$N$10+1)-1,10)+1,INT((($N$9*$N$10+1)-1)/10)+1)="","",INDEX($P$11:$W$20,MOD(($N$9*$N$10+1)-1,10)+1,INT((($N$9*$N$10+1)-1)/10)+1))),""))),IF($N$11="","",IF(OR(ISTEXT($N$9),ISTEXT($N$10),ISTEXT($N$11)),"",IF(OR(1&gt;$N$9,6&gt;$N$10,((6-1)*$N$9+1)&gt;$N$11),"",IF(INDEX($P$11:$W$20,MOD(((6-1)*$N$9+1)-1,10)+1,INT((((6-1)*$N$9+1)-1)/10)+1)="","",INDEX($P$11:$W$20,MOD(((6-1)*$N$9+1)-1,10)+1,INT((((6-1)*$N$9+1)-1)/10)+1))))))</f>
        <v/>
      </c>
      <c r="E16" s="539">
        <f>IF($D$9="Flat Oval",IF(OR($N$11="",ISTEXT($N$9),ISTEXT($N$10)),"",IF(6&lt;=$N$10,IF(2&gt;$N$9,"",IF(((6-1)*$N$9+2)&gt;80,"",IF(INDEX($P$11:$W$20,MOD(((6-1)*$N$9+2)-1,10)+1,INT((((6-1)*$N$9+2)-1)/10)+1)="","",INDEX($P$11:$W$20,MOD(((6-1)*$N$9+2)-1,10)+1,INT((((6-1)*$N$9+2)-1)/10)+1)))),IF(AND(6=$N$10+1,2&lt;=$O$9),IF(($N$9*$N$10+2)&gt;80,"",IF(INDEX($P$11:$W$20,MOD(($N$9*$N$10+2)-1,10)+1,INT((($N$9*$N$10+2)-1)/10)+1)="","",INDEX($P$11:$W$20,MOD(($N$9*$N$10+2)-1,10)+1,INT((($N$9*$N$10+2)-1)/10)+1))),""))),IF($N$11="","",IF(OR(ISTEXT($N$9),ISTEXT($N$10),ISTEXT($N$11)),"",IF(OR(2&gt;$N$9,6&gt;$N$10,((6-1)*$N$9+2)&gt;$N$11),"",IF(INDEX($P$11:$W$20,MOD(((6-1)*$N$9+2)-1,10)+1,INT((((6-1)*$N$9+2)-1)/10)+1)="","",INDEX($P$11:$W$20,MOD(((6-1)*$N$9+2)-1,10)+1,INT((((6-1)*$N$9+2)-1)/10)+1))))))</f>
        <v/>
      </c>
      <c r="F16" s="539">
        <f>IF($D$9="Flat Oval",IF(OR($N$11="",ISTEXT($N$9),ISTEXT($N$10)),"",IF(6&lt;=$N$10,IF(3&gt;$N$9,"",IF(((6-1)*$N$9+3)&gt;80,"",IF(INDEX($P$11:$W$20,MOD(((6-1)*$N$9+3)-1,10)+1,INT((((6-1)*$N$9+3)-1)/10)+1)="","",INDEX($P$11:$W$20,MOD(((6-1)*$N$9+3)-1,10)+1,INT((((6-1)*$N$9+3)-1)/10)+1)))),IF(AND(6=$N$10+1,3&lt;=$O$9),IF(($N$9*$N$10+3)&gt;80,"",IF(INDEX($P$11:$W$20,MOD(($N$9*$N$10+3)-1,10)+1,INT((($N$9*$N$10+3)-1)/10)+1)="","",INDEX($P$11:$W$20,MOD(($N$9*$N$10+3)-1,10)+1,INT((($N$9*$N$10+3)-1)/10)+1))),""))),IF($N$11="","",IF(OR(ISTEXT($N$9),ISTEXT($N$10),ISTEXT($N$11)),"",IF(OR(3&gt;$N$9,6&gt;$N$10,((6-1)*$N$9+3)&gt;$N$11),"",IF(INDEX($P$11:$W$20,MOD(((6-1)*$N$9+3)-1,10)+1,INT((((6-1)*$N$9+3)-1)/10)+1)="","",INDEX($P$11:$W$20,MOD(((6-1)*$N$9+3)-1,10)+1,INT((((6-1)*$N$9+3)-1)/10)+1))))))</f>
        <v/>
      </c>
      <c r="G16" s="539">
        <f>IF($D$9="Flat Oval",IF(OR($N$11="",ISTEXT($N$9),ISTEXT($N$10)),"",IF(6&lt;=$N$10,IF(4&gt;$N$9,"",IF(((6-1)*$N$9+4)&gt;80,"",IF(INDEX($P$11:$W$20,MOD(((6-1)*$N$9+4)-1,10)+1,INT((((6-1)*$N$9+4)-1)/10)+1)="","",INDEX($P$11:$W$20,MOD(((6-1)*$N$9+4)-1,10)+1,INT((((6-1)*$N$9+4)-1)/10)+1)))),IF(AND(6=$N$10+1,4&lt;=$O$9),IF(($N$9*$N$10+4)&gt;80,"",IF(INDEX($P$11:$W$20,MOD(($N$9*$N$10+4)-1,10)+1,INT((($N$9*$N$10+4)-1)/10)+1)="","",INDEX($P$11:$W$20,MOD(($N$9*$N$10+4)-1,10)+1,INT((($N$9*$N$10+4)-1)/10)+1))),""))),IF($N$11="","",IF(OR(ISTEXT($N$9),ISTEXT($N$10),ISTEXT($N$11)),"",IF(OR(4&gt;$N$9,6&gt;$N$10,((6-1)*$N$9+4)&gt;$N$11),"",IF(INDEX($P$11:$W$20,MOD(((6-1)*$N$9+4)-1,10)+1,INT((((6-1)*$N$9+4)-1)/10)+1)="","",INDEX($P$11:$W$20,MOD(((6-1)*$N$9+4)-1,10)+1,INT((((6-1)*$N$9+4)-1)/10)+1))))))</f>
        <v/>
      </c>
      <c r="H16" s="539">
        <f>IF($D$9="Flat Oval",IF(OR($N$11="",ISTEXT($N$9),ISTEXT($N$10)),"",IF(6&lt;=$N$10,IF(5&gt;$N$9,"",IF(((6-1)*$N$9+5)&gt;80,"",IF(INDEX($P$11:$W$20,MOD(((6-1)*$N$9+5)-1,10)+1,INT((((6-1)*$N$9+5)-1)/10)+1)="","",INDEX($P$11:$W$20,MOD(((6-1)*$N$9+5)-1,10)+1,INT((((6-1)*$N$9+5)-1)/10)+1)))),IF(AND(6=$N$10+1,5&lt;=$O$9),IF(($N$9*$N$10+5)&gt;80,"",IF(INDEX($P$11:$W$20,MOD(($N$9*$N$10+5)-1,10)+1,INT((($N$9*$N$10+5)-1)/10)+1)="","",INDEX($P$11:$W$20,MOD(($N$9*$N$10+5)-1,10)+1,INT((($N$9*$N$10+5)-1)/10)+1))),""))),IF($N$11="","",IF(OR(ISTEXT($N$9),ISTEXT($N$10),ISTEXT($N$11)),"",IF(OR(5&gt;$N$9,6&gt;$N$10,((6-1)*$N$9+5)&gt;$N$11),"",IF(INDEX($P$11:$W$20,MOD(((6-1)*$N$9+5)-1,10)+1,INT((((6-1)*$N$9+5)-1)/10)+1)="","",INDEX($P$11:$W$20,MOD(((6-1)*$N$9+5)-1,10)+1,INT((((6-1)*$N$9+5)-1)/10)+1))))))</f>
        <v/>
      </c>
      <c r="I16" s="539">
        <f>IF($D$9="Flat Oval",IF(OR($N$11="",ISTEXT($N$9),ISTEXT($N$10)),"",IF(6&lt;=$N$10,IF(6&gt;$N$9,"",IF(((6-1)*$N$9+6)&gt;80,"",IF(INDEX($P$11:$W$20,MOD(((6-1)*$N$9+6)-1,10)+1,INT((((6-1)*$N$9+6)-1)/10)+1)="","",INDEX($P$11:$W$20,MOD(((6-1)*$N$9+6)-1,10)+1,INT((((6-1)*$N$9+6)-1)/10)+1)))),IF(AND(6=$N$10+1,6&lt;=$O$9),IF(($N$9*$N$10+6)&gt;80,"",IF(INDEX($P$11:$W$20,MOD(($N$9*$N$10+6)-1,10)+1,INT((($N$9*$N$10+6)-1)/10)+1)="","",INDEX($P$11:$W$20,MOD(($N$9*$N$10+6)-1,10)+1,INT((($N$9*$N$10+6)-1)/10)+1))),""))),IF($N$11="","",IF(OR(ISTEXT($N$9),ISTEXT($N$10),ISTEXT($N$11)),"",IF(OR(6&gt;$N$9,6&gt;$N$10,((6-1)*$N$9+6)&gt;$N$11),"",IF(INDEX($P$11:$W$20,MOD(((6-1)*$N$9+6)-1,10)+1,INT((((6-1)*$N$9+6)-1)/10)+1)="","",INDEX($P$11:$W$20,MOD(((6-1)*$N$9+6)-1,10)+1,INT((((6-1)*$N$9+6)-1)/10)+1))))))</f>
        <v/>
      </c>
      <c r="J16" s="539">
        <f>IF($D$9="Flat Oval",IF(OR($N$11="",ISTEXT($N$9),ISTEXT($N$10)),"",IF(6&lt;=$N$10,IF(7&gt;$N$9,"",IF(((6-1)*$N$9+7)&gt;80,"",IF(INDEX($P$11:$W$20,MOD(((6-1)*$N$9+7)-1,10)+1,INT((((6-1)*$N$9+7)-1)/10)+1)="","",INDEX($P$11:$W$20,MOD(((6-1)*$N$9+7)-1,10)+1,INT((((6-1)*$N$9+7)-1)/10)+1)))),IF(AND(6=$N$10+1,7&lt;=$O$9),IF(($N$9*$N$10+7)&gt;80,"",IF(INDEX($P$11:$W$20,MOD(($N$9*$N$10+7)-1,10)+1,INT((($N$9*$N$10+7)-1)/10)+1)="","",INDEX($P$11:$W$20,MOD(($N$9*$N$10+7)-1,10)+1,INT((($N$9*$N$10+7)-1)/10)+1))),""))),IF($N$11="","",IF(OR(ISTEXT($N$9),ISTEXT($N$10),ISTEXT($N$11)),"",IF(OR(7&gt;$N$9,6&gt;$N$10,((6-1)*$N$9+7)&gt;$N$11),"",IF(INDEX($P$11:$W$20,MOD(((6-1)*$N$9+7)-1,10)+1,INT((((6-1)*$N$9+7)-1)/10)+1)="","",INDEX($P$11:$W$20,MOD(((6-1)*$N$9+7)-1,10)+1,INT((((6-1)*$N$9+7)-1)/10)+1))))))</f>
        <v/>
      </c>
      <c r="K16" s="539">
        <f>IF($D$9="Flat Oval",IF(OR($N$11="",ISTEXT($N$9),ISTEXT($N$10)),"",IF(6&lt;=$N$10,IF(8&gt;$N$9,"",IF(((6-1)*$N$9+8)&gt;80,"",IF(INDEX($P$11:$W$20,MOD(((6-1)*$N$9+8)-1,10)+1,INT((((6-1)*$N$9+8)-1)/10)+1)="","",INDEX($P$11:$W$20,MOD(((6-1)*$N$9+8)-1,10)+1,INT((((6-1)*$N$9+8)-1)/10)+1)))),IF(AND(6=$N$10+1,8&lt;=$O$9),IF(($N$9*$N$10+8)&gt;80,"",IF(INDEX($P$11:$W$20,MOD(($N$9*$N$10+8)-1,10)+1,INT((($N$9*$N$10+8)-1)/10)+1)="","",INDEX($P$11:$W$20,MOD(($N$9*$N$10+8)-1,10)+1,INT((($N$9*$N$10+8)-1)/10)+1))),""))),IF($N$11="","",IF(OR(ISTEXT($N$9),ISTEXT($N$10),ISTEXT($N$11)),"",IF(OR(8&gt;$N$9,6&gt;$N$10,((6-1)*$N$9+8)&gt;$N$11),"",IF(INDEX($P$11:$W$20,MOD(((6-1)*$N$9+8)-1,10)+1,INT((((6-1)*$N$9+8)-1)/10)+1)="","",INDEX($P$11:$W$20,MOD(((6-1)*$N$9+8)-1,10)+1,INT((((6-1)*$N$9+8)-1)/10)+1))))))</f>
        <v/>
      </c>
      <c r="L16" s="539">
        <f>IF($D$9="Flat Oval",IF(OR($N$11="",ISTEXT($N$9),ISTEXT($N$10)),"",IF(6&lt;=$N$10,IF(9&gt;$N$9,"",IF(((6-1)*$N$9+9)&gt;80,"",IF(INDEX($P$11:$W$20,MOD(((6-1)*$N$9+9)-1,10)+1,INT((((6-1)*$N$9+9)-1)/10)+1)="","",INDEX($P$11:$W$20,MOD(((6-1)*$N$9+9)-1,10)+1,INT((((6-1)*$N$9+9)-1)/10)+1)))),IF(AND(6=$N$10+1,9&lt;=$O$9),IF(($N$9*$N$10+9)&gt;80,"",IF(INDEX($P$11:$W$20,MOD(($N$9*$N$10+9)-1,10)+1,INT((($N$9*$N$10+9)-1)/10)+1)="","",INDEX($P$11:$W$20,MOD(($N$9*$N$10+9)-1,10)+1,INT((($N$9*$N$10+9)-1)/10)+1))),""))),IF($N$11="","",IF(OR(ISTEXT($N$9),ISTEXT($N$10),ISTEXT($N$11)),"",IF(OR(9&gt;$N$9,6&gt;$N$10,((6-1)*$N$9+9)&gt;$N$11),"",IF(INDEX($P$11:$W$20,MOD(((6-1)*$N$9+9)-1,10)+1,INT((((6-1)*$N$9+9)-1)/10)+1)="","",INDEX($P$11:$W$20,MOD(((6-1)*$N$9+9)-1,10)+1,INT((((6-1)*$N$9+9)-1)/10)+1))))))</f>
        <v/>
      </c>
      <c r="M16" s="539">
        <f>IF($D$9="Flat Oval",IF(OR($N$11="",ISTEXT($N$9),ISTEXT($N$10)),"",IF(6&lt;=$N$10,IF(10&gt;$N$9,"",IF(((6-1)*$N$9+10)&gt;80,"",IF(INDEX($P$11:$W$20,MOD(((6-1)*$N$9+10)-1,10)+1,INT((((6-1)*$N$9+10)-1)/10)+1)="","",INDEX($P$11:$W$20,MOD(((6-1)*$N$9+10)-1,10)+1,INT((((6-1)*$N$9+10)-1)/10)+1)))),IF(AND(6=$N$10+1,10&lt;=$O$9),IF(($N$9*$N$10+10)&gt;80,"",IF(INDEX($P$11:$W$20,MOD(($N$9*$N$10+10)-1,10)+1,INT((($N$9*$N$10+10)-1)/10)+1)="","",INDEX($P$11:$W$20,MOD(($N$9*$N$10+10)-1,10)+1,INT((($N$9*$N$10+10)-1)/10)+1))),""))),IF($N$11="","",IF(OR(ISTEXT($N$9),ISTEXT($N$10),ISTEXT($N$11)),"",IF(OR(10&gt;$N$9,6&gt;$N$10,((6-1)*$N$9+10)&gt;$N$11),"",IF(INDEX($P$11:$W$20,MOD(((6-1)*$N$9+10)-1,10)+1,INT((((6-1)*$N$9+10)-1)/10)+1)="","",INDEX($P$11:$W$20,MOD(((6-1)*$N$9+10)-1,10)+1,INT((((6-1)*$N$9+10)-1)/10)+1))))))</f>
        <v/>
      </c>
      <c r="P16" s="540" t="n"/>
      <c r="Q16" s="540" t="n"/>
      <c r="R16" s="540" t="n"/>
      <c r="S16" s="540" t="n"/>
      <c r="T16" s="540" t="n"/>
      <c r="U16" s="540" t="n"/>
      <c r="V16" s="540" t="n"/>
      <c r="W16" s="540" t="n"/>
    </row>
    <row r="17" ht="13.35" customHeight="1" s="162">
      <c r="B17" s="537">
        <f>IF($D$9="Flat Oval",IF(OR($N$10="",ISTEXT($N$10)),"",IF(7&lt;=$N$10,ROUND((7-0.5)*$I$9/$N$10,1),IF(7=$N$10+1,"Ends",""))),IF(OR($D$9="",$G$9=""),"",IF($D$9="Round",IF(7=1,"Axis 1 (0°)",IF(7=2,"Axis 2 (90°)","")),IF(ISTEXT($N$10),"",IF(7&gt;$N$10,"",IF(ISTEXT($I$9),"",ROUND((7-0.5)*$I$9/$N$10,1)))))))</f>
        <v/>
      </c>
      <c r="C17" s="538" t="n"/>
      <c r="D17" s="539">
        <f>IF($D$9="Flat Oval",IF(OR($N$11="",ISTEXT($N$9),ISTEXT($N$10)),"",IF(7&lt;=$N$10,IF(1&gt;$N$9,"",IF(((7-1)*$N$9+1)&gt;80,"",IF(INDEX($P$11:$W$20,MOD(((7-1)*$N$9+1)-1,10)+1,INT((((7-1)*$N$9+1)-1)/10)+1)="","",INDEX($P$11:$W$20,MOD(((7-1)*$N$9+1)-1,10)+1,INT((((7-1)*$N$9+1)-1)/10)+1)))),IF(AND(7=$N$10+1,1&lt;=$O$9),IF(($N$9*$N$10+1)&gt;80,"",IF(INDEX($P$11:$W$20,MOD(($N$9*$N$10+1)-1,10)+1,INT((($N$9*$N$10+1)-1)/10)+1)="","",INDEX($P$11:$W$20,MOD(($N$9*$N$10+1)-1,10)+1,INT((($N$9*$N$10+1)-1)/10)+1))),""))),IF($N$11="","",IF(OR(ISTEXT($N$9),ISTEXT($N$10),ISTEXT($N$11)),"",IF(OR(1&gt;$N$9,7&gt;$N$10,((7-1)*$N$9+1)&gt;$N$11),"",IF(INDEX($P$11:$W$20,MOD(((7-1)*$N$9+1)-1,10)+1,INT((((7-1)*$N$9+1)-1)/10)+1)="","",INDEX($P$11:$W$20,MOD(((7-1)*$N$9+1)-1,10)+1,INT((((7-1)*$N$9+1)-1)/10)+1))))))</f>
        <v/>
      </c>
      <c r="E17" s="539">
        <f>IF($D$9="Flat Oval",IF(OR($N$11="",ISTEXT($N$9),ISTEXT($N$10)),"",IF(7&lt;=$N$10,IF(2&gt;$N$9,"",IF(((7-1)*$N$9+2)&gt;80,"",IF(INDEX($P$11:$W$20,MOD(((7-1)*$N$9+2)-1,10)+1,INT((((7-1)*$N$9+2)-1)/10)+1)="","",INDEX($P$11:$W$20,MOD(((7-1)*$N$9+2)-1,10)+1,INT((((7-1)*$N$9+2)-1)/10)+1)))),IF(AND(7=$N$10+1,2&lt;=$O$9),IF(($N$9*$N$10+2)&gt;80,"",IF(INDEX($P$11:$W$20,MOD(($N$9*$N$10+2)-1,10)+1,INT((($N$9*$N$10+2)-1)/10)+1)="","",INDEX($P$11:$W$20,MOD(($N$9*$N$10+2)-1,10)+1,INT((($N$9*$N$10+2)-1)/10)+1))),""))),IF($N$11="","",IF(OR(ISTEXT($N$9),ISTEXT($N$10),ISTEXT($N$11)),"",IF(OR(2&gt;$N$9,7&gt;$N$10,((7-1)*$N$9+2)&gt;$N$11),"",IF(INDEX($P$11:$W$20,MOD(((7-1)*$N$9+2)-1,10)+1,INT((((7-1)*$N$9+2)-1)/10)+1)="","",INDEX($P$11:$W$20,MOD(((7-1)*$N$9+2)-1,10)+1,INT((((7-1)*$N$9+2)-1)/10)+1))))))</f>
        <v/>
      </c>
      <c r="F17" s="539">
        <f>IF($D$9="Flat Oval",IF(OR($N$11="",ISTEXT($N$9),ISTEXT($N$10)),"",IF(7&lt;=$N$10,IF(3&gt;$N$9,"",IF(((7-1)*$N$9+3)&gt;80,"",IF(INDEX($P$11:$W$20,MOD(((7-1)*$N$9+3)-1,10)+1,INT((((7-1)*$N$9+3)-1)/10)+1)="","",INDEX($P$11:$W$20,MOD(((7-1)*$N$9+3)-1,10)+1,INT((((7-1)*$N$9+3)-1)/10)+1)))),IF(AND(7=$N$10+1,3&lt;=$O$9),IF(($N$9*$N$10+3)&gt;80,"",IF(INDEX($P$11:$W$20,MOD(($N$9*$N$10+3)-1,10)+1,INT((($N$9*$N$10+3)-1)/10)+1)="","",INDEX($P$11:$W$20,MOD(($N$9*$N$10+3)-1,10)+1,INT((($N$9*$N$10+3)-1)/10)+1))),""))),IF($N$11="","",IF(OR(ISTEXT($N$9),ISTEXT($N$10),ISTEXT($N$11)),"",IF(OR(3&gt;$N$9,7&gt;$N$10,((7-1)*$N$9+3)&gt;$N$11),"",IF(INDEX($P$11:$W$20,MOD(((7-1)*$N$9+3)-1,10)+1,INT((((7-1)*$N$9+3)-1)/10)+1)="","",INDEX($P$11:$W$20,MOD(((7-1)*$N$9+3)-1,10)+1,INT((((7-1)*$N$9+3)-1)/10)+1))))))</f>
        <v/>
      </c>
      <c r="G17" s="539">
        <f>IF($D$9="Flat Oval",IF(OR($N$11="",ISTEXT($N$9),ISTEXT($N$10)),"",IF(7&lt;=$N$10,IF(4&gt;$N$9,"",IF(((7-1)*$N$9+4)&gt;80,"",IF(INDEX($P$11:$W$20,MOD(((7-1)*$N$9+4)-1,10)+1,INT((((7-1)*$N$9+4)-1)/10)+1)="","",INDEX($P$11:$W$20,MOD(((7-1)*$N$9+4)-1,10)+1,INT((((7-1)*$N$9+4)-1)/10)+1)))),IF(AND(7=$N$10+1,4&lt;=$O$9),IF(($N$9*$N$10+4)&gt;80,"",IF(INDEX($P$11:$W$20,MOD(($N$9*$N$10+4)-1,10)+1,INT((($N$9*$N$10+4)-1)/10)+1)="","",INDEX($P$11:$W$20,MOD(($N$9*$N$10+4)-1,10)+1,INT((($N$9*$N$10+4)-1)/10)+1))),""))),IF($N$11="","",IF(OR(ISTEXT($N$9),ISTEXT($N$10),ISTEXT($N$11)),"",IF(OR(4&gt;$N$9,7&gt;$N$10,((7-1)*$N$9+4)&gt;$N$11),"",IF(INDEX($P$11:$W$20,MOD(((7-1)*$N$9+4)-1,10)+1,INT((((7-1)*$N$9+4)-1)/10)+1)="","",INDEX($P$11:$W$20,MOD(((7-1)*$N$9+4)-1,10)+1,INT((((7-1)*$N$9+4)-1)/10)+1))))))</f>
        <v/>
      </c>
      <c r="H17" s="539">
        <f>IF($D$9="Flat Oval",IF(OR($N$11="",ISTEXT($N$9),ISTEXT($N$10)),"",IF(7&lt;=$N$10,IF(5&gt;$N$9,"",IF(((7-1)*$N$9+5)&gt;80,"",IF(INDEX($P$11:$W$20,MOD(((7-1)*$N$9+5)-1,10)+1,INT((((7-1)*$N$9+5)-1)/10)+1)="","",INDEX($P$11:$W$20,MOD(((7-1)*$N$9+5)-1,10)+1,INT((((7-1)*$N$9+5)-1)/10)+1)))),IF(AND(7=$N$10+1,5&lt;=$O$9),IF(($N$9*$N$10+5)&gt;80,"",IF(INDEX($P$11:$W$20,MOD(($N$9*$N$10+5)-1,10)+1,INT((($N$9*$N$10+5)-1)/10)+1)="","",INDEX($P$11:$W$20,MOD(($N$9*$N$10+5)-1,10)+1,INT((($N$9*$N$10+5)-1)/10)+1))),""))),IF($N$11="","",IF(OR(ISTEXT($N$9),ISTEXT($N$10),ISTEXT($N$11)),"",IF(OR(5&gt;$N$9,7&gt;$N$10,((7-1)*$N$9+5)&gt;$N$11),"",IF(INDEX($P$11:$W$20,MOD(((7-1)*$N$9+5)-1,10)+1,INT((((7-1)*$N$9+5)-1)/10)+1)="","",INDEX($P$11:$W$20,MOD(((7-1)*$N$9+5)-1,10)+1,INT((((7-1)*$N$9+5)-1)/10)+1))))))</f>
        <v/>
      </c>
      <c r="I17" s="539">
        <f>IF($D$9="Flat Oval",IF(OR($N$11="",ISTEXT($N$9),ISTEXT($N$10)),"",IF(7&lt;=$N$10,IF(6&gt;$N$9,"",IF(((7-1)*$N$9+6)&gt;80,"",IF(INDEX($P$11:$W$20,MOD(((7-1)*$N$9+6)-1,10)+1,INT((((7-1)*$N$9+6)-1)/10)+1)="","",INDEX($P$11:$W$20,MOD(((7-1)*$N$9+6)-1,10)+1,INT((((7-1)*$N$9+6)-1)/10)+1)))),IF(AND(7=$N$10+1,6&lt;=$O$9),IF(($N$9*$N$10+6)&gt;80,"",IF(INDEX($P$11:$W$20,MOD(($N$9*$N$10+6)-1,10)+1,INT((($N$9*$N$10+6)-1)/10)+1)="","",INDEX($P$11:$W$20,MOD(($N$9*$N$10+6)-1,10)+1,INT((($N$9*$N$10+6)-1)/10)+1))),""))),IF($N$11="","",IF(OR(ISTEXT($N$9),ISTEXT($N$10),ISTEXT($N$11)),"",IF(OR(6&gt;$N$9,7&gt;$N$10,((7-1)*$N$9+6)&gt;$N$11),"",IF(INDEX($P$11:$W$20,MOD(((7-1)*$N$9+6)-1,10)+1,INT((((7-1)*$N$9+6)-1)/10)+1)="","",INDEX($P$11:$W$20,MOD(((7-1)*$N$9+6)-1,10)+1,INT((((7-1)*$N$9+6)-1)/10)+1))))))</f>
        <v/>
      </c>
      <c r="J17" s="539">
        <f>IF($D$9="Flat Oval",IF(OR($N$11="",ISTEXT($N$9),ISTEXT($N$10)),"",IF(7&lt;=$N$10,IF(7&gt;$N$9,"",IF(((7-1)*$N$9+7)&gt;80,"",IF(INDEX($P$11:$W$20,MOD(((7-1)*$N$9+7)-1,10)+1,INT((((7-1)*$N$9+7)-1)/10)+1)="","",INDEX($P$11:$W$20,MOD(((7-1)*$N$9+7)-1,10)+1,INT((((7-1)*$N$9+7)-1)/10)+1)))),IF(AND(7=$N$10+1,7&lt;=$O$9),IF(($N$9*$N$10+7)&gt;80,"",IF(INDEX($P$11:$W$20,MOD(($N$9*$N$10+7)-1,10)+1,INT((($N$9*$N$10+7)-1)/10)+1)="","",INDEX($P$11:$W$20,MOD(($N$9*$N$10+7)-1,10)+1,INT((($N$9*$N$10+7)-1)/10)+1))),""))),IF($N$11="","",IF(OR(ISTEXT($N$9),ISTEXT($N$10),ISTEXT($N$11)),"",IF(OR(7&gt;$N$9,7&gt;$N$10,((7-1)*$N$9+7)&gt;$N$11),"",IF(INDEX($P$11:$W$20,MOD(((7-1)*$N$9+7)-1,10)+1,INT((((7-1)*$N$9+7)-1)/10)+1)="","",INDEX($P$11:$W$20,MOD(((7-1)*$N$9+7)-1,10)+1,INT((((7-1)*$N$9+7)-1)/10)+1))))))</f>
        <v/>
      </c>
      <c r="K17" s="539">
        <f>IF($D$9="Flat Oval",IF(OR($N$11="",ISTEXT($N$9),ISTEXT($N$10)),"",IF(7&lt;=$N$10,IF(8&gt;$N$9,"",IF(((7-1)*$N$9+8)&gt;80,"",IF(INDEX($P$11:$W$20,MOD(((7-1)*$N$9+8)-1,10)+1,INT((((7-1)*$N$9+8)-1)/10)+1)="","",INDEX($P$11:$W$20,MOD(((7-1)*$N$9+8)-1,10)+1,INT((((7-1)*$N$9+8)-1)/10)+1)))),IF(AND(7=$N$10+1,8&lt;=$O$9),IF(($N$9*$N$10+8)&gt;80,"",IF(INDEX($P$11:$W$20,MOD(($N$9*$N$10+8)-1,10)+1,INT((($N$9*$N$10+8)-1)/10)+1)="","",INDEX($P$11:$W$20,MOD(($N$9*$N$10+8)-1,10)+1,INT((($N$9*$N$10+8)-1)/10)+1))),""))),IF($N$11="","",IF(OR(ISTEXT($N$9),ISTEXT($N$10),ISTEXT($N$11)),"",IF(OR(8&gt;$N$9,7&gt;$N$10,((7-1)*$N$9+8)&gt;$N$11),"",IF(INDEX($P$11:$W$20,MOD(((7-1)*$N$9+8)-1,10)+1,INT((((7-1)*$N$9+8)-1)/10)+1)="","",INDEX($P$11:$W$20,MOD(((7-1)*$N$9+8)-1,10)+1,INT((((7-1)*$N$9+8)-1)/10)+1))))))</f>
        <v/>
      </c>
      <c r="L17" s="539">
        <f>IF($D$9="Flat Oval",IF(OR($N$11="",ISTEXT($N$9),ISTEXT($N$10)),"",IF(7&lt;=$N$10,IF(9&gt;$N$9,"",IF(((7-1)*$N$9+9)&gt;80,"",IF(INDEX($P$11:$W$20,MOD(((7-1)*$N$9+9)-1,10)+1,INT((((7-1)*$N$9+9)-1)/10)+1)="","",INDEX($P$11:$W$20,MOD(((7-1)*$N$9+9)-1,10)+1,INT((((7-1)*$N$9+9)-1)/10)+1)))),IF(AND(7=$N$10+1,9&lt;=$O$9),IF(($N$9*$N$10+9)&gt;80,"",IF(INDEX($P$11:$W$20,MOD(($N$9*$N$10+9)-1,10)+1,INT((($N$9*$N$10+9)-1)/10)+1)="","",INDEX($P$11:$W$20,MOD(($N$9*$N$10+9)-1,10)+1,INT((($N$9*$N$10+9)-1)/10)+1))),""))),IF($N$11="","",IF(OR(ISTEXT($N$9),ISTEXT($N$10),ISTEXT($N$11)),"",IF(OR(9&gt;$N$9,7&gt;$N$10,((7-1)*$N$9+9)&gt;$N$11),"",IF(INDEX($P$11:$W$20,MOD(((7-1)*$N$9+9)-1,10)+1,INT((((7-1)*$N$9+9)-1)/10)+1)="","",INDEX($P$11:$W$20,MOD(((7-1)*$N$9+9)-1,10)+1,INT((((7-1)*$N$9+9)-1)/10)+1))))))</f>
        <v/>
      </c>
      <c r="M17" s="539">
        <f>IF($D$9="Flat Oval",IF(OR($N$11="",ISTEXT($N$9),ISTEXT($N$10)),"",IF(7&lt;=$N$10,IF(10&gt;$N$9,"",IF(((7-1)*$N$9+10)&gt;80,"",IF(INDEX($P$11:$W$20,MOD(((7-1)*$N$9+10)-1,10)+1,INT((((7-1)*$N$9+10)-1)/10)+1)="","",INDEX($P$11:$W$20,MOD(((7-1)*$N$9+10)-1,10)+1,INT((((7-1)*$N$9+10)-1)/10)+1)))),IF(AND(7=$N$10+1,10&lt;=$O$9),IF(($N$9*$N$10+10)&gt;80,"",IF(INDEX($P$11:$W$20,MOD(($N$9*$N$10+10)-1,10)+1,INT((($N$9*$N$10+10)-1)/10)+1)="","",INDEX($P$11:$W$20,MOD(($N$9*$N$10+10)-1,10)+1,INT((($N$9*$N$10+10)-1)/10)+1))),""))),IF($N$11="","",IF(OR(ISTEXT($N$9),ISTEXT($N$10),ISTEXT($N$11)),"",IF(OR(10&gt;$N$9,7&gt;$N$10,((7-1)*$N$9+10)&gt;$N$11),"",IF(INDEX($P$11:$W$20,MOD(((7-1)*$N$9+10)-1,10)+1,INT((((7-1)*$N$9+10)-1)/10)+1)="","",INDEX($P$11:$W$20,MOD(((7-1)*$N$9+10)-1,10)+1,INT((((7-1)*$N$9+10)-1)/10)+1))))))</f>
        <v/>
      </c>
      <c r="P17" s="540" t="n"/>
      <c r="Q17" s="540" t="n"/>
      <c r="R17" s="540" t="n"/>
      <c r="S17" s="540" t="n"/>
      <c r="T17" s="540" t="n"/>
      <c r="U17" s="540" t="n"/>
      <c r="V17" s="540" t="n"/>
      <c r="W17" s="540" t="n"/>
    </row>
    <row r="18" ht="13.35" customHeight="1" s="162">
      <c r="B18" s="537">
        <f>IF($D$9="Flat Oval",IF(OR($N$10="",ISTEXT($N$10)),"",IF(8&lt;=$N$10,ROUND((8-0.5)*$I$9/$N$10,1),IF(8=$N$10+1,"Ends",""))),IF(OR($D$9="",$G$9=""),"",IF($D$9="Round",IF(8=1,"Axis 1 (0°)",IF(8=2,"Axis 2 (90°)","")),IF(ISTEXT($N$10),"",IF(8&gt;$N$10,"",IF(ISTEXT($I$9),"",ROUND((8-0.5)*$I$9/$N$10,1)))))))</f>
        <v/>
      </c>
      <c r="C18" s="538" t="n"/>
      <c r="D18" s="539">
        <f>IF($D$9="Flat Oval",IF(OR($N$11="",ISTEXT($N$9),ISTEXT($N$10)),"",IF(8&lt;=$N$10,IF(1&gt;$N$9,"",IF(((8-1)*$N$9+1)&gt;80,"",IF(INDEX($P$11:$W$20,MOD(((8-1)*$N$9+1)-1,10)+1,INT((((8-1)*$N$9+1)-1)/10)+1)="","",INDEX($P$11:$W$20,MOD(((8-1)*$N$9+1)-1,10)+1,INT((((8-1)*$N$9+1)-1)/10)+1)))),IF(AND(8=$N$10+1,1&lt;=$O$9),IF(($N$9*$N$10+1)&gt;80,"",IF(INDEX($P$11:$W$20,MOD(($N$9*$N$10+1)-1,10)+1,INT((($N$9*$N$10+1)-1)/10)+1)="","",INDEX($P$11:$W$20,MOD(($N$9*$N$10+1)-1,10)+1,INT((($N$9*$N$10+1)-1)/10)+1))),""))),IF($N$11="","",IF(OR(ISTEXT($N$9),ISTEXT($N$10),ISTEXT($N$11)),"",IF(OR(1&gt;$N$9,8&gt;$N$10,((8-1)*$N$9+1)&gt;$N$11),"",IF(INDEX($P$11:$W$20,MOD(((8-1)*$N$9+1)-1,10)+1,INT((((8-1)*$N$9+1)-1)/10)+1)="","",INDEX($P$11:$W$20,MOD(((8-1)*$N$9+1)-1,10)+1,INT((((8-1)*$N$9+1)-1)/10)+1))))))</f>
        <v/>
      </c>
      <c r="E18" s="539">
        <f>IF($D$9="Flat Oval",IF(OR($N$11="",ISTEXT($N$9),ISTEXT($N$10)),"",IF(8&lt;=$N$10,IF(2&gt;$N$9,"",IF(((8-1)*$N$9+2)&gt;80,"",IF(INDEX($P$11:$W$20,MOD(((8-1)*$N$9+2)-1,10)+1,INT((((8-1)*$N$9+2)-1)/10)+1)="","",INDEX($P$11:$W$20,MOD(((8-1)*$N$9+2)-1,10)+1,INT((((8-1)*$N$9+2)-1)/10)+1)))),IF(AND(8=$N$10+1,2&lt;=$O$9),IF(($N$9*$N$10+2)&gt;80,"",IF(INDEX($P$11:$W$20,MOD(($N$9*$N$10+2)-1,10)+1,INT((($N$9*$N$10+2)-1)/10)+1)="","",INDEX($P$11:$W$20,MOD(($N$9*$N$10+2)-1,10)+1,INT((($N$9*$N$10+2)-1)/10)+1))),""))),IF($N$11="","",IF(OR(ISTEXT($N$9),ISTEXT($N$10),ISTEXT($N$11)),"",IF(OR(2&gt;$N$9,8&gt;$N$10,((8-1)*$N$9+2)&gt;$N$11),"",IF(INDEX($P$11:$W$20,MOD(((8-1)*$N$9+2)-1,10)+1,INT((((8-1)*$N$9+2)-1)/10)+1)="","",INDEX($P$11:$W$20,MOD(((8-1)*$N$9+2)-1,10)+1,INT((((8-1)*$N$9+2)-1)/10)+1))))))</f>
        <v/>
      </c>
      <c r="F18" s="539">
        <f>IF($D$9="Flat Oval",IF(OR($N$11="",ISTEXT($N$9),ISTEXT($N$10)),"",IF(8&lt;=$N$10,IF(3&gt;$N$9,"",IF(((8-1)*$N$9+3)&gt;80,"",IF(INDEX($P$11:$W$20,MOD(((8-1)*$N$9+3)-1,10)+1,INT((((8-1)*$N$9+3)-1)/10)+1)="","",INDEX($P$11:$W$20,MOD(((8-1)*$N$9+3)-1,10)+1,INT((((8-1)*$N$9+3)-1)/10)+1)))),IF(AND(8=$N$10+1,3&lt;=$O$9),IF(($N$9*$N$10+3)&gt;80,"",IF(INDEX($P$11:$W$20,MOD(($N$9*$N$10+3)-1,10)+1,INT((($N$9*$N$10+3)-1)/10)+1)="","",INDEX($P$11:$W$20,MOD(($N$9*$N$10+3)-1,10)+1,INT((($N$9*$N$10+3)-1)/10)+1))),""))),IF($N$11="","",IF(OR(ISTEXT($N$9),ISTEXT($N$10),ISTEXT($N$11)),"",IF(OR(3&gt;$N$9,8&gt;$N$10,((8-1)*$N$9+3)&gt;$N$11),"",IF(INDEX($P$11:$W$20,MOD(((8-1)*$N$9+3)-1,10)+1,INT((((8-1)*$N$9+3)-1)/10)+1)="","",INDEX($P$11:$W$20,MOD(((8-1)*$N$9+3)-1,10)+1,INT((((8-1)*$N$9+3)-1)/10)+1))))))</f>
        <v/>
      </c>
      <c r="G18" s="539">
        <f>IF($D$9="Flat Oval",IF(OR($N$11="",ISTEXT($N$9),ISTEXT($N$10)),"",IF(8&lt;=$N$10,IF(4&gt;$N$9,"",IF(((8-1)*$N$9+4)&gt;80,"",IF(INDEX($P$11:$W$20,MOD(((8-1)*$N$9+4)-1,10)+1,INT((((8-1)*$N$9+4)-1)/10)+1)="","",INDEX($P$11:$W$20,MOD(((8-1)*$N$9+4)-1,10)+1,INT((((8-1)*$N$9+4)-1)/10)+1)))),IF(AND(8=$N$10+1,4&lt;=$O$9),IF(($N$9*$N$10+4)&gt;80,"",IF(INDEX($P$11:$W$20,MOD(($N$9*$N$10+4)-1,10)+1,INT((($N$9*$N$10+4)-1)/10)+1)="","",INDEX($P$11:$W$20,MOD(($N$9*$N$10+4)-1,10)+1,INT((($N$9*$N$10+4)-1)/10)+1))),""))),IF($N$11="","",IF(OR(ISTEXT($N$9),ISTEXT($N$10),ISTEXT($N$11)),"",IF(OR(4&gt;$N$9,8&gt;$N$10,((8-1)*$N$9+4)&gt;$N$11),"",IF(INDEX($P$11:$W$20,MOD(((8-1)*$N$9+4)-1,10)+1,INT((((8-1)*$N$9+4)-1)/10)+1)="","",INDEX($P$11:$W$20,MOD(((8-1)*$N$9+4)-1,10)+1,INT((((8-1)*$N$9+4)-1)/10)+1))))))</f>
        <v/>
      </c>
      <c r="H18" s="539">
        <f>IF($D$9="Flat Oval",IF(OR($N$11="",ISTEXT($N$9),ISTEXT($N$10)),"",IF(8&lt;=$N$10,IF(5&gt;$N$9,"",IF(((8-1)*$N$9+5)&gt;80,"",IF(INDEX($P$11:$W$20,MOD(((8-1)*$N$9+5)-1,10)+1,INT((((8-1)*$N$9+5)-1)/10)+1)="","",INDEX($P$11:$W$20,MOD(((8-1)*$N$9+5)-1,10)+1,INT((((8-1)*$N$9+5)-1)/10)+1)))),IF(AND(8=$N$10+1,5&lt;=$O$9),IF(($N$9*$N$10+5)&gt;80,"",IF(INDEX($P$11:$W$20,MOD(($N$9*$N$10+5)-1,10)+1,INT((($N$9*$N$10+5)-1)/10)+1)="","",INDEX($P$11:$W$20,MOD(($N$9*$N$10+5)-1,10)+1,INT((($N$9*$N$10+5)-1)/10)+1))),""))),IF($N$11="","",IF(OR(ISTEXT($N$9),ISTEXT($N$10),ISTEXT($N$11)),"",IF(OR(5&gt;$N$9,8&gt;$N$10,((8-1)*$N$9+5)&gt;$N$11),"",IF(INDEX($P$11:$W$20,MOD(((8-1)*$N$9+5)-1,10)+1,INT((((8-1)*$N$9+5)-1)/10)+1)="","",INDEX($P$11:$W$20,MOD(((8-1)*$N$9+5)-1,10)+1,INT((((8-1)*$N$9+5)-1)/10)+1))))))</f>
        <v/>
      </c>
      <c r="I18" s="539">
        <f>IF($D$9="Flat Oval",IF(OR($N$11="",ISTEXT($N$9),ISTEXT($N$10)),"",IF(8&lt;=$N$10,IF(6&gt;$N$9,"",IF(((8-1)*$N$9+6)&gt;80,"",IF(INDEX($P$11:$W$20,MOD(((8-1)*$N$9+6)-1,10)+1,INT((((8-1)*$N$9+6)-1)/10)+1)="","",INDEX($P$11:$W$20,MOD(((8-1)*$N$9+6)-1,10)+1,INT((((8-1)*$N$9+6)-1)/10)+1)))),IF(AND(8=$N$10+1,6&lt;=$O$9),IF(($N$9*$N$10+6)&gt;80,"",IF(INDEX($P$11:$W$20,MOD(($N$9*$N$10+6)-1,10)+1,INT((($N$9*$N$10+6)-1)/10)+1)="","",INDEX($P$11:$W$20,MOD(($N$9*$N$10+6)-1,10)+1,INT((($N$9*$N$10+6)-1)/10)+1))),""))),IF($N$11="","",IF(OR(ISTEXT($N$9),ISTEXT($N$10),ISTEXT($N$11)),"",IF(OR(6&gt;$N$9,8&gt;$N$10,((8-1)*$N$9+6)&gt;$N$11),"",IF(INDEX($P$11:$W$20,MOD(((8-1)*$N$9+6)-1,10)+1,INT((((8-1)*$N$9+6)-1)/10)+1)="","",INDEX($P$11:$W$20,MOD(((8-1)*$N$9+6)-1,10)+1,INT((((8-1)*$N$9+6)-1)/10)+1))))))</f>
        <v/>
      </c>
      <c r="J18" s="539">
        <f>IF($D$9="Flat Oval",IF(OR($N$11="",ISTEXT($N$9),ISTEXT($N$10)),"",IF(8&lt;=$N$10,IF(7&gt;$N$9,"",IF(((8-1)*$N$9+7)&gt;80,"",IF(INDEX($P$11:$W$20,MOD(((8-1)*$N$9+7)-1,10)+1,INT((((8-1)*$N$9+7)-1)/10)+1)="","",INDEX($P$11:$W$20,MOD(((8-1)*$N$9+7)-1,10)+1,INT((((8-1)*$N$9+7)-1)/10)+1)))),IF(AND(8=$N$10+1,7&lt;=$O$9),IF(($N$9*$N$10+7)&gt;80,"",IF(INDEX($P$11:$W$20,MOD(($N$9*$N$10+7)-1,10)+1,INT((($N$9*$N$10+7)-1)/10)+1)="","",INDEX($P$11:$W$20,MOD(($N$9*$N$10+7)-1,10)+1,INT((($N$9*$N$10+7)-1)/10)+1))),""))),IF($N$11="","",IF(OR(ISTEXT($N$9),ISTEXT($N$10),ISTEXT($N$11)),"",IF(OR(7&gt;$N$9,8&gt;$N$10,((8-1)*$N$9+7)&gt;$N$11),"",IF(INDEX($P$11:$W$20,MOD(((8-1)*$N$9+7)-1,10)+1,INT((((8-1)*$N$9+7)-1)/10)+1)="","",INDEX($P$11:$W$20,MOD(((8-1)*$N$9+7)-1,10)+1,INT((((8-1)*$N$9+7)-1)/10)+1))))))</f>
        <v/>
      </c>
      <c r="K18" s="539">
        <f>IF($D$9="Flat Oval",IF(OR($N$11="",ISTEXT($N$9),ISTEXT($N$10)),"",IF(8&lt;=$N$10,IF(8&gt;$N$9,"",IF(((8-1)*$N$9+8)&gt;80,"",IF(INDEX($P$11:$W$20,MOD(((8-1)*$N$9+8)-1,10)+1,INT((((8-1)*$N$9+8)-1)/10)+1)="","",INDEX($P$11:$W$20,MOD(((8-1)*$N$9+8)-1,10)+1,INT((((8-1)*$N$9+8)-1)/10)+1)))),IF(AND(8=$N$10+1,8&lt;=$O$9),IF(($N$9*$N$10+8)&gt;80,"",IF(INDEX($P$11:$W$20,MOD(($N$9*$N$10+8)-1,10)+1,INT((($N$9*$N$10+8)-1)/10)+1)="","",INDEX($P$11:$W$20,MOD(($N$9*$N$10+8)-1,10)+1,INT((($N$9*$N$10+8)-1)/10)+1))),""))),IF($N$11="","",IF(OR(ISTEXT($N$9),ISTEXT($N$10),ISTEXT($N$11)),"",IF(OR(8&gt;$N$9,8&gt;$N$10,((8-1)*$N$9+8)&gt;$N$11),"",IF(INDEX($P$11:$W$20,MOD(((8-1)*$N$9+8)-1,10)+1,INT((((8-1)*$N$9+8)-1)/10)+1)="","",INDEX($P$11:$W$20,MOD(((8-1)*$N$9+8)-1,10)+1,INT((((8-1)*$N$9+8)-1)/10)+1))))))</f>
        <v/>
      </c>
      <c r="L18" s="539">
        <f>IF($D$9="Flat Oval",IF(OR($N$11="",ISTEXT($N$9),ISTEXT($N$10)),"",IF(8&lt;=$N$10,IF(9&gt;$N$9,"",IF(((8-1)*$N$9+9)&gt;80,"",IF(INDEX($P$11:$W$20,MOD(((8-1)*$N$9+9)-1,10)+1,INT((((8-1)*$N$9+9)-1)/10)+1)="","",INDEX($P$11:$W$20,MOD(((8-1)*$N$9+9)-1,10)+1,INT((((8-1)*$N$9+9)-1)/10)+1)))),IF(AND(8=$N$10+1,9&lt;=$O$9),IF(($N$9*$N$10+9)&gt;80,"",IF(INDEX($P$11:$W$20,MOD(($N$9*$N$10+9)-1,10)+1,INT((($N$9*$N$10+9)-1)/10)+1)="","",INDEX($P$11:$W$20,MOD(($N$9*$N$10+9)-1,10)+1,INT((($N$9*$N$10+9)-1)/10)+1))),""))),IF($N$11="","",IF(OR(ISTEXT($N$9),ISTEXT($N$10),ISTEXT($N$11)),"",IF(OR(9&gt;$N$9,8&gt;$N$10,((8-1)*$N$9+9)&gt;$N$11),"",IF(INDEX($P$11:$W$20,MOD(((8-1)*$N$9+9)-1,10)+1,INT((((8-1)*$N$9+9)-1)/10)+1)="","",INDEX($P$11:$W$20,MOD(((8-1)*$N$9+9)-1,10)+1,INT((((8-1)*$N$9+9)-1)/10)+1))))))</f>
        <v/>
      </c>
      <c r="M18" s="539">
        <f>IF($D$9="Flat Oval",IF(OR($N$11="",ISTEXT($N$9),ISTEXT($N$10)),"",IF(8&lt;=$N$10,IF(10&gt;$N$9,"",IF(((8-1)*$N$9+10)&gt;80,"",IF(INDEX($P$11:$W$20,MOD(((8-1)*$N$9+10)-1,10)+1,INT((((8-1)*$N$9+10)-1)/10)+1)="","",INDEX($P$11:$W$20,MOD(((8-1)*$N$9+10)-1,10)+1,INT((((8-1)*$N$9+10)-1)/10)+1)))),IF(AND(8=$N$10+1,10&lt;=$O$9),IF(($N$9*$N$10+10)&gt;80,"",IF(INDEX($P$11:$W$20,MOD(($N$9*$N$10+10)-1,10)+1,INT((($N$9*$N$10+10)-1)/10)+1)="","",INDEX($P$11:$W$20,MOD(($N$9*$N$10+10)-1,10)+1,INT((($N$9*$N$10+10)-1)/10)+1))),""))),IF($N$11="","",IF(OR(ISTEXT($N$9),ISTEXT($N$10),ISTEXT($N$11)),"",IF(OR(10&gt;$N$9,8&gt;$N$10,((8-1)*$N$9+10)&gt;$N$11),"",IF(INDEX($P$11:$W$20,MOD(((8-1)*$N$9+10)-1,10)+1,INT((((8-1)*$N$9+10)-1)/10)+1)="","",INDEX($P$11:$W$20,MOD(((8-1)*$N$9+10)-1,10)+1,INT((((8-1)*$N$9+10)-1)/10)+1))))))</f>
        <v/>
      </c>
      <c r="P18" s="540" t="n"/>
      <c r="Q18" s="540" t="n"/>
      <c r="R18" s="540" t="n"/>
      <c r="S18" s="540" t="n"/>
      <c r="T18" s="540" t="n"/>
      <c r="U18" s="540" t="n"/>
      <c r="V18" s="540" t="n"/>
      <c r="W18" s="540" t="n"/>
    </row>
    <row r="19" ht="13.35" customHeight="1" s="162">
      <c r="P19" s="540" t="n"/>
      <c r="Q19" s="540" t="n"/>
      <c r="R19" s="540" t="n"/>
      <c r="S19" s="540" t="n"/>
      <c r="T19" s="540" t="n"/>
      <c r="U19" s="540" t="n"/>
      <c r="V19" s="540" t="n"/>
      <c r="W19" s="540" t="n"/>
    </row>
    <row r="20" ht="13.35" customHeight="1" s="162">
      <c r="B20" s="188" t="inlineStr">
        <is>
          <t>Airflow Traverse Measurement</t>
        </is>
      </c>
      <c r="C20" s="174" t="n"/>
      <c r="D20" s="174" t="n"/>
      <c r="E20" s="174" t="n"/>
      <c r="F20" s="174" t="n"/>
      <c r="G20" s="174" t="n"/>
      <c r="H20" s="173" t="n"/>
      <c r="I20" s="194" t="inlineStr">
        <is>
          <t>Design CFM</t>
        </is>
      </c>
      <c r="J20" s="188" t="inlineStr">
        <is>
          <t>Initial</t>
        </is>
      </c>
      <c r="K20" s="173" t="n"/>
      <c r="L20" s="188" t="inlineStr">
        <is>
          <t>Final</t>
        </is>
      </c>
      <c r="M20" s="173" t="n"/>
      <c r="P20" s="540" t="n"/>
      <c r="Q20" s="540" t="n"/>
      <c r="R20" s="540" t="n"/>
      <c r="S20" s="540" t="n"/>
      <c r="T20" s="540" t="n"/>
      <c r="U20" s="540" t="n"/>
      <c r="V20" s="540" t="n"/>
      <c r="W20" s="540" t="n"/>
    </row>
    <row r="21" ht="13.35" customHeight="1" s="162">
      <c r="B21" s="153" t="inlineStr">
        <is>
          <t xml:space="preserve">Point </t>
        </is>
      </c>
      <c r="C21" s="188" t="inlineStr">
        <is>
          <t>Area Served</t>
        </is>
      </c>
      <c r="D21" s="174" t="n"/>
      <c r="E21" s="173" t="n"/>
      <c r="F21" s="188" t="inlineStr">
        <is>
          <t>Size</t>
        </is>
      </c>
      <c r="G21" s="173" t="n"/>
      <c r="H21" s="188" t="inlineStr">
        <is>
          <t>Ak</t>
        </is>
      </c>
      <c r="I21" s="440" t="n"/>
      <c r="J21" s="188" t="inlineStr">
        <is>
          <t>VEL</t>
        </is>
      </c>
      <c r="K21" s="188" t="inlineStr">
        <is>
          <t>CFM</t>
        </is>
      </c>
      <c r="L21" s="188" t="inlineStr">
        <is>
          <t>VEL</t>
        </is>
      </c>
      <c r="M21" s="188" t="inlineStr">
        <is>
          <t>CFM</t>
        </is>
      </c>
    </row>
    <row r="22" ht="13.35" customHeight="1" s="162">
      <c r="B22" s="31" t="inlineStr">
        <is>
          <t>T-2</t>
        </is>
      </c>
      <c r="C22" s="307" t="n"/>
      <c r="D22" s="174" t="n"/>
      <c r="E22" s="173" t="n"/>
      <c r="F22" s="307">
        <f>IF($D$24="Flat Oval",IF(OR($G$24="",$I$24=""),"",$G$24&amp;""" x "&amp;$I$24&amp;""" oval"),IF($G$24="","",IF($D$24="Round",$G$24&amp;""" dia",$G$24&amp;""" x "&amp;$I$24&amp;"""")))</f>
        <v/>
      </c>
      <c r="G22" s="173" t="n"/>
      <c r="H22" s="525">
        <f>IF($D$24="Flat Oval",IF(OR($G$24="",$I$24=""),"",IF(OR(ISTEXT($G$24),ISTEXT($I$24)),"",ROUND(((($G$24-2*N($K$24))-($I$24-2*N($K$24)))*($I$24-2*N($K$24))+PI()*(($I$24-2*N($K$24))/2)^2)/144,3))),IF(OR($D$24="",$G$24=""),"",IF($D$24="Round",IF(ISTEXT($G$24),"",ROUND(PI()*(($G$24-2*N($K$24))/2)^2/144,3)),IF($I$24="","",IF(OR(ISTEXT($G$24),ISTEXT($I$24)),"",ROUND(($G$24-2*N($K$24))*($I$24-2*N($K$24))/144,3))))))</f>
        <v/>
      </c>
      <c r="I22" s="189" t="n"/>
      <c r="J22" s="189" t="n"/>
      <c r="K22" s="189">
        <f>IF(N(J22)*N(H22)=0,"",ROUND(N(J22)*N(H22),0))</f>
        <v/>
      </c>
      <c r="L22" s="189">
        <f>IF($D$24="Flat Oval",IF(OR($O$25="",$O$26="",N($O$27)+N($O$28)=0),"",ROUND(($O$25*$O$27+$O$26*$O$28)/($O$27+$O$28),0)),IF(COUNT(D26:M33)=0,"",ROUND(AVERAGE(D26:M33),0)))</f>
        <v/>
      </c>
      <c r="M22" s="189">
        <f>IF(N(L22)*N(H22)=0,"",ROUND(N(L22)*N(H22),0))</f>
        <v/>
      </c>
    </row>
    <row r="23" ht="13.35" customHeight="1" s="162">
      <c r="B23" s="188" t="inlineStr">
        <is>
          <t>Instrument</t>
        </is>
      </c>
      <c r="C23" s="173" t="n"/>
      <c r="D23" s="196" t="n"/>
      <c r="E23" s="174" t="n"/>
      <c r="F23" s="174" t="n"/>
      <c r="G23" s="173" t="n"/>
      <c r="H23" s="188" t="inlineStr">
        <is>
          <t>Duct Static Pressure</t>
        </is>
      </c>
      <c r="I23" s="174" t="n"/>
      <c r="J23" s="173" t="n"/>
      <c r="K23" s="53" t="n"/>
      <c r="L23" s="188" t="inlineStr">
        <is>
          <t>Temp</t>
        </is>
      </c>
      <c r="M23" s="52" t="n"/>
      <c r="N23" s="51" t="n"/>
    </row>
    <row r="24" ht="13.35" customHeight="1" s="162">
      <c r="B24" s="526" t="inlineStr">
        <is>
          <t>Duct shape:</t>
        </is>
      </c>
      <c r="C24" s="173" t="n"/>
      <c r="D24" s="527" t="n"/>
      <c r="E24" s="173" t="n"/>
      <c r="F24" s="528" t="inlineStr">
        <is>
          <t>W / Dia (in)</t>
        </is>
      </c>
      <c r="G24" s="529" t="n"/>
      <c r="H24" s="526" t="inlineStr">
        <is>
          <t>H (in)</t>
        </is>
      </c>
      <c r="I24" s="530" t="n"/>
      <c r="J24" s="531" t="inlineStr">
        <is>
          <t>Liner (in)</t>
        </is>
      </c>
      <c r="K24" s="532" t="n"/>
      <c r="L24" s="526" t="inlineStr">
        <is>
          <t>Points</t>
        </is>
      </c>
      <c r="M24" s="533">
        <f>IF($D$24="Flat Oval",IF($N$26="","",$N$24&amp;"x"&amp;$N$25&amp;"+"&amp;$O$24&amp;" ends"),IF($N$24="","",IF($D$24="Round",$N$24&amp;" x 2 axes",IF($N$25="","",$N$24&amp;" x "&amp;$N$25))))</f>
        <v/>
      </c>
      <c r="N24" s="534">
        <f>IF($D$24="Flat Oval",IF(OR($G$24="",$I$24=""),"",IF(OR(ISTEXT($G$24),ISTEXT($I$24)),"",IF($G$24-$I$24&lt;12,2,MIN(10,MAX(3,ROUNDUP(($G$24-$I$24)/6,0)))))),IF(OR($D$24="",$G$24=""),"",IF($D$24="Round",IF(ISTEXT($G$24),"",IF($G$24&lt;=9,6,IF($G$24&lt;=12,8,10))),IF(ISTEXT($G$24),"",IF($G$24&lt;12,2,MIN(10,MAX(3,ROUNDUP($G$24/6,0))))))))</f>
        <v/>
      </c>
      <c r="O24">
        <f>IF(AND($D$24="Flat Oval",NOT(OR($G$24="",$I$24="")),NOT(OR(ISTEXT($G$24),ISTEXT($I$24)))),IF($I$24&lt;=9,6,IF($I$24&lt;=12,8,10)),"")</f>
        <v/>
      </c>
      <c r="P24" s="473" t="inlineStr">
        <is>
          <t>Quick entry – type readings in order (row by row of the grid), down this column then the next:</t>
        </is>
      </c>
    </row>
    <row r="25" ht="13.35" customHeight="1" s="162">
      <c r="B25" s="535" t="inlineStr">
        <is>
          <t>Depth↓ Pos→ (in)</t>
        </is>
      </c>
      <c r="C25" s="414" t="n"/>
      <c r="D25" s="535">
        <f>IF($D$24="Flat Oval",IF(OR($N$24="",ISTEXT($N$24),1&gt;$N$24),"",ROUND((1-0.5)*($G$24-$I$24)/$N$24,1)),IF(ISTEXT($N$24),"",IF(OR($D$24="",$G$24="",1&gt;$N$24),"",IF($D$24="Round",IF(ISTEXT($G$24),"",ROUND(IF(1&lt;=$N$24/2,$G$24/2*(1-SQRT(($N$24-2*1+1)/$N$24)),$G$24-$G$24/2*(1-SQRT(($N$24-2*($N$24-1+1)+1)/$N$24))),1)),IF(ISTEXT($G$24),"",ROUND((1-0.5)*$G$24/$N$24,1))))))</f>
        <v/>
      </c>
      <c r="E25" s="535">
        <f>IF($D$24="Flat Oval",IF(OR($N$24="",ISTEXT($N$24),2&gt;$N$24),"",ROUND((2-0.5)*($G$24-$I$24)/$N$24,1)),IF(ISTEXT($N$24),"",IF(OR($D$24="",$G$24="",2&gt;$N$24),"",IF($D$24="Round",IF(ISTEXT($G$24),"",ROUND(IF(2&lt;=$N$24/2,$G$24/2*(1-SQRT(($N$24-2*2+1)/$N$24)),$G$24-$G$24/2*(1-SQRT(($N$24-2*($N$24-2+1)+1)/$N$24))),1)),IF(ISTEXT($G$24),"",ROUND((2-0.5)*$G$24/$N$24,1))))))</f>
        <v/>
      </c>
      <c r="F25" s="535">
        <f>IF($D$24="Flat Oval",IF(OR($N$24="",ISTEXT($N$24),3&gt;$N$24),"",ROUND((3-0.5)*($G$24-$I$24)/$N$24,1)),IF(ISTEXT($N$24),"",IF(OR($D$24="",$G$24="",3&gt;$N$24),"",IF($D$24="Round",IF(ISTEXT($G$24),"",ROUND(IF(3&lt;=$N$24/2,$G$24/2*(1-SQRT(($N$24-2*3+1)/$N$24)),$G$24-$G$24/2*(1-SQRT(($N$24-2*($N$24-3+1)+1)/$N$24))),1)),IF(ISTEXT($G$24),"",ROUND((3-0.5)*$G$24/$N$24,1))))))</f>
        <v/>
      </c>
      <c r="G25" s="535">
        <f>IF($D$24="Flat Oval",IF(OR($N$24="",ISTEXT($N$24),4&gt;$N$24),"",ROUND((4-0.5)*($G$24-$I$24)/$N$24,1)),IF(ISTEXT($N$24),"",IF(OR($D$24="",$G$24="",4&gt;$N$24),"",IF($D$24="Round",IF(ISTEXT($G$24),"",ROUND(IF(4&lt;=$N$24/2,$G$24/2*(1-SQRT(($N$24-2*4+1)/$N$24)),$G$24-$G$24/2*(1-SQRT(($N$24-2*($N$24-4+1)+1)/$N$24))),1)),IF(ISTEXT($G$24),"",ROUND((4-0.5)*$G$24/$N$24,1))))))</f>
        <v/>
      </c>
      <c r="H25" s="535">
        <f>IF($D$24="Flat Oval",IF(OR($N$24="",ISTEXT($N$24),5&gt;$N$24),"",ROUND((5-0.5)*($G$24-$I$24)/$N$24,1)),IF(ISTEXT($N$24),"",IF(OR($D$24="",$G$24="",5&gt;$N$24),"",IF($D$24="Round",IF(ISTEXT($G$24),"",ROUND(IF(5&lt;=$N$24/2,$G$24/2*(1-SQRT(($N$24-2*5+1)/$N$24)),$G$24-$G$24/2*(1-SQRT(($N$24-2*($N$24-5+1)+1)/$N$24))),1)),IF(ISTEXT($G$24),"",ROUND((5-0.5)*$G$24/$N$24,1))))))</f>
        <v/>
      </c>
      <c r="I25" s="535">
        <f>IF($D$24="Flat Oval",IF(OR($N$24="",ISTEXT($N$24),6&gt;$N$24),"",ROUND((6-0.5)*($G$24-$I$24)/$N$24,1)),IF(ISTEXT($N$24),"",IF(OR($D$24="",$G$24="",6&gt;$N$24),"",IF($D$24="Round",IF(ISTEXT($G$24),"",ROUND(IF(6&lt;=$N$24/2,$G$24/2*(1-SQRT(($N$24-2*6+1)/$N$24)),$G$24-$G$24/2*(1-SQRT(($N$24-2*($N$24-6+1)+1)/$N$24))),1)),IF(ISTEXT($G$24),"",ROUND((6-0.5)*$G$24/$N$24,1))))))</f>
        <v/>
      </c>
      <c r="J25" s="535">
        <f>IF($D$24="Flat Oval",IF(OR($N$24="",ISTEXT($N$24),7&gt;$N$24),"",ROUND((7-0.5)*($G$24-$I$24)/$N$24,1)),IF(ISTEXT($N$24),"",IF(OR($D$24="",$G$24="",7&gt;$N$24),"",IF($D$24="Round",IF(ISTEXT($G$24),"",ROUND(IF(7&lt;=$N$24/2,$G$24/2*(1-SQRT(($N$24-2*7+1)/$N$24)),$G$24-$G$24/2*(1-SQRT(($N$24-2*($N$24-7+1)+1)/$N$24))),1)),IF(ISTEXT($G$24),"",ROUND((7-0.5)*$G$24/$N$24,1))))))</f>
        <v/>
      </c>
      <c r="K25" s="535">
        <f>IF($D$24="Flat Oval",IF(OR($N$24="",ISTEXT($N$24),8&gt;$N$24),"",ROUND((8-0.5)*($G$24-$I$24)/$N$24,1)),IF(ISTEXT($N$24),"",IF(OR($D$24="",$G$24="",8&gt;$N$24),"",IF($D$24="Round",IF(ISTEXT($G$24),"",ROUND(IF(8&lt;=$N$24/2,$G$24/2*(1-SQRT(($N$24-2*8+1)/$N$24)),$G$24-$G$24/2*(1-SQRT(($N$24-2*($N$24-8+1)+1)/$N$24))),1)),IF(ISTEXT($G$24),"",ROUND((8-0.5)*$G$24/$N$24,1))))))</f>
        <v/>
      </c>
      <c r="L25" s="535">
        <f>IF($D$24="Flat Oval",IF(OR($N$24="",ISTEXT($N$24),9&gt;$N$24),"",ROUND((9-0.5)*($G$24-$I$24)/$N$24,1)),IF(ISTEXT($N$24),"",IF(OR($D$24="",$G$24="",9&gt;$N$24),"",IF($D$24="Round",IF(ISTEXT($G$24),"",ROUND(IF(9&lt;=$N$24/2,$G$24/2*(1-SQRT(($N$24-2*9+1)/$N$24)),$G$24-$G$24/2*(1-SQRT(($N$24-2*($N$24-9+1)+1)/$N$24))),1)),IF(ISTEXT($G$24),"",ROUND((9-0.5)*$G$24/$N$24,1))))))</f>
        <v/>
      </c>
      <c r="M25" s="535">
        <f>IF($D$24="Flat Oval",IF(OR($N$24="",ISTEXT($N$24),10&gt;$N$24),"",ROUND((10-0.5)*($G$24-$I$24)/$N$24,1)),IF(ISTEXT($N$24),"",IF(OR($D$24="",$G$24="",10&gt;$N$24),"",IF($D$24="Round",IF(ISTEXT($G$24),"",ROUND(IF(10&lt;=$N$24/2,$G$24/2*(1-SQRT(($N$24-2*10+1)/$N$24)),$G$24-$G$24/2*(1-SQRT(($N$24-2*($N$24-10+1)+1)/$N$24))),1)),IF(ISTEXT($G$24),"",ROUND((10-0.5)*$G$24/$N$24,1))))))</f>
        <v/>
      </c>
      <c r="N25" s="534">
        <f>IF($D$24="Flat Oval",IF(OR($G$24="",$I$24=""),"",IF(OR(ISTEXT($G$24),ISTEXT($I$24)),"",IF($I$24&lt;12,2,MIN(7,MAX(3,ROUNDUP($I$24/6,0)))))),IF(OR($D$24="",$G$24=""),"",IF($D$24="Round",2,IF($I$24="","",IF(ISTEXT($I$24),"",IF($I$24&lt;12,2,MIN(8,MAX(3,ROUNDUP($I$24/6,0)))))))))</f>
        <v/>
      </c>
      <c r="O25">
        <f>IF(OR(NOT($D$24="Flat Oval"),N($N$26)=0),"",IF(COUNT(D26:INDEX(M26:M33,$N$25))=0,"",AVERAGE(D26:INDEX(M26:M33,$N$25))))</f>
        <v/>
      </c>
      <c r="P25" s="536" t="inlineStr">
        <is>
          <t>1–10</t>
        </is>
      </c>
      <c r="Q25" s="536" t="inlineStr">
        <is>
          <t>11–20</t>
        </is>
      </c>
      <c r="R25" s="536" t="inlineStr">
        <is>
          <t>21–30</t>
        </is>
      </c>
      <c r="S25" s="536" t="inlineStr">
        <is>
          <t>31–40</t>
        </is>
      </c>
      <c r="T25" s="536" t="inlineStr">
        <is>
          <t>41–50</t>
        </is>
      </c>
      <c r="U25" s="536" t="inlineStr">
        <is>
          <t>51–60</t>
        </is>
      </c>
      <c r="V25" s="536" t="inlineStr">
        <is>
          <t>61–70</t>
        </is>
      </c>
      <c r="W25" s="536" t="inlineStr">
        <is>
          <t>71–80</t>
        </is>
      </c>
    </row>
    <row r="26" ht="13.35" customHeight="1" s="162">
      <c r="B26" s="537">
        <f>IF($D$24="Flat Oval",IF(OR($N$25="",ISTEXT($N$25)),"",IF(1&lt;=$N$25,ROUND((1-0.5)*$I$24/$N$25,1),IF(1=$N$25+1,"Ends",""))),IF(OR($D$24="",$G$24=""),"",IF($D$24="Round",IF(1=1,"Axis 1 (0°)",IF(1=2,"Axis 2 (90°)","")),IF(ISTEXT($N$25),"",IF(1&gt;$N$25,"",IF(ISTEXT($I$24),"",ROUND((1-0.5)*$I$24/$N$25,1)))))))</f>
        <v/>
      </c>
      <c r="C26" s="538" t="n"/>
      <c r="D26" s="539">
        <f>IF($D$24="Flat Oval",IF(OR($N$26="",ISTEXT($N$24),ISTEXT($N$25)),"",IF(1&lt;=$N$25,IF(1&gt;$N$24,"",IF(((1-1)*$N$24+1)&gt;80,"",IF(INDEX($P$26:$W$35,MOD(((1-1)*$N$24+1)-1,10)+1,INT((((1-1)*$N$24+1)-1)/10)+1)="","",INDEX($P$26:$W$35,MOD(((1-1)*$N$24+1)-1,10)+1,INT((((1-1)*$N$24+1)-1)/10)+1)))),IF(AND(1=$N$25+1,1&lt;=$O$24),IF(($N$24*$N$25+1)&gt;80,"",IF(INDEX($P$26:$W$35,MOD(($N$24*$N$25+1)-1,10)+1,INT((($N$24*$N$25+1)-1)/10)+1)="","",INDEX($P$26:$W$35,MOD(($N$24*$N$25+1)-1,10)+1,INT((($N$24*$N$25+1)-1)/10)+1))),""))),IF($N$26="","",IF(OR(ISTEXT($N$24),ISTEXT($N$25),ISTEXT($N$26)),"",IF(OR(1&gt;$N$24,1&gt;$N$25,((1-1)*$N$24+1)&gt;$N$26),"",IF(INDEX($P$26:$W$35,MOD(((1-1)*$N$24+1)-1,10)+1,INT((((1-1)*$N$24+1)-1)/10)+1)="","",INDEX($P$26:$W$35,MOD(((1-1)*$N$24+1)-1,10)+1,INT((((1-1)*$N$24+1)-1)/10)+1))))))</f>
        <v/>
      </c>
      <c r="E26" s="539">
        <f>IF($D$24="Flat Oval",IF(OR($N$26="",ISTEXT($N$24),ISTEXT($N$25)),"",IF(1&lt;=$N$25,IF(2&gt;$N$24,"",IF(((1-1)*$N$24+2)&gt;80,"",IF(INDEX($P$26:$W$35,MOD(((1-1)*$N$24+2)-1,10)+1,INT((((1-1)*$N$24+2)-1)/10)+1)="","",INDEX($P$26:$W$35,MOD(((1-1)*$N$24+2)-1,10)+1,INT((((1-1)*$N$24+2)-1)/10)+1)))),IF(AND(1=$N$25+1,2&lt;=$O$24),IF(($N$24*$N$25+2)&gt;80,"",IF(INDEX($P$26:$W$35,MOD(($N$24*$N$25+2)-1,10)+1,INT((($N$24*$N$25+2)-1)/10)+1)="","",INDEX($P$26:$W$35,MOD(($N$24*$N$25+2)-1,10)+1,INT((($N$24*$N$25+2)-1)/10)+1))),""))),IF($N$26="","",IF(OR(ISTEXT($N$24),ISTEXT($N$25),ISTEXT($N$26)),"",IF(OR(2&gt;$N$24,1&gt;$N$25,((1-1)*$N$24+2)&gt;$N$26),"",IF(INDEX($P$26:$W$35,MOD(((1-1)*$N$24+2)-1,10)+1,INT((((1-1)*$N$24+2)-1)/10)+1)="","",INDEX($P$26:$W$35,MOD(((1-1)*$N$24+2)-1,10)+1,INT((((1-1)*$N$24+2)-1)/10)+1))))))</f>
        <v/>
      </c>
      <c r="F26" s="539">
        <f>IF($D$24="Flat Oval",IF(OR($N$26="",ISTEXT($N$24),ISTEXT($N$25)),"",IF(1&lt;=$N$25,IF(3&gt;$N$24,"",IF(((1-1)*$N$24+3)&gt;80,"",IF(INDEX($P$26:$W$35,MOD(((1-1)*$N$24+3)-1,10)+1,INT((((1-1)*$N$24+3)-1)/10)+1)="","",INDEX($P$26:$W$35,MOD(((1-1)*$N$24+3)-1,10)+1,INT((((1-1)*$N$24+3)-1)/10)+1)))),IF(AND(1=$N$25+1,3&lt;=$O$24),IF(($N$24*$N$25+3)&gt;80,"",IF(INDEX($P$26:$W$35,MOD(($N$24*$N$25+3)-1,10)+1,INT((($N$24*$N$25+3)-1)/10)+1)="","",INDEX($P$26:$W$35,MOD(($N$24*$N$25+3)-1,10)+1,INT((($N$24*$N$25+3)-1)/10)+1))),""))),IF($N$26="","",IF(OR(ISTEXT($N$24),ISTEXT($N$25),ISTEXT($N$26)),"",IF(OR(3&gt;$N$24,1&gt;$N$25,((1-1)*$N$24+3)&gt;$N$26),"",IF(INDEX($P$26:$W$35,MOD(((1-1)*$N$24+3)-1,10)+1,INT((((1-1)*$N$24+3)-1)/10)+1)="","",INDEX($P$26:$W$35,MOD(((1-1)*$N$24+3)-1,10)+1,INT((((1-1)*$N$24+3)-1)/10)+1))))))</f>
        <v/>
      </c>
      <c r="G26" s="539">
        <f>IF($D$24="Flat Oval",IF(OR($N$26="",ISTEXT($N$24),ISTEXT($N$25)),"",IF(1&lt;=$N$25,IF(4&gt;$N$24,"",IF(((1-1)*$N$24+4)&gt;80,"",IF(INDEX($P$26:$W$35,MOD(((1-1)*$N$24+4)-1,10)+1,INT((((1-1)*$N$24+4)-1)/10)+1)="","",INDEX($P$26:$W$35,MOD(((1-1)*$N$24+4)-1,10)+1,INT((((1-1)*$N$24+4)-1)/10)+1)))),IF(AND(1=$N$25+1,4&lt;=$O$24),IF(($N$24*$N$25+4)&gt;80,"",IF(INDEX($P$26:$W$35,MOD(($N$24*$N$25+4)-1,10)+1,INT((($N$24*$N$25+4)-1)/10)+1)="","",INDEX($P$26:$W$35,MOD(($N$24*$N$25+4)-1,10)+1,INT((($N$24*$N$25+4)-1)/10)+1))),""))),IF($N$26="","",IF(OR(ISTEXT($N$24),ISTEXT($N$25),ISTEXT($N$26)),"",IF(OR(4&gt;$N$24,1&gt;$N$25,((1-1)*$N$24+4)&gt;$N$26),"",IF(INDEX($P$26:$W$35,MOD(((1-1)*$N$24+4)-1,10)+1,INT((((1-1)*$N$24+4)-1)/10)+1)="","",INDEX($P$26:$W$35,MOD(((1-1)*$N$24+4)-1,10)+1,INT((((1-1)*$N$24+4)-1)/10)+1))))))</f>
        <v/>
      </c>
      <c r="H26" s="539">
        <f>IF($D$24="Flat Oval",IF(OR($N$26="",ISTEXT($N$24),ISTEXT($N$25)),"",IF(1&lt;=$N$25,IF(5&gt;$N$24,"",IF(((1-1)*$N$24+5)&gt;80,"",IF(INDEX($P$26:$W$35,MOD(((1-1)*$N$24+5)-1,10)+1,INT((((1-1)*$N$24+5)-1)/10)+1)="","",INDEX($P$26:$W$35,MOD(((1-1)*$N$24+5)-1,10)+1,INT((((1-1)*$N$24+5)-1)/10)+1)))),IF(AND(1=$N$25+1,5&lt;=$O$24),IF(($N$24*$N$25+5)&gt;80,"",IF(INDEX($P$26:$W$35,MOD(($N$24*$N$25+5)-1,10)+1,INT((($N$24*$N$25+5)-1)/10)+1)="","",INDEX($P$26:$W$35,MOD(($N$24*$N$25+5)-1,10)+1,INT((($N$24*$N$25+5)-1)/10)+1))),""))),IF($N$26="","",IF(OR(ISTEXT($N$24),ISTEXT($N$25),ISTEXT($N$26)),"",IF(OR(5&gt;$N$24,1&gt;$N$25,((1-1)*$N$24+5)&gt;$N$26),"",IF(INDEX($P$26:$W$35,MOD(((1-1)*$N$24+5)-1,10)+1,INT((((1-1)*$N$24+5)-1)/10)+1)="","",INDEX($P$26:$W$35,MOD(((1-1)*$N$24+5)-1,10)+1,INT((((1-1)*$N$24+5)-1)/10)+1))))))</f>
        <v/>
      </c>
      <c r="I26" s="539">
        <f>IF($D$24="Flat Oval",IF(OR($N$26="",ISTEXT($N$24),ISTEXT($N$25)),"",IF(1&lt;=$N$25,IF(6&gt;$N$24,"",IF(((1-1)*$N$24+6)&gt;80,"",IF(INDEX($P$26:$W$35,MOD(((1-1)*$N$24+6)-1,10)+1,INT((((1-1)*$N$24+6)-1)/10)+1)="","",INDEX($P$26:$W$35,MOD(((1-1)*$N$24+6)-1,10)+1,INT((((1-1)*$N$24+6)-1)/10)+1)))),IF(AND(1=$N$25+1,6&lt;=$O$24),IF(($N$24*$N$25+6)&gt;80,"",IF(INDEX($P$26:$W$35,MOD(($N$24*$N$25+6)-1,10)+1,INT((($N$24*$N$25+6)-1)/10)+1)="","",INDEX($P$26:$W$35,MOD(($N$24*$N$25+6)-1,10)+1,INT((($N$24*$N$25+6)-1)/10)+1))),""))),IF($N$26="","",IF(OR(ISTEXT($N$24),ISTEXT($N$25),ISTEXT($N$26)),"",IF(OR(6&gt;$N$24,1&gt;$N$25,((1-1)*$N$24+6)&gt;$N$26),"",IF(INDEX($P$26:$W$35,MOD(((1-1)*$N$24+6)-1,10)+1,INT((((1-1)*$N$24+6)-1)/10)+1)="","",INDEX($P$26:$W$35,MOD(((1-1)*$N$24+6)-1,10)+1,INT((((1-1)*$N$24+6)-1)/10)+1))))))</f>
        <v/>
      </c>
      <c r="J26" s="539">
        <f>IF($D$24="Flat Oval",IF(OR($N$26="",ISTEXT($N$24),ISTEXT($N$25)),"",IF(1&lt;=$N$25,IF(7&gt;$N$24,"",IF(((1-1)*$N$24+7)&gt;80,"",IF(INDEX($P$26:$W$35,MOD(((1-1)*$N$24+7)-1,10)+1,INT((((1-1)*$N$24+7)-1)/10)+1)="","",INDEX($P$26:$W$35,MOD(((1-1)*$N$24+7)-1,10)+1,INT((((1-1)*$N$24+7)-1)/10)+1)))),IF(AND(1=$N$25+1,7&lt;=$O$24),IF(($N$24*$N$25+7)&gt;80,"",IF(INDEX($P$26:$W$35,MOD(($N$24*$N$25+7)-1,10)+1,INT((($N$24*$N$25+7)-1)/10)+1)="","",INDEX($P$26:$W$35,MOD(($N$24*$N$25+7)-1,10)+1,INT((($N$24*$N$25+7)-1)/10)+1))),""))),IF($N$26="","",IF(OR(ISTEXT($N$24),ISTEXT($N$25),ISTEXT($N$26)),"",IF(OR(7&gt;$N$24,1&gt;$N$25,((1-1)*$N$24+7)&gt;$N$26),"",IF(INDEX($P$26:$W$35,MOD(((1-1)*$N$24+7)-1,10)+1,INT((((1-1)*$N$24+7)-1)/10)+1)="","",INDEX($P$26:$W$35,MOD(((1-1)*$N$24+7)-1,10)+1,INT((((1-1)*$N$24+7)-1)/10)+1))))))</f>
        <v/>
      </c>
      <c r="K26" s="539">
        <f>IF($D$24="Flat Oval",IF(OR($N$26="",ISTEXT($N$24),ISTEXT($N$25)),"",IF(1&lt;=$N$25,IF(8&gt;$N$24,"",IF(((1-1)*$N$24+8)&gt;80,"",IF(INDEX($P$26:$W$35,MOD(((1-1)*$N$24+8)-1,10)+1,INT((((1-1)*$N$24+8)-1)/10)+1)="","",INDEX($P$26:$W$35,MOD(((1-1)*$N$24+8)-1,10)+1,INT((((1-1)*$N$24+8)-1)/10)+1)))),IF(AND(1=$N$25+1,8&lt;=$O$24),IF(($N$24*$N$25+8)&gt;80,"",IF(INDEX($P$26:$W$35,MOD(($N$24*$N$25+8)-1,10)+1,INT((($N$24*$N$25+8)-1)/10)+1)="","",INDEX($P$26:$W$35,MOD(($N$24*$N$25+8)-1,10)+1,INT((($N$24*$N$25+8)-1)/10)+1))),""))),IF($N$26="","",IF(OR(ISTEXT($N$24),ISTEXT($N$25),ISTEXT($N$26)),"",IF(OR(8&gt;$N$24,1&gt;$N$25,((1-1)*$N$24+8)&gt;$N$26),"",IF(INDEX($P$26:$W$35,MOD(((1-1)*$N$24+8)-1,10)+1,INT((((1-1)*$N$24+8)-1)/10)+1)="","",INDEX($P$26:$W$35,MOD(((1-1)*$N$24+8)-1,10)+1,INT((((1-1)*$N$24+8)-1)/10)+1))))))</f>
        <v/>
      </c>
      <c r="L26" s="539">
        <f>IF($D$24="Flat Oval",IF(OR($N$26="",ISTEXT($N$24),ISTEXT($N$25)),"",IF(1&lt;=$N$25,IF(9&gt;$N$24,"",IF(((1-1)*$N$24+9)&gt;80,"",IF(INDEX($P$26:$W$35,MOD(((1-1)*$N$24+9)-1,10)+1,INT((((1-1)*$N$24+9)-1)/10)+1)="","",INDEX($P$26:$W$35,MOD(((1-1)*$N$24+9)-1,10)+1,INT((((1-1)*$N$24+9)-1)/10)+1)))),IF(AND(1=$N$25+1,9&lt;=$O$24),IF(($N$24*$N$25+9)&gt;80,"",IF(INDEX($P$26:$W$35,MOD(($N$24*$N$25+9)-1,10)+1,INT((($N$24*$N$25+9)-1)/10)+1)="","",INDEX($P$26:$W$35,MOD(($N$24*$N$25+9)-1,10)+1,INT((($N$24*$N$25+9)-1)/10)+1))),""))),IF($N$26="","",IF(OR(ISTEXT($N$24),ISTEXT($N$25),ISTEXT($N$26)),"",IF(OR(9&gt;$N$24,1&gt;$N$25,((1-1)*$N$24+9)&gt;$N$26),"",IF(INDEX($P$26:$W$35,MOD(((1-1)*$N$24+9)-1,10)+1,INT((((1-1)*$N$24+9)-1)/10)+1)="","",INDEX($P$26:$W$35,MOD(((1-1)*$N$24+9)-1,10)+1,INT((((1-1)*$N$24+9)-1)/10)+1))))))</f>
        <v/>
      </c>
      <c r="M26" s="539">
        <f>IF($D$24="Flat Oval",IF(OR($N$26="",ISTEXT($N$24),ISTEXT($N$25)),"",IF(1&lt;=$N$25,IF(10&gt;$N$24,"",IF(((1-1)*$N$24+10)&gt;80,"",IF(INDEX($P$26:$W$35,MOD(((1-1)*$N$24+10)-1,10)+1,INT((((1-1)*$N$24+10)-1)/10)+1)="","",INDEX($P$26:$W$35,MOD(((1-1)*$N$24+10)-1,10)+1,INT((((1-1)*$N$24+10)-1)/10)+1)))),IF(AND(1=$N$25+1,10&lt;=$O$24),IF(($N$24*$N$25+10)&gt;80,"",IF(INDEX($P$26:$W$35,MOD(($N$24*$N$25+10)-1,10)+1,INT((($N$24*$N$25+10)-1)/10)+1)="","",INDEX($P$26:$W$35,MOD(($N$24*$N$25+10)-1,10)+1,INT((($N$24*$N$25+10)-1)/10)+1))),""))),IF($N$26="","",IF(OR(ISTEXT($N$24),ISTEXT($N$25),ISTEXT($N$26)),"",IF(OR(10&gt;$N$24,1&gt;$N$25,((1-1)*$N$24+10)&gt;$N$26),"",IF(INDEX($P$26:$W$35,MOD(((1-1)*$N$24+10)-1,10)+1,INT((((1-1)*$N$24+10)-1)/10)+1)="","",INDEX($P$26:$W$35,MOD(((1-1)*$N$24+10)-1,10)+1,INT((((1-1)*$N$24+10)-1)/10)+1))))))</f>
        <v/>
      </c>
      <c r="N26" s="534">
        <f>IF($D$24="Flat Oval",IF(OR($N$24="",$N$25="",$O$24=""),"",$N$24*$N$25+$O$24),IF(OR(N24="",N25=""),"",IF(OR(ISTEXT(N24),ISTEXT(N25)),"",N24*N25)))</f>
        <v/>
      </c>
      <c r="O26">
        <f>IF(OR(NOT($D$24="Flat Oval"),N($N$26)=0),"",IF(COUNT(INDEX(D26:D33,$N$25+1):INDEX(M26:M33,$N$25+1))=0,"",AVERAGE(INDEX(D26:D33,$N$25+1):INDEX(M26:M33,$N$25+1))))</f>
        <v/>
      </c>
      <c r="P26" s="540" t="n"/>
      <c r="Q26" s="540" t="n"/>
      <c r="R26" s="540" t="n"/>
      <c r="S26" s="540" t="n"/>
      <c r="T26" s="540" t="n"/>
      <c r="U26" s="540" t="n"/>
      <c r="V26" s="540" t="n"/>
      <c r="W26" s="540" t="n"/>
    </row>
    <row r="27" ht="13.35" customHeight="1" s="162">
      <c r="B27" s="537">
        <f>IF($D$24="Flat Oval",IF(OR($N$25="",ISTEXT($N$25)),"",IF(2&lt;=$N$25,ROUND((2-0.5)*$I$24/$N$25,1),IF(2=$N$25+1,"Ends",""))),IF(OR($D$24="",$G$24=""),"",IF($D$24="Round",IF(2=1,"Axis 1 (0°)",IF(2=2,"Axis 2 (90°)","")),IF(ISTEXT($N$25),"",IF(2&gt;$N$25,"",IF(ISTEXT($I$24),"",ROUND((2-0.5)*$I$24/$N$25,1)))))))</f>
        <v/>
      </c>
      <c r="C27" s="538" t="n"/>
      <c r="D27" s="539">
        <f>IF($D$24="Flat Oval",IF(OR($N$26="",ISTEXT($N$24),ISTEXT($N$25)),"",IF(2&lt;=$N$25,IF(1&gt;$N$24,"",IF(((2-1)*$N$24+1)&gt;80,"",IF(INDEX($P$26:$W$35,MOD(((2-1)*$N$24+1)-1,10)+1,INT((((2-1)*$N$24+1)-1)/10)+1)="","",INDEX($P$26:$W$35,MOD(((2-1)*$N$24+1)-1,10)+1,INT((((2-1)*$N$24+1)-1)/10)+1)))),IF(AND(2=$N$25+1,1&lt;=$O$24),IF(($N$24*$N$25+1)&gt;80,"",IF(INDEX($P$26:$W$35,MOD(($N$24*$N$25+1)-1,10)+1,INT((($N$24*$N$25+1)-1)/10)+1)="","",INDEX($P$26:$W$35,MOD(($N$24*$N$25+1)-1,10)+1,INT((($N$24*$N$25+1)-1)/10)+1))),""))),IF($N$26="","",IF(OR(ISTEXT($N$24),ISTEXT($N$25),ISTEXT($N$26)),"",IF(OR(1&gt;$N$24,2&gt;$N$25,((2-1)*$N$24+1)&gt;$N$26),"",IF(INDEX($P$26:$W$35,MOD(((2-1)*$N$24+1)-1,10)+1,INT((((2-1)*$N$24+1)-1)/10)+1)="","",INDEX($P$26:$W$35,MOD(((2-1)*$N$24+1)-1,10)+1,INT((((2-1)*$N$24+1)-1)/10)+1))))))</f>
        <v/>
      </c>
      <c r="E27" s="539">
        <f>IF($D$24="Flat Oval",IF(OR($N$26="",ISTEXT($N$24),ISTEXT($N$25)),"",IF(2&lt;=$N$25,IF(2&gt;$N$24,"",IF(((2-1)*$N$24+2)&gt;80,"",IF(INDEX($P$26:$W$35,MOD(((2-1)*$N$24+2)-1,10)+1,INT((((2-1)*$N$24+2)-1)/10)+1)="","",INDEX($P$26:$W$35,MOD(((2-1)*$N$24+2)-1,10)+1,INT((((2-1)*$N$24+2)-1)/10)+1)))),IF(AND(2=$N$25+1,2&lt;=$O$24),IF(($N$24*$N$25+2)&gt;80,"",IF(INDEX($P$26:$W$35,MOD(($N$24*$N$25+2)-1,10)+1,INT((($N$24*$N$25+2)-1)/10)+1)="","",INDEX($P$26:$W$35,MOD(($N$24*$N$25+2)-1,10)+1,INT((($N$24*$N$25+2)-1)/10)+1))),""))),IF($N$26="","",IF(OR(ISTEXT($N$24),ISTEXT($N$25),ISTEXT($N$26)),"",IF(OR(2&gt;$N$24,2&gt;$N$25,((2-1)*$N$24+2)&gt;$N$26),"",IF(INDEX($P$26:$W$35,MOD(((2-1)*$N$24+2)-1,10)+1,INT((((2-1)*$N$24+2)-1)/10)+1)="","",INDEX($P$26:$W$35,MOD(((2-1)*$N$24+2)-1,10)+1,INT((((2-1)*$N$24+2)-1)/10)+1))))))</f>
        <v/>
      </c>
      <c r="F27" s="539">
        <f>IF($D$24="Flat Oval",IF(OR($N$26="",ISTEXT($N$24),ISTEXT($N$25)),"",IF(2&lt;=$N$25,IF(3&gt;$N$24,"",IF(((2-1)*$N$24+3)&gt;80,"",IF(INDEX($P$26:$W$35,MOD(((2-1)*$N$24+3)-1,10)+1,INT((((2-1)*$N$24+3)-1)/10)+1)="","",INDEX($P$26:$W$35,MOD(((2-1)*$N$24+3)-1,10)+1,INT((((2-1)*$N$24+3)-1)/10)+1)))),IF(AND(2=$N$25+1,3&lt;=$O$24),IF(($N$24*$N$25+3)&gt;80,"",IF(INDEX($P$26:$W$35,MOD(($N$24*$N$25+3)-1,10)+1,INT((($N$24*$N$25+3)-1)/10)+1)="","",INDEX($P$26:$W$35,MOD(($N$24*$N$25+3)-1,10)+1,INT((($N$24*$N$25+3)-1)/10)+1))),""))),IF($N$26="","",IF(OR(ISTEXT($N$24),ISTEXT($N$25),ISTEXT($N$26)),"",IF(OR(3&gt;$N$24,2&gt;$N$25,((2-1)*$N$24+3)&gt;$N$26),"",IF(INDEX($P$26:$W$35,MOD(((2-1)*$N$24+3)-1,10)+1,INT((((2-1)*$N$24+3)-1)/10)+1)="","",INDEX($P$26:$W$35,MOD(((2-1)*$N$24+3)-1,10)+1,INT((((2-1)*$N$24+3)-1)/10)+1))))))</f>
        <v/>
      </c>
      <c r="G27" s="539">
        <f>IF($D$24="Flat Oval",IF(OR($N$26="",ISTEXT($N$24),ISTEXT($N$25)),"",IF(2&lt;=$N$25,IF(4&gt;$N$24,"",IF(((2-1)*$N$24+4)&gt;80,"",IF(INDEX($P$26:$W$35,MOD(((2-1)*$N$24+4)-1,10)+1,INT((((2-1)*$N$24+4)-1)/10)+1)="","",INDEX($P$26:$W$35,MOD(((2-1)*$N$24+4)-1,10)+1,INT((((2-1)*$N$24+4)-1)/10)+1)))),IF(AND(2=$N$25+1,4&lt;=$O$24),IF(($N$24*$N$25+4)&gt;80,"",IF(INDEX($P$26:$W$35,MOD(($N$24*$N$25+4)-1,10)+1,INT((($N$24*$N$25+4)-1)/10)+1)="","",INDEX($P$26:$W$35,MOD(($N$24*$N$25+4)-1,10)+1,INT((($N$24*$N$25+4)-1)/10)+1))),""))),IF($N$26="","",IF(OR(ISTEXT($N$24),ISTEXT($N$25),ISTEXT($N$26)),"",IF(OR(4&gt;$N$24,2&gt;$N$25,((2-1)*$N$24+4)&gt;$N$26),"",IF(INDEX($P$26:$W$35,MOD(((2-1)*$N$24+4)-1,10)+1,INT((((2-1)*$N$24+4)-1)/10)+1)="","",INDEX($P$26:$W$35,MOD(((2-1)*$N$24+4)-1,10)+1,INT((((2-1)*$N$24+4)-1)/10)+1))))))</f>
        <v/>
      </c>
      <c r="H27" s="539">
        <f>IF($D$24="Flat Oval",IF(OR($N$26="",ISTEXT($N$24),ISTEXT($N$25)),"",IF(2&lt;=$N$25,IF(5&gt;$N$24,"",IF(((2-1)*$N$24+5)&gt;80,"",IF(INDEX($P$26:$W$35,MOD(((2-1)*$N$24+5)-1,10)+1,INT((((2-1)*$N$24+5)-1)/10)+1)="","",INDEX($P$26:$W$35,MOD(((2-1)*$N$24+5)-1,10)+1,INT((((2-1)*$N$24+5)-1)/10)+1)))),IF(AND(2=$N$25+1,5&lt;=$O$24),IF(($N$24*$N$25+5)&gt;80,"",IF(INDEX($P$26:$W$35,MOD(($N$24*$N$25+5)-1,10)+1,INT((($N$24*$N$25+5)-1)/10)+1)="","",INDEX($P$26:$W$35,MOD(($N$24*$N$25+5)-1,10)+1,INT((($N$24*$N$25+5)-1)/10)+1))),""))),IF($N$26="","",IF(OR(ISTEXT($N$24),ISTEXT($N$25),ISTEXT($N$26)),"",IF(OR(5&gt;$N$24,2&gt;$N$25,((2-1)*$N$24+5)&gt;$N$26),"",IF(INDEX($P$26:$W$35,MOD(((2-1)*$N$24+5)-1,10)+1,INT((((2-1)*$N$24+5)-1)/10)+1)="","",INDEX($P$26:$W$35,MOD(((2-1)*$N$24+5)-1,10)+1,INT((((2-1)*$N$24+5)-1)/10)+1))))))</f>
        <v/>
      </c>
      <c r="I27" s="539">
        <f>IF($D$24="Flat Oval",IF(OR($N$26="",ISTEXT($N$24),ISTEXT($N$25)),"",IF(2&lt;=$N$25,IF(6&gt;$N$24,"",IF(((2-1)*$N$24+6)&gt;80,"",IF(INDEX($P$26:$W$35,MOD(((2-1)*$N$24+6)-1,10)+1,INT((((2-1)*$N$24+6)-1)/10)+1)="","",INDEX($P$26:$W$35,MOD(((2-1)*$N$24+6)-1,10)+1,INT((((2-1)*$N$24+6)-1)/10)+1)))),IF(AND(2=$N$25+1,6&lt;=$O$24),IF(($N$24*$N$25+6)&gt;80,"",IF(INDEX($P$26:$W$35,MOD(($N$24*$N$25+6)-1,10)+1,INT((($N$24*$N$25+6)-1)/10)+1)="","",INDEX($P$26:$W$35,MOD(($N$24*$N$25+6)-1,10)+1,INT((($N$24*$N$25+6)-1)/10)+1))),""))),IF($N$26="","",IF(OR(ISTEXT($N$24),ISTEXT($N$25),ISTEXT($N$26)),"",IF(OR(6&gt;$N$24,2&gt;$N$25,((2-1)*$N$24+6)&gt;$N$26),"",IF(INDEX($P$26:$W$35,MOD(((2-1)*$N$24+6)-1,10)+1,INT((((2-1)*$N$24+6)-1)/10)+1)="","",INDEX($P$26:$W$35,MOD(((2-1)*$N$24+6)-1,10)+1,INT((((2-1)*$N$24+6)-1)/10)+1))))))</f>
        <v/>
      </c>
      <c r="J27" s="539">
        <f>IF($D$24="Flat Oval",IF(OR($N$26="",ISTEXT($N$24),ISTEXT($N$25)),"",IF(2&lt;=$N$25,IF(7&gt;$N$24,"",IF(((2-1)*$N$24+7)&gt;80,"",IF(INDEX($P$26:$W$35,MOD(((2-1)*$N$24+7)-1,10)+1,INT((((2-1)*$N$24+7)-1)/10)+1)="","",INDEX($P$26:$W$35,MOD(((2-1)*$N$24+7)-1,10)+1,INT((((2-1)*$N$24+7)-1)/10)+1)))),IF(AND(2=$N$25+1,7&lt;=$O$24),IF(($N$24*$N$25+7)&gt;80,"",IF(INDEX($P$26:$W$35,MOD(($N$24*$N$25+7)-1,10)+1,INT((($N$24*$N$25+7)-1)/10)+1)="","",INDEX($P$26:$W$35,MOD(($N$24*$N$25+7)-1,10)+1,INT((($N$24*$N$25+7)-1)/10)+1))),""))),IF($N$26="","",IF(OR(ISTEXT($N$24),ISTEXT($N$25),ISTEXT($N$26)),"",IF(OR(7&gt;$N$24,2&gt;$N$25,((2-1)*$N$24+7)&gt;$N$26),"",IF(INDEX($P$26:$W$35,MOD(((2-1)*$N$24+7)-1,10)+1,INT((((2-1)*$N$24+7)-1)/10)+1)="","",INDEX($P$26:$W$35,MOD(((2-1)*$N$24+7)-1,10)+1,INT((((2-1)*$N$24+7)-1)/10)+1))))))</f>
        <v/>
      </c>
      <c r="K27" s="539">
        <f>IF($D$24="Flat Oval",IF(OR($N$26="",ISTEXT($N$24),ISTEXT($N$25)),"",IF(2&lt;=$N$25,IF(8&gt;$N$24,"",IF(((2-1)*$N$24+8)&gt;80,"",IF(INDEX($P$26:$W$35,MOD(((2-1)*$N$24+8)-1,10)+1,INT((((2-1)*$N$24+8)-1)/10)+1)="","",INDEX($P$26:$W$35,MOD(((2-1)*$N$24+8)-1,10)+1,INT((((2-1)*$N$24+8)-1)/10)+1)))),IF(AND(2=$N$25+1,8&lt;=$O$24),IF(($N$24*$N$25+8)&gt;80,"",IF(INDEX($P$26:$W$35,MOD(($N$24*$N$25+8)-1,10)+1,INT((($N$24*$N$25+8)-1)/10)+1)="","",INDEX($P$26:$W$35,MOD(($N$24*$N$25+8)-1,10)+1,INT((($N$24*$N$25+8)-1)/10)+1))),""))),IF($N$26="","",IF(OR(ISTEXT($N$24),ISTEXT($N$25),ISTEXT($N$26)),"",IF(OR(8&gt;$N$24,2&gt;$N$25,((2-1)*$N$24+8)&gt;$N$26),"",IF(INDEX($P$26:$W$35,MOD(((2-1)*$N$24+8)-1,10)+1,INT((((2-1)*$N$24+8)-1)/10)+1)="","",INDEX($P$26:$W$35,MOD(((2-1)*$N$24+8)-1,10)+1,INT((((2-1)*$N$24+8)-1)/10)+1))))))</f>
        <v/>
      </c>
      <c r="L27" s="539">
        <f>IF($D$24="Flat Oval",IF(OR($N$26="",ISTEXT($N$24),ISTEXT($N$25)),"",IF(2&lt;=$N$25,IF(9&gt;$N$24,"",IF(((2-1)*$N$24+9)&gt;80,"",IF(INDEX($P$26:$W$35,MOD(((2-1)*$N$24+9)-1,10)+1,INT((((2-1)*$N$24+9)-1)/10)+1)="","",INDEX($P$26:$W$35,MOD(((2-1)*$N$24+9)-1,10)+1,INT((((2-1)*$N$24+9)-1)/10)+1)))),IF(AND(2=$N$25+1,9&lt;=$O$24),IF(($N$24*$N$25+9)&gt;80,"",IF(INDEX($P$26:$W$35,MOD(($N$24*$N$25+9)-1,10)+1,INT((($N$24*$N$25+9)-1)/10)+1)="","",INDEX($P$26:$W$35,MOD(($N$24*$N$25+9)-1,10)+1,INT((($N$24*$N$25+9)-1)/10)+1))),""))),IF($N$26="","",IF(OR(ISTEXT($N$24),ISTEXT($N$25),ISTEXT($N$26)),"",IF(OR(9&gt;$N$24,2&gt;$N$25,((2-1)*$N$24+9)&gt;$N$26),"",IF(INDEX($P$26:$W$35,MOD(((2-1)*$N$24+9)-1,10)+1,INT((((2-1)*$N$24+9)-1)/10)+1)="","",INDEX($P$26:$W$35,MOD(((2-1)*$N$24+9)-1,10)+1,INT((((2-1)*$N$24+9)-1)/10)+1))))))</f>
        <v/>
      </c>
      <c r="M27" s="539">
        <f>IF($D$24="Flat Oval",IF(OR($N$26="",ISTEXT($N$24),ISTEXT($N$25)),"",IF(2&lt;=$N$25,IF(10&gt;$N$24,"",IF(((2-1)*$N$24+10)&gt;80,"",IF(INDEX($P$26:$W$35,MOD(((2-1)*$N$24+10)-1,10)+1,INT((((2-1)*$N$24+10)-1)/10)+1)="","",INDEX($P$26:$W$35,MOD(((2-1)*$N$24+10)-1,10)+1,INT((((2-1)*$N$24+10)-1)/10)+1)))),IF(AND(2=$N$25+1,10&lt;=$O$24),IF(($N$24*$N$25+10)&gt;80,"",IF(INDEX($P$26:$W$35,MOD(($N$24*$N$25+10)-1,10)+1,INT((($N$24*$N$25+10)-1)/10)+1)="","",INDEX($P$26:$W$35,MOD(($N$24*$N$25+10)-1,10)+1,INT((($N$24*$N$25+10)-1)/10)+1))),""))),IF($N$26="","",IF(OR(ISTEXT($N$24),ISTEXT($N$25),ISTEXT($N$26)),"",IF(OR(10&gt;$N$24,2&gt;$N$25,((2-1)*$N$24+10)&gt;$N$26),"",IF(INDEX($P$26:$W$35,MOD(((2-1)*$N$24+10)-1,10)+1,INT((((2-1)*$N$24+10)-1)/10)+1)="","",INDEX($P$26:$W$35,MOD(((2-1)*$N$24+10)-1,10)+1,INT((((2-1)*$N$24+10)-1)/10)+1))))))</f>
        <v/>
      </c>
      <c r="O27">
        <f>IF(AND($D$24="Flat Oval",NOT(OR($G$24="",$I$24="")),NOT(OR(ISTEXT($G$24),ISTEXT($I$24)))),(($G$24-2*N($K$24))-($I$24-2*N($K$24)))*($I$24-2*N($K$24))/144,"")</f>
        <v/>
      </c>
      <c r="P27" s="540" t="n"/>
      <c r="Q27" s="540" t="n"/>
      <c r="R27" s="540" t="n"/>
      <c r="S27" s="540" t="n"/>
      <c r="T27" s="540" t="n"/>
      <c r="U27" s="540" t="n"/>
      <c r="V27" s="540" t="n"/>
      <c r="W27" s="540" t="n"/>
    </row>
    <row r="28" ht="13.35" customHeight="1" s="162">
      <c r="B28" s="537">
        <f>IF($D$24="Flat Oval",IF(OR($N$25="",ISTEXT($N$25)),"",IF(3&lt;=$N$25,ROUND((3-0.5)*$I$24/$N$25,1),IF(3=$N$25+1,"Ends",""))),IF(OR($D$24="",$G$24=""),"",IF($D$24="Round",IF(3=1,"Axis 1 (0°)",IF(3=2,"Axis 2 (90°)","")),IF(ISTEXT($N$25),"",IF(3&gt;$N$25,"",IF(ISTEXT($I$24),"",ROUND((3-0.5)*$I$24/$N$25,1)))))))</f>
        <v/>
      </c>
      <c r="C28" s="538" t="n"/>
      <c r="D28" s="539">
        <f>IF($D$24="Flat Oval",IF(OR($N$26="",ISTEXT($N$24),ISTEXT($N$25)),"",IF(3&lt;=$N$25,IF(1&gt;$N$24,"",IF(((3-1)*$N$24+1)&gt;80,"",IF(INDEX($P$26:$W$35,MOD(((3-1)*$N$24+1)-1,10)+1,INT((((3-1)*$N$24+1)-1)/10)+1)="","",INDEX($P$26:$W$35,MOD(((3-1)*$N$24+1)-1,10)+1,INT((((3-1)*$N$24+1)-1)/10)+1)))),IF(AND(3=$N$25+1,1&lt;=$O$24),IF(($N$24*$N$25+1)&gt;80,"",IF(INDEX($P$26:$W$35,MOD(($N$24*$N$25+1)-1,10)+1,INT((($N$24*$N$25+1)-1)/10)+1)="","",INDEX($P$26:$W$35,MOD(($N$24*$N$25+1)-1,10)+1,INT((($N$24*$N$25+1)-1)/10)+1))),""))),IF($N$26="","",IF(OR(ISTEXT($N$24),ISTEXT($N$25),ISTEXT($N$26)),"",IF(OR(1&gt;$N$24,3&gt;$N$25,((3-1)*$N$24+1)&gt;$N$26),"",IF(INDEX($P$26:$W$35,MOD(((3-1)*$N$24+1)-1,10)+1,INT((((3-1)*$N$24+1)-1)/10)+1)="","",INDEX($P$26:$W$35,MOD(((3-1)*$N$24+1)-1,10)+1,INT((((3-1)*$N$24+1)-1)/10)+1))))))</f>
        <v/>
      </c>
      <c r="E28" s="539">
        <f>IF($D$24="Flat Oval",IF(OR($N$26="",ISTEXT($N$24),ISTEXT($N$25)),"",IF(3&lt;=$N$25,IF(2&gt;$N$24,"",IF(((3-1)*$N$24+2)&gt;80,"",IF(INDEX($P$26:$W$35,MOD(((3-1)*$N$24+2)-1,10)+1,INT((((3-1)*$N$24+2)-1)/10)+1)="","",INDEX($P$26:$W$35,MOD(((3-1)*$N$24+2)-1,10)+1,INT((((3-1)*$N$24+2)-1)/10)+1)))),IF(AND(3=$N$25+1,2&lt;=$O$24),IF(($N$24*$N$25+2)&gt;80,"",IF(INDEX($P$26:$W$35,MOD(($N$24*$N$25+2)-1,10)+1,INT((($N$24*$N$25+2)-1)/10)+1)="","",INDEX($P$26:$W$35,MOD(($N$24*$N$25+2)-1,10)+1,INT((($N$24*$N$25+2)-1)/10)+1))),""))),IF($N$26="","",IF(OR(ISTEXT($N$24),ISTEXT($N$25),ISTEXT($N$26)),"",IF(OR(2&gt;$N$24,3&gt;$N$25,((3-1)*$N$24+2)&gt;$N$26),"",IF(INDEX($P$26:$W$35,MOD(((3-1)*$N$24+2)-1,10)+1,INT((((3-1)*$N$24+2)-1)/10)+1)="","",INDEX($P$26:$W$35,MOD(((3-1)*$N$24+2)-1,10)+1,INT((((3-1)*$N$24+2)-1)/10)+1))))))</f>
        <v/>
      </c>
      <c r="F28" s="539">
        <f>IF($D$24="Flat Oval",IF(OR($N$26="",ISTEXT($N$24),ISTEXT($N$25)),"",IF(3&lt;=$N$25,IF(3&gt;$N$24,"",IF(((3-1)*$N$24+3)&gt;80,"",IF(INDEX($P$26:$W$35,MOD(((3-1)*$N$24+3)-1,10)+1,INT((((3-1)*$N$24+3)-1)/10)+1)="","",INDEX($P$26:$W$35,MOD(((3-1)*$N$24+3)-1,10)+1,INT((((3-1)*$N$24+3)-1)/10)+1)))),IF(AND(3=$N$25+1,3&lt;=$O$24),IF(($N$24*$N$25+3)&gt;80,"",IF(INDEX($P$26:$W$35,MOD(($N$24*$N$25+3)-1,10)+1,INT((($N$24*$N$25+3)-1)/10)+1)="","",INDEX($P$26:$W$35,MOD(($N$24*$N$25+3)-1,10)+1,INT((($N$24*$N$25+3)-1)/10)+1))),""))),IF($N$26="","",IF(OR(ISTEXT($N$24),ISTEXT($N$25),ISTEXT($N$26)),"",IF(OR(3&gt;$N$24,3&gt;$N$25,((3-1)*$N$24+3)&gt;$N$26),"",IF(INDEX($P$26:$W$35,MOD(((3-1)*$N$24+3)-1,10)+1,INT((((3-1)*$N$24+3)-1)/10)+1)="","",INDEX($P$26:$W$35,MOD(((3-1)*$N$24+3)-1,10)+1,INT((((3-1)*$N$24+3)-1)/10)+1))))))</f>
        <v/>
      </c>
      <c r="G28" s="539">
        <f>IF($D$24="Flat Oval",IF(OR($N$26="",ISTEXT($N$24),ISTEXT($N$25)),"",IF(3&lt;=$N$25,IF(4&gt;$N$24,"",IF(((3-1)*$N$24+4)&gt;80,"",IF(INDEX($P$26:$W$35,MOD(((3-1)*$N$24+4)-1,10)+1,INT((((3-1)*$N$24+4)-1)/10)+1)="","",INDEX($P$26:$W$35,MOD(((3-1)*$N$24+4)-1,10)+1,INT((((3-1)*$N$24+4)-1)/10)+1)))),IF(AND(3=$N$25+1,4&lt;=$O$24),IF(($N$24*$N$25+4)&gt;80,"",IF(INDEX($P$26:$W$35,MOD(($N$24*$N$25+4)-1,10)+1,INT((($N$24*$N$25+4)-1)/10)+1)="","",INDEX($P$26:$W$35,MOD(($N$24*$N$25+4)-1,10)+1,INT((($N$24*$N$25+4)-1)/10)+1))),""))),IF($N$26="","",IF(OR(ISTEXT($N$24),ISTEXT($N$25),ISTEXT($N$26)),"",IF(OR(4&gt;$N$24,3&gt;$N$25,((3-1)*$N$24+4)&gt;$N$26),"",IF(INDEX($P$26:$W$35,MOD(((3-1)*$N$24+4)-1,10)+1,INT((((3-1)*$N$24+4)-1)/10)+1)="","",INDEX($P$26:$W$35,MOD(((3-1)*$N$24+4)-1,10)+1,INT((((3-1)*$N$24+4)-1)/10)+1))))))</f>
        <v/>
      </c>
      <c r="H28" s="539">
        <f>IF($D$24="Flat Oval",IF(OR($N$26="",ISTEXT($N$24),ISTEXT($N$25)),"",IF(3&lt;=$N$25,IF(5&gt;$N$24,"",IF(((3-1)*$N$24+5)&gt;80,"",IF(INDEX($P$26:$W$35,MOD(((3-1)*$N$24+5)-1,10)+1,INT((((3-1)*$N$24+5)-1)/10)+1)="","",INDEX($P$26:$W$35,MOD(((3-1)*$N$24+5)-1,10)+1,INT((((3-1)*$N$24+5)-1)/10)+1)))),IF(AND(3=$N$25+1,5&lt;=$O$24),IF(($N$24*$N$25+5)&gt;80,"",IF(INDEX($P$26:$W$35,MOD(($N$24*$N$25+5)-1,10)+1,INT((($N$24*$N$25+5)-1)/10)+1)="","",INDEX($P$26:$W$35,MOD(($N$24*$N$25+5)-1,10)+1,INT((($N$24*$N$25+5)-1)/10)+1))),""))),IF($N$26="","",IF(OR(ISTEXT($N$24),ISTEXT($N$25),ISTEXT($N$26)),"",IF(OR(5&gt;$N$24,3&gt;$N$25,((3-1)*$N$24+5)&gt;$N$26),"",IF(INDEX($P$26:$W$35,MOD(((3-1)*$N$24+5)-1,10)+1,INT((((3-1)*$N$24+5)-1)/10)+1)="","",INDEX($P$26:$W$35,MOD(((3-1)*$N$24+5)-1,10)+1,INT((((3-1)*$N$24+5)-1)/10)+1))))))</f>
        <v/>
      </c>
      <c r="I28" s="539">
        <f>IF($D$24="Flat Oval",IF(OR($N$26="",ISTEXT($N$24),ISTEXT($N$25)),"",IF(3&lt;=$N$25,IF(6&gt;$N$24,"",IF(((3-1)*$N$24+6)&gt;80,"",IF(INDEX($P$26:$W$35,MOD(((3-1)*$N$24+6)-1,10)+1,INT((((3-1)*$N$24+6)-1)/10)+1)="","",INDEX($P$26:$W$35,MOD(((3-1)*$N$24+6)-1,10)+1,INT((((3-1)*$N$24+6)-1)/10)+1)))),IF(AND(3=$N$25+1,6&lt;=$O$24),IF(($N$24*$N$25+6)&gt;80,"",IF(INDEX($P$26:$W$35,MOD(($N$24*$N$25+6)-1,10)+1,INT((($N$24*$N$25+6)-1)/10)+1)="","",INDEX($P$26:$W$35,MOD(($N$24*$N$25+6)-1,10)+1,INT((($N$24*$N$25+6)-1)/10)+1))),""))),IF($N$26="","",IF(OR(ISTEXT($N$24),ISTEXT($N$25),ISTEXT($N$26)),"",IF(OR(6&gt;$N$24,3&gt;$N$25,((3-1)*$N$24+6)&gt;$N$26),"",IF(INDEX($P$26:$W$35,MOD(((3-1)*$N$24+6)-1,10)+1,INT((((3-1)*$N$24+6)-1)/10)+1)="","",INDEX($P$26:$W$35,MOD(((3-1)*$N$24+6)-1,10)+1,INT((((3-1)*$N$24+6)-1)/10)+1))))))</f>
        <v/>
      </c>
      <c r="J28" s="539">
        <f>IF($D$24="Flat Oval",IF(OR($N$26="",ISTEXT($N$24),ISTEXT($N$25)),"",IF(3&lt;=$N$25,IF(7&gt;$N$24,"",IF(((3-1)*$N$24+7)&gt;80,"",IF(INDEX($P$26:$W$35,MOD(((3-1)*$N$24+7)-1,10)+1,INT((((3-1)*$N$24+7)-1)/10)+1)="","",INDEX($P$26:$W$35,MOD(((3-1)*$N$24+7)-1,10)+1,INT((((3-1)*$N$24+7)-1)/10)+1)))),IF(AND(3=$N$25+1,7&lt;=$O$24),IF(($N$24*$N$25+7)&gt;80,"",IF(INDEX($P$26:$W$35,MOD(($N$24*$N$25+7)-1,10)+1,INT((($N$24*$N$25+7)-1)/10)+1)="","",INDEX($P$26:$W$35,MOD(($N$24*$N$25+7)-1,10)+1,INT((($N$24*$N$25+7)-1)/10)+1))),""))),IF($N$26="","",IF(OR(ISTEXT($N$24),ISTEXT($N$25),ISTEXT($N$26)),"",IF(OR(7&gt;$N$24,3&gt;$N$25,((3-1)*$N$24+7)&gt;$N$26),"",IF(INDEX($P$26:$W$35,MOD(((3-1)*$N$24+7)-1,10)+1,INT((((3-1)*$N$24+7)-1)/10)+1)="","",INDEX($P$26:$W$35,MOD(((3-1)*$N$24+7)-1,10)+1,INT((((3-1)*$N$24+7)-1)/10)+1))))))</f>
        <v/>
      </c>
      <c r="K28" s="539">
        <f>IF($D$24="Flat Oval",IF(OR($N$26="",ISTEXT($N$24),ISTEXT($N$25)),"",IF(3&lt;=$N$25,IF(8&gt;$N$24,"",IF(((3-1)*$N$24+8)&gt;80,"",IF(INDEX($P$26:$W$35,MOD(((3-1)*$N$24+8)-1,10)+1,INT((((3-1)*$N$24+8)-1)/10)+1)="","",INDEX($P$26:$W$35,MOD(((3-1)*$N$24+8)-1,10)+1,INT((((3-1)*$N$24+8)-1)/10)+1)))),IF(AND(3=$N$25+1,8&lt;=$O$24),IF(($N$24*$N$25+8)&gt;80,"",IF(INDEX($P$26:$W$35,MOD(($N$24*$N$25+8)-1,10)+1,INT((($N$24*$N$25+8)-1)/10)+1)="","",INDEX($P$26:$W$35,MOD(($N$24*$N$25+8)-1,10)+1,INT((($N$24*$N$25+8)-1)/10)+1))),""))),IF($N$26="","",IF(OR(ISTEXT($N$24),ISTEXT($N$25),ISTEXT($N$26)),"",IF(OR(8&gt;$N$24,3&gt;$N$25,((3-1)*$N$24+8)&gt;$N$26),"",IF(INDEX($P$26:$W$35,MOD(((3-1)*$N$24+8)-1,10)+1,INT((((3-1)*$N$24+8)-1)/10)+1)="","",INDEX($P$26:$W$35,MOD(((3-1)*$N$24+8)-1,10)+1,INT((((3-1)*$N$24+8)-1)/10)+1))))))</f>
        <v/>
      </c>
      <c r="L28" s="539">
        <f>IF($D$24="Flat Oval",IF(OR($N$26="",ISTEXT($N$24),ISTEXT($N$25)),"",IF(3&lt;=$N$25,IF(9&gt;$N$24,"",IF(((3-1)*$N$24+9)&gt;80,"",IF(INDEX($P$26:$W$35,MOD(((3-1)*$N$24+9)-1,10)+1,INT((((3-1)*$N$24+9)-1)/10)+1)="","",INDEX($P$26:$W$35,MOD(((3-1)*$N$24+9)-1,10)+1,INT((((3-1)*$N$24+9)-1)/10)+1)))),IF(AND(3=$N$25+1,9&lt;=$O$24),IF(($N$24*$N$25+9)&gt;80,"",IF(INDEX($P$26:$W$35,MOD(($N$24*$N$25+9)-1,10)+1,INT((($N$24*$N$25+9)-1)/10)+1)="","",INDEX($P$26:$W$35,MOD(($N$24*$N$25+9)-1,10)+1,INT((($N$24*$N$25+9)-1)/10)+1))),""))),IF($N$26="","",IF(OR(ISTEXT($N$24),ISTEXT($N$25),ISTEXT($N$26)),"",IF(OR(9&gt;$N$24,3&gt;$N$25,((3-1)*$N$24+9)&gt;$N$26),"",IF(INDEX($P$26:$W$35,MOD(((3-1)*$N$24+9)-1,10)+1,INT((((3-1)*$N$24+9)-1)/10)+1)="","",INDEX($P$26:$W$35,MOD(((3-1)*$N$24+9)-1,10)+1,INT((((3-1)*$N$24+9)-1)/10)+1))))))</f>
        <v/>
      </c>
      <c r="M28" s="539">
        <f>IF($D$24="Flat Oval",IF(OR($N$26="",ISTEXT($N$24),ISTEXT($N$25)),"",IF(3&lt;=$N$25,IF(10&gt;$N$24,"",IF(((3-1)*$N$24+10)&gt;80,"",IF(INDEX($P$26:$W$35,MOD(((3-1)*$N$24+10)-1,10)+1,INT((((3-1)*$N$24+10)-1)/10)+1)="","",INDEX($P$26:$W$35,MOD(((3-1)*$N$24+10)-1,10)+1,INT((((3-1)*$N$24+10)-1)/10)+1)))),IF(AND(3=$N$25+1,10&lt;=$O$24),IF(($N$24*$N$25+10)&gt;80,"",IF(INDEX($P$26:$W$35,MOD(($N$24*$N$25+10)-1,10)+1,INT((($N$24*$N$25+10)-1)/10)+1)="","",INDEX($P$26:$W$35,MOD(($N$24*$N$25+10)-1,10)+1,INT((($N$24*$N$25+10)-1)/10)+1))),""))),IF($N$26="","",IF(OR(ISTEXT($N$24),ISTEXT($N$25),ISTEXT($N$26)),"",IF(OR(10&gt;$N$24,3&gt;$N$25,((3-1)*$N$24+10)&gt;$N$26),"",IF(INDEX($P$26:$W$35,MOD(((3-1)*$N$24+10)-1,10)+1,INT((((3-1)*$N$24+10)-1)/10)+1)="","",INDEX($P$26:$W$35,MOD(((3-1)*$N$24+10)-1,10)+1,INT((((3-1)*$N$24+10)-1)/10)+1))))))</f>
        <v/>
      </c>
      <c r="O28">
        <f>IF(AND($D$24="Flat Oval",NOT(OR($G$24="",$I$24="")),NOT(OR(ISTEXT($G$24),ISTEXT($I$24)))),PI()*(($I$24-2*N($K$24))/2)^2/144,"")</f>
        <v/>
      </c>
      <c r="P28" s="540" t="n"/>
      <c r="Q28" s="540" t="n"/>
      <c r="R28" s="540" t="n"/>
      <c r="S28" s="540" t="n"/>
      <c r="T28" s="540" t="n"/>
      <c r="U28" s="540" t="n"/>
      <c r="V28" s="540" t="n"/>
      <c r="W28" s="540" t="n"/>
    </row>
    <row r="29" ht="13.35" customHeight="1" s="162">
      <c r="B29" s="537">
        <f>IF($D$24="Flat Oval",IF(OR($N$25="",ISTEXT($N$25)),"",IF(4&lt;=$N$25,ROUND((4-0.5)*$I$24/$N$25,1),IF(4=$N$25+1,"Ends",""))),IF(OR($D$24="",$G$24=""),"",IF($D$24="Round",IF(4=1,"Axis 1 (0°)",IF(4=2,"Axis 2 (90°)","")),IF(ISTEXT($N$25),"",IF(4&gt;$N$25,"",IF(ISTEXT($I$24),"",ROUND((4-0.5)*$I$24/$N$25,1)))))))</f>
        <v/>
      </c>
      <c r="C29" s="538" t="n"/>
      <c r="D29" s="539">
        <f>IF($D$24="Flat Oval",IF(OR($N$26="",ISTEXT($N$24),ISTEXT($N$25)),"",IF(4&lt;=$N$25,IF(1&gt;$N$24,"",IF(((4-1)*$N$24+1)&gt;80,"",IF(INDEX($P$26:$W$35,MOD(((4-1)*$N$24+1)-1,10)+1,INT((((4-1)*$N$24+1)-1)/10)+1)="","",INDEX($P$26:$W$35,MOD(((4-1)*$N$24+1)-1,10)+1,INT((((4-1)*$N$24+1)-1)/10)+1)))),IF(AND(4=$N$25+1,1&lt;=$O$24),IF(($N$24*$N$25+1)&gt;80,"",IF(INDEX($P$26:$W$35,MOD(($N$24*$N$25+1)-1,10)+1,INT((($N$24*$N$25+1)-1)/10)+1)="","",INDEX($P$26:$W$35,MOD(($N$24*$N$25+1)-1,10)+1,INT((($N$24*$N$25+1)-1)/10)+1))),""))),IF($N$26="","",IF(OR(ISTEXT($N$24),ISTEXT($N$25),ISTEXT($N$26)),"",IF(OR(1&gt;$N$24,4&gt;$N$25,((4-1)*$N$24+1)&gt;$N$26),"",IF(INDEX($P$26:$W$35,MOD(((4-1)*$N$24+1)-1,10)+1,INT((((4-1)*$N$24+1)-1)/10)+1)="","",INDEX($P$26:$W$35,MOD(((4-1)*$N$24+1)-1,10)+1,INT((((4-1)*$N$24+1)-1)/10)+1))))))</f>
        <v/>
      </c>
      <c r="E29" s="539">
        <f>IF($D$24="Flat Oval",IF(OR($N$26="",ISTEXT($N$24),ISTEXT($N$25)),"",IF(4&lt;=$N$25,IF(2&gt;$N$24,"",IF(((4-1)*$N$24+2)&gt;80,"",IF(INDEX($P$26:$W$35,MOD(((4-1)*$N$24+2)-1,10)+1,INT((((4-1)*$N$24+2)-1)/10)+1)="","",INDEX($P$26:$W$35,MOD(((4-1)*$N$24+2)-1,10)+1,INT((((4-1)*$N$24+2)-1)/10)+1)))),IF(AND(4=$N$25+1,2&lt;=$O$24),IF(($N$24*$N$25+2)&gt;80,"",IF(INDEX($P$26:$W$35,MOD(($N$24*$N$25+2)-1,10)+1,INT((($N$24*$N$25+2)-1)/10)+1)="","",INDEX($P$26:$W$35,MOD(($N$24*$N$25+2)-1,10)+1,INT((($N$24*$N$25+2)-1)/10)+1))),""))),IF($N$26="","",IF(OR(ISTEXT($N$24),ISTEXT($N$25),ISTEXT($N$26)),"",IF(OR(2&gt;$N$24,4&gt;$N$25,((4-1)*$N$24+2)&gt;$N$26),"",IF(INDEX($P$26:$W$35,MOD(((4-1)*$N$24+2)-1,10)+1,INT((((4-1)*$N$24+2)-1)/10)+1)="","",INDEX($P$26:$W$35,MOD(((4-1)*$N$24+2)-1,10)+1,INT((((4-1)*$N$24+2)-1)/10)+1))))))</f>
        <v/>
      </c>
      <c r="F29" s="539">
        <f>IF($D$24="Flat Oval",IF(OR($N$26="",ISTEXT($N$24),ISTEXT($N$25)),"",IF(4&lt;=$N$25,IF(3&gt;$N$24,"",IF(((4-1)*$N$24+3)&gt;80,"",IF(INDEX($P$26:$W$35,MOD(((4-1)*$N$24+3)-1,10)+1,INT((((4-1)*$N$24+3)-1)/10)+1)="","",INDEX($P$26:$W$35,MOD(((4-1)*$N$24+3)-1,10)+1,INT((((4-1)*$N$24+3)-1)/10)+1)))),IF(AND(4=$N$25+1,3&lt;=$O$24),IF(($N$24*$N$25+3)&gt;80,"",IF(INDEX($P$26:$W$35,MOD(($N$24*$N$25+3)-1,10)+1,INT((($N$24*$N$25+3)-1)/10)+1)="","",INDEX($P$26:$W$35,MOD(($N$24*$N$25+3)-1,10)+1,INT((($N$24*$N$25+3)-1)/10)+1))),""))),IF($N$26="","",IF(OR(ISTEXT($N$24),ISTEXT($N$25),ISTEXT($N$26)),"",IF(OR(3&gt;$N$24,4&gt;$N$25,((4-1)*$N$24+3)&gt;$N$26),"",IF(INDEX($P$26:$W$35,MOD(((4-1)*$N$24+3)-1,10)+1,INT((((4-1)*$N$24+3)-1)/10)+1)="","",INDEX($P$26:$W$35,MOD(((4-1)*$N$24+3)-1,10)+1,INT((((4-1)*$N$24+3)-1)/10)+1))))))</f>
        <v/>
      </c>
      <c r="G29" s="539">
        <f>IF($D$24="Flat Oval",IF(OR($N$26="",ISTEXT($N$24),ISTEXT($N$25)),"",IF(4&lt;=$N$25,IF(4&gt;$N$24,"",IF(((4-1)*$N$24+4)&gt;80,"",IF(INDEX($P$26:$W$35,MOD(((4-1)*$N$24+4)-1,10)+1,INT((((4-1)*$N$24+4)-1)/10)+1)="","",INDEX($P$26:$W$35,MOD(((4-1)*$N$24+4)-1,10)+1,INT((((4-1)*$N$24+4)-1)/10)+1)))),IF(AND(4=$N$25+1,4&lt;=$O$24),IF(($N$24*$N$25+4)&gt;80,"",IF(INDEX($P$26:$W$35,MOD(($N$24*$N$25+4)-1,10)+1,INT((($N$24*$N$25+4)-1)/10)+1)="","",INDEX($P$26:$W$35,MOD(($N$24*$N$25+4)-1,10)+1,INT((($N$24*$N$25+4)-1)/10)+1))),""))),IF($N$26="","",IF(OR(ISTEXT($N$24),ISTEXT($N$25),ISTEXT($N$26)),"",IF(OR(4&gt;$N$24,4&gt;$N$25,((4-1)*$N$24+4)&gt;$N$26),"",IF(INDEX($P$26:$W$35,MOD(((4-1)*$N$24+4)-1,10)+1,INT((((4-1)*$N$24+4)-1)/10)+1)="","",INDEX($P$26:$W$35,MOD(((4-1)*$N$24+4)-1,10)+1,INT((((4-1)*$N$24+4)-1)/10)+1))))))</f>
        <v/>
      </c>
      <c r="H29" s="539">
        <f>IF($D$24="Flat Oval",IF(OR($N$26="",ISTEXT($N$24),ISTEXT($N$25)),"",IF(4&lt;=$N$25,IF(5&gt;$N$24,"",IF(((4-1)*$N$24+5)&gt;80,"",IF(INDEX($P$26:$W$35,MOD(((4-1)*$N$24+5)-1,10)+1,INT((((4-1)*$N$24+5)-1)/10)+1)="","",INDEX($P$26:$W$35,MOD(((4-1)*$N$24+5)-1,10)+1,INT((((4-1)*$N$24+5)-1)/10)+1)))),IF(AND(4=$N$25+1,5&lt;=$O$24),IF(($N$24*$N$25+5)&gt;80,"",IF(INDEX($P$26:$W$35,MOD(($N$24*$N$25+5)-1,10)+1,INT((($N$24*$N$25+5)-1)/10)+1)="","",INDEX($P$26:$W$35,MOD(($N$24*$N$25+5)-1,10)+1,INT((($N$24*$N$25+5)-1)/10)+1))),""))),IF($N$26="","",IF(OR(ISTEXT($N$24),ISTEXT($N$25),ISTEXT($N$26)),"",IF(OR(5&gt;$N$24,4&gt;$N$25,((4-1)*$N$24+5)&gt;$N$26),"",IF(INDEX($P$26:$W$35,MOD(((4-1)*$N$24+5)-1,10)+1,INT((((4-1)*$N$24+5)-1)/10)+1)="","",INDEX($P$26:$W$35,MOD(((4-1)*$N$24+5)-1,10)+1,INT((((4-1)*$N$24+5)-1)/10)+1))))))</f>
        <v/>
      </c>
      <c r="I29" s="539">
        <f>IF($D$24="Flat Oval",IF(OR($N$26="",ISTEXT($N$24),ISTEXT($N$25)),"",IF(4&lt;=$N$25,IF(6&gt;$N$24,"",IF(((4-1)*$N$24+6)&gt;80,"",IF(INDEX($P$26:$W$35,MOD(((4-1)*$N$24+6)-1,10)+1,INT((((4-1)*$N$24+6)-1)/10)+1)="","",INDEX($P$26:$W$35,MOD(((4-1)*$N$24+6)-1,10)+1,INT((((4-1)*$N$24+6)-1)/10)+1)))),IF(AND(4=$N$25+1,6&lt;=$O$24),IF(($N$24*$N$25+6)&gt;80,"",IF(INDEX($P$26:$W$35,MOD(($N$24*$N$25+6)-1,10)+1,INT((($N$24*$N$25+6)-1)/10)+1)="","",INDEX($P$26:$W$35,MOD(($N$24*$N$25+6)-1,10)+1,INT((($N$24*$N$25+6)-1)/10)+1))),""))),IF($N$26="","",IF(OR(ISTEXT($N$24),ISTEXT($N$25),ISTEXT($N$26)),"",IF(OR(6&gt;$N$24,4&gt;$N$25,((4-1)*$N$24+6)&gt;$N$26),"",IF(INDEX($P$26:$W$35,MOD(((4-1)*$N$24+6)-1,10)+1,INT((((4-1)*$N$24+6)-1)/10)+1)="","",INDEX($P$26:$W$35,MOD(((4-1)*$N$24+6)-1,10)+1,INT((((4-1)*$N$24+6)-1)/10)+1))))))</f>
        <v/>
      </c>
      <c r="J29" s="539">
        <f>IF($D$24="Flat Oval",IF(OR($N$26="",ISTEXT($N$24),ISTEXT($N$25)),"",IF(4&lt;=$N$25,IF(7&gt;$N$24,"",IF(((4-1)*$N$24+7)&gt;80,"",IF(INDEX($P$26:$W$35,MOD(((4-1)*$N$24+7)-1,10)+1,INT((((4-1)*$N$24+7)-1)/10)+1)="","",INDEX($P$26:$W$35,MOD(((4-1)*$N$24+7)-1,10)+1,INT((((4-1)*$N$24+7)-1)/10)+1)))),IF(AND(4=$N$25+1,7&lt;=$O$24),IF(($N$24*$N$25+7)&gt;80,"",IF(INDEX($P$26:$W$35,MOD(($N$24*$N$25+7)-1,10)+1,INT((($N$24*$N$25+7)-1)/10)+1)="","",INDEX($P$26:$W$35,MOD(($N$24*$N$25+7)-1,10)+1,INT((($N$24*$N$25+7)-1)/10)+1))),""))),IF($N$26="","",IF(OR(ISTEXT($N$24),ISTEXT($N$25),ISTEXT($N$26)),"",IF(OR(7&gt;$N$24,4&gt;$N$25,((4-1)*$N$24+7)&gt;$N$26),"",IF(INDEX($P$26:$W$35,MOD(((4-1)*$N$24+7)-1,10)+1,INT((((4-1)*$N$24+7)-1)/10)+1)="","",INDEX($P$26:$W$35,MOD(((4-1)*$N$24+7)-1,10)+1,INT((((4-1)*$N$24+7)-1)/10)+1))))))</f>
        <v/>
      </c>
      <c r="K29" s="539">
        <f>IF($D$24="Flat Oval",IF(OR($N$26="",ISTEXT($N$24),ISTEXT($N$25)),"",IF(4&lt;=$N$25,IF(8&gt;$N$24,"",IF(((4-1)*$N$24+8)&gt;80,"",IF(INDEX($P$26:$W$35,MOD(((4-1)*$N$24+8)-1,10)+1,INT((((4-1)*$N$24+8)-1)/10)+1)="","",INDEX($P$26:$W$35,MOD(((4-1)*$N$24+8)-1,10)+1,INT((((4-1)*$N$24+8)-1)/10)+1)))),IF(AND(4=$N$25+1,8&lt;=$O$24),IF(($N$24*$N$25+8)&gt;80,"",IF(INDEX($P$26:$W$35,MOD(($N$24*$N$25+8)-1,10)+1,INT((($N$24*$N$25+8)-1)/10)+1)="","",INDEX($P$26:$W$35,MOD(($N$24*$N$25+8)-1,10)+1,INT((($N$24*$N$25+8)-1)/10)+1))),""))),IF($N$26="","",IF(OR(ISTEXT($N$24),ISTEXT($N$25),ISTEXT($N$26)),"",IF(OR(8&gt;$N$24,4&gt;$N$25,((4-1)*$N$24+8)&gt;$N$26),"",IF(INDEX($P$26:$W$35,MOD(((4-1)*$N$24+8)-1,10)+1,INT((((4-1)*$N$24+8)-1)/10)+1)="","",INDEX($P$26:$W$35,MOD(((4-1)*$N$24+8)-1,10)+1,INT((((4-1)*$N$24+8)-1)/10)+1))))))</f>
        <v/>
      </c>
      <c r="L29" s="539">
        <f>IF($D$24="Flat Oval",IF(OR($N$26="",ISTEXT($N$24),ISTEXT($N$25)),"",IF(4&lt;=$N$25,IF(9&gt;$N$24,"",IF(((4-1)*$N$24+9)&gt;80,"",IF(INDEX($P$26:$W$35,MOD(((4-1)*$N$24+9)-1,10)+1,INT((((4-1)*$N$24+9)-1)/10)+1)="","",INDEX($P$26:$W$35,MOD(((4-1)*$N$24+9)-1,10)+1,INT((((4-1)*$N$24+9)-1)/10)+1)))),IF(AND(4=$N$25+1,9&lt;=$O$24),IF(($N$24*$N$25+9)&gt;80,"",IF(INDEX($P$26:$W$35,MOD(($N$24*$N$25+9)-1,10)+1,INT((($N$24*$N$25+9)-1)/10)+1)="","",INDEX($P$26:$W$35,MOD(($N$24*$N$25+9)-1,10)+1,INT((($N$24*$N$25+9)-1)/10)+1))),""))),IF($N$26="","",IF(OR(ISTEXT($N$24),ISTEXT($N$25),ISTEXT($N$26)),"",IF(OR(9&gt;$N$24,4&gt;$N$25,((4-1)*$N$24+9)&gt;$N$26),"",IF(INDEX($P$26:$W$35,MOD(((4-1)*$N$24+9)-1,10)+1,INT((((4-1)*$N$24+9)-1)/10)+1)="","",INDEX($P$26:$W$35,MOD(((4-1)*$N$24+9)-1,10)+1,INT((((4-1)*$N$24+9)-1)/10)+1))))))</f>
        <v/>
      </c>
      <c r="M29" s="539">
        <f>IF($D$24="Flat Oval",IF(OR($N$26="",ISTEXT($N$24),ISTEXT($N$25)),"",IF(4&lt;=$N$25,IF(10&gt;$N$24,"",IF(((4-1)*$N$24+10)&gt;80,"",IF(INDEX($P$26:$W$35,MOD(((4-1)*$N$24+10)-1,10)+1,INT((((4-1)*$N$24+10)-1)/10)+1)="","",INDEX($P$26:$W$35,MOD(((4-1)*$N$24+10)-1,10)+1,INT((((4-1)*$N$24+10)-1)/10)+1)))),IF(AND(4=$N$25+1,10&lt;=$O$24),IF(($N$24*$N$25+10)&gt;80,"",IF(INDEX($P$26:$W$35,MOD(($N$24*$N$25+10)-1,10)+1,INT((($N$24*$N$25+10)-1)/10)+1)="","",INDEX($P$26:$W$35,MOD(($N$24*$N$25+10)-1,10)+1,INT((($N$24*$N$25+10)-1)/10)+1))),""))),IF($N$26="","",IF(OR(ISTEXT($N$24),ISTEXT($N$25),ISTEXT($N$26)),"",IF(OR(10&gt;$N$24,4&gt;$N$25,((4-1)*$N$24+10)&gt;$N$26),"",IF(INDEX($P$26:$W$35,MOD(((4-1)*$N$24+10)-1,10)+1,INT((((4-1)*$N$24+10)-1)/10)+1)="","",INDEX($P$26:$W$35,MOD(((4-1)*$N$24+10)-1,10)+1,INT((((4-1)*$N$24+10)-1)/10)+1))))))</f>
        <v/>
      </c>
      <c r="P29" s="540" t="n"/>
      <c r="Q29" s="540" t="n"/>
      <c r="R29" s="540" t="n"/>
      <c r="S29" s="540" t="n"/>
      <c r="T29" s="540" t="n"/>
      <c r="U29" s="540" t="n"/>
      <c r="V29" s="540" t="n"/>
      <c r="W29" s="540" t="n"/>
    </row>
    <row r="30" ht="13.35" customHeight="1" s="162">
      <c r="B30" s="537">
        <f>IF($D$24="Flat Oval",IF(OR($N$25="",ISTEXT($N$25)),"",IF(5&lt;=$N$25,ROUND((5-0.5)*$I$24/$N$25,1),IF(5=$N$25+1,"Ends",""))),IF(OR($D$24="",$G$24=""),"",IF($D$24="Round",IF(5=1,"Axis 1 (0°)",IF(5=2,"Axis 2 (90°)","")),IF(ISTEXT($N$25),"",IF(5&gt;$N$25,"",IF(ISTEXT($I$24),"",ROUND((5-0.5)*$I$24/$N$25,1)))))))</f>
        <v/>
      </c>
      <c r="C30" s="538" t="n"/>
      <c r="D30" s="539">
        <f>IF($D$24="Flat Oval",IF(OR($N$26="",ISTEXT($N$24),ISTEXT($N$25)),"",IF(5&lt;=$N$25,IF(1&gt;$N$24,"",IF(((5-1)*$N$24+1)&gt;80,"",IF(INDEX($P$26:$W$35,MOD(((5-1)*$N$24+1)-1,10)+1,INT((((5-1)*$N$24+1)-1)/10)+1)="","",INDEX($P$26:$W$35,MOD(((5-1)*$N$24+1)-1,10)+1,INT((((5-1)*$N$24+1)-1)/10)+1)))),IF(AND(5=$N$25+1,1&lt;=$O$24),IF(($N$24*$N$25+1)&gt;80,"",IF(INDEX($P$26:$W$35,MOD(($N$24*$N$25+1)-1,10)+1,INT((($N$24*$N$25+1)-1)/10)+1)="","",INDEX($P$26:$W$35,MOD(($N$24*$N$25+1)-1,10)+1,INT((($N$24*$N$25+1)-1)/10)+1))),""))),IF($N$26="","",IF(OR(ISTEXT($N$24),ISTEXT($N$25),ISTEXT($N$26)),"",IF(OR(1&gt;$N$24,5&gt;$N$25,((5-1)*$N$24+1)&gt;$N$26),"",IF(INDEX($P$26:$W$35,MOD(((5-1)*$N$24+1)-1,10)+1,INT((((5-1)*$N$24+1)-1)/10)+1)="","",INDEX($P$26:$W$35,MOD(((5-1)*$N$24+1)-1,10)+1,INT((((5-1)*$N$24+1)-1)/10)+1))))))</f>
        <v/>
      </c>
      <c r="E30" s="539">
        <f>IF($D$24="Flat Oval",IF(OR($N$26="",ISTEXT($N$24),ISTEXT($N$25)),"",IF(5&lt;=$N$25,IF(2&gt;$N$24,"",IF(((5-1)*$N$24+2)&gt;80,"",IF(INDEX($P$26:$W$35,MOD(((5-1)*$N$24+2)-1,10)+1,INT((((5-1)*$N$24+2)-1)/10)+1)="","",INDEX($P$26:$W$35,MOD(((5-1)*$N$24+2)-1,10)+1,INT((((5-1)*$N$24+2)-1)/10)+1)))),IF(AND(5=$N$25+1,2&lt;=$O$24),IF(($N$24*$N$25+2)&gt;80,"",IF(INDEX($P$26:$W$35,MOD(($N$24*$N$25+2)-1,10)+1,INT((($N$24*$N$25+2)-1)/10)+1)="","",INDEX($P$26:$W$35,MOD(($N$24*$N$25+2)-1,10)+1,INT((($N$24*$N$25+2)-1)/10)+1))),""))),IF($N$26="","",IF(OR(ISTEXT($N$24),ISTEXT($N$25),ISTEXT($N$26)),"",IF(OR(2&gt;$N$24,5&gt;$N$25,((5-1)*$N$24+2)&gt;$N$26),"",IF(INDEX($P$26:$W$35,MOD(((5-1)*$N$24+2)-1,10)+1,INT((((5-1)*$N$24+2)-1)/10)+1)="","",INDEX($P$26:$W$35,MOD(((5-1)*$N$24+2)-1,10)+1,INT((((5-1)*$N$24+2)-1)/10)+1))))))</f>
        <v/>
      </c>
      <c r="F30" s="539">
        <f>IF($D$24="Flat Oval",IF(OR($N$26="",ISTEXT($N$24),ISTEXT($N$25)),"",IF(5&lt;=$N$25,IF(3&gt;$N$24,"",IF(((5-1)*$N$24+3)&gt;80,"",IF(INDEX($P$26:$W$35,MOD(((5-1)*$N$24+3)-1,10)+1,INT((((5-1)*$N$24+3)-1)/10)+1)="","",INDEX($P$26:$W$35,MOD(((5-1)*$N$24+3)-1,10)+1,INT((((5-1)*$N$24+3)-1)/10)+1)))),IF(AND(5=$N$25+1,3&lt;=$O$24),IF(($N$24*$N$25+3)&gt;80,"",IF(INDEX($P$26:$W$35,MOD(($N$24*$N$25+3)-1,10)+1,INT((($N$24*$N$25+3)-1)/10)+1)="","",INDEX($P$26:$W$35,MOD(($N$24*$N$25+3)-1,10)+1,INT((($N$24*$N$25+3)-1)/10)+1))),""))),IF($N$26="","",IF(OR(ISTEXT($N$24),ISTEXT($N$25),ISTEXT($N$26)),"",IF(OR(3&gt;$N$24,5&gt;$N$25,((5-1)*$N$24+3)&gt;$N$26),"",IF(INDEX($P$26:$W$35,MOD(((5-1)*$N$24+3)-1,10)+1,INT((((5-1)*$N$24+3)-1)/10)+1)="","",INDEX($P$26:$W$35,MOD(((5-1)*$N$24+3)-1,10)+1,INT((((5-1)*$N$24+3)-1)/10)+1))))))</f>
        <v/>
      </c>
      <c r="G30" s="539">
        <f>IF($D$24="Flat Oval",IF(OR($N$26="",ISTEXT($N$24),ISTEXT($N$25)),"",IF(5&lt;=$N$25,IF(4&gt;$N$24,"",IF(((5-1)*$N$24+4)&gt;80,"",IF(INDEX($P$26:$W$35,MOD(((5-1)*$N$24+4)-1,10)+1,INT((((5-1)*$N$24+4)-1)/10)+1)="","",INDEX($P$26:$W$35,MOD(((5-1)*$N$24+4)-1,10)+1,INT((((5-1)*$N$24+4)-1)/10)+1)))),IF(AND(5=$N$25+1,4&lt;=$O$24),IF(($N$24*$N$25+4)&gt;80,"",IF(INDEX($P$26:$W$35,MOD(($N$24*$N$25+4)-1,10)+1,INT((($N$24*$N$25+4)-1)/10)+1)="","",INDEX($P$26:$W$35,MOD(($N$24*$N$25+4)-1,10)+1,INT((($N$24*$N$25+4)-1)/10)+1))),""))),IF($N$26="","",IF(OR(ISTEXT($N$24),ISTEXT($N$25),ISTEXT($N$26)),"",IF(OR(4&gt;$N$24,5&gt;$N$25,((5-1)*$N$24+4)&gt;$N$26),"",IF(INDEX($P$26:$W$35,MOD(((5-1)*$N$24+4)-1,10)+1,INT((((5-1)*$N$24+4)-1)/10)+1)="","",INDEX($P$26:$W$35,MOD(((5-1)*$N$24+4)-1,10)+1,INT((((5-1)*$N$24+4)-1)/10)+1))))))</f>
        <v/>
      </c>
      <c r="H30" s="539">
        <f>IF($D$24="Flat Oval",IF(OR($N$26="",ISTEXT($N$24),ISTEXT($N$25)),"",IF(5&lt;=$N$25,IF(5&gt;$N$24,"",IF(((5-1)*$N$24+5)&gt;80,"",IF(INDEX($P$26:$W$35,MOD(((5-1)*$N$24+5)-1,10)+1,INT((((5-1)*$N$24+5)-1)/10)+1)="","",INDEX($P$26:$W$35,MOD(((5-1)*$N$24+5)-1,10)+1,INT((((5-1)*$N$24+5)-1)/10)+1)))),IF(AND(5=$N$25+1,5&lt;=$O$24),IF(($N$24*$N$25+5)&gt;80,"",IF(INDEX($P$26:$W$35,MOD(($N$24*$N$25+5)-1,10)+1,INT((($N$24*$N$25+5)-1)/10)+1)="","",INDEX($P$26:$W$35,MOD(($N$24*$N$25+5)-1,10)+1,INT((($N$24*$N$25+5)-1)/10)+1))),""))),IF($N$26="","",IF(OR(ISTEXT($N$24),ISTEXT($N$25),ISTEXT($N$26)),"",IF(OR(5&gt;$N$24,5&gt;$N$25,((5-1)*$N$24+5)&gt;$N$26),"",IF(INDEX($P$26:$W$35,MOD(((5-1)*$N$24+5)-1,10)+1,INT((((5-1)*$N$24+5)-1)/10)+1)="","",INDEX($P$26:$W$35,MOD(((5-1)*$N$24+5)-1,10)+1,INT((((5-1)*$N$24+5)-1)/10)+1))))))</f>
        <v/>
      </c>
      <c r="I30" s="539">
        <f>IF($D$24="Flat Oval",IF(OR($N$26="",ISTEXT($N$24),ISTEXT($N$25)),"",IF(5&lt;=$N$25,IF(6&gt;$N$24,"",IF(((5-1)*$N$24+6)&gt;80,"",IF(INDEX($P$26:$W$35,MOD(((5-1)*$N$24+6)-1,10)+1,INT((((5-1)*$N$24+6)-1)/10)+1)="","",INDEX($P$26:$W$35,MOD(((5-1)*$N$24+6)-1,10)+1,INT((((5-1)*$N$24+6)-1)/10)+1)))),IF(AND(5=$N$25+1,6&lt;=$O$24),IF(($N$24*$N$25+6)&gt;80,"",IF(INDEX($P$26:$W$35,MOD(($N$24*$N$25+6)-1,10)+1,INT((($N$24*$N$25+6)-1)/10)+1)="","",INDEX($P$26:$W$35,MOD(($N$24*$N$25+6)-1,10)+1,INT((($N$24*$N$25+6)-1)/10)+1))),""))),IF($N$26="","",IF(OR(ISTEXT($N$24),ISTEXT($N$25),ISTEXT($N$26)),"",IF(OR(6&gt;$N$24,5&gt;$N$25,((5-1)*$N$24+6)&gt;$N$26),"",IF(INDEX($P$26:$W$35,MOD(((5-1)*$N$24+6)-1,10)+1,INT((((5-1)*$N$24+6)-1)/10)+1)="","",INDEX($P$26:$W$35,MOD(((5-1)*$N$24+6)-1,10)+1,INT((((5-1)*$N$24+6)-1)/10)+1))))))</f>
        <v/>
      </c>
      <c r="J30" s="539">
        <f>IF($D$24="Flat Oval",IF(OR($N$26="",ISTEXT($N$24),ISTEXT($N$25)),"",IF(5&lt;=$N$25,IF(7&gt;$N$24,"",IF(((5-1)*$N$24+7)&gt;80,"",IF(INDEX($P$26:$W$35,MOD(((5-1)*$N$24+7)-1,10)+1,INT((((5-1)*$N$24+7)-1)/10)+1)="","",INDEX($P$26:$W$35,MOD(((5-1)*$N$24+7)-1,10)+1,INT((((5-1)*$N$24+7)-1)/10)+1)))),IF(AND(5=$N$25+1,7&lt;=$O$24),IF(($N$24*$N$25+7)&gt;80,"",IF(INDEX($P$26:$W$35,MOD(($N$24*$N$25+7)-1,10)+1,INT((($N$24*$N$25+7)-1)/10)+1)="","",INDEX($P$26:$W$35,MOD(($N$24*$N$25+7)-1,10)+1,INT((($N$24*$N$25+7)-1)/10)+1))),""))),IF($N$26="","",IF(OR(ISTEXT($N$24),ISTEXT($N$25),ISTEXT($N$26)),"",IF(OR(7&gt;$N$24,5&gt;$N$25,((5-1)*$N$24+7)&gt;$N$26),"",IF(INDEX($P$26:$W$35,MOD(((5-1)*$N$24+7)-1,10)+1,INT((((5-1)*$N$24+7)-1)/10)+1)="","",INDEX($P$26:$W$35,MOD(((5-1)*$N$24+7)-1,10)+1,INT((((5-1)*$N$24+7)-1)/10)+1))))))</f>
        <v/>
      </c>
      <c r="K30" s="539">
        <f>IF($D$24="Flat Oval",IF(OR($N$26="",ISTEXT($N$24),ISTEXT($N$25)),"",IF(5&lt;=$N$25,IF(8&gt;$N$24,"",IF(((5-1)*$N$24+8)&gt;80,"",IF(INDEX($P$26:$W$35,MOD(((5-1)*$N$24+8)-1,10)+1,INT((((5-1)*$N$24+8)-1)/10)+1)="","",INDEX($P$26:$W$35,MOD(((5-1)*$N$24+8)-1,10)+1,INT((((5-1)*$N$24+8)-1)/10)+1)))),IF(AND(5=$N$25+1,8&lt;=$O$24),IF(($N$24*$N$25+8)&gt;80,"",IF(INDEX($P$26:$W$35,MOD(($N$24*$N$25+8)-1,10)+1,INT((($N$24*$N$25+8)-1)/10)+1)="","",INDEX($P$26:$W$35,MOD(($N$24*$N$25+8)-1,10)+1,INT((($N$24*$N$25+8)-1)/10)+1))),""))),IF($N$26="","",IF(OR(ISTEXT($N$24),ISTEXT($N$25),ISTEXT($N$26)),"",IF(OR(8&gt;$N$24,5&gt;$N$25,((5-1)*$N$24+8)&gt;$N$26),"",IF(INDEX($P$26:$W$35,MOD(((5-1)*$N$24+8)-1,10)+1,INT((((5-1)*$N$24+8)-1)/10)+1)="","",INDEX($P$26:$W$35,MOD(((5-1)*$N$24+8)-1,10)+1,INT((((5-1)*$N$24+8)-1)/10)+1))))))</f>
        <v/>
      </c>
      <c r="L30" s="539">
        <f>IF($D$24="Flat Oval",IF(OR($N$26="",ISTEXT($N$24),ISTEXT($N$25)),"",IF(5&lt;=$N$25,IF(9&gt;$N$24,"",IF(((5-1)*$N$24+9)&gt;80,"",IF(INDEX($P$26:$W$35,MOD(((5-1)*$N$24+9)-1,10)+1,INT((((5-1)*$N$24+9)-1)/10)+1)="","",INDEX($P$26:$W$35,MOD(((5-1)*$N$24+9)-1,10)+1,INT((((5-1)*$N$24+9)-1)/10)+1)))),IF(AND(5=$N$25+1,9&lt;=$O$24),IF(($N$24*$N$25+9)&gt;80,"",IF(INDEX($P$26:$W$35,MOD(($N$24*$N$25+9)-1,10)+1,INT((($N$24*$N$25+9)-1)/10)+1)="","",INDEX($P$26:$W$35,MOD(($N$24*$N$25+9)-1,10)+1,INT((($N$24*$N$25+9)-1)/10)+1))),""))),IF($N$26="","",IF(OR(ISTEXT($N$24),ISTEXT($N$25),ISTEXT($N$26)),"",IF(OR(9&gt;$N$24,5&gt;$N$25,((5-1)*$N$24+9)&gt;$N$26),"",IF(INDEX($P$26:$W$35,MOD(((5-1)*$N$24+9)-1,10)+1,INT((((5-1)*$N$24+9)-1)/10)+1)="","",INDEX($P$26:$W$35,MOD(((5-1)*$N$24+9)-1,10)+1,INT((((5-1)*$N$24+9)-1)/10)+1))))))</f>
        <v/>
      </c>
      <c r="M30" s="539">
        <f>IF($D$24="Flat Oval",IF(OR($N$26="",ISTEXT($N$24),ISTEXT($N$25)),"",IF(5&lt;=$N$25,IF(10&gt;$N$24,"",IF(((5-1)*$N$24+10)&gt;80,"",IF(INDEX($P$26:$W$35,MOD(((5-1)*$N$24+10)-1,10)+1,INT((((5-1)*$N$24+10)-1)/10)+1)="","",INDEX($P$26:$W$35,MOD(((5-1)*$N$24+10)-1,10)+1,INT((((5-1)*$N$24+10)-1)/10)+1)))),IF(AND(5=$N$25+1,10&lt;=$O$24),IF(($N$24*$N$25+10)&gt;80,"",IF(INDEX($P$26:$W$35,MOD(($N$24*$N$25+10)-1,10)+1,INT((($N$24*$N$25+10)-1)/10)+1)="","",INDEX($P$26:$W$35,MOD(($N$24*$N$25+10)-1,10)+1,INT((($N$24*$N$25+10)-1)/10)+1))),""))),IF($N$26="","",IF(OR(ISTEXT($N$24),ISTEXT($N$25),ISTEXT($N$26)),"",IF(OR(10&gt;$N$24,5&gt;$N$25,((5-1)*$N$24+10)&gt;$N$26),"",IF(INDEX($P$26:$W$35,MOD(((5-1)*$N$24+10)-1,10)+1,INT((((5-1)*$N$24+10)-1)/10)+1)="","",INDEX($P$26:$W$35,MOD(((5-1)*$N$24+10)-1,10)+1,INT((((5-1)*$N$24+10)-1)/10)+1))))))</f>
        <v/>
      </c>
      <c r="P30" s="540" t="n"/>
      <c r="Q30" s="540" t="n"/>
      <c r="R30" s="540" t="n"/>
      <c r="S30" s="540" t="n"/>
      <c r="T30" s="540" t="n"/>
      <c r="U30" s="540" t="n"/>
      <c r="V30" s="540" t="n"/>
      <c r="W30" s="540" t="n"/>
    </row>
    <row r="31" ht="13.35" customHeight="1" s="162">
      <c r="B31" s="537">
        <f>IF($D$24="Flat Oval",IF(OR($N$25="",ISTEXT($N$25)),"",IF(6&lt;=$N$25,ROUND((6-0.5)*$I$24/$N$25,1),IF(6=$N$25+1,"Ends",""))),IF(OR($D$24="",$G$24=""),"",IF($D$24="Round",IF(6=1,"Axis 1 (0°)",IF(6=2,"Axis 2 (90°)","")),IF(ISTEXT($N$25),"",IF(6&gt;$N$25,"",IF(ISTEXT($I$24),"",ROUND((6-0.5)*$I$24/$N$25,1)))))))</f>
        <v/>
      </c>
      <c r="C31" s="538" t="n"/>
      <c r="D31" s="539">
        <f>IF($D$24="Flat Oval",IF(OR($N$26="",ISTEXT($N$24),ISTEXT($N$25)),"",IF(6&lt;=$N$25,IF(1&gt;$N$24,"",IF(((6-1)*$N$24+1)&gt;80,"",IF(INDEX($P$26:$W$35,MOD(((6-1)*$N$24+1)-1,10)+1,INT((((6-1)*$N$24+1)-1)/10)+1)="","",INDEX($P$26:$W$35,MOD(((6-1)*$N$24+1)-1,10)+1,INT((((6-1)*$N$24+1)-1)/10)+1)))),IF(AND(6=$N$25+1,1&lt;=$O$24),IF(($N$24*$N$25+1)&gt;80,"",IF(INDEX($P$26:$W$35,MOD(($N$24*$N$25+1)-1,10)+1,INT((($N$24*$N$25+1)-1)/10)+1)="","",INDEX($P$26:$W$35,MOD(($N$24*$N$25+1)-1,10)+1,INT((($N$24*$N$25+1)-1)/10)+1))),""))),IF($N$26="","",IF(OR(ISTEXT($N$24),ISTEXT($N$25),ISTEXT($N$26)),"",IF(OR(1&gt;$N$24,6&gt;$N$25,((6-1)*$N$24+1)&gt;$N$26),"",IF(INDEX($P$26:$W$35,MOD(((6-1)*$N$24+1)-1,10)+1,INT((((6-1)*$N$24+1)-1)/10)+1)="","",INDEX($P$26:$W$35,MOD(((6-1)*$N$24+1)-1,10)+1,INT((((6-1)*$N$24+1)-1)/10)+1))))))</f>
        <v/>
      </c>
      <c r="E31" s="539">
        <f>IF($D$24="Flat Oval",IF(OR($N$26="",ISTEXT($N$24),ISTEXT($N$25)),"",IF(6&lt;=$N$25,IF(2&gt;$N$24,"",IF(((6-1)*$N$24+2)&gt;80,"",IF(INDEX($P$26:$W$35,MOD(((6-1)*$N$24+2)-1,10)+1,INT((((6-1)*$N$24+2)-1)/10)+1)="","",INDEX($P$26:$W$35,MOD(((6-1)*$N$24+2)-1,10)+1,INT((((6-1)*$N$24+2)-1)/10)+1)))),IF(AND(6=$N$25+1,2&lt;=$O$24),IF(($N$24*$N$25+2)&gt;80,"",IF(INDEX($P$26:$W$35,MOD(($N$24*$N$25+2)-1,10)+1,INT((($N$24*$N$25+2)-1)/10)+1)="","",INDEX($P$26:$W$35,MOD(($N$24*$N$25+2)-1,10)+1,INT((($N$24*$N$25+2)-1)/10)+1))),""))),IF($N$26="","",IF(OR(ISTEXT($N$24),ISTEXT($N$25),ISTEXT($N$26)),"",IF(OR(2&gt;$N$24,6&gt;$N$25,((6-1)*$N$24+2)&gt;$N$26),"",IF(INDEX($P$26:$W$35,MOD(((6-1)*$N$24+2)-1,10)+1,INT((((6-1)*$N$24+2)-1)/10)+1)="","",INDEX($P$26:$W$35,MOD(((6-1)*$N$24+2)-1,10)+1,INT((((6-1)*$N$24+2)-1)/10)+1))))))</f>
        <v/>
      </c>
      <c r="F31" s="539">
        <f>IF($D$24="Flat Oval",IF(OR($N$26="",ISTEXT($N$24),ISTEXT($N$25)),"",IF(6&lt;=$N$25,IF(3&gt;$N$24,"",IF(((6-1)*$N$24+3)&gt;80,"",IF(INDEX($P$26:$W$35,MOD(((6-1)*$N$24+3)-1,10)+1,INT((((6-1)*$N$24+3)-1)/10)+1)="","",INDEX($P$26:$W$35,MOD(((6-1)*$N$24+3)-1,10)+1,INT((((6-1)*$N$24+3)-1)/10)+1)))),IF(AND(6=$N$25+1,3&lt;=$O$24),IF(($N$24*$N$25+3)&gt;80,"",IF(INDEX($P$26:$W$35,MOD(($N$24*$N$25+3)-1,10)+1,INT((($N$24*$N$25+3)-1)/10)+1)="","",INDEX($P$26:$W$35,MOD(($N$24*$N$25+3)-1,10)+1,INT((($N$24*$N$25+3)-1)/10)+1))),""))),IF($N$26="","",IF(OR(ISTEXT($N$24),ISTEXT($N$25),ISTEXT($N$26)),"",IF(OR(3&gt;$N$24,6&gt;$N$25,((6-1)*$N$24+3)&gt;$N$26),"",IF(INDEX($P$26:$W$35,MOD(((6-1)*$N$24+3)-1,10)+1,INT((((6-1)*$N$24+3)-1)/10)+1)="","",INDEX($P$26:$W$35,MOD(((6-1)*$N$24+3)-1,10)+1,INT((((6-1)*$N$24+3)-1)/10)+1))))))</f>
        <v/>
      </c>
      <c r="G31" s="539">
        <f>IF($D$24="Flat Oval",IF(OR($N$26="",ISTEXT($N$24),ISTEXT($N$25)),"",IF(6&lt;=$N$25,IF(4&gt;$N$24,"",IF(((6-1)*$N$24+4)&gt;80,"",IF(INDEX($P$26:$W$35,MOD(((6-1)*$N$24+4)-1,10)+1,INT((((6-1)*$N$24+4)-1)/10)+1)="","",INDEX($P$26:$W$35,MOD(((6-1)*$N$24+4)-1,10)+1,INT((((6-1)*$N$24+4)-1)/10)+1)))),IF(AND(6=$N$25+1,4&lt;=$O$24),IF(($N$24*$N$25+4)&gt;80,"",IF(INDEX($P$26:$W$35,MOD(($N$24*$N$25+4)-1,10)+1,INT((($N$24*$N$25+4)-1)/10)+1)="","",INDEX($P$26:$W$35,MOD(($N$24*$N$25+4)-1,10)+1,INT((($N$24*$N$25+4)-1)/10)+1))),""))),IF($N$26="","",IF(OR(ISTEXT($N$24),ISTEXT($N$25),ISTEXT($N$26)),"",IF(OR(4&gt;$N$24,6&gt;$N$25,((6-1)*$N$24+4)&gt;$N$26),"",IF(INDEX($P$26:$W$35,MOD(((6-1)*$N$24+4)-1,10)+1,INT((((6-1)*$N$24+4)-1)/10)+1)="","",INDEX($P$26:$W$35,MOD(((6-1)*$N$24+4)-1,10)+1,INT((((6-1)*$N$24+4)-1)/10)+1))))))</f>
        <v/>
      </c>
      <c r="H31" s="539">
        <f>IF($D$24="Flat Oval",IF(OR($N$26="",ISTEXT($N$24),ISTEXT($N$25)),"",IF(6&lt;=$N$25,IF(5&gt;$N$24,"",IF(((6-1)*$N$24+5)&gt;80,"",IF(INDEX($P$26:$W$35,MOD(((6-1)*$N$24+5)-1,10)+1,INT((((6-1)*$N$24+5)-1)/10)+1)="","",INDEX($P$26:$W$35,MOD(((6-1)*$N$24+5)-1,10)+1,INT((((6-1)*$N$24+5)-1)/10)+1)))),IF(AND(6=$N$25+1,5&lt;=$O$24),IF(($N$24*$N$25+5)&gt;80,"",IF(INDEX($P$26:$W$35,MOD(($N$24*$N$25+5)-1,10)+1,INT((($N$24*$N$25+5)-1)/10)+1)="","",INDEX($P$26:$W$35,MOD(($N$24*$N$25+5)-1,10)+1,INT((($N$24*$N$25+5)-1)/10)+1))),""))),IF($N$26="","",IF(OR(ISTEXT($N$24),ISTEXT($N$25),ISTEXT($N$26)),"",IF(OR(5&gt;$N$24,6&gt;$N$25,((6-1)*$N$24+5)&gt;$N$26),"",IF(INDEX($P$26:$W$35,MOD(((6-1)*$N$24+5)-1,10)+1,INT((((6-1)*$N$24+5)-1)/10)+1)="","",INDEX($P$26:$W$35,MOD(((6-1)*$N$24+5)-1,10)+1,INT((((6-1)*$N$24+5)-1)/10)+1))))))</f>
        <v/>
      </c>
      <c r="I31" s="539">
        <f>IF($D$24="Flat Oval",IF(OR($N$26="",ISTEXT($N$24),ISTEXT($N$25)),"",IF(6&lt;=$N$25,IF(6&gt;$N$24,"",IF(((6-1)*$N$24+6)&gt;80,"",IF(INDEX($P$26:$W$35,MOD(((6-1)*$N$24+6)-1,10)+1,INT((((6-1)*$N$24+6)-1)/10)+1)="","",INDEX($P$26:$W$35,MOD(((6-1)*$N$24+6)-1,10)+1,INT((((6-1)*$N$24+6)-1)/10)+1)))),IF(AND(6=$N$25+1,6&lt;=$O$24),IF(($N$24*$N$25+6)&gt;80,"",IF(INDEX($P$26:$W$35,MOD(($N$24*$N$25+6)-1,10)+1,INT((($N$24*$N$25+6)-1)/10)+1)="","",INDEX($P$26:$W$35,MOD(($N$24*$N$25+6)-1,10)+1,INT((($N$24*$N$25+6)-1)/10)+1))),""))),IF($N$26="","",IF(OR(ISTEXT($N$24),ISTEXT($N$25),ISTEXT($N$26)),"",IF(OR(6&gt;$N$24,6&gt;$N$25,((6-1)*$N$24+6)&gt;$N$26),"",IF(INDEX($P$26:$W$35,MOD(((6-1)*$N$24+6)-1,10)+1,INT((((6-1)*$N$24+6)-1)/10)+1)="","",INDEX($P$26:$W$35,MOD(((6-1)*$N$24+6)-1,10)+1,INT((((6-1)*$N$24+6)-1)/10)+1))))))</f>
        <v/>
      </c>
      <c r="J31" s="539">
        <f>IF($D$24="Flat Oval",IF(OR($N$26="",ISTEXT($N$24),ISTEXT($N$25)),"",IF(6&lt;=$N$25,IF(7&gt;$N$24,"",IF(((6-1)*$N$24+7)&gt;80,"",IF(INDEX($P$26:$W$35,MOD(((6-1)*$N$24+7)-1,10)+1,INT((((6-1)*$N$24+7)-1)/10)+1)="","",INDEX($P$26:$W$35,MOD(((6-1)*$N$24+7)-1,10)+1,INT((((6-1)*$N$24+7)-1)/10)+1)))),IF(AND(6=$N$25+1,7&lt;=$O$24),IF(($N$24*$N$25+7)&gt;80,"",IF(INDEX($P$26:$W$35,MOD(($N$24*$N$25+7)-1,10)+1,INT((($N$24*$N$25+7)-1)/10)+1)="","",INDEX($P$26:$W$35,MOD(($N$24*$N$25+7)-1,10)+1,INT((($N$24*$N$25+7)-1)/10)+1))),""))),IF($N$26="","",IF(OR(ISTEXT($N$24),ISTEXT($N$25),ISTEXT($N$26)),"",IF(OR(7&gt;$N$24,6&gt;$N$25,((6-1)*$N$24+7)&gt;$N$26),"",IF(INDEX($P$26:$W$35,MOD(((6-1)*$N$24+7)-1,10)+1,INT((((6-1)*$N$24+7)-1)/10)+1)="","",INDEX($P$26:$W$35,MOD(((6-1)*$N$24+7)-1,10)+1,INT((((6-1)*$N$24+7)-1)/10)+1))))))</f>
        <v/>
      </c>
      <c r="K31" s="539">
        <f>IF($D$24="Flat Oval",IF(OR($N$26="",ISTEXT($N$24),ISTEXT($N$25)),"",IF(6&lt;=$N$25,IF(8&gt;$N$24,"",IF(((6-1)*$N$24+8)&gt;80,"",IF(INDEX($P$26:$W$35,MOD(((6-1)*$N$24+8)-1,10)+1,INT((((6-1)*$N$24+8)-1)/10)+1)="","",INDEX($P$26:$W$35,MOD(((6-1)*$N$24+8)-1,10)+1,INT((((6-1)*$N$24+8)-1)/10)+1)))),IF(AND(6=$N$25+1,8&lt;=$O$24),IF(($N$24*$N$25+8)&gt;80,"",IF(INDEX($P$26:$W$35,MOD(($N$24*$N$25+8)-1,10)+1,INT((($N$24*$N$25+8)-1)/10)+1)="","",INDEX($P$26:$W$35,MOD(($N$24*$N$25+8)-1,10)+1,INT((($N$24*$N$25+8)-1)/10)+1))),""))),IF($N$26="","",IF(OR(ISTEXT($N$24),ISTEXT($N$25),ISTEXT($N$26)),"",IF(OR(8&gt;$N$24,6&gt;$N$25,((6-1)*$N$24+8)&gt;$N$26),"",IF(INDEX($P$26:$W$35,MOD(((6-1)*$N$24+8)-1,10)+1,INT((((6-1)*$N$24+8)-1)/10)+1)="","",INDEX($P$26:$W$35,MOD(((6-1)*$N$24+8)-1,10)+1,INT((((6-1)*$N$24+8)-1)/10)+1))))))</f>
        <v/>
      </c>
      <c r="L31" s="539">
        <f>IF($D$24="Flat Oval",IF(OR($N$26="",ISTEXT($N$24),ISTEXT($N$25)),"",IF(6&lt;=$N$25,IF(9&gt;$N$24,"",IF(((6-1)*$N$24+9)&gt;80,"",IF(INDEX($P$26:$W$35,MOD(((6-1)*$N$24+9)-1,10)+1,INT((((6-1)*$N$24+9)-1)/10)+1)="","",INDEX($P$26:$W$35,MOD(((6-1)*$N$24+9)-1,10)+1,INT((((6-1)*$N$24+9)-1)/10)+1)))),IF(AND(6=$N$25+1,9&lt;=$O$24),IF(($N$24*$N$25+9)&gt;80,"",IF(INDEX($P$26:$W$35,MOD(($N$24*$N$25+9)-1,10)+1,INT((($N$24*$N$25+9)-1)/10)+1)="","",INDEX($P$26:$W$35,MOD(($N$24*$N$25+9)-1,10)+1,INT((($N$24*$N$25+9)-1)/10)+1))),""))),IF($N$26="","",IF(OR(ISTEXT($N$24),ISTEXT($N$25),ISTEXT($N$26)),"",IF(OR(9&gt;$N$24,6&gt;$N$25,((6-1)*$N$24+9)&gt;$N$26),"",IF(INDEX($P$26:$W$35,MOD(((6-1)*$N$24+9)-1,10)+1,INT((((6-1)*$N$24+9)-1)/10)+1)="","",INDEX($P$26:$W$35,MOD(((6-1)*$N$24+9)-1,10)+1,INT((((6-1)*$N$24+9)-1)/10)+1))))))</f>
        <v/>
      </c>
      <c r="M31" s="539">
        <f>IF($D$24="Flat Oval",IF(OR($N$26="",ISTEXT($N$24),ISTEXT($N$25)),"",IF(6&lt;=$N$25,IF(10&gt;$N$24,"",IF(((6-1)*$N$24+10)&gt;80,"",IF(INDEX($P$26:$W$35,MOD(((6-1)*$N$24+10)-1,10)+1,INT((((6-1)*$N$24+10)-1)/10)+1)="","",INDEX($P$26:$W$35,MOD(((6-1)*$N$24+10)-1,10)+1,INT((((6-1)*$N$24+10)-1)/10)+1)))),IF(AND(6=$N$25+1,10&lt;=$O$24),IF(($N$24*$N$25+10)&gt;80,"",IF(INDEX($P$26:$W$35,MOD(($N$24*$N$25+10)-1,10)+1,INT((($N$24*$N$25+10)-1)/10)+1)="","",INDEX($P$26:$W$35,MOD(($N$24*$N$25+10)-1,10)+1,INT((($N$24*$N$25+10)-1)/10)+1))),""))),IF($N$26="","",IF(OR(ISTEXT($N$24),ISTEXT($N$25),ISTEXT($N$26)),"",IF(OR(10&gt;$N$24,6&gt;$N$25,((6-1)*$N$24+10)&gt;$N$26),"",IF(INDEX($P$26:$W$35,MOD(((6-1)*$N$24+10)-1,10)+1,INT((((6-1)*$N$24+10)-1)/10)+1)="","",INDEX($P$26:$W$35,MOD(((6-1)*$N$24+10)-1,10)+1,INT((((6-1)*$N$24+10)-1)/10)+1))))))</f>
        <v/>
      </c>
      <c r="P31" s="540" t="n"/>
      <c r="Q31" s="540" t="n"/>
      <c r="R31" s="540" t="n"/>
      <c r="S31" s="540" t="n"/>
      <c r="T31" s="540" t="n"/>
      <c r="U31" s="540" t="n"/>
      <c r="V31" s="540" t="n"/>
      <c r="W31" s="540" t="n"/>
    </row>
    <row r="32" ht="13.35" customHeight="1" s="162">
      <c r="B32" s="537">
        <f>IF($D$24="Flat Oval",IF(OR($N$25="",ISTEXT($N$25)),"",IF(7&lt;=$N$25,ROUND((7-0.5)*$I$24/$N$25,1),IF(7=$N$25+1,"Ends",""))),IF(OR($D$24="",$G$24=""),"",IF($D$24="Round",IF(7=1,"Axis 1 (0°)",IF(7=2,"Axis 2 (90°)","")),IF(ISTEXT($N$25),"",IF(7&gt;$N$25,"",IF(ISTEXT($I$24),"",ROUND((7-0.5)*$I$24/$N$25,1)))))))</f>
        <v/>
      </c>
      <c r="C32" s="538" t="n"/>
      <c r="D32" s="539">
        <f>IF($D$24="Flat Oval",IF(OR($N$26="",ISTEXT($N$24),ISTEXT($N$25)),"",IF(7&lt;=$N$25,IF(1&gt;$N$24,"",IF(((7-1)*$N$24+1)&gt;80,"",IF(INDEX($P$26:$W$35,MOD(((7-1)*$N$24+1)-1,10)+1,INT((((7-1)*$N$24+1)-1)/10)+1)="","",INDEX($P$26:$W$35,MOD(((7-1)*$N$24+1)-1,10)+1,INT((((7-1)*$N$24+1)-1)/10)+1)))),IF(AND(7=$N$25+1,1&lt;=$O$24),IF(($N$24*$N$25+1)&gt;80,"",IF(INDEX($P$26:$W$35,MOD(($N$24*$N$25+1)-1,10)+1,INT((($N$24*$N$25+1)-1)/10)+1)="","",INDEX($P$26:$W$35,MOD(($N$24*$N$25+1)-1,10)+1,INT((($N$24*$N$25+1)-1)/10)+1))),""))),IF($N$26="","",IF(OR(ISTEXT($N$24),ISTEXT($N$25),ISTEXT($N$26)),"",IF(OR(1&gt;$N$24,7&gt;$N$25,((7-1)*$N$24+1)&gt;$N$26),"",IF(INDEX($P$26:$W$35,MOD(((7-1)*$N$24+1)-1,10)+1,INT((((7-1)*$N$24+1)-1)/10)+1)="","",INDEX($P$26:$W$35,MOD(((7-1)*$N$24+1)-1,10)+1,INT((((7-1)*$N$24+1)-1)/10)+1))))))</f>
        <v/>
      </c>
      <c r="E32" s="539">
        <f>IF($D$24="Flat Oval",IF(OR($N$26="",ISTEXT($N$24),ISTEXT($N$25)),"",IF(7&lt;=$N$25,IF(2&gt;$N$24,"",IF(((7-1)*$N$24+2)&gt;80,"",IF(INDEX($P$26:$W$35,MOD(((7-1)*$N$24+2)-1,10)+1,INT((((7-1)*$N$24+2)-1)/10)+1)="","",INDEX($P$26:$W$35,MOD(((7-1)*$N$24+2)-1,10)+1,INT((((7-1)*$N$24+2)-1)/10)+1)))),IF(AND(7=$N$25+1,2&lt;=$O$24),IF(($N$24*$N$25+2)&gt;80,"",IF(INDEX($P$26:$W$35,MOD(($N$24*$N$25+2)-1,10)+1,INT((($N$24*$N$25+2)-1)/10)+1)="","",INDEX($P$26:$W$35,MOD(($N$24*$N$25+2)-1,10)+1,INT((($N$24*$N$25+2)-1)/10)+1))),""))),IF($N$26="","",IF(OR(ISTEXT($N$24),ISTEXT($N$25),ISTEXT($N$26)),"",IF(OR(2&gt;$N$24,7&gt;$N$25,((7-1)*$N$24+2)&gt;$N$26),"",IF(INDEX($P$26:$W$35,MOD(((7-1)*$N$24+2)-1,10)+1,INT((((7-1)*$N$24+2)-1)/10)+1)="","",INDEX($P$26:$W$35,MOD(((7-1)*$N$24+2)-1,10)+1,INT((((7-1)*$N$24+2)-1)/10)+1))))))</f>
        <v/>
      </c>
      <c r="F32" s="539">
        <f>IF($D$24="Flat Oval",IF(OR($N$26="",ISTEXT($N$24),ISTEXT($N$25)),"",IF(7&lt;=$N$25,IF(3&gt;$N$24,"",IF(((7-1)*$N$24+3)&gt;80,"",IF(INDEX($P$26:$W$35,MOD(((7-1)*$N$24+3)-1,10)+1,INT((((7-1)*$N$24+3)-1)/10)+1)="","",INDEX($P$26:$W$35,MOD(((7-1)*$N$24+3)-1,10)+1,INT((((7-1)*$N$24+3)-1)/10)+1)))),IF(AND(7=$N$25+1,3&lt;=$O$24),IF(($N$24*$N$25+3)&gt;80,"",IF(INDEX($P$26:$W$35,MOD(($N$24*$N$25+3)-1,10)+1,INT((($N$24*$N$25+3)-1)/10)+1)="","",INDEX($P$26:$W$35,MOD(($N$24*$N$25+3)-1,10)+1,INT((($N$24*$N$25+3)-1)/10)+1))),""))),IF($N$26="","",IF(OR(ISTEXT($N$24),ISTEXT($N$25),ISTEXT($N$26)),"",IF(OR(3&gt;$N$24,7&gt;$N$25,((7-1)*$N$24+3)&gt;$N$26),"",IF(INDEX($P$26:$W$35,MOD(((7-1)*$N$24+3)-1,10)+1,INT((((7-1)*$N$24+3)-1)/10)+1)="","",INDEX($P$26:$W$35,MOD(((7-1)*$N$24+3)-1,10)+1,INT((((7-1)*$N$24+3)-1)/10)+1))))))</f>
        <v/>
      </c>
      <c r="G32" s="539">
        <f>IF($D$24="Flat Oval",IF(OR($N$26="",ISTEXT($N$24),ISTEXT($N$25)),"",IF(7&lt;=$N$25,IF(4&gt;$N$24,"",IF(((7-1)*$N$24+4)&gt;80,"",IF(INDEX($P$26:$W$35,MOD(((7-1)*$N$24+4)-1,10)+1,INT((((7-1)*$N$24+4)-1)/10)+1)="","",INDEX($P$26:$W$35,MOD(((7-1)*$N$24+4)-1,10)+1,INT((((7-1)*$N$24+4)-1)/10)+1)))),IF(AND(7=$N$25+1,4&lt;=$O$24),IF(($N$24*$N$25+4)&gt;80,"",IF(INDEX($P$26:$W$35,MOD(($N$24*$N$25+4)-1,10)+1,INT((($N$24*$N$25+4)-1)/10)+1)="","",INDEX($P$26:$W$35,MOD(($N$24*$N$25+4)-1,10)+1,INT((($N$24*$N$25+4)-1)/10)+1))),""))),IF($N$26="","",IF(OR(ISTEXT($N$24),ISTEXT($N$25),ISTEXT($N$26)),"",IF(OR(4&gt;$N$24,7&gt;$N$25,((7-1)*$N$24+4)&gt;$N$26),"",IF(INDEX($P$26:$W$35,MOD(((7-1)*$N$24+4)-1,10)+1,INT((((7-1)*$N$24+4)-1)/10)+1)="","",INDEX($P$26:$W$35,MOD(((7-1)*$N$24+4)-1,10)+1,INT((((7-1)*$N$24+4)-1)/10)+1))))))</f>
        <v/>
      </c>
      <c r="H32" s="539">
        <f>IF($D$24="Flat Oval",IF(OR($N$26="",ISTEXT($N$24),ISTEXT($N$25)),"",IF(7&lt;=$N$25,IF(5&gt;$N$24,"",IF(((7-1)*$N$24+5)&gt;80,"",IF(INDEX($P$26:$W$35,MOD(((7-1)*$N$24+5)-1,10)+1,INT((((7-1)*$N$24+5)-1)/10)+1)="","",INDEX($P$26:$W$35,MOD(((7-1)*$N$24+5)-1,10)+1,INT((((7-1)*$N$24+5)-1)/10)+1)))),IF(AND(7=$N$25+1,5&lt;=$O$24),IF(($N$24*$N$25+5)&gt;80,"",IF(INDEX($P$26:$W$35,MOD(($N$24*$N$25+5)-1,10)+1,INT((($N$24*$N$25+5)-1)/10)+1)="","",INDEX($P$26:$W$35,MOD(($N$24*$N$25+5)-1,10)+1,INT((($N$24*$N$25+5)-1)/10)+1))),""))),IF($N$26="","",IF(OR(ISTEXT($N$24),ISTEXT($N$25),ISTEXT($N$26)),"",IF(OR(5&gt;$N$24,7&gt;$N$25,((7-1)*$N$24+5)&gt;$N$26),"",IF(INDEX($P$26:$W$35,MOD(((7-1)*$N$24+5)-1,10)+1,INT((((7-1)*$N$24+5)-1)/10)+1)="","",INDEX($P$26:$W$35,MOD(((7-1)*$N$24+5)-1,10)+1,INT((((7-1)*$N$24+5)-1)/10)+1))))))</f>
        <v/>
      </c>
      <c r="I32" s="539">
        <f>IF($D$24="Flat Oval",IF(OR($N$26="",ISTEXT($N$24),ISTEXT($N$25)),"",IF(7&lt;=$N$25,IF(6&gt;$N$24,"",IF(((7-1)*$N$24+6)&gt;80,"",IF(INDEX($P$26:$W$35,MOD(((7-1)*$N$24+6)-1,10)+1,INT((((7-1)*$N$24+6)-1)/10)+1)="","",INDEX($P$26:$W$35,MOD(((7-1)*$N$24+6)-1,10)+1,INT((((7-1)*$N$24+6)-1)/10)+1)))),IF(AND(7=$N$25+1,6&lt;=$O$24),IF(($N$24*$N$25+6)&gt;80,"",IF(INDEX($P$26:$W$35,MOD(($N$24*$N$25+6)-1,10)+1,INT((($N$24*$N$25+6)-1)/10)+1)="","",INDEX($P$26:$W$35,MOD(($N$24*$N$25+6)-1,10)+1,INT((($N$24*$N$25+6)-1)/10)+1))),""))),IF($N$26="","",IF(OR(ISTEXT($N$24),ISTEXT($N$25),ISTEXT($N$26)),"",IF(OR(6&gt;$N$24,7&gt;$N$25,((7-1)*$N$24+6)&gt;$N$26),"",IF(INDEX($P$26:$W$35,MOD(((7-1)*$N$24+6)-1,10)+1,INT((((7-1)*$N$24+6)-1)/10)+1)="","",INDEX($P$26:$W$35,MOD(((7-1)*$N$24+6)-1,10)+1,INT((((7-1)*$N$24+6)-1)/10)+1))))))</f>
        <v/>
      </c>
      <c r="J32" s="539">
        <f>IF($D$24="Flat Oval",IF(OR($N$26="",ISTEXT($N$24),ISTEXT($N$25)),"",IF(7&lt;=$N$25,IF(7&gt;$N$24,"",IF(((7-1)*$N$24+7)&gt;80,"",IF(INDEX($P$26:$W$35,MOD(((7-1)*$N$24+7)-1,10)+1,INT((((7-1)*$N$24+7)-1)/10)+1)="","",INDEX($P$26:$W$35,MOD(((7-1)*$N$24+7)-1,10)+1,INT((((7-1)*$N$24+7)-1)/10)+1)))),IF(AND(7=$N$25+1,7&lt;=$O$24),IF(($N$24*$N$25+7)&gt;80,"",IF(INDEX($P$26:$W$35,MOD(($N$24*$N$25+7)-1,10)+1,INT((($N$24*$N$25+7)-1)/10)+1)="","",INDEX($P$26:$W$35,MOD(($N$24*$N$25+7)-1,10)+1,INT((($N$24*$N$25+7)-1)/10)+1))),""))),IF($N$26="","",IF(OR(ISTEXT($N$24),ISTEXT($N$25),ISTEXT($N$26)),"",IF(OR(7&gt;$N$24,7&gt;$N$25,((7-1)*$N$24+7)&gt;$N$26),"",IF(INDEX($P$26:$W$35,MOD(((7-1)*$N$24+7)-1,10)+1,INT((((7-1)*$N$24+7)-1)/10)+1)="","",INDEX($P$26:$W$35,MOD(((7-1)*$N$24+7)-1,10)+1,INT((((7-1)*$N$24+7)-1)/10)+1))))))</f>
        <v/>
      </c>
      <c r="K32" s="539">
        <f>IF($D$24="Flat Oval",IF(OR($N$26="",ISTEXT($N$24),ISTEXT($N$25)),"",IF(7&lt;=$N$25,IF(8&gt;$N$24,"",IF(((7-1)*$N$24+8)&gt;80,"",IF(INDEX($P$26:$W$35,MOD(((7-1)*$N$24+8)-1,10)+1,INT((((7-1)*$N$24+8)-1)/10)+1)="","",INDEX($P$26:$W$35,MOD(((7-1)*$N$24+8)-1,10)+1,INT((((7-1)*$N$24+8)-1)/10)+1)))),IF(AND(7=$N$25+1,8&lt;=$O$24),IF(($N$24*$N$25+8)&gt;80,"",IF(INDEX($P$26:$W$35,MOD(($N$24*$N$25+8)-1,10)+1,INT((($N$24*$N$25+8)-1)/10)+1)="","",INDEX($P$26:$W$35,MOD(($N$24*$N$25+8)-1,10)+1,INT((($N$24*$N$25+8)-1)/10)+1))),""))),IF($N$26="","",IF(OR(ISTEXT($N$24),ISTEXT($N$25),ISTEXT($N$26)),"",IF(OR(8&gt;$N$24,7&gt;$N$25,((7-1)*$N$24+8)&gt;$N$26),"",IF(INDEX($P$26:$W$35,MOD(((7-1)*$N$24+8)-1,10)+1,INT((((7-1)*$N$24+8)-1)/10)+1)="","",INDEX($P$26:$W$35,MOD(((7-1)*$N$24+8)-1,10)+1,INT((((7-1)*$N$24+8)-1)/10)+1))))))</f>
        <v/>
      </c>
      <c r="L32" s="539">
        <f>IF($D$24="Flat Oval",IF(OR($N$26="",ISTEXT($N$24),ISTEXT($N$25)),"",IF(7&lt;=$N$25,IF(9&gt;$N$24,"",IF(((7-1)*$N$24+9)&gt;80,"",IF(INDEX($P$26:$W$35,MOD(((7-1)*$N$24+9)-1,10)+1,INT((((7-1)*$N$24+9)-1)/10)+1)="","",INDEX($P$26:$W$35,MOD(((7-1)*$N$24+9)-1,10)+1,INT((((7-1)*$N$24+9)-1)/10)+1)))),IF(AND(7=$N$25+1,9&lt;=$O$24),IF(($N$24*$N$25+9)&gt;80,"",IF(INDEX($P$26:$W$35,MOD(($N$24*$N$25+9)-1,10)+1,INT((($N$24*$N$25+9)-1)/10)+1)="","",INDEX($P$26:$W$35,MOD(($N$24*$N$25+9)-1,10)+1,INT((($N$24*$N$25+9)-1)/10)+1))),""))),IF($N$26="","",IF(OR(ISTEXT($N$24),ISTEXT($N$25),ISTEXT($N$26)),"",IF(OR(9&gt;$N$24,7&gt;$N$25,((7-1)*$N$24+9)&gt;$N$26),"",IF(INDEX($P$26:$W$35,MOD(((7-1)*$N$24+9)-1,10)+1,INT((((7-1)*$N$24+9)-1)/10)+1)="","",INDEX($P$26:$W$35,MOD(((7-1)*$N$24+9)-1,10)+1,INT((((7-1)*$N$24+9)-1)/10)+1))))))</f>
        <v/>
      </c>
      <c r="M32" s="539">
        <f>IF($D$24="Flat Oval",IF(OR($N$26="",ISTEXT($N$24),ISTEXT($N$25)),"",IF(7&lt;=$N$25,IF(10&gt;$N$24,"",IF(((7-1)*$N$24+10)&gt;80,"",IF(INDEX($P$26:$W$35,MOD(((7-1)*$N$24+10)-1,10)+1,INT((((7-1)*$N$24+10)-1)/10)+1)="","",INDEX($P$26:$W$35,MOD(((7-1)*$N$24+10)-1,10)+1,INT((((7-1)*$N$24+10)-1)/10)+1)))),IF(AND(7=$N$25+1,10&lt;=$O$24),IF(($N$24*$N$25+10)&gt;80,"",IF(INDEX($P$26:$W$35,MOD(($N$24*$N$25+10)-1,10)+1,INT((($N$24*$N$25+10)-1)/10)+1)="","",INDEX($P$26:$W$35,MOD(($N$24*$N$25+10)-1,10)+1,INT((($N$24*$N$25+10)-1)/10)+1))),""))),IF($N$26="","",IF(OR(ISTEXT($N$24),ISTEXT($N$25),ISTEXT($N$26)),"",IF(OR(10&gt;$N$24,7&gt;$N$25,((7-1)*$N$24+10)&gt;$N$26),"",IF(INDEX($P$26:$W$35,MOD(((7-1)*$N$24+10)-1,10)+1,INT((((7-1)*$N$24+10)-1)/10)+1)="","",INDEX($P$26:$W$35,MOD(((7-1)*$N$24+10)-1,10)+1,INT((((7-1)*$N$24+10)-1)/10)+1))))))</f>
        <v/>
      </c>
      <c r="P32" s="540" t="n"/>
      <c r="Q32" s="540" t="n"/>
      <c r="R32" s="540" t="n"/>
      <c r="S32" s="540" t="n"/>
      <c r="T32" s="540" t="n"/>
      <c r="U32" s="540" t="n"/>
      <c r="V32" s="540" t="n"/>
      <c r="W32" s="540" t="n"/>
    </row>
    <row r="33" ht="13.35" customHeight="1" s="162">
      <c r="B33" s="537">
        <f>IF($D$24="Flat Oval",IF(OR($N$25="",ISTEXT($N$25)),"",IF(8&lt;=$N$25,ROUND((8-0.5)*$I$24/$N$25,1),IF(8=$N$25+1,"Ends",""))),IF(OR($D$24="",$G$24=""),"",IF($D$24="Round",IF(8=1,"Axis 1 (0°)",IF(8=2,"Axis 2 (90°)","")),IF(ISTEXT($N$25),"",IF(8&gt;$N$25,"",IF(ISTEXT($I$24),"",ROUND((8-0.5)*$I$24/$N$25,1)))))))</f>
        <v/>
      </c>
      <c r="C33" s="538" t="n"/>
      <c r="D33" s="539">
        <f>IF($D$24="Flat Oval",IF(OR($N$26="",ISTEXT($N$24),ISTEXT($N$25)),"",IF(8&lt;=$N$25,IF(1&gt;$N$24,"",IF(((8-1)*$N$24+1)&gt;80,"",IF(INDEX($P$26:$W$35,MOD(((8-1)*$N$24+1)-1,10)+1,INT((((8-1)*$N$24+1)-1)/10)+1)="","",INDEX($P$26:$W$35,MOD(((8-1)*$N$24+1)-1,10)+1,INT((((8-1)*$N$24+1)-1)/10)+1)))),IF(AND(8=$N$25+1,1&lt;=$O$24),IF(($N$24*$N$25+1)&gt;80,"",IF(INDEX($P$26:$W$35,MOD(($N$24*$N$25+1)-1,10)+1,INT((($N$24*$N$25+1)-1)/10)+1)="","",INDEX($P$26:$W$35,MOD(($N$24*$N$25+1)-1,10)+1,INT((($N$24*$N$25+1)-1)/10)+1))),""))),IF($N$26="","",IF(OR(ISTEXT($N$24),ISTEXT($N$25),ISTEXT($N$26)),"",IF(OR(1&gt;$N$24,8&gt;$N$25,((8-1)*$N$24+1)&gt;$N$26),"",IF(INDEX($P$26:$W$35,MOD(((8-1)*$N$24+1)-1,10)+1,INT((((8-1)*$N$24+1)-1)/10)+1)="","",INDEX($P$26:$W$35,MOD(((8-1)*$N$24+1)-1,10)+1,INT((((8-1)*$N$24+1)-1)/10)+1))))))</f>
        <v/>
      </c>
      <c r="E33" s="539">
        <f>IF($D$24="Flat Oval",IF(OR($N$26="",ISTEXT($N$24),ISTEXT($N$25)),"",IF(8&lt;=$N$25,IF(2&gt;$N$24,"",IF(((8-1)*$N$24+2)&gt;80,"",IF(INDEX($P$26:$W$35,MOD(((8-1)*$N$24+2)-1,10)+1,INT((((8-1)*$N$24+2)-1)/10)+1)="","",INDEX($P$26:$W$35,MOD(((8-1)*$N$24+2)-1,10)+1,INT((((8-1)*$N$24+2)-1)/10)+1)))),IF(AND(8=$N$25+1,2&lt;=$O$24),IF(($N$24*$N$25+2)&gt;80,"",IF(INDEX($P$26:$W$35,MOD(($N$24*$N$25+2)-1,10)+1,INT((($N$24*$N$25+2)-1)/10)+1)="","",INDEX($P$26:$W$35,MOD(($N$24*$N$25+2)-1,10)+1,INT((($N$24*$N$25+2)-1)/10)+1))),""))),IF($N$26="","",IF(OR(ISTEXT($N$24),ISTEXT($N$25),ISTEXT($N$26)),"",IF(OR(2&gt;$N$24,8&gt;$N$25,((8-1)*$N$24+2)&gt;$N$26),"",IF(INDEX($P$26:$W$35,MOD(((8-1)*$N$24+2)-1,10)+1,INT((((8-1)*$N$24+2)-1)/10)+1)="","",INDEX($P$26:$W$35,MOD(((8-1)*$N$24+2)-1,10)+1,INT((((8-1)*$N$24+2)-1)/10)+1))))))</f>
        <v/>
      </c>
      <c r="F33" s="539">
        <f>IF($D$24="Flat Oval",IF(OR($N$26="",ISTEXT($N$24),ISTEXT($N$25)),"",IF(8&lt;=$N$25,IF(3&gt;$N$24,"",IF(((8-1)*$N$24+3)&gt;80,"",IF(INDEX($P$26:$W$35,MOD(((8-1)*$N$24+3)-1,10)+1,INT((((8-1)*$N$24+3)-1)/10)+1)="","",INDEX($P$26:$W$35,MOD(((8-1)*$N$24+3)-1,10)+1,INT((((8-1)*$N$24+3)-1)/10)+1)))),IF(AND(8=$N$25+1,3&lt;=$O$24),IF(($N$24*$N$25+3)&gt;80,"",IF(INDEX($P$26:$W$35,MOD(($N$24*$N$25+3)-1,10)+1,INT((($N$24*$N$25+3)-1)/10)+1)="","",INDEX($P$26:$W$35,MOD(($N$24*$N$25+3)-1,10)+1,INT((($N$24*$N$25+3)-1)/10)+1))),""))),IF($N$26="","",IF(OR(ISTEXT($N$24),ISTEXT($N$25),ISTEXT($N$26)),"",IF(OR(3&gt;$N$24,8&gt;$N$25,((8-1)*$N$24+3)&gt;$N$26),"",IF(INDEX($P$26:$W$35,MOD(((8-1)*$N$24+3)-1,10)+1,INT((((8-1)*$N$24+3)-1)/10)+1)="","",INDEX($P$26:$W$35,MOD(((8-1)*$N$24+3)-1,10)+1,INT((((8-1)*$N$24+3)-1)/10)+1))))))</f>
        <v/>
      </c>
      <c r="G33" s="539">
        <f>IF($D$24="Flat Oval",IF(OR($N$26="",ISTEXT($N$24),ISTEXT($N$25)),"",IF(8&lt;=$N$25,IF(4&gt;$N$24,"",IF(((8-1)*$N$24+4)&gt;80,"",IF(INDEX($P$26:$W$35,MOD(((8-1)*$N$24+4)-1,10)+1,INT((((8-1)*$N$24+4)-1)/10)+1)="","",INDEX($P$26:$W$35,MOD(((8-1)*$N$24+4)-1,10)+1,INT((((8-1)*$N$24+4)-1)/10)+1)))),IF(AND(8=$N$25+1,4&lt;=$O$24),IF(($N$24*$N$25+4)&gt;80,"",IF(INDEX($P$26:$W$35,MOD(($N$24*$N$25+4)-1,10)+1,INT((($N$24*$N$25+4)-1)/10)+1)="","",INDEX($P$26:$W$35,MOD(($N$24*$N$25+4)-1,10)+1,INT((($N$24*$N$25+4)-1)/10)+1))),""))),IF($N$26="","",IF(OR(ISTEXT($N$24),ISTEXT($N$25),ISTEXT($N$26)),"",IF(OR(4&gt;$N$24,8&gt;$N$25,((8-1)*$N$24+4)&gt;$N$26),"",IF(INDEX($P$26:$W$35,MOD(((8-1)*$N$24+4)-1,10)+1,INT((((8-1)*$N$24+4)-1)/10)+1)="","",INDEX($P$26:$W$35,MOD(((8-1)*$N$24+4)-1,10)+1,INT((((8-1)*$N$24+4)-1)/10)+1))))))</f>
        <v/>
      </c>
      <c r="H33" s="539">
        <f>IF($D$24="Flat Oval",IF(OR($N$26="",ISTEXT($N$24),ISTEXT($N$25)),"",IF(8&lt;=$N$25,IF(5&gt;$N$24,"",IF(((8-1)*$N$24+5)&gt;80,"",IF(INDEX($P$26:$W$35,MOD(((8-1)*$N$24+5)-1,10)+1,INT((((8-1)*$N$24+5)-1)/10)+1)="","",INDEX($P$26:$W$35,MOD(((8-1)*$N$24+5)-1,10)+1,INT((((8-1)*$N$24+5)-1)/10)+1)))),IF(AND(8=$N$25+1,5&lt;=$O$24),IF(($N$24*$N$25+5)&gt;80,"",IF(INDEX($P$26:$W$35,MOD(($N$24*$N$25+5)-1,10)+1,INT((($N$24*$N$25+5)-1)/10)+1)="","",INDEX($P$26:$W$35,MOD(($N$24*$N$25+5)-1,10)+1,INT((($N$24*$N$25+5)-1)/10)+1))),""))),IF($N$26="","",IF(OR(ISTEXT($N$24),ISTEXT($N$25),ISTEXT($N$26)),"",IF(OR(5&gt;$N$24,8&gt;$N$25,((8-1)*$N$24+5)&gt;$N$26),"",IF(INDEX($P$26:$W$35,MOD(((8-1)*$N$24+5)-1,10)+1,INT((((8-1)*$N$24+5)-1)/10)+1)="","",INDEX($P$26:$W$35,MOD(((8-1)*$N$24+5)-1,10)+1,INT((((8-1)*$N$24+5)-1)/10)+1))))))</f>
        <v/>
      </c>
      <c r="I33" s="539">
        <f>IF($D$24="Flat Oval",IF(OR($N$26="",ISTEXT($N$24),ISTEXT($N$25)),"",IF(8&lt;=$N$25,IF(6&gt;$N$24,"",IF(((8-1)*$N$24+6)&gt;80,"",IF(INDEX($P$26:$W$35,MOD(((8-1)*$N$24+6)-1,10)+1,INT((((8-1)*$N$24+6)-1)/10)+1)="","",INDEX($P$26:$W$35,MOD(((8-1)*$N$24+6)-1,10)+1,INT((((8-1)*$N$24+6)-1)/10)+1)))),IF(AND(8=$N$25+1,6&lt;=$O$24),IF(($N$24*$N$25+6)&gt;80,"",IF(INDEX($P$26:$W$35,MOD(($N$24*$N$25+6)-1,10)+1,INT((($N$24*$N$25+6)-1)/10)+1)="","",INDEX($P$26:$W$35,MOD(($N$24*$N$25+6)-1,10)+1,INT((($N$24*$N$25+6)-1)/10)+1))),""))),IF($N$26="","",IF(OR(ISTEXT($N$24),ISTEXT($N$25),ISTEXT($N$26)),"",IF(OR(6&gt;$N$24,8&gt;$N$25,((8-1)*$N$24+6)&gt;$N$26),"",IF(INDEX($P$26:$W$35,MOD(((8-1)*$N$24+6)-1,10)+1,INT((((8-1)*$N$24+6)-1)/10)+1)="","",INDEX($P$26:$W$35,MOD(((8-1)*$N$24+6)-1,10)+1,INT((((8-1)*$N$24+6)-1)/10)+1))))))</f>
        <v/>
      </c>
      <c r="J33" s="539">
        <f>IF($D$24="Flat Oval",IF(OR($N$26="",ISTEXT($N$24),ISTEXT($N$25)),"",IF(8&lt;=$N$25,IF(7&gt;$N$24,"",IF(((8-1)*$N$24+7)&gt;80,"",IF(INDEX($P$26:$W$35,MOD(((8-1)*$N$24+7)-1,10)+1,INT((((8-1)*$N$24+7)-1)/10)+1)="","",INDEX($P$26:$W$35,MOD(((8-1)*$N$24+7)-1,10)+1,INT((((8-1)*$N$24+7)-1)/10)+1)))),IF(AND(8=$N$25+1,7&lt;=$O$24),IF(($N$24*$N$25+7)&gt;80,"",IF(INDEX($P$26:$W$35,MOD(($N$24*$N$25+7)-1,10)+1,INT((($N$24*$N$25+7)-1)/10)+1)="","",INDEX($P$26:$W$35,MOD(($N$24*$N$25+7)-1,10)+1,INT((($N$24*$N$25+7)-1)/10)+1))),""))),IF($N$26="","",IF(OR(ISTEXT($N$24),ISTEXT($N$25),ISTEXT($N$26)),"",IF(OR(7&gt;$N$24,8&gt;$N$25,((8-1)*$N$24+7)&gt;$N$26),"",IF(INDEX($P$26:$W$35,MOD(((8-1)*$N$24+7)-1,10)+1,INT((((8-1)*$N$24+7)-1)/10)+1)="","",INDEX($P$26:$W$35,MOD(((8-1)*$N$24+7)-1,10)+1,INT((((8-1)*$N$24+7)-1)/10)+1))))))</f>
        <v/>
      </c>
      <c r="K33" s="539">
        <f>IF($D$24="Flat Oval",IF(OR($N$26="",ISTEXT($N$24),ISTEXT($N$25)),"",IF(8&lt;=$N$25,IF(8&gt;$N$24,"",IF(((8-1)*$N$24+8)&gt;80,"",IF(INDEX($P$26:$W$35,MOD(((8-1)*$N$24+8)-1,10)+1,INT((((8-1)*$N$24+8)-1)/10)+1)="","",INDEX($P$26:$W$35,MOD(((8-1)*$N$24+8)-1,10)+1,INT((((8-1)*$N$24+8)-1)/10)+1)))),IF(AND(8=$N$25+1,8&lt;=$O$24),IF(($N$24*$N$25+8)&gt;80,"",IF(INDEX($P$26:$W$35,MOD(($N$24*$N$25+8)-1,10)+1,INT((($N$24*$N$25+8)-1)/10)+1)="","",INDEX($P$26:$W$35,MOD(($N$24*$N$25+8)-1,10)+1,INT((($N$24*$N$25+8)-1)/10)+1))),""))),IF($N$26="","",IF(OR(ISTEXT($N$24),ISTEXT($N$25),ISTEXT($N$26)),"",IF(OR(8&gt;$N$24,8&gt;$N$25,((8-1)*$N$24+8)&gt;$N$26),"",IF(INDEX($P$26:$W$35,MOD(((8-1)*$N$24+8)-1,10)+1,INT((((8-1)*$N$24+8)-1)/10)+1)="","",INDEX($P$26:$W$35,MOD(((8-1)*$N$24+8)-1,10)+1,INT((((8-1)*$N$24+8)-1)/10)+1))))))</f>
        <v/>
      </c>
      <c r="L33" s="539">
        <f>IF($D$24="Flat Oval",IF(OR($N$26="",ISTEXT($N$24),ISTEXT($N$25)),"",IF(8&lt;=$N$25,IF(9&gt;$N$24,"",IF(((8-1)*$N$24+9)&gt;80,"",IF(INDEX($P$26:$W$35,MOD(((8-1)*$N$24+9)-1,10)+1,INT((((8-1)*$N$24+9)-1)/10)+1)="","",INDEX($P$26:$W$35,MOD(((8-1)*$N$24+9)-1,10)+1,INT((((8-1)*$N$24+9)-1)/10)+1)))),IF(AND(8=$N$25+1,9&lt;=$O$24),IF(($N$24*$N$25+9)&gt;80,"",IF(INDEX($P$26:$W$35,MOD(($N$24*$N$25+9)-1,10)+1,INT((($N$24*$N$25+9)-1)/10)+1)="","",INDEX($P$26:$W$35,MOD(($N$24*$N$25+9)-1,10)+1,INT((($N$24*$N$25+9)-1)/10)+1))),""))),IF($N$26="","",IF(OR(ISTEXT($N$24),ISTEXT($N$25),ISTEXT($N$26)),"",IF(OR(9&gt;$N$24,8&gt;$N$25,((8-1)*$N$24+9)&gt;$N$26),"",IF(INDEX($P$26:$W$35,MOD(((8-1)*$N$24+9)-1,10)+1,INT((((8-1)*$N$24+9)-1)/10)+1)="","",INDEX($P$26:$W$35,MOD(((8-1)*$N$24+9)-1,10)+1,INT((((8-1)*$N$24+9)-1)/10)+1))))))</f>
        <v/>
      </c>
      <c r="M33" s="539">
        <f>IF($D$24="Flat Oval",IF(OR($N$26="",ISTEXT($N$24),ISTEXT($N$25)),"",IF(8&lt;=$N$25,IF(10&gt;$N$24,"",IF(((8-1)*$N$24+10)&gt;80,"",IF(INDEX($P$26:$W$35,MOD(((8-1)*$N$24+10)-1,10)+1,INT((((8-1)*$N$24+10)-1)/10)+1)="","",INDEX($P$26:$W$35,MOD(((8-1)*$N$24+10)-1,10)+1,INT((((8-1)*$N$24+10)-1)/10)+1)))),IF(AND(8=$N$25+1,10&lt;=$O$24),IF(($N$24*$N$25+10)&gt;80,"",IF(INDEX($P$26:$W$35,MOD(($N$24*$N$25+10)-1,10)+1,INT((($N$24*$N$25+10)-1)/10)+1)="","",INDEX($P$26:$W$35,MOD(($N$24*$N$25+10)-1,10)+1,INT((($N$24*$N$25+10)-1)/10)+1))),""))),IF($N$26="","",IF(OR(ISTEXT($N$24),ISTEXT($N$25),ISTEXT($N$26)),"",IF(OR(10&gt;$N$24,8&gt;$N$25,((8-1)*$N$24+10)&gt;$N$26),"",IF(INDEX($P$26:$W$35,MOD(((8-1)*$N$24+10)-1,10)+1,INT((((8-1)*$N$24+10)-1)/10)+1)="","",INDEX($P$26:$W$35,MOD(((8-1)*$N$24+10)-1,10)+1,INT((((8-1)*$N$24+10)-1)/10)+1))))))</f>
        <v/>
      </c>
      <c r="P33" s="540" t="n"/>
      <c r="Q33" s="540" t="n"/>
      <c r="R33" s="540" t="n"/>
      <c r="S33" s="540" t="n"/>
      <c r="T33" s="540" t="n"/>
      <c r="U33" s="540" t="n"/>
      <c r="V33" s="540" t="n"/>
      <c r="W33" s="540" t="n"/>
    </row>
    <row r="34" ht="13.35" customHeight="1" s="162">
      <c r="P34" s="540" t="n"/>
      <c r="Q34" s="540" t="n"/>
      <c r="R34" s="540" t="n"/>
      <c r="S34" s="540" t="n"/>
      <c r="T34" s="540" t="n"/>
      <c r="U34" s="540" t="n"/>
      <c r="V34" s="540" t="n"/>
      <c r="W34" s="540" t="n"/>
    </row>
    <row r="35" ht="13.35" customHeight="1" s="162">
      <c r="B35" s="188" t="inlineStr">
        <is>
          <t>Airflow Traverse Measurement</t>
        </is>
      </c>
      <c r="C35" s="174" t="n"/>
      <c r="D35" s="174" t="n"/>
      <c r="E35" s="174" t="n"/>
      <c r="F35" s="174" t="n"/>
      <c r="G35" s="174" t="n"/>
      <c r="H35" s="173" t="n"/>
      <c r="I35" s="194" t="inlineStr">
        <is>
          <t>Design CFM</t>
        </is>
      </c>
      <c r="J35" s="188" t="inlineStr">
        <is>
          <t>Initial</t>
        </is>
      </c>
      <c r="K35" s="173" t="n"/>
      <c r="L35" s="188" t="inlineStr">
        <is>
          <t>Final</t>
        </is>
      </c>
      <c r="M35" s="173" t="n"/>
      <c r="P35" s="540" t="n"/>
      <c r="Q35" s="540" t="n"/>
      <c r="R35" s="540" t="n"/>
      <c r="S35" s="540" t="n"/>
      <c r="T35" s="540" t="n"/>
      <c r="U35" s="540" t="n"/>
      <c r="V35" s="540" t="n"/>
      <c r="W35" s="540" t="n"/>
    </row>
    <row r="36" ht="13.35" customHeight="1" s="162">
      <c r="B36" s="153" t="inlineStr">
        <is>
          <t xml:space="preserve">Point </t>
        </is>
      </c>
      <c r="C36" s="188" t="inlineStr">
        <is>
          <t>Area Served</t>
        </is>
      </c>
      <c r="D36" s="174" t="n"/>
      <c r="E36" s="173" t="n"/>
      <c r="F36" s="188" t="inlineStr">
        <is>
          <t>Size</t>
        </is>
      </c>
      <c r="G36" s="173" t="n"/>
      <c r="H36" s="188" t="inlineStr">
        <is>
          <t>Ak</t>
        </is>
      </c>
      <c r="I36" s="440" t="n"/>
      <c r="J36" s="188" t="inlineStr">
        <is>
          <t>VEL</t>
        </is>
      </c>
      <c r="K36" s="188" t="inlineStr">
        <is>
          <t>CFM</t>
        </is>
      </c>
      <c r="L36" s="188" t="inlineStr">
        <is>
          <t>VEL</t>
        </is>
      </c>
      <c r="M36" s="188" t="inlineStr">
        <is>
          <t>CFM</t>
        </is>
      </c>
    </row>
    <row r="37" ht="13.35" customHeight="1" s="162">
      <c r="B37" s="31" t="inlineStr">
        <is>
          <t>T-3</t>
        </is>
      </c>
      <c r="C37" s="307" t="n"/>
      <c r="D37" s="174" t="n"/>
      <c r="E37" s="173" t="n"/>
      <c r="F37" s="307">
        <f>IF($D$39="Flat Oval",IF(OR($G$39="",$I$39=""),"",$G$39&amp;""" x "&amp;$I$39&amp;""" oval"),IF($G$39="","",IF($D$39="Round",$G$39&amp;""" dia",$G$39&amp;""" x "&amp;$I$39&amp;"""")))</f>
        <v/>
      </c>
      <c r="G37" s="173" t="n"/>
      <c r="H37" s="525">
        <f>IF($D$39="Flat Oval",IF(OR($G$39="",$I$39=""),"",IF(OR(ISTEXT($G$39),ISTEXT($I$39)),"",ROUND(((($G$39-2*N($K$39))-($I$39-2*N($K$39)))*($I$39-2*N($K$39))+PI()*(($I$39-2*N($K$39))/2)^2)/144,3))),IF(OR($D$39="",$G$39=""),"",IF($D$39="Round",IF(ISTEXT($G$39),"",ROUND(PI()*(($G$39-2*N($K$39))/2)^2/144,3)),IF($I$39="","",IF(OR(ISTEXT($G$39),ISTEXT($I$39)),"",ROUND(($G$39-2*N($K$39))*($I$39-2*N($K$39))/144,3))))))</f>
        <v/>
      </c>
      <c r="I37" s="189" t="n"/>
      <c r="J37" s="189" t="n"/>
      <c r="K37" s="189">
        <f>IF(N(J37)*N(H37)=0,"",ROUND(N(J37)*N(H37),0))</f>
        <v/>
      </c>
      <c r="L37" s="189">
        <f>IF($D$39="Flat Oval",IF(OR($O$40="",$O$41="",N($O$42)+N($O$43)=0),"",ROUND(($O$40*$O$42+$O$41*$O$43)/($O$42+$O$43),0)),IF(COUNT(D41:M48)=0,"",ROUND(AVERAGE(D41:M48),0)))</f>
        <v/>
      </c>
      <c r="M37" s="189">
        <f>IF(N(L37)*N(H37)=0,"",ROUND(N(L37)*N(H37),0))</f>
        <v/>
      </c>
    </row>
    <row r="38" ht="13.35" customHeight="1" s="162">
      <c r="B38" s="188" t="inlineStr">
        <is>
          <t>Instrument</t>
        </is>
      </c>
      <c r="C38" s="173" t="n"/>
      <c r="D38" s="196" t="n"/>
      <c r="E38" s="174" t="n"/>
      <c r="F38" s="174" t="n"/>
      <c r="G38" s="173" t="n"/>
      <c r="H38" s="188" t="inlineStr">
        <is>
          <t>Duct Static Pressure</t>
        </is>
      </c>
      <c r="I38" s="174" t="n"/>
      <c r="J38" s="173" t="n"/>
      <c r="K38" s="53" t="n"/>
      <c r="L38" s="188" t="inlineStr">
        <is>
          <t>Temp</t>
        </is>
      </c>
      <c r="M38" s="52" t="n"/>
      <c r="N38" s="51" t="n"/>
    </row>
    <row r="39" ht="13.35" customHeight="1" s="162">
      <c r="B39" s="526" t="inlineStr">
        <is>
          <t>Duct shape:</t>
        </is>
      </c>
      <c r="C39" s="173" t="n"/>
      <c r="D39" s="527" t="n"/>
      <c r="E39" s="173" t="n"/>
      <c r="F39" s="528" t="inlineStr">
        <is>
          <t>W / Dia (in)</t>
        </is>
      </c>
      <c r="G39" s="529" t="n"/>
      <c r="H39" s="526" t="inlineStr">
        <is>
          <t>H (in)</t>
        </is>
      </c>
      <c r="I39" s="530" t="n"/>
      <c r="J39" s="531" t="inlineStr">
        <is>
          <t>Liner (in)</t>
        </is>
      </c>
      <c r="K39" s="532" t="n"/>
      <c r="L39" s="526" t="inlineStr">
        <is>
          <t>Points</t>
        </is>
      </c>
      <c r="M39" s="533">
        <f>IF($D$39="Flat Oval",IF($N$41="","",$N$39&amp;"x"&amp;$N$40&amp;"+"&amp;$O$39&amp;" ends"),IF($N$39="","",IF($D$39="Round",$N$39&amp;" x 2 axes",IF($N$40="","",$N$39&amp;" x "&amp;$N$40))))</f>
        <v/>
      </c>
      <c r="N39" s="534">
        <f>IF($D$39="Flat Oval",IF(OR($G$39="",$I$39=""),"",IF(OR(ISTEXT($G$39),ISTEXT($I$39)),"",IF($G$39-$I$39&lt;12,2,MIN(10,MAX(3,ROUNDUP(($G$39-$I$39)/6,0)))))),IF(OR($D$39="",$G$39=""),"",IF($D$39="Round",IF(ISTEXT($G$39),"",IF($G$39&lt;=9,6,IF($G$39&lt;=12,8,10))),IF(ISTEXT($G$39),"",IF($G$39&lt;12,2,MIN(10,MAX(3,ROUNDUP($G$39/6,0))))))))</f>
        <v/>
      </c>
      <c r="O39">
        <f>IF(AND($D$39="Flat Oval",NOT(OR($G$39="",$I$39="")),NOT(OR(ISTEXT($G$39),ISTEXT($I$39)))),IF($I$39&lt;=9,6,IF($I$39&lt;=12,8,10)),"")</f>
        <v/>
      </c>
      <c r="P39" s="473" t="inlineStr">
        <is>
          <t>Quick entry – type readings in order (row by row of the grid), down this column then the next:</t>
        </is>
      </c>
    </row>
    <row r="40" ht="13.35" customHeight="1" s="162">
      <c r="B40" s="535" t="inlineStr">
        <is>
          <t>Depth↓ Pos→ (in)</t>
        </is>
      </c>
      <c r="C40" s="414" t="n"/>
      <c r="D40" s="535">
        <f>IF($D$39="Flat Oval",IF(OR($N$39="",ISTEXT($N$39),1&gt;$N$39),"",ROUND((1-0.5)*($G$39-$I$39)/$N$39,1)),IF(ISTEXT($N$39),"",IF(OR($D$39="",$G$39="",1&gt;$N$39),"",IF($D$39="Round",IF(ISTEXT($G$39),"",ROUND(IF(1&lt;=$N$39/2,$G$39/2*(1-SQRT(($N$39-2*1+1)/$N$39)),$G$39-$G$39/2*(1-SQRT(($N$39-2*($N$39-1+1)+1)/$N$39))),1)),IF(ISTEXT($G$39),"",ROUND((1-0.5)*$G$39/$N$39,1))))))</f>
        <v/>
      </c>
      <c r="E40" s="535">
        <f>IF($D$39="Flat Oval",IF(OR($N$39="",ISTEXT($N$39),2&gt;$N$39),"",ROUND((2-0.5)*($G$39-$I$39)/$N$39,1)),IF(ISTEXT($N$39),"",IF(OR($D$39="",$G$39="",2&gt;$N$39),"",IF($D$39="Round",IF(ISTEXT($G$39),"",ROUND(IF(2&lt;=$N$39/2,$G$39/2*(1-SQRT(($N$39-2*2+1)/$N$39)),$G$39-$G$39/2*(1-SQRT(($N$39-2*($N$39-2+1)+1)/$N$39))),1)),IF(ISTEXT($G$39),"",ROUND((2-0.5)*$G$39/$N$39,1))))))</f>
        <v/>
      </c>
      <c r="F40" s="535">
        <f>IF($D$39="Flat Oval",IF(OR($N$39="",ISTEXT($N$39),3&gt;$N$39),"",ROUND((3-0.5)*($G$39-$I$39)/$N$39,1)),IF(ISTEXT($N$39),"",IF(OR($D$39="",$G$39="",3&gt;$N$39),"",IF($D$39="Round",IF(ISTEXT($G$39),"",ROUND(IF(3&lt;=$N$39/2,$G$39/2*(1-SQRT(($N$39-2*3+1)/$N$39)),$G$39-$G$39/2*(1-SQRT(($N$39-2*($N$39-3+1)+1)/$N$39))),1)),IF(ISTEXT($G$39),"",ROUND((3-0.5)*$G$39/$N$39,1))))))</f>
        <v/>
      </c>
      <c r="G40" s="535">
        <f>IF($D$39="Flat Oval",IF(OR($N$39="",ISTEXT($N$39),4&gt;$N$39),"",ROUND((4-0.5)*($G$39-$I$39)/$N$39,1)),IF(ISTEXT($N$39),"",IF(OR($D$39="",$G$39="",4&gt;$N$39),"",IF($D$39="Round",IF(ISTEXT($G$39),"",ROUND(IF(4&lt;=$N$39/2,$G$39/2*(1-SQRT(($N$39-2*4+1)/$N$39)),$G$39-$G$39/2*(1-SQRT(($N$39-2*($N$39-4+1)+1)/$N$39))),1)),IF(ISTEXT($G$39),"",ROUND((4-0.5)*$G$39/$N$39,1))))))</f>
        <v/>
      </c>
      <c r="H40" s="535">
        <f>IF($D$39="Flat Oval",IF(OR($N$39="",ISTEXT($N$39),5&gt;$N$39),"",ROUND((5-0.5)*($G$39-$I$39)/$N$39,1)),IF(ISTEXT($N$39),"",IF(OR($D$39="",$G$39="",5&gt;$N$39),"",IF($D$39="Round",IF(ISTEXT($G$39),"",ROUND(IF(5&lt;=$N$39/2,$G$39/2*(1-SQRT(($N$39-2*5+1)/$N$39)),$G$39-$G$39/2*(1-SQRT(($N$39-2*($N$39-5+1)+1)/$N$39))),1)),IF(ISTEXT($G$39),"",ROUND((5-0.5)*$G$39/$N$39,1))))))</f>
        <v/>
      </c>
      <c r="I40" s="535">
        <f>IF($D$39="Flat Oval",IF(OR($N$39="",ISTEXT($N$39),6&gt;$N$39),"",ROUND((6-0.5)*($G$39-$I$39)/$N$39,1)),IF(ISTEXT($N$39),"",IF(OR($D$39="",$G$39="",6&gt;$N$39),"",IF($D$39="Round",IF(ISTEXT($G$39),"",ROUND(IF(6&lt;=$N$39/2,$G$39/2*(1-SQRT(($N$39-2*6+1)/$N$39)),$G$39-$G$39/2*(1-SQRT(($N$39-2*($N$39-6+1)+1)/$N$39))),1)),IF(ISTEXT($G$39),"",ROUND((6-0.5)*$G$39/$N$39,1))))))</f>
        <v/>
      </c>
      <c r="J40" s="535">
        <f>IF($D$39="Flat Oval",IF(OR($N$39="",ISTEXT($N$39),7&gt;$N$39),"",ROUND((7-0.5)*($G$39-$I$39)/$N$39,1)),IF(ISTEXT($N$39),"",IF(OR($D$39="",$G$39="",7&gt;$N$39),"",IF($D$39="Round",IF(ISTEXT($G$39),"",ROUND(IF(7&lt;=$N$39/2,$G$39/2*(1-SQRT(($N$39-2*7+1)/$N$39)),$G$39-$G$39/2*(1-SQRT(($N$39-2*($N$39-7+1)+1)/$N$39))),1)),IF(ISTEXT($G$39),"",ROUND((7-0.5)*$G$39/$N$39,1))))))</f>
        <v/>
      </c>
      <c r="K40" s="535">
        <f>IF($D$39="Flat Oval",IF(OR($N$39="",ISTEXT($N$39),8&gt;$N$39),"",ROUND((8-0.5)*($G$39-$I$39)/$N$39,1)),IF(ISTEXT($N$39),"",IF(OR($D$39="",$G$39="",8&gt;$N$39),"",IF($D$39="Round",IF(ISTEXT($G$39),"",ROUND(IF(8&lt;=$N$39/2,$G$39/2*(1-SQRT(($N$39-2*8+1)/$N$39)),$G$39-$G$39/2*(1-SQRT(($N$39-2*($N$39-8+1)+1)/$N$39))),1)),IF(ISTEXT($G$39),"",ROUND((8-0.5)*$G$39/$N$39,1))))))</f>
        <v/>
      </c>
      <c r="L40" s="535">
        <f>IF($D$39="Flat Oval",IF(OR($N$39="",ISTEXT($N$39),9&gt;$N$39),"",ROUND((9-0.5)*($G$39-$I$39)/$N$39,1)),IF(ISTEXT($N$39),"",IF(OR($D$39="",$G$39="",9&gt;$N$39),"",IF($D$39="Round",IF(ISTEXT($G$39),"",ROUND(IF(9&lt;=$N$39/2,$G$39/2*(1-SQRT(($N$39-2*9+1)/$N$39)),$G$39-$G$39/2*(1-SQRT(($N$39-2*($N$39-9+1)+1)/$N$39))),1)),IF(ISTEXT($G$39),"",ROUND((9-0.5)*$G$39/$N$39,1))))))</f>
        <v/>
      </c>
      <c r="M40" s="535">
        <f>IF($D$39="Flat Oval",IF(OR($N$39="",ISTEXT($N$39),10&gt;$N$39),"",ROUND((10-0.5)*($G$39-$I$39)/$N$39,1)),IF(ISTEXT($N$39),"",IF(OR($D$39="",$G$39="",10&gt;$N$39),"",IF($D$39="Round",IF(ISTEXT($G$39),"",ROUND(IF(10&lt;=$N$39/2,$G$39/2*(1-SQRT(($N$39-2*10+1)/$N$39)),$G$39-$G$39/2*(1-SQRT(($N$39-2*($N$39-10+1)+1)/$N$39))),1)),IF(ISTEXT($G$39),"",ROUND((10-0.5)*$G$39/$N$39,1))))))</f>
        <v/>
      </c>
      <c r="N40" s="534">
        <f>IF($D$39="Flat Oval",IF(OR($G$39="",$I$39=""),"",IF(OR(ISTEXT($G$39),ISTEXT($I$39)),"",IF($I$39&lt;12,2,MIN(7,MAX(3,ROUNDUP($I$39/6,0)))))),IF(OR($D$39="",$G$39=""),"",IF($D$39="Round",2,IF($I$39="","",IF(ISTEXT($I$39),"",IF($I$39&lt;12,2,MIN(8,MAX(3,ROUNDUP($I$39/6,0)))))))))</f>
        <v/>
      </c>
      <c r="O40">
        <f>IF(OR(NOT($D$39="Flat Oval"),N($N$41)=0),"",IF(COUNT(D41:INDEX(M41:M48,$N$40))=0,"",AVERAGE(D41:INDEX(M41:M48,$N$40))))</f>
        <v/>
      </c>
      <c r="P40" s="536" t="inlineStr">
        <is>
          <t>1–10</t>
        </is>
      </c>
      <c r="Q40" s="536" t="inlineStr">
        <is>
          <t>11–20</t>
        </is>
      </c>
      <c r="R40" s="536" t="inlineStr">
        <is>
          <t>21–30</t>
        </is>
      </c>
      <c r="S40" s="536" t="inlineStr">
        <is>
          <t>31–40</t>
        </is>
      </c>
      <c r="T40" s="536" t="inlineStr">
        <is>
          <t>41–50</t>
        </is>
      </c>
      <c r="U40" s="536" t="inlineStr">
        <is>
          <t>51–60</t>
        </is>
      </c>
      <c r="V40" s="536" t="inlineStr">
        <is>
          <t>61–70</t>
        </is>
      </c>
      <c r="W40" s="536" t="inlineStr">
        <is>
          <t>71–80</t>
        </is>
      </c>
    </row>
    <row r="41" ht="13.35" customHeight="1" s="162">
      <c r="B41" s="537">
        <f>IF($D$39="Flat Oval",IF(OR($N$40="",ISTEXT($N$40)),"",IF(1&lt;=$N$40,ROUND((1-0.5)*$I$39/$N$40,1),IF(1=$N$40+1,"Ends",""))),IF(OR($D$39="",$G$39=""),"",IF($D$39="Round",IF(1=1,"Axis 1 (0°)",IF(1=2,"Axis 2 (90°)","")),IF(ISTEXT($N$40),"",IF(1&gt;$N$40,"",IF(ISTEXT($I$39),"",ROUND((1-0.5)*$I$39/$N$40,1)))))))</f>
        <v/>
      </c>
      <c r="C41" s="538" t="n"/>
      <c r="D41" s="539">
        <f>IF($D$39="Flat Oval",IF(OR($N$41="",ISTEXT($N$39),ISTEXT($N$40)),"",IF(1&lt;=$N$40,IF(1&gt;$N$39,"",IF(((1-1)*$N$39+1)&gt;80,"",IF(INDEX($P$41:$W$50,MOD(((1-1)*$N$39+1)-1,10)+1,INT((((1-1)*$N$39+1)-1)/10)+1)="","",INDEX($P$41:$W$50,MOD(((1-1)*$N$39+1)-1,10)+1,INT((((1-1)*$N$39+1)-1)/10)+1)))),IF(AND(1=$N$40+1,1&lt;=$O$39),IF(($N$39*$N$40+1)&gt;80,"",IF(INDEX($P$41:$W$50,MOD(($N$39*$N$40+1)-1,10)+1,INT((($N$39*$N$40+1)-1)/10)+1)="","",INDEX($P$41:$W$50,MOD(($N$39*$N$40+1)-1,10)+1,INT((($N$39*$N$40+1)-1)/10)+1))),""))),IF($N$41="","",IF(OR(ISTEXT($N$39),ISTEXT($N$40),ISTEXT($N$41)),"",IF(OR(1&gt;$N$39,1&gt;$N$40,((1-1)*$N$39+1)&gt;$N$41),"",IF(INDEX($P$41:$W$50,MOD(((1-1)*$N$39+1)-1,10)+1,INT((((1-1)*$N$39+1)-1)/10)+1)="","",INDEX($P$41:$W$50,MOD(((1-1)*$N$39+1)-1,10)+1,INT((((1-1)*$N$39+1)-1)/10)+1))))))</f>
        <v/>
      </c>
      <c r="E41" s="539">
        <f>IF($D$39="Flat Oval",IF(OR($N$41="",ISTEXT($N$39),ISTEXT($N$40)),"",IF(1&lt;=$N$40,IF(2&gt;$N$39,"",IF(((1-1)*$N$39+2)&gt;80,"",IF(INDEX($P$41:$W$50,MOD(((1-1)*$N$39+2)-1,10)+1,INT((((1-1)*$N$39+2)-1)/10)+1)="","",INDEX($P$41:$W$50,MOD(((1-1)*$N$39+2)-1,10)+1,INT((((1-1)*$N$39+2)-1)/10)+1)))),IF(AND(1=$N$40+1,2&lt;=$O$39),IF(($N$39*$N$40+2)&gt;80,"",IF(INDEX($P$41:$W$50,MOD(($N$39*$N$40+2)-1,10)+1,INT((($N$39*$N$40+2)-1)/10)+1)="","",INDEX($P$41:$W$50,MOD(($N$39*$N$40+2)-1,10)+1,INT((($N$39*$N$40+2)-1)/10)+1))),""))),IF($N$41="","",IF(OR(ISTEXT($N$39),ISTEXT($N$40),ISTEXT($N$41)),"",IF(OR(2&gt;$N$39,1&gt;$N$40,((1-1)*$N$39+2)&gt;$N$41),"",IF(INDEX($P$41:$W$50,MOD(((1-1)*$N$39+2)-1,10)+1,INT((((1-1)*$N$39+2)-1)/10)+1)="","",INDEX($P$41:$W$50,MOD(((1-1)*$N$39+2)-1,10)+1,INT((((1-1)*$N$39+2)-1)/10)+1))))))</f>
        <v/>
      </c>
      <c r="F41" s="539">
        <f>IF($D$39="Flat Oval",IF(OR($N$41="",ISTEXT($N$39),ISTEXT($N$40)),"",IF(1&lt;=$N$40,IF(3&gt;$N$39,"",IF(((1-1)*$N$39+3)&gt;80,"",IF(INDEX($P$41:$W$50,MOD(((1-1)*$N$39+3)-1,10)+1,INT((((1-1)*$N$39+3)-1)/10)+1)="","",INDEX($P$41:$W$50,MOD(((1-1)*$N$39+3)-1,10)+1,INT((((1-1)*$N$39+3)-1)/10)+1)))),IF(AND(1=$N$40+1,3&lt;=$O$39),IF(($N$39*$N$40+3)&gt;80,"",IF(INDEX($P$41:$W$50,MOD(($N$39*$N$40+3)-1,10)+1,INT((($N$39*$N$40+3)-1)/10)+1)="","",INDEX($P$41:$W$50,MOD(($N$39*$N$40+3)-1,10)+1,INT((($N$39*$N$40+3)-1)/10)+1))),""))),IF($N$41="","",IF(OR(ISTEXT($N$39),ISTEXT($N$40),ISTEXT($N$41)),"",IF(OR(3&gt;$N$39,1&gt;$N$40,((1-1)*$N$39+3)&gt;$N$41),"",IF(INDEX($P$41:$W$50,MOD(((1-1)*$N$39+3)-1,10)+1,INT((((1-1)*$N$39+3)-1)/10)+1)="","",INDEX($P$41:$W$50,MOD(((1-1)*$N$39+3)-1,10)+1,INT((((1-1)*$N$39+3)-1)/10)+1))))))</f>
        <v/>
      </c>
      <c r="G41" s="539">
        <f>IF($D$39="Flat Oval",IF(OR($N$41="",ISTEXT($N$39),ISTEXT($N$40)),"",IF(1&lt;=$N$40,IF(4&gt;$N$39,"",IF(((1-1)*$N$39+4)&gt;80,"",IF(INDEX($P$41:$W$50,MOD(((1-1)*$N$39+4)-1,10)+1,INT((((1-1)*$N$39+4)-1)/10)+1)="","",INDEX($P$41:$W$50,MOD(((1-1)*$N$39+4)-1,10)+1,INT((((1-1)*$N$39+4)-1)/10)+1)))),IF(AND(1=$N$40+1,4&lt;=$O$39),IF(($N$39*$N$40+4)&gt;80,"",IF(INDEX($P$41:$W$50,MOD(($N$39*$N$40+4)-1,10)+1,INT((($N$39*$N$40+4)-1)/10)+1)="","",INDEX($P$41:$W$50,MOD(($N$39*$N$40+4)-1,10)+1,INT((($N$39*$N$40+4)-1)/10)+1))),""))),IF($N$41="","",IF(OR(ISTEXT($N$39),ISTEXT($N$40),ISTEXT($N$41)),"",IF(OR(4&gt;$N$39,1&gt;$N$40,((1-1)*$N$39+4)&gt;$N$41),"",IF(INDEX($P$41:$W$50,MOD(((1-1)*$N$39+4)-1,10)+1,INT((((1-1)*$N$39+4)-1)/10)+1)="","",INDEX($P$41:$W$50,MOD(((1-1)*$N$39+4)-1,10)+1,INT((((1-1)*$N$39+4)-1)/10)+1))))))</f>
        <v/>
      </c>
      <c r="H41" s="539">
        <f>IF($D$39="Flat Oval",IF(OR($N$41="",ISTEXT($N$39),ISTEXT($N$40)),"",IF(1&lt;=$N$40,IF(5&gt;$N$39,"",IF(((1-1)*$N$39+5)&gt;80,"",IF(INDEX($P$41:$W$50,MOD(((1-1)*$N$39+5)-1,10)+1,INT((((1-1)*$N$39+5)-1)/10)+1)="","",INDEX($P$41:$W$50,MOD(((1-1)*$N$39+5)-1,10)+1,INT((((1-1)*$N$39+5)-1)/10)+1)))),IF(AND(1=$N$40+1,5&lt;=$O$39),IF(($N$39*$N$40+5)&gt;80,"",IF(INDEX($P$41:$W$50,MOD(($N$39*$N$40+5)-1,10)+1,INT((($N$39*$N$40+5)-1)/10)+1)="","",INDEX($P$41:$W$50,MOD(($N$39*$N$40+5)-1,10)+1,INT((($N$39*$N$40+5)-1)/10)+1))),""))),IF($N$41="","",IF(OR(ISTEXT($N$39),ISTEXT($N$40),ISTEXT($N$41)),"",IF(OR(5&gt;$N$39,1&gt;$N$40,((1-1)*$N$39+5)&gt;$N$41),"",IF(INDEX($P$41:$W$50,MOD(((1-1)*$N$39+5)-1,10)+1,INT((((1-1)*$N$39+5)-1)/10)+1)="","",INDEX($P$41:$W$50,MOD(((1-1)*$N$39+5)-1,10)+1,INT((((1-1)*$N$39+5)-1)/10)+1))))))</f>
        <v/>
      </c>
      <c r="I41" s="539">
        <f>IF($D$39="Flat Oval",IF(OR($N$41="",ISTEXT($N$39),ISTEXT($N$40)),"",IF(1&lt;=$N$40,IF(6&gt;$N$39,"",IF(((1-1)*$N$39+6)&gt;80,"",IF(INDEX($P$41:$W$50,MOD(((1-1)*$N$39+6)-1,10)+1,INT((((1-1)*$N$39+6)-1)/10)+1)="","",INDEX($P$41:$W$50,MOD(((1-1)*$N$39+6)-1,10)+1,INT((((1-1)*$N$39+6)-1)/10)+1)))),IF(AND(1=$N$40+1,6&lt;=$O$39),IF(($N$39*$N$40+6)&gt;80,"",IF(INDEX($P$41:$W$50,MOD(($N$39*$N$40+6)-1,10)+1,INT((($N$39*$N$40+6)-1)/10)+1)="","",INDEX($P$41:$W$50,MOD(($N$39*$N$40+6)-1,10)+1,INT((($N$39*$N$40+6)-1)/10)+1))),""))),IF($N$41="","",IF(OR(ISTEXT($N$39),ISTEXT($N$40),ISTEXT($N$41)),"",IF(OR(6&gt;$N$39,1&gt;$N$40,((1-1)*$N$39+6)&gt;$N$41),"",IF(INDEX($P$41:$W$50,MOD(((1-1)*$N$39+6)-1,10)+1,INT((((1-1)*$N$39+6)-1)/10)+1)="","",INDEX($P$41:$W$50,MOD(((1-1)*$N$39+6)-1,10)+1,INT((((1-1)*$N$39+6)-1)/10)+1))))))</f>
        <v/>
      </c>
      <c r="J41" s="539">
        <f>IF($D$39="Flat Oval",IF(OR($N$41="",ISTEXT($N$39),ISTEXT($N$40)),"",IF(1&lt;=$N$40,IF(7&gt;$N$39,"",IF(((1-1)*$N$39+7)&gt;80,"",IF(INDEX($P$41:$W$50,MOD(((1-1)*$N$39+7)-1,10)+1,INT((((1-1)*$N$39+7)-1)/10)+1)="","",INDEX($P$41:$W$50,MOD(((1-1)*$N$39+7)-1,10)+1,INT((((1-1)*$N$39+7)-1)/10)+1)))),IF(AND(1=$N$40+1,7&lt;=$O$39),IF(($N$39*$N$40+7)&gt;80,"",IF(INDEX($P$41:$W$50,MOD(($N$39*$N$40+7)-1,10)+1,INT((($N$39*$N$40+7)-1)/10)+1)="","",INDEX($P$41:$W$50,MOD(($N$39*$N$40+7)-1,10)+1,INT((($N$39*$N$40+7)-1)/10)+1))),""))),IF($N$41="","",IF(OR(ISTEXT($N$39),ISTEXT($N$40),ISTEXT($N$41)),"",IF(OR(7&gt;$N$39,1&gt;$N$40,((1-1)*$N$39+7)&gt;$N$41),"",IF(INDEX($P$41:$W$50,MOD(((1-1)*$N$39+7)-1,10)+1,INT((((1-1)*$N$39+7)-1)/10)+1)="","",INDEX($P$41:$W$50,MOD(((1-1)*$N$39+7)-1,10)+1,INT((((1-1)*$N$39+7)-1)/10)+1))))))</f>
        <v/>
      </c>
      <c r="K41" s="539">
        <f>IF($D$39="Flat Oval",IF(OR($N$41="",ISTEXT($N$39),ISTEXT($N$40)),"",IF(1&lt;=$N$40,IF(8&gt;$N$39,"",IF(((1-1)*$N$39+8)&gt;80,"",IF(INDEX($P$41:$W$50,MOD(((1-1)*$N$39+8)-1,10)+1,INT((((1-1)*$N$39+8)-1)/10)+1)="","",INDEX($P$41:$W$50,MOD(((1-1)*$N$39+8)-1,10)+1,INT((((1-1)*$N$39+8)-1)/10)+1)))),IF(AND(1=$N$40+1,8&lt;=$O$39),IF(($N$39*$N$40+8)&gt;80,"",IF(INDEX($P$41:$W$50,MOD(($N$39*$N$40+8)-1,10)+1,INT((($N$39*$N$40+8)-1)/10)+1)="","",INDEX($P$41:$W$50,MOD(($N$39*$N$40+8)-1,10)+1,INT((($N$39*$N$40+8)-1)/10)+1))),""))),IF($N$41="","",IF(OR(ISTEXT($N$39),ISTEXT($N$40),ISTEXT($N$41)),"",IF(OR(8&gt;$N$39,1&gt;$N$40,((1-1)*$N$39+8)&gt;$N$41),"",IF(INDEX($P$41:$W$50,MOD(((1-1)*$N$39+8)-1,10)+1,INT((((1-1)*$N$39+8)-1)/10)+1)="","",INDEX($P$41:$W$50,MOD(((1-1)*$N$39+8)-1,10)+1,INT((((1-1)*$N$39+8)-1)/10)+1))))))</f>
        <v/>
      </c>
      <c r="L41" s="539">
        <f>IF($D$39="Flat Oval",IF(OR($N$41="",ISTEXT($N$39),ISTEXT($N$40)),"",IF(1&lt;=$N$40,IF(9&gt;$N$39,"",IF(((1-1)*$N$39+9)&gt;80,"",IF(INDEX($P$41:$W$50,MOD(((1-1)*$N$39+9)-1,10)+1,INT((((1-1)*$N$39+9)-1)/10)+1)="","",INDEX($P$41:$W$50,MOD(((1-1)*$N$39+9)-1,10)+1,INT((((1-1)*$N$39+9)-1)/10)+1)))),IF(AND(1=$N$40+1,9&lt;=$O$39),IF(($N$39*$N$40+9)&gt;80,"",IF(INDEX($P$41:$W$50,MOD(($N$39*$N$40+9)-1,10)+1,INT((($N$39*$N$40+9)-1)/10)+1)="","",INDEX($P$41:$W$50,MOD(($N$39*$N$40+9)-1,10)+1,INT((($N$39*$N$40+9)-1)/10)+1))),""))),IF($N$41="","",IF(OR(ISTEXT($N$39),ISTEXT($N$40),ISTEXT($N$41)),"",IF(OR(9&gt;$N$39,1&gt;$N$40,((1-1)*$N$39+9)&gt;$N$41),"",IF(INDEX($P$41:$W$50,MOD(((1-1)*$N$39+9)-1,10)+1,INT((((1-1)*$N$39+9)-1)/10)+1)="","",INDEX($P$41:$W$50,MOD(((1-1)*$N$39+9)-1,10)+1,INT((((1-1)*$N$39+9)-1)/10)+1))))))</f>
        <v/>
      </c>
      <c r="M41" s="539">
        <f>IF($D$39="Flat Oval",IF(OR($N$41="",ISTEXT($N$39),ISTEXT($N$40)),"",IF(1&lt;=$N$40,IF(10&gt;$N$39,"",IF(((1-1)*$N$39+10)&gt;80,"",IF(INDEX($P$41:$W$50,MOD(((1-1)*$N$39+10)-1,10)+1,INT((((1-1)*$N$39+10)-1)/10)+1)="","",INDEX($P$41:$W$50,MOD(((1-1)*$N$39+10)-1,10)+1,INT((((1-1)*$N$39+10)-1)/10)+1)))),IF(AND(1=$N$40+1,10&lt;=$O$39),IF(($N$39*$N$40+10)&gt;80,"",IF(INDEX($P$41:$W$50,MOD(($N$39*$N$40+10)-1,10)+1,INT((($N$39*$N$40+10)-1)/10)+1)="","",INDEX($P$41:$W$50,MOD(($N$39*$N$40+10)-1,10)+1,INT((($N$39*$N$40+10)-1)/10)+1))),""))),IF($N$41="","",IF(OR(ISTEXT($N$39),ISTEXT($N$40),ISTEXT($N$41)),"",IF(OR(10&gt;$N$39,1&gt;$N$40,((1-1)*$N$39+10)&gt;$N$41),"",IF(INDEX($P$41:$W$50,MOD(((1-1)*$N$39+10)-1,10)+1,INT((((1-1)*$N$39+10)-1)/10)+1)="","",INDEX($P$41:$W$50,MOD(((1-1)*$N$39+10)-1,10)+1,INT((((1-1)*$N$39+10)-1)/10)+1))))))</f>
        <v/>
      </c>
      <c r="N41" s="534">
        <f>IF($D$39="Flat Oval",IF(OR($N$39="",$N$40="",$O$39=""),"",$N$39*$N$40+$O$39),IF(OR(N39="",N40=""),"",IF(OR(ISTEXT(N39),ISTEXT(N40)),"",N39*N40)))</f>
        <v/>
      </c>
      <c r="O41">
        <f>IF(OR(NOT($D$39="Flat Oval"),N($N$41)=0),"",IF(COUNT(INDEX(D41:D48,$N$40+1):INDEX(M41:M48,$N$40+1))=0,"",AVERAGE(INDEX(D41:D48,$N$40+1):INDEX(M41:M48,$N$40+1))))</f>
        <v/>
      </c>
      <c r="P41" s="540" t="n"/>
      <c r="Q41" s="540" t="n"/>
      <c r="R41" s="540" t="n"/>
      <c r="S41" s="540" t="n"/>
      <c r="T41" s="540" t="n"/>
      <c r="U41" s="540" t="n"/>
      <c r="V41" s="540" t="n"/>
      <c r="W41" s="540" t="n"/>
    </row>
    <row r="42" ht="13.35" customHeight="1" s="162">
      <c r="B42" s="537">
        <f>IF($D$39="Flat Oval",IF(OR($N$40="",ISTEXT($N$40)),"",IF(2&lt;=$N$40,ROUND((2-0.5)*$I$39/$N$40,1),IF(2=$N$40+1,"Ends",""))),IF(OR($D$39="",$G$39=""),"",IF($D$39="Round",IF(2=1,"Axis 1 (0°)",IF(2=2,"Axis 2 (90°)","")),IF(ISTEXT($N$40),"",IF(2&gt;$N$40,"",IF(ISTEXT($I$39),"",ROUND((2-0.5)*$I$39/$N$40,1)))))))</f>
        <v/>
      </c>
      <c r="C42" s="538" t="n"/>
      <c r="D42" s="539">
        <f>IF($D$39="Flat Oval",IF(OR($N$41="",ISTEXT($N$39),ISTEXT($N$40)),"",IF(2&lt;=$N$40,IF(1&gt;$N$39,"",IF(((2-1)*$N$39+1)&gt;80,"",IF(INDEX($P$41:$W$50,MOD(((2-1)*$N$39+1)-1,10)+1,INT((((2-1)*$N$39+1)-1)/10)+1)="","",INDEX($P$41:$W$50,MOD(((2-1)*$N$39+1)-1,10)+1,INT((((2-1)*$N$39+1)-1)/10)+1)))),IF(AND(2=$N$40+1,1&lt;=$O$39),IF(($N$39*$N$40+1)&gt;80,"",IF(INDEX($P$41:$W$50,MOD(($N$39*$N$40+1)-1,10)+1,INT((($N$39*$N$40+1)-1)/10)+1)="","",INDEX($P$41:$W$50,MOD(($N$39*$N$40+1)-1,10)+1,INT((($N$39*$N$40+1)-1)/10)+1))),""))),IF($N$41="","",IF(OR(ISTEXT($N$39),ISTEXT($N$40),ISTEXT($N$41)),"",IF(OR(1&gt;$N$39,2&gt;$N$40,((2-1)*$N$39+1)&gt;$N$41),"",IF(INDEX($P$41:$W$50,MOD(((2-1)*$N$39+1)-1,10)+1,INT((((2-1)*$N$39+1)-1)/10)+1)="","",INDEX($P$41:$W$50,MOD(((2-1)*$N$39+1)-1,10)+1,INT((((2-1)*$N$39+1)-1)/10)+1))))))</f>
        <v/>
      </c>
      <c r="E42" s="539">
        <f>IF($D$39="Flat Oval",IF(OR($N$41="",ISTEXT($N$39),ISTEXT($N$40)),"",IF(2&lt;=$N$40,IF(2&gt;$N$39,"",IF(((2-1)*$N$39+2)&gt;80,"",IF(INDEX($P$41:$W$50,MOD(((2-1)*$N$39+2)-1,10)+1,INT((((2-1)*$N$39+2)-1)/10)+1)="","",INDEX($P$41:$W$50,MOD(((2-1)*$N$39+2)-1,10)+1,INT((((2-1)*$N$39+2)-1)/10)+1)))),IF(AND(2=$N$40+1,2&lt;=$O$39),IF(($N$39*$N$40+2)&gt;80,"",IF(INDEX($P$41:$W$50,MOD(($N$39*$N$40+2)-1,10)+1,INT((($N$39*$N$40+2)-1)/10)+1)="","",INDEX($P$41:$W$50,MOD(($N$39*$N$40+2)-1,10)+1,INT((($N$39*$N$40+2)-1)/10)+1))),""))),IF($N$41="","",IF(OR(ISTEXT($N$39),ISTEXT($N$40),ISTEXT($N$41)),"",IF(OR(2&gt;$N$39,2&gt;$N$40,((2-1)*$N$39+2)&gt;$N$41),"",IF(INDEX($P$41:$W$50,MOD(((2-1)*$N$39+2)-1,10)+1,INT((((2-1)*$N$39+2)-1)/10)+1)="","",INDEX($P$41:$W$50,MOD(((2-1)*$N$39+2)-1,10)+1,INT((((2-1)*$N$39+2)-1)/10)+1))))))</f>
        <v/>
      </c>
      <c r="F42" s="539">
        <f>IF($D$39="Flat Oval",IF(OR($N$41="",ISTEXT($N$39),ISTEXT($N$40)),"",IF(2&lt;=$N$40,IF(3&gt;$N$39,"",IF(((2-1)*$N$39+3)&gt;80,"",IF(INDEX($P$41:$W$50,MOD(((2-1)*$N$39+3)-1,10)+1,INT((((2-1)*$N$39+3)-1)/10)+1)="","",INDEX($P$41:$W$50,MOD(((2-1)*$N$39+3)-1,10)+1,INT((((2-1)*$N$39+3)-1)/10)+1)))),IF(AND(2=$N$40+1,3&lt;=$O$39),IF(($N$39*$N$40+3)&gt;80,"",IF(INDEX($P$41:$W$50,MOD(($N$39*$N$40+3)-1,10)+1,INT((($N$39*$N$40+3)-1)/10)+1)="","",INDEX($P$41:$W$50,MOD(($N$39*$N$40+3)-1,10)+1,INT((($N$39*$N$40+3)-1)/10)+1))),""))),IF($N$41="","",IF(OR(ISTEXT($N$39),ISTEXT($N$40),ISTEXT($N$41)),"",IF(OR(3&gt;$N$39,2&gt;$N$40,((2-1)*$N$39+3)&gt;$N$41),"",IF(INDEX($P$41:$W$50,MOD(((2-1)*$N$39+3)-1,10)+1,INT((((2-1)*$N$39+3)-1)/10)+1)="","",INDEX($P$41:$W$50,MOD(((2-1)*$N$39+3)-1,10)+1,INT((((2-1)*$N$39+3)-1)/10)+1))))))</f>
        <v/>
      </c>
      <c r="G42" s="539">
        <f>IF($D$39="Flat Oval",IF(OR($N$41="",ISTEXT($N$39),ISTEXT($N$40)),"",IF(2&lt;=$N$40,IF(4&gt;$N$39,"",IF(((2-1)*$N$39+4)&gt;80,"",IF(INDEX($P$41:$W$50,MOD(((2-1)*$N$39+4)-1,10)+1,INT((((2-1)*$N$39+4)-1)/10)+1)="","",INDEX($P$41:$W$50,MOD(((2-1)*$N$39+4)-1,10)+1,INT((((2-1)*$N$39+4)-1)/10)+1)))),IF(AND(2=$N$40+1,4&lt;=$O$39),IF(($N$39*$N$40+4)&gt;80,"",IF(INDEX($P$41:$W$50,MOD(($N$39*$N$40+4)-1,10)+1,INT((($N$39*$N$40+4)-1)/10)+1)="","",INDEX($P$41:$W$50,MOD(($N$39*$N$40+4)-1,10)+1,INT((($N$39*$N$40+4)-1)/10)+1))),""))),IF($N$41="","",IF(OR(ISTEXT($N$39),ISTEXT($N$40),ISTEXT($N$41)),"",IF(OR(4&gt;$N$39,2&gt;$N$40,((2-1)*$N$39+4)&gt;$N$41),"",IF(INDEX($P$41:$W$50,MOD(((2-1)*$N$39+4)-1,10)+1,INT((((2-1)*$N$39+4)-1)/10)+1)="","",INDEX($P$41:$W$50,MOD(((2-1)*$N$39+4)-1,10)+1,INT((((2-1)*$N$39+4)-1)/10)+1))))))</f>
        <v/>
      </c>
      <c r="H42" s="539">
        <f>IF($D$39="Flat Oval",IF(OR($N$41="",ISTEXT($N$39),ISTEXT($N$40)),"",IF(2&lt;=$N$40,IF(5&gt;$N$39,"",IF(((2-1)*$N$39+5)&gt;80,"",IF(INDEX($P$41:$W$50,MOD(((2-1)*$N$39+5)-1,10)+1,INT((((2-1)*$N$39+5)-1)/10)+1)="","",INDEX($P$41:$W$50,MOD(((2-1)*$N$39+5)-1,10)+1,INT((((2-1)*$N$39+5)-1)/10)+1)))),IF(AND(2=$N$40+1,5&lt;=$O$39),IF(($N$39*$N$40+5)&gt;80,"",IF(INDEX($P$41:$W$50,MOD(($N$39*$N$40+5)-1,10)+1,INT((($N$39*$N$40+5)-1)/10)+1)="","",INDEX($P$41:$W$50,MOD(($N$39*$N$40+5)-1,10)+1,INT((($N$39*$N$40+5)-1)/10)+1))),""))),IF($N$41="","",IF(OR(ISTEXT($N$39),ISTEXT($N$40),ISTEXT($N$41)),"",IF(OR(5&gt;$N$39,2&gt;$N$40,((2-1)*$N$39+5)&gt;$N$41),"",IF(INDEX($P$41:$W$50,MOD(((2-1)*$N$39+5)-1,10)+1,INT((((2-1)*$N$39+5)-1)/10)+1)="","",INDEX($P$41:$W$50,MOD(((2-1)*$N$39+5)-1,10)+1,INT((((2-1)*$N$39+5)-1)/10)+1))))))</f>
        <v/>
      </c>
      <c r="I42" s="539">
        <f>IF($D$39="Flat Oval",IF(OR($N$41="",ISTEXT($N$39),ISTEXT($N$40)),"",IF(2&lt;=$N$40,IF(6&gt;$N$39,"",IF(((2-1)*$N$39+6)&gt;80,"",IF(INDEX($P$41:$W$50,MOD(((2-1)*$N$39+6)-1,10)+1,INT((((2-1)*$N$39+6)-1)/10)+1)="","",INDEX($P$41:$W$50,MOD(((2-1)*$N$39+6)-1,10)+1,INT((((2-1)*$N$39+6)-1)/10)+1)))),IF(AND(2=$N$40+1,6&lt;=$O$39),IF(($N$39*$N$40+6)&gt;80,"",IF(INDEX($P$41:$W$50,MOD(($N$39*$N$40+6)-1,10)+1,INT((($N$39*$N$40+6)-1)/10)+1)="","",INDEX($P$41:$W$50,MOD(($N$39*$N$40+6)-1,10)+1,INT((($N$39*$N$40+6)-1)/10)+1))),""))),IF($N$41="","",IF(OR(ISTEXT($N$39),ISTEXT($N$40),ISTEXT($N$41)),"",IF(OR(6&gt;$N$39,2&gt;$N$40,((2-1)*$N$39+6)&gt;$N$41),"",IF(INDEX($P$41:$W$50,MOD(((2-1)*$N$39+6)-1,10)+1,INT((((2-1)*$N$39+6)-1)/10)+1)="","",INDEX($P$41:$W$50,MOD(((2-1)*$N$39+6)-1,10)+1,INT((((2-1)*$N$39+6)-1)/10)+1))))))</f>
        <v/>
      </c>
      <c r="J42" s="539">
        <f>IF($D$39="Flat Oval",IF(OR($N$41="",ISTEXT($N$39),ISTEXT($N$40)),"",IF(2&lt;=$N$40,IF(7&gt;$N$39,"",IF(((2-1)*$N$39+7)&gt;80,"",IF(INDEX($P$41:$W$50,MOD(((2-1)*$N$39+7)-1,10)+1,INT((((2-1)*$N$39+7)-1)/10)+1)="","",INDEX($P$41:$W$50,MOD(((2-1)*$N$39+7)-1,10)+1,INT((((2-1)*$N$39+7)-1)/10)+1)))),IF(AND(2=$N$40+1,7&lt;=$O$39),IF(($N$39*$N$40+7)&gt;80,"",IF(INDEX($P$41:$W$50,MOD(($N$39*$N$40+7)-1,10)+1,INT((($N$39*$N$40+7)-1)/10)+1)="","",INDEX($P$41:$W$50,MOD(($N$39*$N$40+7)-1,10)+1,INT((($N$39*$N$40+7)-1)/10)+1))),""))),IF($N$41="","",IF(OR(ISTEXT($N$39),ISTEXT($N$40),ISTEXT($N$41)),"",IF(OR(7&gt;$N$39,2&gt;$N$40,((2-1)*$N$39+7)&gt;$N$41),"",IF(INDEX($P$41:$W$50,MOD(((2-1)*$N$39+7)-1,10)+1,INT((((2-1)*$N$39+7)-1)/10)+1)="","",INDEX($P$41:$W$50,MOD(((2-1)*$N$39+7)-1,10)+1,INT((((2-1)*$N$39+7)-1)/10)+1))))))</f>
        <v/>
      </c>
      <c r="K42" s="539">
        <f>IF($D$39="Flat Oval",IF(OR($N$41="",ISTEXT($N$39),ISTEXT($N$40)),"",IF(2&lt;=$N$40,IF(8&gt;$N$39,"",IF(((2-1)*$N$39+8)&gt;80,"",IF(INDEX($P$41:$W$50,MOD(((2-1)*$N$39+8)-1,10)+1,INT((((2-1)*$N$39+8)-1)/10)+1)="","",INDEX($P$41:$W$50,MOD(((2-1)*$N$39+8)-1,10)+1,INT((((2-1)*$N$39+8)-1)/10)+1)))),IF(AND(2=$N$40+1,8&lt;=$O$39),IF(($N$39*$N$40+8)&gt;80,"",IF(INDEX($P$41:$W$50,MOD(($N$39*$N$40+8)-1,10)+1,INT((($N$39*$N$40+8)-1)/10)+1)="","",INDEX($P$41:$W$50,MOD(($N$39*$N$40+8)-1,10)+1,INT((($N$39*$N$40+8)-1)/10)+1))),""))),IF($N$41="","",IF(OR(ISTEXT($N$39),ISTEXT($N$40),ISTEXT($N$41)),"",IF(OR(8&gt;$N$39,2&gt;$N$40,((2-1)*$N$39+8)&gt;$N$41),"",IF(INDEX($P$41:$W$50,MOD(((2-1)*$N$39+8)-1,10)+1,INT((((2-1)*$N$39+8)-1)/10)+1)="","",INDEX($P$41:$W$50,MOD(((2-1)*$N$39+8)-1,10)+1,INT((((2-1)*$N$39+8)-1)/10)+1))))))</f>
        <v/>
      </c>
      <c r="L42" s="539">
        <f>IF($D$39="Flat Oval",IF(OR($N$41="",ISTEXT($N$39),ISTEXT($N$40)),"",IF(2&lt;=$N$40,IF(9&gt;$N$39,"",IF(((2-1)*$N$39+9)&gt;80,"",IF(INDEX($P$41:$W$50,MOD(((2-1)*$N$39+9)-1,10)+1,INT((((2-1)*$N$39+9)-1)/10)+1)="","",INDEX($P$41:$W$50,MOD(((2-1)*$N$39+9)-1,10)+1,INT((((2-1)*$N$39+9)-1)/10)+1)))),IF(AND(2=$N$40+1,9&lt;=$O$39),IF(($N$39*$N$40+9)&gt;80,"",IF(INDEX($P$41:$W$50,MOD(($N$39*$N$40+9)-1,10)+1,INT((($N$39*$N$40+9)-1)/10)+1)="","",INDEX($P$41:$W$50,MOD(($N$39*$N$40+9)-1,10)+1,INT((($N$39*$N$40+9)-1)/10)+1))),""))),IF($N$41="","",IF(OR(ISTEXT($N$39),ISTEXT($N$40),ISTEXT($N$41)),"",IF(OR(9&gt;$N$39,2&gt;$N$40,((2-1)*$N$39+9)&gt;$N$41),"",IF(INDEX($P$41:$W$50,MOD(((2-1)*$N$39+9)-1,10)+1,INT((((2-1)*$N$39+9)-1)/10)+1)="","",INDEX($P$41:$W$50,MOD(((2-1)*$N$39+9)-1,10)+1,INT((((2-1)*$N$39+9)-1)/10)+1))))))</f>
        <v/>
      </c>
      <c r="M42" s="539">
        <f>IF($D$39="Flat Oval",IF(OR($N$41="",ISTEXT($N$39),ISTEXT($N$40)),"",IF(2&lt;=$N$40,IF(10&gt;$N$39,"",IF(((2-1)*$N$39+10)&gt;80,"",IF(INDEX($P$41:$W$50,MOD(((2-1)*$N$39+10)-1,10)+1,INT((((2-1)*$N$39+10)-1)/10)+1)="","",INDEX($P$41:$W$50,MOD(((2-1)*$N$39+10)-1,10)+1,INT((((2-1)*$N$39+10)-1)/10)+1)))),IF(AND(2=$N$40+1,10&lt;=$O$39),IF(($N$39*$N$40+10)&gt;80,"",IF(INDEX($P$41:$W$50,MOD(($N$39*$N$40+10)-1,10)+1,INT((($N$39*$N$40+10)-1)/10)+1)="","",INDEX($P$41:$W$50,MOD(($N$39*$N$40+10)-1,10)+1,INT((($N$39*$N$40+10)-1)/10)+1))),""))),IF($N$41="","",IF(OR(ISTEXT($N$39),ISTEXT($N$40),ISTEXT($N$41)),"",IF(OR(10&gt;$N$39,2&gt;$N$40,((2-1)*$N$39+10)&gt;$N$41),"",IF(INDEX($P$41:$W$50,MOD(((2-1)*$N$39+10)-1,10)+1,INT((((2-1)*$N$39+10)-1)/10)+1)="","",INDEX($P$41:$W$50,MOD(((2-1)*$N$39+10)-1,10)+1,INT((((2-1)*$N$39+10)-1)/10)+1))))))</f>
        <v/>
      </c>
      <c r="O42">
        <f>IF(AND($D$39="Flat Oval",NOT(OR($G$39="",$I$39="")),NOT(OR(ISTEXT($G$39),ISTEXT($I$39)))),(($G$39-2*N($K$39))-($I$39-2*N($K$39)))*($I$39-2*N($K$39))/144,"")</f>
        <v/>
      </c>
      <c r="P42" s="540" t="n"/>
      <c r="Q42" s="540" t="n"/>
      <c r="R42" s="540" t="n"/>
      <c r="S42" s="540" t="n"/>
      <c r="T42" s="540" t="n"/>
      <c r="U42" s="540" t="n"/>
      <c r="V42" s="540" t="n"/>
      <c r="W42" s="540" t="n"/>
    </row>
    <row r="43" ht="13.35" customHeight="1" s="162">
      <c r="B43" s="537">
        <f>IF($D$39="Flat Oval",IF(OR($N$40="",ISTEXT($N$40)),"",IF(3&lt;=$N$40,ROUND((3-0.5)*$I$39/$N$40,1),IF(3=$N$40+1,"Ends",""))),IF(OR($D$39="",$G$39=""),"",IF($D$39="Round",IF(3=1,"Axis 1 (0°)",IF(3=2,"Axis 2 (90°)","")),IF(ISTEXT($N$40),"",IF(3&gt;$N$40,"",IF(ISTEXT($I$39),"",ROUND((3-0.5)*$I$39/$N$40,1)))))))</f>
        <v/>
      </c>
      <c r="C43" s="538" t="n"/>
      <c r="D43" s="539">
        <f>IF($D$39="Flat Oval",IF(OR($N$41="",ISTEXT($N$39),ISTEXT($N$40)),"",IF(3&lt;=$N$40,IF(1&gt;$N$39,"",IF(((3-1)*$N$39+1)&gt;80,"",IF(INDEX($P$41:$W$50,MOD(((3-1)*$N$39+1)-1,10)+1,INT((((3-1)*$N$39+1)-1)/10)+1)="","",INDEX($P$41:$W$50,MOD(((3-1)*$N$39+1)-1,10)+1,INT((((3-1)*$N$39+1)-1)/10)+1)))),IF(AND(3=$N$40+1,1&lt;=$O$39),IF(($N$39*$N$40+1)&gt;80,"",IF(INDEX($P$41:$W$50,MOD(($N$39*$N$40+1)-1,10)+1,INT((($N$39*$N$40+1)-1)/10)+1)="","",INDEX($P$41:$W$50,MOD(($N$39*$N$40+1)-1,10)+1,INT((($N$39*$N$40+1)-1)/10)+1))),""))),IF($N$41="","",IF(OR(ISTEXT($N$39),ISTEXT($N$40),ISTEXT($N$41)),"",IF(OR(1&gt;$N$39,3&gt;$N$40,((3-1)*$N$39+1)&gt;$N$41),"",IF(INDEX($P$41:$W$50,MOD(((3-1)*$N$39+1)-1,10)+1,INT((((3-1)*$N$39+1)-1)/10)+1)="","",INDEX($P$41:$W$50,MOD(((3-1)*$N$39+1)-1,10)+1,INT((((3-1)*$N$39+1)-1)/10)+1))))))</f>
        <v/>
      </c>
      <c r="E43" s="539">
        <f>IF($D$39="Flat Oval",IF(OR($N$41="",ISTEXT($N$39),ISTEXT($N$40)),"",IF(3&lt;=$N$40,IF(2&gt;$N$39,"",IF(((3-1)*$N$39+2)&gt;80,"",IF(INDEX($P$41:$W$50,MOD(((3-1)*$N$39+2)-1,10)+1,INT((((3-1)*$N$39+2)-1)/10)+1)="","",INDEX($P$41:$W$50,MOD(((3-1)*$N$39+2)-1,10)+1,INT((((3-1)*$N$39+2)-1)/10)+1)))),IF(AND(3=$N$40+1,2&lt;=$O$39),IF(($N$39*$N$40+2)&gt;80,"",IF(INDEX($P$41:$W$50,MOD(($N$39*$N$40+2)-1,10)+1,INT((($N$39*$N$40+2)-1)/10)+1)="","",INDEX($P$41:$W$50,MOD(($N$39*$N$40+2)-1,10)+1,INT((($N$39*$N$40+2)-1)/10)+1))),""))),IF($N$41="","",IF(OR(ISTEXT($N$39),ISTEXT($N$40),ISTEXT($N$41)),"",IF(OR(2&gt;$N$39,3&gt;$N$40,((3-1)*$N$39+2)&gt;$N$41),"",IF(INDEX($P$41:$W$50,MOD(((3-1)*$N$39+2)-1,10)+1,INT((((3-1)*$N$39+2)-1)/10)+1)="","",INDEX($P$41:$W$50,MOD(((3-1)*$N$39+2)-1,10)+1,INT((((3-1)*$N$39+2)-1)/10)+1))))))</f>
        <v/>
      </c>
      <c r="F43" s="539">
        <f>IF($D$39="Flat Oval",IF(OR($N$41="",ISTEXT($N$39),ISTEXT($N$40)),"",IF(3&lt;=$N$40,IF(3&gt;$N$39,"",IF(((3-1)*$N$39+3)&gt;80,"",IF(INDEX($P$41:$W$50,MOD(((3-1)*$N$39+3)-1,10)+1,INT((((3-1)*$N$39+3)-1)/10)+1)="","",INDEX($P$41:$W$50,MOD(((3-1)*$N$39+3)-1,10)+1,INT((((3-1)*$N$39+3)-1)/10)+1)))),IF(AND(3=$N$40+1,3&lt;=$O$39),IF(($N$39*$N$40+3)&gt;80,"",IF(INDEX($P$41:$W$50,MOD(($N$39*$N$40+3)-1,10)+1,INT((($N$39*$N$40+3)-1)/10)+1)="","",INDEX($P$41:$W$50,MOD(($N$39*$N$40+3)-1,10)+1,INT((($N$39*$N$40+3)-1)/10)+1))),""))),IF($N$41="","",IF(OR(ISTEXT($N$39),ISTEXT($N$40),ISTEXT($N$41)),"",IF(OR(3&gt;$N$39,3&gt;$N$40,((3-1)*$N$39+3)&gt;$N$41),"",IF(INDEX($P$41:$W$50,MOD(((3-1)*$N$39+3)-1,10)+1,INT((((3-1)*$N$39+3)-1)/10)+1)="","",INDEX($P$41:$W$50,MOD(((3-1)*$N$39+3)-1,10)+1,INT((((3-1)*$N$39+3)-1)/10)+1))))))</f>
        <v/>
      </c>
      <c r="G43" s="539">
        <f>IF($D$39="Flat Oval",IF(OR($N$41="",ISTEXT($N$39),ISTEXT($N$40)),"",IF(3&lt;=$N$40,IF(4&gt;$N$39,"",IF(((3-1)*$N$39+4)&gt;80,"",IF(INDEX($P$41:$W$50,MOD(((3-1)*$N$39+4)-1,10)+1,INT((((3-1)*$N$39+4)-1)/10)+1)="","",INDEX($P$41:$W$50,MOD(((3-1)*$N$39+4)-1,10)+1,INT((((3-1)*$N$39+4)-1)/10)+1)))),IF(AND(3=$N$40+1,4&lt;=$O$39),IF(($N$39*$N$40+4)&gt;80,"",IF(INDEX($P$41:$W$50,MOD(($N$39*$N$40+4)-1,10)+1,INT((($N$39*$N$40+4)-1)/10)+1)="","",INDEX($P$41:$W$50,MOD(($N$39*$N$40+4)-1,10)+1,INT((($N$39*$N$40+4)-1)/10)+1))),""))),IF($N$41="","",IF(OR(ISTEXT($N$39),ISTEXT($N$40),ISTEXT($N$41)),"",IF(OR(4&gt;$N$39,3&gt;$N$40,((3-1)*$N$39+4)&gt;$N$41),"",IF(INDEX($P$41:$W$50,MOD(((3-1)*$N$39+4)-1,10)+1,INT((((3-1)*$N$39+4)-1)/10)+1)="","",INDEX($P$41:$W$50,MOD(((3-1)*$N$39+4)-1,10)+1,INT((((3-1)*$N$39+4)-1)/10)+1))))))</f>
        <v/>
      </c>
      <c r="H43" s="539">
        <f>IF($D$39="Flat Oval",IF(OR($N$41="",ISTEXT($N$39),ISTEXT($N$40)),"",IF(3&lt;=$N$40,IF(5&gt;$N$39,"",IF(((3-1)*$N$39+5)&gt;80,"",IF(INDEX($P$41:$W$50,MOD(((3-1)*$N$39+5)-1,10)+1,INT((((3-1)*$N$39+5)-1)/10)+1)="","",INDEX($P$41:$W$50,MOD(((3-1)*$N$39+5)-1,10)+1,INT((((3-1)*$N$39+5)-1)/10)+1)))),IF(AND(3=$N$40+1,5&lt;=$O$39),IF(($N$39*$N$40+5)&gt;80,"",IF(INDEX($P$41:$W$50,MOD(($N$39*$N$40+5)-1,10)+1,INT((($N$39*$N$40+5)-1)/10)+1)="","",INDEX($P$41:$W$50,MOD(($N$39*$N$40+5)-1,10)+1,INT((($N$39*$N$40+5)-1)/10)+1))),""))),IF($N$41="","",IF(OR(ISTEXT($N$39),ISTEXT($N$40),ISTEXT($N$41)),"",IF(OR(5&gt;$N$39,3&gt;$N$40,((3-1)*$N$39+5)&gt;$N$41),"",IF(INDEX($P$41:$W$50,MOD(((3-1)*$N$39+5)-1,10)+1,INT((((3-1)*$N$39+5)-1)/10)+1)="","",INDEX($P$41:$W$50,MOD(((3-1)*$N$39+5)-1,10)+1,INT((((3-1)*$N$39+5)-1)/10)+1))))))</f>
        <v/>
      </c>
      <c r="I43" s="539">
        <f>IF($D$39="Flat Oval",IF(OR($N$41="",ISTEXT($N$39),ISTEXT($N$40)),"",IF(3&lt;=$N$40,IF(6&gt;$N$39,"",IF(((3-1)*$N$39+6)&gt;80,"",IF(INDEX($P$41:$W$50,MOD(((3-1)*$N$39+6)-1,10)+1,INT((((3-1)*$N$39+6)-1)/10)+1)="","",INDEX($P$41:$W$50,MOD(((3-1)*$N$39+6)-1,10)+1,INT((((3-1)*$N$39+6)-1)/10)+1)))),IF(AND(3=$N$40+1,6&lt;=$O$39),IF(($N$39*$N$40+6)&gt;80,"",IF(INDEX($P$41:$W$50,MOD(($N$39*$N$40+6)-1,10)+1,INT((($N$39*$N$40+6)-1)/10)+1)="","",INDEX($P$41:$W$50,MOD(($N$39*$N$40+6)-1,10)+1,INT((($N$39*$N$40+6)-1)/10)+1))),""))),IF($N$41="","",IF(OR(ISTEXT($N$39),ISTEXT($N$40),ISTEXT($N$41)),"",IF(OR(6&gt;$N$39,3&gt;$N$40,((3-1)*$N$39+6)&gt;$N$41),"",IF(INDEX($P$41:$W$50,MOD(((3-1)*$N$39+6)-1,10)+1,INT((((3-1)*$N$39+6)-1)/10)+1)="","",INDEX($P$41:$W$50,MOD(((3-1)*$N$39+6)-1,10)+1,INT((((3-1)*$N$39+6)-1)/10)+1))))))</f>
        <v/>
      </c>
      <c r="J43" s="539">
        <f>IF($D$39="Flat Oval",IF(OR($N$41="",ISTEXT($N$39),ISTEXT($N$40)),"",IF(3&lt;=$N$40,IF(7&gt;$N$39,"",IF(((3-1)*$N$39+7)&gt;80,"",IF(INDEX($P$41:$W$50,MOD(((3-1)*$N$39+7)-1,10)+1,INT((((3-1)*$N$39+7)-1)/10)+1)="","",INDEX($P$41:$W$50,MOD(((3-1)*$N$39+7)-1,10)+1,INT((((3-1)*$N$39+7)-1)/10)+1)))),IF(AND(3=$N$40+1,7&lt;=$O$39),IF(($N$39*$N$40+7)&gt;80,"",IF(INDEX($P$41:$W$50,MOD(($N$39*$N$40+7)-1,10)+1,INT((($N$39*$N$40+7)-1)/10)+1)="","",INDEX($P$41:$W$50,MOD(($N$39*$N$40+7)-1,10)+1,INT((($N$39*$N$40+7)-1)/10)+1))),""))),IF($N$41="","",IF(OR(ISTEXT($N$39),ISTEXT($N$40),ISTEXT($N$41)),"",IF(OR(7&gt;$N$39,3&gt;$N$40,((3-1)*$N$39+7)&gt;$N$41),"",IF(INDEX($P$41:$W$50,MOD(((3-1)*$N$39+7)-1,10)+1,INT((((3-1)*$N$39+7)-1)/10)+1)="","",INDEX($P$41:$W$50,MOD(((3-1)*$N$39+7)-1,10)+1,INT((((3-1)*$N$39+7)-1)/10)+1))))))</f>
        <v/>
      </c>
      <c r="K43" s="539">
        <f>IF($D$39="Flat Oval",IF(OR($N$41="",ISTEXT($N$39),ISTEXT($N$40)),"",IF(3&lt;=$N$40,IF(8&gt;$N$39,"",IF(((3-1)*$N$39+8)&gt;80,"",IF(INDEX($P$41:$W$50,MOD(((3-1)*$N$39+8)-1,10)+1,INT((((3-1)*$N$39+8)-1)/10)+1)="","",INDEX($P$41:$W$50,MOD(((3-1)*$N$39+8)-1,10)+1,INT((((3-1)*$N$39+8)-1)/10)+1)))),IF(AND(3=$N$40+1,8&lt;=$O$39),IF(($N$39*$N$40+8)&gt;80,"",IF(INDEX($P$41:$W$50,MOD(($N$39*$N$40+8)-1,10)+1,INT((($N$39*$N$40+8)-1)/10)+1)="","",INDEX($P$41:$W$50,MOD(($N$39*$N$40+8)-1,10)+1,INT((($N$39*$N$40+8)-1)/10)+1))),""))),IF($N$41="","",IF(OR(ISTEXT($N$39),ISTEXT($N$40),ISTEXT($N$41)),"",IF(OR(8&gt;$N$39,3&gt;$N$40,((3-1)*$N$39+8)&gt;$N$41),"",IF(INDEX($P$41:$W$50,MOD(((3-1)*$N$39+8)-1,10)+1,INT((((3-1)*$N$39+8)-1)/10)+1)="","",INDEX($P$41:$W$50,MOD(((3-1)*$N$39+8)-1,10)+1,INT((((3-1)*$N$39+8)-1)/10)+1))))))</f>
        <v/>
      </c>
      <c r="L43" s="539">
        <f>IF($D$39="Flat Oval",IF(OR($N$41="",ISTEXT($N$39),ISTEXT($N$40)),"",IF(3&lt;=$N$40,IF(9&gt;$N$39,"",IF(((3-1)*$N$39+9)&gt;80,"",IF(INDEX($P$41:$W$50,MOD(((3-1)*$N$39+9)-1,10)+1,INT((((3-1)*$N$39+9)-1)/10)+1)="","",INDEX($P$41:$W$50,MOD(((3-1)*$N$39+9)-1,10)+1,INT((((3-1)*$N$39+9)-1)/10)+1)))),IF(AND(3=$N$40+1,9&lt;=$O$39),IF(($N$39*$N$40+9)&gt;80,"",IF(INDEX($P$41:$W$50,MOD(($N$39*$N$40+9)-1,10)+1,INT((($N$39*$N$40+9)-1)/10)+1)="","",INDEX($P$41:$W$50,MOD(($N$39*$N$40+9)-1,10)+1,INT((($N$39*$N$40+9)-1)/10)+1))),""))),IF($N$41="","",IF(OR(ISTEXT($N$39),ISTEXT($N$40),ISTEXT($N$41)),"",IF(OR(9&gt;$N$39,3&gt;$N$40,((3-1)*$N$39+9)&gt;$N$41),"",IF(INDEX($P$41:$W$50,MOD(((3-1)*$N$39+9)-1,10)+1,INT((((3-1)*$N$39+9)-1)/10)+1)="","",INDEX($P$41:$W$50,MOD(((3-1)*$N$39+9)-1,10)+1,INT((((3-1)*$N$39+9)-1)/10)+1))))))</f>
        <v/>
      </c>
      <c r="M43" s="539">
        <f>IF($D$39="Flat Oval",IF(OR($N$41="",ISTEXT($N$39),ISTEXT($N$40)),"",IF(3&lt;=$N$40,IF(10&gt;$N$39,"",IF(((3-1)*$N$39+10)&gt;80,"",IF(INDEX($P$41:$W$50,MOD(((3-1)*$N$39+10)-1,10)+1,INT((((3-1)*$N$39+10)-1)/10)+1)="","",INDEX($P$41:$W$50,MOD(((3-1)*$N$39+10)-1,10)+1,INT((((3-1)*$N$39+10)-1)/10)+1)))),IF(AND(3=$N$40+1,10&lt;=$O$39),IF(($N$39*$N$40+10)&gt;80,"",IF(INDEX($P$41:$W$50,MOD(($N$39*$N$40+10)-1,10)+1,INT((($N$39*$N$40+10)-1)/10)+1)="","",INDEX($P$41:$W$50,MOD(($N$39*$N$40+10)-1,10)+1,INT((($N$39*$N$40+10)-1)/10)+1))),""))),IF($N$41="","",IF(OR(ISTEXT($N$39),ISTEXT($N$40),ISTEXT($N$41)),"",IF(OR(10&gt;$N$39,3&gt;$N$40,((3-1)*$N$39+10)&gt;$N$41),"",IF(INDEX($P$41:$W$50,MOD(((3-1)*$N$39+10)-1,10)+1,INT((((3-1)*$N$39+10)-1)/10)+1)="","",INDEX($P$41:$W$50,MOD(((3-1)*$N$39+10)-1,10)+1,INT((((3-1)*$N$39+10)-1)/10)+1))))))</f>
        <v/>
      </c>
      <c r="O43">
        <f>IF(AND($D$39="Flat Oval",NOT(OR($G$39="",$I$39="")),NOT(OR(ISTEXT($G$39),ISTEXT($I$39)))),PI()*(($I$39-2*N($K$39))/2)^2/144,"")</f>
        <v/>
      </c>
      <c r="P43" s="540" t="n"/>
      <c r="Q43" s="540" t="n"/>
      <c r="R43" s="540" t="n"/>
      <c r="S43" s="540" t="n"/>
      <c r="T43" s="540" t="n"/>
      <c r="U43" s="540" t="n"/>
      <c r="V43" s="540" t="n"/>
      <c r="W43" s="540" t="n"/>
    </row>
    <row r="44" ht="13.35" customHeight="1" s="162">
      <c r="B44" s="537">
        <f>IF($D$39="Flat Oval",IF(OR($N$40="",ISTEXT($N$40)),"",IF(4&lt;=$N$40,ROUND((4-0.5)*$I$39/$N$40,1),IF(4=$N$40+1,"Ends",""))),IF(OR($D$39="",$G$39=""),"",IF($D$39="Round",IF(4=1,"Axis 1 (0°)",IF(4=2,"Axis 2 (90°)","")),IF(ISTEXT($N$40),"",IF(4&gt;$N$40,"",IF(ISTEXT($I$39),"",ROUND((4-0.5)*$I$39/$N$40,1)))))))</f>
        <v/>
      </c>
      <c r="C44" s="538" t="n"/>
      <c r="D44" s="539">
        <f>IF($D$39="Flat Oval",IF(OR($N$41="",ISTEXT($N$39),ISTEXT($N$40)),"",IF(4&lt;=$N$40,IF(1&gt;$N$39,"",IF(((4-1)*$N$39+1)&gt;80,"",IF(INDEX($P$41:$W$50,MOD(((4-1)*$N$39+1)-1,10)+1,INT((((4-1)*$N$39+1)-1)/10)+1)="","",INDEX($P$41:$W$50,MOD(((4-1)*$N$39+1)-1,10)+1,INT((((4-1)*$N$39+1)-1)/10)+1)))),IF(AND(4=$N$40+1,1&lt;=$O$39),IF(($N$39*$N$40+1)&gt;80,"",IF(INDEX($P$41:$W$50,MOD(($N$39*$N$40+1)-1,10)+1,INT((($N$39*$N$40+1)-1)/10)+1)="","",INDEX($P$41:$W$50,MOD(($N$39*$N$40+1)-1,10)+1,INT((($N$39*$N$40+1)-1)/10)+1))),""))),IF($N$41="","",IF(OR(ISTEXT($N$39),ISTEXT($N$40),ISTEXT($N$41)),"",IF(OR(1&gt;$N$39,4&gt;$N$40,((4-1)*$N$39+1)&gt;$N$41),"",IF(INDEX($P$41:$W$50,MOD(((4-1)*$N$39+1)-1,10)+1,INT((((4-1)*$N$39+1)-1)/10)+1)="","",INDEX($P$41:$W$50,MOD(((4-1)*$N$39+1)-1,10)+1,INT((((4-1)*$N$39+1)-1)/10)+1))))))</f>
        <v/>
      </c>
      <c r="E44" s="539">
        <f>IF($D$39="Flat Oval",IF(OR($N$41="",ISTEXT($N$39),ISTEXT($N$40)),"",IF(4&lt;=$N$40,IF(2&gt;$N$39,"",IF(((4-1)*$N$39+2)&gt;80,"",IF(INDEX($P$41:$W$50,MOD(((4-1)*$N$39+2)-1,10)+1,INT((((4-1)*$N$39+2)-1)/10)+1)="","",INDEX($P$41:$W$50,MOD(((4-1)*$N$39+2)-1,10)+1,INT((((4-1)*$N$39+2)-1)/10)+1)))),IF(AND(4=$N$40+1,2&lt;=$O$39),IF(($N$39*$N$40+2)&gt;80,"",IF(INDEX($P$41:$W$50,MOD(($N$39*$N$40+2)-1,10)+1,INT((($N$39*$N$40+2)-1)/10)+1)="","",INDEX($P$41:$W$50,MOD(($N$39*$N$40+2)-1,10)+1,INT((($N$39*$N$40+2)-1)/10)+1))),""))),IF($N$41="","",IF(OR(ISTEXT($N$39),ISTEXT($N$40),ISTEXT($N$41)),"",IF(OR(2&gt;$N$39,4&gt;$N$40,((4-1)*$N$39+2)&gt;$N$41),"",IF(INDEX($P$41:$W$50,MOD(((4-1)*$N$39+2)-1,10)+1,INT((((4-1)*$N$39+2)-1)/10)+1)="","",INDEX($P$41:$W$50,MOD(((4-1)*$N$39+2)-1,10)+1,INT((((4-1)*$N$39+2)-1)/10)+1))))))</f>
        <v/>
      </c>
      <c r="F44" s="539">
        <f>IF($D$39="Flat Oval",IF(OR($N$41="",ISTEXT($N$39),ISTEXT($N$40)),"",IF(4&lt;=$N$40,IF(3&gt;$N$39,"",IF(((4-1)*$N$39+3)&gt;80,"",IF(INDEX($P$41:$W$50,MOD(((4-1)*$N$39+3)-1,10)+1,INT((((4-1)*$N$39+3)-1)/10)+1)="","",INDEX($P$41:$W$50,MOD(((4-1)*$N$39+3)-1,10)+1,INT((((4-1)*$N$39+3)-1)/10)+1)))),IF(AND(4=$N$40+1,3&lt;=$O$39),IF(($N$39*$N$40+3)&gt;80,"",IF(INDEX($P$41:$W$50,MOD(($N$39*$N$40+3)-1,10)+1,INT((($N$39*$N$40+3)-1)/10)+1)="","",INDEX($P$41:$W$50,MOD(($N$39*$N$40+3)-1,10)+1,INT((($N$39*$N$40+3)-1)/10)+1))),""))),IF($N$41="","",IF(OR(ISTEXT($N$39),ISTEXT($N$40),ISTEXT($N$41)),"",IF(OR(3&gt;$N$39,4&gt;$N$40,((4-1)*$N$39+3)&gt;$N$41),"",IF(INDEX($P$41:$W$50,MOD(((4-1)*$N$39+3)-1,10)+1,INT((((4-1)*$N$39+3)-1)/10)+1)="","",INDEX($P$41:$W$50,MOD(((4-1)*$N$39+3)-1,10)+1,INT((((4-1)*$N$39+3)-1)/10)+1))))))</f>
        <v/>
      </c>
      <c r="G44" s="539">
        <f>IF($D$39="Flat Oval",IF(OR($N$41="",ISTEXT($N$39),ISTEXT($N$40)),"",IF(4&lt;=$N$40,IF(4&gt;$N$39,"",IF(((4-1)*$N$39+4)&gt;80,"",IF(INDEX($P$41:$W$50,MOD(((4-1)*$N$39+4)-1,10)+1,INT((((4-1)*$N$39+4)-1)/10)+1)="","",INDEX($P$41:$W$50,MOD(((4-1)*$N$39+4)-1,10)+1,INT((((4-1)*$N$39+4)-1)/10)+1)))),IF(AND(4=$N$40+1,4&lt;=$O$39),IF(($N$39*$N$40+4)&gt;80,"",IF(INDEX($P$41:$W$50,MOD(($N$39*$N$40+4)-1,10)+1,INT((($N$39*$N$40+4)-1)/10)+1)="","",INDEX($P$41:$W$50,MOD(($N$39*$N$40+4)-1,10)+1,INT((($N$39*$N$40+4)-1)/10)+1))),""))),IF($N$41="","",IF(OR(ISTEXT($N$39),ISTEXT($N$40),ISTEXT($N$41)),"",IF(OR(4&gt;$N$39,4&gt;$N$40,((4-1)*$N$39+4)&gt;$N$41),"",IF(INDEX($P$41:$W$50,MOD(((4-1)*$N$39+4)-1,10)+1,INT((((4-1)*$N$39+4)-1)/10)+1)="","",INDEX($P$41:$W$50,MOD(((4-1)*$N$39+4)-1,10)+1,INT((((4-1)*$N$39+4)-1)/10)+1))))))</f>
        <v/>
      </c>
      <c r="H44" s="539">
        <f>IF($D$39="Flat Oval",IF(OR($N$41="",ISTEXT($N$39),ISTEXT($N$40)),"",IF(4&lt;=$N$40,IF(5&gt;$N$39,"",IF(((4-1)*$N$39+5)&gt;80,"",IF(INDEX($P$41:$W$50,MOD(((4-1)*$N$39+5)-1,10)+1,INT((((4-1)*$N$39+5)-1)/10)+1)="","",INDEX($P$41:$W$50,MOD(((4-1)*$N$39+5)-1,10)+1,INT((((4-1)*$N$39+5)-1)/10)+1)))),IF(AND(4=$N$40+1,5&lt;=$O$39),IF(($N$39*$N$40+5)&gt;80,"",IF(INDEX($P$41:$W$50,MOD(($N$39*$N$40+5)-1,10)+1,INT((($N$39*$N$40+5)-1)/10)+1)="","",INDEX($P$41:$W$50,MOD(($N$39*$N$40+5)-1,10)+1,INT((($N$39*$N$40+5)-1)/10)+1))),""))),IF($N$41="","",IF(OR(ISTEXT($N$39),ISTEXT($N$40),ISTEXT($N$41)),"",IF(OR(5&gt;$N$39,4&gt;$N$40,((4-1)*$N$39+5)&gt;$N$41),"",IF(INDEX($P$41:$W$50,MOD(((4-1)*$N$39+5)-1,10)+1,INT((((4-1)*$N$39+5)-1)/10)+1)="","",INDEX($P$41:$W$50,MOD(((4-1)*$N$39+5)-1,10)+1,INT((((4-1)*$N$39+5)-1)/10)+1))))))</f>
        <v/>
      </c>
      <c r="I44" s="539">
        <f>IF($D$39="Flat Oval",IF(OR($N$41="",ISTEXT($N$39),ISTEXT($N$40)),"",IF(4&lt;=$N$40,IF(6&gt;$N$39,"",IF(((4-1)*$N$39+6)&gt;80,"",IF(INDEX($P$41:$W$50,MOD(((4-1)*$N$39+6)-1,10)+1,INT((((4-1)*$N$39+6)-1)/10)+1)="","",INDEX($P$41:$W$50,MOD(((4-1)*$N$39+6)-1,10)+1,INT((((4-1)*$N$39+6)-1)/10)+1)))),IF(AND(4=$N$40+1,6&lt;=$O$39),IF(($N$39*$N$40+6)&gt;80,"",IF(INDEX($P$41:$W$50,MOD(($N$39*$N$40+6)-1,10)+1,INT((($N$39*$N$40+6)-1)/10)+1)="","",INDEX($P$41:$W$50,MOD(($N$39*$N$40+6)-1,10)+1,INT((($N$39*$N$40+6)-1)/10)+1))),""))),IF($N$41="","",IF(OR(ISTEXT($N$39),ISTEXT($N$40),ISTEXT($N$41)),"",IF(OR(6&gt;$N$39,4&gt;$N$40,((4-1)*$N$39+6)&gt;$N$41),"",IF(INDEX($P$41:$W$50,MOD(((4-1)*$N$39+6)-1,10)+1,INT((((4-1)*$N$39+6)-1)/10)+1)="","",INDEX($P$41:$W$50,MOD(((4-1)*$N$39+6)-1,10)+1,INT((((4-1)*$N$39+6)-1)/10)+1))))))</f>
        <v/>
      </c>
      <c r="J44" s="539">
        <f>IF($D$39="Flat Oval",IF(OR($N$41="",ISTEXT($N$39),ISTEXT($N$40)),"",IF(4&lt;=$N$40,IF(7&gt;$N$39,"",IF(((4-1)*$N$39+7)&gt;80,"",IF(INDEX($P$41:$W$50,MOD(((4-1)*$N$39+7)-1,10)+1,INT((((4-1)*$N$39+7)-1)/10)+1)="","",INDEX($P$41:$W$50,MOD(((4-1)*$N$39+7)-1,10)+1,INT((((4-1)*$N$39+7)-1)/10)+1)))),IF(AND(4=$N$40+1,7&lt;=$O$39),IF(($N$39*$N$40+7)&gt;80,"",IF(INDEX($P$41:$W$50,MOD(($N$39*$N$40+7)-1,10)+1,INT((($N$39*$N$40+7)-1)/10)+1)="","",INDEX($P$41:$W$50,MOD(($N$39*$N$40+7)-1,10)+1,INT((($N$39*$N$40+7)-1)/10)+1))),""))),IF($N$41="","",IF(OR(ISTEXT($N$39),ISTEXT($N$40),ISTEXT($N$41)),"",IF(OR(7&gt;$N$39,4&gt;$N$40,((4-1)*$N$39+7)&gt;$N$41),"",IF(INDEX($P$41:$W$50,MOD(((4-1)*$N$39+7)-1,10)+1,INT((((4-1)*$N$39+7)-1)/10)+1)="","",INDEX($P$41:$W$50,MOD(((4-1)*$N$39+7)-1,10)+1,INT((((4-1)*$N$39+7)-1)/10)+1))))))</f>
        <v/>
      </c>
      <c r="K44" s="539">
        <f>IF($D$39="Flat Oval",IF(OR($N$41="",ISTEXT($N$39),ISTEXT($N$40)),"",IF(4&lt;=$N$40,IF(8&gt;$N$39,"",IF(((4-1)*$N$39+8)&gt;80,"",IF(INDEX($P$41:$W$50,MOD(((4-1)*$N$39+8)-1,10)+1,INT((((4-1)*$N$39+8)-1)/10)+1)="","",INDEX($P$41:$W$50,MOD(((4-1)*$N$39+8)-1,10)+1,INT((((4-1)*$N$39+8)-1)/10)+1)))),IF(AND(4=$N$40+1,8&lt;=$O$39),IF(($N$39*$N$40+8)&gt;80,"",IF(INDEX($P$41:$W$50,MOD(($N$39*$N$40+8)-1,10)+1,INT((($N$39*$N$40+8)-1)/10)+1)="","",INDEX($P$41:$W$50,MOD(($N$39*$N$40+8)-1,10)+1,INT((($N$39*$N$40+8)-1)/10)+1))),""))),IF($N$41="","",IF(OR(ISTEXT($N$39),ISTEXT($N$40),ISTEXT($N$41)),"",IF(OR(8&gt;$N$39,4&gt;$N$40,((4-1)*$N$39+8)&gt;$N$41),"",IF(INDEX($P$41:$W$50,MOD(((4-1)*$N$39+8)-1,10)+1,INT((((4-1)*$N$39+8)-1)/10)+1)="","",INDEX($P$41:$W$50,MOD(((4-1)*$N$39+8)-1,10)+1,INT((((4-1)*$N$39+8)-1)/10)+1))))))</f>
        <v/>
      </c>
      <c r="L44" s="539">
        <f>IF($D$39="Flat Oval",IF(OR($N$41="",ISTEXT($N$39),ISTEXT($N$40)),"",IF(4&lt;=$N$40,IF(9&gt;$N$39,"",IF(((4-1)*$N$39+9)&gt;80,"",IF(INDEX($P$41:$W$50,MOD(((4-1)*$N$39+9)-1,10)+1,INT((((4-1)*$N$39+9)-1)/10)+1)="","",INDEX($P$41:$W$50,MOD(((4-1)*$N$39+9)-1,10)+1,INT((((4-1)*$N$39+9)-1)/10)+1)))),IF(AND(4=$N$40+1,9&lt;=$O$39),IF(($N$39*$N$40+9)&gt;80,"",IF(INDEX($P$41:$W$50,MOD(($N$39*$N$40+9)-1,10)+1,INT((($N$39*$N$40+9)-1)/10)+1)="","",INDEX($P$41:$W$50,MOD(($N$39*$N$40+9)-1,10)+1,INT((($N$39*$N$40+9)-1)/10)+1))),""))),IF($N$41="","",IF(OR(ISTEXT($N$39),ISTEXT($N$40),ISTEXT($N$41)),"",IF(OR(9&gt;$N$39,4&gt;$N$40,((4-1)*$N$39+9)&gt;$N$41),"",IF(INDEX($P$41:$W$50,MOD(((4-1)*$N$39+9)-1,10)+1,INT((((4-1)*$N$39+9)-1)/10)+1)="","",INDEX($P$41:$W$50,MOD(((4-1)*$N$39+9)-1,10)+1,INT((((4-1)*$N$39+9)-1)/10)+1))))))</f>
        <v/>
      </c>
      <c r="M44" s="539">
        <f>IF($D$39="Flat Oval",IF(OR($N$41="",ISTEXT($N$39),ISTEXT($N$40)),"",IF(4&lt;=$N$40,IF(10&gt;$N$39,"",IF(((4-1)*$N$39+10)&gt;80,"",IF(INDEX($P$41:$W$50,MOD(((4-1)*$N$39+10)-1,10)+1,INT((((4-1)*$N$39+10)-1)/10)+1)="","",INDEX($P$41:$W$50,MOD(((4-1)*$N$39+10)-1,10)+1,INT((((4-1)*$N$39+10)-1)/10)+1)))),IF(AND(4=$N$40+1,10&lt;=$O$39),IF(($N$39*$N$40+10)&gt;80,"",IF(INDEX($P$41:$W$50,MOD(($N$39*$N$40+10)-1,10)+1,INT((($N$39*$N$40+10)-1)/10)+1)="","",INDEX($P$41:$W$50,MOD(($N$39*$N$40+10)-1,10)+1,INT((($N$39*$N$40+10)-1)/10)+1))),""))),IF($N$41="","",IF(OR(ISTEXT($N$39),ISTEXT($N$40),ISTEXT($N$41)),"",IF(OR(10&gt;$N$39,4&gt;$N$40,((4-1)*$N$39+10)&gt;$N$41),"",IF(INDEX($P$41:$W$50,MOD(((4-1)*$N$39+10)-1,10)+1,INT((((4-1)*$N$39+10)-1)/10)+1)="","",INDEX($P$41:$W$50,MOD(((4-1)*$N$39+10)-1,10)+1,INT((((4-1)*$N$39+10)-1)/10)+1))))))</f>
        <v/>
      </c>
      <c r="P44" s="540" t="n"/>
      <c r="Q44" s="540" t="n"/>
      <c r="R44" s="540" t="n"/>
      <c r="S44" s="540" t="n"/>
      <c r="T44" s="540" t="n"/>
      <c r="U44" s="540" t="n"/>
      <c r="V44" s="540" t="n"/>
      <c r="W44" s="540" t="n"/>
    </row>
    <row r="45" ht="13.35" customHeight="1" s="162">
      <c r="B45" s="537">
        <f>IF($D$39="Flat Oval",IF(OR($N$40="",ISTEXT($N$40)),"",IF(5&lt;=$N$40,ROUND((5-0.5)*$I$39/$N$40,1),IF(5=$N$40+1,"Ends",""))),IF(OR($D$39="",$G$39=""),"",IF($D$39="Round",IF(5=1,"Axis 1 (0°)",IF(5=2,"Axis 2 (90°)","")),IF(ISTEXT($N$40),"",IF(5&gt;$N$40,"",IF(ISTEXT($I$39),"",ROUND((5-0.5)*$I$39/$N$40,1)))))))</f>
        <v/>
      </c>
      <c r="C45" s="538" t="n"/>
      <c r="D45" s="539">
        <f>IF($D$39="Flat Oval",IF(OR($N$41="",ISTEXT($N$39),ISTEXT($N$40)),"",IF(5&lt;=$N$40,IF(1&gt;$N$39,"",IF(((5-1)*$N$39+1)&gt;80,"",IF(INDEX($P$41:$W$50,MOD(((5-1)*$N$39+1)-1,10)+1,INT((((5-1)*$N$39+1)-1)/10)+1)="","",INDEX($P$41:$W$50,MOD(((5-1)*$N$39+1)-1,10)+1,INT((((5-1)*$N$39+1)-1)/10)+1)))),IF(AND(5=$N$40+1,1&lt;=$O$39),IF(($N$39*$N$40+1)&gt;80,"",IF(INDEX($P$41:$W$50,MOD(($N$39*$N$40+1)-1,10)+1,INT((($N$39*$N$40+1)-1)/10)+1)="","",INDEX($P$41:$W$50,MOD(($N$39*$N$40+1)-1,10)+1,INT((($N$39*$N$40+1)-1)/10)+1))),""))),IF($N$41="","",IF(OR(ISTEXT($N$39),ISTEXT($N$40),ISTEXT($N$41)),"",IF(OR(1&gt;$N$39,5&gt;$N$40,((5-1)*$N$39+1)&gt;$N$41),"",IF(INDEX($P$41:$W$50,MOD(((5-1)*$N$39+1)-1,10)+1,INT((((5-1)*$N$39+1)-1)/10)+1)="","",INDEX($P$41:$W$50,MOD(((5-1)*$N$39+1)-1,10)+1,INT((((5-1)*$N$39+1)-1)/10)+1))))))</f>
        <v/>
      </c>
      <c r="E45" s="539">
        <f>IF($D$39="Flat Oval",IF(OR($N$41="",ISTEXT($N$39),ISTEXT($N$40)),"",IF(5&lt;=$N$40,IF(2&gt;$N$39,"",IF(((5-1)*$N$39+2)&gt;80,"",IF(INDEX($P$41:$W$50,MOD(((5-1)*$N$39+2)-1,10)+1,INT((((5-1)*$N$39+2)-1)/10)+1)="","",INDEX($P$41:$W$50,MOD(((5-1)*$N$39+2)-1,10)+1,INT((((5-1)*$N$39+2)-1)/10)+1)))),IF(AND(5=$N$40+1,2&lt;=$O$39),IF(($N$39*$N$40+2)&gt;80,"",IF(INDEX($P$41:$W$50,MOD(($N$39*$N$40+2)-1,10)+1,INT((($N$39*$N$40+2)-1)/10)+1)="","",INDEX($P$41:$W$50,MOD(($N$39*$N$40+2)-1,10)+1,INT((($N$39*$N$40+2)-1)/10)+1))),""))),IF($N$41="","",IF(OR(ISTEXT($N$39),ISTEXT($N$40),ISTEXT($N$41)),"",IF(OR(2&gt;$N$39,5&gt;$N$40,((5-1)*$N$39+2)&gt;$N$41),"",IF(INDEX($P$41:$W$50,MOD(((5-1)*$N$39+2)-1,10)+1,INT((((5-1)*$N$39+2)-1)/10)+1)="","",INDEX($P$41:$W$50,MOD(((5-1)*$N$39+2)-1,10)+1,INT((((5-1)*$N$39+2)-1)/10)+1))))))</f>
        <v/>
      </c>
      <c r="F45" s="539">
        <f>IF($D$39="Flat Oval",IF(OR($N$41="",ISTEXT($N$39),ISTEXT($N$40)),"",IF(5&lt;=$N$40,IF(3&gt;$N$39,"",IF(((5-1)*$N$39+3)&gt;80,"",IF(INDEX($P$41:$W$50,MOD(((5-1)*$N$39+3)-1,10)+1,INT((((5-1)*$N$39+3)-1)/10)+1)="","",INDEX($P$41:$W$50,MOD(((5-1)*$N$39+3)-1,10)+1,INT((((5-1)*$N$39+3)-1)/10)+1)))),IF(AND(5=$N$40+1,3&lt;=$O$39),IF(($N$39*$N$40+3)&gt;80,"",IF(INDEX($P$41:$W$50,MOD(($N$39*$N$40+3)-1,10)+1,INT((($N$39*$N$40+3)-1)/10)+1)="","",INDEX($P$41:$W$50,MOD(($N$39*$N$40+3)-1,10)+1,INT((($N$39*$N$40+3)-1)/10)+1))),""))),IF($N$41="","",IF(OR(ISTEXT($N$39),ISTEXT($N$40),ISTEXT($N$41)),"",IF(OR(3&gt;$N$39,5&gt;$N$40,((5-1)*$N$39+3)&gt;$N$41),"",IF(INDEX($P$41:$W$50,MOD(((5-1)*$N$39+3)-1,10)+1,INT((((5-1)*$N$39+3)-1)/10)+1)="","",INDEX($P$41:$W$50,MOD(((5-1)*$N$39+3)-1,10)+1,INT((((5-1)*$N$39+3)-1)/10)+1))))))</f>
        <v/>
      </c>
      <c r="G45" s="539">
        <f>IF($D$39="Flat Oval",IF(OR($N$41="",ISTEXT($N$39),ISTEXT($N$40)),"",IF(5&lt;=$N$40,IF(4&gt;$N$39,"",IF(((5-1)*$N$39+4)&gt;80,"",IF(INDEX($P$41:$W$50,MOD(((5-1)*$N$39+4)-1,10)+1,INT((((5-1)*$N$39+4)-1)/10)+1)="","",INDEX($P$41:$W$50,MOD(((5-1)*$N$39+4)-1,10)+1,INT((((5-1)*$N$39+4)-1)/10)+1)))),IF(AND(5=$N$40+1,4&lt;=$O$39),IF(($N$39*$N$40+4)&gt;80,"",IF(INDEX($P$41:$W$50,MOD(($N$39*$N$40+4)-1,10)+1,INT((($N$39*$N$40+4)-1)/10)+1)="","",INDEX($P$41:$W$50,MOD(($N$39*$N$40+4)-1,10)+1,INT((($N$39*$N$40+4)-1)/10)+1))),""))),IF($N$41="","",IF(OR(ISTEXT($N$39),ISTEXT($N$40),ISTEXT($N$41)),"",IF(OR(4&gt;$N$39,5&gt;$N$40,((5-1)*$N$39+4)&gt;$N$41),"",IF(INDEX($P$41:$W$50,MOD(((5-1)*$N$39+4)-1,10)+1,INT((((5-1)*$N$39+4)-1)/10)+1)="","",INDEX($P$41:$W$50,MOD(((5-1)*$N$39+4)-1,10)+1,INT((((5-1)*$N$39+4)-1)/10)+1))))))</f>
        <v/>
      </c>
      <c r="H45" s="539">
        <f>IF($D$39="Flat Oval",IF(OR($N$41="",ISTEXT($N$39),ISTEXT($N$40)),"",IF(5&lt;=$N$40,IF(5&gt;$N$39,"",IF(((5-1)*$N$39+5)&gt;80,"",IF(INDEX($P$41:$W$50,MOD(((5-1)*$N$39+5)-1,10)+1,INT((((5-1)*$N$39+5)-1)/10)+1)="","",INDEX($P$41:$W$50,MOD(((5-1)*$N$39+5)-1,10)+1,INT((((5-1)*$N$39+5)-1)/10)+1)))),IF(AND(5=$N$40+1,5&lt;=$O$39),IF(($N$39*$N$40+5)&gt;80,"",IF(INDEX($P$41:$W$50,MOD(($N$39*$N$40+5)-1,10)+1,INT((($N$39*$N$40+5)-1)/10)+1)="","",INDEX($P$41:$W$50,MOD(($N$39*$N$40+5)-1,10)+1,INT((($N$39*$N$40+5)-1)/10)+1))),""))),IF($N$41="","",IF(OR(ISTEXT($N$39),ISTEXT($N$40),ISTEXT($N$41)),"",IF(OR(5&gt;$N$39,5&gt;$N$40,((5-1)*$N$39+5)&gt;$N$41),"",IF(INDEX($P$41:$W$50,MOD(((5-1)*$N$39+5)-1,10)+1,INT((((5-1)*$N$39+5)-1)/10)+1)="","",INDEX($P$41:$W$50,MOD(((5-1)*$N$39+5)-1,10)+1,INT((((5-1)*$N$39+5)-1)/10)+1))))))</f>
        <v/>
      </c>
      <c r="I45" s="539">
        <f>IF($D$39="Flat Oval",IF(OR($N$41="",ISTEXT($N$39),ISTEXT($N$40)),"",IF(5&lt;=$N$40,IF(6&gt;$N$39,"",IF(((5-1)*$N$39+6)&gt;80,"",IF(INDEX($P$41:$W$50,MOD(((5-1)*$N$39+6)-1,10)+1,INT((((5-1)*$N$39+6)-1)/10)+1)="","",INDEX($P$41:$W$50,MOD(((5-1)*$N$39+6)-1,10)+1,INT((((5-1)*$N$39+6)-1)/10)+1)))),IF(AND(5=$N$40+1,6&lt;=$O$39),IF(($N$39*$N$40+6)&gt;80,"",IF(INDEX($P$41:$W$50,MOD(($N$39*$N$40+6)-1,10)+1,INT((($N$39*$N$40+6)-1)/10)+1)="","",INDEX($P$41:$W$50,MOD(($N$39*$N$40+6)-1,10)+1,INT((($N$39*$N$40+6)-1)/10)+1))),""))),IF($N$41="","",IF(OR(ISTEXT($N$39),ISTEXT($N$40),ISTEXT($N$41)),"",IF(OR(6&gt;$N$39,5&gt;$N$40,((5-1)*$N$39+6)&gt;$N$41),"",IF(INDEX($P$41:$W$50,MOD(((5-1)*$N$39+6)-1,10)+1,INT((((5-1)*$N$39+6)-1)/10)+1)="","",INDEX($P$41:$W$50,MOD(((5-1)*$N$39+6)-1,10)+1,INT((((5-1)*$N$39+6)-1)/10)+1))))))</f>
        <v/>
      </c>
      <c r="J45" s="539">
        <f>IF($D$39="Flat Oval",IF(OR($N$41="",ISTEXT($N$39),ISTEXT($N$40)),"",IF(5&lt;=$N$40,IF(7&gt;$N$39,"",IF(((5-1)*$N$39+7)&gt;80,"",IF(INDEX($P$41:$W$50,MOD(((5-1)*$N$39+7)-1,10)+1,INT((((5-1)*$N$39+7)-1)/10)+1)="","",INDEX($P$41:$W$50,MOD(((5-1)*$N$39+7)-1,10)+1,INT((((5-1)*$N$39+7)-1)/10)+1)))),IF(AND(5=$N$40+1,7&lt;=$O$39),IF(($N$39*$N$40+7)&gt;80,"",IF(INDEX($P$41:$W$50,MOD(($N$39*$N$40+7)-1,10)+1,INT((($N$39*$N$40+7)-1)/10)+1)="","",INDEX($P$41:$W$50,MOD(($N$39*$N$40+7)-1,10)+1,INT((($N$39*$N$40+7)-1)/10)+1))),""))),IF($N$41="","",IF(OR(ISTEXT($N$39),ISTEXT($N$40),ISTEXT($N$41)),"",IF(OR(7&gt;$N$39,5&gt;$N$40,((5-1)*$N$39+7)&gt;$N$41),"",IF(INDEX($P$41:$W$50,MOD(((5-1)*$N$39+7)-1,10)+1,INT((((5-1)*$N$39+7)-1)/10)+1)="","",INDEX($P$41:$W$50,MOD(((5-1)*$N$39+7)-1,10)+1,INT((((5-1)*$N$39+7)-1)/10)+1))))))</f>
        <v/>
      </c>
      <c r="K45" s="539">
        <f>IF($D$39="Flat Oval",IF(OR($N$41="",ISTEXT($N$39),ISTEXT($N$40)),"",IF(5&lt;=$N$40,IF(8&gt;$N$39,"",IF(((5-1)*$N$39+8)&gt;80,"",IF(INDEX($P$41:$W$50,MOD(((5-1)*$N$39+8)-1,10)+1,INT((((5-1)*$N$39+8)-1)/10)+1)="","",INDEX($P$41:$W$50,MOD(((5-1)*$N$39+8)-1,10)+1,INT((((5-1)*$N$39+8)-1)/10)+1)))),IF(AND(5=$N$40+1,8&lt;=$O$39),IF(($N$39*$N$40+8)&gt;80,"",IF(INDEX($P$41:$W$50,MOD(($N$39*$N$40+8)-1,10)+1,INT((($N$39*$N$40+8)-1)/10)+1)="","",INDEX($P$41:$W$50,MOD(($N$39*$N$40+8)-1,10)+1,INT((($N$39*$N$40+8)-1)/10)+1))),""))),IF($N$41="","",IF(OR(ISTEXT($N$39),ISTEXT($N$40),ISTEXT($N$41)),"",IF(OR(8&gt;$N$39,5&gt;$N$40,((5-1)*$N$39+8)&gt;$N$41),"",IF(INDEX($P$41:$W$50,MOD(((5-1)*$N$39+8)-1,10)+1,INT((((5-1)*$N$39+8)-1)/10)+1)="","",INDEX($P$41:$W$50,MOD(((5-1)*$N$39+8)-1,10)+1,INT((((5-1)*$N$39+8)-1)/10)+1))))))</f>
        <v/>
      </c>
      <c r="L45" s="539">
        <f>IF($D$39="Flat Oval",IF(OR($N$41="",ISTEXT($N$39),ISTEXT($N$40)),"",IF(5&lt;=$N$40,IF(9&gt;$N$39,"",IF(((5-1)*$N$39+9)&gt;80,"",IF(INDEX($P$41:$W$50,MOD(((5-1)*$N$39+9)-1,10)+1,INT((((5-1)*$N$39+9)-1)/10)+1)="","",INDEX($P$41:$W$50,MOD(((5-1)*$N$39+9)-1,10)+1,INT((((5-1)*$N$39+9)-1)/10)+1)))),IF(AND(5=$N$40+1,9&lt;=$O$39),IF(($N$39*$N$40+9)&gt;80,"",IF(INDEX($P$41:$W$50,MOD(($N$39*$N$40+9)-1,10)+1,INT((($N$39*$N$40+9)-1)/10)+1)="","",INDEX($P$41:$W$50,MOD(($N$39*$N$40+9)-1,10)+1,INT((($N$39*$N$40+9)-1)/10)+1))),""))),IF($N$41="","",IF(OR(ISTEXT($N$39),ISTEXT($N$40),ISTEXT($N$41)),"",IF(OR(9&gt;$N$39,5&gt;$N$40,((5-1)*$N$39+9)&gt;$N$41),"",IF(INDEX($P$41:$W$50,MOD(((5-1)*$N$39+9)-1,10)+1,INT((((5-1)*$N$39+9)-1)/10)+1)="","",INDEX($P$41:$W$50,MOD(((5-1)*$N$39+9)-1,10)+1,INT((((5-1)*$N$39+9)-1)/10)+1))))))</f>
        <v/>
      </c>
      <c r="M45" s="539">
        <f>IF($D$39="Flat Oval",IF(OR($N$41="",ISTEXT($N$39),ISTEXT($N$40)),"",IF(5&lt;=$N$40,IF(10&gt;$N$39,"",IF(((5-1)*$N$39+10)&gt;80,"",IF(INDEX($P$41:$W$50,MOD(((5-1)*$N$39+10)-1,10)+1,INT((((5-1)*$N$39+10)-1)/10)+1)="","",INDEX($P$41:$W$50,MOD(((5-1)*$N$39+10)-1,10)+1,INT((((5-1)*$N$39+10)-1)/10)+1)))),IF(AND(5=$N$40+1,10&lt;=$O$39),IF(($N$39*$N$40+10)&gt;80,"",IF(INDEX($P$41:$W$50,MOD(($N$39*$N$40+10)-1,10)+1,INT((($N$39*$N$40+10)-1)/10)+1)="","",INDEX($P$41:$W$50,MOD(($N$39*$N$40+10)-1,10)+1,INT((($N$39*$N$40+10)-1)/10)+1))),""))),IF($N$41="","",IF(OR(ISTEXT($N$39),ISTEXT($N$40),ISTEXT($N$41)),"",IF(OR(10&gt;$N$39,5&gt;$N$40,((5-1)*$N$39+10)&gt;$N$41),"",IF(INDEX($P$41:$W$50,MOD(((5-1)*$N$39+10)-1,10)+1,INT((((5-1)*$N$39+10)-1)/10)+1)="","",INDEX($P$41:$W$50,MOD(((5-1)*$N$39+10)-1,10)+1,INT((((5-1)*$N$39+10)-1)/10)+1))))))</f>
        <v/>
      </c>
      <c r="P45" s="540" t="n"/>
      <c r="Q45" s="540" t="n"/>
      <c r="R45" s="540" t="n"/>
      <c r="S45" s="540" t="n"/>
      <c r="T45" s="540" t="n"/>
      <c r="U45" s="540" t="n"/>
      <c r="V45" s="540" t="n"/>
      <c r="W45" s="540" t="n"/>
    </row>
    <row r="46" ht="13.35" customHeight="1" s="162">
      <c r="B46" s="537">
        <f>IF($D$39="Flat Oval",IF(OR($N$40="",ISTEXT($N$40)),"",IF(6&lt;=$N$40,ROUND((6-0.5)*$I$39/$N$40,1),IF(6=$N$40+1,"Ends",""))),IF(OR($D$39="",$G$39=""),"",IF($D$39="Round",IF(6=1,"Axis 1 (0°)",IF(6=2,"Axis 2 (90°)","")),IF(ISTEXT($N$40),"",IF(6&gt;$N$40,"",IF(ISTEXT($I$39),"",ROUND((6-0.5)*$I$39/$N$40,1)))))))</f>
        <v/>
      </c>
      <c r="C46" s="538" t="n"/>
      <c r="D46" s="539">
        <f>IF($D$39="Flat Oval",IF(OR($N$41="",ISTEXT($N$39),ISTEXT($N$40)),"",IF(6&lt;=$N$40,IF(1&gt;$N$39,"",IF(((6-1)*$N$39+1)&gt;80,"",IF(INDEX($P$41:$W$50,MOD(((6-1)*$N$39+1)-1,10)+1,INT((((6-1)*$N$39+1)-1)/10)+1)="","",INDEX($P$41:$W$50,MOD(((6-1)*$N$39+1)-1,10)+1,INT((((6-1)*$N$39+1)-1)/10)+1)))),IF(AND(6=$N$40+1,1&lt;=$O$39),IF(($N$39*$N$40+1)&gt;80,"",IF(INDEX($P$41:$W$50,MOD(($N$39*$N$40+1)-1,10)+1,INT((($N$39*$N$40+1)-1)/10)+1)="","",INDEX($P$41:$W$50,MOD(($N$39*$N$40+1)-1,10)+1,INT((($N$39*$N$40+1)-1)/10)+1))),""))),IF($N$41="","",IF(OR(ISTEXT($N$39),ISTEXT($N$40),ISTEXT($N$41)),"",IF(OR(1&gt;$N$39,6&gt;$N$40,((6-1)*$N$39+1)&gt;$N$41),"",IF(INDEX($P$41:$W$50,MOD(((6-1)*$N$39+1)-1,10)+1,INT((((6-1)*$N$39+1)-1)/10)+1)="","",INDEX($P$41:$W$50,MOD(((6-1)*$N$39+1)-1,10)+1,INT((((6-1)*$N$39+1)-1)/10)+1))))))</f>
        <v/>
      </c>
      <c r="E46" s="539">
        <f>IF($D$39="Flat Oval",IF(OR($N$41="",ISTEXT($N$39),ISTEXT($N$40)),"",IF(6&lt;=$N$40,IF(2&gt;$N$39,"",IF(((6-1)*$N$39+2)&gt;80,"",IF(INDEX($P$41:$W$50,MOD(((6-1)*$N$39+2)-1,10)+1,INT((((6-1)*$N$39+2)-1)/10)+1)="","",INDEX($P$41:$W$50,MOD(((6-1)*$N$39+2)-1,10)+1,INT((((6-1)*$N$39+2)-1)/10)+1)))),IF(AND(6=$N$40+1,2&lt;=$O$39),IF(($N$39*$N$40+2)&gt;80,"",IF(INDEX($P$41:$W$50,MOD(($N$39*$N$40+2)-1,10)+1,INT((($N$39*$N$40+2)-1)/10)+1)="","",INDEX($P$41:$W$50,MOD(($N$39*$N$40+2)-1,10)+1,INT((($N$39*$N$40+2)-1)/10)+1))),""))),IF($N$41="","",IF(OR(ISTEXT($N$39),ISTEXT($N$40),ISTEXT($N$41)),"",IF(OR(2&gt;$N$39,6&gt;$N$40,((6-1)*$N$39+2)&gt;$N$41),"",IF(INDEX($P$41:$W$50,MOD(((6-1)*$N$39+2)-1,10)+1,INT((((6-1)*$N$39+2)-1)/10)+1)="","",INDEX($P$41:$W$50,MOD(((6-1)*$N$39+2)-1,10)+1,INT((((6-1)*$N$39+2)-1)/10)+1))))))</f>
        <v/>
      </c>
      <c r="F46" s="539">
        <f>IF($D$39="Flat Oval",IF(OR($N$41="",ISTEXT($N$39),ISTEXT($N$40)),"",IF(6&lt;=$N$40,IF(3&gt;$N$39,"",IF(((6-1)*$N$39+3)&gt;80,"",IF(INDEX($P$41:$W$50,MOD(((6-1)*$N$39+3)-1,10)+1,INT((((6-1)*$N$39+3)-1)/10)+1)="","",INDEX($P$41:$W$50,MOD(((6-1)*$N$39+3)-1,10)+1,INT((((6-1)*$N$39+3)-1)/10)+1)))),IF(AND(6=$N$40+1,3&lt;=$O$39),IF(($N$39*$N$40+3)&gt;80,"",IF(INDEX($P$41:$W$50,MOD(($N$39*$N$40+3)-1,10)+1,INT((($N$39*$N$40+3)-1)/10)+1)="","",INDEX($P$41:$W$50,MOD(($N$39*$N$40+3)-1,10)+1,INT((($N$39*$N$40+3)-1)/10)+1))),""))),IF($N$41="","",IF(OR(ISTEXT($N$39),ISTEXT($N$40),ISTEXT($N$41)),"",IF(OR(3&gt;$N$39,6&gt;$N$40,((6-1)*$N$39+3)&gt;$N$41),"",IF(INDEX($P$41:$W$50,MOD(((6-1)*$N$39+3)-1,10)+1,INT((((6-1)*$N$39+3)-1)/10)+1)="","",INDEX($P$41:$W$50,MOD(((6-1)*$N$39+3)-1,10)+1,INT((((6-1)*$N$39+3)-1)/10)+1))))))</f>
        <v/>
      </c>
      <c r="G46" s="539">
        <f>IF($D$39="Flat Oval",IF(OR($N$41="",ISTEXT($N$39),ISTEXT($N$40)),"",IF(6&lt;=$N$40,IF(4&gt;$N$39,"",IF(((6-1)*$N$39+4)&gt;80,"",IF(INDEX($P$41:$W$50,MOD(((6-1)*$N$39+4)-1,10)+1,INT((((6-1)*$N$39+4)-1)/10)+1)="","",INDEX($P$41:$W$50,MOD(((6-1)*$N$39+4)-1,10)+1,INT((((6-1)*$N$39+4)-1)/10)+1)))),IF(AND(6=$N$40+1,4&lt;=$O$39),IF(($N$39*$N$40+4)&gt;80,"",IF(INDEX($P$41:$W$50,MOD(($N$39*$N$40+4)-1,10)+1,INT((($N$39*$N$40+4)-1)/10)+1)="","",INDEX($P$41:$W$50,MOD(($N$39*$N$40+4)-1,10)+1,INT((($N$39*$N$40+4)-1)/10)+1))),""))),IF($N$41="","",IF(OR(ISTEXT($N$39),ISTEXT($N$40),ISTEXT($N$41)),"",IF(OR(4&gt;$N$39,6&gt;$N$40,((6-1)*$N$39+4)&gt;$N$41),"",IF(INDEX($P$41:$W$50,MOD(((6-1)*$N$39+4)-1,10)+1,INT((((6-1)*$N$39+4)-1)/10)+1)="","",INDEX($P$41:$W$50,MOD(((6-1)*$N$39+4)-1,10)+1,INT((((6-1)*$N$39+4)-1)/10)+1))))))</f>
        <v/>
      </c>
      <c r="H46" s="539">
        <f>IF($D$39="Flat Oval",IF(OR($N$41="",ISTEXT($N$39),ISTEXT($N$40)),"",IF(6&lt;=$N$40,IF(5&gt;$N$39,"",IF(((6-1)*$N$39+5)&gt;80,"",IF(INDEX($P$41:$W$50,MOD(((6-1)*$N$39+5)-1,10)+1,INT((((6-1)*$N$39+5)-1)/10)+1)="","",INDEX($P$41:$W$50,MOD(((6-1)*$N$39+5)-1,10)+1,INT((((6-1)*$N$39+5)-1)/10)+1)))),IF(AND(6=$N$40+1,5&lt;=$O$39),IF(($N$39*$N$40+5)&gt;80,"",IF(INDEX($P$41:$W$50,MOD(($N$39*$N$40+5)-1,10)+1,INT((($N$39*$N$40+5)-1)/10)+1)="","",INDEX($P$41:$W$50,MOD(($N$39*$N$40+5)-1,10)+1,INT((($N$39*$N$40+5)-1)/10)+1))),""))),IF($N$41="","",IF(OR(ISTEXT($N$39),ISTEXT($N$40),ISTEXT($N$41)),"",IF(OR(5&gt;$N$39,6&gt;$N$40,((6-1)*$N$39+5)&gt;$N$41),"",IF(INDEX($P$41:$W$50,MOD(((6-1)*$N$39+5)-1,10)+1,INT((((6-1)*$N$39+5)-1)/10)+1)="","",INDEX($P$41:$W$50,MOD(((6-1)*$N$39+5)-1,10)+1,INT((((6-1)*$N$39+5)-1)/10)+1))))))</f>
        <v/>
      </c>
      <c r="I46" s="539">
        <f>IF($D$39="Flat Oval",IF(OR($N$41="",ISTEXT($N$39),ISTEXT($N$40)),"",IF(6&lt;=$N$40,IF(6&gt;$N$39,"",IF(((6-1)*$N$39+6)&gt;80,"",IF(INDEX($P$41:$W$50,MOD(((6-1)*$N$39+6)-1,10)+1,INT((((6-1)*$N$39+6)-1)/10)+1)="","",INDEX($P$41:$W$50,MOD(((6-1)*$N$39+6)-1,10)+1,INT((((6-1)*$N$39+6)-1)/10)+1)))),IF(AND(6=$N$40+1,6&lt;=$O$39),IF(($N$39*$N$40+6)&gt;80,"",IF(INDEX($P$41:$W$50,MOD(($N$39*$N$40+6)-1,10)+1,INT((($N$39*$N$40+6)-1)/10)+1)="","",INDEX($P$41:$W$50,MOD(($N$39*$N$40+6)-1,10)+1,INT((($N$39*$N$40+6)-1)/10)+1))),""))),IF($N$41="","",IF(OR(ISTEXT($N$39),ISTEXT($N$40),ISTEXT($N$41)),"",IF(OR(6&gt;$N$39,6&gt;$N$40,((6-1)*$N$39+6)&gt;$N$41),"",IF(INDEX($P$41:$W$50,MOD(((6-1)*$N$39+6)-1,10)+1,INT((((6-1)*$N$39+6)-1)/10)+1)="","",INDEX($P$41:$W$50,MOD(((6-1)*$N$39+6)-1,10)+1,INT((((6-1)*$N$39+6)-1)/10)+1))))))</f>
        <v/>
      </c>
      <c r="J46" s="539">
        <f>IF($D$39="Flat Oval",IF(OR($N$41="",ISTEXT($N$39),ISTEXT($N$40)),"",IF(6&lt;=$N$40,IF(7&gt;$N$39,"",IF(((6-1)*$N$39+7)&gt;80,"",IF(INDEX($P$41:$W$50,MOD(((6-1)*$N$39+7)-1,10)+1,INT((((6-1)*$N$39+7)-1)/10)+1)="","",INDEX($P$41:$W$50,MOD(((6-1)*$N$39+7)-1,10)+1,INT((((6-1)*$N$39+7)-1)/10)+1)))),IF(AND(6=$N$40+1,7&lt;=$O$39),IF(($N$39*$N$40+7)&gt;80,"",IF(INDEX($P$41:$W$50,MOD(($N$39*$N$40+7)-1,10)+1,INT((($N$39*$N$40+7)-1)/10)+1)="","",INDEX($P$41:$W$50,MOD(($N$39*$N$40+7)-1,10)+1,INT((($N$39*$N$40+7)-1)/10)+1))),""))),IF($N$41="","",IF(OR(ISTEXT($N$39),ISTEXT($N$40),ISTEXT($N$41)),"",IF(OR(7&gt;$N$39,6&gt;$N$40,((6-1)*$N$39+7)&gt;$N$41),"",IF(INDEX($P$41:$W$50,MOD(((6-1)*$N$39+7)-1,10)+1,INT((((6-1)*$N$39+7)-1)/10)+1)="","",INDEX($P$41:$W$50,MOD(((6-1)*$N$39+7)-1,10)+1,INT((((6-1)*$N$39+7)-1)/10)+1))))))</f>
        <v/>
      </c>
      <c r="K46" s="539">
        <f>IF($D$39="Flat Oval",IF(OR($N$41="",ISTEXT($N$39),ISTEXT($N$40)),"",IF(6&lt;=$N$40,IF(8&gt;$N$39,"",IF(((6-1)*$N$39+8)&gt;80,"",IF(INDEX($P$41:$W$50,MOD(((6-1)*$N$39+8)-1,10)+1,INT((((6-1)*$N$39+8)-1)/10)+1)="","",INDEX($P$41:$W$50,MOD(((6-1)*$N$39+8)-1,10)+1,INT((((6-1)*$N$39+8)-1)/10)+1)))),IF(AND(6=$N$40+1,8&lt;=$O$39),IF(($N$39*$N$40+8)&gt;80,"",IF(INDEX($P$41:$W$50,MOD(($N$39*$N$40+8)-1,10)+1,INT((($N$39*$N$40+8)-1)/10)+1)="","",INDEX($P$41:$W$50,MOD(($N$39*$N$40+8)-1,10)+1,INT((($N$39*$N$40+8)-1)/10)+1))),""))),IF($N$41="","",IF(OR(ISTEXT($N$39),ISTEXT($N$40),ISTEXT($N$41)),"",IF(OR(8&gt;$N$39,6&gt;$N$40,((6-1)*$N$39+8)&gt;$N$41),"",IF(INDEX($P$41:$W$50,MOD(((6-1)*$N$39+8)-1,10)+1,INT((((6-1)*$N$39+8)-1)/10)+1)="","",INDEX($P$41:$W$50,MOD(((6-1)*$N$39+8)-1,10)+1,INT((((6-1)*$N$39+8)-1)/10)+1))))))</f>
        <v/>
      </c>
      <c r="L46" s="539">
        <f>IF($D$39="Flat Oval",IF(OR($N$41="",ISTEXT($N$39),ISTEXT($N$40)),"",IF(6&lt;=$N$40,IF(9&gt;$N$39,"",IF(((6-1)*$N$39+9)&gt;80,"",IF(INDEX($P$41:$W$50,MOD(((6-1)*$N$39+9)-1,10)+1,INT((((6-1)*$N$39+9)-1)/10)+1)="","",INDEX($P$41:$W$50,MOD(((6-1)*$N$39+9)-1,10)+1,INT((((6-1)*$N$39+9)-1)/10)+1)))),IF(AND(6=$N$40+1,9&lt;=$O$39),IF(($N$39*$N$40+9)&gt;80,"",IF(INDEX($P$41:$W$50,MOD(($N$39*$N$40+9)-1,10)+1,INT((($N$39*$N$40+9)-1)/10)+1)="","",INDEX($P$41:$W$50,MOD(($N$39*$N$40+9)-1,10)+1,INT((($N$39*$N$40+9)-1)/10)+1))),""))),IF($N$41="","",IF(OR(ISTEXT($N$39),ISTEXT($N$40),ISTEXT($N$41)),"",IF(OR(9&gt;$N$39,6&gt;$N$40,((6-1)*$N$39+9)&gt;$N$41),"",IF(INDEX($P$41:$W$50,MOD(((6-1)*$N$39+9)-1,10)+1,INT((((6-1)*$N$39+9)-1)/10)+1)="","",INDEX($P$41:$W$50,MOD(((6-1)*$N$39+9)-1,10)+1,INT((((6-1)*$N$39+9)-1)/10)+1))))))</f>
        <v/>
      </c>
      <c r="M46" s="539">
        <f>IF($D$39="Flat Oval",IF(OR($N$41="",ISTEXT($N$39),ISTEXT($N$40)),"",IF(6&lt;=$N$40,IF(10&gt;$N$39,"",IF(((6-1)*$N$39+10)&gt;80,"",IF(INDEX($P$41:$W$50,MOD(((6-1)*$N$39+10)-1,10)+1,INT((((6-1)*$N$39+10)-1)/10)+1)="","",INDEX($P$41:$W$50,MOD(((6-1)*$N$39+10)-1,10)+1,INT((((6-1)*$N$39+10)-1)/10)+1)))),IF(AND(6=$N$40+1,10&lt;=$O$39),IF(($N$39*$N$40+10)&gt;80,"",IF(INDEX($P$41:$W$50,MOD(($N$39*$N$40+10)-1,10)+1,INT((($N$39*$N$40+10)-1)/10)+1)="","",INDEX($P$41:$W$50,MOD(($N$39*$N$40+10)-1,10)+1,INT((($N$39*$N$40+10)-1)/10)+1))),""))),IF($N$41="","",IF(OR(ISTEXT($N$39),ISTEXT($N$40),ISTEXT($N$41)),"",IF(OR(10&gt;$N$39,6&gt;$N$40,((6-1)*$N$39+10)&gt;$N$41),"",IF(INDEX($P$41:$W$50,MOD(((6-1)*$N$39+10)-1,10)+1,INT((((6-1)*$N$39+10)-1)/10)+1)="","",INDEX($P$41:$W$50,MOD(((6-1)*$N$39+10)-1,10)+1,INT((((6-1)*$N$39+10)-1)/10)+1))))))</f>
        <v/>
      </c>
      <c r="P46" s="540" t="n"/>
      <c r="Q46" s="540" t="n"/>
      <c r="R46" s="540" t="n"/>
      <c r="S46" s="540" t="n"/>
      <c r="T46" s="540" t="n"/>
      <c r="U46" s="540" t="n"/>
      <c r="V46" s="540" t="n"/>
      <c r="W46" s="540" t="n"/>
    </row>
    <row r="47" ht="13.35" customHeight="1" s="162">
      <c r="B47" s="537">
        <f>IF($D$39="Flat Oval",IF(OR($N$40="",ISTEXT($N$40)),"",IF(7&lt;=$N$40,ROUND((7-0.5)*$I$39/$N$40,1),IF(7=$N$40+1,"Ends",""))),IF(OR($D$39="",$G$39=""),"",IF($D$39="Round",IF(7=1,"Axis 1 (0°)",IF(7=2,"Axis 2 (90°)","")),IF(ISTEXT($N$40),"",IF(7&gt;$N$40,"",IF(ISTEXT($I$39),"",ROUND((7-0.5)*$I$39/$N$40,1)))))))</f>
        <v/>
      </c>
      <c r="C47" s="538" t="n"/>
      <c r="D47" s="539">
        <f>IF($D$39="Flat Oval",IF(OR($N$41="",ISTEXT($N$39),ISTEXT($N$40)),"",IF(7&lt;=$N$40,IF(1&gt;$N$39,"",IF(((7-1)*$N$39+1)&gt;80,"",IF(INDEX($P$41:$W$50,MOD(((7-1)*$N$39+1)-1,10)+1,INT((((7-1)*$N$39+1)-1)/10)+1)="","",INDEX($P$41:$W$50,MOD(((7-1)*$N$39+1)-1,10)+1,INT((((7-1)*$N$39+1)-1)/10)+1)))),IF(AND(7=$N$40+1,1&lt;=$O$39),IF(($N$39*$N$40+1)&gt;80,"",IF(INDEX($P$41:$W$50,MOD(($N$39*$N$40+1)-1,10)+1,INT((($N$39*$N$40+1)-1)/10)+1)="","",INDEX($P$41:$W$50,MOD(($N$39*$N$40+1)-1,10)+1,INT((($N$39*$N$40+1)-1)/10)+1))),""))),IF($N$41="","",IF(OR(ISTEXT($N$39),ISTEXT($N$40),ISTEXT($N$41)),"",IF(OR(1&gt;$N$39,7&gt;$N$40,((7-1)*$N$39+1)&gt;$N$41),"",IF(INDEX($P$41:$W$50,MOD(((7-1)*$N$39+1)-1,10)+1,INT((((7-1)*$N$39+1)-1)/10)+1)="","",INDEX($P$41:$W$50,MOD(((7-1)*$N$39+1)-1,10)+1,INT((((7-1)*$N$39+1)-1)/10)+1))))))</f>
        <v/>
      </c>
      <c r="E47" s="539">
        <f>IF($D$39="Flat Oval",IF(OR($N$41="",ISTEXT($N$39),ISTEXT($N$40)),"",IF(7&lt;=$N$40,IF(2&gt;$N$39,"",IF(((7-1)*$N$39+2)&gt;80,"",IF(INDEX($P$41:$W$50,MOD(((7-1)*$N$39+2)-1,10)+1,INT((((7-1)*$N$39+2)-1)/10)+1)="","",INDEX($P$41:$W$50,MOD(((7-1)*$N$39+2)-1,10)+1,INT((((7-1)*$N$39+2)-1)/10)+1)))),IF(AND(7=$N$40+1,2&lt;=$O$39),IF(($N$39*$N$40+2)&gt;80,"",IF(INDEX($P$41:$W$50,MOD(($N$39*$N$40+2)-1,10)+1,INT((($N$39*$N$40+2)-1)/10)+1)="","",INDEX($P$41:$W$50,MOD(($N$39*$N$40+2)-1,10)+1,INT((($N$39*$N$40+2)-1)/10)+1))),""))),IF($N$41="","",IF(OR(ISTEXT($N$39),ISTEXT($N$40),ISTEXT($N$41)),"",IF(OR(2&gt;$N$39,7&gt;$N$40,((7-1)*$N$39+2)&gt;$N$41),"",IF(INDEX($P$41:$W$50,MOD(((7-1)*$N$39+2)-1,10)+1,INT((((7-1)*$N$39+2)-1)/10)+1)="","",INDEX($P$41:$W$50,MOD(((7-1)*$N$39+2)-1,10)+1,INT((((7-1)*$N$39+2)-1)/10)+1))))))</f>
        <v/>
      </c>
      <c r="F47" s="539">
        <f>IF($D$39="Flat Oval",IF(OR($N$41="",ISTEXT($N$39),ISTEXT($N$40)),"",IF(7&lt;=$N$40,IF(3&gt;$N$39,"",IF(((7-1)*$N$39+3)&gt;80,"",IF(INDEX($P$41:$W$50,MOD(((7-1)*$N$39+3)-1,10)+1,INT((((7-1)*$N$39+3)-1)/10)+1)="","",INDEX($P$41:$W$50,MOD(((7-1)*$N$39+3)-1,10)+1,INT((((7-1)*$N$39+3)-1)/10)+1)))),IF(AND(7=$N$40+1,3&lt;=$O$39),IF(($N$39*$N$40+3)&gt;80,"",IF(INDEX($P$41:$W$50,MOD(($N$39*$N$40+3)-1,10)+1,INT((($N$39*$N$40+3)-1)/10)+1)="","",INDEX($P$41:$W$50,MOD(($N$39*$N$40+3)-1,10)+1,INT((($N$39*$N$40+3)-1)/10)+1))),""))),IF($N$41="","",IF(OR(ISTEXT($N$39),ISTEXT($N$40),ISTEXT($N$41)),"",IF(OR(3&gt;$N$39,7&gt;$N$40,((7-1)*$N$39+3)&gt;$N$41),"",IF(INDEX($P$41:$W$50,MOD(((7-1)*$N$39+3)-1,10)+1,INT((((7-1)*$N$39+3)-1)/10)+1)="","",INDEX($P$41:$W$50,MOD(((7-1)*$N$39+3)-1,10)+1,INT((((7-1)*$N$39+3)-1)/10)+1))))))</f>
        <v/>
      </c>
      <c r="G47" s="539">
        <f>IF($D$39="Flat Oval",IF(OR($N$41="",ISTEXT($N$39),ISTEXT($N$40)),"",IF(7&lt;=$N$40,IF(4&gt;$N$39,"",IF(((7-1)*$N$39+4)&gt;80,"",IF(INDEX($P$41:$W$50,MOD(((7-1)*$N$39+4)-1,10)+1,INT((((7-1)*$N$39+4)-1)/10)+1)="","",INDEX($P$41:$W$50,MOD(((7-1)*$N$39+4)-1,10)+1,INT((((7-1)*$N$39+4)-1)/10)+1)))),IF(AND(7=$N$40+1,4&lt;=$O$39),IF(($N$39*$N$40+4)&gt;80,"",IF(INDEX($P$41:$W$50,MOD(($N$39*$N$40+4)-1,10)+1,INT((($N$39*$N$40+4)-1)/10)+1)="","",INDEX($P$41:$W$50,MOD(($N$39*$N$40+4)-1,10)+1,INT((($N$39*$N$40+4)-1)/10)+1))),""))),IF($N$41="","",IF(OR(ISTEXT($N$39),ISTEXT($N$40),ISTEXT($N$41)),"",IF(OR(4&gt;$N$39,7&gt;$N$40,((7-1)*$N$39+4)&gt;$N$41),"",IF(INDEX($P$41:$W$50,MOD(((7-1)*$N$39+4)-1,10)+1,INT((((7-1)*$N$39+4)-1)/10)+1)="","",INDEX($P$41:$W$50,MOD(((7-1)*$N$39+4)-1,10)+1,INT((((7-1)*$N$39+4)-1)/10)+1))))))</f>
        <v/>
      </c>
      <c r="H47" s="539">
        <f>IF($D$39="Flat Oval",IF(OR($N$41="",ISTEXT($N$39),ISTEXT($N$40)),"",IF(7&lt;=$N$40,IF(5&gt;$N$39,"",IF(((7-1)*$N$39+5)&gt;80,"",IF(INDEX($P$41:$W$50,MOD(((7-1)*$N$39+5)-1,10)+1,INT((((7-1)*$N$39+5)-1)/10)+1)="","",INDEX($P$41:$W$50,MOD(((7-1)*$N$39+5)-1,10)+1,INT((((7-1)*$N$39+5)-1)/10)+1)))),IF(AND(7=$N$40+1,5&lt;=$O$39),IF(($N$39*$N$40+5)&gt;80,"",IF(INDEX($P$41:$W$50,MOD(($N$39*$N$40+5)-1,10)+1,INT((($N$39*$N$40+5)-1)/10)+1)="","",INDEX($P$41:$W$50,MOD(($N$39*$N$40+5)-1,10)+1,INT((($N$39*$N$40+5)-1)/10)+1))),""))),IF($N$41="","",IF(OR(ISTEXT($N$39),ISTEXT($N$40),ISTEXT($N$41)),"",IF(OR(5&gt;$N$39,7&gt;$N$40,((7-1)*$N$39+5)&gt;$N$41),"",IF(INDEX($P$41:$W$50,MOD(((7-1)*$N$39+5)-1,10)+1,INT((((7-1)*$N$39+5)-1)/10)+1)="","",INDEX($P$41:$W$50,MOD(((7-1)*$N$39+5)-1,10)+1,INT((((7-1)*$N$39+5)-1)/10)+1))))))</f>
        <v/>
      </c>
      <c r="I47" s="539">
        <f>IF($D$39="Flat Oval",IF(OR($N$41="",ISTEXT($N$39),ISTEXT($N$40)),"",IF(7&lt;=$N$40,IF(6&gt;$N$39,"",IF(((7-1)*$N$39+6)&gt;80,"",IF(INDEX($P$41:$W$50,MOD(((7-1)*$N$39+6)-1,10)+1,INT((((7-1)*$N$39+6)-1)/10)+1)="","",INDEX($P$41:$W$50,MOD(((7-1)*$N$39+6)-1,10)+1,INT((((7-1)*$N$39+6)-1)/10)+1)))),IF(AND(7=$N$40+1,6&lt;=$O$39),IF(($N$39*$N$40+6)&gt;80,"",IF(INDEX($P$41:$W$50,MOD(($N$39*$N$40+6)-1,10)+1,INT((($N$39*$N$40+6)-1)/10)+1)="","",INDEX($P$41:$W$50,MOD(($N$39*$N$40+6)-1,10)+1,INT((($N$39*$N$40+6)-1)/10)+1))),""))),IF($N$41="","",IF(OR(ISTEXT($N$39),ISTEXT($N$40),ISTEXT($N$41)),"",IF(OR(6&gt;$N$39,7&gt;$N$40,((7-1)*$N$39+6)&gt;$N$41),"",IF(INDEX($P$41:$W$50,MOD(((7-1)*$N$39+6)-1,10)+1,INT((((7-1)*$N$39+6)-1)/10)+1)="","",INDEX($P$41:$W$50,MOD(((7-1)*$N$39+6)-1,10)+1,INT((((7-1)*$N$39+6)-1)/10)+1))))))</f>
        <v/>
      </c>
      <c r="J47" s="539">
        <f>IF($D$39="Flat Oval",IF(OR($N$41="",ISTEXT($N$39),ISTEXT($N$40)),"",IF(7&lt;=$N$40,IF(7&gt;$N$39,"",IF(((7-1)*$N$39+7)&gt;80,"",IF(INDEX($P$41:$W$50,MOD(((7-1)*$N$39+7)-1,10)+1,INT((((7-1)*$N$39+7)-1)/10)+1)="","",INDEX($P$41:$W$50,MOD(((7-1)*$N$39+7)-1,10)+1,INT((((7-1)*$N$39+7)-1)/10)+1)))),IF(AND(7=$N$40+1,7&lt;=$O$39),IF(($N$39*$N$40+7)&gt;80,"",IF(INDEX($P$41:$W$50,MOD(($N$39*$N$40+7)-1,10)+1,INT((($N$39*$N$40+7)-1)/10)+1)="","",INDEX($P$41:$W$50,MOD(($N$39*$N$40+7)-1,10)+1,INT((($N$39*$N$40+7)-1)/10)+1))),""))),IF($N$41="","",IF(OR(ISTEXT($N$39),ISTEXT($N$40),ISTEXT($N$41)),"",IF(OR(7&gt;$N$39,7&gt;$N$40,((7-1)*$N$39+7)&gt;$N$41),"",IF(INDEX($P$41:$W$50,MOD(((7-1)*$N$39+7)-1,10)+1,INT((((7-1)*$N$39+7)-1)/10)+1)="","",INDEX($P$41:$W$50,MOD(((7-1)*$N$39+7)-1,10)+1,INT((((7-1)*$N$39+7)-1)/10)+1))))))</f>
        <v/>
      </c>
      <c r="K47" s="539">
        <f>IF($D$39="Flat Oval",IF(OR($N$41="",ISTEXT($N$39),ISTEXT($N$40)),"",IF(7&lt;=$N$40,IF(8&gt;$N$39,"",IF(((7-1)*$N$39+8)&gt;80,"",IF(INDEX($P$41:$W$50,MOD(((7-1)*$N$39+8)-1,10)+1,INT((((7-1)*$N$39+8)-1)/10)+1)="","",INDEX($P$41:$W$50,MOD(((7-1)*$N$39+8)-1,10)+1,INT((((7-1)*$N$39+8)-1)/10)+1)))),IF(AND(7=$N$40+1,8&lt;=$O$39),IF(($N$39*$N$40+8)&gt;80,"",IF(INDEX($P$41:$W$50,MOD(($N$39*$N$40+8)-1,10)+1,INT((($N$39*$N$40+8)-1)/10)+1)="","",INDEX($P$41:$W$50,MOD(($N$39*$N$40+8)-1,10)+1,INT((($N$39*$N$40+8)-1)/10)+1))),""))),IF($N$41="","",IF(OR(ISTEXT($N$39),ISTEXT($N$40),ISTEXT($N$41)),"",IF(OR(8&gt;$N$39,7&gt;$N$40,((7-1)*$N$39+8)&gt;$N$41),"",IF(INDEX($P$41:$W$50,MOD(((7-1)*$N$39+8)-1,10)+1,INT((((7-1)*$N$39+8)-1)/10)+1)="","",INDEX($P$41:$W$50,MOD(((7-1)*$N$39+8)-1,10)+1,INT((((7-1)*$N$39+8)-1)/10)+1))))))</f>
        <v/>
      </c>
      <c r="L47" s="539">
        <f>IF($D$39="Flat Oval",IF(OR($N$41="",ISTEXT($N$39),ISTEXT($N$40)),"",IF(7&lt;=$N$40,IF(9&gt;$N$39,"",IF(((7-1)*$N$39+9)&gt;80,"",IF(INDEX($P$41:$W$50,MOD(((7-1)*$N$39+9)-1,10)+1,INT((((7-1)*$N$39+9)-1)/10)+1)="","",INDEX($P$41:$W$50,MOD(((7-1)*$N$39+9)-1,10)+1,INT((((7-1)*$N$39+9)-1)/10)+1)))),IF(AND(7=$N$40+1,9&lt;=$O$39),IF(($N$39*$N$40+9)&gt;80,"",IF(INDEX($P$41:$W$50,MOD(($N$39*$N$40+9)-1,10)+1,INT((($N$39*$N$40+9)-1)/10)+1)="","",INDEX($P$41:$W$50,MOD(($N$39*$N$40+9)-1,10)+1,INT((($N$39*$N$40+9)-1)/10)+1))),""))),IF($N$41="","",IF(OR(ISTEXT($N$39),ISTEXT($N$40),ISTEXT($N$41)),"",IF(OR(9&gt;$N$39,7&gt;$N$40,((7-1)*$N$39+9)&gt;$N$41),"",IF(INDEX($P$41:$W$50,MOD(((7-1)*$N$39+9)-1,10)+1,INT((((7-1)*$N$39+9)-1)/10)+1)="","",INDEX($P$41:$W$50,MOD(((7-1)*$N$39+9)-1,10)+1,INT((((7-1)*$N$39+9)-1)/10)+1))))))</f>
        <v/>
      </c>
      <c r="M47" s="539">
        <f>IF($D$39="Flat Oval",IF(OR($N$41="",ISTEXT($N$39),ISTEXT($N$40)),"",IF(7&lt;=$N$40,IF(10&gt;$N$39,"",IF(((7-1)*$N$39+10)&gt;80,"",IF(INDEX($P$41:$W$50,MOD(((7-1)*$N$39+10)-1,10)+1,INT((((7-1)*$N$39+10)-1)/10)+1)="","",INDEX($P$41:$W$50,MOD(((7-1)*$N$39+10)-1,10)+1,INT((((7-1)*$N$39+10)-1)/10)+1)))),IF(AND(7=$N$40+1,10&lt;=$O$39),IF(($N$39*$N$40+10)&gt;80,"",IF(INDEX($P$41:$W$50,MOD(($N$39*$N$40+10)-1,10)+1,INT((($N$39*$N$40+10)-1)/10)+1)="","",INDEX($P$41:$W$50,MOD(($N$39*$N$40+10)-1,10)+1,INT((($N$39*$N$40+10)-1)/10)+1))),""))),IF($N$41="","",IF(OR(ISTEXT($N$39),ISTEXT($N$40),ISTEXT($N$41)),"",IF(OR(10&gt;$N$39,7&gt;$N$40,((7-1)*$N$39+10)&gt;$N$41),"",IF(INDEX($P$41:$W$50,MOD(((7-1)*$N$39+10)-1,10)+1,INT((((7-1)*$N$39+10)-1)/10)+1)="","",INDEX($P$41:$W$50,MOD(((7-1)*$N$39+10)-1,10)+1,INT((((7-1)*$N$39+10)-1)/10)+1))))))</f>
        <v/>
      </c>
      <c r="P47" s="540" t="n"/>
      <c r="Q47" s="540" t="n"/>
      <c r="R47" s="540" t="n"/>
      <c r="S47" s="540" t="n"/>
      <c r="T47" s="540" t="n"/>
      <c r="U47" s="540" t="n"/>
      <c r="V47" s="540" t="n"/>
      <c r="W47" s="540" t="n"/>
    </row>
    <row r="48" ht="13.35" customHeight="1" s="162">
      <c r="B48" s="537">
        <f>IF($D$39="Flat Oval",IF(OR($N$40="",ISTEXT($N$40)),"",IF(8&lt;=$N$40,ROUND((8-0.5)*$I$39/$N$40,1),IF(8=$N$40+1,"Ends",""))),IF(OR($D$39="",$G$39=""),"",IF($D$39="Round",IF(8=1,"Axis 1 (0°)",IF(8=2,"Axis 2 (90°)","")),IF(ISTEXT($N$40),"",IF(8&gt;$N$40,"",IF(ISTEXT($I$39),"",ROUND((8-0.5)*$I$39/$N$40,1)))))))</f>
        <v/>
      </c>
      <c r="C48" s="538" t="n"/>
      <c r="D48" s="539">
        <f>IF($D$39="Flat Oval",IF(OR($N$41="",ISTEXT($N$39),ISTEXT($N$40)),"",IF(8&lt;=$N$40,IF(1&gt;$N$39,"",IF(((8-1)*$N$39+1)&gt;80,"",IF(INDEX($P$41:$W$50,MOD(((8-1)*$N$39+1)-1,10)+1,INT((((8-1)*$N$39+1)-1)/10)+1)="","",INDEX($P$41:$W$50,MOD(((8-1)*$N$39+1)-1,10)+1,INT((((8-1)*$N$39+1)-1)/10)+1)))),IF(AND(8=$N$40+1,1&lt;=$O$39),IF(($N$39*$N$40+1)&gt;80,"",IF(INDEX($P$41:$W$50,MOD(($N$39*$N$40+1)-1,10)+1,INT((($N$39*$N$40+1)-1)/10)+1)="","",INDEX($P$41:$W$50,MOD(($N$39*$N$40+1)-1,10)+1,INT((($N$39*$N$40+1)-1)/10)+1))),""))),IF($N$41="","",IF(OR(ISTEXT($N$39),ISTEXT($N$40),ISTEXT($N$41)),"",IF(OR(1&gt;$N$39,8&gt;$N$40,((8-1)*$N$39+1)&gt;$N$41),"",IF(INDEX($P$41:$W$50,MOD(((8-1)*$N$39+1)-1,10)+1,INT((((8-1)*$N$39+1)-1)/10)+1)="","",INDEX($P$41:$W$50,MOD(((8-1)*$N$39+1)-1,10)+1,INT((((8-1)*$N$39+1)-1)/10)+1))))))</f>
        <v/>
      </c>
      <c r="E48" s="539">
        <f>IF($D$39="Flat Oval",IF(OR($N$41="",ISTEXT($N$39),ISTEXT($N$40)),"",IF(8&lt;=$N$40,IF(2&gt;$N$39,"",IF(((8-1)*$N$39+2)&gt;80,"",IF(INDEX($P$41:$W$50,MOD(((8-1)*$N$39+2)-1,10)+1,INT((((8-1)*$N$39+2)-1)/10)+1)="","",INDEX($P$41:$W$50,MOD(((8-1)*$N$39+2)-1,10)+1,INT((((8-1)*$N$39+2)-1)/10)+1)))),IF(AND(8=$N$40+1,2&lt;=$O$39),IF(($N$39*$N$40+2)&gt;80,"",IF(INDEX($P$41:$W$50,MOD(($N$39*$N$40+2)-1,10)+1,INT((($N$39*$N$40+2)-1)/10)+1)="","",INDEX($P$41:$W$50,MOD(($N$39*$N$40+2)-1,10)+1,INT((($N$39*$N$40+2)-1)/10)+1))),""))),IF($N$41="","",IF(OR(ISTEXT($N$39),ISTEXT($N$40),ISTEXT($N$41)),"",IF(OR(2&gt;$N$39,8&gt;$N$40,((8-1)*$N$39+2)&gt;$N$41),"",IF(INDEX($P$41:$W$50,MOD(((8-1)*$N$39+2)-1,10)+1,INT((((8-1)*$N$39+2)-1)/10)+1)="","",INDEX($P$41:$W$50,MOD(((8-1)*$N$39+2)-1,10)+1,INT((((8-1)*$N$39+2)-1)/10)+1))))))</f>
        <v/>
      </c>
      <c r="F48" s="539">
        <f>IF($D$39="Flat Oval",IF(OR($N$41="",ISTEXT($N$39),ISTEXT($N$40)),"",IF(8&lt;=$N$40,IF(3&gt;$N$39,"",IF(((8-1)*$N$39+3)&gt;80,"",IF(INDEX($P$41:$W$50,MOD(((8-1)*$N$39+3)-1,10)+1,INT((((8-1)*$N$39+3)-1)/10)+1)="","",INDEX($P$41:$W$50,MOD(((8-1)*$N$39+3)-1,10)+1,INT((((8-1)*$N$39+3)-1)/10)+1)))),IF(AND(8=$N$40+1,3&lt;=$O$39),IF(($N$39*$N$40+3)&gt;80,"",IF(INDEX($P$41:$W$50,MOD(($N$39*$N$40+3)-1,10)+1,INT((($N$39*$N$40+3)-1)/10)+1)="","",INDEX($P$41:$W$50,MOD(($N$39*$N$40+3)-1,10)+1,INT((($N$39*$N$40+3)-1)/10)+1))),""))),IF($N$41="","",IF(OR(ISTEXT($N$39),ISTEXT($N$40),ISTEXT($N$41)),"",IF(OR(3&gt;$N$39,8&gt;$N$40,((8-1)*$N$39+3)&gt;$N$41),"",IF(INDEX($P$41:$W$50,MOD(((8-1)*$N$39+3)-1,10)+1,INT((((8-1)*$N$39+3)-1)/10)+1)="","",INDEX($P$41:$W$50,MOD(((8-1)*$N$39+3)-1,10)+1,INT((((8-1)*$N$39+3)-1)/10)+1))))))</f>
        <v/>
      </c>
      <c r="G48" s="539">
        <f>IF($D$39="Flat Oval",IF(OR($N$41="",ISTEXT($N$39),ISTEXT($N$40)),"",IF(8&lt;=$N$40,IF(4&gt;$N$39,"",IF(((8-1)*$N$39+4)&gt;80,"",IF(INDEX($P$41:$W$50,MOD(((8-1)*$N$39+4)-1,10)+1,INT((((8-1)*$N$39+4)-1)/10)+1)="","",INDEX($P$41:$W$50,MOD(((8-1)*$N$39+4)-1,10)+1,INT((((8-1)*$N$39+4)-1)/10)+1)))),IF(AND(8=$N$40+1,4&lt;=$O$39),IF(($N$39*$N$40+4)&gt;80,"",IF(INDEX($P$41:$W$50,MOD(($N$39*$N$40+4)-1,10)+1,INT((($N$39*$N$40+4)-1)/10)+1)="","",INDEX($P$41:$W$50,MOD(($N$39*$N$40+4)-1,10)+1,INT((($N$39*$N$40+4)-1)/10)+1))),""))),IF($N$41="","",IF(OR(ISTEXT($N$39),ISTEXT($N$40),ISTEXT($N$41)),"",IF(OR(4&gt;$N$39,8&gt;$N$40,((8-1)*$N$39+4)&gt;$N$41),"",IF(INDEX($P$41:$W$50,MOD(((8-1)*$N$39+4)-1,10)+1,INT((((8-1)*$N$39+4)-1)/10)+1)="","",INDEX($P$41:$W$50,MOD(((8-1)*$N$39+4)-1,10)+1,INT((((8-1)*$N$39+4)-1)/10)+1))))))</f>
        <v/>
      </c>
      <c r="H48" s="539">
        <f>IF($D$39="Flat Oval",IF(OR($N$41="",ISTEXT($N$39),ISTEXT($N$40)),"",IF(8&lt;=$N$40,IF(5&gt;$N$39,"",IF(((8-1)*$N$39+5)&gt;80,"",IF(INDEX($P$41:$W$50,MOD(((8-1)*$N$39+5)-1,10)+1,INT((((8-1)*$N$39+5)-1)/10)+1)="","",INDEX($P$41:$W$50,MOD(((8-1)*$N$39+5)-1,10)+1,INT((((8-1)*$N$39+5)-1)/10)+1)))),IF(AND(8=$N$40+1,5&lt;=$O$39),IF(($N$39*$N$40+5)&gt;80,"",IF(INDEX($P$41:$W$50,MOD(($N$39*$N$40+5)-1,10)+1,INT((($N$39*$N$40+5)-1)/10)+1)="","",INDEX($P$41:$W$50,MOD(($N$39*$N$40+5)-1,10)+1,INT((($N$39*$N$40+5)-1)/10)+1))),""))),IF($N$41="","",IF(OR(ISTEXT($N$39),ISTEXT($N$40),ISTEXT($N$41)),"",IF(OR(5&gt;$N$39,8&gt;$N$40,((8-1)*$N$39+5)&gt;$N$41),"",IF(INDEX($P$41:$W$50,MOD(((8-1)*$N$39+5)-1,10)+1,INT((((8-1)*$N$39+5)-1)/10)+1)="","",INDEX($P$41:$W$50,MOD(((8-1)*$N$39+5)-1,10)+1,INT((((8-1)*$N$39+5)-1)/10)+1))))))</f>
        <v/>
      </c>
      <c r="I48" s="539">
        <f>IF($D$39="Flat Oval",IF(OR($N$41="",ISTEXT($N$39),ISTEXT($N$40)),"",IF(8&lt;=$N$40,IF(6&gt;$N$39,"",IF(((8-1)*$N$39+6)&gt;80,"",IF(INDEX($P$41:$W$50,MOD(((8-1)*$N$39+6)-1,10)+1,INT((((8-1)*$N$39+6)-1)/10)+1)="","",INDEX($P$41:$W$50,MOD(((8-1)*$N$39+6)-1,10)+1,INT((((8-1)*$N$39+6)-1)/10)+1)))),IF(AND(8=$N$40+1,6&lt;=$O$39),IF(($N$39*$N$40+6)&gt;80,"",IF(INDEX($P$41:$W$50,MOD(($N$39*$N$40+6)-1,10)+1,INT((($N$39*$N$40+6)-1)/10)+1)="","",INDEX($P$41:$W$50,MOD(($N$39*$N$40+6)-1,10)+1,INT((($N$39*$N$40+6)-1)/10)+1))),""))),IF($N$41="","",IF(OR(ISTEXT($N$39),ISTEXT($N$40),ISTEXT($N$41)),"",IF(OR(6&gt;$N$39,8&gt;$N$40,((8-1)*$N$39+6)&gt;$N$41),"",IF(INDEX($P$41:$W$50,MOD(((8-1)*$N$39+6)-1,10)+1,INT((((8-1)*$N$39+6)-1)/10)+1)="","",INDEX($P$41:$W$50,MOD(((8-1)*$N$39+6)-1,10)+1,INT((((8-1)*$N$39+6)-1)/10)+1))))))</f>
        <v/>
      </c>
      <c r="J48" s="539">
        <f>IF($D$39="Flat Oval",IF(OR($N$41="",ISTEXT($N$39),ISTEXT($N$40)),"",IF(8&lt;=$N$40,IF(7&gt;$N$39,"",IF(((8-1)*$N$39+7)&gt;80,"",IF(INDEX($P$41:$W$50,MOD(((8-1)*$N$39+7)-1,10)+1,INT((((8-1)*$N$39+7)-1)/10)+1)="","",INDEX($P$41:$W$50,MOD(((8-1)*$N$39+7)-1,10)+1,INT((((8-1)*$N$39+7)-1)/10)+1)))),IF(AND(8=$N$40+1,7&lt;=$O$39),IF(($N$39*$N$40+7)&gt;80,"",IF(INDEX($P$41:$W$50,MOD(($N$39*$N$40+7)-1,10)+1,INT((($N$39*$N$40+7)-1)/10)+1)="","",INDEX($P$41:$W$50,MOD(($N$39*$N$40+7)-1,10)+1,INT((($N$39*$N$40+7)-1)/10)+1))),""))),IF($N$41="","",IF(OR(ISTEXT($N$39),ISTEXT($N$40),ISTEXT($N$41)),"",IF(OR(7&gt;$N$39,8&gt;$N$40,((8-1)*$N$39+7)&gt;$N$41),"",IF(INDEX($P$41:$W$50,MOD(((8-1)*$N$39+7)-1,10)+1,INT((((8-1)*$N$39+7)-1)/10)+1)="","",INDEX($P$41:$W$50,MOD(((8-1)*$N$39+7)-1,10)+1,INT((((8-1)*$N$39+7)-1)/10)+1))))))</f>
        <v/>
      </c>
      <c r="K48" s="539">
        <f>IF($D$39="Flat Oval",IF(OR($N$41="",ISTEXT($N$39),ISTEXT($N$40)),"",IF(8&lt;=$N$40,IF(8&gt;$N$39,"",IF(((8-1)*$N$39+8)&gt;80,"",IF(INDEX($P$41:$W$50,MOD(((8-1)*$N$39+8)-1,10)+1,INT((((8-1)*$N$39+8)-1)/10)+1)="","",INDEX($P$41:$W$50,MOD(((8-1)*$N$39+8)-1,10)+1,INT((((8-1)*$N$39+8)-1)/10)+1)))),IF(AND(8=$N$40+1,8&lt;=$O$39),IF(($N$39*$N$40+8)&gt;80,"",IF(INDEX($P$41:$W$50,MOD(($N$39*$N$40+8)-1,10)+1,INT((($N$39*$N$40+8)-1)/10)+1)="","",INDEX($P$41:$W$50,MOD(($N$39*$N$40+8)-1,10)+1,INT((($N$39*$N$40+8)-1)/10)+1))),""))),IF($N$41="","",IF(OR(ISTEXT($N$39),ISTEXT($N$40),ISTEXT($N$41)),"",IF(OR(8&gt;$N$39,8&gt;$N$40,((8-1)*$N$39+8)&gt;$N$41),"",IF(INDEX($P$41:$W$50,MOD(((8-1)*$N$39+8)-1,10)+1,INT((((8-1)*$N$39+8)-1)/10)+1)="","",INDEX($P$41:$W$50,MOD(((8-1)*$N$39+8)-1,10)+1,INT((((8-1)*$N$39+8)-1)/10)+1))))))</f>
        <v/>
      </c>
      <c r="L48" s="539">
        <f>IF($D$39="Flat Oval",IF(OR($N$41="",ISTEXT($N$39),ISTEXT($N$40)),"",IF(8&lt;=$N$40,IF(9&gt;$N$39,"",IF(((8-1)*$N$39+9)&gt;80,"",IF(INDEX($P$41:$W$50,MOD(((8-1)*$N$39+9)-1,10)+1,INT((((8-1)*$N$39+9)-1)/10)+1)="","",INDEX($P$41:$W$50,MOD(((8-1)*$N$39+9)-1,10)+1,INT((((8-1)*$N$39+9)-1)/10)+1)))),IF(AND(8=$N$40+1,9&lt;=$O$39),IF(($N$39*$N$40+9)&gt;80,"",IF(INDEX($P$41:$W$50,MOD(($N$39*$N$40+9)-1,10)+1,INT((($N$39*$N$40+9)-1)/10)+1)="","",INDEX($P$41:$W$50,MOD(($N$39*$N$40+9)-1,10)+1,INT((($N$39*$N$40+9)-1)/10)+1))),""))),IF($N$41="","",IF(OR(ISTEXT($N$39),ISTEXT($N$40),ISTEXT($N$41)),"",IF(OR(9&gt;$N$39,8&gt;$N$40,((8-1)*$N$39+9)&gt;$N$41),"",IF(INDEX($P$41:$W$50,MOD(((8-1)*$N$39+9)-1,10)+1,INT((((8-1)*$N$39+9)-1)/10)+1)="","",INDEX($P$41:$W$50,MOD(((8-1)*$N$39+9)-1,10)+1,INT((((8-1)*$N$39+9)-1)/10)+1))))))</f>
        <v/>
      </c>
      <c r="M48" s="539">
        <f>IF($D$39="Flat Oval",IF(OR($N$41="",ISTEXT($N$39),ISTEXT($N$40)),"",IF(8&lt;=$N$40,IF(10&gt;$N$39,"",IF(((8-1)*$N$39+10)&gt;80,"",IF(INDEX($P$41:$W$50,MOD(((8-1)*$N$39+10)-1,10)+1,INT((((8-1)*$N$39+10)-1)/10)+1)="","",INDEX($P$41:$W$50,MOD(((8-1)*$N$39+10)-1,10)+1,INT((((8-1)*$N$39+10)-1)/10)+1)))),IF(AND(8=$N$40+1,10&lt;=$O$39),IF(($N$39*$N$40+10)&gt;80,"",IF(INDEX($P$41:$W$50,MOD(($N$39*$N$40+10)-1,10)+1,INT((($N$39*$N$40+10)-1)/10)+1)="","",INDEX($P$41:$W$50,MOD(($N$39*$N$40+10)-1,10)+1,INT((($N$39*$N$40+10)-1)/10)+1))),""))),IF($N$41="","",IF(OR(ISTEXT($N$39),ISTEXT($N$40),ISTEXT($N$41)),"",IF(OR(10&gt;$N$39,8&gt;$N$40,((8-1)*$N$39+10)&gt;$N$41),"",IF(INDEX($P$41:$W$50,MOD(((8-1)*$N$39+10)-1,10)+1,INT((((8-1)*$N$39+10)-1)/10)+1)="","",INDEX($P$41:$W$50,MOD(((8-1)*$N$39+10)-1,10)+1,INT((((8-1)*$N$39+10)-1)/10)+1))))))</f>
        <v/>
      </c>
      <c r="P48" s="540" t="n"/>
      <c r="Q48" s="540" t="n"/>
      <c r="R48" s="540" t="n"/>
      <c r="S48" s="540" t="n"/>
      <c r="T48" s="540" t="n"/>
      <c r="U48" s="540" t="n"/>
      <c r="V48" s="540" t="n"/>
      <c r="W48" s="540" t="n"/>
    </row>
    <row r="49" ht="13.35" customHeight="1" s="162">
      <c r="P49" s="540" t="n"/>
      <c r="Q49" s="540" t="n"/>
      <c r="R49" s="540" t="n"/>
      <c r="S49" s="540" t="n"/>
      <c r="T49" s="540" t="n"/>
      <c r="U49" s="540" t="n"/>
      <c r="V49" s="540" t="n"/>
      <c r="W49" s="540" t="n"/>
    </row>
    <row r="50" ht="13.35" customHeight="1" s="162">
      <c r="B50" s="188" t="inlineStr">
        <is>
          <t>Remarks</t>
        </is>
      </c>
      <c r="C50" s="173" t="n"/>
      <c r="D50" s="154" t="n"/>
      <c r="E50" s="174" t="n"/>
      <c r="F50" s="174" t="n"/>
      <c r="G50" s="174" t="n"/>
      <c r="H50" s="174" t="n"/>
      <c r="I50" s="174" t="n"/>
      <c r="J50" s="174" t="n"/>
      <c r="K50" s="174" t="n"/>
      <c r="L50" s="174" t="n"/>
      <c r="M50" s="173" t="n"/>
      <c r="P50" s="540" t="n"/>
      <c r="Q50" s="540" t="n"/>
      <c r="R50" s="540" t="n"/>
      <c r="S50" s="540" t="n"/>
      <c r="T50" s="540" t="n"/>
      <c r="U50" s="540" t="n"/>
      <c r="V50" s="540" t="n"/>
      <c r="W50" s="540" t="n"/>
    </row>
    <row r="51" ht="13.35" customHeight="1" s="162">
      <c r="B51" s="154" t="n"/>
      <c r="C51" s="174" t="n"/>
      <c r="D51" s="174" t="n"/>
      <c r="E51" s="174" t="n"/>
      <c r="F51" s="174" t="n"/>
      <c r="G51" s="174" t="n"/>
      <c r="H51" s="174" t="n"/>
      <c r="I51" s="174" t="n"/>
      <c r="J51" s="174" t="n"/>
      <c r="K51" s="174" t="n"/>
      <c r="L51" s="174" t="n"/>
      <c r="M51" s="173" t="n"/>
    </row>
    <row r="52" ht="13.35" customHeight="1" s="162">
      <c r="B52" s="154" t="n"/>
      <c r="C52" s="174" t="n"/>
      <c r="D52" s="174" t="n"/>
      <c r="E52" s="174" t="n"/>
      <c r="F52" s="174" t="n"/>
      <c r="G52" s="174" t="n"/>
      <c r="H52" s="174" t="n"/>
      <c r="I52" s="174" t="n"/>
      <c r="J52" s="174" t="n"/>
      <c r="K52" s="174" t="n"/>
      <c r="L52" s="174" t="n"/>
      <c r="M52" s="173" t="n"/>
    </row>
    <row r="54" ht="13.35" customHeight="1" s="162">
      <c r="B54" s="188" t="inlineStr">
        <is>
          <t>Airflow Traverse Measurement</t>
        </is>
      </c>
      <c r="C54" s="174" t="n"/>
      <c r="D54" s="174" t="n"/>
      <c r="E54" s="174" t="n"/>
      <c r="F54" s="174" t="n"/>
      <c r="G54" s="174" t="n"/>
      <c r="H54" s="173" t="n"/>
      <c r="I54" s="194" t="inlineStr">
        <is>
          <t>Design CFM</t>
        </is>
      </c>
      <c r="J54" s="188" t="inlineStr">
        <is>
          <t>Initial</t>
        </is>
      </c>
      <c r="K54" s="173" t="n"/>
      <c r="L54" s="188" t="inlineStr">
        <is>
          <t>Final</t>
        </is>
      </c>
      <c r="M54" s="173" t="n"/>
    </row>
    <row r="55" ht="13.35" customHeight="1" s="162">
      <c r="B55" s="153" t="inlineStr">
        <is>
          <t xml:space="preserve">Point </t>
        </is>
      </c>
      <c r="C55" s="188" t="inlineStr">
        <is>
          <t>Area Served</t>
        </is>
      </c>
      <c r="D55" s="174" t="n"/>
      <c r="E55" s="173" t="n"/>
      <c r="F55" s="188" t="inlineStr">
        <is>
          <t>Size</t>
        </is>
      </c>
      <c r="G55" s="173" t="n"/>
      <c r="H55" s="188" t="inlineStr">
        <is>
          <t>Ak</t>
        </is>
      </c>
      <c r="I55" s="440" t="n"/>
      <c r="J55" s="188" t="inlineStr">
        <is>
          <t>VEL</t>
        </is>
      </c>
      <c r="K55" s="188" t="inlineStr">
        <is>
          <t>CFM</t>
        </is>
      </c>
      <c r="L55" s="188" t="inlineStr">
        <is>
          <t>VEL</t>
        </is>
      </c>
      <c r="M55" s="188" t="inlineStr">
        <is>
          <t>CFM</t>
        </is>
      </c>
    </row>
    <row r="56" ht="13.35" customHeight="1" s="162">
      <c r="B56" s="31" t="inlineStr">
        <is>
          <t>T-4</t>
        </is>
      </c>
      <c r="C56" s="307" t="n"/>
      <c r="D56" s="174" t="n"/>
      <c r="E56" s="173" t="n"/>
      <c r="F56" s="307">
        <f>IF($D$58="Flat Oval",IF(OR($G$58="",$I$58=""),"",$G$58&amp;""" x "&amp;$I$58&amp;""" oval"),IF($G$58="","",IF($D$58="Round",$G$58&amp;""" dia",$G$58&amp;""" x "&amp;$I$58&amp;"""")))</f>
        <v/>
      </c>
      <c r="G56" s="173" t="n"/>
      <c r="H56" s="525">
        <f>IF($D$58="Flat Oval",IF(OR($G$58="",$I$58=""),"",IF(OR(ISTEXT($G$58),ISTEXT($I$58)),"",ROUND(((($G$58-2*N($K$58))-($I$58-2*N($K$58)))*($I$58-2*N($K$58))+PI()*(($I$58-2*N($K$58))/2)^2)/144,3))),IF(OR($D$58="",$G$58=""),"",IF($D$58="Round",IF(ISTEXT($G$58),"",ROUND(PI()*(($G$58-2*N($K$58))/2)^2/144,3)),IF($I$58="","",IF(OR(ISTEXT($G$58),ISTEXT($I$58)),"",ROUND(($G$58-2*N($K$58))*($I$58-2*N($K$58))/144,3))))))</f>
        <v/>
      </c>
      <c r="I56" s="189" t="n"/>
      <c r="J56" s="189" t="n"/>
      <c r="K56" s="189">
        <f>IF(N(J56)*N(H56)=0,"",ROUND(N(J56)*N(H56),0))</f>
        <v/>
      </c>
      <c r="L56" s="189">
        <f>IF($D$58="Flat Oval",IF(OR($O$59="",$O$60="",N($O$61)+N($O$62)=0),"",ROUND(($O$59*$O$61+$O$60*$O$62)/($O$61+$O$62),0)),IF(COUNT(D60:M67)=0,"",ROUND(AVERAGE(D60:M67),0)))</f>
        <v/>
      </c>
      <c r="M56" s="189">
        <f>IF(N(L56)*N(H56)=0,"",ROUND(N(L56)*N(H56),0))</f>
        <v/>
      </c>
    </row>
    <row r="57" ht="13.35" customHeight="1" s="162">
      <c r="B57" s="188" t="inlineStr">
        <is>
          <t>Instrument</t>
        </is>
      </c>
      <c r="C57" s="173" t="n"/>
      <c r="D57" s="196" t="n"/>
      <c r="E57" s="174" t="n"/>
      <c r="F57" s="174" t="n"/>
      <c r="G57" s="173" t="n"/>
      <c r="H57" s="188" t="inlineStr">
        <is>
          <t>Duct Static Pressure</t>
        </is>
      </c>
      <c r="I57" s="174" t="n"/>
      <c r="J57" s="173" t="n"/>
      <c r="K57" s="53" t="n"/>
      <c r="L57" s="188" t="inlineStr">
        <is>
          <t>Temp</t>
        </is>
      </c>
      <c r="M57" s="52" t="n"/>
      <c r="N57" s="51" t="n"/>
    </row>
    <row r="58" ht="13.35" customHeight="1" s="162">
      <c r="B58" s="526" t="inlineStr">
        <is>
          <t>Duct shape:</t>
        </is>
      </c>
      <c r="C58" s="173" t="n"/>
      <c r="D58" s="527" t="n"/>
      <c r="E58" s="173" t="n"/>
      <c r="F58" s="528" t="inlineStr">
        <is>
          <t>W / Dia (in)</t>
        </is>
      </c>
      <c r="G58" s="529" t="n"/>
      <c r="H58" s="526" t="inlineStr">
        <is>
          <t>H (in)</t>
        </is>
      </c>
      <c r="I58" s="530" t="n"/>
      <c r="J58" s="531" t="inlineStr">
        <is>
          <t>Liner (in)</t>
        </is>
      </c>
      <c r="K58" s="532" t="n"/>
      <c r="L58" s="526" t="inlineStr">
        <is>
          <t>Points</t>
        </is>
      </c>
      <c r="M58" s="533">
        <f>IF($D$58="Flat Oval",IF($N$60="","",$N$58&amp;"x"&amp;$N$59&amp;"+"&amp;$O$58&amp;" ends"),IF($N$58="","",IF($D$58="Round",$N$58&amp;" x 2 axes",IF($N$59="","",$N$58&amp;" x "&amp;$N$59))))</f>
        <v/>
      </c>
      <c r="N58" s="534">
        <f>IF($D$58="Flat Oval",IF(OR($G$58="",$I$58=""),"",IF(OR(ISTEXT($G$58),ISTEXT($I$58)),"",IF($G$58-$I$58&lt;12,2,MIN(10,MAX(3,ROUNDUP(($G$58-$I$58)/6,0)))))),IF(OR($D$58="",$G$58=""),"",IF($D$58="Round",IF(ISTEXT($G$58),"",IF($G$58&lt;=9,6,IF($G$58&lt;=12,8,10))),IF(ISTEXT($G$58),"",IF($G$58&lt;12,2,MIN(10,MAX(3,ROUNDUP($G$58/6,0))))))))</f>
        <v/>
      </c>
      <c r="O58">
        <f>IF(AND($D$58="Flat Oval",NOT(OR($G$58="",$I$58="")),NOT(OR(ISTEXT($G$58),ISTEXT($I$58)))),IF($I$58&lt;=9,6,IF($I$58&lt;=12,8,10)),"")</f>
        <v/>
      </c>
      <c r="P58" s="473" t="inlineStr">
        <is>
          <t>Quick entry – type readings in order (row by row of the grid), down this column then the next:</t>
        </is>
      </c>
    </row>
    <row r="59" ht="13.35" customHeight="1" s="162">
      <c r="B59" s="535" t="inlineStr">
        <is>
          <t>Depth↓ Pos→ (in)</t>
        </is>
      </c>
      <c r="C59" s="414" t="n"/>
      <c r="D59" s="535">
        <f>IF($D$58="Flat Oval",IF(OR($N$58="",ISTEXT($N$58),1&gt;$N$58),"",ROUND((1-0.5)*($G$58-$I$58)/$N$58,1)),IF(ISTEXT($N$58),"",IF(OR($D$58="",$G$58="",1&gt;$N$58),"",IF($D$58="Round",IF(ISTEXT($G$58),"",ROUND(IF(1&lt;=$N$58/2,$G$58/2*(1-SQRT(($N$58-2*1+1)/$N$58)),$G$58-$G$58/2*(1-SQRT(($N$58-2*($N$58-1+1)+1)/$N$58))),1)),IF(ISTEXT($G$58),"",ROUND((1-0.5)*$G$58/$N$58,1))))))</f>
        <v/>
      </c>
      <c r="E59" s="535">
        <f>IF($D$58="Flat Oval",IF(OR($N$58="",ISTEXT($N$58),2&gt;$N$58),"",ROUND((2-0.5)*($G$58-$I$58)/$N$58,1)),IF(ISTEXT($N$58),"",IF(OR($D$58="",$G$58="",2&gt;$N$58),"",IF($D$58="Round",IF(ISTEXT($G$58),"",ROUND(IF(2&lt;=$N$58/2,$G$58/2*(1-SQRT(($N$58-2*2+1)/$N$58)),$G$58-$G$58/2*(1-SQRT(($N$58-2*($N$58-2+1)+1)/$N$58))),1)),IF(ISTEXT($G$58),"",ROUND((2-0.5)*$G$58/$N$58,1))))))</f>
        <v/>
      </c>
      <c r="F59" s="535">
        <f>IF($D$58="Flat Oval",IF(OR($N$58="",ISTEXT($N$58),3&gt;$N$58),"",ROUND((3-0.5)*($G$58-$I$58)/$N$58,1)),IF(ISTEXT($N$58),"",IF(OR($D$58="",$G$58="",3&gt;$N$58),"",IF($D$58="Round",IF(ISTEXT($G$58),"",ROUND(IF(3&lt;=$N$58/2,$G$58/2*(1-SQRT(($N$58-2*3+1)/$N$58)),$G$58-$G$58/2*(1-SQRT(($N$58-2*($N$58-3+1)+1)/$N$58))),1)),IF(ISTEXT($G$58),"",ROUND((3-0.5)*$G$58/$N$58,1))))))</f>
        <v/>
      </c>
      <c r="G59" s="535">
        <f>IF($D$58="Flat Oval",IF(OR($N$58="",ISTEXT($N$58),4&gt;$N$58),"",ROUND((4-0.5)*($G$58-$I$58)/$N$58,1)),IF(ISTEXT($N$58),"",IF(OR($D$58="",$G$58="",4&gt;$N$58),"",IF($D$58="Round",IF(ISTEXT($G$58),"",ROUND(IF(4&lt;=$N$58/2,$G$58/2*(1-SQRT(($N$58-2*4+1)/$N$58)),$G$58-$G$58/2*(1-SQRT(($N$58-2*($N$58-4+1)+1)/$N$58))),1)),IF(ISTEXT($G$58),"",ROUND((4-0.5)*$G$58/$N$58,1))))))</f>
        <v/>
      </c>
      <c r="H59" s="535">
        <f>IF($D$58="Flat Oval",IF(OR($N$58="",ISTEXT($N$58),5&gt;$N$58),"",ROUND((5-0.5)*($G$58-$I$58)/$N$58,1)),IF(ISTEXT($N$58),"",IF(OR($D$58="",$G$58="",5&gt;$N$58),"",IF($D$58="Round",IF(ISTEXT($G$58),"",ROUND(IF(5&lt;=$N$58/2,$G$58/2*(1-SQRT(($N$58-2*5+1)/$N$58)),$G$58-$G$58/2*(1-SQRT(($N$58-2*($N$58-5+1)+1)/$N$58))),1)),IF(ISTEXT($G$58),"",ROUND((5-0.5)*$G$58/$N$58,1))))))</f>
        <v/>
      </c>
      <c r="I59" s="535">
        <f>IF($D$58="Flat Oval",IF(OR($N$58="",ISTEXT($N$58),6&gt;$N$58),"",ROUND((6-0.5)*($G$58-$I$58)/$N$58,1)),IF(ISTEXT($N$58),"",IF(OR($D$58="",$G$58="",6&gt;$N$58),"",IF($D$58="Round",IF(ISTEXT($G$58),"",ROUND(IF(6&lt;=$N$58/2,$G$58/2*(1-SQRT(($N$58-2*6+1)/$N$58)),$G$58-$G$58/2*(1-SQRT(($N$58-2*($N$58-6+1)+1)/$N$58))),1)),IF(ISTEXT($G$58),"",ROUND((6-0.5)*$G$58/$N$58,1))))))</f>
        <v/>
      </c>
      <c r="J59" s="535">
        <f>IF($D$58="Flat Oval",IF(OR($N$58="",ISTEXT($N$58),7&gt;$N$58),"",ROUND((7-0.5)*($G$58-$I$58)/$N$58,1)),IF(ISTEXT($N$58),"",IF(OR($D$58="",$G$58="",7&gt;$N$58),"",IF($D$58="Round",IF(ISTEXT($G$58),"",ROUND(IF(7&lt;=$N$58/2,$G$58/2*(1-SQRT(($N$58-2*7+1)/$N$58)),$G$58-$G$58/2*(1-SQRT(($N$58-2*($N$58-7+1)+1)/$N$58))),1)),IF(ISTEXT($G$58),"",ROUND((7-0.5)*$G$58/$N$58,1))))))</f>
        <v/>
      </c>
      <c r="K59" s="535">
        <f>IF($D$58="Flat Oval",IF(OR($N$58="",ISTEXT($N$58),8&gt;$N$58),"",ROUND((8-0.5)*($G$58-$I$58)/$N$58,1)),IF(ISTEXT($N$58),"",IF(OR($D$58="",$G$58="",8&gt;$N$58),"",IF($D$58="Round",IF(ISTEXT($G$58),"",ROUND(IF(8&lt;=$N$58/2,$G$58/2*(1-SQRT(($N$58-2*8+1)/$N$58)),$G$58-$G$58/2*(1-SQRT(($N$58-2*($N$58-8+1)+1)/$N$58))),1)),IF(ISTEXT($G$58),"",ROUND((8-0.5)*$G$58/$N$58,1))))))</f>
        <v/>
      </c>
      <c r="L59" s="535">
        <f>IF($D$58="Flat Oval",IF(OR($N$58="",ISTEXT($N$58),9&gt;$N$58),"",ROUND((9-0.5)*($G$58-$I$58)/$N$58,1)),IF(ISTEXT($N$58),"",IF(OR($D$58="",$G$58="",9&gt;$N$58),"",IF($D$58="Round",IF(ISTEXT($G$58),"",ROUND(IF(9&lt;=$N$58/2,$G$58/2*(1-SQRT(($N$58-2*9+1)/$N$58)),$G$58-$G$58/2*(1-SQRT(($N$58-2*($N$58-9+1)+1)/$N$58))),1)),IF(ISTEXT($G$58),"",ROUND((9-0.5)*$G$58/$N$58,1))))))</f>
        <v/>
      </c>
      <c r="M59" s="535">
        <f>IF($D$58="Flat Oval",IF(OR($N$58="",ISTEXT($N$58),10&gt;$N$58),"",ROUND((10-0.5)*($G$58-$I$58)/$N$58,1)),IF(ISTEXT($N$58),"",IF(OR($D$58="",$G$58="",10&gt;$N$58),"",IF($D$58="Round",IF(ISTEXT($G$58),"",ROUND(IF(10&lt;=$N$58/2,$G$58/2*(1-SQRT(($N$58-2*10+1)/$N$58)),$G$58-$G$58/2*(1-SQRT(($N$58-2*($N$58-10+1)+1)/$N$58))),1)),IF(ISTEXT($G$58),"",ROUND((10-0.5)*$G$58/$N$58,1))))))</f>
        <v/>
      </c>
      <c r="N59" s="534">
        <f>IF($D$58="Flat Oval",IF(OR($G$58="",$I$58=""),"",IF(OR(ISTEXT($G$58),ISTEXT($I$58)),"",IF($I$58&lt;12,2,MIN(7,MAX(3,ROUNDUP($I$58/6,0)))))),IF(OR($D$58="",$G$58=""),"",IF($D$58="Round",2,IF($I$58="","",IF(ISTEXT($I$58),"",IF($I$58&lt;12,2,MIN(8,MAX(3,ROUNDUP($I$58/6,0)))))))))</f>
        <v/>
      </c>
      <c r="O59">
        <f>IF(OR(NOT($D$58="Flat Oval"),N($N$60)=0),"",IF(COUNT(D60:INDEX(M60:M67,$N$59))=0,"",AVERAGE(D60:INDEX(M60:M67,$N$59))))</f>
        <v/>
      </c>
      <c r="P59" s="536" t="inlineStr">
        <is>
          <t>1–10</t>
        </is>
      </c>
      <c r="Q59" s="536" t="inlineStr">
        <is>
          <t>11–20</t>
        </is>
      </c>
      <c r="R59" s="536" t="inlineStr">
        <is>
          <t>21–30</t>
        </is>
      </c>
      <c r="S59" s="536" t="inlineStr">
        <is>
          <t>31–40</t>
        </is>
      </c>
      <c r="T59" s="536" t="inlineStr">
        <is>
          <t>41–50</t>
        </is>
      </c>
      <c r="U59" s="536" t="inlineStr">
        <is>
          <t>51–60</t>
        </is>
      </c>
      <c r="V59" s="536" t="inlineStr">
        <is>
          <t>61–70</t>
        </is>
      </c>
      <c r="W59" s="536" t="inlineStr">
        <is>
          <t>71–80</t>
        </is>
      </c>
    </row>
    <row r="60" ht="13.35" customHeight="1" s="162">
      <c r="B60" s="537">
        <f>IF($D$58="Flat Oval",IF(OR($N$59="",ISTEXT($N$59)),"",IF(1&lt;=$N$59,ROUND((1-0.5)*$I$58/$N$59,1),IF(1=$N$59+1,"Ends",""))),IF(OR($D$58="",$G$58=""),"",IF($D$58="Round",IF(1=1,"Axis 1 (0°)",IF(1=2,"Axis 2 (90°)","")),IF(ISTEXT($N$59),"",IF(1&gt;$N$59,"",IF(ISTEXT($I$58),"",ROUND((1-0.5)*$I$58/$N$59,1)))))))</f>
        <v/>
      </c>
      <c r="C60" s="538" t="n"/>
      <c r="D60" s="539">
        <f>IF($D$58="Flat Oval",IF(OR($N$60="",ISTEXT($N$58),ISTEXT($N$59)),"",IF(1&lt;=$N$59,IF(1&gt;$N$58,"",IF(((1-1)*$N$58+1)&gt;80,"",IF(INDEX($P$60:$W$69,MOD(((1-1)*$N$58+1)-1,10)+1,INT((((1-1)*$N$58+1)-1)/10)+1)="","",INDEX($P$60:$W$69,MOD(((1-1)*$N$58+1)-1,10)+1,INT((((1-1)*$N$58+1)-1)/10)+1)))),IF(AND(1=$N$59+1,1&lt;=$O$58),IF(($N$58*$N$59+1)&gt;80,"",IF(INDEX($P$60:$W$69,MOD(($N$58*$N$59+1)-1,10)+1,INT((($N$58*$N$59+1)-1)/10)+1)="","",INDEX($P$60:$W$69,MOD(($N$58*$N$59+1)-1,10)+1,INT((($N$58*$N$59+1)-1)/10)+1))),""))),IF($N$60="","",IF(OR(ISTEXT($N$58),ISTEXT($N$59),ISTEXT($N$60)),"",IF(OR(1&gt;$N$58,1&gt;$N$59,((1-1)*$N$58+1)&gt;$N$60),"",IF(INDEX($P$60:$W$69,MOD(((1-1)*$N$58+1)-1,10)+1,INT((((1-1)*$N$58+1)-1)/10)+1)="","",INDEX($P$60:$W$69,MOD(((1-1)*$N$58+1)-1,10)+1,INT((((1-1)*$N$58+1)-1)/10)+1))))))</f>
        <v/>
      </c>
      <c r="E60" s="539">
        <f>IF($D$58="Flat Oval",IF(OR($N$60="",ISTEXT($N$58),ISTEXT($N$59)),"",IF(1&lt;=$N$59,IF(2&gt;$N$58,"",IF(((1-1)*$N$58+2)&gt;80,"",IF(INDEX($P$60:$W$69,MOD(((1-1)*$N$58+2)-1,10)+1,INT((((1-1)*$N$58+2)-1)/10)+1)="","",INDEX($P$60:$W$69,MOD(((1-1)*$N$58+2)-1,10)+1,INT((((1-1)*$N$58+2)-1)/10)+1)))),IF(AND(1=$N$59+1,2&lt;=$O$58),IF(($N$58*$N$59+2)&gt;80,"",IF(INDEX($P$60:$W$69,MOD(($N$58*$N$59+2)-1,10)+1,INT((($N$58*$N$59+2)-1)/10)+1)="","",INDEX($P$60:$W$69,MOD(($N$58*$N$59+2)-1,10)+1,INT((($N$58*$N$59+2)-1)/10)+1))),""))),IF($N$60="","",IF(OR(ISTEXT($N$58),ISTEXT($N$59),ISTEXT($N$60)),"",IF(OR(2&gt;$N$58,1&gt;$N$59,((1-1)*$N$58+2)&gt;$N$60),"",IF(INDEX($P$60:$W$69,MOD(((1-1)*$N$58+2)-1,10)+1,INT((((1-1)*$N$58+2)-1)/10)+1)="","",INDEX($P$60:$W$69,MOD(((1-1)*$N$58+2)-1,10)+1,INT((((1-1)*$N$58+2)-1)/10)+1))))))</f>
        <v/>
      </c>
      <c r="F60" s="539">
        <f>IF($D$58="Flat Oval",IF(OR($N$60="",ISTEXT($N$58),ISTEXT($N$59)),"",IF(1&lt;=$N$59,IF(3&gt;$N$58,"",IF(((1-1)*$N$58+3)&gt;80,"",IF(INDEX($P$60:$W$69,MOD(((1-1)*$N$58+3)-1,10)+1,INT((((1-1)*$N$58+3)-1)/10)+1)="","",INDEX($P$60:$W$69,MOD(((1-1)*$N$58+3)-1,10)+1,INT((((1-1)*$N$58+3)-1)/10)+1)))),IF(AND(1=$N$59+1,3&lt;=$O$58),IF(($N$58*$N$59+3)&gt;80,"",IF(INDEX($P$60:$W$69,MOD(($N$58*$N$59+3)-1,10)+1,INT((($N$58*$N$59+3)-1)/10)+1)="","",INDEX($P$60:$W$69,MOD(($N$58*$N$59+3)-1,10)+1,INT((($N$58*$N$59+3)-1)/10)+1))),""))),IF($N$60="","",IF(OR(ISTEXT($N$58),ISTEXT($N$59),ISTEXT($N$60)),"",IF(OR(3&gt;$N$58,1&gt;$N$59,((1-1)*$N$58+3)&gt;$N$60),"",IF(INDEX($P$60:$W$69,MOD(((1-1)*$N$58+3)-1,10)+1,INT((((1-1)*$N$58+3)-1)/10)+1)="","",INDEX($P$60:$W$69,MOD(((1-1)*$N$58+3)-1,10)+1,INT((((1-1)*$N$58+3)-1)/10)+1))))))</f>
        <v/>
      </c>
      <c r="G60" s="539">
        <f>IF($D$58="Flat Oval",IF(OR($N$60="",ISTEXT($N$58),ISTEXT($N$59)),"",IF(1&lt;=$N$59,IF(4&gt;$N$58,"",IF(((1-1)*$N$58+4)&gt;80,"",IF(INDEX($P$60:$W$69,MOD(((1-1)*$N$58+4)-1,10)+1,INT((((1-1)*$N$58+4)-1)/10)+1)="","",INDEX($P$60:$W$69,MOD(((1-1)*$N$58+4)-1,10)+1,INT((((1-1)*$N$58+4)-1)/10)+1)))),IF(AND(1=$N$59+1,4&lt;=$O$58),IF(($N$58*$N$59+4)&gt;80,"",IF(INDEX($P$60:$W$69,MOD(($N$58*$N$59+4)-1,10)+1,INT((($N$58*$N$59+4)-1)/10)+1)="","",INDEX($P$60:$W$69,MOD(($N$58*$N$59+4)-1,10)+1,INT((($N$58*$N$59+4)-1)/10)+1))),""))),IF($N$60="","",IF(OR(ISTEXT($N$58),ISTEXT($N$59),ISTEXT($N$60)),"",IF(OR(4&gt;$N$58,1&gt;$N$59,((1-1)*$N$58+4)&gt;$N$60),"",IF(INDEX($P$60:$W$69,MOD(((1-1)*$N$58+4)-1,10)+1,INT((((1-1)*$N$58+4)-1)/10)+1)="","",INDEX($P$60:$W$69,MOD(((1-1)*$N$58+4)-1,10)+1,INT((((1-1)*$N$58+4)-1)/10)+1))))))</f>
        <v/>
      </c>
      <c r="H60" s="539">
        <f>IF($D$58="Flat Oval",IF(OR($N$60="",ISTEXT($N$58),ISTEXT($N$59)),"",IF(1&lt;=$N$59,IF(5&gt;$N$58,"",IF(((1-1)*$N$58+5)&gt;80,"",IF(INDEX($P$60:$W$69,MOD(((1-1)*$N$58+5)-1,10)+1,INT((((1-1)*$N$58+5)-1)/10)+1)="","",INDEX($P$60:$W$69,MOD(((1-1)*$N$58+5)-1,10)+1,INT((((1-1)*$N$58+5)-1)/10)+1)))),IF(AND(1=$N$59+1,5&lt;=$O$58),IF(($N$58*$N$59+5)&gt;80,"",IF(INDEX($P$60:$W$69,MOD(($N$58*$N$59+5)-1,10)+1,INT((($N$58*$N$59+5)-1)/10)+1)="","",INDEX($P$60:$W$69,MOD(($N$58*$N$59+5)-1,10)+1,INT((($N$58*$N$59+5)-1)/10)+1))),""))),IF($N$60="","",IF(OR(ISTEXT($N$58),ISTEXT($N$59),ISTEXT($N$60)),"",IF(OR(5&gt;$N$58,1&gt;$N$59,((1-1)*$N$58+5)&gt;$N$60),"",IF(INDEX($P$60:$W$69,MOD(((1-1)*$N$58+5)-1,10)+1,INT((((1-1)*$N$58+5)-1)/10)+1)="","",INDEX($P$60:$W$69,MOD(((1-1)*$N$58+5)-1,10)+1,INT((((1-1)*$N$58+5)-1)/10)+1))))))</f>
        <v/>
      </c>
      <c r="I60" s="539">
        <f>IF($D$58="Flat Oval",IF(OR($N$60="",ISTEXT($N$58),ISTEXT($N$59)),"",IF(1&lt;=$N$59,IF(6&gt;$N$58,"",IF(((1-1)*$N$58+6)&gt;80,"",IF(INDEX($P$60:$W$69,MOD(((1-1)*$N$58+6)-1,10)+1,INT((((1-1)*$N$58+6)-1)/10)+1)="","",INDEX($P$60:$W$69,MOD(((1-1)*$N$58+6)-1,10)+1,INT((((1-1)*$N$58+6)-1)/10)+1)))),IF(AND(1=$N$59+1,6&lt;=$O$58),IF(($N$58*$N$59+6)&gt;80,"",IF(INDEX($P$60:$W$69,MOD(($N$58*$N$59+6)-1,10)+1,INT((($N$58*$N$59+6)-1)/10)+1)="","",INDEX($P$60:$W$69,MOD(($N$58*$N$59+6)-1,10)+1,INT((($N$58*$N$59+6)-1)/10)+1))),""))),IF($N$60="","",IF(OR(ISTEXT($N$58),ISTEXT($N$59),ISTEXT($N$60)),"",IF(OR(6&gt;$N$58,1&gt;$N$59,((1-1)*$N$58+6)&gt;$N$60),"",IF(INDEX($P$60:$W$69,MOD(((1-1)*$N$58+6)-1,10)+1,INT((((1-1)*$N$58+6)-1)/10)+1)="","",INDEX($P$60:$W$69,MOD(((1-1)*$N$58+6)-1,10)+1,INT((((1-1)*$N$58+6)-1)/10)+1))))))</f>
        <v/>
      </c>
      <c r="J60" s="539">
        <f>IF($D$58="Flat Oval",IF(OR($N$60="",ISTEXT($N$58),ISTEXT($N$59)),"",IF(1&lt;=$N$59,IF(7&gt;$N$58,"",IF(((1-1)*$N$58+7)&gt;80,"",IF(INDEX($P$60:$W$69,MOD(((1-1)*$N$58+7)-1,10)+1,INT((((1-1)*$N$58+7)-1)/10)+1)="","",INDEX($P$60:$W$69,MOD(((1-1)*$N$58+7)-1,10)+1,INT((((1-1)*$N$58+7)-1)/10)+1)))),IF(AND(1=$N$59+1,7&lt;=$O$58),IF(($N$58*$N$59+7)&gt;80,"",IF(INDEX($P$60:$W$69,MOD(($N$58*$N$59+7)-1,10)+1,INT((($N$58*$N$59+7)-1)/10)+1)="","",INDEX($P$60:$W$69,MOD(($N$58*$N$59+7)-1,10)+1,INT((($N$58*$N$59+7)-1)/10)+1))),""))),IF($N$60="","",IF(OR(ISTEXT($N$58),ISTEXT($N$59),ISTEXT($N$60)),"",IF(OR(7&gt;$N$58,1&gt;$N$59,((1-1)*$N$58+7)&gt;$N$60),"",IF(INDEX($P$60:$W$69,MOD(((1-1)*$N$58+7)-1,10)+1,INT((((1-1)*$N$58+7)-1)/10)+1)="","",INDEX($P$60:$W$69,MOD(((1-1)*$N$58+7)-1,10)+1,INT((((1-1)*$N$58+7)-1)/10)+1))))))</f>
        <v/>
      </c>
      <c r="K60" s="539">
        <f>IF($D$58="Flat Oval",IF(OR($N$60="",ISTEXT($N$58),ISTEXT($N$59)),"",IF(1&lt;=$N$59,IF(8&gt;$N$58,"",IF(((1-1)*$N$58+8)&gt;80,"",IF(INDEX($P$60:$W$69,MOD(((1-1)*$N$58+8)-1,10)+1,INT((((1-1)*$N$58+8)-1)/10)+1)="","",INDEX($P$60:$W$69,MOD(((1-1)*$N$58+8)-1,10)+1,INT((((1-1)*$N$58+8)-1)/10)+1)))),IF(AND(1=$N$59+1,8&lt;=$O$58),IF(($N$58*$N$59+8)&gt;80,"",IF(INDEX($P$60:$W$69,MOD(($N$58*$N$59+8)-1,10)+1,INT((($N$58*$N$59+8)-1)/10)+1)="","",INDEX($P$60:$W$69,MOD(($N$58*$N$59+8)-1,10)+1,INT((($N$58*$N$59+8)-1)/10)+1))),""))),IF($N$60="","",IF(OR(ISTEXT($N$58),ISTEXT($N$59),ISTEXT($N$60)),"",IF(OR(8&gt;$N$58,1&gt;$N$59,((1-1)*$N$58+8)&gt;$N$60),"",IF(INDEX($P$60:$W$69,MOD(((1-1)*$N$58+8)-1,10)+1,INT((((1-1)*$N$58+8)-1)/10)+1)="","",INDEX($P$60:$W$69,MOD(((1-1)*$N$58+8)-1,10)+1,INT((((1-1)*$N$58+8)-1)/10)+1))))))</f>
        <v/>
      </c>
      <c r="L60" s="539">
        <f>IF($D$58="Flat Oval",IF(OR($N$60="",ISTEXT($N$58),ISTEXT($N$59)),"",IF(1&lt;=$N$59,IF(9&gt;$N$58,"",IF(((1-1)*$N$58+9)&gt;80,"",IF(INDEX($P$60:$W$69,MOD(((1-1)*$N$58+9)-1,10)+1,INT((((1-1)*$N$58+9)-1)/10)+1)="","",INDEX($P$60:$W$69,MOD(((1-1)*$N$58+9)-1,10)+1,INT((((1-1)*$N$58+9)-1)/10)+1)))),IF(AND(1=$N$59+1,9&lt;=$O$58),IF(($N$58*$N$59+9)&gt;80,"",IF(INDEX($P$60:$W$69,MOD(($N$58*$N$59+9)-1,10)+1,INT((($N$58*$N$59+9)-1)/10)+1)="","",INDEX($P$60:$W$69,MOD(($N$58*$N$59+9)-1,10)+1,INT((($N$58*$N$59+9)-1)/10)+1))),""))),IF($N$60="","",IF(OR(ISTEXT($N$58),ISTEXT($N$59),ISTEXT($N$60)),"",IF(OR(9&gt;$N$58,1&gt;$N$59,((1-1)*$N$58+9)&gt;$N$60),"",IF(INDEX($P$60:$W$69,MOD(((1-1)*$N$58+9)-1,10)+1,INT((((1-1)*$N$58+9)-1)/10)+1)="","",INDEX($P$60:$W$69,MOD(((1-1)*$N$58+9)-1,10)+1,INT((((1-1)*$N$58+9)-1)/10)+1))))))</f>
        <v/>
      </c>
      <c r="M60" s="539">
        <f>IF($D$58="Flat Oval",IF(OR($N$60="",ISTEXT($N$58),ISTEXT($N$59)),"",IF(1&lt;=$N$59,IF(10&gt;$N$58,"",IF(((1-1)*$N$58+10)&gt;80,"",IF(INDEX($P$60:$W$69,MOD(((1-1)*$N$58+10)-1,10)+1,INT((((1-1)*$N$58+10)-1)/10)+1)="","",INDEX($P$60:$W$69,MOD(((1-1)*$N$58+10)-1,10)+1,INT((((1-1)*$N$58+10)-1)/10)+1)))),IF(AND(1=$N$59+1,10&lt;=$O$58),IF(($N$58*$N$59+10)&gt;80,"",IF(INDEX($P$60:$W$69,MOD(($N$58*$N$59+10)-1,10)+1,INT((($N$58*$N$59+10)-1)/10)+1)="","",INDEX($P$60:$W$69,MOD(($N$58*$N$59+10)-1,10)+1,INT((($N$58*$N$59+10)-1)/10)+1))),""))),IF($N$60="","",IF(OR(ISTEXT($N$58),ISTEXT($N$59),ISTEXT($N$60)),"",IF(OR(10&gt;$N$58,1&gt;$N$59,((1-1)*$N$58+10)&gt;$N$60),"",IF(INDEX($P$60:$W$69,MOD(((1-1)*$N$58+10)-1,10)+1,INT((((1-1)*$N$58+10)-1)/10)+1)="","",INDEX($P$60:$W$69,MOD(((1-1)*$N$58+10)-1,10)+1,INT((((1-1)*$N$58+10)-1)/10)+1))))))</f>
        <v/>
      </c>
      <c r="N60" s="534">
        <f>IF($D$58="Flat Oval",IF(OR($N$58="",$N$59="",$O$58=""),"",$N$58*$N$59+$O$58),IF(OR(N58="",N59=""),"",IF(OR(ISTEXT(N58),ISTEXT(N59)),"",N58*N59)))</f>
        <v/>
      </c>
      <c r="O60">
        <f>IF(OR(NOT($D$58="Flat Oval"),N($N$60)=0),"",IF(COUNT(INDEX(D60:D67,$N$59+1):INDEX(M60:M67,$N$59+1))=0,"",AVERAGE(INDEX(D60:D67,$N$59+1):INDEX(M60:M67,$N$59+1))))</f>
        <v/>
      </c>
      <c r="P60" s="540" t="n"/>
      <c r="Q60" s="540" t="n"/>
      <c r="R60" s="540" t="n"/>
      <c r="S60" s="540" t="n"/>
      <c r="T60" s="540" t="n"/>
      <c r="U60" s="540" t="n"/>
      <c r="V60" s="540" t="n"/>
      <c r="W60" s="540" t="n"/>
    </row>
    <row r="61" ht="13.35" customHeight="1" s="162">
      <c r="B61" s="537">
        <f>IF($D$58="Flat Oval",IF(OR($N$59="",ISTEXT($N$59)),"",IF(2&lt;=$N$59,ROUND((2-0.5)*$I$58/$N$59,1),IF(2=$N$59+1,"Ends",""))),IF(OR($D$58="",$G$58=""),"",IF($D$58="Round",IF(2=1,"Axis 1 (0°)",IF(2=2,"Axis 2 (90°)","")),IF(ISTEXT($N$59),"",IF(2&gt;$N$59,"",IF(ISTEXT($I$58),"",ROUND((2-0.5)*$I$58/$N$59,1)))))))</f>
        <v/>
      </c>
      <c r="C61" s="538" t="n"/>
      <c r="D61" s="539">
        <f>IF($D$58="Flat Oval",IF(OR($N$60="",ISTEXT($N$58),ISTEXT($N$59)),"",IF(2&lt;=$N$59,IF(1&gt;$N$58,"",IF(((2-1)*$N$58+1)&gt;80,"",IF(INDEX($P$60:$W$69,MOD(((2-1)*$N$58+1)-1,10)+1,INT((((2-1)*$N$58+1)-1)/10)+1)="","",INDEX($P$60:$W$69,MOD(((2-1)*$N$58+1)-1,10)+1,INT((((2-1)*$N$58+1)-1)/10)+1)))),IF(AND(2=$N$59+1,1&lt;=$O$58),IF(($N$58*$N$59+1)&gt;80,"",IF(INDEX($P$60:$W$69,MOD(($N$58*$N$59+1)-1,10)+1,INT((($N$58*$N$59+1)-1)/10)+1)="","",INDEX($P$60:$W$69,MOD(($N$58*$N$59+1)-1,10)+1,INT((($N$58*$N$59+1)-1)/10)+1))),""))),IF($N$60="","",IF(OR(ISTEXT($N$58),ISTEXT($N$59),ISTEXT($N$60)),"",IF(OR(1&gt;$N$58,2&gt;$N$59,((2-1)*$N$58+1)&gt;$N$60),"",IF(INDEX($P$60:$W$69,MOD(((2-1)*$N$58+1)-1,10)+1,INT((((2-1)*$N$58+1)-1)/10)+1)="","",INDEX($P$60:$W$69,MOD(((2-1)*$N$58+1)-1,10)+1,INT((((2-1)*$N$58+1)-1)/10)+1))))))</f>
        <v/>
      </c>
      <c r="E61" s="539">
        <f>IF($D$58="Flat Oval",IF(OR($N$60="",ISTEXT($N$58),ISTEXT($N$59)),"",IF(2&lt;=$N$59,IF(2&gt;$N$58,"",IF(((2-1)*$N$58+2)&gt;80,"",IF(INDEX($P$60:$W$69,MOD(((2-1)*$N$58+2)-1,10)+1,INT((((2-1)*$N$58+2)-1)/10)+1)="","",INDEX($P$60:$W$69,MOD(((2-1)*$N$58+2)-1,10)+1,INT((((2-1)*$N$58+2)-1)/10)+1)))),IF(AND(2=$N$59+1,2&lt;=$O$58),IF(($N$58*$N$59+2)&gt;80,"",IF(INDEX($P$60:$W$69,MOD(($N$58*$N$59+2)-1,10)+1,INT((($N$58*$N$59+2)-1)/10)+1)="","",INDEX($P$60:$W$69,MOD(($N$58*$N$59+2)-1,10)+1,INT((($N$58*$N$59+2)-1)/10)+1))),""))),IF($N$60="","",IF(OR(ISTEXT($N$58),ISTEXT($N$59),ISTEXT($N$60)),"",IF(OR(2&gt;$N$58,2&gt;$N$59,((2-1)*$N$58+2)&gt;$N$60),"",IF(INDEX($P$60:$W$69,MOD(((2-1)*$N$58+2)-1,10)+1,INT((((2-1)*$N$58+2)-1)/10)+1)="","",INDEX($P$60:$W$69,MOD(((2-1)*$N$58+2)-1,10)+1,INT((((2-1)*$N$58+2)-1)/10)+1))))))</f>
        <v/>
      </c>
      <c r="F61" s="539">
        <f>IF($D$58="Flat Oval",IF(OR($N$60="",ISTEXT($N$58),ISTEXT($N$59)),"",IF(2&lt;=$N$59,IF(3&gt;$N$58,"",IF(((2-1)*$N$58+3)&gt;80,"",IF(INDEX($P$60:$W$69,MOD(((2-1)*$N$58+3)-1,10)+1,INT((((2-1)*$N$58+3)-1)/10)+1)="","",INDEX($P$60:$W$69,MOD(((2-1)*$N$58+3)-1,10)+1,INT((((2-1)*$N$58+3)-1)/10)+1)))),IF(AND(2=$N$59+1,3&lt;=$O$58),IF(($N$58*$N$59+3)&gt;80,"",IF(INDEX($P$60:$W$69,MOD(($N$58*$N$59+3)-1,10)+1,INT((($N$58*$N$59+3)-1)/10)+1)="","",INDEX($P$60:$W$69,MOD(($N$58*$N$59+3)-1,10)+1,INT((($N$58*$N$59+3)-1)/10)+1))),""))),IF($N$60="","",IF(OR(ISTEXT($N$58),ISTEXT($N$59),ISTEXT($N$60)),"",IF(OR(3&gt;$N$58,2&gt;$N$59,((2-1)*$N$58+3)&gt;$N$60),"",IF(INDEX($P$60:$W$69,MOD(((2-1)*$N$58+3)-1,10)+1,INT((((2-1)*$N$58+3)-1)/10)+1)="","",INDEX($P$60:$W$69,MOD(((2-1)*$N$58+3)-1,10)+1,INT((((2-1)*$N$58+3)-1)/10)+1))))))</f>
        <v/>
      </c>
      <c r="G61" s="539">
        <f>IF($D$58="Flat Oval",IF(OR($N$60="",ISTEXT($N$58),ISTEXT($N$59)),"",IF(2&lt;=$N$59,IF(4&gt;$N$58,"",IF(((2-1)*$N$58+4)&gt;80,"",IF(INDEX($P$60:$W$69,MOD(((2-1)*$N$58+4)-1,10)+1,INT((((2-1)*$N$58+4)-1)/10)+1)="","",INDEX($P$60:$W$69,MOD(((2-1)*$N$58+4)-1,10)+1,INT((((2-1)*$N$58+4)-1)/10)+1)))),IF(AND(2=$N$59+1,4&lt;=$O$58),IF(($N$58*$N$59+4)&gt;80,"",IF(INDEX($P$60:$W$69,MOD(($N$58*$N$59+4)-1,10)+1,INT((($N$58*$N$59+4)-1)/10)+1)="","",INDEX($P$60:$W$69,MOD(($N$58*$N$59+4)-1,10)+1,INT((($N$58*$N$59+4)-1)/10)+1))),""))),IF($N$60="","",IF(OR(ISTEXT($N$58),ISTEXT($N$59),ISTEXT($N$60)),"",IF(OR(4&gt;$N$58,2&gt;$N$59,((2-1)*$N$58+4)&gt;$N$60),"",IF(INDEX($P$60:$W$69,MOD(((2-1)*$N$58+4)-1,10)+1,INT((((2-1)*$N$58+4)-1)/10)+1)="","",INDEX($P$60:$W$69,MOD(((2-1)*$N$58+4)-1,10)+1,INT((((2-1)*$N$58+4)-1)/10)+1))))))</f>
        <v/>
      </c>
      <c r="H61" s="539">
        <f>IF($D$58="Flat Oval",IF(OR($N$60="",ISTEXT($N$58),ISTEXT($N$59)),"",IF(2&lt;=$N$59,IF(5&gt;$N$58,"",IF(((2-1)*$N$58+5)&gt;80,"",IF(INDEX($P$60:$W$69,MOD(((2-1)*$N$58+5)-1,10)+1,INT((((2-1)*$N$58+5)-1)/10)+1)="","",INDEX($P$60:$W$69,MOD(((2-1)*$N$58+5)-1,10)+1,INT((((2-1)*$N$58+5)-1)/10)+1)))),IF(AND(2=$N$59+1,5&lt;=$O$58),IF(($N$58*$N$59+5)&gt;80,"",IF(INDEX($P$60:$W$69,MOD(($N$58*$N$59+5)-1,10)+1,INT((($N$58*$N$59+5)-1)/10)+1)="","",INDEX($P$60:$W$69,MOD(($N$58*$N$59+5)-1,10)+1,INT((($N$58*$N$59+5)-1)/10)+1))),""))),IF($N$60="","",IF(OR(ISTEXT($N$58),ISTEXT($N$59),ISTEXT($N$60)),"",IF(OR(5&gt;$N$58,2&gt;$N$59,((2-1)*$N$58+5)&gt;$N$60),"",IF(INDEX($P$60:$W$69,MOD(((2-1)*$N$58+5)-1,10)+1,INT((((2-1)*$N$58+5)-1)/10)+1)="","",INDEX($P$60:$W$69,MOD(((2-1)*$N$58+5)-1,10)+1,INT((((2-1)*$N$58+5)-1)/10)+1))))))</f>
        <v/>
      </c>
      <c r="I61" s="539">
        <f>IF($D$58="Flat Oval",IF(OR($N$60="",ISTEXT($N$58),ISTEXT($N$59)),"",IF(2&lt;=$N$59,IF(6&gt;$N$58,"",IF(((2-1)*$N$58+6)&gt;80,"",IF(INDEX($P$60:$W$69,MOD(((2-1)*$N$58+6)-1,10)+1,INT((((2-1)*$N$58+6)-1)/10)+1)="","",INDEX($P$60:$W$69,MOD(((2-1)*$N$58+6)-1,10)+1,INT((((2-1)*$N$58+6)-1)/10)+1)))),IF(AND(2=$N$59+1,6&lt;=$O$58),IF(($N$58*$N$59+6)&gt;80,"",IF(INDEX($P$60:$W$69,MOD(($N$58*$N$59+6)-1,10)+1,INT((($N$58*$N$59+6)-1)/10)+1)="","",INDEX($P$60:$W$69,MOD(($N$58*$N$59+6)-1,10)+1,INT((($N$58*$N$59+6)-1)/10)+1))),""))),IF($N$60="","",IF(OR(ISTEXT($N$58),ISTEXT($N$59),ISTEXT($N$60)),"",IF(OR(6&gt;$N$58,2&gt;$N$59,((2-1)*$N$58+6)&gt;$N$60),"",IF(INDEX($P$60:$W$69,MOD(((2-1)*$N$58+6)-1,10)+1,INT((((2-1)*$N$58+6)-1)/10)+1)="","",INDEX($P$60:$W$69,MOD(((2-1)*$N$58+6)-1,10)+1,INT((((2-1)*$N$58+6)-1)/10)+1))))))</f>
        <v/>
      </c>
      <c r="J61" s="539">
        <f>IF($D$58="Flat Oval",IF(OR($N$60="",ISTEXT($N$58),ISTEXT($N$59)),"",IF(2&lt;=$N$59,IF(7&gt;$N$58,"",IF(((2-1)*$N$58+7)&gt;80,"",IF(INDEX($P$60:$W$69,MOD(((2-1)*$N$58+7)-1,10)+1,INT((((2-1)*$N$58+7)-1)/10)+1)="","",INDEX($P$60:$W$69,MOD(((2-1)*$N$58+7)-1,10)+1,INT((((2-1)*$N$58+7)-1)/10)+1)))),IF(AND(2=$N$59+1,7&lt;=$O$58),IF(($N$58*$N$59+7)&gt;80,"",IF(INDEX($P$60:$W$69,MOD(($N$58*$N$59+7)-1,10)+1,INT((($N$58*$N$59+7)-1)/10)+1)="","",INDEX($P$60:$W$69,MOD(($N$58*$N$59+7)-1,10)+1,INT((($N$58*$N$59+7)-1)/10)+1))),""))),IF($N$60="","",IF(OR(ISTEXT($N$58),ISTEXT($N$59),ISTEXT($N$60)),"",IF(OR(7&gt;$N$58,2&gt;$N$59,((2-1)*$N$58+7)&gt;$N$60),"",IF(INDEX($P$60:$W$69,MOD(((2-1)*$N$58+7)-1,10)+1,INT((((2-1)*$N$58+7)-1)/10)+1)="","",INDEX($P$60:$W$69,MOD(((2-1)*$N$58+7)-1,10)+1,INT((((2-1)*$N$58+7)-1)/10)+1))))))</f>
        <v/>
      </c>
      <c r="K61" s="539">
        <f>IF($D$58="Flat Oval",IF(OR($N$60="",ISTEXT($N$58),ISTEXT($N$59)),"",IF(2&lt;=$N$59,IF(8&gt;$N$58,"",IF(((2-1)*$N$58+8)&gt;80,"",IF(INDEX($P$60:$W$69,MOD(((2-1)*$N$58+8)-1,10)+1,INT((((2-1)*$N$58+8)-1)/10)+1)="","",INDEX($P$60:$W$69,MOD(((2-1)*$N$58+8)-1,10)+1,INT((((2-1)*$N$58+8)-1)/10)+1)))),IF(AND(2=$N$59+1,8&lt;=$O$58),IF(($N$58*$N$59+8)&gt;80,"",IF(INDEX($P$60:$W$69,MOD(($N$58*$N$59+8)-1,10)+1,INT((($N$58*$N$59+8)-1)/10)+1)="","",INDEX($P$60:$W$69,MOD(($N$58*$N$59+8)-1,10)+1,INT((($N$58*$N$59+8)-1)/10)+1))),""))),IF($N$60="","",IF(OR(ISTEXT($N$58),ISTEXT($N$59),ISTEXT($N$60)),"",IF(OR(8&gt;$N$58,2&gt;$N$59,((2-1)*$N$58+8)&gt;$N$60),"",IF(INDEX($P$60:$W$69,MOD(((2-1)*$N$58+8)-1,10)+1,INT((((2-1)*$N$58+8)-1)/10)+1)="","",INDEX($P$60:$W$69,MOD(((2-1)*$N$58+8)-1,10)+1,INT((((2-1)*$N$58+8)-1)/10)+1))))))</f>
        <v/>
      </c>
      <c r="L61" s="539">
        <f>IF($D$58="Flat Oval",IF(OR($N$60="",ISTEXT($N$58),ISTEXT($N$59)),"",IF(2&lt;=$N$59,IF(9&gt;$N$58,"",IF(((2-1)*$N$58+9)&gt;80,"",IF(INDEX($P$60:$W$69,MOD(((2-1)*$N$58+9)-1,10)+1,INT((((2-1)*$N$58+9)-1)/10)+1)="","",INDEX($P$60:$W$69,MOD(((2-1)*$N$58+9)-1,10)+1,INT((((2-1)*$N$58+9)-1)/10)+1)))),IF(AND(2=$N$59+1,9&lt;=$O$58),IF(($N$58*$N$59+9)&gt;80,"",IF(INDEX($P$60:$W$69,MOD(($N$58*$N$59+9)-1,10)+1,INT((($N$58*$N$59+9)-1)/10)+1)="","",INDEX($P$60:$W$69,MOD(($N$58*$N$59+9)-1,10)+1,INT((($N$58*$N$59+9)-1)/10)+1))),""))),IF($N$60="","",IF(OR(ISTEXT($N$58),ISTEXT($N$59),ISTEXT($N$60)),"",IF(OR(9&gt;$N$58,2&gt;$N$59,((2-1)*$N$58+9)&gt;$N$60),"",IF(INDEX($P$60:$W$69,MOD(((2-1)*$N$58+9)-1,10)+1,INT((((2-1)*$N$58+9)-1)/10)+1)="","",INDEX($P$60:$W$69,MOD(((2-1)*$N$58+9)-1,10)+1,INT((((2-1)*$N$58+9)-1)/10)+1))))))</f>
        <v/>
      </c>
      <c r="M61" s="539">
        <f>IF($D$58="Flat Oval",IF(OR($N$60="",ISTEXT($N$58),ISTEXT($N$59)),"",IF(2&lt;=$N$59,IF(10&gt;$N$58,"",IF(((2-1)*$N$58+10)&gt;80,"",IF(INDEX($P$60:$W$69,MOD(((2-1)*$N$58+10)-1,10)+1,INT((((2-1)*$N$58+10)-1)/10)+1)="","",INDEX($P$60:$W$69,MOD(((2-1)*$N$58+10)-1,10)+1,INT((((2-1)*$N$58+10)-1)/10)+1)))),IF(AND(2=$N$59+1,10&lt;=$O$58),IF(($N$58*$N$59+10)&gt;80,"",IF(INDEX($P$60:$W$69,MOD(($N$58*$N$59+10)-1,10)+1,INT((($N$58*$N$59+10)-1)/10)+1)="","",INDEX($P$60:$W$69,MOD(($N$58*$N$59+10)-1,10)+1,INT((($N$58*$N$59+10)-1)/10)+1))),""))),IF($N$60="","",IF(OR(ISTEXT($N$58),ISTEXT($N$59),ISTEXT($N$60)),"",IF(OR(10&gt;$N$58,2&gt;$N$59,((2-1)*$N$58+10)&gt;$N$60),"",IF(INDEX($P$60:$W$69,MOD(((2-1)*$N$58+10)-1,10)+1,INT((((2-1)*$N$58+10)-1)/10)+1)="","",INDEX($P$60:$W$69,MOD(((2-1)*$N$58+10)-1,10)+1,INT((((2-1)*$N$58+10)-1)/10)+1))))))</f>
        <v/>
      </c>
      <c r="O61">
        <f>IF(AND($D$58="Flat Oval",NOT(OR($G$58="",$I$58="")),NOT(OR(ISTEXT($G$58),ISTEXT($I$58)))),(($G$58-2*N($K$58))-($I$58-2*N($K$58)))*($I$58-2*N($K$58))/144,"")</f>
        <v/>
      </c>
      <c r="P61" s="540" t="n"/>
      <c r="Q61" s="540" t="n"/>
      <c r="R61" s="540" t="n"/>
      <c r="S61" s="540" t="n"/>
      <c r="T61" s="540" t="n"/>
      <c r="U61" s="540" t="n"/>
      <c r="V61" s="540" t="n"/>
      <c r="W61" s="540" t="n"/>
    </row>
    <row r="62" ht="13.35" customHeight="1" s="162">
      <c r="B62" s="537">
        <f>IF($D$58="Flat Oval",IF(OR($N$59="",ISTEXT($N$59)),"",IF(3&lt;=$N$59,ROUND((3-0.5)*$I$58/$N$59,1),IF(3=$N$59+1,"Ends",""))),IF(OR($D$58="",$G$58=""),"",IF($D$58="Round",IF(3=1,"Axis 1 (0°)",IF(3=2,"Axis 2 (90°)","")),IF(ISTEXT($N$59),"",IF(3&gt;$N$59,"",IF(ISTEXT($I$58),"",ROUND((3-0.5)*$I$58/$N$59,1)))))))</f>
        <v/>
      </c>
      <c r="C62" s="538" t="n"/>
      <c r="D62" s="539">
        <f>IF($D$58="Flat Oval",IF(OR($N$60="",ISTEXT($N$58),ISTEXT($N$59)),"",IF(3&lt;=$N$59,IF(1&gt;$N$58,"",IF(((3-1)*$N$58+1)&gt;80,"",IF(INDEX($P$60:$W$69,MOD(((3-1)*$N$58+1)-1,10)+1,INT((((3-1)*$N$58+1)-1)/10)+1)="","",INDEX($P$60:$W$69,MOD(((3-1)*$N$58+1)-1,10)+1,INT((((3-1)*$N$58+1)-1)/10)+1)))),IF(AND(3=$N$59+1,1&lt;=$O$58),IF(($N$58*$N$59+1)&gt;80,"",IF(INDEX($P$60:$W$69,MOD(($N$58*$N$59+1)-1,10)+1,INT((($N$58*$N$59+1)-1)/10)+1)="","",INDEX($P$60:$W$69,MOD(($N$58*$N$59+1)-1,10)+1,INT((($N$58*$N$59+1)-1)/10)+1))),""))),IF($N$60="","",IF(OR(ISTEXT($N$58),ISTEXT($N$59),ISTEXT($N$60)),"",IF(OR(1&gt;$N$58,3&gt;$N$59,((3-1)*$N$58+1)&gt;$N$60),"",IF(INDEX($P$60:$W$69,MOD(((3-1)*$N$58+1)-1,10)+1,INT((((3-1)*$N$58+1)-1)/10)+1)="","",INDEX($P$60:$W$69,MOD(((3-1)*$N$58+1)-1,10)+1,INT((((3-1)*$N$58+1)-1)/10)+1))))))</f>
        <v/>
      </c>
      <c r="E62" s="539">
        <f>IF($D$58="Flat Oval",IF(OR($N$60="",ISTEXT($N$58),ISTEXT($N$59)),"",IF(3&lt;=$N$59,IF(2&gt;$N$58,"",IF(((3-1)*$N$58+2)&gt;80,"",IF(INDEX($P$60:$W$69,MOD(((3-1)*$N$58+2)-1,10)+1,INT((((3-1)*$N$58+2)-1)/10)+1)="","",INDEX($P$60:$W$69,MOD(((3-1)*$N$58+2)-1,10)+1,INT((((3-1)*$N$58+2)-1)/10)+1)))),IF(AND(3=$N$59+1,2&lt;=$O$58),IF(($N$58*$N$59+2)&gt;80,"",IF(INDEX($P$60:$W$69,MOD(($N$58*$N$59+2)-1,10)+1,INT((($N$58*$N$59+2)-1)/10)+1)="","",INDEX($P$60:$W$69,MOD(($N$58*$N$59+2)-1,10)+1,INT((($N$58*$N$59+2)-1)/10)+1))),""))),IF($N$60="","",IF(OR(ISTEXT($N$58),ISTEXT($N$59),ISTEXT($N$60)),"",IF(OR(2&gt;$N$58,3&gt;$N$59,((3-1)*$N$58+2)&gt;$N$60),"",IF(INDEX($P$60:$W$69,MOD(((3-1)*$N$58+2)-1,10)+1,INT((((3-1)*$N$58+2)-1)/10)+1)="","",INDEX($P$60:$W$69,MOD(((3-1)*$N$58+2)-1,10)+1,INT((((3-1)*$N$58+2)-1)/10)+1))))))</f>
        <v/>
      </c>
      <c r="F62" s="539">
        <f>IF($D$58="Flat Oval",IF(OR($N$60="",ISTEXT($N$58),ISTEXT($N$59)),"",IF(3&lt;=$N$59,IF(3&gt;$N$58,"",IF(((3-1)*$N$58+3)&gt;80,"",IF(INDEX($P$60:$W$69,MOD(((3-1)*$N$58+3)-1,10)+1,INT((((3-1)*$N$58+3)-1)/10)+1)="","",INDEX($P$60:$W$69,MOD(((3-1)*$N$58+3)-1,10)+1,INT((((3-1)*$N$58+3)-1)/10)+1)))),IF(AND(3=$N$59+1,3&lt;=$O$58),IF(($N$58*$N$59+3)&gt;80,"",IF(INDEX($P$60:$W$69,MOD(($N$58*$N$59+3)-1,10)+1,INT((($N$58*$N$59+3)-1)/10)+1)="","",INDEX($P$60:$W$69,MOD(($N$58*$N$59+3)-1,10)+1,INT((($N$58*$N$59+3)-1)/10)+1))),""))),IF($N$60="","",IF(OR(ISTEXT($N$58),ISTEXT($N$59),ISTEXT($N$60)),"",IF(OR(3&gt;$N$58,3&gt;$N$59,((3-1)*$N$58+3)&gt;$N$60),"",IF(INDEX($P$60:$W$69,MOD(((3-1)*$N$58+3)-1,10)+1,INT((((3-1)*$N$58+3)-1)/10)+1)="","",INDEX($P$60:$W$69,MOD(((3-1)*$N$58+3)-1,10)+1,INT((((3-1)*$N$58+3)-1)/10)+1))))))</f>
        <v/>
      </c>
      <c r="G62" s="539">
        <f>IF($D$58="Flat Oval",IF(OR($N$60="",ISTEXT($N$58),ISTEXT($N$59)),"",IF(3&lt;=$N$59,IF(4&gt;$N$58,"",IF(((3-1)*$N$58+4)&gt;80,"",IF(INDEX($P$60:$W$69,MOD(((3-1)*$N$58+4)-1,10)+1,INT((((3-1)*$N$58+4)-1)/10)+1)="","",INDEX($P$60:$W$69,MOD(((3-1)*$N$58+4)-1,10)+1,INT((((3-1)*$N$58+4)-1)/10)+1)))),IF(AND(3=$N$59+1,4&lt;=$O$58),IF(($N$58*$N$59+4)&gt;80,"",IF(INDEX($P$60:$W$69,MOD(($N$58*$N$59+4)-1,10)+1,INT((($N$58*$N$59+4)-1)/10)+1)="","",INDEX($P$60:$W$69,MOD(($N$58*$N$59+4)-1,10)+1,INT((($N$58*$N$59+4)-1)/10)+1))),""))),IF($N$60="","",IF(OR(ISTEXT($N$58),ISTEXT($N$59),ISTEXT($N$60)),"",IF(OR(4&gt;$N$58,3&gt;$N$59,((3-1)*$N$58+4)&gt;$N$60),"",IF(INDEX($P$60:$W$69,MOD(((3-1)*$N$58+4)-1,10)+1,INT((((3-1)*$N$58+4)-1)/10)+1)="","",INDEX($P$60:$W$69,MOD(((3-1)*$N$58+4)-1,10)+1,INT((((3-1)*$N$58+4)-1)/10)+1))))))</f>
        <v/>
      </c>
      <c r="H62" s="539">
        <f>IF($D$58="Flat Oval",IF(OR($N$60="",ISTEXT($N$58),ISTEXT($N$59)),"",IF(3&lt;=$N$59,IF(5&gt;$N$58,"",IF(((3-1)*$N$58+5)&gt;80,"",IF(INDEX($P$60:$W$69,MOD(((3-1)*$N$58+5)-1,10)+1,INT((((3-1)*$N$58+5)-1)/10)+1)="","",INDEX($P$60:$W$69,MOD(((3-1)*$N$58+5)-1,10)+1,INT((((3-1)*$N$58+5)-1)/10)+1)))),IF(AND(3=$N$59+1,5&lt;=$O$58),IF(($N$58*$N$59+5)&gt;80,"",IF(INDEX($P$60:$W$69,MOD(($N$58*$N$59+5)-1,10)+1,INT((($N$58*$N$59+5)-1)/10)+1)="","",INDEX($P$60:$W$69,MOD(($N$58*$N$59+5)-1,10)+1,INT((($N$58*$N$59+5)-1)/10)+1))),""))),IF($N$60="","",IF(OR(ISTEXT($N$58),ISTEXT($N$59),ISTEXT($N$60)),"",IF(OR(5&gt;$N$58,3&gt;$N$59,((3-1)*$N$58+5)&gt;$N$60),"",IF(INDEX($P$60:$W$69,MOD(((3-1)*$N$58+5)-1,10)+1,INT((((3-1)*$N$58+5)-1)/10)+1)="","",INDEX($P$60:$W$69,MOD(((3-1)*$N$58+5)-1,10)+1,INT((((3-1)*$N$58+5)-1)/10)+1))))))</f>
        <v/>
      </c>
      <c r="I62" s="539">
        <f>IF($D$58="Flat Oval",IF(OR($N$60="",ISTEXT($N$58),ISTEXT($N$59)),"",IF(3&lt;=$N$59,IF(6&gt;$N$58,"",IF(((3-1)*$N$58+6)&gt;80,"",IF(INDEX($P$60:$W$69,MOD(((3-1)*$N$58+6)-1,10)+1,INT((((3-1)*$N$58+6)-1)/10)+1)="","",INDEX($P$60:$W$69,MOD(((3-1)*$N$58+6)-1,10)+1,INT((((3-1)*$N$58+6)-1)/10)+1)))),IF(AND(3=$N$59+1,6&lt;=$O$58),IF(($N$58*$N$59+6)&gt;80,"",IF(INDEX($P$60:$W$69,MOD(($N$58*$N$59+6)-1,10)+1,INT((($N$58*$N$59+6)-1)/10)+1)="","",INDEX($P$60:$W$69,MOD(($N$58*$N$59+6)-1,10)+1,INT((($N$58*$N$59+6)-1)/10)+1))),""))),IF($N$60="","",IF(OR(ISTEXT($N$58),ISTEXT($N$59),ISTEXT($N$60)),"",IF(OR(6&gt;$N$58,3&gt;$N$59,((3-1)*$N$58+6)&gt;$N$60),"",IF(INDEX($P$60:$W$69,MOD(((3-1)*$N$58+6)-1,10)+1,INT((((3-1)*$N$58+6)-1)/10)+1)="","",INDEX($P$60:$W$69,MOD(((3-1)*$N$58+6)-1,10)+1,INT((((3-1)*$N$58+6)-1)/10)+1))))))</f>
        <v/>
      </c>
      <c r="J62" s="539">
        <f>IF($D$58="Flat Oval",IF(OR($N$60="",ISTEXT($N$58),ISTEXT($N$59)),"",IF(3&lt;=$N$59,IF(7&gt;$N$58,"",IF(((3-1)*$N$58+7)&gt;80,"",IF(INDEX($P$60:$W$69,MOD(((3-1)*$N$58+7)-1,10)+1,INT((((3-1)*$N$58+7)-1)/10)+1)="","",INDEX($P$60:$W$69,MOD(((3-1)*$N$58+7)-1,10)+1,INT((((3-1)*$N$58+7)-1)/10)+1)))),IF(AND(3=$N$59+1,7&lt;=$O$58),IF(($N$58*$N$59+7)&gt;80,"",IF(INDEX($P$60:$W$69,MOD(($N$58*$N$59+7)-1,10)+1,INT((($N$58*$N$59+7)-1)/10)+1)="","",INDEX($P$60:$W$69,MOD(($N$58*$N$59+7)-1,10)+1,INT((($N$58*$N$59+7)-1)/10)+1))),""))),IF($N$60="","",IF(OR(ISTEXT($N$58),ISTEXT($N$59),ISTEXT($N$60)),"",IF(OR(7&gt;$N$58,3&gt;$N$59,((3-1)*$N$58+7)&gt;$N$60),"",IF(INDEX($P$60:$W$69,MOD(((3-1)*$N$58+7)-1,10)+1,INT((((3-1)*$N$58+7)-1)/10)+1)="","",INDEX($P$60:$W$69,MOD(((3-1)*$N$58+7)-1,10)+1,INT((((3-1)*$N$58+7)-1)/10)+1))))))</f>
        <v/>
      </c>
      <c r="K62" s="539">
        <f>IF($D$58="Flat Oval",IF(OR($N$60="",ISTEXT($N$58),ISTEXT($N$59)),"",IF(3&lt;=$N$59,IF(8&gt;$N$58,"",IF(((3-1)*$N$58+8)&gt;80,"",IF(INDEX($P$60:$W$69,MOD(((3-1)*$N$58+8)-1,10)+1,INT((((3-1)*$N$58+8)-1)/10)+1)="","",INDEX($P$60:$W$69,MOD(((3-1)*$N$58+8)-1,10)+1,INT((((3-1)*$N$58+8)-1)/10)+1)))),IF(AND(3=$N$59+1,8&lt;=$O$58),IF(($N$58*$N$59+8)&gt;80,"",IF(INDEX($P$60:$W$69,MOD(($N$58*$N$59+8)-1,10)+1,INT((($N$58*$N$59+8)-1)/10)+1)="","",INDEX($P$60:$W$69,MOD(($N$58*$N$59+8)-1,10)+1,INT((($N$58*$N$59+8)-1)/10)+1))),""))),IF($N$60="","",IF(OR(ISTEXT($N$58),ISTEXT($N$59),ISTEXT($N$60)),"",IF(OR(8&gt;$N$58,3&gt;$N$59,((3-1)*$N$58+8)&gt;$N$60),"",IF(INDEX($P$60:$W$69,MOD(((3-1)*$N$58+8)-1,10)+1,INT((((3-1)*$N$58+8)-1)/10)+1)="","",INDEX($P$60:$W$69,MOD(((3-1)*$N$58+8)-1,10)+1,INT((((3-1)*$N$58+8)-1)/10)+1))))))</f>
        <v/>
      </c>
      <c r="L62" s="539">
        <f>IF($D$58="Flat Oval",IF(OR($N$60="",ISTEXT($N$58),ISTEXT($N$59)),"",IF(3&lt;=$N$59,IF(9&gt;$N$58,"",IF(((3-1)*$N$58+9)&gt;80,"",IF(INDEX($P$60:$W$69,MOD(((3-1)*$N$58+9)-1,10)+1,INT((((3-1)*$N$58+9)-1)/10)+1)="","",INDEX($P$60:$W$69,MOD(((3-1)*$N$58+9)-1,10)+1,INT((((3-1)*$N$58+9)-1)/10)+1)))),IF(AND(3=$N$59+1,9&lt;=$O$58),IF(($N$58*$N$59+9)&gt;80,"",IF(INDEX($P$60:$W$69,MOD(($N$58*$N$59+9)-1,10)+1,INT((($N$58*$N$59+9)-1)/10)+1)="","",INDEX($P$60:$W$69,MOD(($N$58*$N$59+9)-1,10)+1,INT((($N$58*$N$59+9)-1)/10)+1))),""))),IF($N$60="","",IF(OR(ISTEXT($N$58),ISTEXT($N$59),ISTEXT($N$60)),"",IF(OR(9&gt;$N$58,3&gt;$N$59,((3-1)*$N$58+9)&gt;$N$60),"",IF(INDEX($P$60:$W$69,MOD(((3-1)*$N$58+9)-1,10)+1,INT((((3-1)*$N$58+9)-1)/10)+1)="","",INDEX($P$60:$W$69,MOD(((3-1)*$N$58+9)-1,10)+1,INT((((3-1)*$N$58+9)-1)/10)+1))))))</f>
        <v/>
      </c>
      <c r="M62" s="539">
        <f>IF($D$58="Flat Oval",IF(OR($N$60="",ISTEXT($N$58),ISTEXT($N$59)),"",IF(3&lt;=$N$59,IF(10&gt;$N$58,"",IF(((3-1)*$N$58+10)&gt;80,"",IF(INDEX($P$60:$W$69,MOD(((3-1)*$N$58+10)-1,10)+1,INT((((3-1)*$N$58+10)-1)/10)+1)="","",INDEX($P$60:$W$69,MOD(((3-1)*$N$58+10)-1,10)+1,INT((((3-1)*$N$58+10)-1)/10)+1)))),IF(AND(3=$N$59+1,10&lt;=$O$58),IF(($N$58*$N$59+10)&gt;80,"",IF(INDEX($P$60:$W$69,MOD(($N$58*$N$59+10)-1,10)+1,INT((($N$58*$N$59+10)-1)/10)+1)="","",INDEX($P$60:$W$69,MOD(($N$58*$N$59+10)-1,10)+1,INT((($N$58*$N$59+10)-1)/10)+1))),""))),IF($N$60="","",IF(OR(ISTEXT($N$58),ISTEXT($N$59),ISTEXT($N$60)),"",IF(OR(10&gt;$N$58,3&gt;$N$59,((3-1)*$N$58+10)&gt;$N$60),"",IF(INDEX($P$60:$W$69,MOD(((3-1)*$N$58+10)-1,10)+1,INT((((3-1)*$N$58+10)-1)/10)+1)="","",INDEX($P$60:$W$69,MOD(((3-1)*$N$58+10)-1,10)+1,INT((((3-1)*$N$58+10)-1)/10)+1))))))</f>
        <v/>
      </c>
      <c r="O62">
        <f>IF(AND($D$58="Flat Oval",NOT(OR($G$58="",$I$58="")),NOT(OR(ISTEXT($G$58),ISTEXT($I$58)))),PI()*(($I$58-2*N($K$58))/2)^2/144,"")</f>
        <v/>
      </c>
      <c r="P62" s="540" t="n"/>
      <c r="Q62" s="540" t="n"/>
      <c r="R62" s="540" t="n"/>
      <c r="S62" s="540" t="n"/>
      <c r="T62" s="540" t="n"/>
      <c r="U62" s="540" t="n"/>
      <c r="V62" s="540" t="n"/>
      <c r="W62" s="540" t="n"/>
    </row>
    <row r="63" ht="13.35" customHeight="1" s="162">
      <c r="B63" s="537">
        <f>IF($D$58="Flat Oval",IF(OR($N$59="",ISTEXT($N$59)),"",IF(4&lt;=$N$59,ROUND((4-0.5)*$I$58/$N$59,1),IF(4=$N$59+1,"Ends",""))),IF(OR($D$58="",$G$58=""),"",IF($D$58="Round",IF(4=1,"Axis 1 (0°)",IF(4=2,"Axis 2 (90°)","")),IF(ISTEXT($N$59),"",IF(4&gt;$N$59,"",IF(ISTEXT($I$58),"",ROUND((4-0.5)*$I$58/$N$59,1)))))))</f>
        <v/>
      </c>
      <c r="C63" s="538" t="n"/>
      <c r="D63" s="539">
        <f>IF($D$58="Flat Oval",IF(OR($N$60="",ISTEXT($N$58),ISTEXT($N$59)),"",IF(4&lt;=$N$59,IF(1&gt;$N$58,"",IF(((4-1)*$N$58+1)&gt;80,"",IF(INDEX($P$60:$W$69,MOD(((4-1)*$N$58+1)-1,10)+1,INT((((4-1)*$N$58+1)-1)/10)+1)="","",INDEX($P$60:$W$69,MOD(((4-1)*$N$58+1)-1,10)+1,INT((((4-1)*$N$58+1)-1)/10)+1)))),IF(AND(4=$N$59+1,1&lt;=$O$58),IF(($N$58*$N$59+1)&gt;80,"",IF(INDEX($P$60:$W$69,MOD(($N$58*$N$59+1)-1,10)+1,INT((($N$58*$N$59+1)-1)/10)+1)="","",INDEX($P$60:$W$69,MOD(($N$58*$N$59+1)-1,10)+1,INT((($N$58*$N$59+1)-1)/10)+1))),""))),IF($N$60="","",IF(OR(ISTEXT($N$58),ISTEXT($N$59),ISTEXT($N$60)),"",IF(OR(1&gt;$N$58,4&gt;$N$59,((4-1)*$N$58+1)&gt;$N$60),"",IF(INDEX($P$60:$W$69,MOD(((4-1)*$N$58+1)-1,10)+1,INT((((4-1)*$N$58+1)-1)/10)+1)="","",INDEX($P$60:$W$69,MOD(((4-1)*$N$58+1)-1,10)+1,INT((((4-1)*$N$58+1)-1)/10)+1))))))</f>
        <v/>
      </c>
      <c r="E63" s="539">
        <f>IF($D$58="Flat Oval",IF(OR($N$60="",ISTEXT($N$58),ISTEXT($N$59)),"",IF(4&lt;=$N$59,IF(2&gt;$N$58,"",IF(((4-1)*$N$58+2)&gt;80,"",IF(INDEX($P$60:$W$69,MOD(((4-1)*$N$58+2)-1,10)+1,INT((((4-1)*$N$58+2)-1)/10)+1)="","",INDEX($P$60:$W$69,MOD(((4-1)*$N$58+2)-1,10)+1,INT((((4-1)*$N$58+2)-1)/10)+1)))),IF(AND(4=$N$59+1,2&lt;=$O$58),IF(($N$58*$N$59+2)&gt;80,"",IF(INDEX($P$60:$W$69,MOD(($N$58*$N$59+2)-1,10)+1,INT((($N$58*$N$59+2)-1)/10)+1)="","",INDEX($P$60:$W$69,MOD(($N$58*$N$59+2)-1,10)+1,INT((($N$58*$N$59+2)-1)/10)+1))),""))),IF($N$60="","",IF(OR(ISTEXT($N$58),ISTEXT($N$59),ISTEXT($N$60)),"",IF(OR(2&gt;$N$58,4&gt;$N$59,((4-1)*$N$58+2)&gt;$N$60),"",IF(INDEX($P$60:$W$69,MOD(((4-1)*$N$58+2)-1,10)+1,INT((((4-1)*$N$58+2)-1)/10)+1)="","",INDEX($P$60:$W$69,MOD(((4-1)*$N$58+2)-1,10)+1,INT((((4-1)*$N$58+2)-1)/10)+1))))))</f>
        <v/>
      </c>
      <c r="F63" s="539">
        <f>IF($D$58="Flat Oval",IF(OR($N$60="",ISTEXT($N$58),ISTEXT($N$59)),"",IF(4&lt;=$N$59,IF(3&gt;$N$58,"",IF(((4-1)*$N$58+3)&gt;80,"",IF(INDEX($P$60:$W$69,MOD(((4-1)*$N$58+3)-1,10)+1,INT((((4-1)*$N$58+3)-1)/10)+1)="","",INDEX($P$60:$W$69,MOD(((4-1)*$N$58+3)-1,10)+1,INT((((4-1)*$N$58+3)-1)/10)+1)))),IF(AND(4=$N$59+1,3&lt;=$O$58),IF(($N$58*$N$59+3)&gt;80,"",IF(INDEX($P$60:$W$69,MOD(($N$58*$N$59+3)-1,10)+1,INT((($N$58*$N$59+3)-1)/10)+1)="","",INDEX($P$60:$W$69,MOD(($N$58*$N$59+3)-1,10)+1,INT((($N$58*$N$59+3)-1)/10)+1))),""))),IF($N$60="","",IF(OR(ISTEXT($N$58),ISTEXT($N$59),ISTEXT($N$60)),"",IF(OR(3&gt;$N$58,4&gt;$N$59,((4-1)*$N$58+3)&gt;$N$60),"",IF(INDEX($P$60:$W$69,MOD(((4-1)*$N$58+3)-1,10)+1,INT((((4-1)*$N$58+3)-1)/10)+1)="","",INDEX($P$60:$W$69,MOD(((4-1)*$N$58+3)-1,10)+1,INT((((4-1)*$N$58+3)-1)/10)+1))))))</f>
        <v/>
      </c>
      <c r="G63" s="539">
        <f>IF($D$58="Flat Oval",IF(OR($N$60="",ISTEXT($N$58),ISTEXT($N$59)),"",IF(4&lt;=$N$59,IF(4&gt;$N$58,"",IF(((4-1)*$N$58+4)&gt;80,"",IF(INDEX($P$60:$W$69,MOD(((4-1)*$N$58+4)-1,10)+1,INT((((4-1)*$N$58+4)-1)/10)+1)="","",INDEX($P$60:$W$69,MOD(((4-1)*$N$58+4)-1,10)+1,INT((((4-1)*$N$58+4)-1)/10)+1)))),IF(AND(4=$N$59+1,4&lt;=$O$58),IF(($N$58*$N$59+4)&gt;80,"",IF(INDEX($P$60:$W$69,MOD(($N$58*$N$59+4)-1,10)+1,INT((($N$58*$N$59+4)-1)/10)+1)="","",INDEX($P$60:$W$69,MOD(($N$58*$N$59+4)-1,10)+1,INT((($N$58*$N$59+4)-1)/10)+1))),""))),IF($N$60="","",IF(OR(ISTEXT($N$58),ISTEXT($N$59),ISTEXT($N$60)),"",IF(OR(4&gt;$N$58,4&gt;$N$59,((4-1)*$N$58+4)&gt;$N$60),"",IF(INDEX($P$60:$W$69,MOD(((4-1)*$N$58+4)-1,10)+1,INT((((4-1)*$N$58+4)-1)/10)+1)="","",INDEX($P$60:$W$69,MOD(((4-1)*$N$58+4)-1,10)+1,INT((((4-1)*$N$58+4)-1)/10)+1))))))</f>
        <v/>
      </c>
      <c r="H63" s="539">
        <f>IF($D$58="Flat Oval",IF(OR($N$60="",ISTEXT($N$58),ISTEXT($N$59)),"",IF(4&lt;=$N$59,IF(5&gt;$N$58,"",IF(((4-1)*$N$58+5)&gt;80,"",IF(INDEX($P$60:$W$69,MOD(((4-1)*$N$58+5)-1,10)+1,INT((((4-1)*$N$58+5)-1)/10)+1)="","",INDEX($P$60:$W$69,MOD(((4-1)*$N$58+5)-1,10)+1,INT((((4-1)*$N$58+5)-1)/10)+1)))),IF(AND(4=$N$59+1,5&lt;=$O$58),IF(($N$58*$N$59+5)&gt;80,"",IF(INDEX($P$60:$W$69,MOD(($N$58*$N$59+5)-1,10)+1,INT((($N$58*$N$59+5)-1)/10)+1)="","",INDEX($P$60:$W$69,MOD(($N$58*$N$59+5)-1,10)+1,INT((($N$58*$N$59+5)-1)/10)+1))),""))),IF($N$60="","",IF(OR(ISTEXT($N$58),ISTEXT($N$59),ISTEXT($N$60)),"",IF(OR(5&gt;$N$58,4&gt;$N$59,((4-1)*$N$58+5)&gt;$N$60),"",IF(INDEX($P$60:$W$69,MOD(((4-1)*$N$58+5)-1,10)+1,INT((((4-1)*$N$58+5)-1)/10)+1)="","",INDEX($P$60:$W$69,MOD(((4-1)*$N$58+5)-1,10)+1,INT((((4-1)*$N$58+5)-1)/10)+1))))))</f>
        <v/>
      </c>
      <c r="I63" s="539">
        <f>IF($D$58="Flat Oval",IF(OR($N$60="",ISTEXT($N$58),ISTEXT($N$59)),"",IF(4&lt;=$N$59,IF(6&gt;$N$58,"",IF(((4-1)*$N$58+6)&gt;80,"",IF(INDEX($P$60:$W$69,MOD(((4-1)*$N$58+6)-1,10)+1,INT((((4-1)*$N$58+6)-1)/10)+1)="","",INDEX($P$60:$W$69,MOD(((4-1)*$N$58+6)-1,10)+1,INT((((4-1)*$N$58+6)-1)/10)+1)))),IF(AND(4=$N$59+1,6&lt;=$O$58),IF(($N$58*$N$59+6)&gt;80,"",IF(INDEX($P$60:$W$69,MOD(($N$58*$N$59+6)-1,10)+1,INT((($N$58*$N$59+6)-1)/10)+1)="","",INDEX($P$60:$W$69,MOD(($N$58*$N$59+6)-1,10)+1,INT((($N$58*$N$59+6)-1)/10)+1))),""))),IF($N$60="","",IF(OR(ISTEXT($N$58),ISTEXT($N$59),ISTEXT($N$60)),"",IF(OR(6&gt;$N$58,4&gt;$N$59,((4-1)*$N$58+6)&gt;$N$60),"",IF(INDEX($P$60:$W$69,MOD(((4-1)*$N$58+6)-1,10)+1,INT((((4-1)*$N$58+6)-1)/10)+1)="","",INDEX($P$60:$W$69,MOD(((4-1)*$N$58+6)-1,10)+1,INT((((4-1)*$N$58+6)-1)/10)+1))))))</f>
        <v/>
      </c>
      <c r="J63" s="539">
        <f>IF($D$58="Flat Oval",IF(OR($N$60="",ISTEXT($N$58),ISTEXT($N$59)),"",IF(4&lt;=$N$59,IF(7&gt;$N$58,"",IF(((4-1)*$N$58+7)&gt;80,"",IF(INDEX($P$60:$W$69,MOD(((4-1)*$N$58+7)-1,10)+1,INT((((4-1)*$N$58+7)-1)/10)+1)="","",INDEX($P$60:$W$69,MOD(((4-1)*$N$58+7)-1,10)+1,INT((((4-1)*$N$58+7)-1)/10)+1)))),IF(AND(4=$N$59+1,7&lt;=$O$58),IF(($N$58*$N$59+7)&gt;80,"",IF(INDEX($P$60:$W$69,MOD(($N$58*$N$59+7)-1,10)+1,INT((($N$58*$N$59+7)-1)/10)+1)="","",INDEX($P$60:$W$69,MOD(($N$58*$N$59+7)-1,10)+1,INT((($N$58*$N$59+7)-1)/10)+1))),""))),IF($N$60="","",IF(OR(ISTEXT($N$58),ISTEXT($N$59),ISTEXT($N$60)),"",IF(OR(7&gt;$N$58,4&gt;$N$59,((4-1)*$N$58+7)&gt;$N$60),"",IF(INDEX($P$60:$W$69,MOD(((4-1)*$N$58+7)-1,10)+1,INT((((4-1)*$N$58+7)-1)/10)+1)="","",INDEX($P$60:$W$69,MOD(((4-1)*$N$58+7)-1,10)+1,INT((((4-1)*$N$58+7)-1)/10)+1))))))</f>
        <v/>
      </c>
      <c r="K63" s="539">
        <f>IF($D$58="Flat Oval",IF(OR($N$60="",ISTEXT($N$58),ISTEXT($N$59)),"",IF(4&lt;=$N$59,IF(8&gt;$N$58,"",IF(((4-1)*$N$58+8)&gt;80,"",IF(INDEX($P$60:$W$69,MOD(((4-1)*$N$58+8)-1,10)+1,INT((((4-1)*$N$58+8)-1)/10)+1)="","",INDEX($P$60:$W$69,MOD(((4-1)*$N$58+8)-1,10)+1,INT((((4-1)*$N$58+8)-1)/10)+1)))),IF(AND(4=$N$59+1,8&lt;=$O$58),IF(($N$58*$N$59+8)&gt;80,"",IF(INDEX($P$60:$W$69,MOD(($N$58*$N$59+8)-1,10)+1,INT((($N$58*$N$59+8)-1)/10)+1)="","",INDEX($P$60:$W$69,MOD(($N$58*$N$59+8)-1,10)+1,INT((($N$58*$N$59+8)-1)/10)+1))),""))),IF($N$60="","",IF(OR(ISTEXT($N$58),ISTEXT($N$59),ISTEXT($N$60)),"",IF(OR(8&gt;$N$58,4&gt;$N$59,((4-1)*$N$58+8)&gt;$N$60),"",IF(INDEX($P$60:$W$69,MOD(((4-1)*$N$58+8)-1,10)+1,INT((((4-1)*$N$58+8)-1)/10)+1)="","",INDEX($P$60:$W$69,MOD(((4-1)*$N$58+8)-1,10)+1,INT((((4-1)*$N$58+8)-1)/10)+1))))))</f>
        <v/>
      </c>
      <c r="L63" s="539">
        <f>IF($D$58="Flat Oval",IF(OR($N$60="",ISTEXT($N$58),ISTEXT($N$59)),"",IF(4&lt;=$N$59,IF(9&gt;$N$58,"",IF(((4-1)*$N$58+9)&gt;80,"",IF(INDEX($P$60:$W$69,MOD(((4-1)*$N$58+9)-1,10)+1,INT((((4-1)*$N$58+9)-1)/10)+1)="","",INDEX($P$60:$W$69,MOD(((4-1)*$N$58+9)-1,10)+1,INT((((4-1)*$N$58+9)-1)/10)+1)))),IF(AND(4=$N$59+1,9&lt;=$O$58),IF(($N$58*$N$59+9)&gt;80,"",IF(INDEX($P$60:$W$69,MOD(($N$58*$N$59+9)-1,10)+1,INT((($N$58*$N$59+9)-1)/10)+1)="","",INDEX($P$60:$W$69,MOD(($N$58*$N$59+9)-1,10)+1,INT((($N$58*$N$59+9)-1)/10)+1))),""))),IF($N$60="","",IF(OR(ISTEXT($N$58),ISTEXT($N$59),ISTEXT($N$60)),"",IF(OR(9&gt;$N$58,4&gt;$N$59,((4-1)*$N$58+9)&gt;$N$60),"",IF(INDEX($P$60:$W$69,MOD(((4-1)*$N$58+9)-1,10)+1,INT((((4-1)*$N$58+9)-1)/10)+1)="","",INDEX($P$60:$W$69,MOD(((4-1)*$N$58+9)-1,10)+1,INT((((4-1)*$N$58+9)-1)/10)+1))))))</f>
        <v/>
      </c>
      <c r="M63" s="539">
        <f>IF($D$58="Flat Oval",IF(OR($N$60="",ISTEXT($N$58),ISTEXT($N$59)),"",IF(4&lt;=$N$59,IF(10&gt;$N$58,"",IF(((4-1)*$N$58+10)&gt;80,"",IF(INDEX($P$60:$W$69,MOD(((4-1)*$N$58+10)-1,10)+1,INT((((4-1)*$N$58+10)-1)/10)+1)="","",INDEX($P$60:$W$69,MOD(((4-1)*$N$58+10)-1,10)+1,INT((((4-1)*$N$58+10)-1)/10)+1)))),IF(AND(4=$N$59+1,10&lt;=$O$58),IF(($N$58*$N$59+10)&gt;80,"",IF(INDEX($P$60:$W$69,MOD(($N$58*$N$59+10)-1,10)+1,INT((($N$58*$N$59+10)-1)/10)+1)="","",INDEX($P$60:$W$69,MOD(($N$58*$N$59+10)-1,10)+1,INT((($N$58*$N$59+10)-1)/10)+1))),""))),IF($N$60="","",IF(OR(ISTEXT($N$58),ISTEXT($N$59),ISTEXT($N$60)),"",IF(OR(10&gt;$N$58,4&gt;$N$59,((4-1)*$N$58+10)&gt;$N$60),"",IF(INDEX($P$60:$W$69,MOD(((4-1)*$N$58+10)-1,10)+1,INT((((4-1)*$N$58+10)-1)/10)+1)="","",INDEX($P$60:$W$69,MOD(((4-1)*$N$58+10)-1,10)+1,INT((((4-1)*$N$58+10)-1)/10)+1))))))</f>
        <v/>
      </c>
      <c r="P63" s="540" t="n"/>
      <c r="Q63" s="540" t="n"/>
      <c r="R63" s="540" t="n"/>
      <c r="S63" s="540" t="n"/>
      <c r="T63" s="540" t="n"/>
      <c r="U63" s="540" t="n"/>
      <c r="V63" s="540" t="n"/>
      <c r="W63" s="540" t="n"/>
    </row>
    <row r="64" ht="13.35" customHeight="1" s="162">
      <c r="B64" s="537">
        <f>IF($D$58="Flat Oval",IF(OR($N$59="",ISTEXT($N$59)),"",IF(5&lt;=$N$59,ROUND((5-0.5)*$I$58/$N$59,1),IF(5=$N$59+1,"Ends",""))),IF(OR($D$58="",$G$58=""),"",IF($D$58="Round",IF(5=1,"Axis 1 (0°)",IF(5=2,"Axis 2 (90°)","")),IF(ISTEXT($N$59),"",IF(5&gt;$N$59,"",IF(ISTEXT($I$58),"",ROUND((5-0.5)*$I$58/$N$59,1)))))))</f>
        <v/>
      </c>
      <c r="C64" s="538" t="n"/>
      <c r="D64" s="539">
        <f>IF($D$58="Flat Oval",IF(OR($N$60="",ISTEXT($N$58),ISTEXT($N$59)),"",IF(5&lt;=$N$59,IF(1&gt;$N$58,"",IF(((5-1)*$N$58+1)&gt;80,"",IF(INDEX($P$60:$W$69,MOD(((5-1)*$N$58+1)-1,10)+1,INT((((5-1)*$N$58+1)-1)/10)+1)="","",INDEX($P$60:$W$69,MOD(((5-1)*$N$58+1)-1,10)+1,INT((((5-1)*$N$58+1)-1)/10)+1)))),IF(AND(5=$N$59+1,1&lt;=$O$58),IF(($N$58*$N$59+1)&gt;80,"",IF(INDEX($P$60:$W$69,MOD(($N$58*$N$59+1)-1,10)+1,INT((($N$58*$N$59+1)-1)/10)+1)="","",INDEX($P$60:$W$69,MOD(($N$58*$N$59+1)-1,10)+1,INT((($N$58*$N$59+1)-1)/10)+1))),""))),IF($N$60="","",IF(OR(ISTEXT($N$58),ISTEXT($N$59),ISTEXT($N$60)),"",IF(OR(1&gt;$N$58,5&gt;$N$59,((5-1)*$N$58+1)&gt;$N$60),"",IF(INDEX($P$60:$W$69,MOD(((5-1)*$N$58+1)-1,10)+1,INT((((5-1)*$N$58+1)-1)/10)+1)="","",INDEX($P$60:$W$69,MOD(((5-1)*$N$58+1)-1,10)+1,INT((((5-1)*$N$58+1)-1)/10)+1))))))</f>
        <v/>
      </c>
      <c r="E64" s="539">
        <f>IF($D$58="Flat Oval",IF(OR($N$60="",ISTEXT($N$58),ISTEXT($N$59)),"",IF(5&lt;=$N$59,IF(2&gt;$N$58,"",IF(((5-1)*$N$58+2)&gt;80,"",IF(INDEX($P$60:$W$69,MOD(((5-1)*$N$58+2)-1,10)+1,INT((((5-1)*$N$58+2)-1)/10)+1)="","",INDEX($P$60:$W$69,MOD(((5-1)*$N$58+2)-1,10)+1,INT((((5-1)*$N$58+2)-1)/10)+1)))),IF(AND(5=$N$59+1,2&lt;=$O$58),IF(($N$58*$N$59+2)&gt;80,"",IF(INDEX($P$60:$W$69,MOD(($N$58*$N$59+2)-1,10)+1,INT((($N$58*$N$59+2)-1)/10)+1)="","",INDEX($P$60:$W$69,MOD(($N$58*$N$59+2)-1,10)+1,INT((($N$58*$N$59+2)-1)/10)+1))),""))),IF($N$60="","",IF(OR(ISTEXT($N$58),ISTEXT($N$59),ISTEXT($N$60)),"",IF(OR(2&gt;$N$58,5&gt;$N$59,((5-1)*$N$58+2)&gt;$N$60),"",IF(INDEX($P$60:$W$69,MOD(((5-1)*$N$58+2)-1,10)+1,INT((((5-1)*$N$58+2)-1)/10)+1)="","",INDEX($P$60:$W$69,MOD(((5-1)*$N$58+2)-1,10)+1,INT((((5-1)*$N$58+2)-1)/10)+1))))))</f>
        <v/>
      </c>
      <c r="F64" s="539">
        <f>IF($D$58="Flat Oval",IF(OR($N$60="",ISTEXT($N$58),ISTEXT($N$59)),"",IF(5&lt;=$N$59,IF(3&gt;$N$58,"",IF(((5-1)*$N$58+3)&gt;80,"",IF(INDEX($P$60:$W$69,MOD(((5-1)*$N$58+3)-1,10)+1,INT((((5-1)*$N$58+3)-1)/10)+1)="","",INDEX($P$60:$W$69,MOD(((5-1)*$N$58+3)-1,10)+1,INT((((5-1)*$N$58+3)-1)/10)+1)))),IF(AND(5=$N$59+1,3&lt;=$O$58),IF(($N$58*$N$59+3)&gt;80,"",IF(INDEX($P$60:$W$69,MOD(($N$58*$N$59+3)-1,10)+1,INT((($N$58*$N$59+3)-1)/10)+1)="","",INDEX($P$60:$W$69,MOD(($N$58*$N$59+3)-1,10)+1,INT((($N$58*$N$59+3)-1)/10)+1))),""))),IF($N$60="","",IF(OR(ISTEXT($N$58),ISTEXT($N$59),ISTEXT($N$60)),"",IF(OR(3&gt;$N$58,5&gt;$N$59,((5-1)*$N$58+3)&gt;$N$60),"",IF(INDEX($P$60:$W$69,MOD(((5-1)*$N$58+3)-1,10)+1,INT((((5-1)*$N$58+3)-1)/10)+1)="","",INDEX($P$60:$W$69,MOD(((5-1)*$N$58+3)-1,10)+1,INT((((5-1)*$N$58+3)-1)/10)+1))))))</f>
        <v/>
      </c>
      <c r="G64" s="539">
        <f>IF($D$58="Flat Oval",IF(OR($N$60="",ISTEXT($N$58),ISTEXT($N$59)),"",IF(5&lt;=$N$59,IF(4&gt;$N$58,"",IF(((5-1)*$N$58+4)&gt;80,"",IF(INDEX($P$60:$W$69,MOD(((5-1)*$N$58+4)-1,10)+1,INT((((5-1)*$N$58+4)-1)/10)+1)="","",INDEX($P$60:$W$69,MOD(((5-1)*$N$58+4)-1,10)+1,INT((((5-1)*$N$58+4)-1)/10)+1)))),IF(AND(5=$N$59+1,4&lt;=$O$58),IF(($N$58*$N$59+4)&gt;80,"",IF(INDEX($P$60:$W$69,MOD(($N$58*$N$59+4)-1,10)+1,INT((($N$58*$N$59+4)-1)/10)+1)="","",INDEX($P$60:$W$69,MOD(($N$58*$N$59+4)-1,10)+1,INT((($N$58*$N$59+4)-1)/10)+1))),""))),IF($N$60="","",IF(OR(ISTEXT($N$58),ISTEXT($N$59),ISTEXT($N$60)),"",IF(OR(4&gt;$N$58,5&gt;$N$59,((5-1)*$N$58+4)&gt;$N$60),"",IF(INDEX($P$60:$W$69,MOD(((5-1)*$N$58+4)-1,10)+1,INT((((5-1)*$N$58+4)-1)/10)+1)="","",INDEX($P$60:$W$69,MOD(((5-1)*$N$58+4)-1,10)+1,INT((((5-1)*$N$58+4)-1)/10)+1))))))</f>
        <v/>
      </c>
      <c r="H64" s="539">
        <f>IF($D$58="Flat Oval",IF(OR($N$60="",ISTEXT($N$58),ISTEXT($N$59)),"",IF(5&lt;=$N$59,IF(5&gt;$N$58,"",IF(((5-1)*$N$58+5)&gt;80,"",IF(INDEX($P$60:$W$69,MOD(((5-1)*$N$58+5)-1,10)+1,INT((((5-1)*$N$58+5)-1)/10)+1)="","",INDEX($P$60:$W$69,MOD(((5-1)*$N$58+5)-1,10)+1,INT((((5-1)*$N$58+5)-1)/10)+1)))),IF(AND(5=$N$59+1,5&lt;=$O$58),IF(($N$58*$N$59+5)&gt;80,"",IF(INDEX($P$60:$W$69,MOD(($N$58*$N$59+5)-1,10)+1,INT((($N$58*$N$59+5)-1)/10)+1)="","",INDEX($P$60:$W$69,MOD(($N$58*$N$59+5)-1,10)+1,INT((($N$58*$N$59+5)-1)/10)+1))),""))),IF($N$60="","",IF(OR(ISTEXT($N$58),ISTEXT($N$59),ISTEXT($N$60)),"",IF(OR(5&gt;$N$58,5&gt;$N$59,((5-1)*$N$58+5)&gt;$N$60),"",IF(INDEX($P$60:$W$69,MOD(((5-1)*$N$58+5)-1,10)+1,INT((((5-1)*$N$58+5)-1)/10)+1)="","",INDEX($P$60:$W$69,MOD(((5-1)*$N$58+5)-1,10)+1,INT((((5-1)*$N$58+5)-1)/10)+1))))))</f>
        <v/>
      </c>
      <c r="I64" s="539">
        <f>IF($D$58="Flat Oval",IF(OR($N$60="",ISTEXT($N$58),ISTEXT($N$59)),"",IF(5&lt;=$N$59,IF(6&gt;$N$58,"",IF(((5-1)*$N$58+6)&gt;80,"",IF(INDEX($P$60:$W$69,MOD(((5-1)*$N$58+6)-1,10)+1,INT((((5-1)*$N$58+6)-1)/10)+1)="","",INDEX($P$60:$W$69,MOD(((5-1)*$N$58+6)-1,10)+1,INT((((5-1)*$N$58+6)-1)/10)+1)))),IF(AND(5=$N$59+1,6&lt;=$O$58),IF(($N$58*$N$59+6)&gt;80,"",IF(INDEX($P$60:$W$69,MOD(($N$58*$N$59+6)-1,10)+1,INT((($N$58*$N$59+6)-1)/10)+1)="","",INDEX($P$60:$W$69,MOD(($N$58*$N$59+6)-1,10)+1,INT((($N$58*$N$59+6)-1)/10)+1))),""))),IF($N$60="","",IF(OR(ISTEXT($N$58),ISTEXT($N$59),ISTEXT($N$60)),"",IF(OR(6&gt;$N$58,5&gt;$N$59,((5-1)*$N$58+6)&gt;$N$60),"",IF(INDEX($P$60:$W$69,MOD(((5-1)*$N$58+6)-1,10)+1,INT((((5-1)*$N$58+6)-1)/10)+1)="","",INDEX($P$60:$W$69,MOD(((5-1)*$N$58+6)-1,10)+1,INT((((5-1)*$N$58+6)-1)/10)+1))))))</f>
        <v/>
      </c>
      <c r="J64" s="539">
        <f>IF($D$58="Flat Oval",IF(OR($N$60="",ISTEXT($N$58),ISTEXT($N$59)),"",IF(5&lt;=$N$59,IF(7&gt;$N$58,"",IF(((5-1)*$N$58+7)&gt;80,"",IF(INDEX($P$60:$W$69,MOD(((5-1)*$N$58+7)-1,10)+1,INT((((5-1)*$N$58+7)-1)/10)+1)="","",INDEX($P$60:$W$69,MOD(((5-1)*$N$58+7)-1,10)+1,INT((((5-1)*$N$58+7)-1)/10)+1)))),IF(AND(5=$N$59+1,7&lt;=$O$58),IF(($N$58*$N$59+7)&gt;80,"",IF(INDEX($P$60:$W$69,MOD(($N$58*$N$59+7)-1,10)+1,INT((($N$58*$N$59+7)-1)/10)+1)="","",INDEX($P$60:$W$69,MOD(($N$58*$N$59+7)-1,10)+1,INT((($N$58*$N$59+7)-1)/10)+1))),""))),IF($N$60="","",IF(OR(ISTEXT($N$58),ISTEXT($N$59),ISTEXT($N$60)),"",IF(OR(7&gt;$N$58,5&gt;$N$59,((5-1)*$N$58+7)&gt;$N$60),"",IF(INDEX($P$60:$W$69,MOD(((5-1)*$N$58+7)-1,10)+1,INT((((5-1)*$N$58+7)-1)/10)+1)="","",INDEX($P$60:$W$69,MOD(((5-1)*$N$58+7)-1,10)+1,INT((((5-1)*$N$58+7)-1)/10)+1))))))</f>
        <v/>
      </c>
      <c r="K64" s="539">
        <f>IF($D$58="Flat Oval",IF(OR($N$60="",ISTEXT($N$58),ISTEXT($N$59)),"",IF(5&lt;=$N$59,IF(8&gt;$N$58,"",IF(((5-1)*$N$58+8)&gt;80,"",IF(INDEX($P$60:$W$69,MOD(((5-1)*$N$58+8)-1,10)+1,INT((((5-1)*$N$58+8)-1)/10)+1)="","",INDEX($P$60:$W$69,MOD(((5-1)*$N$58+8)-1,10)+1,INT((((5-1)*$N$58+8)-1)/10)+1)))),IF(AND(5=$N$59+1,8&lt;=$O$58),IF(($N$58*$N$59+8)&gt;80,"",IF(INDEX($P$60:$W$69,MOD(($N$58*$N$59+8)-1,10)+1,INT((($N$58*$N$59+8)-1)/10)+1)="","",INDEX($P$60:$W$69,MOD(($N$58*$N$59+8)-1,10)+1,INT((($N$58*$N$59+8)-1)/10)+1))),""))),IF($N$60="","",IF(OR(ISTEXT($N$58),ISTEXT($N$59),ISTEXT($N$60)),"",IF(OR(8&gt;$N$58,5&gt;$N$59,((5-1)*$N$58+8)&gt;$N$60),"",IF(INDEX($P$60:$W$69,MOD(((5-1)*$N$58+8)-1,10)+1,INT((((5-1)*$N$58+8)-1)/10)+1)="","",INDEX($P$60:$W$69,MOD(((5-1)*$N$58+8)-1,10)+1,INT((((5-1)*$N$58+8)-1)/10)+1))))))</f>
        <v/>
      </c>
      <c r="L64" s="539">
        <f>IF($D$58="Flat Oval",IF(OR($N$60="",ISTEXT($N$58),ISTEXT($N$59)),"",IF(5&lt;=$N$59,IF(9&gt;$N$58,"",IF(((5-1)*$N$58+9)&gt;80,"",IF(INDEX($P$60:$W$69,MOD(((5-1)*$N$58+9)-1,10)+1,INT((((5-1)*$N$58+9)-1)/10)+1)="","",INDEX($P$60:$W$69,MOD(((5-1)*$N$58+9)-1,10)+1,INT((((5-1)*$N$58+9)-1)/10)+1)))),IF(AND(5=$N$59+1,9&lt;=$O$58),IF(($N$58*$N$59+9)&gt;80,"",IF(INDEX($P$60:$W$69,MOD(($N$58*$N$59+9)-1,10)+1,INT((($N$58*$N$59+9)-1)/10)+1)="","",INDEX($P$60:$W$69,MOD(($N$58*$N$59+9)-1,10)+1,INT((($N$58*$N$59+9)-1)/10)+1))),""))),IF($N$60="","",IF(OR(ISTEXT($N$58),ISTEXT($N$59),ISTEXT($N$60)),"",IF(OR(9&gt;$N$58,5&gt;$N$59,((5-1)*$N$58+9)&gt;$N$60),"",IF(INDEX($P$60:$W$69,MOD(((5-1)*$N$58+9)-1,10)+1,INT((((5-1)*$N$58+9)-1)/10)+1)="","",INDEX($P$60:$W$69,MOD(((5-1)*$N$58+9)-1,10)+1,INT((((5-1)*$N$58+9)-1)/10)+1))))))</f>
        <v/>
      </c>
      <c r="M64" s="539">
        <f>IF($D$58="Flat Oval",IF(OR($N$60="",ISTEXT($N$58),ISTEXT($N$59)),"",IF(5&lt;=$N$59,IF(10&gt;$N$58,"",IF(((5-1)*$N$58+10)&gt;80,"",IF(INDEX($P$60:$W$69,MOD(((5-1)*$N$58+10)-1,10)+1,INT((((5-1)*$N$58+10)-1)/10)+1)="","",INDEX($P$60:$W$69,MOD(((5-1)*$N$58+10)-1,10)+1,INT((((5-1)*$N$58+10)-1)/10)+1)))),IF(AND(5=$N$59+1,10&lt;=$O$58),IF(($N$58*$N$59+10)&gt;80,"",IF(INDEX($P$60:$W$69,MOD(($N$58*$N$59+10)-1,10)+1,INT((($N$58*$N$59+10)-1)/10)+1)="","",INDEX($P$60:$W$69,MOD(($N$58*$N$59+10)-1,10)+1,INT((($N$58*$N$59+10)-1)/10)+1))),""))),IF($N$60="","",IF(OR(ISTEXT($N$58),ISTEXT($N$59),ISTEXT($N$60)),"",IF(OR(10&gt;$N$58,5&gt;$N$59,((5-1)*$N$58+10)&gt;$N$60),"",IF(INDEX($P$60:$W$69,MOD(((5-1)*$N$58+10)-1,10)+1,INT((((5-1)*$N$58+10)-1)/10)+1)="","",INDEX($P$60:$W$69,MOD(((5-1)*$N$58+10)-1,10)+1,INT((((5-1)*$N$58+10)-1)/10)+1))))))</f>
        <v/>
      </c>
      <c r="P64" s="540" t="n"/>
      <c r="Q64" s="540" t="n"/>
      <c r="R64" s="540" t="n"/>
      <c r="S64" s="540" t="n"/>
      <c r="T64" s="540" t="n"/>
      <c r="U64" s="540" t="n"/>
      <c r="V64" s="540" t="n"/>
      <c r="W64" s="540" t="n"/>
    </row>
    <row r="65" ht="13.35" customHeight="1" s="162">
      <c r="B65" s="537">
        <f>IF($D$58="Flat Oval",IF(OR($N$59="",ISTEXT($N$59)),"",IF(6&lt;=$N$59,ROUND((6-0.5)*$I$58/$N$59,1),IF(6=$N$59+1,"Ends",""))),IF(OR($D$58="",$G$58=""),"",IF($D$58="Round",IF(6=1,"Axis 1 (0°)",IF(6=2,"Axis 2 (90°)","")),IF(ISTEXT($N$59),"",IF(6&gt;$N$59,"",IF(ISTEXT($I$58),"",ROUND((6-0.5)*$I$58/$N$59,1)))))))</f>
        <v/>
      </c>
      <c r="C65" s="538" t="n"/>
      <c r="D65" s="539">
        <f>IF($D$58="Flat Oval",IF(OR($N$60="",ISTEXT($N$58),ISTEXT($N$59)),"",IF(6&lt;=$N$59,IF(1&gt;$N$58,"",IF(((6-1)*$N$58+1)&gt;80,"",IF(INDEX($P$60:$W$69,MOD(((6-1)*$N$58+1)-1,10)+1,INT((((6-1)*$N$58+1)-1)/10)+1)="","",INDEX($P$60:$W$69,MOD(((6-1)*$N$58+1)-1,10)+1,INT((((6-1)*$N$58+1)-1)/10)+1)))),IF(AND(6=$N$59+1,1&lt;=$O$58),IF(($N$58*$N$59+1)&gt;80,"",IF(INDEX($P$60:$W$69,MOD(($N$58*$N$59+1)-1,10)+1,INT((($N$58*$N$59+1)-1)/10)+1)="","",INDEX($P$60:$W$69,MOD(($N$58*$N$59+1)-1,10)+1,INT((($N$58*$N$59+1)-1)/10)+1))),""))),IF($N$60="","",IF(OR(ISTEXT($N$58),ISTEXT($N$59),ISTEXT($N$60)),"",IF(OR(1&gt;$N$58,6&gt;$N$59,((6-1)*$N$58+1)&gt;$N$60),"",IF(INDEX($P$60:$W$69,MOD(((6-1)*$N$58+1)-1,10)+1,INT((((6-1)*$N$58+1)-1)/10)+1)="","",INDEX($P$60:$W$69,MOD(((6-1)*$N$58+1)-1,10)+1,INT((((6-1)*$N$58+1)-1)/10)+1))))))</f>
        <v/>
      </c>
      <c r="E65" s="539">
        <f>IF($D$58="Flat Oval",IF(OR($N$60="",ISTEXT($N$58),ISTEXT($N$59)),"",IF(6&lt;=$N$59,IF(2&gt;$N$58,"",IF(((6-1)*$N$58+2)&gt;80,"",IF(INDEX($P$60:$W$69,MOD(((6-1)*$N$58+2)-1,10)+1,INT((((6-1)*$N$58+2)-1)/10)+1)="","",INDEX($P$60:$W$69,MOD(((6-1)*$N$58+2)-1,10)+1,INT((((6-1)*$N$58+2)-1)/10)+1)))),IF(AND(6=$N$59+1,2&lt;=$O$58),IF(($N$58*$N$59+2)&gt;80,"",IF(INDEX($P$60:$W$69,MOD(($N$58*$N$59+2)-1,10)+1,INT((($N$58*$N$59+2)-1)/10)+1)="","",INDEX($P$60:$W$69,MOD(($N$58*$N$59+2)-1,10)+1,INT((($N$58*$N$59+2)-1)/10)+1))),""))),IF($N$60="","",IF(OR(ISTEXT($N$58),ISTEXT($N$59),ISTEXT($N$60)),"",IF(OR(2&gt;$N$58,6&gt;$N$59,((6-1)*$N$58+2)&gt;$N$60),"",IF(INDEX($P$60:$W$69,MOD(((6-1)*$N$58+2)-1,10)+1,INT((((6-1)*$N$58+2)-1)/10)+1)="","",INDEX($P$60:$W$69,MOD(((6-1)*$N$58+2)-1,10)+1,INT((((6-1)*$N$58+2)-1)/10)+1))))))</f>
        <v/>
      </c>
      <c r="F65" s="539">
        <f>IF($D$58="Flat Oval",IF(OR($N$60="",ISTEXT($N$58),ISTEXT($N$59)),"",IF(6&lt;=$N$59,IF(3&gt;$N$58,"",IF(((6-1)*$N$58+3)&gt;80,"",IF(INDEX($P$60:$W$69,MOD(((6-1)*$N$58+3)-1,10)+1,INT((((6-1)*$N$58+3)-1)/10)+1)="","",INDEX($P$60:$W$69,MOD(((6-1)*$N$58+3)-1,10)+1,INT((((6-1)*$N$58+3)-1)/10)+1)))),IF(AND(6=$N$59+1,3&lt;=$O$58),IF(($N$58*$N$59+3)&gt;80,"",IF(INDEX($P$60:$W$69,MOD(($N$58*$N$59+3)-1,10)+1,INT((($N$58*$N$59+3)-1)/10)+1)="","",INDEX($P$60:$W$69,MOD(($N$58*$N$59+3)-1,10)+1,INT((($N$58*$N$59+3)-1)/10)+1))),""))),IF($N$60="","",IF(OR(ISTEXT($N$58),ISTEXT($N$59),ISTEXT($N$60)),"",IF(OR(3&gt;$N$58,6&gt;$N$59,((6-1)*$N$58+3)&gt;$N$60),"",IF(INDEX($P$60:$W$69,MOD(((6-1)*$N$58+3)-1,10)+1,INT((((6-1)*$N$58+3)-1)/10)+1)="","",INDEX($P$60:$W$69,MOD(((6-1)*$N$58+3)-1,10)+1,INT((((6-1)*$N$58+3)-1)/10)+1))))))</f>
        <v/>
      </c>
      <c r="G65" s="539">
        <f>IF($D$58="Flat Oval",IF(OR($N$60="",ISTEXT($N$58),ISTEXT($N$59)),"",IF(6&lt;=$N$59,IF(4&gt;$N$58,"",IF(((6-1)*$N$58+4)&gt;80,"",IF(INDEX($P$60:$W$69,MOD(((6-1)*$N$58+4)-1,10)+1,INT((((6-1)*$N$58+4)-1)/10)+1)="","",INDEX($P$60:$W$69,MOD(((6-1)*$N$58+4)-1,10)+1,INT((((6-1)*$N$58+4)-1)/10)+1)))),IF(AND(6=$N$59+1,4&lt;=$O$58),IF(($N$58*$N$59+4)&gt;80,"",IF(INDEX($P$60:$W$69,MOD(($N$58*$N$59+4)-1,10)+1,INT((($N$58*$N$59+4)-1)/10)+1)="","",INDEX($P$60:$W$69,MOD(($N$58*$N$59+4)-1,10)+1,INT((($N$58*$N$59+4)-1)/10)+1))),""))),IF($N$60="","",IF(OR(ISTEXT($N$58),ISTEXT($N$59),ISTEXT($N$60)),"",IF(OR(4&gt;$N$58,6&gt;$N$59,((6-1)*$N$58+4)&gt;$N$60),"",IF(INDEX($P$60:$W$69,MOD(((6-1)*$N$58+4)-1,10)+1,INT((((6-1)*$N$58+4)-1)/10)+1)="","",INDEX($P$60:$W$69,MOD(((6-1)*$N$58+4)-1,10)+1,INT((((6-1)*$N$58+4)-1)/10)+1))))))</f>
        <v/>
      </c>
      <c r="H65" s="539">
        <f>IF($D$58="Flat Oval",IF(OR($N$60="",ISTEXT($N$58),ISTEXT($N$59)),"",IF(6&lt;=$N$59,IF(5&gt;$N$58,"",IF(((6-1)*$N$58+5)&gt;80,"",IF(INDEX($P$60:$W$69,MOD(((6-1)*$N$58+5)-1,10)+1,INT((((6-1)*$N$58+5)-1)/10)+1)="","",INDEX($P$60:$W$69,MOD(((6-1)*$N$58+5)-1,10)+1,INT((((6-1)*$N$58+5)-1)/10)+1)))),IF(AND(6=$N$59+1,5&lt;=$O$58),IF(($N$58*$N$59+5)&gt;80,"",IF(INDEX($P$60:$W$69,MOD(($N$58*$N$59+5)-1,10)+1,INT((($N$58*$N$59+5)-1)/10)+1)="","",INDEX($P$60:$W$69,MOD(($N$58*$N$59+5)-1,10)+1,INT((($N$58*$N$59+5)-1)/10)+1))),""))),IF($N$60="","",IF(OR(ISTEXT($N$58),ISTEXT($N$59),ISTEXT($N$60)),"",IF(OR(5&gt;$N$58,6&gt;$N$59,((6-1)*$N$58+5)&gt;$N$60),"",IF(INDEX($P$60:$W$69,MOD(((6-1)*$N$58+5)-1,10)+1,INT((((6-1)*$N$58+5)-1)/10)+1)="","",INDEX($P$60:$W$69,MOD(((6-1)*$N$58+5)-1,10)+1,INT((((6-1)*$N$58+5)-1)/10)+1))))))</f>
        <v/>
      </c>
      <c r="I65" s="539">
        <f>IF($D$58="Flat Oval",IF(OR($N$60="",ISTEXT($N$58),ISTEXT($N$59)),"",IF(6&lt;=$N$59,IF(6&gt;$N$58,"",IF(((6-1)*$N$58+6)&gt;80,"",IF(INDEX($P$60:$W$69,MOD(((6-1)*$N$58+6)-1,10)+1,INT((((6-1)*$N$58+6)-1)/10)+1)="","",INDEX($P$60:$W$69,MOD(((6-1)*$N$58+6)-1,10)+1,INT((((6-1)*$N$58+6)-1)/10)+1)))),IF(AND(6=$N$59+1,6&lt;=$O$58),IF(($N$58*$N$59+6)&gt;80,"",IF(INDEX($P$60:$W$69,MOD(($N$58*$N$59+6)-1,10)+1,INT((($N$58*$N$59+6)-1)/10)+1)="","",INDEX($P$60:$W$69,MOD(($N$58*$N$59+6)-1,10)+1,INT((($N$58*$N$59+6)-1)/10)+1))),""))),IF($N$60="","",IF(OR(ISTEXT($N$58),ISTEXT($N$59),ISTEXT($N$60)),"",IF(OR(6&gt;$N$58,6&gt;$N$59,((6-1)*$N$58+6)&gt;$N$60),"",IF(INDEX($P$60:$W$69,MOD(((6-1)*$N$58+6)-1,10)+1,INT((((6-1)*$N$58+6)-1)/10)+1)="","",INDEX($P$60:$W$69,MOD(((6-1)*$N$58+6)-1,10)+1,INT((((6-1)*$N$58+6)-1)/10)+1))))))</f>
        <v/>
      </c>
      <c r="J65" s="539">
        <f>IF($D$58="Flat Oval",IF(OR($N$60="",ISTEXT($N$58),ISTEXT($N$59)),"",IF(6&lt;=$N$59,IF(7&gt;$N$58,"",IF(((6-1)*$N$58+7)&gt;80,"",IF(INDEX($P$60:$W$69,MOD(((6-1)*$N$58+7)-1,10)+1,INT((((6-1)*$N$58+7)-1)/10)+1)="","",INDEX($P$60:$W$69,MOD(((6-1)*$N$58+7)-1,10)+1,INT((((6-1)*$N$58+7)-1)/10)+1)))),IF(AND(6=$N$59+1,7&lt;=$O$58),IF(($N$58*$N$59+7)&gt;80,"",IF(INDEX($P$60:$W$69,MOD(($N$58*$N$59+7)-1,10)+1,INT((($N$58*$N$59+7)-1)/10)+1)="","",INDEX($P$60:$W$69,MOD(($N$58*$N$59+7)-1,10)+1,INT((($N$58*$N$59+7)-1)/10)+1))),""))),IF($N$60="","",IF(OR(ISTEXT($N$58),ISTEXT($N$59),ISTEXT($N$60)),"",IF(OR(7&gt;$N$58,6&gt;$N$59,((6-1)*$N$58+7)&gt;$N$60),"",IF(INDEX($P$60:$W$69,MOD(((6-1)*$N$58+7)-1,10)+1,INT((((6-1)*$N$58+7)-1)/10)+1)="","",INDEX($P$60:$W$69,MOD(((6-1)*$N$58+7)-1,10)+1,INT((((6-1)*$N$58+7)-1)/10)+1))))))</f>
        <v/>
      </c>
      <c r="K65" s="539">
        <f>IF($D$58="Flat Oval",IF(OR($N$60="",ISTEXT($N$58),ISTEXT($N$59)),"",IF(6&lt;=$N$59,IF(8&gt;$N$58,"",IF(((6-1)*$N$58+8)&gt;80,"",IF(INDEX($P$60:$W$69,MOD(((6-1)*$N$58+8)-1,10)+1,INT((((6-1)*$N$58+8)-1)/10)+1)="","",INDEX($P$60:$W$69,MOD(((6-1)*$N$58+8)-1,10)+1,INT((((6-1)*$N$58+8)-1)/10)+1)))),IF(AND(6=$N$59+1,8&lt;=$O$58),IF(($N$58*$N$59+8)&gt;80,"",IF(INDEX($P$60:$W$69,MOD(($N$58*$N$59+8)-1,10)+1,INT((($N$58*$N$59+8)-1)/10)+1)="","",INDEX($P$60:$W$69,MOD(($N$58*$N$59+8)-1,10)+1,INT((($N$58*$N$59+8)-1)/10)+1))),""))),IF($N$60="","",IF(OR(ISTEXT($N$58),ISTEXT($N$59),ISTEXT($N$60)),"",IF(OR(8&gt;$N$58,6&gt;$N$59,((6-1)*$N$58+8)&gt;$N$60),"",IF(INDEX($P$60:$W$69,MOD(((6-1)*$N$58+8)-1,10)+1,INT((((6-1)*$N$58+8)-1)/10)+1)="","",INDEX($P$60:$W$69,MOD(((6-1)*$N$58+8)-1,10)+1,INT((((6-1)*$N$58+8)-1)/10)+1))))))</f>
        <v/>
      </c>
      <c r="L65" s="539">
        <f>IF($D$58="Flat Oval",IF(OR($N$60="",ISTEXT($N$58),ISTEXT($N$59)),"",IF(6&lt;=$N$59,IF(9&gt;$N$58,"",IF(((6-1)*$N$58+9)&gt;80,"",IF(INDEX($P$60:$W$69,MOD(((6-1)*$N$58+9)-1,10)+1,INT((((6-1)*$N$58+9)-1)/10)+1)="","",INDEX($P$60:$W$69,MOD(((6-1)*$N$58+9)-1,10)+1,INT((((6-1)*$N$58+9)-1)/10)+1)))),IF(AND(6=$N$59+1,9&lt;=$O$58),IF(($N$58*$N$59+9)&gt;80,"",IF(INDEX($P$60:$W$69,MOD(($N$58*$N$59+9)-1,10)+1,INT((($N$58*$N$59+9)-1)/10)+1)="","",INDEX($P$60:$W$69,MOD(($N$58*$N$59+9)-1,10)+1,INT((($N$58*$N$59+9)-1)/10)+1))),""))),IF($N$60="","",IF(OR(ISTEXT($N$58),ISTEXT($N$59),ISTEXT($N$60)),"",IF(OR(9&gt;$N$58,6&gt;$N$59,((6-1)*$N$58+9)&gt;$N$60),"",IF(INDEX($P$60:$W$69,MOD(((6-1)*$N$58+9)-1,10)+1,INT((((6-1)*$N$58+9)-1)/10)+1)="","",INDEX($P$60:$W$69,MOD(((6-1)*$N$58+9)-1,10)+1,INT((((6-1)*$N$58+9)-1)/10)+1))))))</f>
        <v/>
      </c>
      <c r="M65" s="539">
        <f>IF($D$58="Flat Oval",IF(OR($N$60="",ISTEXT($N$58),ISTEXT($N$59)),"",IF(6&lt;=$N$59,IF(10&gt;$N$58,"",IF(((6-1)*$N$58+10)&gt;80,"",IF(INDEX($P$60:$W$69,MOD(((6-1)*$N$58+10)-1,10)+1,INT((((6-1)*$N$58+10)-1)/10)+1)="","",INDEX($P$60:$W$69,MOD(((6-1)*$N$58+10)-1,10)+1,INT((((6-1)*$N$58+10)-1)/10)+1)))),IF(AND(6=$N$59+1,10&lt;=$O$58),IF(($N$58*$N$59+10)&gt;80,"",IF(INDEX($P$60:$W$69,MOD(($N$58*$N$59+10)-1,10)+1,INT((($N$58*$N$59+10)-1)/10)+1)="","",INDEX($P$60:$W$69,MOD(($N$58*$N$59+10)-1,10)+1,INT((($N$58*$N$59+10)-1)/10)+1))),""))),IF($N$60="","",IF(OR(ISTEXT($N$58),ISTEXT($N$59),ISTEXT($N$60)),"",IF(OR(10&gt;$N$58,6&gt;$N$59,((6-1)*$N$58+10)&gt;$N$60),"",IF(INDEX($P$60:$W$69,MOD(((6-1)*$N$58+10)-1,10)+1,INT((((6-1)*$N$58+10)-1)/10)+1)="","",INDEX($P$60:$W$69,MOD(((6-1)*$N$58+10)-1,10)+1,INT((((6-1)*$N$58+10)-1)/10)+1))))))</f>
        <v/>
      </c>
      <c r="P65" s="540" t="n"/>
      <c r="Q65" s="540" t="n"/>
      <c r="R65" s="540" t="n"/>
      <c r="S65" s="540" t="n"/>
      <c r="T65" s="540" t="n"/>
      <c r="U65" s="540" t="n"/>
      <c r="V65" s="540" t="n"/>
      <c r="W65" s="540" t="n"/>
    </row>
    <row r="66" ht="13.35" customHeight="1" s="162">
      <c r="B66" s="537">
        <f>IF($D$58="Flat Oval",IF(OR($N$59="",ISTEXT($N$59)),"",IF(7&lt;=$N$59,ROUND((7-0.5)*$I$58/$N$59,1),IF(7=$N$59+1,"Ends",""))),IF(OR($D$58="",$G$58=""),"",IF($D$58="Round",IF(7=1,"Axis 1 (0°)",IF(7=2,"Axis 2 (90°)","")),IF(ISTEXT($N$59),"",IF(7&gt;$N$59,"",IF(ISTEXT($I$58),"",ROUND((7-0.5)*$I$58/$N$59,1)))))))</f>
        <v/>
      </c>
      <c r="C66" s="538" t="n"/>
      <c r="D66" s="539">
        <f>IF($D$58="Flat Oval",IF(OR($N$60="",ISTEXT($N$58),ISTEXT($N$59)),"",IF(7&lt;=$N$59,IF(1&gt;$N$58,"",IF(((7-1)*$N$58+1)&gt;80,"",IF(INDEX($P$60:$W$69,MOD(((7-1)*$N$58+1)-1,10)+1,INT((((7-1)*$N$58+1)-1)/10)+1)="","",INDEX($P$60:$W$69,MOD(((7-1)*$N$58+1)-1,10)+1,INT((((7-1)*$N$58+1)-1)/10)+1)))),IF(AND(7=$N$59+1,1&lt;=$O$58),IF(($N$58*$N$59+1)&gt;80,"",IF(INDEX($P$60:$W$69,MOD(($N$58*$N$59+1)-1,10)+1,INT((($N$58*$N$59+1)-1)/10)+1)="","",INDEX($P$60:$W$69,MOD(($N$58*$N$59+1)-1,10)+1,INT((($N$58*$N$59+1)-1)/10)+1))),""))),IF($N$60="","",IF(OR(ISTEXT($N$58),ISTEXT($N$59),ISTEXT($N$60)),"",IF(OR(1&gt;$N$58,7&gt;$N$59,((7-1)*$N$58+1)&gt;$N$60),"",IF(INDEX($P$60:$W$69,MOD(((7-1)*$N$58+1)-1,10)+1,INT((((7-1)*$N$58+1)-1)/10)+1)="","",INDEX($P$60:$W$69,MOD(((7-1)*$N$58+1)-1,10)+1,INT((((7-1)*$N$58+1)-1)/10)+1))))))</f>
        <v/>
      </c>
      <c r="E66" s="539">
        <f>IF($D$58="Flat Oval",IF(OR($N$60="",ISTEXT($N$58),ISTEXT($N$59)),"",IF(7&lt;=$N$59,IF(2&gt;$N$58,"",IF(((7-1)*$N$58+2)&gt;80,"",IF(INDEX($P$60:$W$69,MOD(((7-1)*$N$58+2)-1,10)+1,INT((((7-1)*$N$58+2)-1)/10)+1)="","",INDEX($P$60:$W$69,MOD(((7-1)*$N$58+2)-1,10)+1,INT((((7-1)*$N$58+2)-1)/10)+1)))),IF(AND(7=$N$59+1,2&lt;=$O$58),IF(($N$58*$N$59+2)&gt;80,"",IF(INDEX($P$60:$W$69,MOD(($N$58*$N$59+2)-1,10)+1,INT((($N$58*$N$59+2)-1)/10)+1)="","",INDEX($P$60:$W$69,MOD(($N$58*$N$59+2)-1,10)+1,INT((($N$58*$N$59+2)-1)/10)+1))),""))),IF($N$60="","",IF(OR(ISTEXT($N$58),ISTEXT($N$59),ISTEXT($N$60)),"",IF(OR(2&gt;$N$58,7&gt;$N$59,((7-1)*$N$58+2)&gt;$N$60),"",IF(INDEX($P$60:$W$69,MOD(((7-1)*$N$58+2)-1,10)+1,INT((((7-1)*$N$58+2)-1)/10)+1)="","",INDEX($P$60:$W$69,MOD(((7-1)*$N$58+2)-1,10)+1,INT((((7-1)*$N$58+2)-1)/10)+1))))))</f>
        <v/>
      </c>
      <c r="F66" s="539">
        <f>IF($D$58="Flat Oval",IF(OR($N$60="",ISTEXT($N$58),ISTEXT($N$59)),"",IF(7&lt;=$N$59,IF(3&gt;$N$58,"",IF(((7-1)*$N$58+3)&gt;80,"",IF(INDEX($P$60:$W$69,MOD(((7-1)*$N$58+3)-1,10)+1,INT((((7-1)*$N$58+3)-1)/10)+1)="","",INDEX($P$60:$W$69,MOD(((7-1)*$N$58+3)-1,10)+1,INT((((7-1)*$N$58+3)-1)/10)+1)))),IF(AND(7=$N$59+1,3&lt;=$O$58),IF(($N$58*$N$59+3)&gt;80,"",IF(INDEX($P$60:$W$69,MOD(($N$58*$N$59+3)-1,10)+1,INT((($N$58*$N$59+3)-1)/10)+1)="","",INDEX($P$60:$W$69,MOD(($N$58*$N$59+3)-1,10)+1,INT((($N$58*$N$59+3)-1)/10)+1))),""))),IF($N$60="","",IF(OR(ISTEXT($N$58),ISTEXT($N$59),ISTEXT($N$60)),"",IF(OR(3&gt;$N$58,7&gt;$N$59,((7-1)*$N$58+3)&gt;$N$60),"",IF(INDEX($P$60:$W$69,MOD(((7-1)*$N$58+3)-1,10)+1,INT((((7-1)*$N$58+3)-1)/10)+1)="","",INDEX($P$60:$W$69,MOD(((7-1)*$N$58+3)-1,10)+1,INT((((7-1)*$N$58+3)-1)/10)+1))))))</f>
        <v/>
      </c>
      <c r="G66" s="539">
        <f>IF($D$58="Flat Oval",IF(OR($N$60="",ISTEXT($N$58),ISTEXT($N$59)),"",IF(7&lt;=$N$59,IF(4&gt;$N$58,"",IF(((7-1)*$N$58+4)&gt;80,"",IF(INDEX($P$60:$W$69,MOD(((7-1)*$N$58+4)-1,10)+1,INT((((7-1)*$N$58+4)-1)/10)+1)="","",INDEX($P$60:$W$69,MOD(((7-1)*$N$58+4)-1,10)+1,INT((((7-1)*$N$58+4)-1)/10)+1)))),IF(AND(7=$N$59+1,4&lt;=$O$58),IF(($N$58*$N$59+4)&gt;80,"",IF(INDEX($P$60:$W$69,MOD(($N$58*$N$59+4)-1,10)+1,INT((($N$58*$N$59+4)-1)/10)+1)="","",INDEX($P$60:$W$69,MOD(($N$58*$N$59+4)-1,10)+1,INT((($N$58*$N$59+4)-1)/10)+1))),""))),IF($N$60="","",IF(OR(ISTEXT($N$58),ISTEXT($N$59),ISTEXT($N$60)),"",IF(OR(4&gt;$N$58,7&gt;$N$59,((7-1)*$N$58+4)&gt;$N$60),"",IF(INDEX($P$60:$W$69,MOD(((7-1)*$N$58+4)-1,10)+1,INT((((7-1)*$N$58+4)-1)/10)+1)="","",INDEX($P$60:$W$69,MOD(((7-1)*$N$58+4)-1,10)+1,INT((((7-1)*$N$58+4)-1)/10)+1))))))</f>
        <v/>
      </c>
      <c r="H66" s="539">
        <f>IF($D$58="Flat Oval",IF(OR($N$60="",ISTEXT($N$58),ISTEXT($N$59)),"",IF(7&lt;=$N$59,IF(5&gt;$N$58,"",IF(((7-1)*$N$58+5)&gt;80,"",IF(INDEX($P$60:$W$69,MOD(((7-1)*$N$58+5)-1,10)+1,INT((((7-1)*$N$58+5)-1)/10)+1)="","",INDEX($P$60:$W$69,MOD(((7-1)*$N$58+5)-1,10)+1,INT((((7-1)*$N$58+5)-1)/10)+1)))),IF(AND(7=$N$59+1,5&lt;=$O$58),IF(($N$58*$N$59+5)&gt;80,"",IF(INDEX($P$60:$W$69,MOD(($N$58*$N$59+5)-1,10)+1,INT((($N$58*$N$59+5)-1)/10)+1)="","",INDEX($P$60:$W$69,MOD(($N$58*$N$59+5)-1,10)+1,INT((($N$58*$N$59+5)-1)/10)+1))),""))),IF($N$60="","",IF(OR(ISTEXT($N$58),ISTEXT($N$59),ISTEXT($N$60)),"",IF(OR(5&gt;$N$58,7&gt;$N$59,((7-1)*$N$58+5)&gt;$N$60),"",IF(INDEX($P$60:$W$69,MOD(((7-1)*$N$58+5)-1,10)+1,INT((((7-1)*$N$58+5)-1)/10)+1)="","",INDEX($P$60:$W$69,MOD(((7-1)*$N$58+5)-1,10)+1,INT((((7-1)*$N$58+5)-1)/10)+1))))))</f>
        <v/>
      </c>
      <c r="I66" s="539">
        <f>IF($D$58="Flat Oval",IF(OR($N$60="",ISTEXT($N$58),ISTEXT($N$59)),"",IF(7&lt;=$N$59,IF(6&gt;$N$58,"",IF(((7-1)*$N$58+6)&gt;80,"",IF(INDEX($P$60:$W$69,MOD(((7-1)*$N$58+6)-1,10)+1,INT((((7-1)*$N$58+6)-1)/10)+1)="","",INDEX($P$60:$W$69,MOD(((7-1)*$N$58+6)-1,10)+1,INT((((7-1)*$N$58+6)-1)/10)+1)))),IF(AND(7=$N$59+1,6&lt;=$O$58),IF(($N$58*$N$59+6)&gt;80,"",IF(INDEX($P$60:$W$69,MOD(($N$58*$N$59+6)-1,10)+1,INT((($N$58*$N$59+6)-1)/10)+1)="","",INDEX($P$60:$W$69,MOD(($N$58*$N$59+6)-1,10)+1,INT((($N$58*$N$59+6)-1)/10)+1))),""))),IF($N$60="","",IF(OR(ISTEXT($N$58),ISTEXT($N$59),ISTEXT($N$60)),"",IF(OR(6&gt;$N$58,7&gt;$N$59,((7-1)*$N$58+6)&gt;$N$60),"",IF(INDEX($P$60:$W$69,MOD(((7-1)*$N$58+6)-1,10)+1,INT((((7-1)*$N$58+6)-1)/10)+1)="","",INDEX($P$60:$W$69,MOD(((7-1)*$N$58+6)-1,10)+1,INT((((7-1)*$N$58+6)-1)/10)+1))))))</f>
        <v/>
      </c>
      <c r="J66" s="539">
        <f>IF($D$58="Flat Oval",IF(OR($N$60="",ISTEXT($N$58),ISTEXT($N$59)),"",IF(7&lt;=$N$59,IF(7&gt;$N$58,"",IF(((7-1)*$N$58+7)&gt;80,"",IF(INDEX($P$60:$W$69,MOD(((7-1)*$N$58+7)-1,10)+1,INT((((7-1)*$N$58+7)-1)/10)+1)="","",INDEX($P$60:$W$69,MOD(((7-1)*$N$58+7)-1,10)+1,INT((((7-1)*$N$58+7)-1)/10)+1)))),IF(AND(7=$N$59+1,7&lt;=$O$58),IF(($N$58*$N$59+7)&gt;80,"",IF(INDEX($P$60:$W$69,MOD(($N$58*$N$59+7)-1,10)+1,INT((($N$58*$N$59+7)-1)/10)+1)="","",INDEX($P$60:$W$69,MOD(($N$58*$N$59+7)-1,10)+1,INT((($N$58*$N$59+7)-1)/10)+1))),""))),IF($N$60="","",IF(OR(ISTEXT($N$58),ISTEXT($N$59),ISTEXT($N$60)),"",IF(OR(7&gt;$N$58,7&gt;$N$59,((7-1)*$N$58+7)&gt;$N$60),"",IF(INDEX($P$60:$W$69,MOD(((7-1)*$N$58+7)-1,10)+1,INT((((7-1)*$N$58+7)-1)/10)+1)="","",INDEX($P$60:$W$69,MOD(((7-1)*$N$58+7)-1,10)+1,INT((((7-1)*$N$58+7)-1)/10)+1))))))</f>
        <v/>
      </c>
      <c r="K66" s="539">
        <f>IF($D$58="Flat Oval",IF(OR($N$60="",ISTEXT($N$58),ISTEXT($N$59)),"",IF(7&lt;=$N$59,IF(8&gt;$N$58,"",IF(((7-1)*$N$58+8)&gt;80,"",IF(INDEX($P$60:$W$69,MOD(((7-1)*$N$58+8)-1,10)+1,INT((((7-1)*$N$58+8)-1)/10)+1)="","",INDEX($P$60:$W$69,MOD(((7-1)*$N$58+8)-1,10)+1,INT((((7-1)*$N$58+8)-1)/10)+1)))),IF(AND(7=$N$59+1,8&lt;=$O$58),IF(($N$58*$N$59+8)&gt;80,"",IF(INDEX($P$60:$W$69,MOD(($N$58*$N$59+8)-1,10)+1,INT((($N$58*$N$59+8)-1)/10)+1)="","",INDEX($P$60:$W$69,MOD(($N$58*$N$59+8)-1,10)+1,INT((($N$58*$N$59+8)-1)/10)+1))),""))),IF($N$60="","",IF(OR(ISTEXT($N$58),ISTEXT($N$59),ISTEXT($N$60)),"",IF(OR(8&gt;$N$58,7&gt;$N$59,((7-1)*$N$58+8)&gt;$N$60),"",IF(INDEX($P$60:$W$69,MOD(((7-1)*$N$58+8)-1,10)+1,INT((((7-1)*$N$58+8)-1)/10)+1)="","",INDEX($P$60:$W$69,MOD(((7-1)*$N$58+8)-1,10)+1,INT((((7-1)*$N$58+8)-1)/10)+1))))))</f>
        <v/>
      </c>
      <c r="L66" s="539">
        <f>IF($D$58="Flat Oval",IF(OR($N$60="",ISTEXT($N$58),ISTEXT($N$59)),"",IF(7&lt;=$N$59,IF(9&gt;$N$58,"",IF(((7-1)*$N$58+9)&gt;80,"",IF(INDEX($P$60:$W$69,MOD(((7-1)*$N$58+9)-1,10)+1,INT((((7-1)*$N$58+9)-1)/10)+1)="","",INDEX($P$60:$W$69,MOD(((7-1)*$N$58+9)-1,10)+1,INT((((7-1)*$N$58+9)-1)/10)+1)))),IF(AND(7=$N$59+1,9&lt;=$O$58),IF(($N$58*$N$59+9)&gt;80,"",IF(INDEX($P$60:$W$69,MOD(($N$58*$N$59+9)-1,10)+1,INT((($N$58*$N$59+9)-1)/10)+1)="","",INDEX($P$60:$W$69,MOD(($N$58*$N$59+9)-1,10)+1,INT((($N$58*$N$59+9)-1)/10)+1))),""))),IF($N$60="","",IF(OR(ISTEXT($N$58),ISTEXT($N$59),ISTEXT($N$60)),"",IF(OR(9&gt;$N$58,7&gt;$N$59,((7-1)*$N$58+9)&gt;$N$60),"",IF(INDEX($P$60:$W$69,MOD(((7-1)*$N$58+9)-1,10)+1,INT((((7-1)*$N$58+9)-1)/10)+1)="","",INDEX($P$60:$W$69,MOD(((7-1)*$N$58+9)-1,10)+1,INT((((7-1)*$N$58+9)-1)/10)+1))))))</f>
        <v/>
      </c>
      <c r="M66" s="539">
        <f>IF($D$58="Flat Oval",IF(OR($N$60="",ISTEXT($N$58),ISTEXT($N$59)),"",IF(7&lt;=$N$59,IF(10&gt;$N$58,"",IF(((7-1)*$N$58+10)&gt;80,"",IF(INDEX($P$60:$W$69,MOD(((7-1)*$N$58+10)-1,10)+1,INT((((7-1)*$N$58+10)-1)/10)+1)="","",INDEX($P$60:$W$69,MOD(((7-1)*$N$58+10)-1,10)+1,INT((((7-1)*$N$58+10)-1)/10)+1)))),IF(AND(7=$N$59+1,10&lt;=$O$58),IF(($N$58*$N$59+10)&gt;80,"",IF(INDEX($P$60:$W$69,MOD(($N$58*$N$59+10)-1,10)+1,INT((($N$58*$N$59+10)-1)/10)+1)="","",INDEX($P$60:$W$69,MOD(($N$58*$N$59+10)-1,10)+1,INT((($N$58*$N$59+10)-1)/10)+1))),""))),IF($N$60="","",IF(OR(ISTEXT($N$58),ISTEXT($N$59),ISTEXT($N$60)),"",IF(OR(10&gt;$N$58,7&gt;$N$59,((7-1)*$N$58+10)&gt;$N$60),"",IF(INDEX($P$60:$W$69,MOD(((7-1)*$N$58+10)-1,10)+1,INT((((7-1)*$N$58+10)-1)/10)+1)="","",INDEX($P$60:$W$69,MOD(((7-1)*$N$58+10)-1,10)+1,INT((((7-1)*$N$58+10)-1)/10)+1))))))</f>
        <v/>
      </c>
      <c r="P66" s="540" t="n"/>
      <c r="Q66" s="540" t="n"/>
      <c r="R66" s="540" t="n"/>
      <c r="S66" s="540" t="n"/>
      <c r="T66" s="540" t="n"/>
      <c r="U66" s="540" t="n"/>
      <c r="V66" s="540" t="n"/>
      <c r="W66" s="540" t="n"/>
    </row>
    <row r="67" ht="13.35" customHeight="1" s="162">
      <c r="B67" s="537">
        <f>IF($D$58="Flat Oval",IF(OR($N$59="",ISTEXT($N$59)),"",IF(8&lt;=$N$59,ROUND((8-0.5)*$I$58/$N$59,1),IF(8=$N$59+1,"Ends",""))),IF(OR($D$58="",$G$58=""),"",IF($D$58="Round",IF(8=1,"Axis 1 (0°)",IF(8=2,"Axis 2 (90°)","")),IF(ISTEXT($N$59),"",IF(8&gt;$N$59,"",IF(ISTEXT($I$58),"",ROUND((8-0.5)*$I$58/$N$59,1)))))))</f>
        <v/>
      </c>
      <c r="C67" s="538" t="n"/>
      <c r="D67" s="539">
        <f>IF($D$58="Flat Oval",IF(OR($N$60="",ISTEXT($N$58),ISTEXT($N$59)),"",IF(8&lt;=$N$59,IF(1&gt;$N$58,"",IF(((8-1)*$N$58+1)&gt;80,"",IF(INDEX($P$60:$W$69,MOD(((8-1)*$N$58+1)-1,10)+1,INT((((8-1)*$N$58+1)-1)/10)+1)="","",INDEX($P$60:$W$69,MOD(((8-1)*$N$58+1)-1,10)+1,INT((((8-1)*$N$58+1)-1)/10)+1)))),IF(AND(8=$N$59+1,1&lt;=$O$58),IF(($N$58*$N$59+1)&gt;80,"",IF(INDEX($P$60:$W$69,MOD(($N$58*$N$59+1)-1,10)+1,INT((($N$58*$N$59+1)-1)/10)+1)="","",INDEX($P$60:$W$69,MOD(($N$58*$N$59+1)-1,10)+1,INT((($N$58*$N$59+1)-1)/10)+1))),""))),IF($N$60="","",IF(OR(ISTEXT($N$58),ISTEXT($N$59),ISTEXT($N$60)),"",IF(OR(1&gt;$N$58,8&gt;$N$59,((8-1)*$N$58+1)&gt;$N$60),"",IF(INDEX($P$60:$W$69,MOD(((8-1)*$N$58+1)-1,10)+1,INT((((8-1)*$N$58+1)-1)/10)+1)="","",INDEX($P$60:$W$69,MOD(((8-1)*$N$58+1)-1,10)+1,INT((((8-1)*$N$58+1)-1)/10)+1))))))</f>
        <v/>
      </c>
      <c r="E67" s="539">
        <f>IF($D$58="Flat Oval",IF(OR($N$60="",ISTEXT($N$58),ISTEXT($N$59)),"",IF(8&lt;=$N$59,IF(2&gt;$N$58,"",IF(((8-1)*$N$58+2)&gt;80,"",IF(INDEX($P$60:$W$69,MOD(((8-1)*$N$58+2)-1,10)+1,INT((((8-1)*$N$58+2)-1)/10)+1)="","",INDEX($P$60:$W$69,MOD(((8-1)*$N$58+2)-1,10)+1,INT((((8-1)*$N$58+2)-1)/10)+1)))),IF(AND(8=$N$59+1,2&lt;=$O$58),IF(($N$58*$N$59+2)&gt;80,"",IF(INDEX($P$60:$W$69,MOD(($N$58*$N$59+2)-1,10)+1,INT((($N$58*$N$59+2)-1)/10)+1)="","",INDEX($P$60:$W$69,MOD(($N$58*$N$59+2)-1,10)+1,INT((($N$58*$N$59+2)-1)/10)+1))),""))),IF($N$60="","",IF(OR(ISTEXT($N$58),ISTEXT($N$59),ISTEXT($N$60)),"",IF(OR(2&gt;$N$58,8&gt;$N$59,((8-1)*$N$58+2)&gt;$N$60),"",IF(INDEX($P$60:$W$69,MOD(((8-1)*$N$58+2)-1,10)+1,INT((((8-1)*$N$58+2)-1)/10)+1)="","",INDEX($P$60:$W$69,MOD(((8-1)*$N$58+2)-1,10)+1,INT((((8-1)*$N$58+2)-1)/10)+1))))))</f>
        <v/>
      </c>
      <c r="F67" s="539">
        <f>IF($D$58="Flat Oval",IF(OR($N$60="",ISTEXT($N$58),ISTEXT($N$59)),"",IF(8&lt;=$N$59,IF(3&gt;$N$58,"",IF(((8-1)*$N$58+3)&gt;80,"",IF(INDEX($P$60:$W$69,MOD(((8-1)*$N$58+3)-1,10)+1,INT((((8-1)*$N$58+3)-1)/10)+1)="","",INDEX($P$60:$W$69,MOD(((8-1)*$N$58+3)-1,10)+1,INT((((8-1)*$N$58+3)-1)/10)+1)))),IF(AND(8=$N$59+1,3&lt;=$O$58),IF(($N$58*$N$59+3)&gt;80,"",IF(INDEX($P$60:$W$69,MOD(($N$58*$N$59+3)-1,10)+1,INT((($N$58*$N$59+3)-1)/10)+1)="","",INDEX($P$60:$W$69,MOD(($N$58*$N$59+3)-1,10)+1,INT((($N$58*$N$59+3)-1)/10)+1))),""))),IF($N$60="","",IF(OR(ISTEXT($N$58),ISTEXT($N$59),ISTEXT($N$60)),"",IF(OR(3&gt;$N$58,8&gt;$N$59,((8-1)*$N$58+3)&gt;$N$60),"",IF(INDEX($P$60:$W$69,MOD(((8-1)*$N$58+3)-1,10)+1,INT((((8-1)*$N$58+3)-1)/10)+1)="","",INDEX($P$60:$W$69,MOD(((8-1)*$N$58+3)-1,10)+1,INT((((8-1)*$N$58+3)-1)/10)+1))))))</f>
        <v/>
      </c>
      <c r="G67" s="539">
        <f>IF($D$58="Flat Oval",IF(OR($N$60="",ISTEXT($N$58),ISTEXT($N$59)),"",IF(8&lt;=$N$59,IF(4&gt;$N$58,"",IF(((8-1)*$N$58+4)&gt;80,"",IF(INDEX($P$60:$W$69,MOD(((8-1)*$N$58+4)-1,10)+1,INT((((8-1)*$N$58+4)-1)/10)+1)="","",INDEX($P$60:$W$69,MOD(((8-1)*$N$58+4)-1,10)+1,INT((((8-1)*$N$58+4)-1)/10)+1)))),IF(AND(8=$N$59+1,4&lt;=$O$58),IF(($N$58*$N$59+4)&gt;80,"",IF(INDEX($P$60:$W$69,MOD(($N$58*$N$59+4)-1,10)+1,INT((($N$58*$N$59+4)-1)/10)+1)="","",INDEX($P$60:$W$69,MOD(($N$58*$N$59+4)-1,10)+1,INT((($N$58*$N$59+4)-1)/10)+1))),""))),IF($N$60="","",IF(OR(ISTEXT($N$58),ISTEXT($N$59),ISTEXT($N$60)),"",IF(OR(4&gt;$N$58,8&gt;$N$59,((8-1)*$N$58+4)&gt;$N$60),"",IF(INDEX($P$60:$W$69,MOD(((8-1)*$N$58+4)-1,10)+1,INT((((8-1)*$N$58+4)-1)/10)+1)="","",INDEX($P$60:$W$69,MOD(((8-1)*$N$58+4)-1,10)+1,INT((((8-1)*$N$58+4)-1)/10)+1))))))</f>
        <v/>
      </c>
      <c r="H67" s="539">
        <f>IF($D$58="Flat Oval",IF(OR($N$60="",ISTEXT($N$58),ISTEXT($N$59)),"",IF(8&lt;=$N$59,IF(5&gt;$N$58,"",IF(((8-1)*$N$58+5)&gt;80,"",IF(INDEX($P$60:$W$69,MOD(((8-1)*$N$58+5)-1,10)+1,INT((((8-1)*$N$58+5)-1)/10)+1)="","",INDEX($P$60:$W$69,MOD(((8-1)*$N$58+5)-1,10)+1,INT((((8-1)*$N$58+5)-1)/10)+1)))),IF(AND(8=$N$59+1,5&lt;=$O$58),IF(($N$58*$N$59+5)&gt;80,"",IF(INDEX($P$60:$W$69,MOD(($N$58*$N$59+5)-1,10)+1,INT((($N$58*$N$59+5)-1)/10)+1)="","",INDEX($P$60:$W$69,MOD(($N$58*$N$59+5)-1,10)+1,INT((($N$58*$N$59+5)-1)/10)+1))),""))),IF($N$60="","",IF(OR(ISTEXT($N$58),ISTEXT($N$59),ISTEXT($N$60)),"",IF(OR(5&gt;$N$58,8&gt;$N$59,((8-1)*$N$58+5)&gt;$N$60),"",IF(INDEX($P$60:$W$69,MOD(((8-1)*$N$58+5)-1,10)+1,INT((((8-1)*$N$58+5)-1)/10)+1)="","",INDEX($P$60:$W$69,MOD(((8-1)*$N$58+5)-1,10)+1,INT((((8-1)*$N$58+5)-1)/10)+1))))))</f>
        <v/>
      </c>
      <c r="I67" s="539">
        <f>IF($D$58="Flat Oval",IF(OR($N$60="",ISTEXT($N$58),ISTEXT($N$59)),"",IF(8&lt;=$N$59,IF(6&gt;$N$58,"",IF(((8-1)*$N$58+6)&gt;80,"",IF(INDEX($P$60:$W$69,MOD(((8-1)*$N$58+6)-1,10)+1,INT((((8-1)*$N$58+6)-1)/10)+1)="","",INDEX($P$60:$W$69,MOD(((8-1)*$N$58+6)-1,10)+1,INT((((8-1)*$N$58+6)-1)/10)+1)))),IF(AND(8=$N$59+1,6&lt;=$O$58),IF(($N$58*$N$59+6)&gt;80,"",IF(INDEX($P$60:$W$69,MOD(($N$58*$N$59+6)-1,10)+1,INT((($N$58*$N$59+6)-1)/10)+1)="","",INDEX($P$60:$W$69,MOD(($N$58*$N$59+6)-1,10)+1,INT((($N$58*$N$59+6)-1)/10)+1))),""))),IF($N$60="","",IF(OR(ISTEXT($N$58),ISTEXT($N$59),ISTEXT($N$60)),"",IF(OR(6&gt;$N$58,8&gt;$N$59,((8-1)*$N$58+6)&gt;$N$60),"",IF(INDEX($P$60:$W$69,MOD(((8-1)*$N$58+6)-1,10)+1,INT((((8-1)*$N$58+6)-1)/10)+1)="","",INDEX($P$60:$W$69,MOD(((8-1)*$N$58+6)-1,10)+1,INT((((8-1)*$N$58+6)-1)/10)+1))))))</f>
        <v/>
      </c>
      <c r="J67" s="539">
        <f>IF($D$58="Flat Oval",IF(OR($N$60="",ISTEXT($N$58),ISTEXT($N$59)),"",IF(8&lt;=$N$59,IF(7&gt;$N$58,"",IF(((8-1)*$N$58+7)&gt;80,"",IF(INDEX($P$60:$W$69,MOD(((8-1)*$N$58+7)-1,10)+1,INT((((8-1)*$N$58+7)-1)/10)+1)="","",INDEX($P$60:$W$69,MOD(((8-1)*$N$58+7)-1,10)+1,INT((((8-1)*$N$58+7)-1)/10)+1)))),IF(AND(8=$N$59+1,7&lt;=$O$58),IF(($N$58*$N$59+7)&gt;80,"",IF(INDEX($P$60:$W$69,MOD(($N$58*$N$59+7)-1,10)+1,INT((($N$58*$N$59+7)-1)/10)+1)="","",INDEX($P$60:$W$69,MOD(($N$58*$N$59+7)-1,10)+1,INT((($N$58*$N$59+7)-1)/10)+1))),""))),IF($N$60="","",IF(OR(ISTEXT($N$58),ISTEXT($N$59),ISTEXT($N$60)),"",IF(OR(7&gt;$N$58,8&gt;$N$59,((8-1)*$N$58+7)&gt;$N$60),"",IF(INDEX($P$60:$W$69,MOD(((8-1)*$N$58+7)-1,10)+1,INT((((8-1)*$N$58+7)-1)/10)+1)="","",INDEX($P$60:$W$69,MOD(((8-1)*$N$58+7)-1,10)+1,INT((((8-1)*$N$58+7)-1)/10)+1))))))</f>
        <v/>
      </c>
      <c r="K67" s="539">
        <f>IF($D$58="Flat Oval",IF(OR($N$60="",ISTEXT($N$58),ISTEXT($N$59)),"",IF(8&lt;=$N$59,IF(8&gt;$N$58,"",IF(((8-1)*$N$58+8)&gt;80,"",IF(INDEX($P$60:$W$69,MOD(((8-1)*$N$58+8)-1,10)+1,INT((((8-1)*$N$58+8)-1)/10)+1)="","",INDEX($P$60:$W$69,MOD(((8-1)*$N$58+8)-1,10)+1,INT((((8-1)*$N$58+8)-1)/10)+1)))),IF(AND(8=$N$59+1,8&lt;=$O$58),IF(($N$58*$N$59+8)&gt;80,"",IF(INDEX($P$60:$W$69,MOD(($N$58*$N$59+8)-1,10)+1,INT((($N$58*$N$59+8)-1)/10)+1)="","",INDEX($P$60:$W$69,MOD(($N$58*$N$59+8)-1,10)+1,INT((($N$58*$N$59+8)-1)/10)+1))),""))),IF($N$60="","",IF(OR(ISTEXT($N$58),ISTEXT($N$59),ISTEXT($N$60)),"",IF(OR(8&gt;$N$58,8&gt;$N$59,((8-1)*$N$58+8)&gt;$N$60),"",IF(INDEX($P$60:$W$69,MOD(((8-1)*$N$58+8)-1,10)+1,INT((((8-1)*$N$58+8)-1)/10)+1)="","",INDEX($P$60:$W$69,MOD(((8-1)*$N$58+8)-1,10)+1,INT((((8-1)*$N$58+8)-1)/10)+1))))))</f>
        <v/>
      </c>
      <c r="L67" s="539">
        <f>IF($D$58="Flat Oval",IF(OR($N$60="",ISTEXT($N$58),ISTEXT($N$59)),"",IF(8&lt;=$N$59,IF(9&gt;$N$58,"",IF(((8-1)*$N$58+9)&gt;80,"",IF(INDEX($P$60:$W$69,MOD(((8-1)*$N$58+9)-1,10)+1,INT((((8-1)*$N$58+9)-1)/10)+1)="","",INDEX($P$60:$W$69,MOD(((8-1)*$N$58+9)-1,10)+1,INT((((8-1)*$N$58+9)-1)/10)+1)))),IF(AND(8=$N$59+1,9&lt;=$O$58),IF(($N$58*$N$59+9)&gt;80,"",IF(INDEX($P$60:$W$69,MOD(($N$58*$N$59+9)-1,10)+1,INT((($N$58*$N$59+9)-1)/10)+1)="","",INDEX($P$60:$W$69,MOD(($N$58*$N$59+9)-1,10)+1,INT((($N$58*$N$59+9)-1)/10)+1))),""))),IF($N$60="","",IF(OR(ISTEXT($N$58),ISTEXT($N$59),ISTEXT($N$60)),"",IF(OR(9&gt;$N$58,8&gt;$N$59,((8-1)*$N$58+9)&gt;$N$60),"",IF(INDEX($P$60:$W$69,MOD(((8-1)*$N$58+9)-1,10)+1,INT((((8-1)*$N$58+9)-1)/10)+1)="","",INDEX($P$60:$W$69,MOD(((8-1)*$N$58+9)-1,10)+1,INT((((8-1)*$N$58+9)-1)/10)+1))))))</f>
        <v/>
      </c>
      <c r="M67" s="539">
        <f>IF($D$58="Flat Oval",IF(OR($N$60="",ISTEXT($N$58),ISTEXT($N$59)),"",IF(8&lt;=$N$59,IF(10&gt;$N$58,"",IF(((8-1)*$N$58+10)&gt;80,"",IF(INDEX($P$60:$W$69,MOD(((8-1)*$N$58+10)-1,10)+1,INT((((8-1)*$N$58+10)-1)/10)+1)="","",INDEX($P$60:$W$69,MOD(((8-1)*$N$58+10)-1,10)+1,INT((((8-1)*$N$58+10)-1)/10)+1)))),IF(AND(8=$N$59+1,10&lt;=$O$58),IF(($N$58*$N$59+10)&gt;80,"",IF(INDEX($P$60:$W$69,MOD(($N$58*$N$59+10)-1,10)+1,INT((($N$58*$N$59+10)-1)/10)+1)="","",INDEX($P$60:$W$69,MOD(($N$58*$N$59+10)-1,10)+1,INT((($N$58*$N$59+10)-1)/10)+1))),""))),IF($N$60="","",IF(OR(ISTEXT($N$58),ISTEXT($N$59),ISTEXT($N$60)),"",IF(OR(10&gt;$N$58,8&gt;$N$59,((8-1)*$N$58+10)&gt;$N$60),"",IF(INDEX($P$60:$W$69,MOD(((8-1)*$N$58+10)-1,10)+1,INT((((8-1)*$N$58+10)-1)/10)+1)="","",INDEX($P$60:$W$69,MOD(((8-1)*$N$58+10)-1,10)+1,INT((((8-1)*$N$58+10)-1)/10)+1))))))</f>
        <v/>
      </c>
      <c r="P67" s="540" t="n"/>
      <c r="Q67" s="540" t="n"/>
      <c r="R67" s="540" t="n"/>
      <c r="S67" s="540" t="n"/>
      <c r="T67" s="540" t="n"/>
      <c r="U67" s="540" t="n"/>
      <c r="V67" s="540" t="n"/>
      <c r="W67" s="540" t="n"/>
    </row>
    <row r="68" ht="13.35" customHeight="1" s="162">
      <c r="P68" s="540" t="n"/>
      <c r="Q68" s="540" t="n"/>
      <c r="R68" s="540" t="n"/>
      <c r="S68" s="540" t="n"/>
      <c r="T68" s="540" t="n"/>
      <c r="U68" s="540" t="n"/>
      <c r="V68" s="540" t="n"/>
      <c r="W68" s="540" t="n"/>
    </row>
    <row r="69" ht="13.35" customHeight="1" s="162">
      <c r="B69" s="188" t="inlineStr">
        <is>
          <t>Airflow Traverse Measurement</t>
        </is>
      </c>
      <c r="C69" s="174" t="n"/>
      <c r="D69" s="174" t="n"/>
      <c r="E69" s="174" t="n"/>
      <c r="F69" s="174" t="n"/>
      <c r="G69" s="174" t="n"/>
      <c r="H69" s="173" t="n"/>
      <c r="I69" s="194" t="inlineStr">
        <is>
          <t>Design CFM</t>
        </is>
      </c>
      <c r="J69" s="188" t="inlineStr">
        <is>
          <t>Initial</t>
        </is>
      </c>
      <c r="K69" s="173" t="n"/>
      <c r="L69" s="188" t="inlineStr">
        <is>
          <t>Final</t>
        </is>
      </c>
      <c r="M69" s="173" t="n"/>
      <c r="P69" s="540" t="n"/>
      <c r="Q69" s="540" t="n"/>
      <c r="R69" s="540" t="n"/>
      <c r="S69" s="540" t="n"/>
      <c r="T69" s="540" t="n"/>
      <c r="U69" s="540" t="n"/>
      <c r="V69" s="540" t="n"/>
      <c r="W69" s="540" t="n"/>
    </row>
    <row r="70" ht="13.35" customHeight="1" s="162">
      <c r="B70" s="153" t="inlineStr">
        <is>
          <t xml:space="preserve">Point </t>
        </is>
      </c>
      <c r="C70" s="188" t="inlineStr">
        <is>
          <t>Area Served</t>
        </is>
      </c>
      <c r="D70" s="174" t="n"/>
      <c r="E70" s="173" t="n"/>
      <c r="F70" s="188" t="inlineStr">
        <is>
          <t>Size</t>
        </is>
      </c>
      <c r="G70" s="173" t="n"/>
      <c r="H70" s="188" t="inlineStr">
        <is>
          <t>Ak</t>
        </is>
      </c>
      <c r="I70" s="440" t="n"/>
      <c r="J70" s="188" t="inlineStr">
        <is>
          <t>VEL</t>
        </is>
      </c>
      <c r="K70" s="188" t="inlineStr">
        <is>
          <t>CFM</t>
        </is>
      </c>
      <c r="L70" s="188" t="inlineStr">
        <is>
          <t>VEL</t>
        </is>
      </c>
      <c r="M70" s="188" t="inlineStr">
        <is>
          <t>CFM</t>
        </is>
      </c>
    </row>
    <row r="71" ht="13.35" customHeight="1" s="162">
      <c r="B71" s="31" t="inlineStr">
        <is>
          <t>T-5</t>
        </is>
      </c>
      <c r="C71" s="307" t="n"/>
      <c r="D71" s="174" t="n"/>
      <c r="E71" s="173" t="n"/>
      <c r="F71" s="307">
        <f>IF($D$73="Flat Oval",IF(OR($G$73="",$I$73=""),"",$G$73&amp;""" x "&amp;$I$73&amp;""" oval"),IF($G$73="","",IF($D$73="Round",$G$73&amp;""" dia",$G$73&amp;""" x "&amp;$I$73&amp;"""")))</f>
        <v/>
      </c>
      <c r="G71" s="173" t="n"/>
      <c r="H71" s="525">
        <f>IF($D$73="Flat Oval",IF(OR($G$73="",$I$73=""),"",IF(OR(ISTEXT($G$73),ISTEXT($I$73)),"",ROUND(((($G$73-2*N($K$73))-($I$73-2*N($K$73)))*($I$73-2*N($K$73))+PI()*(($I$73-2*N($K$73))/2)^2)/144,3))),IF(OR($D$73="",$G$73=""),"",IF($D$73="Round",IF(ISTEXT($G$73),"",ROUND(PI()*(($G$73-2*N($K$73))/2)^2/144,3)),IF($I$73="","",IF(OR(ISTEXT($G$73),ISTEXT($I$73)),"",ROUND(($G$73-2*N($K$73))*($I$73-2*N($K$73))/144,3))))))</f>
        <v/>
      </c>
      <c r="I71" s="189" t="n"/>
      <c r="J71" s="189" t="n"/>
      <c r="K71" s="189">
        <f>IF(N(J71)*N(H71)=0,"",ROUND(N(J71)*N(H71),0))</f>
        <v/>
      </c>
      <c r="L71" s="189">
        <f>IF($D$73="Flat Oval",IF(OR($O$74="",$O$75="",N($O$76)+N($O$77)=0),"",ROUND(($O$74*$O$76+$O$75*$O$77)/($O$76+$O$77),0)),IF(COUNT(D75:M82)=0,"",ROUND(AVERAGE(D75:M82),0)))</f>
        <v/>
      </c>
      <c r="M71" s="189">
        <f>IF(N(L71)*N(H71)=0,"",ROUND(N(L71)*N(H71),0))</f>
        <v/>
      </c>
    </row>
    <row r="72" ht="13.35" customHeight="1" s="162">
      <c r="B72" s="188" t="inlineStr">
        <is>
          <t>Instrument</t>
        </is>
      </c>
      <c r="C72" s="173" t="n"/>
      <c r="D72" s="196" t="n"/>
      <c r="E72" s="174" t="n"/>
      <c r="F72" s="174" t="n"/>
      <c r="G72" s="173" t="n"/>
      <c r="H72" s="188" t="inlineStr">
        <is>
          <t>Duct Static Pressure</t>
        </is>
      </c>
      <c r="I72" s="174" t="n"/>
      <c r="J72" s="173" t="n"/>
      <c r="K72" s="53" t="n"/>
      <c r="L72" s="188" t="inlineStr">
        <is>
          <t>Temp</t>
        </is>
      </c>
      <c r="M72" s="52" t="n"/>
      <c r="N72" s="51" t="n"/>
    </row>
    <row r="73" ht="13.35" customHeight="1" s="162">
      <c r="B73" s="526" t="inlineStr">
        <is>
          <t>Duct shape:</t>
        </is>
      </c>
      <c r="C73" s="173" t="n"/>
      <c r="D73" s="527" t="n"/>
      <c r="E73" s="173" t="n"/>
      <c r="F73" s="528" t="inlineStr">
        <is>
          <t>W / Dia (in)</t>
        </is>
      </c>
      <c r="G73" s="529" t="n"/>
      <c r="H73" s="526" t="inlineStr">
        <is>
          <t>H (in)</t>
        </is>
      </c>
      <c r="I73" s="530" t="n"/>
      <c r="J73" s="531" t="inlineStr">
        <is>
          <t>Liner (in)</t>
        </is>
      </c>
      <c r="K73" s="532" t="n"/>
      <c r="L73" s="526" t="inlineStr">
        <is>
          <t>Points</t>
        </is>
      </c>
      <c r="M73" s="533">
        <f>IF($D$73="Flat Oval",IF($N$75="","",$N$73&amp;"x"&amp;$N$74&amp;"+"&amp;$O$73&amp;" ends"),IF($N$73="","",IF($D$73="Round",$N$73&amp;" x 2 axes",IF($N$74="","",$N$73&amp;" x "&amp;$N$74))))</f>
        <v/>
      </c>
      <c r="N73" s="534">
        <f>IF($D$73="Flat Oval",IF(OR($G$73="",$I$73=""),"",IF(OR(ISTEXT($G$73),ISTEXT($I$73)),"",IF($G$73-$I$73&lt;12,2,MIN(10,MAX(3,ROUNDUP(($G$73-$I$73)/6,0)))))),IF(OR($D$73="",$G$73=""),"",IF($D$73="Round",IF(ISTEXT($G$73),"",IF($G$73&lt;=9,6,IF($G$73&lt;=12,8,10))),IF(ISTEXT($G$73),"",IF($G$73&lt;12,2,MIN(10,MAX(3,ROUNDUP($G$73/6,0))))))))</f>
        <v/>
      </c>
      <c r="O73">
        <f>IF(AND($D$73="Flat Oval",NOT(OR($G$73="",$I$73="")),NOT(OR(ISTEXT($G$73),ISTEXT($I$73)))),IF($I$73&lt;=9,6,IF($I$73&lt;=12,8,10)),"")</f>
        <v/>
      </c>
      <c r="P73" s="473" t="inlineStr">
        <is>
          <t>Quick entry – type readings in order (row by row of the grid), down this column then the next:</t>
        </is>
      </c>
    </row>
    <row r="74" ht="13.35" customHeight="1" s="162">
      <c r="B74" s="535" t="inlineStr">
        <is>
          <t>Depth↓ Pos→ (in)</t>
        </is>
      </c>
      <c r="C74" s="414" t="n"/>
      <c r="D74" s="535">
        <f>IF($D$73="Flat Oval",IF(OR($N$73="",ISTEXT($N$73),1&gt;$N$73),"",ROUND((1-0.5)*($G$73-$I$73)/$N$73,1)),IF(ISTEXT($N$73),"",IF(OR($D$73="",$G$73="",1&gt;$N$73),"",IF($D$73="Round",IF(ISTEXT($G$73),"",ROUND(IF(1&lt;=$N$73/2,$G$73/2*(1-SQRT(($N$73-2*1+1)/$N$73)),$G$73-$G$73/2*(1-SQRT(($N$73-2*($N$73-1+1)+1)/$N$73))),1)),IF(ISTEXT($G$73),"",ROUND((1-0.5)*$G$73/$N$73,1))))))</f>
        <v/>
      </c>
      <c r="E74" s="535">
        <f>IF($D$73="Flat Oval",IF(OR($N$73="",ISTEXT($N$73),2&gt;$N$73),"",ROUND((2-0.5)*($G$73-$I$73)/$N$73,1)),IF(ISTEXT($N$73),"",IF(OR($D$73="",$G$73="",2&gt;$N$73),"",IF($D$73="Round",IF(ISTEXT($G$73),"",ROUND(IF(2&lt;=$N$73/2,$G$73/2*(1-SQRT(($N$73-2*2+1)/$N$73)),$G$73-$G$73/2*(1-SQRT(($N$73-2*($N$73-2+1)+1)/$N$73))),1)),IF(ISTEXT($G$73),"",ROUND((2-0.5)*$G$73/$N$73,1))))))</f>
        <v/>
      </c>
      <c r="F74" s="535">
        <f>IF($D$73="Flat Oval",IF(OR($N$73="",ISTEXT($N$73),3&gt;$N$73),"",ROUND((3-0.5)*($G$73-$I$73)/$N$73,1)),IF(ISTEXT($N$73),"",IF(OR($D$73="",$G$73="",3&gt;$N$73),"",IF($D$73="Round",IF(ISTEXT($G$73),"",ROUND(IF(3&lt;=$N$73/2,$G$73/2*(1-SQRT(($N$73-2*3+1)/$N$73)),$G$73-$G$73/2*(1-SQRT(($N$73-2*($N$73-3+1)+1)/$N$73))),1)),IF(ISTEXT($G$73),"",ROUND((3-0.5)*$G$73/$N$73,1))))))</f>
        <v/>
      </c>
      <c r="G74" s="535">
        <f>IF($D$73="Flat Oval",IF(OR($N$73="",ISTEXT($N$73),4&gt;$N$73),"",ROUND((4-0.5)*($G$73-$I$73)/$N$73,1)),IF(ISTEXT($N$73),"",IF(OR($D$73="",$G$73="",4&gt;$N$73),"",IF($D$73="Round",IF(ISTEXT($G$73),"",ROUND(IF(4&lt;=$N$73/2,$G$73/2*(1-SQRT(($N$73-2*4+1)/$N$73)),$G$73-$G$73/2*(1-SQRT(($N$73-2*($N$73-4+1)+1)/$N$73))),1)),IF(ISTEXT($G$73),"",ROUND((4-0.5)*$G$73/$N$73,1))))))</f>
        <v/>
      </c>
      <c r="H74" s="535">
        <f>IF($D$73="Flat Oval",IF(OR($N$73="",ISTEXT($N$73),5&gt;$N$73),"",ROUND((5-0.5)*($G$73-$I$73)/$N$73,1)),IF(ISTEXT($N$73),"",IF(OR($D$73="",$G$73="",5&gt;$N$73),"",IF($D$73="Round",IF(ISTEXT($G$73),"",ROUND(IF(5&lt;=$N$73/2,$G$73/2*(1-SQRT(($N$73-2*5+1)/$N$73)),$G$73-$G$73/2*(1-SQRT(($N$73-2*($N$73-5+1)+1)/$N$73))),1)),IF(ISTEXT($G$73),"",ROUND((5-0.5)*$G$73/$N$73,1))))))</f>
        <v/>
      </c>
      <c r="I74" s="535">
        <f>IF($D$73="Flat Oval",IF(OR($N$73="",ISTEXT($N$73),6&gt;$N$73),"",ROUND((6-0.5)*($G$73-$I$73)/$N$73,1)),IF(ISTEXT($N$73),"",IF(OR($D$73="",$G$73="",6&gt;$N$73),"",IF($D$73="Round",IF(ISTEXT($G$73),"",ROUND(IF(6&lt;=$N$73/2,$G$73/2*(1-SQRT(($N$73-2*6+1)/$N$73)),$G$73-$G$73/2*(1-SQRT(($N$73-2*($N$73-6+1)+1)/$N$73))),1)),IF(ISTEXT($G$73),"",ROUND((6-0.5)*$G$73/$N$73,1))))))</f>
        <v/>
      </c>
      <c r="J74" s="535">
        <f>IF($D$73="Flat Oval",IF(OR($N$73="",ISTEXT($N$73),7&gt;$N$73),"",ROUND((7-0.5)*($G$73-$I$73)/$N$73,1)),IF(ISTEXT($N$73),"",IF(OR($D$73="",$G$73="",7&gt;$N$73),"",IF($D$73="Round",IF(ISTEXT($G$73),"",ROUND(IF(7&lt;=$N$73/2,$G$73/2*(1-SQRT(($N$73-2*7+1)/$N$73)),$G$73-$G$73/2*(1-SQRT(($N$73-2*($N$73-7+1)+1)/$N$73))),1)),IF(ISTEXT($G$73),"",ROUND((7-0.5)*$G$73/$N$73,1))))))</f>
        <v/>
      </c>
      <c r="K74" s="535">
        <f>IF($D$73="Flat Oval",IF(OR($N$73="",ISTEXT($N$73),8&gt;$N$73),"",ROUND((8-0.5)*($G$73-$I$73)/$N$73,1)),IF(ISTEXT($N$73),"",IF(OR($D$73="",$G$73="",8&gt;$N$73),"",IF($D$73="Round",IF(ISTEXT($G$73),"",ROUND(IF(8&lt;=$N$73/2,$G$73/2*(1-SQRT(($N$73-2*8+1)/$N$73)),$G$73-$G$73/2*(1-SQRT(($N$73-2*($N$73-8+1)+1)/$N$73))),1)),IF(ISTEXT($G$73),"",ROUND((8-0.5)*$G$73/$N$73,1))))))</f>
        <v/>
      </c>
      <c r="L74" s="535">
        <f>IF($D$73="Flat Oval",IF(OR($N$73="",ISTEXT($N$73),9&gt;$N$73),"",ROUND((9-0.5)*($G$73-$I$73)/$N$73,1)),IF(ISTEXT($N$73),"",IF(OR($D$73="",$G$73="",9&gt;$N$73),"",IF($D$73="Round",IF(ISTEXT($G$73),"",ROUND(IF(9&lt;=$N$73/2,$G$73/2*(1-SQRT(($N$73-2*9+1)/$N$73)),$G$73-$G$73/2*(1-SQRT(($N$73-2*($N$73-9+1)+1)/$N$73))),1)),IF(ISTEXT($G$73),"",ROUND((9-0.5)*$G$73/$N$73,1))))))</f>
        <v/>
      </c>
      <c r="M74" s="535">
        <f>IF($D$73="Flat Oval",IF(OR($N$73="",ISTEXT($N$73),10&gt;$N$73),"",ROUND((10-0.5)*($G$73-$I$73)/$N$73,1)),IF(ISTEXT($N$73),"",IF(OR($D$73="",$G$73="",10&gt;$N$73),"",IF($D$73="Round",IF(ISTEXT($G$73),"",ROUND(IF(10&lt;=$N$73/2,$G$73/2*(1-SQRT(($N$73-2*10+1)/$N$73)),$G$73-$G$73/2*(1-SQRT(($N$73-2*($N$73-10+1)+1)/$N$73))),1)),IF(ISTEXT($G$73),"",ROUND((10-0.5)*$G$73/$N$73,1))))))</f>
        <v/>
      </c>
      <c r="N74" s="534">
        <f>IF($D$73="Flat Oval",IF(OR($G$73="",$I$73=""),"",IF(OR(ISTEXT($G$73),ISTEXT($I$73)),"",IF($I$73&lt;12,2,MIN(7,MAX(3,ROUNDUP($I$73/6,0)))))),IF(OR($D$73="",$G$73=""),"",IF($D$73="Round",2,IF($I$73="","",IF(ISTEXT($I$73),"",IF($I$73&lt;12,2,MIN(8,MAX(3,ROUNDUP($I$73/6,0)))))))))</f>
        <v/>
      </c>
      <c r="O74">
        <f>IF(OR(NOT($D$73="Flat Oval"),N($N$75)=0),"",IF(COUNT(D75:INDEX(M75:M82,$N$74))=0,"",AVERAGE(D75:INDEX(M75:M82,$N$74))))</f>
        <v/>
      </c>
      <c r="P74" s="536" t="inlineStr">
        <is>
          <t>1–10</t>
        </is>
      </c>
      <c r="Q74" s="536" t="inlineStr">
        <is>
          <t>11–20</t>
        </is>
      </c>
      <c r="R74" s="536" t="inlineStr">
        <is>
          <t>21–30</t>
        </is>
      </c>
      <c r="S74" s="536" t="inlineStr">
        <is>
          <t>31–40</t>
        </is>
      </c>
      <c r="T74" s="536" t="inlineStr">
        <is>
          <t>41–50</t>
        </is>
      </c>
      <c r="U74" s="536" t="inlineStr">
        <is>
          <t>51–60</t>
        </is>
      </c>
      <c r="V74" s="536" t="inlineStr">
        <is>
          <t>61–70</t>
        </is>
      </c>
      <c r="W74" s="536" t="inlineStr">
        <is>
          <t>71–80</t>
        </is>
      </c>
    </row>
    <row r="75" ht="13.35" customHeight="1" s="162">
      <c r="B75" s="537">
        <f>IF($D$73="Flat Oval",IF(OR($N$74="",ISTEXT($N$74)),"",IF(1&lt;=$N$74,ROUND((1-0.5)*$I$73/$N$74,1),IF(1=$N$74+1,"Ends",""))),IF(OR($D$73="",$G$73=""),"",IF($D$73="Round",IF(1=1,"Axis 1 (0°)",IF(1=2,"Axis 2 (90°)","")),IF(ISTEXT($N$74),"",IF(1&gt;$N$74,"",IF(ISTEXT($I$73),"",ROUND((1-0.5)*$I$73/$N$74,1)))))))</f>
        <v/>
      </c>
      <c r="C75" s="538" t="n"/>
      <c r="D75" s="539">
        <f>IF($D$73="Flat Oval",IF(OR($N$75="",ISTEXT($N$73),ISTEXT($N$74)),"",IF(1&lt;=$N$74,IF(1&gt;$N$73,"",IF(((1-1)*$N$73+1)&gt;80,"",IF(INDEX($P$75:$W$84,MOD(((1-1)*$N$73+1)-1,10)+1,INT((((1-1)*$N$73+1)-1)/10)+1)="","",INDEX($P$75:$W$84,MOD(((1-1)*$N$73+1)-1,10)+1,INT((((1-1)*$N$73+1)-1)/10)+1)))),IF(AND(1=$N$74+1,1&lt;=$O$73),IF(($N$73*$N$74+1)&gt;80,"",IF(INDEX($P$75:$W$84,MOD(($N$73*$N$74+1)-1,10)+1,INT((($N$73*$N$74+1)-1)/10)+1)="","",INDEX($P$75:$W$84,MOD(($N$73*$N$74+1)-1,10)+1,INT((($N$73*$N$74+1)-1)/10)+1))),""))),IF($N$75="","",IF(OR(ISTEXT($N$73),ISTEXT($N$74),ISTEXT($N$75)),"",IF(OR(1&gt;$N$73,1&gt;$N$74,((1-1)*$N$73+1)&gt;$N$75),"",IF(INDEX($P$75:$W$84,MOD(((1-1)*$N$73+1)-1,10)+1,INT((((1-1)*$N$73+1)-1)/10)+1)="","",INDEX($P$75:$W$84,MOD(((1-1)*$N$73+1)-1,10)+1,INT((((1-1)*$N$73+1)-1)/10)+1))))))</f>
        <v/>
      </c>
      <c r="E75" s="539">
        <f>IF($D$73="Flat Oval",IF(OR($N$75="",ISTEXT($N$73),ISTEXT($N$74)),"",IF(1&lt;=$N$74,IF(2&gt;$N$73,"",IF(((1-1)*$N$73+2)&gt;80,"",IF(INDEX($P$75:$W$84,MOD(((1-1)*$N$73+2)-1,10)+1,INT((((1-1)*$N$73+2)-1)/10)+1)="","",INDEX($P$75:$W$84,MOD(((1-1)*$N$73+2)-1,10)+1,INT((((1-1)*$N$73+2)-1)/10)+1)))),IF(AND(1=$N$74+1,2&lt;=$O$73),IF(($N$73*$N$74+2)&gt;80,"",IF(INDEX($P$75:$W$84,MOD(($N$73*$N$74+2)-1,10)+1,INT((($N$73*$N$74+2)-1)/10)+1)="","",INDEX($P$75:$W$84,MOD(($N$73*$N$74+2)-1,10)+1,INT((($N$73*$N$74+2)-1)/10)+1))),""))),IF($N$75="","",IF(OR(ISTEXT($N$73),ISTEXT($N$74),ISTEXT($N$75)),"",IF(OR(2&gt;$N$73,1&gt;$N$74,((1-1)*$N$73+2)&gt;$N$75),"",IF(INDEX($P$75:$W$84,MOD(((1-1)*$N$73+2)-1,10)+1,INT((((1-1)*$N$73+2)-1)/10)+1)="","",INDEX($P$75:$W$84,MOD(((1-1)*$N$73+2)-1,10)+1,INT((((1-1)*$N$73+2)-1)/10)+1))))))</f>
        <v/>
      </c>
      <c r="F75" s="539">
        <f>IF($D$73="Flat Oval",IF(OR($N$75="",ISTEXT($N$73),ISTEXT($N$74)),"",IF(1&lt;=$N$74,IF(3&gt;$N$73,"",IF(((1-1)*$N$73+3)&gt;80,"",IF(INDEX($P$75:$W$84,MOD(((1-1)*$N$73+3)-1,10)+1,INT((((1-1)*$N$73+3)-1)/10)+1)="","",INDEX($P$75:$W$84,MOD(((1-1)*$N$73+3)-1,10)+1,INT((((1-1)*$N$73+3)-1)/10)+1)))),IF(AND(1=$N$74+1,3&lt;=$O$73),IF(($N$73*$N$74+3)&gt;80,"",IF(INDEX($P$75:$W$84,MOD(($N$73*$N$74+3)-1,10)+1,INT((($N$73*$N$74+3)-1)/10)+1)="","",INDEX($P$75:$W$84,MOD(($N$73*$N$74+3)-1,10)+1,INT((($N$73*$N$74+3)-1)/10)+1))),""))),IF($N$75="","",IF(OR(ISTEXT($N$73),ISTEXT($N$74),ISTEXT($N$75)),"",IF(OR(3&gt;$N$73,1&gt;$N$74,((1-1)*$N$73+3)&gt;$N$75),"",IF(INDEX($P$75:$W$84,MOD(((1-1)*$N$73+3)-1,10)+1,INT((((1-1)*$N$73+3)-1)/10)+1)="","",INDEX($P$75:$W$84,MOD(((1-1)*$N$73+3)-1,10)+1,INT((((1-1)*$N$73+3)-1)/10)+1))))))</f>
        <v/>
      </c>
      <c r="G75" s="539">
        <f>IF($D$73="Flat Oval",IF(OR($N$75="",ISTEXT($N$73),ISTEXT($N$74)),"",IF(1&lt;=$N$74,IF(4&gt;$N$73,"",IF(((1-1)*$N$73+4)&gt;80,"",IF(INDEX($P$75:$W$84,MOD(((1-1)*$N$73+4)-1,10)+1,INT((((1-1)*$N$73+4)-1)/10)+1)="","",INDEX($P$75:$W$84,MOD(((1-1)*$N$73+4)-1,10)+1,INT((((1-1)*$N$73+4)-1)/10)+1)))),IF(AND(1=$N$74+1,4&lt;=$O$73),IF(($N$73*$N$74+4)&gt;80,"",IF(INDEX($P$75:$W$84,MOD(($N$73*$N$74+4)-1,10)+1,INT((($N$73*$N$74+4)-1)/10)+1)="","",INDEX($P$75:$W$84,MOD(($N$73*$N$74+4)-1,10)+1,INT((($N$73*$N$74+4)-1)/10)+1))),""))),IF($N$75="","",IF(OR(ISTEXT($N$73),ISTEXT($N$74),ISTEXT($N$75)),"",IF(OR(4&gt;$N$73,1&gt;$N$74,((1-1)*$N$73+4)&gt;$N$75),"",IF(INDEX($P$75:$W$84,MOD(((1-1)*$N$73+4)-1,10)+1,INT((((1-1)*$N$73+4)-1)/10)+1)="","",INDEX($P$75:$W$84,MOD(((1-1)*$N$73+4)-1,10)+1,INT((((1-1)*$N$73+4)-1)/10)+1))))))</f>
        <v/>
      </c>
      <c r="H75" s="539">
        <f>IF($D$73="Flat Oval",IF(OR($N$75="",ISTEXT($N$73),ISTEXT($N$74)),"",IF(1&lt;=$N$74,IF(5&gt;$N$73,"",IF(((1-1)*$N$73+5)&gt;80,"",IF(INDEX($P$75:$W$84,MOD(((1-1)*$N$73+5)-1,10)+1,INT((((1-1)*$N$73+5)-1)/10)+1)="","",INDEX($P$75:$W$84,MOD(((1-1)*$N$73+5)-1,10)+1,INT((((1-1)*$N$73+5)-1)/10)+1)))),IF(AND(1=$N$74+1,5&lt;=$O$73),IF(($N$73*$N$74+5)&gt;80,"",IF(INDEX($P$75:$W$84,MOD(($N$73*$N$74+5)-1,10)+1,INT((($N$73*$N$74+5)-1)/10)+1)="","",INDEX($P$75:$W$84,MOD(($N$73*$N$74+5)-1,10)+1,INT((($N$73*$N$74+5)-1)/10)+1))),""))),IF($N$75="","",IF(OR(ISTEXT($N$73),ISTEXT($N$74),ISTEXT($N$75)),"",IF(OR(5&gt;$N$73,1&gt;$N$74,((1-1)*$N$73+5)&gt;$N$75),"",IF(INDEX($P$75:$W$84,MOD(((1-1)*$N$73+5)-1,10)+1,INT((((1-1)*$N$73+5)-1)/10)+1)="","",INDEX($P$75:$W$84,MOD(((1-1)*$N$73+5)-1,10)+1,INT((((1-1)*$N$73+5)-1)/10)+1))))))</f>
        <v/>
      </c>
      <c r="I75" s="539">
        <f>IF($D$73="Flat Oval",IF(OR($N$75="",ISTEXT($N$73),ISTEXT($N$74)),"",IF(1&lt;=$N$74,IF(6&gt;$N$73,"",IF(((1-1)*$N$73+6)&gt;80,"",IF(INDEX($P$75:$W$84,MOD(((1-1)*$N$73+6)-1,10)+1,INT((((1-1)*$N$73+6)-1)/10)+1)="","",INDEX($P$75:$W$84,MOD(((1-1)*$N$73+6)-1,10)+1,INT((((1-1)*$N$73+6)-1)/10)+1)))),IF(AND(1=$N$74+1,6&lt;=$O$73),IF(($N$73*$N$74+6)&gt;80,"",IF(INDEX($P$75:$W$84,MOD(($N$73*$N$74+6)-1,10)+1,INT((($N$73*$N$74+6)-1)/10)+1)="","",INDEX($P$75:$W$84,MOD(($N$73*$N$74+6)-1,10)+1,INT((($N$73*$N$74+6)-1)/10)+1))),""))),IF($N$75="","",IF(OR(ISTEXT($N$73),ISTEXT($N$74),ISTEXT($N$75)),"",IF(OR(6&gt;$N$73,1&gt;$N$74,((1-1)*$N$73+6)&gt;$N$75),"",IF(INDEX($P$75:$W$84,MOD(((1-1)*$N$73+6)-1,10)+1,INT((((1-1)*$N$73+6)-1)/10)+1)="","",INDEX($P$75:$W$84,MOD(((1-1)*$N$73+6)-1,10)+1,INT((((1-1)*$N$73+6)-1)/10)+1))))))</f>
        <v/>
      </c>
      <c r="J75" s="539">
        <f>IF($D$73="Flat Oval",IF(OR($N$75="",ISTEXT($N$73),ISTEXT($N$74)),"",IF(1&lt;=$N$74,IF(7&gt;$N$73,"",IF(((1-1)*$N$73+7)&gt;80,"",IF(INDEX($P$75:$W$84,MOD(((1-1)*$N$73+7)-1,10)+1,INT((((1-1)*$N$73+7)-1)/10)+1)="","",INDEX($P$75:$W$84,MOD(((1-1)*$N$73+7)-1,10)+1,INT((((1-1)*$N$73+7)-1)/10)+1)))),IF(AND(1=$N$74+1,7&lt;=$O$73),IF(($N$73*$N$74+7)&gt;80,"",IF(INDEX($P$75:$W$84,MOD(($N$73*$N$74+7)-1,10)+1,INT((($N$73*$N$74+7)-1)/10)+1)="","",INDEX($P$75:$W$84,MOD(($N$73*$N$74+7)-1,10)+1,INT((($N$73*$N$74+7)-1)/10)+1))),""))),IF($N$75="","",IF(OR(ISTEXT($N$73),ISTEXT($N$74),ISTEXT($N$75)),"",IF(OR(7&gt;$N$73,1&gt;$N$74,((1-1)*$N$73+7)&gt;$N$75),"",IF(INDEX($P$75:$W$84,MOD(((1-1)*$N$73+7)-1,10)+1,INT((((1-1)*$N$73+7)-1)/10)+1)="","",INDEX($P$75:$W$84,MOD(((1-1)*$N$73+7)-1,10)+1,INT((((1-1)*$N$73+7)-1)/10)+1))))))</f>
        <v/>
      </c>
      <c r="K75" s="539">
        <f>IF($D$73="Flat Oval",IF(OR($N$75="",ISTEXT($N$73),ISTEXT($N$74)),"",IF(1&lt;=$N$74,IF(8&gt;$N$73,"",IF(((1-1)*$N$73+8)&gt;80,"",IF(INDEX($P$75:$W$84,MOD(((1-1)*$N$73+8)-1,10)+1,INT((((1-1)*$N$73+8)-1)/10)+1)="","",INDEX($P$75:$W$84,MOD(((1-1)*$N$73+8)-1,10)+1,INT((((1-1)*$N$73+8)-1)/10)+1)))),IF(AND(1=$N$74+1,8&lt;=$O$73),IF(($N$73*$N$74+8)&gt;80,"",IF(INDEX($P$75:$W$84,MOD(($N$73*$N$74+8)-1,10)+1,INT((($N$73*$N$74+8)-1)/10)+1)="","",INDEX($P$75:$W$84,MOD(($N$73*$N$74+8)-1,10)+1,INT((($N$73*$N$74+8)-1)/10)+1))),""))),IF($N$75="","",IF(OR(ISTEXT($N$73),ISTEXT($N$74),ISTEXT($N$75)),"",IF(OR(8&gt;$N$73,1&gt;$N$74,((1-1)*$N$73+8)&gt;$N$75),"",IF(INDEX($P$75:$W$84,MOD(((1-1)*$N$73+8)-1,10)+1,INT((((1-1)*$N$73+8)-1)/10)+1)="","",INDEX($P$75:$W$84,MOD(((1-1)*$N$73+8)-1,10)+1,INT((((1-1)*$N$73+8)-1)/10)+1))))))</f>
        <v/>
      </c>
      <c r="L75" s="539">
        <f>IF($D$73="Flat Oval",IF(OR($N$75="",ISTEXT($N$73),ISTEXT($N$74)),"",IF(1&lt;=$N$74,IF(9&gt;$N$73,"",IF(((1-1)*$N$73+9)&gt;80,"",IF(INDEX($P$75:$W$84,MOD(((1-1)*$N$73+9)-1,10)+1,INT((((1-1)*$N$73+9)-1)/10)+1)="","",INDEX($P$75:$W$84,MOD(((1-1)*$N$73+9)-1,10)+1,INT((((1-1)*$N$73+9)-1)/10)+1)))),IF(AND(1=$N$74+1,9&lt;=$O$73),IF(($N$73*$N$74+9)&gt;80,"",IF(INDEX($P$75:$W$84,MOD(($N$73*$N$74+9)-1,10)+1,INT((($N$73*$N$74+9)-1)/10)+1)="","",INDEX($P$75:$W$84,MOD(($N$73*$N$74+9)-1,10)+1,INT((($N$73*$N$74+9)-1)/10)+1))),""))),IF($N$75="","",IF(OR(ISTEXT($N$73),ISTEXT($N$74),ISTEXT($N$75)),"",IF(OR(9&gt;$N$73,1&gt;$N$74,((1-1)*$N$73+9)&gt;$N$75),"",IF(INDEX($P$75:$W$84,MOD(((1-1)*$N$73+9)-1,10)+1,INT((((1-1)*$N$73+9)-1)/10)+1)="","",INDEX($P$75:$W$84,MOD(((1-1)*$N$73+9)-1,10)+1,INT((((1-1)*$N$73+9)-1)/10)+1))))))</f>
        <v/>
      </c>
      <c r="M75" s="539">
        <f>IF($D$73="Flat Oval",IF(OR($N$75="",ISTEXT($N$73),ISTEXT($N$74)),"",IF(1&lt;=$N$74,IF(10&gt;$N$73,"",IF(((1-1)*$N$73+10)&gt;80,"",IF(INDEX($P$75:$W$84,MOD(((1-1)*$N$73+10)-1,10)+1,INT((((1-1)*$N$73+10)-1)/10)+1)="","",INDEX($P$75:$W$84,MOD(((1-1)*$N$73+10)-1,10)+1,INT((((1-1)*$N$73+10)-1)/10)+1)))),IF(AND(1=$N$74+1,10&lt;=$O$73),IF(($N$73*$N$74+10)&gt;80,"",IF(INDEX($P$75:$W$84,MOD(($N$73*$N$74+10)-1,10)+1,INT((($N$73*$N$74+10)-1)/10)+1)="","",INDEX($P$75:$W$84,MOD(($N$73*$N$74+10)-1,10)+1,INT((($N$73*$N$74+10)-1)/10)+1))),""))),IF($N$75="","",IF(OR(ISTEXT($N$73),ISTEXT($N$74),ISTEXT($N$75)),"",IF(OR(10&gt;$N$73,1&gt;$N$74,((1-1)*$N$73+10)&gt;$N$75),"",IF(INDEX($P$75:$W$84,MOD(((1-1)*$N$73+10)-1,10)+1,INT((((1-1)*$N$73+10)-1)/10)+1)="","",INDEX($P$75:$W$84,MOD(((1-1)*$N$73+10)-1,10)+1,INT((((1-1)*$N$73+10)-1)/10)+1))))))</f>
        <v/>
      </c>
      <c r="N75" s="534">
        <f>IF($D$73="Flat Oval",IF(OR($N$73="",$N$74="",$O$73=""),"",$N$73*$N$74+$O$73),IF(OR(N73="",N74=""),"",IF(OR(ISTEXT(N73),ISTEXT(N74)),"",N73*N74)))</f>
        <v/>
      </c>
      <c r="O75">
        <f>IF(OR(NOT($D$73="Flat Oval"),N($N$75)=0),"",IF(COUNT(INDEX(D75:D82,$N$74+1):INDEX(M75:M82,$N$74+1))=0,"",AVERAGE(INDEX(D75:D82,$N$74+1):INDEX(M75:M82,$N$74+1))))</f>
        <v/>
      </c>
      <c r="P75" s="540" t="n"/>
      <c r="Q75" s="540" t="n"/>
      <c r="R75" s="540" t="n"/>
      <c r="S75" s="540" t="n"/>
      <c r="T75" s="540" t="n"/>
      <c r="U75" s="540" t="n"/>
      <c r="V75" s="540" t="n"/>
      <c r="W75" s="540" t="n"/>
    </row>
    <row r="76" ht="13.35" customHeight="1" s="162">
      <c r="B76" s="537">
        <f>IF($D$73="Flat Oval",IF(OR($N$74="",ISTEXT($N$74)),"",IF(2&lt;=$N$74,ROUND((2-0.5)*$I$73/$N$74,1),IF(2=$N$74+1,"Ends",""))),IF(OR($D$73="",$G$73=""),"",IF($D$73="Round",IF(2=1,"Axis 1 (0°)",IF(2=2,"Axis 2 (90°)","")),IF(ISTEXT($N$74),"",IF(2&gt;$N$74,"",IF(ISTEXT($I$73),"",ROUND((2-0.5)*$I$73/$N$74,1)))))))</f>
        <v/>
      </c>
      <c r="C76" s="538" t="n"/>
      <c r="D76" s="539">
        <f>IF($D$73="Flat Oval",IF(OR($N$75="",ISTEXT($N$73),ISTEXT($N$74)),"",IF(2&lt;=$N$74,IF(1&gt;$N$73,"",IF(((2-1)*$N$73+1)&gt;80,"",IF(INDEX($P$75:$W$84,MOD(((2-1)*$N$73+1)-1,10)+1,INT((((2-1)*$N$73+1)-1)/10)+1)="","",INDEX($P$75:$W$84,MOD(((2-1)*$N$73+1)-1,10)+1,INT((((2-1)*$N$73+1)-1)/10)+1)))),IF(AND(2=$N$74+1,1&lt;=$O$73),IF(($N$73*$N$74+1)&gt;80,"",IF(INDEX($P$75:$W$84,MOD(($N$73*$N$74+1)-1,10)+1,INT((($N$73*$N$74+1)-1)/10)+1)="","",INDEX($P$75:$W$84,MOD(($N$73*$N$74+1)-1,10)+1,INT((($N$73*$N$74+1)-1)/10)+1))),""))),IF($N$75="","",IF(OR(ISTEXT($N$73),ISTEXT($N$74),ISTEXT($N$75)),"",IF(OR(1&gt;$N$73,2&gt;$N$74,((2-1)*$N$73+1)&gt;$N$75),"",IF(INDEX($P$75:$W$84,MOD(((2-1)*$N$73+1)-1,10)+1,INT((((2-1)*$N$73+1)-1)/10)+1)="","",INDEX($P$75:$W$84,MOD(((2-1)*$N$73+1)-1,10)+1,INT((((2-1)*$N$73+1)-1)/10)+1))))))</f>
        <v/>
      </c>
      <c r="E76" s="539">
        <f>IF($D$73="Flat Oval",IF(OR($N$75="",ISTEXT($N$73),ISTEXT($N$74)),"",IF(2&lt;=$N$74,IF(2&gt;$N$73,"",IF(((2-1)*$N$73+2)&gt;80,"",IF(INDEX($P$75:$W$84,MOD(((2-1)*$N$73+2)-1,10)+1,INT((((2-1)*$N$73+2)-1)/10)+1)="","",INDEX($P$75:$W$84,MOD(((2-1)*$N$73+2)-1,10)+1,INT((((2-1)*$N$73+2)-1)/10)+1)))),IF(AND(2=$N$74+1,2&lt;=$O$73),IF(($N$73*$N$74+2)&gt;80,"",IF(INDEX($P$75:$W$84,MOD(($N$73*$N$74+2)-1,10)+1,INT((($N$73*$N$74+2)-1)/10)+1)="","",INDEX($P$75:$W$84,MOD(($N$73*$N$74+2)-1,10)+1,INT((($N$73*$N$74+2)-1)/10)+1))),""))),IF($N$75="","",IF(OR(ISTEXT($N$73),ISTEXT($N$74),ISTEXT($N$75)),"",IF(OR(2&gt;$N$73,2&gt;$N$74,((2-1)*$N$73+2)&gt;$N$75),"",IF(INDEX($P$75:$W$84,MOD(((2-1)*$N$73+2)-1,10)+1,INT((((2-1)*$N$73+2)-1)/10)+1)="","",INDEX($P$75:$W$84,MOD(((2-1)*$N$73+2)-1,10)+1,INT((((2-1)*$N$73+2)-1)/10)+1))))))</f>
        <v/>
      </c>
      <c r="F76" s="539">
        <f>IF($D$73="Flat Oval",IF(OR($N$75="",ISTEXT($N$73),ISTEXT($N$74)),"",IF(2&lt;=$N$74,IF(3&gt;$N$73,"",IF(((2-1)*$N$73+3)&gt;80,"",IF(INDEX($P$75:$W$84,MOD(((2-1)*$N$73+3)-1,10)+1,INT((((2-1)*$N$73+3)-1)/10)+1)="","",INDEX($P$75:$W$84,MOD(((2-1)*$N$73+3)-1,10)+1,INT((((2-1)*$N$73+3)-1)/10)+1)))),IF(AND(2=$N$74+1,3&lt;=$O$73),IF(($N$73*$N$74+3)&gt;80,"",IF(INDEX($P$75:$W$84,MOD(($N$73*$N$74+3)-1,10)+1,INT((($N$73*$N$74+3)-1)/10)+1)="","",INDEX($P$75:$W$84,MOD(($N$73*$N$74+3)-1,10)+1,INT((($N$73*$N$74+3)-1)/10)+1))),""))),IF($N$75="","",IF(OR(ISTEXT($N$73),ISTEXT($N$74),ISTEXT($N$75)),"",IF(OR(3&gt;$N$73,2&gt;$N$74,((2-1)*$N$73+3)&gt;$N$75),"",IF(INDEX($P$75:$W$84,MOD(((2-1)*$N$73+3)-1,10)+1,INT((((2-1)*$N$73+3)-1)/10)+1)="","",INDEX($P$75:$W$84,MOD(((2-1)*$N$73+3)-1,10)+1,INT((((2-1)*$N$73+3)-1)/10)+1))))))</f>
        <v/>
      </c>
      <c r="G76" s="539">
        <f>IF($D$73="Flat Oval",IF(OR($N$75="",ISTEXT($N$73),ISTEXT($N$74)),"",IF(2&lt;=$N$74,IF(4&gt;$N$73,"",IF(((2-1)*$N$73+4)&gt;80,"",IF(INDEX($P$75:$W$84,MOD(((2-1)*$N$73+4)-1,10)+1,INT((((2-1)*$N$73+4)-1)/10)+1)="","",INDEX($P$75:$W$84,MOD(((2-1)*$N$73+4)-1,10)+1,INT((((2-1)*$N$73+4)-1)/10)+1)))),IF(AND(2=$N$74+1,4&lt;=$O$73),IF(($N$73*$N$74+4)&gt;80,"",IF(INDEX($P$75:$W$84,MOD(($N$73*$N$74+4)-1,10)+1,INT((($N$73*$N$74+4)-1)/10)+1)="","",INDEX($P$75:$W$84,MOD(($N$73*$N$74+4)-1,10)+1,INT((($N$73*$N$74+4)-1)/10)+1))),""))),IF($N$75="","",IF(OR(ISTEXT($N$73),ISTEXT($N$74),ISTEXT($N$75)),"",IF(OR(4&gt;$N$73,2&gt;$N$74,((2-1)*$N$73+4)&gt;$N$75),"",IF(INDEX($P$75:$W$84,MOD(((2-1)*$N$73+4)-1,10)+1,INT((((2-1)*$N$73+4)-1)/10)+1)="","",INDEX($P$75:$W$84,MOD(((2-1)*$N$73+4)-1,10)+1,INT((((2-1)*$N$73+4)-1)/10)+1))))))</f>
        <v/>
      </c>
      <c r="H76" s="539">
        <f>IF($D$73="Flat Oval",IF(OR($N$75="",ISTEXT($N$73),ISTEXT($N$74)),"",IF(2&lt;=$N$74,IF(5&gt;$N$73,"",IF(((2-1)*$N$73+5)&gt;80,"",IF(INDEX($P$75:$W$84,MOD(((2-1)*$N$73+5)-1,10)+1,INT((((2-1)*$N$73+5)-1)/10)+1)="","",INDEX($P$75:$W$84,MOD(((2-1)*$N$73+5)-1,10)+1,INT((((2-1)*$N$73+5)-1)/10)+1)))),IF(AND(2=$N$74+1,5&lt;=$O$73),IF(($N$73*$N$74+5)&gt;80,"",IF(INDEX($P$75:$W$84,MOD(($N$73*$N$74+5)-1,10)+1,INT((($N$73*$N$74+5)-1)/10)+1)="","",INDEX($P$75:$W$84,MOD(($N$73*$N$74+5)-1,10)+1,INT((($N$73*$N$74+5)-1)/10)+1))),""))),IF($N$75="","",IF(OR(ISTEXT($N$73),ISTEXT($N$74),ISTEXT($N$75)),"",IF(OR(5&gt;$N$73,2&gt;$N$74,((2-1)*$N$73+5)&gt;$N$75),"",IF(INDEX($P$75:$W$84,MOD(((2-1)*$N$73+5)-1,10)+1,INT((((2-1)*$N$73+5)-1)/10)+1)="","",INDEX($P$75:$W$84,MOD(((2-1)*$N$73+5)-1,10)+1,INT((((2-1)*$N$73+5)-1)/10)+1))))))</f>
        <v/>
      </c>
      <c r="I76" s="539">
        <f>IF($D$73="Flat Oval",IF(OR($N$75="",ISTEXT($N$73),ISTEXT($N$74)),"",IF(2&lt;=$N$74,IF(6&gt;$N$73,"",IF(((2-1)*$N$73+6)&gt;80,"",IF(INDEX($P$75:$W$84,MOD(((2-1)*$N$73+6)-1,10)+1,INT((((2-1)*$N$73+6)-1)/10)+1)="","",INDEX($P$75:$W$84,MOD(((2-1)*$N$73+6)-1,10)+1,INT((((2-1)*$N$73+6)-1)/10)+1)))),IF(AND(2=$N$74+1,6&lt;=$O$73),IF(($N$73*$N$74+6)&gt;80,"",IF(INDEX($P$75:$W$84,MOD(($N$73*$N$74+6)-1,10)+1,INT((($N$73*$N$74+6)-1)/10)+1)="","",INDEX($P$75:$W$84,MOD(($N$73*$N$74+6)-1,10)+1,INT((($N$73*$N$74+6)-1)/10)+1))),""))),IF($N$75="","",IF(OR(ISTEXT($N$73),ISTEXT($N$74),ISTEXT($N$75)),"",IF(OR(6&gt;$N$73,2&gt;$N$74,((2-1)*$N$73+6)&gt;$N$75),"",IF(INDEX($P$75:$W$84,MOD(((2-1)*$N$73+6)-1,10)+1,INT((((2-1)*$N$73+6)-1)/10)+1)="","",INDEX($P$75:$W$84,MOD(((2-1)*$N$73+6)-1,10)+1,INT((((2-1)*$N$73+6)-1)/10)+1))))))</f>
        <v/>
      </c>
      <c r="J76" s="539">
        <f>IF($D$73="Flat Oval",IF(OR($N$75="",ISTEXT($N$73),ISTEXT($N$74)),"",IF(2&lt;=$N$74,IF(7&gt;$N$73,"",IF(((2-1)*$N$73+7)&gt;80,"",IF(INDEX($P$75:$W$84,MOD(((2-1)*$N$73+7)-1,10)+1,INT((((2-1)*$N$73+7)-1)/10)+1)="","",INDEX($P$75:$W$84,MOD(((2-1)*$N$73+7)-1,10)+1,INT((((2-1)*$N$73+7)-1)/10)+1)))),IF(AND(2=$N$74+1,7&lt;=$O$73),IF(($N$73*$N$74+7)&gt;80,"",IF(INDEX($P$75:$W$84,MOD(($N$73*$N$74+7)-1,10)+1,INT((($N$73*$N$74+7)-1)/10)+1)="","",INDEX($P$75:$W$84,MOD(($N$73*$N$74+7)-1,10)+1,INT((($N$73*$N$74+7)-1)/10)+1))),""))),IF($N$75="","",IF(OR(ISTEXT($N$73),ISTEXT($N$74),ISTEXT($N$75)),"",IF(OR(7&gt;$N$73,2&gt;$N$74,((2-1)*$N$73+7)&gt;$N$75),"",IF(INDEX($P$75:$W$84,MOD(((2-1)*$N$73+7)-1,10)+1,INT((((2-1)*$N$73+7)-1)/10)+1)="","",INDEX($P$75:$W$84,MOD(((2-1)*$N$73+7)-1,10)+1,INT((((2-1)*$N$73+7)-1)/10)+1))))))</f>
        <v/>
      </c>
      <c r="K76" s="539">
        <f>IF($D$73="Flat Oval",IF(OR($N$75="",ISTEXT($N$73),ISTEXT($N$74)),"",IF(2&lt;=$N$74,IF(8&gt;$N$73,"",IF(((2-1)*$N$73+8)&gt;80,"",IF(INDEX($P$75:$W$84,MOD(((2-1)*$N$73+8)-1,10)+1,INT((((2-1)*$N$73+8)-1)/10)+1)="","",INDEX($P$75:$W$84,MOD(((2-1)*$N$73+8)-1,10)+1,INT((((2-1)*$N$73+8)-1)/10)+1)))),IF(AND(2=$N$74+1,8&lt;=$O$73),IF(($N$73*$N$74+8)&gt;80,"",IF(INDEX($P$75:$W$84,MOD(($N$73*$N$74+8)-1,10)+1,INT((($N$73*$N$74+8)-1)/10)+1)="","",INDEX($P$75:$W$84,MOD(($N$73*$N$74+8)-1,10)+1,INT((($N$73*$N$74+8)-1)/10)+1))),""))),IF($N$75="","",IF(OR(ISTEXT($N$73),ISTEXT($N$74),ISTEXT($N$75)),"",IF(OR(8&gt;$N$73,2&gt;$N$74,((2-1)*$N$73+8)&gt;$N$75),"",IF(INDEX($P$75:$W$84,MOD(((2-1)*$N$73+8)-1,10)+1,INT((((2-1)*$N$73+8)-1)/10)+1)="","",INDEX($P$75:$W$84,MOD(((2-1)*$N$73+8)-1,10)+1,INT((((2-1)*$N$73+8)-1)/10)+1))))))</f>
        <v/>
      </c>
      <c r="L76" s="539">
        <f>IF($D$73="Flat Oval",IF(OR($N$75="",ISTEXT($N$73),ISTEXT($N$74)),"",IF(2&lt;=$N$74,IF(9&gt;$N$73,"",IF(((2-1)*$N$73+9)&gt;80,"",IF(INDEX($P$75:$W$84,MOD(((2-1)*$N$73+9)-1,10)+1,INT((((2-1)*$N$73+9)-1)/10)+1)="","",INDEX($P$75:$W$84,MOD(((2-1)*$N$73+9)-1,10)+1,INT((((2-1)*$N$73+9)-1)/10)+1)))),IF(AND(2=$N$74+1,9&lt;=$O$73),IF(($N$73*$N$74+9)&gt;80,"",IF(INDEX($P$75:$W$84,MOD(($N$73*$N$74+9)-1,10)+1,INT((($N$73*$N$74+9)-1)/10)+1)="","",INDEX($P$75:$W$84,MOD(($N$73*$N$74+9)-1,10)+1,INT((($N$73*$N$74+9)-1)/10)+1))),""))),IF($N$75="","",IF(OR(ISTEXT($N$73),ISTEXT($N$74),ISTEXT($N$75)),"",IF(OR(9&gt;$N$73,2&gt;$N$74,((2-1)*$N$73+9)&gt;$N$75),"",IF(INDEX($P$75:$W$84,MOD(((2-1)*$N$73+9)-1,10)+1,INT((((2-1)*$N$73+9)-1)/10)+1)="","",INDEX($P$75:$W$84,MOD(((2-1)*$N$73+9)-1,10)+1,INT((((2-1)*$N$73+9)-1)/10)+1))))))</f>
        <v/>
      </c>
      <c r="M76" s="539">
        <f>IF($D$73="Flat Oval",IF(OR($N$75="",ISTEXT($N$73),ISTEXT($N$74)),"",IF(2&lt;=$N$74,IF(10&gt;$N$73,"",IF(((2-1)*$N$73+10)&gt;80,"",IF(INDEX($P$75:$W$84,MOD(((2-1)*$N$73+10)-1,10)+1,INT((((2-1)*$N$73+10)-1)/10)+1)="","",INDEX($P$75:$W$84,MOD(((2-1)*$N$73+10)-1,10)+1,INT((((2-1)*$N$73+10)-1)/10)+1)))),IF(AND(2=$N$74+1,10&lt;=$O$73),IF(($N$73*$N$74+10)&gt;80,"",IF(INDEX($P$75:$W$84,MOD(($N$73*$N$74+10)-1,10)+1,INT((($N$73*$N$74+10)-1)/10)+1)="","",INDEX($P$75:$W$84,MOD(($N$73*$N$74+10)-1,10)+1,INT((($N$73*$N$74+10)-1)/10)+1))),""))),IF($N$75="","",IF(OR(ISTEXT($N$73),ISTEXT($N$74),ISTEXT($N$75)),"",IF(OR(10&gt;$N$73,2&gt;$N$74,((2-1)*$N$73+10)&gt;$N$75),"",IF(INDEX($P$75:$W$84,MOD(((2-1)*$N$73+10)-1,10)+1,INT((((2-1)*$N$73+10)-1)/10)+1)="","",INDEX($P$75:$W$84,MOD(((2-1)*$N$73+10)-1,10)+1,INT((((2-1)*$N$73+10)-1)/10)+1))))))</f>
        <v/>
      </c>
      <c r="O76">
        <f>IF(AND($D$73="Flat Oval",NOT(OR($G$73="",$I$73="")),NOT(OR(ISTEXT($G$73),ISTEXT($I$73)))),(($G$73-2*N($K$73))-($I$73-2*N($K$73)))*($I$73-2*N($K$73))/144,"")</f>
        <v/>
      </c>
      <c r="P76" s="540" t="n"/>
      <c r="Q76" s="540" t="n"/>
      <c r="R76" s="540" t="n"/>
      <c r="S76" s="540" t="n"/>
      <c r="T76" s="540" t="n"/>
      <c r="U76" s="540" t="n"/>
      <c r="V76" s="540" t="n"/>
      <c r="W76" s="540" t="n"/>
    </row>
    <row r="77" ht="13.35" customHeight="1" s="162">
      <c r="B77" s="537">
        <f>IF($D$73="Flat Oval",IF(OR($N$74="",ISTEXT($N$74)),"",IF(3&lt;=$N$74,ROUND((3-0.5)*$I$73/$N$74,1),IF(3=$N$74+1,"Ends",""))),IF(OR($D$73="",$G$73=""),"",IF($D$73="Round",IF(3=1,"Axis 1 (0°)",IF(3=2,"Axis 2 (90°)","")),IF(ISTEXT($N$74),"",IF(3&gt;$N$74,"",IF(ISTEXT($I$73),"",ROUND((3-0.5)*$I$73/$N$74,1)))))))</f>
        <v/>
      </c>
      <c r="C77" s="538" t="n"/>
      <c r="D77" s="539">
        <f>IF($D$73="Flat Oval",IF(OR($N$75="",ISTEXT($N$73),ISTEXT($N$74)),"",IF(3&lt;=$N$74,IF(1&gt;$N$73,"",IF(((3-1)*$N$73+1)&gt;80,"",IF(INDEX($P$75:$W$84,MOD(((3-1)*$N$73+1)-1,10)+1,INT((((3-1)*$N$73+1)-1)/10)+1)="","",INDEX($P$75:$W$84,MOD(((3-1)*$N$73+1)-1,10)+1,INT((((3-1)*$N$73+1)-1)/10)+1)))),IF(AND(3=$N$74+1,1&lt;=$O$73),IF(($N$73*$N$74+1)&gt;80,"",IF(INDEX($P$75:$W$84,MOD(($N$73*$N$74+1)-1,10)+1,INT((($N$73*$N$74+1)-1)/10)+1)="","",INDEX($P$75:$W$84,MOD(($N$73*$N$74+1)-1,10)+1,INT((($N$73*$N$74+1)-1)/10)+1))),""))),IF($N$75="","",IF(OR(ISTEXT($N$73),ISTEXT($N$74),ISTEXT($N$75)),"",IF(OR(1&gt;$N$73,3&gt;$N$74,((3-1)*$N$73+1)&gt;$N$75),"",IF(INDEX($P$75:$W$84,MOD(((3-1)*$N$73+1)-1,10)+1,INT((((3-1)*$N$73+1)-1)/10)+1)="","",INDEX($P$75:$W$84,MOD(((3-1)*$N$73+1)-1,10)+1,INT((((3-1)*$N$73+1)-1)/10)+1))))))</f>
        <v/>
      </c>
      <c r="E77" s="539">
        <f>IF($D$73="Flat Oval",IF(OR($N$75="",ISTEXT($N$73),ISTEXT($N$74)),"",IF(3&lt;=$N$74,IF(2&gt;$N$73,"",IF(((3-1)*$N$73+2)&gt;80,"",IF(INDEX($P$75:$W$84,MOD(((3-1)*$N$73+2)-1,10)+1,INT((((3-1)*$N$73+2)-1)/10)+1)="","",INDEX($P$75:$W$84,MOD(((3-1)*$N$73+2)-1,10)+1,INT((((3-1)*$N$73+2)-1)/10)+1)))),IF(AND(3=$N$74+1,2&lt;=$O$73),IF(($N$73*$N$74+2)&gt;80,"",IF(INDEX($P$75:$W$84,MOD(($N$73*$N$74+2)-1,10)+1,INT((($N$73*$N$74+2)-1)/10)+1)="","",INDEX($P$75:$W$84,MOD(($N$73*$N$74+2)-1,10)+1,INT((($N$73*$N$74+2)-1)/10)+1))),""))),IF($N$75="","",IF(OR(ISTEXT($N$73),ISTEXT($N$74),ISTEXT($N$75)),"",IF(OR(2&gt;$N$73,3&gt;$N$74,((3-1)*$N$73+2)&gt;$N$75),"",IF(INDEX($P$75:$W$84,MOD(((3-1)*$N$73+2)-1,10)+1,INT((((3-1)*$N$73+2)-1)/10)+1)="","",INDEX($P$75:$W$84,MOD(((3-1)*$N$73+2)-1,10)+1,INT((((3-1)*$N$73+2)-1)/10)+1))))))</f>
        <v/>
      </c>
      <c r="F77" s="539">
        <f>IF($D$73="Flat Oval",IF(OR($N$75="",ISTEXT($N$73),ISTEXT($N$74)),"",IF(3&lt;=$N$74,IF(3&gt;$N$73,"",IF(((3-1)*$N$73+3)&gt;80,"",IF(INDEX($P$75:$W$84,MOD(((3-1)*$N$73+3)-1,10)+1,INT((((3-1)*$N$73+3)-1)/10)+1)="","",INDEX($P$75:$W$84,MOD(((3-1)*$N$73+3)-1,10)+1,INT((((3-1)*$N$73+3)-1)/10)+1)))),IF(AND(3=$N$74+1,3&lt;=$O$73),IF(($N$73*$N$74+3)&gt;80,"",IF(INDEX($P$75:$W$84,MOD(($N$73*$N$74+3)-1,10)+1,INT((($N$73*$N$74+3)-1)/10)+1)="","",INDEX($P$75:$W$84,MOD(($N$73*$N$74+3)-1,10)+1,INT((($N$73*$N$74+3)-1)/10)+1))),""))),IF($N$75="","",IF(OR(ISTEXT($N$73),ISTEXT($N$74),ISTEXT($N$75)),"",IF(OR(3&gt;$N$73,3&gt;$N$74,((3-1)*$N$73+3)&gt;$N$75),"",IF(INDEX($P$75:$W$84,MOD(((3-1)*$N$73+3)-1,10)+1,INT((((3-1)*$N$73+3)-1)/10)+1)="","",INDEX($P$75:$W$84,MOD(((3-1)*$N$73+3)-1,10)+1,INT((((3-1)*$N$73+3)-1)/10)+1))))))</f>
        <v/>
      </c>
      <c r="G77" s="539">
        <f>IF($D$73="Flat Oval",IF(OR($N$75="",ISTEXT($N$73),ISTEXT($N$74)),"",IF(3&lt;=$N$74,IF(4&gt;$N$73,"",IF(((3-1)*$N$73+4)&gt;80,"",IF(INDEX($P$75:$W$84,MOD(((3-1)*$N$73+4)-1,10)+1,INT((((3-1)*$N$73+4)-1)/10)+1)="","",INDEX($P$75:$W$84,MOD(((3-1)*$N$73+4)-1,10)+1,INT((((3-1)*$N$73+4)-1)/10)+1)))),IF(AND(3=$N$74+1,4&lt;=$O$73),IF(($N$73*$N$74+4)&gt;80,"",IF(INDEX($P$75:$W$84,MOD(($N$73*$N$74+4)-1,10)+1,INT((($N$73*$N$74+4)-1)/10)+1)="","",INDEX($P$75:$W$84,MOD(($N$73*$N$74+4)-1,10)+1,INT((($N$73*$N$74+4)-1)/10)+1))),""))),IF($N$75="","",IF(OR(ISTEXT($N$73),ISTEXT($N$74),ISTEXT($N$75)),"",IF(OR(4&gt;$N$73,3&gt;$N$74,((3-1)*$N$73+4)&gt;$N$75),"",IF(INDEX($P$75:$W$84,MOD(((3-1)*$N$73+4)-1,10)+1,INT((((3-1)*$N$73+4)-1)/10)+1)="","",INDEX($P$75:$W$84,MOD(((3-1)*$N$73+4)-1,10)+1,INT((((3-1)*$N$73+4)-1)/10)+1))))))</f>
        <v/>
      </c>
      <c r="H77" s="539">
        <f>IF($D$73="Flat Oval",IF(OR($N$75="",ISTEXT($N$73),ISTEXT($N$74)),"",IF(3&lt;=$N$74,IF(5&gt;$N$73,"",IF(((3-1)*$N$73+5)&gt;80,"",IF(INDEX($P$75:$W$84,MOD(((3-1)*$N$73+5)-1,10)+1,INT((((3-1)*$N$73+5)-1)/10)+1)="","",INDEX($P$75:$W$84,MOD(((3-1)*$N$73+5)-1,10)+1,INT((((3-1)*$N$73+5)-1)/10)+1)))),IF(AND(3=$N$74+1,5&lt;=$O$73),IF(($N$73*$N$74+5)&gt;80,"",IF(INDEX($P$75:$W$84,MOD(($N$73*$N$74+5)-1,10)+1,INT((($N$73*$N$74+5)-1)/10)+1)="","",INDEX($P$75:$W$84,MOD(($N$73*$N$74+5)-1,10)+1,INT((($N$73*$N$74+5)-1)/10)+1))),""))),IF($N$75="","",IF(OR(ISTEXT($N$73),ISTEXT($N$74),ISTEXT($N$75)),"",IF(OR(5&gt;$N$73,3&gt;$N$74,((3-1)*$N$73+5)&gt;$N$75),"",IF(INDEX($P$75:$W$84,MOD(((3-1)*$N$73+5)-1,10)+1,INT((((3-1)*$N$73+5)-1)/10)+1)="","",INDEX($P$75:$W$84,MOD(((3-1)*$N$73+5)-1,10)+1,INT((((3-1)*$N$73+5)-1)/10)+1))))))</f>
        <v/>
      </c>
      <c r="I77" s="539">
        <f>IF($D$73="Flat Oval",IF(OR($N$75="",ISTEXT($N$73),ISTEXT($N$74)),"",IF(3&lt;=$N$74,IF(6&gt;$N$73,"",IF(((3-1)*$N$73+6)&gt;80,"",IF(INDEX($P$75:$W$84,MOD(((3-1)*$N$73+6)-1,10)+1,INT((((3-1)*$N$73+6)-1)/10)+1)="","",INDEX($P$75:$W$84,MOD(((3-1)*$N$73+6)-1,10)+1,INT((((3-1)*$N$73+6)-1)/10)+1)))),IF(AND(3=$N$74+1,6&lt;=$O$73),IF(($N$73*$N$74+6)&gt;80,"",IF(INDEX($P$75:$W$84,MOD(($N$73*$N$74+6)-1,10)+1,INT((($N$73*$N$74+6)-1)/10)+1)="","",INDEX($P$75:$W$84,MOD(($N$73*$N$74+6)-1,10)+1,INT((($N$73*$N$74+6)-1)/10)+1))),""))),IF($N$75="","",IF(OR(ISTEXT($N$73),ISTEXT($N$74),ISTEXT($N$75)),"",IF(OR(6&gt;$N$73,3&gt;$N$74,((3-1)*$N$73+6)&gt;$N$75),"",IF(INDEX($P$75:$W$84,MOD(((3-1)*$N$73+6)-1,10)+1,INT((((3-1)*$N$73+6)-1)/10)+1)="","",INDEX($P$75:$W$84,MOD(((3-1)*$N$73+6)-1,10)+1,INT((((3-1)*$N$73+6)-1)/10)+1))))))</f>
        <v/>
      </c>
      <c r="J77" s="539">
        <f>IF($D$73="Flat Oval",IF(OR($N$75="",ISTEXT($N$73),ISTEXT($N$74)),"",IF(3&lt;=$N$74,IF(7&gt;$N$73,"",IF(((3-1)*$N$73+7)&gt;80,"",IF(INDEX($P$75:$W$84,MOD(((3-1)*$N$73+7)-1,10)+1,INT((((3-1)*$N$73+7)-1)/10)+1)="","",INDEX($P$75:$W$84,MOD(((3-1)*$N$73+7)-1,10)+1,INT((((3-1)*$N$73+7)-1)/10)+1)))),IF(AND(3=$N$74+1,7&lt;=$O$73),IF(($N$73*$N$74+7)&gt;80,"",IF(INDEX($P$75:$W$84,MOD(($N$73*$N$74+7)-1,10)+1,INT((($N$73*$N$74+7)-1)/10)+1)="","",INDEX($P$75:$W$84,MOD(($N$73*$N$74+7)-1,10)+1,INT((($N$73*$N$74+7)-1)/10)+1))),""))),IF($N$75="","",IF(OR(ISTEXT($N$73),ISTEXT($N$74),ISTEXT($N$75)),"",IF(OR(7&gt;$N$73,3&gt;$N$74,((3-1)*$N$73+7)&gt;$N$75),"",IF(INDEX($P$75:$W$84,MOD(((3-1)*$N$73+7)-1,10)+1,INT((((3-1)*$N$73+7)-1)/10)+1)="","",INDEX($P$75:$W$84,MOD(((3-1)*$N$73+7)-1,10)+1,INT((((3-1)*$N$73+7)-1)/10)+1))))))</f>
        <v/>
      </c>
      <c r="K77" s="539">
        <f>IF($D$73="Flat Oval",IF(OR($N$75="",ISTEXT($N$73),ISTEXT($N$74)),"",IF(3&lt;=$N$74,IF(8&gt;$N$73,"",IF(((3-1)*$N$73+8)&gt;80,"",IF(INDEX($P$75:$W$84,MOD(((3-1)*$N$73+8)-1,10)+1,INT((((3-1)*$N$73+8)-1)/10)+1)="","",INDEX($P$75:$W$84,MOD(((3-1)*$N$73+8)-1,10)+1,INT((((3-1)*$N$73+8)-1)/10)+1)))),IF(AND(3=$N$74+1,8&lt;=$O$73),IF(($N$73*$N$74+8)&gt;80,"",IF(INDEX($P$75:$W$84,MOD(($N$73*$N$74+8)-1,10)+1,INT((($N$73*$N$74+8)-1)/10)+1)="","",INDEX($P$75:$W$84,MOD(($N$73*$N$74+8)-1,10)+1,INT((($N$73*$N$74+8)-1)/10)+1))),""))),IF($N$75="","",IF(OR(ISTEXT($N$73),ISTEXT($N$74),ISTEXT($N$75)),"",IF(OR(8&gt;$N$73,3&gt;$N$74,((3-1)*$N$73+8)&gt;$N$75),"",IF(INDEX($P$75:$W$84,MOD(((3-1)*$N$73+8)-1,10)+1,INT((((3-1)*$N$73+8)-1)/10)+1)="","",INDEX($P$75:$W$84,MOD(((3-1)*$N$73+8)-1,10)+1,INT((((3-1)*$N$73+8)-1)/10)+1))))))</f>
        <v/>
      </c>
      <c r="L77" s="539">
        <f>IF($D$73="Flat Oval",IF(OR($N$75="",ISTEXT($N$73),ISTEXT($N$74)),"",IF(3&lt;=$N$74,IF(9&gt;$N$73,"",IF(((3-1)*$N$73+9)&gt;80,"",IF(INDEX($P$75:$W$84,MOD(((3-1)*$N$73+9)-1,10)+1,INT((((3-1)*$N$73+9)-1)/10)+1)="","",INDEX($P$75:$W$84,MOD(((3-1)*$N$73+9)-1,10)+1,INT((((3-1)*$N$73+9)-1)/10)+1)))),IF(AND(3=$N$74+1,9&lt;=$O$73),IF(($N$73*$N$74+9)&gt;80,"",IF(INDEX($P$75:$W$84,MOD(($N$73*$N$74+9)-1,10)+1,INT((($N$73*$N$74+9)-1)/10)+1)="","",INDEX($P$75:$W$84,MOD(($N$73*$N$74+9)-1,10)+1,INT((($N$73*$N$74+9)-1)/10)+1))),""))),IF($N$75="","",IF(OR(ISTEXT($N$73),ISTEXT($N$74),ISTEXT($N$75)),"",IF(OR(9&gt;$N$73,3&gt;$N$74,((3-1)*$N$73+9)&gt;$N$75),"",IF(INDEX($P$75:$W$84,MOD(((3-1)*$N$73+9)-1,10)+1,INT((((3-1)*$N$73+9)-1)/10)+1)="","",INDEX($P$75:$W$84,MOD(((3-1)*$N$73+9)-1,10)+1,INT((((3-1)*$N$73+9)-1)/10)+1))))))</f>
        <v/>
      </c>
      <c r="M77" s="539">
        <f>IF($D$73="Flat Oval",IF(OR($N$75="",ISTEXT($N$73),ISTEXT($N$74)),"",IF(3&lt;=$N$74,IF(10&gt;$N$73,"",IF(((3-1)*$N$73+10)&gt;80,"",IF(INDEX($P$75:$W$84,MOD(((3-1)*$N$73+10)-1,10)+1,INT((((3-1)*$N$73+10)-1)/10)+1)="","",INDEX($P$75:$W$84,MOD(((3-1)*$N$73+10)-1,10)+1,INT((((3-1)*$N$73+10)-1)/10)+1)))),IF(AND(3=$N$74+1,10&lt;=$O$73),IF(($N$73*$N$74+10)&gt;80,"",IF(INDEX($P$75:$W$84,MOD(($N$73*$N$74+10)-1,10)+1,INT((($N$73*$N$74+10)-1)/10)+1)="","",INDEX($P$75:$W$84,MOD(($N$73*$N$74+10)-1,10)+1,INT((($N$73*$N$74+10)-1)/10)+1))),""))),IF($N$75="","",IF(OR(ISTEXT($N$73),ISTEXT($N$74),ISTEXT($N$75)),"",IF(OR(10&gt;$N$73,3&gt;$N$74,((3-1)*$N$73+10)&gt;$N$75),"",IF(INDEX($P$75:$W$84,MOD(((3-1)*$N$73+10)-1,10)+1,INT((((3-1)*$N$73+10)-1)/10)+1)="","",INDEX($P$75:$W$84,MOD(((3-1)*$N$73+10)-1,10)+1,INT((((3-1)*$N$73+10)-1)/10)+1))))))</f>
        <v/>
      </c>
      <c r="O77">
        <f>IF(AND($D$73="Flat Oval",NOT(OR($G$73="",$I$73="")),NOT(OR(ISTEXT($G$73),ISTEXT($I$73)))),PI()*(($I$73-2*N($K$73))/2)^2/144,"")</f>
        <v/>
      </c>
      <c r="P77" s="540" t="n"/>
      <c r="Q77" s="540" t="n"/>
      <c r="R77" s="540" t="n"/>
      <c r="S77" s="540" t="n"/>
      <c r="T77" s="540" t="n"/>
      <c r="U77" s="540" t="n"/>
      <c r="V77" s="540" t="n"/>
      <c r="W77" s="540" t="n"/>
    </row>
    <row r="78" ht="13.35" customHeight="1" s="162">
      <c r="B78" s="537">
        <f>IF($D$73="Flat Oval",IF(OR($N$74="",ISTEXT($N$74)),"",IF(4&lt;=$N$74,ROUND((4-0.5)*$I$73/$N$74,1),IF(4=$N$74+1,"Ends",""))),IF(OR($D$73="",$G$73=""),"",IF($D$73="Round",IF(4=1,"Axis 1 (0°)",IF(4=2,"Axis 2 (90°)","")),IF(ISTEXT($N$74),"",IF(4&gt;$N$74,"",IF(ISTEXT($I$73),"",ROUND((4-0.5)*$I$73/$N$74,1)))))))</f>
        <v/>
      </c>
      <c r="C78" s="538" t="n"/>
      <c r="D78" s="539">
        <f>IF($D$73="Flat Oval",IF(OR($N$75="",ISTEXT($N$73),ISTEXT($N$74)),"",IF(4&lt;=$N$74,IF(1&gt;$N$73,"",IF(((4-1)*$N$73+1)&gt;80,"",IF(INDEX($P$75:$W$84,MOD(((4-1)*$N$73+1)-1,10)+1,INT((((4-1)*$N$73+1)-1)/10)+1)="","",INDEX($P$75:$W$84,MOD(((4-1)*$N$73+1)-1,10)+1,INT((((4-1)*$N$73+1)-1)/10)+1)))),IF(AND(4=$N$74+1,1&lt;=$O$73),IF(($N$73*$N$74+1)&gt;80,"",IF(INDEX($P$75:$W$84,MOD(($N$73*$N$74+1)-1,10)+1,INT((($N$73*$N$74+1)-1)/10)+1)="","",INDEX($P$75:$W$84,MOD(($N$73*$N$74+1)-1,10)+1,INT((($N$73*$N$74+1)-1)/10)+1))),""))),IF($N$75="","",IF(OR(ISTEXT($N$73),ISTEXT($N$74),ISTEXT($N$75)),"",IF(OR(1&gt;$N$73,4&gt;$N$74,((4-1)*$N$73+1)&gt;$N$75),"",IF(INDEX($P$75:$W$84,MOD(((4-1)*$N$73+1)-1,10)+1,INT((((4-1)*$N$73+1)-1)/10)+1)="","",INDEX($P$75:$W$84,MOD(((4-1)*$N$73+1)-1,10)+1,INT((((4-1)*$N$73+1)-1)/10)+1))))))</f>
        <v/>
      </c>
      <c r="E78" s="539">
        <f>IF($D$73="Flat Oval",IF(OR($N$75="",ISTEXT($N$73),ISTEXT($N$74)),"",IF(4&lt;=$N$74,IF(2&gt;$N$73,"",IF(((4-1)*$N$73+2)&gt;80,"",IF(INDEX($P$75:$W$84,MOD(((4-1)*$N$73+2)-1,10)+1,INT((((4-1)*$N$73+2)-1)/10)+1)="","",INDEX($P$75:$W$84,MOD(((4-1)*$N$73+2)-1,10)+1,INT((((4-1)*$N$73+2)-1)/10)+1)))),IF(AND(4=$N$74+1,2&lt;=$O$73),IF(($N$73*$N$74+2)&gt;80,"",IF(INDEX($P$75:$W$84,MOD(($N$73*$N$74+2)-1,10)+1,INT((($N$73*$N$74+2)-1)/10)+1)="","",INDEX($P$75:$W$84,MOD(($N$73*$N$74+2)-1,10)+1,INT((($N$73*$N$74+2)-1)/10)+1))),""))),IF($N$75="","",IF(OR(ISTEXT($N$73),ISTEXT($N$74),ISTEXT($N$75)),"",IF(OR(2&gt;$N$73,4&gt;$N$74,((4-1)*$N$73+2)&gt;$N$75),"",IF(INDEX($P$75:$W$84,MOD(((4-1)*$N$73+2)-1,10)+1,INT((((4-1)*$N$73+2)-1)/10)+1)="","",INDEX($P$75:$W$84,MOD(((4-1)*$N$73+2)-1,10)+1,INT((((4-1)*$N$73+2)-1)/10)+1))))))</f>
        <v/>
      </c>
      <c r="F78" s="539">
        <f>IF($D$73="Flat Oval",IF(OR($N$75="",ISTEXT($N$73),ISTEXT($N$74)),"",IF(4&lt;=$N$74,IF(3&gt;$N$73,"",IF(((4-1)*$N$73+3)&gt;80,"",IF(INDEX($P$75:$W$84,MOD(((4-1)*$N$73+3)-1,10)+1,INT((((4-1)*$N$73+3)-1)/10)+1)="","",INDEX($P$75:$W$84,MOD(((4-1)*$N$73+3)-1,10)+1,INT((((4-1)*$N$73+3)-1)/10)+1)))),IF(AND(4=$N$74+1,3&lt;=$O$73),IF(($N$73*$N$74+3)&gt;80,"",IF(INDEX($P$75:$W$84,MOD(($N$73*$N$74+3)-1,10)+1,INT((($N$73*$N$74+3)-1)/10)+1)="","",INDEX($P$75:$W$84,MOD(($N$73*$N$74+3)-1,10)+1,INT((($N$73*$N$74+3)-1)/10)+1))),""))),IF($N$75="","",IF(OR(ISTEXT($N$73),ISTEXT($N$74),ISTEXT($N$75)),"",IF(OR(3&gt;$N$73,4&gt;$N$74,((4-1)*$N$73+3)&gt;$N$75),"",IF(INDEX($P$75:$W$84,MOD(((4-1)*$N$73+3)-1,10)+1,INT((((4-1)*$N$73+3)-1)/10)+1)="","",INDEX($P$75:$W$84,MOD(((4-1)*$N$73+3)-1,10)+1,INT((((4-1)*$N$73+3)-1)/10)+1))))))</f>
        <v/>
      </c>
      <c r="G78" s="539">
        <f>IF($D$73="Flat Oval",IF(OR($N$75="",ISTEXT($N$73),ISTEXT($N$74)),"",IF(4&lt;=$N$74,IF(4&gt;$N$73,"",IF(((4-1)*$N$73+4)&gt;80,"",IF(INDEX($P$75:$W$84,MOD(((4-1)*$N$73+4)-1,10)+1,INT((((4-1)*$N$73+4)-1)/10)+1)="","",INDEX($P$75:$W$84,MOD(((4-1)*$N$73+4)-1,10)+1,INT((((4-1)*$N$73+4)-1)/10)+1)))),IF(AND(4=$N$74+1,4&lt;=$O$73),IF(($N$73*$N$74+4)&gt;80,"",IF(INDEX($P$75:$W$84,MOD(($N$73*$N$74+4)-1,10)+1,INT((($N$73*$N$74+4)-1)/10)+1)="","",INDEX($P$75:$W$84,MOD(($N$73*$N$74+4)-1,10)+1,INT((($N$73*$N$74+4)-1)/10)+1))),""))),IF($N$75="","",IF(OR(ISTEXT($N$73),ISTEXT($N$74),ISTEXT($N$75)),"",IF(OR(4&gt;$N$73,4&gt;$N$74,((4-1)*$N$73+4)&gt;$N$75),"",IF(INDEX($P$75:$W$84,MOD(((4-1)*$N$73+4)-1,10)+1,INT((((4-1)*$N$73+4)-1)/10)+1)="","",INDEX($P$75:$W$84,MOD(((4-1)*$N$73+4)-1,10)+1,INT((((4-1)*$N$73+4)-1)/10)+1))))))</f>
        <v/>
      </c>
      <c r="H78" s="539">
        <f>IF($D$73="Flat Oval",IF(OR($N$75="",ISTEXT($N$73),ISTEXT($N$74)),"",IF(4&lt;=$N$74,IF(5&gt;$N$73,"",IF(((4-1)*$N$73+5)&gt;80,"",IF(INDEX($P$75:$W$84,MOD(((4-1)*$N$73+5)-1,10)+1,INT((((4-1)*$N$73+5)-1)/10)+1)="","",INDEX($P$75:$W$84,MOD(((4-1)*$N$73+5)-1,10)+1,INT((((4-1)*$N$73+5)-1)/10)+1)))),IF(AND(4=$N$74+1,5&lt;=$O$73),IF(($N$73*$N$74+5)&gt;80,"",IF(INDEX($P$75:$W$84,MOD(($N$73*$N$74+5)-1,10)+1,INT((($N$73*$N$74+5)-1)/10)+1)="","",INDEX($P$75:$W$84,MOD(($N$73*$N$74+5)-1,10)+1,INT((($N$73*$N$74+5)-1)/10)+1))),""))),IF($N$75="","",IF(OR(ISTEXT($N$73),ISTEXT($N$74),ISTEXT($N$75)),"",IF(OR(5&gt;$N$73,4&gt;$N$74,((4-1)*$N$73+5)&gt;$N$75),"",IF(INDEX($P$75:$W$84,MOD(((4-1)*$N$73+5)-1,10)+1,INT((((4-1)*$N$73+5)-1)/10)+1)="","",INDEX($P$75:$W$84,MOD(((4-1)*$N$73+5)-1,10)+1,INT((((4-1)*$N$73+5)-1)/10)+1))))))</f>
        <v/>
      </c>
      <c r="I78" s="539">
        <f>IF($D$73="Flat Oval",IF(OR($N$75="",ISTEXT($N$73),ISTEXT($N$74)),"",IF(4&lt;=$N$74,IF(6&gt;$N$73,"",IF(((4-1)*$N$73+6)&gt;80,"",IF(INDEX($P$75:$W$84,MOD(((4-1)*$N$73+6)-1,10)+1,INT((((4-1)*$N$73+6)-1)/10)+1)="","",INDEX($P$75:$W$84,MOD(((4-1)*$N$73+6)-1,10)+1,INT((((4-1)*$N$73+6)-1)/10)+1)))),IF(AND(4=$N$74+1,6&lt;=$O$73),IF(($N$73*$N$74+6)&gt;80,"",IF(INDEX($P$75:$W$84,MOD(($N$73*$N$74+6)-1,10)+1,INT((($N$73*$N$74+6)-1)/10)+1)="","",INDEX($P$75:$W$84,MOD(($N$73*$N$74+6)-1,10)+1,INT((($N$73*$N$74+6)-1)/10)+1))),""))),IF($N$75="","",IF(OR(ISTEXT($N$73),ISTEXT($N$74),ISTEXT($N$75)),"",IF(OR(6&gt;$N$73,4&gt;$N$74,((4-1)*$N$73+6)&gt;$N$75),"",IF(INDEX($P$75:$W$84,MOD(((4-1)*$N$73+6)-1,10)+1,INT((((4-1)*$N$73+6)-1)/10)+1)="","",INDEX($P$75:$W$84,MOD(((4-1)*$N$73+6)-1,10)+1,INT((((4-1)*$N$73+6)-1)/10)+1))))))</f>
        <v/>
      </c>
      <c r="J78" s="539">
        <f>IF($D$73="Flat Oval",IF(OR($N$75="",ISTEXT($N$73),ISTEXT($N$74)),"",IF(4&lt;=$N$74,IF(7&gt;$N$73,"",IF(((4-1)*$N$73+7)&gt;80,"",IF(INDEX($P$75:$W$84,MOD(((4-1)*$N$73+7)-1,10)+1,INT((((4-1)*$N$73+7)-1)/10)+1)="","",INDEX($P$75:$W$84,MOD(((4-1)*$N$73+7)-1,10)+1,INT((((4-1)*$N$73+7)-1)/10)+1)))),IF(AND(4=$N$74+1,7&lt;=$O$73),IF(($N$73*$N$74+7)&gt;80,"",IF(INDEX($P$75:$W$84,MOD(($N$73*$N$74+7)-1,10)+1,INT((($N$73*$N$74+7)-1)/10)+1)="","",INDEX($P$75:$W$84,MOD(($N$73*$N$74+7)-1,10)+1,INT((($N$73*$N$74+7)-1)/10)+1))),""))),IF($N$75="","",IF(OR(ISTEXT($N$73),ISTEXT($N$74),ISTEXT($N$75)),"",IF(OR(7&gt;$N$73,4&gt;$N$74,((4-1)*$N$73+7)&gt;$N$75),"",IF(INDEX($P$75:$W$84,MOD(((4-1)*$N$73+7)-1,10)+1,INT((((4-1)*$N$73+7)-1)/10)+1)="","",INDEX($P$75:$W$84,MOD(((4-1)*$N$73+7)-1,10)+1,INT((((4-1)*$N$73+7)-1)/10)+1))))))</f>
        <v/>
      </c>
      <c r="K78" s="539">
        <f>IF($D$73="Flat Oval",IF(OR($N$75="",ISTEXT($N$73),ISTEXT($N$74)),"",IF(4&lt;=$N$74,IF(8&gt;$N$73,"",IF(((4-1)*$N$73+8)&gt;80,"",IF(INDEX($P$75:$W$84,MOD(((4-1)*$N$73+8)-1,10)+1,INT((((4-1)*$N$73+8)-1)/10)+1)="","",INDEX($P$75:$W$84,MOD(((4-1)*$N$73+8)-1,10)+1,INT((((4-1)*$N$73+8)-1)/10)+1)))),IF(AND(4=$N$74+1,8&lt;=$O$73),IF(($N$73*$N$74+8)&gt;80,"",IF(INDEX($P$75:$W$84,MOD(($N$73*$N$74+8)-1,10)+1,INT((($N$73*$N$74+8)-1)/10)+1)="","",INDEX($P$75:$W$84,MOD(($N$73*$N$74+8)-1,10)+1,INT((($N$73*$N$74+8)-1)/10)+1))),""))),IF($N$75="","",IF(OR(ISTEXT($N$73),ISTEXT($N$74),ISTEXT($N$75)),"",IF(OR(8&gt;$N$73,4&gt;$N$74,((4-1)*$N$73+8)&gt;$N$75),"",IF(INDEX($P$75:$W$84,MOD(((4-1)*$N$73+8)-1,10)+1,INT((((4-1)*$N$73+8)-1)/10)+1)="","",INDEX($P$75:$W$84,MOD(((4-1)*$N$73+8)-1,10)+1,INT((((4-1)*$N$73+8)-1)/10)+1))))))</f>
        <v/>
      </c>
      <c r="L78" s="539">
        <f>IF($D$73="Flat Oval",IF(OR($N$75="",ISTEXT($N$73),ISTEXT($N$74)),"",IF(4&lt;=$N$74,IF(9&gt;$N$73,"",IF(((4-1)*$N$73+9)&gt;80,"",IF(INDEX($P$75:$W$84,MOD(((4-1)*$N$73+9)-1,10)+1,INT((((4-1)*$N$73+9)-1)/10)+1)="","",INDEX($P$75:$W$84,MOD(((4-1)*$N$73+9)-1,10)+1,INT((((4-1)*$N$73+9)-1)/10)+1)))),IF(AND(4=$N$74+1,9&lt;=$O$73),IF(($N$73*$N$74+9)&gt;80,"",IF(INDEX($P$75:$W$84,MOD(($N$73*$N$74+9)-1,10)+1,INT((($N$73*$N$74+9)-1)/10)+1)="","",INDEX($P$75:$W$84,MOD(($N$73*$N$74+9)-1,10)+1,INT((($N$73*$N$74+9)-1)/10)+1))),""))),IF($N$75="","",IF(OR(ISTEXT($N$73),ISTEXT($N$74),ISTEXT($N$75)),"",IF(OR(9&gt;$N$73,4&gt;$N$74,((4-1)*$N$73+9)&gt;$N$75),"",IF(INDEX($P$75:$W$84,MOD(((4-1)*$N$73+9)-1,10)+1,INT((((4-1)*$N$73+9)-1)/10)+1)="","",INDEX($P$75:$W$84,MOD(((4-1)*$N$73+9)-1,10)+1,INT((((4-1)*$N$73+9)-1)/10)+1))))))</f>
        <v/>
      </c>
      <c r="M78" s="539">
        <f>IF($D$73="Flat Oval",IF(OR($N$75="",ISTEXT($N$73),ISTEXT($N$74)),"",IF(4&lt;=$N$74,IF(10&gt;$N$73,"",IF(((4-1)*$N$73+10)&gt;80,"",IF(INDEX($P$75:$W$84,MOD(((4-1)*$N$73+10)-1,10)+1,INT((((4-1)*$N$73+10)-1)/10)+1)="","",INDEX($P$75:$W$84,MOD(((4-1)*$N$73+10)-1,10)+1,INT((((4-1)*$N$73+10)-1)/10)+1)))),IF(AND(4=$N$74+1,10&lt;=$O$73),IF(($N$73*$N$74+10)&gt;80,"",IF(INDEX($P$75:$W$84,MOD(($N$73*$N$74+10)-1,10)+1,INT((($N$73*$N$74+10)-1)/10)+1)="","",INDEX($P$75:$W$84,MOD(($N$73*$N$74+10)-1,10)+1,INT((($N$73*$N$74+10)-1)/10)+1))),""))),IF($N$75="","",IF(OR(ISTEXT($N$73),ISTEXT($N$74),ISTEXT($N$75)),"",IF(OR(10&gt;$N$73,4&gt;$N$74,((4-1)*$N$73+10)&gt;$N$75),"",IF(INDEX($P$75:$W$84,MOD(((4-1)*$N$73+10)-1,10)+1,INT((((4-1)*$N$73+10)-1)/10)+1)="","",INDEX($P$75:$W$84,MOD(((4-1)*$N$73+10)-1,10)+1,INT((((4-1)*$N$73+10)-1)/10)+1))))))</f>
        <v/>
      </c>
      <c r="P78" s="540" t="n"/>
      <c r="Q78" s="540" t="n"/>
      <c r="R78" s="540" t="n"/>
      <c r="S78" s="540" t="n"/>
      <c r="T78" s="540" t="n"/>
      <c r="U78" s="540" t="n"/>
      <c r="V78" s="540" t="n"/>
      <c r="W78" s="540" t="n"/>
    </row>
    <row r="79" ht="13.35" customHeight="1" s="162">
      <c r="B79" s="537">
        <f>IF($D$73="Flat Oval",IF(OR($N$74="",ISTEXT($N$74)),"",IF(5&lt;=$N$74,ROUND((5-0.5)*$I$73/$N$74,1),IF(5=$N$74+1,"Ends",""))),IF(OR($D$73="",$G$73=""),"",IF($D$73="Round",IF(5=1,"Axis 1 (0°)",IF(5=2,"Axis 2 (90°)","")),IF(ISTEXT($N$74),"",IF(5&gt;$N$74,"",IF(ISTEXT($I$73),"",ROUND((5-0.5)*$I$73/$N$74,1)))))))</f>
        <v/>
      </c>
      <c r="C79" s="538" t="n"/>
      <c r="D79" s="539">
        <f>IF($D$73="Flat Oval",IF(OR($N$75="",ISTEXT($N$73),ISTEXT($N$74)),"",IF(5&lt;=$N$74,IF(1&gt;$N$73,"",IF(((5-1)*$N$73+1)&gt;80,"",IF(INDEX($P$75:$W$84,MOD(((5-1)*$N$73+1)-1,10)+1,INT((((5-1)*$N$73+1)-1)/10)+1)="","",INDEX($P$75:$W$84,MOD(((5-1)*$N$73+1)-1,10)+1,INT((((5-1)*$N$73+1)-1)/10)+1)))),IF(AND(5=$N$74+1,1&lt;=$O$73),IF(($N$73*$N$74+1)&gt;80,"",IF(INDEX($P$75:$W$84,MOD(($N$73*$N$74+1)-1,10)+1,INT((($N$73*$N$74+1)-1)/10)+1)="","",INDEX($P$75:$W$84,MOD(($N$73*$N$74+1)-1,10)+1,INT((($N$73*$N$74+1)-1)/10)+1))),""))),IF($N$75="","",IF(OR(ISTEXT($N$73),ISTEXT($N$74),ISTEXT($N$75)),"",IF(OR(1&gt;$N$73,5&gt;$N$74,((5-1)*$N$73+1)&gt;$N$75),"",IF(INDEX($P$75:$W$84,MOD(((5-1)*$N$73+1)-1,10)+1,INT((((5-1)*$N$73+1)-1)/10)+1)="","",INDEX($P$75:$W$84,MOD(((5-1)*$N$73+1)-1,10)+1,INT((((5-1)*$N$73+1)-1)/10)+1))))))</f>
        <v/>
      </c>
      <c r="E79" s="539">
        <f>IF($D$73="Flat Oval",IF(OR($N$75="",ISTEXT($N$73),ISTEXT($N$74)),"",IF(5&lt;=$N$74,IF(2&gt;$N$73,"",IF(((5-1)*$N$73+2)&gt;80,"",IF(INDEX($P$75:$W$84,MOD(((5-1)*$N$73+2)-1,10)+1,INT((((5-1)*$N$73+2)-1)/10)+1)="","",INDEX($P$75:$W$84,MOD(((5-1)*$N$73+2)-1,10)+1,INT((((5-1)*$N$73+2)-1)/10)+1)))),IF(AND(5=$N$74+1,2&lt;=$O$73),IF(($N$73*$N$74+2)&gt;80,"",IF(INDEX($P$75:$W$84,MOD(($N$73*$N$74+2)-1,10)+1,INT((($N$73*$N$74+2)-1)/10)+1)="","",INDEX($P$75:$W$84,MOD(($N$73*$N$74+2)-1,10)+1,INT((($N$73*$N$74+2)-1)/10)+1))),""))),IF($N$75="","",IF(OR(ISTEXT($N$73),ISTEXT($N$74),ISTEXT($N$75)),"",IF(OR(2&gt;$N$73,5&gt;$N$74,((5-1)*$N$73+2)&gt;$N$75),"",IF(INDEX($P$75:$W$84,MOD(((5-1)*$N$73+2)-1,10)+1,INT((((5-1)*$N$73+2)-1)/10)+1)="","",INDEX($P$75:$W$84,MOD(((5-1)*$N$73+2)-1,10)+1,INT((((5-1)*$N$73+2)-1)/10)+1))))))</f>
        <v/>
      </c>
      <c r="F79" s="539">
        <f>IF($D$73="Flat Oval",IF(OR($N$75="",ISTEXT($N$73),ISTEXT($N$74)),"",IF(5&lt;=$N$74,IF(3&gt;$N$73,"",IF(((5-1)*$N$73+3)&gt;80,"",IF(INDEX($P$75:$W$84,MOD(((5-1)*$N$73+3)-1,10)+1,INT((((5-1)*$N$73+3)-1)/10)+1)="","",INDEX($P$75:$W$84,MOD(((5-1)*$N$73+3)-1,10)+1,INT((((5-1)*$N$73+3)-1)/10)+1)))),IF(AND(5=$N$74+1,3&lt;=$O$73),IF(($N$73*$N$74+3)&gt;80,"",IF(INDEX($P$75:$W$84,MOD(($N$73*$N$74+3)-1,10)+1,INT((($N$73*$N$74+3)-1)/10)+1)="","",INDEX($P$75:$W$84,MOD(($N$73*$N$74+3)-1,10)+1,INT((($N$73*$N$74+3)-1)/10)+1))),""))),IF($N$75="","",IF(OR(ISTEXT($N$73),ISTEXT($N$74),ISTEXT($N$75)),"",IF(OR(3&gt;$N$73,5&gt;$N$74,((5-1)*$N$73+3)&gt;$N$75),"",IF(INDEX($P$75:$W$84,MOD(((5-1)*$N$73+3)-1,10)+1,INT((((5-1)*$N$73+3)-1)/10)+1)="","",INDEX($P$75:$W$84,MOD(((5-1)*$N$73+3)-1,10)+1,INT((((5-1)*$N$73+3)-1)/10)+1))))))</f>
        <v/>
      </c>
      <c r="G79" s="539">
        <f>IF($D$73="Flat Oval",IF(OR($N$75="",ISTEXT($N$73),ISTEXT($N$74)),"",IF(5&lt;=$N$74,IF(4&gt;$N$73,"",IF(((5-1)*$N$73+4)&gt;80,"",IF(INDEX($P$75:$W$84,MOD(((5-1)*$N$73+4)-1,10)+1,INT((((5-1)*$N$73+4)-1)/10)+1)="","",INDEX($P$75:$W$84,MOD(((5-1)*$N$73+4)-1,10)+1,INT((((5-1)*$N$73+4)-1)/10)+1)))),IF(AND(5=$N$74+1,4&lt;=$O$73),IF(($N$73*$N$74+4)&gt;80,"",IF(INDEX($P$75:$W$84,MOD(($N$73*$N$74+4)-1,10)+1,INT((($N$73*$N$74+4)-1)/10)+1)="","",INDEX($P$75:$W$84,MOD(($N$73*$N$74+4)-1,10)+1,INT((($N$73*$N$74+4)-1)/10)+1))),""))),IF($N$75="","",IF(OR(ISTEXT($N$73),ISTEXT($N$74),ISTEXT($N$75)),"",IF(OR(4&gt;$N$73,5&gt;$N$74,((5-1)*$N$73+4)&gt;$N$75),"",IF(INDEX($P$75:$W$84,MOD(((5-1)*$N$73+4)-1,10)+1,INT((((5-1)*$N$73+4)-1)/10)+1)="","",INDEX($P$75:$W$84,MOD(((5-1)*$N$73+4)-1,10)+1,INT((((5-1)*$N$73+4)-1)/10)+1))))))</f>
        <v/>
      </c>
      <c r="H79" s="539">
        <f>IF($D$73="Flat Oval",IF(OR($N$75="",ISTEXT($N$73),ISTEXT($N$74)),"",IF(5&lt;=$N$74,IF(5&gt;$N$73,"",IF(((5-1)*$N$73+5)&gt;80,"",IF(INDEX($P$75:$W$84,MOD(((5-1)*$N$73+5)-1,10)+1,INT((((5-1)*$N$73+5)-1)/10)+1)="","",INDEX($P$75:$W$84,MOD(((5-1)*$N$73+5)-1,10)+1,INT((((5-1)*$N$73+5)-1)/10)+1)))),IF(AND(5=$N$74+1,5&lt;=$O$73),IF(($N$73*$N$74+5)&gt;80,"",IF(INDEX($P$75:$W$84,MOD(($N$73*$N$74+5)-1,10)+1,INT((($N$73*$N$74+5)-1)/10)+1)="","",INDEX($P$75:$W$84,MOD(($N$73*$N$74+5)-1,10)+1,INT((($N$73*$N$74+5)-1)/10)+1))),""))),IF($N$75="","",IF(OR(ISTEXT($N$73),ISTEXT($N$74),ISTEXT($N$75)),"",IF(OR(5&gt;$N$73,5&gt;$N$74,((5-1)*$N$73+5)&gt;$N$75),"",IF(INDEX($P$75:$W$84,MOD(((5-1)*$N$73+5)-1,10)+1,INT((((5-1)*$N$73+5)-1)/10)+1)="","",INDEX($P$75:$W$84,MOD(((5-1)*$N$73+5)-1,10)+1,INT((((5-1)*$N$73+5)-1)/10)+1))))))</f>
        <v/>
      </c>
      <c r="I79" s="539">
        <f>IF($D$73="Flat Oval",IF(OR($N$75="",ISTEXT($N$73),ISTEXT($N$74)),"",IF(5&lt;=$N$74,IF(6&gt;$N$73,"",IF(((5-1)*$N$73+6)&gt;80,"",IF(INDEX($P$75:$W$84,MOD(((5-1)*$N$73+6)-1,10)+1,INT((((5-1)*$N$73+6)-1)/10)+1)="","",INDEX($P$75:$W$84,MOD(((5-1)*$N$73+6)-1,10)+1,INT((((5-1)*$N$73+6)-1)/10)+1)))),IF(AND(5=$N$74+1,6&lt;=$O$73),IF(($N$73*$N$74+6)&gt;80,"",IF(INDEX($P$75:$W$84,MOD(($N$73*$N$74+6)-1,10)+1,INT((($N$73*$N$74+6)-1)/10)+1)="","",INDEX($P$75:$W$84,MOD(($N$73*$N$74+6)-1,10)+1,INT((($N$73*$N$74+6)-1)/10)+1))),""))),IF($N$75="","",IF(OR(ISTEXT($N$73),ISTEXT($N$74),ISTEXT($N$75)),"",IF(OR(6&gt;$N$73,5&gt;$N$74,((5-1)*$N$73+6)&gt;$N$75),"",IF(INDEX($P$75:$W$84,MOD(((5-1)*$N$73+6)-1,10)+1,INT((((5-1)*$N$73+6)-1)/10)+1)="","",INDEX($P$75:$W$84,MOD(((5-1)*$N$73+6)-1,10)+1,INT((((5-1)*$N$73+6)-1)/10)+1))))))</f>
        <v/>
      </c>
      <c r="J79" s="539">
        <f>IF($D$73="Flat Oval",IF(OR($N$75="",ISTEXT($N$73),ISTEXT($N$74)),"",IF(5&lt;=$N$74,IF(7&gt;$N$73,"",IF(((5-1)*$N$73+7)&gt;80,"",IF(INDEX($P$75:$W$84,MOD(((5-1)*$N$73+7)-1,10)+1,INT((((5-1)*$N$73+7)-1)/10)+1)="","",INDEX($P$75:$W$84,MOD(((5-1)*$N$73+7)-1,10)+1,INT((((5-1)*$N$73+7)-1)/10)+1)))),IF(AND(5=$N$74+1,7&lt;=$O$73),IF(($N$73*$N$74+7)&gt;80,"",IF(INDEX($P$75:$W$84,MOD(($N$73*$N$74+7)-1,10)+1,INT((($N$73*$N$74+7)-1)/10)+1)="","",INDEX($P$75:$W$84,MOD(($N$73*$N$74+7)-1,10)+1,INT((($N$73*$N$74+7)-1)/10)+1))),""))),IF($N$75="","",IF(OR(ISTEXT($N$73),ISTEXT($N$74),ISTEXT($N$75)),"",IF(OR(7&gt;$N$73,5&gt;$N$74,((5-1)*$N$73+7)&gt;$N$75),"",IF(INDEX($P$75:$W$84,MOD(((5-1)*$N$73+7)-1,10)+1,INT((((5-1)*$N$73+7)-1)/10)+1)="","",INDEX($P$75:$W$84,MOD(((5-1)*$N$73+7)-1,10)+1,INT((((5-1)*$N$73+7)-1)/10)+1))))))</f>
        <v/>
      </c>
      <c r="K79" s="539">
        <f>IF($D$73="Flat Oval",IF(OR($N$75="",ISTEXT($N$73),ISTEXT($N$74)),"",IF(5&lt;=$N$74,IF(8&gt;$N$73,"",IF(((5-1)*$N$73+8)&gt;80,"",IF(INDEX($P$75:$W$84,MOD(((5-1)*$N$73+8)-1,10)+1,INT((((5-1)*$N$73+8)-1)/10)+1)="","",INDEX($P$75:$W$84,MOD(((5-1)*$N$73+8)-1,10)+1,INT((((5-1)*$N$73+8)-1)/10)+1)))),IF(AND(5=$N$74+1,8&lt;=$O$73),IF(($N$73*$N$74+8)&gt;80,"",IF(INDEX($P$75:$W$84,MOD(($N$73*$N$74+8)-1,10)+1,INT((($N$73*$N$74+8)-1)/10)+1)="","",INDEX($P$75:$W$84,MOD(($N$73*$N$74+8)-1,10)+1,INT((($N$73*$N$74+8)-1)/10)+1))),""))),IF($N$75="","",IF(OR(ISTEXT($N$73),ISTEXT($N$74),ISTEXT($N$75)),"",IF(OR(8&gt;$N$73,5&gt;$N$74,((5-1)*$N$73+8)&gt;$N$75),"",IF(INDEX($P$75:$W$84,MOD(((5-1)*$N$73+8)-1,10)+1,INT((((5-1)*$N$73+8)-1)/10)+1)="","",INDEX($P$75:$W$84,MOD(((5-1)*$N$73+8)-1,10)+1,INT((((5-1)*$N$73+8)-1)/10)+1))))))</f>
        <v/>
      </c>
      <c r="L79" s="539">
        <f>IF($D$73="Flat Oval",IF(OR($N$75="",ISTEXT($N$73),ISTEXT($N$74)),"",IF(5&lt;=$N$74,IF(9&gt;$N$73,"",IF(((5-1)*$N$73+9)&gt;80,"",IF(INDEX($P$75:$W$84,MOD(((5-1)*$N$73+9)-1,10)+1,INT((((5-1)*$N$73+9)-1)/10)+1)="","",INDEX($P$75:$W$84,MOD(((5-1)*$N$73+9)-1,10)+1,INT((((5-1)*$N$73+9)-1)/10)+1)))),IF(AND(5=$N$74+1,9&lt;=$O$73),IF(($N$73*$N$74+9)&gt;80,"",IF(INDEX($P$75:$W$84,MOD(($N$73*$N$74+9)-1,10)+1,INT((($N$73*$N$74+9)-1)/10)+1)="","",INDEX($P$75:$W$84,MOD(($N$73*$N$74+9)-1,10)+1,INT((($N$73*$N$74+9)-1)/10)+1))),""))),IF($N$75="","",IF(OR(ISTEXT($N$73),ISTEXT($N$74),ISTEXT($N$75)),"",IF(OR(9&gt;$N$73,5&gt;$N$74,((5-1)*$N$73+9)&gt;$N$75),"",IF(INDEX($P$75:$W$84,MOD(((5-1)*$N$73+9)-1,10)+1,INT((((5-1)*$N$73+9)-1)/10)+1)="","",INDEX($P$75:$W$84,MOD(((5-1)*$N$73+9)-1,10)+1,INT((((5-1)*$N$73+9)-1)/10)+1))))))</f>
        <v/>
      </c>
      <c r="M79" s="539">
        <f>IF($D$73="Flat Oval",IF(OR($N$75="",ISTEXT($N$73),ISTEXT($N$74)),"",IF(5&lt;=$N$74,IF(10&gt;$N$73,"",IF(((5-1)*$N$73+10)&gt;80,"",IF(INDEX($P$75:$W$84,MOD(((5-1)*$N$73+10)-1,10)+1,INT((((5-1)*$N$73+10)-1)/10)+1)="","",INDEX($P$75:$W$84,MOD(((5-1)*$N$73+10)-1,10)+1,INT((((5-1)*$N$73+10)-1)/10)+1)))),IF(AND(5=$N$74+1,10&lt;=$O$73),IF(($N$73*$N$74+10)&gt;80,"",IF(INDEX($P$75:$W$84,MOD(($N$73*$N$74+10)-1,10)+1,INT((($N$73*$N$74+10)-1)/10)+1)="","",INDEX($P$75:$W$84,MOD(($N$73*$N$74+10)-1,10)+1,INT((($N$73*$N$74+10)-1)/10)+1))),""))),IF($N$75="","",IF(OR(ISTEXT($N$73),ISTEXT($N$74),ISTEXT($N$75)),"",IF(OR(10&gt;$N$73,5&gt;$N$74,((5-1)*$N$73+10)&gt;$N$75),"",IF(INDEX($P$75:$W$84,MOD(((5-1)*$N$73+10)-1,10)+1,INT((((5-1)*$N$73+10)-1)/10)+1)="","",INDEX($P$75:$W$84,MOD(((5-1)*$N$73+10)-1,10)+1,INT((((5-1)*$N$73+10)-1)/10)+1))))))</f>
        <v/>
      </c>
      <c r="P79" s="540" t="n"/>
      <c r="Q79" s="540" t="n"/>
      <c r="R79" s="540" t="n"/>
      <c r="S79" s="540" t="n"/>
      <c r="T79" s="540" t="n"/>
      <c r="U79" s="540" t="n"/>
      <c r="V79" s="540" t="n"/>
      <c r="W79" s="540" t="n"/>
    </row>
    <row r="80" ht="13.35" customHeight="1" s="162">
      <c r="B80" s="537">
        <f>IF($D$73="Flat Oval",IF(OR($N$74="",ISTEXT($N$74)),"",IF(6&lt;=$N$74,ROUND((6-0.5)*$I$73/$N$74,1),IF(6=$N$74+1,"Ends",""))),IF(OR($D$73="",$G$73=""),"",IF($D$73="Round",IF(6=1,"Axis 1 (0°)",IF(6=2,"Axis 2 (90°)","")),IF(ISTEXT($N$74),"",IF(6&gt;$N$74,"",IF(ISTEXT($I$73),"",ROUND((6-0.5)*$I$73/$N$74,1)))))))</f>
        <v/>
      </c>
      <c r="C80" s="538" t="n"/>
      <c r="D80" s="539">
        <f>IF($D$73="Flat Oval",IF(OR($N$75="",ISTEXT($N$73),ISTEXT($N$74)),"",IF(6&lt;=$N$74,IF(1&gt;$N$73,"",IF(((6-1)*$N$73+1)&gt;80,"",IF(INDEX($P$75:$W$84,MOD(((6-1)*$N$73+1)-1,10)+1,INT((((6-1)*$N$73+1)-1)/10)+1)="","",INDEX($P$75:$W$84,MOD(((6-1)*$N$73+1)-1,10)+1,INT((((6-1)*$N$73+1)-1)/10)+1)))),IF(AND(6=$N$74+1,1&lt;=$O$73),IF(($N$73*$N$74+1)&gt;80,"",IF(INDEX($P$75:$W$84,MOD(($N$73*$N$74+1)-1,10)+1,INT((($N$73*$N$74+1)-1)/10)+1)="","",INDEX($P$75:$W$84,MOD(($N$73*$N$74+1)-1,10)+1,INT((($N$73*$N$74+1)-1)/10)+1))),""))),IF($N$75="","",IF(OR(ISTEXT($N$73),ISTEXT($N$74),ISTEXT($N$75)),"",IF(OR(1&gt;$N$73,6&gt;$N$74,((6-1)*$N$73+1)&gt;$N$75),"",IF(INDEX($P$75:$W$84,MOD(((6-1)*$N$73+1)-1,10)+1,INT((((6-1)*$N$73+1)-1)/10)+1)="","",INDEX($P$75:$W$84,MOD(((6-1)*$N$73+1)-1,10)+1,INT((((6-1)*$N$73+1)-1)/10)+1))))))</f>
        <v/>
      </c>
      <c r="E80" s="539">
        <f>IF($D$73="Flat Oval",IF(OR($N$75="",ISTEXT($N$73),ISTEXT($N$74)),"",IF(6&lt;=$N$74,IF(2&gt;$N$73,"",IF(((6-1)*$N$73+2)&gt;80,"",IF(INDEX($P$75:$W$84,MOD(((6-1)*$N$73+2)-1,10)+1,INT((((6-1)*$N$73+2)-1)/10)+1)="","",INDEX($P$75:$W$84,MOD(((6-1)*$N$73+2)-1,10)+1,INT((((6-1)*$N$73+2)-1)/10)+1)))),IF(AND(6=$N$74+1,2&lt;=$O$73),IF(($N$73*$N$74+2)&gt;80,"",IF(INDEX($P$75:$W$84,MOD(($N$73*$N$74+2)-1,10)+1,INT((($N$73*$N$74+2)-1)/10)+1)="","",INDEX($P$75:$W$84,MOD(($N$73*$N$74+2)-1,10)+1,INT((($N$73*$N$74+2)-1)/10)+1))),""))),IF($N$75="","",IF(OR(ISTEXT($N$73),ISTEXT($N$74),ISTEXT($N$75)),"",IF(OR(2&gt;$N$73,6&gt;$N$74,((6-1)*$N$73+2)&gt;$N$75),"",IF(INDEX($P$75:$W$84,MOD(((6-1)*$N$73+2)-1,10)+1,INT((((6-1)*$N$73+2)-1)/10)+1)="","",INDEX($P$75:$W$84,MOD(((6-1)*$N$73+2)-1,10)+1,INT((((6-1)*$N$73+2)-1)/10)+1))))))</f>
        <v/>
      </c>
      <c r="F80" s="539">
        <f>IF($D$73="Flat Oval",IF(OR($N$75="",ISTEXT($N$73),ISTEXT($N$74)),"",IF(6&lt;=$N$74,IF(3&gt;$N$73,"",IF(((6-1)*$N$73+3)&gt;80,"",IF(INDEX($P$75:$W$84,MOD(((6-1)*$N$73+3)-1,10)+1,INT((((6-1)*$N$73+3)-1)/10)+1)="","",INDEX($P$75:$W$84,MOD(((6-1)*$N$73+3)-1,10)+1,INT((((6-1)*$N$73+3)-1)/10)+1)))),IF(AND(6=$N$74+1,3&lt;=$O$73),IF(($N$73*$N$74+3)&gt;80,"",IF(INDEX($P$75:$W$84,MOD(($N$73*$N$74+3)-1,10)+1,INT((($N$73*$N$74+3)-1)/10)+1)="","",INDEX($P$75:$W$84,MOD(($N$73*$N$74+3)-1,10)+1,INT((($N$73*$N$74+3)-1)/10)+1))),""))),IF($N$75="","",IF(OR(ISTEXT($N$73),ISTEXT($N$74),ISTEXT($N$75)),"",IF(OR(3&gt;$N$73,6&gt;$N$74,((6-1)*$N$73+3)&gt;$N$75),"",IF(INDEX($P$75:$W$84,MOD(((6-1)*$N$73+3)-1,10)+1,INT((((6-1)*$N$73+3)-1)/10)+1)="","",INDEX($P$75:$W$84,MOD(((6-1)*$N$73+3)-1,10)+1,INT((((6-1)*$N$73+3)-1)/10)+1))))))</f>
        <v/>
      </c>
      <c r="G80" s="539">
        <f>IF($D$73="Flat Oval",IF(OR($N$75="",ISTEXT($N$73),ISTEXT($N$74)),"",IF(6&lt;=$N$74,IF(4&gt;$N$73,"",IF(((6-1)*$N$73+4)&gt;80,"",IF(INDEX($P$75:$W$84,MOD(((6-1)*$N$73+4)-1,10)+1,INT((((6-1)*$N$73+4)-1)/10)+1)="","",INDEX($P$75:$W$84,MOD(((6-1)*$N$73+4)-1,10)+1,INT((((6-1)*$N$73+4)-1)/10)+1)))),IF(AND(6=$N$74+1,4&lt;=$O$73),IF(($N$73*$N$74+4)&gt;80,"",IF(INDEX($P$75:$W$84,MOD(($N$73*$N$74+4)-1,10)+1,INT((($N$73*$N$74+4)-1)/10)+1)="","",INDEX($P$75:$W$84,MOD(($N$73*$N$74+4)-1,10)+1,INT((($N$73*$N$74+4)-1)/10)+1))),""))),IF($N$75="","",IF(OR(ISTEXT($N$73),ISTEXT($N$74),ISTEXT($N$75)),"",IF(OR(4&gt;$N$73,6&gt;$N$74,((6-1)*$N$73+4)&gt;$N$75),"",IF(INDEX($P$75:$W$84,MOD(((6-1)*$N$73+4)-1,10)+1,INT((((6-1)*$N$73+4)-1)/10)+1)="","",INDEX($P$75:$W$84,MOD(((6-1)*$N$73+4)-1,10)+1,INT((((6-1)*$N$73+4)-1)/10)+1))))))</f>
        <v/>
      </c>
      <c r="H80" s="539">
        <f>IF($D$73="Flat Oval",IF(OR($N$75="",ISTEXT($N$73),ISTEXT($N$74)),"",IF(6&lt;=$N$74,IF(5&gt;$N$73,"",IF(((6-1)*$N$73+5)&gt;80,"",IF(INDEX($P$75:$W$84,MOD(((6-1)*$N$73+5)-1,10)+1,INT((((6-1)*$N$73+5)-1)/10)+1)="","",INDEX($P$75:$W$84,MOD(((6-1)*$N$73+5)-1,10)+1,INT((((6-1)*$N$73+5)-1)/10)+1)))),IF(AND(6=$N$74+1,5&lt;=$O$73),IF(($N$73*$N$74+5)&gt;80,"",IF(INDEX($P$75:$W$84,MOD(($N$73*$N$74+5)-1,10)+1,INT((($N$73*$N$74+5)-1)/10)+1)="","",INDEX($P$75:$W$84,MOD(($N$73*$N$74+5)-1,10)+1,INT((($N$73*$N$74+5)-1)/10)+1))),""))),IF($N$75="","",IF(OR(ISTEXT($N$73),ISTEXT($N$74),ISTEXT($N$75)),"",IF(OR(5&gt;$N$73,6&gt;$N$74,((6-1)*$N$73+5)&gt;$N$75),"",IF(INDEX($P$75:$W$84,MOD(((6-1)*$N$73+5)-1,10)+1,INT((((6-1)*$N$73+5)-1)/10)+1)="","",INDEX($P$75:$W$84,MOD(((6-1)*$N$73+5)-1,10)+1,INT((((6-1)*$N$73+5)-1)/10)+1))))))</f>
        <v/>
      </c>
      <c r="I80" s="539">
        <f>IF($D$73="Flat Oval",IF(OR($N$75="",ISTEXT($N$73),ISTEXT($N$74)),"",IF(6&lt;=$N$74,IF(6&gt;$N$73,"",IF(((6-1)*$N$73+6)&gt;80,"",IF(INDEX($P$75:$W$84,MOD(((6-1)*$N$73+6)-1,10)+1,INT((((6-1)*$N$73+6)-1)/10)+1)="","",INDEX($P$75:$W$84,MOD(((6-1)*$N$73+6)-1,10)+1,INT((((6-1)*$N$73+6)-1)/10)+1)))),IF(AND(6=$N$74+1,6&lt;=$O$73),IF(($N$73*$N$74+6)&gt;80,"",IF(INDEX($P$75:$W$84,MOD(($N$73*$N$74+6)-1,10)+1,INT((($N$73*$N$74+6)-1)/10)+1)="","",INDEX($P$75:$W$84,MOD(($N$73*$N$74+6)-1,10)+1,INT((($N$73*$N$74+6)-1)/10)+1))),""))),IF($N$75="","",IF(OR(ISTEXT($N$73),ISTEXT($N$74),ISTEXT($N$75)),"",IF(OR(6&gt;$N$73,6&gt;$N$74,((6-1)*$N$73+6)&gt;$N$75),"",IF(INDEX($P$75:$W$84,MOD(((6-1)*$N$73+6)-1,10)+1,INT((((6-1)*$N$73+6)-1)/10)+1)="","",INDEX($P$75:$W$84,MOD(((6-1)*$N$73+6)-1,10)+1,INT((((6-1)*$N$73+6)-1)/10)+1))))))</f>
        <v/>
      </c>
      <c r="J80" s="539">
        <f>IF($D$73="Flat Oval",IF(OR($N$75="",ISTEXT($N$73),ISTEXT($N$74)),"",IF(6&lt;=$N$74,IF(7&gt;$N$73,"",IF(((6-1)*$N$73+7)&gt;80,"",IF(INDEX($P$75:$W$84,MOD(((6-1)*$N$73+7)-1,10)+1,INT((((6-1)*$N$73+7)-1)/10)+1)="","",INDEX($P$75:$W$84,MOD(((6-1)*$N$73+7)-1,10)+1,INT((((6-1)*$N$73+7)-1)/10)+1)))),IF(AND(6=$N$74+1,7&lt;=$O$73),IF(($N$73*$N$74+7)&gt;80,"",IF(INDEX($P$75:$W$84,MOD(($N$73*$N$74+7)-1,10)+1,INT((($N$73*$N$74+7)-1)/10)+1)="","",INDEX($P$75:$W$84,MOD(($N$73*$N$74+7)-1,10)+1,INT((($N$73*$N$74+7)-1)/10)+1))),""))),IF($N$75="","",IF(OR(ISTEXT($N$73),ISTEXT($N$74),ISTEXT($N$75)),"",IF(OR(7&gt;$N$73,6&gt;$N$74,((6-1)*$N$73+7)&gt;$N$75),"",IF(INDEX($P$75:$W$84,MOD(((6-1)*$N$73+7)-1,10)+1,INT((((6-1)*$N$73+7)-1)/10)+1)="","",INDEX($P$75:$W$84,MOD(((6-1)*$N$73+7)-1,10)+1,INT((((6-1)*$N$73+7)-1)/10)+1))))))</f>
        <v/>
      </c>
      <c r="K80" s="539">
        <f>IF($D$73="Flat Oval",IF(OR($N$75="",ISTEXT($N$73),ISTEXT($N$74)),"",IF(6&lt;=$N$74,IF(8&gt;$N$73,"",IF(((6-1)*$N$73+8)&gt;80,"",IF(INDEX($P$75:$W$84,MOD(((6-1)*$N$73+8)-1,10)+1,INT((((6-1)*$N$73+8)-1)/10)+1)="","",INDEX($P$75:$W$84,MOD(((6-1)*$N$73+8)-1,10)+1,INT((((6-1)*$N$73+8)-1)/10)+1)))),IF(AND(6=$N$74+1,8&lt;=$O$73),IF(($N$73*$N$74+8)&gt;80,"",IF(INDEX($P$75:$W$84,MOD(($N$73*$N$74+8)-1,10)+1,INT((($N$73*$N$74+8)-1)/10)+1)="","",INDEX($P$75:$W$84,MOD(($N$73*$N$74+8)-1,10)+1,INT((($N$73*$N$74+8)-1)/10)+1))),""))),IF($N$75="","",IF(OR(ISTEXT($N$73),ISTEXT($N$74),ISTEXT($N$75)),"",IF(OR(8&gt;$N$73,6&gt;$N$74,((6-1)*$N$73+8)&gt;$N$75),"",IF(INDEX($P$75:$W$84,MOD(((6-1)*$N$73+8)-1,10)+1,INT((((6-1)*$N$73+8)-1)/10)+1)="","",INDEX($P$75:$W$84,MOD(((6-1)*$N$73+8)-1,10)+1,INT((((6-1)*$N$73+8)-1)/10)+1))))))</f>
        <v/>
      </c>
      <c r="L80" s="539">
        <f>IF($D$73="Flat Oval",IF(OR($N$75="",ISTEXT($N$73),ISTEXT($N$74)),"",IF(6&lt;=$N$74,IF(9&gt;$N$73,"",IF(((6-1)*$N$73+9)&gt;80,"",IF(INDEX($P$75:$W$84,MOD(((6-1)*$N$73+9)-1,10)+1,INT((((6-1)*$N$73+9)-1)/10)+1)="","",INDEX($P$75:$W$84,MOD(((6-1)*$N$73+9)-1,10)+1,INT((((6-1)*$N$73+9)-1)/10)+1)))),IF(AND(6=$N$74+1,9&lt;=$O$73),IF(($N$73*$N$74+9)&gt;80,"",IF(INDEX($P$75:$W$84,MOD(($N$73*$N$74+9)-1,10)+1,INT((($N$73*$N$74+9)-1)/10)+1)="","",INDEX($P$75:$W$84,MOD(($N$73*$N$74+9)-1,10)+1,INT((($N$73*$N$74+9)-1)/10)+1))),""))),IF($N$75="","",IF(OR(ISTEXT($N$73),ISTEXT($N$74),ISTEXT($N$75)),"",IF(OR(9&gt;$N$73,6&gt;$N$74,((6-1)*$N$73+9)&gt;$N$75),"",IF(INDEX($P$75:$W$84,MOD(((6-1)*$N$73+9)-1,10)+1,INT((((6-1)*$N$73+9)-1)/10)+1)="","",INDEX($P$75:$W$84,MOD(((6-1)*$N$73+9)-1,10)+1,INT((((6-1)*$N$73+9)-1)/10)+1))))))</f>
        <v/>
      </c>
      <c r="M80" s="539">
        <f>IF($D$73="Flat Oval",IF(OR($N$75="",ISTEXT($N$73),ISTEXT($N$74)),"",IF(6&lt;=$N$74,IF(10&gt;$N$73,"",IF(((6-1)*$N$73+10)&gt;80,"",IF(INDEX($P$75:$W$84,MOD(((6-1)*$N$73+10)-1,10)+1,INT((((6-1)*$N$73+10)-1)/10)+1)="","",INDEX($P$75:$W$84,MOD(((6-1)*$N$73+10)-1,10)+1,INT((((6-1)*$N$73+10)-1)/10)+1)))),IF(AND(6=$N$74+1,10&lt;=$O$73),IF(($N$73*$N$74+10)&gt;80,"",IF(INDEX($P$75:$W$84,MOD(($N$73*$N$74+10)-1,10)+1,INT((($N$73*$N$74+10)-1)/10)+1)="","",INDEX($P$75:$W$84,MOD(($N$73*$N$74+10)-1,10)+1,INT((($N$73*$N$74+10)-1)/10)+1))),""))),IF($N$75="","",IF(OR(ISTEXT($N$73),ISTEXT($N$74),ISTEXT($N$75)),"",IF(OR(10&gt;$N$73,6&gt;$N$74,((6-1)*$N$73+10)&gt;$N$75),"",IF(INDEX($P$75:$W$84,MOD(((6-1)*$N$73+10)-1,10)+1,INT((((6-1)*$N$73+10)-1)/10)+1)="","",INDEX($P$75:$W$84,MOD(((6-1)*$N$73+10)-1,10)+1,INT((((6-1)*$N$73+10)-1)/10)+1))))))</f>
        <v/>
      </c>
      <c r="P80" s="540" t="n"/>
      <c r="Q80" s="540" t="n"/>
      <c r="R80" s="540" t="n"/>
      <c r="S80" s="540" t="n"/>
      <c r="T80" s="540" t="n"/>
      <c r="U80" s="540" t="n"/>
      <c r="V80" s="540" t="n"/>
      <c r="W80" s="540" t="n"/>
    </row>
    <row r="81" ht="13.35" customHeight="1" s="162">
      <c r="B81" s="537">
        <f>IF($D$73="Flat Oval",IF(OR($N$74="",ISTEXT($N$74)),"",IF(7&lt;=$N$74,ROUND((7-0.5)*$I$73/$N$74,1),IF(7=$N$74+1,"Ends",""))),IF(OR($D$73="",$G$73=""),"",IF($D$73="Round",IF(7=1,"Axis 1 (0°)",IF(7=2,"Axis 2 (90°)","")),IF(ISTEXT($N$74),"",IF(7&gt;$N$74,"",IF(ISTEXT($I$73),"",ROUND((7-0.5)*$I$73/$N$74,1)))))))</f>
        <v/>
      </c>
      <c r="C81" s="538" t="n"/>
      <c r="D81" s="539">
        <f>IF($D$73="Flat Oval",IF(OR($N$75="",ISTEXT($N$73),ISTEXT($N$74)),"",IF(7&lt;=$N$74,IF(1&gt;$N$73,"",IF(((7-1)*$N$73+1)&gt;80,"",IF(INDEX($P$75:$W$84,MOD(((7-1)*$N$73+1)-1,10)+1,INT((((7-1)*$N$73+1)-1)/10)+1)="","",INDEX($P$75:$W$84,MOD(((7-1)*$N$73+1)-1,10)+1,INT((((7-1)*$N$73+1)-1)/10)+1)))),IF(AND(7=$N$74+1,1&lt;=$O$73),IF(($N$73*$N$74+1)&gt;80,"",IF(INDEX($P$75:$W$84,MOD(($N$73*$N$74+1)-1,10)+1,INT((($N$73*$N$74+1)-1)/10)+1)="","",INDEX($P$75:$W$84,MOD(($N$73*$N$74+1)-1,10)+1,INT((($N$73*$N$74+1)-1)/10)+1))),""))),IF($N$75="","",IF(OR(ISTEXT($N$73),ISTEXT($N$74),ISTEXT($N$75)),"",IF(OR(1&gt;$N$73,7&gt;$N$74,((7-1)*$N$73+1)&gt;$N$75),"",IF(INDEX($P$75:$W$84,MOD(((7-1)*$N$73+1)-1,10)+1,INT((((7-1)*$N$73+1)-1)/10)+1)="","",INDEX($P$75:$W$84,MOD(((7-1)*$N$73+1)-1,10)+1,INT((((7-1)*$N$73+1)-1)/10)+1))))))</f>
        <v/>
      </c>
      <c r="E81" s="539">
        <f>IF($D$73="Flat Oval",IF(OR($N$75="",ISTEXT($N$73),ISTEXT($N$74)),"",IF(7&lt;=$N$74,IF(2&gt;$N$73,"",IF(((7-1)*$N$73+2)&gt;80,"",IF(INDEX($P$75:$W$84,MOD(((7-1)*$N$73+2)-1,10)+1,INT((((7-1)*$N$73+2)-1)/10)+1)="","",INDEX($P$75:$W$84,MOD(((7-1)*$N$73+2)-1,10)+1,INT((((7-1)*$N$73+2)-1)/10)+1)))),IF(AND(7=$N$74+1,2&lt;=$O$73),IF(($N$73*$N$74+2)&gt;80,"",IF(INDEX($P$75:$W$84,MOD(($N$73*$N$74+2)-1,10)+1,INT((($N$73*$N$74+2)-1)/10)+1)="","",INDEX($P$75:$W$84,MOD(($N$73*$N$74+2)-1,10)+1,INT((($N$73*$N$74+2)-1)/10)+1))),""))),IF($N$75="","",IF(OR(ISTEXT($N$73),ISTEXT($N$74),ISTEXT($N$75)),"",IF(OR(2&gt;$N$73,7&gt;$N$74,((7-1)*$N$73+2)&gt;$N$75),"",IF(INDEX($P$75:$W$84,MOD(((7-1)*$N$73+2)-1,10)+1,INT((((7-1)*$N$73+2)-1)/10)+1)="","",INDEX($P$75:$W$84,MOD(((7-1)*$N$73+2)-1,10)+1,INT((((7-1)*$N$73+2)-1)/10)+1))))))</f>
        <v/>
      </c>
      <c r="F81" s="539">
        <f>IF($D$73="Flat Oval",IF(OR($N$75="",ISTEXT($N$73),ISTEXT($N$74)),"",IF(7&lt;=$N$74,IF(3&gt;$N$73,"",IF(((7-1)*$N$73+3)&gt;80,"",IF(INDEX($P$75:$W$84,MOD(((7-1)*$N$73+3)-1,10)+1,INT((((7-1)*$N$73+3)-1)/10)+1)="","",INDEX($P$75:$W$84,MOD(((7-1)*$N$73+3)-1,10)+1,INT((((7-1)*$N$73+3)-1)/10)+1)))),IF(AND(7=$N$74+1,3&lt;=$O$73),IF(($N$73*$N$74+3)&gt;80,"",IF(INDEX($P$75:$W$84,MOD(($N$73*$N$74+3)-1,10)+1,INT((($N$73*$N$74+3)-1)/10)+1)="","",INDEX($P$75:$W$84,MOD(($N$73*$N$74+3)-1,10)+1,INT((($N$73*$N$74+3)-1)/10)+1))),""))),IF($N$75="","",IF(OR(ISTEXT($N$73),ISTEXT($N$74),ISTEXT($N$75)),"",IF(OR(3&gt;$N$73,7&gt;$N$74,((7-1)*$N$73+3)&gt;$N$75),"",IF(INDEX($P$75:$W$84,MOD(((7-1)*$N$73+3)-1,10)+1,INT((((7-1)*$N$73+3)-1)/10)+1)="","",INDEX($P$75:$W$84,MOD(((7-1)*$N$73+3)-1,10)+1,INT((((7-1)*$N$73+3)-1)/10)+1))))))</f>
        <v/>
      </c>
      <c r="G81" s="539">
        <f>IF($D$73="Flat Oval",IF(OR($N$75="",ISTEXT($N$73),ISTEXT($N$74)),"",IF(7&lt;=$N$74,IF(4&gt;$N$73,"",IF(((7-1)*$N$73+4)&gt;80,"",IF(INDEX($P$75:$W$84,MOD(((7-1)*$N$73+4)-1,10)+1,INT((((7-1)*$N$73+4)-1)/10)+1)="","",INDEX($P$75:$W$84,MOD(((7-1)*$N$73+4)-1,10)+1,INT((((7-1)*$N$73+4)-1)/10)+1)))),IF(AND(7=$N$74+1,4&lt;=$O$73),IF(($N$73*$N$74+4)&gt;80,"",IF(INDEX($P$75:$W$84,MOD(($N$73*$N$74+4)-1,10)+1,INT((($N$73*$N$74+4)-1)/10)+1)="","",INDEX($P$75:$W$84,MOD(($N$73*$N$74+4)-1,10)+1,INT((($N$73*$N$74+4)-1)/10)+1))),""))),IF($N$75="","",IF(OR(ISTEXT($N$73),ISTEXT($N$74),ISTEXT($N$75)),"",IF(OR(4&gt;$N$73,7&gt;$N$74,((7-1)*$N$73+4)&gt;$N$75),"",IF(INDEX($P$75:$W$84,MOD(((7-1)*$N$73+4)-1,10)+1,INT((((7-1)*$N$73+4)-1)/10)+1)="","",INDEX($P$75:$W$84,MOD(((7-1)*$N$73+4)-1,10)+1,INT((((7-1)*$N$73+4)-1)/10)+1))))))</f>
        <v/>
      </c>
      <c r="H81" s="539">
        <f>IF($D$73="Flat Oval",IF(OR($N$75="",ISTEXT($N$73),ISTEXT($N$74)),"",IF(7&lt;=$N$74,IF(5&gt;$N$73,"",IF(((7-1)*$N$73+5)&gt;80,"",IF(INDEX($P$75:$W$84,MOD(((7-1)*$N$73+5)-1,10)+1,INT((((7-1)*$N$73+5)-1)/10)+1)="","",INDEX($P$75:$W$84,MOD(((7-1)*$N$73+5)-1,10)+1,INT((((7-1)*$N$73+5)-1)/10)+1)))),IF(AND(7=$N$74+1,5&lt;=$O$73),IF(($N$73*$N$74+5)&gt;80,"",IF(INDEX($P$75:$W$84,MOD(($N$73*$N$74+5)-1,10)+1,INT((($N$73*$N$74+5)-1)/10)+1)="","",INDEX($P$75:$W$84,MOD(($N$73*$N$74+5)-1,10)+1,INT((($N$73*$N$74+5)-1)/10)+1))),""))),IF($N$75="","",IF(OR(ISTEXT($N$73),ISTEXT($N$74),ISTEXT($N$75)),"",IF(OR(5&gt;$N$73,7&gt;$N$74,((7-1)*$N$73+5)&gt;$N$75),"",IF(INDEX($P$75:$W$84,MOD(((7-1)*$N$73+5)-1,10)+1,INT((((7-1)*$N$73+5)-1)/10)+1)="","",INDEX($P$75:$W$84,MOD(((7-1)*$N$73+5)-1,10)+1,INT((((7-1)*$N$73+5)-1)/10)+1))))))</f>
        <v/>
      </c>
      <c r="I81" s="539">
        <f>IF($D$73="Flat Oval",IF(OR($N$75="",ISTEXT($N$73),ISTEXT($N$74)),"",IF(7&lt;=$N$74,IF(6&gt;$N$73,"",IF(((7-1)*$N$73+6)&gt;80,"",IF(INDEX($P$75:$W$84,MOD(((7-1)*$N$73+6)-1,10)+1,INT((((7-1)*$N$73+6)-1)/10)+1)="","",INDEX($P$75:$W$84,MOD(((7-1)*$N$73+6)-1,10)+1,INT((((7-1)*$N$73+6)-1)/10)+1)))),IF(AND(7=$N$74+1,6&lt;=$O$73),IF(($N$73*$N$74+6)&gt;80,"",IF(INDEX($P$75:$W$84,MOD(($N$73*$N$74+6)-1,10)+1,INT((($N$73*$N$74+6)-1)/10)+1)="","",INDEX($P$75:$W$84,MOD(($N$73*$N$74+6)-1,10)+1,INT((($N$73*$N$74+6)-1)/10)+1))),""))),IF($N$75="","",IF(OR(ISTEXT($N$73),ISTEXT($N$74),ISTEXT($N$75)),"",IF(OR(6&gt;$N$73,7&gt;$N$74,((7-1)*$N$73+6)&gt;$N$75),"",IF(INDEX($P$75:$W$84,MOD(((7-1)*$N$73+6)-1,10)+1,INT((((7-1)*$N$73+6)-1)/10)+1)="","",INDEX($P$75:$W$84,MOD(((7-1)*$N$73+6)-1,10)+1,INT((((7-1)*$N$73+6)-1)/10)+1))))))</f>
        <v/>
      </c>
      <c r="J81" s="539">
        <f>IF($D$73="Flat Oval",IF(OR($N$75="",ISTEXT($N$73),ISTEXT($N$74)),"",IF(7&lt;=$N$74,IF(7&gt;$N$73,"",IF(((7-1)*$N$73+7)&gt;80,"",IF(INDEX($P$75:$W$84,MOD(((7-1)*$N$73+7)-1,10)+1,INT((((7-1)*$N$73+7)-1)/10)+1)="","",INDEX($P$75:$W$84,MOD(((7-1)*$N$73+7)-1,10)+1,INT((((7-1)*$N$73+7)-1)/10)+1)))),IF(AND(7=$N$74+1,7&lt;=$O$73),IF(($N$73*$N$74+7)&gt;80,"",IF(INDEX($P$75:$W$84,MOD(($N$73*$N$74+7)-1,10)+1,INT((($N$73*$N$74+7)-1)/10)+1)="","",INDEX($P$75:$W$84,MOD(($N$73*$N$74+7)-1,10)+1,INT((($N$73*$N$74+7)-1)/10)+1))),""))),IF($N$75="","",IF(OR(ISTEXT($N$73),ISTEXT($N$74),ISTEXT($N$75)),"",IF(OR(7&gt;$N$73,7&gt;$N$74,((7-1)*$N$73+7)&gt;$N$75),"",IF(INDEX($P$75:$W$84,MOD(((7-1)*$N$73+7)-1,10)+1,INT((((7-1)*$N$73+7)-1)/10)+1)="","",INDEX($P$75:$W$84,MOD(((7-1)*$N$73+7)-1,10)+1,INT((((7-1)*$N$73+7)-1)/10)+1))))))</f>
        <v/>
      </c>
      <c r="K81" s="539">
        <f>IF($D$73="Flat Oval",IF(OR($N$75="",ISTEXT($N$73),ISTEXT($N$74)),"",IF(7&lt;=$N$74,IF(8&gt;$N$73,"",IF(((7-1)*$N$73+8)&gt;80,"",IF(INDEX($P$75:$W$84,MOD(((7-1)*$N$73+8)-1,10)+1,INT((((7-1)*$N$73+8)-1)/10)+1)="","",INDEX($P$75:$W$84,MOD(((7-1)*$N$73+8)-1,10)+1,INT((((7-1)*$N$73+8)-1)/10)+1)))),IF(AND(7=$N$74+1,8&lt;=$O$73),IF(($N$73*$N$74+8)&gt;80,"",IF(INDEX($P$75:$W$84,MOD(($N$73*$N$74+8)-1,10)+1,INT((($N$73*$N$74+8)-1)/10)+1)="","",INDEX($P$75:$W$84,MOD(($N$73*$N$74+8)-1,10)+1,INT((($N$73*$N$74+8)-1)/10)+1))),""))),IF($N$75="","",IF(OR(ISTEXT($N$73),ISTEXT($N$74),ISTEXT($N$75)),"",IF(OR(8&gt;$N$73,7&gt;$N$74,((7-1)*$N$73+8)&gt;$N$75),"",IF(INDEX($P$75:$W$84,MOD(((7-1)*$N$73+8)-1,10)+1,INT((((7-1)*$N$73+8)-1)/10)+1)="","",INDEX($P$75:$W$84,MOD(((7-1)*$N$73+8)-1,10)+1,INT((((7-1)*$N$73+8)-1)/10)+1))))))</f>
        <v/>
      </c>
      <c r="L81" s="539">
        <f>IF($D$73="Flat Oval",IF(OR($N$75="",ISTEXT($N$73),ISTEXT($N$74)),"",IF(7&lt;=$N$74,IF(9&gt;$N$73,"",IF(((7-1)*$N$73+9)&gt;80,"",IF(INDEX($P$75:$W$84,MOD(((7-1)*$N$73+9)-1,10)+1,INT((((7-1)*$N$73+9)-1)/10)+1)="","",INDEX($P$75:$W$84,MOD(((7-1)*$N$73+9)-1,10)+1,INT((((7-1)*$N$73+9)-1)/10)+1)))),IF(AND(7=$N$74+1,9&lt;=$O$73),IF(($N$73*$N$74+9)&gt;80,"",IF(INDEX($P$75:$W$84,MOD(($N$73*$N$74+9)-1,10)+1,INT((($N$73*$N$74+9)-1)/10)+1)="","",INDEX($P$75:$W$84,MOD(($N$73*$N$74+9)-1,10)+1,INT((($N$73*$N$74+9)-1)/10)+1))),""))),IF($N$75="","",IF(OR(ISTEXT($N$73),ISTEXT($N$74),ISTEXT($N$75)),"",IF(OR(9&gt;$N$73,7&gt;$N$74,((7-1)*$N$73+9)&gt;$N$75),"",IF(INDEX($P$75:$W$84,MOD(((7-1)*$N$73+9)-1,10)+1,INT((((7-1)*$N$73+9)-1)/10)+1)="","",INDEX($P$75:$W$84,MOD(((7-1)*$N$73+9)-1,10)+1,INT((((7-1)*$N$73+9)-1)/10)+1))))))</f>
        <v/>
      </c>
      <c r="M81" s="539">
        <f>IF($D$73="Flat Oval",IF(OR($N$75="",ISTEXT($N$73),ISTEXT($N$74)),"",IF(7&lt;=$N$74,IF(10&gt;$N$73,"",IF(((7-1)*$N$73+10)&gt;80,"",IF(INDEX($P$75:$W$84,MOD(((7-1)*$N$73+10)-1,10)+1,INT((((7-1)*$N$73+10)-1)/10)+1)="","",INDEX($P$75:$W$84,MOD(((7-1)*$N$73+10)-1,10)+1,INT((((7-1)*$N$73+10)-1)/10)+1)))),IF(AND(7=$N$74+1,10&lt;=$O$73),IF(($N$73*$N$74+10)&gt;80,"",IF(INDEX($P$75:$W$84,MOD(($N$73*$N$74+10)-1,10)+1,INT((($N$73*$N$74+10)-1)/10)+1)="","",INDEX($P$75:$W$84,MOD(($N$73*$N$74+10)-1,10)+1,INT((($N$73*$N$74+10)-1)/10)+1))),""))),IF($N$75="","",IF(OR(ISTEXT($N$73),ISTEXT($N$74),ISTEXT($N$75)),"",IF(OR(10&gt;$N$73,7&gt;$N$74,((7-1)*$N$73+10)&gt;$N$75),"",IF(INDEX($P$75:$W$84,MOD(((7-1)*$N$73+10)-1,10)+1,INT((((7-1)*$N$73+10)-1)/10)+1)="","",INDEX($P$75:$W$84,MOD(((7-1)*$N$73+10)-1,10)+1,INT((((7-1)*$N$73+10)-1)/10)+1))))))</f>
        <v/>
      </c>
      <c r="P81" s="540" t="n"/>
      <c r="Q81" s="540" t="n"/>
      <c r="R81" s="540" t="n"/>
      <c r="S81" s="540" t="n"/>
      <c r="T81" s="540" t="n"/>
      <c r="U81" s="540" t="n"/>
      <c r="V81" s="540" t="n"/>
      <c r="W81" s="540" t="n"/>
    </row>
    <row r="82" ht="13.35" customHeight="1" s="162">
      <c r="B82" s="537">
        <f>IF($D$73="Flat Oval",IF(OR($N$74="",ISTEXT($N$74)),"",IF(8&lt;=$N$74,ROUND((8-0.5)*$I$73/$N$74,1),IF(8=$N$74+1,"Ends",""))),IF(OR($D$73="",$G$73=""),"",IF($D$73="Round",IF(8=1,"Axis 1 (0°)",IF(8=2,"Axis 2 (90°)","")),IF(ISTEXT($N$74),"",IF(8&gt;$N$74,"",IF(ISTEXT($I$73),"",ROUND((8-0.5)*$I$73/$N$74,1)))))))</f>
        <v/>
      </c>
      <c r="C82" s="538" t="n"/>
      <c r="D82" s="539">
        <f>IF($D$73="Flat Oval",IF(OR($N$75="",ISTEXT($N$73),ISTEXT($N$74)),"",IF(8&lt;=$N$74,IF(1&gt;$N$73,"",IF(((8-1)*$N$73+1)&gt;80,"",IF(INDEX($P$75:$W$84,MOD(((8-1)*$N$73+1)-1,10)+1,INT((((8-1)*$N$73+1)-1)/10)+1)="","",INDEX($P$75:$W$84,MOD(((8-1)*$N$73+1)-1,10)+1,INT((((8-1)*$N$73+1)-1)/10)+1)))),IF(AND(8=$N$74+1,1&lt;=$O$73),IF(($N$73*$N$74+1)&gt;80,"",IF(INDEX($P$75:$W$84,MOD(($N$73*$N$74+1)-1,10)+1,INT((($N$73*$N$74+1)-1)/10)+1)="","",INDEX($P$75:$W$84,MOD(($N$73*$N$74+1)-1,10)+1,INT((($N$73*$N$74+1)-1)/10)+1))),""))),IF($N$75="","",IF(OR(ISTEXT($N$73),ISTEXT($N$74),ISTEXT($N$75)),"",IF(OR(1&gt;$N$73,8&gt;$N$74,((8-1)*$N$73+1)&gt;$N$75),"",IF(INDEX($P$75:$W$84,MOD(((8-1)*$N$73+1)-1,10)+1,INT((((8-1)*$N$73+1)-1)/10)+1)="","",INDEX($P$75:$W$84,MOD(((8-1)*$N$73+1)-1,10)+1,INT((((8-1)*$N$73+1)-1)/10)+1))))))</f>
        <v/>
      </c>
      <c r="E82" s="539">
        <f>IF($D$73="Flat Oval",IF(OR($N$75="",ISTEXT($N$73),ISTEXT($N$74)),"",IF(8&lt;=$N$74,IF(2&gt;$N$73,"",IF(((8-1)*$N$73+2)&gt;80,"",IF(INDEX($P$75:$W$84,MOD(((8-1)*$N$73+2)-1,10)+1,INT((((8-1)*$N$73+2)-1)/10)+1)="","",INDEX($P$75:$W$84,MOD(((8-1)*$N$73+2)-1,10)+1,INT((((8-1)*$N$73+2)-1)/10)+1)))),IF(AND(8=$N$74+1,2&lt;=$O$73),IF(($N$73*$N$74+2)&gt;80,"",IF(INDEX($P$75:$W$84,MOD(($N$73*$N$74+2)-1,10)+1,INT((($N$73*$N$74+2)-1)/10)+1)="","",INDEX($P$75:$W$84,MOD(($N$73*$N$74+2)-1,10)+1,INT((($N$73*$N$74+2)-1)/10)+1))),""))),IF($N$75="","",IF(OR(ISTEXT($N$73),ISTEXT($N$74),ISTEXT($N$75)),"",IF(OR(2&gt;$N$73,8&gt;$N$74,((8-1)*$N$73+2)&gt;$N$75),"",IF(INDEX($P$75:$W$84,MOD(((8-1)*$N$73+2)-1,10)+1,INT((((8-1)*$N$73+2)-1)/10)+1)="","",INDEX($P$75:$W$84,MOD(((8-1)*$N$73+2)-1,10)+1,INT((((8-1)*$N$73+2)-1)/10)+1))))))</f>
        <v/>
      </c>
      <c r="F82" s="539">
        <f>IF($D$73="Flat Oval",IF(OR($N$75="",ISTEXT($N$73),ISTEXT($N$74)),"",IF(8&lt;=$N$74,IF(3&gt;$N$73,"",IF(((8-1)*$N$73+3)&gt;80,"",IF(INDEX($P$75:$W$84,MOD(((8-1)*$N$73+3)-1,10)+1,INT((((8-1)*$N$73+3)-1)/10)+1)="","",INDEX($P$75:$W$84,MOD(((8-1)*$N$73+3)-1,10)+1,INT((((8-1)*$N$73+3)-1)/10)+1)))),IF(AND(8=$N$74+1,3&lt;=$O$73),IF(($N$73*$N$74+3)&gt;80,"",IF(INDEX($P$75:$W$84,MOD(($N$73*$N$74+3)-1,10)+1,INT((($N$73*$N$74+3)-1)/10)+1)="","",INDEX($P$75:$W$84,MOD(($N$73*$N$74+3)-1,10)+1,INT((($N$73*$N$74+3)-1)/10)+1))),""))),IF($N$75="","",IF(OR(ISTEXT($N$73),ISTEXT($N$74),ISTEXT($N$75)),"",IF(OR(3&gt;$N$73,8&gt;$N$74,((8-1)*$N$73+3)&gt;$N$75),"",IF(INDEX($P$75:$W$84,MOD(((8-1)*$N$73+3)-1,10)+1,INT((((8-1)*$N$73+3)-1)/10)+1)="","",INDEX($P$75:$W$84,MOD(((8-1)*$N$73+3)-1,10)+1,INT((((8-1)*$N$73+3)-1)/10)+1))))))</f>
        <v/>
      </c>
      <c r="G82" s="539">
        <f>IF($D$73="Flat Oval",IF(OR($N$75="",ISTEXT($N$73),ISTEXT($N$74)),"",IF(8&lt;=$N$74,IF(4&gt;$N$73,"",IF(((8-1)*$N$73+4)&gt;80,"",IF(INDEX($P$75:$W$84,MOD(((8-1)*$N$73+4)-1,10)+1,INT((((8-1)*$N$73+4)-1)/10)+1)="","",INDEX($P$75:$W$84,MOD(((8-1)*$N$73+4)-1,10)+1,INT((((8-1)*$N$73+4)-1)/10)+1)))),IF(AND(8=$N$74+1,4&lt;=$O$73),IF(($N$73*$N$74+4)&gt;80,"",IF(INDEX($P$75:$W$84,MOD(($N$73*$N$74+4)-1,10)+1,INT((($N$73*$N$74+4)-1)/10)+1)="","",INDEX($P$75:$W$84,MOD(($N$73*$N$74+4)-1,10)+1,INT((($N$73*$N$74+4)-1)/10)+1))),""))),IF($N$75="","",IF(OR(ISTEXT($N$73),ISTEXT($N$74),ISTEXT($N$75)),"",IF(OR(4&gt;$N$73,8&gt;$N$74,((8-1)*$N$73+4)&gt;$N$75),"",IF(INDEX($P$75:$W$84,MOD(((8-1)*$N$73+4)-1,10)+1,INT((((8-1)*$N$73+4)-1)/10)+1)="","",INDEX($P$75:$W$84,MOD(((8-1)*$N$73+4)-1,10)+1,INT((((8-1)*$N$73+4)-1)/10)+1))))))</f>
        <v/>
      </c>
      <c r="H82" s="539">
        <f>IF($D$73="Flat Oval",IF(OR($N$75="",ISTEXT($N$73),ISTEXT($N$74)),"",IF(8&lt;=$N$74,IF(5&gt;$N$73,"",IF(((8-1)*$N$73+5)&gt;80,"",IF(INDEX($P$75:$W$84,MOD(((8-1)*$N$73+5)-1,10)+1,INT((((8-1)*$N$73+5)-1)/10)+1)="","",INDEX($P$75:$W$84,MOD(((8-1)*$N$73+5)-1,10)+1,INT((((8-1)*$N$73+5)-1)/10)+1)))),IF(AND(8=$N$74+1,5&lt;=$O$73),IF(($N$73*$N$74+5)&gt;80,"",IF(INDEX($P$75:$W$84,MOD(($N$73*$N$74+5)-1,10)+1,INT((($N$73*$N$74+5)-1)/10)+1)="","",INDEX($P$75:$W$84,MOD(($N$73*$N$74+5)-1,10)+1,INT((($N$73*$N$74+5)-1)/10)+1))),""))),IF($N$75="","",IF(OR(ISTEXT($N$73),ISTEXT($N$74),ISTEXT($N$75)),"",IF(OR(5&gt;$N$73,8&gt;$N$74,((8-1)*$N$73+5)&gt;$N$75),"",IF(INDEX($P$75:$W$84,MOD(((8-1)*$N$73+5)-1,10)+1,INT((((8-1)*$N$73+5)-1)/10)+1)="","",INDEX($P$75:$W$84,MOD(((8-1)*$N$73+5)-1,10)+1,INT((((8-1)*$N$73+5)-1)/10)+1))))))</f>
        <v/>
      </c>
      <c r="I82" s="539">
        <f>IF($D$73="Flat Oval",IF(OR($N$75="",ISTEXT($N$73),ISTEXT($N$74)),"",IF(8&lt;=$N$74,IF(6&gt;$N$73,"",IF(((8-1)*$N$73+6)&gt;80,"",IF(INDEX($P$75:$W$84,MOD(((8-1)*$N$73+6)-1,10)+1,INT((((8-1)*$N$73+6)-1)/10)+1)="","",INDEX($P$75:$W$84,MOD(((8-1)*$N$73+6)-1,10)+1,INT((((8-1)*$N$73+6)-1)/10)+1)))),IF(AND(8=$N$74+1,6&lt;=$O$73),IF(($N$73*$N$74+6)&gt;80,"",IF(INDEX($P$75:$W$84,MOD(($N$73*$N$74+6)-1,10)+1,INT((($N$73*$N$74+6)-1)/10)+1)="","",INDEX($P$75:$W$84,MOD(($N$73*$N$74+6)-1,10)+1,INT((($N$73*$N$74+6)-1)/10)+1))),""))),IF($N$75="","",IF(OR(ISTEXT($N$73),ISTEXT($N$74),ISTEXT($N$75)),"",IF(OR(6&gt;$N$73,8&gt;$N$74,((8-1)*$N$73+6)&gt;$N$75),"",IF(INDEX($P$75:$W$84,MOD(((8-1)*$N$73+6)-1,10)+1,INT((((8-1)*$N$73+6)-1)/10)+1)="","",INDEX($P$75:$W$84,MOD(((8-1)*$N$73+6)-1,10)+1,INT((((8-1)*$N$73+6)-1)/10)+1))))))</f>
        <v/>
      </c>
      <c r="J82" s="539">
        <f>IF($D$73="Flat Oval",IF(OR($N$75="",ISTEXT($N$73),ISTEXT($N$74)),"",IF(8&lt;=$N$74,IF(7&gt;$N$73,"",IF(((8-1)*$N$73+7)&gt;80,"",IF(INDEX($P$75:$W$84,MOD(((8-1)*$N$73+7)-1,10)+1,INT((((8-1)*$N$73+7)-1)/10)+1)="","",INDEX($P$75:$W$84,MOD(((8-1)*$N$73+7)-1,10)+1,INT((((8-1)*$N$73+7)-1)/10)+1)))),IF(AND(8=$N$74+1,7&lt;=$O$73),IF(($N$73*$N$74+7)&gt;80,"",IF(INDEX($P$75:$W$84,MOD(($N$73*$N$74+7)-1,10)+1,INT((($N$73*$N$74+7)-1)/10)+1)="","",INDEX($P$75:$W$84,MOD(($N$73*$N$74+7)-1,10)+1,INT((($N$73*$N$74+7)-1)/10)+1))),""))),IF($N$75="","",IF(OR(ISTEXT($N$73),ISTEXT($N$74),ISTEXT($N$75)),"",IF(OR(7&gt;$N$73,8&gt;$N$74,((8-1)*$N$73+7)&gt;$N$75),"",IF(INDEX($P$75:$W$84,MOD(((8-1)*$N$73+7)-1,10)+1,INT((((8-1)*$N$73+7)-1)/10)+1)="","",INDEX($P$75:$W$84,MOD(((8-1)*$N$73+7)-1,10)+1,INT((((8-1)*$N$73+7)-1)/10)+1))))))</f>
        <v/>
      </c>
      <c r="K82" s="539">
        <f>IF($D$73="Flat Oval",IF(OR($N$75="",ISTEXT($N$73),ISTEXT($N$74)),"",IF(8&lt;=$N$74,IF(8&gt;$N$73,"",IF(((8-1)*$N$73+8)&gt;80,"",IF(INDEX($P$75:$W$84,MOD(((8-1)*$N$73+8)-1,10)+1,INT((((8-1)*$N$73+8)-1)/10)+1)="","",INDEX($P$75:$W$84,MOD(((8-1)*$N$73+8)-1,10)+1,INT((((8-1)*$N$73+8)-1)/10)+1)))),IF(AND(8=$N$74+1,8&lt;=$O$73),IF(($N$73*$N$74+8)&gt;80,"",IF(INDEX($P$75:$W$84,MOD(($N$73*$N$74+8)-1,10)+1,INT((($N$73*$N$74+8)-1)/10)+1)="","",INDEX($P$75:$W$84,MOD(($N$73*$N$74+8)-1,10)+1,INT((($N$73*$N$74+8)-1)/10)+1))),""))),IF($N$75="","",IF(OR(ISTEXT($N$73),ISTEXT($N$74),ISTEXT($N$75)),"",IF(OR(8&gt;$N$73,8&gt;$N$74,((8-1)*$N$73+8)&gt;$N$75),"",IF(INDEX($P$75:$W$84,MOD(((8-1)*$N$73+8)-1,10)+1,INT((((8-1)*$N$73+8)-1)/10)+1)="","",INDEX($P$75:$W$84,MOD(((8-1)*$N$73+8)-1,10)+1,INT((((8-1)*$N$73+8)-1)/10)+1))))))</f>
        <v/>
      </c>
      <c r="L82" s="539">
        <f>IF($D$73="Flat Oval",IF(OR($N$75="",ISTEXT($N$73),ISTEXT($N$74)),"",IF(8&lt;=$N$74,IF(9&gt;$N$73,"",IF(((8-1)*$N$73+9)&gt;80,"",IF(INDEX($P$75:$W$84,MOD(((8-1)*$N$73+9)-1,10)+1,INT((((8-1)*$N$73+9)-1)/10)+1)="","",INDEX($P$75:$W$84,MOD(((8-1)*$N$73+9)-1,10)+1,INT((((8-1)*$N$73+9)-1)/10)+1)))),IF(AND(8=$N$74+1,9&lt;=$O$73),IF(($N$73*$N$74+9)&gt;80,"",IF(INDEX($P$75:$W$84,MOD(($N$73*$N$74+9)-1,10)+1,INT((($N$73*$N$74+9)-1)/10)+1)="","",INDEX($P$75:$W$84,MOD(($N$73*$N$74+9)-1,10)+1,INT((($N$73*$N$74+9)-1)/10)+1))),""))),IF($N$75="","",IF(OR(ISTEXT($N$73),ISTEXT($N$74),ISTEXT($N$75)),"",IF(OR(9&gt;$N$73,8&gt;$N$74,((8-1)*$N$73+9)&gt;$N$75),"",IF(INDEX($P$75:$W$84,MOD(((8-1)*$N$73+9)-1,10)+1,INT((((8-1)*$N$73+9)-1)/10)+1)="","",INDEX($P$75:$W$84,MOD(((8-1)*$N$73+9)-1,10)+1,INT((((8-1)*$N$73+9)-1)/10)+1))))))</f>
        <v/>
      </c>
      <c r="M82" s="539">
        <f>IF($D$73="Flat Oval",IF(OR($N$75="",ISTEXT($N$73),ISTEXT($N$74)),"",IF(8&lt;=$N$74,IF(10&gt;$N$73,"",IF(((8-1)*$N$73+10)&gt;80,"",IF(INDEX($P$75:$W$84,MOD(((8-1)*$N$73+10)-1,10)+1,INT((((8-1)*$N$73+10)-1)/10)+1)="","",INDEX($P$75:$W$84,MOD(((8-1)*$N$73+10)-1,10)+1,INT((((8-1)*$N$73+10)-1)/10)+1)))),IF(AND(8=$N$74+1,10&lt;=$O$73),IF(($N$73*$N$74+10)&gt;80,"",IF(INDEX($P$75:$W$84,MOD(($N$73*$N$74+10)-1,10)+1,INT((($N$73*$N$74+10)-1)/10)+1)="","",INDEX($P$75:$W$84,MOD(($N$73*$N$74+10)-1,10)+1,INT((($N$73*$N$74+10)-1)/10)+1))),""))),IF($N$75="","",IF(OR(ISTEXT($N$73),ISTEXT($N$74),ISTEXT($N$75)),"",IF(OR(10&gt;$N$73,8&gt;$N$74,((8-1)*$N$73+10)&gt;$N$75),"",IF(INDEX($P$75:$W$84,MOD(((8-1)*$N$73+10)-1,10)+1,INT((((8-1)*$N$73+10)-1)/10)+1)="","",INDEX($P$75:$W$84,MOD(((8-1)*$N$73+10)-1,10)+1,INT((((8-1)*$N$73+10)-1)/10)+1))))))</f>
        <v/>
      </c>
      <c r="P82" s="540" t="n"/>
      <c r="Q82" s="540" t="n"/>
      <c r="R82" s="540" t="n"/>
      <c r="S82" s="540" t="n"/>
      <c r="T82" s="540" t="n"/>
      <c r="U82" s="540" t="n"/>
      <c r="V82" s="540" t="n"/>
      <c r="W82" s="540" t="n"/>
    </row>
    <row r="83" ht="13.35" customHeight="1" s="162">
      <c r="P83" s="540" t="n"/>
      <c r="Q83" s="540" t="n"/>
      <c r="R83" s="540" t="n"/>
      <c r="S83" s="540" t="n"/>
      <c r="T83" s="540" t="n"/>
      <c r="U83" s="540" t="n"/>
      <c r="V83" s="540" t="n"/>
      <c r="W83" s="540" t="n"/>
    </row>
    <row r="84" ht="13.35" customHeight="1" s="162">
      <c r="B84" s="188" t="inlineStr">
        <is>
          <t>Airflow Traverse Measurement</t>
        </is>
      </c>
      <c r="C84" s="174" t="n"/>
      <c r="D84" s="174" t="n"/>
      <c r="E84" s="174" t="n"/>
      <c r="F84" s="174" t="n"/>
      <c r="G84" s="174" t="n"/>
      <c r="H84" s="173" t="n"/>
      <c r="I84" s="194" t="inlineStr">
        <is>
          <t>Design CFM</t>
        </is>
      </c>
      <c r="J84" s="188" t="inlineStr">
        <is>
          <t>Initial</t>
        </is>
      </c>
      <c r="K84" s="173" t="n"/>
      <c r="L84" s="188" t="inlineStr">
        <is>
          <t>Final</t>
        </is>
      </c>
      <c r="M84" s="173" t="n"/>
      <c r="P84" s="540" t="n"/>
      <c r="Q84" s="540" t="n"/>
      <c r="R84" s="540" t="n"/>
      <c r="S84" s="540" t="n"/>
      <c r="T84" s="540" t="n"/>
      <c r="U84" s="540" t="n"/>
      <c r="V84" s="540" t="n"/>
      <c r="W84" s="540" t="n"/>
    </row>
    <row r="85" ht="13.35" customHeight="1" s="162">
      <c r="B85" s="153" t="inlineStr">
        <is>
          <t xml:space="preserve">Point </t>
        </is>
      </c>
      <c r="C85" s="188" t="inlineStr">
        <is>
          <t>Area Served</t>
        </is>
      </c>
      <c r="D85" s="174" t="n"/>
      <c r="E85" s="173" t="n"/>
      <c r="F85" s="188" t="inlineStr">
        <is>
          <t>Size</t>
        </is>
      </c>
      <c r="G85" s="173" t="n"/>
      <c r="H85" s="188" t="inlineStr">
        <is>
          <t>Ak</t>
        </is>
      </c>
      <c r="I85" s="440" t="n"/>
      <c r="J85" s="188" t="inlineStr">
        <is>
          <t>VEL</t>
        </is>
      </c>
      <c r="K85" s="188" t="inlineStr">
        <is>
          <t>CFM</t>
        </is>
      </c>
      <c r="L85" s="188" t="inlineStr">
        <is>
          <t>VEL</t>
        </is>
      </c>
      <c r="M85" s="188" t="inlineStr">
        <is>
          <t>CFM</t>
        </is>
      </c>
    </row>
    <row r="86" ht="13.35" customHeight="1" s="162">
      <c r="B86" s="31" t="inlineStr">
        <is>
          <t>T-6</t>
        </is>
      </c>
      <c r="C86" s="307" t="n"/>
      <c r="D86" s="174" t="n"/>
      <c r="E86" s="173" t="n"/>
      <c r="F86" s="307">
        <f>IF($D$88="Flat Oval",IF(OR($G$88="",$I$88=""),"",$G$88&amp;""" x "&amp;$I$88&amp;""" oval"),IF($G$88="","",IF($D$88="Round",$G$88&amp;""" dia",$G$88&amp;""" x "&amp;$I$88&amp;"""")))</f>
        <v/>
      </c>
      <c r="G86" s="173" t="n"/>
      <c r="H86" s="525">
        <f>IF($D$88="Flat Oval",IF(OR($G$88="",$I$88=""),"",IF(OR(ISTEXT($G$88),ISTEXT($I$88)),"",ROUND(((($G$88-2*N($K$88))-($I$88-2*N($K$88)))*($I$88-2*N($K$88))+PI()*(($I$88-2*N($K$88))/2)^2)/144,3))),IF(OR($D$88="",$G$88=""),"",IF($D$88="Round",IF(ISTEXT($G$88),"",ROUND(PI()*(($G$88-2*N($K$88))/2)^2/144,3)),IF($I$88="","",IF(OR(ISTEXT($G$88),ISTEXT($I$88)),"",ROUND(($G$88-2*N($K$88))*($I$88-2*N($K$88))/144,3))))))</f>
        <v/>
      </c>
      <c r="I86" s="189" t="n"/>
      <c r="J86" s="189" t="n"/>
      <c r="K86" s="189">
        <f>IF(N(J86)*N(H86)=0,"",ROUND(N(J86)*N(H86),0))</f>
        <v/>
      </c>
      <c r="L86" s="189">
        <f>IF($D$88="Flat Oval",IF(OR($O$89="",$O$90="",N($O$91)+N($O$92)=0),"",ROUND(($O$89*$O$91+$O$90*$O$92)/($O$91+$O$92),0)),IF(COUNT(D90:M97)=0,"",ROUND(AVERAGE(D90:M97),0)))</f>
        <v/>
      </c>
      <c r="M86" s="189">
        <f>IF(N(L86)*N(H86)=0,"",ROUND(N(L86)*N(H86),0))</f>
        <v/>
      </c>
    </row>
    <row r="87" ht="13.35" customHeight="1" s="162">
      <c r="B87" s="188" t="inlineStr">
        <is>
          <t>Instrument</t>
        </is>
      </c>
      <c r="C87" s="173" t="n"/>
      <c r="D87" s="196" t="n"/>
      <c r="E87" s="174" t="n"/>
      <c r="F87" s="174" t="n"/>
      <c r="G87" s="173" t="n"/>
      <c r="H87" s="188" t="inlineStr">
        <is>
          <t>Duct Static Pressure</t>
        </is>
      </c>
      <c r="I87" s="174" t="n"/>
      <c r="J87" s="173" t="n"/>
      <c r="K87" s="53" t="n"/>
      <c r="L87" s="188" t="inlineStr">
        <is>
          <t>Temp</t>
        </is>
      </c>
      <c r="M87" s="52" t="n"/>
      <c r="N87" s="51" t="n"/>
    </row>
    <row r="88" ht="13.35" customHeight="1" s="162">
      <c r="B88" s="526" t="inlineStr">
        <is>
          <t>Duct shape:</t>
        </is>
      </c>
      <c r="C88" s="173" t="n"/>
      <c r="D88" s="527" t="n"/>
      <c r="E88" s="173" t="n"/>
      <c r="F88" s="528" t="inlineStr">
        <is>
          <t>W / Dia (in)</t>
        </is>
      </c>
      <c r="G88" s="529" t="n"/>
      <c r="H88" s="526" t="inlineStr">
        <is>
          <t>H (in)</t>
        </is>
      </c>
      <c r="I88" s="530" t="n"/>
      <c r="J88" s="531" t="inlineStr">
        <is>
          <t>Liner (in)</t>
        </is>
      </c>
      <c r="K88" s="532" t="n"/>
      <c r="L88" s="526" t="inlineStr">
        <is>
          <t>Points</t>
        </is>
      </c>
      <c r="M88" s="533">
        <f>IF($D$88="Flat Oval",IF($N$90="","",$N$88&amp;"x"&amp;$N$89&amp;"+"&amp;$O$88&amp;" ends"),IF($N$88="","",IF($D$88="Round",$N$88&amp;" x 2 axes",IF($N$89="","",$N$88&amp;" x "&amp;$N$89))))</f>
        <v/>
      </c>
      <c r="N88" s="534">
        <f>IF($D$88="Flat Oval",IF(OR($G$88="",$I$88=""),"",IF(OR(ISTEXT($G$88),ISTEXT($I$88)),"",IF($G$88-$I$88&lt;12,2,MIN(10,MAX(3,ROUNDUP(($G$88-$I$88)/6,0)))))),IF(OR($D$88="",$G$88=""),"",IF($D$88="Round",IF(ISTEXT($G$88),"",IF($G$88&lt;=9,6,IF($G$88&lt;=12,8,10))),IF(ISTEXT($G$88),"",IF($G$88&lt;12,2,MIN(10,MAX(3,ROUNDUP($G$88/6,0))))))))</f>
        <v/>
      </c>
      <c r="O88">
        <f>IF(AND($D$88="Flat Oval",NOT(OR($G$88="",$I$88="")),NOT(OR(ISTEXT($G$88),ISTEXT($I$88)))),IF($I$88&lt;=9,6,IF($I$88&lt;=12,8,10)),"")</f>
        <v/>
      </c>
      <c r="P88" s="473" t="inlineStr">
        <is>
          <t>Quick entry – type readings in order (row by row of the grid), down this column then the next:</t>
        </is>
      </c>
    </row>
    <row r="89" ht="13.35" customHeight="1" s="162">
      <c r="B89" s="535" t="inlineStr">
        <is>
          <t>Depth↓ Pos→ (in)</t>
        </is>
      </c>
      <c r="C89" s="414" t="n"/>
      <c r="D89" s="535">
        <f>IF($D$88="Flat Oval",IF(OR($N$88="",ISTEXT($N$88),1&gt;$N$88),"",ROUND((1-0.5)*($G$88-$I$88)/$N$88,1)),IF(ISTEXT($N$88),"",IF(OR($D$88="",$G$88="",1&gt;$N$88),"",IF($D$88="Round",IF(ISTEXT($G$88),"",ROUND(IF(1&lt;=$N$88/2,$G$88/2*(1-SQRT(($N$88-2*1+1)/$N$88)),$G$88-$G$88/2*(1-SQRT(($N$88-2*($N$88-1+1)+1)/$N$88))),1)),IF(ISTEXT($G$88),"",ROUND((1-0.5)*$G$88/$N$88,1))))))</f>
        <v/>
      </c>
      <c r="E89" s="535">
        <f>IF($D$88="Flat Oval",IF(OR($N$88="",ISTEXT($N$88),2&gt;$N$88),"",ROUND((2-0.5)*($G$88-$I$88)/$N$88,1)),IF(ISTEXT($N$88),"",IF(OR($D$88="",$G$88="",2&gt;$N$88),"",IF($D$88="Round",IF(ISTEXT($G$88),"",ROUND(IF(2&lt;=$N$88/2,$G$88/2*(1-SQRT(($N$88-2*2+1)/$N$88)),$G$88-$G$88/2*(1-SQRT(($N$88-2*($N$88-2+1)+1)/$N$88))),1)),IF(ISTEXT($G$88),"",ROUND((2-0.5)*$G$88/$N$88,1))))))</f>
        <v/>
      </c>
      <c r="F89" s="535">
        <f>IF($D$88="Flat Oval",IF(OR($N$88="",ISTEXT($N$88),3&gt;$N$88),"",ROUND((3-0.5)*($G$88-$I$88)/$N$88,1)),IF(ISTEXT($N$88),"",IF(OR($D$88="",$G$88="",3&gt;$N$88),"",IF($D$88="Round",IF(ISTEXT($G$88),"",ROUND(IF(3&lt;=$N$88/2,$G$88/2*(1-SQRT(($N$88-2*3+1)/$N$88)),$G$88-$G$88/2*(1-SQRT(($N$88-2*($N$88-3+1)+1)/$N$88))),1)),IF(ISTEXT($G$88),"",ROUND((3-0.5)*$G$88/$N$88,1))))))</f>
        <v/>
      </c>
      <c r="G89" s="535">
        <f>IF($D$88="Flat Oval",IF(OR($N$88="",ISTEXT($N$88),4&gt;$N$88),"",ROUND((4-0.5)*($G$88-$I$88)/$N$88,1)),IF(ISTEXT($N$88),"",IF(OR($D$88="",$G$88="",4&gt;$N$88),"",IF($D$88="Round",IF(ISTEXT($G$88),"",ROUND(IF(4&lt;=$N$88/2,$G$88/2*(1-SQRT(($N$88-2*4+1)/$N$88)),$G$88-$G$88/2*(1-SQRT(($N$88-2*($N$88-4+1)+1)/$N$88))),1)),IF(ISTEXT($G$88),"",ROUND((4-0.5)*$G$88/$N$88,1))))))</f>
        <v/>
      </c>
      <c r="H89" s="535">
        <f>IF($D$88="Flat Oval",IF(OR($N$88="",ISTEXT($N$88),5&gt;$N$88),"",ROUND((5-0.5)*($G$88-$I$88)/$N$88,1)),IF(ISTEXT($N$88),"",IF(OR($D$88="",$G$88="",5&gt;$N$88),"",IF($D$88="Round",IF(ISTEXT($G$88),"",ROUND(IF(5&lt;=$N$88/2,$G$88/2*(1-SQRT(($N$88-2*5+1)/$N$88)),$G$88-$G$88/2*(1-SQRT(($N$88-2*($N$88-5+1)+1)/$N$88))),1)),IF(ISTEXT($G$88),"",ROUND((5-0.5)*$G$88/$N$88,1))))))</f>
        <v/>
      </c>
      <c r="I89" s="535">
        <f>IF($D$88="Flat Oval",IF(OR($N$88="",ISTEXT($N$88),6&gt;$N$88),"",ROUND((6-0.5)*($G$88-$I$88)/$N$88,1)),IF(ISTEXT($N$88),"",IF(OR($D$88="",$G$88="",6&gt;$N$88),"",IF($D$88="Round",IF(ISTEXT($G$88),"",ROUND(IF(6&lt;=$N$88/2,$G$88/2*(1-SQRT(($N$88-2*6+1)/$N$88)),$G$88-$G$88/2*(1-SQRT(($N$88-2*($N$88-6+1)+1)/$N$88))),1)),IF(ISTEXT($G$88),"",ROUND((6-0.5)*$G$88/$N$88,1))))))</f>
        <v/>
      </c>
      <c r="J89" s="535">
        <f>IF($D$88="Flat Oval",IF(OR($N$88="",ISTEXT($N$88),7&gt;$N$88),"",ROUND((7-0.5)*($G$88-$I$88)/$N$88,1)),IF(ISTEXT($N$88),"",IF(OR($D$88="",$G$88="",7&gt;$N$88),"",IF($D$88="Round",IF(ISTEXT($G$88),"",ROUND(IF(7&lt;=$N$88/2,$G$88/2*(1-SQRT(($N$88-2*7+1)/$N$88)),$G$88-$G$88/2*(1-SQRT(($N$88-2*($N$88-7+1)+1)/$N$88))),1)),IF(ISTEXT($G$88),"",ROUND((7-0.5)*$G$88/$N$88,1))))))</f>
        <v/>
      </c>
      <c r="K89" s="535">
        <f>IF($D$88="Flat Oval",IF(OR($N$88="",ISTEXT($N$88),8&gt;$N$88),"",ROUND((8-0.5)*($G$88-$I$88)/$N$88,1)),IF(ISTEXT($N$88),"",IF(OR($D$88="",$G$88="",8&gt;$N$88),"",IF($D$88="Round",IF(ISTEXT($G$88),"",ROUND(IF(8&lt;=$N$88/2,$G$88/2*(1-SQRT(($N$88-2*8+1)/$N$88)),$G$88-$G$88/2*(1-SQRT(($N$88-2*($N$88-8+1)+1)/$N$88))),1)),IF(ISTEXT($G$88),"",ROUND((8-0.5)*$G$88/$N$88,1))))))</f>
        <v/>
      </c>
      <c r="L89" s="535">
        <f>IF($D$88="Flat Oval",IF(OR($N$88="",ISTEXT($N$88),9&gt;$N$88),"",ROUND((9-0.5)*($G$88-$I$88)/$N$88,1)),IF(ISTEXT($N$88),"",IF(OR($D$88="",$G$88="",9&gt;$N$88),"",IF($D$88="Round",IF(ISTEXT($G$88),"",ROUND(IF(9&lt;=$N$88/2,$G$88/2*(1-SQRT(($N$88-2*9+1)/$N$88)),$G$88-$G$88/2*(1-SQRT(($N$88-2*($N$88-9+1)+1)/$N$88))),1)),IF(ISTEXT($G$88),"",ROUND((9-0.5)*$G$88/$N$88,1))))))</f>
        <v/>
      </c>
      <c r="M89" s="535">
        <f>IF($D$88="Flat Oval",IF(OR($N$88="",ISTEXT($N$88),10&gt;$N$88),"",ROUND((10-0.5)*($G$88-$I$88)/$N$88,1)),IF(ISTEXT($N$88),"",IF(OR($D$88="",$G$88="",10&gt;$N$88),"",IF($D$88="Round",IF(ISTEXT($G$88),"",ROUND(IF(10&lt;=$N$88/2,$G$88/2*(1-SQRT(($N$88-2*10+1)/$N$88)),$G$88-$G$88/2*(1-SQRT(($N$88-2*($N$88-10+1)+1)/$N$88))),1)),IF(ISTEXT($G$88),"",ROUND((10-0.5)*$G$88/$N$88,1))))))</f>
        <v/>
      </c>
      <c r="N89" s="534">
        <f>IF($D$88="Flat Oval",IF(OR($G$88="",$I$88=""),"",IF(OR(ISTEXT($G$88),ISTEXT($I$88)),"",IF($I$88&lt;12,2,MIN(7,MAX(3,ROUNDUP($I$88/6,0)))))),IF(OR($D$88="",$G$88=""),"",IF($D$88="Round",2,IF($I$88="","",IF(ISTEXT($I$88),"",IF($I$88&lt;12,2,MIN(8,MAX(3,ROUNDUP($I$88/6,0)))))))))</f>
        <v/>
      </c>
      <c r="O89">
        <f>IF(OR(NOT($D$88="Flat Oval"),N($N$90)=0),"",IF(COUNT(D90:INDEX(M90:M97,$N$89))=0,"",AVERAGE(D90:INDEX(M90:M97,$N$89))))</f>
        <v/>
      </c>
      <c r="P89" s="536" t="inlineStr">
        <is>
          <t>1–10</t>
        </is>
      </c>
      <c r="Q89" s="536" t="inlineStr">
        <is>
          <t>11–20</t>
        </is>
      </c>
      <c r="R89" s="536" t="inlineStr">
        <is>
          <t>21–30</t>
        </is>
      </c>
      <c r="S89" s="536" t="inlineStr">
        <is>
          <t>31–40</t>
        </is>
      </c>
      <c r="T89" s="536" t="inlineStr">
        <is>
          <t>41–50</t>
        </is>
      </c>
      <c r="U89" s="536" t="inlineStr">
        <is>
          <t>51–60</t>
        </is>
      </c>
      <c r="V89" s="536" t="inlineStr">
        <is>
          <t>61–70</t>
        </is>
      </c>
      <c r="W89" s="536" t="inlineStr">
        <is>
          <t>71–80</t>
        </is>
      </c>
    </row>
    <row r="90" ht="13.35" customHeight="1" s="162">
      <c r="B90" s="537">
        <f>IF($D$88="Flat Oval",IF(OR($N$89="",ISTEXT($N$89)),"",IF(1&lt;=$N$89,ROUND((1-0.5)*$I$88/$N$89,1),IF(1=$N$89+1,"Ends",""))),IF(OR($D$88="",$G$88=""),"",IF($D$88="Round",IF(1=1,"Axis 1 (0°)",IF(1=2,"Axis 2 (90°)","")),IF(ISTEXT($N$89),"",IF(1&gt;$N$89,"",IF(ISTEXT($I$88),"",ROUND((1-0.5)*$I$88/$N$89,1)))))))</f>
        <v/>
      </c>
      <c r="C90" s="538" t="n"/>
      <c r="D90" s="539">
        <f>IF($D$88="Flat Oval",IF(OR($N$90="",ISTEXT($N$88),ISTEXT($N$89)),"",IF(1&lt;=$N$89,IF(1&gt;$N$88,"",IF(((1-1)*$N$88+1)&gt;80,"",IF(INDEX($P$90:$W$99,MOD(((1-1)*$N$88+1)-1,10)+1,INT((((1-1)*$N$88+1)-1)/10)+1)="","",INDEX($P$90:$W$99,MOD(((1-1)*$N$88+1)-1,10)+1,INT((((1-1)*$N$88+1)-1)/10)+1)))),IF(AND(1=$N$89+1,1&lt;=$O$88),IF(($N$88*$N$89+1)&gt;80,"",IF(INDEX($P$90:$W$99,MOD(($N$88*$N$89+1)-1,10)+1,INT((($N$88*$N$89+1)-1)/10)+1)="","",INDEX($P$90:$W$99,MOD(($N$88*$N$89+1)-1,10)+1,INT((($N$88*$N$89+1)-1)/10)+1))),""))),IF($N$90="","",IF(OR(ISTEXT($N$88),ISTEXT($N$89),ISTEXT($N$90)),"",IF(OR(1&gt;$N$88,1&gt;$N$89,((1-1)*$N$88+1)&gt;$N$90),"",IF(INDEX($P$90:$W$99,MOD(((1-1)*$N$88+1)-1,10)+1,INT((((1-1)*$N$88+1)-1)/10)+1)="","",INDEX($P$90:$W$99,MOD(((1-1)*$N$88+1)-1,10)+1,INT((((1-1)*$N$88+1)-1)/10)+1))))))</f>
        <v/>
      </c>
      <c r="E90" s="539">
        <f>IF($D$88="Flat Oval",IF(OR($N$90="",ISTEXT($N$88),ISTEXT($N$89)),"",IF(1&lt;=$N$89,IF(2&gt;$N$88,"",IF(((1-1)*$N$88+2)&gt;80,"",IF(INDEX($P$90:$W$99,MOD(((1-1)*$N$88+2)-1,10)+1,INT((((1-1)*$N$88+2)-1)/10)+1)="","",INDEX($P$90:$W$99,MOD(((1-1)*$N$88+2)-1,10)+1,INT((((1-1)*$N$88+2)-1)/10)+1)))),IF(AND(1=$N$89+1,2&lt;=$O$88),IF(($N$88*$N$89+2)&gt;80,"",IF(INDEX($P$90:$W$99,MOD(($N$88*$N$89+2)-1,10)+1,INT((($N$88*$N$89+2)-1)/10)+1)="","",INDEX($P$90:$W$99,MOD(($N$88*$N$89+2)-1,10)+1,INT((($N$88*$N$89+2)-1)/10)+1))),""))),IF($N$90="","",IF(OR(ISTEXT($N$88),ISTEXT($N$89),ISTEXT($N$90)),"",IF(OR(2&gt;$N$88,1&gt;$N$89,((1-1)*$N$88+2)&gt;$N$90),"",IF(INDEX($P$90:$W$99,MOD(((1-1)*$N$88+2)-1,10)+1,INT((((1-1)*$N$88+2)-1)/10)+1)="","",INDEX($P$90:$W$99,MOD(((1-1)*$N$88+2)-1,10)+1,INT((((1-1)*$N$88+2)-1)/10)+1))))))</f>
        <v/>
      </c>
      <c r="F90" s="539">
        <f>IF($D$88="Flat Oval",IF(OR($N$90="",ISTEXT($N$88),ISTEXT($N$89)),"",IF(1&lt;=$N$89,IF(3&gt;$N$88,"",IF(((1-1)*$N$88+3)&gt;80,"",IF(INDEX($P$90:$W$99,MOD(((1-1)*$N$88+3)-1,10)+1,INT((((1-1)*$N$88+3)-1)/10)+1)="","",INDEX($P$90:$W$99,MOD(((1-1)*$N$88+3)-1,10)+1,INT((((1-1)*$N$88+3)-1)/10)+1)))),IF(AND(1=$N$89+1,3&lt;=$O$88),IF(($N$88*$N$89+3)&gt;80,"",IF(INDEX($P$90:$W$99,MOD(($N$88*$N$89+3)-1,10)+1,INT((($N$88*$N$89+3)-1)/10)+1)="","",INDEX($P$90:$W$99,MOD(($N$88*$N$89+3)-1,10)+1,INT((($N$88*$N$89+3)-1)/10)+1))),""))),IF($N$90="","",IF(OR(ISTEXT($N$88),ISTEXT($N$89),ISTEXT($N$90)),"",IF(OR(3&gt;$N$88,1&gt;$N$89,((1-1)*$N$88+3)&gt;$N$90),"",IF(INDEX($P$90:$W$99,MOD(((1-1)*$N$88+3)-1,10)+1,INT((((1-1)*$N$88+3)-1)/10)+1)="","",INDEX($P$90:$W$99,MOD(((1-1)*$N$88+3)-1,10)+1,INT((((1-1)*$N$88+3)-1)/10)+1))))))</f>
        <v/>
      </c>
      <c r="G90" s="539">
        <f>IF($D$88="Flat Oval",IF(OR($N$90="",ISTEXT($N$88),ISTEXT($N$89)),"",IF(1&lt;=$N$89,IF(4&gt;$N$88,"",IF(((1-1)*$N$88+4)&gt;80,"",IF(INDEX($P$90:$W$99,MOD(((1-1)*$N$88+4)-1,10)+1,INT((((1-1)*$N$88+4)-1)/10)+1)="","",INDEX($P$90:$W$99,MOD(((1-1)*$N$88+4)-1,10)+1,INT((((1-1)*$N$88+4)-1)/10)+1)))),IF(AND(1=$N$89+1,4&lt;=$O$88),IF(($N$88*$N$89+4)&gt;80,"",IF(INDEX($P$90:$W$99,MOD(($N$88*$N$89+4)-1,10)+1,INT((($N$88*$N$89+4)-1)/10)+1)="","",INDEX($P$90:$W$99,MOD(($N$88*$N$89+4)-1,10)+1,INT((($N$88*$N$89+4)-1)/10)+1))),""))),IF($N$90="","",IF(OR(ISTEXT($N$88),ISTEXT($N$89),ISTEXT($N$90)),"",IF(OR(4&gt;$N$88,1&gt;$N$89,((1-1)*$N$88+4)&gt;$N$90),"",IF(INDEX($P$90:$W$99,MOD(((1-1)*$N$88+4)-1,10)+1,INT((((1-1)*$N$88+4)-1)/10)+1)="","",INDEX($P$90:$W$99,MOD(((1-1)*$N$88+4)-1,10)+1,INT((((1-1)*$N$88+4)-1)/10)+1))))))</f>
        <v/>
      </c>
      <c r="H90" s="539">
        <f>IF($D$88="Flat Oval",IF(OR($N$90="",ISTEXT($N$88),ISTEXT($N$89)),"",IF(1&lt;=$N$89,IF(5&gt;$N$88,"",IF(((1-1)*$N$88+5)&gt;80,"",IF(INDEX($P$90:$W$99,MOD(((1-1)*$N$88+5)-1,10)+1,INT((((1-1)*$N$88+5)-1)/10)+1)="","",INDEX($P$90:$W$99,MOD(((1-1)*$N$88+5)-1,10)+1,INT((((1-1)*$N$88+5)-1)/10)+1)))),IF(AND(1=$N$89+1,5&lt;=$O$88),IF(($N$88*$N$89+5)&gt;80,"",IF(INDEX($P$90:$W$99,MOD(($N$88*$N$89+5)-1,10)+1,INT((($N$88*$N$89+5)-1)/10)+1)="","",INDEX($P$90:$W$99,MOD(($N$88*$N$89+5)-1,10)+1,INT((($N$88*$N$89+5)-1)/10)+1))),""))),IF($N$90="","",IF(OR(ISTEXT($N$88),ISTEXT($N$89),ISTEXT($N$90)),"",IF(OR(5&gt;$N$88,1&gt;$N$89,((1-1)*$N$88+5)&gt;$N$90),"",IF(INDEX($P$90:$W$99,MOD(((1-1)*$N$88+5)-1,10)+1,INT((((1-1)*$N$88+5)-1)/10)+1)="","",INDEX($P$90:$W$99,MOD(((1-1)*$N$88+5)-1,10)+1,INT((((1-1)*$N$88+5)-1)/10)+1))))))</f>
        <v/>
      </c>
      <c r="I90" s="539">
        <f>IF($D$88="Flat Oval",IF(OR($N$90="",ISTEXT($N$88),ISTEXT($N$89)),"",IF(1&lt;=$N$89,IF(6&gt;$N$88,"",IF(((1-1)*$N$88+6)&gt;80,"",IF(INDEX($P$90:$W$99,MOD(((1-1)*$N$88+6)-1,10)+1,INT((((1-1)*$N$88+6)-1)/10)+1)="","",INDEX($P$90:$W$99,MOD(((1-1)*$N$88+6)-1,10)+1,INT((((1-1)*$N$88+6)-1)/10)+1)))),IF(AND(1=$N$89+1,6&lt;=$O$88),IF(($N$88*$N$89+6)&gt;80,"",IF(INDEX($P$90:$W$99,MOD(($N$88*$N$89+6)-1,10)+1,INT((($N$88*$N$89+6)-1)/10)+1)="","",INDEX($P$90:$W$99,MOD(($N$88*$N$89+6)-1,10)+1,INT((($N$88*$N$89+6)-1)/10)+1))),""))),IF($N$90="","",IF(OR(ISTEXT($N$88),ISTEXT($N$89),ISTEXT($N$90)),"",IF(OR(6&gt;$N$88,1&gt;$N$89,((1-1)*$N$88+6)&gt;$N$90),"",IF(INDEX($P$90:$W$99,MOD(((1-1)*$N$88+6)-1,10)+1,INT((((1-1)*$N$88+6)-1)/10)+1)="","",INDEX($P$90:$W$99,MOD(((1-1)*$N$88+6)-1,10)+1,INT((((1-1)*$N$88+6)-1)/10)+1))))))</f>
        <v/>
      </c>
      <c r="J90" s="539">
        <f>IF($D$88="Flat Oval",IF(OR($N$90="",ISTEXT($N$88),ISTEXT($N$89)),"",IF(1&lt;=$N$89,IF(7&gt;$N$88,"",IF(((1-1)*$N$88+7)&gt;80,"",IF(INDEX($P$90:$W$99,MOD(((1-1)*$N$88+7)-1,10)+1,INT((((1-1)*$N$88+7)-1)/10)+1)="","",INDEX($P$90:$W$99,MOD(((1-1)*$N$88+7)-1,10)+1,INT((((1-1)*$N$88+7)-1)/10)+1)))),IF(AND(1=$N$89+1,7&lt;=$O$88),IF(($N$88*$N$89+7)&gt;80,"",IF(INDEX($P$90:$W$99,MOD(($N$88*$N$89+7)-1,10)+1,INT((($N$88*$N$89+7)-1)/10)+1)="","",INDEX($P$90:$W$99,MOD(($N$88*$N$89+7)-1,10)+1,INT((($N$88*$N$89+7)-1)/10)+1))),""))),IF($N$90="","",IF(OR(ISTEXT($N$88),ISTEXT($N$89),ISTEXT($N$90)),"",IF(OR(7&gt;$N$88,1&gt;$N$89,((1-1)*$N$88+7)&gt;$N$90),"",IF(INDEX($P$90:$W$99,MOD(((1-1)*$N$88+7)-1,10)+1,INT((((1-1)*$N$88+7)-1)/10)+1)="","",INDEX($P$90:$W$99,MOD(((1-1)*$N$88+7)-1,10)+1,INT((((1-1)*$N$88+7)-1)/10)+1))))))</f>
        <v/>
      </c>
      <c r="K90" s="539">
        <f>IF($D$88="Flat Oval",IF(OR($N$90="",ISTEXT($N$88),ISTEXT($N$89)),"",IF(1&lt;=$N$89,IF(8&gt;$N$88,"",IF(((1-1)*$N$88+8)&gt;80,"",IF(INDEX($P$90:$W$99,MOD(((1-1)*$N$88+8)-1,10)+1,INT((((1-1)*$N$88+8)-1)/10)+1)="","",INDEX($P$90:$W$99,MOD(((1-1)*$N$88+8)-1,10)+1,INT((((1-1)*$N$88+8)-1)/10)+1)))),IF(AND(1=$N$89+1,8&lt;=$O$88),IF(($N$88*$N$89+8)&gt;80,"",IF(INDEX($P$90:$W$99,MOD(($N$88*$N$89+8)-1,10)+1,INT((($N$88*$N$89+8)-1)/10)+1)="","",INDEX($P$90:$W$99,MOD(($N$88*$N$89+8)-1,10)+1,INT((($N$88*$N$89+8)-1)/10)+1))),""))),IF($N$90="","",IF(OR(ISTEXT($N$88),ISTEXT($N$89),ISTEXT($N$90)),"",IF(OR(8&gt;$N$88,1&gt;$N$89,((1-1)*$N$88+8)&gt;$N$90),"",IF(INDEX($P$90:$W$99,MOD(((1-1)*$N$88+8)-1,10)+1,INT((((1-1)*$N$88+8)-1)/10)+1)="","",INDEX($P$90:$W$99,MOD(((1-1)*$N$88+8)-1,10)+1,INT((((1-1)*$N$88+8)-1)/10)+1))))))</f>
        <v/>
      </c>
      <c r="L90" s="539">
        <f>IF($D$88="Flat Oval",IF(OR($N$90="",ISTEXT($N$88),ISTEXT($N$89)),"",IF(1&lt;=$N$89,IF(9&gt;$N$88,"",IF(((1-1)*$N$88+9)&gt;80,"",IF(INDEX($P$90:$W$99,MOD(((1-1)*$N$88+9)-1,10)+1,INT((((1-1)*$N$88+9)-1)/10)+1)="","",INDEX($P$90:$W$99,MOD(((1-1)*$N$88+9)-1,10)+1,INT((((1-1)*$N$88+9)-1)/10)+1)))),IF(AND(1=$N$89+1,9&lt;=$O$88),IF(($N$88*$N$89+9)&gt;80,"",IF(INDEX($P$90:$W$99,MOD(($N$88*$N$89+9)-1,10)+1,INT((($N$88*$N$89+9)-1)/10)+1)="","",INDEX($P$90:$W$99,MOD(($N$88*$N$89+9)-1,10)+1,INT((($N$88*$N$89+9)-1)/10)+1))),""))),IF($N$90="","",IF(OR(ISTEXT($N$88),ISTEXT($N$89),ISTEXT($N$90)),"",IF(OR(9&gt;$N$88,1&gt;$N$89,((1-1)*$N$88+9)&gt;$N$90),"",IF(INDEX($P$90:$W$99,MOD(((1-1)*$N$88+9)-1,10)+1,INT((((1-1)*$N$88+9)-1)/10)+1)="","",INDEX($P$90:$W$99,MOD(((1-1)*$N$88+9)-1,10)+1,INT((((1-1)*$N$88+9)-1)/10)+1))))))</f>
        <v/>
      </c>
      <c r="M90" s="539">
        <f>IF($D$88="Flat Oval",IF(OR($N$90="",ISTEXT($N$88),ISTEXT($N$89)),"",IF(1&lt;=$N$89,IF(10&gt;$N$88,"",IF(((1-1)*$N$88+10)&gt;80,"",IF(INDEX($P$90:$W$99,MOD(((1-1)*$N$88+10)-1,10)+1,INT((((1-1)*$N$88+10)-1)/10)+1)="","",INDEX($P$90:$W$99,MOD(((1-1)*$N$88+10)-1,10)+1,INT((((1-1)*$N$88+10)-1)/10)+1)))),IF(AND(1=$N$89+1,10&lt;=$O$88),IF(($N$88*$N$89+10)&gt;80,"",IF(INDEX($P$90:$W$99,MOD(($N$88*$N$89+10)-1,10)+1,INT((($N$88*$N$89+10)-1)/10)+1)="","",INDEX($P$90:$W$99,MOD(($N$88*$N$89+10)-1,10)+1,INT((($N$88*$N$89+10)-1)/10)+1))),""))),IF($N$90="","",IF(OR(ISTEXT($N$88),ISTEXT($N$89),ISTEXT($N$90)),"",IF(OR(10&gt;$N$88,1&gt;$N$89,((1-1)*$N$88+10)&gt;$N$90),"",IF(INDEX($P$90:$W$99,MOD(((1-1)*$N$88+10)-1,10)+1,INT((((1-1)*$N$88+10)-1)/10)+1)="","",INDEX($P$90:$W$99,MOD(((1-1)*$N$88+10)-1,10)+1,INT((((1-1)*$N$88+10)-1)/10)+1))))))</f>
        <v/>
      </c>
      <c r="N90" s="534">
        <f>IF($D$88="Flat Oval",IF(OR($N$88="",$N$89="",$O$88=""),"",$N$88*$N$89+$O$88),IF(OR(N88="",N89=""),"",IF(OR(ISTEXT(N88),ISTEXT(N89)),"",N88*N89)))</f>
        <v/>
      </c>
      <c r="O90">
        <f>IF(OR(NOT($D$88="Flat Oval"),N($N$90)=0),"",IF(COUNT(INDEX(D90:D97,$N$89+1):INDEX(M90:M97,$N$89+1))=0,"",AVERAGE(INDEX(D90:D97,$N$89+1):INDEX(M90:M97,$N$89+1))))</f>
        <v/>
      </c>
      <c r="P90" s="540" t="n"/>
      <c r="Q90" s="540" t="n"/>
      <c r="R90" s="540" t="n"/>
      <c r="S90" s="540" t="n"/>
      <c r="T90" s="540" t="n"/>
      <c r="U90" s="540" t="n"/>
      <c r="V90" s="540" t="n"/>
      <c r="W90" s="540" t="n"/>
    </row>
    <row r="91" ht="13.35" customHeight="1" s="162">
      <c r="B91" s="537">
        <f>IF($D$88="Flat Oval",IF(OR($N$89="",ISTEXT($N$89)),"",IF(2&lt;=$N$89,ROUND((2-0.5)*$I$88/$N$89,1),IF(2=$N$89+1,"Ends",""))),IF(OR($D$88="",$G$88=""),"",IF($D$88="Round",IF(2=1,"Axis 1 (0°)",IF(2=2,"Axis 2 (90°)","")),IF(ISTEXT($N$89),"",IF(2&gt;$N$89,"",IF(ISTEXT($I$88),"",ROUND((2-0.5)*$I$88/$N$89,1)))))))</f>
        <v/>
      </c>
      <c r="C91" s="538" t="n"/>
      <c r="D91" s="539">
        <f>IF($D$88="Flat Oval",IF(OR($N$90="",ISTEXT($N$88),ISTEXT($N$89)),"",IF(2&lt;=$N$89,IF(1&gt;$N$88,"",IF(((2-1)*$N$88+1)&gt;80,"",IF(INDEX($P$90:$W$99,MOD(((2-1)*$N$88+1)-1,10)+1,INT((((2-1)*$N$88+1)-1)/10)+1)="","",INDEX($P$90:$W$99,MOD(((2-1)*$N$88+1)-1,10)+1,INT((((2-1)*$N$88+1)-1)/10)+1)))),IF(AND(2=$N$89+1,1&lt;=$O$88),IF(($N$88*$N$89+1)&gt;80,"",IF(INDEX($P$90:$W$99,MOD(($N$88*$N$89+1)-1,10)+1,INT((($N$88*$N$89+1)-1)/10)+1)="","",INDEX($P$90:$W$99,MOD(($N$88*$N$89+1)-1,10)+1,INT((($N$88*$N$89+1)-1)/10)+1))),""))),IF($N$90="","",IF(OR(ISTEXT($N$88),ISTEXT($N$89),ISTEXT($N$90)),"",IF(OR(1&gt;$N$88,2&gt;$N$89,((2-1)*$N$88+1)&gt;$N$90),"",IF(INDEX($P$90:$W$99,MOD(((2-1)*$N$88+1)-1,10)+1,INT((((2-1)*$N$88+1)-1)/10)+1)="","",INDEX($P$90:$W$99,MOD(((2-1)*$N$88+1)-1,10)+1,INT((((2-1)*$N$88+1)-1)/10)+1))))))</f>
        <v/>
      </c>
      <c r="E91" s="539">
        <f>IF($D$88="Flat Oval",IF(OR($N$90="",ISTEXT($N$88),ISTEXT($N$89)),"",IF(2&lt;=$N$89,IF(2&gt;$N$88,"",IF(((2-1)*$N$88+2)&gt;80,"",IF(INDEX($P$90:$W$99,MOD(((2-1)*$N$88+2)-1,10)+1,INT((((2-1)*$N$88+2)-1)/10)+1)="","",INDEX($P$90:$W$99,MOD(((2-1)*$N$88+2)-1,10)+1,INT((((2-1)*$N$88+2)-1)/10)+1)))),IF(AND(2=$N$89+1,2&lt;=$O$88),IF(($N$88*$N$89+2)&gt;80,"",IF(INDEX($P$90:$W$99,MOD(($N$88*$N$89+2)-1,10)+1,INT((($N$88*$N$89+2)-1)/10)+1)="","",INDEX($P$90:$W$99,MOD(($N$88*$N$89+2)-1,10)+1,INT((($N$88*$N$89+2)-1)/10)+1))),""))),IF($N$90="","",IF(OR(ISTEXT($N$88),ISTEXT($N$89),ISTEXT($N$90)),"",IF(OR(2&gt;$N$88,2&gt;$N$89,((2-1)*$N$88+2)&gt;$N$90),"",IF(INDEX($P$90:$W$99,MOD(((2-1)*$N$88+2)-1,10)+1,INT((((2-1)*$N$88+2)-1)/10)+1)="","",INDEX($P$90:$W$99,MOD(((2-1)*$N$88+2)-1,10)+1,INT((((2-1)*$N$88+2)-1)/10)+1))))))</f>
        <v/>
      </c>
      <c r="F91" s="539">
        <f>IF($D$88="Flat Oval",IF(OR($N$90="",ISTEXT($N$88),ISTEXT($N$89)),"",IF(2&lt;=$N$89,IF(3&gt;$N$88,"",IF(((2-1)*$N$88+3)&gt;80,"",IF(INDEX($P$90:$W$99,MOD(((2-1)*$N$88+3)-1,10)+1,INT((((2-1)*$N$88+3)-1)/10)+1)="","",INDEX($P$90:$W$99,MOD(((2-1)*$N$88+3)-1,10)+1,INT((((2-1)*$N$88+3)-1)/10)+1)))),IF(AND(2=$N$89+1,3&lt;=$O$88),IF(($N$88*$N$89+3)&gt;80,"",IF(INDEX($P$90:$W$99,MOD(($N$88*$N$89+3)-1,10)+1,INT((($N$88*$N$89+3)-1)/10)+1)="","",INDEX($P$90:$W$99,MOD(($N$88*$N$89+3)-1,10)+1,INT((($N$88*$N$89+3)-1)/10)+1))),""))),IF($N$90="","",IF(OR(ISTEXT($N$88),ISTEXT($N$89),ISTEXT($N$90)),"",IF(OR(3&gt;$N$88,2&gt;$N$89,((2-1)*$N$88+3)&gt;$N$90),"",IF(INDEX($P$90:$W$99,MOD(((2-1)*$N$88+3)-1,10)+1,INT((((2-1)*$N$88+3)-1)/10)+1)="","",INDEX($P$90:$W$99,MOD(((2-1)*$N$88+3)-1,10)+1,INT((((2-1)*$N$88+3)-1)/10)+1))))))</f>
        <v/>
      </c>
      <c r="G91" s="539">
        <f>IF($D$88="Flat Oval",IF(OR($N$90="",ISTEXT($N$88),ISTEXT($N$89)),"",IF(2&lt;=$N$89,IF(4&gt;$N$88,"",IF(((2-1)*$N$88+4)&gt;80,"",IF(INDEX($P$90:$W$99,MOD(((2-1)*$N$88+4)-1,10)+1,INT((((2-1)*$N$88+4)-1)/10)+1)="","",INDEX($P$90:$W$99,MOD(((2-1)*$N$88+4)-1,10)+1,INT((((2-1)*$N$88+4)-1)/10)+1)))),IF(AND(2=$N$89+1,4&lt;=$O$88),IF(($N$88*$N$89+4)&gt;80,"",IF(INDEX($P$90:$W$99,MOD(($N$88*$N$89+4)-1,10)+1,INT((($N$88*$N$89+4)-1)/10)+1)="","",INDEX($P$90:$W$99,MOD(($N$88*$N$89+4)-1,10)+1,INT((($N$88*$N$89+4)-1)/10)+1))),""))),IF($N$90="","",IF(OR(ISTEXT($N$88),ISTEXT($N$89),ISTEXT($N$90)),"",IF(OR(4&gt;$N$88,2&gt;$N$89,((2-1)*$N$88+4)&gt;$N$90),"",IF(INDEX($P$90:$W$99,MOD(((2-1)*$N$88+4)-1,10)+1,INT((((2-1)*$N$88+4)-1)/10)+1)="","",INDEX($P$90:$W$99,MOD(((2-1)*$N$88+4)-1,10)+1,INT((((2-1)*$N$88+4)-1)/10)+1))))))</f>
        <v/>
      </c>
      <c r="H91" s="539">
        <f>IF($D$88="Flat Oval",IF(OR($N$90="",ISTEXT($N$88),ISTEXT($N$89)),"",IF(2&lt;=$N$89,IF(5&gt;$N$88,"",IF(((2-1)*$N$88+5)&gt;80,"",IF(INDEX($P$90:$W$99,MOD(((2-1)*$N$88+5)-1,10)+1,INT((((2-1)*$N$88+5)-1)/10)+1)="","",INDEX($P$90:$W$99,MOD(((2-1)*$N$88+5)-1,10)+1,INT((((2-1)*$N$88+5)-1)/10)+1)))),IF(AND(2=$N$89+1,5&lt;=$O$88),IF(($N$88*$N$89+5)&gt;80,"",IF(INDEX($P$90:$W$99,MOD(($N$88*$N$89+5)-1,10)+1,INT((($N$88*$N$89+5)-1)/10)+1)="","",INDEX($P$90:$W$99,MOD(($N$88*$N$89+5)-1,10)+1,INT((($N$88*$N$89+5)-1)/10)+1))),""))),IF($N$90="","",IF(OR(ISTEXT($N$88),ISTEXT($N$89),ISTEXT($N$90)),"",IF(OR(5&gt;$N$88,2&gt;$N$89,((2-1)*$N$88+5)&gt;$N$90),"",IF(INDEX($P$90:$W$99,MOD(((2-1)*$N$88+5)-1,10)+1,INT((((2-1)*$N$88+5)-1)/10)+1)="","",INDEX($P$90:$W$99,MOD(((2-1)*$N$88+5)-1,10)+1,INT((((2-1)*$N$88+5)-1)/10)+1))))))</f>
        <v/>
      </c>
      <c r="I91" s="539">
        <f>IF($D$88="Flat Oval",IF(OR($N$90="",ISTEXT($N$88),ISTEXT($N$89)),"",IF(2&lt;=$N$89,IF(6&gt;$N$88,"",IF(((2-1)*$N$88+6)&gt;80,"",IF(INDEX($P$90:$W$99,MOD(((2-1)*$N$88+6)-1,10)+1,INT((((2-1)*$N$88+6)-1)/10)+1)="","",INDEX($P$90:$W$99,MOD(((2-1)*$N$88+6)-1,10)+1,INT((((2-1)*$N$88+6)-1)/10)+1)))),IF(AND(2=$N$89+1,6&lt;=$O$88),IF(($N$88*$N$89+6)&gt;80,"",IF(INDEX($P$90:$W$99,MOD(($N$88*$N$89+6)-1,10)+1,INT((($N$88*$N$89+6)-1)/10)+1)="","",INDEX($P$90:$W$99,MOD(($N$88*$N$89+6)-1,10)+1,INT((($N$88*$N$89+6)-1)/10)+1))),""))),IF($N$90="","",IF(OR(ISTEXT($N$88),ISTEXT($N$89),ISTEXT($N$90)),"",IF(OR(6&gt;$N$88,2&gt;$N$89,((2-1)*$N$88+6)&gt;$N$90),"",IF(INDEX($P$90:$W$99,MOD(((2-1)*$N$88+6)-1,10)+1,INT((((2-1)*$N$88+6)-1)/10)+1)="","",INDEX($P$90:$W$99,MOD(((2-1)*$N$88+6)-1,10)+1,INT((((2-1)*$N$88+6)-1)/10)+1))))))</f>
        <v/>
      </c>
      <c r="J91" s="539">
        <f>IF($D$88="Flat Oval",IF(OR($N$90="",ISTEXT($N$88),ISTEXT($N$89)),"",IF(2&lt;=$N$89,IF(7&gt;$N$88,"",IF(((2-1)*$N$88+7)&gt;80,"",IF(INDEX($P$90:$W$99,MOD(((2-1)*$N$88+7)-1,10)+1,INT((((2-1)*$N$88+7)-1)/10)+1)="","",INDEX($P$90:$W$99,MOD(((2-1)*$N$88+7)-1,10)+1,INT((((2-1)*$N$88+7)-1)/10)+1)))),IF(AND(2=$N$89+1,7&lt;=$O$88),IF(($N$88*$N$89+7)&gt;80,"",IF(INDEX($P$90:$W$99,MOD(($N$88*$N$89+7)-1,10)+1,INT((($N$88*$N$89+7)-1)/10)+1)="","",INDEX($P$90:$W$99,MOD(($N$88*$N$89+7)-1,10)+1,INT((($N$88*$N$89+7)-1)/10)+1))),""))),IF($N$90="","",IF(OR(ISTEXT($N$88),ISTEXT($N$89),ISTEXT($N$90)),"",IF(OR(7&gt;$N$88,2&gt;$N$89,((2-1)*$N$88+7)&gt;$N$90),"",IF(INDEX($P$90:$W$99,MOD(((2-1)*$N$88+7)-1,10)+1,INT((((2-1)*$N$88+7)-1)/10)+1)="","",INDEX($P$90:$W$99,MOD(((2-1)*$N$88+7)-1,10)+1,INT((((2-1)*$N$88+7)-1)/10)+1))))))</f>
        <v/>
      </c>
      <c r="K91" s="539">
        <f>IF($D$88="Flat Oval",IF(OR($N$90="",ISTEXT($N$88),ISTEXT($N$89)),"",IF(2&lt;=$N$89,IF(8&gt;$N$88,"",IF(((2-1)*$N$88+8)&gt;80,"",IF(INDEX($P$90:$W$99,MOD(((2-1)*$N$88+8)-1,10)+1,INT((((2-1)*$N$88+8)-1)/10)+1)="","",INDEX($P$90:$W$99,MOD(((2-1)*$N$88+8)-1,10)+1,INT((((2-1)*$N$88+8)-1)/10)+1)))),IF(AND(2=$N$89+1,8&lt;=$O$88),IF(($N$88*$N$89+8)&gt;80,"",IF(INDEX($P$90:$W$99,MOD(($N$88*$N$89+8)-1,10)+1,INT((($N$88*$N$89+8)-1)/10)+1)="","",INDEX($P$90:$W$99,MOD(($N$88*$N$89+8)-1,10)+1,INT((($N$88*$N$89+8)-1)/10)+1))),""))),IF($N$90="","",IF(OR(ISTEXT($N$88),ISTEXT($N$89),ISTEXT($N$90)),"",IF(OR(8&gt;$N$88,2&gt;$N$89,((2-1)*$N$88+8)&gt;$N$90),"",IF(INDEX($P$90:$W$99,MOD(((2-1)*$N$88+8)-1,10)+1,INT((((2-1)*$N$88+8)-1)/10)+1)="","",INDEX($P$90:$W$99,MOD(((2-1)*$N$88+8)-1,10)+1,INT((((2-1)*$N$88+8)-1)/10)+1))))))</f>
        <v/>
      </c>
      <c r="L91" s="539">
        <f>IF($D$88="Flat Oval",IF(OR($N$90="",ISTEXT($N$88),ISTEXT($N$89)),"",IF(2&lt;=$N$89,IF(9&gt;$N$88,"",IF(((2-1)*$N$88+9)&gt;80,"",IF(INDEX($P$90:$W$99,MOD(((2-1)*$N$88+9)-1,10)+1,INT((((2-1)*$N$88+9)-1)/10)+1)="","",INDEX($P$90:$W$99,MOD(((2-1)*$N$88+9)-1,10)+1,INT((((2-1)*$N$88+9)-1)/10)+1)))),IF(AND(2=$N$89+1,9&lt;=$O$88),IF(($N$88*$N$89+9)&gt;80,"",IF(INDEX($P$90:$W$99,MOD(($N$88*$N$89+9)-1,10)+1,INT((($N$88*$N$89+9)-1)/10)+1)="","",INDEX($P$90:$W$99,MOD(($N$88*$N$89+9)-1,10)+1,INT((($N$88*$N$89+9)-1)/10)+1))),""))),IF($N$90="","",IF(OR(ISTEXT($N$88),ISTEXT($N$89),ISTEXT($N$90)),"",IF(OR(9&gt;$N$88,2&gt;$N$89,((2-1)*$N$88+9)&gt;$N$90),"",IF(INDEX($P$90:$W$99,MOD(((2-1)*$N$88+9)-1,10)+1,INT((((2-1)*$N$88+9)-1)/10)+1)="","",INDEX($P$90:$W$99,MOD(((2-1)*$N$88+9)-1,10)+1,INT((((2-1)*$N$88+9)-1)/10)+1))))))</f>
        <v/>
      </c>
      <c r="M91" s="539">
        <f>IF($D$88="Flat Oval",IF(OR($N$90="",ISTEXT($N$88),ISTEXT($N$89)),"",IF(2&lt;=$N$89,IF(10&gt;$N$88,"",IF(((2-1)*$N$88+10)&gt;80,"",IF(INDEX($P$90:$W$99,MOD(((2-1)*$N$88+10)-1,10)+1,INT((((2-1)*$N$88+10)-1)/10)+1)="","",INDEX($P$90:$W$99,MOD(((2-1)*$N$88+10)-1,10)+1,INT((((2-1)*$N$88+10)-1)/10)+1)))),IF(AND(2=$N$89+1,10&lt;=$O$88),IF(($N$88*$N$89+10)&gt;80,"",IF(INDEX($P$90:$W$99,MOD(($N$88*$N$89+10)-1,10)+1,INT((($N$88*$N$89+10)-1)/10)+1)="","",INDEX($P$90:$W$99,MOD(($N$88*$N$89+10)-1,10)+1,INT((($N$88*$N$89+10)-1)/10)+1))),""))),IF($N$90="","",IF(OR(ISTEXT($N$88),ISTEXT($N$89),ISTEXT($N$90)),"",IF(OR(10&gt;$N$88,2&gt;$N$89,((2-1)*$N$88+10)&gt;$N$90),"",IF(INDEX($P$90:$W$99,MOD(((2-1)*$N$88+10)-1,10)+1,INT((((2-1)*$N$88+10)-1)/10)+1)="","",INDEX($P$90:$W$99,MOD(((2-1)*$N$88+10)-1,10)+1,INT((((2-1)*$N$88+10)-1)/10)+1))))))</f>
        <v/>
      </c>
      <c r="O91">
        <f>IF(AND($D$88="Flat Oval",NOT(OR($G$88="",$I$88="")),NOT(OR(ISTEXT($G$88),ISTEXT($I$88)))),(($G$88-2*N($K$88))-($I$88-2*N($K$88)))*($I$88-2*N($K$88))/144,"")</f>
        <v/>
      </c>
      <c r="P91" s="540" t="n"/>
      <c r="Q91" s="540" t="n"/>
      <c r="R91" s="540" t="n"/>
      <c r="S91" s="540" t="n"/>
      <c r="T91" s="540" t="n"/>
      <c r="U91" s="540" t="n"/>
      <c r="V91" s="540" t="n"/>
      <c r="W91" s="540" t="n"/>
    </row>
    <row r="92" ht="13.35" customHeight="1" s="162">
      <c r="B92" s="537">
        <f>IF($D$88="Flat Oval",IF(OR($N$89="",ISTEXT($N$89)),"",IF(3&lt;=$N$89,ROUND((3-0.5)*$I$88/$N$89,1),IF(3=$N$89+1,"Ends",""))),IF(OR($D$88="",$G$88=""),"",IF($D$88="Round",IF(3=1,"Axis 1 (0°)",IF(3=2,"Axis 2 (90°)","")),IF(ISTEXT($N$89),"",IF(3&gt;$N$89,"",IF(ISTEXT($I$88),"",ROUND((3-0.5)*$I$88/$N$89,1)))))))</f>
        <v/>
      </c>
      <c r="C92" s="538" t="n"/>
      <c r="D92" s="539">
        <f>IF($D$88="Flat Oval",IF(OR($N$90="",ISTEXT($N$88),ISTEXT($N$89)),"",IF(3&lt;=$N$89,IF(1&gt;$N$88,"",IF(((3-1)*$N$88+1)&gt;80,"",IF(INDEX($P$90:$W$99,MOD(((3-1)*$N$88+1)-1,10)+1,INT((((3-1)*$N$88+1)-1)/10)+1)="","",INDEX($P$90:$W$99,MOD(((3-1)*$N$88+1)-1,10)+1,INT((((3-1)*$N$88+1)-1)/10)+1)))),IF(AND(3=$N$89+1,1&lt;=$O$88),IF(($N$88*$N$89+1)&gt;80,"",IF(INDEX($P$90:$W$99,MOD(($N$88*$N$89+1)-1,10)+1,INT((($N$88*$N$89+1)-1)/10)+1)="","",INDEX($P$90:$W$99,MOD(($N$88*$N$89+1)-1,10)+1,INT((($N$88*$N$89+1)-1)/10)+1))),""))),IF($N$90="","",IF(OR(ISTEXT($N$88),ISTEXT($N$89),ISTEXT($N$90)),"",IF(OR(1&gt;$N$88,3&gt;$N$89,((3-1)*$N$88+1)&gt;$N$90),"",IF(INDEX($P$90:$W$99,MOD(((3-1)*$N$88+1)-1,10)+1,INT((((3-1)*$N$88+1)-1)/10)+1)="","",INDEX($P$90:$W$99,MOD(((3-1)*$N$88+1)-1,10)+1,INT((((3-1)*$N$88+1)-1)/10)+1))))))</f>
        <v/>
      </c>
      <c r="E92" s="539">
        <f>IF($D$88="Flat Oval",IF(OR($N$90="",ISTEXT($N$88),ISTEXT($N$89)),"",IF(3&lt;=$N$89,IF(2&gt;$N$88,"",IF(((3-1)*$N$88+2)&gt;80,"",IF(INDEX($P$90:$W$99,MOD(((3-1)*$N$88+2)-1,10)+1,INT((((3-1)*$N$88+2)-1)/10)+1)="","",INDEX($P$90:$W$99,MOD(((3-1)*$N$88+2)-1,10)+1,INT((((3-1)*$N$88+2)-1)/10)+1)))),IF(AND(3=$N$89+1,2&lt;=$O$88),IF(($N$88*$N$89+2)&gt;80,"",IF(INDEX($P$90:$W$99,MOD(($N$88*$N$89+2)-1,10)+1,INT((($N$88*$N$89+2)-1)/10)+1)="","",INDEX($P$90:$W$99,MOD(($N$88*$N$89+2)-1,10)+1,INT((($N$88*$N$89+2)-1)/10)+1))),""))),IF($N$90="","",IF(OR(ISTEXT($N$88),ISTEXT($N$89),ISTEXT($N$90)),"",IF(OR(2&gt;$N$88,3&gt;$N$89,((3-1)*$N$88+2)&gt;$N$90),"",IF(INDEX($P$90:$W$99,MOD(((3-1)*$N$88+2)-1,10)+1,INT((((3-1)*$N$88+2)-1)/10)+1)="","",INDEX($P$90:$W$99,MOD(((3-1)*$N$88+2)-1,10)+1,INT((((3-1)*$N$88+2)-1)/10)+1))))))</f>
        <v/>
      </c>
      <c r="F92" s="539">
        <f>IF($D$88="Flat Oval",IF(OR($N$90="",ISTEXT($N$88),ISTEXT($N$89)),"",IF(3&lt;=$N$89,IF(3&gt;$N$88,"",IF(((3-1)*$N$88+3)&gt;80,"",IF(INDEX($P$90:$W$99,MOD(((3-1)*$N$88+3)-1,10)+1,INT((((3-1)*$N$88+3)-1)/10)+1)="","",INDEX($P$90:$W$99,MOD(((3-1)*$N$88+3)-1,10)+1,INT((((3-1)*$N$88+3)-1)/10)+1)))),IF(AND(3=$N$89+1,3&lt;=$O$88),IF(($N$88*$N$89+3)&gt;80,"",IF(INDEX($P$90:$W$99,MOD(($N$88*$N$89+3)-1,10)+1,INT((($N$88*$N$89+3)-1)/10)+1)="","",INDEX($P$90:$W$99,MOD(($N$88*$N$89+3)-1,10)+1,INT((($N$88*$N$89+3)-1)/10)+1))),""))),IF($N$90="","",IF(OR(ISTEXT($N$88),ISTEXT($N$89),ISTEXT($N$90)),"",IF(OR(3&gt;$N$88,3&gt;$N$89,((3-1)*$N$88+3)&gt;$N$90),"",IF(INDEX($P$90:$W$99,MOD(((3-1)*$N$88+3)-1,10)+1,INT((((3-1)*$N$88+3)-1)/10)+1)="","",INDEX($P$90:$W$99,MOD(((3-1)*$N$88+3)-1,10)+1,INT((((3-1)*$N$88+3)-1)/10)+1))))))</f>
        <v/>
      </c>
      <c r="G92" s="539">
        <f>IF($D$88="Flat Oval",IF(OR($N$90="",ISTEXT($N$88),ISTEXT($N$89)),"",IF(3&lt;=$N$89,IF(4&gt;$N$88,"",IF(((3-1)*$N$88+4)&gt;80,"",IF(INDEX($P$90:$W$99,MOD(((3-1)*$N$88+4)-1,10)+1,INT((((3-1)*$N$88+4)-1)/10)+1)="","",INDEX($P$90:$W$99,MOD(((3-1)*$N$88+4)-1,10)+1,INT((((3-1)*$N$88+4)-1)/10)+1)))),IF(AND(3=$N$89+1,4&lt;=$O$88),IF(($N$88*$N$89+4)&gt;80,"",IF(INDEX($P$90:$W$99,MOD(($N$88*$N$89+4)-1,10)+1,INT((($N$88*$N$89+4)-1)/10)+1)="","",INDEX($P$90:$W$99,MOD(($N$88*$N$89+4)-1,10)+1,INT((($N$88*$N$89+4)-1)/10)+1))),""))),IF($N$90="","",IF(OR(ISTEXT($N$88),ISTEXT($N$89),ISTEXT($N$90)),"",IF(OR(4&gt;$N$88,3&gt;$N$89,((3-1)*$N$88+4)&gt;$N$90),"",IF(INDEX($P$90:$W$99,MOD(((3-1)*$N$88+4)-1,10)+1,INT((((3-1)*$N$88+4)-1)/10)+1)="","",INDEX($P$90:$W$99,MOD(((3-1)*$N$88+4)-1,10)+1,INT((((3-1)*$N$88+4)-1)/10)+1))))))</f>
        <v/>
      </c>
      <c r="H92" s="539">
        <f>IF($D$88="Flat Oval",IF(OR($N$90="",ISTEXT($N$88),ISTEXT($N$89)),"",IF(3&lt;=$N$89,IF(5&gt;$N$88,"",IF(((3-1)*$N$88+5)&gt;80,"",IF(INDEX($P$90:$W$99,MOD(((3-1)*$N$88+5)-1,10)+1,INT((((3-1)*$N$88+5)-1)/10)+1)="","",INDEX($P$90:$W$99,MOD(((3-1)*$N$88+5)-1,10)+1,INT((((3-1)*$N$88+5)-1)/10)+1)))),IF(AND(3=$N$89+1,5&lt;=$O$88),IF(($N$88*$N$89+5)&gt;80,"",IF(INDEX($P$90:$W$99,MOD(($N$88*$N$89+5)-1,10)+1,INT((($N$88*$N$89+5)-1)/10)+1)="","",INDEX($P$90:$W$99,MOD(($N$88*$N$89+5)-1,10)+1,INT((($N$88*$N$89+5)-1)/10)+1))),""))),IF($N$90="","",IF(OR(ISTEXT($N$88),ISTEXT($N$89),ISTEXT($N$90)),"",IF(OR(5&gt;$N$88,3&gt;$N$89,((3-1)*$N$88+5)&gt;$N$90),"",IF(INDEX($P$90:$W$99,MOD(((3-1)*$N$88+5)-1,10)+1,INT((((3-1)*$N$88+5)-1)/10)+1)="","",INDEX($P$90:$W$99,MOD(((3-1)*$N$88+5)-1,10)+1,INT((((3-1)*$N$88+5)-1)/10)+1))))))</f>
        <v/>
      </c>
      <c r="I92" s="539">
        <f>IF($D$88="Flat Oval",IF(OR($N$90="",ISTEXT($N$88),ISTEXT($N$89)),"",IF(3&lt;=$N$89,IF(6&gt;$N$88,"",IF(((3-1)*$N$88+6)&gt;80,"",IF(INDEX($P$90:$W$99,MOD(((3-1)*$N$88+6)-1,10)+1,INT((((3-1)*$N$88+6)-1)/10)+1)="","",INDEX($P$90:$W$99,MOD(((3-1)*$N$88+6)-1,10)+1,INT((((3-1)*$N$88+6)-1)/10)+1)))),IF(AND(3=$N$89+1,6&lt;=$O$88),IF(($N$88*$N$89+6)&gt;80,"",IF(INDEX($P$90:$W$99,MOD(($N$88*$N$89+6)-1,10)+1,INT((($N$88*$N$89+6)-1)/10)+1)="","",INDEX($P$90:$W$99,MOD(($N$88*$N$89+6)-1,10)+1,INT((($N$88*$N$89+6)-1)/10)+1))),""))),IF($N$90="","",IF(OR(ISTEXT($N$88),ISTEXT($N$89),ISTEXT($N$90)),"",IF(OR(6&gt;$N$88,3&gt;$N$89,((3-1)*$N$88+6)&gt;$N$90),"",IF(INDEX($P$90:$W$99,MOD(((3-1)*$N$88+6)-1,10)+1,INT((((3-1)*$N$88+6)-1)/10)+1)="","",INDEX($P$90:$W$99,MOD(((3-1)*$N$88+6)-1,10)+1,INT((((3-1)*$N$88+6)-1)/10)+1))))))</f>
        <v/>
      </c>
      <c r="J92" s="539">
        <f>IF($D$88="Flat Oval",IF(OR($N$90="",ISTEXT($N$88),ISTEXT($N$89)),"",IF(3&lt;=$N$89,IF(7&gt;$N$88,"",IF(((3-1)*$N$88+7)&gt;80,"",IF(INDEX($P$90:$W$99,MOD(((3-1)*$N$88+7)-1,10)+1,INT((((3-1)*$N$88+7)-1)/10)+1)="","",INDEX($P$90:$W$99,MOD(((3-1)*$N$88+7)-1,10)+1,INT((((3-1)*$N$88+7)-1)/10)+1)))),IF(AND(3=$N$89+1,7&lt;=$O$88),IF(($N$88*$N$89+7)&gt;80,"",IF(INDEX($P$90:$W$99,MOD(($N$88*$N$89+7)-1,10)+1,INT((($N$88*$N$89+7)-1)/10)+1)="","",INDEX($P$90:$W$99,MOD(($N$88*$N$89+7)-1,10)+1,INT((($N$88*$N$89+7)-1)/10)+1))),""))),IF($N$90="","",IF(OR(ISTEXT($N$88),ISTEXT($N$89),ISTEXT($N$90)),"",IF(OR(7&gt;$N$88,3&gt;$N$89,((3-1)*$N$88+7)&gt;$N$90),"",IF(INDEX($P$90:$W$99,MOD(((3-1)*$N$88+7)-1,10)+1,INT((((3-1)*$N$88+7)-1)/10)+1)="","",INDEX($P$90:$W$99,MOD(((3-1)*$N$88+7)-1,10)+1,INT((((3-1)*$N$88+7)-1)/10)+1))))))</f>
        <v/>
      </c>
      <c r="K92" s="539">
        <f>IF($D$88="Flat Oval",IF(OR($N$90="",ISTEXT($N$88),ISTEXT($N$89)),"",IF(3&lt;=$N$89,IF(8&gt;$N$88,"",IF(((3-1)*$N$88+8)&gt;80,"",IF(INDEX($P$90:$W$99,MOD(((3-1)*$N$88+8)-1,10)+1,INT((((3-1)*$N$88+8)-1)/10)+1)="","",INDEX($P$90:$W$99,MOD(((3-1)*$N$88+8)-1,10)+1,INT((((3-1)*$N$88+8)-1)/10)+1)))),IF(AND(3=$N$89+1,8&lt;=$O$88),IF(($N$88*$N$89+8)&gt;80,"",IF(INDEX($P$90:$W$99,MOD(($N$88*$N$89+8)-1,10)+1,INT((($N$88*$N$89+8)-1)/10)+1)="","",INDEX($P$90:$W$99,MOD(($N$88*$N$89+8)-1,10)+1,INT((($N$88*$N$89+8)-1)/10)+1))),""))),IF($N$90="","",IF(OR(ISTEXT($N$88),ISTEXT($N$89),ISTEXT($N$90)),"",IF(OR(8&gt;$N$88,3&gt;$N$89,((3-1)*$N$88+8)&gt;$N$90),"",IF(INDEX($P$90:$W$99,MOD(((3-1)*$N$88+8)-1,10)+1,INT((((3-1)*$N$88+8)-1)/10)+1)="","",INDEX($P$90:$W$99,MOD(((3-1)*$N$88+8)-1,10)+1,INT((((3-1)*$N$88+8)-1)/10)+1))))))</f>
        <v/>
      </c>
      <c r="L92" s="539">
        <f>IF($D$88="Flat Oval",IF(OR($N$90="",ISTEXT($N$88),ISTEXT($N$89)),"",IF(3&lt;=$N$89,IF(9&gt;$N$88,"",IF(((3-1)*$N$88+9)&gt;80,"",IF(INDEX($P$90:$W$99,MOD(((3-1)*$N$88+9)-1,10)+1,INT((((3-1)*$N$88+9)-1)/10)+1)="","",INDEX($P$90:$W$99,MOD(((3-1)*$N$88+9)-1,10)+1,INT((((3-1)*$N$88+9)-1)/10)+1)))),IF(AND(3=$N$89+1,9&lt;=$O$88),IF(($N$88*$N$89+9)&gt;80,"",IF(INDEX($P$90:$W$99,MOD(($N$88*$N$89+9)-1,10)+1,INT((($N$88*$N$89+9)-1)/10)+1)="","",INDEX($P$90:$W$99,MOD(($N$88*$N$89+9)-1,10)+1,INT((($N$88*$N$89+9)-1)/10)+1))),""))),IF($N$90="","",IF(OR(ISTEXT($N$88),ISTEXT($N$89),ISTEXT($N$90)),"",IF(OR(9&gt;$N$88,3&gt;$N$89,((3-1)*$N$88+9)&gt;$N$90),"",IF(INDEX($P$90:$W$99,MOD(((3-1)*$N$88+9)-1,10)+1,INT((((3-1)*$N$88+9)-1)/10)+1)="","",INDEX($P$90:$W$99,MOD(((3-1)*$N$88+9)-1,10)+1,INT((((3-1)*$N$88+9)-1)/10)+1))))))</f>
        <v/>
      </c>
      <c r="M92" s="539">
        <f>IF($D$88="Flat Oval",IF(OR($N$90="",ISTEXT($N$88),ISTEXT($N$89)),"",IF(3&lt;=$N$89,IF(10&gt;$N$88,"",IF(((3-1)*$N$88+10)&gt;80,"",IF(INDEX($P$90:$W$99,MOD(((3-1)*$N$88+10)-1,10)+1,INT((((3-1)*$N$88+10)-1)/10)+1)="","",INDEX($P$90:$W$99,MOD(((3-1)*$N$88+10)-1,10)+1,INT((((3-1)*$N$88+10)-1)/10)+1)))),IF(AND(3=$N$89+1,10&lt;=$O$88),IF(($N$88*$N$89+10)&gt;80,"",IF(INDEX($P$90:$W$99,MOD(($N$88*$N$89+10)-1,10)+1,INT((($N$88*$N$89+10)-1)/10)+1)="","",INDEX($P$90:$W$99,MOD(($N$88*$N$89+10)-1,10)+1,INT((($N$88*$N$89+10)-1)/10)+1))),""))),IF($N$90="","",IF(OR(ISTEXT($N$88),ISTEXT($N$89),ISTEXT($N$90)),"",IF(OR(10&gt;$N$88,3&gt;$N$89,((3-1)*$N$88+10)&gt;$N$90),"",IF(INDEX($P$90:$W$99,MOD(((3-1)*$N$88+10)-1,10)+1,INT((((3-1)*$N$88+10)-1)/10)+1)="","",INDEX($P$90:$W$99,MOD(((3-1)*$N$88+10)-1,10)+1,INT((((3-1)*$N$88+10)-1)/10)+1))))))</f>
        <v/>
      </c>
      <c r="O92">
        <f>IF(AND($D$88="Flat Oval",NOT(OR($G$88="",$I$88="")),NOT(OR(ISTEXT($G$88),ISTEXT($I$88)))),PI()*(($I$88-2*N($K$88))/2)^2/144,"")</f>
        <v/>
      </c>
      <c r="P92" s="540" t="n"/>
      <c r="Q92" s="540" t="n"/>
      <c r="R92" s="540" t="n"/>
      <c r="S92" s="540" t="n"/>
      <c r="T92" s="540" t="n"/>
      <c r="U92" s="540" t="n"/>
      <c r="V92" s="540" t="n"/>
      <c r="W92" s="540" t="n"/>
    </row>
    <row r="93" ht="13.35" customHeight="1" s="162">
      <c r="B93" s="537">
        <f>IF($D$88="Flat Oval",IF(OR($N$89="",ISTEXT($N$89)),"",IF(4&lt;=$N$89,ROUND((4-0.5)*$I$88/$N$89,1),IF(4=$N$89+1,"Ends",""))),IF(OR($D$88="",$G$88=""),"",IF($D$88="Round",IF(4=1,"Axis 1 (0°)",IF(4=2,"Axis 2 (90°)","")),IF(ISTEXT($N$89),"",IF(4&gt;$N$89,"",IF(ISTEXT($I$88),"",ROUND((4-0.5)*$I$88/$N$89,1)))))))</f>
        <v/>
      </c>
      <c r="C93" s="538" t="n"/>
      <c r="D93" s="539">
        <f>IF($D$88="Flat Oval",IF(OR($N$90="",ISTEXT($N$88),ISTEXT($N$89)),"",IF(4&lt;=$N$89,IF(1&gt;$N$88,"",IF(((4-1)*$N$88+1)&gt;80,"",IF(INDEX($P$90:$W$99,MOD(((4-1)*$N$88+1)-1,10)+1,INT((((4-1)*$N$88+1)-1)/10)+1)="","",INDEX($P$90:$W$99,MOD(((4-1)*$N$88+1)-1,10)+1,INT((((4-1)*$N$88+1)-1)/10)+1)))),IF(AND(4=$N$89+1,1&lt;=$O$88),IF(($N$88*$N$89+1)&gt;80,"",IF(INDEX($P$90:$W$99,MOD(($N$88*$N$89+1)-1,10)+1,INT((($N$88*$N$89+1)-1)/10)+1)="","",INDEX($P$90:$W$99,MOD(($N$88*$N$89+1)-1,10)+1,INT((($N$88*$N$89+1)-1)/10)+1))),""))),IF($N$90="","",IF(OR(ISTEXT($N$88),ISTEXT($N$89),ISTEXT($N$90)),"",IF(OR(1&gt;$N$88,4&gt;$N$89,((4-1)*$N$88+1)&gt;$N$90),"",IF(INDEX($P$90:$W$99,MOD(((4-1)*$N$88+1)-1,10)+1,INT((((4-1)*$N$88+1)-1)/10)+1)="","",INDEX($P$90:$W$99,MOD(((4-1)*$N$88+1)-1,10)+1,INT((((4-1)*$N$88+1)-1)/10)+1))))))</f>
        <v/>
      </c>
      <c r="E93" s="539">
        <f>IF($D$88="Flat Oval",IF(OR($N$90="",ISTEXT($N$88),ISTEXT($N$89)),"",IF(4&lt;=$N$89,IF(2&gt;$N$88,"",IF(((4-1)*$N$88+2)&gt;80,"",IF(INDEX($P$90:$W$99,MOD(((4-1)*$N$88+2)-1,10)+1,INT((((4-1)*$N$88+2)-1)/10)+1)="","",INDEX($P$90:$W$99,MOD(((4-1)*$N$88+2)-1,10)+1,INT((((4-1)*$N$88+2)-1)/10)+1)))),IF(AND(4=$N$89+1,2&lt;=$O$88),IF(($N$88*$N$89+2)&gt;80,"",IF(INDEX($P$90:$W$99,MOD(($N$88*$N$89+2)-1,10)+1,INT((($N$88*$N$89+2)-1)/10)+1)="","",INDEX($P$90:$W$99,MOD(($N$88*$N$89+2)-1,10)+1,INT((($N$88*$N$89+2)-1)/10)+1))),""))),IF($N$90="","",IF(OR(ISTEXT($N$88),ISTEXT($N$89),ISTEXT($N$90)),"",IF(OR(2&gt;$N$88,4&gt;$N$89,((4-1)*$N$88+2)&gt;$N$90),"",IF(INDEX($P$90:$W$99,MOD(((4-1)*$N$88+2)-1,10)+1,INT((((4-1)*$N$88+2)-1)/10)+1)="","",INDEX($P$90:$W$99,MOD(((4-1)*$N$88+2)-1,10)+1,INT((((4-1)*$N$88+2)-1)/10)+1))))))</f>
        <v/>
      </c>
      <c r="F93" s="539">
        <f>IF($D$88="Flat Oval",IF(OR($N$90="",ISTEXT($N$88),ISTEXT($N$89)),"",IF(4&lt;=$N$89,IF(3&gt;$N$88,"",IF(((4-1)*$N$88+3)&gt;80,"",IF(INDEX($P$90:$W$99,MOD(((4-1)*$N$88+3)-1,10)+1,INT((((4-1)*$N$88+3)-1)/10)+1)="","",INDEX($P$90:$W$99,MOD(((4-1)*$N$88+3)-1,10)+1,INT((((4-1)*$N$88+3)-1)/10)+1)))),IF(AND(4=$N$89+1,3&lt;=$O$88),IF(($N$88*$N$89+3)&gt;80,"",IF(INDEX($P$90:$W$99,MOD(($N$88*$N$89+3)-1,10)+1,INT((($N$88*$N$89+3)-1)/10)+1)="","",INDEX($P$90:$W$99,MOD(($N$88*$N$89+3)-1,10)+1,INT((($N$88*$N$89+3)-1)/10)+1))),""))),IF($N$90="","",IF(OR(ISTEXT($N$88),ISTEXT($N$89),ISTEXT($N$90)),"",IF(OR(3&gt;$N$88,4&gt;$N$89,((4-1)*$N$88+3)&gt;$N$90),"",IF(INDEX($P$90:$W$99,MOD(((4-1)*$N$88+3)-1,10)+1,INT((((4-1)*$N$88+3)-1)/10)+1)="","",INDEX($P$90:$W$99,MOD(((4-1)*$N$88+3)-1,10)+1,INT((((4-1)*$N$88+3)-1)/10)+1))))))</f>
        <v/>
      </c>
      <c r="G93" s="539">
        <f>IF($D$88="Flat Oval",IF(OR($N$90="",ISTEXT($N$88),ISTEXT($N$89)),"",IF(4&lt;=$N$89,IF(4&gt;$N$88,"",IF(((4-1)*$N$88+4)&gt;80,"",IF(INDEX($P$90:$W$99,MOD(((4-1)*$N$88+4)-1,10)+1,INT((((4-1)*$N$88+4)-1)/10)+1)="","",INDEX($P$90:$W$99,MOD(((4-1)*$N$88+4)-1,10)+1,INT((((4-1)*$N$88+4)-1)/10)+1)))),IF(AND(4=$N$89+1,4&lt;=$O$88),IF(($N$88*$N$89+4)&gt;80,"",IF(INDEX($P$90:$W$99,MOD(($N$88*$N$89+4)-1,10)+1,INT((($N$88*$N$89+4)-1)/10)+1)="","",INDEX($P$90:$W$99,MOD(($N$88*$N$89+4)-1,10)+1,INT((($N$88*$N$89+4)-1)/10)+1))),""))),IF($N$90="","",IF(OR(ISTEXT($N$88),ISTEXT($N$89),ISTEXT($N$90)),"",IF(OR(4&gt;$N$88,4&gt;$N$89,((4-1)*$N$88+4)&gt;$N$90),"",IF(INDEX($P$90:$W$99,MOD(((4-1)*$N$88+4)-1,10)+1,INT((((4-1)*$N$88+4)-1)/10)+1)="","",INDEX($P$90:$W$99,MOD(((4-1)*$N$88+4)-1,10)+1,INT((((4-1)*$N$88+4)-1)/10)+1))))))</f>
        <v/>
      </c>
      <c r="H93" s="539">
        <f>IF($D$88="Flat Oval",IF(OR($N$90="",ISTEXT($N$88),ISTEXT($N$89)),"",IF(4&lt;=$N$89,IF(5&gt;$N$88,"",IF(((4-1)*$N$88+5)&gt;80,"",IF(INDEX($P$90:$W$99,MOD(((4-1)*$N$88+5)-1,10)+1,INT((((4-1)*$N$88+5)-1)/10)+1)="","",INDEX($P$90:$W$99,MOD(((4-1)*$N$88+5)-1,10)+1,INT((((4-1)*$N$88+5)-1)/10)+1)))),IF(AND(4=$N$89+1,5&lt;=$O$88),IF(($N$88*$N$89+5)&gt;80,"",IF(INDEX($P$90:$W$99,MOD(($N$88*$N$89+5)-1,10)+1,INT((($N$88*$N$89+5)-1)/10)+1)="","",INDEX($P$90:$W$99,MOD(($N$88*$N$89+5)-1,10)+1,INT((($N$88*$N$89+5)-1)/10)+1))),""))),IF($N$90="","",IF(OR(ISTEXT($N$88),ISTEXT($N$89),ISTEXT($N$90)),"",IF(OR(5&gt;$N$88,4&gt;$N$89,((4-1)*$N$88+5)&gt;$N$90),"",IF(INDEX($P$90:$W$99,MOD(((4-1)*$N$88+5)-1,10)+1,INT((((4-1)*$N$88+5)-1)/10)+1)="","",INDEX($P$90:$W$99,MOD(((4-1)*$N$88+5)-1,10)+1,INT((((4-1)*$N$88+5)-1)/10)+1))))))</f>
        <v/>
      </c>
      <c r="I93" s="539">
        <f>IF($D$88="Flat Oval",IF(OR($N$90="",ISTEXT($N$88),ISTEXT($N$89)),"",IF(4&lt;=$N$89,IF(6&gt;$N$88,"",IF(((4-1)*$N$88+6)&gt;80,"",IF(INDEX($P$90:$W$99,MOD(((4-1)*$N$88+6)-1,10)+1,INT((((4-1)*$N$88+6)-1)/10)+1)="","",INDEX($P$90:$W$99,MOD(((4-1)*$N$88+6)-1,10)+1,INT((((4-1)*$N$88+6)-1)/10)+1)))),IF(AND(4=$N$89+1,6&lt;=$O$88),IF(($N$88*$N$89+6)&gt;80,"",IF(INDEX($P$90:$W$99,MOD(($N$88*$N$89+6)-1,10)+1,INT((($N$88*$N$89+6)-1)/10)+1)="","",INDEX($P$90:$W$99,MOD(($N$88*$N$89+6)-1,10)+1,INT((($N$88*$N$89+6)-1)/10)+1))),""))),IF($N$90="","",IF(OR(ISTEXT($N$88),ISTEXT($N$89),ISTEXT($N$90)),"",IF(OR(6&gt;$N$88,4&gt;$N$89,((4-1)*$N$88+6)&gt;$N$90),"",IF(INDEX($P$90:$W$99,MOD(((4-1)*$N$88+6)-1,10)+1,INT((((4-1)*$N$88+6)-1)/10)+1)="","",INDEX($P$90:$W$99,MOD(((4-1)*$N$88+6)-1,10)+1,INT((((4-1)*$N$88+6)-1)/10)+1))))))</f>
        <v/>
      </c>
      <c r="J93" s="539">
        <f>IF($D$88="Flat Oval",IF(OR($N$90="",ISTEXT($N$88),ISTEXT($N$89)),"",IF(4&lt;=$N$89,IF(7&gt;$N$88,"",IF(((4-1)*$N$88+7)&gt;80,"",IF(INDEX($P$90:$W$99,MOD(((4-1)*$N$88+7)-1,10)+1,INT((((4-1)*$N$88+7)-1)/10)+1)="","",INDEX($P$90:$W$99,MOD(((4-1)*$N$88+7)-1,10)+1,INT((((4-1)*$N$88+7)-1)/10)+1)))),IF(AND(4=$N$89+1,7&lt;=$O$88),IF(($N$88*$N$89+7)&gt;80,"",IF(INDEX($P$90:$W$99,MOD(($N$88*$N$89+7)-1,10)+1,INT((($N$88*$N$89+7)-1)/10)+1)="","",INDEX($P$90:$W$99,MOD(($N$88*$N$89+7)-1,10)+1,INT((($N$88*$N$89+7)-1)/10)+1))),""))),IF($N$90="","",IF(OR(ISTEXT($N$88),ISTEXT($N$89),ISTEXT($N$90)),"",IF(OR(7&gt;$N$88,4&gt;$N$89,((4-1)*$N$88+7)&gt;$N$90),"",IF(INDEX($P$90:$W$99,MOD(((4-1)*$N$88+7)-1,10)+1,INT((((4-1)*$N$88+7)-1)/10)+1)="","",INDEX($P$90:$W$99,MOD(((4-1)*$N$88+7)-1,10)+1,INT((((4-1)*$N$88+7)-1)/10)+1))))))</f>
        <v/>
      </c>
      <c r="K93" s="539">
        <f>IF($D$88="Flat Oval",IF(OR($N$90="",ISTEXT($N$88),ISTEXT($N$89)),"",IF(4&lt;=$N$89,IF(8&gt;$N$88,"",IF(((4-1)*$N$88+8)&gt;80,"",IF(INDEX($P$90:$W$99,MOD(((4-1)*$N$88+8)-1,10)+1,INT((((4-1)*$N$88+8)-1)/10)+1)="","",INDEX($P$90:$W$99,MOD(((4-1)*$N$88+8)-1,10)+1,INT((((4-1)*$N$88+8)-1)/10)+1)))),IF(AND(4=$N$89+1,8&lt;=$O$88),IF(($N$88*$N$89+8)&gt;80,"",IF(INDEX($P$90:$W$99,MOD(($N$88*$N$89+8)-1,10)+1,INT((($N$88*$N$89+8)-1)/10)+1)="","",INDEX($P$90:$W$99,MOD(($N$88*$N$89+8)-1,10)+1,INT((($N$88*$N$89+8)-1)/10)+1))),""))),IF($N$90="","",IF(OR(ISTEXT($N$88),ISTEXT($N$89),ISTEXT($N$90)),"",IF(OR(8&gt;$N$88,4&gt;$N$89,((4-1)*$N$88+8)&gt;$N$90),"",IF(INDEX($P$90:$W$99,MOD(((4-1)*$N$88+8)-1,10)+1,INT((((4-1)*$N$88+8)-1)/10)+1)="","",INDEX($P$90:$W$99,MOD(((4-1)*$N$88+8)-1,10)+1,INT((((4-1)*$N$88+8)-1)/10)+1))))))</f>
        <v/>
      </c>
      <c r="L93" s="539">
        <f>IF($D$88="Flat Oval",IF(OR($N$90="",ISTEXT($N$88),ISTEXT($N$89)),"",IF(4&lt;=$N$89,IF(9&gt;$N$88,"",IF(((4-1)*$N$88+9)&gt;80,"",IF(INDEX($P$90:$W$99,MOD(((4-1)*$N$88+9)-1,10)+1,INT((((4-1)*$N$88+9)-1)/10)+1)="","",INDEX($P$90:$W$99,MOD(((4-1)*$N$88+9)-1,10)+1,INT((((4-1)*$N$88+9)-1)/10)+1)))),IF(AND(4=$N$89+1,9&lt;=$O$88),IF(($N$88*$N$89+9)&gt;80,"",IF(INDEX($P$90:$W$99,MOD(($N$88*$N$89+9)-1,10)+1,INT((($N$88*$N$89+9)-1)/10)+1)="","",INDEX($P$90:$W$99,MOD(($N$88*$N$89+9)-1,10)+1,INT((($N$88*$N$89+9)-1)/10)+1))),""))),IF($N$90="","",IF(OR(ISTEXT($N$88),ISTEXT($N$89),ISTEXT($N$90)),"",IF(OR(9&gt;$N$88,4&gt;$N$89,((4-1)*$N$88+9)&gt;$N$90),"",IF(INDEX($P$90:$W$99,MOD(((4-1)*$N$88+9)-1,10)+1,INT((((4-1)*$N$88+9)-1)/10)+1)="","",INDEX($P$90:$W$99,MOD(((4-1)*$N$88+9)-1,10)+1,INT((((4-1)*$N$88+9)-1)/10)+1))))))</f>
        <v/>
      </c>
      <c r="M93" s="539">
        <f>IF($D$88="Flat Oval",IF(OR($N$90="",ISTEXT($N$88),ISTEXT($N$89)),"",IF(4&lt;=$N$89,IF(10&gt;$N$88,"",IF(((4-1)*$N$88+10)&gt;80,"",IF(INDEX($P$90:$W$99,MOD(((4-1)*$N$88+10)-1,10)+1,INT((((4-1)*$N$88+10)-1)/10)+1)="","",INDEX($P$90:$W$99,MOD(((4-1)*$N$88+10)-1,10)+1,INT((((4-1)*$N$88+10)-1)/10)+1)))),IF(AND(4=$N$89+1,10&lt;=$O$88),IF(($N$88*$N$89+10)&gt;80,"",IF(INDEX($P$90:$W$99,MOD(($N$88*$N$89+10)-1,10)+1,INT((($N$88*$N$89+10)-1)/10)+1)="","",INDEX($P$90:$W$99,MOD(($N$88*$N$89+10)-1,10)+1,INT((($N$88*$N$89+10)-1)/10)+1))),""))),IF($N$90="","",IF(OR(ISTEXT($N$88),ISTEXT($N$89),ISTEXT($N$90)),"",IF(OR(10&gt;$N$88,4&gt;$N$89,((4-1)*$N$88+10)&gt;$N$90),"",IF(INDEX($P$90:$W$99,MOD(((4-1)*$N$88+10)-1,10)+1,INT((((4-1)*$N$88+10)-1)/10)+1)="","",INDEX($P$90:$W$99,MOD(((4-1)*$N$88+10)-1,10)+1,INT((((4-1)*$N$88+10)-1)/10)+1))))))</f>
        <v/>
      </c>
      <c r="P93" s="540" t="n"/>
      <c r="Q93" s="540" t="n"/>
      <c r="R93" s="540" t="n"/>
      <c r="S93" s="540" t="n"/>
      <c r="T93" s="540" t="n"/>
      <c r="U93" s="540" t="n"/>
      <c r="V93" s="540" t="n"/>
      <c r="W93" s="540" t="n"/>
    </row>
    <row r="94" ht="13.35" customHeight="1" s="162">
      <c r="B94" s="537">
        <f>IF($D$88="Flat Oval",IF(OR($N$89="",ISTEXT($N$89)),"",IF(5&lt;=$N$89,ROUND((5-0.5)*$I$88/$N$89,1),IF(5=$N$89+1,"Ends",""))),IF(OR($D$88="",$G$88=""),"",IF($D$88="Round",IF(5=1,"Axis 1 (0°)",IF(5=2,"Axis 2 (90°)","")),IF(ISTEXT($N$89),"",IF(5&gt;$N$89,"",IF(ISTEXT($I$88),"",ROUND((5-0.5)*$I$88/$N$89,1)))))))</f>
        <v/>
      </c>
      <c r="C94" s="538" t="n"/>
      <c r="D94" s="539">
        <f>IF($D$88="Flat Oval",IF(OR($N$90="",ISTEXT($N$88),ISTEXT($N$89)),"",IF(5&lt;=$N$89,IF(1&gt;$N$88,"",IF(((5-1)*$N$88+1)&gt;80,"",IF(INDEX($P$90:$W$99,MOD(((5-1)*$N$88+1)-1,10)+1,INT((((5-1)*$N$88+1)-1)/10)+1)="","",INDEX($P$90:$W$99,MOD(((5-1)*$N$88+1)-1,10)+1,INT((((5-1)*$N$88+1)-1)/10)+1)))),IF(AND(5=$N$89+1,1&lt;=$O$88),IF(($N$88*$N$89+1)&gt;80,"",IF(INDEX($P$90:$W$99,MOD(($N$88*$N$89+1)-1,10)+1,INT((($N$88*$N$89+1)-1)/10)+1)="","",INDEX($P$90:$W$99,MOD(($N$88*$N$89+1)-1,10)+1,INT((($N$88*$N$89+1)-1)/10)+1))),""))),IF($N$90="","",IF(OR(ISTEXT($N$88),ISTEXT($N$89),ISTEXT($N$90)),"",IF(OR(1&gt;$N$88,5&gt;$N$89,((5-1)*$N$88+1)&gt;$N$90),"",IF(INDEX($P$90:$W$99,MOD(((5-1)*$N$88+1)-1,10)+1,INT((((5-1)*$N$88+1)-1)/10)+1)="","",INDEX($P$90:$W$99,MOD(((5-1)*$N$88+1)-1,10)+1,INT((((5-1)*$N$88+1)-1)/10)+1))))))</f>
        <v/>
      </c>
      <c r="E94" s="539">
        <f>IF($D$88="Flat Oval",IF(OR($N$90="",ISTEXT($N$88),ISTEXT($N$89)),"",IF(5&lt;=$N$89,IF(2&gt;$N$88,"",IF(((5-1)*$N$88+2)&gt;80,"",IF(INDEX($P$90:$W$99,MOD(((5-1)*$N$88+2)-1,10)+1,INT((((5-1)*$N$88+2)-1)/10)+1)="","",INDEX($P$90:$W$99,MOD(((5-1)*$N$88+2)-1,10)+1,INT((((5-1)*$N$88+2)-1)/10)+1)))),IF(AND(5=$N$89+1,2&lt;=$O$88),IF(($N$88*$N$89+2)&gt;80,"",IF(INDEX($P$90:$W$99,MOD(($N$88*$N$89+2)-1,10)+1,INT((($N$88*$N$89+2)-1)/10)+1)="","",INDEX($P$90:$W$99,MOD(($N$88*$N$89+2)-1,10)+1,INT((($N$88*$N$89+2)-1)/10)+1))),""))),IF($N$90="","",IF(OR(ISTEXT($N$88),ISTEXT($N$89),ISTEXT($N$90)),"",IF(OR(2&gt;$N$88,5&gt;$N$89,((5-1)*$N$88+2)&gt;$N$90),"",IF(INDEX($P$90:$W$99,MOD(((5-1)*$N$88+2)-1,10)+1,INT((((5-1)*$N$88+2)-1)/10)+1)="","",INDEX($P$90:$W$99,MOD(((5-1)*$N$88+2)-1,10)+1,INT((((5-1)*$N$88+2)-1)/10)+1))))))</f>
        <v/>
      </c>
      <c r="F94" s="539">
        <f>IF($D$88="Flat Oval",IF(OR($N$90="",ISTEXT($N$88),ISTEXT($N$89)),"",IF(5&lt;=$N$89,IF(3&gt;$N$88,"",IF(((5-1)*$N$88+3)&gt;80,"",IF(INDEX($P$90:$W$99,MOD(((5-1)*$N$88+3)-1,10)+1,INT((((5-1)*$N$88+3)-1)/10)+1)="","",INDEX($P$90:$W$99,MOD(((5-1)*$N$88+3)-1,10)+1,INT((((5-1)*$N$88+3)-1)/10)+1)))),IF(AND(5=$N$89+1,3&lt;=$O$88),IF(($N$88*$N$89+3)&gt;80,"",IF(INDEX($P$90:$W$99,MOD(($N$88*$N$89+3)-1,10)+1,INT((($N$88*$N$89+3)-1)/10)+1)="","",INDEX($P$90:$W$99,MOD(($N$88*$N$89+3)-1,10)+1,INT((($N$88*$N$89+3)-1)/10)+1))),""))),IF($N$90="","",IF(OR(ISTEXT($N$88),ISTEXT($N$89),ISTEXT($N$90)),"",IF(OR(3&gt;$N$88,5&gt;$N$89,((5-1)*$N$88+3)&gt;$N$90),"",IF(INDEX($P$90:$W$99,MOD(((5-1)*$N$88+3)-1,10)+1,INT((((5-1)*$N$88+3)-1)/10)+1)="","",INDEX($P$90:$W$99,MOD(((5-1)*$N$88+3)-1,10)+1,INT((((5-1)*$N$88+3)-1)/10)+1))))))</f>
        <v/>
      </c>
      <c r="G94" s="539">
        <f>IF($D$88="Flat Oval",IF(OR($N$90="",ISTEXT($N$88),ISTEXT($N$89)),"",IF(5&lt;=$N$89,IF(4&gt;$N$88,"",IF(((5-1)*$N$88+4)&gt;80,"",IF(INDEX($P$90:$W$99,MOD(((5-1)*$N$88+4)-1,10)+1,INT((((5-1)*$N$88+4)-1)/10)+1)="","",INDEX($P$90:$W$99,MOD(((5-1)*$N$88+4)-1,10)+1,INT((((5-1)*$N$88+4)-1)/10)+1)))),IF(AND(5=$N$89+1,4&lt;=$O$88),IF(($N$88*$N$89+4)&gt;80,"",IF(INDEX($P$90:$W$99,MOD(($N$88*$N$89+4)-1,10)+1,INT((($N$88*$N$89+4)-1)/10)+1)="","",INDEX($P$90:$W$99,MOD(($N$88*$N$89+4)-1,10)+1,INT((($N$88*$N$89+4)-1)/10)+1))),""))),IF($N$90="","",IF(OR(ISTEXT($N$88),ISTEXT($N$89),ISTEXT($N$90)),"",IF(OR(4&gt;$N$88,5&gt;$N$89,((5-1)*$N$88+4)&gt;$N$90),"",IF(INDEX($P$90:$W$99,MOD(((5-1)*$N$88+4)-1,10)+1,INT((((5-1)*$N$88+4)-1)/10)+1)="","",INDEX($P$90:$W$99,MOD(((5-1)*$N$88+4)-1,10)+1,INT((((5-1)*$N$88+4)-1)/10)+1))))))</f>
        <v/>
      </c>
      <c r="H94" s="539">
        <f>IF($D$88="Flat Oval",IF(OR($N$90="",ISTEXT($N$88),ISTEXT($N$89)),"",IF(5&lt;=$N$89,IF(5&gt;$N$88,"",IF(((5-1)*$N$88+5)&gt;80,"",IF(INDEX($P$90:$W$99,MOD(((5-1)*$N$88+5)-1,10)+1,INT((((5-1)*$N$88+5)-1)/10)+1)="","",INDEX($P$90:$W$99,MOD(((5-1)*$N$88+5)-1,10)+1,INT((((5-1)*$N$88+5)-1)/10)+1)))),IF(AND(5=$N$89+1,5&lt;=$O$88),IF(($N$88*$N$89+5)&gt;80,"",IF(INDEX($P$90:$W$99,MOD(($N$88*$N$89+5)-1,10)+1,INT((($N$88*$N$89+5)-1)/10)+1)="","",INDEX($P$90:$W$99,MOD(($N$88*$N$89+5)-1,10)+1,INT((($N$88*$N$89+5)-1)/10)+1))),""))),IF($N$90="","",IF(OR(ISTEXT($N$88),ISTEXT($N$89),ISTEXT($N$90)),"",IF(OR(5&gt;$N$88,5&gt;$N$89,((5-1)*$N$88+5)&gt;$N$90),"",IF(INDEX($P$90:$W$99,MOD(((5-1)*$N$88+5)-1,10)+1,INT((((5-1)*$N$88+5)-1)/10)+1)="","",INDEX($P$90:$W$99,MOD(((5-1)*$N$88+5)-1,10)+1,INT((((5-1)*$N$88+5)-1)/10)+1))))))</f>
        <v/>
      </c>
      <c r="I94" s="539">
        <f>IF($D$88="Flat Oval",IF(OR($N$90="",ISTEXT($N$88),ISTEXT($N$89)),"",IF(5&lt;=$N$89,IF(6&gt;$N$88,"",IF(((5-1)*$N$88+6)&gt;80,"",IF(INDEX($P$90:$W$99,MOD(((5-1)*$N$88+6)-1,10)+1,INT((((5-1)*$N$88+6)-1)/10)+1)="","",INDEX($P$90:$W$99,MOD(((5-1)*$N$88+6)-1,10)+1,INT((((5-1)*$N$88+6)-1)/10)+1)))),IF(AND(5=$N$89+1,6&lt;=$O$88),IF(($N$88*$N$89+6)&gt;80,"",IF(INDEX($P$90:$W$99,MOD(($N$88*$N$89+6)-1,10)+1,INT((($N$88*$N$89+6)-1)/10)+1)="","",INDEX($P$90:$W$99,MOD(($N$88*$N$89+6)-1,10)+1,INT((($N$88*$N$89+6)-1)/10)+1))),""))),IF($N$90="","",IF(OR(ISTEXT($N$88),ISTEXT($N$89),ISTEXT($N$90)),"",IF(OR(6&gt;$N$88,5&gt;$N$89,((5-1)*$N$88+6)&gt;$N$90),"",IF(INDEX($P$90:$W$99,MOD(((5-1)*$N$88+6)-1,10)+1,INT((((5-1)*$N$88+6)-1)/10)+1)="","",INDEX($P$90:$W$99,MOD(((5-1)*$N$88+6)-1,10)+1,INT((((5-1)*$N$88+6)-1)/10)+1))))))</f>
        <v/>
      </c>
      <c r="J94" s="539">
        <f>IF($D$88="Flat Oval",IF(OR($N$90="",ISTEXT($N$88),ISTEXT($N$89)),"",IF(5&lt;=$N$89,IF(7&gt;$N$88,"",IF(((5-1)*$N$88+7)&gt;80,"",IF(INDEX($P$90:$W$99,MOD(((5-1)*$N$88+7)-1,10)+1,INT((((5-1)*$N$88+7)-1)/10)+1)="","",INDEX($P$90:$W$99,MOD(((5-1)*$N$88+7)-1,10)+1,INT((((5-1)*$N$88+7)-1)/10)+1)))),IF(AND(5=$N$89+1,7&lt;=$O$88),IF(($N$88*$N$89+7)&gt;80,"",IF(INDEX($P$90:$W$99,MOD(($N$88*$N$89+7)-1,10)+1,INT((($N$88*$N$89+7)-1)/10)+1)="","",INDEX($P$90:$W$99,MOD(($N$88*$N$89+7)-1,10)+1,INT((($N$88*$N$89+7)-1)/10)+1))),""))),IF($N$90="","",IF(OR(ISTEXT($N$88),ISTEXT($N$89),ISTEXT($N$90)),"",IF(OR(7&gt;$N$88,5&gt;$N$89,((5-1)*$N$88+7)&gt;$N$90),"",IF(INDEX($P$90:$W$99,MOD(((5-1)*$N$88+7)-1,10)+1,INT((((5-1)*$N$88+7)-1)/10)+1)="","",INDEX($P$90:$W$99,MOD(((5-1)*$N$88+7)-1,10)+1,INT((((5-1)*$N$88+7)-1)/10)+1))))))</f>
        <v/>
      </c>
      <c r="K94" s="539">
        <f>IF($D$88="Flat Oval",IF(OR($N$90="",ISTEXT($N$88),ISTEXT($N$89)),"",IF(5&lt;=$N$89,IF(8&gt;$N$88,"",IF(((5-1)*$N$88+8)&gt;80,"",IF(INDEX($P$90:$W$99,MOD(((5-1)*$N$88+8)-1,10)+1,INT((((5-1)*$N$88+8)-1)/10)+1)="","",INDEX($P$90:$W$99,MOD(((5-1)*$N$88+8)-1,10)+1,INT((((5-1)*$N$88+8)-1)/10)+1)))),IF(AND(5=$N$89+1,8&lt;=$O$88),IF(($N$88*$N$89+8)&gt;80,"",IF(INDEX($P$90:$W$99,MOD(($N$88*$N$89+8)-1,10)+1,INT((($N$88*$N$89+8)-1)/10)+1)="","",INDEX($P$90:$W$99,MOD(($N$88*$N$89+8)-1,10)+1,INT((($N$88*$N$89+8)-1)/10)+1))),""))),IF($N$90="","",IF(OR(ISTEXT($N$88),ISTEXT($N$89),ISTEXT($N$90)),"",IF(OR(8&gt;$N$88,5&gt;$N$89,((5-1)*$N$88+8)&gt;$N$90),"",IF(INDEX($P$90:$W$99,MOD(((5-1)*$N$88+8)-1,10)+1,INT((((5-1)*$N$88+8)-1)/10)+1)="","",INDEX($P$90:$W$99,MOD(((5-1)*$N$88+8)-1,10)+1,INT((((5-1)*$N$88+8)-1)/10)+1))))))</f>
        <v/>
      </c>
      <c r="L94" s="539">
        <f>IF($D$88="Flat Oval",IF(OR($N$90="",ISTEXT($N$88),ISTEXT($N$89)),"",IF(5&lt;=$N$89,IF(9&gt;$N$88,"",IF(((5-1)*$N$88+9)&gt;80,"",IF(INDEX($P$90:$W$99,MOD(((5-1)*$N$88+9)-1,10)+1,INT((((5-1)*$N$88+9)-1)/10)+1)="","",INDEX($P$90:$W$99,MOD(((5-1)*$N$88+9)-1,10)+1,INT((((5-1)*$N$88+9)-1)/10)+1)))),IF(AND(5=$N$89+1,9&lt;=$O$88),IF(($N$88*$N$89+9)&gt;80,"",IF(INDEX($P$90:$W$99,MOD(($N$88*$N$89+9)-1,10)+1,INT((($N$88*$N$89+9)-1)/10)+1)="","",INDEX($P$90:$W$99,MOD(($N$88*$N$89+9)-1,10)+1,INT((($N$88*$N$89+9)-1)/10)+1))),""))),IF($N$90="","",IF(OR(ISTEXT($N$88),ISTEXT($N$89),ISTEXT($N$90)),"",IF(OR(9&gt;$N$88,5&gt;$N$89,((5-1)*$N$88+9)&gt;$N$90),"",IF(INDEX($P$90:$W$99,MOD(((5-1)*$N$88+9)-1,10)+1,INT((((5-1)*$N$88+9)-1)/10)+1)="","",INDEX($P$90:$W$99,MOD(((5-1)*$N$88+9)-1,10)+1,INT((((5-1)*$N$88+9)-1)/10)+1))))))</f>
        <v/>
      </c>
      <c r="M94" s="539">
        <f>IF($D$88="Flat Oval",IF(OR($N$90="",ISTEXT($N$88),ISTEXT($N$89)),"",IF(5&lt;=$N$89,IF(10&gt;$N$88,"",IF(((5-1)*$N$88+10)&gt;80,"",IF(INDEX($P$90:$W$99,MOD(((5-1)*$N$88+10)-1,10)+1,INT((((5-1)*$N$88+10)-1)/10)+1)="","",INDEX($P$90:$W$99,MOD(((5-1)*$N$88+10)-1,10)+1,INT((((5-1)*$N$88+10)-1)/10)+1)))),IF(AND(5=$N$89+1,10&lt;=$O$88),IF(($N$88*$N$89+10)&gt;80,"",IF(INDEX($P$90:$W$99,MOD(($N$88*$N$89+10)-1,10)+1,INT((($N$88*$N$89+10)-1)/10)+1)="","",INDEX($P$90:$W$99,MOD(($N$88*$N$89+10)-1,10)+1,INT((($N$88*$N$89+10)-1)/10)+1))),""))),IF($N$90="","",IF(OR(ISTEXT($N$88),ISTEXT($N$89),ISTEXT($N$90)),"",IF(OR(10&gt;$N$88,5&gt;$N$89,((5-1)*$N$88+10)&gt;$N$90),"",IF(INDEX($P$90:$W$99,MOD(((5-1)*$N$88+10)-1,10)+1,INT((((5-1)*$N$88+10)-1)/10)+1)="","",INDEX($P$90:$W$99,MOD(((5-1)*$N$88+10)-1,10)+1,INT((((5-1)*$N$88+10)-1)/10)+1))))))</f>
        <v/>
      </c>
      <c r="P94" s="540" t="n"/>
      <c r="Q94" s="540" t="n"/>
      <c r="R94" s="540" t="n"/>
      <c r="S94" s="540" t="n"/>
      <c r="T94" s="540" t="n"/>
      <c r="U94" s="540" t="n"/>
      <c r="V94" s="540" t="n"/>
      <c r="W94" s="540" t="n"/>
    </row>
    <row r="95" ht="13.35" customHeight="1" s="162">
      <c r="B95" s="537">
        <f>IF($D$88="Flat Oval",IF(OR($N$89="",ISTEXT($N$89)),"",IF(6&lt;=$N$89,ROUND((6-0.5)*$I$88/$N$89,1),IF(6=$N$89+1,"Ends",""))),IF(OR($D$88="",$G$88=""),"",IF($D$88="Round",IF(6=1,"Axis 1 (0°)",IF(6=2,"Axis 2 (90°)","")),IF(ISTEXT($N$89),"",IF(6&gt;$N$89,"",IF(ISTEXT($I$88),"",ROUND((6-0.5)*$I$88/$N$89,1)))))))</f>
        <v/>
      </c>
      <c r="C95" s="538" t="n"/>
      <c r="D95" s="539">
        <f>IF($D$88="Flat Oval",IF(OR($N$90="",ISTEXT($N$88),ISTEXT($N$89)),"",IF(6&lt;=$N$89,IF(1&gt;$N$88,"",IF(((6-1)*$N$88+1)&gt;80,"",IF(INDEX($P$90:$W$99,MOD(((6-1)*$N$88+1)-1,10)+1,INT((((6-1)*$N$88+1)-1)/10)+1)="","",INDEX($P$90:$W$99,MOD(((6-1)*$N$88+1)-1,10)+1,INT((((6-1)*$N$88+1)-1)/10)+1)))),IF(AND(6=$N$89+1,1&lt;=$O$88),IF(($N$88*$N$89+1)&gt;80,"",IF(INDEX($P$90:$W$99,MOD(($N$88*$N$89+1)-1,10)+1,INT((($N$88*$N$89+1)-1)/10)+1)="","",INDEX($P$90:$W$99,MOD(($N$88*$N$89+1)-1,10)+1,INT((($N$88*$N$89+1)-1)/10)+1))),""))),IF($N$90="","",IF(OR(ISTEXT($N$88),ISTEXT($N$89),ISTEXT($N$90)),"",IF(OR(1&gt;$N$88,6&gt;$N$89,((6-1)*$N$88+1)&gt;$N$90),"",IF(INDEX($P$90:$W$99,MOD(((6-1)*$N$88+1)-1,10)+1,INT((((6-1)*$N$88+1)-1)/10)+1)="","",INDEX($P$90:$W$99,MOD(((6-1)*$N$88+1)-1,10)+1,INT((((6-1)*$N$88+1)-1)/10)+1))))))</f>
        <v/>
      </c>
      <c r="E95" s="539">
        <f>IF($D$88="Flat Oval",IF(OR($N$90="",ISTEXT($N$88),ISTEXT($N$89)),"",IF(6&lt;=$N$89,IF(2&gt;$N$88,"",IF(((6-1)*$N$88+2)&gt;80,"",IF(INDEX($P$90:$W$99,MOD(((6-1)*$N$88+2)-1,10)+1,INT((((6-1)*$N$88+2)-1)/10)+1)="","",INDEX($P$90:$W$99,MOD(((6-1)*$N$88+2)-1,10)+1,INT((((6-1)*$N$88+2)-1)/10)+1)))),IF(AND(6=$N$89+1,2&lt;=$O$88),IF(($N$88*$N$89+2)&gt;80,"",IF(INDEX($P$90:$W$99,MOD(($N$88*$N$89+2)-1,10)+1,INT((($N$88*$N$89+2)-1)/10)+1)="","",INDEX($P$90:$W$99,MOD(($N$88*$N$89+2)-1,10)+1,INT((($N$88*$N$89+2)-1)/10)+1))),""))),IF($N$90="","",IF(OR(ISTEXT($N$88),ISTEXT($N$89),ISTEXT($N$90)),"",IF(OR(2&gt;$N$88,6&gt;$N$89,((6-1)*$N$88+2)&gt;$N$90),"",IF(INDEX($P$90:$W$99,MOD(((6-1)*$N$88+2)-1,10)+1,INT((((6-1)*$N$88+2)-1)/10)+1)="","",INDEX($P$90:$W$99,MOD(((6-1)*$N$88+2)-1,10)+1,INT((((6-1)*$N$88+2)-1)/10)+1))))))</f>
        <v/>
      </c>
      <c r="F95" s="539">
        <f>IF($D$88="Flat Oval",IF(OR($N$90="",ISTEXT($N$88),ISTEXT($N$89)),"",IF(6&lt;=$N$89,IF(3&gt;$N$88,"",IF(((6-1)*$N$88+3)&gt;80,"",IF(INDEX($P$90:$W$99,MOD(((6-1)*$N$88+3)-1,10)+1,INT((((6-1)*$N$88+3)-1)/10)+1)="","",INDEX($P$90:$W$99,MOD(((6-1)*$N$88+3)-1,10)+1,INT((((6-1)*$N$88+3)-1)/10)+1)))),IF(AND(6=$N$89+1,3&lt;=$O$88),IF(($N$88*$N$89+3)&gt;80,"",IF(INDEX($P$90:$W$99,MOD(($N$88*$N$89+3)-1,10)+1,INT((($N$88*$N$89+3)-1)/10)+1)="","",INDEX($P$90:$W$99,MOD(($N$88*$N$89+3)-1,10)+1,INT((($N$88*$N$89+3)-1)/10)+1))),""))),IF($N$90="","",IF(OR(ISTEXT($N$88),ISTEXT($N$89),ISTEXT($N$90)),"",IF(OR(3&gt;$N$88,6&gt;$N$89,((6-1)*$N$88+3)&gt;$N$90),"",IF(INDEX($P$90:$W$99,MOD(((6-1)*$N$88+3)-1,10)+1,INT((((6-1)*$N$88+3)-1)/10)+1)="","",INDEX($P$90:$W$99,MOD(((6-1)*$N$88+3)-1,10)+1,INT((((6-1)*$N$88+3)-1)/10)+1))))))</f>
        <v/>
      </c>
      <c r="G95" s="539">
        <f>IF($D$88="Flat Oval",IF(OR($N$90="",ISTEXT($N$88),ISTEXT($N$89)),"",IF(6&lt;=$N$89,IF(4&gt;$N$88,"",IF(((6-1)*$N$88+4)&gt;80,"",IF(INDEX($P$90:$W$99,MOD(((6-1)*$N$88+4)-1,10)+1,INT((((6-1)*$N$88+4)-1)/10)+1)="","",INDEX($P$90:$W$99,MOD(((6-1)*$N$88+4)-1,10)+1,INT((((6-1)*$N$88+4)-1)/10)+1)))),IF(AND(6=$N$89+1,4&lt;=$O$88),IF(($N$88*$N$89+4)&gt;80,"",IF(INDEX($P$90:$W$99,MOD(($N$88*$N$89+4)-1,10)+1,INT((($N$88*$N$89+4)-1)/10)+1)="","",INDEX($P$90:$W$99,MOD(($N$88*$N$89+4)-1,10)+1,INT((($N$88*$N$89+4)-1)/10)+1))),""))),IF($N$90="","",IF(OR(ISTEXT($N$88),ISTEXT($N$89),ISTEXT($N$90)),"",IF(OR(4&gt;$N$88,6&gt;$N$89,((6-1)*$N$88+4)&gt;$N$90),"",IF(INDEX($P$90:$W$99,MOD(((6-1)*$N$88+4)-1,10)+1,INT((((6-1)*$N$88+4)-1)/10)+1)="","",INDEX($P$90:$W$99,MOD(((6-1)*$N$88+4)-1,10)+1,INT((((6-1)*$N$88+4)-1)/10)+1))))))</f>
        <v/>
      </c>
      <c r="H95" s="539">
        <f>IF($D$88="Flat Oval",IF(OR($N$90="",ISTEXT($N$88),ISTEXT($N$89)),"",IF(6&lt;=$N$89,IF(5&gt;$N$88,"",IF(((6-1)*$N$88+5)&gt;80,"",IF(INDEX($P$90:$W$99,MOD(((6-1)*$N$88+5)-1,10)+1,INT((((6-1)*$N$88+5)-1)/10)+1)="","",INDEX($P$90:$W$99,MOD(((6-1)*$N$88+5)-1,10)+1,INT((((6-1)*$N$88+5)-1)/10)+1)))),IF(AND(6=$N$89+1,5&lt;=$O$88),IF(($N$88*$N$89+5)&gt;80,"",IF(INDEX($P$90:$W$99,MOD(($N$88*$N$89+5)-1,10)+1,INT((($N$88*$N$89+5)-1)/10)+1)="","",INDEX($P$90:$W$99,MOD(($N$88*$N$89+5)-1,10)+1,INT((($N$88*$N$89+5)-1)/10)+1))),""))),IF($N$90="","",IF(OR(ISTEXT($N$88),ISTEXT($N$89),ISTEXT($N$90)),"",IF(OR(5&gt;$N$88,6&gt;$N$89,((6-1)*$N$88+5)&gt;$N$90),"",IF(INDEX($P$90:$W$99,MOD(((6-1)*$N$88+5)-1,10)+1,INT((((6-1)*$N$88+5)-1)/10)+1)="","",INDEX($P$90:$W$99,MOD(((6-1)*$N$88+5)-1,10)+1,INT((((6-1)*$N$88+5)-1)/10)+1))))))</f>
        <v/>
      </c>
      <c r="I95" s="539">
        <f>IF($D$88="Flat Oval",IF(OR($N$90="",ISTEXT($N$88),ISTEXT($N$89)),"",IF(6&lt;=$N$89,IF(6&gt;$N$88,"",IF(((6-1)*$N$88+6)&gt;80,"",IF(INDEX($P$90:$W$99,MOD(((6-1)*$N$88+6)-1,10)+1,INT((((6-1)*$N$88+6)-1)/10)+1)="","",INDEX($P$90:$W$99,MOD(((6-1)*$N$88+6)-1,10)+1,INT((((6-1)*$N$88+6)-1)/10)+1)))),IF(AND(6=$N$89+1,6&lt;=$O$88),IF(($N$88*$N$89+6)&gt;80,"",IF(INDEX($P$90:$W$99,MOD(($N$88*$N$89+6)-1,10)+1,INT((($N$88*$N$89+6)-1)/10)+1)="","",INDEX($P$90:$W$99,MOD(($N$88*$N$89+6)-1,10)+1,INT((($N$88*$N$89+6)-1)/10)+1))),""))),IF($N$90="","",IF(OR(ISTEXT($N$88),ISTEXT($N$89),ISTEXT($N$90)),"",IF(OR(6&gt;$N$88,6&gt;$N$89,((6-1)*$N$88+6)&gt;$N$90),"",IF(INDEX($P$90:$W$99,MOD(((6-1)*$N$88+6)-1,10)+1,INT((((6-1)*$N$88+6)-1)/10)+1)="","",INDEX($P$90:$W$99,MOD(((6-1)*$N$88+6)-1,10)+1,INT((((6-1)*$N$88+6)-1)/10)+1))))))</f>
        <v/>
      </c>
      <c r="J95" s="539">
        <f>IF($D$88="Flat Oval",IF(OR($N$90="",ISTEXT($N$88),ISTEXT($N$89)),"",IF(6&lt;=$N$89,IF(7&gt;$N$88,"",IF(((6-1)*$N$88+7)&gt;80,"",IF(INDEX($P$90:$W$99,MOD(((6-1)*$N$88+7)-1,10)+1,INT((((6-1)*$N$88+7)-1)/10)+1)="","",INDEX($P$90:$W$99,MOD(((6-1)*$N$88+7)-1,10)+1,INT((((6-1)*$N$88+7)-1)/10)+1)))),IF(AND(6=$N$89+1,7&lt;=$O$88),IF(($N$88*$N$89+7)&gt;80,"",IF(INDEX($P$90:$W$99,MOD(($N$88*$N$89+7)-1,10)+1,INT((($N$88*$N$89+7)-1)/10)+1)="","",INDEX($P$90:$W$99,MOD(($N$88*$N$89+7)-1,10)+1,INT((($N$88*$N$89+7)-1)/10)+1))),""))),IF($N$90="","",IF(OR(ISTEXT($N$88),ISTEXT($N$89),ISTEXT($N$90)),"",IF(OR(7&gt;$N$88,6&gt;$N$89,((6-1)*$N$88+7)&gt;$N$90),"",IF(INDEX($P$90:$W$99,MOD(((6-1)*$N$88+7)-1,10)+1,INT((((6-1)*$N$88+7)-1)/10)+1)="","",INDEX($P$90:$W$99,MOD(((6-1)*$N$88+7)-1,10)+1,INT((((6-1)*$N$88+7)-1)/10)+1))))))</f>
        <v/>
      </c>
      <c r="K95" s="539">
        <f>IF($D$88="Flat Oval",IF(OR($N$90="",ISTEXT($N$88),ISTEXT($N$89)),"",IF(6&lt;=$N$89,IF(8&gt;$N$88,"",IF(((6-1)*$N$88+8)&gt;80,"",IF(INDEX($P$90:$W$99,MOD(((6-1)*$N$88+8)-1,10)+1,INT((((6-1)*$N$88+8)-1)/10)+1)="","",INDEX($P$90:$W$99,MOD(((6-1)*$N$88+8)-1,10)+1,INT((((6-1)*$N$88+8)-1)/10)+1)))),IF(AND(6=$N$89+1,8&lt;=$O$88),IF(($N$88*$N$89+8)&gt;80,"",IF(INDEX($P$90:$W$99,MOD(($N$88*$N$89+8)-1,10)+1,INT((($N$88*$N$89+8)-1)/10)+1)="","",INDEX($P$90:$W$99,MOD(($N$88*$N$89+8)-1,10)+1,INT((($N$88*$N$89+8)-1)/10)+1))),""))),IF($N$90="","",IF(OR(ISTEXT($N$88),ISTEXT($N$89),ISTEXT($N$90)),"",IF(OR(8&gt;$N$88,6&gt;$N$89,((6-1)*$N$88+8)&gt;$N$90),"",IF(INDEX($P$90:$W$99,MOD(((6-1)*$N$88+8)-1,10)+1,INT((((6-1)*$N$88+8)-1)/10)+1)="","",INDEX($P$90:$W$99,MOD(((6-1)*$N$88+8)-1,10)+1,INT((((6-1)*$N$88+8)-1)/10)+1))))))</f>
        <v/>
      </c>
      <c r="L95" s="539">
        <f>IF($D$88="Flat Oval",IF(OR($N$90="",ISTEXT($N$88),ISTEXT($N$89)),"",IF(6&lt;=$N$89,IF(9&gt;$N$88,"",IF(((6-1)*$N$88+9)&gt;80,"",IF(INDEX($P$90:$W$99,MOD(((6-1)*$N$88+9)-1,10)+1,INT((((6-1)*$N$88+9)-1)/10)+1)="","",INDEX($P$90:$W$99,MOD(((6-1)*$N$88+9)-1,10)+1,INT((((6-1)*$N$88+9)-1)/10)+1)))),IF(AND(6=$N$89+1,9&lt;=$O$88),IF(($N$88*$N$89+9)&gt;80,"",IF(INDEX($P$90:$W$99,MOD(($N$88*$N$89+9)-1,10)+1,INT((($N$88*$N$89+9)-1)/10)+1)="","",INDEX($P$90:$W$99,MOD(($N$88*$N$89+9)-1,10)+1,INT((($N$88*$N$89+9)-1)/10)+1))),""))),IF($N$90="","",IF(OR(ISTEXT($N$88),ISTEXT($N$89),ISTEXT($N$90)),"",IF(OR(9&gt;$N$88,6&gt;$N$89,((6-1)*$N$88+9)&gt;$N$90),"",IF(INDEX($P$90:$W$99,MOD(((6-1)*$N$88+9)-1,10)+1,INT((((6-1)*$N$88+9)-1)/10)+1)="","",INDEX($P$90:$W$99,MOD(((6-1)*$N$88+9)-1,10)+1,INT((((6-1)*$N$88+9)-1)/10)+1))))))</f>
        <v/>
      </c>
      <c r="M95" s="539">
        <f>IF($D$88="Flat Oval",IF(OR($N$90="",ISTEXT($N$88),ISTEXT($N$89)),"",IF(6&lt;=$N$89,IF(10&gt;$N$88,"",IF(((6-1)*$N$88+10)&gt;80,"",IF(INDEX($P$90:$W$99,MOD(((6-1)*$N$88+10)-1,10)+1,INT((((6-1)*$N$88+10)-1)/10)+1)="","",INDEX($P$90:$W$99,MOD(((6-1)*$N$88+10)-1,10)+1,INT((((6-1)*$N$88+10)-1)/10)+1)))),IF(AND(6=$N$89+1,10&lt;=$O$88),IF(($N$88*$N$89+10)&gt;80,"",IF(INDEX($P$90:$W$99,MOD(($N$88*$N$89+10)-1,10)+1,INT((($N$88*$N$89+10)-1)/10)+1)="","",INDEX($P$90:$W$99,MOD(($N$88*$N$89+10)-1,10)+1,INT((($N$88*$N$89+10)-1)/10)+1))),""))),IF($N$90="","",IF(OR(ISTEXT($N$88),ISTEXT($N$89),ISTEXT($N$90)),"",IF(OR(10&gt;$N$88,6&gt;$N$89,((6-1)*$N$88+10)&gt;$N$90),"",IF(INDEX($P$90:$W$99,MOD(((6-1)*$N$88+10)-1,10)+1,INT((((6-1)*$N$88+10)-1)/10)+1)="","",INDEX($P$90:$W$99,MOD(((6-1)*$N$88+10)-1,10)+1,INT((((6-1)*$N$88+10)-1)/10)+1))))))</f>
        <v/>
      </c>
      <c r="P95" s="540" t="n"/>
      <c r="Q95" s="540" t="n"/>
      <c r="R95" s="540" t="n"/>
      <c r="S95" s="540" t="n"/>
      <c r="T95" s="540" t="n"/>
      <c r="U95" s="540" t="n"/>
      <c r="V95" s="540" t="n"/>
      <c r="W95" s="540" t="n"/>
    </row>
    <row r="96" ht="13.35" customHeight="1" s="162">
      <c r="B96" s="537">
        <f>IF($D$88="Flat Oval",IF(OR($N$89="",ISTEXT($N$89)),"",IF(7&lt;=$N$89,ROUND((7-0.5)*$I$88/$N$89,1),IF(7=$N$89+1,"Ends",""))),IF(OR($D$88="",$G$88=""),"",IF($D$88="Round",IF(7=1,"Axis 1 (0°)",IF(7=2,"Axis 2 (90°)","")),IF(ISTEXT($N$89),"",IF(7&gt;$N$89,"",IF(ISTEXT($I$88),"",ROUND((7-0.5)*$I$88/$N$89,1)))))))</f>
        <v/>
      </c>
      <c r="C96" s="538" t="n"/>
      <c r="D96" s="539">
        <f>IF($D$88="Flat Oval",IF(OR($N$90="",ISTEXT($N$88),ISTEXT($N$89)),"",IF(7&lt;=$N$89,IF(1&gt;$N$88,"",IF(((7-1)*$N$88+1)&gt;80,"",IF(INDEX($P$90:$W$99,MOD(((7-1)*$N$88+1)-1,10)+1,INT((((7-1)*$N$88+1)-1)/10)+1)="","",INDEX($P$90:$W$99,MOD(((7-1)*$N$88+1)-1,10)+1,INT((((7-1)*$N$88+1)-1)/10)+1)))),IF(AND(7=$N$89+1,1&lt;=$O$88),IF(($N$88*$N$89+1)&gt;80,"",IF(INDEX($P$90:$W$99,MOD(($N$88*$N$89+1)-1,10)+1,INT((($N$88*$N$89+1)-1)/10)+1)="","",INDEX($P$90:$W$99,MOD(($N$88*$N$89+1)-1,10)+1,INT((($N$88*$N$89+1)-1)/10)+1))),""))),IF($N$90="","",IF(OR(ISTEXT($N$88),ISTEXT($N$89),ISTEXT($N$90)),"",IF(OR(1&gt;$N$88,7&gt;$N$89,((7-1)*$N$88+1)&gt;$N$90),"",IF(INDEX($P$90:$W$99,MOD(((7-1)*$N$88+1)-1,10)+1,INT((((7-1)*$N$88+1)-1)/10)+1)="","",INDEX($P$90:$W$99,MOD(((7-1)*$N$88+1)-1,10)+1,INT((((7-1)*$N$88+1)-1)/10)+1))))))</f>
        <v/>
      </c>
      <c r="E96" s="539">
        <f>IF($D$88="Flat Oval",IF(OR($N$90="",ISTEXT($N$88),ISTEXT($N$89)),"",IF(7&lt;=$N$89,IF(2&gt;$N$88,"",IF(((7-1)*$N$88+2)&gt;80,"",IF(INDEX($P$90:$W$99,MOD(((7-1)*$N$88+2)-1,10)+1,INT((((7-1)*$N$88+2)-1)/10)+1)="","",INDEX($P$90:$W$99,MOD(((7-1)*$N$88+2)-1,10)+1,INT((((7-1)*$N$88+2)-1)/10)+1)))),IF(AND(7=$N$89+1,2&lt;=$O$88),IF(($N$88*$N$89+2)&gt;80,"",IF(INDEX($P$90:$W$99,MOD(($N$88*$N$89+2)-1,10)+1,INT((($N$88*$N$89+2)-1)/10)+1)="","",INDEX($P$90:$W$99,MOD(($N$88*$N$89+2)-1,10)+1,INT((($N$88*$N$89+2)-1)/10)+1))),""))),IF($N$90="","",IF(OR(ISTEXT($N$88),ISTEXT($N$89),ISTEXT($N$90)),"",IF(OR(2&gt;$N$88,7&gt;$N$89,((7-1)*$N$88+2)&gt;$N$90),"",IF(INDEX($P$90:$W$99,MOD(((7-1)*$N$88+2)-1,10)+1,INT((((7-1)*$N$88+2)-1)/10)+1)="","",INDEX($P$90:$W$99,MOD(((7-1)*$N$88+2)-1,10)+1,INT((((7-1)*$N$88+2)-1)/10)+1))))))</f>
        <v/>
      </c>
      <c r="F96" s="539">
        <f>IF($D$88="Flat Oval",IF(OR($N$90="",ISTEXT($N$88),ISTEXT($N$89)),"",IF(7&lt;=$N$89,IF(3&gt;$N$88,"",IF(((7-1)*$N$88+3)&gt;80,"",IF(INDEX($P$90:$W$99,MOD(((7-1)*$N$88+3)-1,10)+1,INT((((7-1)*$N$88+3)-1)/10)+1)="","",INDEX($P$90:$W$99,MOD(((7-1)*$N$88+3)-1,10)+1,INT((((7-1)*$N$88+3)-1)/10)+1)))),IF(AND(7=$N$89+1,3&lt;=$O$88),IF(($N$88*$N$89+3)&gt;80,"",IF(INDEX($P$90:$W$99,MOD(($N$88*$N$89+3)-1,10)+1,INT((($N$88*$N$89+3)-1)/10)+1)="","",INDEX($P$90:$W$99,MOD(($N$88*$N$89+3)-1,10)+1,INT((($N$88*$N$89+3)-1)/10)+1))),""))),IF($N$90="","",IF(OR(ISTEXT($N$88),ISTEXT($N$89),ISTEXT($N$90)),"",IF(OR(3&gt;$N$88,7&gt;$N$89,((7-1)*$N$88+3)&gt;$N$90),"",IF(INDEX($P$90:$W$99,MOD(((7-1)*$N$88+3)-1,10)+1,INT((((7-1)*$N$88+3)-1)/10)+1)="","",INDEX($P$90:$W$99,MOD(((7-1)*$N$88+3)-1,10)+1,INT((((7-1)*$N$88+3)-1)/10)+1))))))</f>
        <v/>
      </c>
      <c r="G96" s="539">
        <f>IF($D$88="Flat Oval",IF(OR($N$90="",ISTEXT($N$88),ISTEXT($N$89)),"",IF(7&lt;=$N$89,IF(4&gt;$N$88,"",IF(((7-1)*$N$88+4)&gt;80,"",IF(INDEX($P$90:$W$99,MOD(((7-1)*$N$88+4)-1,10)+1,INT((((7-1)*$N$88+4)-1)/10)+1)="","",INDEX($P$90:$W$99,MOD(((7-1)*$N$88+4)-1,10)+1,INT((((7-1)*$N$88+4)-1)/10)+1)))),IF(AND(7=$N$89+1,4&lt;=$O$88),IF(($N$88*$N$89+4)&gt;80,"",IF(INDEX($P$90:$W$99,MOD(($N$88*$N$89+4)-1,10)+1,INT((($N$88*$N$89+4)-1)/10)+1)="","",INDEX($P$90:$W$99,MOD(($N$88*$N$89+4)-1,10)+1,INT((($N$88*$N$89+4)-1)/10)+1))),""))),IF($N$90="","",IF(OR(ISTEXT($N$88),ISTEXT($N$89),ISTEXT($N$90)),"",IF(OR(4&gt;$N$88,7&gt;$N$89,((7-1)*$N$88+4)&gt;$N$90),"",IF(INDEX($P$90:$W$99,MOD(((7-1)*$N$88+4)-1,10)+1,INT((((7-1)*$N$88+4)-1)/10)+1)="","",INDEX($P$90:$W$99,MOD(((7-1)*$N$88+4)-1,10)+1,INT((((7-1)*$N$88+4)-1)/10)+1))))))</f>
        <v/>
      </c>
      <c r="H96" s="539">
        <f>IF($D$88="Flat Oval",IF(OR($N$90="",ISTEXT($N$88),ISTEXT($N$89)),"",IF(7&lt;=$N$89,IF(5&gt;$N$88,"",IF(((7-1)*$N$88+5)&gt;80,"",IF(INDEX($P$90:$W$99,MOD(((7-1)*$N$88+5)-1,10)+1,INT((((7-1)*$N$88+5)-1)/10)+1)="","",INDEX($P$90:$W$99,MOD(((7-1)*$N$88+5)-1,10)+1,INT((((7-1)*$N$88+5)-1)/10)+1)))),IF(AND(7=$N$89+1,5&lt;=$O$88),IF(($N$88*$N$89+5)&gt;80,"",IF(INDEX($P$90:$W$99,MOD(($N$88*$N$89+5)-1,10)+1,INT((($N$88*$N$89+5)-1)/10)+1)="","",INDEX($P$90:$W$99,MOD(($N$88*$N$89+5)-1,10)+1,INT((($N$88*$N$89+5)-1)/10)+1))),""))),IF($N$90="","",IF(OR(ISTEXT($N$88),ISTEXT($N$89),ISTEXT($N$90)),"",IF(OR(5&gt;$N$88,7&gt;$N$89,((7-1)*$N$88+5)&gt;$N$90),"",IF(INDEX($P$90:$W$99,MOD(((7-1)*$N$88+5)-1,10)+1,INT((((7-1)*$N$88+5)-1)/10)+1)="","",INDEX($P$90:$W$99,MOD(((7-1)*$N$88+5)-1,10)+1,INT((((7-1)*$N$88+5)-1)/10)+1))))))</f>
        <v/>
      </c>
      <c r="I96" s="539">
        <f>IF($D$88="Flat Oval",IF(OR($N$90="",ISTEXT($N$88),ISTEXT($N$89)),"",IF(7&lt;=$N$89,IF(6&gt;$N$88,"",IF(((7-1)*$N$88+6)&gt;80,"",IF(INDEX($P$90:$W$99,MOD(((7-1)*$N$88+6)-1,10)+1,INT((((7-1)*$N$88+6)-1)/10)+1)="","",INDEX($P$90:$W$99,MOD(((7-1)*$N$88+6)-1,10)+1,INT((((7-1)*$N$88+6)-1)/10)+1)))),IF(AND(7=$N$89+1,6&lt;=$O$88),IF(($N$88*$N$89+6)&gt;80,"",IF(INDEX($P$90:$W$99,MOD(($N$88*$N$89+6)-1,10)+1,INT((($N$88*$N$89+6)-1)/10)+1)="","",INDEX($P$90:$W$99,MOD(($N$88*$N$89+6)-1,10)+1,INT((($N$88*$N$89+6)-1)/10)+1))),""))),IF($N$90="","",IF(OR(ISTEXT($N$88),ISTEXT($N$89),ISTEXT($N$90)),"",IF(OR(6&gt;$N$88,7&gt;$N$89,((7-1)*$N$88+6)&gt;$N$90),"",IF(INDEX($P$90:$W$99,MOD(((7-1)*$N$88+6)-1,10)+1,INT((((7-1)*$N$88+6)-1)/10)+1)="","",INDEX($P$90:$W$99,MOD(((7-1)*$N$88+6)-1,10)+1,INT((((7-1)*$N$88+6)-1)/10)+1))))))</f>
        <v/>
      </c>
      <c r="J96" s="539">
        <f>IF($D$88="Flat Oval",IF(OR($N$90="",ISTEXT($N$88),ISTEXT($N$89)),"",IF(7&lt;=$N$89,IF(7&gt;$N$88,"",IF(((7-1)*$N$88+7)&gt;80,"",IF(INDEX($P$90:$W$99,MOD(((7-1)*$N$88+7)-1,10)+1,INT((((7-1)*$N$88+7)-1)/10)+1)="","",INDEX($P$90:$W$99,MOD(((7-1)*$N$88+7)-1,10)+1,INT((((7-1)*$N$88+7)-1)/10)+1)))),IF(AND(7=$N$89+1,7&lt;=$O$88),IF(($N$88*$N$89+7)&gt;80,"",IF(INDEX($P$90:$W$99,MOD(($N$88*$N$89+7)-1,10)+1,INT((($N$88*$N$89+7)-1)/10)+1)="","",INDEX($P$90:$W$99,MOD(($N$88*$N$89+7)-1,10)+1,INT((($N$88*$N$89+7)-1)/10)+1))),""))),IF($N$90="","",IF(OR(ISTEXT($N$88),ISTEXT($N$89),ISTEXT($N$90)),"",IF(OR(7&gt;$N$88,7&gt;$N$89,((7-1)*$N$88+7)&gt;$N$90),"",IF(INDEX($P$90:$W$99,MOD(((7-1)*$N$88+7)-1,10)+1,INT((((7-1)*$N$88+7)-1)/10)+1)="","",INDEX($P$90:$W$99,MOD(((7-1)*$N$88+7)-1,10)+1,INT((((7-1)*$N$88+7)-1)/10)+1))))))</f>
        <v/>
      </c>
      <c r="K96" s="539">
        <f>IF($D$88="Flat Oval",IF(OR($N$90="",ISTEXT($N$88),ISTEXT($N$89)),"",IF(7&lt;=$N$89,IF(8&gt;$N$88,"",IF(((7-1)*$N$88+8)&gt;80,"",IF(INDEX($P$90:$W$99,MOD(((7-1)*$N$88+8)-1,10)+1,INT((((7-1)*$N$88+8)-1)/10)+1)="","",INDEX($P$90:$W$99,MOD(((7-1)*$N$88+8)-1,10)+1,INT((((7-1)*$N$88+8)-1)/10)+1)))),IF(AND(7=$N$89+1,8&lt;=$O$88),IF(($N$88*$N$89+8)&gt;80,"",IF(INDEX($P$90:$W$99,MOD(($N$88*$N$89+8)-1,10)+1,INT((($N$88*$N$89+8)-1)/10)+1)="","",INDEX($P$90:$W$99,MOD(($N$88*$N$89+8)-1,10)+1,INT((($N$88*$N$89+8)-1)/10)+1))),""))),IF($N$90="","",IF(OR(ISTEXT($N$88),ISTEXT($N$89),ISTEXT($N$90)),"",IF(OR(8&gt;$N$88,7&gt;$N$89,((7-1)*$N$88+8)&gt;$N$90),"",IF(INDEX($P$90:$W$99,MOD(((7-1)*$N$88+8)-1,10)+1,INT((((7-1)*$N$88+8)-1)/10)+1)="","",INDEX($P$90:$W$99,MOD(((7-1)*$N$88+8)-1,10)+1,INT((((7-1)*$N$88+8)-1)/10)+1))))))</f>
        <v/>
      </c>
      <c r="L96" s="539">
        <f>IF($D$88="Flat Oval",IF(OR($N$90="",ISTEXT($N$88),ISTEXT($N$89)),"",IF(7&lt;=$N$89,IF(9&gt;$N$88,"",IF(((7-1)*$N$88+9)&gt;80,"",IF(INDEX($P$90:$W$99,MOD(((7-1)*$N$88+9)-1,10)+1,INT((((7-1)*$N$88+9)-1)/10)+1)="","",INDEX($P$90:$W$99,MOD(((7-1)*$N$88+9)-1,10)+1,INT((((7-1)*$N$88+9)-1)/10)+1)))),IF(AND(7=$N$89+1,9&lt;=$O$88),IF(($N$88*$N$89+9)&gt;80,"",IF(INDEX($P$90:$W$99,MOD(($N$88*$N$89+9)-1,10)+1,INT((($N$88*$N$89+9)-1)/10)+1)="","",INDEX($P$90:$W$99,MOD(($N$88*$N$89+9)-1,10)+1,INT((($N$88*$N$89+9)-1)/10)+1))),""))),IF($N$90="","",IF(OR(ISTEXT($N$88),ISTEXT($N$89),ISTEXT($N$90)),"",IF(OR(9&gt;$N$88,7&gt;$N$89,((7-1)*$N$88+9)&gt;$N$90),"",IF(INDEX($P$90:$W$99,MOD(((7-1)*$N$88+9)-1,10)+1,INT((((7-1)*$N$88+9)-1)/10)+1)="","",INDEX($P$90:$W$99,MOD(((7-1)*$N$88+9)-1,10)+1,INT((((7-1)*$N$88+9)-1)/10)+1))))))</f>
        <v/>
      </c>
      <c r="M96" s="539">
        <f>IF($D$88="Flat Oval",IF(OR($N$90="",ISTEXT($N$88),ISTEXT($N$89)),"",IF(7&lt;=$N$89,IF(10&gt;$N$88,"",IF(((7-1)*$N$88+10)&gt;80,"",IF(INDEX($P$90:$W$99,MOD(((7-1)*$N$88+10)-1,10)+1,INT((((7-1)*$N$88+10)-1)/10)+1)="","",INDEX($P$90:$W$99,MOD(((7-1)*$N$88+10)-1,10)+1,INT((((7-1)*$N$88+10)-1)/10)+1)))),IF(AND(7=$N$89+1,10&lt;=$O$88),IF(($N$88*$N$89+10)&gt;80,"",IF(INDEX($P$90:$W$99,MOD(($N$88*$N$89+10)-1,10)+1,INT((($N$88*$N$89+10)-1)/10)+1)="","",INDEX($P$90:$W$99,MOD(($N$88*$N$89+10)-1,10)+1,INT((($N$88*$N$89+10)-1)/10)+1))),""))),IF($N$90="","",IF(OR(ISTEXT($N$88),ISTEXT($N$89),ISTEXT($N$90)),"",IF(OR(10&gt;$N$88,7&gt;$N$89,((7-1)*$N$88+10)&gt;$N$90),"",IF(INDEX($P$90:$W$99,MOD(((7-1)*$N$88+10)-1,10)+1,INT((((7-1)*$N$88+10)-1)/10)+1)="","",INDEX($P$90:$W$99,MOD(((7-1)*$N$88+10)-1,10)+1,INT((((7-1)*$N$88+10)-1)/10)+1))))))</f>
        <v/>
      </c>
      <c r="P96" s="540" t="n"/>
      <c r="Q96" s="540" t="n"/>
      <c r="R96" s="540" t="n"/>
      <c r="S96" s="540" t="n"/>
      <c r="T96" s="540" t="n"/>
      <c r="U96" s="540" t="n"/>
      <c r="V96" s="540" t="n"/>
      <c r="W96" s="540" t="n"/>
    </row>
    <row r="97" ht="13.35" customHeight="1" s="162">
      <c r="B97" s="537">
        <f>IF($D$88="Flat Oval",IF(OR($N$89="",ISTEXT($N$89)),"",IF(8&lt;=$N$89,ROUND((8-0.5)*$I$88/$N$89,1),IF(8=$N$89+1,"Ends",""))),IF(OR($D$88="",$G$88=""),"",IF($D$88="Round",IF(8=1,"Axis 1 (0°)",IF(8=2,"Axis 2 (90°)","")),IF(ISTEXT($N$89),"",IF(8&gt;$N$89,"",IF(ISTEXT($I$88),"",ROUND((8-0.5)*$I$88/$N$89,1)))))))</f>
        <v/>
      </c>
      <c r="C97" s="538" t="n"/>
      <c r="D97" s="539">
        <f>IF($D$88="Flat Oval",IF(OR($N$90="",ISTEXT($N$88),ISTEXT($N$89)),"",IF(8&lt;=$N$89,IF(1&gt;$N$88,"",IF(((8-1)*$N$88+1)&gt;80,"",IF(INDEX($P$90:$W$99,MOD(((8-1)*$N$88+1)-1,10)+1,INT((((8-1)*$N$88+1)-1)/10)+1)="","",INDEX($P$90:$W$99,MOD(((8-1)*$N$88+1)-1,10)+1,INT((((8-1)*$N$88+1)-1)/10)+1)))),IF(AND(8=$N$89+1,1&lt;=$O$88),IF(($N$88*$N$89+1)&gt;80,"",IF(INDEX($P$90:$W$99,MOD(($N$88*$N$89+1)-1,10)+1,INT((($N$88*$N$89+1)-1)/10)+1)="","",INDEX($P$90:$W$99,MOD(($N$88*$N$89+1)-1,10)+1,INT((($N$88*$N$89+1)-1)/10)+1))),""))),IF($N$90="","",IF(OR(ISTEXT($N$88),ISTEXT($N$89),ISTEXT($N$90)),"",IF(OR(1&gt;$N$88,8&gt;$N$89,((8-1)*$N$88+1)&gt;$N$90),"",IF(INDEX($P$90:$W$99,MOD(((8-1)*$N$88+1)-1,10)+1,INT((((8-1)*$N$88+1)-1)/10)+1)="","",INDEX($P$90:$W$99,MOD(((8-1)*$N$88+1)-1,10)+1,INT((((8-1)*$N$88+1)-1)/10)+1))))))</f>
        <v/>
      </c>
      <c r="E97" s="539">
        <f>IF($D$88="Flat Oval",IF(OR($N$90="",ISTEXT($N$88),ISTEXT($N$89)),"",IF(8&lt;=$N$89,IF(2&gt;$N$88,"",IF(((8-1)*$N$88+2)&gt;80,"",IF(INDEX($P$90:$W$99,MOD(((8-1)*$N$88+2)-1,10)+1,INT((((8-1)*$N$88+2)-1)/10)+1)="","",INDEX($P$90:$W$99,MOD(((8-1)*$N$88+2)-1,10)+1,INT((((8-1)*$N$88+2)-1)/10)+1)))),IF(AND(8=$N$89+1,2&lt;=$O$88),IF(($N$88*$N$89+2)&gt;80,"",IF(INDEX($P$90:$W$99,MOD(($N$88*$N$89+2)-1,10)+1,INT((($N$88*$N$89+2)-1)/10)+1)="","",INDEX($P$90:$W$99,MOD(($N$88*$N$89+2)-1,10)+1,INT((($N$88*$N$89+2)-1)/10)+1))),""))),IF($N$90="","",IF(OR(ISTEXT($N$88),ISTEXT($N$89),ISTEXT($N$90)),"",IF(OR(2&gt;$N$88,8&gt;$N$89,((8-1)*$N$88+2)&gt;$N$90),"",IF(INDEX($P$90:$W$99,MOD(((8-1)*$N$88+2)-1,10)+1,INT((((8-1)*$N$88+2)-1)/10)+1)="","",INDEX($P$90:$W$99,MOD(((8-1)*$N$88+2)-1,10)+1,INT((((8-1)*$N$88+2)-1)/10)+1))))))</f>
        <v/>
      </c>
      <c r="F97" s="539">
        <f>IF($D$88="Flat Oval",IF(OR($N$90="",ISTEXT($N$88),ISTEXT($N$89)),"",IF(8&lt;=$N$89,IF(3&gt;$N$88,"",IF(((8-1)*$N$88+3)&gt;80,"",IF(INDEX($P$90:$W$99,MOD(((8-1)*$N$88+3)-1,10)+1,INT((((8-1)*$N$88+3)-1)/10)+1)="","",INDEX($P$90:$W$99,MOD(((8-1)*$N$88+3)-1,10)+1,INT((((8-1)*$N$88+3)-1)/10)+1)))),IF(AND(8=$N$89+1,3&lt;=$O$88),IF(($N$88*$N$89+3)&gt;80,"",IF(INDEX($P$90:$W$99,MOD(($N$88*$N$89+3)-1,10)+1,INT((($N$88*$N$89+3)-1)/10)+1)="","",INDEX($P$90:$W$99,MOD(($N$88*$N$89+3)-1,10)+1,INT((($N$88*$N$89+3)-1)/10)+1))),""))),IF($N$90="","",IF(OR(ISTEXT($N$88),ISTEXT($N$89),ISTEXT($N$90)),"",IF(OR(3&gt;$N$88,8&gt;$N$89,((8-1)*$N$88+3)&gt;$N$90),"",IF(INDEX($P$90:$W$99,MOD(((8-1)*$N$88+3)-1,10)+1,INT((((8-1)*$N$88+3)-1)/10)+1)="","",INDEX($P$90:$W$99,MOD(((8-1)*$N$88+3)-1,10)+1,INT((((8-1)*$N$88+3)-1)/10)+1))))))</f>
        <v/>
      </c>
      <c r="G97" s="539">
        <f>IF($D$88="Flat Oval",IF(OR($N$90="",ISTEXT($N$88),ISTEXT($N$89)),"",IF(8&lt;=$N$89,IF(4&gt;$N$88,"",IF(((8-1)*$N$88+4)&gt;80,"",IF(INDEX($P$90:$W$99,MOD(((8-1)*$N$88+4)-1,10)+1,INT((((8-1)*$N$88+4)-1)/10)+1)="","",INDEX($P$90:$W$99,MOD(((8-1)*$N$88+4)-1,10)+1,INT((((8-1)*$N$88+4)-1)/10)+1)))),IF(AND(8=$N$89+1,4&lt;=$O$88),IF(($N$88*$N$89+4)&gt;80,"",IF(INDEX($P$90:$W$99,MOD(($N$88*$N$89+4)-1,10)+1,INT((($N$88*$N$89+4)-1)/10)+1)="","",INDEX($P$90:$W$99,MOD(($N$88*$N$89+4)-1,10)+1,INT((($N$88*$N$89+4)-1)/10)+1))),""))),IF($N$90="","",IF(OR(ISTEXT($N$88),ISTEXT($N$89),ISTEXT($N$90)),"",IF(OR(4&gt;$N$88,8&gt;$N$89,((8-1)*$N$88+4)&gt;$N$90),"",IF(INDEX($P$90:$W$99,MOD(((8-1)*$N$88+4)-1,10)+1,INT((((8-1)*$N$88+4)-1)/10)+1)="","",INDEX($P$90:$W$99,MOD(((8-1)*$N$88+4)-1,10)+1,INT((((8-1)*$N$88+4)-1)/10)+1))))))</f>
        <v/>
      </c>
      <c r="H97" s="539">
        <f>IF($D$88="Flat Oval",IF(OR($N$90="",ISTEXT($N$88),ISTEXT($N$89)),"",IF(8&lt;=$N$89,IF(5&gt;$N$88,"",IF(((8-1)*$N$88+5)&gt;80,"",IF(INDEX($P$90:$W$99,MOD(((8-1)*$N$88+5)-1,10)+1,INT((((8-1)*$N$88+5)-1)/10)+1)="","",INDEX($P$90:$W$99,MOD(((8-1)*$N$88+5)-1,10)+1,INT((((8-1)*$N$88+5)-1)/10)+1)))),IF(AND(8=$N$89+1,5&lt;=$O$88),IF(($N$88*$N$89+5)&gt;80,"",IF(INDEX($P$90:$W$99,MOD(($N$88*$N$89+5)-1,10)+1,INT((($N$88*$N$89+5)-1)/10)+1)="","",INDEX($P$90:$W$99,MOD(($N$88*$N$89+5)-1,10)+1,INT((($N$88*$N$89+5)-1)/10)+1))),""))),IF($N$90="","",IF(OR(ISTEXT($N$88),ISTEXT($N$89),ISTEXT($N$90)),"",IF(OR(5&gt;$N$88,8&gt;$N$89,((8-1)*$N$88+5)&gt;$N$90),"",IF(INDEX($P$90:$W$99,MOD(((8-1)*$N$88+5)-1,10)+1,INT((((8-1)*$N$88+5)-1)/10)+1)="","",INDEX($P$90:$W$99,MOD(((8-1)*$N$88+5)-1,10)+1,INT((((8-1)*$N$88+5)-1)/10)+1))))))</f>
        <v/>
      </c>
      <c r="I97" s="539">
        <f>IF($D$88="Flat Oval",IF(OR($N$90="",ISTEXT($N$88),ISTEXT($N$89)),"",IF(8&lt;=$N$89,IF(6&gt;$N$88,"",IF(((8-1)*$N$88+6)&gt;80,"",IF(INDEX($P$90:$W$99,MOD(((8-1)*$N$88+6)-1,10)+1,INT((((8-1)*$N$88+6)-1)/10)+1)="","",INDEX($P$90:$W$99,MOD(((8-1)*$N$88+6)-1,10)+1,INT((((8-1)*$N$88+6)-1)/10)+1)))),IF(AND(8=$N$89+1,6&lt;=$O$88),IF(($N$88*$N$89+6)&gt;80,"",IF(INDEX($P$90:$W$99,MOD(($N$88*$N$89+6)-1,10)+1,INT((($N$88*$N$89+6)-1)/10)+1)="","",INDEX($P$90:$W$99,MOD(($N$88*$N$89+6)-1,10)+1,INT((($N$88*$N$89+6)-1)/10)+1))),""))),IF($N$90="","",IF(OR(ISTEXT($N$88),ISTEXT($N$89),ISTEXT($N$90)),"",IF(OR(6&gt;$N$88,8&gt;$N$89,((8-1)*$N$88+6)&gt;$N$90),"",IF(INDEX($P$90:$W$99,MOD(((8-1)*$N$88+6)-1,10)+1,INT((((8-1)*$N$88+6)-1)/10)+1)="","",INDEX($P$90:$W$99,MOD(((8-1)*$N$88+6)-1,10)+1,INT((((8-1)*$N$88+6)-1)/10)+1))))))</f>
        <v/>
      </c>
      <c r="J97" s="539">
        <f>IF($D$88="Flat Oval",IF(OR($N$90="",ISTEXT($N$88),ISTEXT($N$89)),"",IF(8&lt;=$N$89,IF(7&gt;$N$88,"",IF(((8-1)*$N$88+7)&gt;80,"",IF(INDEX($P$90:$W$99,MOD(((8-1)*$N$88+7)-1,10)+1,INT((((8-1)*$N$88+7)-1)/10)+1)="","",INDEX($P$90:$W$99,MOD(((8-1)*$N$88+7)-1,10)+1,INT((((8-1)*$N$88+7)-1)/10)+1)))),IF(AND(8=$N$89+1,7&lt;=$O$88),IF(($N$88*$N$89+7)&gt;80,"",IF(INDEX($P$90:$W$99,MOD(($N$88*$N$89+7)-1,10)+1,INT((($N$88*$N$89+7)-1)/10)+1)="","",INDEX($P$90:$W$99,MOD(($N$88*$N$89+7)-1,10)+1,INT((($N$88*$N$89+7)-1)/10)+1))),""))),IF($N$90="","",IF(OR(ISTEXT($N$88),ISTEXT($N$89),ISTEXT($N$90)),"",IF(OR(7&gt;$N$88,8&gt;$N$89,((8-1)*$N$88+7)&gt;$N$90),"",IF(INDEX($P$90:$W$99,MOD(((8-1)*$N$88+7)-1,10)+1,INT((((8-1)*$N$88+7)-1)/10)+1)="","",INDEX($P$90:$W$99,MOD(((8-1)*$N$88+7)-1,10)+1,INT((((8-1)*$N$88+7)-1)/10)+1))))))</f>
        <v/>
      </c>
      <c r="K97" s="539">
        <f>IF($D$88="Flat Oval",IF(OR($N$90="",ISTEXT($N$88),ISTEXT($N$89)),"",IF(8&lt;=$N$89,IF(8&gt;$N$88,"",IF(((8-1)*$N$88+8)&gt;80,"",IF(INDEX($P$90:$W$99,MOD(((8-1)*$N$88+8)-1,10)+1,INT((((8-1)*$N$88+8)-1)/10)+1)="","",INDEX($P$90:$W$99,MOD(((8-1)*$N$88+8)-1,10)+1,INT((((8-1)*$N$88+8)-1)/10)+1)))),IF(AND(8=$N$89+1,8&lt;=$O$88),IF(($N$88*$N$89+8)&gt;80,"",IF(INDEX($P$90:$W$99,MOD(($N$88*$N$89+8)-1,10)+1,INT((($N$88*$N$89+8)-1)/10)+1)="","",INDEX($P$90:$W$99,MOD(($N$88*$N$89+8)-1,10)+1,INT((($N$88*$N$89+8)-1)/10)+1))),""))),IF($N$90="","",IF(OR(ISTEXT($N$88),ISTEXT($N$89),ISTEXT($N$90)),"",IF(OR(8&gt;$N$88,8&gt;$N$89,((8-1)*$N$88+8)&gt;$N$90),"",IF(INDEX($P$90:$W$99,MOD(((8-1)*$N$88+8)-1,10)+1,INT((((8-1)*$N$88+8)-1)/10)+1)="","",INDEX($P$90:$W$99,MOD(((8-1)*$N$88+8)-1,10)+1,INT((((8-1)*$N$88+8)-1)/10)+1))))))</f>
        <v/>
      </c>
      <c r="L97" s="539">
        <f>IF($D$88="Flat Oval",IF(OR($N$90="",ISTEXT($N$88),ISTEXT($N$89)),"",IF(8&lt;=$N$89,IF(9&gt;$N$88,"",IF(((8-1)*$N$88+9)&gt;80,"",IF(INDEX($P$90:$W$99,MOD(((8-1)*$N$88+9)-1,10)+1,INT((((8-1)*$N$88+9)-1)/10)+1)="","",INDEX($P$90:$W$99,MOD(((8-1)*$N$88+9)-1,10)+1,INT((((8-1)*$N$88+9)-1)/10)+1)))),IF(AND(8=$N$89+1,9&lt;=$O$88),IF(($N$88*$N$89+9)&gt;80,"",IF(INDEX($P$90:$W$99,MOD(($N$88*$N$89+9)-1,10)+1,INT((($N$88*$N$89+9)-1)/10)+1)="","",INDEX($P$90:$W$99,MOD(($N$88*$N$89+9)-1,10)+1,INT((($N$88*$N$89+9)-1)/10)+1))),""))),IF($N$90="","",IF(OR(ISTEXT($N$88),ISTEXT($N$89),ISTEXT($N$90)),"",IF(OR(9&gt;$N$88,8&gt;$N$89,((8-1)*$N$88+9)&gt;$N$90),"",IF(INDEX($P$90:$W$99,MOD(((8-1)*$N$88+9)-1,10)+1,INT((((8-1)*$N$88+9)-1)/10)+1)="","",INDEX($P$90:$W$99,MOD(((8-1)*$N$88+9)-1,10)+1,INT((((8-1)*$N$88+9)-1)/10)+1))))))</f>
        <v/>
      </c>
      <c r="M97" s="539">
        <f>IF($D$88="Flat Oval",IF(OR($N$90="",ISTEXT($N$88),ISTEXT($N$89)),"",IF(8&lt;=$N$89,IF(10&gt;$N$88,"",IF(((8-1)*$N$88+10)&gt;80,"",IF(INDEX($P$90:$W$99,MOD(((8-1)*$N$88+10)-1,10)+1,INT((((8-1)*$N$88+10)-1)/10)+1)="","",INDEX($P$90:$W$99,MOD(((8-1)*$N$88+10)-1,10)+1,INT((((8-1)*$N$88+10)-1)/10)+1)))),IF(AND(8=$N$89+1,10&lt;=$O$88),IF(($N$88*$N$89+10)&gt;80,"",IF(INDEX($P$90:$W$99,MOD(($N$88*$N$89+10)-1,10)+1,INT((($N$88*$N$89+10)-1)/10)+1)="","",INDEX($P$90:$W$99,MOD(($N$88*$N$89+10)-1,10)+1,INT((($N$88*$N$89+10)-1)/10)+1))),""))),IF($N$90="","",IF(OR(ISTEXT($N$88),ISTEXT($N$89),ISTEXT($N$90)),"",IF(OR(10&gt;$N$88,8&gt;$N$89,((8-1)*$N$88+10)&gt;$N$90),"",IF(INDEX($P$90:$W$99,MOD(((8-1)*$N$88+10)-1,10)+1,INT((((8-1)*$N$88+10)-1)/10)+1)="","",INDEX($P$90:$W$99,MOD(((8-1)*$N$88+10)-1,10)+1,INT((((8-1)*$N$88+10)-1)/10)+1))))))</f>
        <v/>
      </c>
      <c r="P97" s="540" t="n"/>
      <c r="Q97" s="540" t="n"/>
      <c r="R97" s="540" t="n"/>
      <c r="S97" s="540" t="n"/>
      <c r="T97" s="540" t="n"/>
      <c r="U97" s="540" t="n"/>
      <c r="V97" s="540" t="n"/>
      <c r="W97" s="540" t="n"/>
    </row>
    <row r="98" ht="13.35" customHeight="1" s="162">
      <c r="P98" s="540" t="n"/>
      <c r="Q98" s="540" t="n"/>
      <c r="R98" s="540" t="n"/>
      <c r="S98" s="540" t="n"/>
      <c r="T98" s="540" t="n"/>
      <c r="U98" s="540" t="n"/>
      <c r="V98" s="540" t="n"/>
      <c r="W98" s="540" t="n"/>
    </row>
    <row r="99" ht="13.35" customHeight="1" s="162">
      <c r="B99" s="188" t="inlineStr">
        <is>
          <t>Remarks</t>
        </is>
      </c>
      <c r="C99" s="173" t="n"/>
      <c r="D99" s="154" t="n"/>
      <c r="E99" s="174" t="n"/>
      <c r="F99" s="174" t="n"/>
      <c r="G99" s="174" t="n"/>
      <c r="H99" s="174" t="n"/>
      <c r="I99" s="174" t="n"/>
      <c r="J99" s="174" t="n"/>
      <c r="K99" s="174" t="n"/>
      <c r="L99" s="174" t="n"/>
      <c r="M99" s="173" t="n"/>
      <c r="P99" s="540" t="n"/>
      <c r="Q99" s="540" t="n"/>
      <c r="R99" s="540" t="n"/>
      <c r="S99" s="540" t="n"/>
      <c r="T99" s="540" t="n"/>
      <c r="U99" s="540" t="n"/>
      <c r="V99" s="540" t="n"/>
      <c r="W99" s="540" t="n"/>
    </row>
    <row r="100" ht="13.35" customHeight="1" s="162">
      <c r="B100" s="154" t="n"/>
      <c r="C100" s="174" t="n"/>
      <c r="D100" s="174" t="n"/>
      <c r="E100" s="174" t="n"/>
      <c r="F100" s="174" t="n"/>
      <c r="G100" s="174" t="n"/>
      <c r="H100" s="174" t="n"/>
      <c r="I100" s="174" t="n"/>
      <c r="J100" s="174" t="n"/>
      <c r="K100" s="174" t="n"/>
      <c r="L100" s="174" t="n"/>
      <c r="M100" s="173" t="n"/>
    </row>
    <row r="101" ht="13.35" customHeight="1" s="162">
      <c r="B101" s="154" t="n"/>
      <c r="C101" s="174" t="n"/>
      <c r="D101" s="174" t="n"/>
      <c r="E101" s="174" t="n"/>
      <c r="F101" s="174" t="n"/>
      <c r="G101" s="174" t="n"/>
      <c r="H101" s="174" t="n"/>
      <c r="I101" s="174" t="n"/>
      <c r="J101" s="174" t="n"/>
      <c r="K101" s="174" t="n"/>
      <c r="L101" s="174" t="n"/>
      <c r="M101" s="173" t="n"/>
    </row>
    <row r="103" ht="13.35" customHeight="1" s="162">
      <c r="B103" s="188" t="inlineStr">
        <is>
          <t>Airflow Traverse Measurement</t>
        </is>
      </c>
      <c r="C103" s="174" t="n"/>
      <c r="D103" s="174" t="n"/>
      <c r="E103" s="174" t="n"/>
      <c r="F103" s="174" t="n"/>
      <c r="G103" s="174" t="n"/>
      <c r="H103" s="173" t="n"/>
      <c r="I103" s="194" t="inlineStr">
        <is>
          <t>Design CFM</t>
        </is>
      </c>
      <c r="J103" s="188" t="inlineStr">
        <is>
          <t>Initial</t>
        </is>
      </c>
      <c r="K103" s="173" t="n"/>
      <c r="L103" s="188" t="inlineStr">
        <is>
          <t>Final</t>
        </is>
      </c>
      <c r="M103" s="173" t="n"/>
    </row>
    <row r="104" ht="13.35" customHeight="1" s="162">
      <c r="B104" s="153" t="inlineStr">
        <is>
          <t xml:space="preserve">Point </t>
        </is>
      </c>
      <c r="C104" s="188" t="inlineStr">
        <is>
          <t>Area Served</t>
        </is>
      </c>
      <c r="D104" s="174" t="n"/>
      <c r="E104" s="173" t="n"/>
      <c r="F104" s="188" t="inlineStr">
        <is>
          <t>Size</t>
        </is>
      </c>
      <c r="G104" s="173" t="n"/>
      <c r="H104" s="188" t="inlineStr">
        <is>
          <t>Ak</t>
        </is>
      </c>
      <c r="I104" s="440" t="n"/>
      <c r="J104" s="188" t="inlineStr">
        <is>
          <t>VEL</t>
        </is>
      </c>
      <c r="K104" s="188" t="inlineStr">
        <is>
          <t>CFM</t>
        </is>
      </c>
      <c r="L104" s="188" t="inlineStr">
        <is>
          <t>VEL</t>
        </is>
      </c>
      <c r="M104" s="188" t="inlineStr">
        <is>
          <t>CFM</t>
        </is>
      </c>
    </row>
    <row r="105" ht="13.35" customHeight="1" s="162">
      <c r="B105" s="31" t="inlineStr">
        <is>
          <t>T-7</t>
        </is>
      </c>
      <c r="C105" s="307" t="n"/>
      <c r="D105" s="174" t="n"/>
      <c r="E105" s="173" t="n"/>
      <c r="F105" s="307">
        <f>IF($D$107="Flat Oval",IF(OR($G$107="",$I$107=""),"",$G$107&amp;""" x "&amp;$I$107&amp;""" oval"),IF($G$107="","",IF($D$107="Round",$G$107&amp;""" dia",$G$107&amp;""" x "&amp;$I$107&amp;"""")))</f>
        <v/>
      </c>
      <c r="G105" s="173" t="n"/>
      <c r="H105" s="525">
        <f>IF($D$107="Flat Oval",IF(OR($G$107="",$I$107=""),"",IF(OR(ISTEXT($G$107),ISTEXT($I$107)),"",ROUND(((($G$107-2*N($K$107))-($I$107-2*N($K$107)))*($I$107-2*N($K$107))+PI()*(($I$107-2*N($K$107))/2)^2)/144,3))),IF(OR($D$107="",$G$107=""),"",IF($D$107="Round",IF(ISTEXT($G$107),"",ROUND(PI()*(($G$107-2*N($K$107))/2)^2/144,3)),IF($I$107="","",IF(OR(ISTEXT($G$107),ISTEXT($I$107)),"",ROUND(($G$107-2*N($K$107))*($I$107-2*N($K$107))/144,3))))))</f>
        <v/>
      </c>
      <c r="I105" s="189" t="n"/>
      <c r="J105" s="189" t="n"/>
      <c r="K105" s="189">
        <f>IF(N(J105)*N(H105)=0,"",ROUND(N(J105)*N(H105),0))</f>
        <v/>
      </c>
      <c r="L105" s="189">
        <f>IF($D$107="Flat Oval",IF(OR($O$108="",$O$109="",N($O$110)+N($O$111)=0),"",ROUND(($O$108*$O$110+$O$109*$O$111)/($O$110+$O$111),0)),IF(COUNT(D109:M116)=0,"",ROUND(AVERAGE(D109:M116),0)))</f>
        <v/>
      </c>
      <c r="M105" s="189">
        <f>IF(N(L105)*N(H105)=0,"",ROUND(N(L105)*N(H105),0))</f>
        <v/>
      </c>
    </row>
    <row r="106" ht="13.35" customHeight="1" s="162">
      <c r="B106" s="188" t="inlineStr">
        <is>
          <t>Instrument</t>
        </is>
      </c>
      <c r="C106" s="173" t="n"/>
      <c r="D106" s="196" t="n"/>
      <c r="E106" s="174" t="n"/>
      <c r="F106" s="174" t="n"/>
      <c r="G106" s="173" t="n"/>
      <c r="H106" s="188" t="inlineStr">
        <is>
          <t>Duct Static Pressure</t>
        </is>
      </c>
      <c r="I106" s="174" t="n"/>
      <c r="J106" s="173" t="n"/>
      <c r="K106" s="53" t="n"/>
      <c r="L106" s="188" t="inlineStr">
        <is>
          <t>Temp</t>
        </is>
      </c>
      <c r="M106" s="52" t="n"/>
      <c r="N106" s="51" t="n"/>
    </row>
    <row r="107" ht="13.35" customHeight="1" s="162">
      <c r="B107" s="526" t="inlineStr">
        <is>
          <t>Duct shape:</t>
        </is>
      </c>
      <c r="C107" s="173" t="n"/>
      <c r="D107" s="527" t="n"/>
      <c r="E107" s="173" t="n"/>
      <c r="F107" s="528" t="inlineStr">
        <is>
          <t>W / Dia (in)</t>
        </is>
      </c>
      <c r="G107" s="529" t="n"/>
      <c r="H107" s="526" t="inlineStr">
        <is>
          <t>H (in)</t>
        </is>
      </c>
      <c r="I107" s="530" t="n"/>
      <c r="J107" s="531" t="inlineStr">
        <is>
          <t>Liner (in)</t>
        </is>
      </c>
      <c r="K107" s="532" t="n"/>
      <c r="L107" s="526" t="inlineStr">
        <is>
          <t>Points</t>
        </is>
      </c>
      <c r="M107" s="533">
        <f>IF($D$107="Flat Oval",IF($N$109="","",$N$107&amp;"x"&amp;$N$108&amp;"+"&amp;$O$107&amp;" ends"),IF($N$107="","",IF($D$107="Round",$N$107&amp;" x 2 axes",IF($N$108="","",$N$107&amp;" x "&amp;$N$108))))</f>
        <v/>
      </c>
      <c r="N107" s="534">
        <f>IF($D$107="Flat Oval",IF(OR($G$107="",$I$107=""),"",IF(OR(ISTEXT($G$107),ISTEXT($I$107)),"",IF($G$107-$I$107&lt;12,2,MIN(10,MAX(3,ROUNDUP(($G$107-$I$107)/6,0)))))),IF(OR($D$107="",$G$107=""),"",IF($D$107="Round",IF(ISTEXT($G$107),"",IF($G$107&lt;=9,6,IF($G$107&lt;=12,8,10))),IF(ISTEXT($G$107),"",IF($G$107&lt;12,2,MIN(10,MAX(3,ROUNDUP($G$107/6,0))))))))</f>
        <v/>
      </c>
      <c r="O107">
        <f>IF(AND($D$107="Flat Oval",NOT(OR($G$107="",$I$107="")),NOT(OR(ISTEXT($G$107),ISTEXT($I$107)))),IF($I$107&lt;=9,6,IF($I$107&lt;=12,8,10)),"")</f>
        <v/>
      </c>
      <c r="P107" s="473" t="inlineStr">
        <is>
          <t>Quick entry – type readings in order (row by row of the grid), down this column then the next:</t>
        </is>
      </c>
    </row>
    <row r="108" ht="13.35" customHeight="1" s="162">
      <c r="B108" s="535" t="inlineStr">
        <is>
          <t>Depth↓ Pos→ (in)</t>
        </is>
      </c>
      <c r="C108" s="414" t="n"/>
      <c r="D108" s="535">
        <f>IF($D$107="Flat Oval",IF(OR($N$107="",ISTEXT($N$107),1&gt;$N$107),"",ROUND((1-0.5)*($G$107-$I$107)/$N$107,1)),IF(ISTEXT($N$107),"",IF(OR($D$107="",$G$107="",1&gt;$N$107),"",IF($D$107="Round",IF(ISTEXT($G$107),"",ROUND(IF(1&lt;=$N$107/2,$G$107/2*(1-SQRT(($N$107-2*1+1)/$N$107)),$G$107-$G$107/2*(1-SQRT(($N$107-2*($N$107-1+1)+1)/$N$107))),1)),IF(ISTEXT($G$107),"",ROUND((1-0.5)*$G$107/$N$107,1))))))</f>
        <v/>
      </c>
      <c r="E108" s="535">
        <f>IF($D$107="Flat Oval",IF(OR($N$107="",ISTEXT($N$107),2&gt;$N$107),"",ROUND((2-0.5)*($G$107-$I$107)/$N$107,1)),IF(ISTEXT($N$107),"",IF(OR($D$107="",$G$107="",2&gt;$N$107),"",IF($D$107="Round",IF(ISTEXT($G$107),"",ROUND(IF(2&lt;=$N$107/2,$G$107/2*(1-SQRT(($N$107-2*2+1)/$N$107)),$G$107-$G$107/2*(1-SQRT(($N$107-2*($N$107-2+1)+1)/$N$107))),1)),IF(ISTEXT($G$107),"",ROUND((2-0.5)*$G$107/$N$107,1))))))</f>
        <v/>
      </c>
      <c r="F108" s="535">
        <f>IF($D$107="Flat Oval",IF(OR($N$107="",ISTEXT($N$107),3&gt;$N$107),"",ROUND((3-0.5)*($G$107-$I$107)/$N$107,1)),IF(ISTEXT($N$107),"",IF(OR($D$107="",$G$107="",3&gt;$N$107),"",IF($D$107="Round",IF(ISTEXT($G$107),"",ROUND(IF(3&lt;=$N$107/2,$G$107/2*(1-SQRT(($N$107-2*3+1)/$N$107)),$G$107-$G$107/2*(1-SQRT(($N$107-2*($N$107-3+1)+1)/$N$107))),1)),IF(ISTEXT($G$107),"",ROUND((3-0.5)*$G$107/$N$107,1))))))</f>
        <v/>
      </c>
      <c r="G108" s="535">
        <f>IF($D$107="Flat Oval",IF(OR($N$107="",ISTEXT($N$107),4&gt;$N$107),"",ROUND((4-0.5)*($G$107-$I$107)/$N$107,1)),IF(ISTEXT($N$107),"",IF(OR($D$107="",$G$107="",4&gt;$N$107),"",IF($D$107="Round",IF(ISTEXT($G$107),"",ROUND(IF(4&lt;=$N$107/2,$G$107/2*(1-SQRT(($N$107-2*4+1)/$N$107)),$G$107-$G$107/2*(1-SQRT(($N$107-2*($N$107-4+1)+1)/$N$107))),1)),IF(ISTEXT($G$107),"",ROUND((4-0.5)*$G$107/$N$107,1))))))</f>
        <v/>
      </c>
      <c r="H108" s="535">
        <f>IF($D$107="Flat Oval",IF(OR($N$107="",ISTEXT($N$107),5&gt;$N$107),"",ROUND((5-0.5)*($G$107-$I$107)/$N$107,1)),IF(ISTEXT($N$107),"",IF(OR($D$107="",$G$107="",5&gt;$N$107),"",IF($D$107="Round",IF(ISTEXT($G$107),"",ROUND(IF(5&lt;=$N$107/2,$G$107/2*(1-SQRT(($N$107-2*5+1)/$N$107)),$G$107-$G$107/2*(1-SQRT(($N$107-2*($N$107-5+1)+1)/$N$107))),1)),IF(ISTEXT($G$107),"",ROUND((5-0.5)*$G$107/$N$107,1))))))</f>
        <v/>
      </c>
      <c r="I108" s="535">
        <f>IF($D$107="Flat Oval",IF(OR($N$107="",ISTEXT($N$107),6&gt;$N$107),"",ROUND((6-0.5)*($G$107-$I$107)/$N$107,1)),IF(ISTEXT($N$107),"",IF(OR($D$107="",$G$107="",6&gt;$N$107),"",IF($D$107="Round",IF(ISTEXT($G$107),"",ROUND(IF(6&lt;=$N$107/2,$G$107/2*(1-SQRT(($N$107-2*6+1)/$N$107)),$G$107-$G$107/2*(1-SQRT(($N$107-2*($N$107-6+1)+1)/$N$107))),1)),IF(ISTEXT($G$107),"",ROUND((6-0.5)*$G$107/$N$107,1))))))</f>
        <v/>
      </c>
      <c r="J108" s="535">
        <f>IF($D$107="Flat Oval",IF(OR($N$107="",ISTEXT($N$107),7&gt;$N$107),"",ROUND((7-0.5)*($G$107-$I$107)/$N$107,1)),IF(ISTEXT($N$107),"",IF(OR($D$107="",$G$107="",7&gt;$N$107),"",IF($D$107="Round",IF(ISTEXT($G$107),"",ROUND(IF(7&lt;=$N$107/2,$G$107/2*(1-SQRT(($N$107-2*7+1)/$N$107)),$G$107-$G$107/2*(1-SQRT(($N$107-2*($N$107-7+1)+1)/$N$107))),1)),IF(ISTEXT($G$107),"",ROUND((7-0.5)*$G$107/$N$107,1))))))</f>
        <v/>
      </c>
      <c r="K108" s="535">
        <f>IF($D$107="Flat Oval",IF(OR($N$107="",ISTEXT($N$107),8&gt;$N$107),"",ROUND((8-0.5)*($G$107-$I$107)/$N$107,1)),IF(ISTEXT($N$107),"",IF(OR($D$107="",$G$107="",8&gt;$N$107),"",IF($D$107="Round",IF(ISTEXT($G$107),"",ROUND(IF(8&lt;=$N$107/2,$G$107/2*(1-SQRT(($N$107-2*8+1)/$N$107)),$G$107-$G$107/2*(1-SQRT(($N$107-2*($N$107-8+1)+1)/$N$107))),1)),IF(ISTEXT($G$107),"",ROUND((8-0.5)*$G$107/$N$107,1))))))</f>
        <v/>
      </c>
      <c r="L108" s="535">
        <f>IF($D$107="Flat Oval",IF(OR($N$107="",ISTEXT($N$107),9&gt;$N$107),"",ROUND((9-0.5)*($G$107-$I$107)/$N$107,1)),IF(ISTEXT($N$107),"",IF(OR($D$107="",$G$107="",9&gt;$N$107),"",IF($D$107="Round",IF(ISTEXT($G$107),"",ROUND(IF(9&lt;=$N$107/2,$G$107/2*(1-SQRT(($N$107-2*9+1)/$N$107)),$G$107-$G$107/2*(1-SQRT(($N$107-2*($N$107-9+1)+1)/$N$107))),1)),IF(ISTEXT($G$107),"",ROUND((9-0.5)*$G$107/$N$107,1))))))</f>
        <v/>
      </c>
      <c r="M108" s="535">
        <f>IF($D$107="Flat Oval",IF(OR($N$107="",ISTEXT($N$107),10&gt;$N$107),"",ROUND((10-0.5)*($G$107-$I$107)/$N$107,1)),IF(ISTEXT($N$107),"",IF(OR($D$107="",$G$107="",10&gt;$N$107),"",IF($D$107="Round",IF(ISTEXT($G$107),"",ROUND(IF(10&lt;=$N$107/2,$G$107/2*(1-SQRT(($N$107-2*10+1)/$N$107)),$G$107-$G$107/2*(1-SQRT(($N$107-2*($N$107-10+1)+1)/$N$107))),1)),IF(ISTEXT($G$107),"",ROUND((10-0.5)*$G$107/$N$107,1))))))</f>
        <v/>
      </c>
      <c r="N108" s="534">
        <f>IF($D$107="Flat Oval",IF(OR($G$107="",$I$107=""),"",IF(OR(ISTEXT($G$107),ISTEXT($I$107)),"",IF($I$107&lt;12,2,MIN(7,MAX(3,ROUNDUP($I$107/6,0)))))),IF(OR($D$107="",$G$107=""),"",IF($D$107="Round",2,IF($I$107="","",IF(ISTEXT($I$107),"",IF($I$107&lt;12,2,MIN(8,MAX(3,ROUNDUP($I$107/6,0)))))))))</f>
        <v/>
      </c>
      <c r="O108">
        <f>IF(OR(NOT($D$107="Flat Oval"),N($N$109)=0),"",IF(COUNT(D109:INDEX(M109:M116,$N$108))=0,"",AVERAGE(D109:INDEX(M109:M116,$N$108))))</f>
        <v/>
      </c>
      <c r="P108" s="536" t="inlineStr">
        <is>
          <t>1–10</t>
        </is>
      </c>
      <c r="Q108" s="536" t="inlineStr">
        <is>
          <t>11–20</t>
        </is>
      </c>
      <c r="R108" s="536" t="inlineStr">
        <is>
          <t>21–30</t>
        </is>
      </c>
      <c r="S108" s="536" t="inlineStr">
        <is>
          <t>31–40</t>
        </is>
      </c>
      <c r="T108" s="536" t="inlineStr">
        <is>
          <t>41–50</t>
        </is>
      </c>
      <c r="U108" s="536" t="inlineStr">
        <is>
          <t>51–60</t>
        </is>
      </c>
      <c r="V108" s="536" t="inlineStr">
        <is>
          <t>61–70</t>
        </is>
      </c>
      <c r="W108" s="536" t="inlineStr">
        <is>
          <t>71–80</t>
        </is>
      </c>
    </row>
    <row r="109" ht="13.35" customHeight="1" s="162">
      <c r="B109" s="537">
        <f>IF($D$107="Flat Oval",IF(OR($N$108="",ISTEXT($N$108)),"",IF(1&lt;=$N$108,ROUND((1-0.5)*$I$107/$N$108,1),IF(1=$N$108+1,"Ends",""))),IF(OR($D$107="",$G$107=""),"",IF($D$107="Round",IF(1=1,"Axis 1 (0°)",IF(1=2,"Axis 2 (90°)","")),IF(ISTEXT($N$108),"",IF(1&gt;$N$108,"",IF(ISTEXT($I$107),"",ROUND((1-0.5)*$I$107/$N$108,1)))))))</f>
        <v/>
      </c>
      <c r="C109" s="538" t="n"/>
      <c r="D109" s="539">
        <f>IF($D$107="Flat Oval",IF(OR($N$109="",ISTEXT($N$107),ISTEXT($N$108)),"",IF(1&lt;=$N$108,IF(1&gt;$N$107,"",IF(((1-1)*$N$107+1)&gt;80,"",IF(INDEX($P$109:$W$118,MOD(((1-1)*$N$107+1)-1,10)+1,INT((((1-1)*$N$107+1)-1)/10)+1)="","",INDEX($P$109:$W$118,MOD(((1-1)*$N$107+1)-1,10)+1,INT((((1-1)*$N$107+1)-1)/10)+1)))),IF(AND(1=$N$108+1,1&lt;=$O$107),IF(($N$107*$N$108+1)&gt;80,"",IF(INDEX($P$109:$W$118,MOD(($N$107*$N$108+1)-1,10)+1,INT((($N$107*$N$108+1)-1)/10)+1)="","",INDEX($P$109:$W$118,MOD(($N$107*$N$108+1)-1,10)+1,INT((($N$107*$N$108+1)-1)/10)+1))),""))),IF($N$109="","",IF(OR(ISTEXT($N$107),ISTEXT($N$108),ISTEXT($N$109)),"",IF(OR(1&gt;$N$107,1&gt;$N$108,((1-1)*$N$107+1)&gt;$N$109),"",IF(INDEX($P$109:$W$118,MOD(((1-1)*$N$107+1)-1,10)+1,INT((((1-1)*$N$107+1)-1)/10)+1)="","",INDEX($P$109:$W$118,MOD(((1-1)*$N$107+1)-1,10)+1,INT((((1-1)*$N$107+1)-1)/10)+1))))))</f>
        <v/>
      </c>
      <c r="E109" s="539">
        <f>IF($D$107="Flat Oval",IF(OR($N$109="",ISTEXT($N$107),ISTEXT($N$108)),"",IF(1&lt;=$N$108,IF(2&gt;$N$107,"",IF(((1-1)*$N$107+2)&gt;80,"",IF(INDEX($P$109:$W$118,MOD(((1-1)*$N$107+2)-1,10)+1,INT((((1-1)*$N$107+2)-1)/10)+1)="","",INDEX($P$109:$W$118,MOD(((1-1)*$N$107+2)-1,10)+1,INT((((1-1)*$N$107+2)-1)/10)+1)))),IF(AND(1=$N$108+1,2&lt;=$O$107),IF(($N$107*$N$108+2)&gt;80,"",IF(INDEX($P$109:$W$118,MOD(($N$107*$N$108+2)-1,10)+1,INT((($N$107*$N$108+2)-1)/10)+1)="","",INDEX($P$109:$W$118,MOD(($N$107*$N$108+2)-1,10)+1,INT((($N$107*$N$108+2)-1)/10)+1))),""))),IF($N$109="","",IF(OR(ISTEXT($N$107),ISTEXT($N$108),ISTEXT($N$109)),"",IF(OR(2&gt;$N$107,1&gt;$N$108,((1-1)*$N$107+2)&gt;$N$109),"",IF(INDEX($P$109:$W$118,MOD(((1-1)*$N$107+2)-1,10)+1,INT((((1-1)*$N$107+2)-1)/10)+1)="","",INDEX($P$109:$W$118,MOD(((1-1)*$N$107+2)-1,10)+1,INT((((1-1)*$N$107+2)-1)/10)+1))))))</f>
        <v/>
      </c>
      <c r="F109" s="539">
        <f>IF($D$107="Flat Oval",IF(OR($N$109="",ISTEXT($N$107),ISTEXT($N$108)),"",IF(1&lt;=$N$108,IF(3&gt;$N$107,"",IF(((1-1)*$N$107+3)&gt;80,"",IF(INDEX($P$109:$W$118,MOD(((1-1)*$N$107+3)-1,10)+1,INT((((1-1)*$N$107+3)-1)/10)+1)="","",INDEX($P$109:$W$118,MOD(((1-1)*$N$107+3)-1,10)+1,INT((((1-1)*$N$107+3)-1)/10)+1)))),IF(AND(1=$N$108+1,3&lt;=$O$107),IF(($N$107*$N$108+3)&gt;80,"",IF(INDEX($P$109:$W$118,MOD(($N$107*$N$108+3)-1,10)+1,INT((($N$107*$N$108+3)-1)/10)+1)="","",INDEX($P$109:$W$118,MOD(($N$107*$N$108+3)-1,10)+1,INT((($N$107*$N$108+3)-1)/10)+1))),""))),IF($N$109="","",IF(OR(ISTEXT($N$107),ISTEXT($N$108),ISTEXT($N$109)),"",IF(OR(3&gt;$N$107,1&gt;$N$108,((1-1)*$N$107+3)&gt;$N$109),"",IF(INDEX($P$109:$W$118,MOD(((1-1)*$N$107+3)-1,10)+1,INT((((1-1)*$N$107+3)-1)/10)+1)="","",INDEX($P$109:$W$118,MOD(((1-1)*$N$107+3)-1,10)+1,INT((((1-1)*$N$107+3)-1)/10)+1))))))</f>
        <v/>
      </c>
      <c r="G109" s="539">
        <f>IF($D$107="Flat Oval",IF(OR($N$109="",ISTEXT($N$107),ISTEXT($N$108)),"",IF(1&lt;=$N$108,IF(4&gt;$N$107,"",IF(((1-1)*$N$107+4)&gt;80,"",IF(INDEX($P$109:$W$118,MOD(((1-1)*$N$107+4)-1,10)+1,INT((((1-1)*$N$107+4)-1)/10)+1)="","",INDEX($P$109:$W$118,MOD(((1-1)*$N$107+4)-1,10)+1,INT((((1-1)*$N$107+4)-1)/10)+1)))),IF(AND(1=$N$108+1,4&lt;=$O$107),IF(($N$107*$N$108+4)&gt;80,"",IF(INDEX($P$109:$W$118,MOD(($N$107*$N$108+4)-1,10)+1,INT((($N$107*$N$108+4)-1)/10)+1)="","",INDEX($P$109:$W$118,MOD(($N$107*$N$108+4)-1,10)+1,INT((($N$107*$N$108+4)-1)/10)+1))),""))),IF($N$109="","",IF(OR(ISTEXT($N$107),ISTEXT($N$108),ISTEXT($N$109)),"",IF(OR(4&gt;$N$107,1&gt;$N$108,((1-1)*$N$107+4)&gt;$N$109),"",IF(INDEX($P$109:$W$118,MOD(((1-1)*$N$107+4)-1,10)+1,INT((((1-1)*$N$107+4)-1)/10)+1)="","",INDEX($P$109:$W$118,MOD(((1-1)*$N$107+4)-1,10)+1,INT((((1-1)*$N$107+4)-1)/10)+1))))))</f>
        <v/>
      </c>
      <c r="H109" s="539">
        <f>IF($D$107="Flat Oval",IF(OR($N$109="",ISTEXT($N$107),ISTEXT($N$108)),"",IF(1&lt;=$N$108,IF(5&gt;$N$107,"",IF(((1-1)*$N$107+5)&gt;80,"",IF(INDEX($P$109:$W$118,MOD(((1-1)*$N$107+5)-1,10)+1,INT((((1-1)*$N$107+5)-1)/10)+1)="","",INDEX($P$109:$W$118,MOD(((1-1)*$N$107+5)-1,10)+1,INT((((1-1)*$N$107+5)-1)/10)+1)))),IF(AND(1=$N$108+1,5&lt;=$O$107),IF(($N$107*$N$108+5)&gt;80,"",IF(INDEX($P$109:$W$118,MOD(($N$107*$N$108+5)-1,10)+1,INT((($N$107*$N$108+5)-1)/10)+1)="","",INDEX($P$109:$W$118,MOD(($N$107*$N$108+5)-1,10)+1,INT((($N$107*$N$108+5)-1)/10)+1))),""))),IF($N$109="","",IF(OR(ISTEXT($N$107),ISTEXT($N$108),ISTEXT($N$109)),"",IF(OR(5&gt;$N$107,1&gt;$N$108,((1-1)*$N$107+5)&gt;$N$109),"",IF(INDEX($P$109:$W$118,MOD(((1-1)*$N$107+5)-1,10)+1,INT((((1-1)*$N$107+5)-1)/10)+1)="","",INDEX($P$109:$W$118,MOD(((1-1)*$N$107+5)-1,10)+1,INT((((1-1)*$N$107+5)-1)/10)+1))))))</f>
        <v/>
      </c>
      <c r="I109" s="539">
        <f>IF($D$107="Flat Oval",IF(OR($N$109="",ISTEXT($N$107),ISTEXT($N$108)),"",IF(1&lt;=$N$108,IF(6&gt;$N$107,"",IF(((1-1)*$N$107+6)&gt;80,"",IF(INDEX($P$109:$W$118,MOD(((1-1)*$N$107+6)-1,10)+1,INT((((1-1)*$N$107+6)-1)/10)+1)="","",INDEX($P$109:$W$118,MOD(((1-1)*$N$107+6)-1,10)+1,INT((((1-1)*$N$107+6)-1)/10)+1)))),IF(AND(1=$N$108+1,6&lt;=$O$107),IF(($N$107*$N$108+6)&gt;80,"",IF(INDEX($P$109:$W$118,MOD(($N$107*$N$108+6)-1,10)+1,INT((($N$107*$N$108+6)-1)/10)+1)="","",INDEX($P$109:$W$118,MOD(($N$107*$N$108+6)-1,10)+1,INT((($N$107*$N$108+6)-1)/10)+1))),""))),IF($N$109="","",IF(OR(ISTEXT($N$107),ISTEXT($N$108),ISTEXT($N$109)),"",IF(OR(6&gt;$N$107,1&gt;$N$108,((1-1)*$N$107+6)&gt;$N$109),"",IF(INDEX($P$109:$W$118,MOD(((1-1)*$N$107+6)-1,10)+1,INT((((1-1)*$N$107+6)-1)/10)+1)="","",INDEX($P$109:$W$118,MOD(((1-1)*$N$107+6)-1,10)+1,INT((((1-1)*$N$107+6)-1)/10)+1))))))</f>
        <v/>
      </c>
      <c r="J109" s="539">
        <f>IF($D$107="Flat Oval",IF(OR($N$109="",ISTEXT($N$107),ISTEXT($N$108)),"",IF(1&lt;=$N$108,IF(7&gt;$N$107,"",IF(((1-1)*$N$107+7)&gt;80,"",IF(INDEX($P$109:$W$118,MOD(((1-1)*$N$107+7)-1,10)+1,INT((((1-1)*$N$107+7)-1)/10)+1)="","",INDEX($P$109:$W$118,MOD(((1-1)*$N$107+7)-1,10)+1,INT((((1-1)*$N$107+7)-1)/10)+1)))),IF(AND(1=$N$108+1,7&lt;=$O$107),IF(($N$107*$N$108+7)&gt;80,"",IF(INDEX($P$109:$W$118,MOD(($N$107*$N$108+7)-1,10)+1,INT((($N$107*$N$108+7)-1)/10)+1)="","",INDEX($P$109:$W$118,MOD(($N$107*$N$108+7)-1,10)+1,INT((($N$107*$N$108+7)-1)/10)+1))),""))),IF($N$109="","",IF(OR(ISTEXT($N$107),ISTEXT($N$108),ISTEXT($N$109)),"",IF(OR(7&gt;$N$107,1&gt;$N$108,((1-1)*$N$107+7)&gt;$N$109),"",IF(INDEX($P$109:$W$118,MOD(((1-1)*$N$107+7)-1,10)+1,INT((((1-1)*$N$107+7)-1)/10)+1)="","",INDEX($P$109:$W$118,MOD(((1-1)*$N$107+7)-1,10)+1,INT((((1-1)*$N$107+7)-1)/10)+1))))))</f>
        <v/>
      </c>
      <c r="K109" s="539">
        <f>IF($D$107="Flat Oval",IF(OR($N$109="",ISTEXT($N$107),ISTEXT($N$108)),"",IF(1&lt;=$N$108,IF(8&gt;$N$107,"",IF(((1-1)*$N$107+8)&gt;80,"",IF(INDEX($P$109:$W$118,MOD(((1-1)*$N$107+8)-1,10)+1,INT((((1-1)*$N$107+8)-1)/10)+1)="","",INDEX($P$109:$W$118,MOD(((1-1)*$N$107+8)-1,10)+1,INT((((1-1)*$N$107+8)-1)/10)+1)))),IF(AND(1=$N$108+1,8&lt;=$O$107),IF(($N$107*$N$108+8)&gt;80,"",IF(INDEX($P$109:$W$118,MOD(($N$107*$N$108+8)-1,10)+1,INT((($N$107*$N$108+8)-1)/10)+1)="","",INDEX($P$109:$W$118,MOD(($N$107*$N$108+8)-1,10)+1,INT((($N$107*$N$108+8)-1)/10)+1))),""))),IF($N$109="","",IF(OR(ISTEXT($N$107),ISTEXT($N$108),ISTEXT($N$109)),"",IF(OR(8&gt;$N$107,1&gt;$N$108,((1-1)*$N$107+8)&gt;$N$109),"",IF(INDEX($P$109:$W$118,MOD(((1-1)*$N$107+8)-1,10)+1,INT((((1-1)*$N$107+8)-1)/10)+1)="","",INDEX($P$109:$W$118,MOD(((1-1)*$N$107+8)-1,10)+1,INT((((1-1)*$N$107+8)-1)/10)+1))))))</f>
        <v/>
      </c>
      <c r="L109" s="539">
        <f>IF($D$107="Flat Oval",IF(OR($N$109="",ISTEXT($N$107),ISTEXT($N$108)),"",IF(1&lt;=$N$108,IF(9&gt;$N$107,"",IF(((1-1)*$N$107+9)&gt;80,"",IF(INDEX($P$109:$W$118,MOD(((1-1)*$N$107+9)-1,10)+1,INT((((1-1)*$N$107+9)-1)/10)+1)="","",INDEX($P$109:$W$118,MOD(((1-1)*$N$107+9)-1,10)+1,INT((((1-1)*$N$107+9)-1)/10)+1)))),IF(AND(1=$N$108+1,9&lt;=$O$107),IF(($N$107*$N$108+9)&gt;80,"",IF(INDEX($P$109:$W$118,MOD(($N$107*$N$108+9)-1,10)+1,INT((($N$107*$N$108+9)-1)/10)+1)="","",INDEX($P$109:$W$118,MOD(($N$107*$N$108+9)-1,10)+1,INT((($N$107*$N$108+9)-1)/10)+1))),""))),IF($N$109="","",IF(OR(ISTEXT($N$107),ISTEXT($N$108),ISTEXT($N$109)),"",IF(OR(9&gt;$N$107,1&gt;$N$108,((1-1)*$N$107+9)&gt;$N$109),"",IF(INDEX($P$109:$W$118,MOD(((1-1)*$N$107+9)-1,10)+1,INT((((1-1)*$N$107+9)-1)/10)+1)="","",INDEX($P$109:$W$118,MOD(((1-1)*$N$107+9)-1,10)+1,INT((((1-1)*$N$107+9)-1)/10)+1))))))</f>
        <v/>
      </c>
      <c r="M109" s="539">
        <f>IF($D$107="Flat Oval",IF(OR($N$109="",ISTEXT($N$107),ISTEXT($N$108)),"",IF(1&lt;=$N$108,IF(10&gt;$N$107,"",IF(((1-1)*$N$107+10)&gt;80,"",IF(INDEX($P$109:$W$118,MOD(((1-1)*$N$107+10)-1,10)+1,INT((((1-1)*$N$107+10)-1)/10)+1)="","",INDEX($P$109:$W$118,MOD(((1-1)*$N$107+10)-1,10)+1,INT((((1-1)*$N$107+10)-1)/10)+1)))),IF(AND(1=$N$108+1,10&lt;=$O$107),IF(($N$107*$N$108+10)&gt;80,"",IF(INDEX($P$109:$W$118,MOD(($N$107*$N$108+10)-1,10)+1,INT((($N$107*$N$108+10)-1)/10)+1)="","",INDEX($P$109:$W$118,MOD(($N$107*$N$108+10)-1,10)+1,INT((($N$107*$N$108+10)-1)/10)+1))),""))),IF($N$109="","",IF(OR(ISTEXT($N$107),ISTEXT($N$108),ISTEXT($N$109)),"",IF(OR(10&gt;$N$107,1&gt;$N$108,((1-1)*$N$107+10)&gt;$N$109),"",IF(INDEX($P$109:$W$118,MOD(((1-1)*$N$107+10)-1,10)+1,INT((((1-1)*$N$107+10)-1)/10)+1)="","",INDEX($P$109:$W$118,MOD(((1-1)*$N$107+10)-1,10)+1,INT((((1-1)*$N$107+10)-1)/10)+1))))))</f>
        <v/>
      </c>
      <c r="N109" s="534">
        <f>IF($D$107="Flat Oval",IF(OR($N$107="",$N$108="",$O$107=""),"",$N$107*$N$108+$O$107),IF(OR(N107="",N108=""),"",IF(OR(ISTEXT(N107),ISTEXT(N108)),"",N107*N108)))</f>
        <v/>
      </c>
      <c r="O109">
        <f>IF(OR(NOT($D$107="Flat Oval"),N($N$109)=0),"",IF(COUNT(INDEX(D109:D116,$N$108+1):INDEX(M109:M116,$N$108+1))=0,"",AVERAGE(INDEX(D109:D116,$N$108+1):INDEX(M109:M116,$N$108+1))))</f>
        <v/>
      </c>
      <c r="P109" s="540" t="n"/>
      <c r="Q109" s="540" t="n"/>
      <c r="R109" s="540" t="n"/>
      <c r="S109" s="540" t="n"/>
      <c r="T109" s="540" t="n"/>
      <c r="U109" s="540" t="n"/>
      <c r="V109" s="540" t="n"/>
      <c r="W109" s="540" t="n"/>
    </row>
    <row r="110" ht="13.35" customHeight="1" s="162">
      <c r="B110" s="537">
        <f>IF($D$107="Flat Oval",IF(OR($N$108="",ISTEXT($N$108)),"",IF(2&lt;=$N$108,ROUND((2-0.5)*$I$107/$N$108,1),IF(2=$N$108+1,"Ends",""))),IF(OR($D$107="",$G$107=""),"",IF($D$107="Round",IF(2=1,"Axis 1 (0°)",IF(2=2,"Axis 2 (90°)","")),IF(ISTEXT($N$108),"",IF(2&gt;$N$108,"",IF(ISTEXT($I$107),"",ROUND((2-0.5)*$I$107/$N$108,1)))))))</f>
        <v/>
      </c>
      <c r="C110" s="538" t="n"/>
      <c r="D110" s="539">
        <f>IF($D$107="Flat Oval",IF(OR($N$109="",ISTEXT($N$107),ISTEXT($N$108)),"",IF(2&lt;=$N$108,IF(1&gt;$N$107,"",IF(((2-1)*$N$107+1)&gt;80,"",IF(INDEX($P$109:$W$118,MOD(((2-1)*$N$107+1)-1,10)+1,INT((((2-1)*$N$107+1)-1)/10)+1)="","",INDEX($P$109:$W$118,MOD(((2-1)*$N$107+1)-1,10)+1,INT((((2-1)*$N$107+1)-1)/10)+1)))),IF(AND(2=$N$108+1,1&lt;=$O$107),IF(($N$107*$N$108+1)&gt;80,"",IF(INDEX($P$109:$W$118,MOD(($N$107*$N$108+1)-1,10)+1,INT((($N$107*$N$108+1)-1)/10)+1)="","",INDEX($P$109:$W$118,MOD(($N$107*$N$108+1)-1,10)+1,INT((($N$107*$N$108+1)-1)/10)+1))),""))),IF($N$109="","",IF(OR(ISTEXT($N$107),ISTEXT($N$108),ISTEXT($N$109)),"",IF(OR(1&gt;$N$107,2&gt;$N$108,((2-1)*$N$107+1)&gt;$N$109),"",IF(INDEX($P$109:$W$118,MOD(((2-1)*$N$107+1)-1,10)+1,INT((((2-1)*$N$107+1)-1)/10)+1)="","",INDEX($P$109:$W$118,MOD(((2-1)*$N$107+1)-1,10)+1,INT((((2-1)*$N$107+1)-1)/10)+1))))))</f>
        <v/>
      </c>
      <c r="E110" s="539">
        <f>IF($D$107="Flat Oval",IF(OR($N$109="",ISTEXT($N$107),ISTEXT($N$108)),"",IF(2&lt;=$N$108,IF(2&gt;$N$107,"",IF(((2-1)*$N$107+2)&gt;80,"",IF(INDEX($P$109:$W$118,MOD(((2-1)*$N$107+2)-1,10)+1,INT((((2-1)*$N$107+2)-1)/10)+1)="","",INDEX($P$109:$W$118,MOD(((2-1)*$N$107+2)-1,10)+1,INT((((2-1)*$N$107+2)-1)/10)+1)))),IF(AND(2=$N$108+1,2&lt;=$O$107),IF(($N$107*$N$108+2)&gt;80,"",IF(INDEX($P$109:$W$118,MOD(($N$107*$N$108+2)-1,10)+1,INT((($N$107*$N$108+2)-1)/10)+1)="","",INDEX($P$109:$W$118,MOD(($N$107*$N$108+2)-1,10)+1,INT((($N$107*$N$108+2)-1)/10)+1))),""))),IF($N$109="","",IF(OR(ISTEXT($N$107),ISTEXT($N$108),ISTEXT($N$109)),"",IF(OR(2&gt;$N$107,2&gt;$N$108,((2-1)*$N$107+2)&gt;$N$109),"",IF(INDEX($P$109:$W$118,MOD(((2-1)*$N$107+2)-1,10)+1,INT((((2-1)*$N$107+2)-1)/10)+1)="","",INDEX($P$109:$W$118,MOD(((2-1)*$N$107+2)-1,10)+1,INT((((2-1)*$N$107+2)-1)/10)+1))))))</f>
        <v/>
      </c>
      <c r="F110" s="539">
        <f>IF($D$107="Flat Oval",IF(OR($N$109="",ISTEXT($N$107),ISTEXT($N$108)),"",IF(2&lt;=$N$108,IF(3&gt;$N$107,"",IF(((2-1)*$N$107+3)&gt;80,"",IF(INDEX($P$109:$W$118,MOD(((2-1)*$N$107+3)-1,10)+1,INT((((2-1)*$N$107+3)-1)/10)+1)="","",INDEX($P$109:$W$118,MOD(((2-1)*$N$107+3)-1,10)+1,INT((((2-1)*$N$107+3)-1)/10)+1)))),IF(AND(2=$N$108+1,3&lt;=$O$107),IF(($N$107*$N$108+3)&gt;80,"",IF(INDEX($P$109:$W$118,MOD(($N$107*$N$108+3)-1,10)+1,INT((($N$107*$N$108+3)-1)/10)+1)="","",INDEX($P$109:$W$118,MOD(($N$107*$N$108+3)-1,10)+1,INT((($N$107*$N$108+3)-1)/10)+1))),""))),IF($N$109="","",IF(OR(ISTEXT($N$107),ISTEXT($N$108),ISTEXT($N$109)),"",IF(OR(3&gt;$N$107,2&gt;$N$108,((2-1)*$N$107+3)&gt;$N$109),"",IF(INDEX($P$109:$W$118,MOD(((2-1)*$N$107+3)-1,10)+1,INT((((2-1)*$N$107+3)-1)/10)+1)="","",INDEX($P$109:$W$118,MOD(((2-1)*$N$107+3)-1,10)+1,INT((((2-1)*$N$107+3)-1)/10)+1))))))</f>
        <v/>
      </c>
      <c r="G110" s="539">
        <f>IF($D$107="Flat Oval",IF(OR($N$109="",ISTEXT($N$107),ISTEXT($N$108)),"",IF(2&lt;=$N$108,IF(4&gt;$N$107,"",IF(((2-1)*$N$107+4)&gt;80,"",IF(INDEX($P$109:$W$118,MOD(((2-1)*$N$107+4)-1,10)+1,INT((((2-1)*$N$107+4)-1)/10)+1)="","",INDEX($P$109:$W$118,MOD(((2-1)*$N$107+4)-1,10)+1,INT((((2-1)*$N$107+4)-1)/10)+1)))),IF(AND(2=$N$108+1,4&lt;=$O$107),IF(($N$107*$N$108+4)&gt;80,"",IF(INDEX($P$109:$W$118,MOD(($N$107*$N$108+4)-1,10)+1,INT((($N$107*$N$108+4)-1)/10)+1)="","",INDEX($P$109:$W$118,MOD(($N$107*$N$108+4)-1,10)+1,INT((($N$107*$N$108+4)-1)/10)+1))),""))),IF($N$109="","",IF(OR(ISTEXT($N$107),ISTEXT($N$108),ISTEXT($N$109)),"",IF(OR(4&gt;$N$107,2&gt;$N$108,((2-1)*$N$107+4)&gt;$N$109),"",IF(INDEX($P$109:$W$118,MOD(((2-1)*$N$107+4)-1,10)+1,INT((((2-1)*$N$107+4)-1)/10)+1)="","",INDEX($P$109:$W$118,MOD(((2-1)*$N$107+4)-1,10)+1,INT((((2-1)*$N$107+4)-1)/10)+1))))))</f>
        <v/>
      </c>
      <c r="H110" s="539">
        <f>IF($D$107="Flat Oval",IF(OR($N$109="",ISTEXT($N$107),ISTEXT($N$108)),"",IF(2&lt;=$N$108,IF(5&gt;$N$107,"",IF(((2-1)*$N$107+5)&gt;80,"",IF(INDEX($P$109:$W$118,MOD(((2-1)*$N$107+5)-1,10)+1,INT((((2-1)*$N$107+5)-1)/10)+1)="","",INDEX($P$109:$W$118,MOD(((2-1)*$N$107+5)-1,10)+1,INT((((2-1)*$N$107+5)-1)/10)+1)))),IF(AND(2=$N$108+1,5&lt;=$O$107),IF(($N$107*$N$108+5)&gt;80,"",IF(INDEX($P$109:$W$118,MOD(($N$107*$N$108+5)-1,10)+1,INT((($N$107*$N$108+5)-1)/10)+1)="","",INDEX($P$109:$W$118,MOD(($N$107*$N$108+5)-1,10)+1,INT((($N$107*$N$108+5)-1)/10)+1))),""))),IF($N$109="","",IF(OR(ISTEXT($N$107),ISTEXT($N$108),ISTEXT($N$109)),"",IF(OR(5&gt;$N$107,2&gt;$N$108,((2-1)*$N$107+5)&gt;$N$109),"",IF(INDEX($P$109:$W$118,MOD(((2-1)*$N$107+5)-1,10)+1,INT((((2-1)*$N$107+5)-1)/10)+1)="","",INDEX($P$109:$W$118,MOD(((2-1)*$N$107+5)-1,10)+1,INT((((2-1)*$N$107+5)-1)/10)+1))))))</f>
        <v/>
      </c>
      <c r="I110" s="539">
        <f>IF($D$107="Flat Oval",IF(OR($N$109="",ISTEXT($N$107),ISTEXT($N$108)),"",IF(2&lt;=$N$108,IF(6&gt;$N$107,"",IF(((2-1)*$N$107+6)&gt;80,"",IF(INDEX($P$109:$W$118,MOD(((2-1)*$N$107+6)-1,10)+1,INT((((2-1)*$N$107+6)-1)/10)+1)="","",INDEX($P$109:$W$118,MOD(((2-1)*$N$107+6)-1,10)+1,INT((((2-1)*$N$107+6)-1)/10)+1)))),IF(AND(2=$N$108+1,6&lt;=$O$107),IF(($N$107*$N$108+6)&gt;80,"",IF(INDEX($P$109:$W$118,MOD(($N$107*$N$108+6)-1,10)+1,INT((($N$107*$N$108+6)-1)/10)+1)="","",INDEX($P$109:$W$118,MOD(($N$107*$N$108+6)-1,10)+1,INT((($N$107*$N$108+6)-1)/10)+1))),""))),IF($N$109="","",IF(OR(ISTEXT($N$107),ISTEXT($N$108),ISTEXT($N$109)),"",IF(OR(6&gt;$N$107,2&gt;$N$108,((2-1)*$N$107+6)&gt;$N$109),"",IF(INDEX($P$109:$W$118,MOD(((2-1)*$N$107+6)-1,10)+1,INT((((2-1)*$N$107+6)-1)/10)+1)="","",INDEX($P$109:$W$118,MOD(((2-1)*$N$107+6)-1,10)+1,INT((((2-1)*$N$107+6)-1)/10)+1))))))</f>
        <v/>
      </c>
      <c r="J110" s="539">
        <f>IF($D$107="Flat Oval",IF(OR($N$109="",ISTEXT($N$107),ISTEXT($N$108)),"",IF(2&lt;=$N$108,IF(7&gt;$N$107,"",IF(((2-1)*$N$107+7)&gt;80,"",IF(INDEX($P$109:$W$118,MOD(((2-1)*$N$107+7)-1,10)+1,INT((((2-1)*$N$107+7)-1)/10)+1)="","",INDEX($P$109:$W$118,MOD(((2-1)*$N$107+7)-1,10)+1,INT((((2-1)*$N$107+7)-1)/10)+1)))),IF(AND(2=$N$108+1,7&lt;=$O$107),IF(($N$107*$N$108+7)&gt;80,"",IF(INDEX($P$109:$W$118,MOD(($N$107*$N$108+7)-1,10)+1,INT((($N$107*$N$108+7)-1)/10)+1)="","",INDEX($P$109:$W$118,MOD(($N$107*$N$108+7)-1,10)+1,INT((($N$107*$N$108+7)-1)/10)+1))),""))),IF($N$109="","",IF(OR(ISTEXT($N$107),ISTEXT($N$108),ISTEXT($N$109)),"",IF(OR(7&gt;$N$107,2&gt;$N$108,((2-1)*$N$107+7)&gt;$N$109),"",IF(INDEX($P$109:$W$118,MOD(((2-1)*$N$107+7)-1,10)+1,INT((((2-1)*$N$107+7)-1)/10)+1)="","",INDEX($P$109:$W$118,MOD(((2-1)*$N$107+7)-1,10)+1,INT((((2-1)*$N$107+7)-1)/10)+1))))))</f>
        <v/>
      </c>
      <c r="K110" s="539">
        <f>IF($D$107="Flat Oval",IF(OR($N$109="",ISTEXT($N$107),ISTEXT($N$108)),"",IF(2&lt;=$N$108,IF(8&gt;$N$107,"",IF(((2-1)*$N$107+8)&gt;80,"",IF(INDEX($P$109:$W$118,MOD(((2-1)*$N$107+8)-1,10)+1,INT((((2-1)*$N$107+8)-1)/10)+1)="","",INDEX($P$109:$W$118,MOD(((2-1)*$N$107+8)-1,10)+1,INT((((2-1)*$N$107+8)-1)/10)+1)))),IF(AND(2=$N$108+1,8&lt;=$O$107),IF(($N$107*$N$108+8)&gt;80,"",IF(INDEX($P$109:$W$118,MOD(($N$107*$N$108+8)-1,10)+1,INT((($N$107*$N$108+8)-1)/10)+1)="","",INDEX($P$109:$W$118,MOD(($N$107*$N$108+8)-1,10)+1,INT((($N$107*$N$108+8)-1)/10)+1))),""))),IF($N$109="","",IF(OR(ISTEXT($N$107),ISTEXT($N$108),ISTEXT($N$109)),"",IF(OR(8&gt;$N$107,2&gt;$N$108,((2-1)*$N$107+8)&gt;$N$109),"",IF(INDEX($P$109:$W$118,MOD(((2-1)*$N$107+8)-1,10)+1,INT((((2-1)*$N$107+8)-1)/10)+1)="","",INDEX($P$109:$W$118,MOD(((2-1)*$N$107+8)-1,10)+1,INT((((2-1)*$N$107+8)-1)/10)+1))))))</f>
        <v/>
      </c>
      <c r="L110" s="539">
        <f>IF($D$107="Flat Oval",IF(OR($N$109="",ISTEXT($N$107),ISTEXT($N$108)),"",IF(2&lt;=$N$108,IF(9&gt;$N$107,"",IF(((2-1)*$N$107+9)&gt;80,"",IF(INDEX($P$109:$W$118,MOD(((2-1)*$N$107+9)-1,10)+1,INT((((2-1)*$N$107+9)-1)/10)+1)="","",INDEX($P$109:$W$118,MOD(((2-1)*$N$107+9)-1,10)+1,INT((((2-1)*$N$107+9)-1)/10)+1)))),IF(AND(2=$N$108+1,9&lt;=$O$107),IF(($N$107*$N$108+9)&gt;80,"",IF(INDEX($P$109:$W$118,MOD(($N$107*$N$108+9)-1,10)+1,INT((($N$107*$N$108+9)-1)/10)+1)="","",INDEX($P$109:$W$118,MOD(($N$107*$N$108+9)-1,10)+1,INT((($N$107*$N$108+9)-1)/10)+1))),""))),IF($N$109="","",IF(OR(ISTEXT($N$107),ISTEXT($N$108),ISTEXT($N$109)),"",IF(OR(9&gt;$N$107,2&gt;$N$108,((2-1)*$N$107+9)&gt;$N$109),"",IF(INDEX($P$109:$W$118,MOD(((2-1)*$N$107+9)-1,10)+1,INT((((2-1)*$N$107+9)-1)/10)+1)="","",INDEX($P$109:$W$118,MOD(((2-1)*$N$107+9)-1,10)+1,INT((((2-1)*$N$107+9)-1)/10)+1))))))</f>
        <v/>
      </c>
      <c r="M110" s="539">
        <f>IF($D$107="Flat Oval",IF(OR($N$109="",ISTEXT($N$107),ISTEXT($N$108)),"",IF(2&lt;=$N$108,IF(10&gt;$N$107,"",IF(((2-1)*$N$107+10)&gt;80,"",IF(INDEX($P$109:$W$118,MOD(((2-1)*$N$107+10)-1,10)+1,INT((((2-1)*$N$107+10)-1)/10)+1)="","",INDEX($P$109:$W$118,MOD(((2-1)*$N$107+10)-1,10)+1,INT((((2-1)*$N$107+10)-1)/10)+1)))),IF(AND(2=$N$108+1,10&lt;=$O$107),IF(($N$107*$N$108+10)&gt;80,"",IF(INDEX($P$109:$W$118,MOD(($N$107*$N$108+10)-1,10)+1,INT((($N$107*$N$108+10)-1)/10)+1)="","",INDEX($P$109:$W$118,MOD(($N$107*$N$108+10)-1,10)+1,INT((($N$107*$N$108+10)-1)/10)+1))),""))),IF($N$109="","",IF(OR(ISTEXT($N$107),ISTEXT($N$108),ISTEXT($N$109)),"",IF(OR(10&gt;$N$107,2&gt;$N$108,((2-1)*$N$107+10)&gt;$N$109),"",IF(INDEX($P$109:$W$118,MOD(((2-1)*$N$107+10)-1,10)+1,INT((((2-1)*$N$107+10)-1)/10)+1)="","",INDEX($P$109:$W$118,MOD(((2-1)*$N$107+10)-1,10)+1,INT((((2-1)*$N$107+10)-1)/10)+1))))))</f>
        <v/>
      </c>
      <c r="O110">
        <f>IF(AND($D$107="Flat Oval",NOT(OR($G$107="",$I$107="")),NOT(OR(ISTEXT($G$107),ISTEXT($I$107)))),(($G$107-2*N($K$107))-($I$107-2*N($K$107)))*($I$107-2*N($K$107))/144,"")</f>
        <v/>
      </c>
      <c r="P110" s="540" t="n"/>
      <c r="Q110" s="540" t="n"/>
      <c r="R110" s="540" t="n"/>
      <c r="S110" s="540" t="n"/>
      <c r="T110" s="540" t="n"/>
      <c r="U110" s="540" t="n"/>
      <c r="V110" s="540" t="n"/>
      <c r="W110" s="540" t="n"/>
    </row>
    <row r="111" ht="13.35" customHeight="1" s="162">
      <c r="B111" s="537">
        <f>IF($D$107="Flat Oval",IF(OR($N$108="",ISTEXT($N$108)),"",IF(3&lt;=$N$108,ROUND((3-0.5)*$I$107/$N$108,1),IF(3=$N$108+1,"Ends",""))),IF(OR($D$107="",$G$107=""),"",IF($D$107="Round",IF(3=1,"Axis 1 (0°)",IF(3=2,"Axis 2 (90°)","")),IF(ISTEXT($N$108),"",IF(3&gt;$N$108,"",IF(ISTEXT($I$107),"",ROUND((3-0.5)*$I$107/$N$108,1)))))))</f>
        <v/>
      </c>
      <c r="C111" s="538" t="n"/>
      <c r="D111" s="539">
        <f>IF($D$107="Flat Oval",IF(OR($N$109="",ISTEXT($N$107),ISTEXT($N$108)),"",IF(3&lt;=$N$108,IF(1&gt;$N$107,"",IF(((3-1)*$N$107+1)&gt;80,"",IF(INDEX($P$109:$W$118,MOD(((3-1)*$N$107+1)-1,10)+1,INT((((3-1)*$N$107+1)-1)/10)+1)="","",INDEX($P$109:$W$118,MOD(((3-1)*$N$107+1)-1,10)+1,INT((((3-1)*$N$107+1)-1)/10)+1)))),IF(AND(3=$N$108+1,1&lt;=$O$107),IF(($N$107*$N$108+1)&gt;80,"",IF(INDEX($P$109:$W$118,MOD(($N$107*$N$108+1)-1,10)+1,INT((($N$107*$N$108+1)-1)/10)+1)="","",INDEX($P$109:$W$118,MOD(($N$107*$N$108+1)-1,10)+1,INT((($N$107*$N$108+1)-1)/10)+1))),""))),IF($N$109="","",IF(OR(ISTEXT($N$107),ISTEXT($N$108),ISTEXT($N$109)),"",IF(OR(1&gt;$N$107,3&gt;$N$108,((3-1)*$N$107+1)&gt;$N$109),"",IF(INDEX($P$109:$W$118,MOD(((3-1)*$N$107+1)-1,10)+1,INT((((3-1)*$N$107+1)-1)/10)+1)="","",INDEX($P$109:$W$118,MOD(((3-1)*$N$107+1)-1,10)+1,INT((((3-1)*$N$107+1)-1)/10)+1))))))</f>
        <v/>
      </c>
      <c r="E111" s="539">
        <f>IF($D$107="Flat Oval",IF(OR($N$109="",ISTEXT($N$107),ISTEXT($N$108)),"",IF(3&lt;=$N$108,IF(2&gt;$N$107,"",IF(((3-1)*$N$107+2)&gt;80,"",IF(INDEX($P$109:$W$118,MOD(((3-1)*$N$107+2)-1,10)+1,INT((((3-1)*$N$107+2)-1)/10)+1)="","",INDEX($P$109:$W$118,MOD(((3-1)*$N$107+2)-1,10)+1,INT((((3-1)*$N$107+2)-1)/10)+1)))),IF(AND(3=$N$108+1,2&lt;=$O$107),IF(($N$107*$N$108+2)&gt;80,"",IF(INDEX($P$109:$W$118,MOD(($N$107*$N$108+2)-1,10)+1,INT((($N$107*$N$108+2)-1)/10)+1)="","",INDEX($P$109:$W$118,MOD(($N$107*$N$108+2)-1,10)+1,INT((($N$107*$N$108+2)-1)/10)+1))),""))),IF($N$109="","",IF(OR(ISTEXT($N$107),ISTEXT($N$108),ISTEXT($N$109)),"",IF(OR(2&gt;$N$107,3&gt;$N$108,((3-1)*$N$107+2)&gt;$N$109),"",IF(INDEX($P$109:$W$118,MOD(((3-1)*$N$107+2)-1,10)+1,INT((((3-1)*$N$107+2)-1)/10)+1)="","",INDEX($P$109:$W$118,MOD(((3-1)*$N$107+2)-1,10)+1,INT((((3-1)*$N$107+2)-1)/10)+1))))))</f>
        <v/>
      </c>
      <c r="F111" s="539">
        <f>IF($D$107="Flat Oval",IF(OR($N$109="",ISTEXT($N$107),ISTEXT($N$108)),"",IF(3&lt;=$N$108,IF(3&gt;$N$107,"",IF(((3-1)*$N$107+3)&gt;80,"",IF(INDEX($P$109:$W$118,MOD(((3-1)*$N$107+3)-1,10)+1,INT((((3-1)*$N$107+3)-1)/10)+1)="","",INDEX($P$109:$W$118,MOD(((3-1)*$N$107+3)-1,10)+1,INT((((3-1)*$N$107+3)-1)/10)+1)))),IF(AND(3=$N$108+1,3&lt;=$O$107),IF(($N$107*$N$108+3)&gt;80,"",IF(INDEX($P$109:$W$118,MOD(($N$107*$N$108+3)-1,10)+1,INT((($N$107*$N$108+3)-1)/10)+1)="","",INDEX($P$109:$W$118,MOD(($N$107*$N$108+3)-1,10)+1,INT((($N$107*$N$108+3)-1)/10)+1))),""))),IF($N$109="","",IF(OR(ISTEXT($N$107),ISTEXT($N$108),ISTEXT($N$109)),"",IF(OR(3&gt;$N$107,3&gt;$N$108,((3-1)*$N$107+3)&gt;$N$109),"",IF(INDEX($P$109:$W$118,MOD(((3-1)*$N$107+3)-1,10)+1,INT((((3-1)*$N$107+3)-1)/10)+1)="","",INDEX($P$109:$W$118,MOD(((3-1)*$N$107+3)-1,10)+1,INT((((3-1)*$N$107+3)-1)/10)+1))))))</f>
        <v/>
      </c>
      <c r="G111" s="539">
        <f>IF($D$107="Flat Oval",IF(OR($N$109="",ISTEXT($N$107),ISTEXT($N$108)),"",IF(3&lt;=$N$108,IF(4&gt;$N$107,"",IF(((3-1)*$N$107+4)&gt;80,"",IF(INDEX($P$109:$W$118,MOD(((3-1)*$N$107+4)-1,10)+1,INT((((3-1)*$N$107+4)-1)/10)+1)="","",INDEX($P$109:$W$118,MOD(((3-1)*$N$107+4)-1,10)+1,INT((((3-1)*$N$107+4)-1)/10)+1)))),IF(AND(3=$N$108+1,4&lt;=$O$107),IF(($N$107*$N$108+4)&gt;80,"",IF(INDEX($P$109:$W$118,MOD(($N$107*$N$108+4)-1,10)+1,INT((($N$107*$N$108+4)-1)/10)+1)="","",INDEX($P$109:$W$118,MOD(($N$107*$N$108+4)-1,10)+1,INT((($N$107*$N$108+4)-1)/10)+1))),""))),IF($N$109="","",IF(OR(ISTEXT($N$107),ISTEXT($N$108),ISTEXT($N$109)),"",IF(OR(4&gt;$N$107,3&gt;$N$108,((3-1)*$N$107+4)&gt;$N$109),"",IF(INDEX($P$109:$W$118,MOD(((3-1)*$N$107+4)-1,10)+1,INT((((3-1)*$N$107+4)-1)/10)+1)="","",INDEX($P$109:$W$118,MOD(((3-1)*$N$107+4)-1,10)+1,INT((((3-1)*$N$107+4)-1)/10)+1))))))</f>
        <v/>
      </c>
      <c r="H111" s="539">
        <f>IF($D$107="Flat Oval",IF(OR($N$109="",ISTEXT($N$107),ISTEXT($N$108)),"",IF(3&lt;=$N$108,IF(5&gt;$N$107,"",IF(((3-1)*$N$107+5)&gt;80,"",IF(INDEX($P$109:$W$118,MOD(((3-1)*$N$107+5)-1,10)+1,INT((((3-1)*$N$107+5)-1)/10)+1)="","",INDEX($P$109:$W$118,MOD(((3-1)*$N$107+5)-1,10)+1,INT((((3-1)*$N$107+5)-1)/10)+1)))),IF(AND(3=$N$108+1,5&lt;=$O$107),IF(($N$107*$N$108+5)&gt;80,"",IF(INDEX($P$109:$W$118,MOD(($N$107*$N$108+5)-1,10)+1,INT((($N$107*$N$108+5)-1)/10)+1)="","",INDEX($P$109:$W$118,MOD(($N$107*$N$108+5)-1,10)+1,INT((($N$107*$N$108+5)-1)/10)+1))),""))),IF($N$109="","",IF(OR(ISTEXT($N$107),ISTEXT($N$108),ISTEXT($N$109)),"",IF(OR(5&gt;$N$107,3&gt;$N$108,((3-1)*$N$107+5)&gt;$N$109),"",IF(INDEX($P$109:$W$118,MOD(((3-1)*$N$107+5)-1,10)+1,INT((((3-1)*$N$107+5)-1)/10)+1)="","",INDEX($P$109:$W$118,MOD(((3-1)*$N$107+5)-1,10)+1,INT((((3-1)*$N$107+5)-1)/10)+1))))))</f>
        <v/>
      </c>
      <c r="I111" s="539">
        <f>IF($D$107="Flat Oval",IF(OR($N$109="",ISTEXT($N$107),ISTEXT($N$108)),"",IF(3&lt;=$N$108,IF(6&gt;$N$107,"",IF(((3-1)*$N$107+6)&gt;80,"",IF(INDEX($P$109:$W$118,MOD(((3-1)*$N$107+6)-1,10)+1,INT((((3-1)*$N$107+6)-1)/10)+1)="","",INDEX($P$109:$W$118,MOD(((3-1)*$N$107+6)-1,10)+1,INT((((3-1)*$N$107+6)-1)/10)+1)))),IF(AND(3=$N$108+1,6&lt;=$O$107),IF(($N$107*$N$108+6)&gt;80,"",IF(INDEX($P$109:$W$118,MOD(($N$107*$N$108+6)-1,10)+1,INT((($N$107*$N$108+6)-1)/10)+1)="","",INDEX($P$109:$W$118,MOD(($N$107*$N$108+6)-1,10)+1,INT((($N$107*$N$108+6)-1)/10)+1))),""))),IF($N$109="","",IF(OR(ISTEXT($N$107),ISTEXT($N$108),ISTEXT($N$109)),"",IF(OR(6&gt;$N$107,3&gt;$N$108,((3-1)*$N$107+6)&gt;$N$109),"",IF(INDEX($P$109:$W$118,MOD(((3-1)*$N$107+6)-1,10)+1,INT((((3-1)*$N$107+6)-1)/10)+1)="","",INDEX($P$109:$W$118,MOD(((3-1)*$N$107+6)-1,10)+1,INT((((3-1)*$N$107+6)-1)/10)+1))))))</f>
        <v/>
      </c>
      <c r="J111" s="539">
        <f>IF($D$107="Flat Oval",IF(OR($N$109="",ISTEXT($N$107),ISTEXT($N$108)),"",IF(3&lt;=$N$108,IF(7&gt;$N$107,"",IF(((3-1)*$N$107+7)&gt;80,"",IF(INDEX($P$109:$W$118,MOD(((3-1)*$N$107+7)-1,10)+1,INT((((3-1)*$N$107+7)-1)/10)+1)="","",INDEX($P$109:$W$118,MOD(((3-1)*$N$107+7)-1,10)+1,INT((((3-1)*$N$107+7)-1)/10)+1)))),IF(AND(3=$N$108+1,7&lt;=$O$107),IF(($N$107*$N$108+7)&gt;80,"",IF(INDEX($P$109:$W$118,MOD(($N$107*$N$108+7)-1,10)+1,INT((($N$107*$N$108+7)-1)/10)+1)="","",INDEX($P$109:$W$118,MOD(($N$107*$N$108+7)-1,10)+1,INT((($N$107*$N$108+7)-1)/10)+1))),""))),IF($N$109="","",IF(OR(ISTEXT($N$107),ISTEXT($N$108),ISTEXT($N$109)),"",IF(OR(7&gt;$N$107,3&gt;$N$108,((3-1)*$N$107+7)&gt;$N$109),"",IF(INDEX($P$109:$W$118,MOD(((3-1)*$N$107+7)-1,10)+1,INT((((3-1)*$N$107+7)-1)/10)+1)="","",INDEX($P$109:$W$118,MOD(((3-1)*$N$107+7)-1,10)+1,INT((((3-1)*$N$107+7)-1)/10)+1))))))</f>
        <v/>
      </c>
      <c r="K111" s="539">
        <f>IF($D$107="Flat Oval",IF(OR($N$109="",ISTEXT($N$107),ISTEXT($N$108)),"",IF(3&lt;=$N$108,IF(8&gt;$N$107,"",IF(((3-1)*$N$107+8)&gt;80,"",IF(INDEX($P$109:$W$118,MOD(((3-1)*$N$107+8)-1,10)+1,INT((((3-1)*$N$107+8)-1)/10)+1)="","",INDEX($P$109:$W$118,MOD(((3-1)*$N$107+8)-1,10)+1,INT((((3-1)*$N$107+8)-1)/10)+1)))),IF(AND(3=$N$108+1,8&lt;=$O$107),IF(($N$107*$N$108+8)&gt;80,"",IF(INDEX($P$109:$W$118,MOD(($N$107*$N$108+8)-1,10)+1,INT((($N$107*$N$108+8)-1)/10)+1)="","",INDEX($P$109:$W$118,MOD(($N$107*$N$108+8)-1,10)+1,INT((($N$107*$N$108+8)-1)/10)+1))),""))),IF($N$109="","",IF(OR(ISTEXT($N$107),ISTEXT($N$108),ISTEXT($N$109)),"",IF(OR(8&gt;$N$107,3&gt;$N$108,((3-1)*$N$107+8)&gt;$N$109),"",IF(INDEX($P$109:$W$118,MOD(((3-1)*$N$107+8)-1,10)+1,INT((((3-1)*$N$107+8)-1)/10)+1)="","",INDEX($P$109:$W$118,MOD(((3-1)*$N$107+8)-1,10)+1,INT((((3-1)*$N$107+8)-1)/10)+1))))))</f>
        <v/>
      </c>
      <c r="L111" s="539">
        <f>IF($D$107="Flat Oval",IF(OR($N$109="",ISTEXT($N$107),ISTEXT($N$108)),"",IF(3&lt;=$N$108,IF(9&gt;$N$107,"",IF(((3-1)*$N$107+9)&gt;80,"",IF(INDEX($P$109:$W$118,MOD(((3-1)*$N$107+9)-1,10)+1,INT((((3-1)*$N$107+9)-1)/10)+1)="","",INDEX($P$109:$W$118,MOD(((3-1)*$N$107+9)-1,10)+1,INT((((3-1)*$N$107+9)-1)/10)+1)))),IF(AND(3=$N$108+1,9&lt;=$O$107),IF(($N$107*$N$108+9)&gt;80,"",IF(INDEX($P$109:$W$118,MOD(($N$107*$N$108+9)-1,10)+1,INT((($N$107*$N$108+9)-1)/10)+1)="","",INDEX($P$109:$W$118,MOD(($N$107*$N$108+9)-1,10)+1,INT((($N$107*$N$108+9)-1)/10)+1))),""))),IF($N$109="","",IF(OR(ISTEXT($N$107),ISTEXT($N$108),ISTEXT($N$109)),"",IF(OR(9&gt;$N$107,3&gt;$N$108,((3-1)*$N$107+9)&gt;$N$109),"",IF(INDEX($P$109:$W$118,MOD(((3-1)*$N$107+9)-1,10)+1,INT((((3-1)*$N$107+9)-1)/10)+1)="","",INDEX($P$109:$W$118,MOD(((3-1)*$N$107+9)-1,10)+1,INT((((3-1)*$N$107+9)-1)/10)+1))))))</f>
        <v/>
      </c>
      <c r="M111" s="539">
        <f>IF($D$107="Flat Oval",IF(OR($N$109="",ISTEXT($N$107),ISTEXT($N$108)),"",IF(3&lt;=$N$108,IF(10&gt;$N$107,"",IF(((3-1)*$N$107+10)&gt;80,"",IF(INDEX($P$109:$W$118,MOD(((3-1)*$N$107+10)-1,10)+1,INT((((3-1)*$N$107+10)-1)/10)+1)="","",INDEX($P$109:$W$118,MOD(((3-1)*$N$107+10)-1,10)+1,INT((((3-1)*$N$107+10)-1)/10)+1)))),IF(AND(3=$N$108+1,10&lt;=$O$107),IF(($N$107*$N$108+10)&gt;80,"",IF(INDEX($P$109:$W$118,MOD(($N$107*$N$108+10)-1,10)+1,INT((($N$107*$N$108+10)-1)/10)+1)="","",INDEX($P$109:$W$118,MOD(($N$107*$N$108+10)-1,10)+1,INT((($N$107*$N$108+10)-1)/10)+1))),""))),IF($N$109="","",IF(OR(ISTEXT($N$107),ISTEXT($N$108),ISTEXT($N$109)),"",IF(OR(10&gt;$N$107,3&gt;$N$108,((3-1)*$N$107+10)&gt;$N$109),"",IF(INDEX($P$109:$W$118,MOD(((3-1)*$N$107+10)-1,10)+1,INT((((3-1)*$N$107+10)-1)/10)+1)="","",INDEX($P$109:$W$118,MOD(((3-1)*$N$107+10)-1,10)+1,INT((((3-1)*$N$107+10)-1)/10)+1))))))</f>
        <v/>
      </c>
      <c r="O111">
        <f>IF(AND($D$107="Flat Oval",NOT(OR($G$107="",$I$107="")),NOT(OR(ISTEXT($G$107),ISTEXT($I$107)))),PI()*(($I$107-2*N($K$107))/2)^2/144,"")</f>
        <v/>
      </c>
      <c r="P111" s="540" t="n"/>
      <c r="Q111" s="540" t="n"/>
      <c r="R111" s="540" t="n"/>
      <c r="S111" s="540" t="n"/>
      <c r="T111" s="540" t="n"/>
      <c r="U111" s="540" t="n"/>
      <c r="V111" s="540" t="n"/>
      <c r="W111" s="540" t="n"/>
    </row>
    <row r="112" ht="13.35" customHeight="1" s="162">
      <c r="B112" s="537">
        <f>IF($D$107="Flat Oval",IF(OR($N$108="",ISTEXT($N$108)),"",IF(4&lt;=$N$108,ROUND((4-0.5)*$I$107/$N$108,1),IF(4=$N$108+1,"Ends",""))),IF(OR($D$107="",$G$107=""),"",IF($D$107="Round",IF(4=1,"Axis 1 (0°)",IF(4=2,"Axis 2 (90°)","")),IF(ISTEXT($N$108),"",IF(4&gt;$N$108,"",IF(ISTEXT($I$107),"",ROUND((4-0.5)*$I$107/$N$108,1)))))))</f>
        <v/>
      </c>
      <c r="C112" s="538" t="n"/>
      <c r="D112" s="539">
        <f>IF($D$107="Flat Oval",IF(OR($N$109="",ISTEXT($N$107),ISTEXT($N$108)),"",IF(4&lt;=$N$108,IF(1&gt;$N$107,"",IF(((4-1)*$N$107+1)&gt;80,"",IF(INDEX($P$109:$W$118,MOD(((4-1)*$N$107+1)-1,10)+1,INT((((4-1)*$N$107+1)-1)/10)+1)="","",INDEX($P$109:$W$118,MOD(((4-1)*$N$107+1)-1,10)+1,INT((((4-1)*$N$107+1)-1)/10)+1)))),IF(AND(4=$N$108+1,1&lt;=$O$107),IF(($N$107*$N$108+1)&gt;80,"",IF(INDEX($P$109:$W$118,MOD(($N$107*$N$108+1)-1,10)+1,INT((($N$107*$N$108+1)-1)/10)+1)="","",INDEX($P$109:$W$118,MOD(($N$107*$N$108+1)-1,10)+1,INT((($N$107*$N$108+1)-1)/10)+1))),""))),IF($N$109="","",IF(OR(ISTEXT($N$107),ISTEXT($N$108),ISTEXT($N$109)),"",IF(OR(1&gt;$N$107,4&gt;$N$108,((4-1)*$N$107+1)&gt;$N$109),"",IF(INDEX($P$109:$W$118,MOD(((4-1)*$N$107+1)-1,10)+1,INT((((4-1)*$N$107+1)-1)/10)+1)="","",INDEX($P$109:$W$118,MOD(((4-1)*$N$107+1)-1,10)+1,INT((((4-1)*$N$107+1)-1)/10)+1))))))</f>
        <v/>
      </c>
      <c r="E112" s="539">
        <f>IF($D$107="Flat Oval",IF(OR($N$109="",ISTEXT($N$107),ISTEXT($N$108)),"",IF(4&lt;=$N$108,IF(2&gt;$N$107,"",IF(((4-1)*$N$107+2)&gt;80,"",IF(INDEX($P$109:$W$118,MOD(((4-1)*$N$107+2)-1,10)+1,INT((((4-1)*$N$107+2)-1)/10)+1)="","",INDEX($P$109:$W$118,MOD(((4-1)*$N$107+2)-1,10)+1,INT((((4-1)*$N$107+2)-1)/10)+1)))),IF(AND(4=$N$108+1,2&lt;=$O$107),IF(($N$107*$N$108+2)&gt;80,"",IF(INDEX($P$109:$W$118,MOD(($N$107*$N$108+2)-1,10)+1,INT((($N$107*$N$108+2)-1)/10)+1)="","",INDEX($P$109:$W$118,MOD(($N$107*$N$108+2)-1,10)+1,INT((($N$107*$N$108+2)-1)/10)+1))),""))),IF($N$109="","",IF(OR(ISTEXT($N$107),ISTEXT($N$108),ISTEXT($N$109)),"",IF(OR(2&gt;$N$107,4&gt;$N$108,((4-1)*$N$107+2)&gt;$N$109),"",IF(INDEX($P$109:$W$118,MOD(((4-1)*$N$107+2)-1,10)+1,INT((((4-1)*$N$107+2)-1)/10)+1)="","",INDEX($P$109:$W$118,MOD(((4-1)*$N$107+2)-1,10)+1,INT((((4-1)*$N$107+2)-1)/10)+1))))))</f>
        <v/>
      </c>
      <c r="F112" s="539">
        <f>IF($D$107="Flat Oval",IF(OR($N$109="",ISTEXT($N$107),ISTEXT($N$108)),"",IF(4&lt;=$N$108,IF(3&gt;$N$107,"",IF(((4-1)*$N$107+3)&gt;80,"",IF(INDEX($P$109:$W$118,MOD(((4-1)*$N$107+3)-1,10)+1,INT((((4-1)*$N$107+3)-1)/10)+1)="","",INDEX($P$109:$W$118,MOD(((4-1)*$N$107+3)-1,10)+1,INT((((4-1)*$N$107+3)-1)/10)+1)))),IF(AND(4=$N$108+1,3&lt;=$O$107),IF(($N$107*$N$108+3)&gt;80,"",IF(INDEX($P$109:$W$118,MOD(($N$107*$N$108+3)-1,10)+1,INT((($N$107*$N$108+3)-1)/10)+1)="","",INDEX($P$109:$W$118,MOD(($N$107*$N$108+3)-1,10)+1,INT((($N$107*$N$108+3)-1)/10)+1))),""))),IF($N$109="","",IF(OR(ISTEXT($N$107),ISTEXT($N$108),ISTEXT($N$109)),"",IF(OR(3&gt;$N$107,4&gt;$N$108,((4-1)*$N$107+3)&gt;$N$109),"",IF(INDEX($P$109:$W$118,MOD(((4-1)*$N$107+3)-1,10)+1,INT((((4-1)*$N$107+3)-1)/10)+1)="","",INDEX($P$109:$W$118,MOD(((4-1)*$N$107+3)-1,10)+1,INT((((4-1)*$N$107+3)-1)/10)+1))))))</f>
        <v/>
      </c>
      <c r="G112" s="539">
        <f>IF($D$107="Flat Oval",IF(OR($N$109="",ISTEXT($N$107),ISTEXT($N$108)),"",IF(4&lt;=$N$108,IF(4&gt;$N$107,"",IF(((4-1)*$N$107+4)&gt;80,"",IF(INDEX($P$109:$W$118,MOD(((4-1)*$N$107+4)-1,10)+1,INT((((4-1)*$N$107+4)-1)/10)+1)="","",INDEX($P$109:$W$118,MOD(((4-1)*$N$107+4)-1,10)+1,INT((((4-1)*$N$107+4)-1)/10)+1)))),IF(AND(4=$N$108+1,4&lt;=$O$107),IF(($N$107*$N$108+4)&gt;80,"",IF(INDEX($P$109:$W$118,MOD(($N$107*$N$108+4)-1,10)+1,INT((($N$107*$N$108+4)-1)/10)+1)="","",INDEX($P$109:$W$118,MOD(($N$107*$N$108+4)-1,10)+1,INT((($N$107*$N$108+4)-1)/10)+1))),""))),IF($N$109="","",IF(OR(ISTEXT($N$107),ISTEXT($N$108),ISTEXT($N$109)),"",IF(OR(4&gt;$N$107,4&gt;$N$108,((4-1)*$N$107+4)&gt;$N$109),"",IF(INDEX($P$109:$W$118,MOD(((4-1)*$N$107+4)-1,10)+1,INT((((4-1)*$N$107+4)-1)/10)+1)="","",INDEX($P$109:$W$118,MOD(((4-1)*$N$107+4)-1,10)+1,INT((((4-1)*$N$107+4)-1)/10)+1))))))</f>
        <v/>
      </c>
      <c r="H112" s="539">
        <f>IF($D$107="Flat Oval",IF(OR($N$109="",ISTEXT($N$107),ISTEXT($N$108)),"",IF(4&lt;=$N$108,IF(5&gt;$N$107,"",IF(((4-1)*$N$107+5)&gt;80,"",IF(INDEX($P$109:$W$118,MOD(((4-1)*$N$107+5)-1,10)+1,INT((((4-1)*$N$107+5)-1)/10)+1)="","",INDEX($P$109:$W$118,MOD(((4-1)*$N$107+5)-1,10)+1,INT((((4-1)*$N$107+5)-1)/10)+1)))),IF(AND(4=$N$108+1,5&lt;=$O$107),IF(($N$107*$N$108+5)&gt;80,"",IF(INDEX($P$109:$W$118,MOD(($N$107*$N$108+5)-1,10)+1,INT((($N$107*$N$108+5)-1)/10)+1)="","",INDEX($P$109:$W$118,MOD(($N$107*$N$108+5)-1,10)+1,INT((($N$107*$N$108+5)-1)/10)+1))),""))),IF($N$109="","",IF(OR(ISTEXT($N$107),ISTEXT($N$108),ISTEXT($N$109)),"",IF(OR(5&gt;$N$107,4&gt;$N$108,((4-1)*$N$107+5)&gt;$N$109),"",IF(INDEX($P$109:$W$118,MOD(((4-1)*$N$107+5)-1,10)+1,INT((((4-1)*$N$107+5)-1)/10)+1)="","",INDEX($P$109:$W$118,MOD(((4-1)*$N$107+5)-1,10)+1,INT((((4-1)*$N$107+5)-1)/10)+1))))))</f>
        <v/>
      </c>
      <c r="I112" s="539">
        <f>IF($D$107="Flat Oval",IF(OR($N$109="",ISTEXT($N$107),ISTEXT($N$108)),"",IF(4&lt;=$N$108,IF(6&gt;$N$107,"",IF(((4-1)*$N$107+6)&gt;80,"",IF(INDEX($P$109:$W$118,MOD(((4-1)*$N$107+6)-1,10)+1,INT((((4-1)*$N$107+6)-1)/10)+1)="","",INDEX($P$109:$W$118,MOD(((4-1)*$N$107+6)-1,10)+1,INT((((4-1)*$N$107+6)-1)/10)+1)))),IF(AND(4=$N$108+1,6&lt;=$O$107),IF(($N$107*$N$108+6)&gt;80,"",IF(INDEX($P$109:$W$118,MOD(($N$107*$N$108+6)-1,10)+1,INT((($N$107*$N$108+6)-1)/10)+1)="","",INDEX($P$109:$W$118,MOD(($N$107*$N$108+6)-1,10)+1,INT((($N$107*$N$108+6)-1)/10)+1))),""))),IF($N$109="","",IF(OR(ISTEXT($N$107),ISTEXT($N$108),ISTEXT($N$109)),"",IF(OR(6&gt;$N$107,4&gt;$N$108,((4-1)*$N$107+6)&gt;$N$109),"",IF(INDEX($P$109:$W$118,MOD(((4-1)*$N$107+6)-1,10)+1,INT((((4-1)*$N$107+6)-1)/10)+1)="","",INDEX($P$109:$W$118,MOD(((4-1)*$N$107+6)-1,10)+1,INT((((4-1)*$N$107+6)-1)/10)+1))))))</f>
        <v/>
      </c>
      <c r="J112" s="539">
        <f>IF($D$107="Flat Oval",IF(OR($N$109="",ISTEXT($N$107),ISTEXT($N$108)),"",IF(4&lt;=$N$108,IF(7&gt;$N$107,"",IF(((4-1)*$N$107+7)&gt;80,"",IF(INDEX($P$109:$W$118,MOD(((4-1)*$N$107+7)-1,10)+1,INT((((4-1)*$N$107+7)-1)/10)+1)="","",INDEX($P$109:$W$118,MOD(((4-1)*$N$107+7)-1,10)+1,INT((((4-1)*$N$107+7)-1)/10)+1)))),IF(AND(4=$N$108+1,7&lt;=$O$107),IF(($N$107*$N$108+7)&gt;80,"",IF(INDEX($P$109:$W$118,MOD(($N$107*$N$108+7)-1,10)+1,INT((($N$107*$N$108+7)-1)/10)+1)="","",INDEX($P$109:$W$118,MOD(($N$107*$N$108+7)-1,10)+1,INT((($N$107*$N$108+7)-1)/10)+1))),""))),IF($N$109="","",IF(OR(ISTEXT($N$107),ISTEXT($N$108),ISTEXT($N$109)),"",IF(OR(7&gt;$N$107,4&gt;$N$108,((4-1)*$N$107+7)&gt;$N$109),"",IF(INDEX($P$109:$W$118,MOD(((4-1)*$N$107+7)-1,10)+1,INT((((4-1)*$N$107+7)-1)/10)+1)="","",INDEX($P$109:$W$118,MOD(((4-1)*$N$107+7)-1,10)+1,INT((((4-1)*$N$107+7)-1)/10)+1))))))</f>
        <v/>
      </c>
      <c r="K112" s="539">
        <f>IF($D$107="Flat Oval",IF(OR($N$109="",ISTEXT($N$107),ISTEXT($N$108)),"",IF(4&lt;=$N$108,IF(8&gt;$N$107,"",IF(((4-1)*$N$107+8)&gt;80,"",IF(INDEX($P$109:$W$118,MOD(((4-1)*$N$107+8)-1,10)+1,INT((((4-1)*$N$107+8)-1)/10)+1)="","",INDEX($P$109:$W$118,MOD(((4-1)*$N$107+8)-1,10)+1,INT((((4-1)*$N$107+8)-1)/10)+1)))),IF(AND(4=$N$108+1,8&lt;=$O$107),IF(($N$107*$N$108+8)&gt;80,"",IF(INDEX($P$109:$W$118,MOD(($N$107*$N$108+8)-1,10)+1,INT((($N$107*$N$108+8)-1)/10)+1)="","",INDEX($P$109:$W$118,MOD(($N$107*$N$108+8)-1,10)+1,INT((($N$107*$N$108+8)-1)/10)+1))),""))),IF($N$109="","",IF(OR(ISTEXT($N$107),ISTEXT($N$108),ISTEXT($N$109)),"",IF(OR(8&gt;$N$107,4&gt;$N$108,((4-1)*$N$107+8)&gt;$N$109),"",IF(INDEX($P$109:$W$118,MOD(((4-1)*$N$107+8)-1,10)+1,INT((((4-1)*$N$107+8)-1)/10)+1)="","",INDEX($P$109:$W$118,MOD(((4-1)*$N$107+8)-1,10)+1,INT((((4-1)*$N$107+8)-1)/10)+1))))))</f>
        <v/>
      </c>
      <c r="L112" s="539">
        <f>IF($D$107="Flat Oval",IF(OR($N$109="",ISTEXT($N$107),ISTEXT($N$108)),"",IF(4&lt;=$N$108,IF(9&gt;$N$107,"",IF(((4-1)*$N$107+9)&gt;80,"",IF(INDEX($P$109:$W$118,MOD(((4-1)*$N$107+9)-1,10)+1,INT((((4-1)*$N$107+9)-1)/10)+1)="","",INDEX($P$109:$W$118,MOD(((4-1)*$N$107+9)-1,10)+1,INT((((4-1)*$N$107+9)-1)/10)+1)))),IF(AND(4=$N$108+1,9&lt;=$O$107),IF(($N$107*$N$108+9)&gt;80,"",IF(INDEX($P$109:$W$118,MOD(($N$107*$N$108+9)-1,10)+1,INT((($N$107*$N$108+9)-1)/10)+1)="","",INDEX($P$109:$W$118,MOD(($N$107*$N$108+9)-1,10)+1,INT((($N$107*$N$108+9)-1)/10)+1))),""))),IF($N$109="","",IF(OR(ISTEXT($N$107),ISTEXT($N$108),ISTEXT($N$109)),"",IF(OR(9&gt;$N$107,4&gt;$N$108,((4-1)*$N$107+9)&gt;$N$109),"",IF(INDEX($P$109:$W$118,MOD(((4-1)*$N$107+9)-1,10)+1,INT((((4-1)*$N$107+9)-1)/10)+1)="","",INDEX($P$109:$W$118,MOD(((4-1)*$N$107+9)-1,10)+1,INT((((4-1)*$N$107+9)-1)/10)+1))))))</f>
        <v/>
      </c>
      <c r="M112" s="539">
        <f>IF($D$107="Flat Oval",IF(OR($N$109="",ISTEXT($N$107),ISTEXT($N$108)),"",IF(4&lt;=$N$108,IF(10&gt;$N$107,"",IF(((4-1)*$N$107+10)&gt;80,"",IF(INDEX($P$109:$W$118,MOD(((4-1)*$N$107+10)-1,10)+1,INT((((4-1)*$N$107+10)-1)/10)+1)="","",INDEX($P$109:$W$118,MOD(((4-1)*$N$107+10)-1,10)+1,INT((((4-1)*$N$107+10)-1)/10)+1)))),IF(AND(4=$N$108+1,10&lt;=$O$107),IF(($N$107*$N$108+10)&gt;80,"",IF(INDEX($P$109:$W$118,MOD(($N$107*$N$108+10)-1,10)+1,INT((($N$107*$N$108+10)-1)/10)+1)="","",INDEX($P$109:$W$118,MOD(($N$107*$N$108+10)-1,10)+1,INT((($N$107*$N$108+10)-1)/10)+1))),""))),IF($N$109="","",IF(OR(ISTEXT($N$107),ISTEXT($N$108),ISTEXT($N$109)),"",IF(OR(10&gt;$N$107,4&gt;$N$108,((4-1)*$N$107+10)&gt;$N$109),"",IF(INDEX($P$109:$W$118,MOD(((4-1)*$N$107+10)-1,10)+1,INT((((4-1)*$N$107+10)-1)/10)+1)="","",INDEX($P$109:$W$118,MOD(((4-1)*$N$107+10)-1,10)+1,INT((((4-1)*$N$107+10)-1)/10)+1))))))</f>
        <v/>
      </c>
      <c r="P112" s="540" t="n"/>
      <c r="Q112" s="540" t="n"/>
      <c r="R112" s="540" t="n"/>
      <c r="S112" s="540" t="n"/>
      <c r="T112" s="540" t="n"/>
      <c r="U112" s="540" t="n"/>
      <c r="V112" s="540" t="n"/>
      <c r="W112" s="540" t="n"/>
    </row>
    <row r="113" ht="13.35" customHeight="1" s="162">
      <c r="B113" s="537">
        <f>IF($D$107="Flat Oval",IF(OR($N$108="",ISTEXT($N$108)),"",IF(5&lt;=$N$108,ROUND((5-0.5)*$I$107/$N$108,1),IF(5=$N$108+1,"Ends",""))),IF(OR($D$107="",$G$107=""),"",IF($D$107="Round",IF(5=1,"Axis 1 (0°)",IF(5=2,"Axis 2 (90°)","")),IF(ISTEXT($N$108),"",IF(5&gt;$N$108,"",IF(ISTEXT($I$107),"",ROUND((5-0.5)*$I$107/$N$108,1)))))))</f>
        <v/>
      </c>
      <c r="C113" s="538" t="n"/>
      <c r="D113" s="539">
        <f>IF($D$107="Flat Oval",IF(OR($N$109="",ISTEXT($N$107),ISTEXT($N$108)),"",IF(5&lt;=$N$108,IF(1&gt;$N$107,"",IF(((5-1)*$N$107+1)&gt;80,"",IF(INDEX($P$109:$W$118,MOD(((5-1)*$N$107+1)-1,10)+1,INT((((5-1)*$N$107+1)-1)/10)+1)="","",INDEX($P$109:$W$118,MOD(((5-1)*$N$107+1)-1,10)+1,INT((((5-1)*$N$107+1)-1)/10)+1)))),IF(AND(5=$N$108+1,1&lt;=$O$107),IF(($N$107*$N$108+1)&gt;80,"",IF(INDEX($P$109:$W$118,MOD(($N$107*$N$108+1)-1,10)+1,INT((($N$107*$N$108+1)-1)/10)+1)="","",INDEX($P$109:$W$118,MOD(($N$107*$N$108+1)-1,10)+1,INT((($N$107*$N$108+1)-1)/10)+1))),""))),IF($N$109="","",IF(OR(ISTEXT($N$107),ISTEXT($N$108),ISTEXT($N$109)),"",IF(OR(1&gt;$N$107,5&gt;$N$108,((5-1)*$N$107+1)&gt;$N$109),"",IF(INDEX($P$109:$W$118,MOD(((5-1)*$N$107+1)-1,10)+1,INT((((5-1)*$N$107+1)-1)/10)+1)="","",INDEX($P$109:$W$118,MOD(((5-1)*$N$107+1)-1,10)+1,INT((((5-1)*$N$107+1)-1)/10)+1))))))</f>
        <v/>
      </c>
      <c r="E113" s="539">
        <f>IF($D$107="Flat Oval",IF(OR($N$109="",ISTEXT($N$107),ISTEXT($N$108)),"",IF(5&lt;=$N$108,IF(2&gt;$N$107,"",IF(((5-1)*$N$107+2)&gt;80,"",IF(INDEX($P$109:$W$118,MOD(((5-1)*$N$107+2)-1,10)+1,INT((((5-1)*$N$107+2)-1)/10)+1)="","",INDEX($P$109:$W$118,MOD(((5-1)*$N$107+2)-1,10)+1,INT((((5-1)*$N$107+2)-1)/10)+1)))),IF(AND(5=$N$108+1,2&lt;=$O$107),IF(($N$107*$N$108+2)&gt;80,"",IF(INDEX($P$109:$W$118,MOD(($N$107*$N$108+2)-1,10)+1,INT((($N$107*$N$108+2)-1)/10)+1)="","",INDEX($P$109:$W$118,MOD(($N$107*$N$108+2)-1,10)+1,INT((($N$107*$N$108+2)-1)/10)+1))),""))),IF($N$109="","",IF(OR(ISTEXT($N$107),ISTEXT($N$108),ISTEXT($N$109)),"",IF(OR(2&gt;$N$107,5&gt;$N$108,((5-1)*$N$107+2)&gt;$N$109),"",IF(INDEX($P$109:$W$118,MOD(((5-1)*$N$107+2)-1,10)+1,INT((((5-1)*$N$107+2)-1)/10)+1)="","",INDEX($P$109:$W$118,MOD(((5-1)*$N$107+2)-1,10)+1,INT((((5-1)*$N$107+2)-1)/10)+1))))))</f>
        <v/>
      </c>
      <c r="F113" s="539">
        <f>IF($D$107="Flat Oval",IF(OR($N$109="",ISTEXT($N$107),ISTEXT($N$108)),"",IF(5&lt;=$N$108,IF(3&gt;$N$107,"",IF(((5-1)*$N$107+3)&gt;80,"",IF(INDEX($P$109:$W$118,MOD(((5-1)*$N$107+3)-1,10)+1,INT((((5-1)*$N$107+3)-1)/10)+1)="","",INDEX($P$109:$W$118,MOD(((5-1)*$N$107+3)-1,10)+1,INT((((5-1)*$N$107+3)-1)/10)+1)))),IF(AND(5=$N$108+1,3&lt;=$O$107),IF(($N$107*$N$108+3)&gt;80,"",IF(INDEX($P$109:$W$118,MOD(($N$107*$N$108+3)-1,10)+1,INT((($N$107*$N$108+3)-1)/10)+1)="","",INDEX($P$109:$W$118,MOD(($N$107*$N$108+3)-1,10)+1,INT((($N$107*$N$108+3)-1)/10)+1))),""))),IF($N$109="","",IF(OR(ISTEXT($N$107),ISTEXT($N$108),ISTEXT($N$109)),"",IF(OR(3&gt;$N$107,5&gt;$N$108,((5-1)*$N$107+3)&gt;$N$109),"",IF(INDEX($P$109:$W$118,MOD(((5-1)*$N$107+3)-1,10)+1,INT((((5-1)*$N$107+3)-1)/10)+1)="","",INDEX($P$109:$W$118,MOD(((5-1)*$N$107+3)-1,10)+1,INT((((5-1)*$N$107+3)-1)/10)+1))))))</f>
        <v/>
      </c>
      <c r="G113" s="539">
        <f>IF($D$107="Flat Oval",IF(OR($N$109="",ISTEXT($N$107),ISTEXT($N$108)),"",IF(5&lt;=$N$108,IF(4&gt;$N$107,"",IF(((5-1)*$N$107+4)&gt;80,"",IF(INDEX($P$109:$W$118,MOD(((5-1)*$N$107+4)-1,10)+1,INT((((5-1)*$N$107+4)-1)/10)+1)="","",INDEX($P$109:$W$118,MOD(((5-1)*$N$107+4)-1,10)+1,INT((((5-1)*$N$107+4)-1)/10)+1)))),IF(AND(5=$N$108+1,4&lt;=$O$107),IF(($N$107*$N$108+4)&gt;80,"",IF(INDEX($P$109:$W$118,MOD(($N$107*$N$108+4)-1,10)+1,INT((($N$107*$N$108+4)-1)/10)+1)="","",INDEX($P$109:$W$118,MOD(($N$107*$N$108+4)-1,10)+1,INT((($N$107*$N$108+4)-1)/10)+1))),""))),IF($N$109="","",IF(OR(ISTEXT($N$107),ISTEXT($N$108),ISTEXT($N$109)),"",IF(OR(4&gt;$N$107,5&gt;$N$108,((5-1)*$N$107+4)&gt;$N$109),"",IF(INDEX($P$109:$W$118,MOD(((5-1)*$N$107+4)-1,10)+1,INT((((5-1)*$N$107+4)-1)/10)+1)="","",INDEX($P$109:$W$118,MOD(((5-1)*$N$107+4)-1,10)+1,INT((((5-1)*$N$107+4)-1)/10)+1))))))</f>
        <v/>
      </c>
      <c r="H113" s="539">
        <f>IF($D$107="Flat Oval",IF(OR($N$109="",ISTEXT($N$107),ISTEXT($N$108)),"",IF(5&lt;=$N$108,IF(5&gt;$N$107,"",IF(((5-1)*$N$107+5)&gt;80,"",IF(INDEX($P$109:$W$118,MOD(((5-1)*$N$107+5)-1,10)+1,INT((((5-1)*$N$107+5)-1)/10)+1)="","",INDEX($P$109:$W$118,MOD(((5-1)*$N$107+5)-1,10)+1,INT((((5-1)*$N$107+5)-1)/10)+1)))),IF(AND(5=$N$108+1,5&lt;=$O$107),IF(($N$107*$N$108+5)&gt;80,"",IF(INDEX($P$109:$W$118,MOD(($N$107*$N$108+5)-1,10)+1,INT((($N$107*$N$108+5)-1)/10)+1)="","",INDEX($P$109:$W$118,MOD(($N$107*$N$108+5)-1,10)+1,INT((($N$107*$N$108+5)-1)/10)+1))),""))),IF($N$109="","",IF(OR(ISTEXT($N$107),ISTEXT($N$108),ISTEXT($N$109)),"",IF(OR(5&gt;$N$107,5&gt;$N$108,((5-1)*$N$107+5)&gt;$N$109),"",IF(INDEX($P$109:$W$118,MOD(((5-1)*$N$107+5)-1,10)+1,INT((((5-1)*$N$107+5)-1)/10)+1)="","",INDEX($P$109:$W$118,MOD(((5-1)*$N$107+5)-1,10)+1,INT((((5-1)*$N$107+5)-1)/10)+1))))))</f>
        <v/>
      </c>
      <c r="I113" s="539">
        <f>IF($D$107="Flat Oval",IF(OR($N$109="",ISTEXT($N$107),ISTEXT($N$108)),"",IF(5&lt;=$N$108,IF(6&gt;$N$107,"",IF(((5-1)*$N$107+6)&gt;80,"",IF(INDEX($P$109:$W$118,MOD(((5-1)*$N$107+6)-1,10)+1,INT((((5-1)*$N$107+6)-1)/10)+1)="","",INDEX($P$109:$W$118,MOD(((5-1)*$N$107+6)-1,10)+1,INT((((5-1)*$N$107+6)-1)/10)+1)))),IF(AND(5=$N$108+1,6&lt;=$O$107),IF(($N$107*$N$108+6)&gt;80,"",IF(INDEX($P$109:$W$118,MOD(($N$107*$N$108+6)-1,10)+1,INT((($N$107*$N$108+6)-1)/10)+1)="","",INDEX($P$109:$W$118,MOD(($N$107*$N$108+6)-1,10)+1,INT((($N$107*$N$108+6)-1)/10)+1))),""))),IF($N$109="","",IF(OR(ISTEXT($N$107),ISTEXT($N$108),ISTEXT($N$109)),"",IF(OR(6&gt;$N$107,5&gt;$N$108,((5-1)*$N$107+6)&gt;$N$109),"",IF(INDEX($P$109:$W$118,MOD(((5-1)*$N$107+6)-1,10)+1,INT((((5-1)*$N$107+6)-1)/10)+1)="","",INDEX($P$109:$W$118,MOD(((5-1)*$N$107+6)-1,10)+1,INT((((5-1)*$N$107+6)-1)/10)+1))))))</f>
        <v/>
      </c>
      <c r="J113" s="539">
        <f>IF($D$107="Flat Oval",IF(OR($N$109="",ISTEXT($N$107),ISTEXT($N$108)),"",IF(5&lt;=$N$108,IF(7&gt;$N$107,"",IF(((5-1)*$N$107+7)&gt;80,"",IF(INDEX($P$109:$W$118,MOD(((5-1)*$N$107+7)-1,10)+1,INT((((5-1)*$N$107+7)-1)/10)+1)="","",INDEX($P$109:$W$118,MOD(((5-1)*$N$107+7)-1,10)+1,INT((((5-1)*$N$107+7)-1)/10)+1)))),IF(AND(5=$N$108+1,7&lt;=$O$107),IF(($N$107*$N$108+7)&gt;80,"",IF(INDEX($P$109:$W$118,MOD(($N$107*$N$108+7)-1,10)+1,INT((($N$107*$N$108+7)-1)/10)+1)="","",INDEX($P$109:$W$118,MOD(($N$107*$N$108+7)-1,10)+1,INT((($N$107*$N$108+7)-1)/10)+1))),""))),IF($N$109="","",IF(OR(ISTEXT($N$107),ISTEXT($N$108),ISTEXT($N$109)),"",IF(OR(7&gt;$N$107,5&gt;$N$108,((5-1)*$N$107+7)&gt;$N$109),"",IF(INDEX($P$109:$W$118,MOD(((5-1)*$N$107+7)-1,10)+1,INT((((5-1)*$N$107+7)-1)/10)+1)="","",INDEX($P$109:$W$118,MOD(((5-1)*$N$107+7)-1,10)+1,INT((((5-1)*$N$107+7)-1)/10)+1))))))</f>
        <v/>
      </c>
      <c r="K113" s="539">
        <f>IF($D$107="Flat Oval",IF(OR($N$109="",ISTEXT($N$107),ISTEXT($N$108)),"",IF(5&lt;=$N$108,IF(8&gt;$N$107,"",IF(((5-1)*$N$107+8)&gt;80,"",IF(INDEX($P$109:$W$118,MOD(((5-1)*$N$107+8)-1,10)+1,INT((((5-1)*$N$107+8)-1)/10)+1)="","",INDEX($P$109:$W$118,MOD(((5-1)*$N$107+8)-1,10)+1,INT((((5-1)*$N$107+8)-1)/10)+1)))),IF(AND(5=$N$108+1,8&lt;=$O$107),IF(($N$107*$N$108+8)&gt;80,"",IF(INDEX($P$109:$W$118,MOD(($N$107*$N$108+8)-1,10)+1,INT((($N$107*$N$108+8)-1)/10)+1)="","",INDEX($P$109:$W$118,MOD(($N$107*$N$108+8)-1,10)+1,INT((($N$107*$N$108+8)-1)/10)+1))),""))),IF($N$109="","",IF(OR(ISTEXT($N$107),ISTEXT($N$108),ISTEXT($N$109)),"",IF(OR(8&gt;$N$107,5&gt;$N$108,((5-1)*$N$107+8)&gt;$N$109),"",IF(INDEX($P$109:$W$118,MOD(((5-1)*$N$107+8)-1,10)+1,INT((((5-1)*$N$107+8)-1)/10)+1)="","",INDEX($P$109:$W$118,MOD(((5-1)*$N$107+8)-1,10)+1,INT((((5-1)*$N$107+8)-1)/10)+1))))))</f>
        <v/>
      </c>
      <c r="L113" s="539">
        <f>IF($D$107="Flat Oval",IF(OR($N$109="",ISTEXT($N$107),ISTEXT($N$108)),"",IF(5&lt;=$N$108,IF(9&gt;$N$107,"",IF(((5-1)*$N$107+9)&gt;80,"",IF(INDEX($P$109:$W$118,MOD(((5-1)*$N$107+9)-1,10)+1,INT((((5-1)*$N$107+9)-1)/10)+1)="","",INDEX($P$109:$W$118,MOD(((5-1)*$N$107+9)-1,10)+1,INT((((5-1)*$N$107+9)-1)/10)+1)))),IF(AND(5=$N$108+1,9&lt;=$O$107),IF(($N$107*$N$108+9)&gt;80,"",IF(INDEX($P$109:$W$118,MOD(($N$107*$N$108+9)-1,10)+1,INT((($N$107*$N$108+9)-1)/10)+1)="","",INDEX($P$109:$W$118,MOD(($N$107*$N$108+9)-1,10)+1,INT((($N$107*$N$108+9)-1)/10)+1))),""))),IF($N$109="","",IF(OR(ISTEXT($N$107),ISTEXT($N$108),ISTEXT($N$109)),"",IF(OR(9&gt;$N$107,5&gt;$N$108,((5-1)*$N$107+9)&gt;$N$109),"",IF(INDEX($P$109:$W$118,MOD(((5-1)*$N$107+9)-1,10)+1,INT((((5-1)*$N$107+9)-1)/10)+1)="","",INDEX($P$109:$W$118,MOD(((5-1)*$N$107+9)-1,10)+1,INT((((5-1)*$N$107+9)-1)/10)+1))))))</f>
        <v/>
      </c>
      <c r="M113" s="539">
        <f>IF($D$107="Flat Oval",IF(OR($N$109="",ISTEXT($N$107),ISTEXT($N$108)),"",IF(5&lt;=$N$108,IF(10&gt;$N$107,"",IF(((5-1)*$N$107+10)&gt;80,"",IF(INDEX($P$109:$W$118,MOD(((5-1)*$N$107+10)-1,10)+1,INT((((5-1)*$N$107+10)-1)/10)+1)="","",INDEX($P$109:$W$118,MOD(((5-1)*$N$107+10)-1,10)+1,INT((((5-1)*$N$107+10)-1)/10)+1)))),IF(AND(5=$N$108+1,10&lt;=$O$107),IF(($N$107*$N$108+10)&gt;80,"",IF(INDEX($P$109:$W$118,MOD(($N$107*$N$108+10)-1,10)+1,INT((($N$107*$N$108+10)-1)/10)+1)="","",INDEX($P$109:$W$118,MOD(($N$107*$N$108+10)-1,10)+1,INT((($N$107*$N$108+10)-1)/10)+1))),""))),IF($N$109="","",IF(OR(ISTEXT($N$107),ISTEXT($N$108),ISTEXT($N$109)),"",IF(OR(10&gt;$N$107,5&gt;$N$108,((5-1)*$N$107+10)&gt;$N$109),"",IF(INDEX($P$109:$W$118,MOD(((5-1)*$N$107+10)-1,10)+1,INT((((5-1)*$N$107+10)-1)/10)+1)="","",INDEX($P$109:$W$118,MOD(((5-1)*$N$107+10)-1,10)+1,INT((((5-1)*$N$107+10)-1)/10)+1))))))</f>
        <v/>
      </c>
      <c r="P113" s="540" t="n"/>
      <c r="Q113" s="540" t="n"/>
      <c r="R113" s="540" t="n"/>
      <c r="S113" s="540" t="n"/>
      <c r="T113" s="540" t="n"/>
      <c r="U113" s="540" t="n"/>
      <c r="V113" s="540" t="n"/>
      <c r="W113" s="540" t="n"/>
    </row>
    <row r="114" ht="13.35" customHeight="1" s="162">
      <c r="B114" s="537">
        <f>IF($D$107="Flat Oval",IF(OR($N$108="",ISTEXT($N$108)),"",IF(6&lt;=$N$108,ROUND((6-0.5)*$I$107/$N$108,1),IF(6=$N$108+1,"Ends",""))),IF(OR($D$107="",$G$107=""),"",IF($D$107="Round",IF(6=1,"Axis 1 (0°)",IF(6=2,"Axis 2 (90°)","")),IF(ISTEXT($N$108),"",IF(6&gt;$N$108,"",IF(ISTEXT($I$107),"",ROUND((6-0.5)*$I$107/$N$108,1)))))))</f>
        <v/>
      </c>
      <c r="C114" s="538" t="n"/>
      <c r="D114" s="539">
        <f>IF($D$107="Flat Oval",IF(OR($N$109="",ISTEXT($N$107),ISTEXT($N$108)),"",IF(6&lt;=$N$108,IF(1&gt;$N$107,"",IF(((6-1)*$N$107+1)&gt;80,"",IF(INDEX($P$109:$W$118,MOD(((6-1)*$N$107+1)-1,10)+1,INT((((6-1)*$N$107+1)-1)/10)+1)="","",INDEX($P$109:$W$118,MOD(((6-1)*$N$107+1)-1,10)+1,INT((((6-1)*$N$107+1)-1)/10)+1)))),IF(AND(6=$N$108+1,1&lt;=$O$107),IF(($N$107*$N$108+1)&gt;80,"",IF(INDEX($P$109:$W$118,MOD(($N$107*$N$108+1)-1,10)+1,INT((($N$107*$N$108+1)-1)/10)+1)="","",INDEX($P$109:$W$118,MOD(($N$107*$N$108+1)-1,10)+1,INT((($N$107*$N$108+1)-1)/10)+1))),""))),IF($N$109="","",IF(OR(ISTEXT($N$107),ISTEXT($N$108),ISTEXT($N$109)),"",IF(OR(1&gt;$N$107,6&gt;$N$108,((6-1)*$N$107+1)&gt;$N$109),"",IF(INDEX($P$109:$W$118,MOD(((6-1)*$N$107+1)-1,10)+1,INT((((6-1)*$N$107+1)-1)/10)+1)="","",INDEX($P$109:$W$118,MOD(((6-1)*$N$107+1)-1,10)+1,INT((((6-1)*$N$107+1)-1)/10)+1))))))</f>
        <v/>
      </c>
      <c r="E114" s="539">
        <f>IF($D$107="Flat Oval",IF(OR($N$109="",ISTEXT($N$107),ISTEXT($N$108)),"",IF(6&lt;=$N$108,IF(2&gt;$N$107,"",IF(((6-1)*$N$107+2)&gt;80,"",IF(INDEX($P$109:$W$118,MOD(((6-1)*$N$107+2)-1,10)+1,INT((((6-1)*$N$107+2)-1)/10)+1)="","",INDEX($P$109:$W$118,MOD(((6-1)*$N$107+2)-1,10)+1,INT((((6-1)*$N$107+2)-1)/10)+1)))),IF(AND(6=$N$108+1,2&lt;=$O$107),IF(($N$107*$N$108+2)&gt;80,"",IF(INDEX($P$109:$W$118,MOD(($N$107*$N$108+2)-1,10)+1,INT((($N$107*$N$108+2)-1)/10)+1)="","",INDEX($P$109:$W$118,MOD(($N$107*$N$108+2)-1,10)+1,INT((($N$107*$N$108+2)-1)/10)+1))),""))),IF($N$109="","",IF(OR(ISTEXT($N$107),ISTEXT($N$108),ISTEXT($N$109)),"",IF(OR(2&gt;$N$107,6&gt;$N$108,((6-1)*$N$107+2)&gt;$N$109),"",IF(INDEX($P$109:$W$118,MOD(((6-1)*$N$107+2)-1,10)+1,INT((((6-1)*$N$107+2)-1)/10)+1)="","",INDEX($P$109:$W$118,MOD(((6-1)*$N$107+2)-1,10)+1,INT((((6-1)*$N$107+2)-1)/10)+1))))))</f>
        <v/>
      </c>
      <c r="F114" s="539">
        <f>IF($D$107="Flat Oval",IF(OR($N$109="",ISTEXT($N$107),ISTEXT($N$108)),"",IF(6&lt;=$N$108,IF(3&gt;$N$107,"",IF(((6-1)*$N$107+3)&gt;80,"",IF(INDEX($P$109:$W$118,MOD(((6-1)*$N$107+3)-1,10)+1,INT((((6-1)*$N$107+3)-1)/10)+1)="","",INDEX($P$109:$W$118,MOD(((6-1)*$N$107+3)-1,10)+1,INT((((6-1)*$N$107+3)-1)/10)+1)))),IF(AND(6=$N$108+1,3&lt;=$O$107),IF(($N$107*$N$108+3)&gt;80,"",IF(INDEX($P$109:$W$118,MOD(($N$107*$N$108+3)-1,10)+1,INT((($N$107*$N$108+3)-1)/10)+1)="","",INDEX($P$109:$W$118,MOD(($N$107*$N$108+3)-1,10)+1,INT((($N$107*$N$108+3)-1)/10)+1))),""))),IF($N$109="","",IF(OR(ISTEXT($N$107),ISTEXT($N$108),ISTEXT($N$109)),"",IF(OR(3&gt;$N$107,6&gt;$N$108,((6-1)*$N$107+3)&gt;$N$109),"",IF(INDEX($P$109:$W$118,MOD(((6-1)*$N$107+3)-1,10)+1,INT((((6-1)*$N$107+3)-1)/10)+1)="","",INDEX($P$109:$W$118,MOD(((6-1)*$N$107+3)-1,10)+1,INT((((6-1)*$N$107+3)-1)/10)+1))))))</f>
        <v/>
      </c>
      <c r="G114" s="539">
        <f>IF($D$107="Flat Oval",IF(OR($N$109="",ISTEXT($N$107),ISTEXT($N$108)),"",IF(6&lt;=$N$108,IF(4&gt;$N$107,"",IF(((6-1)*$N$107+4)&gt;80,"",IF(INDEX($P$109:$W$118,MOD(((6-1)*$N$107+4)-1,10)+1,INT((((6-1)*$N$107+4)-1)/10)+1)="","",INDEX($P$109:$W$118,MOD(((6-1)*$N$107+4)-1,10)+1,INT((((6-1)*$N$107+4)-1)/10)+1)))),IF(AND(6=$N$108+1,4&lt;=$O$107),IF(($N$107*$N$108+4)&gt;80,"",IF(INDEX($P$109:$W$118,MOD(($N$107*$N$108+4)-1,10)+1,INT((($N$107*$N$108+4)-1)/10)+1)="","",INDEX($P$109:$W$118,MOD(($N$107*$N$108+4)-1,10)+1,INT((($N$107*$N$108+4)-1)/10)+1))),""))),IF($N$109="","",IF(OR(ISTEXT($N$107),ISTEXT($N$108),ISTEXT($N$109)),"",IF(OR(4&gt;$N$107,6&gt;$N$108,((6-1)*$N$107+4)&gt;$N$109),"",IF(INDEX($P$109:$W$118,MOD(((6-1)*$N$107+4)-1,10)+1,INT((((6-1)*$N$107+4)-1)/10)+1)="","",INDEX($P$109:$W$118,MOD(((6-1)*$N$107+4)-1,10)+1,INT((((6-1)*$N$107+4)-1)/10)+1))))))</f>
        <v/>
      </c>
      <c r="H114" s="539">
        <f>IF($D$107="Flat Oval",IF(OR($N$109="",ISTEXT($N$107),ISTEXT($N$108)),"",IF(6&lt;=$N$108,IF(5&gt;$N$107,"",IF(((6-1)*$N$107+5)&gt;80,"",IF(INDEX($P$109:$W$118,MOD(((6-1)*$N$107+5)-1,10)+1,INT((((6-1)*$N$107+5)-1)/10)+1)="","",INDEX($P$109:$W$118,MOD(((6-1)*$N$107+5)-1,10)+1,INT((((6-1)*$N$107+5)-1)/10)+1)))),IF(AND(6=$N$108+1,5&lt;=$O$107),IF(($N$107*$N$108+5)&gt;80,"",IF(INDEX($P$109:$W$118,MOD(($N$107*$N$108+5)-1,10)+1,INT((($N$107*$N$108+5)-1)/10)+1)="","",INDEX($P$109:$W$118,MOD(($N$107*$N$108+5)-1,10)+1,INT((($N$107*$N$108+5)-1)/10)+1))),""))),IF($N$109="","",IF(OR(ISTEXT($N$107),ISTEXT($N$108),ISTEXT($N$109)),"",IF(OR(5&gt;$N$107,6&gt;$N$108,((6-1)*$N$107+5)&gt;$N$109),"",IF(INDEX($P$109:$W$118,MOD(((6-1)*$N$107+5)-1,10)+1,INT((((6-1)*$N$107+5)-1)/10)+1)="","",INDEX($P$109:$W$118,MOD(((6-1)*$N$107+5)-1,10)+1,INT((((6-1)*$N$107+5)-1)/10)+1))))))</f>
        <v/>
      </c>
      <c r="I114" s="539">
        <f>IF($D$107="Flat Oval",IF(OR($N$109="",ISTEXT($N$107),ISTEXT($N$108)),"",IF(6&lt;=$N$108,IF(6&gt;$N$107,"",IF(((6-1)*$N$107+6)&gt;80,"",IF(INDEX($P$109:$W$118,MOD(((6-1)*$N$107+6)-1,10)+1,INT((((6-1)*$N$107+6)-1)/10)+1)="","",INDEX($P$109:$W$118,MOD(((6-1)*$N$107+6)-1,10)+1,INT((((6-1)*$N$107+6)-1)/10)+1)))),IF(AND(6=$N$108+1,6&lt;=$O$107),IF(($N$107*$N$108+6)&gt;80,"",IF(INDEX($P$109:$W$118,MOD(($N$107*$N$108+6)-1,10)+1,INT((($N$107*$N$108+6)-1)/10)+1)="","",INDEX($P$109:$W$118,MOD(($N$107*$N$108+6)-1,10)+1,INT((($N$107*$N$108+6)-1)/10)+1))),""))),IF($N$109="","",IF(OR(ISTEXT($N$107),ISTEXT($N$108),ISTEXT($N$109)),"",IF(OR(6&gt;$N$107,6&gt;$N$108,((6-1)*$N$107+6)&gt;$N$109),"",IF(INDEX($P$109:$W$118,MOD(((6-1)*$N$107+6)-1,10)+1,INT((((6-1)*$N$107+6)-1)/10)+1)="","",INDEX($P$109:$W$118,MOD(((6-1)*$N$107+6)-1,10)+1,INT((((6-1)*$N$107+6)-1)/10)+1))))))</f>
        <v/>
      </c>
      <c r="J114" s="539">
        <f>IF($D$107="Flat Oval",IF(OR($N$109="",ISTEXT($N$107),ISTEXT($N$108)),"",IF(6&lt;=$N$108,IF(7&gt;$N$107,"",IF(((6-1)*$N$107+7)&gt;80,"",IF(INDEX($P$109:$W$118,MOD(((6-1)*$N$107+7)-1,10)+1,INT((((6-1)*$N$107+7)-1)/10)+1)="","",INDEX($P$109:$W$118,MOD(((6-1)*$N$107+7)-1,10)+1,INT((((6-1)*$N$107+7)-1)/10)+1)))),IF(AND(6=$N$108+1,7&lt;=$O$107),IF(($N$107*$N$108+7)&gt;80,"",IF(INDEX($P$109:$W$118,MOD(($N$107*$N$108+7)-1,10)+1,INT((($N$107*$N$108+7)-1)/10)+1)="","",INDEX($P$109:$W$118,MOD(($N$107*$N$108+7)-1,10)+1,INT((($N$107*$N$108+7)-1)/10)+1))),""))),IF($N$109="","",IF(OR(ISTEXT($N$107),ISTEXT($N$108),ISTEXT($N$109)),"",IF(OR(7&gt;$N$107,6&gt;$N$108,((6-1)*$N$107+7)&gt;$N$109),"",IF(INDEX($P$109:$W$118,MOD(((6-1)*$N$107+7)-1,10)+1,INT((((6-1)*$N$107+7)-1)/10)+1)="","",INDEX($P$109:$W$118,MOD(((6-1)*$N$107+7)-1,10)+1,INT((((6-1)*$N$107+7)-1)/10)+1))))))</f>
        <v/>
      </c>
      <c r="K114" s="539">
        <f>IF($D$107="Flat Oval",IF(OR($N$109="",ISTEXT($N$107),ISTEXT($N$108)),"",IF(6&lt;=$N$108,IF(8&gt;$N$107,"",IF(((6-1)*$N$107+8)&gt;80,"",IF(INDEX($P$109:$W$118,MOD(((6-1)*$N$107+8)-1,10)+1,INT((((6-1)*$N$107+8)-1)/10)+1)="","",INDEX($P$109:$W$118,MOD(((6-1)*$N$107+8)-1,10)+1,INT((((6-1)*$N$107+8)-1)/10)+1)))),IF(AND(6=$N$108+1,8&lt;=$O$107),IF(($N$107*$N$108+8)&gt;80,"",IF(INDEX($P$109:$W$118,MOD(($N$107*$N$108+8)-1,10)+1,INT((($N$107*$N$108+8)-1)/10)+1)="","",INDEX($P$109:$W$118,MOD(($N$107*$N$108+8)-1,10)+1,INT((($N$107*$N$108+8)-1)/10)+1))),""))),IF($N$109="","",IF(OR(ISTEXT($N$107),ISTEXT($N$108),ISTEXT($N$109)),"",IF(OR(8&gt;$N$107,6&gt;$N$108,((6-1)*$N$107+8)&gt;$N$109),"",IF(INDEX($P$109:$W$118,MOD(((6-1)*$N$107+8)-1,10)+1,INT((((6-1)*$N$107+8)-1)/10)+1)="","",INDEX($P$109:$W$118,MOD(((6-1)*$N$107+8)-1,10)+1,INT((((6-1)*$N$107+8)-1)/10)+1))))))</f>
        <v/>
      </c>
      <c r="L114" s="539">
        <f>IF($D$107="Flat Oval",IF(OR($N$109="",ISTEXT($N$107),ISTEXT($N$108)),"",IF(6&lt;=$N$108,IF(9&gt;$N$107,"",IF(((6-1)*$N$107+9)&gt;80,"",IF(INDEX($P$109:$W$118,MOD(((6-1)*$N$107+9)-1,10)+1,INT((((6-1)*$N$107+9)-1)/10)+1)="","",INDEX($P$109:$W$118,MOD(((6-1)*$N$107+9)-1,10)+1,INT((((6-1)*$N$107+9)-1)/10)+1)))),IF(AND(6=$N$108+1,9&lt;=$O$107),IF(($N$107*$N$108+9)&gt;80,"",IF(INDEX($P$109:$W$118,MOD(($N$107*$N$108+9)-1,10)+1,INT((($N$107*$N$108+9)-1)/10)+1)="","",INDEX($P$109:$W$118,MOD(($N$107*$N$108+9)-1,10)+1,INT((($N$107*$N$108+9)-1)/10)+1))),""))),IF($N$109="","",IF(OR(ISTEXT($N$107),ISTEXT($N$108),ISTEXT($N$109)),"",IF(OR(9&gt;$N$107,6&gt;$N$108,((6-1)*$N$107+9)&gt;$N$109),"",IF(INDEX($P$109:$W$118,MOD(((6-1)*$N$107+9)-1,10)+1,INT((((6-1)*$N$107+9)-1)/10)+1)="","",INDEX($P$109:$W$118,MOD(((6-1)*$N$107+9)-1,10)+1,INT((((6-1)*$N$107+9)-1)/10)+1))))))</f>
        <v/>
      </c>
      <c r="M114" s="539">
        <f>IF($D$107="Flat Oval",IF(OR($N$109="",ISTEXT($N$107),ISTEXT($N$108)),"",IF(6&lt;=$N$108,IF(10&gt;$N$107,"",IF(((6-1)*$N$107+10)&gt;80,"",IF(INDEX($P$109:$W$118,MOD(((6-1)*$N$107+10)-1,10)+1,INT((((6-1)*$N$107+10)-1)/10)+1)="","",INDEX($P$109:$W$118,MOD(((6-1)*$N$107+10)-1,10)+1,INT((((6-1)*$N$107+10)-1)/10)+1)))),IF(AND(6=$N$108+1,10&lt;=$O$107),IF(($N$107*$N$108+10)&gt;80,"",IF(INDEX($P$109:$W$118,MOD(($N$107*$N$108+10)-1,10)+1,INT((($N$107*$N$108+10)-1)/10)+1)="","",INDEX($P$109:$W$118,MOD(($N$107*$N$108+10)-1,10)+1,INT((($N$107*$N$108+10)-1)/10)+1))),""))),IF($N$109="","",IF(OR(ISTEXT($N$107),ISTEXT($N$108),ISTEXT($N$109)),"",IF(OR(10&gt;$N$107,6&gt;$N$108,((6-1)*$N$107+10)&gt;$N$109),"",IF(INDEX($P$109:$W$118,MOD(((6-1)*$N$107+10)-1,10)+1,INT((((6-1)*$N$107+10)-1)/10)+1)="","",INDEX($P$109:$W$118,MOD(((6-1)*$N$107+10)-1,10)+1,INT((((6-1)*$N$107+10)-1)/10)+1))))))</f>
        <v/>
      </c>
      <c r="P114" s="540" t="n"/>
      <c r="Q114" s="540" t="n"/>
      <c r="R114" s="540" t="n"/>
      <c r="S114" s="540" t="n"/>
      <c r="T114" s="540" t="n"/>
      <c r="U114" s="540" t="n"/>
      <c r="V114" s="540" t="n"/>
      <c r="W114" s="540" t="n"/>
    </row>
    <row r="115" ht="13.35" customHeight="1" s="162">
      <c r="B115" s="537">
        <f>IF($D$107="Flat Oval",IF(OR($N$108="",ISTEXT($N$108)),"",IF(7&lt;=$N$108,ROUND((7-0.5)*$I$107/$N$108,1),IF(7=$N$108+1,"Ends",""))),IF(OR($D$107="",$G$107=""),"",IF($D$107="Round",IF(7=1,"Axis 1 (0°)",IF(7=2,"Axis 2 (90°)","")),IF(ISTEXT($N$108),"",IF(7&gt;$N$108,"",IF(ISTEXT($I$107),"",ROUND((7-0.5)*$I$107/$N$108,1)))))))</f>
        <v/>
      </c>
      <c r="C115" s="538" t="n"/>
      <c r="D115" s="539">
        <f>IF($D$107="Flat Oval",IF(OR($N$109="",ISTEXT($N$107),ISTEXT($N$108)),"",IF(7&lt;=$N$108,IF(1&gt;$N$107,"",IF(((7-1)*$N$107+1)&gt;80,"",IF(INDEX($P$109:$W$118,MOD(((7-1)*$N$107+1)-1,10)+1,INT((((7-1)*$N$107+1)-1)/10)+1)="","",INDEX($P$109:$W$118,MOD(((7-1)*$N$107+1)-1,10)+1,INT((((7-1)*$N$107+1)-1)/10)+1)))),IF(AND(7=$N$108+1,1&lt;=$O$107),IF(($N$107*$N$108+1)&gt;80,"",IF(INDEX($P$109:$W$118,MOD(($N$107*$N$108+1)-1,10)+1,INT((($N$107*$N$108+1)-1)/10)+1)="","",INDEX($P$109:$W$118,MOD(($N$107*$N$108+1)-1,10)+1,INT((($N$107*$N$108+1)-1)/10)+1))),""))),IF($N$109="","",IF(OR(ISTEXT($N$107),ISTEXT($N$108),ISTEXT($N$109)),"",IF(OR(1&gt;$N$107,7&gt;$N$108,((7-1)*$N$107+1)&gt;$N$109),"",IF(INDEX($P$109:$W$118,MOD(((7-1)*$N$107+1)-1,10)+1,INT((((7-1)*$N$107+1)-1)/10)+1)="","",INDEX($P$109:$W$118,MOD(((7-1)*$N$107+1)-1,10)+1,INT((((7-1)*$N$107+1)-1)/10)+1))))))</f>
        <v/>
      </c>
      <c r="E115" s="539">
        <f>IF($D$107="Flat Oval",IF(OR($N$109="",ISTEXT($N$107),ISTEXT($N$108)),"",IF(7&lt;=$N$108,IF(2&gt;$N$107,"",IF(((7-1)*$N$107+2)&gt;80,"",IF(INDEX($P$109:$W$118,MOD(((7-1)*$N$107+2)-1,10)+1,INT((((7-1)*$N$107+2)-1)/10)+1)="","",INDEX($P$109:$W$118,MOD(((7-1)*$N$107+2)-1,10)+1,INT((((7-1)*$N$107+2)-1)/10)+1)))),IF(AND(7=$N$108+1,2&lt;=$O$107),IF(($N$107*$N$108+2)&gt;80,"",IF(INDEX($P$109:$W$118,MOD(($N$107*$N$108+2)-1,10)+1,INT((($N$107*$N$108+2)-1)/10)+1)="","",INDEX($P$109:$W$118,MOD(($N$107*$N$108+2)-1,10)+1,INT((($N$107*$N$108+2)-1)/10)+1))),""))),IF($N$109="","",IF(OR(ISTEXT($N$107),ISTEXT($N$108),ISTEXT($N$109)),"",IF(OR(2&gt;$N$107,7&gt;$N$108,((7-1)*$N$107+2)&gt;$N$109),"",IF(INDEX($P$109:$W$118,MOD(((7-1)*$N$107+2)-1,10)+1,INT((((7-1)*$N$107+2)-1)/10)+1)="","",INDEX($P$109:$W$118,MOD(((7-1)*$N$107+2)-1,10)+1,INT((((7-1)*$N$107+2)-1)/10)+1))))))</f>
        <v/>
      </c>
      <c r="F115" s="539">
        <f>IF($D$107="Flat Oval",IF(OR($N$109="",ISTEXT($N$107),ISTEXT($N$108)),"",IF(7&lt;=$N$108,IF(3&gt;$N$107,"",IF(((7-1)*$N$107+3)&gt;80,"",IF(INDEX($P$109:$W$118,MOD(((7-1)*$N$107+3)-1,10)+1,INT((((7-1)*$N$107+3)-1)/10)+1)="","",INDEX($P$109:$W$118,MOD(((7-1)*$N$107+3)-1,10)+1,INT((((7-1)*$N$107+3)-1)/10)+1)))),IF(AND(7=$N$108+1,3&lt;=$O$107),IF(($N$107*$N$108+3)&gt;80,"",IF(INDEX($P$109:$W$118,MOD(($N$107*$N$108+3)-1,10)+1,INT((($N$107*$N$108+3)-1)/10)+1)="","",INDEX($P$109:$W$118,MOD(($N$107*$N$108+3)-1,10)+1,INT((($N$107*$N$108+3)-1)/10)+1))),""))),IF($N$109="","",IF(OR(ISTEXT($N$107),ISTEXT($N$108),ISTEXT($N$109)),"",IF(OR(3&gt;$N$107,7&gt;$N$108,((7-1)*$N$107+3)&gt;$N$109),"",IF(INDEX($P$109:$W$118,MOD(((7-1)*$N$107+3)-1,10)+1,INT((((7-1)*$N$107+3)-1)/10)+1)="","",INDEX($P$109:$W$118,MOD(((7-1)*$N$107+3)-1,10)+1,INT((((7-1)*$N$107+3)-1)/10)+1))))))</f>
        <v/>
      </c>
      <c r="G115" s="539">
        <f>IF($D$107="Flat Oval",IF(OR($N$109="",ISTEXT($N$107),ISTEXT($N$108)),"",IF(7&lt;=$N$108,IF(4&gt;$N$107,"",IF(((7-1)*$N$107+4)&gt;80,"",IF(INDEX($P$109:$W$118,MOD(((7-1)*$N$107+4)-1,10)+1,INT((((7-1)*$N$107+4)-1)/10)+1)="","",INDEX($P$109:$W$118,MOD(((7-1)*$N$107+4)-1,10)+1,INT((((7-1)*$N$107+4)-1)/10)+1)))),IF(AND(7=$N$108+1,4&lt;=$O$107),IF(($N$107*$N$108+4)&gt;80,"",IF(INDEX($P$109:$W$118,MOD(($N$107*$N$108+4)-1,10)+1,INT((($N$107*$N$108+4)-1)/10)+1)="","",INDEX($P$109:$W$118,MOD(($N$107*$N$108+4)-1,10)+1,INT((($N$107*$N$108+4)-1)/10)+1))),""))),IF($N$109="","",IF(OR(ISTEXT($N$107),ISTEXT($N$108),ISTEXT($N$109)),"",IF(OR(4&gt;$N$107,7&gt;$N$108,((7-1)*$N$107+4)&gt;$N$109),"",IF(INDEX($P$109:$W$118,MOD(((7-1)*$N$107+4)-1,10)+1,INT((((7-1)*$N$107+4)-1)/10)+1)="","",INDEX($P$109:$W$118,MOD(((7-1)*$N$107+4)-1,10)+1,INT((((7-1)*$N$107+4)-1)/10)+1))))))</f>
        <v/>
      </c>
      <c r="H115" s="539">
        <f>IF($D$107="Flat Oval",IF(OR($N$109="",ISTEXT($N$107),ISTEXT($N$108)),"",IF(7&lt;=$N$108,IF(5&gt;$N$107,"",IF(((7-1)*$N$107+5)&gt;80,"",IF(INDEX($P$109:$W$118,MOD(((7-1)*$N$107+5)-1,10)+1,INT((((7-1)*$N$107+5)-1)/10)+1)="","",INDEX($P$109:$W$118,MOD(((7-1)*$N$107+5)-1,10)+1,INT((((7-1)*$N$107+5)-1)/10)+1)))),IF(AND(7=$N$108+1,5&lt;=$O$107),IF(($N$107*$N$108+5)&gt;80,"",IF(INDEX($P$109:$W$118,MOD(($N$107*$N$108+5)-1,10)+1,INT((($N$107*$N$108+5)-1)/10)+1)="","",INDEX($P$109:$W$118,MOD(($N$107*$N$108+5)-1,10)+1,INT((($N$107*$N$108+5)-1)/10)+1))),""))),IF($N$109="","",IF(OR(ISTEXT($N$107),ISTEXT($N$108),ISTEXT($N$109)),"",IF(OR(5&gt;$N$107,7&gt;$N$108,((7-1)*$N$107+5)&gt;$N$109),"",IF(INDEX($P$109:$W$118,MOD(((7-1)*$N$107+5)-1,10)+1,INT((((7-1)*$N$107+5)-1)/10)+1)="","",INDEX($P$109:$W$118,MOD(((7-1)*$N$107+5)-1,10)+1,INT((((7-1)*$N$107+5)-1)/10)+1))))))</f>
        <v/>
      </c>
      <c r="I115" s="539">
        <f>IF($D$107="Flat Oval",IF(OR($N$109="",ISTEXT($N$107),ISTEXT($N$108)),"",IF(7&lt;=$N$108,IF(6&gt;$N$107,"",IF(((7-1)*$N$107+6)&gt;80,"",IF(INDEX($P$109:$W$118,MOD(((7-1)*$N$107+6)-1,10)+1,INT((((7-1)*$N$107+6)-1)/10)+1)="","",INDEX($P$109:$W$118,MOD(((7-1)*$N$107+6)-1,10)+1,INT((((7-1)*$N$107+6)-1)/10)+1)))),IF(AND(7=$N$108+1,6&lt;=$O$107),IF(($N$107*$N$108+6)&gt;80,"",IF(INDEX($P$109:$W$118,MOD(($N$107*$N$108+6)-1,10)+1,INT((($N$107*$N$108+6)-1)/10)+1)="","",INDEX($P$109:$W$118,MOD(($N$107*$N$108+6)-1,10)+1,INT((($N$107*$N$108+6)-1)/10)+1))),""))),IF($N$109="","",IF(OR(ISTEXT($N$107),ISTEXT($N$108),ISTEXT($N$109)),"",IF(OR(6&gt;$N$107,7&gt;$N$108,((7-1)*$N$107+6)&gt;$N$109),"",IF(INDEX($P$109:$W$118,MOD(((7-1)*$N$107+6)-1,10)+1,INT((((7-1)*$N$107+6)-1)/10)+1)="","",INDEX($P$109:$W$118,MOD(((7-1)*$N$107+6)-1,10)+1,INT((((7-1)*$N$107+6)-1)/10)+1))))))</f>
        <v/>
      </c>
      <c r="J115" s="539">
        <f>IF($D$107="Flat Oval",IF(OR($N$109="",ISTEXT($N$107),ISTEXT($N$108)),"",IF(7&lt;=$N$108,IF(7&gt;$N$107,"",IF(((7-1)*$N$107+7)&gt;80,"",IF(INDEX($P$109:$W$118,MOD(((7-1)*$N$107+7)-1,10)+1,INT((((7-1)*$N$107+7)-1)/10)+1)="","",INDEX($P$109:$W$118,MOD(((7-1)*$N$107+7)-1,10)+1,INT((((7-1)*$N$107+7)-1)/10)+1)))),IF(AND(7=$N$108+1,7&lt;=$O$107),IF(($N$107*$N$108+7)&gt;80,"",IF(INDEX($P$109:$W$118,MOD(($N$107*$N$108+7)-1,10)+1,INT((($N$107*$N$108+7)-1)/10)+1)="","",INDEX($P$109:$W$118,MOD(($N$107*$N$108+7)-1,10)+1,INT((($N$107*$N$108+7)-1)/10)+1))),""))),IF($N$109="","",IF(OR(ISTEXT($N$107),ISTEXT($N$108),ISTEXT($N$109)),"",IF(OR(7&gt;$N$107,7&gt;$N$108,((7-1)*$N$107+7)&gt;$N$109),"",IF(INDEX($P$109:$W$118,MOD(((7-1)*$N$107+7)-1,10)+1,INT((((7-1)*$N$107+7)-1)/10)+1)="","",INDEX($P$109:$W$118,MOD(((7-1)*$N$107+7)-1,10)+1,INT((((7-1)*$N$107+7)-1)/10)+1))))))</f>
        <v/>
      </c>
      <c r="K115" s="539">
        <f>IF($D$107="Flat Oval",IF(OR($N$109="",ISTEXT($N$107),ISTEXT($N$108)),"",IF(7&lt;=$N$108,IF(8&gt;$N$107,"",IF(((7-1)*$N$107+8)&gt;80,"",IF(INDEX($P$109:$W$118,MOD(((7-1)*$N$107+8)-1,10)+1,INT((((7-1)*$N$107+8)-1)/10)+1)="","",INDEX($P$109:$W$118,MOD(((7-1)*$N$107+8)-1,10)+1,INT((((7-1)*$N$107+8)-1)/10)+1)))),IF(AND(7=$N$108+1,8&lt;=$O$107),IF(($N$107*$N$108+8)&gt;80,"",IF(INDEX($P$109:$W$118,MOD(($N$107*$N$108+8)-1,10)+1,INT((($N$107*$N$108+8)-1)/10)+1)="","",INDEX($P$109:$W$118,MOD(($N$107*$N$108+8)-1,10)+1,INT((($N$107*$N$108+8)-1)/10)+1))),""))),IF($N$109="","",IF(OR(ISTEXT($N$107),ISTEXT($N$108),ISTEXT($N$109)),"",IF(OR(8&gt;$N$107,7&gt;$N$108,((7-1)*$N$107+8)&gt;$N$109),"",IF(INDEX($P$109:$W$118,MOD(((7-1)*$N$107+8)-1,10)+1,INT((((7-1)*$N$107+8)-1)/10)+1)="","",INDEX($P$109:$W$118,MOD(((7-1)*$N$107+8)-1,10)+1,INT((((7-1)*$N$107+8)-1)/10)+1))))))</f>
        <v/>
      </c>
      <c r="L115" s="539">
        <f>IF($D$107="Flat Oval",IF(OR($N$109="",ISTEXT($N$107),ISTEXT($N$108)),"",IF(7&lt;=$N$108,IF(9&gt;$N$107,"",IF(((7-1)*$N$107+9)&gt;80,"",IF(INDEX($P$109:$W$118,MOD(((7-1)*$N$107+9)-1,10)+1,INT((((7-1)*$N$107+9)-1)/10)+1)="","",INDEX($P$109:$W$118,MOD(((7-1)*$N$107+9)-1,10)+1,INT((((7-1)*$N$107+9)-1)/10)+1)))),IF(AND(7=$N$108+1,9&lt;=$O$107),IF(($N$107*$N$108+9)&gt;80,"",IF(INDEX($P$109:$W$118,MOD(($N$107*$N$108+9)-1,10)+1,INT((($N$107*$N$108+9)-1)/10)+1)="","",INDEX($P$109:$W$118,MOD(($N$107*$N$108+9)-1,10)+1,INT((($N$107*$N$108+9)-1)/10)+1))),""))),IF($N$109="","",IF(OR(ISTEXT($N$107),ISTEXT($N$108),ISTEXT($N$109)),"",IF(OR(9&gt;$N$107,7&gt;$N$108,((7-1)*$N$107+9)&gt;$N$109),"",IF(INDEX($P$109:$W$118,MOD(((7-1)*$N$107+9)-1,10)+1,INT((((7-1)*$N$107+9)-1)/10)+1)="","",INDEX($P$109:$W$118,MOD(((7-1)*$N$107+9)-1,10)+1,INT((((7-1)*$N$107+9)-1)/10)+1))))))</f>
        <v/>
      </c>
      <c r="M115" s="539">
        <f>IF($D$107="Flat Oval",IF(OR($N$109="",ISTEXT($N$107),ISTEXT($N$108)),"",IF(7&lt;=$N$108,IF(10&gt;$N$107,"",IF(((7-1)*$N$107+10)&gt;80,"",IF(INDEX($P$109:$W$118,MOD(((7-1)*$N$107+10)-1,10)+1,INT((((7-1)*$N$107+10)-1)/10)+1)="","",INDEX($P$109:$W$118,MOD(((7-1)*$N$107+10)-1,10)+1,INT((((7-1)*$N$107+10)-1)/10)+1)))),IF(AND(7=$N$108+1,10&lt;=$O$107),IF(($N$107*$N$108+10)&gt;80,"",IF(INDEX($P$109:$W$118,MOD(($N$107*$N$108+10)-1,10)+1,INT((($N$107*$N$108+10)-1)/10)+1)="","",INDEX($P$109:$W$118,MOD(($N$107*$N$108+10)-1,10)+1,INT((($N$107*$N$108+10)-1)/10)+1))),""))),IF($N$109="","",IF(OR(ISTEXT($N$107),ISTEXT($N$108),ISTEXT($N$109)),"",IF(OR(10&gt;$N$107,7&gt;$N$108,((7-1)*$N$107+10)&gt;$N$109),"",IF(INDEX($P$109:$W$118,MOD(((7-1)*$N$107+10)-1,10)+1,INT((((7-1)*$N$107+10)-1)/10)+1)="","",INDEX($P$109:$W$118,MOD(((7-1)*$N$107+10)-1,10)+1,INT((((7-1)*$N$107+10)-1)/10)+1))))))</f>
        <v/>
      </c>
      <c r="P115" s="540" t="n"/>
      <c r="Q115" s="540" t="n"/>
      <c r="R115" s="540" t="n"/>
      <c r="S115" s="540" t="n"/>
      <c r="T115" s="540" t="n"/>
      <c r="U115" s="540" t="n"/>
      <c r="V115" s="540" t="n"/>
      <c r="W115" s="540" t="n"/>
    </row>
    <row r="116" ht="13.35" customHeight="1" s="162">
      <c r="B116" s="537">
        <f>IF($D$107="Flat Oval",IF(OR($N$108="",ISTEXT($N$108)),"",IF(8&lt;=$N$108,ROUND((8-0.5)*$I$107/$N$108,1),IF(8=$N$108+1,"Ends",""))),IF(OR($D$107="",$G$107=""),"",IF($D$107="Round",IF(8=1,"Axis 1 (0°)",IF(8=2,"Axis 2 (90°)","")),IF(ISTEXT($N$108),"",IF(8&gt;$N$108,"",IF(ISTEXT($I$107),"",ROUND((8-0.5)*$I$107/$N$108,1)))))))</f>
        <v/>
      </c>
      <c r="C116" s="538" t="n"/>
      <c r="D116" s="539">
        <f>IF($D$107="Flat Oval",IF(OR($N$109="",ISTEXT($N$107),ISTEXT($N$108)),"",IF(8&lt;=$N$108,IF(1&gt;$N$107,"",IF(((8-1)*$N$107+1)&gt;80,"",IF(INDEX($P$109:$W$118,MOD(((8-1)*$N$107+1)-1,10)+1,INT((((8-1)*$N$107+1)-1)/10)+1)="","",INDEX($P$109:$W$118,MOD(((8-1)*$N$107+1)-1,10)+1,INT((((8-1)*$N$107+1)-1)/10)+1)))),IF(AND(8=$N$108+1,1&lt;=$O$107),IF(($N$107*$N$108+1)&gt;80,"",IF(INDEX($P$109:$W$118,MOD(($N$107*$N$108+1)-1,10)+1,INT((($N$107*$N$108+1)-1)/10)+1)="","",INDEX($P$109:$W$118,MOD(($N$107*$N$108+1)-1,10)+1,INT((($N$107*$N$108+1)-1)/10)+1))),""))),IF($N$109="","",IF(OR(ISTEXT($N$107),ISTEXT($N$108),ISTEXT($N$109)),"",IF(OR(1&gt;$N$107,8&gt;$N$108,((8-1)*$N$107+1)&gt;$N$109),"",IF(INDEX($P$109:$W$118,MOD(((8-1)*$N$107+1)-1,10)+1,INT((((8-1)*$N$107+1)-1)/10)+1)="","",INDEX($P$109:$W$118,MOD(((8-1)*$N$107+1)-1,10)+1,INT((((8-1)*$N$107+1)-1)/10)+1))))))</f>
        <v/>
      </c>
      <c r="E116" s="539">
        <f>IF($D$107="Flat Oval",IF(OR($N$109="",ISTEXT($N$107),ISTEXT($N$108)),"",IF(8&lt;=$N$108,IF(2&gt;$N$107,"",IF(((8-1)*$N$107+2)&gt;80,"",IF(INDEX($P$109:$W$118,MOD(((8-1)*$N$107+2)-1,10)+1,INT((((8-1)*$N$107+2)-1)/10)+1)="","",INDEX($P$109:$W$118,MOD(((8-1)*$N$107+2)-1,10)+1,INT((((8-1)*$N$107+2)-1)/10)+1)))),IF(AND(8=$N$108+1,2&lt;=$O$107),IF(($N$107*$N$108+2)&gt;80,"",IF(INDEX($P$109:$W$118,MOD(($N$107*$N$108+2)-1,10)+1,INT((($N$107*$N$108+2)-1)/10)+1)="","",INDEX($P$109:$W$118,MOD(($N$107*$N$108+2)-1,10)+1,INT((($N$107*$N$108+2)-1)/10)+1))),""))),IF($N$109="","",IF(OR(ISTEXT($N$107),ISTEXT($N$108),ISTEXT($N$109)),"",IF(OR(2&gt;$N$107,8&gt;$N$108,((8-1)*$N$107+2)&gt;$N$109),"",IF(INDEX($P$109:$W$118,MOD(((8-1)*$N$107+2)-1,10)+1,INT((((8-1)*$N$107+2)-1)/10)+1)="","",INDEX($P$109:$W$118,MOD(((8-1)*$N$107+2)-1,10)+1,INT((((8-1)*$N$107+2)-1)/10)+1))))))</f>
        <v/>
      </c>
      <c r="F116" s="539">
        <f>IF($D$107="Flat Oval",IF(OR($N$109="",ISTEXT($N$107),ISTEXT($N$108)),"",IF(8&lt;=$N$108,IF(3&gt;$N$107,"",IF(((8-1)*$N$107+3)&gt;80,"",IF(INDEX($P$109:$W$118,MOD(((8-1)*$N$107+3)-1,10)+1,INT((((8-1)*$N$107+3)-1)/10)+1)="","",INDEX($P$109:$W$118,MOD(((8-1)*$N$107+3)-1,10)+1,INT((((8-1)*$N$107+3)-1)/10)+1)))),IF(AND(8=$N$108+1,3&lt;=$O$107),IF(($N$107*$N$108+3)&gt;80,"",IF(INDEX($P$109:$W$118,MOD(($N$107*$N$108+3)-1,10)+1,INT((($N$107*$N$108+3)-1)/10)+1)="","",INDEX($P$109:$W$118,MOD(($N$107*$N$108+3)-1,10)+1,INT((($N$107*$N$108+3)-1)/10)+1))),""))),IF($N$109="","",IF(OR(ISTEXT($N$107),ISTEXT($N$108),ISTEXT($N$109)),"",IF(OR(3&gt;$N$107,8&gt;$N$108,((8-1)*$N$107+3)&gt;$N$109),"",IF(INDEX($P$109:$W$118,MOD(((8-1)*$N$107+3)-1,10)+1,INT((((8-1)*$N$107+3)-1)/10)+1)="","",INDEX($P$109:$W$118,MOD(((8-1)*$N$107+3)-1,10)+1,INT((((8-1)*$N$107+3)-1)/10)+1))))))</f>
        <v/>
      </c>
      <c r="G116" s="539">
        <f>IF($D$107="Flat Oval",IF(OR($N$109="",ISTEXT($N$107),ISTEXT($N$108)),"",IF(8&lt;=$N$108,IF(4&gt;$N$107,"",IF(((8-1)*$N$107+4)&gt;80,"",IF(INDEX($P$109:$W$118,MOD(((8-1)*$N$107+4)-1,10)+1,INT((((8-1)*$N$107+4)-1)/10)+1)="","",INDEX($P$109:$W$118,MOD(((8-1)*$N$107+4)-1,10)+1,INT((((8-1)*$N$107+4)-1)/10)+1)))),IF(AND(8=$N$108+1,4&lt;=$O$107),IF(($N$107*$N$108+4)&gt;80,"",IF(INDEX($P$109:$W$118,MOD(($N$107*$N$108+4)-1,10)+1,INT((($N$107*$N$108+4)-1)/10)+1)="","",INDEX($P$109:$W$118,MOD(($N$107*$N$108+4)-1,10)+1,INT((($N$107*$N$108+4)-1)/10)+1))),""))),IF($N$109="","",IF(OR(ISTEXT($N$107),ISTEXT($N$108),ISTEXT($N$109)),"",IF(OR(4&gt;$N$107,8&gt;$N$108,((8-1)*$N$107+4)&gt;$N$109),"",IF(INDEX($P$109:$W$118,MOD(((8-1)*$N$107+4)-1,10)+1,INT((((8-1)*$N$107+4)-1)/10)+1)="","",INDEX($P$109:$W$118,MOD(((8-1)*$N$107+4)-1,10)+1,INT((((8-1)*$N$107+4)-1)/10)+1))))))</f>
        <v/>
      </c>
      <c r="H116" s="539">
        <f>IF($D$107="Flat Oval",IF(OR($N$109="",ISTEXT($N$107),ISTEXT($N$108)),"",IF(8&lt;=$N$108,IF(5&gt;$N$107,"",IF(((8-1)*$N$107+5)&gt;80,"",IF(INDEX($P$109:$W$118,MOD(((8-1)*$N$107+5)-1,10)+1,INT((((8-1)*$N$107+5)-1)/10)+1)="","",INDEX($P$109:$W$118,MOD(((8-1)*$N$107+5)-1,10)+1,INT((((8-1)*$N$107+5)-1)/10)+1)))),IF(AND(8=$N$108+1,5&lt;=$O$107),IF(($N$107*$N$108+5)&gt;80,"",IF(INDEX($P$109:$W$118,MOD(($N$107*$N$108+5)-1,10)+1,INT((($N$107*$N$108+5)-1)/10)+1)="","",INDEX($P$109:$W$118,MOD(($N$107*$N$108+5)-1,10)+1,INT((($N$107*$N$108+5)-1)/10)+1))),""))),IF($N$109="","",IF(OR(ISTEXT($N$107),ISTEXT($N$108),ISTEXT($N$109)),"",IF(OR(5&gt;$N$107,8&gt;$N$108,((8-1)*$N$107+5)&gt;$N$109),"",IF(INDEX($P$109:$W$118,MOD(((8-1)*$N$107+5)-1,10)+1,INT((((8-1)*$N$107+5)-1)/10)+1)="","",INDEX($P$109:$W$118,MOD(((8-1)*$N$107+5)-1,10)+1,INT((((8-1)*$N$107+5)-1)/10)+1))))))</f>
        <v/>
      </c>
      <c r="I116" s="539">
        <f>IF($D$107="Flat Oval",IF(OR($N$109="",ISTEXT($N$107),ISTEXT($N$108)),"",IF(8&lt;=$N$108,IF(6&gt;$N$107,"",IF(((8-1)*$N$107+6)&gt;80,"",IF(INDEX($P$109:$W$118,MOD(((8-1)*$N$107+6)-1,10)+1,INT((((8-1)*$N$107+6)-1)/10)+1)="","",INDEX($P$109:$W$118,MOD(((8-1)*$N$107+6)-1,10)+1,INT((((8-1)*$N$107+6)-1)/10)+1)))),IF(AND(8=$N$108+1,6&lt;=$O$107),IF(($N$107*$N$108+6)&gt;80,"",IF(INDEX($P$109:$W$118,MOD(($N$107*$N$108+6)-1,10)+1,INT((($N$107*$N$108+6)-1)/10)+1)="","",INDEX($P$109:$W$118,MOD(($N$107*$N$108+6)-1,10)+1,INT((($N$107*$N$108+6)-1)/10)+1))),""))),IF($N$109="","",IF(OR(ISTEXT($N$107),ISTEXT($N$108),ISTEXT($N$109)),"",IF(OR(6&gt;$N$107,8&gt;$N$108,((8-1)*$N$107+6)&gt;$N$109),"",IF(INDEX($P$109:$W$118,MOD(((8-1)*$N$107+6)-1,10)+1,INT((((8-1)*$N$107+6)-1)/10)+1)="","",INDEX($P$109:$W$118,MOD(((8-1)*$N$107+6)-1,10)+1,INT((((8-1)*$N$107+6)-1)/10)+1))))))</f>
        <v/>
      </c>
      <c r="J116" s="539">
        <f>IF($D$107="Flat Oval",IF(OR($N$109="",ISTEXT($N$107),ISTEXT($N$108)),"",IF(8&lt;=$N$108,IF(7&gt;$N$107,"",IF(((8-1)*$N$107+7)&gt;80,"",IF(INDEX($P$109:$W$118,MOD(((8-1)*$N$107+7)-1,10)+1,INT((((8-1)*$N$107+7)-1)/10)+1)="","",INDEX($P$109:$W$118,MOD(((8-1)*$N$107+7)-1,10)+1,INT((((8-1)*$N$107+7)-1)/10)+1)))),IF(AND(8=$N$108+1,7&lt;=$O$107),IF(($N$107*$N$108+7)&gt;80,"",IF(INDEX($P$109:$W$118,MOD(($N$107*$N$108+7)-1,10)+1,INT((($N$107*$N$108+7)-1)/10)+1)="","",INDEX($P$109:$W$118,MOD(($N$107*$N$108+7)-1,10)+1,INT((($N$107*$N$108+7)-1)/10)+1))),""))),IF($N$109="","",IF(OR(ISTEXT($N$107),ISTEXT($N$108),ISTEXT($N$109)),"",IF(OR(7&gt;$N$107,8&gt;$N$108,((8-1)*$N$107+7)&gt;$N$109),"",IF(INDEX($P$109:$W$118,MOD(((8-1)*$N$107+7)-1,10)+1,INT((((8-1)*$N$107+7)-1)/10)+1)="","",INDEX($P$109:$W$118,MOD(((8-1)*$N$107+7)-1,10)+1,INT((((8-1)*$N$107+7)-1)/10)+1))))))</f>
        <v/>
      </c>
      <c r="K116" s="539">
        <f>IF($D$107="Flat Oval",IF(OR($N$109="",ISTEXT($N$107),ISTEXT($N$108)),"",IF(8&lt;=$N$108,IF(8&gt;$N$107,"",IF(((8-1)*$N$107+8)&gt;80,"",IF(INDEX($P$109:$W$118,MOD(((8-1)*$N$107+8)-1,10)+1,INT((((8-1)*$N$107+8)-1)/10)+1)="","",INDEX($P$109:$W$118,MOD(((8-1)*$N$107+8)-1,10)+1,INT((((8-1)*$N$107+8)-1)/10)+1)))),IF(AND(8=$N$108+1,8&lt;=$O$107),IF(($N$107*$N$108+8)&gt;80,"",IF(INDEX($P$109:$W$118,MOD(($N$107*$N$108+8)-1,10)+1,INT((($N$107*$N$108+8)-1)/10)+1)="","",INDEX($P$109:$W$118,MOD(($N$107*$N$108+8)-1,10)+1,INT((($N$107*$N$108+8)-1)/10)+1))),""))),IF($N$109="","",IF(OR(ISTEXT($N$107),ISTEXT($N$108),ISTEXT($N$109)),"",IF(OR(8&gt;$N$107,8&gt;$N$108,((8-1)*$N$107+8)&gt;$N$109),"",IF(INDEX($P$109:$W$118,MOD(((8-1)*$N$107+8)-1,10)+1,INT((((8-1)*$N$107+8)-1)/10)+1)="","",INDEX($P$109:$W$118,MOD(((8-1)*$N$107+8)-1,10)+1,INT((((8-1)*$N$107+8)-1)/10)+1))))))</f>
        <v/>
      </c>
      <c r="L116" s="539">
        <f>IF($D$107="Flat Oval",IF(OR($N$109="",ISTEXT($N$107),ISTEXT($N$108)),"",IF(8&lt;=$N$108,IF(9&gt;$N$107,"",IF(((8-1)*$N$107+9)&gt;80,"",IF(INDEX($P$109:$W$118,MOD(((8-1)*$N$107+9)-1,10)+1,INT((((8-1)*$N$107+9)-1)/10)+1)="","",INDEX($P$109:$W$118,MOD(((8-1)*$N$107+9)-1,10)+1,INT((((8-1)*$N$107+9)-1)/10)+1)))),IF(AND(8=$N$108+1,9&lt;=$O$107),IF(($N$107*$N$108+9)&gt;80,"",IF(INDEX($P$109:$W$118,MOD(($N$107*$N$108+9)-1,10)+1,INT((($N$107*$N$108+9)-1)/10)+1)="","",INDEX($P$109:$W$118,MOD(($N$107*$N$108+9)-1,10)+1,INT((($N$107*$N$108+9)-1)/10)+1))),""))),IF($N$109="","",IF(OR(ISTEXT($N$107),ISTEXT($N$108),ISTEXT($N$109)),"",IF(OR(9&gt;$N$107,8&gt;$N$108,((8-1)*$N$107+9)&gt;$N$109),"",IF(INDEX($P$109:$W$118,MOD(((8-1)*$N$107+9)-1,10)+1,INT((((8-1)*$N$107+9)-1)/10)+1)="","",INDEX($P$109:$W$118,MOD(((8-1)*$N$107+9)-1,10)+1,INT((((8-1)*$N$107+9)-1)/10)+1))))))</f>
        <v/>
      </c>
      <c r="M116" s="539">
        <f>IF($D$107="Flat Oval",IF(OR($N$109="",ISTEXT($N$107),ISTEXT($N$108)),"",IF(8&lt;=$N$108,IF(10&gt;$N$107,"",IF(((8-1)*$N$107+10)&gt;80,"",IF(INDEX($P$109:$W$118,MOD(((8-1)*$N$107+10)-1,10)+1,INT((((8-1)*$N$107+10)-1)/10)+1)="","",INDEX($P$109:$W$118,MOD(((8-1)*$N$107+10)-1,10)+1,INT((((8-1)*$N$107+10)-1)/10)+1)))),IF(AND(8=$N$108+1,10&lt;=$O$107),IF(($N$107*$N$108+10)&gt;80,"",IF(INDEX($P$109:$W$118,MOD(($N$107*$N$108+10)-1,10)+1,INT((($N$107*$N$108+10)-1)/10)+1)="","",INDEX($P$109:$W$118,MOD(($N$107*$N$108+10)-1,10)+1,INT((($N$107*$N$108+10)-1)/10)+1))),""))),IF($N$109="","",IF(OR(ISTEXT($N$107),ISTEXT($N$108),ISTEXT($N$109)),"",IF(OR(10&gt;$N$107,8&gt;$N$108,((8-1)*$N$107+10)&gt;$N$109),"",IF(INDEX($P$109:$W$118,MOD(((8-1)*$N$107+10)-1,10)+1,INT((((8-1)*$N$107+10)-1)/10)+1)="","",INDEX($P$109:$W$118,MOD(((8-1)*$N$107+10)-1,10)+1,INT((((8-1)*$N$107+10)-1)/10)+1))))))</f>
        <v/>
      </c>
      <c r="P116" s="540" t="n"/>
      <c r="Q116" s="540" t="n"/>
      <c r="R116" s="540" t="n"/>
      <c r="S116" s="540" t="n"/>
      <c r="T116" s="540" t="n"/>
      <c r="U116" s="540" t="n"/>
      <c r="V116" s="540" t="n"/>
      <c r="W116" s="540" t="n"/>
    </row>
    <row r="117" ht="13.35" customHeight="1" s="162">
      <c r="P117" s="540" t="n"/>
      <c r="Q117" s="540" t="n"/>
      <c r="R117" s="540" t="n"/>
      <c r="S117" s="540" t="n"/>
      <c r="T117" s="540" t="n"/>
      <c r="U117" s="540" t="n"/>
      <c r="V117" s="540" t="n"/>
      <c r="W117" s="540" t="n"/>
    </row>
    <row r="118" ht="13.35" customHeight="1" s="162">
      <c r="B118" s="188" t="inlineStr">
        <is>
          <t>Airflow Traverse Measurement</t>
        </is>
      </c>
      <c r="C118" s="174" t="n"/>
      <c r="D118" s="174" t="n"/>
      <c r="E118" s="174" t="n"/>
      <c r="F118" s="174" t="n"/>
      <c r="G118" s="174" t="n"/>
      <c r="H118" s="173" t="n"/>
      <c r="I118" s="194" t="inlineStr">
        <is>
          <t>Design CFM</t>
        </is>
      </c>
      <c r="J118" s="188" t="inlineStr">
        <is>
          <t>Initial</t>
        </is>
      </c>
      <c r="K118" s="173" t="n"/>
      <c r="L118" s="188" t="inlineStr">
        <is>
          <t>Final</t>
        </is>
      </c>
      <c r="M118" s="173" t="n"/>
      <c r="P118" s="540" t="n"/>
      <c r="Q118" s="540" t="n"/>
      <c r="R118" s="540" t="n"/>
      <c r="S118" s="540" t="n"/>
      <c r="T118" s="540" t="n"/>
      <c r="U118" s="540" t="n"/>
      <c r="V118" s="540" t="n"/>
      <c r="W118" s="540" t="n"/>
    </row>
    <row r="119" ht="13.35" customHeight="1" s="162">
      <c r="B119" s="153" t="inlineStr">
        <is>
          <t xml:space="preserve">Point </t>
        </is>
      </c>
      <c r="C119" s="188" t="inlineStr">
        <is>
          <t>Area Served</t>
        </is>
      </c>
      <c r="D119" s="174" t="n"/>
      <c r="E119" s="173" t="n"/>
      <c r="F119" s="188" t="inlineStr">
        <is>
          <t>Size</t>
        </is>
      </c>
      <c r="G119" s="173" t="n"/>
      <c r="H119" s="188" t="inlineStr">
        <is>
          <t>Ak</t>
        </is>
      </c>
      <c r="I119" s="440" t="n"/>
      <c r="J119" s="188" t="inlineStr">
        <is>
          <t>VEL</t>
        </is>
      </c>
      <c r="K119" s="188" t="inlineStr">
        <is>
          <t>CFM</t>
        </is>
      </c>
      <c r="L119" s="188" t="inlineStr">
        <is>
          <t>VEL</t>
        </is>
      </c>
      <c r="M119" s="188" t="inlineStr">
        <is>
          <t>CFM</t>
        </is>
      </c>
    </row>
    <row r="120" ht="13.35" customHeight="1" s="162">
      <c r="B120" s="31" t="inlineStr">
        <is>
          <t>T-8</t>
        </is>
      </c>
      <c r="C120" s="307" t="n"/>
      <c r="D120" s="174" t="n"/>
      <c r="E120" s="173" t="n"/>
      <c r="F120" s="307">
        <f>IF($D$122="Flat Oval",IF(OR($G$122="",$I$122=""),"",$G$122&amp;""" x "&amp;$I$122&amp;""" oval"),IF($G$122="","",IF($D$122="Round",$G$122&amp;""" dia",$G$122&amp;""" x "&amp;$I$122&amp;"""")))</f>
        <v/>
      </c>
      <c r="G120" s="173" t="n"/>
      <c r="H120" s="525">
        <f>IF($D$122="Flat Oval",IF(OR($G$122="",$I$122=""),"",IF(OR(ISTEXT($G$122),ISTEXT($I$122)),"",ROUND(((($G$122-2*N($K$122))-($I$122-2*N($K$122)))*($I$122-2*N($K$122))+PI()*(($I$122-2*N($K$122))/2)^2)/144,3))),IF(OR($D$122="",$G$122=""),"",IF($D$122="Round",IF(ISTEXT($G$122),"",ROUND(PI()*(($G$122-2*N($K$122))/2)^2/144,3)),IF($I$122="","",IF(OR(ISTEXT($G$122),ISTEXT($I$122)),"",ROUND(($G$122-2*N($K$122))*($I$122-2*N($K$122))/144,3))))))</f>
        <v/>
      </c>
      <c r="I120" s="189" t="n"/>
      <c r="J120" s="189" t="n"/>
      <c r="K120" s="189">
        <f>IF(N(J120)*N(H120)=0,"",ROUND(N(J120)*N(H120),0))</f>
        <v/>
      </c>
      <c r="L120" s="189">
        <f>IF($D$122="Flat Oval",IF(OR($O$123="",$O$124="",N($O$125)+N($O$126)=0),"",ROUND(($O$123*$O$125+$O$124*$O$126)/($O$125+$O$126),0)),IF(COUNT(D124:M131)=0,"",ROUND(AVERAGE(D124:M131),0)))</f>
        <v/>
      </c>
      <c r="M120" s="189">
        <f>IF(N(L120)*N(H120)=0,"",ROUND(N(L120)*N(H120),0))</f>
        <v/>
      </c>
    </row>
    <row r="121" ht="13.35" customHeight="1" s="162">
      <c r="B121" s="188" t="inlineStr">
        <is>
          <t>Instrument</t>
        </is>
      </c>
      <c r="C121" s="173" t="n"/>
      <c r="D121" s="196" t="n"/>
      <c r="E121" s="174" t="n"/>
      <c r="F121" s="174" t="n"/>
      <c r="G121" s="173" t="n"/>
      <c r="H121" s="188" t="inlineStr">
        <is>
          <t>Duct Static Pressure</t>
        </is>
      </c>
      <c r="I121" s="174" t="n"/>
      <c r="J121" s="173" t="n"/>
      <c r="K121" s="53" t="n"/>
      <c r="L121" s="188" t="inlineStr">
        <is>
          <t>Temp</t>
        </is>
      </c>
      <c r="M121" s="52" t="n"/>
      <c r="N121" s="51" t="n"/>
    </row>
    <row r="122" ht="13.35" customHeight="1" s="162">
      <c r="B122" s="526" t="inlineStr">
        <is>
          <t>Duct shape:</t>
        </is>
      </c>
      <c r="C122" s="173" t="n"/>
      <c r="D122" s="527" t="n"/>
      <c r="E122" s="173" t="n"/>
      <c r="F122" s="528" t="inlineStr">
        <is>
          <t>W / Dia (in)</t>
        </is>
      </c>
      <c r="G122" s="529" t="n"/>
      <c r="H122" s="526" t="inlineStr">
        <is>
          <t>H (in)</t>
        </is>
      </c>
      <c r="I122" s="530" t="n"/>
      <c r="J122" s="531" t="inlineStr">
        <is>
          <t>Liner (in)</t>
        </is>
      </c>
      <c r="K122" s="532" t="n"/>
      <c r="L122" s="526" t="inlineStr">
        <is>
          <t>Points</t>
        </is>
      </c>
      <c r="M122" s="533">
        <f>IF($D$122="Flat Oval",IF($N$124="","",$N$122&amp;"x"&amp;$N$123&amp;"+"&amp;$O$122&amp;" ends"),IF($N$122="","",IF($D$122="Round",$N$122&amp;" x 2 axes",IF($N$123="","",$N$122&amp;" x "&amp;$N$123))))</f>
        <v/>
      </c>
      <c r="N122" s="534">
        <f>IF($D$122="Flat Oval",IF(OR($G$122="",$I$122=""),"",IF(OR(ISTEXT($G$122),ISTEXT($I$122)),"",IF($G$122-$I$122&lt;12,2,MIN(10,MAX(3,ROUNDUP(($G$122-$I$122)/6,0)))))),IF(OR($D$122="",$G$122=""),"",IF($D$122="Round",IF(ISTEXT($G$122),"",IF($G$122&lt;=9,6,IF($G$122&lt;=12,8,10))),IF(ISTEXT($G$122),"",IF($G$122&lt;12,2,MIN(10,MAX(3,ROUNDUP($G$122/6,0))))))))</f>
        <v/>
      </c>
      <c r="O122">
        <f>IF(AND($D$122="Flat Oval",NOT(OR($G$122="",$I$122="")),NOT(OR(ISTEXT($G$122),ISTEXT($I$122)))),IF($I$122&lt;=9,6,IF($I$122&lt;=12,8,10)),"")</f>
        <v/>
      </c>
      <c r="P122" s="473" t="inlineStr">
        <is>
          <t>Quick entry – type readings in order (row by row of the grid), down this column then the next:</t>
        </is>
      </c>
    </row>
    <row r="123" ht="13.35" customHeight="1" s="162">
      <c r="B123" s="535" t="inlineStr">
        <is>
          <t>Depth↓ Pos→ (in)</t>
        </is>
      </c>
      <c r="C123" s="414" t="n"/>
      <c r="D123" s="535">
        <f>IF($D$122="Flat Oval",IF(OR($N$122="",ISTEXT($N$122),1&gt;$N$122),"",ROUND((1-0.5)*($G$122-$I$122)/$N$122,1)),IF(ISTEXT($N$122),"",IF(OR($D$122="",$G$122="",1&gt;$N$122),"",IF($D$122="Round",IF(ISTEXT($G$122),"",ROUND(IF(1&lt;=$N$122/2,$G$122/2*(1-SQRT(($N$122-2*1+1)/$N$122)),$G$122-$G$122/2*(1-SQRT(($N$122-2*($N$122-1+1)+1)/$N$122))),1)),IF(ISTEXT($G$122),"",ROUND((1-0.5)*$G$122/$N$122,1))))))</f>
        <v/>
      </c>
      <c r="E123" s="535">
        <f>IF($D$122="Flat Oval",IF(OR($N$122="",ISTEXT($N$122),2&gt;$N$122),"",ROUND((2-0.5)*($G$122-$I$122)/$N$122,1)),IF(ISTEXT($N$122),"",IF(OR($D$122="",$G$122="",2&gt;$N$122),"",IF($D$122="Round",IF(ISTEXT($G$122),"",ROUND(IF(2&lt;=$N$122/2,$G$122/2*(1-SQRT(($N$122-2*2+1)/$N$122)),$G$122-$G$122/2*(1-SQRT(($N$122-2*($N$122-2+1)+1)/$N$122))),1)),IF(ISTEXT($G$122),"",ROUND((2-0.5)*$G$122/$N$122,1))))))</f>
        <v/>
      </c>
      <c r="F123" s="535">
        <f>IF($D$122="Flat Oval",IF(OR($N$122="",ISTEXT($N$122),3&gt;$N$122),"",ROUND((3-0.5)*($G$122-$I$122)/$N$122,1)),IF(ISTEXT($N$122),"",IF(OR($D$122="",$G$122="",3&gt;$N$122),"",IF($D$122="Round",IF(ISTEXT($G$122),"",ROUND(IF(3&lt;=$N$122/2,$G$122/2*(1-SQRT(($N$122-2*3+1)/$N$122)),$G$122-$G$122/2*(1-SQRT(($N$122-2*($N$122-3+1)+1)/$N$122))),1)),IF(ISTEXT($G$122),"",ROUND((3-0.5)*$G$122/$N$122,1))))))</f>
        <v/>
      </c>
      <c r="G123" s="535">
        <f>IF($D$122="Flat Oval",IF(OR($N$122="",ISTEXT($N$122),4&gt;$N$122),"",ROUND((4-0.5)*($G$122-$I$122)/$N$122,1)),IF(ISTEXT($N$122),"",IF(OR($D$122="",$G$122="",4&gt;$N$122),"",IF($D$122="Round",IF(ISTEXT($G$122),"",ROUND(IF(4&lt;=$N$122/2,$G$122/2*(1-SQRT(($N$122-2*4+1)/$N$122)),$G$122-$G$122/2*(1-SQRT(($N$122-2*($N$122-4+1)+1)/$N$122))),1)),IF(ISTEXT($G$122),"",ROUND((4-0.5)*$G$122/$N$122,1))))))</f>
        <v/>
      </c>
      <c r="H123" s="535">
        <f>IF($D$122="Flat Oval",IF(OR($N$122="",ISTEXT($N$122),5&gt;$N$122),"",ROUND((5-0.5)*($G$122-$I$122)/$N$122,1)),IF(ISTEXT($N$122),"",IF(OR($D$122="",$G$122="",5&gt;$N$122),"",IF($D$122="Round",IF(ISTEXT($G$122),"",ROUND(IF(5&lt;=$N$122/2,$G$122/2*(1-SQRT(($N$122-2*5+1)/$N$122)),$G$122-$G$122/2*(1-SQRT(($N$122-2*($N$122-5+1)+1)/$N$122))),1)),IF(ISTEXT($G$122),"",ROUND((5-0.5)*$G$122/$N$122,1))))))</f>
        <v/>
      </c>
      <c r="I123" s="535">
        <f>IF($D$122="Flat Oval",IF(OR($N$122="",ISTEXT($N$122),6&gt;$N$122),"",ROUND((6-0.5)*($G$122-$I$122)/$N$122,1)),IF(ISTEXT($N$122),"",IF(OR($D$122="",$G$122="",6&gt;$N$122),"",IF($D$122="Round",IF(ISTEXT($G$122),"",ROUND(IF(6&lt;=$N$122/2,$G$122/2*(1-SQRT(($N$122-2*6+1)/$N$122)),$G$122-$G$122/2*(1-SQRT(($N$122-2*($N$122-6+1)+1)/$N$122))),1)),IF(ISTEXT($G$122),"",ROUND((6-0.5)*$G$122/$N$122,1))))))</f>
        <v/>
      </c>
      <c r="J123" s="535">
        <f>IF($D$122="Flat Oval",IF(OR($N$122="",ISTEXT($N$122),7&gt;$N$122),"",ROUND((7-0.5)*($G$122-$I$122)/$N$122,1)),IF(ISTEXT($N$122),"",IF(OR($D$122="",$G$122="",7&gt;$N$122),"",IF($D$122="Round",IF(ISTEXT($G$122),"",ROUND(IF(7&lt;=$N$122/2,$G$122/2*(1-SQRT(($N$122-2*7+1)/$N$122)),$G$122-$G$122/2*(1-SQRT(($N$122-2*($N$122-7+1)+1)/$N$122))),1)),IF(ISTEXT($G$122),"",ROUND((7-0.5)*$G$122/$N$122,1))))))</f>
        <v/>
      </c>
      <c r="K123" s="535">
        <f>IF($D$122="Flat Oval",IF(OR($N$122="",ISTEXT($N$122),8&gt;$N$122),"",ROUND((8-0.5)*($G$122-$I$122)/$N$122,1)),IF(ISTEXT($N$122),"",IF(OR($D$122="",$G$122="",8&gt;$N$122),"",IF($D$122="Round",IF(ISTEXT($G$122),"",ROUND(IF(8&lt;=$N$122/2,$G$122/2*(1-SQRT(($N$122-2*8+1)/$N$122)),$G$122-$G$122/2*(1-SQRT(($N$122-2*($N$122-8+1)+1)/$N$122))),1)),IF(ISTEXT($G$122),"",ROUND((8-0.5)*$G$122/$N$122,1))))))</f>
        <v/>
      </c>
      <c r="L123" s="535">
        <f>IF($D$122="Flat Oval",IF(OR($N$122="",ISTEXT($N$122),9&gt;$N$122),"",ROUND((9-0.5)*($G$122-$I$122)/$N$122,1)),IF(ISTEXT($N$122),"",IF(OR($D$122="",$G$122="",9&gt;$N$122),"",IF($D$122="Round",IF(ISTEXT($G$122),"",ROUND(IF(9&lt;=$N$122/2,$G$122/2*(1-SQRT(($N$122-2*9+1)/$N$122)),$G$122-$G$122/2*(1-SQRT(($N$122-2*($N$122-9+1)+1)/$N$122))),1)),IF(ISTEXT($G$122),"",ROUND((9-0.5)*$G$122/$N$122,1))))))</f>
        <v/>
      </c>
      <c r="M123" s="535">
        <f>IF($D$122="Flat Oval",IF(OR($N$122="",ISTEXT($N$122),10&gt;$N$122),"",ROUND((10-0.5)*($G$122-$I$122)/$N$122,1)),IF(ISTEXT($N$122),"",IF(OR($D$122="",$G$122="",10&gt;$N$122),"",IF($D$122="Round",IF(ISTEXT($G$122),"",ROUND(IF(10&lt;=$N$122/2,$G$122/2*(1-SQRT(($N$122-2*10+1)/$N$122)),$G$122-$G$122/2*(1-SQRT(($N$122-2*($N$122-10+1)+1)/$N$122))),1)),IF(ISTEXT($G$122),"",ROUND((10-0.5)*$G$122/$N$122,1))))))</f>
        <v/>
      </c>
      <c r="N123" s="534">
        <f>IF($D$122="Flat Oval",IF(OR($G$122="",$I$122=""),"",IF(OR(ISTEXT($G$122),ISTEXT($I$122)),"",IF($I$122&lt;12,2,MIN(7,MAX(3,ROUNDUP($I$122/6,0)))))),IF(OR($D$122="",$G$122=""),"",IF($D$122="Round",2,IF($I$122="","",IF(ISTEXT($I$122),"",IF($I$122&lt;12,2,MIN(8,MAX(3,ROUNDUP($I$122/6,0)))))))))</f>
        <v/>
      </c>
      <c r="O123">
        <f>IF(OR(NOT($D$122="Flat Oval"),N($N$124)=0),"",IF(COUNT(D124:INDEX(M124:M131,$N$123))=0,"",AVERAGE(D124:INDEX(M124:M131,$N$123))))</f>
        <v/>
      </c>
      <c r="P123" s="536" t="inlineStr">
        <is>
          <t>1–10</t>
        </is>
      </c>
      <c r="Q123" s="536" t="inlineStr">
        <is>
          <t>11–20</t>
        </is>
      </c>
      <c r="R123" s="536" t="inlineStr">
        <is>
          <t>21–30</t>
        </is>
      </c>
      <c r="S123" s="536" t="inlineStr">
        <is>
          <t>31–40</t>
        </is>
      </c>
      <c r="T123" s="536" t="inlineStr">
        <is>
          <t>41–50</t>
        </is>
      </c>
      <c r="U123" s="536" t="inlineStr">
        <is>
          <t>51–60</t>
        </is>
      </c>
      <c r="V123" s="536" t="inlineStr">
        <is>
          <t>61–70</t>
        </is>
      </c>
      <c r="W123" s="536" t="inlineStr">
        <is>
          <t>71–80</t>
        </is>
      </c>
    </row>
    <row r="124" ht="13.35" customHeight="1" s="162">
      <c r="B124" s="537">
        <f>IF($D$122="Flat Oval",IF(OR($N$123="",ISTEXT($N$123)),"",IF(1&lt;=$N$123,ROUND((1-0.5)*$I$122/$N$123,1),IF(1=$N$123+1,"Ends",""))),IF(OR($D$122="",$G$122=""),"",IF($D$122="Round",IF(1=1,"Axis 1 (0°)",IF(1=2,"Axis 2 (90°)","")),IF(ISTEXT($N$123),"",IF(1&gt;$N$123,"",IF(ISTEXT($I$122),"",ROUND((1-0.5)*$I$122/$N$123,1)))))))</f>
        <v/>
      </c>
      <c r="C124" s="538" t="n"/>
      <c r="D124" s="539">
        <f>IF($D$122="Flat Oval",IF(OR($N$124="",ISTEXT($N$122),ISTEXT($N$123)),"",IF(1&lt;=$N$123,IF(1&gt;$N$122,"",IF(((1-1)*$N$122+1)&gt;80,"",IF(INDEX($P$124:$W$133,MOD(((1-1)*$N$122+1)-1,10)+1,INT((((1-1)*$N$122+1)-1)/10)+1)="","",INDEX($P$124:$W$133,MOD(((1-1)*$N$122+1)-1,10)+1,INT((((1-1)*$N$122+1)-1)/10)+1)))),IF(AND(1=$N$123+1,1&lt;=$O$122),IF(($N$122*$N$123+1)&gt;80,"",IF(INDEX($P$124:$W$133,MOD(($N$122*$N$123+1)-1,10)+1,INT((($N$122*$N$123+1)-1)/10)+1)="","",INDEX($P$124:$W$133,MOD(($N$122*$N$123+1)-1,10)+1,INT((($N$122*$N$123+1)-1)/10)+1))),""))),IF($N$124="","",IF(OR(ISTEXT($N$122),ISTEXT($N$123),ISTEXT($N$124)),"",IF(OR(1&gt;$N$122,1&gt;$N$123,((1-1)*$N$122+1)&gt;$N$124),"",IF(INDEX($P$124:$W$133,MOD(((1-1)*$N$122+1)-1,10)+1,INT((((1-1)*$N$122+1)-1)/10)+1)="","",INDEX($P$124:$W$133,MOD(((1-1)*$N$122+1)-1,10)+1,INT((((1-1)*$N$122+1)-1)/10)+1))))))</f>
        <v/>
      </c>
      <c r="E124" s="539">
        <f>IF($D$122="Flat Oval",IF(OR($N$124="",ISTEXT($N$122),ISTEXT($N$123)),"",IF(1&lt;=$N$123,IF(2&gt;$N$122,"",IF(((1-1)*$N$122+2)&gt;80,"",IF(INDEX($P$124:$W$133,MOD(((1-1)*$N$122+2)-1,10)+1,INT((((1-1)*$N$122+2)-1)/10)+1)="","",INDEX($P$124:$W$133,MOD(((1-1)*$N$122+2)-1,10)+1,INT((((1-1)*$N$122+2)-1)/10)+1)))),IF(AND(1=$N$123+1,2&lt;=$O$122),IF(($N$122*$N$123+2)&gt;80,"",IF(INDEX($P$124:$W$133,MOD(($N$122*$N$123+2)-1,10)+1,INT((($N$122*$N$123+2)-1)/10)+1)="","",INDEX($P$124:$W$133,MOD(($N$122*$N$123+2)-1,10)+1,INT((($N$122*$N$123+2)-1)/10)+1))),""))),IF($N$124="","",IF(OR(ISTEXT($N$122),ISTEXT($N$123),ISTEXT($N$124)),"",IF(OR(2&gt;$N$122,1&gt;$N$123,((1-1)*$N$122+2)&gt;$N$124),"",IF(INDEX($P$124:$W$133,MOD(((1-1)*$N$122+2)-1,10)+1,INT((((1-1)*$N$122+2)-1)/10)+1)="","",INDEX($P$124:$W$133,MOD(((1-1)*$N$122+2)-1,10)+1,INT((((1-1)*$N$122+2)-1)/10)+1))))))</f>
        <v/>
      </c>
      <c r="F124" s="539">
        <f>IF($D$122="Flat Oval",IF(OR($N$124="",ISTEXT($N$122),ISTEXT($N$123)),"",IF(1&lt;=$N$123,IF(3&gt;$N$122,"",IF(((1-1)*$N$122+3)&gt;80,"",IF(INDEX($P$124:$W$133,MOD(((1-1)*$N$122+3)-1,10)+1,INT((((1-1)*$N$122+3)-1)/10)+1)="","",INDEX($P$124:$W$133,MOD(((1-1)*$N$122+3)-1,10)+1,INT((((1-1)*$N$122+3)-1)/10)+1)))),IF(AND(1=$N$123+1,3&lt;=$O$122),IF(($N$122*$N$123+3)&gt;80,"",IF(INDEX($P$124:$W$133,MOD(($N$122*$N$123+3)-1,10)+1,INT((($N$122*$N$123+3)-1)/10)+1)="","",INDEX($P$124:$W$133,MOD(($N$122*$N$123+3)-1,10)+1,INT((($N$122*$N$123+3)-1)/10)+1))),""))),IF($N$124="","",IF(OR(ISTEXT($N$122),ISTEXT($N$123),ISTEXT($N$124)),"",IF(OR(3&gt;$N$122,1&gt;$N$123,((1-1)*$N$122+3)&gt;$N$124),"",IF(INDEX($P$124:$W$133,MOD(((1-1)*$N$122+3)-1,10)+1,INT((((1-1)*$N$122+3)-1)/10)+1)="","",INDEX($P$124:$W$133,MOD(((1-1)*$N$122+3)-1,10)+1,INT((((1-1)*$N$122+3)-1)/10)+1))))))</f>
        <v/>
      </c>
      <c r="G124" s="539">
        <f>IF($D$122="Flat Oval",IF(OR($N$124="",ISTEXT($N$122),ISTEXT($N$123)),"",IF(1&lt;=$N$123,IF(4&gt;$N$122,"",IF(((1-1)*$N$122+4)&gt;80,"",IF(INDEX($P$124:$W$133,MOD(((1-1)*$N$122+4)-1,10)+1,INT((((1-1)*$N$122+4)-1)/10)+1)="","",INDEX($P$124:$W$133,MOD(((1-1)*$N$122+4)-1,10)+1,INT((((1-1)*$N$122+4)-1)/10)+1)))),IF(AND(1=$N$123+1,4&lt;=$O$122),IF(($N$122*$N$123+4)&gt;80,"",IF(INDEX($P$124:$W$133,MOD(($N$122*$N$123+4)-1,10)+1,INT((($N$122*$N$123+4)-1)/10)+1)="","",INDEX($P$124:$W$133,MOD(($N$122*$N$123+4)-1,10)+1,INT((($N$122*$N$123+4)-1)/10)+1))),""))),IF($N$124="","",IF(OR(ISTEXT($N$122),ISTEXT($N$123),ISTEXT($N$124)),"",IF(OR(4&gt;$N$122,1&gt;$N$123,((1-1)*$N$122+4)&gt;$N$124),"",IF(INDEX($P$124:$W$133,MOD(((1-1)*$N$122+4)-1,10)+1,INT((((1-1)*$N$122+4)-1)/10)+1)="","",INDEX($P$124:$W$133,MOD(((1-1)*$N$122+4)-1,10)+1,INT((((1-1)*$N$122+4)-1)/10)+1))))))</f>
        <v/>
      </c>
      <c r="H124" s="539">
        <f>IF($D$122="Flat Oval",IF(OR($N$124="",ISTEXT($N$122),ISTEXT($N$123)),"",IF(1&lt;=$N$123,IF(5&gt;$N$122,"",IF(((1-1)*$N$122+5)&gt;80,"",IF(INDEX($P$124:$W$133,MOD(((1-1)*$N$122+5)-1,10)+1,INT((((1-1)*$N$122+5)-1)/10)+1)="","",INDEX($P$124:$W$133,MOD(((1-1)*$N$122+5)-1,10)+1,INT((((1-1)*$N$122+5)-1)/10)+1)))),IF(AND(1=$N$123+1,5&lt;=$O$122),IF(($N$122*$N$123+5)&gt;80,"",IF(INDEX($P$124:$W$133,MOD(($N$122*$N$123+5)-1,10)+1,INT((($N$122*$N$123+5)-1)/10)+1)="","",INDEX($P$124:$W$133,MOD(($N$122*$N$123+5)-1,10)+1,INT((($N$122*$N$123+5)-1)/10)+1))),""))),IF($N$124="","",IF(OR(ISTEXT($N$122),ISTEXT($N$123),ISTEXT($N$124)),"",IF(OR(5&gt;$N$122,1&gt;$N$123,((1-1)*$N$122+5)&gt;$N$124),"",IF(INDEX($P$124:$W$133,MOD(((1-1)*$N$122+5)-1,10)+1,INT((((1-1)*$N$122+5)-1)/10)+1)="","",INDEX($P$124:$W$133,MOD(((1-1)*$N$122+5)-1,10)+1,INT((((1-1)*$N$122+5)-1)/10)+1))))))</f>
        <v/>
      </c>
      <c r="I124" s="539">
        <f>IF($D$122="Flat Oval",IF(OR($N$124="",ISTEXT($N$122),ISTEXT($N$123)),"",IF(1&lt;=$N$123,IF(6&gt;$N$122,"",IF(((1-1)*$N$122+6)&gt;80,"",IF(INDEX($P$124:$W$133,MOD(((1-1)*$N$122+6)-1,10)+1,INT((((1-1)*$N$122+6)-1)/10)+1)="","",INDEX($P$124:$W$133,MOD(((1-1)*$N$122+6)-1,10)+1,INT((((1-1)*$N$122+6)-1)/10)+1)))),IF(AND(1=$N$123+1,6&lt;=$O$122),IF(($N$122*$N$123+6)&gt;80,"",IF(INDEX($P$124:$W$133,MOD(($N$122*$N$123+6)-1,10)+1,INT((($N$122*$N$123+6)-1)/10)+1)="","",INDEX($P$124:$W$133,MOD(($N$122*$N$123+6)-1,10)+1,INT((($N$122*$N$123+6)-1)/10)+1))),""))),IF($N$124="","",IF(OR(ISTEXT($N$122),ISTEXT($N$123),ISTEXT($N$124)),"",IF(OR(6&gt;$N$122,1&gt;$N$123,((1-1)*$N$122+6)&gt;$N$124),"",IF(INDEX($P$124:$W$133,MOD(((1-1)*$N$122+6)-1,10)+1,INT((((1-1)*$N$122+6)-1)/10)+1)="","",INDEX($P$124:$W$133,MOD(((1-1)*$N$122+6)-1,10)+1,INT((((1-1)*$N$122+6)-1)/10)+1))))))</f>
        <v/>
      </c>
      <c r="J124" s="539">
        <f>IF($D$122="Flat Oval",IF(OR($N$124="",ISTEXT($N$122),ISTEXT($N$123)),"",IF(1&lt;=$N$123,IF(7&gt;$N$122,"",IF(((1-1)*$N$122+7)&gt;80,"",IF(INDEX($P$124:$W$133,MOD(((1-1)*$N$122+7)-1,10)+1,INT((((1-1)*$N$122+7)-1)/10)+1)="","",INDEX($P$124:$W$133,MOD(((1-1)*$N$122+7)-1,10)+1,INT((((1-1)*$N$122+7)-1)/10)+1)))),IF(AND(1=$N$123+1,7&lt;=$O$122),IF(($N$122*$N$123+7)&gt;80,"",IF(INDEX($P$124:$W$133,MOD(($N$122*$N$123+7)-1,10)+1,INT((($N$122*$N$123+7)-1)/10)+1)="","",INDEX($P$124:$W$133,MOD(($N$122*$N$123+7)-1,10)+1,INT((($N$122*$N$123+7)-1)/10)+1))),""))),IF($N$124="","",IF(OR(ISTEXT($N$122),ISTEXT($N$123),ISTEXT($N$124)),"",IF(OR(7&gt;$N$122,1&gt;$N$123,((1-1)*$N$122+7)&gt;$N$124),"",IF(INDEX($P$124:$W$133,MOD(((1-1)*$N$122+7)-1,10)+1,INT((((1-1)*$N$122+7)-1)/10)+1)="","",INDEX($P$124:$W$133,MOD(((1-1)*$N$122+7)-1,10)+1,INT((((1-1)*$N$122+7)-1)/10)+1))))))</f>
        <v/>
      </c>
      <c r="K124" s="539">
        <f>IF($D$122="Flat Oval",IF(OR($N$124="",ISTEXT($N$122),ISTEXT($N$123)),"",IF(1&lt;=$N$123,IF(8&gt;$N$122,"",IF(((1-1)*$N$122+8)&gt;80,"",IF(INDEX($P$124:$W$133,MOD(((1-1)*$N$122+8)-1,10)+1,INT((((1-1)*$N$122+8)-1)/10)+1)="","",INDEX($P$124:$W$133,MOD(((1-1)*$N$122+8)-1,10)+1,INT((((1-1)*$N$122+8)-1)/10)+1)))),IF(AND(1=$N$123+1,8&lt;=$O$122),IF(($N$122*$N$123+8)&gt;80,"",IF(INDEX($P$124:$W$133,MOD(($N$122*$N$123+8)-1,10)+1,INT((($N$122*$N$123+8)-1)/10)+1)="","",INDEX($P$124:$W$133,MOD(($N$122*$N$123+8)-1,10)+1,INT((($N$122*$N$123+8)-1)/10)+1))),""))),IF($N$124="","",IF(OR(ISTEXT($N$122),ISTEXT($N$123),ISTEXT($N$124)),"",IF(OR(8&gt;$N$122,1&gt;$N$123,((1-1)*$N$122+8)&gt;$N$124),"",IF(INDEX($P$124:$W$133,MOD(((1-1)*$N$122+8)-1,10)+1,INT((((1-1)*$N$122+8)-1)/10)+1)="","",INDEX($P$124:$W$133,MOD(((1-1)*$N$122+8)-1,10)+1,INT((((1-1)*$N$122+8)-1)/10)+1))))))</f>
        <v/>
      </c>
      <c r="L124" s="539">
        <f>IF($D$122="Flat Oval",IF(OR($N$124="",ISTEXT($N$122),ISTEXT($N$123)),"",IF(1&lt;=$N$123,IF(9&gt;$N$122,"",IF(((1-1)*$N$122+9)&gt;80,"",IF(INDEX($P$124:$W$133,MOD(((1-1)*$N$122+9)-1,10)+1,INT((((1-1)*$N$122+9)-1)/10)+1)="","",INDEX($P$124:$W$133,MOD(((1-1)*$N$122+9)-1,10)+1,INT((((1-1)*$N$122+9)-1)/10)+1)))),IF(AND(1=$N$123+1,9&lt;=$O$122),IF(($N$122*$N$123+9)&gt;80,"",IF(INDEX($P$124:$W$133,MOD(($N$122*$N$123+9)-1,10)+1,INT((($N$122*$N$123+9)-1)/10)+1)="","",INDEX($P$124:$W$133,MOD(($N$122*$N$123+9)-1,10)+1,INT((($N$122*$N$123+9)-1)/10)+1))),""))),IF($N$124="","",IF(OR(ISTEXT($N$122),ISTEXT($N$123),ISTEXT($N$124)),"",IF(OR(9&gt;$N$122,1&gt;$N$123,((1-1)*$N$122+9)&gt;$N$124),"",IF(INDEX($P$124:$W$133,MOD(((1-1)*$N$122+9)-1,10)+1,INT((((1-1)*$N$122+9)-1)/10)+1)="","",INDEX($P$124:$W$133,MOD(((1-1)*$N$122+9)-1,10)+1,INT((((1-1)*$N$122+9)-1)/10)+1))))))</f>
        <v/>
      </c>
      <c r="M124" s="539">
        <f>IF($D$122="Flat Oval",IF(OR($N$124="",ISTEXT($N$122),ISTEXT($N$123)),"",IF(1&lt;=$N$123,IF(10&gt;$N$122,"",IF(((1-1)*$N$122+10)&gt;80,"",IF(INDEX($P$124:$W$133,MOD(((1-1)*$N$122+10)-1,10)+1,INT((((1-1)*$N$122+10)-1)/10)+1)="","",INDEX($P$124:$W$133,MOD(((1-1)*$N$122+10)-1,10)+1,INT((((1-1)*$N$122+10)-1)/10)+1)))),IF(AND(1=$N$123+1,10&lt;=$O$122),IF(($N$122*$N$123+10)&gt;80,"",IF(INDEX($P$124:$W$133,MOD(($N$122*$N$123+10)-1,10)+1,INT((($N$122*$N$123+10)-1)/10)+1)="","",INDEX($P$124:$W$133,MOD(($N$122*$N$123+10)-1,10)+1,INT((($N$122*$N$123+10)-1)/10)+1))),""))),IF($N$124="","",IF(OR(ISTEXT($N$122),ISTEXT($N$123),ISTEXT($N$124)),"",IF(OR(10&gt;$N$122,1&gt;$N$123,((1-1)*$N$122+10)&gt;$N$124),"",IF(INDEX($P$124:$W$133,MOD(((1-1)*$N$122+10)-1,10)+1,INT((((1-1)*$N$122+10)-1)/10)+1)="","",INDEX($P$124:$W$133,MOD(((1-1)*$N$122+10)-1,10)+1,INT((((1-1)*$N$122+10)-1)/10)+1))))))</f>
        <v/>
      </c>
      <c r="N124" s="534">
        <f>IF($D$122="Flat Oval",IF(OR($N$122="",$N$123="",$O$122=""),"",$N$122*$N$123+$O$122),IF(OR(N122="",N123=""),"",IF(OR(ISTEXT(N122),ISTEXT(N123)),"",N122*N123)))</f>
        <v/>
      </c>
      <c r="O124">
        <f>IF(OR(NOT($D$122="Flat Oval"),N($N$124)=0),"",IF(COUNT(INDEX(D124:D131,$N$123+1):INDEX(M124:M131,$N$123+1))=0,"",AVERAGE(INDEX(D124:D131,$N$123+1):INDEX(M124:M131,$N$123+1))))</f>
        <v/>
      </c>
      <c r="P124" s="540" t="n"/>
      <c r="Q124" s="540" t="n"/>
      <c r="R124" s="540" t="n"/>
      <c r="S124" s="540" t="n"/>
      <c r="T124" s="540" t="n"/>
      <c r="U124" s="540" t="n"/>
      <c r="V124" s="540" t="n"/>
      <c r="W124" s="540" t="n"/>
    </row>
    <row r="125" ht="13.35" customHeight="1" s="162">
      <c r="B125" s="537">
        <f>IF($D$122="Flat Oval",IF(OR($N$123="",ISTEXT($N$123)),"",IF(2&lt;=$N$123,ROUND((2-0.5)*$I$122/$N$123,1),IF(2=$N$123+1,"Ends",""))),IF(OR($D$122="",$G$122=""),"",IF($D$122="Round",IF(2=1,"Axis 1 (0°)",IF(2=2,"Axis 2 (90°)","")),IF(ISTEXT($N$123),"",IF(2&gt;$N$123,"",IF(ISTEXT($I$122),"",ROUND((2-0.5)*$I$122/$N$123,1)))))))</f>
        <v/>
      </c>
      <c r="C125" s="538" t="n"/>
      <c r="D125" s="539">
        <f>IF($D$122="Flat Oval",IF(OR($N$124="",ISTEXT($N$122),ISTEXT($N$123)),"",IF(2&lt;=$N$123,IF(1&gt;$N$122,"",IF(((2-1)*$N$122+1)&gt;80,"",IF(INDEX($P$124:$W$133,MOD(((2-1)*$N$122+1)-1,10)+1,INT((((2-1)*$N$122+1)-1)/10)+1)="","",INDEX($P$124:$W$133,MOD(((2-1)*$N$122+1)-1,10)+1,INT((((2-1)*$N$122+1)-1)/10)+1)))),IF(AND(2=$N$123+1,1&lt;=$O$122),IF(($N$122*$N$123+1)&gt;80,"",IF(INDEX($P$124:$W$133,MOD(($N$122*$N$123+1)-1,10)+1,INT((($N$122*$N$123+1)-1)/10)+1)="","",INDEX($P$124:$W$133,MOD(($N$122*$N$123+1)-1,10)+1,INT((($N$122*$N$123+1)-1)/10)+1))),""))),IF($N$124="","",IF(OR(ISTEXT($N$122),ISTEXT($N$123),ISTEXT($N$124)),"",IF(OR(1&gt;$N$122,2&gt;$N$123,((2-1)*$N$122+1)&gt;$N$124),"",IF(INDEX($P$124:$W$133,MOD(((2-1)*$N$122+1)-1,10)+1,INT((((2-1)*$N$122+1)-1)/10)+1)="","",INDEX($P$124:$W$133,MOD(((2-1)*$N$122+1)-1,10)+1,INT((((2-1)*$N$122+1)-1)/10)+1))))))</f>
        <v/>
      </c>
      <c r="E125" s="539">
        <f>IF($D$122="Flat Oval",IF(OR($N$124="",ISTEXT($N$122),ISTEXT($N$123)),"",IF(2&lt;=$N$123,IF(2&gt;$N$122,"",IF(((2-1)*$N$122+2)&gt;80,"",IF(INDEX($P$124:$W$133,MOD(((2-1)*$N$122+2)-1,10)+1,INT((((2-1)*$N$122+2)-1)/10)+1)="","",INDEX($P$124:$W$133,MOD(((2-1)*$N$122+2)-1,10)+1,INT((((2-1)*$N$122+2)-1)/10)+1)))),IF(AND(2=$N$123+1,2&lt;=$O$122),IF(($N$122*$N$123+2)&gt;80,"",IF(INDEX($P$124:$W$133,MOD(($N$122*$N$123+2)-1,10)+1,INT((($N$122*$N$123+2)-1)/10)+1)="","",INDEX($P$124:$W$133,MOD(($N$122*$N$123+2)-1,10)+1,INT((($N$122*$N$123+2)-1)/10)+1))),""))),IF($N$124="","",IF(OR(ISTEXT($N$122),ISTEXT($N$123),ISTEXT($N$124)),"",IF(OR(2&gt;$N$122,2&gt;$N$123,((2-1)*$N$122+2)&gt;$N$124),"",IF(INDEX($P$124:$W$133,MOD(((2-1)*$N$122+2)-1,10)+1,INT((((2-1)*$N$122+2)-1)/10)+1)="","",INDEX($P$124:$W$133,MOD(((2-1)*$N$122+2)-1,10)+1,INT((((2-1)*$N$122+2)-1)/10)+1))))))</f>
        <v/>
      </c>
      <c r="F125" s="539">
        <f>IF($D$122="Flat Oval",IF(OR($N$124="",ISTEXT($N$122),ISTEXT($N$123)),"",IF(2&lt;=$N$123,IF(3&gt;$N$122,"",IF(((2-1)*$N$122+3)&gt;80,"",IF(INDEX($P$124:$W$133,MOD(((2-1)*$N$122+3)-1,10)+1,INT((((2-1)*$N$122+3)-1)/10)+1)="","",INDEX($P$124:$W$133,MOD(((2-1)*$N$122+3)-1,10)+1,INT((((2-1)*$N$122+3)-1)/10)+1)))),IF(AND(2=$N$123+1,3&lt;=$O$122),IF(($N$122*$N$123+3)&gt;80,"",IF(INDEX($P$124:$W$133,MOD(($N$122*$N$123+3)-1,10)+1,INT((($N$122*$N$123+3)-1)/10)+1)="","",INDEX($P$124:$W$133,MOD(($N$122*$N$123+3)-1,10)+1,INT((($N$122*$N$123+3)-1)/10)+1))),""))),IF($N$124="","",IF(OR(ISTEXT($N$122),ISTEXT($N$123),ISTEXT($N$124)),"",IF(OR(3&gt;$N$122,2&gt;$N$123,((2-1)*$N$122+3)&gt;$N$124),"",IF(INDEX($P$124:$W$133,MOD(((2-1)*$N$122+3)-1,10)+1,INT((((2-1)*$N$122+3)-1)/10)+1)="","",INDEX($P$124:$W$133,MOD(((2-1)*$N$122+3)-1,10)+1,INT((((2-1)*$N$122+3)-1)/10)+1))))))</f>
        <v/>
      </c>
      <c r="G125" s="539">
        <f>IF($D$122="Flat Oval",IF(OR($N$124="",ISTEXT($N$122),ISTEXT($N$123)),"",IF(2&lt;=$N$123,IF(4&gt;$N$122,"",IF(((2-1)*$N$122+4)&gt;80,"",IF(INDEX($P$124:$W$133,MOD(((2-1)*$N$122+4)-1,10)+1,INT((((2-1)*$N$122+4)-1)/10)+1)="","",INDEX($P$124:$W$133,MOD(((2-1)*$N$122+4)-1,10)+1,INT((((2-1)*$N$122+4)-1)/10)+1)))),IF(AND(2=$N$123+1,4&lt;=$O$122),IF(($N$122*$N$123+4)&gt;80,"",IF(INDEX($P$124:$W$133,MOD(($N$122*$N$123+4)-1,10)+1,INT((($N$122*$N$123+4)-1)/10)+1)="","",INDEX($P$124:$W$133,MOD(($N$122*$N$123+4)-1,10)+1,INT((($N$122*$N$123+4)-1)/10)+1))),""))),IF($N$124="","",IF(OR(ISTEXT($N$122),ISTEXT($N$123),ISTEXT($N$124)),"",IF(OR(4&gt;$N$122,2&gt;$N$123,((2-1)*$N$122+4)&gt;$N$124),"",IF(INDEX($P$124:$W$133,MOD(((2-1)*$N$122+4)-1,10)+1,INT((((2-1)*$N$122+4)-1)/10)+1)="","",INDEX($P$124:$W$133,MOD(((2-1)*$N$122+4)-1,10)+1,INT((((2-1)*$N$122+4)-1)/10)+1))))))</f>
        <v/>
      </c>
      <c r="H125" s="539">
        <f>IF($D$122="Flat Oval",IF(OR($N$124="",ISTEXT($N$122),ISTEXT($N$123)),"",IF(2&lt;=$N$123,IF(5&gt;$N$122,"",IF(((2-1)*$N$122+5)&gt;80,"",IF(INDEX($P$124:$W$133,MOD(((2-1)*$N$122+5)-1,10)+1,INT((((2-1)*$N$122+5)-1)/10)+1)="","",INDEX($P$124:$W$133,MOD(((2-1)*$N$122+5)-1,10)+1,INT((((2-1)*$N$122+5)-1)/10)+1)))),IF(AND(2=$N$123+1,5&lt;=$O$122),IF(($N$122*$N$123+5)&gt;80,"",IF(INDEX($P$124:$W$133,MOD(($N$122*$N$123+5)-1,10)+1,INT((($N$122*$N$123+5)-1)/10)+1)="","",INDEX($P$124:$W$133,MOD(($N$122*$N$123+5)-1,10)+1,INT((($N$122*$N$123+5)-1)/10)+1))),""))),IF($N$124="","",IF(OR(ISTEXT($N$122),ISTEXT($N$123),ISTEXT($N$124)),"",IF(OR(5&gt;$N$122,2&gt;$N$123,((2-1)*$N$122+5)&gt;$N$124),"",IF(INDEX($P$124:$W$133,MOD(((2-1)*$N$122+5)-1,10)+1,INT((((2-1)*$N$122+5)-1)/10)+1)="","",INDEX($P$124:$W$133,MOD(((2-1)*$N$122+5)-1,10)+1,INT((((2-1)*$N$122+5)-1)/10)+1))))))</f>
        <v/>
      </c>
      <c r="I125" s="539">
        <f>IF($D$122="Flat Oval",IF(OR($N$124="",ISTEXT($N$122),ISTEXT($N$123)),"",IF(2&lt;=$N$123,IF(6&gt;$N$122,"",IF(((2-1)*$N$122+6)&gt;80,"",IF(INDEX($P$124:$W$133,MOD(((2-1)*$N$122+6)-1,10)+1,INT((((2-1)*$N$122+6)-1)/10)+1)="","",INDEX($P$124:$W$133,MOD(((2-1)*$N$122+6)-1,10)+1,INT((((2-1)*$N$122+6)-1)/10)+1)))),IF(AND(2=$N$123+1,6&lt;=$O$122),IF(($N$122*$N$123+6)&gt;80,"",IF(INDEX($P$124:$W$133,MOD(($N$122*$N$123+6)-1,10)+1,INT((($N$122*$N$123+6)-1)/10)+1)="","",INDEX($P$124:$W$133,MOD(($N$122*$N$123+6)-1,10)+1,INT((($N$122*$N$123+6)-1)/10)+1))),""))),IF($N$124="","",IF(OR(ISTEXT($N$122),ISTEXT($N$123),ISTEXT($N$124)),"",IF(OR(6&gt;$N$122,2&gt;$N$123,((2-1)*$N$122+6)&gt;$N$124),"",IF(INDEX($P$124:$W$133,MOD(((2-1)*$N$122+6)-1,10)+1,INT((((2-1)*$N$122+6)-1)/10)+1)="","",INDEX($P$124:$W$133,MOD(((2-1)*$N$122+6)-1,10)+1,INT((((2-1)*$N$122+6)-1)/10)+1))))))</f>
        <v/>
      </c>
      <c r="J125" s="539">
        <f>IF($D$122="Flat Oval",IF(OR($N$124="",ISTEXT($N$122),ISTEXT($N$123)),"",IF(2&lt;=$N$123,IF(7&gt;$N$122,"",IF(((2-1)*$N$122+7)&gt;80,"",IF(INDEX($P$124:$W$133,MOD(((2-1)*$N$122+7)-1,10)+1,INT((((2-1)*$N$122+7)-1)/10)+1)="","",INDEX($P$124:$W$133,MOD(((2-1)*$N$122+7)-1,10)+1,INT((((2-1)*$N$122+7)-1)/10)+1)))),IF(AND(2=$N$123+1,7&lt;=$O$122),IF(($N$122*$N$123+7)&gt;80,"",IF(INDEX($P$124:$W$133,MOD(($N$122*$N$123+7)-1,10)+1,INT((($N$122*$N$123+7)-1)/10)+1)="","",INDEX($P$124:$W$133,MOD(($N$122*$N$123+7)-1,10)+1,INT((($N$122*$N$123+7)-1)/10)+1))),""))),IF($N$124="","",IF(OR(ISTEXT($N$122),ISTEXT($N$123),ISTEXT($N$124)),"",IF(OR(7&gt;$N$122,2&gt;$N$123,((2-1)*$N$122+7)&gt;$N$124),"",IF(INDEX($P$124:$W$133,MOD(((2-1)*$N$122+7)-1,10)+1,INT((((2-1)*$N$122+7)-1)/10)+1)="","",INDEX($P$124:$W$133,MOD(((2-1)*$N$122+7)-1,10)+1,INT((((2-1)*$N$122+7)-1)/10)+1))))))</f>
        <v/>
      </c>
      <c r="K125" s="539">
        <f>IF($D$122="Flat Oval",IF(OR($N$124="",ISTEXT($N$122),ISTEXT($N$123)),"",IF(2&lt;=$N$123,IF(8&gt;$N$122,"",IF(((2-1)*$N$122+8)&gt;80,"",IF(INDEX($P$124:$W$133,MOD(((2-1)*$N$122+8)-1,10)+1,INT((((2-1)*$N$122+8)-1)/10)+1)="","",INDEX($P$124:$W$133,MOD(((2-1)*$N$122+8)-1,10)+1,INT((((2-1)*$N$122+8)-1)/10)+1)))),IF(AND(2=$N$123+1,8&lt;=$O$122),IF(($N$122*$N$123+8)&gt;80,"",IF(INDEX($P$124:$W$133,MOD(($N$122*$N$123+8)-1,10)+1,INT((($N$122*$N$123+8)-1)/10)+1)="","",INDEX($P$124:$W$133,MOD(($N$122*$N$123+8)-1,10)+1,INT((($N$122*$N$123+8)-1)/10)+1))),""))),IF($N$124="","",IF(OR(ISTEXT($N$122),ISTEXT($N$123),ISTEXT($N$124)),"",IF(OR(8&gt;$N$122,2&gt;$N$123,((2-1)*$N$122+8)&gt;$N$124),"",IF(INDEX($P$124:$W$133,MOD(((2-1)*$N$122+8)-1,10)+1,INT((((2-1)*$N$122+8)-1)/10)+1)="","",INDEX($P$124:$W$133,MOD(((2-1)*$N$122+8)-1,10)+1,INT((((2-1)*$N$122+8)-1)/10)+1))))))</f>
        <v/>
      </c>
      <c r="L125" s="539">
        <f>IF($D$122="Flat Oval",IF(OR($N$124="",ISTEXT($N$122),ISTEXT($N$123)),"",IF(2&lt;=$N$123,IF(9&gt;$N$122,"",IF(((2-1)*$N$122+9)&gt;80,"",IF(INDEX($P$124:$W$133,MOD(((2-1)*$N$122+9)-1,10)+1,INT((((2-1)*$N$122+9)-1)/10)+1)="","",INDEX($P$124:$W$133,MOD(((2-1)*$N$122+9)-1,10)+1,INT((((2-1)*$N$122+9)-1)/10)+1)))),IF(AND(2=$N$123+1,9&lt;=$O$122),IF(($N$122*$N$123+9)&gt;80,"",IF(INDEX($P$124:$W$133,MOD(($N$122*$N$123+9)-1,10)+1,INT((($N$122*$N$123+9)-1)/10)+1)="","",INDEX($P$124:$W$133,MOD(($N$122*$N$123+9)-1,10)+1,INT((($N$122*$N$123+9)-1)/10)+1))),""))),IF($N$124="","",IF(OR(ISTEXT($N$122),ISTEXT($N$123),ISTEXT($N$124)),"",IF(OR(9&gt;$N$122,2&gt;$N$123,((2-1)*$N$122+9)&gt;$N$124),"",IF(INDEX($P$124:$W$133,MOD(((2-1)*$N$122+9)-1,10)+1,INT((((2-1)*$N$122+9)-1)/10)+1)="","",INDEX($P$124:$W$133,MOD(((2-1)*$N$122+9)-1,10)+1,INT((((2-1)*$N$122+9)-1)/10)+1))))))</f>
        <v/>
      </c>
      <c r="M125" s="539">
        <f>IF($D$122="Flat Oval",IF(OR($N$124="",ISTEXT($N$122),ISTEXT($N$123)),"",IF(2&lt;=$N$123,IF(10&gt;$N$122,"",IF(((2-1)*$N$122+10)&gt;80,"",IF(INDEX($P$124:$W$133,MOD(((2-1)*$N$122+10)-1,10)+1,INT((((2-1)*$N$122+10)-1)/10)+1)="","",INDEX($P$124:$W$133,MOD(((2-1)*$N$122+10)-1,10)+1,INT((((2-1)*$N$122+10)-1)/10)+1)))),IF(AND(2=$N$123+1,10&lt;=$O$122),IF(($N$122*$N$123+10)&gt;80,"",IF(INDEX($P$124:$W$133,MOD(($N$122*$N$123+10)-1,10)+1,INT((($N$122*$N$123+10)-1)/10)+1)="","",INDEX($P$124:$W$133,MOD(($N$122*$N$123+10)-1,10)+1,INT((($N$122*$N$123+10)-1)/10)+1))),""))),IF($N$124="","",IF(OR(ISTEXT($N$122),ISTEXT($N$123),ISTEXT($N$124)),"",IF(OR(10&gt;$N$122,2&gt;$N$123,((2-1)*$N$122+10)&gt;$N$124),"",IF(INDEX($P$124:$W$133,MOD(((2-1)*$N$122+10)-1,10)+1,INT((((2-1)*$N$122+10)-1)/10)+1)="","",INDEX($P$124:$W$133,MOD(((2-1)*$N$122+10)-1,10)+1,INT((((2-1)*$N$122+10)-1)/10)+1))))))</f>
        <v/>
      </c>
      <c r="O125">
        <f>IF(AND($D$122="Flat Oval",NOT(OR($G$122="",$I$122="")),NOT(OR(ISTEXT($G$122),ISTEXT($I$122)))),(($G$122-2*N($K$122))-($I$122-2*N($K$122)))*($I$122-2*N($K$122))/144,"")</f>
        <v/>
      </c>
      <c r="P125" s="540" t="n"/>
      <c r="Q125" s="540" t="n"/>
      <c r="R125" s="540" t="n"/>
      <c r="S125" s="540" t="n"/>
      <c r="T125" s="540" t="n"/>
      <c r="U125" s="540" t="n"/>
      <c r="V125" s="540" t="n"/>
      <c r="W125" s="540" t="n"/>
    </row>
    <row r="126" ht="13.35" customHeight="1" s="162">
      <c r="B126" s="537">
        <f>IF($D$122="Flat Oval",IF(OR($N$123="",ISTEXT($N$123)),"",IF(3&lt;=$N$123,ROUND((3-0.5)*$I$122/$N$123,1),IF(3=$N$123+1,"Ends",""))),IF(OR($D$122="",$G$122=""),"",IF($D$122="Round",IF(3=1,"Axis 1 (0°)",IF(3=2,"Axis 2 (90°)","")),IF(ISTEXT($N$123),"",IF(3&gt;$N$123,"",IF(ISTEXT($I$122),"",ROUND((3-0.5)*$I$122/$N$123,1)))))))</f>
        <v/>
      </c>
      <c r="C126" s="538" t="n"/>
      <c r="D126" s="539">
        <f>IF($D$122="Flat Oval",IF(OR($N$124="",ISTEXT($N$122),ISTEXT($N$123)),"",IF(3&lt;=$N$123,IF(1&gt;$N$122,"",IF(((3-1)*$N$122+1)&gt;80,"",IF(INDEX($P$124:$W$133,MOD(((3-1)*$N$122+1)-1,10)+1,INT((((3-1)*$N$122+1)-1)/10)+1)="","",INDEX($P$124:$W$133,MOD(((3-1)*$N$122+1)-1,10)+1,INT((((3-1)*$N$122+1)-1)/10)+1)))),IF(AND(3=$N$123+1,1&lt;=$O$122),IF(($N$122*$N$123+1)&gt;80,"",IF(INDEX($P$124:$W$133,MOD(($N$122*$N$123+1)-1,10)+1,INT((($N$122*$N$123+1)-1)/10)+1)="","",INDEX($P$124:$W$133,MOD(($N$122*$N$123+1)-1,10)+1,INT((($N$122*$N$123+1)-1)/10)+1))),""))),IF($N$124="","",IF(OR(ISTEXT($N$122),ISTEXT($N$123),ISTEXT($N$124)),"",IF(OR(1&gt;$N$122,3&gt;$N$123,((3-1)*$N$122+1)&gt;$N$124),"",IF(INDEX($P$124:$W$133,MOD(((3-1)*$N$122+1)-1,10)+1,INT((((3-1)*$N$122+1)-1)/10)+1)="","",INDEX($P$124:$W$133,MOD(((3-1)*$N$122+1)-1,10)+1,INT((((3-1)*$N$122+1)-1)/10)+1))))))</f>
        <v/>
      </c>
      <c r="E126" s="539">
        <f>IF($D$122="Flat Oval",IF(OR($N$124="",ISTEXT($N$122),ISTEXT($N$123)),"",IF(3&lt;=$N$123,IF(2&gt;$N$122,"",IF(((3-1)*$N$122+2)&gt;80,"",IF(INDEX($P$124:$W$133,MOD(((3-1)*$N$122+2)-1,10)+1,INT((((3-1)*$N$122+2)-1)/10)+1)="","",INDEX($P$124:$W$133,MOD(((3-1)*$N$122+2)-1,10)+1,INT((((3-1)*$N$122+2)-1)/10)+1)))),IF(AND(3=$N$123+1,2&lt;=$O$122),IF(($N$122*$N$123+2)&gt;80,"",IF(INDEX($P$124:$W$133,MOD(($N$122*$N$123+2)-1,10)+1,INT((($N$122*$N$123+2)-1)/10)+1)="","",INDEX($P$124:$W$133,MOD(($N$122*$N$123+2)-1,10)+1,INT((($N$122*$N$123+2)-1)/10)+1))),""))),IF($N$124="","",IF(OR(ISTEXT($N$122),ISTEXT($N$123),ISTEXT($N$124)),"",IF(OR(2&gt;$N$122,3&gt;$N$123,((3-1)*$N$122+2)&gt;$N$124),"",IF(INDEX($P$124:$W$133,MOD(((3-1)*$N$122+2)-1,10)+1,INT((((3-1)*$N$122+2)-1)/10)+1)="","",INDEX($P$124:$W$133,MOD(((3-1)*$N$122+2)-1,10)+1,INT((((3-1)*$N$122+2)-1)/10)+1))))))</f>
        <v/>
      </c>
      <c r="F126" s="539">
        <f>IF($D$122="Flat Oval",IF(OR($N$124="",ISTEXT($N$122),ISTEXT($N$123)),"",IF(3&lt;=$N$123,IF(3&gt;$N$122,"",IF(((3-1)*$N$122+3)&gt;80,"",IF(INDEX($P$124:$W$133,MOD(((3-1)*$N$122+3)-1,10)+1,INT((((3-1)*$N$122+3)-1)/10)+1)="","",INDEX($P$124:$W$133,MOD(((3-1)*$N$122+3)-1,10)+1,INT((((3-1)*$N$122+3)-1)/10)+1)))),IF(AND(3=$N$123+1,3&lt;=$O$122),IF(($N$122*$N$123+3)&gt;80,"",IF(INDEX($P$124:$W$133,MOD(($N$122*$N$123+3)-1,10)+1,INT((($N$122*$N$123+3)-1)/10)+1)="","",INDEX($P$124:$W$133,MOD(($N$122*$N$123+3)-1,10)+1,INT((($N$122*$N$123+3)-1)/10)+1))),""))),IF($N$124="","",IF(OR(ISTEXT($N$122),ISTEXT($N$123),ISTEXT($N$124)),"",IF(OR(3&gt;$N$122,3&gt;$N$123,((3-1)*$N$122+3)&gt;$N$124),"",IF(INDEX($P$124:$W$133,MOD(((3-1)*$N$122+3)-1,10)+1,INT((((3-1)*$N$122+3)-1)/10)+1)="","",INDEX($P$124:$W$133,MOD(((3-1)*$N$122+3)-1,10)+1,INT((((3-1)*$N$122+3)-1)/10)+1))))))</f>
        <v/>
      </c>
      <c r="G126" s="539">
        <f>IF($D$122="Flat Oval",IF(OR($N$124="",ISTEXT($N$122),ISTEXT($N$123)),"",IF(3&lt;=$N$123,IF(4&gt;$N$122,"",IF(((3-1)*$N$122+4)&gt;80,"",IF(INDEX($P$124:$W$133,MOD(((3-1)*$N$122+4)-1,10)+1,INT((((3-1)*$N$122+4)-1)/10)+1)="","",INDEX($P$124:$W$133,MOD(((3-1)*$N$122+4)-1,10)+1,INT((((3-1)*$N$122+4)-1)/10)+1)))),IF(AND(3=$N$123+1,4&lt;=$O$122),IF(($N$122*$N$123+4)&gt;80,"",IF(INDEX($P$124:$W$133,MOD(($N$122*$N$123+4)-1,10)+1,INT((($N$122*$N$123+4)-1)/10)+1)="","",INDEX($P$124:$W$133,MOD(($N$122*$N$123+4)-1,10)+1,INT((($N$122*$N$123+4)-1)/10)+1))),""))),IF($N$124="","",IF(OR(ISTEXT($N$122),ISTEXT($N$123),ISTEXT($N$124)),"",IF(OR(4&gt;$N$122,3&gt;$N$123,((3-1)*$N$122+4)&gt;$N$124),"",IF(INDEX($P$124:$W$133,MOD(((3-1)*$N$122+4)-1,10)+1,INT((((3-1)*$N$122+4)-1)/10)+1)="","",INDEX($P$124:$W$133,MOD(((3-1)*$N$122+4)-1,10)+1,INT((((3-1)*$N$122+4)-1)/10)+1))))))</f>
        <v/>
      </c>
      <c r="H126" s="539">
        <f>IF($D$122="Flat Oval",IF(OR($N$124="",ISTEXT($N$122),ISTEXT($N$123)),"",IF(3&lt;=$N$123,IF(5&gt;$N$122,"",IF(((3-1)*$N$122+5)&gt;80,"",IF(INDEX($P$124:$W$133,MOD(((3-1)*$N$122+5)-1,10)+1,INT((((3-1)*$N$122+5)-1)/10)+1)="","",INDEX($P$124:$W$133,MOD(((3-1)*$N$122+5)-1,10)+1,INT((((3-1)*$N$122+5)-1)/10)+1)))),IF(AND(3=$N$123+1,5&lt;=$O$122),IF(($N$122*$N$123+5)&gt;80,"",IF(INDEX($P$124:$W$133,MOD(($N$122*$N$123+5)-1,10)+1,INT((($N$122*$N$123+5)-1)/10)+1)="","",INDEX($P$124:$W$133,MOD(($N$122*$N$123+5)-1,10)+1,INT((($N$122*$N$123+5)-1)/10)+1))),""))),IF($N$124="","",IF(OR(ISTEXT($N$122),ISTEXT($N$123),ISTEXT($N$124)),"",IF(OR(5&gt;$N$122,3&gt;$N$123,((3-1)*$N$122+5)&gt;$N$124),"",IF(INDEX($P$124:$W$133,MOD(((3-1)*$N$122+5)-1,10)+1,INT((((3-1)*$N$122+5)-1)/10)+1)="","",INDEX($P$124:$W$133,MOD(((3-1)*$N$122+5)-1,10)+1,INT((((3-1)*$N$122+5)-1)/10)+1))))))</f>
        <v/>
      </c>
      <c r="I126" s="539">
        <f>IF($D$122="Flat Oval",IF(OR($N$124="",ISTEXT($N$122),ISTEXT($N$123)),"",IF(3&lt;=$N$123,IF(6&gt;$N$122,"",IF(((3-1)*$N$122+6)&gt;80,"",IF(INDEX($P$124:$W$133,MOD(((3-1)*$N$122+6)-1,10)+1,INT((((3-1)*$N$122+6)-1)/10)+1)="","",INDEX($P$124:$W$133,MOD(((3-1)*$N$122+6)-1,10)+1,INT((((3-1)*$N$122+6)-1)/10)+1)))),IF(AND(3=$N$123+1,6&lt;=$O$122),IF(($N$122*$N$123+6)&gt;80,"",IF(INDEX($P$124:$W$133,MOD(($N$122*$N$123+6)-1,10)+1,INT((($N$122*$N$123+6)-1)/10)+1)="","",INDEX($P$124:$W$133,MOD(($N$122*$N$123+6)-1,10)+1,INT((($N$122*$N$123+6)-1)/10)+1))),""))),IF($N$124="","",IF(OR(ISTEXT($N$122),ISTEXT($N$123),ISTEXT($N$124)),"",IF(OR(6&gt;$N$122,3&gt;$N$123,((3-1)*$N$122+6)&gt;$N$124),"",IF(INDEX($P$124:$W$133,MOD(((3-1)*$N$122+6)-1,10)+1,INT((((3-1)*$N$122+6)-1)/10)+1)="","",INDEX($P$124:$W$133,MOD(((3-1)*$N$122+6)-1,10)+1,INT((((3-1)*$N$122+6)-1)/10)+1))))))</f>
        <v/>
      </c>
      <c r="J126" s="539">
        <f>IF($D$122="Flat Oval",IF(OR($N$124="",ISTEXT($N$122),ISTEXT($N$123)),"",IF(3&lt;=$N$123,IF(7&gt;$N$122,"",IF(((3-1)*$N$122+7)&gt;80,"",IF(INDEX($P$124:$W$133,MOD(((3-1)*$N$122+7)-1,10)+1,INT((((3-1)*$N$122+7)-1)/10)+1)="","",INDEX($P$124:$W$133,MOD(((3-1)*$N$122+7)-1,10)+1,INT((((3-1)*$N$122+7)-1)/10)+1)))),IF(AND(3=$N$123+1,7&lt;=$O$122),IF(($N$122*$N$123+7)&gt;80,"",IF(INDEX($P$124:$W$133,MOD(($N$122*$N$123+7)-1,10)+1,INT((($N$122*$N$123+7)-1)/10)+1)="","",INDEX($P$124:$W$133,MOD(($N$122*$N$123+7)-1,10)+1,INT((($N$122*$N$123+7)-1)/10)+1))),""))),IF($N$124="","",IF(OR(ISTEXT($N$122),ISTEXT($N$123),ISTEXT($N$124)),"",IF(OR(7&gt;$N$122,3&gt;$N$123,((3-1)*$N$122+7)&gt;$N$124),"",IF(INDEX($P$124:$W$133,MOD(((3-1)*$N$122+7)-1,10)+1,INT((((3-1)*$N$122+7)-1)/10)+1)="","",INDEX($P$124:$W$133,MOD(((3-1)*$N$122+7)-1,10)+1,INT((((3-1)*$N$122+7)-1)/10)+1))))))</f>
        <v/>
      </c>
      <c r="K126" s="539">
        <f>IF($D$122="Flat Oval",IF(OR($N$124="",ISTEXT($N$122),ISTEXT($N$123)),"",IF(3&lt;=$N$123,IF(8&gt;$N$122,"",IF(((3-1)*$N$122+8)&gt;80,"",IF(INDEX($P$124:$W$133,MOD(((3-1)*$N$122+8)-1,10)+1,INT((((3-1)*$N$122+8)-1)/10)+1)="","",INDEX($P$124:$W$133,MOD(((3-1)*$N$122+8)-1,10)+1,INT((((3-1)*$N$122+8)-1)/10)+1)))),IF(AND(3=$N$123+1,8&lt;=$O$122),IF(($N$122*$N$123+8)&gt;80,"",IF(INDEX($P$124:$W$133,MOD(($N$122*$N$123+8)-1,10)+1,INT((($N$122*$N$123+8)-1)/10)+1)="","",INDEX($P$124:$W$133,MOD(($N$122*$N$123+8)-1,10)+1,INT((($N$122*$N$123+8)-1)/10)+1))),""))),IF($N$124="","",IF(OR(ISTEXT($N$122),ISTEXT($N$123),ISTEXT($N$124)),"",IF(OR(8&gt;$N$122,3&gt;$N$123,((3-1)*$N$122+8)&gt;$N$124),"",IF(INDEX($P$124:$W$133,MOD(((3-1)*$N$122+8)-1,10)+1,INT((((3-1)*$N$122+8)-1)/10)+1)="","",INDEX($P$124:$W$133,MOD(((3-1)*$N$122+8)-1,10)+1,INT((((3-1)*$N$122+8)-1)/10)+1))))))</f>
        <v/>
      </c>
      <c r="L126" s="539">
        <f>IF($D$122="Flat Oval",IF(OR($N$124="",ISTEXT($N$122),ISTEXT($N$123)),"",IF(3&lt;=$N$123,IF(9&gt;$N$122,"",IF(((3-1)*$N$122+9)&gt;80,"",IF(INDEX($P$124:$W$133,MOD(((3-1)*$N$122+9)-1,10)+1,INT((((3-1)*$N$122+9)-1)/10)+1)="","",INDEX($P$124:$W$133,MOD(((3-1)*$N$122+9)-1,10)+1,INT((((3-1)*$N$122+9)-1)/10)+1)))),IF(AND(3=$N$123+1,9&lt;=$O$122),IF(($N$122*$N$123+9)&gt;80,"",IF(INDEX($P$124:$W$133,MOD(($N$122*$N$123+9)-1,10)+1,INT((($N$122*$N$123+9)-1)/10)+1)="","",INDEX($P$124:$W$133,MOD(($N$122*$N$123+9)-1,10)+1,INT((($N$122*$N$123+9)-1)/10)+1))),""))),IF($N$124="","",IF(OR(ISTEXT($N$122),ISTEXT($N$123),ISTEXT($N$124)),"",IF(OR(9&gt;$N$122,3&gt;$N$123,((3-1)*$N$122+9)&gt;$N$124),"",IF(INDEX($P$124:$W$133,MOD(((3-1)*$N$122+9)-1,10)+1,INT((((3-1)*$N$122+9)-1)/10)+1)="","",INDEX($P$124:$W$133,MOD(((3-1)*$N$122+9)-1,10)+1,INT((((3-1)*$N$122+9)-1)/10)+1))))))</f>
        <v/>
      </c>
      <c r="M126" s="539">
        <f>IF($D$122="Flat Oval",IF(OR($N$124="",ISTEXT($N$122),ISTEXT($N$123)),"",IF(3&lt;=$N$123,IF(10&gt;$N$122,"",IF(((3-1)*$N$122+10)&gt;80,"",IF(INDEX($P$124:$W$133,MOD(((3-1)*$N$122+10)-1,10)+1,INT((((3-1)*$N$122+10)-1)/10)+1)="","",INDEX($P$124:$W$133,MOD(((3-1)*$N$122+10)-1,10)+1,INT((((3-1)*$N$122+10)-1)/10)+1)))),IF(AND(3=$N$123+1,10&lt;=$O$122),IF(($N$122*$N$123+10)&gt;80,"",IF(INDEX($P$124:$W$133,MOD(($N$122*$N$123+10)-1,10)+1,INT((($N$122*$N$123+10)-1)/10)+1)="","",INDEX($P$124:$W$133,MOD(($N$122*$N$123+10)-1,10)+1,INT((($N$122*$N$123+10)-1)/10)+1))),""))),IF($N$124="","",IF(OR(ISTEXT($N$122),ISTEXT($N$123),ISTEXT($N$124)),"",IF(OR(10&gt;$N$122,3&gt;$N$123,((3-1)*$N$122+10)&gt;$N$124),"",IF(INDEX($P$124:$W$133,MOD(((3-1)*$N$122+10)-1,10)+1,INT((((3-1)*$N$122+10)-1)/10)+1)="","",INDEX($P$124:$W$133,MOD(((3-1)*$N$122+10)-1,10)+1,INT((((3-1)*$N$122+10)-1)/10)+1))))))</f>
        <v/>
      </c>
      <c r="O126">
        <f>IF(AND($D$122="Flat Oval",NOT(OR($G$122="",$I$122="")),NOT(OR(ISTEXT($G$122),ISTEXT($I$122)))),PI()*(($I$122-2*N($K$122))/2)^2/144,"")</f>
        <v/>
      </c>
      <c r="P126" s="540" t="n"/>
      <c r="Q126" s="540" t="n"/>
      <c r="R126" s="540" t="n"/>
      <c r="S126" s="540" t="n"/>
      <c r="T126" s="540" t="n"/>
      <c r="U126" s="540" t="n"/>
      <c r="V126" s="540" t="n"/>
      <c r="W126" s="540" t="n"/>
    </row>
    <row r="127" ht="13.35" customHeight="1" s="162">
      <c r="B127" s="537">
        <f>IF($D$122="Flat Oval",IF(OR($N$123="",ISTEXT($N$123)),"",IF(4&lt;=$N$123,ROUND((4-0.5)*$I$122/$N$123,1),IF(4=$N$123+1,"Ends",""))),IF(OR($D$122="",$G$122=""),"",IF($D$122="Round",IF(4=1,"Axis 1 (0°)",IF(4=2,"Axis 2 (90°)","")),IF(ISTEXT($N$123),"",IF(4&gt;$N$123,"",IF(ISTEXT($I$122),"",ROUND((4-0.5)*$I$122/$N$123,1)))))))</f>
        <v/>
      </c>
      <c r="C127" s="538" t="n"/>
      <c r="D127" s="539">
        <f>IF($D$122="Flat Oval",IF(OR($N$124="",ISTEXT($N$122),ISTEXT($N$123)),"",IF(4&lt;=$N$123,IF(1&gt;$N$122,"",IF(((4-1)*$N$122+1)&gt;80,"",IF(INDEX($P$124:$W$133,MOD(((4-1)*$N$122+1)-1,10)+1,INT((((4-1)*$N$122+1)-1)/10)+1)="","",INDEX($P$124:$W$133,MOD(((4-1)*$N$122+1)-1,10)+1,INT((((4-1)*$N$122+1)-1)/10)+1)))),IF(AND(4=$N$123+1,1&lt;=$O$122),IF(($N$122*$N$123+1)&gt;80,"",IF(INDEX($P$124:$W$133,MOD(($N$122*$N$123+1)-1,10)+1,INT((($N$122*$N$123+1)-1)/10)+1)="","",INDEX($P$124:$W$133,MOD(($N$122*$N$123+1)-1,10)+1,INT((($N$122*$N$123+1)-1)/10)+1))),""))),IF($N$124="","",IF(OR(ISTEXT($N$122),ISTEXT($N$123),ISTEXT($N$124)),"",IF(OR(1&gt;$N$122,4&gt;$N$123,((4-1)*$N$122+1)&gt;$N$124),"",IF(INDEX($P$124:$W$133,MOD(((4-1)*$N$122+1)-1,10)+1,INT((((4-1)*$N$122+1)-1)/10)+1)="","",INDEX($P$124:$W$133,MOD(((4-1)*$N$122+1)-1,10)+1,INT((((4-1)*$N$122+1)-1)/10)+1))))))</f>
        <v/>
      </c>
      <c r="E127" s="539">
        <f>IF($D$122="Flat Oval",IF(OR($N$124="",ISTEXT($N$122),ISTEXT($N$123)),"",IF(4&lt;=$N$123,IF(2&gt;$N$122,"",IF(((4-1)*$N$122+2)&gt;80,"",IF(INDEX($P$124:$W$133,MOD(((4-1)*$N$122+2)-1,10)+1,INT((((4-1)*$N$122+2)-1)/10)+1)="","",INDEX($P$124:$W$133,MOD(((4-1)*$N$122+2)-1,10)+1,INT((((4-1)*$N$122+2)-1)/10)+1)))),IF(AND(4=$N$123+1,2&lt;=$O$122),IF(($N$122*$N$123+2)&gt;80,"",IF(INDEX($P$124:$W$133,MOD(($N$122*$N$123+2)-1,10)+1,INT((($N$122*$N$123+2)-1)/10)+1)="","",INDEX($P$124:$W$133,MOD(($N$122*$N$123+2)-1,10)+1,INT((($N$122*$N$123+2)-1)/10)+1))),""))),IF($N$124="","",IF(OR(ISTEXT($N$122),ISTEXT($N$123),ISTEXT($N$124)),"",IF(OR(2&gt;$N$122,4&gt;$N$123,((4-1)*$N$122+2)&gt;$N$124),"",IF(INDEX($P$124:$W$133,MOD(((4-1)*$N$122+2)-1,10)+1,INT((((4-1)*$N$122+2)-1)/10)+1)="","",INDEX($P$124:$W$133,MOD(((4-1)*$N$122+2)-1,10)+1,INT((((4-1)*$N$122+2)-1)/10)+1))))))</f>
        <v/>
      </c>
      <c r="F127" s="539">
        <f>IF($D$122="Flat Oval",IF(OR($N$124="",ISTEXT($N$122),ISTEXT($N$123)),"",IF(4&lt;=$N$123,IF(3&gt;$N$122,"",IF(((4-1)*$N$122+3)&gt;80,"",IF(INDEX($P$124:$W$133,MOD(((4-1)*$N$122+3)-1,10)+1,INT((((4-1)*$N$122+3)-1)/10)+1)="","",INDEX($P$124:$W$133,MOD(((4-1)*$N$122+3)-1,10)+1,INT((((4-1)*$N$122+3)-1)/10)+1)))),IF(AND(4=$N$123+1,3&lt;=$O$122),IF(($N$122*$N$123+3)&gt;80,"",IF(INDEX($P$124:$W$133,MOD(($N$122*$N$123+3)-1,10)+1,INT((($N$122*$N$123+3)-1)/10)+1)="","",INDEX($P$124:$W$133,MOD(($N$122*$N$123+3)-1,10)+1,INT((($N$122*$N$123+3)-1)/10)+1))),""))),IF($N$124="","",IF(OR(ISTEXT($N$122),ISTEXT($N$123),ISTEXT($N$124)),"",IF(OR(3&gt;$N$122,4&gt;$N$123,((4-1)*$N$122+3)&gt;$N$124),"",IF(INDEX($P$124:$W$133,MOD(((4-1)*$N$122+3)-1,10)+1,INT((((4-1)*$N$122+3)-1)/10)+1)="","",INDEX($P$124:$W$133,MOD(((4-1)*$N$122+3)-1,10)+1,INT((((4-1)*$N$122+3)-1)/10)+1))))))</f>
        <v/>
      </c>
      <c r="G127" s="539">
        <f>IF($D$122="Flat Oval",IF(OR($N$124="",ISTEXT($N$122),ISTEXT($N$123)),"",IF(4&lt;=$N$123,IF(4&gt;$N$122,"",IF(((4-1)*$N$122+4)&gt;80,"",IF(INDEX($P$124:$W$133,MOD(((4-1)*$N$122+4)-1,10)+1,INT((((4-1)*$N$122+4)-1)/10)+1)="","",INDEX($P$124:$W$133,MOD(((4-1)*$N$122+4)-1,10)+1,INT((((4-1)*$N$122+4)-1)/10)+1)))),IF(AND(4=$N$123+1,4&lt;=$O$122),IF(($N$122*$N$123+4)&gt;80,"",IF(INDEX($P$124:$W$133,MOD(($N$122*$N$123+4)-1,10)+1,INT((($N$122*$N$123+4)-1)/10)+1)="","",INDEX($P$124:$W$133,MOD(($N$122*$N$123+4)-1,10)+1,INT((($N$122*$N$123+4)-1)/10)+1))),""))),IF($N$124="","",IF(OR(ISTEXT($N$122),ISTEXT($N$123),ISTEXT($N$124)),"",IF(OR(4&gt;$N$122,4&gt;$N$123,((4-1)*$N$122+4)&gt;$N$124),"",IF(INDEX($P$124:$W$133,MOD(((4-1)*$N$122+4)-1,10)+1,INT((((4-1)*$N$122+4)-1)/10)+1)="","",INDEX($P$124:$W$133,MOD(((4-1)*$N$122+4)-1,10)+1,INT((((4-1)*$N$122+4)-1)/10)+1))))))</f>
        <v/>
      </c>
      <c r="H127" s="539">
        <f>IF($D$122="Flat Oval",IF(OR($N$124="",ISTEXT($N$122),ISTEXT($N$123)),"",IF(4&lt;=$N$123,IF(5&gt;$N$122,"",IF(((4-1)*$N$122+5)&gt;80,"",IF(INDEX($P$124:$W$133,MOD(((4-1)*$N$122+5)-1,10)+1,INT((((4-1)*$N$122+5)-1)/10)+1)="","",INDEX($P$124:$W$133,MOD(((4-1)*$N$122+5)-1,10)+1,INT((((4-1)*$N$122+5)-1)/10)+1)))),IF(AND(4=$N$123+1,5&lt;=$O$122),IF(($N$122*$N$123+5)&gt;80,"",IF(INDEX($P$124:$W$133,MOD(($N$122*$N$123+5)-1,10)+1,INT((($N$122*$N$123+5)-1)/10)+1)="","",INDEX($P$124:$W$133,MOD(($N$122*$N$123+5)-1,10)+1,INT((($N$122*$N$123+5)-1)/10)+1))),""))),IF($N$124="","",IF(OR(ISTEXT($N$122),ISTEXT($N$123),ISTEXT($N$124)),"",IF(OR(5&gt;$N$122,4&gt;$N$123,((4-1)*$N$122+5)&gt;$N$124),"",IF(INDEX($P$124:$W$133,MOD(((4-1)*$N$122+5)-1,10)+1,INT((((4-1)*$N$122+5)-1)/10)+1)="","",INDEX($P$124:$W$133,MOD(((4-1)*$N$122+5)-1,10)+1,INT((((4-1)*$N$122+5)-1)/10)+1))))))</f>
        <v/>
      </c>
      <c r="I127" s="539">
        <f>IF($D$122="Flat Oval",IF(OR($N$124="",ISTEXT($N$122),ISTEXT($N$123)),"",IF(4&lt;=$N$123,IF(6&gt;$N$122,"",IF(((4-1)*$N$122+6)&gt;80,"",IF(INDEX($P$124:$W$133,MOD(((4-1)*$N$122+6)-1,10)+1,INT((((4-1)*$N$122+6)-1)/10)+1)="","",INDEX($P$124:$W$133,MOD(((4-1)*$N$122+6)-1,10)+1,INT((((4-1)*$N$122+6)-1)/10)+1)))),IF(AND(4=$N$123+1,6&lt;=$O$122),IF(($N$122*$N$123+6)&gt;80,"",IF(INDEX($P$124:$W$133,MOD(($N$122*$N$123+6)-1,10)+1,INT((($N$122*$N$123+6)-1)/10)+1)="","",INDEX($P$124:$W$133,MOD(($N$122*$N$123+6)-1,10)+1,INT((($N$122*$N$123+6)-1)/10)+1))),""))),IF($N$124="","",IF(OR(ISTEXT($N$122),ISTEXT($N$123),ISTEXT($N$124)),"",IF(OR(6&gt;$N$122,4&gt;$N$123,((4-1)*$N$122+6)&gt;$N$124),"",IF(INDEX($P$124:$W$133,MOD(((4-1)*$N$122+6)-1,10)+1,INT((((4-1)*$N$122+6)-1)/10)+1)="","",INDEX($P$124:$W$133,MOD(((4-1)*$N$122+6)-1,10)+1,INT((((4-1)*$N$122+6)-1)/10)+1))))))</f>
        <v/>
      </c>
      <c r="J127" s="539">
        <f>IF($D$122="Flat Oval",IF(OR($N$124="",ISTEXT($N$122),ISTEXT($N$123)),"",IF(4&lt;=$N$123,IF(7&gt;$N$122,"",IF(((4-1)*$N$122+7)&gt;80,"",IF(INDEX($P$124:$W$133,MOD(((4-1)*$N$122+7)-1,10)+1,INT((((4-1)*$N$122+7)-1)/10)+1)="","",INDEX($P$124:$W$133,MOD(((4-1)*$N$122+7)-1,10)+1,INT((((4-1)*$N$122+7)-1)/10)+1)))),IF(AND(4=$N$123+1,7&lt;=$O$122),IF(($N$122*$N$123+7)&gt;80,"",IF(INDEX($P$124:$W$133,MOD(($N$122*$N$123+7)-1,10)+1,INT((($N$122*$N$123+7)-1)/10)+1)="","",INDEX($P$124:$W$133,MOD(($N$122*$N$123+7)-1,10)+1,INT((($N$122*$N$123+7)-1)/10)+1))),""))),IF($N$124="","",IF(OR(ISTEXT($N$122),ISTEXT($N$123),ISTEXT($N$124)),"",IF(OR(7&gt;$N$122,4&gt;$N$123,((4-1)*$N$122+7)&gt;$N$124),"",IF(INDEX($P$124:$W$133,MOD(((4-1)*$N$122+7)-1,10)+1,INT((((4-1)*$N$122+7)-1)/10)+1)="","",INDEX($P$124:$W$133,MOD(((4-1)*$N$122+7)-1,10)+1,INT((((4-1)*$N$122+7)-1)/10)+1))))))</f>
        <v/>
      </c>
      <c r="K127" s="539">
        <f>IF($D$122="Flat Oval",IF(OR($N$124="",ISTEXT($N$122),ISTEXT($N$123)),"",IF(4&lt;=$N$123,IF(8&gt;$N$122,"",IF(((4-1)*$N$122+8)&gt;80,"",IF(INDEX($P$124:$W$133,MOD(((4-1)*$N$122+8)-1,10)+1,INT((((4-1)*$N$122+8)-1)/10)+1)="","",INDEX($P$124:$W$133,MOD(((4-1)*$N$122+8)-1,10)+1,INT((((4-1)*$N$122+8)-1)/10)+1)))),IF(AND(4=$N$123+1,8&lt;=$O$122),IF(($N$122*$N$123+8)&gt;80,"",IF(INDEX($P$124:$W$133,MOD(($N$122*$N$123+8)-1,10)+1,INT((($N$122*$N$123+8)-1)/10)+1)="","",INDEX($P$124:$W$133,MOD(($N$122*$N$123+8)-1,10)+1,INT((($N$122*$N$123+8)-1)/10)+1))),""))),IF($N$124="","",IF(OR(ISTEXT($N$122),ISTEXT($N$123),ISTEXT($N$124)),"",IF(OR(8&gt;$N$122,4&gt;$N$123,((4-1)*$N$122+8)&gt;$N$124),"",IF(INDEX($P$124:$W$133,MOD(((4-1)*$N$122+8)-1,10)+1,INT((((4-1)*$N$122+8)-1)/10)+1)="","",INDEX($P$124:$W$133,MOD(((4-1)*$N$122+8)-1,10)+1,INT((((4-1)*$N$122+8)-1)/10)+1))))))</f>
        <v/>
      </c>
      <c r="L127" s="539">
        <f>IF($D$122="Flat Oval",IF(OR($N$124="",ISTEXT($N$122),ISTEXT($N$123)),"",IF(4&lt;=$N$123,IF(9&gt;$N$122,"",IF(((4-1)*$N$122+9)&gt;80,"",IF(INDEX($P$124:$W$133,MOD(((4-1)*$N$122+9)-1,10)+1,INT((((4-1)*$N$122+9)-1)/10)+1)="","",INDEX($P$124:$W$133,MOD(((4-1)*$N$122+9)-1,10)+1,INT((((4-1)*$N$122+9)-1)/10)+1)))),IF(AND(4=$N$123+1,9&lt;=$O$122),IF(($N$122*$N$123+9)&gt;80,"",IF(INDEX($P$124:$W$133,MOD(($N$122*$N$123+9)-1,10)+1,INT((($N$122*$N$123+9)-1)/10)+1)="","",INDEX($P$124:$W$133,MOD(($N$122*$N$123+9)-1,10)+1,INT((($N$122*$N$123+9)-1)/10)+1))),""))),IF($N$124="","",IF(OR(ISTEXT($N$122),ISTEXT($N$123),ISTEXT($N$124)),"",IF(OR(9&gt;$N$122,4&gt;$N$123,((4-1)*$N$122+9)&gt;$N$124),"",IF(INDEX($P$124:$W$133,MOD(((4-1)*$N$122+9)-1,10)+1,INT((((4-1)*$N$122+9)-1)/10)+1)="","",INDEX($P$124:$W$133,MOD(((4-1)*$N$122+9)-1,10)+1,INT((((4-1)*$N$122+9)-1)/10)+1))))))</f>
        <v/>
      </c>
      <c r="M127" s="539">
        <f>IF($D$122="Flat Oval",IF(OR($N$124="",ISTEXT($N$122),ISTEXT($N$123)),"",IF(4&lt;=$N$123,IF(10&gt;$N$122,"",IF(((4-1)*$N$122+10)&gt;80,"",IF(INDEX($P$124:$W$133,MOD(((4-1)*$N$122+10)-1,10)+1,INT((((4-1)*$N$122+10)-1)/10)+1)="","",INDEX($P$124:$W$133,MOD(((4-1)*$N$122+10)-1,10)+1,INT((((4-1)*$N$122+10)-1)/10)+1)))),IF(AND(4=$N$123+1,10&lt;=$O$122),IF(($N$122*$N$123+10)&gt;80,"",IF(INDEX($P$124:$W$133,MOD(($N$122*$N$123+10)-1,10)+1,INT((($N$122*$N$123+10)-1)/10)+1)="","",INDEX($P$124:$W$133,MOD(($N$122*$N$123+10)-1,10)+1,INT((($N$122*$N$123+10)-1)/10)+1))),""))),IF($N$124="","",IF(OR(ISTEXT($N$122),ISTEXT($N$123),ISTEXT($N$124)),"",IF(OR(10&gt;$N$122,4&gt;$N$123,((4-1)*$N$122+10)&gt;$N$124),"",IF(INDEX($P$124:$W$133,MOD(((4-1)*$N$122+10)-1,10)+1,INT((((4-1)*$N$122+10)-1)/10)+1)="","",INDEX($P$124:$W$133,MOD(((4-1)*$N$122+10)-1,10)+1,INT((((4-1)*$N$122+10)-1)/10)+1))))))</f>
        <v/>
      </c>
      <c r="P127" s="540" t="n"/>
      <c r="Q127" s="540" t="n"/>
      <c r="R127" s="540" t="n"/>
      <c r="S127" s="540" t="n"/>
      <c r="T127" s="540" t="n"/>
      <c r="U127" s="540" t="n"/>
      <c r="V127" s="540" t="n"/>
      <c r="W127" s="540" t="n"/>
    </row>
    <row r="128" ht="13.35" customHeight="1" s="162">
      <c r="B128" s="537">
        <f>IF($D$122="Flat Oval",IF(OR($N$123="",ISTEXT($N$123)),"",IF(5&lt;=$N$123,ROUND((5-0.5)*$I$122/$N$123,1),IF(5=$N$123+1,"Ends",""))),IF(OR($D$122="",$G$122=""),"",IF($D$122="Round",IF(5=1,"Axis 1 (0°)",IF(5=2,"Axis 2 (90°)","")),IF(ISTEXT($N$123),"",IF(5&gt;$N$123,"",IF(ISTEXT($I$122),"",ROUND((5-0.5)*$I$122/$N$123,1)))))))</f>
        <v/>
      </c>
      <c r="C128" s="538" t="n"/>
      <c r="D128" s="539">
        <f>IF($D$122="Flat Oval",IF(OR($N$124="",ISTEXT($N$122),ISTEXT($N$123)),"",IF(5&lt;=$N$123,IF(1&gt;$N$122,"",IF(((5-1)*$N$122+1)&gt;80,"",IF(INDEX($P$124:$W$133,MOD(((5-1)*$N$122+1)-1,10)+1,INT((((5-1)*$N$122+1)-1)/10)+1)="","",INDEX($P$124:$W$133,MOD(((5-1)*$N$122+1)-1,10)+1,INT((((5-1)*$N$122+1)-1)/10)+1)))),IF(AND(5=$N$123+1,1&lt;=$O$122),IF(($N$122*$N$123+1)&gt;80,"",IF(INDEX($P$124:$W$133,MOD(($N$122*$N$123+1)-1,10)+1,INT((($N$122*$N$123+1)-1)/10)+1)="","",INDEX($P$124:$W$133,MOD(($N$122*$N$123+1)-1,10)+1,INT((($N$122*$N$123+1)-1)/10)+1))),""))),IF($N$124="","",IF(OR(ISTEXT($N$122),ISTEXT($N$123),ISTEXT($N$124)),"",IF(OR(1&gt;$N$122,5&gt;$N$123,((5-1)*$N$122+1)&gt;$N$124),"",IF(INDEX($P$124:$W$133,MOD(((5-1)*$N$122+1)-1,10)+1,INT((((5-1)*$N$122+1)-1)/10)+1)="","",INDEX($P$124:$W$133,MOD(((5-1)*$N$122+1)-1,10)+1,INT((((5-1)*$N$122+1)-1)/10)+1))))))</f>
        <v/>
      </c>
      <c r="E128" s="539">
        <f>IF($D$122="Flat Oval",IF(OR($N$124="",ISTEXT($N$122),ISTEXT($N$123)),"",IF(5&lt;=$N$123,IF(2&gt;$N$122,"",IF(((5-1)*$N$122+2)&gt;80,"",IF(INDEX($P$124:$W$133,MOD(((5-1)*$N$122+2)-1,10)+1,INT((((5-1)*$N$122+2)-1)/10)+1)="","",INDEX($P$124:$W$133,MOD(((5-1)*$N$122+2)-1,10)+1,INT((((5-1)*$N$122+2)-1)/10)+1)))),IF(AND(5=$N$123+1,2&lt;=$O$122),IF(($N$122*$N$123+2)&gt;80,"",IF(INDEX($P$124:$W$133,MOD(($N$122*$N$123+2)-1,10)+1,INT((($N$122*$N$123+2)-1)/10)+1)="","",INDEX($P$124:$W$133,MOD(($N$122*$N$123+2)-1,10)+1,INT((($N$122*$N$123+2)-1)/10)+1))),""))),IF($N$124="","",IF(OR(ISTEXT($N$122),ISTEXT($N$123),ISTEXT($N$124)),"",IF(OR(2&gt;$N$122,5&gt;$N$123,((5-1)*$N$122+2)&gt;$N$124),"",IF(INDEX($P$124:$W$133,MOD(((5-1)*$N$122+2)-1,10)+1,INT((((5-1)*$N$122+2)-1)/10)+1)="","",INDEX($P$124:$W$133,MOD(((5-1)*$N$122+2)-1,10)+1,INT((((5-1)*$N$122+2)-1)/10)+1))))))</f>
        <v/>
      </c>
      <c r="F128" s="539">
        <f>IF($D$122="Flat Oval",IF(OR($N$124="",ISTEXT($N$122),ISTEXT($N$123)),"",IF(5&lt;=$N$123,IF(3&gt;$N$122,"",IF(((5-1)*$N$122+3)&gt;80,"",IF(INDEX($P$124:$W$133,MOD(((5-1)*$N$122+3)-1,10)+1,INT((((5-1)*$N$122+3)-1)/10)+1)="","",INDEX($P$124:$W$133,MOD(((5-1)*$N$122+3)-1,10)+1,INT((((5-1)*$N$122+3)-1)/10)+1)))),IF(AND(5=$N$123+1,3&lt;=$O$122),IF(($N$122*$N$123+3)&gt;80,"",IF(INDEX($P$124:$W$133,MOD(($N$122*$N$123+3)-1,10)+1,INT((($N$122*$N$123+3)-1)/10)+1)="","",INDEX($P$124:$W$133,MOD(($N$122*$N$123+3)-1,10)+1,INT((($N$122*$N$123+3)-1)/10)+1))),""))),IF($N$124="","",IF(OR(ISTEXT($N$122),ISTEXT($N$123),ISTEXT($N$124)),"",IF(OR(3&gt;$N$122,5&gt;$N$123,((5-1)*$N$122+3)&gt;$N$124),"",IF(INDEX($P$124:$W$133,MOD(((5-1)*$N$122+3)-1,10)+1,INT((((5-1)*$N$122+3)-1)/10)+1)="","",INDEX($P$124:$W$133,MOD(((5-1)*$N$122+3)-1,10)+1,INT((((5-1)*$N$122+3)-1)/10)+1))))))</f>
        <v/>
      </c>
      <c r="G128" s="539">
        <f>IF($D$122="Flat Oval",IF(OR($N$124="",ISTEXT($N$122),ISTEXT($N$123)),"",IF(5&lt;=$N$123,IF(4&gt;$N$122,"",IF(((5-1)*$N$122+4)&gt;80,"",IF(INDEX($P$124:$W$133,MOD(((5-1)*$N$122+4)-1,10)+1,INT((((5-1)*$N$122+4)-1)/10)+1)="","",INDEX($P$124:$W$133,MOD(((5-1)*$N$122+4)-1,10)+1,INT((((5-1)*$N$122+4)-1)/10)+1)))),IF(AND(5=$N$123+1,4&lt;=$O$122),IF(($N$122*$N$123+4)&gt;80,"",IF(INDEX($P$124:$W$133,MOD(($N$122*$N$123+4)-1,10)+1,INT((($N$122*$N$123+4)-1)/10)+1)="","",INDEX($P$124:$W$133,MOD(($N$122*$N$123+4)-1,10)+1,INT((($N$122*$N$123+4)-1)/10)+1))),""))),IF($N$124="","",IF(OR(ISTEXT($N$122),ISTEXT($N$123),ISTEXT($N$124)),"",IF(OR(4&gt;$N$122,5&gt;$N$123,((5-1)*$N$122+4)&gt;$N$124),"",IF(INDEX($P$124:$W$133,MOD(((5-1)*$N$122+4)-1,10)+1,INT((((5-1)*$N$122+4)-1)/10)+1)="","",INDEX($P$124:$W$133,MOD(((5-1)*$N$122+4)-1,10)+1,INT((((5-1)*$N$122+4)-1)/10)+1))))))</f>
        <v/>
      </c>
      <c r="H128" s="539">
        <f>IF($D$122="Flat Oval",IF(OR($N$124="",ISTEXT($N$122),ISTEXT($N$123)),"",IF(5&lt;=$N$123,IF(5&gt;$N$122,"",IF(((5-1)*$N$122+5)&gt;80,"",IF(INDEX($P$124:$W$133,MOD(((5-1)*$N$122+5)-1,10)+1,INT((((5-1)*$N$122+5)-1)/10)+1)="","",INDEX($P$124:$W$133,MOD(((5-1)*$N$122+5)-1,10)+1,INT((((5-1)*$N$122+5)-1)/10)+1)))),IF(AND(5=$N$123+1,5&lt;=$O$122),IF(($N$122*$N$123+5)&gt;80,"",IF(INDEX($P$124:$W$133,MOD(($N$122*$N$123+5)-1,10)+1,INT((($N$122*$N$123+5)-1)/10)+1)="","",INDEX($P$124:$W$133,MOD(($N$122*$N$123+5)-1,10)+1,INT((($N$122*$N$123+5)-1)/10)+1))),""))),IF($N$124="","",IF(OR(ISTEXT($N$122),ISTEXT($N$123),ISTEXT($N$124)),"",IF(OR(5&gt;$N$122,5&gt;$N$123,((5-1)*$N$122+5)&gt;$N$124),"",IF(INDEX($P$124:$W$133,MOD(((5-1)*$N$122+5)-1,10)+1,INT((((5-1)*$N$122+5)-1)/10)+1)="","",INDEX($P$124:$W$133,MOD(((5-1)*$N$122+5)-1,10)+1,INT((((5-1)*$N$122+5)-1)/10)+1))))))</f>
        <v/>
      </c>
      <c r="I128" s="539">
        <f>IF($D$122="Flat Oval",IF(OR($N$124="",ISTEXT($N$122),ISTEXT($N$123)),"",IF(5&lt;=$N$123,IF(6&gt;$N$122,"",IF(((5-1)*$N$122+6)&gt;80,"",IF(INDEX($P$124:$W$133,MOD(((5-1)*$N$122+6)-1,10)+1,INT((((5-1)*$N$122+6)-1)/10)+1)="","",INDEX($P$124:$W$133,MOD(((5-1)*$N$122+6)-1,10)+1,INT((((5-1)*$N$122+6)-1)/10)+1)))),IF(AND(5=$N$123+1,6&lt;=$O$122),IF(($N$122*$N$123+6)&gt;80,"",IF(INDEX($P$124:$W$133,MOD(($N$122*$N$123+6)-1,10)+1,INT((($N$122*$N$123+6)-1)/10)+1)="","",INDEX($P$124:$W$133,MOD(($N$122*$N$123+6)-1,10)+1,INT((($N$122*$N$123+6)-1)/10)+1))),""))),IF($N$124="","",IF(OR(ISTEXT($N$122),ISTEXT($N$123),ISTEXT($N$124)),"",IF(OR(6&gt;$N$122,5&gt;$N$123,((5-1)*$N$122+6)&gt;$N$124),"",IF(INDEX($P$124:$W$133,MOD(((5-1)*$N$122+6)-1,10)+1,INT((((5-1)*$N$122+6)-1)/10)+1)="","",INDEX($P$124:$W$133,MOD(((5-1)*$N$122+6)-1,10)+1,INT((((5-1)*$N$122+6)-1)/10)+1))))))</f>
        <v/>
      </c>
      <c r="J128" s="539">
        <f>IF($D$122="Flat Oval",IF(OR($N$124="",ISTEXT($N$122),ISTEXT($N$123)),"",IF(5&lt;=$N$123,IF(7&gt;$N$122,"",IF(((5-1)*$N$122+7)&gt;80,"",IF(INDEX($P$124:$W$133,MOD(((5-1)*$N$122+7)-1,10)+1,INT((((5-1)*$N$122+7)-1)/10)+1)="","",INDEX($P$124:$W$133,MOD(((5-1)*$N$122+7)-1,10)+1,INT((((5-1)*$N$122+7)-1)/10)+1)))),IF(AND(5=$N$123+1,7&lt;=$O$122),IF(($N$122*$N$123+7)&gt;80,"",IF(INDEX($P$124:$W$133,MOD(($N$122*$N$123+7)-1,10)+1,INT((($N$122*$N$123+7)-1)/10)+1)="","",INDEX($P$124:$W$133,MOD(($N$122*$N$123+7)-1,10)+1,INT((($N$122*$N$123+7)-1)/10)+1))),""))),IF($N$124="","",IF(OR(ISTEXT($N$122),ISTEXT($N$123),ISTEXT($N$124)),"",IF(OR(7&gt;$N$122,5&gt;$N$123,((5-1)*$N$122+7)&gt;$N$124),"",IF(INDEX($P$124:$W$133,MOD(((5-1)*$N$122+7)-1,10)+1,INT((((5-1)*$N$122+7)-1)/10)+1)="","",INDEX($P$124:$W$133,MOD(((5-1)*$N$122+7)-1,10)+1,INT((((5-1)*$N$122+7)-1)/10)+1))))))</f>
        <v/>
      </c>
      <c r="K128" s="539">
        <f>IF($D$122="Flat Oval",IF(OR($N$124="",ISTEXT($N$122),ISTEXT($N$123)),"",IF(5&lt;=$N$123,IF(8&gt;$N$122,"",IF(((5-1)*$N$122+8)&gt;80,"",IF(INDEX($P$124:$W$133,MOD(((5-1)*$N$122+8)-1,10)+1,INT((((5-1)*$N$122+8)-1)/10)+1)="","",INDEX($P$124:$W$133,MOD(((5-1)*$N$122+8)-1,10)+1,INT((((5-1)*$N$122+8)-1)/10)+1)))),IF(AND(5=$N$123+1,8&lt;=$O$122),IF(($N$122*$N$123+8)&gt;80,"",IF(INDEX($P$124:$W$133,MOD(($N$122*$N$123+8)-1,10)+1,INT((($N$122*$N$123+8)-1)/10)+1)="","",INDEX($P$124:$W$133,MOD(($N$122*$N$123+8)-1,10)+1,INT((($N$122*$N$123+8)-1)/10)+1))),""))),IF($N$124="","",IF(OR(ISTEXT($N$122),ISTEXT($N$123),ISTEXT($N$124)),"",IF(OR(8&gt;$N$122,5&gt;$N$123,((5-1)*$N$122+8)&gt;$N$124),"",IF(INDEX($P$124:$W$133,MOD(((5-1)*$N$122+8)-1,10)+1,INT((((5-1)*$N$122+8)-1)/10)+1)="","",INDEX($P$124:$W$133,MOD(((5-1)*$N$122+8)-1,10)+1,INT((((5-1)*$N$122+8)-1)/10)+1))))))</f>
        <v/>
      </c>
      <c r="L128" s="539">
        <f>IF($D$122="Flat Oval",IF(OR($N$124="",ISTEXT($N$122),ISTEXT($N$123)),"",IF(5&lt;=$N$123,IF(9&gt;$N$122,"",IF(((5-1)*$N$122+9)&gt;80,"",IF(INDEX($P$124:$W$133,MOD(((5-1)*$N$122+9)-1,10)+1,INT((((5-1)*$N$122+9)-1)/10)+1)="","",INDEX($P$124:$W$133,MOD(((5-1)*$N$122+9)-1,10)+1,INT((((5-1)*$N$122+9)-1)/10)+1)))),IF(AND(5=$N$123+1,9&lt;=$O$122),IF(($N$122*$N$123+9)&gt;80,"",IF(INDEX($P$124:$W$133,MOD(($N$122*$N$123+9)-1,10)+1,INT((($N$122*$N$123+9)-1)/10)+1)="","",INDEX($P$124:$W$133,MOD(($N$122*$N$123+9)-1,10)+1,INT((($N$122*$N$123+9)-1)/10)+1))),""))),IF($N$124="","",IF(OR(ISTEXT($N$122),ISTEXT($N$123),ISTEXT($N$124)),"",IF(OR(9&gt;$N$122,5&gt;$N$123,((5-1)*$N$122+9)&gt;$N$124),"",IF(INDEX($P$124:$W$133,MOD(((5-1)*$N$122+9)-1,10)+1,INT((((5-1)*$N$122+9)-1)/10)+1)="","",INDEX($P$124:$W$133,MOD(((5-1)*$N$122+9)-1,10)+1,INT((((5-1)*$N$122+9)-1)/10)+1))))))</f>
        <v/>
      </c>
      <c r="M128" s="539">
        <f>IF($D$122="Flat Oval",IF(OR($N$124="",ISTEXT($N$122),ISTEXT($N$123)),"",IF(5&lt;=$N$123,IF(10&gt;$N$122,"",IF(((5-1)*$N$122+10)&gt;80,"",IF(INDEX($P$124:$W$133,MOD(((5-1)*$N$122+10)-1,10)+1,INT((((5-1)*$N$122+10)-1)/10)+1)="","",INDEX($P$124:$W$133,MOD(((5-1)*$N$122+10)-1,10)+1,INT((((5-1)*$N$122+10)-1)/10)+1)))),IF(AND(5=$N$123+1,10&lt;=$O$122),IF(($N$122*$N$123+10)&gt;80,"",IF(INDEX($P$124:$W$133,MOD(($N$122*$N$123+10)-1,10)+1,INT((($N$122*$N$123+10)-1)/10)+1)="","",INDEX($P$124:$W$133,MOD(($N$122*$N$123+10)-1,10)+1,INT((($N$122*$N$123+10)-1)/10)+1))),""))),IF($N$124="","",IF(OR(ISTEXT($N$122),ISTEXT($N$123),ISTEXT($N$124)),"",IF(OR(10&gt;$N$122,5&gt;$N$123,((5-1)*$N$122+10)&gt;$N$124),"",IF(INDEX($P$124:$W$133,MOD(((5-1)*$N$122+10)-1,10)+1,INT((((5-1)*$N$122+10)-1)/10)+1)="","",INDEX($P$124:$W$133,MOD(((5-1)*$N$122+10)-1,10)+1,INT((((5-1)*$N$122+10)-1)/10)+1))))))</f>
        <v/>
      </c>
      <c r="P128" s="540" t="n"/>
      <c r="Q128" s="540" t="n"/>
      <c r="R128" s="540" t="n"/>
      <c r="S128" s="540" t="n"/>
      <c r="T128" s="540" t="n"/>
      <c r="U128" s="540" t="n"/>
      <c r="V128" s="540" t="n"/>
      <c r="W128" s="540" t="n"/>
    </row>
    <row r="129" ht="13.35" customHeight="1" s="162">
      <c r="B129" s="537">
        <f>IF($D$122="Flat Oval",IF(OR($N$123="",ISTEXT($N$123)),"",IF(6&lt;=$N$123,ROUND((6-0.5)*$I$122/$N$123,1),IF(6=$N$123+1,"Ends",""))),IF(OR($D$122="",$G$122=""),"",IF($D$122="Round",IF(6=1,"Axis 1 (0°)",IF(6=2,"Axis 2 (90°)","")),IF(ISTEXT($N$123),"",IF(6&gt;$N$123,"",IF(ISTEXT($I$122),"",ROUND((6-0.5)*$I$122/$N$123,1)))))))</f>
        <v/>
      </c>
      <c r="C129" s="538" t="n"/>
      <c r="D129" s="539">
        <f>IF($D$122="Flat Oval",IF(OR($N$124="",ISTEXT($N$122),ISTEXT($N$123)),"",IF(6&lt;=$N$123,IF(1&gt;$N$122,"",IF(((6-1)*$N$122+1)&gt;80,"",IF(INDEX($P$124:$W$133,MOD(((6-1)*$N$122+1)-1,10)+1,INT((((6-1)*$N$122+1)-1)/10)+1)="","",INDEX($P$124:$W$133,MOD(((6-1)*$N$122+1)-1,10)+1,INT((((6-1)*$N$122+1)-1)/10)+1)))),IF(AND(6=$N$123+1,1&lt;=$O$122),IF(($N$122*$N$123+1)&gt;80,"",IF(INDEX($P$124:$W$133,MOD(($N$122*$N$123+1)-1,10)+1,INT((($N$122*$N$123+1)-1)/10)+1)="","",INDEX($P$124:$W$133,MOD(($N$122*$N$123+1)-1,10)+1,INT((($N$122*$N$123+1)-1)/10)+1))),""))),IF($N$124="","",IF(OR(ISTEXT($N$122),ISTEXT($N$123),ISTEXT($N$124)),"",IF(OR(1&gt;$N$122,6&gt;$N$123,((6-1)*$N$122+1)&gt;$N$124),"",IF(INDEX($P$124:$W$133,MOD(((6-1)*$N$122+1)-1,10)+1,INT((((6-1)*$N$122+1)-1)/10)+1)="","",INDEX($P$124:$W$133,MOD(((6-1)*$N$122+1)-1,10)+1,INT((((6-1)*$N$122+1)-1)/10)+1))))))</f>
        <v/>
      </c>
      <c r="E129" s="539">
        <f>IF($D$122="Flat Oval",IF(OR($N$124="",ISTEXT($N$122),ISTEXT($N$123)),"",IF(6&lt;=$N$123,IF(2&gt;$N$122,"",IF(((6-1)*$N$122+2)&gt;80,"",IF(INDEX($P$124:$W$133,MOD(((6-1)*$N$122+2)-1,10)+1,INT((((6-1)*$N$122+2)-1)/10)+1)="","",INDEX($P$124:$W$133,MOD(((6-1)*$N$122+2)-1,10)+1,INT((((6-1)*$N$122+2)-1)/10)+1)))),IF(AND(6=$N$123+1,2&lt;=$O$122),IF(($N$122*$N$123+2)&gt;80,"",IF(INDEX($P$124:$W$133,MOD(($N$122*$N$123+2)-1,10)+1,INT((($N$122*$N$123+2)-1)/10)+1)="","",INDEX($P$124:$W$133,MOD(($N$122*$N$123+2)-1,10)+1,INT((($N$122*$N$123+2)-1)/10)+1))),""))),IF($N$124="","",IF(OR(ISTEXT($N$122),ISTEXT($N$123),ISTEXT($N$124)),"",IF(OR(2&gt;$N$122,6&gt;$N$123,((6-1)*$N$122+2)&gt;$N$124),"",IF(INDEX($P$124:$W$133,MOD(((6-1)*$N$122+2)-1,10)+1,INT((((6-1)*$N$122+2)-1)/10)+1)="","",INDEX($P$124:$W$133,MOD(((6-1)*$N$122+2)-1,10)+1,INT((((6-1)*$N$122+2)-1)/10)+1))))))</f>
        <v/>
      </c>
      <c r="F129" s="539">
        <f>IF($D$122="Flat Oval",IF(OR($N$124="",ISTEXT($N$122),ISTEXT($N$123)),"",IF(6&lt;=$N$123,IF(3&gt;$N$122,"",IF(((6-1)*$N$122+3)&gt;80,"",IF(INDEX($P$124:$W$133,MOD(((6-1)*$N$122+3)-1,10)+1,INT((((6-1)*$N$122+3)-1)/10)+1)="","",INDEX($P$124:$W$133,MOD(((6-1)*$N$122+3)-1,10)+1,INT((((6-1)*$N$122+3)-1)/10)+1)))),IF(AND(6=$N$123+1,3&lt;=$O$122),IF(($N$122*$N$123+3)&gt;80,"",IF(INDEX($P$124:$W$133,MOD(($N$122*$N$123+3)-1,10)+1,INT((($N$122*$N$123+3)-1)/10)+1)="","",INDEX($P$124:$W$133,MOD(($N$122*$N$123+3)-1,10)+1,INT((($N$122*$N$123+3)-1)/10)+1))),""))),IF($N$124="","",IF(OR(ISTEXT($N$122),ISTEXT($N$123),ISTEXT($N$124)),"",IF(OR(3&gt;$N$122,6&gt;$N$123,((6-1)*$N$122+3)&gt;$N$124),"",IF(INDEX($P$124:$W$133,MOD(((6-1)*$N$122+3)-1,10)+1,INT((((6-1)*$N$122+3)-1)/10)+1)="","",INDEX($P$124:$W$133,MOD(((6-1)*$N$122+3)-1,10)+1,INT((((6-1)*$N$122+3)-1)/10)+1))))))</f>
        <v/>
      </c>
      <c r="G129" s="539">
        <f>IF($D$122="Flat Oval",IF(OR($N$124="",ISTEXT($N$122),ISTEXT($N$123)),"",IF(6&lt;=$N$123,IF(4&gt;$N$122,"",IF(((6-1)*$N$122+4)&gt;80,"",IF(INDEX($P$124:$W$133,MOD(((6-1)*$N$122+4)-1,10)+1,INT((((6-1)*$N$122+4)-1)/10)+1)="","",INDEX($P$124:$W$133,MOD(((6-1)*$N$122+4)-1,10)+1,INT((((6-1)*$N$122+4)-1)/10)+1)))),IF(AND(6=$N$123+1,4&lt;=$O$122),IF(($N$122*$N$123+4)&gt;80,"",IF(INDEX($P$124:$W$133,MOD(($N$122*$N$123+4)-1,10)+1,INT((($N$122*$N$123+4)-1)/10)+1)="","",INDEX($P$124:$W$133,MOD(($N$122*$N$123+4)-1,10)+1,INT((($N$122*$N$123+4)-1)/10)+1))),""))),IF($N$124="","",IF(OR(ISTEXT($N$122),ISTEXT($N$123),ISTEXT($N$124)),"",IF(OR(4&gt;$N$122,6&gt;$N$123,((6-1)*$N$122+4)&gt;$N$124),"",IF(INDEX($P$124:$W$133,MOD(((6-1)*$N$122+4)-1,10)+1,INT((((6-1)*$N$122+4)-1)/10)+1)="","",INDEX($P$124:$W$133,MOD(((6-1)*$N$122+4)-1,10)+1,INT((((6-1)*$N$122+4)-1)/10)+1))))))</f>
        <v/>
      </c>
      <c r="H129" s="539">
        <f>IF($D$122="Flat Oval",IF(OR($N$124="",ISTEXT($N$122),ISTEXT($N$123)),"",IF(6&lt;=$N$123,IF(5&gt;$N$122,"",IF(((6-1)*$N$122+5)&gt;80,"",IF(INDEX($P$124:$W$133,MOD(((6-1)*$N$122+5)-1,10)+1,INT((((6-1)*$N$122+5)-1)/10)+1)="","",INDEX($P$124:$W$133,MOD(((6-1)*$N$122+5)-1,10)+1,INT((((6-1)*$N$122+5)-1)/10)+1)))),IF(AND(6=$N$123+1,5&lt;=$O$122),IF(($N$122*$N$123+5)&gt;80,"",IF(INDEX($P$124:$W$133,MOD(($N$122*$N$123+5)-1,10)+1,INT((($N$122*$N$123+5)-1)/10)+1)="","",INDEX($P$124:$W$133,MOD(($N$122*$N$123+5)-1,10)+1,INT((($N$122*$N$123+5)-1)/10)+1))),""))),IF($N$124="","",IF(OR(ISTEXT($N$122),ISTEXT($N$123),ISTEXT($N$124)),"",IF(OR(5&gt;$N$122,6&gt;$N$123,((6-1)*$N$122+5)&gt;$N$124),"",IF(INDEX($P$124:$W$133,MOD(((6-1)*$N$122+5)-1,10)+1,INT((((6-1)*$N$122+5)-1)/10)+1)="","",INDEX($P$124:$W$133,MOD(((6-1)*$N$122+5)-1,10)+1,INT((((6-1)*$N$122+5)-1)/10)+1))))))</f>
        <v/>
      </c>
      <c r="I129" s="539">
        <f>IF($D$122="Flat Oval",IF(OR($N$124="",ISTEXT($N$122),ISTEXT($N$123)),"",IF(6&lt;=$N$123,IF(6&gt;$N$122,"",IF(((6-1)*$N$122+6)&gt;80,"",IF(INDEX($P$124:$W$133,MOD(((6-1)*$N$122+6)-1,10)+1,INT((((6-1)*$N$122+6)-1)/10)+1)="","",INDEX($P$124:$W$133,MOD(((6-1)*$N$122+6)-1,10)+1,INT((((6-1)*$N$122+6)-1)/10)+1)))),IF(AND(6=$N$123+1,6&lt;=$O$122),IF(($N$122*$N$123+6)&gt;80,"",IF(INDEX($P$124:$W$133,MOD(($N$122*$N$123+6)-1,10)+1,INT((($N$122*$N$123+6)-1)/10)+1)="","",INDEX($P$124:$W$133,MOD(($N$122*$N$123+6)-1,10)+1,INT((($N$122*$N$123+6)-1)/10)+1))),""))),IF($N$124="","",IF(OR(ISTEXT($N$122),ISTEXT($N$123),ISTEXT($N$124)),"",IF(OR(6&gt;$N$122,6&gt;$N$123,((6-1)*$N$122+6)&gt;$N$124),"",IF(INDEX($P$124:$W$133,MOD(((6-1)*$N$122+6)-1,10)+1,INT((((6-1)*$N$122+6)-1)/10)+1)="","",INDEX($P$124:$W$133,MOD(((6-1)*$N$122+6)-1,10)+1,INT((((6-1)*$N$122+6)-1)/10)+1))))))</f>
        <v/>
      </c>
      <c r="J129" s="539">
        <f>IF($D$122="Flat Oval",IF(OR($N$124="",ISTEXT($N$122),ISTEXT($N$123)),"",IF(6&lt;=$N$123,IF(7&gt;$N$122,"",IF(((6-1)*$N$122+7)&gt;80,"",IF(INDEX($P$124:$W$133,MOD(((6-1)*$N$122+7)-1,10)+1,INT((((6-1)*$N$122+7)-1)/10)+1)="","",INDEX($P$124:$W$133,MOD(((6-1)*$N$122+7)-1,10)+1,INT((((6-1)*$N$122+7)-1)/10)+1)))),IF(AND(6=$N$123+1,7&lt;=$O$122),IF(($N$122*$N$123+7)&gt;80,"",IF(INDEX($P$124:$W$133,MOD(($N$122*$N$123+7)-1,10)+1,INT((($N$122*$N$123+7)-1)/10)+1)="","",INDEX($P$124:$W$133,MOD(($N$122*$N$123+7)-1,10)+1,INT((($N$122*$N$123+7)-1)/10)+1))),""))),IF($N$124="","",IF(OR(ISTEXT($N$122),ISTEXT($N$123),ISTEXT($N$124)),"",IF(OR(7&gt;$N$122,6&gt;$N$123,((6-1)*$N$122+7)&gt;$N$124),"",IF(INDEX($P$124:$W$133,MOD(((6-1)*$N$122+7)-1,10)+1,INT((((6-1)*$N$122+7)-1)/10)+1)="","",INDEX($P$124:$W$133,MOD(((6-1)*$N$122+7)-1,10)+1,INT((((6-1)*$N$122+7)-1)/10)+1))))))</f>
        <v/>
      </c>
      <c r="K129" s="539">
        <f>IF($D$122="Flat Oval",IF(OR($N$124="",ISTEXT($N$122),ISTEXT($N$123)),"",IF(6&lt;=$N$123,IF(8&gt;$N$122,"",IF(((6-1)*$N$122+8)&gt;80,"",IF(INDEX($P$124:$W$133,MOD(((6-1)*$N$122+8)-1,10)+1,INT((((6-1)*$N$122+8)-1)/10)+1)="","",INDEX($P$124:$W$133,MOD(((6-1)*$N$122+8)-1,10)+1,INT((((6-1)*$N$122+8)-1)/10)+1)))),IF(AND(6=$N$123+1,8&lt;=$O$122),IF(($N$122*$N$123+8)&gt;80,"",IF(INDEX($P$124:$W$133,MOD(($N$122*$N$123+8)-1,10)+1,INT((($N$122*$N$123+8)-1)/10)+1)="","",INDEX($P$124:$W$133,MOD(($N$122*$N$123+8)-1,10)+1,INT((($N$122*$N$123+8)-1)/10)+1))),""))),IF($N$124="","",IF(OR(ISTEXT($N$122),ISTEXT($N$123),ISTEXT($N$124)),"",IF(OR(8&gt;$N$122,6&gt;$N$123,((6-1)*$N$122+8)&gt;$N$124),"",IF(INDEX($P$124:$W$133,MOD(((6-1)*$N$122+8)-1,10)+1,INT((((6-1)*$N$122+8)-1)/10)+1)="","",INDEX($P$124:$W$133,MOD(((6-1)*$N$122+8)-1,10)+1,INT((((6-1)*$N$122+8)-1)/10)+1))))))</f>
        <v/>
      </c>
      <c r="L129" s="539">
        <f>IF($D$122="Flat Oval",IF(OR($N$124="",ISTEXT($N$122),ISTEXT($N$123)),"",IF(6&lt;=$N$123,IF(9&gt;$N$122,"",IF(((6-1)*$N$122+9)&gt;80,"",IF(INDEX($P$124:$W$133,MOD(((6-1)*$N$122+9)-1,10)+1,INT((((6-1)*$N$122+9)-1)/10)+1)="","",INDEX($P$124:$W$133,MOD(((6-1)*$N$122+9)-1,10)+1,INT((((6-1)*$N$122+9)-1)/10)+1)))),IF(AND(6=$N$123+1,9&lt;=$O$122),IF(($N$122*$N$123+9)&gt;80,"",IF(INDEX($P$124:$W$133,MOD(($N$122*$N$123+9)-1,10)+1,INT((($N$122*$N$123+9)-1)/10)+1)="","",INDEX($P$124:$W$133,MOD(($N$122*$N$123+9)-1,10)+1,INT((($N$122*$N$123+9)-1)/10)+1))),""))),IF($N$124="","",IF(OR(ISTEXT($N$122),ISTEXT($N$123),ISTEXT($N$124)),"",IF(OR(9&gt;$N$122,6&gt;$N$123,((6-1)*$N$122+9)&gt;$N$124),"",IF(INDEX($P$124:$W$133,MOD(((6-1)*$N$122+9)-1,10)+1,INT((((6-1)*$N$122+9)-1)/10)+1)="","",INDEX($P$124:$W$133,MOD(((6-1)*$N$122+9)-1,10)+1,INT((((6-1)*$N$122+9)-1)/10)+1))))))</f>
        <v/>
      </c>
      <c r="M129" s="539">
        <f>IF($D$122="Flat Oval",IF(OR($N$124="",ISTEXT($N$122),ISTEXT($N$123)),"",IF(6&lt;=$N$123,IF(10&gt;$N$122,"",IF(((6-1)*$N$122+10)&gt;80,"",IF(INDEX($P$124:$W$133,MOD(((6-1)*$N$122+10)-1,10)+1,INT((((6-1)*$N$122+10)-1)/10)+1)="","",INDEX($P$124:$W$133,MOD(((6-1)*$N$122+10)-1,10)+1,INT((((6-1)*$N$122+10)-1)/10)+1)))),IF(AND(6=$N$123+1,10&lt;=$O$122),IF(($N$122*$N$123+10)&gt;80,"",IF(INDEX($P$124:$W$133,MOD(($N$122*$N$123+10)-1,10)+1,INT((($N$122*$N$123+10)-1)/10)+1)="","",INDEX($P$124:$W$133,MOD(($N$122*$N$123+10)-1,10)+1,INT((($N$122*$N$123+10)-1)/10)+1))),""))),IF($N$124="","",IF(OR(ISTEXT($N$122),ISTEXT($N$123),ISTEXT($N$124)),"",IF(OR(10&gt;$N$122,6&gt;$N$123,((6-1)*$N$122+10)&gt;$N$124),"",IF(INDEX($P$124:$W$133,MOD(((6-1)*$N$122+10)-1,10)+1,INT((((6-1)*$N$122+10)-1)/10)+1)="","",INDEX($P$124:$W$133,MOD(((6-1)*$N$122+10)-1,10)+1,INT((((6-1)*$N$122+10)-1)/10)+1))))))</f>
        <v/>
      </c>
      <c r="P129" s="540" t="n"/>
      <c r="Q129" s="540" t="n"/>
      <c r="R129" s="540" t="n"/>
      <c r="S129" s="540" t="n"/>
      <c r="T129" s="540" t="n"/>
      <c r="U129" s="540" t="n"/>
      <c r="V129" s="540" t="n"/>
      <c r="W129" s="540" t="n"/>
    </row>
    <row r="130" ht="13.35" customHeight="1" s="162">
      <c r="B130" s="537">
        <f>IF($D$122="Flat Oval",IF(OR($N$123="",ISTEXT($N$123)),"",IF(7&lt;=$N$123,ROUND((7-0.5)*$I$122/$N$123,1),IF(7=$N$123+1,"Ends",""))),IF(OR($D$122="",$G$122=""),"",IF($D$122="Round",IF(7=1,"Axis 1 (0°)",IF(7=2,"Axis 2 (90°)","")),IF(ISTEXT($N$123),"",IF(7&gt;$N$123,"",IF(ISTEXT($I$122),"",ROUND((7-0.5)*$I$122/$N$123,1)))))))</f>
        <v/>
      </c>
      <c r="C130" s="538" t="n"/>
      <c r="D130" s="539">
        <f>IF($D$122="Flat Oval",IF(OR($N$124="",ISTEXT($N$122),ISTEXT($N$123)),"",IF(7&lt;=$N$123,IF(1&gt;$N$122,"",IF(((7-1)*$N$122+1)&gt;80,"",IF(INDEX($P$124:$W$133,MOD(((7-1)*$N$122+1)-1,10)+1,INT((((7-1)*$N$122+1)-1)/10)+1)="","",INDEX($P$124:$W$133,MOD(((7-1)*$N$122+1)-1,10)+1,INT((((7-1)*$N$122+1)-1)/10)+1)))),IF(AND(7=$N$123+1,1&lt;=$O$122),IF(($N$122*$N$123+1)&gt;80,"",IF(INDEX($P$124:$W$133,MOD(($N$122*$N$123+1)-1,10)+1,INT((($N$122*$N$123+1)-1)/10)+1)="","",INDEX($P$124:$W$133,MOD(($N$122*$N$123+1)-1,10)+1,INT((($N$122*$N$123+1)-1)/10)+1))),""))),IF($N$124="","",IF(OR(ISTEXT($N$122),ISTEXT($N$123),ISTEXT($N$124)),"",IF(OR(1&gt;$N$122,7&gt;$N$123,((7-1)*$N$122+1)&gt;$N$124),"",IF(INDEX($P$124:$W$133,MOD(((7-1)*$N$122+1)-1,10)+1,INT((((7-1)*$N$122+1)-1)/10)+1)="","",INDEX($P$124:$W$133,MOD(((7-1)*$N$122+1)-1,10)+1,INT((((7-1)*$N$122+1)-1)/10)+1))))))</f>
        <v/>
      </c>
      <c r="E130" s="539">
        <f>IF($D$122="Flat Oval",IF(OR($N$124="",ISTEXT($N$122),ISTEXT($N$123)),"",IF(7&lt;=$N$123,IF(2&gt;$N$122,"",IF(((7-1)*$N$122+2)&gt;80,"",IF(INDEX($P$124:$W$133,MOD(((7-1)*$N$122+2)-1,10)+1,INT((((7-1)*$N$122+2)-1)/10)+1)="","",INDEX($P$124:$W$133,MOD(((7-1)*$N$122+2)-1,10)+1,INT((((7-1)*$N$122+2)-1)/10)+1)))),IF(AND(7=$N$123+1,2&lt;=$O$122),IF(($N$122*$N$123+2)&gt;80,"",IF(INDEX($P$124:$W$133,MOD(($N$122*$N$123+2)-1,10)+1,INT((($N$122*$N$123+2)-1)/10)+1)="","",INDEX($P$124:$W$133,MOD(($N$122*$N$123+2)-1,10)+1,INT((($N$122*$N$123+2)-1)/10)+1))),""))),IF($N$124="","",IF(OR(ISTEXT($N$122),ISTEXT($N$123),ISTEXT($N$124)),"",IF(OR(2&gt;$N$122,7&gt;$N$123,((7-1)*$N$122+2)&gt;$N$124),"",IF(INDEX($P$124:$W$133,MOD(((7-1)*$N$122+2)-1,10)+1,INT((((7-1)*$N$122+2)-1)/10)+1)="","",INDEX($P$124:$W$133,MOD(((7-1)*$N$122+2)-1,10)+1,INT((((7-1)*$N$122+2)-1)/10)+1))))))</f>
        <v/>
      </c>
      <c r="F130" s="539">
        <f>IF($D$122="Flat Oval",IF(OR($N$124="",ISTEXT($N$122),ISTEXT($N$123)),"",IF(7&lt;=$N$123,IF(3&gt;$N$122,"",IF(((7-1)*$N$122+3)&gt;80,"",IF(INDEX($P$124:$W$133,MOD(((7-1)*$N$122+3)-1,10)+1,INT((((7-1)*$N$122+3)-1)/10)+1)="","",INDEX($P$124:$W$133,MOD(((7-1)*$N$122+3)-1,10)+1,INT((((7-1)*$N$122+3)-1)/10)+1)))),IF(AND(7=$N$123+1,3&lt;=$O$122),IF(($N$122*$N$123+3)&gt;80,"",IF(INDEX($P$124:$W$133,MOD(($N$122*$N$123+3)-1,10)+1,INT((($N$122*$N$123+3)-1)/10)+1)="","",INDEX($P$124:$W$133,MOD(($N$122*$N$123+3)-1,10)+1,INT((($N$122*$N$123+3)-1)/10)+1))),""))),IF($N$124="","",IF(OR(ISTEXT($N$122),ISTEXT($N$123),ISTEXT($N$124)),"",IF(OR(3&gt;$N$122,7&gt;$N$123,((7-1)*$N$122+3)&gt;$N$124),"",IF(INDEX($P$124:$W$133,MOD(((7-1)*$N$122+3)-1,10)+1,INT((((7-1)*$N$122+3)-1)/10)+1)="","",INDEX($P$124:$W$133,MOD(((7-1)*$N$122+3)-1,10)+1,INT((((7-1)*$N$122+3)-1)/10)+1))))))</f>
        <v/>
      </c>
      <c r="G130" s="539">
        <f>IF($D$122="Flat Oval",IF(OR($N$124="",ISTEXT($N$122),ISTEXT($N$123)),"",IF(7&lt;=$N$123,IF(4&gt;$N$122,"",IF(((7-1)*$N$122+4)&gt;80,"",IF(INDEX($P$124:$W$133,MOD(((7-1)*$N$122+4)-1,10)+1,INT((((7-1)*$N$122+4)-1)/10)+1)="","",INDEX($P$124:$W$133,MOD(((7-1)*$N$122+4)-1,10)+1,INT((((7-1)*$N$122+4)-1)/10)+1)))),IF(AND(7=$N$123+1,4&lt;=$O$122),IF(($N$122*$N$123+4)&gt;80,"",IF(INDEX($P$124:$W$133,MOD(($N$122*$N$123+4)-1,10)+1,INT((($N$122*$N$123+4)-1)/10)+1)="","",INDEX($P$124:$W$133,MOD(($N$122*$N$123+4)-1,10)+1,INT((($N$122*$N$123+4)-1)/10)+1))),""))),IF($N$124="","",IF(OR(ISTEXT($N$122),ISTEXT($N$123),ISTEXT($N$124)),"",IF(OR(4&gt;$N$122,7&gt;$N$123,((7-1)*$N$122+4)&gt;$N$124),"",IF(INDEX($P$124:$W$133,MOD(((7-1)*$N$122+4)-1,10)+1,INT((((7-1)*$N$122+4)-1)/10)+1)="","",INDEX($P$124:$W$133,MOD(((7-1)*$N$122+4)-1,10)+1,INT((((7-1)*$N$122+4)-1)/10)+1))))))</f>
        <v/>
      </c>
      <c r="H130" s="539">
        <f>IF($D$122="Flat Oval",IF(OR($N$124="",ISTEXT($N$122),ISTEXT($N$123)),"",IF(7&lt;=$N$123,IF(5&gt;$N$122,"",IF(((7-1)*$N$122+5)&gt;80,"",IF(INDEX($P$124:$W$133,MOD(((7-1)*$N$122+5)-1,10)+1,INT((((7-1)*$N$122+5)-1)/10)+1)="","",INDEX($P$124:$W$133,MOD(((7-1)*$N$122+5)-1,10)+1,INT((((7-1)*$N$122+5)-1)/10)+1)))),IF(AND(7=$N$123+1,5&lt;=$O$122),IF(($N$122*$N$123+5)&gt;80,"",IF(INDEX($P$124:$W$133,MOD(($N$122*$N$123+5)-1,10)+1,INT((($N$122*$N$123+5)-1)/10)+1)="","",INDEX($P$124:$W$133,MOD(($N$122*$N$123+5)-1,10)+1,INT((($N$122*$N$123+5)-1)/10)+1))),""))),IF($N$124="","",IF(OR(ISTEXT($N$122),ISTEXT($N$123),ISTEXT($N$124)),"",IF(OR(5&gt;$N$122,7&gt;$N$123,((7-1)*$N$122+5)&gt;$N$124),"",IF(INDEX($P$124:$W$133,MOD(((7-1)*$N$122+5)-1,10)+1,INT((((7-1)*$N$122+5)-1)/10)+1)="","",INDEX($P$124:$W$133,MOD(((7-1)*$N$122+5)-1,10)+1,INT((((7-1)*$N$122+5)-1)/10)+1))))))</f>
        <v/>
      </c>
      <c r="I130" s="539">
        <f>IF($D$122="Flat Oval",IF(OR($N$124="",ISTEXT($N$122),ISTEXT($N$123)),"",IF(7&lt;=$N$123,IF(6&gt;$N$122,"",IF(((7-1)*$N$122+6)&gt;80,"",IF(INDEX($P$124:$W$133,MOD(((7-1)*$N$122+6)-1,10)+1,INT((((7-1)*$N$122+6)-1)/10)+1)="","",INDEX($P$124:$W$133,MOD(((7-1)*$N$122+6)-1,10)+1,INT((((7-1)*$N$122+6)-1)/10)+1)))),IF(AND(7=$N$123+1,6&lt;=$O$122),IF(($N$122*$N$123+6)&gt;80,"",IF(INDEX($P$124:$W$133,MOD(($N$122*$N$123+6)-1,10)+1,INT((($N$122*$N$123+6)-1)/10)+1)="","",INDEX($P$124:$W$133,MOD(($N$122*$N$123+6)-1,10)+1,INT((($N$122*$N$123+6)-1)/10)+1))),""))),IF($N$124="","",IF(OR(ISTEXT($N$122),ISTEXT($N$123),ISTEXT($N$124)),"",IF(OR(6&gt;$N$122,7&gt;$N$123,((7-1)*$N$122+6)&gt;$N$124),"",IF(INDEX($P$124:$W$133,MOD(((7-1)*$N$122+6)-1,10)+1,INT((((7-1)*$N$122+6)-1)/10)+1)="","",INDEX($P$124:$W$133,MOD(((7-1)*$N$122+6)-1,10)+1,INT((((7-1)*$N$122+6)-1)/10)+1))))))</f>
        <v/>
      </c>
      <c r="J130" s="539">
        <f>IF($D$122="Flat Oval",IF(OR($N$124="",ISTEXT($N$122),ISTEXT($N$123)),"",IF(7&lt;=$N$123,IF(7&gt;$N$122,"",IF(((7-1)*$N$122+7)&gt;80,"",IF(INDEX($P$124:$W$133,MOD(((7-1)*$N$122+7)-1,10)+1,INT((((7-1)*$N$122+7)-1)/10)+1)="","",INDEX($P$124:$W$133,MOD(((7-1)*$N$122+7)-1,10)+1,INT((((7-1)*$N$122+7)-1)/10)+1)))),IF(AND(7=$N$123+1,7&lt;=$O$122),IF(($N$122*$N$123+7)&gt;80,"",IF(INDEX($P$124:$W$133,MOD(($N$122*$N$123+7)-1,10)+1,INT((($N$122*$N$123+7)-1)/10)+1)="","",INDEX($P$124:$W$133,MOD(($N$122*$N$123+7)-1,10)+1,INT((($N$122*$N$123+7)-1)/10)+1))),""))),IF($N$124="","",IF(OR(ISTEXT($N$122),ISTEXT($N$123),ISTEXT($N$124)),"",IF(OR(7&gt;$N$122,7&gt;$N$123,((7-1)*$N$122+7)&gt;$N$124),"",IF(INDEX($P$124:$W$133,MOD(((7-1)*$N$122+7)-1,10)+1,INT((((7-1)*$N$122+7)-1)/10)+1)="","",INDEX($P$124:$W$133,MOD(((7-1)*$N$122+7)-1,10)+1,INT((((7-1)*$N$122+7)-1)/10)+1))))))</f>
        <v/>
      </c>
      <c r="K130" s="539">
        <f>IF($D$122="Flat Oval",IF(OR($N$124="",ISTEXT($N$122),ISTEXT($N$123)),"",IF(7&lt;=$N$123,IF(8&gt;$N$122,"",IF(((7-1)*$N$122+8)&gt;80,"",IF(INDEX($P$124:$W$133,MOD(((7-1)*$N$122+8)-1,10)+1,INT((((7-1)*$N$122+8)-1)/10)+1)="","",INDEX($P$124:$W$133,MOD(((7-1)*$N$122+8)-1,10)+1,INT((((7-1)*$N$122+8)-1)/10)+1)))),IF(AND(7=$N$123+1,8&lt;=$O$122),IF(($N$122*$N$123+8)&gt;80,"",IF(INDEX($P$124:$W$133,MOD(($N$122*$N$123+8)-1,10)+1,INT((($N$122*$N$123+8)-1)/10)+1)="","",INDEX($P$124:$W$133,MOD(($N$122*$N$123+8)-1,10)+1,INT((($N$122*$N$123+8)-1)/10)+1))),""))),IF($N$124="","",IF(OR(ISTEXT($N$122),ISTEXT($N$123),ISTEXT($N$124)),"",IF(OR(8&gt;$N$122,7&gt;$N$123,((7-1)*$N$122+8)&gt;$N$124),"",IF(INDEX($P$124:$W$133,MOD(((7-1)*$N$122+8)-1,10)+1,INT((((7-1)*$N$122+8)-1)/10)+1)="","",INDEX($P$124:$W$133,MOD(((7-1)*$N$122+8)-1,10)+1,INT((((7-1)*$N$122+8)-1)/10)+1))))))</f>
        <v/>
      </c>
      <c r="L130" s="539">
        <f>IF($D$122="Flat Oval",IF(OR($N$124="",ISTEXT($N$122),ISTEXT($N$123)),"",IF(7&lt;=$N$123,IF(9&gt;$N$122,"",IF(((7-1)*$N$122+9)&gt;80,"",IF(INDEX($P$124:$W$133,MOD(((7-1)*$N$122+9)-1,10)+1,INT((((7-1)*$N$122+9)-1)/10)+1)="","",INDEX($P$124:$W$133,MOD(((7-1)*$N$122+9)-1,10)+1,INT((((7-1)*$N$122+9)-1)/10)+1)))),IF(AND(7=$N$123+1,9&lt;=$O$122),IF(($N$122*$N$123+9)&gt;80,"",IF(INDEX($P$124:$W$133,MOD(($N$122*$N$123+9)-1,10)+1,INT((($N$122*$N$123+9)-1)/10)+1)="","",INDEX($P$124:$W$133,MOD(($N$122*$N$123+9)-1,10)+1,INT((($N$122*$N$123+9)-1)/10)+1))),""))),IF($N$124="","",IF(OR(ISTEXT($N$122),ISTEXT($N$123),ISTEXT($N$124)),"",IF(OR(9&gt;$N$122,7&gt;$N$123,((7-1)*$N$122+9)&gt;$N$124),"",IF(INDEX($P$124:$W$133,MOD(((7-1)*$N$122+9)-1,10)+1,INT((((7-1)*$N$122+9)-1)/10)+1)="","",INDEX($P$124:$W$133,MOD(((7-1)*$N$122+9)-1,10)+1,INT((((7-1)*$N$122+9)-1)/10)+1))))))</f>
        <v/>
      </c>
      <c r="M130" s="539">
        <f>IF($D$122="Flat Oval",IF(OR($N$124="",ISTEXT($N$122),ISTEXT($N$123)),"",IF(7&lt;=$N$123,IF(10&gt;$N$122,"",IF(((7-1)*$N$122+10)&gt;80,"",IF(INDEX($P$124:$W$133,MOD(((7-1)*$N$122+10)-1,10)+1,INT((((7-1)*$N$122+10)-1)/10)+1)="","",INDEX($P$124:$W$133,MOD(((7-1)*$N$122+10)-1,10)+1,INT((((7-1)*$N$122+10)-1)/10)+1)))),IF(AND(7=$N$123+1,10&lt;=$O$122),IF(($N$122*$N$123+10)&gt;80,"",IF(INDEX($P$124:$W$133,MOD(($N$122*$N$123+10)-1,10)+1,INT((($N$122*$N$123+10)-1)/10)+1)="","",INDEX($P$124:$W$133,MOD(($N$122*$N$123+10)-1,10)+1,INT((($N$122*$N$123+10)-1)/10)+1))),""))),IF($N$124="","",IF(OR(ISTEXT($N$122),ISTEXT($N$123),ISTEXT($N$124)),"",IF(OR(10&gt;$N$122,7&gt;$N$123,((7-1)*$N$122+10)&gt;$N$124),"",IF(INDEX($P$124:$W$133,MOD(((7-1)*$N$122+10)-1,10)+1,INT((((7-1)*$N$122+10)-1)/10)+1)="","",INDEX($P$124:$W$133,MOD(((7-1)*$N$122+10)-1,10)+1,INT((((7-1)*$N$122+10)-1)/10)+1))))))</f>
        <v/>
      </c>
      <c r="P130" s="540" t="n"/>
      <c r="Q130" s="540" t="n"/>
      <c r="R130" s="540" t="n"/>
      <c r="S130" s="540" t="n"/>
      <c r="T130" s="540" t="n"/>
      <c r="U130" s="540" t="n"/>
      <c r="V130" s="540" t="n"/>
      <c r="W130" s="540" t="n"/>
    </row>
    <row r="131" ht="13.35" customHeight="1" s="162">
      <c r="B131" s="537">
        <f>IF($D$122="Flat Oval",IF(OR($N$123="",ISTEXT($N$123)),"",IF(8&lt;=$N$123,ROUND((8-0.5)*$I$122/$N$123,1),IF(8=$N$123+1,"Ends",""))),IF(OR($D$122="",$G$122=""),"",IF($D$122="Round",IF(8=1,"Axis 1 (0°)",IF(8=2,"Axis 2 (90°)","")),IF(ISTEXT($N$123),"",IF(8&gt;$N$123,"",IF(ISTEXT($I$122),"",ROUND((8-0.5)*$I$122/$N$123,1)))))))</f>
        <v/>
      </c>
      <c r="C131" s="538" t="n"/>
      <c r="D131" s="539">
        <f>IF($D$122="Flat Oval",IF(OR($N$124="",ISTEXT($N$122),ISTEXT($N$123)),"",IF(8&lt;=$N$123,IF(1&gt;$N$122,"",IF(((8-1)*$N$122+1)&gt;80,"",IF(INDEX($P$124:$W$133,MOD(((8-1)*$N$122+1)-1,10)+1,INT((((8-1)*$N$122+1)-1)/10)+1)="","",INDEX($P$124:$W$133,MOD(((8-1)*$N$122+1)-1,10)+1,INT((((8-1)*$N$122+1)-1)/10)+1)))),IF(AND(8=$N$123+1,1&lt;=$O$122),IF(($N$122*$N$123+1)&gt;80,"",IF(INDEX($P$124:$W$133,MOD(($N$122*$N$123+1)-1,10)+1,INT((($N$122*$N$123+1)-1)/10)+1)="","",INDEX($P$124:$W$133,MOD(($N$122*$N$123+1)-1,10)+1,INT((($N$122*$N$123+1)-1)/10)+1))),""))),IF($N$124="","",IF(OR(ISTEXT($N$122),ISTEXT($N$123),ISTEXT($N$124)),"",IF(OR(1&gt;$N$122,8&gt;$N$123,((8-1)*$N$122+1)&gt;$N$124),"",IF(INDEX($P$124:$W$133,MOD(((8-1)*$N$122+1)-1,10)+1,INT((((8-1)*$N$122+1)-1)/10)+1)="","",INDEX($P$124:$W$133,MOD(((8-1)*$N$122+1)-1,10)+1,INT((((8-1)*$N$122+1)-1)/10)+1))))))</f>
        <v/>
      </c>
      <c r="E131" s="539">
        <f>IF($D$122="Flat Oval",IF(OR($N$124="",ISTEXT($N$122),ISTEXT($N$123)),"",IF(8&lt;=$N$123,IF(2&gt;$N$122,"",IF(((8-1)*$N$122+2)&gt;80,"",IF(INDEX($P$124:$W$133,MOD(((8-1)*$N$122+2)-1,10)+1,INT((((8-1)*$N$122+2)-1)/10)+1)="","",INDEX($P$124:$W$133,MOD(((8-1)*$N$122+2)-1,10)+1,INT((((8-1)*$N$122+2)-1)/10)+1)))),IF(AND(8=$N$123+1,2&lt;=$O$122),IF(($N$122*$N$123+2)&gt;80,"",IF(INDEX($P$124:$W$133,MOD(($N$122*$N$123+2)-1,10)+1,INT((($N$122*$N$123+2)-1)/10)+1)="","",INDEX($P$124:$W$133,MOD(($N$122*$N$123+2)-1,10)+1,INT((($N$122*$N$123+2)-1)/10)+1))),""))),IF($N$124="","",IF(OR(ISTEXT($N$122),ISTEXT($N$123),ISTEXT($N$124)),"",IF(OR(2&gt;$N$122,8&gt;$N$123,((8-1)*$N$122+2)&gt;$N$124),"",IF(INDEX($P$124:$W$133,MOD(((8-1)*$N$122+2)-1,10)+1,INT((((8-1)*$N$122+2)-1)/10)+1)="","",INDEX($P$124:$W$133,MOD(((8-1)*$N$122+2)-1,10)+1,INT((((8-1)*$N$122+2)-1)/10)+1))))))</f>
        <v/>
      </c>
      <c r="F131" s="539">
        <f>IF($D$122="Flat Oval",IF(OR($N$124="",ISTEXT($N$122),ISTEXT($N$123)),"",IF(8&lt;=$N$123,IF(3&gt;$N$122,"",IF(((8-1)*$N$122+3)&gt;80,"",IF(INDEX($P$124:$W$133,MOD(((8-1)*$N$122+3)-1,10)+1,INT((((8-1)*$N$122+3)-1)/10)+1)="","",INDEX($P$124:$W$133,MOD(((8-1)*$N$122+3)-1,10)+1,INT((((8-1)*$N$122+3)-1)/10)+1)))),IF(AND(8=$N$123+1,3&lt;=$O$122),IF(($N$122*$N$123+3)&gt;80,"",IF(INDEX($P$124:$W$133,MOD(($N$122*$N$123+3)-1,10)+1,INT((($N$122*$N$123+3)-1)/10)+1)="","",INDEX($P$124:$W$133,MOD(($N$122*$N$123+3)-1,10)+1,INT((($N$122*$N$123+3)-1)/10)+1))),""))),IF($N$124="","",IF(OR(ISTEXT($N$122),ISTEXT($N$123),ISTEXT($N$124)),"",IF(OR(3&gt;$N$122,8&gt;$N$123,((8-1)*$N$122+3)&gt;$N$124),"",IF(INDEX($P$124:$W$133,MOD(((8-1)*$N$122+3)-1,10)+1,INT((((8-1)*$N$122+3)-1)/10)+1)="","",INDEX($P$124:$W$133,MOD(((8-1)*$N$122+3)-1,10)+1,INT((((8-1)*$N$122+3)-1)/10)+1))))))</f>
        <v/>
      </c>
      <c r="G131" s="539">
        <f>IF($D$122="Flat Oval",IF(OR($N$124="",ISTEXT($N$122),ISTEXT($N$123)),"",IF(8&lt;=$N$123,IF(4&gt;$N$122,"",IF(((8-1)*$N$122+4)&gt;80,"",IF(INDEX($P$124:$W$133,MOD(((8-1)*$N$122+4)-1,10)+1,INT((((8-1)*$N$122+4)-1)/10)+1)="","",INDEX($P$124:$W$133,MOD(((8-1)*$N$122+4)-1,10)+1,INT((((8-1)*$N$122+4)-1)/10)+1)))),IF(AND(8=$N$123+1,4&lt;=$O$122),IF(($N$122*$N$123+4)&gt;80,"",IF(INDEX($P$124:$W$133,MOD(($N$122*$N$123+4)-1,10)+1,INT((($N$122*$N$123+4)-1)/10)+1)="","",INDEX($P$124:$W$133,MOD(($N$122*$N$123+4)-1,10)+1,INT((($N$122*$N$123+4)-1)/10)+1))),""))),IF($N$124="","",IF(OR(ISTEXT($N$122),ISTEXT($N$123),ISTEXT($N$124)),"",IF(OR(4&gt;$N$122,8&gt;$N$123,((8-1)*$N$122+4)&gt;$N$124),"",IF(INDEX($P$124:$W$133,MOD(((8-1)*$N$122+4)-1,10)+1,INT((((8-1)*$N$122+4)-1)/10)+1)="","",INDEX($P$124:$W$133,MOD(((8-1)*$N$122+4)-1,10)+1,INT((((8-1)*$N$122+4)-1)/10)+1))))))</f>
        <v/>
      </c>
      <c r="H131" s="539">
        <f>IF($D$122="Flat Oval",IF(OR($N$124="",ISTEXT($N$122),ISTEXT($N$123)),"",IF(8&lt;=$N$123,IF(5&gt;$N$122,"",IF(((8-1)*$N$122+5)&gt;80,"",IF(INDEX($P$124:$W$133,MOD(((8-1)*$N$122+5)-1,10)+1,INT((((8-1)*$N$122+5)-1)/10)+1)="","",INDEX($P$124:$W$133,MOD(((8-1)*$N$122+5)-1,10)+1,INT((((8-1)*$N$122+5)-1)/10)+1)))),IF(AND(8=$N$123+1,5&lt;=$O$122),IF(($N$122*$N$123+5)&gt;80,"",IF(INDEX($P$124:$W$133,MOD(($N$122*$N$123+5)-1,10)+1,INT((($N$122*$N$123+5)-1)/10)+1)="","",INDEX($P$124:$W$133,MOD(($N$122*$N$123+5)-1,10)+1,INT((($N$122*$N$123+5)-1)/10)+1))),""))),IF($N$124="","",IF(OR(ISTEXT($N$122),ISTEXT($N$123),ISTEXT($N$124)),"",IF(OR(5&gt;$N$122,8&gt;$N$123,((8-1)*$N$122+5)&gt;$N$124),"",IF(INDEX($P$124:$W$133,MOD(((8-1)*$N$122+5)-1,10)+1,INT((((8-1)*$N$122+5)-1)/10)+1)="","",INDEX($P$124:$W$133,MOD(((8-1)*$N$122+5)-1,10)+1,INT((((8-1)*$N$122+5)-1)/10)+1))))))</f>
        <v/>
      </c>
      <c r="I131" s="539">
        <f>IF($D$122="Flat Oval",IF(OR($N$124="",ISTEXT($N$122),ISTEXT($N$123)),"",IF(8&lt;=$N$123,IF(6&gt;$N$122,"",IF(((8-1)*$N$122+6)&gt;80,"",IF(INDEX($P$124:$W$133,MOD(((8-1)*$N$122+6)-1,10)+1,INT((((8-1)*$N$122+6)-1)/10)+1)="","",INDEX($P$124:$W$133,MOD(((8-1)*$N$122+6)-1,10)+1,INT((((8-1)*$N$122+6)-1)/10)+1)))),IF(AND(8=$N$123+1,6&lt;=$O$122),IF(($N$122*$N$123+6)&gt;80,"",IF(INDEX($P$124:$W$133,MOD(($N$122*$N$123+6)-1,10)+1,INT((($N$122*$N$123+6)-1)/10)+1)="","",INDEX($P$124:$W$133,MOD(($N$122*$N$123+6)-1,10)+1,INT((($N$122*$N$123+6)-1)/10)+1))),""))),IF($N$124="","",IF(OR(ISTEXT($N$122),ISTEXT($N$123),ISTEXT($N$124)),"",IF(OR(6&gt;$N$122,8&gt;$N$123,((8-1)*$N$122+6)&gt;$N$124),"",IF(INDEX($P$124:$W$133,MOD(((8-1)*$N$122+6)-1,10)+1,INT((((8-1)*$N$122+6)-1)/10)+1)="","",INDEX($P$124:$W$133,MOD(((8-1)*$N$122+6)-1,10)+1,INT((((8-1)*$N$122+6)-1)/10)+1))))))</f>
        <v/>
      </c>
      <c r="J131" s="539">
        <f>IF($D$122="Flat Oval",IF(OR($N$124="",ISTEXT($N$122),ISTEXT($N$123)),"",IF(8&lt;=$N$123,IF(7&gt;$N$122,"",IF(((8-1)*$N$122+7)&gt;80,"",IF(INDEX($P$124:$W$133,MOD(((8-1)*$N$122+7)-1,10)+1,INT((((8-1)*$N$122+7)-1)/10)+1)="","",INDEX($P$124:$W$133,MOD(((8-1)*$N$122+7)-1,10)+1,INT((((8-1)*$N$122+7)-1)/10)+1)))),IF(AND(8=$N$123+1,7&lt;=$O$122),IF(($N$122*$N$123+7)&gt;80,"",IF(INDEX($P$124:$W$133,MOD(($N$122*$N$123+7)-1,10)+1,INT((($N$122*$N$123+7)-1)/10)+1)="","",INDEX($P$124:$W$133,MOD(($N$122*$N$123+7)-1,10)+1,INT((($N$122*$N$123+7)-1)/10)+1))),""))),IF($N$124="","",IF(OR(ISTEXT($N$122),ISTEXT($N$123),ISTEXT($N$124)),"",IF(OR(7&gt;$N$122,8&gt;$N$123,((8-1)*$N$122+7)&gt;$N$124),"",IF(INDEX($P$124:$W$133,MOD(((8-1)*$N$122+7)-1,10)+1,INT((((8-1)*$N$122+7)-1)/10)+1)="","",INDEX($P$124:$W$133,MOD(((8-1)*$N$122+7)-1,10)+1,INT((((8-1)*$N$122+7)-1)/10)+1))))))</f>
        <v/>
      </c>
      <c r="K131" s="539">
        <f>IF($D$122="Flat Oval",IF(OR($N$124="",ISTEXT($N$122),ISTEXT($N$123)),"",IF(8&lt;=$N$123,IF(8&gt;$N$122,"",IF(((8-1)*$N$122+8)&gt;80,"",IF(INDEX($P$124:$W$133,MOD(((8-1)*$N$122+8)-1,10)+1,INT((((8-1)*$N$122+8)-1)/10)+1)="","",INDEX($P$124:$W$133,MOD(((8-1)*$N$122+8)-1,10)+1,INT((((8-1)*$N$122+8)-1)/10)+1)))),IF(AND(8=$N$123+1,8&lt;=$O$122),IF(($N$122*$N$123+8)&gt;80,"",IF(INDEX($P$124:$W$133,MOD(($N$122*$N$123+8)-1,10)+1,INT((($N$122*$N$123+8)-1)/10)+1)="","",INDEX($P$124:$W$133,MOD(($N$122*$N$123+8)-1,10)+1,INT((($N$122*$N$123+8)-1)/10)+1))),""))),IF($N$124="","",IF(OR(ISTEXT($N$122),ISTEXT($N$123),ISTEXT($N$124)),"",IF(OR(8&gt;$N$122,8&gt;$N$123,((8-1)*$N$122+8)&gt;$N$124),"",IF(INDEX($P$124:$W$133,MOD(((8-1)*$N$122+8)-1,10)+1,INT((((8-1)*$N$122+8)-1)/10)+1)="","",INDEX($P$124:$W$133,MOD(((8-1)*$N$122+8)-1,10)+1,INT((((8-1)*$N$122+8)-1)/10)+1))))))</f>
        <v/>
      </c>
      <c r="L131" s="539">
        <f>IF($D$122="Flat Oval",IF(OR($N$124="",ISTEXT($N$122),ISTEXT($N$123)),"",IF(8&lt;=$N$123,IF(9&gt;$N$122,"",IF(((8-1)*$N$122+9)&gt;80,"",IF(INDEX($P$124:$W$133,MOD(((8-1)*$N$122+9)-1,10)+1,INT((((8-1)*$N$122+9)-1)/10)+1)="","",INDEX($P$124:$W$133,MOD(((8-1)*$N$122+9)-1,10)+1,INT((((8-1)*$N$122+9)-1)/10)+1)))),IF(AND(8=$N$123+1,9&lt;=$O$122),IF(($N$122*$N$123+9)&gt;80,"",IF(INDEX($P$124:$W$133,MOD(($N$122*$N$123+9)-1,10)+1,INT((($N$122*$N$123+9)-1)/10)+1)="","",INDEX($P$124:$W$133,MOD(($N$122*$N$123+9)-1,10)+1,INT((($N$122*$N$123+9)-1)/10)+1))),""))),IF($N$124="","",IF(OR(ISTEXT($N$122),ISTEXT($N$123),ISTEXT($N$124)),"",IF(OR(9&gt;$N$122,8&gt;$N$123,((8-1)*$N$122+9)&gt;$N$124),"",IF(INDEX($P$124:$W$133,MOD(((8-1)*$N$122+9)-1,10)+1,INT((((8-1)*$N$122+9)-1)/10)+1)="","",INDEX($P$124:$W$133,MOD(((8-1)*$N$122+9)-1,10)+1,INT((((8-1)*$N$122+9)-1)/10)+1))))))</f>
        <v/>
      </c>
      <c r="M131" s="539">
        <f>IF($D$122="Flat Oval",IF(OR($N$124="",ISTEXT($N$122),ISTEXT($N$123)),"",IF(8&lt;=$N$123,IF(10&gt;$N$122,"",IF(((8-1)*$N$122+10)&gt;80,"",IF(INDEX($P$124:$W$133,MOD(((8-1)*$N$122+10)-1,10)+1,INT((((8-1)*$N$122+10)-1)/10)+1)="","",INDEX($P$124:$W$133,MOD(((8-1)*$N$122+10)-1,10)+1,INT((((8-1)*$N$122+10)-1)/10)+1)))),IF(AND(8=$N$123+1,10&lt;=$O$122),IF(($N$122*$N$123+10)&gt;80,"",IF(INDEX($P$124:$W$133,MOD(($N$122*$N$123+10)-1,10)+1,INT((($N$122*$N$123+10)-1)/10)+1)="","",INDEX($P$124:$W$133,MOD(($N$122*$N$123+10)-1,10)+1,INT((($N$122*$N$123+10)-1)/10)+1))),""))),IF($N$124="","",IF(OR(ISTEXT($N$122),ISTEXT($N$123),ISTEXT($N$124)),"",IF(OR(10&gt;$N$122,8&gt;$N$123,((8-1)*$N$122+10)&gt;$N$124),"",IF(INDEX($P$124:$W$133,MOD(((8-1)*$N$122+10)-1,10)+1,INT((((8-1)*$N$122+10)-1)/10)+1)="","",INDEX($P$124:$W$133,MOD(((8-1)*$N$122+10)-1,10)+1,INT((((8-1)*$N$122+10)-1)/10)+1))))))</f>
        <v/>
      </c>
      <c r="P131" s="540" t="n"/>
      <c r="Q131" s="540" t="n"/>
      <c r="R131" s="540" t="n"/>
      <c r="S131" s="540" t="n"/>
      <c r="T131" s="540" t="n"/>
      <c r="U131" s="540" t="n"/>
      <c r="V131" s="540" t="n"/>
      <c r="W131" s="540" t="n"/>
    </row>
    <row r="132" ht="13.35" customHeight="1" s="162">
      <c r="P132" s="540" t="n"/>
      <c r="Q132" s="540" t="n"/>
      <c r="R132" s="540" t="n"/>
      <c r="S132" s="540" t="n"/>
      <c r="T132" s="540" t="n"/>
      <c r="U132" s="540" t="n"/>
      <c r="V132" s="540" t="n"/>
      <c r="W132" s="540" t="n"/>
    </row>
    <row r="133" ht="13.35" customHeight="1" s="162">
      <c r="B133" s="188" t="inlineStr">
        <is>
          <t>Airflow Traverse Measurement</t>
        </is>
      </c>
      <c r="C133" s="174" t="n"/>
      <c r="D133" s="174" t="n"/>
      <c r="E133" s="174" t="n"/>
      <c r="F133" s="174" t="n"/>
      <c r="G133" s="174" t="n"/>
      <c r="H133" s="173" t="n"/>
      <c r="I133" s="194" t="inlineStr">
        <is>
          <t>Design CFM</t>
        </is>
      </c>
      <c r="J133" s="188" t="inlineStr">
        <is>
          <t>Initial</t>
        </is>
      </c>
      <c r="K133" s="173" t="n"/>
      <c r="L133" s="188" t="inlineStr">
        <is>
          <t>Final</t>
        </is>
      </c>
      <c r="M133" s="173" t="n"/>
      <c r="P133" s="540" t="n"/>
      <c r="Q133" s="540" t="n"/>
      <c r="R133" s="540" t="n"/>
      <c r="S133" s="540" t="n"/>
      <c r="T133" s="540" t="n"/>
      <c r="U133" s="540" t="n"/>
      <c r="V133" s="540" t="n"/>
      <c r="W133" s="540" t="n"/>
    </row>
    <row r="134" ht="13.35" customHeight="1" s="162">
      <c r="B134" s="153" t="inlineStr">
        <is>
          <t xml:space="preserve">Point </t>
        </is>
      </c>
      <c r="C134" s="188" t="inlineStr">
        <is>
          <t>Area Served</t>
        </is>
      </c>
      <c r="D134" s="174" t="n"/>
      <c r="E134" s="173" t="n"/>
      <c r="F134" s="188" t="inlineStr">
        <is>
          <t>Size</t>
        </is>
      </c>
      <c r="G134" s="173" t="n"/>
      <c r="H134" s="188" t="inlineStr">
        <is>
          <t>Ak</t>
        </is>
      </c>
      <c r="I134" s="440" t="n"/>
      <c r="J134" s="188" t="inlineStr">
        <is>
          <t>VEL</t>
        </is>
      </c>
      <c r="K134" s="188" t="inlineStr">
        <is>
          <t>CFM</t>
        </is>
      </c>
      <c r="L134" s="188" t="inlineStr">
        <is>
          <t>VEL</t>
        </is>
      </c>
      <c r="M134" s="188" t="inlineStr">
        <is>
          <t>CFM</t>
        </is>
      </c>
    </row>
    <row r="135" ht="13.35" customHeight="1" s="162">
      <c r="B135" s="31" t="inlineStr">
        <is>
          <t>T-9</t>
        </is>
      </c>
      <c r="C135" s="307" t="n"/>
      <c r="D135" s="174" t="n"/>
      <c r="E135" s="173" t="n"/>
      <c r="F135" s="307">
        <f>IF($D$137="Flat Oval",IF(OR($G$137="",$I$137=""),"",$G$137&amp;""" x "&amp;$I$137&amp;""" oval"),IF($G$137="","",IF($D$137="Round",$G$137&amp;""" dia",$G$137&amp;""" x "&amp;$I$137&amp;"""")))</f>
        <v/>
      </c>
      <c r="G135" s="173" t="n"/>
      <c r="H135" s="525">
        <f>IF($D$137="Flat Oval",IF(OR($G$137="",$I$137=""),"",IF(OR(ISTEXT($G$137),ISTEXT($I$137)),"",ROUND(((($G$137-2*N($K$137))-($I$137-2*N($K$137)))*($I$137-2*N($K$137))+PI()*(($I$137-2*N($K$137))/2)^2)/144,3))),IF(OR($D$137="",$G$137=""),"",IF($D$137="Round",IF(ISTEXT($G$137),"",ROUND(PI()*(($G$137-2*N($K$137))/2)^2/144,3)),IF($I$137="","",IF(OR(ISTEXT($G$137),ISTEXT($I$137)),"",ROUND(($G$137-2*N($K$137))*($I$137-2*N($K$137))/144,3))))))</f>
        <v/>
      </c>
      <c r="I135" s="189" t="n"/>
      <c r="J135" s="189" t="n"/>
      <c r="K135" s="189">
        <f>IF(N(J135)*N(H135)=0,"",ROUND(N(J135)*N(H135),0))</f>
        <v/>
      </c>
      <c r="L135" s="189">
        <f>IF($D$137="Flat Oval",IF(OR($O$138="",$O$139="",N($O$140)+N($O$141)=0),"",ROUND(($O$138*$O$140+$O$139*$O$141)/($O$140+$O$141),0)),IF(COUNT(D139:M146)=0,"",ROUND(AVERAGE(D139:M146),0)))</f>
        <v/>
      </c>
      <c r="M135" s="189">
        <f>IF(N(L135)*N(H135)=0,"",ROUND(N(L135)*N(H135),0))</f>
        <v/>
      </c>
    </row>
    <row r="136" ht="13.35" customHeight="1" s="162">
      <c r="B136" s="188" t="inlineStr">
        <is>
          <t>Instrument</t>
        </is>
      </c>
      <c r="C136" s="173" t="n"/>
      <c r="D136" s="196" t="n"/>
      <c r="E136" s="174" t="n"/>
      <c r="F136" s="174" t="n"/>
      <c r="G136" s="173" t="n"/>
      <c r="H136" s="188" t="inlineStr">
        <is>
          <t>Duct Static Pressure</t>
        </is>
      </c>
      <c r="I136" s="174" t="n"/>
      <c r="J136" s="173" t="n"/>
      <c r="K136" s="53" t="n"/>
      <c r="L136" s="188" t="inlineStr">
        <is>
          <t>Temp</t>
        </is>
      </c>
      <c r="M136" s="52" t="n"/>
      <c r="N136" s="51" t="n"/>
    </row>
    <row r="137" ht="13.35" customHeight="1" s="162">
      <c r="B137" s="526" t="inlineStr">
        <is>
          <t>Duct shape:</t>
        </is>
      </c>
      <c r="C137" s="173" t="n"/>
      <c r="D137" s="527" t="n"/>
      <c r="E137" s="173" t="n"/>
      <c r="F137" s="528" t="inlineStr">
        <is>
          <t>W / Dia (in)</t>
        </is>
      </c>
      <c r="G137" s="529" t="n"/>
      <c r="H137" s="526" t="inlineStr">
        <is>
          <t>H (in)</t>
        </is>
      </c>
      <c r="I137" s="530" t="n"/>
      <c r="J137" s="531" t="inlineStr">
        <is>
          <t>Liner (in)</t>
        </is>
      </c>
      <c r="K137" s="532" t="n"/>
      <c r="L137" s="526" t="inlineStr">
        <is>
          <t>Points</t>
        </is>
      </c>
      <c r="M137" s="533">
        <f>IF($D$137="Flat Oval",IF($N$139="","",$N$137&amp;"x"&amp;$N$138&amp;"+"&amp;$O$137&amp;" ends"),IF($N$137="","",IF($D$137="Round",$N$137&amp;" x 2 axes",IF($N$138="","",$N$137&amp;" x "&amp;$N$138))))</f>
        <v/>
      </c>
      <c r="N137" s="534">
        <f>IF($D$137="Flat Oval",IF(OR($G$137="",$I$137=""),"",IF(OR(ISTEXT($G$137),ISTEXT($I$137)),"",IF($G$137-$I$137&lt;12,2,MIN(10,MAX(3,ROUNDUP(($G$137-$I$137)/6,0)))))),IF(OR($D$137="",$G$137=""),"",IF($D$137="Round",IF(ISTEXT($G$137),"",IF($G$137&lt;=9,6,IF($G$137&lt;=12,8,10))),IF(ISTEXT($G$137),"",IF($G$137&lt;12,2,MIN(10,MAX(3,ROUNDUP($G$137/6,0))))))))</f>
        <v/>
      </c>
      <c r="O137">
        <f>IF(AND($D$137="Flat Oval",NOT(OR($G$137="",$I$137="")),NOT(OR(ISTEXT($G$137),ISTEXT($I$137)))),IF($I$137&lt;=9,6,IF($I$137&lt;=12,8,10)),"")</f>
        <v/>
      </c>
      <c r="P137" s="473" t="inlineStr">
        <is>
          <t>Quick entry – type readings in order (row by row of the grid), down this column then the next:</t>
        </is>
      </c>
    </row>
    <row r="138" ht="13.35" customHeight="1" s="162">
      <c r="B138" s="535" t="inlineStr">
        <is>
          <t>Depth↓ Pos→ (in)</t>
        </is>
      </c>
      <c r="C138" s="414" t="n"/>
      <c r="D138" s="535">
        <f>IF($D$137="Flat Oval",IF(OR($N$137="",ISTEXT($N$137),1&gt;$N$137),"",ROUND((1-0.5)*($G$137-$I$137)/$N$137,1)),IF(ISTEXT($N$137),"",IF(OR($D$137="",$G$137="",1&gt;$N$137),"",IF($D$137="Round",IF(ISTEXT($G$137),"",ROUND(IF(1&lt;=$N$137/2,$G$137/2*(1-SQRT(($N$137-2*1+1)/$N$137)),$G$137-$G$137/2*(1-SQRT(($N$137-2*($N$137-1+1)+1)/$N$137))),1)),IF(ISTEXT($G$137),"",ROUND((1-0.5)*$G$137/$N$137,1))))))</f>
        <v/>
      </c>
      <c r="E138" s="535">
        <f>IF($D$137="Flat Oval",IF(OR($N$137="",ISTEXT($N$137),2&gt;$N$137),"",ROUND((2-0.5)*($G$137-$I$137)/$N$137,1)),IF(ISTEXT($N$137),"",IF(OR($D$137="",$G$137="",2&gt;$N$137),"",IF($D$137="Round",IF(ISTEXT($G$137),"",ROUND(IF(2&lt;=$N$137/2,$G$137/2*(1-SQRT(($N$137-2*2+1)/$N$137)),$G$137-$G$137/2*(1-SQRT(($N$137-2*($N$137-2+1)+1)/$N$137))),1)),IF(ISTEXT($G$137),"",ROUND((2-0.5)*$G$137/$N$137,1))))))</f>
        <v/>
      </c>
      <c r="F138" s="535">
        <f>IF($D$137="Flat Oval",IF(OR($N$137="",ISTEXT($N$137),3&gt;$N$137),"",ROUND((3-0.5)*($G$137-$I$137)/$N$137,1)),IF(ISTEXT($N$137),"",IF(OR($D$137="",$G$137="",3&gt;$N$137),"",IF($D$137="Round",IF(ISTEXT($G$137),"",ROUND(IF(3&lt;=$N$137/2,$G$137/2*(1-SQRT(($N$137-2*3+1)/$N$137)),$G$137-$G$137/2*(1-SQRT(($N$137-2*($N$137-3+1)+1)/$N$137))),1)),IF(ISTEXT($G$137),"",ROUND((3-0.5)*$G$137/$N$137,1))))))</f>
        <v/>
      </c>
      <c r="G138" s="535">
        <f>IF($D$137="Flat Oval",IF(OR($N$137="",ISTEXT($N$137),4&gt;$N$137),"",ROUND((4-0.5)*($G$137-$I$137)/$N$137,1)),IF(ISTEXT($N$137),"",IF(OR($D$137="",$G$137="",4&gt;$N$137),"",IF($D$137="Round",IF(ISTEXT($G$137),"",ROUND(IF(4&lt;=$N$137/2,$G$137/2*(1-SQRT(($N$137-2*4+1)/$N$137)),$G$137-$G$137/2*(1-SQRT(($N$137-2*($N$137-4+1)+1)/$N$137))),1)),IF(ISTEXT($G$137),"",ROUND((4-0.5)*$G$137/$N$137,1))))))</f>
        <v/>
      </c>
      <c r="H138" s="535">
        <f>IF($D$137="Flat Oval",IF(OR($N$137="",ISTEXT($N$137),5&gt;$N$137),"",ROUND((5-0.5)*($G$137-$I$137)/$N$137,1)),IF(ISTEXT($N$137),"",IF(OR($D$137="",$G$137="",5&gt;$N$137),"",IF($D$137="Round",IF(ISTEXT($G$137),"",ROUND(IF(5&lt;=$N$137/2,$G$137/2*(1-SQRT(($N$137-2*5+1)/$N$137)),$G$137-$G$137/2*(1-SQRT(($N$137-2*($N$137-5+1)+1)/$N$137))),1)),IF(ISTEXT($G$137),"",ROUND((5-0.5)*$G$137/$N$137,1))))))</f>
        <v/>
      </c>
      <c r="I138" s="535">
        <f>IF($D$137="Flat Oval",IF(OR($N$137="",ISTEXT($N$137),6&gt;$N$137),"",ROUND((6-0.5)*($G$137-$I$137)/$N$137,1)),IF(ISTEXT($N$137),"",IF(OR($D$137="",$G$137="",6&gt;$N$137),"",IF($D$137="Round",IF(ISTEXT($G$137),"",ROUND(IF(6&lt;=$N$137/2,$G$137/2*(1-SQRT(($N$137-2*6+1)/$N$137)),$G$137-$G$137/2*(1-SQRT(($N$137-2*($N$137-6+1)+1)/$N$137))),1)),IF(ISTEXT($G$137),"",ROUND((6-0.5)*$G$137/$N$137,1))))))</f>
        <v/>
      </c>
      <c r="J138" s="535">
        <f>IF($D$137="Flat Oval",IF(OR($N$137="",ISTEXT($N$137),7&gt;$N$137),"",ROUND((7-0.5)*($G$137-$I$137)/$N$137,1)),IF(ISTEXT($N$137),"",IF(OR($D$137="",$G$137="",7&gt;$N$137),"",IF($D$137="Round",IF(ISTEXT($G$137),"",ROUND(IF(7&lt;=$N$137/2,$G$137/2*(1-SQRT(($N$137-2*7+1)/$N$137)),$G$137-$G$137/2*(1-SQRT(($N$137-2*($N$137-7+1)+1)/$N$137))),1)),IF(ISTEXT($G$137),"",ROUND((7-0.5)*$G$137/$N$137,1))))))</f>
        <v/>
      </c>
      <c r="K138" s="535">
        <f>IF($D$137="Flat Oval",IF(OR($N$137="",ISTEXT($N$137),8&gt;$N$137),"",ROUND((8-0.5)*($G$137-$I$137)/$N$137,1)),IF(ISTEXT($N$137),"",IF(OR($D$137="",$G$137="",8&gt;$N$137),"",IF($D$137="Round",IF(ISTEXT($G$137),"",ROUND(IF(8&lt;=$N$137/2,$G$137/2*(1-SQRT(($N$137-2*8+1)/$N$137)),$G$137-$G$137/2*(1-SQRT(($N$137-2*($N$137-8+1)+1)/$N$137))),1)),IF(ISTEXT($G$137),"",ROUND((8-0.5)*$G$137/$N$137,1))))))</f>
        <v/>
      </c>
      <c r="L138" s="535">
        <f>IF($D$137="Flat Oval",IF(OR($N$137="",ISTEXT($N$137),9&gt;$N$137),"",ROUND((9-0.5)*($G$137-$I$137)/$N$137,1)),IF(ISTEXT($N$137),"",IF(OR($D$137="",$G$137="",9&gt;$N$137),"",IF($D$137="Round",IF(ISTEXT($G$137),"",ROUND(IF(9&lt;=$N$137/2,$G$137/2*(1-SQRT(($N$137-2*9+1)/$N$137)),$G$137-$G$137/2*(1-SQRT(($N$137-2*($N$137-9+1)+1)/$N$137))),1)),IF(ISTEXT($G$137),"",ROUND((9-0.5)*$G$137/$N$137,1))))))</f>
        <v/>
      </c>
      <c r="M138" s="535">
        <f>IF($D$137="Flat Oval",IF(OR($N$137="",ISTEXT($N$137),10&gt;$N$137),"",ROUND((10-0.5)*($G$137-$I$137)/$N$137,1)),IF(ISTEXT($N$137),"",IF(OR($D$137="",$G$137="",10&gt;$N$137),"",IF($D$137="Round",IF(ISTEXT($G$137),"",ROUND(IF(10&lt;=$N$137/2,$G$137/2*(1-SQRT(($N$137-2*10+1)/$N$137)),$G$137-$G$137/2*(1-SQRT(($N$137-2*($N$137-10+1)+1)/$N$137))),1)),IF(ISTEXT($G$137),"",ROUND((10-0.5)*$G$137/$N$137,1))))))</f>
        <v/>
      </c>
      <c r="N138" s="534">
        <f>IF($D$137="Flat Oval",IF(OR($G$137="",$I$137=""),"",IF(OR(ISTEXT($G$137),ISTEXT($I$137)),"",IF($I$137&lt;12,2,MIN(7,MAX(3,ROUNDUP($I$137/6,0)))))),IF(OR($D$137="",$G$137=""),"",IF($D$137="Round",2,IF($I$137="","",IF(ISTEXT($I$137),"",IF($I$137&lt;12,2,MIN(8,MAX(3,ROUNDUP($I$137/6,0)))))))))</f>
        <v/>
      </c>
      <c r="O138">
        <f>IF(OR(NOT($D$137="Flat Oval"),N($N$139)=0),"",IF(COUNT(D139:INDEX(M139:M146,$N$138))=0,"",AVERAGE(D139:INDEX(M139:M146,$N$138))))</f>
        <v/>
      </c>
      <c r="P138" s="536" t="inlineStr">
        <is>
          <t>1–10</t>
        </is>
      </c>
      <c r="Q138" s="536" t="inlineStr">
        <is>
          <t>11–20</t>
        </is>
      </c>
      <c r="R138" s="536" t="inlineStr">
        <is>
          <t>21–30</t>
        </is>
      </c>
      <c r="S138" s="536" t="inlineStr">
        <is>
          <t>31–40</t>
        </is>
      </c>
      <c r="T138" s="536" t="inlineStr">
        <is>
          <t>41–50</t>
        </is>
      </c>
      <c r="U138" s="536" t="inlineStr">
        <is>
          <t>51–60</t>
        </is>
      </c>
      <c r="V138" s="536" t="inlineStr">
        <is>
          <t>61–70</t>
        </is>
      </c>
      <c r="W138" s="536" t="inlineStr">
        <is>
          <t>71–80</t>
        </is>
      </c>
    </row>
    <row r="139" ht="13.35" customHeight="1" s="162">
      <c r="B139" s="537">
        <f>IF($D$137="Flat Oval",IF(OR($N$138="",ISTEXT($N$138)),"",IF(1&lt;=$N$138,ROUND((1-0.5)*$I$137/$N$138,1),IF(1=$N$138+1,"Ends",""))),IF(OR($D$137="",$G$137=""),"",IF($D$137="Round",IF(1=1,"Axis 1 (0°)",IF(1=2,"Axis 2 (90°)","")),IF(ISTEXT($N$138),"",IF(1&gt;$N$138,"",IF(ISTEXT($I$137),"",ROUND((1-0.5)*$I$137/$N$138,1)))))))</f>
        <v/>
      </c>
      <c r="C139" s="538" t="n"/>
      <c r="D139" s="539">
        <f>IF($D$137="Flat Oval",IF(OR($N$139="",ISTEXT($N$137),ISTEXT($N$138)),"",IF(1&lt;=$N$138,IF(1&gt;$N$137,"",IF(((1-1)*$N$137+1)&gt;80,"",IF(INDEX($P$139:$W$148,MOD(((1-1)*$N$137+1)-1,10)+1,INT((((1-1)*$N$137+1)-1)/10)+1)="","",INDEX($P$139:$W$148,MOD(((1-1)*$N$137+1)-1,10)+1,INT((((1-1)*$N$137+1)-1)/10)+1)))),IF(AND(1=$N$138+1,1&lt;=$O$137),IF(($N$137*$N$138+1)&gt;80,"",IF(INDEX($P$139:$W$148,MOD(($N$137*$N$138+1)-1,10)+1,INT((($N$137*$N$138+1)-1)/10)+1)="","",INDEX($P$139:$W$148,MOD(($N$137*$N$138+1)-1,10)+1,INT((($N$137*$N$138+1)-1)/10)+1))),""))),IF($N$139="","",IF(OR(ISTEXT($N$137),ISTEXT($N$138),ISTEXT($N$139)),"",IF(OR(1&gt;$N$137,1&gt;$N$138,((1-1)*$N$137+1)&gt;$N$139),"",IF(INDEX($P$139:$W$148,MOD(((1-1)*$N$137+1)-1,10)+1,INT((((1-1)*$N$137+1)-1)/10)+1)="","",INDEX($P$139:$W$148,MOD(((1-1)*$N$137+1)-1,10)+1,INT((((1-1)*$N$137+1)-1)/10)+1))))))</f>
        <v/>
      </c>
      <c r="E139" s="539">
        <f>IF($D$137="Flat Oval",IF(OR($N$139="",ISTEXT($N$137),ISTEXT($N$138)),"",IF(1&lt;=$N$138,IF(2&gt;$N$137,"",IF(((1-1)*$N$137+2)&gt;80,"",IF(INDEX($P$139:$W$148,MOD(((1-1)*$N$137+2)-1,10)+1,INT((((1-1)*$N$137+2)-1)/10)+1)="","",INDEX($P$139:$W$148,MOD(((1-1)*$N$137+2)-1,10)+1,INT((((1-1)*$N$137+2)-1)/10)+1)))),IF(AND(1=$N$138+1,2&lt;=$O$137),IF(($N$137*$N$138+2)&gt;80,"",IF(INDEX($P$139:$W$148,MOD(($N$137*$N$138+2)-1,10)+1,INT((($N$137*$N$138+2)-1)/10)+1)="","",INDEX($P$139:$W$148,MOD(($N$137*$N$138+2)-1,10)+1,INT((($N$137*$N$138+2)-1)/10)+1))),""))),IF($N$139="","",IF(OR(ISTEXT($N$137),ISTEXT($N$138),ISTEXT($N$139)),"",IF(OR(2&gt;$N$137,1&gt;$N$138,((1-1)*$N$137+2)&gt;$N$139),"",IF(INDEX($P$139:$W$148,MOD(((1-1)*$N$137+2)-1,10)+1,INT((((1-1)*$N$137+2)-1)/10)+1)="","",INDEX($P$139:$W$148,MOD(((1-1)*$N$137+2)-1,10)+1,INT((((1-1)*$N$137+2)-1)/10)+1))))))</f>
        <v/>
      </c>
      <c r="F139" s="539">
        <f>IF($D$137="Flat Oval",IF(OR($N$139="",ISTEXT($N$137),ISTEXT($N$138)),"",IF(1&lt;=$N$138,IF(3&gt;$N$137,"",IF(((1-1)*$N$137+3)&gt;80,"",IF(INDEX($P$139:$W$148,MOD(((1-1)*$N$137+3)-1,10)+1,INT((((1-1)*$N$137+3)-1)/10)+1)="","",INDEX($P$139:$W$148,MOD(((1-1)*$N$137+3)-1,10)+1,INT((((1-1)*$N$137+3)-1)/10)+1)))),IF(AND(1=$N$138+1,3&lt;=$O$137),IF(($N$137*$N$138+3)&gt;80,"",IF(INDEX($P$139:$W$148,MOD(($N$137*$N$138+3)-1,10)+1,INT((($N$137*$N$138+3)-1)/10)+1)="","",INDEX($P$139:$W$148,MOD(($N$137*$N$138+3)-1,10)+1,INT((($N$137*$N$138+3)-1)/10)+1))),""))),IF($N$139="","",IF(OR(ISTEXT($N$137),ISTEXT($N$138),ISTEXT($N$139)),"",IF(OR(3&gt;$N$137,1&gt;$N$138,((1-1)*$N$137+3)&gt;$N$139),"",IF(INDEX($P$139:$W$148,MOD(((1-1)*$N$137+3)-1,10)+1,INT((((1-1)*$N$137+3)-1)/10)+1)="","",INDEX($P$139:$W$148,MOD(((1-1)*$N$137+3)-1,10)+1,INT((((1-1)*$N$137+3)-1)/10)+1))))))</f>
        <v/>
      </c>
      <c r="G139" s="539">
        <f>IF($D$137="Flat Oval",IF(OR($N$139="",ISTEXT($N$137),ISTEXT($N$138)),"",IF(1&lt;=$N$138,IF(4&gt;$N$137,"",IF(((1-1)*$N$137+4)&gt;80,"",IF(INDEX($P$139:$W$148,MOD(((1-1)*$N$137+4)-1,10)+1,INT((((1-1)*$N$137+4)-1)/10)+1)="","",INDEX($P$139:$W$148,MOD(((1-1)*$N$137+4)-1,10)+1,INT((((1-1)*$N$137+4)-1)/10)+1)))),IF(AND(1=$N$138+1,4&lt;=$O$137),IF(($N$137*$N$138+4)&gt;80,"",IF(INDEX($P$139:$W$148,MOD(($N$137*$N$138+4)-1,10)+1,INT((($N$137*$N$138+4)-1)/10)+1)="","",INDEX($P$139:$W$148,MOD(($N$137*$N$138+4)-1,10)+1,INT((($N$137*$N$138+4)-1)/10)+1))),""))),IF($N$139="","",IF(OR(ISTEXT($N$137),ISTEXT($N$138),ISTEXT($N$139)),"",IF(OR(4&gt;$N$137,1&gt;$N$138,((1-1)*$N$137+4)&gt;$N$139),"",IF(INDEX($P$139:$W$148,MOD(((1-1)*$N$137+4)-1,10)+1,INT((((1-1)*$N$137+4)-1)/10)+1)="","",INDEX($P$139:$W$148,MOD(((1-1)*$N$137+4)-1,10)+1,INT((((1-1)*$N$137+4)-1)/10)+1))))))</f>
        <v/>
      </c>
      <c r="H139" s="539">
        <f>IF($D$137="Flat Oval",IF(OR($N$139="",ISTEXT($N$137),ISTEXT($N$138)),"",IF(1&lt;=$N$138,IF(5&gt;$N$137,"",IF(((1-1)*$N$137+5)&gt;80,"",IF(INDEX($P$139:$W$148,MOD(((1-1)*$N$137+5)-1,10)+1,INT((((1-1)*$N$137+5)-1)/10)+1)="","",INDEX($P$139:$W$148,MOD(((1-1)*$N$137+5)-1,10)+1,INT((((1-1)*$N$137+5)-1)/10)+1)))),IF(AND(1=$N$138+1,5&lt;=$O$137),IF(($N$137*$N$138+5)&gt;80,"",IF(INDEX($P$139:$W$148,MOD(($N$137*$N$138+5)-1,10)+1,INT((($N$137*$N$138+5)-1)/10)+1)="","",INDEX($P$139:$W$148,MOD(($N$137*$N$138+5)-1,10)+1,INT((($N$137*$N$138+5)-1)/10)+1))),""))),IF($N$139="","",IF(OR(ISTEXT($N$137),ISTEXT($N$138),ISTEXT($N$139)),"",IF(OR(5&gt;$N$137,1&gt;$N$138,((1-1)*$N$137+5)&gt;$N$139),"",IF(INDEX($P$139:$W$148,MOD(((1-1)*$N$137+5)-1,10)+1,INT((((1-1)*$N$137+5)-1)/10)+1)="","",INDEX($P$139:$W$148,MOD(((1-1)*$N$137+5)-1,10)+1,INT((((1-1)*$N$137+5)-1)/10)+1))))))</f>
        <v/>
      </c>
      <c r="I139" s="539">
        <f>IF($D$137="Flat Oval",IF(OR($N$139="",ISTEXT($N$137),ISTEXT($N$138)),"",IF(1&lt;=$N$138,IF(6&gt;$N$137,"",IF(((1-1)*$N$137+6)&gt;80,"",IF(INDEX($P$139:$W$148,MOD(((1-1)*$N$137+6)-1,10)+1,INT((((1-1)*$N$137+6)-1)/10)+1)="","",INDEX($P$139:$W$148,MOD(((1-1)*$N$137+6)-1,10)+1,INT((((1-1)*$N$137+6)-1)/10)+1)))),IF(AND(1=$N$138+1,6&lt;=$O$137),IF(($N$137*$N$138+6)&gt;80,"",IF(INDEX($P$139:$W$148,MOD(($N$137*$N$138+6)-1,10)+1,INT((($N$137*$N$138+6)-1)/10)+1)="","",INDEX($P$139:$W$148,MOD(($N$137*$N$138+6)-1,10)+1,INT((($N$137*$N$138+6)-1)/10)+1))),""))),IF($N$139="","",IF(OR(ISTEXT($N$137),ISTEXT($N$138),ISTEXT($N$139)),"",IF(OR(6&gt;$N$137,1&gt;$N$138,((1-1)*$N$137+6)&gt;$N$139),"",IF(INDEX($P$139:$W$148,MOD(((1-1)*$N$137+6)-1,10)+1,INT((((1-1)*$N$137+6)-1)/10)+1)="","",INDEX($P$139:$W$148,MOD(((1-1)*$N$137+6)-1,10)+1,INT((((1-1)*$N$137+6)-1)/10)+1))))))</f>
        <v/>
      </c>
      <c r="J139" s="539">
        <f>IF($D$137="Flat Oval",IF(OR($N$139="",ISTEXT($N$137),ISTEXT($N$138)),"",IF(1&lt;=$N$138,IF(7&gt;$N$137,"",IF(((1-1)*$N$137+7)&gt;80,"",IF(INDEX($P$139:$W$148,MOD(((1-1)*$N$137+7)-1,10)+1,INT((((1-1)*$N$137+7)-1)/10)+1)="","",INDEX($P$139:$W$148,MOD(((1-1)*$N$137+7)-1,10)+1,INT((((1-1)*$N$137+7)-1)/10)+1)))),IF(AND(1=$N$138+1,7&lt;=$O$137),IF(($N$137*$N$138+7)&gt;80,"",IF(INDEX($P$139:$W$148,MOD(($N$137*$N$138+7)-1,10)+1,INT((($N$137*$N$138+7)-1)/10)+1)="","",INDEX($P$139:$W$148,MOD(($N$137*$N$138+7)-1,10)+1,INT((($N$137*$N$138+7)-1)/10)+1))),""))),IF($N$139="","",IF(OR(ISTEXT($N$137),ISTEXT($N$138),ISTEXT($N$139)),"",IF(OR(7&gt;$N$137,1&gt;$N$138,((1-1)*$N$137+7)&gt;$N$139),"",IF(INDEX($P$139:$W$148,MOD(((1-1)*$N$137+7)-1,10)+1,INT((((1-1)*$N$137+7)-1)/10)+1)="","",INDEX($P$139:$W$148,MOD(((1-1)*$N$137+7)-1,10)+1,INT((((1-1)*$N$137+7)-1)/10)+1))))))</f>
        <v/>
      </c>
      <c r="K139" s="539">
        <f>IF($D$137="Flat Oval",IF(OR($N$139="",ISTEXT($N$137),ISTEXT($N$138)),"",IF(1&lt;=$N$138,IF(8&gt;$N$137,"",IF(((1-1)*$N$137+8)&gt;80,"",IF(INDEX($P$139:$W$148,MOD(((1-1)*$N$137+8)-1,10)+1,INT((((1-1)*$N$137+8)-1)/10)+1)="","",INDEX($P$139:$W$148,MOD(((1-1)*$N$137+8)-1,10)+1,INT((((1-1)*$N$137+8)-1)/10)+1)))),IF(AND(1=$N$138+1,8&lt;=$O$137),IF(($N$137*$N$138+8)&gt;80,"",IF(INDEX($P$139:$W$148,MOD(($N$137*$N$138+8)-1,10)+1,INT((($N$137*$N$138+8)-1)/10)+1)="","",INDEX($P$139:$W$148,MOD(($N$137*$N$138+8)-1,10)+1,INT((($N$137*$N$138+8)-1)/10)+1))),""))),IF($N$139="","",IF(OR(ISTEXT($N$137),ISTEXT($N$138),ISTEXT($N$139)),"",IF(OR(8&gt;$N$137,1&gt;$N$138,((1-1)*$N$137+8)&gt;$N$139),"",IF(INDEX($P$139:$W$148,MOD(((1-1)*$N$137+8)-1,10)+1,INT((((1-1)*$N$137+8)-1)/10)+1)="","",INDEX($P$139:$W$148,MOD(((1-1)*$N$137+8)-1,10)+1,INT((((1-1)*$N$137+8)-1)/10)+1))))))</f>
        <v/>
      </c>
      <c r="L139" s="539">
        <f>IF($D$137="Flat Oval",IF(OR($N$139="",ISTEXT($N$137),ISTEXT($N$138)),"",IF(1&lt;=$N$138,IF(9&gt;$N$137,"",IF(((1-1)*$N$137+9)&gt;80,"",IF(INDEX($P$139:$W$148,MOD(((1-1)*$N$137+9)-1,10)+1,INT((((1-1)*$N$137+9)-1)/10)+1)="","",INDEX($P$139:$W$148,MOD(((1-1)*$N$137+9)-1,10)+1,INT((((1-1)*$N$137+9)-1)/10)+1)))),IF(AND(1=$N$138+1,9&lt;=$O$137),IF(($N$137*$N$138+9)&gt;80,"",IF(INDEX($P$139:$W$148,MOD(($N$137*$N$138+9)-1,10)+1,INT((($N$137*$N$138+9)-1)/10)+1)="","",INDEX($P$139:$W$148,MOD(($N$137*$N$138+9)-1,10)+1,INT((($N$137*$N$138+9)-1)/10)+1))),""))),IF($N$139="","",IF(OR(ISTEXT($N$137),ISTEXT($N$138),ISTEXT($N$139)),"",IF(OR(9&gt;$N$137,1&gt;$N$138,((1-1)*$N$137+9)&gt;$N$139),"",IF(INDEX($P$139:$W$148,MOD(((1-1)*$N$137+9)-1,10)+1,INT((((1-1)*$N$137+9)-1)/10)+1)="","",INDEX($P$139:$W$148,MOD(((1-1)*$N$137+9)-1,10)+1,INT((((1-1)*$N$137+9)-1)/10)+1))))))</f>
        <v/>
      </c>
      <c r="M139" s="539">
        <f>IF($D$137="Flat Oval",IF(OR($N$139="",ISTEXT($N$137),ISTEXT($N$138)),"",IF(1&lt;=$N$138,IF(10&gt;$N$137,"",IF(((1-1)*$N$137+10)&gt;80,"",IF(INDEX($P$139:$W$148,MOD(((1-1)*$N$137+10)-1,10)+1,INT((((1-1)*$N$137+10)-1)/10)+1)="","",INDEX($P$139:$W$148,MOD(((1-1)*$N$137+10)-1,10)+1,INT((((1-1)*$N$137+10)-1)/10)+1)))),IF(AND(1=$N$138+1,10&lt;=$O$137),IF(($N$137*$N$138+10)&gt;80,"",IF(INDEX($P$139:$W$148,MOD(($N$137*$N$138+10)-1,10)+1,INT((($N$137*$N$138+10)-1)/10)+1)="","",INDEX($P$139:$W$148,MOD(($N$137*$N$138+10)-1,10)+1,INT((($N$137*$N$138+10)-1)/10)+1))),""))),IF($N$139="","",IF(OR(ISTEXT($N$137),ISTEXT($N$138),ISTEXT($N$139)),"",IF(OR(10&gt;$N$137,1&gt;$N$138,((1-1)*$N$137+10)&gt;$N$139),"",IF(INDEX($P$139:$W$148,MOD(((1-1)*$N$137+10)-1,10)+1,INT((((1-1)*$N$137+10)-1)/10)+1)="","",INDEX($P$139:$W$148,MOD(((1-1)*$N$137+10)-1,10)+1,INT((((1-1)*$N$137+10)-1)/10)+1))))))</f>
        <v/>
      </c>
      <c r="N139" s="534">
        <f>IF($D$137="Flat Oval",IF(OR($N$137="",$N$138="",$O$137=""),"",$N$137*$N$138+$O$137),IF(OR(N137="",N138=""),"",IF(OR(ISTEXT(N137),ISTEXT(N138)),"",N137*N138)))</f>
        <v/>
      </c>
      <c r="O139">
        <f>IF(OR(NOT($D$137="Flat Oval"),N($N$139)=0),"",IF(COUNT(INDEX(D139:D146,$N$138+1):INDEX(M139:M146,$N$138+1))=0,"",AVERAGE(INDEX(D139:D146,$N$138+1):INDEX(M139:M146,$N$138+1))))</f>
        <v/>
      </c>
      <c r="P139" s="540" t="n"/>
      <c r="Q139" s="540" t="n"/>
      <c r="R139" s="540" t="n"/>
      <c r="S139" s="540" t="n"/>
      <c r="T139" s="540" t="n"/>
      <c r="U139" s="540" t="n"/>
      <c r="V139" s="540" t="n"/>
      <c r="W139" s="540" t="n"/>
    </row>
    <row r="140" ht="13.35" customHeight="1" s="162">
      <c r="B140" s="537">
        <f>IF($D$137="Flat Oval",IF(OR($N$138="",ISTEXT($N$138)),"",IF(2&lt;=$N$138,ROUND((2-0.5)*$I$137/$N$138,1),IF(2=$N$138+1,"Ends",""))),IF(OR($D$137="",$G$137=""),"",IF($D$137="Round",IF(2=1,"Axis 1 (0°)",IF(2=2,"Axis 2 (90°)","")),IF(ISTEXT($N$138),"",IF(2&gt;$N$138,"",IF(ISTEXT($I$137),"",ROUND((2-0.5)*$I$137/$N$138,1)))))))</f>
        <v/>
      </c>
      <c r="C140" s="538" t="n"/>
      <c r="D140" s="539">
        <f>IF($D$137="Flat Oval",IF(OR($N$139="",ISTEXT($N$137),ISTEXT($N$138)),"",IF(2&lt;=$N$138,IF(1&gt;$N$137,"",IF(((2-1)*$N$137+1)&gt;80,"",IF(INDEX($P$139:$W$148,MOD(((2-1)*$N$137+1)-1,10)+1,INT((((2-1)*$N$137+1)-1)/10)+1)="","",INDEX($P$139:$W$148,MOD(((2-1)*$N$137+1)-1,10)+1,INT((((2-1)*$N$137+1)-1)/10)+1)))),IF(AND(2=$N$138+1,1&lt;=$O$137),IF(($N$137*$N$138+1)&gt;80,"",IF(INDEX($P$139:$W$148,MOD(($N$137*$N$138+1)-1,10)+1,INT((($N$137*$N$138+1)-1)/10)+1)="","",INDEX($P$139:$W$148,MOD(($N$137*$N$138+1)-1,10)+1,INT((($N$137*$N$138+1)-1)/10)+1))),""))),IF($N$139="","",IF(OR(ISTEXT($N$137),ISTEXT($N$138),ISTEXT($N$139)),"",IF(OR(1&gt;$N$137,2&gt;$N$138,((2-1)*$N$137+1)&gt;$N$139),"",IF(INDEX($P$139:$W$148,MOD(((2-1)*$N$137+1)-1,10)+1,INT((((2-1)*$N$137+1)-1)/10)+1)="","",INDEX($P$139:$W$148,MOD(((2-1)*$N$137+1)-1,10)+1,INT((((2-1)*$N$137+1)-1)/10)+1))))))</f>
        <v/>
      </c>
      <c r="E140" s="539">
        <f>IF($D$137="Flat Oval",IF(OR($N$139="",ISTEXT($N$137),ISTEXT($N$138)),"",IF(2&lt;=$N$138,IF(2&gt;$N$137,"",IF(((2-1)*$N$137+2)&gt;80,"",IF(INDEX($P$139:$W$148,MOD(((2-1)*$N$137+2)-1,10)+1,INT((((2-1)*$N$137+2)-1)/10)+1)="","",INDEX($P$139:$W$148,MOD(((2-1)*$N$137+2)-1,10)+1,INT((((2-1)*$N$137+2)-1)/10)+1)))),IF(AND(2=$N$138+1,2&lt;=$O$137),IF(($N$137*$N$138+2)&gt;80,"",IF(INDEX($P$139:$W$148,MOD(($N$137*$N$138+2)-1,10)+1,INT((($N$137*$N$138+2)-1)/10)+1)="","",INDEX($P$139:$W$148,MOD(($N$137*$N$138+2)-1,10)+1,INT((($N$137*$N$138+2)-1)/10)+1))),""))),IF($N$139="","",IF(OR(ISTEXT($N$137),ISTEXT($N$138),ISTEXT($N$139)),"",IF(OR(2&gt;$N$137,2&gt;$N$138,((2-1)*$N$137+2)&gt;$N$139),"",IF(INDEX($P$139:$W$148,MOD(((2-1)*$N$137+2)-1,10)+1,INT((((2-1)*$N$137+2)-1)/10)+1)="","",INDEX($P$139:$W$148,MOD(((2-1)*$N$137+2)-1,10)+1,INT((((2-1)*$N$137+2)-1)/10)+1))))))</f>
        <v/>
      </c>
      <c r="F140" s="539">
        <f>IF($D$137="Flat Oval",IF(OR($N$139="",ISTEXT($N$137),ISTEXT($N$138)),"",IF(2&lt;=$N$138,IF(3&gt;$N$137,"",IF(((2-1)*$N$137+3)&gt;80,"",IF(INDEX($P$139:$W$148,MOD(((2-1)*$N$137+3)-1,10)+1,INT((((2-1)*$N$137+3)-1)/10)+1)="","",INDEX($P$139:$W$148,MOD(((2-1)*$N$137+3)-1,10)+1,INT((((2-1)*$N$137+3)-1)/10)+1)))),IF(AND(2=$N$138+1,3&lt;=$O$137),IF(($N$137*$N$138+3)&gt;80,"",IF(INDEX($P$139:$W$148,MOD(($N$137*$N$138+3)-1,10)+1,INT((($N$137*$N$138+3)-1)/10)+1)="","",INDEX($P$139:$W$148,MOD(($N$137*$N$138+3)-1,10)+1,INT((($N$137*$N$138+3)-1)/10)+1))),""))),IF($N$139="","",IF(OR(ISTEXT($N$137),ISTEXT($N$138),ISTEXT($N$139)),"",IF(OR(3&gt;$N$137,2&gt;$N$138,((2-1)*$N$137+3)&gt;$N$139),"",IF(INDEX($P$139:$W$148,MOD(((2-1)*$N$137+3)-1,10)+1,INT((((2-1)*$N$137+3)-1)/10)+1)="","",INDEX($P$139:$W$148,MOD(((2-1)*$N$137+3)-1,10)+1,INT((((2-1)*$N$137+3)-1)/10)+1))))))</f>
        <v/>
      </c>
      <c r="G140" s="539">
        <f>IF($D$137="Flat Oval",IF(OR($N$139="",ISTEXT($N$137),ISTEXT($N$138)),"",IF(2&lt;=$N$138,IF(4&gt;$N$137,"",IF(((2-1)*$N$137+4)&gt;80,"",IF(INDEX($P$139:$W$148,MOD(((2-1)*$N$137+4)-1,10)+1,INT((((2-1)*$N$137+4)-1)/10)+1)="","",INDEX($P$139:$W$148,MOD(((2-1)*$N$137+4)-1,10)+1,INT((((2-1)*$N$137+4)-1)/10)+1)))),IF(AND(2=$N$138+1,4&lt;=$O$137),IF(($N$137*$N$138+4)&gt;80,"",IF(INDEX($P$139:$W$148,MOD(($N$137*$N$138+4)-1,10)+1,INT((($N$137*$N$138+4)-1)/10)+1)="","",INDEX($P$139:$W$148,MOD(($N$137*$N$138+4)-1,10)+1,INT((($N$137*$N$138+4)-1)/10)+1))),""))),IF($N$139="","",IF(OR(ISTEXT($N$137),ISTEXT($N$138),ISTEXT($N$139)),"",IF(OR(4&gt;$N$137,2&gt;$N$138,((2-1)*$N$137+4)&gt;$N$139),"",IF(INDEX($P$139:$W$148,MOD(((2-1)*$N$137+4)-1,10)+1,INT((((2-1)*$N$137+4)-1)/10)+1)="","",INDEX($P$139:$W$148,MOD(((2-1)*$N$137+4)-1,10)+1,INT((((2-1)*$N$137+4)-1)/10)+1))))))</f>
        <v/>
      </c>
      <c r="H140" s="539">
        <f>IF($D$137="Flat Oval",IF(OR($N$139="",ISTEXT($N$137),ISTEXT($N$138)),"",IF(2&lt;=$N$138,IF(5&gt;$N$137,"",IF(((2-1)*$N$137+5)&gt;80,"",IF(INDEX($P$139:$W$148,MOD(((2-1)*$N$137+5)-1,10)+1,INT((((2-1)*$N$137+5)-1)/10)+1)="","",INDEX($P$139:$W$148,MOD(((2-1)*$N$137+5)-1,10)+1,INT((((2-1)*$N$137+5)-1)/10)+1)))),IF(AND(2=$N$138+1,5&lt;=$O$137),IF(($N$137*$N$138+5)&gt;80,"",IF(INDEX($P$139:$W$148,MOD(($N$137*$N$138+5)-1,10)+1,INT((($N$137*$N$138+5)-1)/10)+1)="","",INDEX($P$139:$W$148,MOD(($N$137*$N$138+5)-1,10)+1,INT((($N$137*$N$138+5)-1)/10)+1))),""))),IF($N$139="","",IF(OR(ISTEXT($N$137),ISTEXT($N$138),ISTEXT($N$139)),"",IF(OR(5&gt;$N$137,2&gt;$N$138,((2-1)*$N$137+5)&gt;$N$139),"",IF(INDEX($P$139:$W$148,MOD(((2-1)*$N$137+5)-1,10)+1,INT((((2-1)*$N$137+5)-1)/10)+1)="","",INDEX($P$139:$W$148,MOD(((2-1)*$N$137+5)-1,10)+1,INT((((2-1)*$N$137+5)-1)/10)+1))))))</f>
        <v/>
      </c>
      <c r="I140" s="539">
        <f>IF($D$137="Flat Oval",IF(OR($N$139="",ISTEXT($N$137),ISTEXT($N$138)),"",IF(2&lt;=$N$138,IF(6&gt;$N$137,"",IF(((2-1)*$N$137+6)&gt;80,"",IF(INDEX($P$139:$W$148,MOD(((2-1)*$N$137+6)-1,10)+1,INT((((2-1)*$N$137+6)-1)/10)+1)="","",INDEX($P$139:$W$148,MOD(((2-1)*$N$137+6)-1,10)+1,INT((((2-1)*$N$137+6)-1)/10)+1)))),IF(AND(2=$N$138+1,6&lt;=$O$137),IF(($N$137*$N$138+6)&gt;80,"",IF(INDEX($P$139:$W$148,MOD(($N$137*$N$138+6)-1,10)+1,INT((($N$137*$N$138+6)-1)/10)+1)="","",INDEX($P$139:$W$148,MOD(($N$137*$N$138+6)-1,10)+1,INT((($N$137*$N$138+6)-1)/10)+1))),""))),IF($N$139="","",IF(OR(ISTEXT($N$137),ISTEXT($N$138),ISTEXT($N$139)),"",IF(OR(6&gt;$N$137,2&gt;$N$138,((2-1)*$N$137+6)&gt;$N$139),"",IF(INDEX($P$139:$W$148,MOD(((2-1)*$N$137+6)-1,10)+1,INT((((2-1)*$N$137+6)-1)/10)+1)="","",INDEX($P$139:$W$148,MOD(((2-1)*$N$137+6)-1,10)+1,INT((((2-1)*$N$137+6)-1)/10)+1))))))</f>
        <v/>
      </c>
      <c r="J140" s="539">
        <f>IF($D$137="Flat Oval",IF(OR($N$139="",ISTEXT($N$137),ISTEXT($N$138)),"",IF(2&lt;=$N$138,IF(7&gt;$N$137,"",IF(((2-1)*$N$137+7)&gt;80,"",IF(INDEX($P$139:$W$148,MOD(((2-1)*$N$137+7)-1,10)+1,INT((((2-1)*$N$137+7)-1)/10)+1)="","",INDEX($P$139:$W$148,MOD(((2-1)*$N$137+7)-1,10)+1,INT((((2-1)*$N$137+7)-1)/10)+1)))),IF(AND(2=$N$138+1,7&lt;=$O$137),IF(($N$137*$N$138+7)&gt;80,"",IF(INDEX($P$139:$W$148,MOD(($N$137*$N$138+7)-1,10)+1,INT((($N$137*$N$138+7)-1)/10)+1)="","",INDEX($P$139:$W$148,MOD(($N$137*$N$138+7)-1,10)+1,INT((($N$137*$N$138+7)-1)/10)+1))),""))),IF($N$139="","",IF(OR(ISTEXT($N$137),ISTEXT($N$138),ISTEXT($N$139)),"",IF(OR(7&gt;$N$137,2&gt;$N$138,((2-1)*$N$137+7)&gt;$N$139),"",IF(INDEX($P$139:$W$148,MOD(((2-1)*$N$137+7)-1,10)+1,INT((((2-1)*$N$137+7)-1)/10)+1)="","",INDEX($P$139:$W$148,MOD(((2-1)*$N$137+7)-1,10)+1,INT((((2-1)*$N$137+7)-1)/10)+1))))))</f>
        <v/>
      </c>
      <c r="K140" s="539">
        <f>IF($D$137="Flat Oval",IF(OR($N$139="",ISTEXT($N$137),ISTEXT($N$138)),"",IF(2&lt;=$N$138,IF(8&gt;$N$137,"",IF(((2-1)*$N$137+8)&gt;80,"",IF(INDEX($P$139:$W$148,MOD(((2-1)*$N$137+8)-1,10)+1,INT((((2-1)*$N$137+8)-1)/10)+1)="","",INDEX($P$139:$W$148,MOD(((2-1)*$N$137+8)-1,10)+1,INT((((2-1)*$N$137+8)-1)/10)+1)))),IF(AND(2=$N$138+1,8&lt;=$O$137),IF(($N$137*$N$138+8)&gt;80,"",IF(INDEX($P$139:$W$148,MOD(($N$137*$N$138+8)-1,10)+1,INT((($N$137*$N$138+8)-1)/10)+1)="","",INDEX($P$139:$W$148,MOD(($N$137*$N$138+8)-1,10)+1,INT((($N$137*$N$138+8)-1)/10)+1))),""))),IF($N$139="","",IF(OR(ISTEXT($N$137),ISTEXT($N$138),ISTEXT($N$139)),"",IF(OR(8&gt;$N$137,2&gt;$N$138,((2-1)*$N$137+8)&gt;$N$139),"",IF(INDEX($P$139:$W$148,MOD(((2-1)*$N$137+8)-1,10)+1,INT((((2-1)*$N$137+8)-1)/10)+1)="","",INDEX($P$139:$W$148,MOD(((2-1)*$N$137+8)-1,10)+1,INT((((2-1)*$N$137+8)-1)/10)+1))))))</f>
        <v/>
      </c>
      <c r="L140" s="539">
        <f>IF($D$137="Flat Oval",IF(OR($N$139="",ISTEXT($N$137),ISTEXT($N$138)),"",IF(2&lt;=$N$138,IF(9&gt;$N$137,"",IF(((2-1)*$N$137+9)&gt;80,"",IF(INDEX($P$139:$W$148,MOD(((2-1)*$N$137+9)-1,10)+1,INT((((2-1)*$N$137+9)-1)/10)+1)="","",INDEX($P$139:$W$148,MOD(((2-1)*$N$137+9)-1,10)+1,INT((((2-1)*$N$137+9)-1)/10)+1)))),IF(AND(2=$N$138+1,9&lt;=$O$137),IF(($N$137*$N$138+9)&gt;80,"",IF(INDEX($P$139:$W$148,MOD(($N$137*$N$138+9)-1,10)+1,INT((($N$137*$N$138+9)-1)/10)+1)="","",INDEX($P$139:$W$148,MOD(($N$137*$N$138+9)-1,10)+1,INT((($N$137*$N$138+9)-1)/10)+1))),""))),IF($N$139="","",IF(OR(ISTEXT($N$137),ISTEXT($N$138),ISTEXT($N$139)),"",IF(OR(9&gt;$N$137,2&gt;$N$138,((2-1)*$N$137+9)&gt;$N$139),"",IF(INDEX($P$139:$W$148,MOD(((2-1)*$N$137+9)-1,10)+1,INT((((2-1)*$N$137+9)-1)/10)+1)="","",INDEX($P$139:$W$148,MOD(((2-1)*$N$137+9)-1,10)+1,INT((((2-1)*$N$137+9)-1)/10)+1))))))</f>
        <v/>
      </c>
      <c r="M140" s="539">
        <f>IF($D$137="Flat Oval",IF(OR($N$139="",ISTEXT($N$137),ISTEXT($N$138)),"",IF(2&lt;=$N$138,IF(10&gt;$N$137,"",IF(((2-1)*$N$137+10)&gt;80,"",IF(INDEX($P$139:$W$148,MOD(((2-1)*$N$137+10)-1,10)+1,INT((((2-1)*$N$137+10)-1)/10)+1)="","",INDEX($P$139:$W$148,MOD(((2-1)*$N$137+10)-1,10)+1,INT((((2-1)*$N$137+10)-1)/10)+1)))),IF(AND(2=$N$138+1,10&lt;=$O$137),IF(($N$137*$N$138+10)&gt;80,"",IF(INDEX($P$139:$W$148,MOD(($N$137*$N$138+10)-1,10)+1,INT((($N$137*$N$138+10)-1)/10)+1)="","",INDEX($P$139:$W$148,MOD(($N$137*$N$138+10)-1,10)+1,INT((($N$137*$N$138+10)-1)/10)+1))),""))),IF($N$139="","",IF(OR(ISTEXT($N$137),ISTEXT($N$138),ISTEXT($N$139)),"",IF(OR(10&gt;$N$137,2&gt;$N$138,((2-1)*$N$137+10)&gt;$N$139),"",IF(INDEX($P$139:$W$148,MOD(((2-1)*$N$137+10)-1,10)+1,INT((((2-1)*$N$137+10)-1)/10)+1)="","",INDEX($P$139:$W$148,MOD(((2-1)*$N$137+10)-1,10)+1,INT((((2-1)*$N$137+10)-1)/10)+1))))))</f>
        <v/>
      </c>
      <c r="O140">
        <f>IF(AND($D$137="Flat Oval",NOT(OR($G$137="",$I$137="")),NOT(OR(ISTEXT($G$137),ISTEXT($I$137)))),(($G$137-2*N($K$137))-($I$137-2*N($K$137)))*($I$137-2*N($K$137))/144,"")</f>
        <v/>
      </c>
      <c r="P140" s="540" t="n"/>
      <c r="Q140" s="540" t="n"/>
      <c r="R140" s="540" t="n"/>
      <c r="S140" s="540" t="n"/>
      <c r="T140" s="540" t="n"/>
      <c r="U140" s="540" t="n"/>
      <c r="V140" s="540" t="n"/>
      <c r="W140" s="540" t="n"/>
    </row>
    <row r="141" ht="13.35" customHeight="1" s="162">
      <c r="B141" s="537">
        <f>IF($D$137="Flat Oval",IF(OR($N$138="",ISTEXT($N$138)),"",IF(3&lt;=$N$138,ROUND((3-0.5)*$I$137/$N$138,1),IF(3=$N$138+1,"Ends",""))),IF(OR($D$137="",$G$137=""),"",IF($D$137="Round",IF(3=1,"Axis 1 (0°)",IF(3=2,"Axis 2 (90°)","")),IF(ISTEXT($N$138),"",IF(3&gt;$N$138,"",IF(ISTEXT($I$137),"",ROUND((3-0.5)*$I$137/$N$138,1)))))))</f>
        <v/>
      </c>
      <c r="C141" s="538" t="n"/>
      <c r="D141" s="539">
        <f>IF($D$137="Flat Oval",IF(OR($N$139="",ISTEXT($N$137),ISTEXT($N$138)),"",IF(3&lt;=$N$138,IF(1&gt;$N$137,"",IF(((3-1)*$N$137+1)&gt;80,"",IF(INDEX($P$139:$W$148,MOD(((3-1)*$N$137+1)-1,10)+1,INT((((3-1)*$N$137+1)-1)/10)+1)="","",INDEX($P$139:$W$148,MOD(((3-1)*$N$137+1)-1,10)+1,INT((((3-1)*$N$137+1)-1)/10)+1)))),IF(AND(3=$N$138+1,1&lt;=$O$137),IF(($N$137*$N$138+1)&gt;80,"",IF(INDEX($P$139:$W$148,MOD(($N$137*$N$138+1)-1,10)+1,INT((($N$137*$N$138+1)-1)/10)+1)="","",INDEX($P$139:$W$148,MOD(($N$137*$N$138+1)-1,10)+1,INT((($N$137*$N$138+1)-1)/10)+1))),""))),IF($N$139="","",IF(OR(ISTEXT($N$137),ISTEXT($N$138),ISTEXT($N$139)),"",IF(OR(1&gt;$N$137,3&gt;$N$138,((3-1)*$N$137+1)&gt;$N$139),"",IF(INDEX($P$139:$W$148,MOD(((3-1)*$N$137+1)-1,10)+1,INT((((3-1)*$N$137+1)-1)/10)+1)="","",INDEX($P$139:$W$148,MOD(((3-1)*$N$137+1)-1,10)+1,INT((((3-1)*$N$137+1)-1)/10)+1))))))</f>
        <v/>
      </c>
      <c r="E141" s="539">
        <f>IF($D$137="Flat Oval",IF(OR($N$139="",ISTEXT($N$137),ISTEXT($N$138)),"",IF(3&lt;=$N$138,IF(2&gt;$N$137,"",IF(((3-1)*$N$137+2)&gt;80,"",IF(INDEX($P$139:$W$148,MOD(((3-1)*$N$137+2)-1,10)+1,INT((((3-1)*$N$137+2)-1)/10)+1)="","",INDEX($P$139:$W$148,MOD(((3-1)*$N$137+2)-1,10)+1,INT((((3-1)*$N$137+2)-1)/10)+1)))),IF(AND(3=$N$138+1,2&lt;=$O$137),IF(($N$137*$N$138+2)&gt;80,"",IF(INDEX($P$139:$W$148,MOD(($N$137*$N$138+2)-1,10)+1,INT((($N$137*$N$138+2)-1)/10)+1)="","",INDEX($P$139:$W$148,MOD(($N$137*$N$138+2)-1,10)+1,INT((($N$137*$N$138+2)-1)/10)+1))),""))),IF($N$139="","",IF(OR(ISTEXT($N$137),ISTEXT($N$138),ISTEXT($N$139)),"",IF(OR(2&gt;$N$137,3&gt;$N$138,((3-1)*$N$137+2)&gt;$N$139),"",IF(INDEX($P$139:$W$148,MOD(((3-1)*$N$137+2)-1,10)+1,INT((((3-1)*$N$137+2)-1)/10)+1)="","",INDEX($P$139:$W$148,MOD(((3-1)*$N$137+2)-1,10)+1,INT((((3-1)*$N$137+2)-1)/10)+1))))))</f>
        <v/>
      </c>
      <c r="F141" s="539">
        <f>IF($D$137="Flat Oval",IF(OR($N$139="",ISTEXT($N$137),ISTEXT($N$138)),"",IF(3&lt;=$N$138,IF(3&gt;$N$137,"",IF(((3-1)*$N$137+3)&gt;80,"",IF(INDEX($P$139:$W$148,MOD(((3-1)*$N$137+3)-1,10)+1,INT((((3-1)*$N$137+3)-1)/10)+1)="","",INDEX($P$139:$W$148,MOD(((3-1)*$N$137+3)-1,10)+1,INT((((3-1)*$N$137+3)-1)/10)+1)))),IF(AND(3=$N$138+1,3&lt;=$O$137),IF(($N$137*$N$138+3)&gt;80,"",IF(INDEX($P$139:$W$148,MOD(($N$137*$N$138+3)-1,10)+1,INT((($N$137*$N$138+3)-1)/10)+1)="","",INDEX($P$139:$W$148,MOD(($N$137*$N$138+3)-1,10)+1,INT((($N$137*$N$138+3)-1)/10)+1))),""))),IF($N$139="","",IF(OR(ISTEXT($N$137),ISTEXT($N$138),ISTEXT($N$139)),"",IF(OR(3&gt;$N$137,3&gt;$N$138,((3-1)*$N$137+3)&gt;$N$139),"",IF(INDEX($P$139:$W$148,MOD(((3-1)*$N$137+3)-1,10)+1,INT((((3-1)*$N$137+3)-1)/10)+1)="","",INDEX($P$139:$W$148,MOD(((3-1)*$N$137+3)-1,10)+1,INT((((3-1)*$N$137+3)-1)/10)+1))))))</f>
        <v/>
      </c>
      <c r="G141" s="539">
        <f>IF($D$137="Flat Oval",IF(OR($N$139="",ISTEXT($N$137),ISTEXT($N$138)),"",IF(3&lt;=$N$138,IF(4&gt;$N$137,"",IF(((3-1)*$N$137+4)&gt;80,"",IF(INDEX($P$139:$W$148,MOD(((3-1)*$N$137+4)-1,10)+1,INT((((3-1)*$N$137+4)-1)/10)+1)="","",INDEX($P$139:$W$148,MOD(((3-1)*$N$137+4)-1,10)+1,INT((((3-1)*$N$137+4)-1)/10)+1)))),IF(AND(3=$N$138+1,4&lt;=$O$137),IF(($N$137*$N$138+4)&gt;80,"",IF(INDEX($P$139:$W$148,MOD(($N$137*$N$138+4)-1,10)+1,INT((($N$137*$N$138+4)-1)/10)+1)="","",INDEX($P$139:$W$148,MOD(($N$137*$N$138+4)-1,10)+1,INT((($N$137*$N$138+4)-1)/10)+1))),""))),IF($N$139="","",IF(OR(ISTEXT($N$137),ISTEXT($N$138),ISTEXT($N$139)),"",IF(OR(4&gt;$N$137,3&gt;$N$138,((3-1)*$N$137+4)&gt;$N$139),"",IF(INDEX($P$139:$W$148,MOD(((3-1)*$N$137+4)-1,10)+1,INT((((3-1)*$N$137+4)-1)/10)+1)="","",INDEX($P$139:$W$148,MOD(((3-1)*$N$137+4)-1,10)+1,INT((((3-1)*$N$137+4)-1)/10)+1))))))</f>
        <v/>
      </c>
      <c r="H141" s="539">
        <f>IF($D$137="Flat Oval",IF(OR($N$139="",ISTEXT($N$137),ISTEXT($N$138)),"",IF(3&lt;=$N$138,IF(5&gt;$N$137,"",IF(((3-1)*$N$137+5)&gt;80,"",IF(INDEX($P$139:$W$148,MOD(((3-1)*$N$137+5)-1,10)+1,INT((((3-1)*$N$137+5)-1)/10)+1)="","",INDEX($P$139:$W$148,MOD(((3-1)*$N$137+5)-1,10)+1,INT((((3-1)*$N$137+5)-1)/10)+1)))),IF(AND(3=$N$138+1,5&lt;=$O$137),IF(($N$137*$N$138+5)&gt;80,"",IF(INDEX($P$139:$W$148,MOD(($N$137*$N$138+5)-1,10)+1,INT((($N$137*$N$138+5)-1)/10)+1)="","",INDEX($P$139:$W$148,MOD(($N$137*$N$138+5)-1,10)+1,INT((($N$137*$N$138+5)-1)/10)+1))),""))),IF($N$139="","",IF(OR(ISTEXT($N$137),ISTEXT($N$138),ISTEXT($N$139)),"",IF(OR(5&gt;$N$137,3&gt;$N$138,((3-1)*$N$137+5)&gt;$N$139),"",IF(INDEX($P$139:$W$148,MOD(((3-1)*$N$137+5)-1,10)+1,INT((((3-1)*$N$137+5)-1)/10)+1)="","",INDEX($P$139:$W$148,MOD(((3-1)*$N$137+5)-1,10)+1,INT((((3-1)*$N$137+5)-1)/10)+1))))))</f>
        <v/>
      </c>
      <c r="I141" s="539">
        <f>IF($D$137="Flat Oval",IF(OR($N$139="",ISTEXT($N$137),ISTEXT($N$138)),"",IF(3&lt;=$N$138,IF(6&gt;$N$137,"",IF(((3-1)*$N$137+6)&gt;80,"",IF(INDEX($P$139:$W$148,MOD(((3-1)*$N$137+6)-1,10)+1,INT((((3-1)*$N$137+6)-1)/10)+1)="","",INDEX($P$139:$W$148,MOD(((3-1)*$N$137+6)-1,10)+1,INT((((3-1)*$N$137+6)-1)/10)+1)))),IF(AND(3=$N$138+1,6&lt;=$O$137),IF(($N$137*$N$138+6)&gt;80,"",IF(INDEX($P$139:$W$148,MOD(($N$137*$N$138+6)-1,10)+1,INT((($N$137*$N$138+6)-1)/10)+1)="","",INDEX($P$139:$W$148,MOD(($N$137*$N$138+6)-1,10)+1,INT((($N$137*$N$138+6)-1)/10)+1))),""))),IF($N$139="","",IF(OR(ISTEXT($N$137),ISTEXT($N$138),ISTEXT($N$139)),"",IF(OR(6&gt;$N$137,3&gt;$N$138,((3-1)*$N$137+6)&gt;$N$139),"",IF(INDEX($P$139:$W$148,MOD(((3-1)*$N$137+6)-1,10)+1,INT((((3-1)*$N$137+6)-1)/10)+1)="","",INDEX($P$139:$W$148,MOD(((3-1)*$N$137+6)-1,10)+1,INT((((3-1)*$N$137+6)-1)/10)+1))))))</f>
        <v/>
      </c>
      <c r="J141" s="539">
        <f>IF($D$137="Flat Oval",IF(OR($N$139="",ISTEXT($N$137),ISTEXT($N$138)),"",IF(3&lt;=$N$138,IF(7&gt;$N$137,"",IF(((3-1)*$N$137+7)&gt;80,"",IF(INDEX($P$139:$W$148,MOD(((3-1)*$N$137+7)-1,10)+1,INT((((3-1)*$N$137+7)-1)/10)+1)="","",INDEX($P$139:$W$148,MOD(((3-1)*$N$137+7)-1,10)+1,INT((((3-1)*$N$137+7)-1)/10)+1)))),IF(AND(3=$N$138+1,7&lt;=$O$137),IF(($N$137*$N$138+7)&gt;80,"",IF(INDEX($P$139:$W$148,MOD(($N$137*$N$138+7)-1,10)+1,INT((($N$137*$N$138+7)-1)/10)+1)="","",INDEX($P$139:$W$148,MOD(($N$137*$N$138+7)-1,10)+1,INT((($N$137*$N$138+7)-1)/10)+1))),""))),IF($N$139="","",IF(OR(ISTEXT($N$137),ISTEXT($N$138),ISTEXT($N$139)),"",IF(OR(7&gt;$N$137,3&gt;$N$138,((3-1)*$N$137+7)&gt;$N$139),"",IF(INDEX($P$139:$W$148,MOD(((3-1)*$N$137+7)-1,10)+1,INT((((3-1)*$N$137+7)-1)/10)+1)="","",INDEX($P$139:$W$148,MOD(((3-1)*$N$137+7)-1,10)+1,INT((((3-1)*$N$137+7)-1)/10)+1))))))</f>
        <v/>
      </c>
      <c r="K141" s="539">
        <f>IF($D$137="Flat Oval",IF(OR($N$139="",ISTEXT($N$137),ISTEXT($N$138)),"",IF(3&lt;=$N$138,IF(8&gt;$N$137,"",IF(((3-1)*$N$137+8)&gt;80,"",IF(INDEX($P$139:$W$148,MOD(((3-1)*$N$137+8)-1,10)+1,INT((((3-1)*$N$137+8)-1)/10)+1)="","",INDEX($P$139:$W$148,MOD(((3-1)*$N$137+8)-1,10)+1,INT((((3-1)*$N$137+8)-1)/10)+1)))),IF(AND(3=$N$138+1,8&lt;=$O$137),IF(($N$137*$N$138+8)&gt;80,"",IF(INDEX($P$139:$W$148,MOD(($N$137*$N$138+8)-1,10)+1,INT((($N$137*$N$138+8)-1)/10)+1)="","",INDEX($P$139:$W$148,MOD(($N$137*$N$138+8)-1,10)+1,INT((($N$137*$N$138+8)-1)/10)+1))),""))),IF($N$139="","",IF(OR(ISTEXT($N$137),ISTEXT($N$138),ISTEXT($N$139)),"",IF(OR(8&gt;$N$137,3&gt;$N$138,((3-1)*$N$137+8)&gt;$N$139),"",IF(INDEX($P$139:$W$148,MOD(((3-1)*$N$137+8)-1,10)+1,INT((((3-1)*$N$137+8)-1)/10)+1)="","",INDEX($P$139:$W$148,MOD(((3-1)*$N$137+8)-1,10)+1,INT((((3-1)*$N$137+8)-1)/10)+1))))))</f>
        <v/>
      </c>
      <c r="L141" s="539">
        <f>IF($D$137="Flat Oval",IF(OR($N$139="",ISTEXT($N$137),ISTEXT($N$138)),"",IF(3&lt;=$N$138,IF(9&gt;$N$137,"",IF(((3-1)*$N$137+9)&gt;80,"",IF(INDEX($P$139:$W$148,MOD(((3-1)*$N$137+9)-1,10)+1,INT((((3-1)*$N$137+9)-1)/10)+1)="","",INDEX($P$139:$W$148,MOD(((3-1)*$N$137+9)-1,10)+1,INT((((3-1)*$N$137+9)-1)/10)+1)))),IF(AND(3=$N$138+1,9&lt;=$O$137),IF(($N$137*$N$138+9)&gt;80,"",IF(INDEX($P$139:$W$148,MOD(($N$137*$N$138+9)-1,10)+1,INT((($N$137*$N$138+9)-1)/10)+1)="","",INDEX($P$139:$W$148,MOD(($N$137*$N$138+9)-1,10)+1,INT((($N$137*$N$138+9)-1)/10)+1))),""))),IF($N$139="","",IF(OR(ISTEXT($N$137),ISTEXT($N$138),ISTEXT($N$139)),"",IF(OR(9&gt;$N$137,3&gt;$N$138,((3-1)*$N$137+9)&gt;$N$139),"",IF(INDEX($P$139:$W$148,MOD(((3-1)*$N$137+9)-1,10)+1,INT((((3-1)*$N$137+9)-1)/10)+1)="","",INDEX($P$139:$W$148,MOD(((3-1)*$N$137+9)-1,10)+1,INT((((3-1)*$N$137+9)-1)/10)+1))))))</f>
        <v/>
      </c>
      <c r="M141" s="539">
        <f>IF($D$137="Flat Oval",IF(OR($N$139="",ISTEXT($N$137),ISTEXT($N$138)),"",IF(3&lt;=$N$138,IF(10&gt;$N$137,"",IF(((3-1)*$N$137+10)&gt;80,"",IF(INDEX($P$139:$W$148,MOD(((3-1)*$N$137+10)-1,10)+1,INT((((3-1)*$N$137+10)-1)/10)+1)="","",INDEX($P$139:$W$148,MOD(((3-1)*$N$137+10)-1,10)+1,INT((((3-1)*$N$137+10)-1)/10)+1)))),IF(AND(3=$N$138+1,10&lt;=$O$137),IF(($N$137*$N$138+10)&gt;80,"",IF(INDEX($P$139:$W$148,MOD(($N$137*$N$138+10)-1,10)+1,INT((($N$137*$N$138+10)-1)/10)+1)="","",INDEX($P$139:$W$148,MOD(($N$137*$N$138+10)-1,10)+1,INT((($N$137*$N$138+10)-1)/10)+1))),""))),IF($N$139="","",IF(OR(ISTEXT($N$137),ISTEXT($N$138),ISTEXT($N$139)),"",IF(OR(10&gt;$N$137,3&gt;$N$138,((3-1)*$N$137+10)&gt;$N$139),"",IF(INDEX($P$139:$W$148,MOD(((3-1)*$N$137+10)-1,10)+1,INT((((3-1)*$N$137+10)-1)/10)+1)="","",INDEX($P$139:$W$148,MOD(((3-1)*$N$137+10)-1,10)+1,INT((((3-1)*$N$137+10)-1)/10)+1))))))</f>
        <v/>
      </c>
      <c r="O141">
        <f>IF(AND($D$137="Flat Oval",NOT(OR($G$137="",$I$137="")),NOT(OR(ISTEXT($G$137),ISTEXT($I$137)))),PI()*(($I$137-2*N($K$137))/2)^2/144,"")</f>
        <v/>
      </c>
      <c r="P141" s="540" t="n"/>
      <c r="Q141" s="540" t="n"/>
      <c r="R141" s="540" t="n"/>
      <c r="S141" s="540" t="n"/>
      <c r="T141" s="540" t="n"/>
      <c r="U141" s="540" t="n"/>
      <c r="V141" s="540" t="n"/>
      <c r="W141" s="540" t="n"/>
    </row>
    <row r="142" ht="13.35" customHeight="1" s="162">
      <c r="B142" s="537">
        <f>IF($D$137="Flat Oval",IF(OR($N$138="",ISTEXT($N$138)),"",IF(4&lt;=$N$138,ROUND((4-0.5)*$I$137/$N$138,1),IF(4=$N$138+1,"Ends",""))),IF(OR($D$137="",$G$137=""),"",IF($D$137="Round",IF(4=1,"Axis 1 (0°)",IF(4=2,"Axis 2 (90°)","")),IF(ISTEXT($N$138),"",IF(4&gt;$N$138,"",IF(ISTEXT($I$137),"",ROUND((4-0.5)*$I$137/$N$138,1)))))))</f>
        <v/>
      </c>
      <c r="C142" s="538" t="n"/>
      <c r="D142" s="539">
        <f>IF($D$137="Flat Oval",IF(OR($N$139="",ISTEXT($N$137),ISTEXT($N$138)),"",IF(4&lt;=$N$138,IF(1&gt;$N$137,"",IF(((4-1)*$N$137+1)&gt;80,"",IF(INDEX($P$139:$W$148,MOD(((4-1)*$N$137+1)-1,10)+1,INT((((4-1)*$N$137+1)-1)/10)+1)="","",INDEX($P$139:$W$148,MOD(((4-1)*$N$137+1)-1,10)+1,INT((((4-1)*$N$137+1)-1)/10)+1)))),IF(AND(4=$N$138+1,1&lt;=$O$137),IF(($N$137*$N$138+1)&gt;80,"",IF(INDEX($P$139:$W$148,MOD(($N$137*$N$138+1)-1,10)+1,INT((($N$137*$N$138+1)-1)/10)+1)="","",INDEX($P$139:$W$148,MOD(($N$137*$N$138+1)-1,10)+1,INT((($N$137*$N$138+1)-1)/10)+1))),""))),IF($N$139="","",IF(OR(ISTEXT($N$137),ISTEXT($N$138),ISTEXT($N$139)),"",IF(OR(1&gt;$N$137,4&gt;$N$138,((4-1)*$N$137+1)&gt;$N$139),"",IF(INDEX($P$139:$W$148,MOD(((4-1)*$N$137+1)-1,10)+1,INT((((4-1)*$N$137+1)-1)/10)+1)="","",INDEX($P$139:$W$148,MOD(((4-1)*$N$137+1)-1,10)+1,INT((((4-1)*$N$137+1)-1)/10)+1))))))</f>
        <v/>
      </c>
      <c r="E142" s="539">
        <f>IF($D$137="Flat Oval",IF(OR($N$139="",ISTEXT($N$137),ISTEXT($N$138)),"",IF(4&lt;=$N$138,IF(2&gt;$N$137,"",IF(((4-1)*$N$137+2)&gt;80,"",IF(INDEX($P$139:$W$148,MOD(((4-1)*$N$137+2)-1,10)+1,INT((((4-1)*$N$137+2)-1)/10)+1)="","",INDEX($P$139:$W$148,MOD(((4-1)*$N$137+2)-1,10)+1,INT((((4-1)*$N$137+2)-1)/10)+1)))),IF(AND(4=$N$138+1,2&lt;=$O$137),IF(($N$137*$N$138+2)&gt;80,"",IF(INDEX($P$139:$W$148,MOD(($N$137*$N$138+2)-1,10)+1,INT((($N$137*$N$138+2)-1)/10)+1)="","",INDEX($P$139:$W$148,MOD(($N$137*$N$138+2)-1,10)+1,INT((($N$137*$N$138+2)-1)/10)+1))),""))),IF($N$139="","",IF(OR(ISTEXT($N$137),ISTEXT($N$138),ISTEXT($N$139)),"",IF(OR(2&gt;$N$137,4&gt;$N$138,((4-1)*$N$137+2)&gt;$N$139),"",IF(INDEX($P$139:$W$148,MOD(((4-1)*$N$137+2)-1,10)+1,INT((((4-1)*$N$137+2)-1)/10)+1)="","",INDEX($P$139:$W$148,MOD(((4-1)*$N$137+2)-1,10)+1,INT((((4-1)*$N$137+2)-1)/10)+1))))))</f>
        <v/>
      </c>
      <c r="F142" s="539">
        <f>IF($D$137="Flat Oval",IF(OR($N$139="",ISTEXT($N$137),ISTEXT($N$138)),"",IF(4&lt;=$N$138,IF(3&gt;$N$137,"",IF(((4-1)*$N$137+3)&gt;80,"",IF(INDEX($P$139:$W$148,MOD(((4-1)*$N$137+3)-1,10)+1,INT((((4-1)*$N$137+3)-1)/10)+1)="","",INDEX($P$139:$W$148,MOD(((4-1)*$N$137+3)-1,10)+1,INT((((4-1)*$N$137+3)-1)/10)+1)))),IF(AND(4=$N$138+1,3&lt;=$O$137),IF(($N$137*$N$138+3)&gt;80,"",IF(INDEX($P$139:$W$148,MOD(($N$137*$N$138+3)-1,10)+1,INT((($N$137*$N$138+3)-1)/10)+1)="","",INDEX($P$139:$W$148,MOD(($N$137*$N$138+3)-1,10)+1,INT((($N$137*$N$138+3)-1)/10)+1))),""))),IF($N$139="","",IF(OR(ISTEXT($N$137),ISTEXT($N$138),ISTEXT($N$139)),"",IF(OR(3&gt;$N$137,4&gt;$N$138,((4-1)*$N$137+3)&gt;$N$139),"",IF(INDEX($P$139:$W$148,MOD(((4-1)*$N$137+3)-1,10)+1,INT((((4-1)*$N$137+3)-1)/10)+1)="","",INDEX($P$139:$W$148,MOD(((4-1)*$N$137+3)-1,10)+1,INT((((4-1)*$N$137+3)-1)/10)+1))))))</f>
        <v/>
      </c>
      <c r="G142" s="539">
        <f>IF($D$137="Flat Oval",IF(OR($N$139="",ISTEXT($N$137),ISTEXT($N$138)),"",IF(4&lt;=$N$138,IF(4&gt;$N$137,"",IF(((4-1)*$N$137+4)&gt;80,"",IF(INDEX($P$139:$W$148,MOD(((4-1)*$N$137+4)-1,10)+1,INT((((4-1)*$N$137+4)-1)/10)+1)="","",INDEX($P$139:$W$148,MOD(((4-1)*$N$137+4)-1,10)+1,INT((((4-1)*$N$137+4)-1)/10)+1)))),IF(AND(4=$N$138+1,4&lt;=$O$137),IF(($N$137*$N$138+4)&gt;80,"",IF(INDEX($P$139:$W$148,MOD(($N$137*$N$138+4)-1,10)+1,INT((($N$137*$N$138+4)-1)/10)+1)="","",INDEX($P$139:$W$148,MOD(($N$137*$N$138+4)-1,10)+1,INT((($N$137*$N$138+4)-1)/10)+1))),""))),IF($N$139="","",IF(OR(ISTEXT($N$137),ISTEXT($N$138),ISTEXT($N$139)),"",IF(OR(4&gt;$N$137,4&gt;$N$138,((4-1)*$N$137+4)&gt;$N$139),"",IF(INDEX($P$139:$W$148,MOD(((4-1)*$N$137+4)-1,10)+1,INT((((4-1)*$N$137+4)-1)/10)+1)="","",INDEX($P$139:$W$148,MOD(((4-1)*$N$137+4)-1,10)+1,INT((((4-1)*$N$137+4)-1)/10)+1))))))</f>
        <v/>
      </c>
      <c r="H142" s="539">
        <f>IF($D$137="Flat Oval",IF(OR($N$139="",ISTEXT($N$137),ISTEXT($N$138)),"",IF(4&lt;=$N$138,IF(5&gt;$N$137,"",IF(((4-1)*$N$137+5)&gt;80,"",IF(INDEX($P$139:$W$148,MOD(((4-1)*$N$137+5)-1,10)+1,INT((((4-1)*$N$137+5)-1)/10)+1)="","",INDEX($P$139:$W$148,MOD(((4-1)*$N$137+5)-1,10)+1,INT((((4-1)*$N$137+5)-1)/10)+1)))),IF(AND(4=$N$138+1,5&lt;=$O$137),IF(($N$137*$N$138+5)&gt;80,"",IF(INDEX($P$139:$W$148,MOD(($N$137*$N$138+5)-1,10)+1,INT((($N$137*$N$138+5)-1)/10)+1)="","",INDEX($P$139:$W$148,MOD(($N$137*$N$138+5)-1,10)+1,INT((($N$137*$N$138+5)-1)/10)+1))),""))),IF($N$139="","",IF(OR(ISTEXT($N$137),ISTEXT($N$138),ISTEXT($N$139)),"",IF(OR(5&gt;$N$137,4&gt;$N$138,((4-1)*$N$137+5)&gt;$N$139),"",IF(INDEX($P$139:$W$148,MOD(((4-1)*$N$137+5)-1,10)+1,INT((((4-1)*$N$137+5)-1)/10)+1)="","",INDEX($P$139:$W$148,MOD(((4-1)*$N$137+5)-1,10)+1,INT((((4-1)*$N$137+5)-1)/10)+1))))))</f>
        <v/>
      </c>
      <c r="I142" s="539">
        <f>IF($D$137="Flat Oval",IF(OR($N$139="",ISTEXT($N$137),ISTEXT($N$138)),"",IF(4&lt;=$N$138,IF(6&gt;$N$137,"",IF(((4-1)*$N$137+6)&gt;80,"",IF(INDEX($P$139:$W$148,MOD(((4-1)*$N$137+6)-1,10)+1,INT((((4-1)*$N$137+6)-1)/10)+1)="","",INDEX($P$139:$W$148,MOD(((4-1)*$N$137+6)-1,10)+1,INT((((4-1)*$N$137+6)-1)/10)+1)))),IF(AND(4=$N$138+1,6&lt;=$O$137),IF(($N$137*$N$138+6)&gt;80,"",IF(INDEX($P$139:$W$148,MOD(($N$137*$N$138+6)-1,10)+1,INT((($N$137*$N$138+6)-1)/10)+1)="","",INDEX($P$139:$W$148,MOD(($N$137*$N$138+6)-1,10)+1,INT((($N$137*$N$138+6)-1)/10)+1))),""))),IF($N$139="","",IF(OR(ISTEXT($N$137),ISTEXT($N$138),ISTEXT($N$139)),"",IF(OR(6&gt;$N$137,4&gt;$N$138,((4-1)*$N$137+6)&gt;$N$139),"",IF(INDEX($P$139:$W$148,MOD(((4-1)*$N$137+6)-1,10)+1,INT((((4-1)*$N$137+6)-1)/10)+1)="","",INDEX($P$139:$W$148,MOD(((4-1)*$N$137+6)-1,10)+1,INT((((4-1)*$N$137+6)-1)/10)+1))))))</f>
        <v/>
      </c>
      <c r="J142" s="539">
        <f>IF($D$137="Flat Oval",IF(OR($N$139="",ISTEXT($N$137),ISTEXT($N$138)),"",IF(4&lt;=$N$138,IF(7&gt;$N$137,"",IF(((4-1)*$N$137+7)&gt;80,"",IF(INDEX($P$139:$W$148,MOD(((4-1)*$N$137+7)-1,10)+1,INT((((4-1)*$N$137+7)-1)/10)+1)="","",INDEX($P$139:$W$148,MOD(((4-1)*$N$137+7)-1,10)+1,INT((((4-1)*$N$137+7)-1)/10)+1)))),IF(AND(4=$N$138+1,7&lt;=$O$137),IF(($N$137*$N$138+7)&gt;80,"",IF(INDEX($P$139:$W$148,MOD(($N$137*$N$138+7)-1,10)+1,INT((($N$137*$N$138+7)-1)/10)+1)="","",INDEX($P$139:$W$148,MOD(($N$137*$N$138+7)-1,10)+1,INT((($N$137*$N$138+7)-1)/10)+1))),""))),IF($N$139="","",IF(OR(ISTEXT($N$137),ISTEXT($N$138),ISTEXT($N$139)),"",IF(OR(7&gt;$N$137,4&gt;$N$138,((4-1)*$N$137+7)&gt;$N$139),"",IF(INDEX($P$139:$W$148,MOD(((4-1)*$N$137+7)-1,10)+1,INT((((4-1)*$N$137+7)-1)/10)+1)="","",INDEX($P$139:$W$148,MOD(((4-1)*$N$137+7)-1,10)+1,INT((((4-1)*$N$137+7)-1)/10)+1))))))</f>
        <v/>
      </c>
      <c r="K142" s="539">
        <f>IF($D$137="Flat Oval",IF(OR($N$139="",ISTEXT($N$137),ISTEXT($N$138)),"",IF(4&lt;=$N$138,IF(8&gt;$N$137,"",IF(((4-1)*$N$137+8)&gt;80,"",IF(INDEX($P$139:$W$148,MOD(((4-1)*$N$137+8)-1,10)+1,INT((((4-1)*$N$137+8)-1)/10)+1)="","",INDEX($P$139:$W$148,MOD(((4-1)*$N$137+8)-1,10)+1,INT((((4-1)*$N$137+8)-1)/10)+1)))),IF(AND(4=$N$138+1,8&lt;=$O$137),IF(($N$137*$N$138+8)&gt;80,"",IF(INDEX($P$139:$W$148,MOD(($N$137*$N$138+8)-1,10)+1,INT((($N$137*$N$138+8)-1)/10)+1)="","",INDEX($P$139:$W$148,MOD(($N$137*$N$138+8)-1,10)+1,INT((($N$137*$N$138+8)-1)/10)+1))),""))),IF($N$139="","",IF(OR(ISTEXT($N$137),ISTEXT($N$138),ISTEXT($N$139)),"",IF(OR(8&gt;$N$137,4&gt;$N$138,((4-1)*$N$137+8)&gt;$N$139),"",IF(INDEX($P$139:$W$148,MOD(((4-1)*$N$137+8)-1,10)+1,INT((((4-1)*$N$137+8)-1)/10)+1)="","",INDEX($P$139:$W$148,MOD(((4-1)*$N$137+8)-1,10)+1,INT((((4-1)*$N$137+8)-1)/10)+1))))))</f>
        <v/>
      </c>
      <c r="L142" s="539">
        <f>IF($D$137="Flat Oval",IF(OR($N$139="",ISTEXT($N$137),ISTEXT($N$138)),"",IF(4&lt;=$N$138,IF(9&gt;$N$137,"",IF(((4-1)*$N$137+9)&gt;80,"",IF(INDEX($P$139:$W$148,MOD(((4-1)*$N$137+9)-1,10)+1,INT((((4-1)*$N$137+9)-1)/10)+1)="","",INDEX($P$139:$W$148,MOD(((4-1)*$N$137+9)-1,10)+1,INT((((4-1)*$N$137+9)-1)/10)+1)))),IF(AND(4=$N$138+1,9&lt;=$O$137),IF(($N$137*$N$138+9)&gt;80,"",IF(INDEX($P$139:$W$148,MOD(($N$137*$N$138+9)-1,10)+1,INT((($N$137*$N$138+9)-1)/10)+1)="","",INDEX($P$139:$W$148,MOD(($N$137*$N$138+9)-1,10)+1,INT((($N$137*$N$138+9)-1)/10)+1))),""))),IF($N$139="","",IF(OR(ISTEXT($N$137),ISTEXT($N$138),ISTEXT($N$139)),"",IF(OR(9&gt;$N$137,4&gt;$N$138,((4-1)*$N$137+9)&gt;$N$139),"",IF(INDEX($P$139:$W$148,MOD(((4-1)*$N$137+9)-1,10)+1,INT((((4-1)*$N$137+9)-1)/10)+1)="","",INDEX($P$139:$W$148,MOD(((4-1)*$N$137+9)-1,10)+1,INT((((4-1)*$N$137+9)-1)/10)+1))))))</f>
        <v/>
      </c>
      <c r="M142" s="539">
        <f>IF($D$137="Flat Oval",IF(OR($N$139="",ISTEXT($N$137),ISTEXT($N$138)),"",IF(4&lt;=$N$138,IF(10&gt;$N$137,"",IF(((4-1)*$N$137+10)&gt;80,"",IF(INDEX($P$139:$W$148,MOD(((4-1)*$N$137+10)-1,10)+1,INT((((4-1)*$N$137+10)-1)/10)+1)="","",INDEX($P$139:$W$148,MOD(((4-1)*$N$137+10)-1,10)+1,INT((((4-1)*$N$137+10)-1)/10)+1)))),IF(AND(4=$N$138+1,10&lt;=$O$137),IF(($N$137*$N$138+10)&gt;80,"",IF(INDEX($P$139:$W$148,MOD(($N$137*$N$138+10)-1,10)+1,INT((($N$137*$N$138+10)-1)/10)+1)="","",INDEX($P$139:$W$148,MOD(($N$137*$N$138+10)-1,10)+1,INT((($N$137*$N$138+10)-1)/10)+1))),""))),IF($N$139="","",IF(OR(ISTEXT($N$137),ISTEXT($N$138),ISTEXT($N$139)),"",IF(OR(10&gt;$N$137,4&gt;$N$138,((4-1)*$N$137+10)&gt;$N$139),"",IF(INDEX($P$139:$W$148,MOD(((4-1)*$N$137+10)-1,10)+1,INT((((4-1)*$N$137+10)-1)/10)+1)="","",INDEX($P$139:$W$148,MOD(((4-1)*$N$137+10)-1,10)+1,INT((((4-1)*$N$137+10)-1)/10)+1))))))</f>
        <v/>
      </c>
      <c r="P142" s="540" t="n"/>
      <c r="Q142" s="540" t="n"/>
      <c r="R142" s="540" t="n"/>
      <c r="S142" s="540" t="n"/>
      <c r="T142" s="540" t="n"/>
      <c r="U142" s="540" t="n"/>
      <c r="V142" s="540" t="n"/>
      <c r="W142" s="540" t="n"/>
    </row>
    <row r="143" ht="13.35" customHeight="1" s="162">
      <c r="B143" s="537">
        <f>IF($D$137="Flat Oval",IF(OR($N$138="",ISTEXT($N$138)),"",IF(5&lt;=$N$138,ROUND((5-0.5)*$I$137/$N$138,1),IF(5=$N$138+1,"Ends",""))),IF(OR($D$137="",$G$137=""),"",IF($D$137="Round",IF(5=1,"Axis 1 (0°)",IF(5=2,"Axis 2 (90°)","")),IF(ISTEXT($N$138),"",IF(5&gt;$N$138,"",IF(ISTEXT($I$137),"",ROUND((5-0.5)*$I$137/$N$138,1)))))))</f>
        <v/>
      </c>
      <c r="C143" s="538" t="n"/>
      <c r="D143" s="539">
        <f>IF($D$137="Flat Oval",IF(OR($N$139="",ISTEXT($N$137),ISTEXT($N$138)),"",IF(5&lt;=$N$138,IF(1&gt;$N$137,"",IF(((5-1)*$N$137+1)&gt;80,"",IF(INDEX($P$139:$W$148,MOD(((5-1)*$N$137+1)-1,10)+1,INT((((5-1)*$N$137+1)-1)/10)+1)="","",INDEX($P$139:$W$148,MOD(((5-1)*$N$137+1)-1,10)+1,INT((((5-1)*$N$137+1)-1)/10)+1)))),IF(AND(5=$N$138+1,1&lt;=$O$137),IF(($N$137*$N$138+1)&gt;80,"",IF(INDEX($P$139:$W$148,MOD(($N$137*$N$138+1)-1,10)+1,INT((($N$137*$N$138+1)-1)/10)+1)="","",INDEX($P$139:$W$148,MOD(($N$137*$N$138+1)-1,10)+1,INT((($N$137*$N$138+1)-1)/10)+1))),""))),IF($N$139="","",IF(OR(ISTEXT($N$137),ISTEXT($N$138),ISTEXT($N$139)),"",IF(OR(1&gt;$N$137,5&gt;$N$138,((5-1)*$N$137+1)&gt;$N$139),"",IF(INDEX($P$139:$W$148,MOD(((5-1)*$N$137+1)-1,10)+1,INT((((5-1)*$N$137+1)-1)/10)+1)="","",INDEX($P$139:$W$148,MOD(((5-1)*$N$137+1)-1,10)+1,INT((((5-1)*$N$137+1)-1)/10)+1))))))</f>
        <v/>
      </c>
      <c r="E143" s="539">
        <f>IF($D$137="Flat Oval",IF(OR($N$139="",ISTEXT($N$137),ISTEXT($N$138)),"",IF(5&lt;=$N$138,IF(2&gt;$N$137,"",IF(((5-1)*$N$137+2)&gt;80,"",IF(INDEX($P$139:$W$148,MOD(((5-1)*$N$137+2)-1,10)+1,INT((((5-1)*$N$137+2)-1)/10)+1)="","",INDEX($P$139:$W$148,MOD(((5-1)*$N$137+2)-1,10)+1,INT((((5-1)*$N$137+2)-1)/10)+1)))),IF(AND(5=$N$138+1,2&lt;=$O$137),IF(($N$137*$N$138+2)&gt;80,"",IF(INDEX($P$139:$W$148,MOD(($N$137*$N$138+2)-1,10)+1,INT((($N$137*$N$138+2)-1)/10)+1)="","",INDEX($P$139:$W$148,MOD(($N$137*$N$138+2)-1,10)+1,INT((($N$137*$N$138+2)-1)/10)+1))),""))),IF($N$139="","",IF(OR(ISTEXT($N$137),ISTEXT($N$138),ISTEXT($N$139)),"",IF(OR(2&gt;$N$137,5&gt;$N$138,((5-1)*$N$137+2)&gt;$N$139),"",IF(INDEX($P$139:$W$148,MOD(((5-1)*$N$137+2)-1,10)+1,INT((((5-1)*$N$137+2)-1)/10)+1)="","",INDEX($P$139:$W$148,MOD(((5-1)*$N$137+2)-1,10)+1,INT((((5-1)*$N$137+2)-1)/10)+1))))))</f>
        <v/>
      </c>
      <c r="F143" s="539">
        <f>IF($D$137="Flat Oval",IF(OR($N$139="",ISTEXT($N$137),ISTEXT($N$138)),"",IF(5&lt;=$N$138,IF(3&gt;$N$137,"",IF(((5-1)*$N$137+3)&gt;80,"",IF(INDEX($P$139:$W$148,MOD(((5-1)*$N$137+3)-1,10)+1,INT((((5-1)*$N$137+3)-1)/10)+1)="","",INDEX($P$139:$W$148,MOD(((5-1)*$N$137+3)-1,10)+1,INT((((5-1)*$N$137+3)-1)/10)+1)))),IF(AND(5=$N$138+1,3&lt;=$O$137),IF(($N$137*$N$138+3)&gt;80,"",IF(INDEX($P$139:$W$148,MOD(($N$137*$N$138+3)-1,10)+1,INT((($N$137*$N$138+3)-1)/10)+1)="","",INDEX($P$139:$W$148,MOD(($N$137*$N$138+3)-1,10)+1,INT((($N$137*$N$138+3)-1)/10)+1))),""))),IF($N$139="","",IF(OR(ISTEXT($N$137),ISTEXT($N$138),ISTEXT($N$139)),"",IF(OR(3&gt;$N$137,5&gt;$N$138,((5-1)*$N$137+3)&gt;$N$139),"",IF(INDEX($P$139:$W$148,MOD(((5-1)*$N$137+3)-1,10)+1,INT((((5-1)*$N$137+3)-1)/10)+1)="","",INDEX($P$139:$W$148,MOD(((5-1)*$N$137+3)-1,10)+1,INT((((5-1)*$N$137+3)-1)/10)+1))))))</f>
        <v/>
      </c>
      <c r="G143" s="539">
        <f>IF($D$137="Flat Oval",IF(OR($N$139="",ISTEXT($N$137),ISTEXT($N$138)),"",IF(5&lt;=$N$138,IF(4&gt;$N$137,"",IF(((5-1)*$N$137+4)&gt;80,"",IF(INDEX($P$139:$W$148,MOD(((5-1)*$N$137+4)-1,10)+1,INT((((5-1)*$N$137+4)-1)/10)+1)="","",INDEX($P$139:$W$148,MOD(((5-1)*$N$137+4)-1,10)+1,INT((((5-1)*$N$137+4)-1)/10)+1)))),IF(AND(5=$N$138+1,4&lt;=$O$137),IF(($N$137*$N$138+4)&gt;80,"",IF(INDEX($P$139:$W$148,MOD(($N$137*$N$138+4)-1,10)+1,INT((($N$137*$N$138+4)-1)/10)+1)="","",INDEX($P$139:$W$148,MOD(($N$137*$N$138+4)-1,10)+1,INT((($N$137*$N$138+4)-1)/10)+1))),""))),IF($N$139="","",IF(OR(ISTEXT($N$137),ISTEXT($N$138),ISTEXT($N$139)),"",IF(OR(4&gt;$N$137,5&gt;$N$138,((5-1)*$N$137+4)&gt;$N$139),"",IF(INDEX($P$139:$W$148,MOD(((5-1)*$N$137+4)-1,10)+1,INT((((5-1)*$N$137+4)-1)/10)+1)="","",INDEX($P$139:$W$148,MOD(((5-1)*$N$137+4)-1,10)+1,INT((((5-1)*$N$137+4)-1)/10)+1))))))</f>
        <v/>
      </c>
      <c r="H143" s="539">
        <f>IF($D$137="Flat Oval",IF(OR($N$139="",ISTEXT($N$137),ISTEXT($N$138)),"",IF(5&lt;=$N$138,IF(5&gt;$N$137,"",IF(((5-1)*$N$137+5)&gt;80,"",IF(INDEX($P$139:$W$148,MOD(((5-1)*$N$137+5)-1,10)+1,INT((((5-1)*$N$137+5)-1)/10)+1)="","",INDEX($P$139:$W$148,MOD(((5-1)*$N$137+5)-1,10)+1,INT((((5-1)*$N$137+5)-1)/10)+1)))),IF(AND(5=$N$138+1,5&lt;=$O$137),IF(($N$137*$N$138+5)&gt;80,"",IF(INDEX($P$139:$W$148,MOD(($N$137*$N$138+5)-1,10)+1,INT((($N$137*$N$138+5)-1)/10)+1)="","",INDEX($P$139:$W$148,MOD(($N$137*$N$138+5)-1,10)+1,INT((($N$137*$N$138+5)-1)/10)+1))),""))),IF($N$139="","",IF(OR(ISTEXT($N$137),ISTEXT($N$138),ISTEXT($N$139)),"",IF(OR(5&gt;$N$137,5&gt;$N$138,((5-1)*$N$137+5)&gt;$N$139),"",IF(INDEX($P$139:$W$148,MOD(((5-1)*$N$137+5)-1,10)+1,INT((((5-1)*$N$137+5)-1)/10)+1)="","",INDEX($P$139:$W$148,MOD(((5-1)*$N$137+5)-1,10)+1,INT((((5-1)*$N$137+5)-1)/10)+1))))))</f>
        <v/>
      </c>
      <c r="I143" s="539">
        <f>IF($D$137="Flat Oval",IF(OR($N$139="",ISTEXT($N$137),ISTEXT($N$138)),"",IF(5&lt;=$N$138,IF(6&gt;$N$137,"",IF(((5-1)*$N$137+6)&gt;80,"",IF(INDEX($P$139:$W$148,MOD(((5-1)*$N$137+6)-1,10)+1,INT((((5-1)*$N$137+6)-1)/10)+1)="","",INDEX($P$139:$W$148,MOD(((5-1)*$N$137+6)-1,10)+1,INT((((5-1)*$N$137+6)-1)/10)+1)))),IF(AND(5=$N$138+1,6&lt;=$O$137),IF(($N$137*$N$138+6)&gt;80,"",IF(INDEX($P$139:$W$148,MOD(($N$137*$N$138+6)-1,10)+1,INT((($N$137*$N$138+6)-1)/10)+1)="","",INDEX($P$139:$W$148,MOD(($N$137*$N$138+6)-1,10)+1,INT((($N$137*$N$138+6)-1)/10)+1))),""))),IF($N$139="","",IF(OR(ISTEXT($N$137),ISTEXT($N$138),ISTEXT($N$139)),"",IF(OR(6&gt;$N$137,5&gt;$N$138,((5-1)*$N$137+6)&gt;$N$139),"",IF(INDEX($P$139:$W$148,MOD(((5-1)*$N$137+6)-1,10)+1,INT((((5-1)*$N$137+6)-1)/10)+1)="","",INDEX($P$139:$W$148,MOD(((5-1)*$N$137+6)-1,10)+1,INT((((5-1)*$N$137+6)-1)/10)+1))))))</f>
        <v/>
      </c>
      <c r="J143" s="539">
        <f>IF($D$137="Flat Oval",IF(OR($N$139="",ISTEXT($N$137),ISTEXT($N$138)),"",IF(5&lt;=$N$138,IF(7&gt;$N$137,"",IF(((5-1)*$N$137+7)&gt;80,"",IF(INDEX($P$139:$W$148,MOD(((5-1)*$N$137+7)-1,10)+1,INT((((5-1)*$N$137+7)-1)/10)+1)="","",INDEX($P$139:$W$148,MOD(((5-1)*$N$137+7)-1,10)+1,INT((((5-1)*$N$137+7)-1)/10)+1)))),IF(AND(5=$N$138+1,7&lt;=$O$137),IF(($N$137*$N$138+7)&gt;80,"",IF(INDEX($P$139:$W$148,MOD(($N$137*$N$138+7)-1,10)+1,INT((($N$137*$N$138+7)-1)/10)+1)="","",INDEX($P$139:$W$148,MOD(($N$137*$N$138+7)-1,10)+1,INT((($N$137*$N$138+7)-1)/10)+1))),""))),IF($N$139="","",IF(OR(ISTEXT($N$137),ISTEXT($N$138),ISTEXT($N$139)),"",IF(OR(7&gt;$N$137,5&gt;$N$138,((5-1)*$N$137+7)&gt;$N$139),"",IF(INDEX($P$139:$W$148,MOD(((5-1)*$N$137+7)-1,10)+1,INT((((5-1)*$N$137+7)-1)/10)+1)="","",INDEX($P$139:$W$148,MOD(((5-1)*$N$137+7)-1,10)+1,INT((((5-1)*$N$137+7)-1)/10)+1))))))</f>
        <v/>
      </c>
      <c r="K143" s="539">
        <f>IF($D$137="Flat Oval",IF(OR($N$139="",ISTEXT($N$137),ISTEXT($N$138)),"",IF(5&lt;=$N$138,IF(8&gt;$N$137,"",IF(((5-1)*$N$137+8)&gt;80,"",IF(INDEX($P$139:$W$148,MOD(((5-1)*$N$137+8)-1,10)+1,INT((((5-1)*$N$137+8)-1)/10)+1)="","",INDEX($P$139:$W$148,MOD(((5-1)*$N$137+8)-1,10)+1,INT((((5-1)*$N$137+8)-1)/10)+1)))),IF(AND(5=$N$138+1,8&lt;=$O$137),IF(($N$137*$N$138+8)&gt;80,"",IF(INDEX($P$139:$W$148,MOD(($N$137*$N$138+8)-1,10)+1,INT((($N$137*$N$138+8)-1)/10)+1)="","",INDEX($P$139:$W$148,MOD(($N$137*$N$138+8)-1,10)+1,INT((($N$137*$N$138+8)-1)/10)+1))),""))),IF($N$139="","",IF(OR(ISTEXT($N$137),ISTEXT($N$138),ISTEXT($N$139)),"",IF(OR(8&gt;$N$137,5&gt;$N$138,((5-1)*$N$137+8)&gt;$N$139),"",IF(INDEX($P$139:$W$148,MOD(((5-1)*$N$137+8)-1,10)+1,INT((((5-1)*$N$137+8)-1)/10)+1)="","",INDEX($P$139:$W$148,MOD(((5-1)*$N$137+8)-1,10)+1,INT((((5-1)*$N$137+8)-1)/10)+1))))))</f>
        <v/>
      </c>
      <c r="L143" s="539">
        <f>IF($D$137="Flat Oval",IF(OR($N$139="",ISTEXT($N$137),ISTEXT($N$138)),"",IF(5&lt;=$N$138,IF(9&gt;$N$137,"",IF(((5-1)*$N$137+9)&gt;80,"",IF(INDEX($P$139:$W$148,MOD(((5-1)*$N$137+9)-1,10)+1,INT((((5-1)*$N$137+9)-1)/10)+1)="","",INDEX($P$139:$W$148,MOD(((5-1)*$N$137+9)-1,10)+1,INT((((5-1)*$N$137+9)-1)/10)+1)))),IF(AND(5=$N$138+1,9&lt;=$O$137),IF(($N$137*$N$138+9)&gt;80,"",IF(INDEX($P$139:$W$148,MOD(($N$137*$N$138+9)-1,10)+1,INT((($N$137*$N$138+9)-1)/10)+1)="","",INDEX($P$139:$W$148,MOD(($N$137*$N$138+9)-1,10)+1,INT((($N$137*$N$138+9)-1)/10)+1))),""))),IF($N$139="","",IF(OR(ISTEXT($N$137),ISTEXT($N$138),ISTEXT($N$139)),"",IF(OR(9&gt;$N$137,5&gt;$N$138,((5-1)*$N$137+9)&gt;$N$139),"",IF(INDEX($P$139:$W$148,MOD(((5-1)*$N$137+9)-1,10)+1,INT((((5-1)*$N$137+9)-1)/10)+1)="","",INDEX($P$139:$W$148,MOD(((5-1)*$N$137+9)-1,10)+1,INT((((5-1)*$N$137+9)-1)/10)+1))))))</f>
        <v/>
      </c>
      <c r="M143" s="539">
        <f>IF($D$137="Flat Oval",IF(OR($N$139="",ISTEXT($N$137),ISTEXT($N$138)),"",IF(5&lt;=$N$138,IF(10&gt;$N$137,"",IF(((5-1)*$N$137+10)&gt;80,"",IF(INDEX($P$139:$W$148,MOD(((5-1)*$N$137+10)-1,10)+1,INT((((5-1)*$N$137+10)-1)/10)+1)="","",INDEX($P$139:$W$148,MOD(((5-1)*$N$137+10)-1,10)+1,INT((((5-1)*$N$137+10)-1)/10)+1)))),IF(AND(5=$N$138+1,10&lt;=$O$137),IF(($N$137*$N$138+10)&gt;80,"",IF(INDEX($P$139:$W$148,MOD(($N$137*$N$138+10)-1,10)+1,INT((($N$137*$N$138+10)-1)/10)+1)="","",INDEX($P$139:$W$148,MOD(($N$137*$N$138+10)-1,10)+1,INT((($N$137*$N$138+10)-1)/10)+1))),""))),IF($N$139="","",IF(OR(ISTEXT($N$137),ISTEXT($N$138),ISTEXT($N$139)),"",IF(OR(10&gt;$N$137,5&gt;$N$138,((5-1)*$N$137+10)&gt;$N$139),"",IF(INDEX($P$139:$W$148,MOD(((5-1)*$N$137+10)-1,10)+1,INT((((5-1)*$N$137+10)-1)/10)+1)="","",INDEX($P$139:$W$148,MOD(((5-1)*$N$137+10)-1,10)+1,INT((((5-1)*$N$137+10)-1)/10)+1))))))</f>
        <v/>
      </c>
      <c r="P143" s="540" t="n"/>
      <c r="Q143" s="540" t="n"/>
      <c r="R143" s="540" t="n"/>
      <c r="S143" s="540" t="n"/>
      <c r="T143" s="540" t="n"/>
      <c r="U143" s="540" t="n"/>
      <c r="V143" s="540" t="n"/>
      <c r="W143" s="540" t="n"/>
    </row>
    <row r="144" ht="13.35" customHeight="1" s="162">
      <c r="B144" s="537">
        <f>IF($D$137="Flat Oval",IF(OR($N$138="",ISTEXT($N$138)),"",IF(6&lt;=$N$138,ROUND((6-0.5)*$I$137/$N$138,1),IF(6=$N$138+1,"Ends",""))),IF(OR($D$137="",$G$137=""),"",IF($D$137="Round",IF(6=1,"Axis 1 (0°)",IF(6=2,"Axis 2 (90°)","")),IF(ISTEXT($N$138),"",IF(6&gt;$N$138,"",IF(ISTEXT($I$137),"",ROUND((6-0.5)*$I$137/$N$138,1)))))))</f>
        <v/>
      </c>
      <c r="C144" s="538" t="n"/>
      <c r="D144" s="539">
        <f>IF($D$137="Flat Oval",IF(OR($N$139="",ISTEXT($N$137),ISTEXT($N$138)),"",IF(6&lt;=$N$138,IF(1&gt;$N$137,"",IF(((6-1)*$N$137+1)&gt;80,"",IF(INDEX($P$139:$W$148,MOD(((6-1)*$N$137+1)-1,10)+1,INT((((6-1)*$N$137+1)-1)/10)+1)="","",INDEX($P$139:$W$148,MOD(((6-1)*$N$137+1)-1,10)+1,INT((((6-1)*$N$137+1)-1)/10)+1)))),IF(AND(6=$N$138+1,1&lt;=$O$137),IF(($N$137*$N$138+1)&gt;80,"",IF(INDEX($P$139:$W$148,MOD(($N$137*$N$138+1)-1,10)+1,INT((($N$137*$N$138+1)-1)/10)+1)="","",INDEX($P$139:$W$148,MOD(($N$137*$N$138+1)-1,10)+1,INT((($N$137*$N$138+1)-1)/10)+1))),""))),IF($N$139="","",IF(OR(ISTEXT($N$137),ISTEXT($N$138),ISTEXT($N$139)),"",IF(OR(1&gt;$N$137,6&gt;$N$138,((6-1)*$N$137+1)&gt;$N$139),"",IF(INDEX($P$139:$W$148,MOD(((6-1)*$N$137+1)-1,10)+1,INT((((6-1)*$N$137+1)-1)/10)+1)="","",INDEX($P$139:$W$148,MOD(((6-1)*$N$137+1)-1,10)+1,INT((((6-1)*$N$137+1)-1)/10)+1))))))</f>
        <v/>
      </c>
      <c r="E144" s="539">
        <f>IF($D$137="Flat Oval",IF(OR($N$139="",ISTEXT($N$137),ISTEXT($N$138)),"",IF(6&lt;=$N$138,IF(2&gt;$N$137,"",IF(((6-1)*$N$137+2)&gt;80,"",IF(INDEX($P$139:$W$148,MOD(((6-1)*$N$137+2)-1,10)+1,INT((((6-1)*$N$137+2)-1)/10)+1)="","",INDEX($P$139:$W$148,MOD(((6-1)*$N$137+2)-1,10)+1,INT((((6-1)*$N$137+2)-1)/10)+1)))),IF(AND(6=$N$138+1,2&lt;=$O$137),IF(($N$137*$N$138+2)&gt;80,"",IF(INDEX($P$139:$W$148,MOD(($N$137*$N$138+2)-1,10)+1,INT((($N$137*$N$138+2)-1)/10)+1)="","",INDEX($P$139:$W$148,MOD(($N$137*$N$138+2)-1,10)+1,INT((($N$137*$N$138+2)-1)/10)+1))),""))),IF($N$139="","",IF(OR(ISTEXT($N$137),ISTEXT($N$138),ISTEXT($N$139)),"",IF(OR(2&gt;$N$137,6&gt;$N$138,((6-1)*$N$137+2)&gt;$N$139),"",IF(INDEX($P$139:$W$148,MOD(((6-1)*$N$137+2)-1,10)+1,INT((((6-1)*$N$137+2)-1)/10)+1)="","",INDEX($P$139:$W$148,MOD(((6-1)*$N$137+2)-1,10)+1,INT((((6-1)*$N$137+2)-1)/10)+1))))))</f>
        <v/>
      </c>
      <c r="F144" s="539">
        <f>IF($D$137="Flat Oval",IF(OR($N$139="",ISTEXT($N$137),ISTEXT($N$138)),"",IF(6&lt;=$N$138,IF(3&gt;$N$137,"",IF(((6-1)*$N$137+3)&gt;80,"",IF(INDEX($P$139:$W$148,MOD(((6-1)*$N$137+3)-1,10)+1,INT((((6-1)*$N$137+3)-1)/10)+1)="","",INDEX($P$139:$W$148,MOD(((6-1)*$N$137+3)-1,10)+1,INT((((6-1)*$N$137+3)-1)/10)+1)))),IF(AND(6=$N$138+1,3&lt;=$O$137),IF(($N$137*$N$138+3)&gt;80,"",IF(INDEX($P$139:$W$148,MOD(($N$137*$N$138+3)-1,10)+1,INT((($N$137*$N$138+3)-1)/10)+1)="","",INDEX($P$139:$W$148,MOD(($N$137*$N$138+3)-1,10)+1,INT((($N$137*$N$138+3)-1)/10)+1))),""))),IF($N$139="","",IF(OR(ISTEXT($N$137),ISTEXT($N$138),ISTEXT($N$139)),"",IF(OR(3&gt;$N$137,6&gt;$N$138,((6-1)*$N$137+3)&gt;$N$139),"",IF(INDEX($P$139:$W$148,MOD(((6-1)*$N$137+3)-1,10)+1,INT((((6-1)*$N$137+3)-1)/10)+1)="","",INDEX($P$139:$W$148,MOD(((6-1)*$N$137+3)-1,10)+1,INT((((6-1)*$N$137+3)-1)/10)+1))))))</f>
        <v/>
      </c>
      <c r="G144" s="539">
        <f>IF($D$137="Flat Oval",IF(OR($N$139="",ISTEXT($N$137),ISTEXT($N$138)),"",IF(6&lt;=$N$138,IF(4&gt;$N$137,"",IF(((6-1)*$N$137+4)&gt;80,"",IF(INDEX($P$139:$W$148,MOD(((6-1)*$N$137+4)-1,10)+1,INT((((6-1)*$N$137+4)-1)/10)+1)="","",INDEX($P$139:$W$148,MOD(((6-1)*$N$137+4)-1,10)+1,INT((((6-1)*$N$137+4)-1)/10)+1)))),IF(AND(6=$N$138+1,4&lt;=$O$137),IF(($N$137*$N$138+4)&gt;80,"",IF(INDEX($P$139:$W$148,MOD(($N$137*$N$138+4)-1,10)+1,INT((($N$137*$N$138+4)-1)/10)+1)="","",INDEX($P$139:$W$148,MOD(($N$137*$N$138+4)-1,10)+1,INT((($N$137*$N$138+4)-1)/10)+1))),""))),IF($N$139="","",IF(OR(ISTEXT($N$137),ISTEXT($N$138),ISTEXT($N$139)),"",IF(OR(4&gt;$N$137,6&gt;$N$138,((6-1)*$N$137+4)&gt;$N$139),"",IF(INDEX($P$139:$W$148,MOD(((6-1)*$N$137+4)-1,10)+1,INT((((6-1)*$N$137+4)-1)/10)+1)="","",INDEX($P$139:$W$148,MOD(((6-1)*$N$137+4)-1,10)+1,INT((((6-1)*$N$137+4)-1)/10)+1))))))</f>
        <v/>
      </c>
      <c r="H144" s="539">
        <f>IF($D$137="Flat Oval",IF(OR($N$139="",ISTEXT($N$137),ISTEXT($N$138)),"",IF(6&lt;=$N$138,IF(5&gt;$N$137,"",IF(((6-1)*$N$137+5)&gt;80,"",IF(INDEX($P$139:$W$148,MOD(((6-1)*$N$137+5)-1,10)+1,INT((((6-1)*$N$137+5)-1)/10)+1)="","",INDEX($P$139:$W$148,MOD(((6-1)*$N$137+5)-1,10)+1,INT((((6-1)*$N$137+5)-1)/10)+1)))),IF(AND(6=$N$138+1,5&lt;=$O$137),IF(($N$137*$N$138+5)&gt;80,"",IF(INDEX($P$139:$W$148,MOD(($N$137*$N$138+5)-1,10)+1,INT((($N$137*$N$138+5)-1)/10)+1)="","",INDEX($P$139:$W$148,MOD(($N$137*$N$138+5)-1,10)+1,INT((($N$137*$N$138+5)-1)/10)+1))),""))),IF($N$139="","",IF(OR(ISTEXT($N$137),ISTEXT($N$138),ISTEXT($N$139)),"",IF(OR(5&gt;$N$137,6&gt;$N$138,((6-1)*$N$137+5)&gt;$N$139),"",IF(INDEX($P$139:$W$148,MOD(((6-1)*$N$137+5)-1,10)+1,INT((((6-1)*$N$137+5)-1)/10)+1)="","",INDEX($P$139:$W$148,MOD(((6-1)*$N$137+5)-1,10)+1,INT((((6-1)*$N$137+5)-1)/10)+1))))))</f>
        <v/>
      </c>
      <c r="I144" s="539">
        <f>IF($D$137="Flat Oval",IF(OR($N$139="",ISTEXT($N$137),ISTEXT($N$138)),"",IF(6&lt;=$N$138,IF(6&gt;$N$137,"",IF(((6-1)*$N$137+6)&gt;80,"",IF(INDEX($P$139:$W$148,MOD(((6-1)*$N$137+6)-1,10)+1,INT((((6-1)*$N$137+6)-1)/10)+1)="","",INDEX($P$139:$W$148,MOD(((6-1)*$N$137+6)-1,10)+1,INT((((6-1)*$N$137+6)-1)/10)+1)))),IF(AND(6=$N$138+1,6&lt;=$O$137),IF(($N$137*$N$138+6)&gt;80,"",IF(INDEX($P$139:$W$148,MOD(($N$137*$N$138+6)-1,10)+1,INT((($N$137*$N$138+6)-1)/10)+1)="","",INDEX($P$139:$W$148,MOD(($N$137*$N$138+6)-1,10)+1,INT((($N$137*$N$138+6)-1)/10)+1))),""))),IF($N$139="","",IF(OR(ISTEXT($N$137),ISTEXT($N$138),ISTEXT($N$139)),"",IF(OR(6&gt;$N$137,6&gt;$N$138,((6-1)*$N$137+6)&gt;$N$139),"",IF(INDEX($P$139:$W$148,MOD(((6-1)*$N$137+6)-1,10)+1,INT((((6-1)*$N$137+6)-1)/10)+1)="","",INDEX($P$139:$W$148,MOD(((6-1)*$N$137+6)-1,10)+1,INT((((6-1)*$N$137+6)-1)/10)+1))))))</f>
        <v/>
      </c>
      <c r="J144" s="539">
        <f>IF($D$137="Flat Oval",IF(OR($N$139="",ISTEXT($N$137),ISTEXT($N$138)),"",IF(6&lt;=$N$138,IF(7&gt;$N$137,"",IF(((6-1)*$N$137+7)&gt;80,"",IF(INDEX($P$139:$W$148,MOD(((6-1)*$N$137+7)-1,10)+1,INT((((6-1)*$N$137+7)-1)/10)+1)="","",INDEX($P$139:$W$148,MOD(((6-1)*$N$137+7)-1,10)+1,INT((((6-1)*$N$137+7)-1)/10)+1)))),IF(AND(6=$N$138+1,7&lt;=$O$137),IF(($N$137*$N$138+7)&gt;80,"",IF(INDEX($P$139:$W$148,MOD(($N$137*$N$138+7)-1,10)+1,INT((($N$137*$N$138+7)-1)/10)+1)="","",INDEX($P$139:$W$148,MOD(($N$137*$N$138+7)-1,10)+1,INT((($N$137*$N$138+7)-1)/10)+1))),""))),IF($N$139="","",IF(OR(ISTEXT($N$137),ISTEXT($N$138),ISTEXT($N$139)),"",IF(OR(7&gt;$N$137,6&gt;$N$138,((6-1)*$N$137+7)&gt;$N$139),"",IF(INDEX($P$139:$W$148,MOD(((6-1)*$N$137+7)-1,10)+1,INT((((6-1)*$N$137+7)-1)/10)+1)="","",INDEX($P$139:$W$148,MOD(((6-1)*$N$137+7)-1,10)+1,INT((((6-1)*$N$137+7)-1)/10)+1))))))</f>
        <v/>
      </c>
      <c r="K144" s="539">
        <f>IF($D$137="Flat Oval",IF(OR($N$139="",ISTEXT($N$137),ISTEXT($N$138)),"",IF(6&lt;=$N$138,IF(8&gt;$N$137,"",IF(((6-1)*$N$137+8)&gt;80,"",IF(INDEX($P$139:$W$148,MOD(((6-1)*$N$137+8)-1,10)+1,INT((((6-1)*$N$137+8)-1)/10)+1)="","",INDEX($P$139:$W$148,MOD(((6-1)*$N$137+8)-1,10)+1,INT((((6-1)*$N$137+8)-1)/10)+1)))),IF(AND(6=$N$138+1,8&lt;=$O$137),IF(($N$137*$N$138+8)&gt;80,"",IF(INDEX($P$139:$W$148,MOD(($N$137*$N$138+8)-1,10)+1,INT((($N$137*$N$138+8)-1)/10)+1)="","",INDEX($P$139:$W$148,MOD(($N$137*$N$138+8)-1,10)+1,INT((($N$137*$N$138+8)-1)/10)+1))),""))),IF($N$139="","",IF(OR(ISTEXT($N$137),ISTEXT($N$138),ISTEXT($N$139)),"",IF(OR(8&gt;$N$137,6&gt;$N$138,((6-1)*$N$137+8)&gt;$N$139),"",IF(INDEX($P$139:$W$148,MOD(((6-1)*$N$137+8)-1,10)+1,INT((((6-1)*$N$137+8)-1)/10)+1)="","",INDEX($P$139:$W$148,MOD(((6-1)*$N$137+8)-1,10)+1,INT((((6-1)*$N$137+8)-1)/10)+1))))))</f>
        <v/>
      </c>
      <c r="L144" s="539">
        <f>IF($D$137="Flat Oval",IF(OR($N$139="",ISTEXT($N$137),ISTEXT($N$138)),"",IF(6&lt;=$N$138,IF(9&gt;$N$137,"",IF(((6-1)*$N$137+9)&gt;80,"",IF(INDEX($P$139:$W$148,MOD(((6-1)*$N$137+9)-1,10)+1,INT((((6-1)*$N$137+9)-1)/10)+1)="","",INDEX($P$139:$W$148,MOD(((6-1)*$N$137+9)-1,10)+1,INT((((6-1)*$N$137+9)-1)/10)+1)))),IF(AND(6=$N$138+1,9&lt;=$O$137),IF(($N$137*$N$138+9)&gt;80,"",IF(INDEX($P$139:$W$148,MOD(($N$137*$N$138+9)-1,10)+1,INT((($N$137*$N$138+9)-1)/10)+1)="","",INDEX($P$139:$W$148,MOD(($N$137*$N$138+9)-1,10)+1,INT((($N$137*$N$138+9)-1)/10)+1))),""))),IF($N$139="","",IF(OR(ISTEXT($N$137),ISTEXT($N$138),ISTEXT($N$139)),"",IF(OR(9&gt;$N$137,6&gt;$N$138,((6-1)*$N$137+9)&gt;$N$139),"",IF(INDEX($P$139:$W$148,MOD(((6-1)*$N$137+9)-1,10)+1,INT((((6-1)*$N$137+9)-1)/10)+1)="","",INDEX($P$139:$W$148,MOD(((6-1)*$N$137+9)-1,10)+1,INT((((6-1)*$N$137+9)-1)/10)+1))))))</f>
        <v/>
      </c>
      <c r="M144" s="539">
        <f>IF($D$137="Flat Oval",IF(OR($N$139="",ISTEXT($N$137),ISTEXT($N$138)),"",IF(6&lt;=$N$138,IF(10&gt;$N$137,"",IF(((6-1)*$N$137+10)&gt;80,"",IF(INDEX($P$139:$W$148,MOD(((6-1)*$N$137+10)-1,10)+1,INT((((6-1)*$N$137+10)-1)/10)+1)="","",INDEX($P$139:$W$148,MOD(((6-1)*$N$137+10)-1,10)+1,INT((((6-1)*$N$137+10)-1)/10)+1)))),IF(AND(6=$N$138+1,10&lt;=$O$137),IF(($N$137*$N$138+10)&gt;80,"",IF(INDEX($P$139:$W$148,MOD(($N$137*$N$138+10)-1,10)+1,INT((($N$137*$N$138+10)-1)/10)+1)="","",INDEX($P$139:$W$148,MOD(($N$137*$N$138+10)-1,10)+1,INT((($N$137*$N$138+10)-1)/10)+1))),""))),IF($N$139="","",IF(OR(ISTEXT($N$137),ISTEXT($N$138),ISTEXT($N$139)),"",IF(OR(10&gt;$N$137,6&gt;$N$138,((6-1)*$N$137+10)&gt;$N$139),"",IF(INDEX($P$139:$W$148,MOD(((6-1)*$N$137+10)-1,10)+1,INT((((6-1)*$N$137+10)-1)/10)+1)="","",INDEX($P$139:$W$148,MOD(((6-1)*$N$137+10)-1,10)+1,INT((((6-1)*$N$137+10)-1)/10)+1))))))</f>
        <v/>
      </c>
      <c r="P144" s="540" t="n"/>
      <c r="Q144" s="540" t="n"/>
      <c r="R144" s="540" t="n"/>
      <c r="S144" s="540" t="n"/>
      <c r="T144" s="540" t="n"/>
      <c r="U144" s="540" t="n"/>
      <c r="V144" s="540" t="n"/>
      <c r="W144" s="540" t="n"/>
    </row>
    <row r="145" ht="13.35" customHeight="1" s="162">
      <c r="B145" s="537">
        <f>IF($D$137="Flat Oval",IF(OR($N$138="",ISTEXT($N$138)),"",IF(7&lt;=$N$138,ROUND((7-0.5)*$I$137/$N$138,1),IF(7=$N$138+1,"Ends",""))),IF(OR($D$137="",$G$137=""),"",IF($D$137="Round",IF(7=1,"Axis 1 (0°)",IF(7=2,"Axis 2 (90°)","")),IF(ISTEXT($N$138),"",IF(7&gt;$N$138,"",IF(ISTEXT($I$137),"",ROUND((7-0.5)*$I$137/$N$138,1)))))))</f>
        <v/>
      </c>
      <c r="C145" s="538" t="n"/>
      <c r="D145" s="539">
        <f>IF($D$137="Flat Oval",IF(OR($N$139="",ISTEXT($N$137),ISTEXT($N$138)),"",IF(7&lt;=$N$138,IF(1&gt;$N$137,"",IF(((7-1)*$N$137+1)&gt;80,"",IF(INDEX($P$139:$W$148,MOD(((7-1)*$N$137+1)-1,10)+1,INT((((7-1)*$N$137+1)-1)/10)+1)="","",INDEX($P$139:$W$148,MOD(((7-1)*$N$137+1)-1,10)+1,INT((((7-1)*$N$137+1)-1)/10)+1)))),IF(AND(7=$N$138+1,1&lt;=$O$137),IF(($N$137*$N$138+1)&gt;80,"",IF(INDEX($P$139:$W$148,MOD(($N$137*$N$138+1)-1,10)+1,INT((($N$137*$N$138+1)-1)/10)+1)="","",INDEX($P$139:$W$148,MOD(($N$137*$N$138+1)-1,10)+1,INT((($N$137*$N$138+1)-1)/10)+1))),""))),IF($N$139="","",IF(OR(ISTEXT($N$137),ISTEXT($N$138),ISTEXT($N$139)),"",IF(OR(1&gt;$N$137,7&gt;$N$138,((7-1)*$N$137+1)&gt;$N$139),"",IF(INDEX($P$139:$W$148,MOD(((7-1)*$N$137+1)-1,10)+1,INT((((7-1)*$N$137+1)-1)/10)+1)="","",INDEX($P$139:$W$148,MOD(((7-1)*$N$137+1)-1,10)+1,INT((((7-1)*$N$137+1)-1)/10)+1))))))</f>
        <v/>
      </c>
      <c r="E145" s="539">
        <f>IF($D$137="Flat Oval",IF(OR($N$139="",ISTEXT($N$137),ISTEXT($N$138)),"",IF(7&lt;=$N$138,IF(2&gt;$N$137,"",IF(((7-1)*$N$137+2)&gt;80,"",IF(INDEX($P$139:$W$148,MOD(((7-1)*$N$137+2)-1,10)+1,INT((((7-1)*$N$137+2)-1)/10)+1)="","",INDEX($P$139:$W$148,MOD(((7-1)*$N$137+2)-1,10)+1,INT((((7-1)*$N$137+2)-1)/10)+1)))),IF(AND(7=$N$138+1,2&lt;=$O$137),IF(($N$137*$N$138+2)&gt;80,"",IF(INDEX($P$139:$W$148,MOD(($N$137*$N$138+2)-1,10)+1,INT((($N$137*$N$138+2)-1)/10)+1)="","",INDEX($P$139:$W$148,MOD(($N$137*$N$138+2)-1,10)+1,INT((($N$137*$N$138+2)-1)/10)+1))),""))),IF($N$139="","",IF(OR(ISTEXT($N$137),ISTEXT($N$138),ISTEXT($N$139)),"",IF(OR(2&gt;$N$137,7&gt;$N$138,((7-1)*$N$137+2)&gt;$N$139),"",IF(INDEX($P$139:$W$148,MOD(((7-1)*$N$137+2)-1,10)+1,INT((((7-1)*$N$137+2)-1)/10)+1)="","",INDEX($P$139:$W$148,MOD(((7-1)*$N$137+2)-1,10)+1,INT((((7-1)*$N$137+2)-1)/10)+1))))))</f>
        <v/>
      </c>
      <c r="F145" s="539">
        <f>IF($D$137="Flat Oval",IF(OR($N$139="",ISTEXT($N$137),ISTEXT($N$138)),"",IF(7&lt;=$N$138,IF(3&gt;$N$137,"",IF(((7-1)*$N$137+3)&gt;80,"",IF(INDEX($P$139:$W$148,MOD(((7-1)*$N$137+3)-1,10)+1,INT((((7-1)*$N$137+3)-1)/10)+1)="","",INDEX($P$139:$W$148,MOD(((7-1)*$N$137+3)-1,10)+1,INT((((7-1)*$N$137+3)-1)/10)+1)))),IF(AND(7=$N$138+1,3&lt;=$O$137),IF(($N$137*$N$138+3)&gt;80,"",IF(INDEX($P$139:$W$148,MOD(($N$137*$N$138+3)-1,10)+1,INT((($N$137*$N$138+3)-1)/10)+1)="","",INDEX($P$139:$W$148,MOD(($N$137*$N$138+3)-1,10)+1,INT((($N$137*$N$138+3)-1)/10)+1))),""))),IF($N$139="","",IF(OR(ISTEXT($N$137),ISTEXT($N$138),ISTEXT($N$139)),"",IF(OR(3&gt;$N$137,7&gt;$N$138,((7-1)*$N$137+3)&gt;$N$139),"",IF(INDEX($P$139:$W$148,MOD(((7-1)*$N$137+3)-1,10)+1,INT((((7-1)*$N$137+3)-1)/10)+1)="","",INDEX($P$139:$W$148,MOD(((7-1)*$N$137+3)-1,10)+1,INT((((7-1)*$N$137+3)-1)/10)+1))))))</f>
        <v/>
      </c>
      <c r="G145" s="539">
        <f>IF($D$137="Flat Oval",IF(OR($N$139="",ISTEXT($N$137),ISTEXT($N$138)),"",IF(7&lt;=$N$138,IF(4&gt;$N$137,"",IF(((7-1)*$N$137+4)&gt;80,"",IF(INDEX($P$139:$W$148,MOD(((7-1)*$N$137+4)-1,10)+1,INT((((7-1)*$N$137+4)-1)/10)+1)="","",INDEX($P$139:$W$148,MOD(((7-1)*$N$137+4)-1,10)+1,INT((((7-1)*$N$137+4)-1)/10)+1)))),IF(AND(7=$N$138+1,4&lt;=$O$137),IF(($N$137*$N$138+4)&gt;80,"",IF(INDEX($P$139:$W$148,MOD(($N$137*$N$138+4)-1,10)+1,INT((($N$137*$N$138+4)-1)/10)+1)="","",INDEX($P$139:$W$148,MOD(($N$137*$N$138+4)-1,10)+1,INT((($N$137*$N$138+4)-1)/10)+1))),""))),IF($N$139="","",IF(OR(ISTEXT($N$137),ISTEXT($N$138),ISTEXT($N$139)),"",IF(OR(4&gt;$N$137,7&gt;$N$138,((7-1)*$N$137+4)&gt;$N$139),"",IF(INDEX($P$139:$W$148,MOD(((7-1)*$N$137+4)-1,10)+1,INT((((7-1)*$N$137+4)-1)/10)+1)="","",INDEX($P$139:$W$148,MOD(((7-1)*$N$137+4)-1,10)+1,INT((((7-1)*$N$137+4)-1)/10)+1))))))</f>
        <v/>
      </c>
      <c r="H145" s="539">
        <f>IF($D$137="Flat Oval",IF(OR($N$139="",ISTEXT($N$137),ISTEXT($N$138)),"",IF(7&lt;=$N$138,IF(5&gt;$N$137,"",IF(((7-1)*$N$137+5)&gt;80,"",IF(INDEX($P$139:$W$148,MOD(((7-1)*$N$137+5)-1,10)+1,INT((((7-1)*$N$137+5)-1)/10)+1)="","",INDEX($P$139:$W$148,MOD(((7-1)*$N$137+5)-1,10)+1,INT((((7-1)*$N$137+5)-1)/10)+1)))),IF(AND(7=$N$138+1,5&lt;=$O$137),IF(($N$137*$N$138+5)&gt;80,"",IF(INDEX($P$139:$W$148,MOD(($N$137*$N$138+5)-1,10)+1,INT((($N$137*$N$138+5)-1)/10)+1)="","",INDEX($P$139:$W$148,MOD(($N$137*$N$138+5)-1,10)+1,INT((($N$137*$N$138+5)-1)/10)+1))),""))),IF($N$139="","",IF(OR(ISTEXT($N$137),ISTEXT($N$138),ISTEXT($N$139)),"",IF(OR(5&gt;$N$137,7&gt;$N$138,((7-1)*$N$137+5)&gt;$N$139),"",IF(INDEX($P$139:$W$148,MOD(((7-1)*$N$137+5)-1,10)+1,INT((((7-1)*$N$137+5)-1)/10)+1)="","",INDEX($P$139:$W$148,MOD(((7-1)*$N$137+5)-1,10)+1,INT((((7-1)*$N$137+5)-1)/10)+1))))))</f>
        <v/>
      </c>
      <c r="I145" s="539">
        <f>IF($D$137="Flat Oval",IF(OR($N$139="",ISTEXT($N$137),ISTEXT($N$138)),"",IF(7&lt;=$N$138,IF(6&gt;$N$137,"",IF(((7-1)*$N$137+6)&gt;80,"",IF(INDEX($P$139:$W$148,MOD(((7-1)*$N$137+6)-1,10)+1,INT((((7-1)*$N$137+6)-1)/10)+1)="","",INDEX($P$139:$W$148,MOD(((7-1)*$N$137+6)-1,10)+1,INT((((7-1)*$N$137+6)-1)/10)+1)))),IF(AND(7=$N$138+1,6&lt;=$O$137),IF(($N$137*$N$138+6)&gt;80,"",IF(INDEX($P$139:$W$148,MOD(($N$137*$N$138+6)-1,10)+1,INT((($N$137*$N$138+6)-1)/10)+1)="","",INDEX($P$139:$W$148,MOD(($N$137*$N$138+6)-1,10)+1,INT((($N$137*$N$138+6)-1)/10)+1))),""))),IF($N$139="","",IF(OR(ISTEXT($N$137),ISTEXT($N$138),ISTEXT($N$139)),"",IF(OR(6&gt;$N$137,7&gt;$N$138,((7-1)*$N$137+6)&gt;$N$139),"",IF(INDEX($P$139:$W$148,MOD(((7-1)*$N$137+6)-1,10)+1,INT((((7-1)*$N$137+6)-1)/10)+1)="","",INDEX($P$139:$W$148,MOD(((7-1)*$N$137+6)-1,10)+1,INT((((7-1)*$N$137+6)-1)/10)+1))))))</f>
        <v/>
      </c>
      <c r="J145" s="539">
        <f>IF($D$137="Flat Oval",IF(OR($N$139="",ISTEXT($N$137),ISTEXT($N$138)),"",IF(7&lt;=$N$138,IF(7&gt;$N$137,"",IF(((7-1)*$N$137+7)&gt;80,"",IF(INDEX($P$139:$W$148,MOD(((7-1)*$N$137+7)-1,10)+1,INT((((7-1)*$N$137+7)-1)/10)+1)="","",INDEX($P$139:$W$148,MOD(((7-1)*$N$137+7)-1,10)+1,INT((((7-1)*$N$137+7)-1)/10)+1)))),IF(AND(7=$N$138+1,7&lt;=$O$137),IF(($N$137*$N$138+7)&gt;80,"",IF(INDEX($P$139:$W$148,MOD(($N$137*$N$138+7)-1,10)+1,INT((($N$137*$N$138+7)-1)/10)+1)="","",INDEX($P$139:$W$148,MOD(($N$137*$N$138+7)-1,10)+1,INT((($N$137*$N$138+7)-1)/10)+1))),""))),IF($N$139="","",IF(OR(ISTEXT($N$137),ISTEXT($N$138),ISTEXT($N$139)),"",IF(OR(7&gt;$N$137,7&gt;$N$138,((7-1)*$N$137+7)&gt;$N$139),"",IF(INDEX($P$139:$W$148,MOD(((7-1)*$N$137+7)-1,10)+1,INT((((7-1)*$N$137+7)-1)/10)+1)="","",INDEX($P$139:$W$148,MOD(((7-1)*$N$137+7)-1,10)+1,INT((((7-1)*$N$137+7)-1)/10)+1))))))</f>
        <v/>
      </c>
      <c r="K145" s="539">
        <f>IF($D$137="Flat Oval",IF(OR($N$139="",ISTEXT($N$137),ISTEXT($N$138)),"",IF(7&lt;=$N$138,IF(8&gt;$N$137,"",IF(((7-1)*$N$137+8)&gt;80,"",IF(INDEX($P$139:$W$148,MOD(((7-1)*$N$137+8)-1,10)+1,INT((((7-1)*$N$137+8)-1)/10)+1)="","",INDEX($P$139:$W$148,MOD(((7-1)*$N$137+8)-1,10)+1,INT((((7-1)*$N$137+8)-1)/10)+1)))),IF(AND(7=$N$138+1,8&lt;=$O$137),IF(($N$137*$N$138+8)&gt;80,"",IF(INDEX($P$139:$W$148,MOD(($N$137*$N$138+8)-1,10)+1,INT((($N$137*$N$138+8)-1)/10)+1)="","",INDEX($P$139:$W$148,MOD(($N$137*$N$138+8)-1,10)+1,INT((($N$137*$N$138+8)-1)/10)+1))),""))),IF($N$139="","",IF(OR(ISTEXT($N$137),ISTEXT($N$138),ISTEXT($N$139)),"",IF(OR(8&gt;$N$137,7&gt;$N$138,((7-1)*$N$137+8)&gt;$N$139),"",IF(INDEX($P$139:$W$148,MOD(((7-1)*$N$137+8)-1,10)+1,INT((((7-1)*$N$137+8)-1)/10)+1)="","",INDEX($P$139:$W$148,MOD(((7-1)*$N$137+8)-1,10)+1,INT((((7-1)*$N$137+8)-1)/10)+1))))))</f>
        <v/>
      </c>
      <c r="L145" s="539">
        <f>IF($D$137="Flat Oval",IF(OR($N$139="",ISTEXT($N$137),ISTEXT($N$138)),"",IF(7&lt;=$N$138,IF(9&gt;$N$137,"",IF(((7-1)*$N$137+9)&gt;80,"",IF(INDEX($P$139:$W$148,MOD(((7-1)*$N$137+9)-1,10)+1,INT((((7-1)*$N$137+9)-1)/10)+1)="","",INDEX($P$139:$W$148,MOD(((7-1)*$N$137+9)-1,10)+1,INT((((7-1)*$N$137+9)-1)/10)+1)))),IF(AND(7=$N$138+1,9&lt;=$O$137),IF(($N$137*$N$138+9)&gt;80,"",IF(INDEX($P$139:$W$148,MOD(($N$137*$N$138+9)-1,10)+1,INT((($N$137*$N$138+9)-1)/10)+1)="","",INDEX($P$139:$W$148,MOD(($N$137*$N$138+9)-1,10)+1,INT((($N$137*$N$138+9)-1)/10)+1))),""))),IF($N$139="","",IF(OR(ISTEXT($N$137),ISTEXT($N$138),ISTEXT($N$139)),"",IF(OR(9&gt;$N$137,7&gt;$N$138,((7-1)*$N$137+9)&gt;$N$139),"",IF(INDEX($P$139:$W$148,MOD(((7-1)*$N$137+9)-1,10)+1,INT((((7-1)*$N$137+9)-1)/10)+1)="","",INDEX($P$139:$W$148,MOD(((7-1)*$N$137+9)-1,10)+1,INT((((7-1)*$N$137+9)-1)/10)+1))))))</f>
        <v/>
      </c>
      <c r="M145" s="539">
        <f>IF($D$137="Flat Oval",IF(OR($N$139="",ISTEXT($N$137),ISTEXT($N$138)),"",IF(7&lt;=$N$138,IF(10&gt;$N$137,"",IF(((7-1)*$N$137+10)&gt;80,"",IF(INDEX($P$139:$W$148,MOD(((7-1)*$N$137+10)-1,10)+1,INT((((7-1)*$N$137+10)-1)/10)+1)="","",INDEX($P$139:$W$148,MOD(((7-1)*$N$137+10)-1,10)+1,INT((((7-1)*$N$137+10)-1)/10)+1)))),IF(AND(7=$N$138+1,10&lt;=$O$137),IF(($N$137*$N$138+10)&gt;80,"",IF(INDEX($P$139:$W$148,MOD(($N$137*$N$138+10)-1,10)+1,INT((($N$137*$N$138+10)-1)/10)+1)="","",INDEX($P$139:$W$148,MOD(($N$137*$N$138+10)-1,10)+1,INT((($N$137*$N$138+10)-1)/10)+1))),""))),IF($N$139="","",IF(OR(ISTEXT($N$137),ISTEXT($N$138),ISTEXT($N$139)),"",IF(OR(10&gt;$N$137,7&gt;$N$138,((7-1)*$N$137+10)&gt;$N$139),"",IF(INDEX($P$139:$W$148,MOD(((7-1)*$N$137+10)-1,10)+1,INT((((7-1)*$N$137+10)-1)/10)+1)="","",INDEX($P$139:$W$148,MOD(((7-1)*$N$137+10)-1,10)+1,INT((((7-1)*$N$137+10)-1)/10)+1))))))</f>
        <v/>
      </c>
      <c r="P145" s="540" t="n"/>
      <c r="Q145" s="540" t="n"/>
      <c r="R145" s="540" t="n"/>
      <c r="S145" s="540" t="n"/>
      <c r="T145" s="540" t="n"/>
      <c r="U145" s="540" t="n"/>
      <c r="V145" s="540" t="n"/>
      <c r="W145" s="540" t="n"/>
    </row>
    <row r="146" ht="13.35" customHeight="1" s="162">
      <c r="B146" s="537">
        <f>IF($D$137="Flat Oval",IF(OR($N$138="",ISTEXT($N$138)),"",IF(8&lt;=$N$138,ROUND((8-0.5)*$I$137/$N$138,1),IF(8=$N$138+1,"Ends",""))),IF(OR($D$137="",$G$137=""),"",IF($D$137="Round",IF(8=1,"Axis 1 (0°)",IF(8=2,"Axis 2 (90°)","")),IF(ISTEXT($N$138),"",IF(8&gt;$N$138,"",IF(ISTEXT($I$137),"",ROUND((8-0.5)*$I$137/$N$138,1)))))))</f>
        <v/>
      </c>
      <c r="C146" s="538" t="n"/>
      <c r="D146" s="539">
        <f>IF($D$137="Flat Oval",IF(OR($N$139="",ISTEXT($N$137),ISTEXT($N$138)),"",IF(8&lt;=$N$138,IF(1&gt;$N$137,"",IF(((8-1)*$N$137+1)&gt;80,"",IF(INDEX($P$139:$W$148,MOD(((8-1)*$N$137+1)-1,10)+1,INT((((8-1)*$N$137+1)-1)/10)+1)="","",INDEX($P$139:$W$148,MOD(((8-1)*$N$137+1)-1,10)+1,INT((((8-1)*$N$137+1)-1)/10)+1)))),IF(AND(8=$N$138+1,1&lt;=$O$137),IF(($N$137*$N$138+1)&gt;80,"",IF(INDEX($P$139:$W$148,MOD(($N$137*$N$138+1)-1,10)+1,INT((($N$137*$N$138+1)-1)/10)+1)="","",INDEX($P$139:$W$148,MOD(($N$137*$N$138+1)-1,10)+1,INT((($N$137*$N$138+1)-1)/10)+1))),""))),IF($N$139="","",IF(OR(ISTEXT($N$137),ISTEXT($N$138),ISTEXT($N$139)),"",IF(OR(1&gt;$N$137,8&gt;$N$138,((8-1)*$N$137+1)&gt;$N$139),"",IF(INDEX($P$139:$W$148,MOD(((8-1)*$N$137+1)-1,10)+1,INT((((8-1)*$N$137+1)-1)/10)+1)="","",INDEX($P$139:$W$148,MOD(((8-1)*$N$137+1)-1,10)+1,INT((((8-1)*$N$137+1)-1)/10)+1))))))</f>
        <v/>
      </c>
      <c r="E146" s="539">
        <f>IF($D$137="Flat Oval",IF(OR($N$139="",ISTEXT($N$137),ISTEXT($N$138)),"",IF(8&lt;=$N$138,IF(2&gt;$N$137,"",IF(((8-1)*$N$137+2)&gt;80,"",IF(INDEX($P$139:$W$148,MOD(((8-1)*$N$137+2)-1,10)+1,INT((((8-1)*$N$137+2)-1)/10)+1)="","",INDEX($P$139:$W$148,MOD(((8-1)*$N$137+2)-1,10)+1,INT((((8-1)*$N$137+2)-1)/10)+1)))),IF(AND(8=$N$138+1,2&lt;=$O$137),IF(($N$137*$N$138+2)&gt;80,"",IF(INDEX($P$139:$W$148,MOD(($N$137*$N$138+2)-1,10)+1,INT((($N$137*$N$138+2)-1)/10)+1)="","",INDEX($P$139:$W$148,MOD(($N$137*$N$138+2)-1,10)+1,INT((($N$137*$N$138+2)-1)/10)+1))),""))),IF($N$139="","",IF(OR(ISTEXT($N$137),ISTEXT($N$138),ISTEXT($N$139)),"",IF(OR(2&gt;$N$137,8&gt;$N$138,((8-1)*$N$137+2)&gt;$N$139),"",IF(INDEX($P$139:$W$148,MOD(((8-1)*$N$137+2)-1,10)+1,INT((((8-1)*$N$137+2)-1)/10)+1)="","",INDEX($P$139:$W$148,MOD(((8-1)*$N$137+2)-1,10)+1,INT((((8-1)*$N$137+2)-1)/10)+1))))))</f>
        <v/>
      </c>
      <c r="F146" s="539">
        <f>IF($D$137="Flat Oval",IF(OR($N$139="",ISTEXT($N$137),ISTEXT($N$138)),"",IF(8&lt;=$N$138,IF(3&gt;$N$137,"",IF(((8-1)*$N$137+3)&gt;80,"",IF(INDEX($P$139:$W$148,MOD(((8-1)*$N$137+3)-1,10)+1,INT((((8-1)*$N$137+3)-1)/10)+1)="","",INDEX($P$139:$W$148,MOD(((8-1)*$N$137+3)-1,10)+1,INT((((8-1)*$N$137+3)-1)/10)+1)))),IF(AND(8=$N$138+1,3&lt;=$O$137),IF(($N$137*$N$138+3)&gt;80,"",IF(INDEX($P$139:$W$148,MOD(($N$137*$N$138+3)-1,10)+1,INT((($N$137*$N$138+3)-1)/10)+1)="","",INDEX($P$139:$W$148,MOD(($N$137*$N$138+3)-1,10)+1,INT((($N$137*$N$138+3)-1)/10)+1))),""))),IF($N$139="","",IF(OR(ISTEXT($N$137),ISTEXT($N$138),ISTEXT($N$139)),"",IF(OR(3&gt;$N$137,8&gt;$N$138,((8-1)*$N$137+3)&gt;$N$139),"",IF(INDEX($P$139:$W$148,MOD(((8-1)*$N$137+3)-1,10)+1,INT((((8-1)*$N$137+3)-1)/10)+1)="","",INDEX($P$139:$W$148,MOD(((8-1)*$N$137+3)-1,10)+1,INT((((8-1)*$N$137+3)-1)/10)+1))))))</f>
        <v/>
      </c>
      <c r="G146" s="539">
        <f>IF($D$137="Flat Oval",IF(OR($N$139="",ISTEXT($N$137),ISTEXT($N$138)),"",IF(8&lt;=$N$138,IF(4&gt;$N$137,"",IF(((8-1)*$N$137+4)&gt;80,"",IF(INDEX($P$139:$W$148,MOD(((8-1)*$N$137+4)-1,10)+1,INT((((8-1)*$N$137+4)-1)/10)+1)="","",INDEX($P$139:$W$148,MOD(((8-1)*$N$137+4)-1,10)+1,INT((((8-1)*$N$137+4)-1)/10)+1)))),IF(AND(8=$N$138+1,4&lt;=$O$137),IF(($N$137*$N$138+4)&gt;80,"",IF(INDEX($P$139:$W$148,MOD(($N$137*$N$138+4)-1,10)+1,INT((($N$137*$N$138+4)-1)/10)+1)="","",INDEX($P$139:$W$148,MOD(($N$137*$N$138+4)-1,10)+1,INT((($N$137*$N$138+4)-1)/10)+1))),""))),IF($N$139="","",IF(OR(ISTEXT($N$137),ISTEXT($N$138),ISTEXT($N$139)),"",IF(OR(4&gt;$N$137,8&gt;$N$138,((8-1)*$N$137+4)&gt;$N$139),"",IF(INDEX($P$139:$W$148,MOD(((8-1)*$N$137+4)-1,10)+1,INT((((8-1)*$N$137+4)-1)/10)+1)="","",INDEX($P$139:$W$148,MOD(((8-1)*$N$137+4)-1,10)+1,INT((((8-1)*$N$137+4)-1)/10)+1))))))</f>
        <v/>
      </c>
      <c r="H146" s="539">
        <f>IF($D$137="Flat Oval",IF(OR($N$139="",ISTEXT($N$137),ISTEXT($N$138)),"",IF(8&lt;=$N$138,IF(5&gt;$N$137,"",IF(((8-1)*$N$137+5)&gt;80,"",IF(INDEX($P$139:$W$148,MOD(((8-1)*$N$137+5)-1,10)+1,INT((((8-1)*$N$137+5)-1)/10)+1)="","",INDEX($P$139:$W$148,MOD(((8-1)*$N$137+5)-1,10)+1,INT((((8-1)*$N$137+5)-1)/10)+1)))),IF(AND(8=$N$138+1,5&lt;=$O$137),IF(($N$137*$N$138+5)&gt;80,"",IF(INDEX($P$139:$W$148,MOD(($N$137*$N$138+5)-1,10)+1,INT((($N$137*$N$138+5)-1)/10)+1)="","",INDEX($P$139:$W$148,MOD(($N$137*$N$138+5)-1,10)+1,INT((($N$137*$N$138+5)-1)/10)+1))),""))),IF($N$139="","",IF(OR(ISTEXT($N$137),ISTEXT($N$138),ISTEXT($N$139)),"",IF(OR(5&gt;$N$137,8&gt;$N$138,((8-1)*$N$137+5)&gt;$N$139),"",IF(INDEX($P$139:$W$148,MOD(((8-1)*$N$137+5)-1,10)+1,INT((((8-1)*$N$137+5)-1)/10)+1)="","",INDEX($P$139:$W$148,MOD(((8-1)*$N$137+5)-1,10)+1,INT((((8-1)*$N$137+5)-1)/10)+1))))))</f>
        <v/>
      </c>
      <c r="I146" s="539">
        <f>IF($D$137="Flat Oval",IF(OR($N$139="",ISTEXT($N$137),ISTEXT($N$138)),"",IF(8&lt;=$N$138,IF(6&gt;$N$137,"",IF(((8-1)*$N$137+6)&gt;80,"",IF(INDEX($P$139:$W$148,MOD(((8-1)*$N$137+6)-1,10)+1,INT((((8-1)*$N$137+6)-1)/10)+1)="","",INDEX($P$139:$W$148,MOD(((8-1)*$N$137+6)-1,10)+1,INT((((8-1)*$N$137+6)-1)/10)+1)))),IF(AND(8=$N$138+1,6&lt;=$O$137),IF(($N$137*$N$138+6)&gt;80,"",IF(INDEX($P$139:$W$148,MOD(($N$137*$N$138+6)-1,10)+1,INT((($N$137*$N$138+6)-1)/10)+1)="","",INDEX($P$139:$W$148,MOD(($N$137*$N$138+6)-1,10)+1,INT((($N$137*$N$138+6)-1)/10)+1))),""))),IF($N$139="","",IF(OR(ISTEXT($N$137),ISTEXT($N$138),ISTEXT($N$139)),"",IF(OR(6&gt;$N$137,8&gt;$N$138,((8-1)*$N$137+6)&gt;$N$139),"",IF(INDEX($P$139:$W$148,MOD(((8-1)*$N$137+6)-1,10)+1,INT((((8-1)*$N$137+6)-1)/10)+1)="","",INDEX($P$139:$W$148,MOD(((8-1)*$N$137+6)-1,10)+1,INT((((8-1)*$N$137+6)-1)/10)+1))))))</f>
        <v/>
      </c>
      <c r="J146" s="539">
        <f>IF($D$137="Flat Oval",IF(OR($N$139="",ISTEXT($N$137),ISTEXT($N$138)),"",IF(8&lt;=$N$138,IF(7&gt;$N$137,"",IF(((8-1)*$N$137+7)&gt;80,"",IF(INDEX($P$139:$W$148,MOD(((8-1)*$N$137+7)-1,10)+1,INT((((8-1)*$N$137+7)-1)/10)+1)="","",INDEX($P$139:$W$148,MOD(((8-1)*$N$137+7)-1,10)+1,INT((((8-1)*$N$137+7)-1)/10)+1)))),IF(AND(8=$N$138+1,7&lt;=$O$137),IF(($N$137*$N$138+7)&gt;80,"",IF(INDEX($P$139:$W$148,MOD(($N$137*$N$138+7)-1,10)+1,INT((($N$137*$N$138+7)-1)/10)+1)="","",INDEX($P$139:$W$148,MOD(($N$137*$N$138+7)-1,10)+1,INT((($N$137*$N$138+7)-1)/10)+1))),""))),IF($N$139="","",IF(OR(ISTEXT($N$137),ISTEXT($N$138),ISTEXT($N$139)),"",IF(OR(7&gt;$N$137,8&gt;$N$138,((8-1)*$N$137+7)&gt;$N$139),"",IF(INDEX($P$139:$W$148,MOD(((8-1)*$N$137+7)-1,10)+1,INT((((8-1)*$N$137+7)-1)/10)+1)="","",INDEX($P$139:$W$148,MOD(((8-1)*$N$137+7)-1,10)+1,INT((((8-1)*$N$137+7)-1)/10)+1))))))</f>
        <v/>
      </c>
      <c r="K146" s="539">
        <f>IF($D$137="Flat Oval",IF(OR($N$139="",ISTEXT($N$137),ISTEXT($N$138)),"",IF(8&lt;=$N$138,IF(8&gt;$N$137,"",IF(((8-1)*$N$137+8)&gt;80,"",IF(INDEX($P$139:$W$148,MOD(((8-1)*$N$137+8)-1,10)+1,INT((((8-1)*$N$137+8)-1)/10)+1)="","",INDEX($P$139:$W$148,MOD(((8-1)*$N$137+8)-1,10)+1,INT((((8-1)*$N$137+8)-1)/10)+1)))),IF(AND(8=$N$138+1,8&lt;=$O$137),IF(($N$137*$N$138+8)&gt;80,"",IF(INDEX($P$139:$W$148,MOD(($N$137*$N$138+8)-1,10)+1,INT((($N$137*$N$138+8)-1)/10)+1)="","",INDEX($P$139:$W$148,MOD(($N$137*$N$138+8)-1,10)+1,INT((($N$137*$N$138+8)-1)/10)+1))),""))),IF($N$139="","",IF(OR(ISTEXT($N$137),ISTEXT($N$138),ISTEXT($N$139)),"",IF(OR(8&gt;$N$137,8&gt;$N$138,((8-1)*$N$137+8)&gt;$N$139),"",IF(INDEX($P$139:$W$148,MOD(((8-1)*$N$137+8)-1,10)+1,INT((((8-1)*$N$137+8)-1)/10)+1)="","",INDEX($P$139:$W$148,MOD(((8-1)*$N$137+8)-1,10)+1,INT((((8-1)*$N$137+8)-1)/10)+1))))))</f>
        <v/>
      </c>
      <c r="L146" s="539">
        <f>IF($D$137="Flat Oval",IF(OR($N$139="",ISTEXT($N$137),ISTEXT($N$138)),"",IF(8&lt;=$N$138,IF(9&gt;$N$137,"",IF(((8-1)*$N$137+9)&gt;80,"",IF(INDEX($P$139:$W$148,MOD(((8-1)*$N$137+9)-1,10)+1,INT((((8-1)*$N$137+9)-1)/10)+1)="","",INDEX($P$139:$W$148,MOD(((8-1)*$N$137+9)-1,10)+1,INT((((8-1)*$N$137+9)-1)/10)+1)))),IF(AND(8=$N$138+1,9&lt;=$O$137),IF(($N$137*$N$138+9)&gt;80,"",IF(INDEX($P$139:$W$148,MOD(($N$137*$N$138+9)-1,10)+1,INT((($N$137*$N$138+9)-1)/10)+1)="","",INDEX($P$139:$W$148,MOD(($N$137*$N$138+9)-1,10)+1,INT((($N$137*$N$138+9)-1)/10)+1))),""))),IF($N$139="","",IF(OR(ISTEXT($N$137),ISTEXT($N$138),ISTEXT($N$139)),"",IF(OR(9&gt;$N$137,8&gt;$N$138,((8-1)*$N$137+9)&gt;$N$139),"",IF(INDEX($P$139:$W$148,MOD(((8-1)*$N$137+9)-1,10)+1,INT((((8-1)*$N$137+9)-1)/10)+1)="","",INDEX($P$139:$W$148,MOD(((8-1)*$N$137+9)-1,10)+1,INT((((8-1)*$N$137+9)-1)/10)+1))))))</f>
        <v/>
      </c>
      <c r="M146" s="539">
        <f>IF($D$137="Flat Oval",IF(OR($N$139="",ISTEXT($N$137),ISTEXT($N$138)),"",IF(8&lt;=$N$138,IF(10&gt;$N$137,"",IF(((8-1)*$N$137+10)&gt;80,"",IF(INDEX($P$139:$W$148,MOD(((8-1)*$N$137+10)-1,10)+1,INT((((8-1)*$N$137+10)-1)/10)+1)="","",INDEX($P$139:$W$148,MOD(((8-1)*$N$137+10)-1,10)+1,INT((((8-1)*$N$137+10)-1)/10)+1)))),IF(AND(8=$N$138+1,10&lt;=$O$137),IF(($N$137*$N$138+10)&gt;80,"",IF(INDEX($P$139:$W$148,MOD(($N$137*$N$138+10)-1,10)+1,INT((($N$137*$N$138+10)-1)/10)+1)="","",INDEX($P$139:$W$148,MOD(($N$137*$N$138+10)-1,10)+1,INT((($N$137*$N$138+10)-1)/10)+1))),""))),IF($N$139="","",IF(OR(ISTEXT($N$137),ISTEXT($N$138),ISTEXT($N$139)),"",IF(OR(10&gt;$N$137,8&gt;$N$138,((8-1)*$N$137+10)&gt;$N$139),"",IF(INDEX($P$139:$W$148,MOD(((8-1)*$N$137+10)-1,10)+1,INT((((8-1)*$N$137+10)-1)/10)+1)="","",INDEX($P$139:$W$148,MOD(((8-1)*$N$137+10)-1,10)+1,INT((((8-1)*$N$137+10)-1)/10)+1))))))</f>
        <v/>
      </c>
      <c r="P146" s="540" t="n"/>
      <c r="Q146" s="540" t="n"/>
      <c r="R146" s="540" t="n"/>
      <c r="S146" s="540" t="n"/>
      <c r="T146" s="540" t="n"/>
      <c r="U146" s="540" t="n"/>
      <c r="V146" s="540" t="n"/>
      <c r="W146" s="540" t="n"/>
    </row>
    <row r="147" ht="13.35" customHeight="1" s="162">
      <c r="P147" s="540" t="n"/>
      <c r="Q147" s="540" t="n"/>
      <c r="R147" s="540" t="n"/>
      <c r="S147" s="540" t="n"/>
      <c r="T147" s="540" t="n"/>
      <c r="U147" s="540" t="n"/>
      <c r="V147" s="540" t="n"/>
      <c r="W147" s="540" t="n"/>
    </row>
    <row r="148" ht="13.35" customHeight="1" s="162">
      <c r="B148" s="188" t="inlineStr">
        <is>
          <t>Remarks</t>
        </is>
      </c>
      <c r="C148" s="173" t="n"/>
      <c r="D148" s="154" t="n"/>
      <c r="E148" s="174" t="n"/>
      <c r="F148" s="174" t="n"/>
      <c r="G148" s="174" t="n"/>
      <c r="H148" s="174" t="n"/>
      <c r="I148" s="174" t="n"/>
      <c r="J148" s="174" t="n"/>
      <c r="K148" s="174" t="n"/>
      <c r="L148" s="174" t="n"/>
      <c r="M148" s="173" t="n"/>
      <c r="P148" s="540" t="n"/>
      <c r="Q148" s="540" t="n"/>
      <c r="R148" s="540" t="n"/>
      <c r="S148" s="540" t="n"/>
      <c r="T148" s="540" t="n"/>
      <c r="U148" s="540" t="n"/>
      <c r="V148" s="540" t="n"/>
      <c r="W148" s="540" t="n"/>
    </row>
    <row r="149" ht="13.35" customHeight="1" s="162">
      <c r="B149" s="154" t="n"/>
      <c r="C149" s="174" t="n"/>
      <c r="D149" s="174" t="n"/>
      <c r="E149" s="174" t="n"/>
      <c r="F149" s="174" t="n"/>
      <c r="G149" s="174" t="n"/>
      <c r="H149" s="174" t="n"/>
      <c r="I149" s="174" t="n"/>
      <c r="J149" s="174" t="n"/>
      <c r="K149" s="174" t="n"/>
      <c r="L149" s="174" t="n"/>
      <c r="M149" s="173" t="n"/>
    </row>
    <row r="150" ht="13.35" customHeight="1" s="162">
      <c r="B150" s="154" t="n"/>
      <c r="C150" s="174" t="n"/>
      <c r="D150" s="174" t="n"/>
      <c r="E150" s="174" t="n"/>
      <c r="F150" s="174" t="n"/>
      <c r="G150" s="174" t="n"/>
      <c r="H150" s="174" t="n"/>
      <c r="I150" s="174" t="n"/>
      <c r="J150" s="174" t="n"/>
      <c r="K150" s="174" t="n"/>
      <c r="L150" s="174" t="n"/>
      <c r="M150" s="173" t="n"/>
    </row>
    <row r="152" ht="13.35" customHeight="1" s="162">
      <c r="B152" s="188" t="inlineStr">
        <is>
          <t>Airflow Traverse Measurement</t>
        </is>
      </c>
      <c r="C152" s="174" t="n"/>
      <c r="D152" s="174" t="n"/>
      <c r="E152" s="174" t="n"/>
      <c r="F152" s="174" t="n"/>
      <c r="G152" s="174" t="n"/>
      <c r="H152" s="173" t="n"/>
      <c r="I152" s="194" t="inlineStr">
        <is>
          <t>Design CFM</t>
        </is>
      </c>
      <c r="J152" s="188" t="inlineStr">
        <is>
          <t>Initial</t>
        </is>
      </c>
      <c r="K152" s="173" t="n"/>
      <c r="L152" s="188" t="inlineStr">
        <is>
          <t>Final</t>
        </is>
      </c>
      <c r="M152" s="173" t="n"/>
    </row>
    <row r="153" ht="13.35" customHeight="1" s="162">
      <c r="B153" s="153" t="inlineStr">
        <is>
          <t xml:space="preserve">Point </t>
        </is>
      </c>
      <c r="C153" s="188" t="inlineStr">
        <is>
          <t>Area Served</t>
        </is>
      </c>
      <c r="D153" s="174" t="n"/>
      <c r="E153" s="173" t="n"/>
      <c r="F153" s="188" t="inlineStr">
        <is>
          <t>Size</t>
        </is>
      </c>
      <c r="G153" s="173" t="n"/>
      <c r="H153" s="188" t="inlineStr">
        <is>
          <t>Ak</t>
        </is>
      </c>
      <c r="I153" s="440" t="n"/>
      <c r="J153" s="188" t="inlineStr">
        <is>
          <t>VEL</t>
        </is>
      </c>
      <c r="K153" s="188" t="inlineStr">
        <is>
          <t>CFM</t>
        </is>
      </c>
      <c r="L153" s="188" t="inlineStr">
        <is>
          <t>VEL</t>
        </is>
      </c>
      <c r="M153" s="188" t="inlineStr">
        <is>
          <t>CFM</t>
        </is>
      </c>
    </row>
    <row r="154" ht="13.35" customHeight="1" s="162">
      <c r="B154" s="31" t="inlineStr">
        <is>
          <t>T-10</t>
        </is>
      </c>
      <c r="C154" s="307" t="n"/>
      <c r="D154" s="174" t="n"/>
      <c r="E154" s="173" t="n"/>
      <c r="F154" s="307">
        <f>IF($D$156="Flat Oval",IF(OR($G$156="",$I$156=""),"",$G$156&amp;""" x "&amp;$I$156&amp;""" oval"),IF($G$156="","",IF($D$156="Round",$G$156&amp;""" dia",$G$156&amp;""" x "&amp;$I$156&amp;"""")))</f>
        <v/>
      </c>
      <c r="G154" s="173" t="n"/>
      <c r="H154" s="525">
        <f>IF($D$156="Flat Oval",IF(OR($G$156="",$I$156=""),"",IF(OR(ISTEXT($G$156),ISTEXT($I$156)),"",ROUND(((($G$156-2*N($K$156))-($I$156-2*N($K$156)))*($I$156-2*N($K$156))+PI()*(($I$156-2*N($K$156))/2)^2)/144,3))),IF(OR($D$156="",$G$156=""),"",IF($D$156="Round",IF(ISTEXT($G$156),"",ROUND(PI()*(($G$156-2*N($K$156))/2)^2/144,3)),IF($I$156="","",IF(OR(ISTEXT($G$156),ISTEXT($I$156)),"",ROUND(($G$156-2*N($K$156))*($I$156-2*N($K$156))/144,3))))))</f>
        <v/>
      </c>
      <c r="I154" s="189" t="n"/>
      <c r="J154" s="189" t="n"/>
      <c r="K154" s="189">
        <f>IF(N(J154)*N(H154)=0,"",ROUND(N(J154)*N(H154),0))</f>
        <v/>
      </c>
      <c r="L154" s="189">
        <f>IF($D$156="Flat Oval",IF(OR($O$157="",$O$158="",N($O$159)+N($O$160)=0),"",ROUND(($O$157*$O$159+$O$158*$O$160)/($O$159+$O$160),0)),IF(COUNT(D158:M165)=0,"",ROUND(AVERAGE(D158:M165),0)))</f>
        <v/>
      </c>
      <c r="M154" s="189">
        <f>IF(N(L154)*N(H154)=0,"",ROUND(N(L154)*N(H154),0))</f>
        <v/>
      </c>
    </row>
    <row r="155" ht="13.35" customHeight="1" s="162">
      <c r="B155" s="188" t="inlineStr">
        <is>
          <t>Instrument</t>
        </is>
      </c>
      <c r="C155" s="173" t="n"/>
      <c r="D155" s="196" t="n"/>
      <c r="E155" s="174" t="n"/>
      <c r="F155" s="174" t="n"/>
      <c r="G155" s="173" t="n"/>
      <c r="H155" s="188" t="inlineStr">
        <is>
          <t>Duct Static Pressure</t>
        </is>
      </c>
      <c r="I155" s="174" t="n"/>
      <c r="J155" s="173" t="n"/>
      <c r="K155" s="53" t="n"/>
      <c r="L155" s="188" t="inlineStr">
        <is>
          <t>Temp</t>
        </is>
      </c>
      <c r="M155" s="52" t="n"/>
      <c r="N155" s="51" t="n"/>
    </row>
    <row r="156" ht="13.35" customHeight="1" s="162">
      <c r="B156" s="526" t="inlineStr">
        <is>
          <t>Duct shape:</t>
        </is>
      </c>
      <c r="C156" s="173" t="n"/>
      <c r="D156" s="527" t="n"/>
      <c r="E156" s="173" t="n"/>
      <c r="F156" s="528" t="inlineStr">
        <is>
          <t>W / Dia (in)</t>
        </is>
      </c>
      <c r="G156" s="529" t="n"/>
      <c r="H156" s="526" t="inlineStr">
        <is>
          <t>H (in)</t>
        </is>
      </c>
      <c r="I156" s="530" t="n"/>
      <c r="J156" s="531" t="inlineStr">
        <is>
          <t>Liner (in)</t>
        </is>
      </c>
      <c r="K156" s="532" t="n"/>
      <c r="L156" s="526" t="inlineStr">
        <is>
          <t>Points</t>
        </is>
      </c>
      <c r="M156" s="533">
        <f>IF($D$156="Flat Oval",IF($N$158="","",$N$156&amp;"x"&amp;$N$157&amp;"+"&amp;$O$156&amp;" ends"),IF($N$156="","",IF($D$156="Round",$N$156&amp;" x 2 axes",IF($N$157="","",$N$156&amp;" x "&amp;$N$157))))</f>
        <v/>
      </c>
      <c r="N156" s="534">
        <f>IF($D$156="Flat Oval",IF(OR($G$156="",$I$156=""),"",IF(OR(ISTEXT($G$156),ISTEXT($I$156)),"",IF($G$156-$I$156&lt;12,2,MIN(10,MAX(3,ROUNDUP(($G$156-$I$156)/6,0)))))),IF(OR($D$156="",$G$156=""),"",IF($D$156="Round",IF(ISTEXT($G$156),"",IF($G$156&lt;=9,6,IF($G$156&lt;=12,8,10))),IF(ISTEXT($G$156),"",IF($G$156&lt;12,2,MIN(10,MAX(3,ROUNDUP($G$156/6,0))))))))</f>
        <v/>
      </c>
      <c r="O156">
        <f>IF(AND($D$156="Flat Oval",NOT(OR($G$156="",$I$156="")),NOT(OR(ISTEXT($G$156),ISTEXT($I$156)))),IF($I$156&lt;=9,6,IF($I$156&lt;=12,8,10)),"")</f>
        <v/>
      </c>
      <c r="P156" s="473" t="inlineStr">
        <is>
          <t>Quick entry – type readings in order (row by row of the grid), down this column then the next:</t>
        </is>
      </c>
    </row>
    <row r="157" ht="13.35" customHeight="1" s="162">
      <c r="B157" s="535" t="inlineStr">
        <is>
          <t>Depth↓ Pos→ (in)</t>
        </is>
      </c>
      <c r="C157" s="414" t="n"/>
      <c r="D157" s="535">
        <f>IF($D$156="Flat Oval",IF(OR($N$156="",ISTEXT($N$156),1&gt;$N$156),"",ROUND((1-0.5)*($G$156-$I$156)/$N$156,1)),IF(ISTEXT($N$156),"",IF(OR($D$156="",$G$156="",1&gt;$N$156),"",IF($D$156="Round",IF(ISTEXT($G$156),"",ROUND(IF(1&lt;=$N$156/2,$G$156/2*(1-SQRT(($N$156-2*1+1)/$N$156)),$G$156-$G$156/2*(1-SQRT(($N$156-2*($N$156-1+1)+1)/$N$156))),1)),IF(ISTEXT($G$156),"",ROUND((1-0.5)*$G$156/$N$156,1))))))</f>
        <v/>
      </c>
      <c r="E157" s="535">
        <f>IF($D$156="Flat Oval",IF(OR($N$156="",ISTEXT($N$156),2&gt;$N$156),"",ROUND((2-0.5)*($G$156-$I$156)/$N$156,1)),IF(ISTEXT($N$156),"",IF(OR($D$156="",$G$156="",2&gt;$N$156),"",IF($D$156="Round",IF(ISTEXT($G$156),"",ROUND(IF(2&lt;=$N$156/2,$G$156/2*(1-SQRT(($N$156-2*2+1)/$N$156)),$G$156-$G$156/2*(1-SQRT(($N$156-2*($N$156-2+1)+1)/$N$156))),1)),IF(ISTEXT($G$156),"",ROUND((2-0.5)*$G$156/$N$156,1))))))</f>
        <v/>
      </c>
      <c r="F157" s="535">
        <f>IF($D$156="Flat Oval",IF(OR($N$156="",ISTEXT($N$156),3&gt;$N$156),"",ROUND((3-0.5)*($G$156-$I$156)/$N$156,1)),IF(ISTEXT($N$156),"",IF(OR($D$156="",$G$156="",3&gt;$N$156),"",IF($D$156="Round",IF(ISTEXT($G$156),"",ROUND(IF(3&lt;=$N$156/2,$G$156/2*(1-SQRT(($N$156-2*3+1)/$N$156)),$G$156-$G$156/2*(1-SQRT(($N$156-2*($N$156-3+1)+1)/$N$156))),1)),IF(ISTEXT($G$156),"",ROUND((3-0.5)*$G$156/$N$156,1))))))</f>
        <v/>
      </c>
      <c r="G157" s="535">
        <f>IF($D$156="Flat Oval",IF(OR($N$156="",ISTEXT($N$156),4&gt;$N$156),"",ROUND((4-0.5)*($G$156-$I$156)/$N$156,1)),IF(ISTEXT($N$156),"",IF(OR($D$156="",$G$156="",4&gt;$N$156),"",IF($D$156="Round",IF(ISTEXT($G$156),"",ROUND(IF(4&lt;=$N$156/2,$G$156/2*(1-SQRT(($N$156-2*4+1)/$N$156)),$G$156-$G$156/2*(1-SQRT(($N$156-2*($N$156-4+1)+1)/$N$156))),1)),IF(ISTEXT($G$156),"",ROUND((4-0.5)*$G$156/$N$156,1))))))</f>
        <v/>
      </c>
      <c r="H157" s="535">
        <f>IF($D$156="Flat Oval",IF(OR($N$156="",ISTEXT($N$156),5&gt;$N$156),"",ROUND((5-0.5)*($G$156-$I$156)/$N$156,1)),IF(ISTEXT($N$156),"",IF(OR($D$156="",$G$156="",5&gt;$N$156),"",IF($D$156="Round",IF(ISTEXT($G$156),"",ROUND(IF(5&lt;=$N$156/2,$G$156/2*(1-SQRT(($N$156-2*5+1)/$N$156)),$G$156-$G$156/2*(1-SQRT(($N$156-2*($N$156-5+1)+1)/$N$156))),1)),IF(ISTEXT($G$156),"",ROUND((5-0.5)*$G$156/$N$156,1))))))</f>
        <v/>
      </c>
      <c r="I157" s="535">
        <f>IF($D$156="Flat Oval",IF(OR($N$156="",ISTEXT($N$156),6&gt;$N$156),"",ROUND((6-0.5)*($G$156-$I$156)/$N$156,1)),IF(ISTEXT($N$156),"",IF(OR($D$156="",$G$156="",6&gt;$N$156),"",IF($D$156="Round",IF(ISTEXT($G$156),"",ROUND(IF(6&lt;=$N$156/2,$G$156/2*(1-SQRT(($N$156-2*6+1)/$N$156)),$G$156-$G$156/2*(1-SQRT(($N$156-2*($N$156-6+1)+1)/$N$156))),1)),IF(ISTEXT($G$156),"",ROUND((6-0.5)*$G$156/$N$156,1))))))</f>
        <v/>
      </c>
      <c r="J157" s="535">
        <f>IF($D$156="Flat Oval",IF(OR($N$156="",ISTEXT($N$156),7&gt;$N$156),"",ROUND((7-0.5)*($G$156-$I$156)/$N$156,1)),IF(ISTEXT($N$156),"",IF(OR($D$156="",$G$156="",7&gt;$N$156),"",IF($D$156="Round",IF(ISTEXT($G$156),"",ROUND(IF(7&lt;=$N$156/2,$G$156/2*(1-SQRT(($N$156-2*7+1)/$N$156)),$G$156-$G$156/2*(1-SQRT(($N$156-2*($N$156-7+1)+1)/$N$156))),1)),IF(ISTEXT($G$156),"",ROUND((7-0.5)*$G$156/$N$156,1))))))</f>
        <v/>
      </c>
      <c r="K157" s="535">
        <f>IF($D$156="Flat Oval",IF(OR($N$156="",ISTEXT($N$156),8&gt;$N$156),"",ROUND((8-0.5)*($G$156-$I$156)/$N$156,1)),IF(ISTEXT($N$156),"",IF(OR($D$156="",$G$156="",8&gt;$N$156),"",IF($D$156="Round",IF(ISTEXT($G$156),"",ROUND(IF(8&lt;=$N$156/2,$G$156/2*(1-SQRT(($N$156-2*8+1)/$N$156)),$G$156-$G$156/2*(1-SQRT(($N$156-2*($N$156-8+1)+1)/$N$156))),1)),IF(ISTEXT($G$156),"",ROUND((8-0.5)*$G$156/$N$156,1))))))</f>
        <v/>
      </c>
      <c r="L157" s="535">
        <f>IF($D$156="Flat Oval",IF(OR($N$156="",ISTEXT($N$156),9&gt;$N$156),"",ROUND((9-0.5)*($G$156-$I$156)/$N$156,1)),IF(ISTEXT($N$156),"",IF(OR($D$156="",$G$156="",9&gt;$N$156),"",IF($D$156="Round",IF(ISTEXT($G$156),"",ROUND(IF(9&lt;=$N$156/2,$G$156/2*(1-SQRT(($N$156-2*9+1)/$N$156)),$G$156-$G$156/2*(1-SQRT(($N$156-2*($N$156-9+1)+1)/$N$156))),1)),IF(ISTEXT($G$156),"",ROUND((9-0.5)*$G$156/$N$156,1))))))</f>
        <v/>
      </c>
      <c r="M157" s="535">
        <f>IF($D$156="Flat Oval",IF(OR($N$156="",ISTEXT($N$156),10&gt;$N$156),"",ROUND((10-0.5)*($G$156-$I$156)/$N$156,1)),IF(ISTEXT($N$156),"",IF(OR($D$156="",$G$156="",10&gt;$N$156),"",IF($D$156="Round",IF(ISTEXT($G$156),"",ROUND(IF(10&lt;=$N$156/2,$G$156/2*(1-SQRT(($N$156-2*10+1)/$N$156)),$G$156-$G$156/2*(1-SQRT(($N$156-2*($N$156-10+1)+1)/$N$156))),1)),IF(ISTEXT($G$156),"",ROUND((10-0.5)*$G$156/$N$156,1))))))</f>
        <v/>
      </c>
      <c r="N157" s="534">
        <f>IF($D$156="Flat Oval",IF(OR($G$156="",$I$156=""),"",IF(OR(ISTEXT($G$156),ISTEXT($I$156)),"",IF($I$156&lt;12,2,MIN(7,MAX(3,ROUNDUP($I$156/6,0)))))),IF(OR($D$156="",$G$156=""),"",IF($D$156="Round",2,IF($I$156="","",IF(ISTEXT($I$156),"",IF($I$156&lt;12,2,MIN(8,MAX(3,ROUNDUP($I$156/6,0)))))))))</f>
        <v/>
      </c>
      <c r="O157">
        <f>IF(OR(NOT($D$156="Flat Oval"),N($N$158)=0),"",IF(COUNT(D158:INDEX(M158:M165,$N$157))=0,"",AVERAGE(D158:INDEX(M158:M165,$N$157))))</f>
        <v/>
      </c>
      <c r="P157" s="536" t="inlineStr">
        <is>
          <t>1–10</t>
        </is>
      </c>
      <c r="Q157" s="536" t="inlineStr">
        <is>
          <t>11–20</t>
        </is>
      </c>
      <c r="R157" s="536" t="inlineStr">
        <is>
          <t>21–30</t>
        </is>
      </c>
      <c r="S157" s="536" t="inlineStr">
        <is>
          <t>31–40</t>
        </is>
      </c>
      <c r="T157" s="536" t="inlineStr">
        <is>
          <t>41–50</t>
        </is>
      </c>
      <c r="U157" s="536" t="inlineStr">
        <is>
          <t>51–60</t>
        </is>
      </c>
      <c r="V157" s="536" t="inlineStr">
        <is>
          <t>61–70</t>
        </is>
      </c>
      <c r="W157" s="536" t="inlineStr">
        <is>
          <t>71–80</t>
        </is>
      </c>
    </row>
    <row r="158" ht="13.35" customHeight="1" s="162">
      <c r="B158" s="537">
        <f>IF($D$156="Flat Oval",IF(OR($N$157="",ISTEXT($N$157)),"",IF(1&lt;=$N$157,ROUND((1-0.5)*$I$156/$N$157,1),IF(1=$N$157+1,"Ends",""))),IF(OR($D$156="",$G$156=""),"",IF($D$156="Round",IF(1=1,"Axis 1 (0°)",IF(1=2,"Axis 2 (90°)","")),IF(ISTEXT($N$157),"",IF(1&gt;$N$157,"",IF(ISTEXT($I$156),"",ROUND((1-0.5)*$I$156/$N$157,1)))))))</f>
        <v/>
      </c>
      <c r="C158" s="538" t="n"/>
      <c r="D158" s="539">
        <f>IF($D$156="Flat Oval",IF(OR($N$158="",ISTEXT($N$156),ISTEXT($N$157)),"",IF(1&lt;=$N$157,IF(1&gt;$N$156,"",IF(((1-1)*$N$156+1)&gt;80,"",IF(INDEX($P$158:$W$167,MOD(((1-1)*$N$156+1)-1,10)+1,INT((((1-1)*$N$156+1)-1)/10)+1)="","",INDEX($P$158:$W$167,MOD(((1-1)*$N$156+1)-1,10)+1,INT((((1-1)*$N$156+1)-1)/10)+1)))),IF(AND(1=$N$157+1,1&lt;=$O$156),IF(($N$156*$N$157+1)&gt;80,"",IF(INDEX($P$158:$W$167,MOD(($N$156*$N$157+1)-1,10)+1,INT((($N$156*$N$157+1)-1)/10)+1)="","",INDEX($P$158:$W$167,MOD(($N$156*$N$157+1)-1,10)+1,INT((($N$156*$N$157+1)-1)/10)+1))),""))),IF($N$158="","",IF(OR(ISTEXT($N$156),ISTEXT($N$157),ISTEXT($N$158)),"",IF(OR(1&gt;$N$156,1&gt;$N$157,((1-1)*$N$156+1)&gt;$N$158),"",IF(INDEX($P$158:$W$167,MOD(((1-1)*$N$156+1)-1,10)+1,INT((((1-1)*$N$156+1)-1)/10)+1)="","",INDEX($P$158:$W$167,MOD(((1-1)*$N$156+1)-1,10)+1,INT((((1-1)*$N$156+1)-1)/10)+1))))))</f>
        <v/>
      </c>
      <c r="E158" s="539">
        <f>IF($D$156="Flat Oval",IF(OR($N$158="",ISTEXT($N$156),ISTEXT($N$157)),"",IF(1&lt;=$N$157,IF(2&gt;$N$156,"",IF(((1-1)*$N$156+2)&gt;80,"",IF(INDEX($P$158:$W$167,MOD(((1-1)*$N$156+2)-1,10)+1,INT((((1-1)*$N$156+2)-1)/10)+1)="","",INDEX($P$158:$W$167,MOD(((1-1)*$N$156+2)-1,10)+1,INT((((1-1)*$N$156+2)-1)/10)+1)))),IF(AND(1=$N$157+1,2&lt;=$O$156),IF(($N$156*$N$157+2)&gt;80,"",IF(INDEX($P$158:$W$167,MOD(($N$156*$N$157+2)-1,10)+1,INT((($N$156*$N$157+2)-1)/10)+1)="","",INDEX($P$158:$W$167,MOD(($N$156*$N$157+2)-1,10)+1,INT((($N$156*$N$157+2)-1)/10)+1))),""))),IF($N$158="","",IF(OR(ISTEXT($N$156),ISTEXT($N$157),ISTEXT($N$158)),"",IF(OR(2&gt;$N$156,1&gt;$N$157,((1-1)*$N$156+2)&gt;$N$158),"",IF(INDEX($P$158:$W$167,MOD(((1-1)*$N$156+2)-1,10)+1,INT((((1-1)*$N$156+2)-1)/10)+1)="","",INDEX($P$158:$W$167,MOD(((1-1)*$N$156+2)-1,10)+1,INT((((1-1)*$N$156+2)-1)/10)+1))))))</f>
        <v/>
      </c>
      <c r="F158" s="539">
        <f>IF($D$156="Flat Oval",IF(OR($N$158="",ISTEXT($N$156),ISTEXT($N$157)),"",IF(1&lt;=$N$157,IF(3&gt;$N$156,"",IF(((1-1)*$N$156+3)&gt;80,"",IF(INDEX($P$158:$W$167,MOD(((1-1)*$N$156+3)-1,10)+1,INT((((1-1)*$N$156+3)-1)/10)+1)="","",INDEX($P$158:$W$167,MOD(((1-1)*$N$156+3)-1,10)+1,INT((((1-1)*$N$156+3)-1)/10)+1)))),IF(AND(1=$N$157+1,3&lt;=$O$156),IF(($N$156*$N$157+3)&gt;80,"",IF(INDEX($P$158:$W$167,MOD(($N$156*$N$157+3)-1,10)+1,INT((($N$156*$N$157+3)-1)/10)+1)="","",INDEX($P$158:$W$167,MOD(($N$156*$N$157+3)-1,10)+1,INT((($N$156*$N$157+3)-1)/10)+1))),""))),IF($N$158="","",IF(OR(ISTEXT($N$156),ISTEXT($N$157),ISTEXT($N$158)),"",IF(OR(3&gt;$N$156,1&gt;$N$157,((1-1)*$N$156+3)&gt;$N$158),"",IF(INDEX($P$158:$W$167,MOD(((1-1)*$N$156+3)-1,10)+1,INT((((1-1)*$N$156+3)-1)/10)+1)="","",INDEX($P$158:$W$167,MOD(((1-1)*$N$156+3)-1,10)+1,INT((((1-1)*$N$156+3)-1)/10)+1))))))</f>
        <v/>
      </c>
      <c r="G158" s="539">
        <f>IF($D$156="Flat Oval",IF(OR($N$158="",ISTEXT($N$156),ISTEXT($N$157)),"",IF(1&lt;=$N$157,IF(4&gt;$N$156,"",IF(((1-1)*$N$156+4)&gt;80,"",IF(INDEX($P$158:$W$167,MOD(((1-1)*$N$156+4)-1,10)+1,INT((((1-1)*$N$156+4)-1)/10)+1)="","",INDEX($P$158:$W$167,MOD(((1-1)*$N$156+4)-1,10)+1,INT((((1-1)*$N$156+4)-1)/10)+1)))),IF(AND(1=$N$157+1,4&lt;=$O$156),IF(($N$156*$N$157+4)&gt;80,"",IF(INDEX($P$158:$W$167,MOD(($N$156*$N$157+4)-1,10)+1,INT((($N$156*$N$157+4)-1)/10)+1)="","",INDEX($P$158:$W$167,MOD(($N$156*$N$157+4)-1,10)+1,INT((($N$156*$N$157+4)-1)/10)+1))),""))),IF($N$158="","",IF(OR(ISTEXT($N$156),ISTEXT($N$157),ISTEXT($N$158)),"",IF(OR(4&gt;$N$156,1&gt;$N$157,((1-1)*$N$156+4)&gt;$N$158),"",IF(INDEX($P$158:$W$167,MOD(((1-1)*$N$156+4)-1,10)+1,INT((((1-1)*$N$156+4)-1)/10)+1)="","",INDEX($P$158:$W$167,MOD(((1-1)*$N$156+4)-1,10)+1,INT((((1-1)*$N$156+4)-1)/10)+1))))))</f>
        <v/>
      </c>
      <c r="H158" s="539">
        <f>IF($D$156="Flat Oval",IF(OR($N$158="",ISTEXT($N$156),ISTEXT($N$157)),"",IF(1&lt;=$N$157,IF(5&gt;$N$156,"",IF(((1-1)*$N$156+5)&gt;80,"",IF(INDEX($P$158:$W$167,MOD(((1-1)*$N$156+5)-1,10)+1,INT((((1-1)*$N$156+5)-1)/10)+1)="","",INDEX($P$158:$W$167,MOD(((1-1)*$N$156+5)-1,10)+1,INT((((1-1)*$N$156+5)-1)/10)+1)))),IF(AND(1=$N$157+1,5&lt;=$O$156),IF(($N$156*$N$157+5)&gt;80,"",IF(INDEX($P$158:$W$167,MOD(($N$156*$N$157+5)-1,10)+1,INT((($N$156*$N$157+5)-1)/10)+1)="","",INDEX($P$158:$W$167,MOD(($N$156*$N$157+5)-1,10)+1,INT((($N$156*$N$157+5)-1)/10)+1))),""))),IF($N$158="","",IF(OR(ISTEXT($N$156),ISTEXT($N$157),ISTEXT($N$158)),"",IF(OR(5&gt;$N$156,1&gt;$N$157,((1-1)*$N$156+5)&gt;$N$158),"",IF(INDEX($P$158:$W$167,MOD(((1-1)*$N$156+5)-1,10)+1,INT((((1-1)*$N$156+5)-1)/10)+1)="","",INDEX($P$158:$W$167,MOD(((1-1)*$N$156+5)-1,10)+1,INT((((1-1)*$N$156+5)-1)/10)+1))))))</f>
        <v/>
      </c>
      <c r="I158" s="539">
        <f>IF($D$156="Flat Oval",IF(OR($N$158="",ISTEXT($N$156),ISTEXT($N$157)),"",IF(1&lt;=$N$157,IF(6&gt;$N$156,"",IF(((1-1)*$N$156+6)&gt;80,"",IF(INDEX($P$158:$W$167,MOD(((1-1)*$N$156+6)-1,10)+1,INT((((1-1)*$N$156+6)-1)/10)+1)="","",INDEX($P$158:$W$167,MOD(((1-1)*$N$156+6)-1,10)+1,INT((((1-1)*$N$156+6)-1)/10)+1)))),IF(AND(1=$N$157+1,6&lt;=$O$156),IF(($N$156*$N$157+6)&gt;80,"",IF(INDEX($P$158:$W$167,MOD(($N$156*$N$157+6)-1,10)+1,INT((($N$156*$N$157+6)-1)/10)+1)="","",INDEX($P$158:$W$167,MOD(($N$156*$N$157+6)-1,10)+1,INT((($N$156*$N$157+6)-1)/10)+1))),""))),IF($N$158="","",IF(OR(ISTEXT($N$156),ISTEXT($N$157),ISTEXT($N$158)),"",IF(OR(6&gt;$N$156,1&gt;$N$157,((1-1)*$N$156+6)&gt;$N$158),"",IF(INDEX($P$158:$W$167,MOD(((1-1)*$N$156+6)-1,10)+1,INT((((1-1)*$N$156+6)-1)/10)+1)="","",INDEX($P$158:$W$167,MOD(((1-1)*$N$156+6)-1,10)+1,INT((((1-1)*$N$156+6)-1)/10)+1))))))</f>
        <v/>
      </c>
      <c r="J158" s="539">
        <f>IF($D$156="Flat Oval",IF(OR($N$158="",ISTEXT($N$156),ISTEXT($N$157)),"",IF(1&lt;=$N$157,IF(7&gt;$N$156,"",IF(((1-1)*$N$156+7)&gt;80,"",IF(INDEX($P$158:$W$167,MOD(((1-1)*$N$156+7)-1,10)+1,INT((((1-1)*$N$156+7)-1)/10)+1)="","",INDEX($P$158:$W$167,MOD(((1-1)*$N$156+7)-1,10)+1,INT((((1-1)*$N$156+7)-1)/10)+1)))),IF(AND(1=$N$157+1,7&lt;=$O$156),IF(($N$156*$N$157+7)&gt;80,"",IF(INDEX($P$158:$W$167,MOD(($N$156*$N$157+7)-1,10)+1,INT((($N$156*$N$157+7)-1)/10)+1)="","",INDEX($P$158:$W$167,MOD(($N$156*$N$157+7)-1,10)+1,INT((($N$156*$N$157+7)-1)/10)+1))),""))),IF($N$158="","",IF(OR(ISTEXT($N$156),ISTEXT($N$157),ISTEXT($N$158)),"",IF(OR(7&gt;$N$156,1&gt;$N$157,((1-1)*$N$156+7)&gt;$N$158),"",IF(INDEX($P$158:$W$167,MOD(((1-1)*$N$156+7)-1,10)+1,INT((((1-1)*$N$156+7)-1)/10)+1)="","",INDEX($P$158:$W$167,MOD(((1-1)*$N$156+7)-1,10)+1,INT((((1-1)*$N$156+7)-1)/10)+1))))))</f>
        <v/>
      </c>
      <c r="K158" s="539">
        <f>IF($D$156="Flat Oval",IF(OR($N$158="",ISTEXT($N$156),ISTEXT($N$157)),"",IF(1&lt;=$N$157,IF(8&gt;$N$156,"",IF(((1-1)*$N$156+8)&gt;80,"",IF(INDEX($P$158:$W$167,MOD(((1-1)*$N$156+8)-1,10)+1,INT((((1-1)*$N$156+8)-1)/10)+1)="","",INDEX($P$158:$W$167,MOD(((1-1)*$N$156+8)-1,10)+1,INT((((1-1)*$N$156+8)-1)/10)+1)))),IF(AND(1=$N$157+1,8&lt;=$O$156),IF(($N$156*$N$157+8)&gt;80,"",IF(INDEX($P$158:$W$167,MOD(($N$156*$N$157+8)-1,10)+1,INT((($N$156*$N$157+8)-1)/10)+1)="","",INDEX($P$158:$W$167,MOD(($N$156*$N$157+8)-1,10)+1,INT((($N$156*$N$157+8)-1)/10)+1))),""))),IF($N$158="","",IF(OR(ISTEXT($N$156),ISTEXT($N$157),ISTEXT($N$158)),"",IF(OR(8&gt;$N$156,1&gt;$N$157,((1-1)*$N$156+8)&gt;$N$158),"",IF(INDEX($P$158:$W$167,MOD(((1-1)*$N$156+8)-1,10)+1,INT((((1-1)*$N$156+8)-1)/10)+1)="","",INDEX($P$158:$W$167,MOD(((1-1)*$N$156+8)-1,10)+1,INT((((1-1)*$N$156+8)-1)/10)+1))))))</f>
        <v/>
      </c>
      <c r="L158" s="539">
        <f>IF($D$156="Flat Oval",IF(OR($N$158="",ISTEXT($N$156),ISTEXT($N$157)),"",IF(1&lt;=$N$157,IF(9&gt;$N$156,"",IF(((1-1)*$N$156+9)&gt;80,"",IF(INDEX($P$158:$W$167,MOD(((1-1)*$N$156+9)-1,10)+1,INT((((1-1)*$N$156+9)-1)/10)+1)="","",INDEX($P$158:$W$167,MOD(((1-1)*$N$156+9)-1,10)+1,INT((((1-1)*$N$156+9)-1)/10)+1)))),IF(AND(1=$N$157+1,9&lt;=$O$156),IF(($N$156*$N$157+9)&gt;80,"",IF(INDEX($P$158:$W$167,MOD(($N$156*$N$157+9)-1,10)+1,INT((($N$156*$N$157+9)-1)/10)+1)="","",INDEX($P$158:$W$167,MOD(($N$156*$N$157+9)-1,10)+1,INT((($N$156*$N$157+9)-1)/10)+1))),""))),IF($N$158="","",IF(OR(ISTEXT($N$156),ISTEXT($N$157),ISTEXT($N$158)),"",IF(OR(9&gt;$N$156,1&gt;$N$157,((1-1)*$N$156+9)&gt;$N$158),"",IF(INDEX($P$158:$W$167,MOD(((1-1)*$N$156+9)-1,10)+1,INT((((1-1)*$N$156+9)-1)/10)+1)="","",INDEX($P$158:$W$167,MOD(((1-1)*$N$156+9)-1,10)+1,INT((((1-1)*$N$156+9)-1)/10)+1))))))</f>
        <v/>
      </c>
      <c r="M158" s="539">
        <f>IF($D$156="Flat Oval",IF(OR($N$158="",ISTEXT($N$156),ISTEXT($N$157)),"",IF(1&lt;=$N$157,IF(10&gt;$N$156,"",IF(((1-1)*$N$156+10)&gt;80,"",IF(INDEX($P$158:$W$167,MOD(((1-1)*$N$156+10)-1,10)+1,INT((((1-1)*$N$156+10)-1)/10)+1)="","",INDEX($P$158:$W$167,MOD(((1-1)*$N$156+10)-1,10)+1,INT((((1-1)*$N$156+10)-1)/10)+1)))),IF(AND(1=$N$157+1,10&lt;=$O$156),IF(($N$156*$N$157+10)&gt;80,"",IF(INDEX($P$158:$W$167,MOD(($N$156*$N$157+10)-1,10)+1,INT((($N$156*$N$157+10)-1)/10)+1)="","",INDEX($P$158:$W$167,MOD(($N$156*$N$157+10)-1,10)+1,INT((($N$156*$N$157+10)-1)/10)+1))),""))),IF($N$158="","",IF(OR(ISTEXT($N$156),ISTEXT($N$157),ISTEXT($N$158)),"",IF(OR(10&gt;$N$156,1&gt;$N$157,((1-1)*$N$156+10)&gt;$N$158),"",IF(INDEX($P$158:$W$167,MOD(((1-1)*$N$156+10)-1,10)+1,INT((((1-1)*$N$156+10)-1)/10)+1)="","",INDEX($P$158:$W$167,MOD(((1-1)*$N$156+10)-1,10)+1,INT((((1-1)*$N$156+10)-1)/10)+1))))))</f>
        <v/>
      </c>
      <c r="N158" s="534">
        <f>IF($D$156="Flat Oval",IF(OR($N$156="",$N$157="",$O$156=""),"",$N$156*$N$157+$O$156),IF(OR(N156="",N157=""),"",IF(OR(ISTEXT(N156),ISTEXT(N157)),"",N156*N157)))</f>
        <v/>
      </c>
      <c r="O158">
        <f>IF(OR(NOT($D$156="Flat Oval"),N($N$158)=0),"",IF(COUNT(INDEX(D158:D165,$N$157+1):INDEX(M158:M165,$N$157+1))=0,"",AVERAGE(INDEX(D158:D165,$N$157+1):INDEX(M158:M165,$N$157+1))))</f>
        <v/>
      </c>
      <c r="P158" s="540" t="n"/>
      <c r="Q158" s="540" t="n"/>
      <c r="R158" s="540" t="n"/>
      <c r="S158" s="540" t="n"/>
      <c r="T158" s="540" t="n"/>
      <c r="U158" s="540" t="n"/>
      <c r="V158" s="540" t="n"/>
      <c r="W158" s="540" t="n"/>
    </row>
    <row r="159" ht="13.35" customHeight="1" s="162">
      <c r="B159" s="537">
        <f>IF($D$156="Flat Oval",IF(OR($N$157="",ISTEXT($N$157)),"",IF(2&lt;=$N$157,ROUND((2-0.5)*$I$156/$N$157,1),IF(2=$N$157+1,"Ends",""))),IF(OR($D$156="",$G$156=""),"",IF($D$156="Round",IF(2=1,"Axis 1 (0°)",IF(2=2,"Axis 2 (90°)","")),IF(ISTEXT($N$157),"",IF(2&gt;$N$157,"",IF(ISTEXT($I$156),"",ROUND((2-0.5)*$I$156/$N$157,1)))))))</f>
        <v/>
      </c>
      <c r="C159" s="538" t="n"/>
      <c r="D159" s="539">
        <f>IF($D$156="Flat Oval",IF(OR($N$158="",ISTEXT($N$156),ISTEXT($N$157)),"",IF(2&lt;=$N$157,IF(1&gt;$N$156,"",IF(((2-1)*$N$156+1)&gt;80,"",IF(INDEX($P$158:$W$167,MOD(((2-1)*$N$156+1)-1,10)+1,INT((((2-1)*$N$156+1)-1)/10)+1)="","",INDEX($P$158:$W$167,MOD(((2-1)*$N$156+1)-1,10)+1,INT((((2-1)*$N$156+1)-1)/10)+1)))),IF(AND(2=$N$157+1,1&lt;=$O$156),IF(($N$156*$N$157+1)&gt;80,"",IF(INDEX($P$158:$W$167,MOD(($N$156*$N$157+1)-1,10)+1,INT((($N$156*$N$157+1)-1)/10)+1)="","",INDEX($P$158:$W$167,MOD(($N$156*$N$157+1)-1,10)+1,INT((($N$156*$N$157+1)-1)/10)+1))),""))),IF($N$158="","",IF(OR(ISTEXT($N$156),ISTEXT($N$157),ISTEXT($N$158)),"",IF(OR(1&gt;$N$156,2&gt;$N$157,((2-1)*$N$156+1)&gt;$N$158),"",IF(INDEX($P$158:$W$167,MOD(((2-1)*$N$156+1)-1,10)+1,INT((((2-1)*$N$156+1)-1)/10)+1)="","",INDEX($P$158:$W$167,MOD(((2-1)*$N$156+1)-1,10)+1,INT((((2-1)*$N$156+1)-1)/10)+1))))))</f>
        <v/>
      </c>
      <c r="E159" s="539">
        <f>IF($D$156="Flat Oval",IF(OR($N$158="",ISTEXT($N$156),ISTEXT($N$157)),"",IF(2&lt;=$N$157,IF(2&gt;$N$156,"",IF(((2-1)*$N$156+2)&gt;80,"",IF(INDEX($P$158:$W$167,MOD(((2-1)*$N$156+2)-1,10)+1,INT((((2-1)*$N$156+2)-1)/10)+1)="","",INDEX($P$158:$W$167,MOD(((2-1)*$N$156+2)-1,10)+1,INT((((2-1)*$N$156+2)-1)/10)+1)))),IF(AND(2=$N$157+1,2&lt;=$O$156),IF(($N$156*$N$157+2)&gt;80,"",IF(INDEX($P$158:$W$167,MOD(($N$156*$N$157+2)-1,10)+1,INT((($N$156*$N$157+2)-1)/10)+1)="","",INDEX($P$158:$W$167,MOD(($N$156*$N$157+2)-1,10)+1,INT((($N$156*$N$157+2)-1)/10)+1))),""))),IF($N$158="","",IF(OR(ISTEXT($N$156),ISTEXT($N$157),ISTEXT($N$158)),"",IF(OR(2&gt;$N$156,2&gt;$N$157,((2-1)*$N$156+2)&gt;$N$158),"",IF(INDEX($P$158:$W$167,MOD(((2-1)*$N$156+2)-1,10)+1,INT((((2-1)*$N$156+2)-1)/10)+1)="","",INDEX($P$158:$W$167,MOD(((2-1)*$N$156+2)-1,10)+1,INT((((2-1)*$N$156+2)-1)/10)+1))))))</f>
        <v/>
      </c>
      <c r="F159" s="539">
        <f>IF($D$156="Flat Oval",IF(OR($N$158="",ISTEXT($N$156),ISTEXT($N$157)),"",IF(2&lt;=$N$157,IF(3&gt;$N$156,"",IF(((2-1)*$N$156+3)&gt;80,"",IF(INDEX($P$158:$W$167,MOD(((2-1)*$N$156+3)-1,10)+1,INT((((2-1)*$N$156+3)-1)/10)+1)="","",INDEX($P$158:$W$167,MOD(((2-1)*$N$156+3)-1,10)+1,INT((((2-1)*$N$156+3)-1)/10)+1)))),IF(AND(2=$N$157+1,3&lt;=$O$156),IF(($N$156*$N$157+3)&gt;80,"",IF(INDEX($P$158:$W$167,MOD(($N$156*$N$157+3)-1,10)+1,INT((($N$156*$N$157+3)-1)/10)+1)="","",INDEX($P$158:$W$167,MOD(($N$156*$N$157+3)-1,10)+1,INT((($N$156*$N$157+3)-1)/10)+1))),""))),IF($N$158="","",IF(OR(ISTEXT($N$156),ISTEXT($N$157),ISTEXT($N$158)),"",IF(OR(3&gt;$N$156,2&gt;$N$157,((2-1)*$N$156+3)&gt;$N$158),"",IF(INDEX($P$158:$W$167,MOD(((2-1)*$N$156+3)-1,10)+1,INT((((2-1)*$N$156+3)-1)/10)+1)="","",INDEX($P$158:$W$167,MOD(((2-1)*$N$156+3)-1,10)+1,INT((((2-1)*$N$156+3)-1)/10)+1))))))</f>
        <v/>
      </c>
      <c r="G159" s="539">
        <f>IF($D$156="Flat Oval",IF(OR($N$158="",ISTEXT($N$156),ISTEXT($N$157)),"",IF(2&lt;=$N$157,IF(4&gt;$N$156,"",IF(((2-1)*$N$156+4)&gt;80,"",IF(INDEX($P$158:$W$167,MOD(((2-1)*$N$156+4)-1,10)+1,INT((((2-1)*$N$156+4)-1)/10)+1)="","",INDEX($P$158:$W$167,MOD(((2-1)*$N$156+4)-1,10)+1,INT((((2-1)*$N$156+4)-1)/10)+1)))),IF(AND(2=$N$157+1,4&lt;=$O$156),IF(($N$156*$N$157+4)&gt;80,"",IF(INDEX($P$158:$W$167,MOD(($N$156*$N$157+4)-1,10)+1,INT((($N$156*$N$157+4)-1)/10)+1)="","",INDEX($P$158:$W$167,MOD(($N$156*$N$157+4)-1,10)+1,INT((($N$156*$N$157+4)-1)/10)+1))),""))),IF($N$158="","",IF(OR(ISTEXT($N$156),ISTEXT($N$157),ISTEXT($N$158)),"",IF(OR(4&gt;$N$156,2&gt;$N$157,((2-1)*$N$156+4)&gt;$N$158),"",IF(INDEX($P$158:$W$167,MOD(((2-1)*$N$156+4)-1,10)+1,INT((((2-1)*$N$156+4)-1)/10)+1)="","",INDEX($P$158:$W$167,MOD(((2-1)*$N$156+4)-1,10)+1,INT((((2-1)*$N$156+4)-1)/10)+1))))))</f>
        <v/>
      </c>
      <c r="H159" s="539">
        <f>IF($D$156="Flat Oval",IF(OR($N$158="",ISTEXT($N$156),ISTEXT($N$157)),"",IF(2&lt;=$N$157,IF(5&gt;$N$156,"",IF(((2-1)*$N$156+5)&gt;80,"",IF(INDEX($P$158:$W$167,MOD(((2-1)*$N$156+5)-1,10)+1,INT((((2-1)*$N$156+5)-1)/10)+1)="","",INDEX($P$158:$W$167,MOD(((2-1)*$N$156+5)-1,10)+1,INT((((2-1)*$N$156+5)-1)/10)+1)))),IF(AND(2=$N$157+1,5&lt;=$O$156),IF(($N$156*$N$157+5)&gt;80,"",IF(INDEX($P$158:$W$167,MOD(($N$156*$N$157+5)-1,10)+1,INT((($N$156*$N$157+5)-1)/10)+1)="","",INDEX($P$158:$W$167,MOD(($N$156*$N$157+5)-1,10)+1,INT((($N$156*$N$157+5)-1)/10)+1))),""))),IF($N$158="","",IF(OR(ISTEXT($N$156),ISTEXT($N$157),ISTEXT($N$158)),"",IF(OR(5&gt;$N$156,2&gt;$N$157,((2-1)*$N$156+5)&gt;$N$158),"",IF(INDEX($P$158:$W$167,MOD(((2-1)*$N$156+5)-1,10)+1,INT((((2-1)*$N$156+5)-1)/10)+1)="","",INDEX($P$158:$W$167,MOD(((2-1)*$N$156+5)-1,10)+1,INT((((2-1)*$N$156+5)-1)/10)+1))))))</f>
        <v/>
      </c>
      <c r="I159" s="539">
        <f>IF($D$156="Flat Oval",IF(OR($N$158="",ISTEXT($N$156),ISTEXT($N$157)),"",IF(2&lt;=$N$157,IF(6&gt;$N$156,"",IF(((2-1)*$N$156+6)&gt;80,"",IF(INDEX($P$158:$W$167,MOD(((2-1)*$N$156+6)-1,10)+1,INT((((2-1)*$N$156+6)-1)/10)+1)="","",INDEX($P$158:$W$167,MOD(((2-1)*$N$156+6)-1,10)+1,INT((((2-1)*$N$156+6)-1)/10)+1)))),IF(AND(2=$N$157+1,6&lt;=$O$156),IF(($N$156*$N$157+6)&gt;80,"",IF(INDEX($P$158:$W$167,MOD(($N$156*$N$157+6)-1,10)+1,INT((($N$156*$N$157+6)-1)/10)+1)="","",INDEX($P$158:$W$167,MOD(($N$156*$N$157+6)-1,10)+1,INT((($N$156*$N$157+6)-1)/10)+1))),""))),IF($N$158="","",IF(OR(ISTEXT($N$156),ISTEXT($N$157),ISTEXT($N$158)),"",IF(OR(6&gt;$N$156,2&gt;$N$157,((2-1)*$N$156+6)&gt;$N$158),"",IF(INDEX($P$158:$W$167,MOD(((2-1)*$N$156+6)-1,10)+1,INT((((2-1)*$N$156+6)-1)/10)+1)="","",INDEX($P$158:$W$167,MOD(((2-1)*$N$156+6)-1,10)+1,INT((((2-1)*$N$156+6)-1)/10)+1))))))</f>
        <v/>
      </c>
      <c r="J159" s="539">
        <f>IF($D$156="Flat Oval",IF(OR($N$158="",ISTEXT($N$156),ISTEXT($N$157)),"",IF(2&lt;=$N$157,IF(7&gt;$N$156,"",IF(((2-1)*$N$156+7)&gt;80,"",IF(INDEX($P$158:$W$167,MOD(((2-1)*$N$156+7)-1,10)+1,INT((((2-1)*$N$156+7)-1)/10)+1)="","",INDEX($P$158:$W$167,MOD(((2-1)*$N$156+7)-1,10)+1,INT((((2-1)*$N$156+7)-1)/10)+1)))),IF(AND(2=$N$157+1,7&lt;=$O$156),IF(($N$156*$N$157+7)&gt;80,"",IF(INDEX($P$158:$W$167,MOD(($N$156*$N$157+7)-1,10)+1,INT((($N$156*$N$157+7)-1)/10)+1)="","",INDEX($P$158:$W$167,MOD(($N$156*$N$157+7)-1,10)+1,INT((($N$156*$N$157+7)-1)/10)+1))),""))),IF($N$158="","",IF(OR(ISTEXT($N$156),ISTEXT($N$157),ISTEXT($N$158)),"",IF(OR(7&gt;$N$156,2&gt;$N$157,((2-1)*$N$156+7)&gt;$N$158),"",IF(INDEX($P$158:$W$167,MOD(((2-1)*$N$156+7)-1,10)+1,INT((((2-1)*$N$156+7)-1)/10)+1)="","",INDEX($P$158:$W$167,MOD(((2-1)*$N$156+7)-1,10)+1,INT((((2-1)*$N$156+7)-1)/10)+1))))))</f>
        <v/>
      </c>
      <c r="K159" s="539">
        <f>IF($D$156="Flat Oval",IF(OR($N$158="",ISTEXT($N$156),ISTEXT($N$157)),"",IF(2&lt;=$N$157,IF(8&gt;$N$156,"",IF(((2-1)*$N$156+8)&gt;80,"",IF(INDEX($P$158:$W$167,MOD(((2-1)*$N$156+8)-1,10)+1,INT((((2-1)*$N$156+8)-1)/10)+1)="","",INDEX($P$158:$W$167,MOD(((2-1)*$N$156+8)-1,10)+1,INT((((2-1)*$N$156+8)-1)/10)+1)))),IF(AND(2=$N$157+1,8&lt;=$O$156),IF(($N$156*$N$157+8)&gt;80,"",IF(INDEX($P$158:$W$167,MOD(($N$156*$N$157+8)-1,10)+1,INT((($N$156*$N$157+8)-1)/10)+1)="","",INDEX($P$158:$W$167,MOD(($N$156*$N$157+8)-1,10)+1,INT((($N$156*$N$157+8)-1)/10)+1))),""))),IF($N$158="","",IF(OR(ISTEXT($N$156),ISTEXT($N$157),ISTEXT($N$158)),"",IF(OR(8&gt;$N$156,2&gt;$N$157,((2-1)*$N$156+8)&gt;$N$158),"",IF(INDEX($P$158:$W$167,MOD(((2-1)*$N$156+8)-1,10)+1,INT((((2-1)*$N$156+8)-1)/10)+1)="","",INDEX($P$158:$W$167,MOD(((2-1)*$N$156+8)-1,10)+1,INT((((2-1)*$N$156+8)-1)/10)+1))))))</f>
        <v/>
      </c>
      <c r="L159" s="539">
        <f>IF($D$156="Flat Oval",IF(OR($N$158="",ISTEXT($N$156),ISTEXT($N$157)),"",IF(2&lt;=$N$157,IF(9&gt;$N$156,"",IF(((2-1)*$N$156+9)&gt;80,"",IF(INDEX($P$158:$W$167,MOD(((2-1)*$N$156+9)-1,10)+1,INT((((2-1)*$N$156+9)-1)/10)+1)="","",INDEX($P$158:$W$167,MOD(((2-1)*$N$156+9)-1,10)+1,INT((((2-1)*$N$156+9)-1)/10)+1)))),IF(AND(2=$N$157+1,9&lt;=$O$156),IF(($N$156*$N$157+9)&gt;80,"",IF(INDEX($P$158:$W$167,MOD(($N$156*$N$157+9)-1,10)+1,INT((($N$156*$N$157+9)-1)/10)+1)="","",INDEX($P$158:$W$167,MOD(($N$156*$N$157+9)-1,10)+1,INT((($N$156*$N$157+9)-1)/10)+1))),""))),IF($N$158="","",IF(OR(ISTEXT($N$156),ISTEXT($N$157),ISTEXT($N$158)),"",IF(OR(9&gt;$N$156,2&gt;$N$157,((2-1)*$N$156+9)&gt;$N$158),"",IF(INDEX($P$158:$W$167,MOD(((2-1)*$N$156+9)-1,10)+1,INT((((2-1)*$N$156+9)-1)/10)+1)="","",INDEX($P$158:$W$167,MOD(((2-1)*$N$156+9)-1,10)+1,INT((((2-1)*$N$156+9)-1)/10)+1))))))</f>
        <v/>
      </c>
      <c r="M159" s="539">
        <f>IF($D$156="Flat Oval",IF(OR($N$158="",ISTEXT($N$156),ISTEXT($N$157)),"",IF(2&lt;=$N$157,IF(10&gt;$N$156,"",IF(((2-1)*$N$156+10)&gt;80,"",IF(INDEX($P$158:$W$167,MOD(((2-1)*$N$156+10)-1,10)+1,INT((((2-1)*$N$156+10)-1)/10)+1)="","",INDEX($P$158:$W$167,MOD(((2-1)*$N$156+10)-1,10)+1,INT((((2-1)*$N$156+10)-1)/10)+1)))),IF(AND(2=$N$157+1,10&lt;=$O$156),IF(($N$156*$N$157+10)&gt;80,"",IF(INDEX($P$158:$W$167,MOD(($N$156*$N$157+10)-1,10)+1,INT((($N$156*$N$157+10)-1)/10)+1)="","",INDEX($P$158:$W$167,MOD(($N$156*$N$157+10)-1,10)+1,INT((($N$156*$N$157+10)-1)/10)+1))),""))),IF($N$158="","",IF(OR(ISTEXT($N$156),ISTEXT($N$157),ISTEXT($N$158)),"",IF(OR(10&gt;$N$156,2&gt;$N$157,((2-1)*$N$156+10)&gt;$N$158),"",IF(INDEX($P$158:$W$167,MOD(((2-1)*$N$156+10)-1,10)+1,INT((((2-1)*$N$156+10)-1)/10)+1)="","",INDEX($P$158:$W$167,MOD(((2-1)*$N$156+10)-1,10)+1,INT((((2-1)*$N$156+10)-1)/10)+1))))))</f>
        <v/>
      </c>
      <c r="O159">
        <f>IF(AND($D$156="Flat Oval",NOT(OR($G$156="",$I$156="")),NOT(OR(ISTEXT($G$156),ISTEXT($I$156)))),(($G$156-2*N($K$156))-($I$156-2*N($K$156)))*($I$156-2*N($K$156))/144,"")</f>
        <v/>
      </c>
      <c r="P159" s="540" t="n"/>
      <c r="Q159" s="540" t="n"/>
      <c r="R159" s="540" t="n"/>
      <c r="S159" s="540" t="n"/>
      <c r="T159" s="540" t="n"/>
      <c r="U159" s="540" t="n"/>
      <c r="V159" s="540" t="n"/>
      <c r="W159" s="540" t="n"/>
    </row>
    <row r="160" ht="13.35" customHeight="1" s="162">
      <c r="B160" s="537">
        <f>IF($D$156="Flat Oval",IF(OR($N$157="",ISTEXT($N$157)),"",IF(3&lt;=$N$157,ROUND((3-0.5)*$I$156/$N$157,1),IF(3=$N$157+1,"Ends",""))),IF(OR($D$156="",$G$156=""),"",IF($D$156="Round",IF(3=1,"Axis 1 (0°)",IF(3=2,"Axis 2 (90°)","")),IF(ISTEXT($N$157),"",IF(3&gt;$N$157,"",IF(ISTEXT($I$156),"",ROUND((3-0.5)*$I$156/$N$157,1)))))))</f>
        <v/>
      </c>
      <c r="C160" s="538" t="n"/>
      <c r="D160" s="539">
        <f>IF($D$156="Flat Oval",IF(OR($N$158="",ISTEXT($N$156),ISTEXT($N$157)),"",IF(3&lt;=$N$157,IF(1&gt;$N$156,"",IF(((3-1)*$N$156+1)&gt;80,"",IF(INDEX($P$158:$W$167,MOD(((3-1)*$N$156+1)-1,10)+1,INT((((3-1)*$N$156+1)-1)/10)+1)="","",INDEX($P$158:$W$167,MOD(((3-1)*$N$156+1)-1,10)+1,INT((((3-1)*$N$156+1)-1)/10)+1)))),IF(AND(3=$N$157+1,1&lt;=$O$156),IF(($N$156*$N$157+1)&gt;80,"",IF(INDEX($P$158:$W$167,MOD(($N$156*$N$157+1)-1,10)+1,INT((($N$156*$N$157+1)-1)/10)+1)="","",INDEX($P$158:$W$167,MOD(($N$156*$N$157+1)-1,10)+1,INT((($N$156*$N$157+1)-1)/10)+1))),""))),IF($N$158="","",IF(OR(ISTEXT($N$156),ISTEXT($N$157),ISTEXT($N$158)),"",IF(OR(1&gt;$N$156,3&gt;$N$157,((3-1)*$N$156+1)&gt;$N$158),"",IF(INDEX($P$158:$W$167,MOD(((3-1)*$N$156+1)-1,10)+1,INT((((3-1)*$N$156+1)-1)/10)+1)="","",INDEX($P$158:$W$167,MOD(((3-1)*$N$156+1)-1,10)+1,INT((((3-1)*$N$156+1)-1)/10)+1))))))</f>
        <v/>
      </c>
      <c r="E160" s="539">
        <f>IF($D$156="Flat Oval",IF(OR($N$158="",ISTEXT($N$156),ISTEXT($N$157)),"",IF(3&lt;=$N$157,IF(2&gt;$N$156,"",IF(((3-1)*$N$156+2)&gt;80,"",IF(INDEX($P$158:$W$167,MOD(((3-1)*$N$156+2)-1,10)+1,INT((((3-1)*$N$156+2)-1)/10)+1)="","",INDEX($P$158:$W$167,MOD(((3-1)*$N$156+2)-1,10)+1,INT((((3-1)*$N$156+2)-1)/10)+1)))),IF(AND(3=$N$157+1,2&lt;=$O$156),IF(($N$156*$N$157+2)&gt;80,"",IF(INDEX($P$158:$W$167,MOD(($N$156*$N$157+2)-1,10)+1,INT((($N$156*$N$157+2)-1)/10)+1)="","",INDEX($P$158:$W$167,MOD(($N$156*$N$157+2)-1,10)+1,INT((($N$156*$N$157+2)-1)/10)+1))),""))),IF($N$158="","",IF(OR(ISTEXT($N$156),ISTEXT($N$157),ISTEXT($N$158)),"",IF(OR(2&gt;$N$156,3&gt;$N$157,((3-1)*$N$156+2)&gt;$N$158),"",IF(INDEX($P$158:$W$167,MOD(((3-1)*$N$156+2)-1,10)+1,INT((((3-1)*$N$156+2)-1)/10)+1)="","",INDEX($P$158:$W$167,MOD(((3-1)*$N$156+2)-1,10)+1,INT((((3-1)*$N$156+2)-1)/10)+1))))))</f>
        <v/>
      </c>
      <c r="F160" s="539">
        <f>IF($D$156="Flat Oval",IF(OR($N$158="",ISTEXT($N$156),ISTEXT($N$157)),"",IF(3&lt;=$N$157,IF(3&gt;$N$156,"",IF(((3-1)*$N$156+3)&gt;80,"",IF(INDEX($P$158:$W$167,MOD(((3-1)*$N$156+3)-1,10)+1,INT((((3-1)*$N$156+3)-1)/10)+1)="","",INDEX($P$158:$W$167,MOD(((3-1)*$N$156+3)-1,10)+1,INT((((3-1)*$N$156+3)-1)/10)+1)))),IF(AND(3=$N$157+1,3&lt;=$O$156),IF(($N$156*$N$157+3)&gt;80,"",IF(INDEX($P$158:$W$167,MOD(($N$156*$N$157+3)-1,10)+1,INT((($N$156*$N$157+3)-1)/10)+1)="","",INDEX($P$158:$W$167,MOD(($N$156*$N$157+3)-1,10)+1,INT((($N$156*$N$157+3)-1)/10)+1))),""))),IF($N$158="","",IF(OR(ISTEXT($N$156),ISTEXT($N$157),ISTEXT($N$158)),"",IF(OR(3&gt;$N$156,3&gt;$N$157,((3-1)*$N$156+3)&gt;$N$158),"",IF(INDEX($P$158:$W$167,MOD(((3-1)*$N$156+3)-1,10)+1,INT((((3-1)*$N$156+3)-1)/10)+1)="","",INDEX($P$158:$W$167,MOD(((3-1)*$N$156+3)-1,10)+1,INT((((3-1)*$N$156+3)-1)/10)+1))))))</f>
        <v/>
      </c>
      <c r="G160" s="539">
        <f>IF($D$156="Flat Oval",IF(OR($N$158="",ISTEXT($N$156),ISTEXT($N$157)),"",IF(3&lt;=$N$157,IF(4&gt;$N$156,"",IF(((3-1)*$N$156+4)&gt;80,"",IF(INDEX($P$158:$W$167,MOD(((3-1)*$N$156+4)-1,10)+1,INT((((3-1)*$N$156+4)-1)/10)+1)="","",INDEX($P$158:$W$167,MOD(((3-1)*$N$156+4)-1,10)+1,INT((((3-1)*$N$156+4)-1)/10)+1)))),IF(AND(3=$N$157+1,4&lt;=$O$156),IF(($N$156*$N$157+4)&gt;80,"",IF(INDEX($P$158:$W$167,MOD(($N$156*$N$157+4)-1,10)+1,INT((($N$156*$N$157+4)-1)/10)+1)="","",INDEX($P$158:$W$167,MOD(($N$156*$N$157+4)-1,10)+1,INT((($N$156*$N$157+4)-1)/10)+1))),""))),IF($N$158="","",IF(OR(ISTEXT($N$156),ISTEXT($N$157),ISTEXT($N$158)),"",IF(OR(4&gt;$N$156,3&gt;$N$157,((3-1)*$N$156+4)&gt;$N$158),"",IF(INDEX($P$158:$W$167,MOD(((3-1)*$N$156+4)-1,10)+1,INT((((3-1)*$N$156+4)-1)/10)+1)="","",INDEX($P$158:$W$167,MOD(((3-1)*$N$156+4)-1,10)+1,INT((((3-1)*$N$156+4)-1)/10)+1))))))</f>
        <v/>
      </c>
      <c r="H160" s="539">
        <f>IF($D$156="Flat Oval",IF(OR($N$158="",ISTEXT($N$156),ISTEXT($N$157)),"",IF(3&lt;=$N$157,IF(5&gt;$N$156,"",IF(((3-1)*$N$156+5)&gt;80,"",IF(INDEX($P$158:$W$167,MOD(((3-1)*$N$156+5)-1,10)+1,INT((((3-1)*$N$156+5)-1)/10)+1)="","",INDEX($P$158:$W$167,MOD(((3-1)*$N$156+5)-1,10)+1,INT((((3-1)*$N$156+5)-1)/10)+1)))),IF(AND(3=$N$157+1,5&lt;=$O$156),IF(($N$156*$N$157+5)&gt;80,"",IF(INDEX($P$158:$W$167,MOD(($N$156*$N$157+5)-1,10)+1,INT((($N$156*$N$157+5)-1)/10)+1)="","",INDEX($P$158:$W$167,MOD(($N$156*$N$157+5)-1,10)+1,INT((($N$156*$N$157+5)-1)/10)+1))),""))),IF($N$158="","",IF(OR(ISTEXT($N$156),ISTEXT($N$157),ISTEXT($N$158)),"",IF(OR(5&gt;$N$156,3&gt;$N$157,((3-1)*$N$156+5)&gt;$N$158),"",IF(INDEX($P$158:$W$167,MOD(((3-1)*$N$156+5)-1,10)+1,INT((((3-1)*$N$156+5)-1)/10)+1)="","",INDEX($P$158:$W$167,MOD(((3-1)*$N$156+5)-1,10)+1,INT((((3-1)*$N$156+5)-1)/10)+1))))))</f>
        <v/>
      </c>
      <c r="I160" s="539">
        <f>IF($D$156="Flat Oval",IF(OR($N$158="",ISTEXT($N$156),ISTEXT($N$157)),"",IF(3&lt;=$N$157,IF(6&gt;$N$156,"",IF(((3-1)*$N$156+6)&gt;80,"",IF(INDEX($P$158:$W$167,MOD(((3-1)*$N$156+6)-1,10)+1,INT((((3-1)*$N$156+6)-1)/10)+1)="","",INDEX($P$158:$W$167,MOD(((3-1)*$N$156+6)-1,10)+1,INT((((3-1)*$N$156+6)-1)/10)+1)))),IF(AND(3=$N$157+1,6&lt;=$O$156),IF(($N$156*$N$157+6)&gt;80,"",IF(INDEX($P$158:$W$167,MOD(($N$156*$N$157+6)-1,10)+1,INT((($N$156*$N$157+6)-1)/10)+1)="","",INDEX($P$158:$W$167,MOD(($N$156*$N$157+6)-1,10)+1,INT((($N$156*$N$157+6)-1)/10)+1))),""))),IF($N$158="","",IF(OR(ISTEXT($N$156),ISTEXT($N$157),ISTEXT($N$158)),"",IF(OR(6&gt;$N$156,3&gt;$N$157,((3-1)*$N$156+6)&gt;$N$158),"",IF(INDEX($P$158:$W$167,MOD(((3-1)*$N$156+6)-1,10)+1,INT((((3-1)*$N$156+6)-1)/10)+1)="","",INDEX($P$158:$W$167,MOD(((3-1)*$N$156+6)-1,10)+1,INT((((3-1)*$N$156+6)-1)/10)+1))))))</f>
        <v/>
      </c>
      <c r="J160" s="539">
        <f>IF($D$156="Flat Oval",IF(OR($N$158="",ISTEXT($N$156),ISTEXT($N$157)),"",IF(3&lt;=$N$157,IF(7&gt;$N$156,"",IF(((3-1)*$N$156+7)&gt;80,"",IF(INDEX($P$158:$W$167,MOD(((3-1)*$N$156+7)-1,10)+1,INT((((3-1)*$N$156+7)-1)/10)+1)="","",INDEX($P$158:$W$167,MOD(((3-1)*$N$156+7)-1,10)+1,INT((((3-1)*$N$156+7)-1)/10)+1)))),IF(AND(3=$N$157+1,7&lt;=$O$156),IF(($N$156*$N$157+7)&gt;80,"",IF(INDEX($P$158:$W$167,MOD(($N$156*$N$157+7)-1,10)+1,INT((($N$156*$N$157+7)-1)/10)+1)="","",INDEX($P$158:$W$167,MOD(($N$156*$N$157+7)-1,10)+1,INT((($N$156*$N$157+7)-1)/10)+1))),""))),IF($N$158="","",IF(OR(ISTEXT($N$156),ISTEXT($N$157),ISTEXT($N$158)),"",IF(OR(7&gt;$N$156,3&gt;$N$157,((3-1)*$N$156+7)&gt;$N$158),"",IF(INDEX($P$158:$W$167,MOD(((3-1)*$N$156+7)-1,10)+1,INT((((3-1)*$N$156+7)-1)/10)+1)="","",INDEX($P$158:$W$167,MOD(((3-1)*$N$156+7)-1,10)+1,INT((((3-1)*$N$156+7)-1)/10)+1))))))</f>
        <v/>
      </c>
      <c r="K160" s="539">
        <f>IF($D$156="Flat Oval",IF(OR($N$158="",ISTEXT($N$156),ISTEXT($N$157)),"",IF(3&lt;=$N$157,IF(8&gt;$N$156,"",IF(((3-1)*$N$156+8)&gt;80,"",IF(INDEX($P$158:$W$167,MOD(((3-1)*$N$156+8)-1,10)+1,INT((((3-1)*$N$156+8)-1)/10)+1)="","",INDEX($P$158:$W$167,MOD(((3-1)*$N$156+8)-1,10)+1,INT((((3-1)*$N$156+8)-1)/10)+1)))),IF(AND(3=$N$157+1,8&lt;=$O$156),IF(($N$156*$N$157+8)&gt;80,"",IF(INDEX($P$158:$W$167,MOD(($N$156*$N$157+8)-1,10)+1,INT((($N$156*$N$157+8)-1)/10)+1)="","",INDEX($P$158:$W$167,MOD(($N$156*$N$157+8)-1,10)+1,INT((($N$156*$N$157+8)-1)/10)+1))),""))),IF($N$158="","",IF(OR(ISTEXT($N$156),ISTEXT($N$157),ISTEXT($N$158)),"",IF(OR(8&gt;$N$156,3&gt;$N$157,((3-1)*$N$156+8)&gt;$N$158),"",IF(INDEX($P$158:$W$167,MOD(((3-1)*$N$156+8)-1,10)+1,INT((((3-1)*$N$156+8)-1)/10)+1)="","",INDEX($P$158:$W$167,MOD(((3-1)*$N$156+8)-1,10)+1,INT((((3-1)*$N$156+8)-1)/10)+1))))))</f>
        <v/>
      </c>
      <c r="L160" s="539">
        <f>IF($D$156="Flat Oval",IF(OR($N$158="",ISTEXT($N$156),ISTEXT($N$157)),"",IF(3&lt;=$N$157,IF(9&gt;$N$156,"",IF(((3-1)*$N$156+9)&gt;80,"",IF(INDEX($P$158:$W$167,MOD(((3-1)*$N$156+9)-1,10)+1,INT((((3-1)*$N$156+9)-1)/10)+1)="","",INDEX($P$158:$W$167,MOD(((3-1)*$N$156+9)-1,10)+1,INT((((3-1)*$N$156+9)-1)/10)+1)))),IF(AND(3=$N$157+1,9&lt;=$O$156),IF(($N$156*$N$157+9)&gt;80,"",IF(INDEX($P$158:$W$167,MOD(($N$156*$N$157+9)-1,10)+1,INT((($N$156*$N$157+9)-1)/10)+1)="","",INDEX($P$158:$W$167,MOD(($N$156*$N$157+9)-1,10)+1,INT((($N$156*$N$157+9)-1)/10)+1))),""))),IF($N$158="","",IF(OR(ISTEXT($N$156),ISTEXT($N$157),ISTEXT($N$158)),"",IF(OR(9&gt;$N$156,3&gt;$N$157,((3-1)*$N$156+9)&gt;$N$158),"",IF(INDEX($P$158:$W$167,MOD(((3-1)*$N$156+9)-1,10)+1,INT((((3-1)*$N$156+9)-1)/10)+1)="","",INDEX($P$158:$W$167,MOD(((3-1)*$N$156+9)-1,10)+1,INT((((3-1)*$N$156+9)-1)/10)+1))))))</f>
        <v/>
      </c>
      <c r="M160" s="539">
        <f>IF($D$156="Flat Oval",IF(OR($N$158="",ISTEXT($N$156),ISTEXT($N$157)),"",IF(3&lt;=$N$157,IF(10&gt;$N$156,"",IF(((3-1)*$N$156+10)&gt;80,"",IF(INDEX($P$158:$W$167,MOD(((3-1)*$N$156+10)-1,10)+1,INT((((3-1)*$N$156+10)-1)/10)+1)="","",INDEX($P$158:$W$167,MOD(((3-1)*$N$156+10)-1,10)+1,INT((((3-1)*$N$156+10)-1)/10)+1)))),IF(AND(3=$N$157+1,10&lt;=$O$156),IF(($N$156*$N$157+10)&gt;80,"",IF(INDEX($P$158:$W$167,MOD(($N$156*$N$157+10)-1,10)+1,INT((($N$156*$N$157+10)-1)/10)+1)="","",INDEX($P$158:$W$167,MOD(($N$156*$N$157+10)-1,10)+1,INT((($N$156*$N$157+10)-1)/10)+1))),""))),IF($N$158="","",IF(OR(ISTEXT($N$156),ISTEXT($N$157),ISTEXT($N$158)),"",IF(OR(10&gt;$N$156,3&gt;$N$157,((3-1)*$N$156+10)&gt;$N$158),"",IF(INDEX($P$158:$W$167,MOD(((3-1)*$N$156+10)-1,10)+1,INT((((3-1)*$N$156+10)-1)/10)+1)="","",INDEX($P$158:$W$167,MOD(((3-1)*$N$156+10)-1,10)+1,INT((((3-1)*$N$156+10)-1)/10)+1))))))</f>
        <v/>
      </c>
      <c r="O160">
        <f>IF(AND($D$156="Flat Oval",NOT(OR($G$156="",$I$156="")),NOT(OR(ISTEXT($G$156),ISTEXT($I$156)))),PI()*(($I$156-2*N($K$156))/2)^2/144,"")</f>
        <v/>
      </c>
      <c r="P160" s="540" t="n"/>
      <c r="Q160" s="540" t="n"/>
      <c r="R160" s="540" t="n"/>
      <c r="S160" s="540" t="n"/>
      <c r="T160" s="540" t="n"/>
      <c r="U160" s="540" t="n"/>
      <c r="V160" s="540" t="n"/>
      <c r="W160" s="540" t="n"/>
    </row>
    <row r="161" ht="13.35" customHeight="1" s="162">
      <c r="B161" s="537">
        <f>IF($D$156="Flat Oval",IF(OR($N$157="",ISTEXT($N$157)),"",IF(4&lt;=$N$157,ROUND((4-0.5)*$I$156/$N$157,1),IF(4=$N$157+1,"Ends",""))),IF(OR($D$156="",$G$156=""),"",IF($D$156="Round",IF(4=1,"Axis 1 (0°)",IF(4=2,"Axis 2 (90°)","")),IF(ISTEXT($N$157),"",IF(4&gt;$N$157,"",IF(ISTEXT($I$156),"",ROUND((4-0.5)*$I$156/$N$157,1)))))))</f>
        <v/>
      </c>
      <c r="C161" s="538" t="n"/>
      <c r="D161" s="539">
        <f>IF($D$156="Flat Oval",IF(OR($N$158="",ISTEXT($N$156),ISTEXT($N$157)),"",IF(4&lt;=$N$157,IF(1&gt;$N$156,"",IF(((4-1)*$N$156+1)&gt;80,"",IF(INDEX($P$158:$W$167,MOD(((4-1)*$N$156+1)-1,10)+1,INT((((4-1)*$N$156+1)-1)/10)+1)="","",INDEX($P$158:$W$167,MOD(((4-1)*$N$156+1)-1,10)+1,INT((((4-1)*$N$156+1)-1)/10)+1)))),IF(AND(4=$N$157+1,1&lt;=$O$156),IF(($N$156*$N$157+1)&gt;80,"",IF(INDEX($P$158:$W$167,MOD(($N$156*$N$157+1)-1,10)+1,INT((($N$156*$N$157+1)-1)/10)+1)="","",INDEX($P$158:$W$167,MOD(($N$156*$N$157+1)-1,10)+1,INT((($N$156*$N$157+1)-1)/10)+1))),""))),IF($N$158="","",IF(OR(ISTEXT($N$156),ISTEXT($N$157),ISTEXT($N$158)),"",IF(OR(1&gt;$N$156,4&gt;$N$157,((4-1)*$N$156+1)&gt;$N$158),"",IF(INDEX($P$158:$W$167,MOD(((4-1)*$N$156+1)-1,10)+1,INT((((4-1)*$N$156+1)-1)/10)+1)="","",INDEX($P$158:$W$167,MOD(((4-1)*$N$156+1)-1,10)+1,INT((((4-1)*$N$156+1)-1)/10)+1))))))</f>
        <v/>
      </c>
      <c r="E161" s="539">
        <f>IF($D$156="Flat Oval",IF(OR($N$158="",ISTEXT($N$156),ISTEXT($N$157)),"",IF(4&lt;=$N$157,IF(2&gt;$N$156,"",IF(((4-1)*$N$156+2)&gt;80,"",IF(INDEX($P$158:$W$167,MOD(((4-1)*$N$156+2)-1,10)+1,INT((((4-1)*$N$156+2)-1)/10)+1)="","",INDEX($P$158:$W$167,MOD(((4-1)*$N$156+2)-1,10)+1,INT((((4-1)*$N$156+2)-1)/10)+1)))),IF(AND(4=$N$157+1,2&lt;=$O$156),IF(($N$156*$N$157+2)&gt;80,"",IF(INDEX($P$158:$W$167,MOD(($N$156*$N$157+2)-1,10)+1,INT((($N$156*$N$157+2)-1)/10)+1)="","",INDEX($P$158:$W$167,MOD(($N$156*$N$157+2)-1,10)+1,INT((($N$156*$N$157+2)-1)/10)+1))),""))),IF($N$158="","",IF(OR(ISTEXT($N$156),ISTEXT($N$157),ISTEXT($N$158)),"",IF(OR(2&gt;$N$156,4&gt;$N$157,((4-1)*$N$156+2)&gt;$N$158),"",IF(INDEX($P$158:$W$167,MOD(((4-1)*$N$156+2)-1,10)+1,INT((((4-1)*$N$156+2)-1)/10)+1)="","",INDEX($P$158:$W$167,MOD(((4-1)*$N$156+2)-1,10)+1,INT((((4-1)*$N$156+2)-1)/10)+1))))))</f>
        <v/>
      </c>
      <c r="F161" s="539">
        <f>IF($D$156="Flat Oval",IF(OR($N$158="",ISTEXT($N$156),ISTEXT($N$157)),"",IF(4&lt;=$N$157,IF(3&gt;$N$156,"",IF(((4-1)*$N$156+3)&gt;80,"",IF(INDEX($P$158:$W$167,MOD(((4-1)*$N$156+3)-1,10)+1,INT((((4-1)*$N$156+3)-1)/10)+1)="","",INDEX($P$158:$W$167,MOD(((4-1)*$N$156+3)-1,10)+1,INT((((4-1)*$N$156+3)-1)/10)+1)))),IF(AND(4=$N$157+1,3&lt;=$O$156),IF(($N$156*$N$157+3)&gt;80,"",IF(INDEX($P$158:$W$167,MOD(($N$156*$N$157+3)-1,10)+1,INT((($N$156*$N$157+3)-1)/10)+1)="","",INDEX($P$158:$W$167,MOD(($N$156*$N$157+3)-1,10)+1,INT((($N$156*$N$157+3)-1)/10)+1))),""))),IF($N$158="","",IF(OR(ISTEXT($N$156),ISTEXT($N$157),ISTEXT($N$158)),"",IF(OR(3&gt;$N$156,4&gt;$N$157,((4-1)*$N$156+3)&gt;$N$158),"",IF(INDEX($P$158:$W$167,MOD(((4-1)*$N$156+3)-1,10)+1,INT((((4-1)*$N$156+3)-1)/10)+1)="","",INDEX($P$158:$W$167,MOD(((4-1)*$N$156+3)-1,10)+1,INT((((4-1)*$N$156+3)-1)/10)+1))))))</f>
        <v/>
      </c>
      <c r="G161" s="539">
        <f>IF($D$156="Flat Oval",IF(OR($N$158="",ISTEXT($N$156),ISTEXT($N$157)),"",IF(4&lt;=$N$157,IF(4&gt;$N$156,"",IF(((4-1)*$N$156+4)&gt;80,"",IF(INDEX($P$158:$W$167,MOD(((4-1)*$N$156+4)-1,10)+1,INT((((4-1)*$N$156+4)-1)/10)+1)="","",INDEX($P$158:$W$167,MOD(((4-1)*$N$156+4)-1,10)+1,INT((((4-1)*$N$156+4)-1)/10)+1)))),IF(AND(4=$N$157+1,4&lt;=$O$156),IF(($N$156*$N$157+4)&gt;80,"",IF(INDEX($P$158:$W$167,MOD(($N$156*$N$157+4)-1,10)+1,INT((($N$156*$N$157+4)-1)/10)+1)="","",INDEX($P$158:$W$167,MOD(($N$156*$N$157+4)-1,10)+1,INT((($N$156*$N$157+4)-1)/10)+1))),""))),IF($N$158="","",IF(OR(ISTEXT($N$156),ISTEXT($N$157),ISTEXT($N$158)),"",IF(OR(4&gt;$N$156,4&gt;$N$157,((4-1)*$N$156+4)&gt;$N$158),"",IF(INDEX($P$158:$W$167,MOD(((4-1)*$N$156+4)-1,10)+1,INT((((4-1)*$N$156+4)-1)/10)+1)="","",INDEX($P$158:$W$167,MOD(((4-1)*$N$156+4)-1,10)+1,INT((((4-1)*$N$156+4)-1)/10)+1))))))</f>
        <v/>
      </c>
      <c r="H161" s="539">
        <f>IF($D$156="Flat Oval",IF(OR($N$158="",ISTEXT($N$156),ISTEXT($N$157)),"",IF(4&lt;=$N$157,IF(5&gt;$N$156,"",IF(((4-1)*$N$156+5)&gt;80,"",IF(INDEX($P$158:$W$167,MOD(((4-1)*$N$156+5)-1,10)+1,INT((((4-1)*$N$156+5)-1)/10)+1)="","",INDEX($P$158:$W$167,MOD(((4-1)*$N$156+5)-1,10)+1,INT((((4-1)*$N$156+5)-1)/10)+1)))),IF(AND(4=$N$157+1,5&lt;=$O$156),IF(($N$156*$N$157+5)&gt;80,"",IF(INDEX($P$158:$W$167,MOD(($N$156*$N$157+5)-1,10)+1,INT((($N$156*$N$157+5)-1)/10)+1)="","",INDEX($P$158:$W$167,MOD(($N$156*$N$157+5)-1,10)+1,INT((($N$156*$N$157+5)-1)/10)+1))),""))),IF($N$158="","",IF(OR(ISTEXT($N$156),ISTEXT($N$157),ISTEXT($N$158)),"",IF(OR(5&gt;$N$156,4&gt;$N$157,((4-1)*$N$156+5)&gt;$N$158),"",IF(INDEX($P$158:$W$167,MOD(((4-1)*$N$156+5)-1,10)+1,INT((((4-1)*$N$156+5)-1)/10)+1)="","",INDEX($P$158:$W$167,MOD(((4-1)*$N$156+5)-1,10)+1,INT((((4-1)*$N$156+5)-1)/10)+1))))))</f>
        <v/>
      </c>
      <c r="I161" s="539">
        <f>IF($D$156="Flat Oval",IF(OR($N$158="",ISTEXT($N$156),ISTEXT($N$157)),"",IF(4&lt;=$N$157,IF(6&gt;$N$156,"",IF(((4-1)*$N$156+6)&gt;80,"",IF(INDEX($P$158:$W$167,MOD(((4-1)*$N$156+6)-1,10)+1,INT((((4-1)*$N$156+6)-1)/10)+1)="","",INDEX($P$158:$W$167,MOD(((4-1)*$N$156+6)-1,10)+1,INT((((4-1)*$N$156+6)-1)/10)+1)))),IF(AND(4=$N$157+1,6&lt;=$O$156),IF(($N$156*$N$157+6)&gt;80,"",IF(INDEX($P$158:$W$167,MOD(($N$156*$N$157+6)-1,10)+1,INT((($N$156*$N$157+6)-1)/10)+1)="","",INDEX($P$158:$W$167,MOD(($N$156*$N$157+6)-1,10)+1,INT((($N$156*$N$157+6)-1)/10)+1))),""))),IF($N$158="","",IF(OR(ISTEXT($N$156),ISTEXT($N$157),ISTEXT($N$158)),"",IF(OR(6&gt;$N$156,4&gt;$N$157,((4-1)*$N$156+6)&gt;$N$158),"",IF(INDEX($P$158:$W$167,MOD(((4-1)*$N$156+6)-1,10)+1,INT((((4-1)*$N$156+6)-1)/10)+1)="","",INDEX($P$158:$W$167,MOD(((4-1)*$N$156+6)-1,10)+1,INT((((4-1)*$N$156+6)-1)/10)+1))))))</f>
        <v/>
      </c>
      <c r="J161" s="539">
        <f>IF($D$156="Flat Oval",IF(OR($N$158="",ISTEXT($N$156),ISTEXT($N$157)),"",IF(4&lt;=$N$157,IF(7&gt;$N$156,"",IF(((4-1)*$N$156+7)&gt;80,"",IF(INDEX($P$158:$W$167,MOD(((4-1)*$N$156+7)-1,10)+1,INT((((4-1)*$N$156+7)-1)/10)+1)="","",INDEX($P$158:$W$167,MOD(((4-1)*$N$156+7)-1,10)+1,INT((((4-1)*$N$156+7)-1)/10)+1)))),IF(AND(4=$N$157+1,7&lt;=$O$156),IF(($N$156*$N$157+7)&gt;80,"",IF(INDEX($P$158:$W$167,MOD(($N$156*$N$157+7)-1,10)+1,INT((($N$156*$N$157+7)-1)/10)+1)="","",INDEX($P$158:$W$167,MOD(($N$156*$N$157+7)-1,10)+1,INT((($N$156*$N$157+7)-1)/10)+1))),""))),IF($N$158="","",IF(OR(ISTEXT($N$156),ISTEXT($N$157),ISTEXT($N$158)),"",IF(OR(7&gt;$N$156,4&gt;$N$157,((4-1)*$N$156+7)&gt;$N$158),"",IF(INDEX($P$158:$W$167,MOD(((4-1)*$N$156+7)-1,10)+1,INT((((4-1)*$N$156+7)-1)/10)+1)="","",INDEX($P$158:$W$167,MOD(((4-1)*$N$156+7)-1,10)+1,INT((((4-1)*$N$156+7)-1)/10)+1))))))</f>
        <v/>
      </c>
      <c r="K161" s="539">
        <f>IF($D$156="Flat Oval",IF(OR($N$158="",ISTEXT($N$156),ISTEXT($N$157)),"",IF(4&lt;=$N$157,IF(8&gt;$N$156,"",IF(((4-1)*$N$156+8)&gt;80,"",IF(INDEX($P$158:$W$167,MOD(((4-1)*$N$156+8)-1,10)+1,INT((((4-1)*$N$156+8)-1)/10)+1)="","",INDEX($P$158:$W$167,MOD(((4-1)*$N$156+8)-1,10)+1,INT((((4-1)*$N$156+8)-1)/10)+1)))),IF(AND(4=$N$157+1,8&lt;=$O$156),IF(($N$156*$N$157+8)&gt;80,"",IF(INDEX($P$158:$W$167,MOD(($N$156*$N$157+8)-1,10)+1,INT((($N$156*$N$157+8)-1)/10)+1)="","",INDEX($P$158:$W$167,MOD(($N$156*$N$157+8)-1,10)+1,INT((($N$156*$N$157+8)-1)/10)+1))),""))),IF($N$158="","",IF(OR(ISTEXT($N$156),ISTEXT($N$157),ISTEXT($N$158)),"",IF(OR(8&gt;$N$156,4&gt;$N$157,((4-1)*$N$156+8)&gt;$N$158),"",IF(INDEX($P$158:$W$167,MOD(((4-1)*$N$156+8)-1,10)+1,INT((((4-1)*$N$156+8)-1)/10)+1)="","",INDEX($P$158:$W$167,MOD(((4-1)*$N$156+8)-1,10)+1,INT((((4-1)*$N$156+8)-1)/10)+1))))))</f>
        <v/>
      </c>
      <c r="L161" s="539">
        <f>IF($D$156="Flat Oval",IF(OR($N$158="",ISTEXT($N$156),ISTEXT($N$157)),"",IF(4&lt;=$N$157,IF(9&gt;$N$156,"",IF(((4-1)*$N$156+9)&gt;80,"",IF(INDEX($P$158:$W$167,MOD(((4-1)*$N$156+9)-1,10)+1,INT((((4-1)*$N$156+9)-1)/10)+1)="","",INDEX($P$158:$W$167,MOD(((4-1)*$N$156+9)-1,10)+1,INT((((4-1)*$N$156+9)-1)/10)+1)))),IF(AND(4=$N$157+1,9&lt;=$O$156),IF(($N$156*$N$157+9)&gt;80,"",IF(INDEX($P$158:$W$167,MOD(($N$156*$N$157+9)-1,10)+1,INT((($N$156*$N$157+9)-1)/10)+1)="","",INDEX($P$158:$W$167,MOD(($N$156*$N$157+9)-1,10)+1,INT((($N$156*$N$157+9)-1)/10)+1))),""))),IF($N$158="","",IF(OR(ISTEXT($N$156),ISTEXT($N$157),ISTEXT($N$158)),"",IF(OR(9&gt;$N$156,4&gt;$N$157,((4-1)*$N$156+9)&gt;$N$158),"",IF(INDEX($P$158:$W$167,MOD(((4-1)*$N$156+9)-1,10)+1,INT((((4-1)*$N$156+9)-1)/10)+1)="","",INDEX($P$158:$W$167,MOD(((4-1)*$N$156+9)-1,10)+1,INT((((4-1)*$N$156+9)-1)/10)+1))))))</f>
        <v/>
      </c>
      <c r="M161" s="539">
        <f>IF($D$156="Flat Oval",IF(OR($N$158="",ISTEXT($N$156),ISTEXT($N$157)),"",IF(4&lt;=$N$157,IF(10&gt;$N$156,"",IF(((4-1)*$N$156+10)&gt;80,"",IF(INDEX($P$158:$W$167,MOD(((4-1)*$N$156+10)-1,10)+1,INT((((4-1)*$N$156+10)-1)/10)+1)="","",INDEX($P$158:$W$167,MOD(((4-1)*$N$156+10)-1,10)+1,INT((((4-1)*$N$156+10)-1)/10)+1)))),IF(AND(4=$N$157+1,10&lt;=$O$156),IF(($N$156*$N$157+10)&gt;80,"",IF(INDEX($P$158:$W$167,MOD(($N$156*$N$157+10)-1,10)+1,INT((($N$156*$N$157+10)-1)/10)+1)="","",INDEX($P$158:$W$167,MOD(($N$156*$N$157+10)-1,10)+1,INT((($N$156*$N$157+10)-1)/10)+1))),""))),IF($N$158="","",IF(OR(ISTEXT($N$156),ISTEXT($N$157),ISTEXT($N$158)),"",IF(OR(10&gt;$N$156,4&gt;$N$157,((4-1)*$N$156+10)&gt;$N$158),"",IF(INDEX($P$158:$W$167,MOD(((4-1)*$N$156+10)-1,10)+1,INT((((4-1)*$N$156+10)-1)/10)+1)="","",INDEX($P$158:$W$167,MOD(((4-1)*$N$156+10)-1,10)+1,INT((((4-1)*$N$156+10)-1)/10)+1))))))</f>
        <v/>
      </c>
      <c r="P161" s="540" t="n"/>
      <c r="Q161" s="540" t="n"/>
      <c r="R161" s="540" t="n"/>
      <c r="S161" s="540" t="n"/>
      <c r="T161" s="540" t="n"/>
      <c r="U161" s="540" t="n"/>
      <c r="V161" s="540" t="n"/>
      <c r="W161" s="540" t="n"/>
    </row>
    <row r="162" ht="13.35" customHeight="1" s="162">
      <c r="B162" s="537">
        <f>IF($D$156="Flat Oval",IF(OR($N$157="",ISTEXT($N$157)),"",IF(5&lt;=$N$157,ROUND((5-0.5)*$I$156/$N$157,1),IF(5=$N$157+1,"Ends",""))),IF(OR($D$156="",$G$156=""),"",IF($D$156="Round",IF(5=1,"Axis 1 (0°)",IF(5=2,"Axis 2 (90°)","")),IF(ISTEXT($N$157),"",IF(5&gt;$N$157,"",IF(ISTEXT($I$156),"",ROUND((5-0.5)*$I$156/$N$157,1)))))))</f>
        <v/>
      </c>
      <c r="C162" s="538" t="n"/>
      <c r="D162" s="539">
        <f>IF($D$156="Flat Oval",IF(OR($N$158="",ISTEXT($N$156),ISTEXT($N$157)),"",IF(5&lt;=$N$157,IF(1&gt;$N$156,"",IF(((5-1)*$N$156+1)&gt;80,"",IF(INDEX($P$158:$W$167,MOD(((5-1)*$N$156+1)-1,10)+1,INT((((5-1)*$N$156+1)-1)/10)+1)="","",INDEX($P$158:$W$167,MOD(((5-1)*$N$156+1)-1,10)+1,INT((((5-1)*$N$156+1)-1)/10)+1)))),IF(AND(5=$N$157+1,1&lt;=$O$156),IF(($N$156*$N$157+1)&gt;80,"",IF(INDEX($P$158:$W$167,MOD(($N$156*$N$157+1)-1,10)+1,INT((($N$156*$N$157+1)-1)/10)+1)="","",INDEX($P$158:$W$167,MOD(($N$156*$N$157+1)-1,10)+1,INT((($N$156*$N$157+1)-1)/10)+1))),""))),IF($N$158="","",IF(OR(ISTEXT($N$156),ISTEXT($N$157),ISTEXT($N$158)),"",IF(OR(1&gt;$N$156,5&gt;$N$157,((5-1)*$N$156+1)&gt;$N$158),"",IF(INDEX($P$158:$W$167,MOD(((5-1)*$N$156+1)-1,10)+1,INT((((5-1)*$N$156+1)-1)/10)+1)="","",INDEX($P$158:$W$167,MOD(((5-1)*$N$156+1)-1,10)+1,INT((((5-1)*$N$156+1)-1)/10)+1))))))</f>
        <v/>
      </c>
      <c r="E162" s="539">
        <f>IF($D$156="Flat Oval",IF(OR($N$158="",ISTEXT($N$156),ISTEXT($N$157)),"",IF(5&lt;=$N$157,IF(2&gt;$N$156,"",IF(((5-1)*$N$156+2)&gt;80,"",IF(INDEX($P$158:$W$167,MOD(((5-1)*$N$156+2)-1,10)+1,INT((((5-1)*$N$156+2)-1)/10)+1)="","",INDEX($P$158:$W$167,MOD(((5-1)*$N$156+2)-1,10)+1,INT((((5-1)*$N$156+2)-1)/10)+1)))),IF(AND(5=$N$157+1,2&lt;=$O$156),IF(($N$156*$N$157+2)&gt;80,"",IF(INDEX($P$158:$W$167,MOD(($N$156*$N$157+2)-1,10)+1,INT((($N$156*$N$157+2)-1)/10)+1)="","",INDEX($P$158:$W$167,MOD(($N$156*$N$157+2)-1,10)+1,INT((($N$156*$N$157+2)-1)/10)+1))),""))),IF($N$158="","",IF(OR(ISTEXT($N$156),ISTEXT($N$157),ISTEXT($N$158)),"",IF(OR(2&gt;$N$156,5&gt;$N$157,((5-1)*$N$156+2)&gt;$N$158),"",IF(INDEX($P$158:$W$167,MOD(((5-1)*$N$156+2)-1,10)+1,INT((((5-1)*$N$156+2)-1)/10)+1)="","",INDEX($P$158:$W$167,MOD(((5-1)*$N$156+2)-1,10)+1,INT((((5-1)*$N$156+2)-1)/10)+1))))))</f>
        <v/>
      </c>
      <c r="F162" s="539">
        <f>IF($D$156="Flat Oval",IF(OR($N$158="",ISTEXT($N$156),ISTEXT($N$157)),"",IF(5&lt;=$N$157,IF(3&gt;$N$156,"",IF(((5-1)*$N$156+3)&gt;80,"",IF(INDEX($P$158:$W$167,MOD(((5-1)*$N$156+3)-1,10)+1,INT((((5-1)*$N$156+3)-1)/10)+1)="","",INDEX($P$158:$W$167,MOD(((5-1)*$N$156+3)-1,10)+1,INT((((5-1)*$N$156+3)-1)/10)+1)))),IF(AND(5=$N$157+1,3&lt;=$O$156),IF(($N$156*$N$157+3)&gt;80,"",IF(INDEX($P$158:$W$167,MOD(($N$156*$N$157+3)-1,10)+1,INT((($N$156*$N$157+3)-1)/10)+1)="","",INDEX($P$158:$W$167,MOD(($N$156*$N$157+3)-1,10)+1,INT((($N$156*$N$157+3)-1)/10)+1))),""))),IF($N$158="","",IF(OR(ISTEXT($N$156),ISTEXT($N$157),ISTEXT($N$158)),"",IF(OR(3&gt;$N$156,5&gt;$N$157,((5-1)*$N$156+3)&gt;$N$158),"",IF(INDEX($P$158:$W$167,MOD(((5-1)*$N$156+3)-1,10)+1,INT((((5-1)*$N$156+3)-1)/10)+1)="","",INDEX($P$158:$W$167,MOD(((5-1)*$N$156+3)-1,10)+1,INT((((5-1)*$N$156+3)-1)/10)+1))))))</f>
        <v/>
      </c>
      <c r="G162" s="539">
        <f>IF($D$156="Flat Oval",IF(OR($N$158="",ISTEXT($N$156),ISTEXT($N$157)),"",IF(5&lt;=$N$157,IF(4&gt;$N$156,"",IF(((5-1)*$N$156+4)&gt;80,"",IF(INDEX($P$158:$W$167,MOD(((5-1)*$N$156+4)-1,10)+1,INT((((5-1)*$N$156+4)-1)/10)+1)="","",INDEX($P$158:$W$167,MOD(((5-1)*$N$156+4)-1,10)+1,INT((((5-1)*$N$156+4)-1)/10)+1)))),IF(AND(5=$N$157+1,4&lt;=$O$156),IF(($N$156*$N$157+4)&gt;80,"",IF(INDEX($P$158:$W$167,MOD(($N$156*$N$157+4)-1,10)+1,INT((($N$156*$N$157+4)-1)/10)+1)="","",INDEX($P$158:$W$167,MOD(($N$156*$N$157+4)-1,10)+1,INT((($N$156*$N$157+4)-1)/10)+1))),""))),IF($N$158="","",IF(OR(ISTEXT($N$156),ISTEXT($N$157),ISTEXT($N$158)),"",IF(OR(4&gt;$N$156,5&gt;$N$157,((5-1)*$N$156+4)&gt;$N$158),"",IF(INDEX($P$158:$W$167,MOD(((5-1)*$N$156+4)-1,10)+1,INT((((5-1)*$N$156+4)-1)/10)+1)="","",INDEX($P$158:$W$167,MOD(((5-1)*$N$156+4)-1,10)+1,INT((((5-1)*$N$156+4)-1)/10)+1))))))</f>
        <v/>
      </c>
      <c r="H162" s="539">
        <f>IF($D$156="Flat Oval",IF(OR($N$158="",ISTEXT($N$156),ISTEXT($N$157)),"",IF(5&lt;=$N$157,IF(5&gt;$N$156,"",IF(((5-1)*$N$156+5)&gt;80,"",IF(INDEX($P$158:$W$167,MOD(((5-1)*$N$156+5)-1,10)+1,INT((((5-1)*$N$156+5)-1)/10)+1)="","",INDEX($P$158:$W$167,MOD(((5-1)*$N$156+5)-1,10)+1,INT((((5-1)*$N$156+5)-1)/10)+1)))),IF(AND(5=$N$157+1,5&lt;=$O$156),IF(($N$156*$N$157+5)&gt;80,"",IF(INDEX($P$158:$W$167,MOD(($N$156*$N$157+5)-1,10)+1,INT((($N$156*$N$157+5)-1)/10)+1)="","",INDEX($P$158:$W$167,MOD(($N$156*$N$157+5)-1,10)+1,INT((($N$156*$N$157+5)-1)/10)+1))),""))),IF($N$158="","",IF(OR(ISTEXT($N$156),ISTEXT($N$157),ISTEXT($N$158)),"",IF(OR(5&gt;$N$156,5&gt;$N$157,((5-1)*$N$156+5)&gt;$N$158),"",IF(INDEX($P$158:$W$167,MOD(((5-1)*$N$156+5)-1,10)+1,INT((((5-1)*$N$156+5)-1)/10)+1)="","",INDEX($P$158:$W$167,MOD(((5-1)*$N$156+5)-1,10)+1,INT((((5-1)*$N$156+5)-1)/10)+1))))))</f>
        <v/>
      </c>
      <c r="I162" s="539">
        <f>IF($D$156="Flat Oval",IF(OR($N$158="",ISTEXT($N$156),ISTEXT($N$157)),"",IF(5&lt;=$N$157,IF(6&gt;$N$156,"",IF(((5-1)*$N$156+6)&gt;80,"",IF(INDEX($P$158:$W$167,MOD(((5-1)*$N$156+6)-1,10)+1,INT((((5-1)*$N$156+6)-1)/10)+1)="","",INDEX($P$158:$W$167,MOD(((5-1)*$N$156+6)-1,10)+1,INT((((5-1)*$N$156+6)-1)/10)+1)))),IF(AND(5=$N$157+1,6&lt;=$O$156),IF(($N$156*$N$157+6)&gt;80,"",IF(INDEX($P$158:$W$167,MOD(($N$156*$N$157+6)-1,10)+1,INT((($N$156*$N$157+6)-1)/10)+1)="","",INDEX($P$158:$W$167,MOD(($N$156*$N$157+6)-1,10)+1,INT((($N$156*$N$157+6)-1)/10)+1))),""))),IF($N$158="","",IF(OR(ISTEXT($N$156),ISTEXT($N$157),ISTEXT($N$158)),"",IF(OR(6&gt;$N$156,5&gt;$N$157,((5-1)*$N$156+6)&gt;$N$158),"",IF(INDEX($P$158:$W$167,MOD(((5-1)*$N$156+6)-1,10)+1,INT((((5-1)*$N$156+6)-1)/10)+1)="","",INDEX($P$158:$W$167,MOD(((5-1)*$N$156+6)-1,10)+1,INT((((5-1)*$N$156+6)-1)/10)+1))))))</f>
        <v/>
      </c>
      <c r="J162" s="539">
        <f>IF($D$156="Flat Oval",IF(OR($N$158="",ISTEXT($N$156),ISTEXT($N$157)),"",IF(5&lt;=$N$157,IF(7&gt;$N$156,"",IF(((5-1)*$N$156+7)&gt;80,"",IF(INDEX($P$158:$W$167,MOD(((5-1)*$N$156+7)-1,10)+1,INT((((5-1)*$N$156+7)-1)/10)+1)="","",INDEX($P$158:$W$167,MOD(((5-1)*$N$156+7)-1,10)+1,INT((((5-1)*$N$156+7)-1)/10)+1)))),IF(AND(5=$N$157+1,7&lt;=$O$156),IF(($N$156*$N$157+7)&gt;80,"",IF(INDEX($P$158:$W$167,MOD(($N$156*$N$157+7)-1,10)+1,INT((($N$156*$N$157+7)-1)/10)+1)="","",INDEX($P$158:$W$167,MOD(($N$156*$N$157+7)-1,10)+1,INT((($N$156*$N$157+7)-1)/10)+1))),""))),IF($N$158="","",IF(OR(ISTEXT($N$156),ISTEXT($N$157),ISTEXT($N$158)),"",IF(OR(7&gt;$N$156,5&gt;$N$157,((5-1)*$N$156+7)&gt;$N$158),"",IF(INDEX($P$158:$W$167,MOD(((5-1)*$N$156+7)-1,10)+1,INT((((5-1)*$N$156+7)-1)/10)+1)="","",INDEX($P$158:$W$167,MOD(((5-1)*$N$156+7)-1,10)+1,INT((((5-1)*$N$156+7)-1)/10)+1))))))</f>
        <v/>
      </c>
      <c r="K162" s="539">
        <f>IF($D$156="Flat Oval",IF(OR($N$158="",ISTEXT($N$156),ISTEXT($N$157)),"",IF(5&lt;=$N$157,IF(8&gt;$N$156,"",IF(((5-1)*$N$156+8)&gt;80,"",IF(INDEX($P$158:$W$167,MOD(((5-1)*$N$156+8)-1,10)+1,INT((((5-1)*$N$156+8)-1)/10)+1)="","",INDEX($P$158:$W$167,MOD(((5-1)*$N$156+8)-1,10)+1,INT((((5-1)*$N$156+8)-1)/10)+1)))),IF(AND(5=$N$157+1,8&lt;=$O$156),IF(($N$156*$N$157+8)&gt;80,"",IF(INDEX($P$158:$W$167,MOD(($N$156*$N$157+8)-1,10)+1,INT((($N$156*$N$157+8)-1)/10)+1)="","",INDEX($P$158:$W$167,MOD(($N$156*$N$157+8)-1,10)+1,INT((($N$156*$N$157+8)-1)/10)+1))),""))),IF($N$158="","",IF(OR(ISTEXT($N$156),ISTEXT($N$157),ISTEXT($N$158)),"",IF(OR(8&gt;$N$156,5&gt;$N$157,((5-1)*$N$156+8)&gt;$N$158),"",IF(INDEX($P$158:$W$167,MOD(((5-1)*$N$156+8)-1,10)+1,INT((((5-1)*$N$156+8)-1)/10)+1)="","",INDEX($P$158:$W$167,MOD(((5-1)*$N$156+8)-1,10)+1,INT((((5-1)*$N$156+8)-1)/10)+1))))))</f>
        <v/>
      </c>
      <c r="L162" s="539">
        <f>IF($D$156="Flat Oval",IF(OR($N$158="",ISTEXT($N$156),ISTEXT($N$157)),"",IF(5&lt;=$N$157,IF(9&gt;$N$156,"",IF(((5-1)*$N$156+9)&gt;80,"",IF(INDEX($P$158:$W$167,MOD(((5-1)*$N$156+9)-1,10)+1,INT((((5-1)*$N$156+9)-1)/10)+1)="","",INDEX($P$158:$W$167,MOD(((5-1)*$N$156+9)-1,10)+1,INT((((5-1)*$N$156+9)-1)/10)+1)))),IF(AND(5=$N$157+1,9&lt;=$O$156),IF(($N$156*$N$157+9)&gt;80,"",IF(INDEX($P$158:$W$167,MOD(($N$156*$N$157+9)-1,10)+1,INT((($N$156*$N$157+9)-1)/10)+1)="","",INDEX($P$158:$W$167,MOD(($N$156*$N$157+9)-1,10)+1,INT((($N$156*$N$157+9)-1)/10)+1))),""))),IF($N$158="","",IF(OR(ISTEXT($N$156),ISTEXT($N$157),ISTEXT($N$158)),"",IF(OR(9&gt;$N$156,5&gt;$N$157,((5-1)*$N$156+9)&gt;$N$158),"",IF(INDEX($P$158:$W$167,MOD(((5-1)*$N$156+9)-1,10)+1,INT((((5-1)*$N$156+9)-1)/10)+1)="","",INDEX($P$158:$W$167,MOD(((5-1)*$N$156+9)-1,10)+1,INT((((5-1)*$N$156+9)-1)/10)+1))))))</f>
        <v/>
      </c>
      <c r="M162" s="539">
        <f>IF($D$156="Flat Oval",IF(OR($N$158="",ISTEXT($N$156),ISTEXT($N$157)),"",IF(5&lt;=$N$157,IF(10&gt;$N$156,"",IF(((5-1)*$N$156+10)&gt;80,"",IF(INDEX($P$158:$W$167,MOD(((5-1)*$N$156+10)-1,10)+1,INT((((5-1)*$N$156+10)-1)/10)+1)="","",INDEX($P$158:$W$167,MOD(((5-1)*$N$156+10)-1,10)+1,INT((((5-1)*$N$156+10)-1)/10)+1)))),IF(AND(5=$N$157+1,10&lt;=$O$156),IF(($N$156*$N$157+10)&gt;80,"",IF(INDEX($P$158:$W$167,MOD(($N$156*$N$157+10)-1,10)+1,INT((($N$156*$N$157+10)-1)/10)+1)="","",INDEX($P$158:$W$167,MOD(($N$156*$N$157+10)-1,10)+1,INT((($N$156*$N$157+10)-1)/10)+1))),""))),IF($N$158="","",IF(OR(ISTEXT($N$156),ISTEXT($N$157),ISTEXT($N$158)),"",IF(OR(10&gt;$N$156,5&gt;$N$157,((5-1)*$N$156+10)&gt;$N$158),"",IF(INDEX($P$158:$W$167,MOD(((5-1)*$N$156+10)-1,10)+1,INT((((5-1)*$N$156+10)-1)/10)+1)="","",INDEX($P$158:$W$167,MOD(((5-1)*$N$156+10)-1,10)+1,INT((((5-1)*$N$156+10)-1)/10)+1))))))</f>
        <v/>
      </c>
      <c r="P162" s="540" t="n"/>
      <c r="Q162" s="540" t="n"/>
      <c r="R162" s="540" t="n"/>
      <c r="S162" s="540" t="n"/>
      <c r="T162" s="540" t="n"/>
      <c r="U162" s="540" t="n"/>
      <c r="V162" s="540" t="n"/>
      <c r="W162" s="540" t="n"/>
    </row>
    <row r="163" ht="13.35" customHeight="1" s="162">
      <c r="B163" s="537">
        <f>IF($D$156="Flat Oval",IF(OR($N$157="",ISTEXT($N$157)),"",IF(6&lt;=$N$157,ROUND((6-0.5)*$I$156/$N$157,1),IF(6=$N$157+1,"Ends",""))),IF(OR($D$156="",$G$156=""),"",IF($D$156="Round",IF(6=1,"Axis 1 (0°)",IF(6=2,"Axis 2 (90°)","")),IF(ISTEXT($N$157),"",IF(6&gt;$N$157,"",IF(ISTEXT($I$156),"",ROUND((6-0.5)*$I$156/$N$157,1)))))))</f>
        <v/>
      </c>
      <c r="C163" s="538" t="n"/>
      <c r="D163" s="539">
        <f>IF($D$156="Flat Oval",IF(OR($N$158="",ISTEXT($N$156),ISTEXT($N$157)),"",IF(6&lt;=$N$157,IF(1&gt;$N$156,"",IF(((6-1)*$N$156+1)&gt;80,"",IF(INDEX($P$158:$W$167,MOD(((6-1)*$N$156+1)-1,10)+1,INT((((6-1)*$N$156+1)-1)/10)+1)="","",INDEX($P$158:$W$167,MOD(((6-1)*$N$156+1)-1,10)+1,INT((((6-1)*$N$156+1)-1)/10)+1)))),IF(AND(6=$N$157+1,1&lt;=$O$156),IF(($N$156*$N$157+1)&gt;80,"",IF(INDEX($P$158:$W$167,MOD(($N$156*$N$157+1)-1,10)+1,INT((($N$156*$N$157+1)-1)/10)+1)="","",INDEX($P$158:$W$167,MOD(($N$156*$N$157+1)-1,10)+1,INT((($N$156*$N$157+1)-1)/10)+1))),""))),IF($N$158="","",IF(OR(ISTEXT($N$156),ISTEXT($N$157),ISTEXT($N$158)),"",IF(OR(1&gt;$N$156,6&gt;$N$157,((6-1)*$N$156+1)&gt;$N$158),"",IF(INDEX($P$158:$W$167,MOD(((6-1)*$N$156+1)-1,10)+1,INT((((6-1)*$N$156+1)-1)/10)+1)="","",INDEX($P$158:$W$167,MOD(((6-1)*$N$156+1)-1,10)+1,INT((((6-1)*$N$156+1)-1)/10)+1))))))</f>
        <v/>
      </c>
      <c r="E163" s="539">
        <f>IF($D$156="Flat Oval",IF(OR($N$158="",ISTEXT($N$156),ISTEXT($N$157)),"",IF(6&lt;=$N$157,IF(2&gt;$N$156,"",IF(((6-1)*$N$156+2)&gt;80,"",IF(INDEX($P$158:$W$167,MOD(((6-1)*$N$156+2)-1,10)+1,INT((((6-1)*$N$156+2)-1)/10)+1)="","",INDEX($P$158:$W$167,MOD(((6-1)*$N$156+2)-1,10)+1,INT((((6-1)*$N$156+2)-1)/10)+1)))),IF(AND(6=$N$157+1,2&lt;=$O$156),IF(($N$156*$N$157+2)&gt;80,"",IF(INDEX($P$158:$W$167,MOD(($N$156*$N$157+2)-1,10)+1,INT((($N$156*$N$157+2)-1)/10)+1)="","",INDEX($P$158:$W$167,MOD(($N$156*$N$157+2)-1,10)+1,INT((($N$156*$N$157+2)-1)/10)+1))),""))),IF($N$158="","",IF(OR(ISTEXT($N$156),ISTEXT($N$157),ISTEXT($N$158)),"",IF(OR(2&gt;$N$156,6&gt;$N$157,((6-1)*$N$156+2)&gt;$N$158),"",IF(INDEX($P$158:$W$167,MOD(((6-1)*$N$156+2)-1,10)+1,INT((((6-1)*$N$156+2)-1)/10)+1)="","",INDEX($P$158:$W$167,MOD(((6-1)*$N$156+2)-1,10)+1,INT((((6-1)*$N$156+2)-1)/10)+1))))))</f>
        <v/>
      </c>
      <c r="F163" s="539">
        <f>IF($D$156="Flat Oval",IF(OR($N$158="",ISTEXT($N$156),ISTEXT($N$157)),"",IF(6&lt;=$N$157,IF(3&gt;$N$156,"",IF(((6-1)*$N$156+3)&gt;80,"",IF(INDEX($P$158:$W$167,MOD(((6-1)*$N$156+3)-1,10)+1,INT((((6-1)*$N$156+3)-1)/10)+1)="","",INDEX($P$158:$W$167,MOD(((6-1)*$N$156+3)-1,10)+1,INT((((6-1)*$N$156+3)-1)/10)+1)))),IF(AND(6=$N$157+1,3&lt;=$O$156),IF(($N$156*$N$157+3)&gt;80,"",IF(INDEX($P$158:$W$167,MOD(($N$156*$N$157+3)-1,10)+1,INT((($N$156*$N$157+3)-1)/10)+1)="","",INDEX($P$158:$W$167,MOD(($N$156*$N$157+3)-1,10)+1,INT((($N$156*$N$157+3)-1)/10)+1))),""))),IF($N$158="","",IF(OR(ISTEXT($N$156),ISTEXT($N$157),ISTEXT($N$158)),"",IF(OR(3&gt;$N$156,6&gt;$N$157,((6-1)*$N$156+3)&gt;$N$158),"",IF(INDEX($P$158:$W$167,MOD(((6-1)*$N$156+3)-1,10)+1,INT((((6-1)*$N$156+3)-1)/10)+1)="","",INDEX($P$158:$W$167,MOD(((6-1)*$N$156+3)-1,10)+1,INT((((6-1)*$N$156+3)-1)/10)+1))))))</f>
        <v/>
      </c>
      <c r="G163" s="539">
        <f>IF($D$156="Flat Oval",IF(OR($N$158="",ISTEXT($N$156),ISTEXT($N$157)),"",IF(6&lt;=$N$157,IF(4&gt;$N$156,"",IF(((6-1)*$N$156+4)&gt;80,"",IF(INDEX($P$158:$W$167,MOD(((6-1)*$N$156+4)-1,10)+1,INT((((6-1)*$N$156+4)-1)/10)+1)="","",INDEX($P$158:$W$167,MOD(((6-1)*$N$156+4)-1,10)+1,INT((((6-1)*$N$156+4)-1)/10)+1)))),IF(AND(6=$N$157+1,4&lt;=$O$156),IF(($N$156*$N$157+4)&gt;80,"",IF(INDEX($P$158:$W$167,MOD(($N$156*$N$157+4)-1,10)+1,INT((($N$156*$N$157+4)-1)/10)+1)="","",INDEX($P$158:$W$167,MOD(($N$156*$N$157+4)-1,10)+1,INT((($N$156*$N$157+4)-1)/10)+1))),""))),IF($N$158="","",IF(OR(ISTEXT($N$156),ISTEXT($N$157),ISTEXT($N$158)),"",IF(OR(4&gt;$N$156,6&gt;$N$157,((6-1)*$N$156+4)&gt;$N$158),"",IF(INDEX($P$158:$W$167,MOD(((6-1)*$N$156+4)-1,10)+1,INT((((6-1)*$N$156+4)-1)/10)+1)="","",INDEX($P$158:$W$167,MOD(((6-1)*$N$156+4)-1,10)+1,INT((((6-1)*$N$156+4)-1)/10)+1))))))</f>
        <v/>
      </c>
      <c r="H163" s="539">
        <f>IF($D$156="Flat Oval",IF(OR($N$158="",ISTEXT($N$156),ISTEXT($N$157)),"",IF(6&lt;=$N$157,IF(5&gt;$N$156,"",IF(((6-1)*$N$156+5)&gt;80,"",IF(INDEX($P$158:$W$167,MOD(((6-1)*$N$156+5)-1,10)+1,INT((((6-1)*$N$156+5)-1)/10)+1)="","",INDEX($P$158:$W$167,MOD(((6-1)*$N$156+5)-1,10)+1,INT((((6-1)*$N$156+5)-1)/10)+1)))),IF(AND(6=$N$157+1,5&lt;=$O$156),IF(($N$156*$N$157+5)&gt;80,"",IF(INDEX($P$158:$W$167,MOD(($N$156*$N$157+5)-1,10)+1,INT((($N$156*$N$157+5)-1)/10)+1)="","",INDEX($P$158:$W$167,MOD(($N$156*$N$157+5)-1,10)+1,INT((($N$156*$N$157+5)-1)/10)+1))),""))),IF($N$158="","",IF(OR(ISTEXT($N$156),ISTEXT($N$157),ISTEXT($N$158)),"",IF(OR(5&gt;$N$156,6&gt;$N$157,((6-1)*$N$156+5)&gt;$N$158),"",IF(INDEX($P$158:$W$167,MOD(((6-1)*$N$156+5)-1,10)+1,INT((((6-1)*$N$156+5)-1)/10)+1)="","",INDEX($P$158:$W$167,MOD(((6-1)*$N$156+5)-1,10)+1,INT((((6-1)*$N$156+5)-1)/10)+1))))))</f>
        <v/>
      </c>
      <c r="I163" s="539">
        <f>IF($D$156="Flat Oval",IF(OR($N$158="",ISTEXT($N$156),ISTEXT($N$157)),"",IF(6&lt;=$N$157,IF(6&gt;$N$156,"",IF(((6-1)*$N$156+6)&gt;80,"",IF(INDEX($P$158:$W$167,MOD(((6-1)*$N$156+6)-1,10)+1,INT((((6-1)*$N$156+6)-1)/10)+1)="","",INDEX($P$158:$W$167,MOD(((6-1)*$N$156+6)-1,10)+1,INT((((6-1)*$N$156+6)-1)/10)+1)))),IF(AND(6=$N$157+1,6&lt;=$O$156),IF(($N$156*$N$157+6)&gt;80,"",IF(INDEX($P$158:$W$167,MOD(($N$156*$N$157+6)-1,10)+1,INT((($N$156*$N$157+6)-1)/10)+1)="","",INDEX($P$158:$W$167,MOD(($N$156*$N$157+6)-1,10)+1,INT((($N$156*$N$157+6)-1)/10)+1))),""))),IF($N$158="","",IF(OR(ISTEXT($N$156),ISTEXT($N$157),ISTEXT($N$158)),"",IF(OR(6&gt;$N$156,6&gt;$N$157,((6-1)*$N$156+6)&gt;$N$158),"",IF(INDEX($P$158:$W$167,MOD(((6-1)*$N$156+6)-1,10)+1,INT((((6-1)*$N$156+6)-1)/10)+1)="","",INDEX($P$158:$W$167,MOD(((6-1)*$N$156+6)-1,10)+1,INT((((6-1)*$N$156+6)-1)/10)+1))))))</f>
        <v/>
      </c>
      <c r="J163" s="539">
        <f>IF($D$156="Flat Oval",IF(OR($N$158="",ISTEXT($N$156),ISTEXT($N$157)),"",IF(6&lt;=$N$157,IF(7&gt;$N$156,"",IF(((6-1)*$N$156+7)&gt;80,"",IF(INDEX($P$158:$W$167,MOD(((6-1)*$N$156+7)-1,10)+1,INT((((6-1)*$N$156+7)-1)/10)+1)="","",INDEX($P$158:$W$167,MOD(((6-1)*$N$156+7)-1,10)+1,INT((((6-1)*$N$156+7)-1)/10)+1)))),IF(AND(6=$N$157+1,7&lt;=$O$156),IF(($N$156*$N$157+7)&gt;80,"",IF(INDEX($P$158:$W$167,MOD(($N$156*$N$157+7)-1,10)+1,INT((($N$156*$N$157+7)-1)/10)+1)="","",INDEX($P$158:$W$167,MOD(($N$156*$N$157+7)-1,10)+1,INT((($N$156*$N$157+7)-1)/10)+1))),""))),IF($N$158="","",IF(OR(ISTEXT($N$156),ISTEXT($N$157),ISTEXT($N$158)),"",IF(OR(7&gt;$N$156,6&gt;$N$157,((6-1)*$N$156+7)&gt;$N$158),"",IF(INDEX($P$158:$W$167,MOD(((6-1)*$N$156+7)-1,10)+1,INT((((6-1)*$N$156+7)-1)/10)+1)="","",INDEX($P$158:$W$167,MOD(((6-1)*$N$156+7)-1,10)+1,INT((((6-1)*$N$156+7)-1)/10)+1))))))</f>
        <v/>
      </c>
      <c r="K163" s="539">
        <f>IF($D$156="Flat Oval",IF(OR($N$158="",ISTEXT($N$156),ISTEXT($N$157)),"",IF(6&lt;=$N$157,IF(8&gt;$N$156,"",IF(((6-1)*$N$156+8)&gt;80,"",IF(INDEX($P$158:$W$167,MOD(((6-1)*$N$156+8)-1,10)+1,INT((((6-1)*$N$156+8)-1)/10)+1)="","",INDEX($P$158:$W$167,MOD(((6-1)*$N$156+8)-1,10)+1,INT((((6-1)*$N$156+8)-1)/10)+1)))),IF(AND(6=$N$157+1,8&lt;=$O$156),IF(($N$156*$N$157+8)&gt;80,"",IF(INDEX($P$158:$W$167,MOD(($N$156*$N$157+8)-1,10)+1,INT((($N$156*$N$157+8)-1)/10)+1)="","",INDEX($P$158:$W$167,MOD(($N$156*$N$157+8)-1,10)+1,INT((($N$156*$N$157+8)-1)/10)+1))),""))),IF($N$158="","",IF(OR(ISTEXT($N$156),ISTEXT($N$157),ISTEXT($N$158)),"",IF(OR(8&gt;$N$156,6&gt;$N$157,((6-1)*$N$156+8)&gt;$N$158),"",IF(INDEX($P$158:$W$167,MOD(((6-1)*$N$156+8)-1,10)+1,INT((((6-1)*$N$156+8)-1)/10)+1)="","",INDEX($P$158:$W$167,MOD(((6-1)*$N$156+8)-1,10)+1,INT((((6-1)*$N$156+8)-1)/10)+1))))))</f>
        <v/>
      </c>
      <c r="L163" s="539">
        <f>IF($D$156="Flat Oval",IF(OR($N$158="",ISTEXT($N$156),ISTEXT($N$157)),"",IF(6&lt;=$N$157,IF(9&gt;$N$156,"",IF(((6-1)*$N$156+9)&gt;80,"",IF(INDEX($P$158:$W$167,MOD(((6-1)*$N$156+9)-1,10)+1,INT((((6-1)*$N$156+9)-1)/10)+1)="","",INDEX($P$158:$W$167,MOD(((6-1)*$N$156+9)-1,10)+1,INT((((6-1)*$N$156+9)-1)/10)+1)))),IF(AND(6=$N$157+1,9&lt;=$O$156),IF(($N$156*$N$157+9)&gt;80,"",IF(INDEX($P$158:$W$167,MOD(($N$156*$N$157+9)-1,10)+1,INT((($N$156*$N$157+9)-1)/10)+1)="","",INDEX($P$158:$W$167,MOD(($N$156*$N$157+9)-1,10)+1,INT((($N$156*$N$157+9)-1)/10)+1))),""))),IF($N$158="","",IF(OR(ISTEXT($N$156),ISTEXT($N$157),ISTEXT($N$158)),"",IF(OR(9&gt;$N$156,6&gt;$N$157,((6-1)*$N$156+9)&gt;$N$158),"",IF(INDEX($P$158:$W$167,MOD(((6-1)*$N$156+9)-1,10)+1,INT((((6-1)*$N$156+9)-1)/10)+1)="","",INDEX($P$158:$W$167,MOD(((6-1)*$N$156+9)-1,10)+1,INT((((6-1)*$N$156+9)-1)/10)+1))))))</f>
        <v/>
      </c>
      <c r="M163" s="539">
        <f>IF($D$156="Flat Oval",IF(OR($N$158="",ISTEXT($N$156),ISTEXT($N$157)),"",IF(6&lt;=$N$157,IF(10&gt;$N$156,"",IF(((6-1)*$N$156+10)&gt;80,"",IF(INDEX($P$158:$W$167,MOD(((6-1)*$N$156+10)-1,10)+1,INT((((6-1)*$N$156+10)-1)/10)+1)="","",INDEX($P$158:$W$167,MOD(((6-1)*$N$156+10)-1,10)+1,INT((((6-1)*$N$156+10)-1)/10)+1)))),IF(AND(6=$N$157+1,10&lt;=$O$156),IF(($N$156*$N$157+10)&gt;80,"",IF(INDEX($P$158:$W$167,MOD(($N$156*$N$157+10)-1,10)+1,INT((($N$156*$N$157+10)-1)/10)+1)="","",INDEX($P$158:$W$167,MOD(($N$156*$N$157+10)-1,10)+1,INT((($N$156*$N$157+10)-1)/10)+1))),""))),IF($N$158="","",IF(OR(ISTEXT($N$156),ISTEXT($N$157),ISTEXT($N$158)),"",IF(OR(10&gt;$N$156,6&gt;$N$157,((6-1)*$N$156+10)&gt;$N$158),"",IF(INDEX($P$158:$W$167,MOD(((6-1)*$N$156+10)-1,10)+1,INT((((6-1)*$N$156+10)-1)/10)+1)="","",INDEX($P$158:$W$167,MOD(((6-1)*$N$156+10)-1,10)+1,INT((((6-1)*$N$156+10)-1)/10)+1))))))</f>
        <v/>
      </c>
      <c r="P163" s="540" t="n"/>
      <c r="Q163" s="540" t="n"/>
      <c r="R163" s="540" t="n"/>
      <c r="S163" s="540" t="n"/>
      <c r="T163" s="540" t="n"/>
      <c r="U163" s="540" t="n"/>
      <c r="V163" s="540" t="n"/>
      <c r="W163" s="540" t="n"/>
    </row>
    <row r="164" ht="13.35" customHeight="1" s="162">
      <c r="B164" s="537">
        <f>IF($D$156="Flat Oval",IF(OR($N$157="",ISTEXT($N$157)),"",IF(7&lt;=$N$157,ROUND((7-0.5)*$I$156/$N$157,1),IF(7=$N$157+1,"Ends",""))),IF(OR($D$156="",$G$156=""),"",IF($D$156="Round",IF(7=1,"Axis 1 (0°)",IF(7=2,"Axis 2 (90°)","")),IF(ISTEXT($N$157),"",IF(7&gt;$N$157,"",IF(ISTEXT($I$156),"",ROUND((7-0.5)*$I$156/$N$157,1)))))))</f>
        <v/>
      </c>
      <c r="C164" s="538" t="n"/>
      <c r="D164" s="539">
        <f>IF($D$156="Flat Oval",IF(OR($N$158="",ISTEXT($N$156),ISTEXT($N$157)),"",IF(7&lt;=$N$157,IF(1&gt;$N$156,"",IF(((7-1)*$N$156+1)&gt;80,"",IF(INDEX($P$158:$W$167,MOD(((7-1)*$N$156+1)-1,10)+1,INT((((7-1)*$N$156+1)-1)/10)+1)="","",INDEX($P$158:$W$167,MOD(((7-1)*$N$156+1)-1,10)+1,INT((((7-1)*$N$156+1)-1)/10)+1)))),IF(AND(7=$N$157+1,1&lt;=$O$156),IF(($N$156*$N$157+1)&gt;80,"",IF(INDEX($P$158:$W$167,MOD(($N$156*$N$157+1)-1,10)+1,INT((($N$156*$N$157+1)-1)/10)+1)="","",INDEX($P$158:$W$167,MOD(($N$156*$N$157+1)-1,10)+1,INT((($N$156*$N$157+1)-1)/10)+1))),""))),IF($N$158="","",IF(OR(ISTEXT($N$156),ISTEXT($N$157),ISTEXT($N$158)),"",IF(OR(1&gt;$N$156,7&gt;$N$157,((7-1)*$N$156+1)&gt;$N$158),"",IF(INDEX($P$158:$W$167,MOD(((7-1)*$N$156+1)-1,10)+1,INT((((7-1)*$N$156+1)-1)/10)+1)="","",INDEX($P$158:$W$167,MOD(((7-1)*$N$156+1)-1,10)+1,INT((((7-1)*$N$156+1)-1)/10)+1))))))</f>
        <v/>
      </c>
      <c r="E164" s="539">
        <f>IF($D$156="Flat Oval",IF(OR($N$158="",ISTEXT($N$156),ISTEXT($N$157)),"",IF(7&lt;=$N$157,IF(2&gt;$N$156,"",IF(((7-1)*$N$156+2)&gt;80,"",IF(INDEX($P$158:$W$167,MOD(((7-1)*$N$156+2)-1,10)+1,INT((((7-1)*$N$156+2)-1)/10)+1)="","",INDEX($P$158:$W$167,MOD(((7-1)*$N$156+2)-1,10)+1,INT((((7-1)*$N$156+2)-1)/10)+1)))),IF(AND(7=$N$157+1,2&lt;=$O$156),IF(($N$156*$N$157+2)&gt;80,"",IF(INDEX($P$158:$W$167,MOD(($N$156*$N$157+2)-1,10)+1,INT((($N$156*$N$157+2)-1)/10)+1)="","",INDEX($P$158:$W$167,MOD(($N$156*$N$157+2)-1,10)+1,INT((($N$156*$N$157+2)-1)/10)+1))),""))),IF($N$158="","",IF(OR(ISTEXT($N$156),ISTEXT($N$157),ISTEXT($N$158)),"",IF(OR(2&gt;$N$156,7&gt;$N$157,((7-1)*$N$156+2)&gt;$N$158),"",IF(INDEX($P$158:$W$167,MOD(((7-1)*$N$156+2)-1,10)+1,INT((((7-1)*$N$156+2)-1)/10)+1)="","",INDEX($P$158:$W$167,MOD(((7-1)*$N$156+2)-1,10)+1,INT((((7-1)*$N$156+2)-1)/10)+1))))))</f>
        <v/>
      </c>
      <c r="F164" s="539">
        <f>IF($D$156="Flat Oval",IF(OR($N$158="",ISTEXT($N$156),ISTEXT($N$157)),"",IF(7&lt;=$N$157,IF(3&gt;$N$156,"",IF(((7-1)*$N$156+3)&gt;80,"",IF(INDEX($P$158:$W$167,MOD(((7-1)*$N$156+3)-1,10)+1,INT((((7-1)*$N$156+3)-1)/10)+1)="","",INDEX($P$158:$W$167,MOD(((7-1)*$N$156+3)-1,10)+1,INT((((7-1)*$N$156+3)-1)/10)+1)))),IF(AND(7=$N$157+1,3&lt;=$O$156),IF(($N$156*$N$157+3)&gt;80,"",IF(INDEX($P$158:$W$167,MOD(($N$156*$N$157+3)-1,10)+1,INT((($N$156*$N$157+3)-1)/10)+1)="","",INDEX($P$158:$W$167,MOD(($N$156*$N$157+3)-1,10)+1,INT((($N$156*$N$157+3)-1)/10)+1))),""))),IF($N$158="","",IF(OR(ISTEXT($N$156),ISTEXT($N$157),ISTEXT($N$158)),"",IF(OR(3&gt;$N$156,7&gt;$N$157,((7-1)*$N$156+3)&gt;$N$158),"",IF(INDEX($P$158:$W$167,MOD(((7-1)*$N$156+3)-1,10)+1,INT((((7-1)*$N$156+3)-1)/10)+1)="","",INDEX($P$158:$W$167,MOD(((7-1)*$N$156+3)-1,10)+1,INT((((7-1)*$N$156+3)-1)/10)+1))))))</f>
        <v/>
      </c>
      <c r="G164" s="539">
        <f>IF($D$156="Flat Oval",IF(OR($N$158="",ISTEXT($N$156),ISTEXT($N$157)),"",IF(7&lt;=$N$157,IF(4&gt;$N$156,"",IF(((7-1)*$N$156+4)&gt;80,"",IF(INDEX($P$158:$W$167,MOD(((7-1)*$N$156+4)-1,10)+1,INT((((7-1)*$N$156+4)-1)/10)+1)="","",INDEX($P$158:$W$167,MOD(((7-1)*$N$156+4)-1,10)+1,INT((((7-1)*$N$156+4)-1)/10)+1)))),IF(AND(7=$N$157+1,4&lt;=$O$156),IF(($N$156*$N$157+4)&gt;80,"",IF(INDEX($P$158:$W$167,MOD(($N$156*$N$157+4)-1,10)+1,INT((($N$156*$N$157+4)-1)/10)+1)="","",INDEX($P$158:$W$167,MOD(($N$156*$N$157+4)-1,10)+1,INT((($N$156*$N$157+4)-1)/10)+1))),""))),IF($N$158="","",IF(OR(ISTEXT($N$156),ISTEXT($N$157),ISTEXT($N$158)),"",IF(OR(4&gt;$N$156,7&gt;$N$157,((7-1)*$N$156+4)&gt;$N$158),"",IF(INDEX($P$158:$W$167,MOD(((7-1)*$N$156+4)-1,10)+1,INT((((7-1)*$N$156+4)-1)/10)+1)="","",INDEX($P$158:$W$167,MOD(((7-1)*$N$156+4)-1,10)+1,INT((((7-1)*$N$156+4)-1)/10)+1))))))</f>
        <v/>
      </c>
      <c r="H164" s="539">
        <f>IF($D$156="Flat Oval",IF(OR($N$158="",ISTEXT($N$156),ISTEXT($N$157)),"",IF(7&lt;=$N$157,IF(5&gt;$N$156,"",IF(((7-1)*$N$156+5)&gt;80,"",IF(INDEX($P$158:$W$167,MOD(((7-1)*$N$156+5)-1,10)+1,INT((((7-1)*$N$156+5)-1)/10)+1)="","",INDEX($P$158:$W$167,MOD(((7-1)*$N$156+5)-1,10)+1,INT((((7-1)*$N$156+5)-1)/10)+1)))),IF(AND(7=$N$157+1,5&lt;=$O$156),IF(($N$156*$N$157+5)&gt;80,"",IF(INDEX($P$158:$W$167,MOD(($N$156*$N$157+5)-1,10)+1,INT((($N$156*$N$157+5)-1)/10)+1)="","",INDEX($P$158:$W$167,MOD(($N$156*$N$157+5)-1,10)+1,INT((($N$156*$N$157+5)-1)/10)+1))),""))),IF($N$158="","",IF(OR(ISTEXT($N$156),ISTEXT($N$157),ISTEXT($N$158)),"",IF(OR(5&gt;$N$156,7&gt;$N$157,((7-1)*$N$156+5)&gt;$N$158),"",IF(INDEX($P$158:$W$167,MOD(((7-1)*$N$156+5)-1,10)+1,INT((((7-1)*$N$156+5)-1)/10)+1)="","",INDEX($P$158:$W$167,MOD(((7-1)*$N$156+5)-1,10)+1,INT((((7-1)*$N$156+5)-1)/10)+1))))))</f>
        <v/>
      </c>
      <c r="I164" s="539">
        <f>IF($D$156="Flat Oval",IF(OR($N$158="",ISTEXT($N$156),ISTEXT($N$157)),"",IF(7&lt;=$N$157,IF(6&gt;$N$156,"",IF(((7-1)*$N$156+6)&gt;80,"",IF(INDEX($P$158:$W$167,MOD(((7-1)*$N$156+6)-1,10)+1,INT((((7-1)*$N$156+6)-1)/10)+1)="","",INDEX($P$158:$W$167,MOD(((7-1)*$N$156+6)-1,10)+1,INT((((7-1)*$N$156+6)-1)/10)+1)))),IF(AND(7=$N$157+1,6&lt;=$O$156),IF(($N$156*$N$157+6)&gt;80,"",IF(INDEX($P$158:$W$167,MOD(($N$156*$N$157+6)-1,10)+1,INT((($N$156*$N$157+6)-1)/10)+1)="","",INDEX($P$158:$W$167,MOD(($N$156*$N$157+6)-1,10)+1,INT((($N$156*$N$157+6)-1)/10)+1))),""))),IF($N$158="","",IF(OR(ISTEXT($N$156),ISTEXT($N$157),ISTEXT($N$158)),"",IF(OR(6&gt;$N$156,7&gt;$N$157,((7-1)*$N$156+6)&gt;$N$158),"",IF(INDEX($P$158:$W$167,MOD(((7-1)*$N$156+6)-1,10)+1,INT((((7-1)*$N$156+6)-1)/10)+1)="","",INDEX($P$158:$W$167,MOD(((7-1)*$N$156+6)-1,10)+1,INT((((7-1)*$N$156+6)-1)/10)+1))))))</f>
        <v/>
      </c>
      <c r="J164" s="539">
        <f>IF($D$156="Flat Oval",IF(OR($N$158="",ISTEXT($N$156),ISTEXT($N$157)),"",IF(7&lt;=$N$157,IF(7&gt;$N$156,"",IF(((7-1)*$N$156+7)&gt;80,"",IF(INDEX($P$158:$W$167,MOD(((7-1)*$N$156+7)-1,10)+1,INT((((7-1)*$N$156+7)-1)/10)+1)="","",INDEX($P$158:$W$167,MOD(((7-1)*$N$156+7)-1,10)+1,INT((((7-1)*$N$156+7)-1)/10)+1)))),IF(AND(7=$N$157+1,7&lt;=$O$156),IF(($N$156*$N$157+7)&gt;80,"",IF(INDEX($P$158:$W$167,MOD(($N$156*$N$157+7)-1,10)+1,INT((($N$156*$N$157+7)-1)/10)+1)="","",INDEX($P$158:$W$167,MOD(($N$156*$N$157+7)-1,10)+1,INT((($N$156*$N$157+7)-1)/10)+1))),""))),IF($N$158="","",IF(OR(ISTEXT($N$156),ISTEXT($N$157),ISTEXT($N$158)),"",IF(OR(7&gt;$N$156,7&gt;$N$157,((7-1)*$N$156+7)&gt;$N$158),"",IF(INDEX($P$158:$W$167,MOD(((7-1)*$N$156+7)-1,10)+1,INT((((7-1)*$N$156+7)-1)/10)+1)="","",INDEX($P$158:$W$167,MOD(((7-1)*$N$156+7)-1,10)+1,INT((((7-1)*$N$156+7)-1)/10)+1))))))</f>
        <v/>
      </c>
      <c r="K164" s="539">
        <f>IF($D$156="Flat Oval",IF(OR($N$158="",ISTEXT($N$156),ISTEXT($N$157)),"",IF(7&lt;=$N$157,IF(8&gt;$N$156,"",IF(((7-1)*$N$156+8)&gt;80,"",IF(INDEX($P$158:$W$167,MOD(((7-1)*$N$156+8)-1,10)+1,INT((((7-1)*$N$156+8)-1)/10)+1)="","",INDEX($P$158:$W$167,MOD(((7-1)*$N$156+8)-1,10)+1,INT((((7-1)*$N$156+8)-1)/10)+1)))),IF(AND(7=$N$157+1,8&lt;=$O$156),IF(($N$156*$N$157+8)&gt;80,"",IF(INDEX($P$158:$W$167,MOD(($N$156*$N$157+8)-1,10)+1,INT((($N$156*$N$157+8)-1)/10)+1)="","",INDEX($P$158:$W$167,MOD(($N$156*$N$157+8)-1,10)+1,INT((($N$156*$N$157+8)-1)/10)+1))),""))),IF($N$158="","",IF(OR(ISTEXT($N$156),ISTEXT($N$157),ISTEXT($N$158)),"",IF(OR(8&gt;$N$156,7&gt;$N$157,((7-1)*$N$156+8)&gt;$N$158),"",IF(INDEX($P$158:$W$167,MOD(((7-1)*$N$156+8)-1,10)+1,INT((((7-1)*$N$156+8)-1)/10)+1)="","",INDEX($P$158:$W$167,MOD(((7-1)*$N$156+8)-1,10)+1,INT((((7-1)*$N$156+8)-1)/10)+1))))))</f>
        <v/>
      </c>
      <c r="L164" s="539">
        <f>IF($D$156="Flat Oval",IF(OR($N$158="",ISTEXT($N$156),ISTEXT($N$157)),"",IF(7&lt;=$N$157,IF(9&gt;$N$156,"",IF(((7-1)*$N$156+9)&gt;80,"",IF(INDEX($P$158:$W$167,MOD(((7-1)*$N$156+9)-1,10)+1,INT((((7-1)*$N$156+9)-1)/10)+1)="","",INDEX($P$158:$W$167,MOD(((7-1)*$N$156+9)-1,10)+1,INT((((7-1)*$N$156+9)-1)/10)+1)))),IF(AND(7=$N$157+1,9&lt;=$O$156),IF(($N$156*$N$157+9)&gt;80,"",IF(INDEX($P$158:$W$167,MOD(($N$156*$N$157+9)-1,10)+1,INT((($N$156*$N$157+9)-1)/10)+1)="","",INDEX($P$158:$W$167,MOD(($N$156*$N$157+9)-1,10)+1,INT((($N$156*$N$157+9)-1)/10)+1))),""))),IF($N$158="","",IF(OR(ISTEXT($N$156),ISTEXT($N$157),ISTEXT($N$158)),"",IF(OR(9&gt;$N$156,7&gt;$N$157,((7-1)*$N$156+9)&gt;$N$158),"",IF(INDEX($P$158:$W$167,MOD(((7-1)*$N$156+9)-1,10)+1,INT((((7-1)*$N$156+9)-1)/10)+1)="","",INDEX($P$158:$W$167,MOD(((7-1)*$N$156+9)-1,10)+1,INT((((7-1)*$N$156+9)-1)/10)+1))))))</f>
        <v/>
      </c>
      <c r="M164" s="539">
        <f>IF($D$156="Flat Oval",IF(OR($N$158="",ISTEXT($N$156),ISTEXT($N$157)),"",IF(7&lt;=$N$157,IF(10&gt;$N$156,"",IF(((7-1)*$N$156+10)&gt;80,"",IF(INDEX($P$158:$W$167,MOD(((7-1)*$N$156+10)-1,10)+1,INT((((7-1)*$N$156+10)-1)/10)+1)="","",INDEX($P$158:$W$167,MOD(((7-1)*$N$156+10)-1,10)+1,INT((((7-1)*$N$156+10)-1)/10)+1)))),IF(AND(7=$N$157+1,10&lt;=$O$156),IF(($N$156*$N$157+10)&gt;80,"",IF(INDEX($P$158:$W$167,MOD(($N$156*$N$157+10)-1,10)+1,INT((($N$156*$N$157+10)-1)/10)+1)="","",INDEX($P$158:$W$167,MOD(($N$156*$N$157+10)-1,10)+1,INT((($N$156*$N$157+10)-1)/10)+1))),""))),IF($N$158="","",IF(OR(ISTEXT($N$156),ISTEXT($N$157),ISTEXT($N$158)),"",IF(OR(10&gt;$N$156,7&gt;$N$157,((7-1)*$N$156+10)&gt;$N$158),"",IF(INDEX($P$158:$W$167,MOD(((7-1)*$N$156+10)-1,10)+1,INT((((7-1)*$N$156+10)-1)/10)+1)="","",INDEX($P$158:$W$167,MOD(((7-1)*$N$156+10)-1,10)+1,INT((((7-1)*$N$156+10)-1)/10)+1))))))</f>
        <v/>
      </c>
      <c r="P164" s="540" t="n"/>
      <c r="Q164" s="540" t="n"/>
      <c r="R164" s="540" t="n"/>
      <c r="S164" s="540" t="n"/>
      <c r="T164" s="540" t="n"/>
      <c r="U164" s="540" t="n"/>
      <c r="V164" s="540" t="n"/>
      <c r="W164" s="540" t="n"/>
    </row>
    <row r="165" ht="13.35" customHeight="1" s="162">
      <c r="B165" s="537">
        <f>IF($D$156="Flat Oval",IF(OR($N$157="",ISTEXT($N$157)),"",IF(8&lt;=$N$157,ROUND((8-0.5)*$I$156/$N$157,1),IF(8=$N$157+1,"Ends",""))),IF(OR($D$156="",$G$156=""),"",IF($D$156="Round",IF(8=1,"Axis 1 (0°)",IF(8=2,"Axis 2 (90°)","")),IF(ISTEXT($N$157),"",IF(8&gt;$N$157,"",IF(ISTEXT($I$156),"",ROUND((8-0.5)*$I$156/$N$157,1)))))))</f>
        <v/>
      </c>
      <c r="C165" s="538" t="n"/>
      <c r="D165" s="539">
        <f>IF($D$156="Flat Oval",IF(OR($N$158="",ISTEXT($N$156),ISTEXT($N$157)),"",IF(8&lt;=$N$157,IF(1&gt;$N$156,"",IF(((8-1)*$N$156+1)&gt;80,"",IF(INDEX($P$158:$W$167,MOD(((8-1)*$N$156+1)-1,10)+1,INT((((8-1)*$N$156+1)-1)/10)+1)="","",INDEX($P$158:$W$167,MOD(((8-1)*$N$156+1)-1,10)+1,INT((((8-1)*$N$156+1)-1)/10)+1)))),IF(AND(8=$N$157+1,1&lt;=$O$156),IF(($N$156*$N$157+1)&gt;80,"",IF(INDEX($P$158:$W$167,MOD(($N$156*$N$157+1)-1,10)+1,INT((($N$156*$N$157+1)-1)/10)+1)="","",INDEX($P$158:$W$167,MOD(($N$156*$N$157+1)-1,10)+1,INT((($N$156*$N$157+1)-1)/10)+1))),""))),IF($N$158="","",IF(OR(ISTEXT($N$156),ISTEXT($N$157),ISTEXT($N$158)),"",IF(OR(1&gt;$N$156,8&gt;$N$157,((8-1)*$N$156+1)&gt;$N$158),"",IF(INDEX($P$158:$W$167,MOD(((8-1)*$N$156+1)-1,10)+1,INT((((8-1)*$N$156+1)-1)/10)+1)="","",INDEX($P$158:$W$167,MOD(((8-1)*$N$156+1)-1,10)+1,INT((((8-1)*$N$156+1)-1)/10)+1))))))</f>
        <v/>
      </c>
      <c r="E165" s="539">
        <f>IF($D$156="Flat Oval",IF(OR($N$158="",ISTEXT($N$156),ISTEXT($N$157)),"",IF(8&lt;=$N$157,IF(2&gt;$N$156,"",IF(((8-1)*$N$156+2)&gt;80,"",IF(INDEX($P$158:$W$167,MOD(((8-1)*$N$156+2)-1,10)+1,INT((((8-1)*$N$156+2)-1)/10)+1)="","",INDEX($P$158:$W$167,MOD(((8-1)*$N$156+2)-1,10)+1,INT((((8-1)*$N$156+2)-1)/10)+1)))),IF(AND(8=$N$157+1,2&lt;=$O$156),IF(($N$156*$N$157+2)&gt;80,"",IF(INDEX($P$158:$W$167,MOD(($N$156*$N$157+2)-1,10)+1,INT((($N$156*$N$157+2)-1)/10)+1)="","",INDEX($P$158:$W$167,MOD(($N$156*$N$157+2)-1,10)+1,INT((($N$156*$N$157+2)-1)/10)+1))),""))),IF($N$158="","",IF(OR(ISTEXT($N$156),ISTEXT($N$157),ISTEXT($N$158)),"",IF(OR(2&gt;$N$156,8&gt;$N$157,((8-1)*$N$156+2)&gt;$N$158),"",IF(INDEX($P$158:$W$167,MOD(((8-1)*$N$156+2)-1,10)+1,INT((((8-1)*$N$156+2)-1)/10)+1)="","",INDEX($P$158:$W$167,MOD(((8-1)*$N$156+2)-1,10)+1,INT((((8-1)*$N$156+2)-1)/10)+1))))))</f>
        <v/>
      </c>
      <c r="F165" s="539">
        <f>IF($D$156="Flat Oval",IF(OR($N$158="",ISTEXT($N$156),ISTEXT($N$157)),"",IF(8&lt;=$N$157,IF(3&gt;$N$156,"",IF(((8-1)*$N$156+3)&gt;80,"",IF(INDEX($P$158:$W$167,MOD(((8-1)*$N$156+3)-1,10)+1,INT((((8-1)*$N$156+3)-1)/10)+1)="","",INDEX($P$158:$W$167,MOD(((8-1)*$N$156+3)-1,10)+1,INT((((8-1)*$N$156+3)-1)/10)+1)))),IF(AND(8=$N$157+1,3&lt;=$O$156),IF(($N$156*$N$157+3)&gt;80,"",IF(INDEX($P$158:$W$167,MOD(($N$156*$N$157+3)-1,10)+1,INT((($N$156*$N$157+3)-1)/10)+1)="","",INDEX($P$158:$W$167,MOD(($N$156*$N$157+3)-1,10)+1,INT((($N$156*$N$157+3)-1)/10)+1))),""))),IF($N$158="","",IF(OR(ISTEXT($N$156),ISTEXT($N$157),ISTEXT($N$158)),"",IF(OR(3&gt;$N$156,8&gt;$N$157,((8-1)*$N$156+3)&gt;$N$158),"",IF(INDEX($P$158:$W$167,MOD(((8-1)*$N$156+3)-1,10)+1,INT((((8-1)*$N$156+3)-1)/10)+1)="","",INDEX($P$158:$W$167,MOD(((8-1)*$N$156+3)-1,10)+1,INT((((8-1)*$N$156+3)-1)/10)+1))))))</f>
        <v/>
      </c>
      <c r="G165" s="539">
        <f>IF($D$156="Flat Oval",IF(OR($N$158="",ISTEXT($N$156),ISTEXT($N$157)),"",IF(8&lt;=$N$157,IF(4&gt;$N$156,"",IF(((8-1)*$N$156+4)&gt;80,"",IF(INDEX($P$158:$W$167,MOD(((8-1)*$N$156+4)-1,10)+1,INT((((8-1)*$N$156+4)-1)/10)+1)="","",INDEX($P$158:$W$167,MOD(((8-1)*$N$156+4)-1,10)+1,INT((((8-1)*$N$156+4)-1)/10)+1)))),IF(AND(8=$N$157+1,4&lt;=$O$156),IF(($N$156*$N$157+4)&gt;80,"",IF(INDEX($P$158:$W$167,MOD(($N$156*$N$157+4)-1,10)+1,INT((($N$156*$N$157+4)-1)/10)+1)="","",INDEX($P$158:$W$167,MOD(($N$156*$N$157+4)-1,10)+1,INT((($N$156*$N$157+4)-1)/10)+1))),""))),IF($N$158="","",IF(OR(ISTEXT($N$156),ISTEXT($N$157),ISTEXT($N$158)),"",IF(OR(4&gt;$N$156,8&gt;$N$157,((8-1)*$N$156+4)&gt;$N$158),"",IF(INDEX($P$158:$W$167,MOD(((8-1)*$N$156+4)-1,10)+1,INT((((8-1)*$N$156+4)-1)/10)+1)="","",INDEX($P$158:$W$167,MOD(((8-1)*$N$156+4)-1,10)+1,INT((((8-1)*$N$156+4)-1)/10)+1))))))</f>
        <v/>
      </c>
      <c r="H165" s="539">
        <f>IF($D$156="Flat Oval",IF(OR($N$158="",ISTEXT($N$156),ISTEXT($N$157)),"",IF(8&lt;=$N$157,IF(5&gt;$N$156,"",IF(((8-1)*$N$156+5)&gt;80,"",IF(INDEX($P$158:$W$167,MOD(((8-1)*$N$156+5)-1,10)+1,INT((((8-1)*$N$156+5)-1)/10)+1)="","",INDEX($P$158:$W$167,MOD(((8-1)*$N$156+5)-1,10)+1,INT((((8-1)*$N$156+5)-1)/10)+1)))),IF(AND(8=$N$157+1,5&lt;=$O$156),IF(($N$156*$N$157+5)&gt;80,"",IF(INDEX($P$158:$W$167,MOD(($N$156*$N$157+5)-1,10)+1,INT((($N$156*$N$157+5)-1)/10)+1)="","",INDEX($P$158:$W$167,MOD(($N$156*$N$157+5)-1,10)+1,INT((($N$156*$N$157+5)-1)/10)+1))),""))),IF($N$158="","",IF(OR(ISTEXT($N$156),ISTEXT($N$157),ISTEXT($N$158)),"",IF(OR(5&gt;$N$156,8&gt;$N$157,((8-1)*$N$156+5)&gt;$N$158),"",IF(INDEX($P$158:$W$167,MOD(((8-1)*$N$156+5)-1,10)+1,INT((((8-1)*$N$156+5)-1)/10)+1)="","",INDEX($P$158:$W$167,MOD(((8-1)*$N$156+5)-1,10)+1,INT((((8-1)*$N$156+5)-1)/10)+1))))))</f>
        <v/>
      </c>
      <c r="I165" s="539">
        <f>IF($D$156="Flat Oval",IF(OR($N$158="",ISTEXT($N$156),ISTEXT($N$157)),"",IF(8&lt;=$N$157,IF(6&gt;$N$156,"",IF(((8-1)*$N$156+6)&gt;80,"",IF(INDEX($P$158:$W$167,MOD(((8-1)*$N$156+6)-1,10)+1,INT((((8-1)*$N$156+6)-1)/10)+1)="","",INDEX($P$158:$W$167,MOD(((8-1)*$N$156+6)-1,10)+1,INT((((8-1)*$N$156+6)-1)/10)+1)))),IF(AND(8=$N$157+1,6&lt;=$O$156),IF(($N$156*$N$157+6)&gt;80,"",IF(INDEX($P$158:$W$167,MOD(($N$156*$N$157+6)-1,10)+1,INT((($N$156*$N$157+6)-1)/10)+1)="","",INDEX($P$158:$W$167,MOD(($N$156*$N$157+6)-1,10)+1,INT((($N$156*$N$157+6)-1)/10)+1))),""))),IF($N$158="","",IF(OR(ISTEXT($N$156),ISTEXT($N$157),ISTEXT($N$158)),"",IF(OR(6&gt;$N$156,8&gt;$N$157,((8-1)*$N$156+6)&gt;$N$158),"",IF(INDEX($P$158:$W$167,MOD(((8-1)*$N$156+6)-1,10)+1,INT((((8-1)*$N$156+6)-1)/10)+1)="","",INDEX($P$158:$W$167,MOD(((8-1)*$N$156+6)-1,10)+1,INT((((8-1)*$N$156+6)-1)/10)+1))))))</f>
        <v/>
      </c>
      <c r="J165" s="539">
        <f>IF($D$156="Flat Oval",IF(OR($N$158="",ISTEXT($N$156),ISTEXT($N$157)),"",IF(8&lt;=$N$157,IF(7&gt;$N$156,"",IF(((8-1)*$N$156+7)&gt;80,"",IF(INDEX($P$158:$W$167,MOD(((8-1)*$N$156+7)-1,10)+1,INT((((8-1)*$N$156+7)-1)/10)+1)="","",INDEX($P$158:$W$167,MOD(((8-1)*$N$156+7)-1,10)+1,INT((((8-1)*$N$156+7)-1)/10)+1)))),IF(AND(8=$N$157+1,7&lt;=$O$156),IF(($N$156*$N$157+7)&gt;80,"",IF(INDEX($P$158:$W$167,MOD(($N$156*$N$157+7)-1,10)+1,INT((($N$156*$N$157+7)-1)/10)+1)="","",INDEX($P$158:$W$167,MOD(($N$156*$N$157+7)-1,10)+1,INT((($N$156*$N$157+7)-1)/10)+1))),""))),IF($N$158="","",IF(OR(ISTEXT($N$156),ISTEXT($N$157),ISTEXT($N$158)),"",IF(OR(7&gt;$N$156,8&gt;$N$157,((8-1)*$N$156+7)&gt;$N$158),"",IF(INDEX($P$158:$W$167,MOD(((8-1)*$N$156+7)-1,10)+1,INT((((8-1)*$N$156+7)-1)/10)+1)="","",INDEX($P$158:$W$167,MOD(((8-1)*$N$156+7)-1,10)+1,INT((((8-1)*$N$156+7)-1)/10)+1))))))</f>
        <v/>
      </c>
      <c r="K165" s="539">
        <f>IF($D$156="Flat Oval",IF(OR($N$158="",ISTEXT($N$156),ISTEXT($N$157)),"",IF(8&lt;=$N$157,IF(8&gt;$N$156,"",IF(((8-1)*$N$156+8)&gt;80,"",IF(INDEX($P$158:$W$167,MOD(((8-1)*$N$156+8)-1,10)+1,INT((((8-1)*$N$156+8)-1)/10)+1)="","",INDEX($P$158:$W$167,MOD(((8-1)*$N$156+8)-1,10)+1,INT((((8-1)*$N$156+8)-1)/10)+1)))),IF(AND(8=$N$157+1,8&lt;=$O$156),IF(($N$156*$N$157+8)&gt;80,"",IF(INDEX($P$158:$W$167,MOD(($N$156*$N$157+8)-1,10)+1,INT((($N$156*$N$157+8)-1)/10)+1)="","",INDEX($P$158:$W$167,MOD(($N$156*$N$157+8)-1,10)+1,INT((($N$156*$N$157+8)-1)/10)+1))),""))),IF($N$158="","",IF(OR(ISTEXT($N$156),ISTEXT($N$157),ISTEXT($N$158)),"",IF(OR(8&gt;$N$156,8&gt;$N$157,((8-1)*$N$156+8)&gt;$N$158),"",IF(INDEX($P$158:$W$167,MOD(((8-1)*$N$156+8)-1,10)+1,INT((((8-1)*$N$156+8)-1)/10)+1)="","",INDEX($P$158:$W$167,MOD(((8-1)*$N$156+8)-1,10)+1,INT((((8-1)*$N$156+8)-1)/10)+1))))))</f>
        <v/>
      </c>
      <c r="L165" s="539">
        <f>IF($D$156="Flat Oval",IF(OR($N$158="",ISTEXT($N$156),ISTEXT($N$157)),"",IF(8&lt;=$N$157,IF(9&gt;$N$156,"",IF(((8-1)*$N$156+9)&gt;80,"",IF(INDEX($P$158:$W$167,MOD(((8-1)*$N$156+9)-1,10)+1,INT((((8-1)*$N$156+9)-1)/10)+1)="","",INDEX($P$158:$W$167,MOD(((8-1)*$N$156+9)-1,10)+1,INT((((8-1)*$N$156+9)-1)/10)+1)))),IF(AND(8=$N$157+1,9&lt;=$O$156),IF(($N$156*$N$157+9)&gt;80,"",IF(INDEX($P$158:$W$167,MOD(($N$156*$N$157+9)-1,10)+1,INT((($N$156*$N$157+9)-1)/10)+1)="","",INDEX($P$158:$W$167,MOD(($N$156*$N$157+9)-1,10)+1,INT((($N$156*$N$157+9)-1)/10)+1))),""))),IF($N$158="","",IF(OR(ISTEXT($N$156),ISTEXT($N$157),ISTEXT($N$158)),"",IF(OR(9&gt;$N$156,8&gt;$N$157,((8-1)*$N$156+9)&gt;$N$158),"",IF(INDEX($P$158:$W$167,MOD(((8-1)*$N$156+9)-1,10)+1,INT((((8-1)*$N$156+9)-1)/10)+1)="","",INDEX($P$158:$W$167,MOD(((8-1)*$N$156+9)-1,10)+1,INT((((8-1)*$N$156+9)-1)/10)+1))))))</f>
        <v/>
      </c>
      <c r="M165" s="539">
        <f>IF($D$156="Flat Oval",IF(OR($N$158="",ISTEXT($N$156),ISTEXT($N$157)),"",IF(8&lt;=$N$157,IF(10&gt;$N$156,"",IF(((8-1)*$N$156+10)&gt;80,"",IF(INDEX($P$158:$W$167,MOD(((8-1)*$N$156+10)-1,10)+1,INT((((8-1)*$N$156+10)-1)/10)+1)="","",INDEX($P$158:$W$167,MOD(((8-1)*$N$156+10)-1,10)+1,INT((((8-1)*$N$156+10)-1)/10)+1)))),IF(AND(8=$N$157+1,10&lt;=$O$156),IF(($N$156*$N$157+10)&gt;80,"",IF(INDEX($P$158:$W$167,MOD(($N$156*$N$157+10)-1,10)+1,INT((($N$156*$N$157+10)-1)/10)+1)="","",INDEX($P$158:$W$167,MOD(($N$156*$N$157+10)-1,10)+1,INT((($N$156*$N$157+10)-1)/10)+1))),""))),IF($N$158="","",IF(OR(ISTEXT($N$156),ISTEXT($N$157),ISTEXT($N$158)),"",IF(OR(10&gt;$N$156,8&gt;$N$157,((8-1)*$N$156+10)&gt;$N$158),"",IF(INDEX($P$158:$W$167,MOD(((8-1)*$N$156+10)-1,10)+1,INT((((8-1)*$N$156+10)-1)/10)+1)="","",INDEX($P$158:$W$167,MOD(((8-1)*$N$156+10)-1,10)+1,INT((((8-1)*$N$156+10)-1)/10)+1))))))</f>
        <v/>
      </c>
      <c r="P165" s="540" t="n"/>
      <c r="Q165" s="540" t="n"/>
      <c r="R165" s="540" t="n"/>
      <c r="S165" s="540" t="n"/>
      <c r="T165" s="540" t="n"/>
      <c r="U165" s="540" t="n"/>
      <c r="V165" s="540" t="n"/>
      <c r="W165" s="540" t="n"/>
    </row>
    <row r="166" ht="13.35" customHeight="1" s="162">
      <c r="P166" s="540" t="n"/>
      <c r="Q166" s="540" t="n"/>
      <c r="R166" s="540" t="n"/>
      <c r="S166" s="540" t="n"/>
      <c r="T166" s="540" t="n"/>
      <c r="U166" s="540" t="n"/>
      <c r="V166" s="540" t="n"/>
      <c r="W166" s="540" t="n"/>
    </row>
    <row r="167" ht="13.35" customHeight="1" s="162">
      <c r="B167" s="188" t="inlineStr">
        <is>
          <t>Airflow Traverse Measurement</t>
        </is>
      </c>
      <c r="C167" s="174" t="n"/>
      <c r="D167" s="174" t="n"/>
      <c r="E167" s="174" t="n"/>
      <c r="F167" s="174" t="n"/>
      <c r="G167" s="174" t="n"/>
      <c r="H167" s="173" t="n"/>
      <c r="I167" s="194" t="inlineStr">
        <is>
          <t>Design CFM</t>
        </is>
      </c>
      <c r="J167" s="188" t="inlineStr">
        <is>
          <t>Initial</t>
        </is>
      </c>
      <c r="K167" s="173" t="n"/>
      <c r="L167" s="188" t="inlineStr">
        <is>
          <t>Final</t>
        </is>
      </c>
      <c r="M167" s="173" t="n"/>
      <c r="P167" s="540" t="n"/>
      <c r="Q167" s="540" t="n"/>
      <c r="R167" s="540" t="n"/>
      <c r="S167" s="540" t="n"/>
      <c r="T167" s="540" t="n"/>
      <c r="U167" s="540" t="n"/>
      <c r="V167" s="540" t="n"/>
      <c r="W167" s="540" t="n"/>
    </row>
    <row r="168" ht="13.35" customHeight="1" s="162">
      <c r="B168" s="153" t="inlineStr">
        <is>
          <t xml:space="preserve">Point </t>
        </is>
      </c>
      <c r="C168" s="188" t="inlineStr">
        <is>
          <t>Area Served</t>
        </is>
      </c>
      <c r="D168" s="174" t="n"/>
      <c r="E168" s="173" t="n"/>
      <c r="F168" s="188" t="inlineStr">
        <is>
          <t>Size</t>
        </is>
      </c>
      <c r="G168" s="173" t="n"/>
      <c r="H168" s="188" t="inlineStr">
        <is>
          <t>Ak</t>
        </is>
      </c>
      <c r="I168" s="440" t="n"/>
      <c r="J168" s="188" t="inlineStr">
        <is>
          <t>VEL</t>
        </is>
      </c>
      <c r="K168" s="188" t="inlineStr">
        <is>
          <t>CFM</t>
        </is>
      </c>
      <c r="L168" s="188" t="inlineStr">
        <is>
          <t>VEL</t>
        </is>
      </c>
      <c r="M168" s="188" t="inlineStr">
        <is>
          <t>CFM</t>
        </is>
      </c>
    </row>
    <row r="169" ht="13.35" customHeight="1" s="162">
      <c r="B169" s="31" t="inlineStr">
        <is>
          <t>T-11</t>
        </is>
      </c>
      <c r="C169" s="307" t="n"/>
      <c r="D169" s="174" t="n"/>
      <c r="E169" s="173" t="n"/>
      <c r="F169" s="307">
        <f>IF($D$171="Flat Oval",IF(OR($G$171="",$I$171=""),"",$G$171&amp;""" x "&amp;$I$171&amp;""" oval"),IF($G$171="","",IF($D$171="Round",$G$171&amp;""" dia",$G$171&amp;""" x "&amp;$I$171&amp;"""")))</f>
        <v/>
      </c>
      <c r="G169" s="173" t="n"/>
      <c r="H169" s="525">
        <f>IF($D$171="Flat Oval",IF(OR($G$171="",$I$171=""),"",IF(OR(ISTEXT($G$171),ISTEXT($I$171)),"",ROUND(((($G$171-2*N($K$171))-($I$171-2*N($K$171)))*($I$171-2*N($K$171))+PI()*(($I$171-2*N($K$171))/2)^2)/144,3))),IF(OR($D$171="",$G$171=""),"",IF($D$171="Round",IF(ISTEXT($G$171),"",ROUND(PI()*(($G$171-2*N($K$171))/2)^2/144,3)),IF($I$171="","",IF(OR(ISTEXT($G$171),ISTEXT($I$171)),"",ROUND(($G$171-2*N($K$171))*($I$171-2*N($K$171))/144,3))))))</f>
        <v/>
      </c>
      <c r="I169" s="189" t="n"/>
      <c r="J169" s="189" t="n"/>
      <c r="K169" s="189">
        <f>IF(N(J169)*N(H169)=0,"",ROUND(N(J169)*N(H169),0))</f>
        <v/>
      </c>
      <c r="L169" s="189">
        <f>IF($D$171="Flat Oval",IF(OR($O$172="",$O$173="",N($O$174)+N($O$175)=0),"",ROUND(($O$172*$O$174+$O$173*$O$175)/($O$174+$O$175),0)),IF(COUNT(D173:M180)=0,"",ROUND(AVERAGE(D173:M180),0)))</f>
        <v/>
      </c>
      <c r="M169" s="189">
        <f>IF(N(L169)*N(H169)=0,"",ROUND(N(L169)*N(H169),0))</f>
        <v/>
      </c>
    </row>
    <row r="170" ht="13.35" customHeight="1" s="162">
      <c r="B170" s="188" t="inlineStr">
        <is>
          <t>Instrument</t>
        </is>
      </c>
      <c r="C170" s="173" t="n"/>
      <c r="D170" s="196" t="n"/>
      <c r="E170" s="174" t="n"/>
      <c r="F170" s="174" t="n"/>
      <c r="G170" s="173" t="n"/>
      <c r="H170" s="188" t="inlineStr">
        <is>
          <t>Duct Static Pressure</t>
        </is>
      </c>
      <c r="I170" s="174" t="n"/>
      <c r="J170" s="173" t="n"/>
      <c r="K170" s="53" t="n"/>
      <c r="L170" s="188" t="inlineStr">
        <is>
          <t>Temp</t>
        </is>
      </c>
      <c r="M170" s="52" t="n"/>
      <c r="N170" s="51" t="n"/>
    </row>
    <row r="171" ht="13.35" customHeight="1" s="162">
      <c r="B171" s="526" t="inlineStr">
        <is>
          <t>Duct shape:</t>
        </is>
      </c>
      <c r="C171" s="173" t="n"/>
      <c r="D171" s="527" t="n"/>
      <c r="E171" s="173" t="n"/>
      <c r="F171" s="528" t="inlineStr">
        <is>
          <t>W / Dia (in)</t>
        </is>
      </c>
      <c r="G171" s="529" t="n"/>
      <c r="H171" s="526" t="inlineStr">
        <is>
          <t>H (in)</t>
        </is>
      </c>
      <c r="I171" s="530" t="n"/>
      <c r="J171" s="531" t="inlineStr">
        <is>
          <t>Liner (in)</t>
        </is>
      </c>
      <c r="K171" s="532" t="n"/>
      <c r="L171" s="526" t="inlineStr">
        <is>
          <t>Points</t>
        </is>
      </c>
      <c r="M171" s="533">
        <f>IF($D$171="Flat Oval",IF($N$173="","",$N$171&amp;"x"&amp;$N$172&amp;"+"&amp;$O$171&amp;" ends"),IF($N$171="","",IF($D$171="Round",$N$171&amp;" x 2 axes",IF($N$172="","",$N$171&amp;" x "&amp;$N$172))))</f>
        <v/>
      </c>
      <c r="N171" s="534">
        <f>IF($D$171="Flat Oval",IF(OR($G$171="",$I$171=""),"",IF(OR(ISTEXT($G$171),ISTEXT($I$171)),"",IF($G$171-$I$171&lt;12,2,MIN(10,MAX(3,ROUNDUP(($G$171-$I$171)/6,0)))))),IF(OR($D$171="",$G$171=""),"",IF($D$171="Round",IF(ISTEXT($G$171),"",IF($G$171&lt;=9,6,IF($G$171&lt;=12,8,10))),IF(ISTEXT($G$171),"",IF($G$171&lt;12,2,MIN(10,MAX(3,ROUNDUP($G$171/6,0))))))))</f>
        <v/>
      </c>
      <c r="O171">
        <f>IF(AND($D$171="Flat Oval",NOT(OR($G$171="",$I$171="")),NOT(OR(ISTEXT($G$171),ISTEXT($I$171)))),IF($I$171&lt;=9,6,IF($I$171&lt;=12,8,10)),"")</f>
        <v/>
      </c>
      <c r="P171" s="473" t="inlineStr">
        <is>
          <t>Quick entry – type readings in order (row by row of the grid), down this column then the next:</t>
        </is>
      </c>
    </row>
    <row r="172" ht="13.35" customHeight="1" s="162">
      <c r="B172" s="535" t="inlineStr">
        <is>
          <t>Depth↓ Pos→ (in)</t>
        </is>
      </c>
      <c r="C172" s="414" t="n"/>
      <c r="D172" s="535">
        <f>IF($D$171="Flat Oval",IF(OR($N$171="",ISTEXT($N$171),1&gt;$N$171),"",ROUND((1-0.5)*($G$171-$I$171)/$N$171,1)),IF(ISTEXT($N$171),"",IF(OR($D$171="",$G$171="",1&gt;$N$171),"",IF($D$171="Round",IF(ISTEXT($G$171),"",ROUND(IF(1&lt;=$N$171/2,$G$171/2*(1-SQRT(($N$171-2*1+1)/$N$171)),$G$171-$G$171/2*(1-SQRT(($N$171-2*($N$171-1+1)+1)/$N$171))),1)),IF(ISTEXT($G$171),"",ROUND((1-0.5)*$G$171/$N$171,1))))))</f>
        <v/>
      </c>
      <c r="E172" s="535">
        <f>IF($D$171="Flat Oval",IF(OR($N$171="",ISTEXT($N$171),2&gt;$N$171),"",ROUND((2-0.5)*($G$171-$I$171)/$N$171,1)),IF(ISTEXT($N$171),"",IF(OR($D$171="",$G$171="",2&gt;$N$171),"",IF($D$171="Round",IF(ISTEXT($G$171),"",ROUND(IF(2&lt;=$N$171/2,$G$171/2*(1-SQRT(($N$171-2*2+1)/$N$171)),$G$171-$G$171/2*(1-SQRT(($N$171-2*($N$171-2+1)+1)/$N$171))),1)),IF(ISTEXT($G$171),"",ROUND((2-0.5)*$G$171/$N$171,1))))))</f>
        <v/>
      </c>
      <c r="F172" s="535">
        <f>IF($D$171="Flat Oval",IF(OR($N$171="",ISTEXT($N$171),3&gt;$N$171),"",ROUND((3-0.5)*($G$171-$I$171)/$N$171,1)),IF(ISTEXT($N$171),"",IF(OR($D$171="",$G$171="",3&gt;$N$171),"",IF($D$171="Round",IF(ISTEXT($G$171),"",ROUND(IF(3&lt;=$N$171/2,$G$171/2*(1-SQRT(($N$171-2*3+1)/$N$171)),$G$171-$G$171/2*(1-SQRT(($N$171-2*($N$171-3+1)+1)/$N$171))),1)),IF(ISTEXT($G$171),"",ROUND((3-0.5)*$G$171/$N$171,1))))))</f>
        <v/>
      </c>
      <c r="G172" s="535">
        <f>IF($D$171="Flat Oval",IF(OR($N$171="",ISTEXT($N$171),4&gt;$N$171),"",ROUND((4-0.5)*($G$171-$I$171)/$N$171,1)),IF(ISTEXT($N$171),"",IF(OR($D$171="",$G$171="",4&gt;$N$171),"",IF($D$171="Round",IF(ISTEXT($G$171),"",ROUND(IF(4&lt;=$N$171/2,$G$171/2*(1-SQRT(($N$171-2*4+1)/$N$171)),$G$171-$G$171/2*(1-SQRT(($N$171-2*($N$171-4+1)+1)/$N$171))),1)),IF(ISTEXT($G$171),"",ROUND((4-0.5)*$G$171/$N$171,1))))))</f>
        <v/>
      </c>
      <c r="H172" s="535">
        <f>IF($D$171="Flat Oval",IF(OR($N$171="",ISTEXT($N$171),5&gt;$N$171),"",ROUND((5-0.5)*($G$171-$I$171)/$N$171,1)),IF(ISTEXT($N$171),"",IF(OR($D$171="",$G$171="",5&gt;$N$171),"",IF($D$171="Round",IF(ISTEXT($G$171),"",ROUND(IF(5&lt;=$N$171/2,$G$171/2*(1-SQRT(($N$171-2*5+1)/$N$171)),$G$171-$G$171/2*(1-SQRT(($N$171-2*($N$171-5+1)+1)/$N$171))),1)),IF(ISTEXT($G$171),"",ROUND((5-0.5)*$G$171/$N$171,1))))))</f>
        <v/>
      </c>
      <c r="I172" s="535">
        <f>IF($D$171="Flat Oval",IF(OR($N$171="",ISTEXT($N$171),6&gt;$N$171),"",ROUND((6-0.5)*($G$171-$I$171)/$N$171,1)),IF(ISTEXT($N$171),"",IF(OR($D$171="",$G$171="",6&gt;$N$171),"",IF($D$171="Round",IF(ISTEXT($G$171),"",ROUND(IF(6&lt;=$N$171/2,$G$171/2*(1-SQRT(($N$171-2*6+1)/$N$171)),$G$171-$G$171/2*(1-SQRT(($N$171-2*($N$171-6+1)+1)/$N$171))),1)),IF(ISTEXT($G$171),"",ROUND((6-0.5)*$G$171/$N$171,1))))))</f>
        <v/>
      </c>
      <c r="J172" s="535">
        <f>IF($D$171="Flat Oval",IF(OR($N$171="",ISTEXT($N$171),7&gt;$N$171),"",ROUND((7-0.5)*($G$171-$I$171)/$N$171,1)),IF(ISTEXT($N$171),"",IF(OR($D$171="",$G$171="",7&gt;$N$171),"",IF($D$171="Round",IF(ISTEXT($G$171),"",ROUND(IF(7&lt;=$N$171/2,$G$171/2*(1-SQRT(($N$171-2*7+1)/$N$171)),$G$171-$G$171/2*(1-SQRT(($N$171-2*($N$171-7+1)+1)/$N$171))),1)),IF(ISTEXT($G$171),"",ROUND((7-0.5)*$G$171/$N$171,1))))))</f>
        <v/>
      </c>
      <c r="K172" s="535">
        <f>IF($D$171="Flat Oval",IF(OR($N$171="",ISTEXT($N$171),8&gt;$N$171),"",ROUND((8-0.5)*($G$171-$I$171)/$N$171,1)),IF(ISTEXT($N$171),"",IF(OR($D$171="",$G$171="",8&gt;$N$171),"",IF($D$171="Round",IF(ISTEXT($G$171),"",ROUND(IF(8&lt;=$N$171/2,$G$171/2*(1-SQRT(($N$171-2*8+1)/$N$171)),$G$171-$G$171/2*(1-SQRT(($N$171-2*($N$171-8+1)+1)/$N$171))),1)),IF(ISTEXT($G$171),"",ROUND((8-0.5)*$G$171/$N$171,1))))))</f>
        <v/>
      </c>
      <c r="L172" s="535">
        <f>IF($D$171="Flat Oval",IF(OR($N$171="",ISTEXT($N$171),9&gt;$N$171),"",ROUND((9-0.5)*($G$171-$I$171)/$N$171,1)),IF(ISTEXT($N$171),"",IF(OR($D$171="",$G$171="",9&gt;$N$171),"",IF($D$171="Round",IF(ISTEXT($G$171),"",ROUND(IF(9&lt;=$N$171/2,$G$171/2*(1-SQRT(($N$171-2*9+1)/$N$171)),$G$171-$G$171/2*(1-SQRT(($N$171-2*($N$171-9+1)+1)/$N$171))),1)),IF(ISTEXT($G$171),"",ROUND((9-0.5)*$G$171/$N$171,1))))))</f>
        <v/>
      </c>
      <c r="M172" s="535">
        <f>IF($D$171="Flat Oval",IF(OR($N$171="",ISTEXT($N$171),10&gt;$N$171),"",ROUND((10-0.5)*($G$171-$I$171)/$N$171,1)),IF(ISTEXT($N$171),"",IF(OR($D$171="",$G$171="",10&gt;$N$171),"",IF($D$171="Round",IF(ISTEXT($G$171),"",ROUND(IF(10&lt;=$N$171/2,$G$171/2*(1-SQRT(($N$171-2*10+1)/$N$171)),$G$171-$G$171/2*(1-SQRT(($N$171-2*($N$171-10+1)+1)/$N$171))),1)),IF(ISTEXT($G$171),"",ROUND((10-0.5)*$G$171/$N$171,1))))))</f>
        <v/>
      </c>
      <c r="N172" s="534">
        <f>IF($D$171="Flat Oval",IF(OR($G$171="",$I$171=""),"",IF(OR(ISTEXT($G$171),ISTEXT($I$171)),"",IF($I$171&lt;12,2,MIN(7,MAX(3,ROUNDUP($I$171/6,0)))))),IF(OR($D$171="",$G$171=""),"",IF($D$171="Round",2,IF($I$171="","",IF(ISTEXT($I$171),"",IF($I$171&lt;12,2,MIN(8,MAX(3,ROUNDUP($I$171/6,0)))))))))</f>
        <v/>
      </c>
      <c r="O172">
        <f>IF(OR(NOT($D$171="Flat Oval"),N($N$173)=0),"",IF(COUNT(D173:INDEX(M173:M180,$N$172))=0,"",AVERAGE(D173:INDEX(M173:M180,$N$172))))</f>
        <v/>
      </c>
      <c r="P172" s="536" t="inlineStr">
        <is>
          <t>1–10</t>
        </is>
      </c>
      <c r="Q172" s="536" t="inlineStr">
        <is>
          <t>11–20</t>
        </is>
      </c>
      <c r="R172" s="536" t="inlineStr">
        <is>
          <t>21–30</t>
        </is>
      </c>
      <c r="S172" s="536" t="inlineStr">
        <is>
          <t>31–40</t>
        </is>
      </c>
      <c r="T172" s="536" t="inlineStr">
        <is>
          <t>41–50</t>
        </is>
      </c>
      <c r="U172" s="536" t="inlineStr">
        <is>
          <t>51–60</t>
        </is>
      </c>
      <c r="V172" s="536" t="inlineStr">
        <is>
          <t>61–70</t>
        </is>
      </c>
      <c r="W172" s="536" t="inlineStr">
        <is>
          <t>71–80</t>
        </is>
      </c>
    </row>
    <row r="173" ht="13.35" customHeight="1" s="162">
      <c r="B173" s="537">
        <f>IF($D$171="Flat Oval",IF(OR($N$172="",ISTEXT($N$172)),"",IF(1&lt;=$N$172,ROUND((1-0.5)*$I$171/$N$172,1),IF(1=$N$172+1,"Ends",""))),IF(OR($D$171="",$G$171=""),"",IF($D$171="Round",IF(1=1,"Axis 1 (0°)",IF(1=2,"Axis 2 (90°)","")),IF(ISTEXT($N$172),"",IF(1&gt;$N$172,"",IF(ISTEXT($I$171),"",ROUND((1-0.5)*$I$171/$N$172,1)))))))</f>
        <v/>
      </c>
      <c r="C173" s="538" t="n"/>
      <c r="D173" s="539">
        <f>IF($D$171="Flat Oval",IF(OR($N$173="",ISTEXT($N$171),ISTEXT($N$172)),"",IF(1&lt;=$N$172,IF(1&gt;$N$171,"",IF(((1-1)*$N$171+1)&gt;80,"",IF(INDEX($P$173:$W$182,MOD(((1-1)*$N$171+1)-1,10)+1,INT((((1-1)*$N$171+1)-1)/10)+1)="","",INDEX($P$173:$W$182,MOD(((1-1)*$N$171+1)-1,10)+1,INT((((1-1)*$N$171+1)-1)/10)+1)))),IF(AND(1=$N$172+1,1&lt;=$O$171),IF(($N$171*$N$172+1)&gt;80,"",IF(INDEX($P$173:$W$182,MOD(($N$171*$N$172+1)-1,10)+1,INT((($N$171*$N$172+1)-1)/10)+1)="","",INDEX($P$173:$W$182,MOD(($N$171*$N$172+1)-1,10)+1,INT((($N$171*$N$172+1)-1)/10)+1))),""))),IF($N$173="","",IF(OR(ISTEXT($N$171),ISTEXT($N$172),ISTEXT($N$173)),"",IF(OR(1&gt;$N$171,1&gt;$N$172,((1-1)*$N$171+1)&gt;$N$173),"",IF(INDEX($P$173:$W$182,MOD(((1-1)*$N$171+1)-1,10)+1,INT((((1-1)*$N$171+1)-1)/10)+1)="","",INDEX($P$173:$W$182,MOD(((1-1)*$N$171+1)-1,10)+1,INT((((1-1)*$N$171+1)-1)/10)+1))))))</f>
        <v/>
      </c>
      <c r="E173" s="539">
        <f>IF($D$171="Flat Oval",IF(OR($N$173="",ISTEXT($N$171),ISTEXT($N$172)),"",IF(1&lt;=$N$172,IF(2&gt;$N$171,"",IF(((1-1)*$N$171+2)&gt;80,"",IF(INDEX($P$173:$W$182,MOD(((1-1)*$N$171+2)-1,10)+1,INT((((1-1)*$N$171+2)-1)/10)+1)="","",INDEX($P$173:$W$182,MOD(((1-1)*$N$171+2)-1,10)+1,INT((((1-1)*$N$171+2)-1)/10)+1)))),IF(AND(1=$N$172+1,2&lt;=$O$171),IF(($N$171*$N$172+2)&gt;80,"",IF(INDEX($P$173:$W$182,MOD(($N$171*$N$172+2)-1,10)+1,INT((($N$171*$N$172+2)-1)/10)+1)="","",INDEX($P$173:$W$182,MOD(($N$171*$N$172+2)-1,10)+1,INT((($N$171*$N$172+2)-1)/10)+1))),""))),IF($N$173="","",IF(OR(ISTEXT($N$171),ISTEXT($N$172),ISTEXT($N$173)),"",IF(OR(2&gt;$N$171,1&gt;$N$172,((1-1)*$N$171+2)&gt;$N$173),"",IF(INDEX($P$173:$W$182,MOD(((1-1)*$N$171+2)-1,10)+1,INT((((1-1)*$N$171+2)-1)/10)+1)="","",INDEX($P$173:$W$182,MOD(((1-1)*$N$171+2)-1,10)+1,INT((((1-1)*$N$171+2)-1)/10)+1))))))</f>
        <v/>
      </c>
      <c r="F173" s="539">
        <f>IF($D$171="Flat Oval",IF(OR($N$173="",ISTEXT($N$171),ISTEXT($N$172)),"",IF(1&lt;=$N$172,IF(3&gt;$N$171,"",IF(((1-1)*$N$171+3)&gt;80,"",IF(INDEX($P$173:$W$182,MOD(((1-1)*$N$171+3)-1,10)+1,INT((((1-1)*$N$171+3)-1)/10)+1)="","",INDEX($P$173:$W$182,MOD(((1-1)*$N$171+3)-1,10)+1,INT((((1-1)*$N$171+3)-1)/10)+1)))),IF(AND(1=$N$172+1,3&lt;=$O$171),IF(($N$171*$N$172+3)&gt;80,"",IF(INDEX($P$173:$W$182,MOD(($N$171*$N$172+3)-1,10)+1,INT((($N$171*$N$172+3)-1)/10)+1)="","",INDEX($P$173:$W$182,MOD(($N$171*$N$172+3)-1,10)+1,INT((($N$171*$N$172+3)-1)/10)+1))),""))),IF($N$173="","",IF(OR(ISTEXT($N$171),ISTEXT($N$172),ISTEXT($N$173)),"",IF(OR(3&gt;$N$171,1&gt;$N$172,((1-1)*$N$171+3)&gt;$N$173),"",IF(INDEX($P$173:$W$182,MOD(((1-1)*$N$171+3)-1,10)+1,INT((((1-1)*$N$171+3)-1)/10)+1)="","",INDEX($P$173:$W$182,MOD(((1-1)*$N$171+3)-1,10)+1,INT((((1-1)*$N$171+3)-1)/10)+1))))))</f>
        <v/>
      </c>
      <c r="G173" s="539">
        <f>IF($D$171="Flat Oval",IF(OR($N$173="",ISTEXT($N$171),ISTEXT($N$172)),"",IF(1&lt;=$N$172,IF(4&gt;$N$171,"",IF(((1-1)*$N$171+4)&gt;80,"",IF(INDEX($P$173:$W$182,MOD(((1-1)*$N$171+4)-1,10)+1,INT((((1-1)*$N$171+4)-1)/10)+1)="","",INDEX($P$173:$W$182,MOD(((1-1)*$N$171+4)-1,10)+1,INT((((1-1)*$N$171+4)-1)/10)+1)))),IF(AND(1=$N$172+1,4&lt;=$O$171),IF(($N$171*$N$172+4)&gt;80,"",IF(INDEX($P$173:$W$182,MOD(($N$171*$N$172+4)-1,10)+1,INT((($N$171*$N$172+4)-1)/10)+1)="","",INDEX($P$173:$W$182,MOD(($N$171*$N$172+4)-1,10)+1,INT((($N$171*$N$172+4)-1)/10)+1))),""))),IF($N$173="","",IF(OR(ISTEXT($N$171),ISTEXT($N$172),ISTEXT($N$173)),"",IF(OR(4&gt;$N$171,1&gt;$N$172,((1-1)*$N$171+4)&gt;$N$173),"",IF(INDEX($P$173:$W$182,MOD(((1-1)*$N$171+4)-1,10)+1,INT((((1-1)*$N$171+4)-1)/10)+1)="","",INDEX($P$173:$W$182,MOD(((1-1)*$N$171+4)-1,10)+1,INT((((1-1)*$N$171+4)-1)/10)+1))))))</f>
        <v/>
      </c>
      <c r="H173" s="539">
        <f>IF($D$171="Flat Oval",IF(OR($N$173="",ISTEXT($N$171),ISTEXT($N$172)),"",IF(1&lt;=$N$172,IF(5&gt;$N$171,"",IF(((1-1)*$N$171+5)&gt;80,"",IF(INDEX($P$173:$W$182,MOD(((1-1)*$N$171+5)-1,10)+1,INT((((1-1)*$N$171+5)-1)/10)+1)="","",INDEX($P$173:$W$182,MOD(((1-1)*$N$171+5)-1,10)+1,INT((((1-1)*$N$171+5)-1)/10)+1)))),IF(AND(1=$N$172+1,5&lt;=$O$171),IF(($N$171*$N$172+5)&gt;80,"",IF(INDEX($P$173:$W$182,MOD(($N$171*$N$172+5)-1,10)+1,INT((($N$171*$N$172+5)-1)/10)+1)="","",INDEX($P$173:$W$182,MOD(($N$171*$N$172+5)-1,10)+1,INT((($N$171*$N$172+5)-1)/10)+1))),""))),IF($N$173="","",IF(OR(ISTEXT($N$171),ISTEXT($N$172),ISTEXT($N$173)),"",IF(OR(5&gt;$N$171,1&gt;$N$172,((1-1)*$N$171+5)&gt;$N$173),"",IF(INDEX($P$173:$W$182,MOD(((1-1)*$N$171+5)-1,10)+1,INT((((1-1)*$N$171+5)-1)/10)+1)="","",INDEX($P$173:$W$182,MOD(((1-1)*$N$171+5)-1,10)+1,INT((((1-1)*$N$171+5)-1)/10)+1))))))</f>
        <v/>
      </c>
      <c r="I173" s="539">
        <f>IF($D$171="Flat Oval",IF(OR($N$173="",ISTEXT($N$171),ISTEXT($N$172)),"",IF(1&lt;=$N$172,IF(6&gt;$N$171,"",IF(((1-1)*$N$171+6)&gt;80,"",IF(INDEX($P$173:$W$182,MOD(((1-1)*$N$171+6)-1,10)+1,INT((((1-1)*$N$171+6)-1)/10)+1)="","",INDEX($P$173:$W$182,MOD(((1-1)*$N$171+6)-1,10)+1,INT((((1-1)*$N$171+6)-1)/10)+1)))),IF(AND(1=$N$172+1,6&lt;=$O$171),IF(($N$171*$N$172+6)&gt;80,"",IF(INDEX($P$173:$W$182,MOD(($N$171*$N$172+6)-1,10)+1,INT((($N$171*$N$172+6)-1)/10)+1)="","",INDEX($P$173:$W$182,MOD(($N$171*$N$172+6)-1,10)+1,INT((($N$171*$N$172+6)-1)/10)+1))),""))),IF($N$173="","",IF(OR(ISTEXT($N$171),ISTEXT($N$172),ISTEXT($N$173)),"",IF(OR(6&gt;$N$171,1&gt;$N$172,((1-1)*$N$171+6)&gt;$N$173),"",IF(INDEX($P$173:$W$182,MOD(((1-1)*$N$171+6)-1,10)+1,INT((((1-1)*$N$171+6)-1)/10)+1)="","",INDEX($P$173:$W$182,MOD(((1-1)*$N$171+6)-1,10)+1,INT((((1-1)*$N$171+6)-1)/10)+1))))))</f>
        <v/>
      </c>
      <c r="J173" s="539">
        <f>IF($D$171="Flat Oval",IF(OR($N$173="",ISTEXT($N$171),ISTEXT($N$172)),"",IF(1&lt;=$N$172,IF(7&gt;$N$171,"",IF(((1-1)*$N$171+7)&gt;80,"",IF(INDEX($P$173:$W$182,MOD(((1-1)*$N$171+7)-1,10)+1,INT((((1-1)*$N$171+7)-1)/10)+1)="","",INDEX($P$173:$W$182,MOD(((1-1)*$N$171+7)-1,10)+1,INT((((1-1)*$N$171+7)-1)/10)+1)))),IF(AND(1=$N$172+1,7&lt;=$O$171),IF(($N$171*$N$172+7)&gt;80,"",IF(INDEX($P$173:$W$182,MOD(($N$171*$N$172+7)-1,10)+1,INT((($N$171*$N$172+7)-1)/10)+1)="","",INDEX($P$173:$W$182,MOD(($N$171*$N$172+7)-1,10)+1,INT((($N$171*$N$172+7)-1)/10)+1))),""))),IF($N$173="","",IF(OR(ISTEXT($N$171),ISTEXT($N$172),ISTEXT($N$173)),"",IF(OR(7&gt;$N$171,1&gt;$N$172,((1-1)*$N$171+7)&gt;$N$173),"",IF(INDEX($P$173:$W$182,MOD(((1-1)*$N$171+7)-1,10)+1,INT((((1-1)*$N$171+7)-1)/10)+1)="","",INDEX($P$173:$W$182,MOD(((1-1)*$N$171+7)-1,10)+1,INT((((1-1)*$N$171+7)-1)/10)+1))))))</f>
        <v/>
      </c>
      <c r="K173" s="539">
        <f>IF($D$171="Flat Oval",IF(OR($N$173="",ISTEXT($N$171),ISTEXT($N$172)),"",IF(1&lt;=$N$172,IF(8&gt;$N$171,"",IF(((1-1)*$N$171+8)&gt;80,"",IF(INDEX($P$173:$W$182,MOD(((1-1)*$N$171+8)-1,10)+1,INT((((1-1)*$N$171+8)-1)/10)+1)="","",INDEX($P$173:$W$182,MOD(((1-1)*$N$171+8)-1,10)+1,INT((((1-1)*$N$171+8)-1)/10)+1)))),IF(AND(1=$N$172+1,8&lt;=$O$171),IF(($N$171*$N$172+8)&gt;80,"",IF(INDEX($P$173:$W$182,MOD(($N$171*$N$172+8)-1,10)+1,INT((($N$171*$N$172+8)-1)/10)+1)="","",INDEX($P$173:$W$182,MOD(($N$171*$N$172+8)-1,10)+1,INT((($N$171*$N$172+8)-1)/10)+1))),""))),IF($N$173="","",IF(OR(ISTEXT($N$171),ISTEXT($N$172),ISTEXT($N$173)),"",IF(OR(8&gt;$N$171,1&gt;$N$172,((1-1)*$N$171+8)&gt;$N$173),"",IF(INDEX($P$173:$W$182,MOD(((1-1)*$N$171+8)-1,10)+1,INT((((1-1)*$N$171+8)-1)/10)+1)="","",INDEX($P$173:$W$182,MOD(((1-1)*$N$171+8)-1,10)+1,INT((((1-1)*$N$171+8)-1)/10)+1))))))</f>
        <v/>
      </c>
      <c r="L173" s="539">
        <f>IF($D$171="Flat Oval",IF(OR($N$173="",ISTEXT($N$171),ISTEXT($N$172)),"",IF(1&lt;=$N$172,IF(9&gt;$N$171,"",IF(((1-1)*$N$171+9)&gt;80,"",IF(INDEX($P$173:$W$182,MOD(((1-1)*$N$171+9)-1,10)+1,INT((((1-1)*$N$171+9)-1)/10)+1)="","",INDEX($P$173:$W$182,MOD(((1-1)*$N$171+9)-1,10)+1,INT((((1-1)*$N$171+9)-1)/10)+1)))),IF(AND(1=$N$172+1,9&lt;=$O$171),IF(($N$171*$N$172+9)&gt;80,"",IF(INDEX($P$173:$W$182,MOD(($N$171*$N$172+9)-1,10)+1,INT((($N$171*$N$172+9)-1)/10)+1)="","",INDEX($P$173:$W$182,MOD(($N$171*$N$172+9)-1,10)+1,INT((($N$171*$N$172+9)-1)/10)+1))),""))),IF($N$173="","",IF(OR(ISTEXT($N$171),ISTEXT($N$172),ISTEXT($N$173)),"",IF(OR(9&gt;$N$171,1&gt;$N$172,((1-1)*$N$171+9)&gt;$N$173),"",IF(INDEX($P$173:$W$182,MOD(((1-1)*$N$171+9)-1,10)+1,INT((((1-1)*$N$171+9)-1)/10)+1)="","",INDEX($P$173:$W$182,MOD(((1-1)*$N$171+9)-1,10)+1,INT((((1-1)*$N$171+9)-1)/10)+1))))))</f>
        <v/>
      </c>
      <c r="M173" s="539">
        <f>IF($D$171="Flat Oval",IF(OR($N$173="",ISTEXT($N$171),ISTEXT($N$172)),"",IF(1&lt;=$N$172,IF(10&gt;$N$171,"",IF(((1-1)*$N$171+10)&gt;80,"",IF(INDEX($P$173:$W$182,MOD(((1-1)*$N$171+10)-1,10)+1,INT((((1-1)*$N$171+10)-1)/10)+1)="","",INDEX($P$173:$W$182,MOD(((1-1)*$N$171+10)-1,10)+1,INT((((1-1)*$N$171+10)-1)/10)+1)))),IF(AND(1=$N$172+1,10&lt;=$O$171),IF(($N$171*$N$172+10)&gt;80,"",IF(INDEX($P$173:$W$182,MOD(($N$171*$N$172+10)-1,10)+1,INT((($N$171*$N$172+10)-1)/10)+1)="","",INDEX($P$173:$W$182,MOD(($N$171*$N$172+10)-1,10)+1,INT((($N$171*$N$172+10)-1)/10)+1))),""))),IF($N$173="","",IF(OR(ISTEXT($N$171),ISTEXT($N$172),ISTEXT($N$173)),"",IF(OR(10&gt;$N$171,1&gt;$N$172,((1-1)*$N$171+10)&gt;$N$173),"",IF(INDEX($P$173:$W$182,MOD(((1-1)*$N$171+10)-1,10)+1,INT((((1-1)*$N$171+10)-1)/10)+1)="","",INDEX($P$173:$W$182,MOD(((1-1)*$N$171+10)-1,10)+1,INT((((1-1)*$N$171+10)-1)/10)+1))))))</f>
        <v/>
      </c>
      <c r="N173" s="534">
        <f>IF($D$171="Flat Oval",IF(OR($N$171="",$N$172="",$O$171=""),"",$N$171*$N$172+$O$171),IF(OR(N171="",N172=""),"",IF(OR(ISTEXT(N171),ISTEXT(N172)),"",N171*N172)))</f>
        <v/>
      </c>
      <c r="O173">
        <f>IF(OR(NOT($D$171="Flat Oval"),N($N$173)=0),"",IF(COUNT(INDEX(D173:D180,$N$172+1):INDEX(M173:M180,$N$172+1))=0,"",AVERAGE(INDEX(D173:D180,$N$172+1):INDEX(M173:M180,$N$172+1))))</f>
        <v/>
      </c>
      <c r="P173" s="540" t="n"/>
      <c r="Q173" s="540" t="n"/>
      <c r="R173" s="540" t="n"/>
      <c r="S173" s="540" t="n"/>
      <c r="T173" s="540" t="n"/>
      <c r="U173" s="540" t="n"/>
      <c r="V173" s="540" t="n"/>
      <c r="W173" s="540" t="n"/>
    </row>
    <row r="174" ht="13.35" customHeight="1" s="162">
      <c r="B174" s="537">
        <f>IF($D$171="Flat Oval",IF(OR($N$172="",ISTEXT($N$172)),"",IF(2&lt;=$N$172,ROUND((2-0.5)*$I$171/$N$172,1),IF(2=$N$172+1,"Ends",""))),IF(OR($D$171="",$G$171=""),"",IF($D$171="Round",IF(2=1,"Axis 1 (0°)",IF(2=2,"Axis 2 (90°)","")),IF(ISTEXT($N$172),"",IF(2&gt;$N$172,"",IF(ISTEXT($I$171),"",ROUND((2-0.5)*$I$171/$N$172,1)))))))</f>
        <v/>
      </c>
      <c r="C174" s="538" t="n"/>
      <c r="D174" s="539">
        <f>IF($D$171="Flat Oval",IF(OR($N$173="",ISTEXT($N$171),ISTEXT($N$172)),"",IF(2&lt;=$N$172,IF(1&gt;$N$171,"",IF(((2-1)*$N$171+1)&gt;80,"",IF(INDEX($P$173:$W$182,MOD(((2-1)*$N$171+1)-1,10)+1,INT((((2-1)*$N$171+1)-1)/10)+1)="","",INDEX($P$173:$W$182,MOD(((2-1)*$N$171+1)-1,10)+1,INT((((2-1)*$N$171+1)-1)/10)+1)))),IF(AND(2=$N$172+1,1&lt;=$O$171),IF(($N$171*$N$172+1)&gt;80,"",IF(INDEX($P$173:$W$182,MOD(($N$171*$N$172+1)-1,10)+1,INT((($N$171*$N$172+1)-1)/10)+1)="","",INDEX($P$173:$W$182,MOD(($N$171*$N$172+1)-1,10)+1,INT((($N$171*$N$172+1)-1)/10)+1))),""))),IF($N$173="","",IF(OR(ISTEXT($N$171),ISTEXT($N$172),ISTEXT($N$173)),"",IF(OR(1&gt;$N$171,2&gt;$N$172,((2-1)*$N$171+1)&gt;$N$173),"",IF(INDEX($P$173:$W$182,MOD(((2-1)*$N$171+1)-1,10)+1,INT((((2-1)*$N$171+1)-1)/10)+1)="","",INDEX($P$173:$W$182,MOD(((2-1)*$N$171+1)-1,10)+1,INT((((2-1)*$N$171+1)-1)/10)+1))))))</f>
        <v/>
      </c>
      <c r="E174" s="539">
        <f>IF($D$171="Flat Oval",IF(OR($N$173="",ISTEXT($N$171),ISTEXT($N$172)),"",IF(2&lt;=$N$172,IF(2&gt;$N$171,"",IF(((2-1)*$N$171+2)&gt;80,"",IF(INDEX($P$173:$W$182,MOD(((2-1)*$N$171+2)-1,10)+1,INT((((2-1)*$N$171+2)-1)/10)+1)="","",INDEX($P$173:$W$182,MOD(((2-1)*$N$171+2)-1,10)+1,INT((((2-1)*$N$171+2)-1)/10)+1)))),IF(AND(2=$N$172+1,2&lt;=$O$171),IF(($N$171*$N$172+2)&gt;80,"",IF(INDEX($P$173:$W$182,MOD(($N$171*$N$172+2)-1,10)+1,INT((($N$171*$N$172+2)-1)/10)+1)="","",INDEX($P$173:$W$182,MOD(($N$171*$N$172+2)-1,10)+1,INT((($N$171*$N$172+2)-1)/10)+1))),""))),IF($N$173="","",IF(OR(ISTEXT($N$171),ISTEXT($N$172),ISTEXT($N$173)),"",IF(OR(2&gt;$N$171,2&gt;$N$172,((2-1)*$N$171+2)&gt;$N$173),"",IF(INDEX($P$173:$W$182,MOD(((2-1)*$N$171+2)-1,10)+1,INT((((2-1)*$N$171+2)-1)/10)+1)="","",INDEX($P$173:$W$182,MOD(((2-1)*$N$171+2)-1,10)+1,INT((((2-1)*$N$171+2)-1)/10)+1))))))</f>
        <v/>
      </c>
      <c r="F174" s="539">
        <f>IF($D$171="Flat Oval",IF(OR($N$173="",ISTEXT($N$171),ISTEXT($N$172)),"",IF(2&lt;=$N$172,IF(3&gt;$N$171,"",IF(((2-1)*$N$171+3)&gt;80,"",IF(INDEX($P$173:$W$182,MOD(((2-1)*$N$171+3)-1,10)+1,INT((((2-1)*$N$171+3)-1)/10)+1)="","",INDEX($P$173:$W$182,MOD(((2-1)*$N$171+3)-1,10)+1,INT((((2-1)*$N$171+3)-1)/10)+1)))),IF(AND(2=$N$172+1,3&lt;=$O$171),IF(($N$171*$N$172+3)&gt;80,"",IF(INDEX($P$173:$W$182,MOD(($N$171*$N$172+3)-1,10)+1,INT((($N$171*$N$172+3)-1)/10)+1)="","",INDEX($P$173:$W$182,MOD(($N$171*$N$172+3)-1,10)+1,INT((($N$171*$N$172+3)-1)/10)+1))),""))),IF($N$173="","",IF(OR(ISTEXT($N$171),ISTEXT($N$172),ISTEXT($N$173)),"",IF(OR(3&gt;$N$171,2&gt;$N$172,((2-1)*$N$171+3)&gt;$N$173),"",IF(INDEX($P$173:$W$182,MOD(((2-1)*$N$171+3)-1,10)+1,INT((((2-1)*$N$171+3)-1)/10)+1)="","",INDEX($P$173:$W$182,MOD(((2-1)*$N$171+3)-1,10)+1,INT((((2-1)*$N$171+3)-1)/10)+1))))))</f>
        <v/>
      </c>
      <c r="G174" s="539">
        <f>IF($D$171="Flat Oval",IF(OR($N$173="",ISTEXT($N$171),ISTEXT($N$172)),"",IF(2&lt;=$N$172,IF(4&gt;$N$171,"",IF(((2-1)*$N$171+4)&gt;80,"",IF(INDEX($P$173:$W$182,MOD(((2-1)*$N$171+4)-1,10)+1,INT((((2-1)*$N$171+4)-1)/10)+1)="","",INDEX($P$173:$W$182,MOD(((2-1)*$N$171+4)-1,10)+1,INT((((2-1)*$N$171+4)-1)/10)+1)))),IF(AND(2=$N$172+1,4&lt;=$O$171),IF(($N$171*$N$172+4)&gt;80,"",IF(INDEX($P$173:$W$182,MOD(($N$171*$N$172+4)-1,10)+1,INT((($N$171*$N$172+4)-1)/10)+1)="","",INDEX($P$173:$W$182,MOD(($N$171*$N$172+4)-1,10)+1,INT((($N$171*$N$172+4)-1)/10)+1))),""))),IF($N$173="","",IF(OR(ISTEXT($N$171),ISTEXT($N$172),ISTEXT($N$173)),"",IF(OR(4&gt;$N$171,2&gt;$N$172,((2-1)*$N$171+4)&gt;$N$173),"",IF(INDEX($P$173:$W$182,MOD(((2-1)*$N$171+4)-1,10)+1,INT((((2-1)*$N$171+4)-1)/10)+1)="","",INDEX($P$173:$W$182,MOD(((2-1)*$N$171+4)-1,10)+1,INT((((2-1)*$N$171+4)-1)/10)+1))))))</f>
        <v/>
      </c>
      <c r="H174" s="539">
        <f>IF($D$171="Flat Oval",IF(OR($N$173="",ISTEXT($N$171),ISTEXT($N$172)),"",IF(2&lt;=$N$172,IF(5&gt;$N$171,"",IF(((2-1)*$N$171+5)&gt;80,"",IF(INDEX($P$173:$W$182,MOD(((2-1)*$N$171+5)-1,10)+1,INT((((2-1)*$N$171+5)-1)/10)+1)="","",INDEX($P$173:$W$182,MOD(((2-1)*$N$171+5)-1,10)+1,INT((((2-1)*$N$171+5)-1)/10)+1)))),IF(AND(2=$N$172+1,5&lt;=$O$171),IF(($N$171*$N$172+5)&gt;80,"",IF(INDEX($P$173:$W$182,MOD(($N$171*$N$172+5)-1,10)+1,INT((($N$171*$N$172+5)-1)/10)+1)="","",INDEX($P$173:$W$182,MOD(($N$171*$N$172+5)-1,10)+1,INT((($N$171*$N$172+5)-1)/10)+1))),""))),IF($N$173="","",IF(OR(ISTEXT($N$171),ISTEXT($N$172),ISTEXT($N$173)),"",IF(OR(5&gt;$N$171,2&gt;$N$172,((2-1)*$N$171+5)&gt;$N$173),"",IF(INDEX($P$173:$W$182,MOD(((2-1)*$N$171+5)-1,10)+1,INT((((2-1)*$N$171+5)-1)/10)+1)="","",INDEX($P$173:$W$182,MOD(((2-1)*$N$171+5)-1,10)+1,INT((((2-1)*$N$171+5)-1)/10)+1))))))</f>
        <v/>
      </c>
      <c r="I174" s="539">
        <f>IF($D$171="Flat Oval",IF(OR($N$173="",ISTEXT($N$171),ISTEXT($N$172)),"",IF(2&lt;=$N$172,IF(6&gt;$N$171,"",IF(((2-1)*$N$171+6)&gt;80,"",IF(INDEX($P$173:$W$182,MOD(((2-1)*$N$171+6)-1,10)+1,INT((((2-1)*$N$171+6)-1)/10)+1)="","",INDEX($P$173:$W$182,MOD(((2-1)*$N$171+6)-1,10)+1,INT((((2-1)*$N$171+6)-1)/10)+1)))),IF(AND(2=$N$172+1,6&lt;=$O$171),IF(($N$171*$N$172+6)&gt;80,"",IF(INDEX($P$173:$W$182,MOD(($N$171*$N$172+6)-1,10)+1,INT((($N$171*$N$172+6)-1)/10)+1)="","",INDEX($P$173:$W$182,MOD(($N$171*$N$172+6)-1,10)+1,INT((($N$171*$N$172+6)-1)/10)+1))),""))),IF($N$173="","",IF(OR(ISTEXT($N$171),ISTEXT($N$172),ISTEXT($N$173)),"",IF(OR(6&gt;$N$171,2&gt;$N$172,((2-1)*$N$171+6)&gt;$N$173),"",IF(INDEX($P$173:$W$182,MOD(((2-1)*$N$171+6)-1,10)+1,INT((((2-1)*$N$171+6)-1)/10)+1)="","",INDEX($P$173:$W$182,MOD(((2-1)*$N$171+6)-1,10)+1,INT((((2-1)*$N$171+6)-1)/10)+1))))))</f>
        <v/>
      </c>
      <c r="J174" s="539">
        <f>IF($D$171="Flat Oval",IF(OR($N$173="",ISTEXT($N$171),ISTEXT($N$172)),"",IF(2&lt;=$N$172,IF(7&gt;$N$171,"",IF(((2-1)*$N$171+7)&gt;80,"",IF(INDEX($P$173:$W$182,MOD(((2-1)*$N$171+7)-1,10)+1,INT((((2-1)*$N$171+7)-1)/10)+1)="","",INDEX($P$173:$W$182,MOD(((2-1)*$N$171+7)-1,10)+1,INT((((2-1)*$N$171+7)-1)/10)+1)))),IF(AND(2=$N$172+1,7&lt;=$O$171),IF(($N$171*$N$172+7)&gt;80,"",IF(INDEX($P$173:$W$182,MOD(($N$171*$N$172+7)-1,10)+1,INT((($N$171*$N$172+7)-1)/10)+1)="","",INDEX($P$173:$W$182,MOD(($N$171*$N$172+7)-1,10)+1,INT((($N$171*$N$172+7)-1)/10)+1))),""))),IF($N$173="","",IF(OR(ISTEXT($N$171),ISTEXT($N$172),ISTEXT($N$173)),"",IF(OR(7&gt;$N$171,2&gt;$N$172,((2-1)*$N$171+7)&gt;$N$173),"",IF(INDEX($P$173:$W$182,MOD(((2-1)*$N$171+7)-1,10)+1,INT((((2-1)*$N$171+7)-1)/10)+1)="","",INDEX($P$173:$W$182,MOD(((2-1)*$N$171+7)-1,10)+1,INT((((2-1)*$N$171+7)-1)/10)+1))))))</f>
        <v/>
      </c>
      <c r="K174" s="539">
        <f>IF($D$171="Flat Oval",IF(OR($N$173="",ISTEXT($N$171),ISTEXT($N$172)),"",IF(2&lt;=$N$172,IF(8&gt;$N$171,"",IF(((2-1)*$N$171+8)&gt;80,"",IF(INDEX($P$173:$W$182,MOD(((2-1)*$N$171+8)-1,10)+1,INT((((2-1)*$N$171+8)-1)/10)+1)="","",INDEX($P$173:$W$182,MOD(((2-1)*$N$171+8)-1,10)+1,INT((((2-1)*$N$171+8)-1)/10)+1)))),IF(AND(2=$N$172+1,8&lt;=$O$171),IF(($N$171*$N$172+8)&gt;80,"",IF(INDEX($P$173:$W$182,MOD(($N$171*$N$172+8)-1,10)+1,INT((($N$171*$N$172+8)-1)/10)+1)="","",INDEX($P$173:$W$182,MOD(($N$171*$N$172+8)-1,10)+1,INT((($N$171*$N$172+8)-1)/10)+1))),""))),IF($N$173="","",IF(OR(ISTEXT($N$171),ISTEXT($N$172),ISTEXT($N$173)),"",IF(OR(8&gt;$N$171,2&gt;$N$172,((2-1)*$N$171+8)&gt;$N$173),"",IF(INDEX($P$173:$W$182,MOD(((2-1)*$N$171+8)-1,10)+1,INT((((2-1)*$N$171+8)-1)/10)+1)="","",INDEX($P$173:$W$182,MOD(((2-1)*$N$171+8)-1,10)+1,INT((((2-1)*$N$171+8)-1)/10)+1))))))</f>
        <v/>
      </c>
      <c r="L174" s="539">
        <f>IF($D$171="Flat Oval",IF(OR($N$173="",ISTEXT($N$171),ISTEXT($N$172)),"",IF(2&lt;=$N$172,IF(9&gt;$N$171,"",IF(((2-1)*$N$171+9)&gt;80,"",IF(INDEX($P$173:$W$182,MOD(((2-1)*$N$171+9)-1,10)+1,INT((((2-1)*$N$171+9)-1)/10)+1)="","",INDEX($P$173:$W$182,MOD(((2-1)*$N$171+9)-1,10)+1,INT((((2-1)*$N$171+9)-1)/10)+1)))),IF(AND(2=$N$172+1,9&lt;=$O$171),IF(($N$171*$N$172+9)&gt;80,"",IF(INDEX($P$173:$W$182,MOD(($N$171*$N$172+9)-1,10)+1,INT((($N$171*$N$172+9)-1)/10)+1)="","",INDEX($P$173:$W$182,MOD(($N$171*$N$172+9)-1,10)+1,INT((($N$171*$N$172+9)-1)/10)+1))),""))),IF($N$173="","",IF(OR(ISTEXT($N$171),ISTEXT($N$172),ISTEXT($N$173)),"",IF(OR(9&gt;$N$171,2&gt;$N$172,((2-1)*$N$171+9)&gt;$N$173),"",IF(INDEX($P$173:$W$182,MOD(((2-1)*$N$171+9)-1,10)+1,INT((((2-1)*$N$171+9)-1)/10)+1)="","",INDEX($P$173:$W$182,MOD(((2-1)*$N$171+9)-1,10)+1,INT((((2-1)*$N$171+9)-1)/10)+1))))))</f>
        <v/>
      </c>
      <c r="M174" s="539">
        <f>IF($D$171="Flat Oval",IF(OR($N$173="",ISTEXT($N$171),ISTEXT($N$172)),"",IF(2&lt;=$N$172,IF(10&gt;$N$171,"",IF(((2-1)*$N$171+10)&gt;80,"",IF(INDEX($P$173:$W$182,MOD(((2-1)*$N$171+10)-1,10)+1,INT((((2-1)*$N$171+10)-1)/10)+1)="","",INDEX($P$173:$W$182,MOD(((2-1)*$N$171+10)-1,10)+1,INT((((2-1)*$N$171+10)-1)/10)+1)))),IF(AND(2=$N$172+1,10&lt;=$O$171),IF(($N$171*$N$172+10)&gt;80,"",IF(INDEX($P$173:$W$182,MOD(($N$171*$N$172+10)-1,10)+1,INT((($N$171*$N$172+10)-1)/10)+1)="","",INDEX($P$173:$W$182,MOD(($N$171*$N$172+10)-1,10)+1,INT((($N$171*$N$172+10)-1)/10)+1))),""))),IF($N$173="","",IF(OR(ISTEXT($N$171),ISTEXT($N$172),ISTEXT($N$173)),"",IF(OR(10&gt;$N$171,2&gt;$N$172,((2-1)*$N$171+10)&gt;$N$173),"",IF(INDEX($P$173:$W$182,MOD(((2-1)*$N$171+10)-1,10)+1,INT((((2-1)*$N$171+10)-1)/10)+1)="","",INDEX($P$173:$W$182,MOD(((2-1)*$N$171+10)-1,10)+1,INT((((2-1)*$N$171+10)-1)/10)+1))))))</f>
        <v/>
      </c>
      <c r="O174">
        <f>IF(AND($D$171="Flat Oval",NOT(OR($G$171="",$I$171="")),NOT(OR(ISTEXT($G$171),ISTEXT($I$171)))),(($G$171-2*N($K$171))-($I$171-2*N($K$171)))*($I$171-2*N($K$171))/144,"")</f>
        <v/>
      </c>
      <c r="P174" s="540" t="n"/>
      <c r="Q174" s="540" t="n"/>
      <c r="R174" s="540" t="n"/>
      <c r="S174" s="540" t="n"/>
      <c r="T174" s="540" t="n"/>
      <c r="U174" s="540" t="n"/>
      <c r="V174" s="540" t="n"/>
      <c r="W174" s="540" t="n"/>
    </row>
    <row r="175" ht="13.35" customHeight="1" s="162">
      <c r="B175" s="537">
        <f>IF($D$171="Flat Oval",IF(OR($N$172="",ISTEXT($N$172)),"",IF(3&lt;=$N$172,ROUND((3-0.5)*$I$171/$N$172,1),IF(3=$N$172+1,"Ends",""))),IF(OR($D$171="",$G$171=""),"",IF($D$171="Round",IF(3=1,"Axis 1 (0°)",IF(3=2,"Axis 2 (90°)","")),IF(ISTEXT($N$172),"",IF(3&gt;$N$172,"",IF(ISTEXT($I$171),"",ROUND((3-0.5)*$I$171/$N$172,1)))))))</f>
        <v/>
      </c>
      <c r="C175" s="538" t="n"/>
      <c r="D175" s="539">
        <f>IF($D$171="Flat Oval",IF(OR($N$173="",ISTEXT($N$171),ISTEXT($N$172)),"",IF(3&lt;=$N$172,IF(1&gt;$N$171,"",IF(((3-1)*$N$171+1)&gt;80,"",IF(INDEX($P$173:$W$182,MOD(((3-1)*$N$171+1)-1,10)+1,INT((((3-1)*$N$171+1)-1)/10)+1)="","",INDEX($P$173:$W$182,MOD(((3-1)*$N$171+1)-1,10)+1,INT((((3-1)*$N$171+1)-1)/10)+1)))),IF(AND(3=$N$172+1,1&lt;=$O$171),IF(($N$171*$N$172+1)&gt;80,"",IF(INDEX($P$173:$W$182,MOD(($N$171*$N$172+1)-1,10)+1,INT((($N$171*$N$172+1)-1)/10)+1)="","",INDEX($P$173:$W$182,MOD(($N$171*$N$172+1)-1,10)+1,INT((($N$171*$N$172+1)-1)/10)+1))),""))),IF($N$173="","",IF(OR(ISTEXT($N$171),ISTEXT($N$172),ISTEXT($N$173)),"",IF(OR(1&gt;$N$171,3&gt;$N$172,((3-1)*$N$171+1)&gt;$N$173),"",IF(INDEX($P$173:$W$182,MOD(((3-1)*$N$171+1)-1,10)+1,INT((((3-1)*$N$171+1)-1)/10)+1)="","",INDEX($P$173:$W$182,MOD(((3-1)*$N$171+1)-1,10)+1,INT((((3-1)*$N$171+1)-1)/10)+1))))))</f>
        <v/>
      </c>
      <c r="E175" s="539">
        <f>IF($D$171="Flat Oval",IF(OR($N$173="",ISTEXT($N$171),ISTEXT($N$172)),"",IF(3&lt;=$N$172,IF(2&gt;$N$171,"",IF(((3-1)*$N$171+2)&gt;80,"",IF(INDEX($P$173:$W$182,MOD(((3-1)*$N$171+2)-1,10)+1,INT((((3-1)*$N$171+2)-1)/10)+1)="","",INDEX($P$173:$W$182,MOD(((3-1)*$N$171+2)-1,10)+1,INT((((3-1)*$N$171+2)-1)/10)+1)))),IF(AND(3=$N$172+1,2&lt;=$O$171),IF(($N$171*$N$172+2)&gt;80,"",IF(INDEX($P$173:$W$182,MOD(($N$171*$N$172+2)-1,10)+1,INT((($N$171*$N$172+2)-1)/10)+1)="","",INDEX($P$173:$W$182,MOD(($N$171*$N$172+2)-1,10)+1,INT((($N$171*$N$172+2)-1)/10)+1))),""))),IF($N$173="","",IF(OR(ISTEXT($N$171),ISTEXT($N$172),ISTEXT($N$173)),"",IF(OR(2&gt;$N$171,3&gt;$N$172,((3-1)*$N$171+2)&gt;$N$173),"",IF(INDEX($P$173:$W$182,MOD(((3-1)*$N$171+2)-1,10)+1,INT((((3-1)*$N$171+2)-1)/10)+1)="","",INDEX($P$173:$W$182,MOD(((3-1)*$N$171+2)-1,10)+1,INT((((3-1)*$N$171+2)-1)/10)+1))))))</f>
        <v/>
      </c>
      <c r="F175" s="539">
        <f>IF($D$171="Flat Oval",IF(OR($N$173="",ISTEXT($N$171),ISTEXT($N$172)),"",IF(3&lt;=$N$172,IF(3&gt;$N$171,"",IF(((3-1)*$N$171+3)&gt;80,"",IF(INDEX($P$173:$W$182,MOD(((3-1)*$N$171+3)-1,10)+1,INT((((3-1)*$N$171+3)-1)/10)+1)="","",INDEX($P$173:$W$182,MOD(((3-1)*$N$171+3)-1,10)+1,INT((((3-1)*$N$171+3)-1)/10)+1)))),IF(AND(3=$N$172+1,3&lt;=$O$171),IF(($N$171*$N$172+3)&gt;80,"",IF(INDEX($P$173:$W$182,MOD(($N$171*$N$172+3)-1,10)+1,INT((($N$171*$N$172+3)-1)/10)+1)="","",INDEX($P$173:$W$182,MOD(($N$171*$N$172+3)-1,10)+1,INT((($N$171*$N$172+3)-1)/10)+1))),""))),IF($N$173="","",IF(OR(ISTEXT($N$171),ISTEXT($N$172),ISTEXT($N$173)),"",IF(OR(3&gt;$N$171,3&gt;$N$172,((3-1)*$N$171+3)&gt;$N$173),"",IF(INDEX($P$173:$W$182,MOD(((3-1)*$N$171+3)-1,10)+1,INT((((3-1)*$N$171+3)-1)/10)+1)="","",INDEX($P$173:$W$182,MOD(((3-1)*$N$171+3)-1,10)+1,INT((((3-1)*$N$171+3)-1)/10)+1))))))</f>
        <v/>
      </c>
      <c r="G175" s="539">
        <f>IF($D$171="Flat Oval",IF(OR($N$173="",ISTEXT($N$171),ISTEXT($N$172)),"",IF(3&lt;=$N$172,IF(4&gt;$N$171,"",IF(((3-1)*$N$171+4)&gt;80,"",IF(INDEX($P$173:$W$182,MOD(((3-1)*$N$171+4)-1,10)+1,INT((((3-1)*$N$171+4)-1)/10)+1)="","",INDEX($P$173:$W$182,MOD(((3-1)*$N$171+4)-1,10)+1,INT((((3-1)*$N$171+4)-1)/10)+1)))),IF(AND(3=$N$172+1,4&lt;=$O$171),IF(($N$171*$N$172+4)&gt;80,"",IF(INDEX($P$173:$W$182,MOD(($N$171*$N$172+4)-1,10)+1,INT((($N$171*$N$172+4)-1)/10)+1)="","",INDEX($P$173:$W$182,MOD(($N$171*$N$172+4)-1,10)+1,INT((($N$171*$N$172+4)-1)/10)+1))),""))),IF($N$173="","",IF(OR(ISTEXT($N$171),ISTEXT($N$172),ISTEXT($N$173)),"",IF(OR(4&gt;$N$171,3&gt;$N$172,((3-1)*$N$171+4)&gt;$N$173),"",IF(INDEX($P$173:$W$182,MOD(((3-1)*$N$171+4)-1,10)+1,INT((((3-1)*$N$171+4)-1)/10)+1)="","",INDEX($P$173:$W$182,MOD(((3-1)*$N$171+4)-1,10)+1,INT((((3-1)*$N$171+4)-1)/10)+1))))))</f>
        <v/>
      </c>
      <c r="H175" s="539">
        <f>IF($D$171="Flat Oval",IF(OR($N$173="",ISTEXT($N$171),ISTEXT($N$172)),"",IF(3&lt;=$N$172,IF(5&gt;$N$171,"",IF(((3-1)*$N$171+5)&gt;80,"",IF(INDEX($P$173:$W$182,MOD(((3-1)*$N$171+5)-1,10)+1,INT((((3-1)*$N$171+5)-1)/10)+1)="","",INDEX($P$173:$W$182,MOD(((3-1)*$N$171+5)-1,10)+1,INT((((3-1)*$N$171+5)-1)/10)+1)))),IF(AND(3=$N$172+1,5&lt;=$O$171),IF(($N$171*$N$172+5)&gt;80,"",IF(INDEX($P$173:$W$182,MOD(($N$171*$N$172+5)-1,10)+1,INT((($N$171*$N$172+5)-1)/10)+1)="","",INDEX($P$173:$W$182,MOD(($N$171*$N$172+5)-1,10)+1,INT((($N$171*$N$172+5)-1)/10)+1))),""))),IF($N$173="","",IF(OR(ISTEXT($N$171),ISTEXT($N$172),ISTEXT($N$173)),"",IF(OR(5&gt;$N$171,3&gt;$N$172,((3-1)*$N$171+5)&gt;$N$173),"",IF(INDEX($P$173:$W$182,MOD(((3-1)*$N$171+5)-1,10)+1,INT((((3-1)*$N$171+5)-1)/10)+1)="","",INDEX($P$173:$W$182,MOD(((3-1)*$N$171+5)-1,10)+1,INT((((3-1)*$N$171+5)-1)/10)+1))))))</f>
        <v/>
      </c>
      <c r="I175" s="539">
        <f>IF($D$171="Flat Oval",IF(OR($N$173="",ISTEXT($N$171),ISTEXT($N$172)),"",IF(3&lt;=$N$172,IF(6&gt;$N$171,"",IF(((3-1)*$N$171+6)&gt;80,"",IF(INDEX($P$173:$W$182,MOD(((3-1)*$N$171+6)-1,10)+1,INT((((3-1)*$N$171+6)-1)/10)+1)="","",INDEX($P$173:$W$182,MOD(((3-1)*$N$171+6)-1,10)+1,INT((((3-1)*$N$171+6)-1)/10)+1)))),IF(AND(3=$N$172+1,6&lt;=$O$171),IF(($N$171*$N$172+6)&gt;80,"",IF(INDEX($P$173:$W$182,MOD(($N$171*$N$172+6)-1,10)+1,INT((($N$171*$N$172+6)-1)/10)+1)="","",INDEX($P$173:$W$182,MOD(($N$171*$N$172+6)-1,10)+1,INT((($N$171*$N$172+6)-1)/10)+1))),""))),IF($N$173="","",IF(OR(ISTEXT($N$171),ISTEXT($N$172),ISTEXT($N$173)),"",IF(OR(6&gt;$N$171,3&gt;$N$172,((3-1)*$N$171+6)&gt;$N$173),"",IF(INDEX($P$173:$W$182,MOD(((3-1)*$N$171+6)-1,10)+1,INT((((3-1)*$N$171+6)-1)/10)+1)="","",INDEX($P$173:$W$182,MOD(((3-1)*$N$171+6)-1,10)+1,INT((((3-1)*$N$171+6)-1)/10)+1))))))</f>
        <v/>
      </c>
      <c r="J175" s="539">
        <f>IF($D$171="Flat Oval",IF(OR($N$173="",ISTEXT($N$171),ISTEXT($N$172)),"",IF(3&lt;=$N$172,IF(7&gt;$N$171,"",IF(((3-1)*$N$171+7)&gt;80,"",IF(INDEX($P$173:$W$182,MOD(((3-1)*$N$171+7)-1,10)+1,INT((((3-1)*$N$171+7)-1)/10)+1)="","",INDEX($P$173:$W$182,MOD(((3-1)*$N$171+7)-1,10)+1,INT((((3-1)*$N$171+7)-1)/10)+1)))),IF(AND(3=$N$172+1,7&lt;=$O$171),IF(($N$171*$N$172+7)&gt;80,"",IF(INDEX($P$173:$W$182,MOD(($N$171*$N$172+7)-1,10)+1,INT((($N$171*$N$172+7)-1)/10)+1)="","",INDEX($P$173:$W$182,MOD(($N$171*$N$172+7)-1,10)+1,INT((($N$171*$N$172+7)-1)/10)+1))),""))),IF($N$173="","",IF(OR(ISTEXT($N$171),ISTEXT($N$172),ISTEXT($N$173)),"",IF(OR(7&gt;$N$171,3&gt;$N$172,((3-1)*$N$171+7)&gt;$N$173),"",IF(INDEX($P$173:$W$182,MOD(((3-1)*$N$171+7)-1,10)+1,INT((((3-1)*$N$171+7)-1)/10)+1)="","",INDEX($P$173:$W$182,MOD(((3-1)*$N$171+7)-1,10)+1,INT((((3-1)*$N$171+7)-1)/10)+1))))))</f>
        <v/>
      </c>
      <c r="K175" s="539">
        <f>IF($D$171="Flat Oval",IF(OR($N$173="",ISTEXT($N$171),ISTEXT($N$172)),"",IF(3&lt;=$N$172,IF(8&gt;$N$171,"",IF(((3-1)*$N$171+8)&gt;80,"",IF(INDEX($P$173:$W$182,MOD(((3-1)*$N$171+8)-1,10)+1,INT((((3-1)*$N$171+8)-1)/10)+1)="","",INDEX($P$173:$W$182,MOD(((3-1)*$N$171+8)-1,10)+1,INT((((3-1)*$N$171+8)-1)/10)+1)))),IF(AND(3=$N$172+1,8&lt;=$O$171),IF(($N$171*$N$172+8)&gt;80,"",IF(INDEX($P$173:$W$182,MOD(($N$171*$N$172+8)-1,10)+1,INT((($N$171*$N$172+8)-1)/10)+1)="","",INDEX($P$173:$W$182,MOD(($N$171*$N$172+8)-1,10)+1,INT((($N$171*$N$172+8)-1)/10)+1))),""))),IF($N$173="","",IF(OR(ISTEXT($N$171),ISTEXT($N$172),ISTEXT($N$173)),"",IF(OR(8&gt;$N$171,3&gt;$N$172,((3-1)*$N$171+8)&gt;$N$173),"",IF(INDEX($P$173:$W$182,MOD(((3-1)*$N$171+8)-1,10)+1,INT((((3-1)*$N$171+8)-1)/10)+1)="","",INDEX($P$173:$W$182,MOD(((3-1)*$N$171+8)-1,10)+1,INT((((3-1)*$N$171+8)-1)/10)+1))))))</f>
        <v/>
      </c>
      <c r="L175" s="539">
        <f>IF($D$171="Flat Oval",IF(OR($N$173="",ISTEXT($N$171),ISTEXT($N$172)),"",IF(3&lt;=$N$172,IF(9&gt;$N$171,"",IF(((3-1)*$N$171+9)&gt;80,"",IF(INDEX($P$173:$W$182,MOD(((3-1)*$N$171+9)-1,10)+1,INT((((3-1)*$N$171+9)-1)/10)+1)="","",INDEX($P$173:$W$182,MOD(((3-1)*$N$171+9)-1,10)+1,INT((((3-1)*$N$171+9)-1)/10)+1)))),IF(AND(3=$N$172+1,9&lt;=$O$171),IF(($N$171*$N$172+9)&gt;80,"",IF(INDEX($P$173:$W$182,MOD(($N$171*$N$172+9)-1,10)+1,INT((($N$171*$N$172+9)-1)/10)+1)="","",INDEX($P$173:$W$182,MOD(($N$171*$N$172+9)-1,10)+1,INT((($N$171*$N$172+9)-1)/10)+1))),""))),IF($N$173="","",IF(OR(ISTEXT($N$171),ISTEXT($N$172),ISTEXT($N$173)),"",IF(OR(9&gt;$N$171,3&gt;$N$172,((3-1)*$N$171+9)&gt;$N$173),"",IF(INDEX($P$173:$W$182,MOD(((3-1)*$N$171+9)-1,10)+1,INT((((3-1)*$N$171+9)-1)/10)+1)="","",INDEX($P$173:$W$182,MOD(((3-1)*$N$171+9)-1,10)+1,INT((((3-1)*$N$171+9)-1)/10)+1))))))</f>
        <v/>
      </c>
      <c r="M175" s="539">
        <f>IF($D$171="Flat Oval",IF(OR($N$173="",ISTEXT($N$171),ISTEXT($N$172)),"",IF(3&lt;=$N$172,IF(10&gt;$N$171,"",IF(((3-1)*$N$171+10)&gt;80,"",IF(INDEX($P$173:$W$182,MOD(((3-1)*$N$171+10)-1,10)+1,INT((((3-1)*$N$171+10)-1)/10)+1)="","",INDEX($P$173:$W$182,MOD(((3-1)*$N$171+10)-1,10)+1,INT((((3-1)*$N$171+10)-1)/10)+1)))),IF(AND(3=$N$172+1,10&lt;=$O$171),IF(($N$171*$N$172+10)&gt;80,"",IF(INDEX($P$173:$W$182,MOD(($N$171*$N$172+10)-1,10)+1,INT((($N$171*$N$172+10)-1)/10)+1)="","",INDEX($P$173:$W$182,MOD(($N$171*$N$172+10)-1,10)+1,INT((($N$171*$N$172+10)-1)/10)+1))),""))),IF($N$173="","",IF(OR(ISTEXT($N$171),ISTEXT($N$172),ISTEXT($N$173)),"",IF(OR(10&gt;$N$171,3&gt;$N$172,((3-1)*$N$171+10)&gt;$N$173),"",IF(INDEX($P$173:$W$182,MOD(((3-1)*$N$171+10)-1,10)+1,INT((((3-1)*$N$171+10)-1)/10)+1)="","",INDEX($P$173:$W$182,MOD(((3-1)*$N$171+10)-1,10)+1,INT((((3-1)*$N$171+10)-1)/10)+1))))))</f>
        <v/>
      </c>
      <c r="O175">
        <f>IF(AND($D$171="Flat Oval",NOT(OR($G$171="",$I$171="")),NOT(OR(ISTEXT($G$171),ISTEXT($I$171)))),PI()*(($I$171-2*N($K$171))/2)^2/144,"")</f>
        <v/>
      </c>
      <c r="P175" s="540" t="n"/>
      <c r="Q175" s="540" t="n"/>
      <c r="R175" s="540" t="n"/>
      <c r="S175" s="540" t="n"/>
      <c r="T175" s="540" t="n"/>
      <c r="U175" s="540" t="n"/>
      <c r="V175" s="540" t="n"/>
      <c r="W175" s="540" t="n"/>
    </row>
    <row r="176" ht="13.35" customHeight="1" s="162">
      <c r="B176" s="537">
        <f>IF($D$171="Flat Oval",IF(OR($N$172="",ISTEXT($N$172)),"",IF(4&lt;=$N$172,ROUND((4-0.5)*$I$171/$N$172,1),IF(4=$N$172+1,"Ends",""))),IF(OR($D$171="",$G$171=""),"",IF($D$171="Round",IF(4=1,"Axis 1 (0°)",IF(4=2,"Axis 2 (90°)","")),IF(ISTEXT($N$172),"",IF(4&gt;$N$172,"",IF(ISTEXT($I$171),"",ROUND((4-0.5)*$I$171/$N$172,1)))))))</f>
        <v/>
      </c>
      <c r="C176" s="538" t="n"/>
      <c r="D176" s="539">
        <f>IF($D$171="Flat Oval",IF(OR($N$173="",ISTEXT($N$171),ISTEXT($N$172)),"",IF(4&lt;=$N$172,IF(1&gt;$N$171,"",IF(((4-1)*$N$171+1)&gt;80,"",IF(INDEX($P$173:$W$182,MOD(((4-1)*$N$171+1)-1,10)+1,INT((((4-1)*$N$171+1)-1)/10)+1)="","",INDEX($P$173:$W$182,MOD(((4-1)*$N$171+1)-1,10)+1,INT((((4-1)*$N$171+1)-1)/10)+1)))),IF(AND(4=$N$172+1,1&lt;=$O$171),IF(($N$171*$N$172+1)&gt;80,"",IF(INDEX($P$173:$W$182,MOD(($N$171*$N$172+1)-1,10)+1,INT((($N$171*$N$172+1)-1)/10)+1)="","",INDEX($P$173:$W$182,MOD(($N$171*$N$172+1)-1,10)+1,INT((($N$171*$N$172+1)-1)/10)+1))),""))),IF($N$173="","",IF(OR(ISTEXT($N$171),ISTEXT($N$172),ISTEXT($N$173)),"",IF(OR(1&gt;$N$171,4&gt;$N$172,((4-1)*$N$171+1)&gt;$N$173),"",IF(INDEX($P$173:$W$182,MOD(((4-1)*$N$171+1)-1,10)+1,INT((((4-1)*$N$171+1)-1)/10)+1)="","",INDEX($P$173:$W$182,MOD(((4-1)*$N$171+1)-1,10)+1,INT((((4-1)*$N$171+1)-1)/10)+1))))))</f>
        <v/>
      </c>
      <c r="E176" s="539">
        <f>IF($D$171="Flat Oval",IF(OR($N$173="",ISTEXT($N$171),ISTEXT($N$172)),"",IF(4&lt;=$N$172,IF(2&gt;$N$171,"",IF(((4-1)*$N$171+2)&gt;80,"",IF(INDEX($P$173:$W$182,MOD(((4-1)*$N$171+2)-1,10)+1,INT((((4-1)*$N$171+2)-1)/10)+1)="","",INDEX($P$173:$W$182,MOD(((4-1)*$N$171+2)-1,10)+1,INT((((4-1)*$N$171+2)-1)/10)+1)))),IF(AND(4=$N$172+1,2&lt;=$O$171),IF(($N$171*$N$172+2)&gt;80,"",IF(INDEX($P$173:$W$182,MOD(($N$171*$N$172+2)-1,10)+1,INT((($N$171*$N$172+2)-1)/10)+1)="","",INDEX($P$173:$W$182,MOD(($N$171*$N$172+2)-1,10)+1,INT((($N$171*$N$172+2)-1)/10)+1))),""))),IF($N$173="","",IF(OR(ISTEXT($N$171),ISTEXT($N$172),ISTEXT($N$173)),"",IF(OR(2&gt;$N$171,4&gt;$N$172,((4-1)*$N$171+2)&gt;$N$173),"",IF(INDEX($P$173:$W$182,MOD(((4-1)*$N$171+2)-1,10)+1,INT((((4-1)*$N$171+2)-1)/10)+1)="","",INDEX($P$173:$W$182,MOD(((4-1)*$N$171+2)-1,10)+1,INT((((4-1)*$N$171+2)-1)/10)+1))))))</f>
        <v/>
      </c>
      <c r="F176" s="539">
        <f>IF($D$171="Flat Oval",IF(OR($N$173="",ISTEXT($N$171),ISTEXT($N$172)),"",IF(4&lt;=$N$172,IF(3&gt;$N$171,"",IF(((4-1)*$N$171+3)&gt;80,"",IF(INDEX($P$173:$W$182,MOD(((4-1)*$N$171+3)-1,10)+1,INT((((4-1)*$N$171+3)-1)/10)+1)="","",INDEX($P$173:$W$182,MOD(((4-1)*$N$171+3)-1,10)+1,INT((((4-1)*$N$171+3)-1)/10)+1)))),IF(AND(4=$N$172+1,3&lt;=$O$171),IF(($N$171*$N$172+3)&gt;80,"",IF(INDEX($P$173:$W$182,MOD(($N$171*$N$172+3)-1,10)+1,INT((($N$171*$N$172+3)-1)/10)+1)="","",INDEX($P$173:$W$182,MOD(($N$171*$N$172+3)-1,10)+1,INT((($N$171*$N$172+3)-1)/10)+1))),""))),IF($N$173="","",IF(OR(ISTEXT($N$171),ISTEXT($N$172),ISTEXT($N$173)),"",IF(OR(3&gt;$N$171,4&gt;$N$172,((4-1)*$N$171+3)&gt;$N$173),"",IF(INDEX($P$173:$W$182,MOD(((4-1)*$N$171+3)-1,10)+1,INT((((4-1)*$N$171+3)-1)/10)+1)="","",INDEX($P$173:$W$182,MOD(((4-1)*$N$171+3)-1,10)+1,INT((((4-1)*$N$171+3)-1)/10)+1))))))</f>
        <v/>
      </c>
      <c r="G176" s="539">
        <f>IF($D$171="Flat Oval",IF(OR($N$173="",ISTEXT($N$171),ISTEXT($N$172)),"",IF(4&lt;=$N$172,IF(4&gt;$N$171,"",IF(((4-1)*$N$171+4)&gt;80,"",IF(INDEX($P$173:$W$182,MOD(((4-1)*$N$171+4)-1,10)+1,INT((((4-1)*$N$171+4)-1)/10)+1)="","",INDEX($P$173:$W$182,MOD(((4-1)*$N$171+4)-1,10)+1,INT((((4-1)*$N$171+4)-1)/10)+1)))),IF(AND(4=$N$172+1,4&lt;=$O$171),IF(($N$171*$N$172+4)&gt;80,"",IF(INDEX($P$173:$W$182,MOD(($N$171*$N$172+4)-1,10)+1,INT((($N$171*$N$172+4)-1)/10)+1)="","",INDEX($P$173:$W$182,MOD(($N$171*$N$172+4)-1,10)+1,INT((($N$171*$N$172+4)-1)/10)+1))),""))),IF($N$173="","",IF(OR(ISTEXT($N$171),ISTEXT($N$172),ISTEXT($N$173)),"",IF(OR(4&gt;$N$171,4&gt;$N$172,((4-1)*$N$171+4)&gt;$N$173),"",IF(INDEX($P$173:$W$182,MOD(((4-1)*$N$171+4)-1,10)+1,INT((((4-1)*$N$171+4)-1)/10)+1)="","",INDEX($P$173:$W$182,MOD(((4-1)*$N$171+4)-1,10)+1,INT((((4-1)*$N$171+4)-1)/10)+1))))))</f>
        <v/>
      </c>
      <c r="H176" s="539">
        <f>IF($D$171="Flat Oval",IF(OR($N$173="",ISTEXT($N$171),ISTEXT($N$172)),"",IF(4&lt;=$N$172,IF(5&gt;$N$171,"",IF(((4-1)*$N$171+5)&gt;80,"",IF(INDEX($P$173:$W$182,MOD(((4-1)*$N$171+5)-1,10)+1,INT((((4-1)*$N$171+5)-1)/10)+1)="","",INDEX($P$173:$W$182,MOD(((4-1)*$N$171+5)-1,10)+1,INT((((4-1)*$N$171+5)-1)/10)+1)))),IF(AND(4=$N$172+1,5&lt;=$O$171),IF(($N$171*$N$172+5)&gt;80,"",IF(INDEX($P$173:$W$182,MOD(($N$171*$N$172+5)-1,10)+1,INT((($N$171*$N$172+5)-1)/10)+1)="","",INDEX($P$173:$W$182,MOD(($N$171*$N$172+5)-1,10)+1,INT((($N$171*$N$172+5)-1)/10)+1))),""))),IF($N$173="","",IF(OR(ISTEXT($N$171),ISTEXT($N$172),ISTEXT($N$173)),"",IF(OR(5&gt;$N$171,4&gt;$N$172,((4-1)*$N$171+5)&gt;$N$173),"",IF(INDEX($P$173:$W$182,MOD(((4-1)*$N$171+5)-1,10)+1,INT((((4-1)*$N$171+5)-1)/10)+1)="","",INDEX($P$173:$W$182,MOD(((4-1)*$N$171+5)-1,10)+1,INT((((4-1)*$N$171+5)-1)/10)+1))))))</f>
        <v/>
      </c>
      <c r="I176" s="539">
        <f>IF($D$171="Flat Oval",IF(OR($N$173="",ISTEXT($N$171),ISTEXT($N$172)),"",IF(4&lt;=$N$172,IF(6&gt;$N$171,"",IF(((4-1)*$N$171+6)&gt;80,"",IF(INDEX($P$173:$W$182,MOD(((4-1)*$N$171+6)-1,10)+1,INT((((4-1)*$N$171+6)-1)/10)+1)="","",INDEX($P$173:$W$182,MOD(((4-1)*$N$171+6)-1,10)+1,INT((((4-1)*$N$171+6)-1)/10)+1)))),IF(AND(4=$N$172+1,6&lt;=$O$171),IF(($N$171*$N$172+6)&gt;80,"",IF(INDEX($P$173:$W$182,MOD(($N$171*$N$172+6)-1,10)+1,INT((($N$171*$N$172+6)-1)/10)+1)="","",INDEX($P$173:$W$182,MOD(($N$171*$N$172+6)-1,10)+1,INT((($N$171*$N$172+6)-1)/10)+1))),""))),IF($N$173="","",IF(OR(ISTEXT($N$171),ISTEXT($N$172),ISTEXT($N$173)),"",IF(OR(6&gt;$N$171,4&gt;$N$172,((4-1)*$N$171+6)&gt;$N$173),"",IF(INDEX($P$173:$W$182,MOD(((4-1)*$N$171+6)-1,10)+1,INT((((4-1)*$N$171+6)-1)/10)+1)="","",INDEX($P$173:$W$182,MOD(((4-1)*$N$171+6)-1,10)+1,INT((((4-1)*$N$171+6)-1)/10)+1))))))</f>
        <v/>
      </c>
      <c r="J176" s="539">
        <f>IF($D$171="Flat Oval",IF(OR($N$173="",ISTEXT($N$171),ISTEXT($N$172)),"",IF(4&lt;=$N$172,IF(7&gt;$N$171,"",IF(((4-1)*$N$171+7)&gt;80,"",IF(INDEX($P$173:$W$182,MOD(((4-1)*$N$171+7)-1,10)+1,INT((((4-1)*$N$171+7)-1)/10)+1)="","",INDEX($P$173:$W$182,MOD(((4-1)*$N$171+7)-1,10)+1,INT((((4-1)*$N$171+7)-1)/10)+1)))),IF(AND(4=$N$172+1,7&lt;=$O$171),IF(($N$171*$N$172+7)&gt;80,"",IF(INDEX($P$173:$W$182,MOD(($N$171*$N$172+7)-1,10)+1,INT((($N$171*$N$172+7)-1)/10)+1)="","",INDEX($P$173:$W$182,MOD(($N$171*$N$172+7)-1,10)+1,INT((($N$171*$N$172+7)-1)/10)+1))),""))),IF($N$173="","",IF(OR(ISTEXT($N$171),ISTEXT($N$172),ISTEXT($N$173)),"",IF(OR(7&gt;$N$171,4&gt;$N$172,((4-1)*$N$171+7)&gt;$N$173),"",IF(INDEX($P$173:$W$182,MOD(((4-1)*$N$171+7)-1,10)+1,INT((((4-1)*$N$171+7)-1)/10)+1)="","",INDEX($P$173:$W$182,MOD(((4-1)*$N$171+7)-1,10)+1,INT((((4-1)*$N$171+7)-1)/10)+1))))))</f>
        <v/>
      </c>
      <c r="K176" s="539">
        <f>IF($D$171="Flat Oval",IF(OR($N$173="",ISTEXT($N$171),ISTEXT($N$172)),"",IF(4&lt;=$N$172,IF(8&gt;$N$171,"",IF(((4-1)*$N$171+8)&gt;80,"",IF(INDEX($P$173:$W$182,MOD(((4-1)*$N$171+8)-1,10)+1,INT((((4-1)*$N$171+8)-1)/10)+1)="","",INDEX($P$173:$W$182,MOD(((4-1)*$N$171+8)-1,10)+1,INT((((4-1)*$N$171+8)-1)/10)+1)))),IF(AND(4=$N$172+1,8&lt;=$O$171),IF(($N$171*$N$172+8)&gt;80,"",IF(INDEX($P$173:$W$182,MOD(($N$171*$N$172+8)-1,10)+1,INT((($N$171*$N$172+8)-1)/10)+1)="","",INDEX($P$173:$W$182,MOD(($N$171*$N$172+8)-1,10)+1,INT((($N$171*$N$172+8)-1)/10)+1))),""))),IF($N$173="","",IF(OR(ISTEXT($N$171),ISTEXT($N$172),ISTEXT($N$173)),"",IF(OR(8&gt;$N$171,4&gt;$N$172,((4-1)*$N$171+8)&gt;$N$173),"",IF(INDEX($P$173:$W$182,MOD(((4-1)*$N$171+8)-1,10)+1,INT((((4-1)*$N$171+8)-1)/10)+1)="","",INDEX($P$173:$W$182,MOD(((4-1)*$N$171+8)-1,10)+1,INT((((4-1)*$N$171+8)-1)/10)+1))))))</f>
        <v/>
      </c>
      <c r="L176" s="539">
        <f>IF($D$171="Flat Oval",IF(OR($N$173="",ISTEXT($N$171),ISTEXT($N$172)),"",IF(4&lt;=$N$172,IF(9&gt;$N$171,"",IF(((4-1)*$N$171+9)&gt;80,"",IF(INDEX($P$173:$W$182,MOD(((4-1)*$N$171+9)-1,10)+1,INT((((4-1)*$N$171+9)-1)/10)+1)="","",INDEX($P$173:$W$182,MOD(((4-1)*$N$171+9)-1,10)+1,INT((((4-1)*$N$171+9)-1)/10)+1)))),IF(AND(4=$N$172+1,9&lt;=$O$171),IF(($N$171*$N$172+9)&gt;80,"",IF(INDEX($P$173:$W$182,MOD(($N$171*$N$172+9)-1,10)+1,INT((($N$171*$N$172+9)-1)/10)+1)="","",INDEX($P$173:$W$182,MOD(($N$171*$N$172+9)-1,10)+1,INT((($N$171*$N$172+9)-1)/10)+1))),""))),IF($N$173="","",IF(OR(ISTEXT($N$171),ISTEXT($N$172),ISTEXT($N$173)),"",IF(OR(9&gt;$N$171,4&gt;$N$172,((4-1)*$N$171+9)&gt;$N$173),"",IF(INDEX($P$173:$W$182,MOD(((4-1)*$N$171+9)-1,10)+1,INT((((4-1)*$N$171+9)-1)/10)+1)="","",INDEX($P$173:$W$182,MOD(((4-1)*$N$171+9)-1,10)+1,INT((((4-1)*$N$171+9)-1)/10)+1))))))</f>
        <v/>
      </c>
      <c r="M176" s="539">
        <f>IF($D$171="Flat Oval",IF(OR($N$173="",ISTEXT($N$171),ISTEXT($N$172)),"",IF(4&lt;=$N$172,IF(10&gt;$N$171,"",IF(((4-1)*$N$171+10)&gt;80,"",IF(INDEX($P$173:$W$182,MOD(((4-1)*$N$171+10)-1,10)+1,INT((((4-1)*$N$171+10)-1)/10)+1)="","",INDEX($P$173:$W$182,MOD(((4-1)*$N$171+10)-1,10)+1,INT((((4-1)*$N$171+10)-1)/10)+1)))),IF(AND(4=$N$172+1,10&lt;=$O$171),IF(($N$171*$N$172+10)&gt;80,"",IF(INDEX($P$173:$W$182,MOD(($N$171*$N$172+10)-1,10)+1,INT((($N$171*$N$172+10)-1)/10)+1)="","",INDEX($P$173:$W$182,MOD(($N$171*$N$172+10)-1,10)+1,INT((($N$171*$N$172+10)-1)/10)+1))),""))),IF($N$173="","",IF(OR(ISTEXT($N$171),ISTEXT($N$172),ISTEXT($N$173)),"",IF(OR(10&gt;$N$171,4&gt;$N$172,((4-1)*$N$171+10)&gt;$N$173),"",IF(INDEX($P$173:$W$182,MOD(((4-1)*$N$171+10)-1,10)+1,INT((((4-1)*$N$171+10)-1)/10)+1)="","",INDEX($P$173:$W$182,MOD(((4-1)*$N$171+10)-1,10)+1,INT((((4-1)*$N$171+10)-1)/10)+1))))))</f>
        <v/>
      </c>
      <c r="P176" s="540" t="n"/>
      <c r="Q176" s="540" t="n"/>
      <c r="R176" s="540" t="n"/>
      <c r="S176" s="540" t="n"/>
      <c r="T176" s="540" t="n"/>
      <c r="U176" s="540" t="n"/>
      <c r="V176" s="540" t="n"/>
      <c r="W176" s="540" t="n"/>
    </row>
    <row r="177" ht="13.35" customHeight="1" s="162">
      <c r="B177" s="537">
        <f>IF($D$171="Flat Oval",IF(OR($N$172="",ISTEXT($N$172)),"",IF(5&lt;=$N$172,ROUND((5-0.5)*$I$171/$N$172,1),IF(5=$N$172+1,"Ends",""))),IF(OR($D$171="",$G$171=""),"",IF($D$171="Round",IF(5=1,"Axis 1 (0°)",IF(5=2,"Axis 2 (90°)","")),IF(ISTEXT($N$172),"",IF(5&gt;$N$172,"",IF(ISTEXT($I$171),"",ROUND((5-0.5)*$I$171/$N$172,1)))))))</f>
        <v/>
      </c>
      <c r="C177" s="538" t="n"/>
      <c r="D177" s="539">
        <f>IF($D$171="Flat Oval",IF(OR($N$173="",ISTEXT($N$171),ISTEXT($N$172)),"",IF(5&lt;=$N$172,IF(1&gt;$N$171,"",IF(((5-1)*$N$171+1)&gt;80,"",IF(INDEX($P$173:$W$182,MOD(((5-1)*$N$171+1)-1,10)+1,INT((((5-1)*$N$171+1)-1)/10)+1)="","",INDEX($P$173:$W$182,MOD(((5-1)*$N$171+1)-1,10)+1,INT((((5-1)*$N$171+1)-1)/10)+1)))),IF(AND(5=$N$172+1,1&lt;=$O$171),IF(($N$171*$N$172+1)&gt;80,"",IF(INDEX($P$173:$W$182,MOD(($N$171*$N$172+1)-1,10)+1,INT((($N$171*$N$172+1)-1)/10)+1)="","",INDEX($P$173:$W$182,MOD(($N$171*$N$172+1)-1,10)+1,INT((($N$171*$N$172+1)-1)/10)+1))),""))),IF($N$173="","",IF(OR(ISTEXT($N$171),ISTEXT($N$172),ISTEXT($N$173)),"",IF(OR(1&gt;$N$171,5&gt;$N$172,((5-1)*$N$171+1)&gt;$N$173),"",IF(INDEX($P$173:$W$182,MOD(((5-1)*$N$171+1)-1,10)+1,INT((((5-1)*$N$171+1)-1)/10)+1)="","",INDEX($P$173:$W$182,MOD(((5-1)*$N$171+1)-1,10)+1,INT((((5-1)*$N$171+1)-1)/10)+1))))))</f>
        <v/>
      </c>
      <c r="E177" s="539">
        <f>IF($D$171="Flat Oval",IF(OR($N$173="",ISTEXT($N$171),ISTEXT($N$172)),"",IF(5&lt;=$N$172,IF(2&gt;$N$171,"",IF(((5-1)*$N$171+2)&gt;80,"",IF(INDEX($P$173:$W$182,MOD(((5-1)*$N$171+2)-1,10)+1,INT((((5-1)*$N$171+2)-1)/10)+1)="","",INDEX($P$173:$W$182,MOD(((5-1)*$N$171+2)-1,10)+1,INT((((5-1)*$N$171+2)-1)/10)+1)))),IF(AND(5=$N$172+1,2&lt;=$O$171),IF(($N$171*$N$172+2)&gt;80,"",IF(INDEX($P$173:$W$182,MOD(($N$171*$N$172+2)-1,10)+1,INT((($N$171*$N$172+2)-1)/10)+1)="","",INDEX($P$173:$W$182,MOD(($N$171*$N$172+2)-1,10)+1,INT((($N$171*$N$172+2)-1)/10)+1))),""))),IF($N$173="","",IF(OR(ISTEXT($N$171),ISTEXT($N$172),ISTEXT($N$173)),"",IF(OR(2&gt;$N$171,5&gt;$N$172,((5-1)*$N$171+2)&gt;$N$173),"",IF(INDEX($P$173:$W$182,MOD(((5-1)*$N$171+2)-1,10)+1,INT((((5-1)*$N$171+2)-1)/10)+1)="","",INDEX($P$173:$W$182,MOD(((5-1)*$N$171+2)-1,10)+1,INT((((5-1)*$N$171+2)-1)/10)+1))))))</f>
        <v/>
      </c>
      <c r="F177" s="539">
        <f>IF($D$171="Flat Oval",IF(OR($N$173="",ISTEXT($N$171),ISTEXT($N$172)),"",IF(5&lt;=$N$172,IF(3&gt;$N$171,"",IF(((5-1)*$N$171+3)&gt;80,"",IF(INDEX($P$173:$W$182,MOD(((5-1)*$N$171+3)-1,10)+1,INT((((5-1)*$N$171+3)-1)/10)+1)="","",INDEX($P$173:$W$182,MOD(((5-1)*$N$171+3)-1,10)+1,INT((((5-1)*$N$171+3)-1)/10)+1)))),IF(AND(5=$N$172+1,3&lt;=$O$171),IF(($N$171*$N$172+3)&gt;80,"",IF(INDEX($P$173:$W$182,MOD(($N$171*$N$172+3)-1,10)+1,INT((($N$171*$N$172+3)-1)/10)+1)="","",INDEX($P$173:$W$182,MOD(($N$171*$N$172+3)-1,10)+1,INT((($N$171*$N$172+3)-1)/10)+1))),""))),IF($N$173="","",IF(OR(ISTEXT($N$171),ISTEXT($N$172),ISTEXT($N$173)),"",IF(OR(3&gt;$N$171,5&gt;$N$172,((5-1)*$N$171+3)&gt;$N$173),"",IF(INDEX($P$173:$W$182,MOD(((5-1)*$N$171+3)-1,10)+1,INT((((5-1)*$N$171+3)-1)/10)+1)="","",INDEX($P$173:$W$182,MOD(((5-1)*$N$171+3)-1,10)+1,INT((((5-1)*$N$171+3)-1)/10)+1))))))</f>
        <v/>
      </c>
      <c r="G177" s="539">
        <f>IF($D$171="Flat Oval",IF(OR($N$173="",ISTEXT($N$171),ISTEXT($N$172)),"",IF(5&lt;=$N$172,IF(4&gt;$N$171,"",IF(((5-1)*$N$171+4)&gt;80,"",IF(INDEX($P$173:$W$182,MOD(((5-1)*$N$171+4)-1,10)+1,INT((((5-1)*$N$171+4)-1)/10)+1)="","",INDEX($P$173:$W$182,MOD(((5-1)*$N$171+4)-1,10)+1,INT((((5-1)*$N$171+4)-1)/10)+1)))),IF(AND(5=$N$172+1,4&lt;=$O$171),IF(($N$171*$N$172+4)&gt;80,"",IF(INDEX($P$173:$W$182,MOD(($N$171*$N$172+4)-1,10)+1,INT((($N$171*$N$172+4)-1)/10)+1)="","",INDEX($P$173:$W$182,MOD(($N$171*$N$172+4)-1,10)+1,INT((($N$171*$N$172+4)-1)/10)+1))),""))),IF($N$173="","",IF(OR(ISTEXT($N$171),ISTEXT($N$172),ISTEXT($N$173)),"",IF(OR(4&gt;$N$171,5&gt;$N$172,((5-1)*$N$171+4)&gt;$N$173),"",IF(INDEX($P$173:$W$182,MOD(((5-1)*$N$171+4)-1,10)+1,INT((((5-1)*$N$171+4)-1)/10)+1)="","",INDEX($P$173:$W$182,MOD(((5-1)*$N$171+4)-1,10)+1,INT((((5-1)*$N$171+4)-1)/10)+1))))))</f>
        <v/>
      </c>
      <c r="H177" s="539">
        <f>IF($D$171="Flat Oval",IF(OR($N$173="",ISTEXT($N$171),ISTEXT($N$172)),"",IF(5&lt;=$N$172,IF(5&gt;$N$171,"",IF(((5-1)*$N$171+5)&gt;80,"",IF(INDEX($P$173:$W$182,MOD(((5-1)*$N$171+5)-1,10)+1,INT((((5-1)*$N$171+5)-1)/10)+1)="","",INDEX($P$173:$W$182,MOD(((5-1)*$N$171+5)-1,10)+1,INT((((5-1)*$N$171+5)-1)/10)+1)))),IF(AND(5=$N$172+1,5&lt;=$O$171),IF(($N$171*$N$172+5)&gt;80,"",IF(INDEX($P$173:$W$182,MOD(($N$171*$N$172+5)-1,10)+1,INT((($N$171*$N$172+5)-1)/10)+1)="","",INDEX($P$173:$W$182,MOD(($N$171*$N$172+5)-1,10)+1,INT((($N$171*$N$172+5)-1)/10)+1))),""))),IF($N$173="","",IF(OR(ISTEXT($N$171),ISTEXT($N$172),ISTEXT($N$173)),"",IF(OR(5&gt;$N$171,5&gt;$N$172,((5-1)*$N$171+5)&gt;$N$173),"",IF(INDEX($P$173:$W$182,MOD(((5-1)*$N$171+5)-1,10)+1,INT((((5-1)*$N$171+5)-1)/10)+1)="","",INDEX($P$173:$W$182,MOD(((5-1)*$N$171+5)-1,10)+1,INT((((5-1)*$N$171+5)-1)/10)+1))))))</f>
        <v/>
      </c>
      <c r="I177" s="539">
        <f>IF($D$171="Flat Oval",IF(OR($N$173="",ISTEXT($N$171),ISTEXT($N$172)),"",IF(5&lt;=$N$172,IF(6&gt;$N$171,"",IF(((5-1)*$N$171+6)&gt;80,"",IF(INDEX($P$173:$W$182,MOD(((5-1)*$N$171+6)-1,10)+1,INT((((5-1)*$N$171+6)-1)/10)+1)="","",INDEX($P$173:$W$182,MOD(((5-1)*$N$171+6)-1,10)+1,INT((((5-1)*$N$171+6)-1)/10)+1)))),IF(AND(5=$N$172+1,6&lt;=$O$171),IF(($N$171*$N$172+6)&gt;80,"",IF(INDEX($P$173:$W$182,MOD(($N$171*$N$172+6)-1,10)+1,INT((($N$171*$N$172+6)-1)/10)+1)="","",INDEX($P$173:$W$182,MOD(($N$171*$N$172+6)-1,10)+1,INT((($N$171*$N$172+6)-1)/10)+1))),""))),IF($N$173="","",IF(OR(ISTEXT($N$171),ISTEXT($N$172),ISTEXT($N$173)),"",IF(OR(6&gt;$N$171,5&gt;$N$172,((5-1)*$N$171+6)&gt;$N$173),"",IF(INDEX($P$173:$W$182,MOD(((5-1)*$N$171+6)-1,10)+1,INT((((5-1)*$N$171+6)-1)/10)+1)="","",INDEX($P$173:$W$182,MOD(((5-1)*$N$171+6)-1,10)+1,INT((((5-1)*$N$171+6)-1)/10)+1))))))</f>
        <v/>
      </c>
      <c r="J177" s="539">
        <f>IF($D$171="Flat Oval",IF(OR($N$173="",ISTEXT($N$171),ISTEXT($N$172)),"",IF(5&lt;=$N$172,IF(7&gt;$N$171,"",IF(((5-1)*$N$171+7)&gt;80,"",IF(INDEX($P$173:$W$182,MOD(((5-1)*$N$171+7)-1,10)+1,INT((((5-1)*$N$171+7)-1)/10)+1)="","",INDEX($P$173:$W$182,MOD(((5-1)*$N$171+7)-1,10)+1,INT((((5-1)*$N$171+7)-1)/10)+1)))),IF(AND(5=$N$172+1,7&lt;=$O$171),IF(($N$171*$N$172+7)&gt;80,"",IF(INDEX($P$173:$W$182,MOD(($N$171*$N$172+7)-1,10)+1,INT((($N$171*$N$172+7)-1)/10)+1)="","",INDEX($P$173:$W$182,MOD(($N$171*$N$172+7)-1,10)+1,INT((($N$171*$N$172+7)-1)/10)+1))),""))),IF($N$173="","",IF(OR(ISTEXT($N$171),ISTEXT($N$172),ISTEXT($N$173)),"",IF(OR(7&gt;$N$171,5&gt;$N$172,((5-1)*$N$171+7)&gt;$N$173),"",IF(INDEX($P$173:$W$182,MOD(((5-1)*$N$171+7)-1,10)+1,INT((((5-1)*$N$171+7)-1)/10)+1)="","",INDEX($P$173:$W$182,MOD(((5-1)*$N$171+7)-1,10)+1,INT((((5-1)*$N$171+7)-1)/10)+1))))))</f>
        <v/>
      </c>
      <c r="K177" s="539">
        <f>IF($D$171="Flat Oval",IF(OR($N$173="",ISTEXT($N$171),ISTEXT($N$172)),"",IF(5&lt;=$N$172,IF(8&gt;$N$171,"",IF(((5-1)*$N$171+8)&gt;80,"",IF(INDEX($P$173:$W$182,MOD(((5-1)*$N$171+8)-1,10)+1,INT((((5-1)*$N$171+8)-1)/10)+1)="","",INDEX($P$173:$W$182,MOD(((5-1)*$N$171+8)-1,10)+1,INT((((5-1)*$N$171+8)-1)/10)+1)))),IF(AND(5=$N$172+1,8&lt;=$O$171),IF(($N$171*$N$172+8)&gt;80,"",IF(INDEX($P$173:$W$182,MOD(($N$171*$N$172+8)-1,10)+1,INT((($N$171*$N$172+8)-1)/10)+1)="","",INDEX($P$173:$W$182,MOD(($N$171*$N$172+8)-1,10)+1,INT((($N$171*$N$172+8)-1)/10)+1))),""))),IF($N$173="","",IF(OR(ISTEXT($N$171),ISTEXT($N$172),ISTEXT($N$173)),"",IF(OR(8&gt;$N$171,5&gt;$N$172,((5-1)*$N$171+8)&gt;$N$173),"",IF(INDEX($P$173:$W$182,MOD(((5-1)*$N$171+8)-1,10)+1,INT((((5-1)*$N$171+8)-1)/10)+1)="","",INDEX($P$173:$W$182,MOD(((5-1)*$N$171+8)-1,10)+1,INT((((5-1)*$N$171+8)-1)/10)+1))))))</f>
        <v/>
      </c>
      <c r="L177" s="539">
        <f>IF($D$171="Flat Oval",IF(OR($N$173="",ISTEXT($N$171),ISTEXT($N$172)),"",IF(5&lt;=$N$172,IF(9&gt;$N$171,"",IF(((5-1)*$N$171+9)&gt;80,"",IF(INDEX($P$173:$W$182,MOD(((5-1)*$N$171+9)-1,10)+1,INT((((5-1)*$N$171+9)-1)/10)+1)="","",INDEX($P$173:$W$182,MOD(((5-1)*$N$171+9)-1,10)+1,INT((((5-1)*$N$171+9)-1)/10)+1)))),IF(AND(5=$N$172+1,9&lt;=$O$171),IF(($N$171*$N$172+9)&gt;80,"",IF(INDEX($P$173:$W$182,MOD(($N$171*$N$172+9)-1,10)+1,INT((($N$171*$N$172+9)-1)/10)+1)="","",INDEX($P$173:$W$182,MOD(($N$171*$N$172+9)-1,10)+1,INT((($N$171*$N$172+9)-1)/10)+1))),""))),IF($N$173="","",IF(OR(ISTEXT($N$171),ISTEXT($N$172),ISTEXT($N$173)),"",IF(OR(9&gt;$N$171,5&gt;$N$172,((5-1)*$N$171+9)&gt;$N$173),"",IF(INDEX($P$173:$W$182,MOD(((5-1)*$N$171+9)-1,10)+1,INT((((5-1)*$N$171+9)-1)/10)+1)="","",INDEX($P$173:$W$182,MOD(((5-1)*$N$171+9)-1,10)+1,INT((((5-1)*$N$171+9)-1)/10)+1))))))</f>
        <v/>
      </c>
      <c r="M177" s="539">
        <f>IF($D$171="Flat Oval",IF(OR($N$173="",ISTEXT($N$171),ISTEXT($N$172)),"",IF(5&lt;=$N$172,IF(10&gt;$N$171,"",IF(((5-1)*$N$171+10)&gt;80,"",IF(INDEX($P$173:$W$182,MOD(((5-1)*$N$171+10)-1,10)+1,INT((((5-1)*$N$171+10)-1)/10)+1)="","",INDEX($P$173:$W$182,MOD(((5-1)*$N$171+10)-1,10)+1,INT((((5-1)*$N$171+10)-1)/10)+1)))),IF(AND(5=$N$172+1,10&lt;=$O$171),IF(($N$171*$N$172+10)&gt;80,"",IF(INDEX($P$173:$W$182,MOD(($N$171*$N$172+10)-1,10)+1,INT((($N$171*$N$172+10)-1)/10)+1)="","",INDEX($P$173:$W$182,MOD(($N$171*$N$172+10)-1,10)+1,INT((($N$171*$N$172+10)-1)/10)+1))),""))),IF($N$173="","",IF(OR(ISTEXT($N$171),ISTEXT($N$172),ISTEXT($N$173)),"",IF(OR(10&gt;$N$171,5&gt;$N$172,((5-1)*$N$171+10)&gt;$N$173),"",IF(INDEX($P$173:$W$182,MOD(((5-1)*$N$171+10)-1,10)+1,INT((((5-1)*$N$171+10)-1)/10)+1)="","",INDEX($P$173:$W$182,MOD(((5-1)*$N$171+10)-1,10)+1,INT((((5-1)*$N$171+10)-1)/10)+1))))))</f>
        <v/>
      </c>
      <c r="P177" s="540" t="n"/>
      <c r="Q177" s="540" t="n"/>
      <c r="R177" s="540" t="n"/>
      <c r="S177" s="540" t="n"/>
      <c r="T177" s="540" t="n"/>
      <c r="U177" s="540" t="n"/>
      <c r="V177" s="540" t="n"/>
      <c r="W177" s="540" t="n"/>
    </row>
    <row r="178" ht="13.35" customHeight="1" s="162">
      <c r="B178" s="537">
        <f>IF($D$171="Flat Oval",IF(OR($N$172="",ISTEXT($N$172)),"",IF(6&lt;=$N$172,ROUND((6-0.5)*$I$171/$N$172,1),IF(6=$N$172+1,"Ends",""))),IF(OR($D$171="",$G$171=""),"",IF($D$171="Round",IF(6=1,"Axis 1 (0°)",IF(6=2,"Axis 2 (90°)","")),IF(ISTEXT($N$172),"",IF(6&gt;$N$172,"",IF(ISTEXT($I$171),"",ROUND((6-0.5)*$I$171/$N$172,1)))))))</f>
        <v/>
      </c>
      <c r="C178" s="538" t="n"/>
      <c r="D178" s="539">
        <f>IF($D$171="Flat Oval",IF(OR($N$173="",ISTEXT($N$171),ISTEXT($N$172)),"",IF(6&lt;=$N$172,IF(1&gt;$N$171,"",IF(((6-1)*$N$171+1)&gt;80,"",IF(INDEX($P$173:$W$182,MOD(((6-1)*$N$171+1)-1,10)+1,INT((((6-1)*$N$171+1)-1)/10)+1)="","",INDEX($P$173:$W$182,MOD(((6-1)*$N$171+1)-1,10)+1,INT((((6-1)*$N$171+1)-1)/10)+1)))),IF(AND(6=$N$172+1,1&lt;=$O$171),IF(($N$171*$N$172+1)&gt;80,"",IF(INDEX($P$173:$W$182,MOD(($N$171*$N$172+1)-1,10)+1,INT((($N$171*$N$172+1)-1)/10)+1)="","",INDEX($P$173:$W$182,MOD(($N$171*$N$172+1)-1,10)+1,INT((($N$171*$N$172+1)-1)/10)+1))),""))),IF($N$173="","",IF(OR(ISTEXT($N$171),ISTEXT($N$172),ISTEXT($N$173)),"",IF(OR(1&gt;$N$171,6&gt;$N$172,((6-1)*$N$171+1)&gt;$N$173),"",IF(INDEX($P$173:$W$182,MOD(((6-1)*$N$171+1)-1,10)+1,INT((((6-1)*$N$171+1)-1)/10)+1)="","",INDEX($P$173:$W$182,MOD(((6-1)*$N$171+1)-1,10)+1,INT((((6-1)*$N$171+1)-1)/10)+1))))))</f>
        <v/>
      </c>
      <c r="E178" s="539">
        <f>IF($D$171="Flat Oval",IF(OR($N$173="",ISTEXT($N$171),ISTEXT($N$172)),"",IF(6&lt;=$N$172,IF(2&gt;$N$171,"",IF(((6-1)*$N$171+2)&gt;80,"",IF(INDEX($P$173:$W$182,MOD(((6-1)*$N$171+2)-1,10)+1,INT((((6-1)*$N$171+2)-1)/10)+1)="","",INDEX($P$173:$W$182,MOD(((6-1)*$N$171+2)-1,10)+1,INT((((6-1)*$N$171+2)-1)/10)+1)))),IF(AND(6=$N$172+1,2&lt;=$O$171),IF(($N$171*$N$172+2)&gt;80,"",IF(INDEX($P$173:$W$182,MOD(($N$171*$N$172+2)-1,10)+1,INT((($N$171*$N$172+2)-1)/10)+1)="","",INDEX($P$173:$W$182,MOD(($N$171*$N$172+2)-1,10)+1,INT((($N$171*$N$172+2)-1)/10)+1))),""))),IF($N$173="","",IF(OR(ISTEXT($N$171),ISTEXT($N$172),ISTEXT($N$173)),"",IF(OR(2&gt;$N$171,6&gt;$N$172,((6-1)*$N$171+2)&gt;$N$173),"",IF(INDEX($P$173:$W$182,MOD(((6-1)*$N$171+2)-1,10)+1,INT((((6-1)*$N$171+2)-1)/10)+1)="","",INDEX($P$173:$W$182,MOD(((6-1)*$N$171+2)-1,10)+1,INT((((6-1)*$N$171+2)-1)/10)+1))))))</f>
        <v/>
      </c>
      <c r="F178" s="539">
        <f>IF($D$171="Flat Oval",IF(OR($N$173="",ISTEXT($N$171),ISTEXT($N$172)),"",IF(6&lt;=$N$172,IF(3&gt;$N$171,"",IF(((6-1)*$N$171+3)&gt;80,"",IF(INDEX($P$173:$W$182,MOD(((6-1)*$N$171+3)-1,10)+1,INT((((6-1)*$N$171+3)-1)/10)+1)="","",INDEX($P$173:$W$182,MOD(((6-1)*$N$171+3)-1,10)+1,INT((((6-1)*$N$171+3)-1)/10)+1)))),IF(AND(6=$N$172+1,3&lt;=$O$171),IF(($N$171*$N$172+3)&gt;80,"",IF(INDEX($P$173:$W$182,MOD(($N$171*$N$172+3)-1,10)+1,INT((($N$171*$N$172+3)-1)/10)+1)="","",INDEX($P$173:$W$182,MOD(($N$171*$N$172+3)-1,10)+1,INT((($N$171*$N$172+3)-1)/10)+1))),""))),IF($N$173="","",IF(OR(ISTEXT($N$171),ISTEXT($N$172),ISTEXT($N$173)),"",IF(OR(3&gt;$N$171,6&gt;$N$172,((6-1)*$N$171+3)&gt;$N$173),"",IF(INDEX($P$173:$W$182,MOD(((6-1)*$N$171+3)-1,10)+1,INT((((6-1)*$N$171+3)-1)/10)+1)="","",INDEX($P$173:$W$182,MOD(((6-1)*$N$171+3)-1,10)+1,INT((((6-1)*$N$171+3)-1)/10)+1))))))</f>
        <v/>
      </c>
      <c r="G178" s="539">
        <f>IF($D$171="Flat Oval",IF(OR($N$173="",ISTEXT($N$171),ISTEXT($N$172)),"",IF(6&lt;=$N$172,IF(4&gt;$N$171,"",IF(((6-1)*$N$171+4)&gt;80,"",IF(INDEX($P$173:$W$182,MOD(((6-1)*$N$171+4)-1,10)+1,INT((((6-1)*$N$171+4)-1)/10)+1)="","",INDEX($P$173:$W$182,MOD(((6-1)*$N$171+4)-1,10)+1,INT((((6-1)*$N$171+4)-1)/10)+1)))),IF(AND(6=$N$172+1,4&lt;=$O$171),IF(($N$171*$N$172+4)&gt;80,"",IF(INDEX($P$173:$W$182,MOD(($N$171*$N$172+4)-1,10)+1,INT((($N$171*$N$172+4)-1)/10)+1)="","",INDEX($P$173:$W$182,MOD(($N$171*$N$172+4)-1,10)+1,INT((($N$171*$N$172+4)-1)/10)+1))),""))),IF($N$173="","",IF(OR(ISTEXT($N$171),ISTEXT($N$172),ISTEXT($N$173)),"",IF(OR(4&gt;$N$171,6&gt;$N$172,((6-1)*$N$171+4)&gt;$N$173),"",IF(INDEX($P$173:$W$182,MOD(((6-1)*$N$171+4)-1,10)+1,INT((((6-1)*$N$171+4)-1)/10)+1)="","",INDEX($P$173:$W$182,MOD(((6-1)*$N$171+4)-1,10)+1,INT((((6-1)*$N$171+4)-1)/10)+1))))))</f>
        <v/>
      </c>
      <c r="H178" s="539">
        <f>IF($D$171="Flat Oval",IF(OR($N$173="",ISTEXT($N$171),ISTEXT($N$172)),"",IF(6&lt;=$N$172,IF(5&gt;$N$171,"",IF(((6-1)*$N$171+5)&gt;80,"",IF(INDEX($P$173:$W$182,MOD(((6-1)*$N$171+5)-1,10)+1,INT((((6-1)*$N$171+5)-1)/10)+1)="","",INDEX($P$173:$W$182,MOD(((6-1)*$N$171+5)-1,10)+1,INT((((6-1)*$N$171+5)-1)/10)+1)))),IF(AND(6=$N$172+1,5&lt;=$O$171),IF(($N$171*$N$172+5)&gt;80,"",IF(INDEX($P$173:$W$182,MOD(($N$171*$N$172+5)-1,10)+1,INT((($N$171*$N$172+5)-1)/10)+1)="","",INDEX($P$173:$W$182,MOD(($N$171*$N$172+5)-1,10)+1,INT((($N$171*$N$172+5)-1)/10)+1))),""))),IF($N$173="","",IF(OR(ISTEXT($N$171),ISTEXT($N$172),ISTEXT($N$173)),"",IF(OR(5&gt;$N$171,6&gt;$N$172,((6-1)*$N$171+5)&gt;$N$173),"",IF(INDEX($P$173:$W$182,MOD(((6-1)*$N$171+5)-1,10)+1,INT((((6-1)*$N$171+5)-1)/10)+1)="","",INDEX($P$173:$W$182,MOD(((6-1)*$N$171+5)-1,10)+1,INT((((6-1)*$N$171+5)-1)/10)+1))))))</f>
        <v/>
      </c>
      <c r="I178" s="539">
        <f>IF($D$171="Flat Oval",IF(OR($N$173="",ISTEXT($N$171),ISTEXT($N$172)),"",IF(6&lt;=$N$172,IF(6&gt;$N$171,"",IF(((6-1)*$N$171+6)&gt;80,"",IF(INDEX($P$173:$W$182,MOD(((6-1)*$N$171+6)-1,10)+1,INT((((6-1)*$N$171+6)-1)/10)+1)="","",INDEX($P$173:$W$182,MOD(((6-1)*$N$171+6)-1,10)+1,INT((((6-1)*$N$171+6)-1)/10)+1)))),IF(AND(6=$N$172+1,6&lt;=$O$171),IF(($N$171*$N$172+6)&gt;80,"",IF(INDEX($P$173:$W$182,MOD(($N$171*$N$172+6)-1,10)+1,INT((($N$171*$N$172+6)-1)/10)+1)="","",INDEX($P$173:$W$182,MOD(($N$171*$N$172+6)-1,10)+1,INT((($N$171*$N$172+6)-1)/10)+1))),""))),IF($N$173="","",IF(OR(ISTEXT($N$171),ISTEXT($N$172),ISTEXT($N$173)),"",IF(OR(6&gt;$N$171,6&gt;$N$172,((6-1)*$N$171+6)&gt;$N$173),"",IF(INDEX($P$173:$W$182,MOD(((6-1)*$N$171+6)-1,10)+1,INT((((6-1)*$N$171+6)-1)/10)+1)="","",INDEX($P$173:$W$182,MOD(((6-1)*$N$171+6)-1,10)+1,INT((((6-1)*$N$171+6)-1)/10)+1))))))</f>
        <v/>
      </c>
      <c r="J178" s="539">
        <f>IF($D$171="Flat Oval",IF(OR($N$173="",ISTEXT($N$171),ISTEXT($N$172)),"",IF(6&lt;=$N$172,IF(7&gt;$N$171,"",IF(((6-1)*$N$171+7)&gt;80,"",IF(INDEX($P$173:$W$182,MOD(((6-1)*$N$171+7)-1,10)+1,INT((((6-1)*$N$171+7)-1)/10)+1)="","",INDEX($P$173:$W$182,MOD(((6-1)*$N$171+7)-1,10)+1,INT((((6-1)*$N$171+7)-1)/10)+1)))),IF(AND(6=$N$172+1,7&lt;=$O$171),IF(($N$171*$N$172+7)&gt;80,"",IF(INDEX($P$173:$W$182,MOD(($N$171*$N$172+7)-1,10)+1,INT((($N$171*$N$172+7)-1)/10)+1)="","",INDEX($P$173:$W$182,MOD(($N$171*$N$172+7)-1,10)+1,INT((($N$171*$N$172+7)-1)/10)+1))),""))),IF($N$173="","",IF(OR(ISTEXT($N$171),ISTEXT($N$172),ISTEXT($N$173)),"",IF(OR(7&gt;$N$171,6&gt;$N$172,((6-1)*$N$171+7)&gt;$N$173),"",IF(INDEX($P$173:$W$182,MOD(((6-1)*$N$171+7)-1,10)+1,INT((((6-1)*$N$171+7)-1)/10)+1)="","",INDEX($P$173:$W$182,MOD(((6-1)*$N$171+7)-1,10)+1,INT((((6-1)*$N$171+7)-1)/10)+1))))))</f>
        <v/>
      </c>
      <c r="K178" s="539">
        <f>IF($D$171="Flat Oval",IF(OR($N$173="",ISTEXT($N$171),ISTEXT($N$172)),"",IF(6&lt;=$N$172,IF(8&gt;$N$171,"",IF(((6-1)*$N$171+8)&gt;80,"",IF(INDEX($P$173:$W$182,MOD(((6-1)*$N$171+8)-1,10)+1,INT((((6-1)*$N$171+8)-1)/10)+1)="","",INDEX($P$173:$W$182,MOD(((6-1)*$N$171+8)-1,10)+1,INT((((6-1)*$N$171+8)-1)/10)+1)))),IF(AND(6=$N$172+1,8&lt;=$O$171),IF(($N$171*$N$172+8)&gt;80,"",IF(INDEX($P$173:$W$182,MOD(($N$171*$N$172+8)-1,10)+1,INT((($N$171*$N$172+8)-1)/10)+1)="","",INDEX($P$173:$W$182,MOD(($N$171*$N$172+8)-1,10)+1,INT((($N$171*$N$172+8)-1)/10)+1))),""))),IF($N$173="","",IF(OR(ISTEXT($N$171),ISTEXT($N$172),ISTEXT($N$173)),"",IF(OR(8&gt;$N$171,6&gt;$N$172,((6-1)*$N$171+8)&gt;$N$173),"",IF(INDEX($P$173:$W$182,MOD(((6-1)*$N$171+8)-1,10)+1,INT((((6-1)*$N$171+8)-1)/10)+1)="","",INDEX($P$173:$W$182,MOD(((6-1)*$N$171+8)-1,10)+1,INT((((6-1)*$N$171+8)-1)/10)+1))))))</f>
        <v/>
      </c>
      <c r="L178" s="539">
        <f>IF($D$171="Flat Oval",IF(OR($N$173="",ISTEXT($N$171),ISTEXT($N$172)),"",IF(6&lt;=$N$172,IF(9&gt;$N$171,"",IF(((6-1)*$N$171+9)&gt;80,"",IF(INDEX($P$173:$W$182,MOD(((6-1)*$N$171+9)-1,10)+1,INT((((6-1)*$N$171+9)-1)/10)+1)="","",INDEX($P$173:$W$182,MOD(((6-1)*$N$171+9)-1,10)+1,INT((((6-1)*$N$171+9)-1)/10)+1)))),IF(AND(6=$N$172+1,9&lt;=$O$171),IF(($N$171*$N$172+9)&gt;80,"",IF(INDEX($P$173:$W$182,MOD(($N$171*$N$172+9)-1,10)+1,INT((($N$171*$N$172+9)-1)/10)+1)="","",INDEX($P$173:$W$182,MOD(($N$171*$N$172+9)-1,10)+1,INT((($N$171*$N$172+9)-1)/10)+1))),""))),IF($N$173="","",IF(OR(ISTEXT($N$171),ISTEXT($N$172),ISTEXT($N$173)),"",IF(OR(9&gt;$N$171,6&gt;$N$172,((6-1)*$N$171+9)&gt;$N$173),"",IF(INDEX($P$173:$W$182,MOD(((6-1)*$N$171+9)-1,10)+1,INT((((6-1)*$N$171+9)-1)/10)+1)="","",INDEX($P$173:$W$182,MOD(((6-1)*$N$171+9)-1,10)+1,INT((((6-1)*$N$171+9)-1)/10)+1))))))</f>
        <v/>
      </c>
      <c r="M178" s="539">
        <f>IF($D$171="Flat Oval",IF(OR($N$173="",ISTEXT($N$171),ISTEXT($N$172)),"",IF(6&lt;=$N$172,IF(10&gt;$N$171,"",IF(((6-1)*$N$171+10)&gt;80,"",IF(INDEX($P$173:$W$182,MOD(((6-1)*$N$171+10)-1,10)+1,INT((((6-1)*$N$171+10)-1)/10)+1)="","",INDEX($P$173:$W$182,MOD(((6-1)*$N$171+10)-1,10)+1,INT((((6-1)*$N$171+10)-1)/10)+1)))),IF(AND(6=$N$172+1,10&lt;=$O$171),IF(($N$171*$N$172+10)&gt;80,"",IF(INDEX($P$173:$W$182,MOD(($N$171*$N$172+10)-1,10)+1,INT((($N$171*$N$172+10)-1)/10)+1)="","",INDEX($P$173:$W$182,MOD(($N$171*$N$172+10)-1,10)+1,INT((($N$171*$N$172+10)-1)/10)+1))),""))),IF($N$173="","",IF(OR(ISTEXT($N$171),ISTEXT($N$172),ISTEXT($N$173)),"",IF(OR(10&gt;$N$171,6&gt;$N$172,((6-1)*$N$171+10)&gt;$N$173),"",IF(INDEX($P$173:$W$182,MOD(((6-1)*$N$171+10)-1,10)+1,INT((((6-1)*$N$171+10)-1)/10)+1)="","",INDEX($P$173:$W$182,MOD(((6-1)*$N$171+10)-1,10)+1,INT((((6-1)*$N$171+10)-1)/10)+1))))))</f>
        <v/>
      </c>
      <c r="P178" s="540" t="n"/>
      <c r="Q178" s="540" t="n"/>
      <c r="R178" s="540" t="n"/>
      <c r="S178" s="540" t="n"/>
      <c r="T178" s="540" t="n"/>
      <c r="U178" s="540" t="n"/>
      <c r="V178" s="540" t="n"/>
      <c r="W178" s="540" t="n"/>
    </row>
    <row r="179" ht="13.35" customHeight="1" s="162">
      <c r="B179" s="537">
        <f>IF($D$171="Flat Oval",IF(OR($N$172="",ISTEXT($N$172)),"",IF(7&lt;=$N$172,ROUND((7-0.5)*$I$171/$N$172,1),IF(7=$N$172+1,"Ends",""))),IF(OR($D$171="",$G$171=""),"",IF($D$171="Round",IF(7=1,"Axis 1 (0°)",IF(7=2,"Axis 2 (90°)","")),IF(ISTEXT($N$172),"",IF(7&gt;$N$172,"",IF(ISTEXT($I$171),"",ROUND((7-0.5)*$I$171/$N$172,1)))))))</f>
        <v/>
      </c>
      <c r="C179" s="538" t="n"/>
      <c r="D179" s="539">
        <f>IF($D$171="Flat Oval",IF(OR($N$173="",ISTEXT($N$171),ISTEXT($N$172)),"",IF(7&lt;=$N$172,IF(1&gt;$N$171,"",IF(((7-1)*$N$171+1)&gt;80,"",IF(INDEX($P$173:$W$182,MOD(((7-1)*$N$171+1)-1,10)+1,INT((((7-1)*$N$171+1)-1)/10)+1)="","",INDEX($P$173:$W$182,MOD(((7-1)*$N$171+1)-1,10)+1,INT((((7-1)*$N$171+1)-1)/10)+1)))),IF(AND(7=$N$172+1,1&lt;=$O$171),IF(($N$171*$N$172+1)&gt;80,"",IF(INDEX($P$173:$W$182,MOD(($N$171*$N$172+1)-1,10)+1,INT((($N$171*$N$172+1)-1)/10)+1)="","",INDEX($P$173:$W$182,MOD(($N$171*$N$172+1)-1,10)+1,INT((($N$171*$N$172+1)-1)/10)+1))),""))),IF($N$173="","",IF(OR(ISTEXT($N$171),ISTEXT($N$172),ISTEXT($N$173)),"",IF(OR(1&gt;$N$171,7&gt;$N$172,((7-1)*$N$171+1)&gt;$N$173),"",IF(INDEX($P$173:$W$182,MOD(((7-1)*$N$171+1)-1,10)+1,INT((((7-1)*$N$171+1)-1)/10)+1)="","",INDEX($P$173:$W$182,MOD(((7-1)*$N$171+1)-1,10)+1,INT((((7-1)*$N$171+1)-1)/10)+1))))))</f>
        <v/>
      </c>
      <c r="E179" s="539">
        <f>IF($D$171="Flat Oval",IF(OR($N$173="",ISTEXT($N$171),ISTEXT($N$172)),"",IF(7&lt;=$N$172,IF(2&gt;$N$171,"",IF(((7-1)*$N$171+2)&gt;80,"",IF(INDEX($P$173:$W$182,MOD(((7-1)*$N$171+2)-1,10)+1,INT((((7-1)*$N$171+2)-1)/10)+1)="","",INDEX($P$173:$W$182,MOD(((7-1)*$N$171+2)-1,10)+1,INT((((7-1)*$N$171+2)-1)/10)+1)))),IF(AND(7=$N$172+1,2&lt;=$O$171),IF(($N$171*$N$172+2)&gt;80,"",IF(INDEX($P$173:$W$182,MOD(($N$171*$N$172+2)-1,10)+1,INT((($N$171*$N$172+2)-1)/10)+1)="","",INDEX($P$173:$W$182,MOD(($N$171*$N$172+2)-1,10)+1,INT((($N$171*$N$172+2)-1)/10)+1))),""))),IF($N$173="","",IF(OR(ISTEXT($N$171),ISTEXT($N$172),ISTEXT($N$173)),"",IF(OR(2&gt;$N$171,7&gt;$N$172,((7-1)*$N$171+2)&gt;$N$173),"",IF(INDEX($P$173:$W$182,MOD(((7-1)*$N$171+2)-1,10)+1,INT((((7-1)*$N$171+2)-1)/10)+1)="","",INDEX($P$173:$W$182,MOD(((7-1)*$N$171+2)-1,10)+1,INT((((7-1)*$N$171+2)-1)/10)+1))))))</f>
        <v/>
      </c>
      <c r="F179" s="539">
        <f>IF($D$171="Flat Oval",IF(OR($N$173="",ISTEXT($N$171),ISTEXT($N$172)),"",IF(7&lt;=$N$172,IF(3&gt;$N$171,"",IF(((7-1)*$N$171+3)&gt;80,"",IF(INDEX($P$173:$W$182,MOD(((7-1)*$N$171+3)-1,10)+1,INT((((7-1)*$N$171+3)-1)/10)+1)="","",INDEX($P$173:$W$182,MOD(((7-1)*$N$171+3)-1,10)+1,INT((((7-1)*$N$171+3)-1)/10)+1)))),IF(AND(7=$N$172+1,3&lt;=$O$171),IF(($N$171*$N$172+3)&gt;80,"",IF(INDEX($P$173:$W$182,MOD(($N$171*$N$172+3)-1,10)+1,INT((($N$171*$N$172+3)-1)/10)+1)="","",INDEX($P$173:$W$182,MOD(($N$171*$N$172+3)-1,10)+1,INT((($N$171*$N$172+3)-1)/10)+1))),""))),IF($N$173="","",IF(OR(ISTEXT($N$171),ISTEXT($N$172),ISTEXT($N$173)),"",IF(OR(3&gt;$N$171,7&gt;$N$172,((7-1)*$N$171+3)&gt;$N$173),"",IF(INDEX($P$173:$W$182,MOD(((7-1)*$N$171+3)-1,10)+1,INT((((7-1)*$N$171+3)-1)/10)+1)="","",INDEX($P$173:$W$182,MOD(((7-1)*$N$171+3)-1,10)+1,INT((((7-1)*$N$171+3)-1)/10)+1))))))</f>
        <v/>
      </c>
      <c r="G179" s="539">
        <f>IF($D$171="Flat Oval",IF(OR($N$173="",ISTEXT($N$171),ISTEXT($N$172)),"",IF(7&lt;=$N$172,IF(4&gt;$N$171,"",IF(((7-1)*$N$171+4)&gt;80,"",IF(INDEX($P$173:$W$182,MOD(((7-1)*$N$171+4)-1,10)+1,INT((((7-1)*$N$171+4)-1)/10)+1)="","",INDEX($P$173:$W$182,MOD(((7-1)*$N$171+4)-1,10)+1,INT((((7-1)*$N$171+4)-1)/10)+1)))),IF(AND(7=$N$172+1,4&lt;=$O$171),IF(($N$171*$N$172+4)&gt;80,"",IF(INDEX($P$173:$W$182,MOD(($N$171*$N$172+4)-1,10)+1,INT((($N$171*$N$172+4)-1)/10)+1)="","",INDEX($P$173:$W$182,MOD(($N$171*$N$172+4)-1,10)+1,INT((($N$171*$N$172+4)-1)/10)+1))),""))),IF($N$173="","",IF(OR(ISTEXT($N$171),ISTEXT($N$172),ISTEXT($N$173)),"",IF(OR(4&gt;$N$171,7&gt;$N$172,((7-1)*$N$171+4)&gt;$N$173),"",IF(INDEX($P$173:$W$182,MOD(((7-1)*$N$171+4)-1,10)+1,INT((((7-1)*$N$171+4)-1)/10)+1)="","",INDEX($P$173:$W$182,MOD(((7-1)*$N$171+4)-1,10)+1,INT((((7-1)*$N$171+4)-1)/10)+1))))))</f>
        <v/>
      </c>
      <c r="H179" s="539">
        <f>IF($D$171="Flat Oval",IF(OR($N$173="",ISTEXT($N$171),ISTEXT($N$172)),"",IF(7&lt;=$N$172,IF(5&gt;$N$171,"",IF(((7-1)*$N$171+5)&gt;80,"",IF(INDEX($P$173:$W$182,MOD(((7-1)*$N$171+5)-1,10)+1,INT((((7-1)*$N$171+5)-1)/10)+1)="","",INDEX($P$173:$W$182,MOD(((7-1)*$N$171+5)-1,10)+1,INT((((7-1)*$N$171+5)-1)/10)+1)))),IF(AND(7=$N$172+1,5&lt;=$O$171),IF(($N$171*$N$172+5)&gt;80,"",IF(INDEX($P$173:$W$182,MOD(($N$171*$N$172+5)-1,10)+1,INT((($N$171*$N$172+5)-1)/10)+1)="","",INDEX($P$173:$W$182,MOD(($N$171*$N$172+5)-1,10)+1,INT((($N$171*$N$172+5)-1)/10)+1))),""))),IF($N$173="","",IF(OR(ISTEXT($N$171),ISTEXT($N$172),ISTEXT($N$173)),"",IF(OR(5&gt;$N$171,7&gt;$N$172,((7-1)*$N$171+5)&gt;$N$173),"",IF(INDEX($P$173:$W$182,MOD(((7-1)*$N$171+5)-1,10)+1,INT((((7-1)*$N$171+5)-1)/10)+1)="","",INDEX($P$173:$W$182,MOD(((7-1)*$N$171+5)-1,10)+1,INT((((7-1)*$N$171+5)-1)/10)+1))))))</f>
        <v/>
      </c>
      <c r="I179" s="539">
        <f>IF($D$171="Flat Oval",IF(OR($N$173="",ISTEXT($N$171),ISTEXT($N$172)),"",IF(7&lt;=$N$172,IF(6&gt;$N$171,"",IF(((7-1)*$N$171+6)&gt;80,"",IF(INDEX($P$173:$W$182,MOD(((7-1)*$N$171+6)-1,10)+1,INT((((7-1)*$N$171+6)-1)/10)+1)="","",INDEX($P$173:$W$182,MOD(((7-1)*$N$171+6)-1,10)+1,INT((((7-1)*$N$171+6)-1)/10)+1)))),IF(AND(7=$N$172+1,6&lt;=$O$171),IF(($N$171*$N$172+6)&gt;80,"",IF(INDEX($P$173:$W$182,MOD(($N$171*$N$172+6)-1,10)+1,INT((($N$171*$N$172+6)-1)/10)+1)="","",INDEX($P$173:$W$182,MOD(($N$171*$N$172+6)-1,10)+1,INT((($N$171*$N$172+6)-1)/10)+1))),""))),IF($N$173="","",IF(OR(ISTEXT($N$171),ISTEXT($N$172),ISTEXT($N$173)),"",IF(OR(6&gt;$N$171,7&gt;$N$172,((7-1)*$N$171+6)&gt;$N$173),"",IF(INDEX($P$173:$W$182,MOD(((7-1)*$N$171+6)-1,10)+1,INT((((7-1)*$N$171+6)-1)/10)+1)="","",INDEX($P$173:$W$182,MOD(((7-1)*$N$171+6)-1,10)+1,INT((((7-1)*$N$171+6)-1)/10)+1))))))</f>
        <v/>
      </c>
      <c r="J179" s="539">
        <f>IF($D$171="Flat Oval",IF(OR($N$173="",ISTEXT($N$171),ISTEXT($N$172)),"",IF(7&lt;=$N$172,IF(7&gt;$N$171,"",IF(((7-1)*$N$171+7)&gt;80,"",IF(INDEX($P$173:$W$182,MOD(((7-1)*$N$171+7)-1,10)+1,INT((((7-1)*$N$171+7)-1)/10)+1)="","",INDEX($P$173:$W$182,MOD(((7-1)*$N$171+7)-1,10)+1,INT((((7-1)*$N$171+7)-1)/10)+1)))),IF(AND(7=$N$172+1,7&lt;=$O$171),IF(($N$171*$N$172+7)&gt;80,"",IF(INDEX($P$173:$W$182,MOD(($N$171*$N$172+7)-1,10)+1,INT((($N$171*$N$172+7)-1)/10)+1)="","",INDEX($P$173:$W$182,MOD(($N$171*$N$172+7)-1,10)+1,INT((($N$171*$N$172+7)-1)/10)+1))),""))),IF($N$173="","",IF(OR(ISTEXT($N$171),ISTEXT($N$172),ISTEXT($N$173)),"",IF(OR(7&gt;$N$171,7&gt;$N$172,((7-1)*$N$171+7)&gt;$N$173),"",IF(INDEX($P$173:$W$182,MOD(((7-1)*$N$171+7)-1,10)+1,INT((((7-1)*$N$171+7)-1)/10)+1)="","",INDEX($P$173:$W$182,MOD(((7-1)*$N$171+7)-1,10)+1,INT((((7-1)*$N$171+7)-1)/10)+1))))))</f>
        <v/>
      </c>
      <c r="K179" s="539">
        <f>IF($D$171="Flat Oval",IF(OR($N$173="",ISTEXT($N$171),ISTEXT($N$172)),"",IF(7&lt;=$N$172,IF(8&gt;$N$171,"",IF(((7-1)*$N$171+8)&gt;80,"",IF(INDEX($P$173:$W$182,MOD(((7-1)*$N$171+8)-1,10)+1,INT((((7-1)*$N$171+8)-1)/10)+1)="","",INDEX($P$173:$W$182,MOD(((7-1)*$N$171+8)-1,10)+1,INT((((7-1)*$N$171+8)-1)/10)+1)))),IF(AND(7=$N$172+1,8&lt;=$O$171),IF(($N$171*$N$172+8)&gt;80,"",IF(INDEX($P$173:$W$182,MOD(($N$171*$N$172+8)-1,10)+1,INT((($N$171*$N$172+8)-1)/10)+1)="","",INDEX($P$173:$W$182,MOD(($N$171*$N$172+8)-1,10)+1,INT((($N$171*$N$172+8)-1)/10)+1))),""))),IF($N$173="","",IF(OR(ISTEXT($N$171),ISTEXT($N$172),ISTEXT($N$173)),"",IF(OR(8&gt;$N$171,7&gt;$N$172,((7-1)*$N$171+8)&gt;$N$173),"",IF(INDEX($P$173:$W$182,MOD(((7-1)*$N$171+8)-1,10)+1,INT((((7-1)*$N$171+8)-1)/10)+1)="","",INDEX($P$173:$W$182,MOD(((7-1)*$N$171+8)-1,10)+1,INT((((7-1)*$N$171+8)-1)/10)+1))))))</f>
        <v/>
      </c>
      <c r="L179" s="539">
        <f>IF($D$171="Flat Oval",IF(OR($N$173="",ISTEXT($N$171),ISTEXT($N$172)),"",IF(7&lt;=$N$172,IF(9&gt;$N$171,"",IF(((7-1)*$N$171+9)&gt;80,"",IF(INDEX($P$173:$W$182,MOD(((7-1)*$N$171+9)-1,10)+1,INT((((7-1)*$N$171+9)-1)/10)+1)="","",INDEX($P$173:$W$182,MOD(((7-1)*$N$171+9)-1,10)+1,INT((((7-1)*$N$171+9)-1)/10)+1)))),IF(AND(7=$N$172+1,9&lt;=$O$171),IF(($N$171*$N$172+9)&gt;80,"",IF(INDEX($P$173:$W$182,MOD(($N$171*$N$172+9)-1,10)+1,INT((($N$171*$N$172+9)-1)/10)+1)="","",INDEX($P$173:$W$182,MOD(($N$171*$N$172+9)-1,10)+1,INT((($N$171*$N$172+9)-1)/10)+1))),""))),IF($N$173="","",IF(OR(ISTEXT($N$171),ISTEXT($N$172),ISTEXT($N$173)),"",IF(OR(9&gt;$N$171,7&gt;$N$172,((7-1)*$N$171+9)&gt;$N$173),"",IF(INDEX($P$173:$W$182,MOD(((7-1)*$N$171+9)-1,10)+1,INT((((7-1)*$N$171+9)-1)/10)+1)="","",INDEX($P$173:$W$182,MOD(((7-1)*$N$171+9)-1,10)+1,INT((((7-1)*$N$171+9)-1)/10)+1))))))</f>
        <v/>
      </c>
      <c r="M179" s="539">
        <f>IF($D$171="Flat Oval",IF(OR($N$173="",ISTEXT($N$171),ISTEXT($N$172)),"",IF(7&lt;=$N$172,IF(10&gt;$N$171,"",IF(((7-1)*$N$171+10)&gt;80,"",IF(INDEX($P$173:$W$182,MOD(((7-1)*$N$171+10)-1,10)+1,INT((((7-1)*$N$171+10)-1)/10)+1)="","",INDEX($P$173:$W$182,MOD(((7-1)*$N$171+10)-1,10)+1,INT((((7-1)*$N$171+10)-1)/10)+1)))),IF(AND(7=$N$172+1,10&lt;=$O$171),IF(($N$171*$N$172+10)&gt;80,"",IF(INDEX($P$173:$W$182,MOD(($N$171*$N$172+10)-1,10)+1,INT((($N$171*$N$172+10)-1)/10)+1)="","",INDEX($P$173:$W$182,MOD(($N$171*$N$172+10)-1,10)+1,INT((($N$171*$N$172+10)-1)/10)+1))),""))),IF($N$173="","",IF(OR(ISTEXT($N$171),ISTEXT($N$172),ISTEXT($N$173)),"",IF(OR(10&gt;$N$171,7&gt;$N$172,((7-1)*$N$171+10)&gt;$N$173),"",IF(INDEX($P$173:$W$182,MOD(((7-1)*$N$171+10)-1,10)+1,INT((((7-1)*$N$171+10)-1)/10)+1)="","",INDEX($P$173:$W$182,MOD(((7-1)*$N$171+10)-1,10)+1,INT((((7-1)*$N$171+10)-1)/10)+1))))))</f>
        <v/>
      </c>
      <c r="P179" s="540" t="n"/>
      <c r="Q179" s="540" t="n"/>
      <c r="R179" s="540" t="n"/>
      <c r="S179" s="540" t="n"/>
      <c r="T179" s="540" t="n"/>
      <c r="U179" s="540" t="n"/>
      <c r="V179" s="540" t="n"/>
      <c r="W179" s="540" t="n"/>
    </row>
    <row r="180" ht="13.35" customHeight="1" s="162">
      <c r="B180" s="537">
        <f>IF($D$171="Flat Oval",IF(OR($N$172="",ISTEXT($N$172)),"",IF(8&lt;=$N$172,ROUND((8-0.5)*$I$171/$N$172,1),IF(8=$N$172+1,"Ends",""))),IF(OR($D$171="",$G$171=""),"",IF($D$171="Round",IF(8=1,"Axis 1 (0°)",IF(8=2,"Axis 2 (90°)","")),IF(ISTEXT($N$172),"",IF(8&gt;$N$172,"",IF(ISTEXT($I$171),"",ROUND((8-0.5)*$I$171/$N$172,1)))))))</f>
        <v/>
      </c>
      <c r="C180" s="538" t="n"/>
      <c r="D180" s="539">
        <f>IF($D$171="Flat Oval",IF(OR($N$173="",ISTEXT($N$171),ISTEXT($N$172)),"",IF(8&lt;=$N$172,IF(1&gt;$N$171,"",IF(((8-1)*$N$171+1)&gt;80,"",IF(INDEX($P$173:$W$182,MOD(((8-1)*$N$171+1)-1,10)+1,INT((((8-1)*$N$171+1)-1)/10)+1)="","",INDEX($P$173:$W$182,MOD(((8-1)*$N$171+1)-1,10)+1,INT((((8-1)*$N$171+1)-1)/10)+1)))),IF(AND(8=$N$172+1,1&lt;=$O$171),IF(($N$171*$N$172+1)&gt;80,"",IF(INDEX($P$173:$W$182,MOD(($N$171*$N$172+1)-1,10)+1,INT((($N$171*$N$172+1)-1)/10)+1)="","",INDEX($P$173:$W$182,MOD(($N$171*$N$172+1)-1,10)+1,INT((($N$171*$N$172+1)-1)/10)+1))),""))),IF($N$173="","",IF(OR(ISTEXT($N$171),ISTEXT($N$172),ISTEXT($N$173)),"",IF(OR(1&gt;$N$171,8&gt;$N$172,((8-1)*$N$171+1)&gt;$N$173),"",IF(INDEX($P$173:$W$182,MOD(((8-1)*$N$171+1)-1,10)+1,INT((((8-1)*$N$171+1)-1)/10)+1)="","",INDEX($P$173:$W$182,MOD(((8-1)*$N$171+1)-1,10)+1,INT((((8-1)*$N$171+1)-1)/10)+1))))))</f>
        <v/>
      </c>
      <c r="E180" s="539">
        <f>IF($D$171="Flat Oval",IF(OR($N$173="",ISTEXT($N$171),ISTEXT($N$172)),"",IF(8&lt;=$N$172,IF(2&gt;$N$171,"",IF(((8-1)*$N$171+2)&gt;80,"",IF(INDEX($P$173:$W$182,MOD(((8-1)*$N$171+2)-1,10)+1,INT((((8-1)*$N$171+2)-1)/10)+1)="","",INDEX($P$173:$W$182,MOD(((8-1)*$N$171+2)-1,10)+1,INT((((8-1)*$N$171+2)-1)/10)+1)))),IF(AND(8=$N$172+1,2&lt;=$O$171),IF(($N$171*$N$172+2)&gt;80,"",IF(INDEX($P$173:$W$182,MOD(($N$171*$N$172+2)-1,10)+1,INT((($N$171*$N$172+2)-1)/10)+1)="","",INDEX($P$173:$W$182,MOD(($N$171*$N$172+2)-1,10)+1,INT((($N$171*$N$172+2)-1)/10)+1))),""))),IF($N$173="","",IF(OR(ISTEXT($N$171),ISTEXT($N$172),ISTEXT($N$173)),"",IF(OR(2&gt;$N$171,8&gt;$N$172,((8-1)*$N$171+2)&gt;$N$173),"",IF(INDEX($P$173:$W$182,MOD(((8-1)*$N$171+2)-1,10)+1,INT((((8-1)*$N$171+2)-1)/10)+1)="","",INDEX($P$173:$W$182,MOD(((8-1)*$N$171+2)-1,10)+1,INT((((8-1)*$N$171+2)-1)/10)+1))))))</f>
        <v/>
      </c>
      <c r="F180" s="539">
        <f>IF($D$171="Flat Oval",IF(OR($N$173="",ISTEXT($N$171),ISTEXT($N$172)),"",IF(8&lt;=$N$172,IF(3&gt;$N$171,"",IF(((8-1)*$N$171+3)&gt;80,"",IF(INDEX($P$173:$W$182,MOD(((8-1)*$N$171+3)-1,10)+1,INT((((8-1)*$N$171+3)-1)/10)+1)="","",INDEX($P$173:$W$182,MOD(((8-1)*$N$171+3)-1,10)+1,INT((((8-1)*$N$171+3)-1)/10)+1)))),IF(AND(8=$N$172+1,3&lt;=$O$171),IF(($N$171*$N$172+3)&gt;80,"",IF(INDEX($P$173:$W$182,MOD(($N$171*$N$172+3)-1,10)+1,INT((($N$171*$N$172+3)-1)/10)+1)="","",INDEX($P$173:$W$182,MOD(($N$171*$N$172+3)-1,10)+1,INT((($N$171*$N$172+3)-1)/10)+1))),""))),IF($N$173="","",IF(OR(ISTEXT($N$171),ISTEXT($N$172),ISTEXT($N$173)),"",IF(OR(3&gt;$N$171,8&gt;$N$172,((8-1)*$N$171+3)&gt;$N$173),"",IF(INDEX($P$173:$W$182,MOD(((8-1)*$N$171+3)-1,10)+1,INT((((8-1)*$N$171+3)-1)/10)+1)="","",INDEX($P$173:$W$182,MOD(((8-1)*$N$171+3)-1,10)+1,INT((((8-1)*$N$171+3)-1)/10)+1))))))</f>
        <v/>
      </c>
      <c r="G180" s="539">
        <f>IF($D$171="Flat Oval",IF(OR($N$173="",ISTEXT($N$171),ISTEXT($N$172)),"",IF(8&lt;=$N$172,IF(4&gt;$N$171,"",IF(((8-1)*$N$171+4)&gt;80,"",IF(INDEX($P$173:$W$182,MOD(((8-1)*$N$171+4)-1,10)+1,INT((((8-1)*$N$171+4)-1)/10)+1)="","",INDEX($P$173:$W$182,MOD(((8-1)*$N$171+4)-1,10)+1,INT((((8-1)*$N$171+4)-1)/10)+1)))),IF(AND(8=$N$172+1,4&lt;=$O$171),IF(($N$171*$N$172+4)&gt;80,"",IF(INDEX($P$173:$W$182,MOD(($N$171*$N$172+4)-1,10)+1,INT((($N$171*$N$172+4)-1)/10)+1)="","",INDEX($P$173:$W$182,MOD(($N$171*$N$172+4)-1,10)+1,INT((($N$171*$N$172+4)-1)/10)+1))),""))),IF($N$173="","",IF(OR(ISTEXT($N$171),ISTEXT($N$172),ISTEXT($N$173)),"",IF(OR(4&gt;$N$171,8&gt;$N$172,((8-1)*$N$171+4)&gt;$N$173),"",IF(INDEX($P$173:$W$182,MOD(((8-1)*$N$171+4)-1,10)+1,INT((((8-1)*$N$171+4)-1)/10)+1)="","",INDEX($P$173:$W$182,MOD(((8-1)*$N$171+4)-1,10)+1,INT((((8-1)*$N$171+4)-1)/10)+1))))))</f>
        <v/>
      </c>
      <c r="H180" s="539">
        <f>IF($D$171="Flat Oval",IF(OR($N$173="",ISTEXT($N$171),ISTEXT($N$172)),"",IF(8&lt;=$N$172,IF(5&gt;$N$171,"",IF(((8-1)*$N$171+5)&gt;80,"",IF(INDEX($P$173:$W$182,MOD(((8-1)*$N$171+5)-1,10)+1,INT((((8-1)*$N$171+5)-1)/10)+1)="","",INDEX($P$173:$W$182,MOD(((8-1)*$N$171+5)-1,10)+1,INT((((8-1)*$N$171+5)-1)/10)+1)))),IF(AND(8=$N$172+1,5&lt;=$O$171),IF(($N$171*$N$172+5)&gt;80,"",IF(INDEX($P$173:$W$182,MOD(($N$171*$N$172+5)-1,10)+1,INT((($N$171*$N$172+5)-1)/10)+1)="","",INDEX($P$173:$W$182,MOD(($N$171*$N$172+5)-1,10)+1,INT((($N$171*$N$172+5)-1)/10)+1))),""))),IF($N$173="","",IF(OR(ISTEXT($N$171),ISTEXT($N$172),ISTEXT($N$173)),"",IF(OR(5&gt;$N$171,8&gt;$N$172,((8-1)*$N$171+5)&gt;$N$173),"",IF(INDEX($P$173:$W$182,MOD(((8-1)*$N$171+5)-1,10)+1,INT((((8-1)*$N$171+5)-1)/10)+1)="","",INDEX($P$173:$W$182,MOD(((8-1)*$N$171+5)-1,10)+1,INT((((8-1)*$N$171+5)-1)/10)+1))))))</f>
        <v/>
      </c>
      <c r="I180" s="539">
        <f>IF($D$171="Flat Oval",IF(OR($N$173="",ISTEXT($N$171),ISTEXT($N$172)),"",IF(8&lt;=$N$172,IF(6&gt;$N$171,"",IF(((8-1)*$N$171+6)&gt;80,"",IF(INDEX($P$173:$W$182,MOD(((8-1)*$N$171+6)-1,10)+1,INT((((8-1)*$N$171+6)-1)/10)+1)="","",INDEX($P$173:$W$182,MOD(((8-1)*$N$171+6)-1,10)+1,INT((((8-1)*$N$171+6)-1)/10)+1)))),IF(AND(8=$N$172+1,6&lt;=$O$171),IF(($N$171*$N$172+6)&gt;80,"",IF(INDEX($P$173:$W$182,MOD(($N$171*$N$172+6)-1,10)+1,INT((($N$171*$N$172+6)-1)/10)+1)="","",INDEX($P$173:$W$182,MOD(($N$171*$N$172+6)-1,10)+1,INT((($N$171*$N$172+6)-1)/10)+1))),""))),IF($N$173="","",IF(OR(ISTEXT($N$171),ISTEXT($N$172),ISTEXT($N$173)),"",IF(OR(6&gt;$N$171,8&gt;$N$172,((8-1)*$N$171+6)&gt;$N$173),"",IF(INDEX($P$173:$W$182,MOD(((8-1)*$N$171+6)-1,10)+1,INT((((8-1)*$N$171+6)-1)/10)+1)="","",INDEX($P$173:$W$182,MOD(((8-1)*$N$171+6)-1,10)+1,INT((((8-1)*$N$171+6)-1)/10)+1))))))</f>
        <v/>
      </c>
      <c r="J180" s="539">
        <f>IF($D$171="Flat Oval",IF(OR($N$173="",ISTEXT($N$171),ISTEXT($N$172)),"",IF(8&lt;=$N$172,IF(7&gt;$N$171,"",IF(((8-1)*$N$171+7)&gt;80,"",IF(INDEX($P$173:$W$182,MOD(((8-1)*$N$171+7)-1,10)+1,INT((((8-1)*$N$171+7)-1)/10)+1)="","",INDEX($P$173:$W$182,MOD(((8-1)*$N$171+7)-1,10)+1,INT((((8-1)*$N$171+7)-1)/10)+1)))),IF(AND(8=$N$172+1,7&lt;=$O$171),IF(($N$171*$N$172+7)&gt;80,"",IF(INDEX($P$173:$W$182,MOD(($N$171*$N$172+7)-1,10)+1,INT((($N$171*$N$172+7)-1)/10)+1)="","",INDEX($P$173:$W$182,MOD(($N$171*$N$172+7)-1,10)+1,INT((($N$171*$N$172+7)-1)/10)+1))),""))),IF($N$173="","",IF(OR(ISTEXT($N$171),ISTEXT($N$172),ISTEXT($N$173)),"",IF(OR(7&gt;$N$171,8&gt;$N$172,((8-1)*$N$171+7)&gt;$N$173),"",IF(INDEX($P$173:$W$182,MOD(((8-1)*$N$171+7)-1,10)+1,INT((((8-1)*$N$171+7)-1)/10)+1)="","",INDEX($P$173:$W$182,MOD(((8-1)*$N$171+7)-1,10)+1,INT((((8-1)*$N$171+7)-1)/10)+1))))))</f>
        <v/>
      </c>
      <c r="K180" s="539">
        <f>IF($D$171="Flat Oval",IF(OR($N$173="",ISTEXT($N$171),ISTEXT($N$172)),"",IF(8&lt;=$N$172,IF(8&gt;$N$171,"",IF(((8-1)*$N$171+8)&gt;80,"",IF(INDEX($P$173:$W$182,MOD(((8-1)*$N$171+8)-1,10)+1,INT((((8-1)*$N$171+8)-1)/10)+1)="","",INDEX($P$173:$W$182,MOD(((8-1)*$N$171+8)-1,10)+1,INT((((8-1)*$N$171+8)-1)/10)+1)))),IF(AND(8=$N$172+1,8&lt;=$O$171),IF(($N$171*$N$172+8)&gt;80,"",IF(INDEX($P$173:$W$182,MOD(($N$171*$N$172+8)-1,10)+1,INT((($N$171*$N$172+8)-1)/10)+1)="","",INDEX($P$173:$W$182,MOD(($N$171*$N$172+8)-1,10)+1,INT((($N$171*$N$172+8)-1)/10)+1))),""))),IF($N$173="","",IF(OR(ISTEXT($N$171),ISTEXT($N$172),ISTEXT($N$173)),"",IF(OR(8&gt;$N$171,8&gt;$N$172,((8-1)*$N$171+8)&gt;$N$173),"",IF(INDEX($P$173:$W$182,MOD(((8-1)*$N$171+8)-1,10)+1,INT((((8-1)*$N$171+8)-1)/10)+1)="","",INDEX($P$173:$W$182,MOD(((8-1)*$N$171+8)-1,10)+1,INT((((8-1)*$N$171+8)-1)/10)+1))))))</f>
        <v/>
      </c>
      <c r="L180" s="539">
        <f>IF($D$171="Flat Oval",IF(OR($N$173="",ISTEXT($N$171),ISTEXT($N$172)),"",IF(8&lt;=$N$172,IF(9&gt;$N$171,"",IF(((8-1)*$N$171+9)&gt;80,"",IF(INDEX($P$173:$W$182,MOD(((8-1)*$N$171+9)-1,10)+1,INT((((8-1)*$N$171+9)-1)/10)+1)="","",INDEX($P$173:$W$182,MOD(((8-1)*$N$171+9)-1,10)+1,INT((((8-1)*$N$171+9)-1)/10)+1)))),IF(AND(8=$N$172+1,9&lt;=$O$171),IF(($N$171*$N$172+9)&gt;80,"",IF(INDEX($P$173:$W$182,MOD(($N$171*$N$172+9)-1,10)+1,INT((($N$171*$N$172+9)-1)/10)+1)="","",INDEX($P$173:$W$182,MOD(($N$171*$N$172+9)-1,10)+1,INT((($N$171*$N$172+9)-1)/10)+1))),""))),IF($N$173="","",IF(OR(ISTEXT($N$171),ISTEXT($N$172),ISTEXT($N$173)),"",IF(OR(9&gt;$N$171,8&gt;$N$172,((8-1)*$N$171+9)&gt;$N$173),"",IF(INDEX($P$173:$W$182,MOD(((8-1)*$N$171+9)-1,10)+1,INT((((8-1)*$N$171+9)-1)/10)+1)="","",INDEX($P$173:$W$182,MOD(((8-1)*$N$171+9)-1,10)+1,INT((((8-1)*$N$171+9)-1)/10)+1))))))</f>
        <v/>
      </c>
      <c r="M180" s="539">
        <f>IF($D$171="Flat Oval",IF(OR($N$173="",ISTEXT($N$171),ISTEXT($N$172)),"",IF(8&lt;=$N$172,IF(10&gt;$N$171,"",IF(((8-1)*$N$171+10)&gt;80,"",IF(INDEX($P$173:$W$182,MOD(((8-1)*$N$171+10)-1,10)+1,INT((((8-1)*$N$171+10)-1)/10)+1)="","",INDEX($P$173:$W$182,MOD(((8-1)*$N$171+10)-1,10)+1,INT((((8-1)*$N$171+10)-1)/10)+1)))),IF(AND(8=$N$172+1,10&lt;=$O$171),IF(($N$171*$N$172+10)&gt;80,"",IF(INDEX($P$173:$W$182,MOD(($N$171*$N$172+10)-1,10)+1,INT((($N$171*$N$172+10)-1)/10)+1)="","",INDEX($P$173:$W$182,MOD(($N$171*$N$172+10)-1,10)+1,INT((($N$171*$N$172+10)-1)/10)+1))),""))),IF($N$173="","",IF(OR(ISTEXT($N$171),ISTEXT($N$172),ISTEXT($N$173)),"",IF(OR(10&gt;$N$171,8&gt;$N$172,((8-1)*$N$171+10)&gt;$N$173),"",IF(INDEX($P$173:$W$182,MOD(((8-1)*$N$171+10)-1,10)+1,INT((((8-1)*$N$171+10)-1)/10)+1)="","",INDEX($P$173:$W$182,MOD(((8-1)*$N$171+10)-1,10)+1,INT((((8-1)*$N$171+10)-1)/10)+1))))))</f>
        <v/>
      </c>
      <c r="P180" s="540" t="n"/>
      <c r="Q180" s="540" t="n"/>
      <c r="R180" s="540" t="n"/>
      <c r="S180" s="540" t="n"/>
      <c r="T180" s="540" t="n"/>
      <c r="U180" s="540" t="n"/>
      <c r="V180" s="540" t="n"/>
      <c r="W180" s="540" t="n"/>
    </row>
    <row r="181" ht="13.35" customHeight="1" s="162">
      <c r="P181" s="540" t="n"/>
      <c r="Q181" s="540" t="n"/>
      <c r="R181" s="540" t="n"/>
      <c r="S181" s="540" t="n"/>
      <c r="T181" s="540" t="n"/>
      <c r="U181" s="540" t="n"/>
      <c r="V181" s="540" t="n"/>
      <c r="W181" s="540" t="n"/>
    </row>
    <row r="182" ht="13.35" customHeight="1" s="162">
      <c r="B182" s="188" t="inlineStr">
        <is>
          <t>Airflow Traverse Measurement</t>
        </is>
      </c>
      <c r="C182" s="174" t="n"/>
      <c r="D182" s="174" t="n"/>
      <c r="E182" s="174" t="n"/>
      <c r="F182" s="174" t="n"/>
      <c r="G182" s="174" t="n"/>
      <c r="H182" s="173" t="n"/>
      <c r="I182" s="194" t="inlineStr">
        <is>
          <t>Design CFM</t>
        </is>
      </c>
      <c r="J182" s="188" t="inlineStr">
        <is>
          <t>Initial</t>
        </is>
      </c>
      <c r="K182" s="173" t="n"/>
      <c r="L182" s="188" t="inlineStr">
        <is>
          <t>Final</t>
        </is>
      </c>
      <c r="M182" s="173" t="n"/>
      <c r="P182" s="540" t="n"/>
      <c r="Q182" s="540" t="n"/>
      <c r="R182" s="540" t="n"/>
      <c r="S182" s="540" t="n"/>
      <c r="T182" s="540" t="n"/>
      <c r="U182" s="540" t="n"/>
      <c r="V182" s="540" t="n"/>
      <c r="W182" s="540" t="n"/>
    </row>
    <row r="183" ht="13.35" customHeight="1" s="162">
      <c r="B183" s="153" t="inlineStr">
        <is>
          <t xml:space="preserve">Point </t>
        </is>
      </c>
      <c r="C183" s="188" t="inlineStr">
        <is>
          <t>Area Served</t>
        </is>
      </c>
      <c r="D183" s="174" t="n"/>
      <c r="E183" s="173" t="n"/>
      <c r="F183" s="188" t="inlineStr">
        <is>
          <t>Size</t>
        </is>
      </c>
      <c r="G183" s="173" t="n"/>
      <c r="H183" s="188" t="inlineStr">
        <is>
          <t>Ak</t>
        </is>
      </c>
      <c r="I183" s="440" t="n"/>
      <c r="J183" s="188" t="inlineStr">
        <is>
          <t>VEL</t>
        </is>
      </c>
      <c r="K183" s="188" t="inlineStr">
        <is>
          <t>CFM</t>
        </is>
      </c>
      <c r="L183" s="188" t="inlineStr">
        <is>
          <t>VEL</t>
        </is>
      </c>
      <c r="M183" s="188" t="inlineStr">
        <is>
          <t>CFM</t>
        </is>
      </c>
    </row>
    <row r="184" ht="13.35" customHeight="1" s="162">
      <c r="B184" s="31" t="inlineStr">
        <is>
          <t>T-12</t>
        </is>
      </c>
      <c r="C184" s="307" t="n"/>
      <c r="D184" s="174" t="n"/>
      <c r="E184" s="173" t="n"/>
      <c r="F184" s="307">
        <f>IF($D$186="Flat Oval",IF(OR($G$186="",$I$186=""),"",$G$186&amp;""" x "&amp;$I$186&amp;""" oval"),IF($G$186="","",IF($D$186="Round",$G$186&amp;""" dia",$G$186&amp;""" x "&amp;$I$186&amp;"""")))</f>
        <v/>
      </c>
      <c r="G184" s="173" t="n"/>
      <c r="H184" s="525">
        <f>IF($D$186="Flat Oval",IF(OR($G$186="",$I$186=""),"",IF(OR(ISTEXT($G$186),ISTEXT($I$186)),"",ROUND(((($G$186-2*N($K$186))-($I$186-2*N($K$186)))*($I$186-2*N($K$186))+PI()*(($I$186-2*N($K$186))/2)^2)/144,3))),IF(OR($D$186="",$G$186=""),"",IF($D$186="Round",IF(ISTEXT($G$186),"",ROUND(PI()*(($G$186-2*N($K$186))/2)^2/144,3)),IF($I$186="","",IF(OR(ISTEXT($G$186),ISTEXT($I$186)),"",ROUND(($G$186-2*N($K$186))*($I$186-2*N($K$186))/144,3))))))</f>
        <v/>
      </c>
      <c r="I184" s="189" t="n"/>
      <c r="J184" s="189" t="n"/>
      <c r="K184" s="189">
        <f>IF(N(J184)*N(H184)=0,"",ROUND(N(J184)*N(H184),0))</f>
        <v/>
      </c>
      <c r="L184" s="189">
        <f>IF($D$186="Flat Oval",IF(OR($O$187="",$O$188="",N($O$189)+N($O$190)=0),"",ROUND(($O$187*$O$189+$O$188*$O$190)/($O$189+$O$190),0)),IF(COUNT(D188:M195)=0,"",ROUND(AVERAGE(D188:M195),0)))</f>
        <v/>
      </c>
      <c r="M184" s="189">
        <f>IF(N(L184)*N(H184)=0,"",ROUND(N(L184)*N(H184),0))</f>
        <v/>
      </c>
    </row>
    <row r="185" ht="13.35" customHeight="1" s="162">
      <c r="B185" s="188" t="inlineStr">
        <is>
          <t>Instrument</t>
        </is>
      </c>
      <c r="C185" s="173" t="n"/>
      <c r="D185" s="196" t="n"/>
      <c r="E185" s="174" t="n"/>
      <c r="F185" s="174" t="n"/>
      <c r="G185" s="173" t="n"/>
      <c r="H185" s="188" t="inlineStr">
        <is>
          <t>Duct Static Pressure</t>
        </is>
      </c>
      <c r="I185" s="174" t="n"/>
      <c r="J185" s="173" t="n"/>
      <c r="K185" s="53" t="n"/>
      <c r="L185" s="188" t="inlineStr">
        <is>
          <t>Temp</t>
        </is>
      </c>
      <c r="M185" s="52" t="n"/>
      <c r="N185" s="51" t="n"/>
    </row>
    <row r="186" ht="13.35" customHeight="1" s="162">
      <c r="B186" s="526" t="inlineStr">
        <is>
          <t>Duct shape:</t>
        </is>
      </c>
      <c r="C186" s="173" t="n"/>
      <c r="D186" s="527" t="n"/>
      <c r="E186" s="173" t="n"/>
      <c r="F186" s="528" t="inlineStr">
        <is>
          <t>W / Dia (in)</t>
        </is>
      </c>
      <c r="G186" s="529" t="n"/>
      <c r="H186" s="526" t="inlineStr">
        <is>
          <t>H (in)</t>
        </is>
      </c>
      <c r="I186" s="530" t="n"/>
      <c r="J186" s="531" t="inlineStr">
        <is>
          <t>Liner (in)</t>
        </is>
      </c>
      <c r="K186" s="532" t="n"/>
      <c r="L186" s="526" t="inlineStr">
        <is>
          <t>Points</t>
        </is>
      </c>
      <c r="M186" s="533">
        <f>IF($D$186="Flat Oval",IF($N$188="","",$N$186&amp;"x"&amp;$N$187&amp;"+"&amp;$O$186&amp;" ends"),IF($N$186="","",IF($D$186="Round",$N$186&amp;" x 2 axes",IF($N$187="","",$N$186&amp;" x "&amp;$N$187))))</f>
        <v/>
      </c>
      <c r="N186" s="534">
        <f>IF($D$186="Flat Oval",IF(OR($G$186="",$I$186=""),"",IF(OR(ISTEXT($G$186),ISTEXT($I$186)),"",IF($G$186-$I$186&lt;12,2,MIN(10,MAX(3,ROUNDUP(($G$186-$I$186)/6,0)))))),IF(OR($D$186="",$G$186=""),"",IF($D$186="Round",IF(ISTEXT($G$186),"",IF($G$186&lt;=9,6,IF($G$186&lt;=12,8,10))),IF(ISTEXT($G$186),"",IF($G$186&lt;12,2,MIN(10,MAX(3,ROUNDUP($G$186/6,0))))))))</f>
        <v/>
      </c>
      <c r="O186">
        <f>IF(AND($D$186="Flat Oval",NOT(OR($G$186="",$I$186="")),NOT(OR(ISTEXT($G$186),ISTEXT($I$186)))),IF($I$186&lt;=9,6,IF($I$186&lt;=12,8,10)),"")</f>
        <v/>
      </c>
      <c r="P186" s="473" t="inlineStr">
        <is>
          <t>Quick entry – type readings in order (row by row of the grid), down this column then the next:</t>
        </is>
      </c>
    </row>
    <row r="187" ht="13.35" customHeight="1" s="162">
      <c r="B187" s="535" t="inlineStr">
        <is>
          <t>Depth↓ Pos→ (in)</t>
        </is>
      </c>
      <c r="C187" s="414" t="n"/>
      <c r="D187" s="535">
        <f>IF($D$186="Flat Oval",IF(OR($N$186="",ISTEXT($N$186),1&gt;$N$186),"",ROUND((1-0.5)*($G$186-$I$186)/$N$186,1)),IF(ISTEXT($N$186),"",IF(OR($D$186="",$G$186="",1&gt;$N$186),"",IF($D$186="Round",IF(ISTEXT($G$186),"",ROUND(IF(1&lt;=$N$186/2,$G$186/2*(1-SQRT(($N$186-2*1+1)/$N$186)),$G$186-$G$186/2*(1-SQRT(($N$186-2*($N$186-1+1)+1)/$N$186))),1)),IF(ISTEXT($G$186),"",ROUND((1-0.5)*$G$186/$N$186,1))))))</f>
        <v/>
      </c>
      <c r="E187" s="535">
        <f>IF($D$186="Flat Oval",IF(OR($N$186="",ISTEXT($N$186),2&gt;$N$186),"",ROUND((2-0.5)*($G$186-$I$186)/$N$186,1)),IF(ISTEXT($N$186),"",IF(OR($D$186="",$G$186="",2&gt;$N$186),"",IF($D$186="Round",IF(ISTEXT($G$186),"",ROUND(IF(2&lt;=$N$186/2,$G$186/2*(1-SQRT(($N$186-2*2+1)/$N$186)),$G$186-$G$186/2*(1-SQRT(($N$186-2*($N$186-2+1)+1)/$N$186))),1)),IF(ISTEXT($G$186),"",ROUND((2-0.5)*$G$186/$N$186,1))))))</f>
        <v/>
      </c>
      <c r="F187" s="535">
        <f>IF($D$186="Flat Oval",IF(OR($N$186="",ISTEXT($N$186),3&gt;$N$186),"",ROUND((3-0.5)*($G$186-$I$186)/$N$186,1)),IF(ISTEXT($N$186),"",IF(OR($D$186="",$G$186="",3&gt;$N$186),"",IF($D$186="Round",IF(ISTEXT($G$186),"",ROUND(IF(3&lt;=$N$186/2,$G$186/2*(1-SQRT(($N$186-2*3+1)/$N$186)),$G$186-$G$186/2*(1-SQRT(($N$186-2*($N$186-3+1)+1)/$N$186))),1)),IF(ISTEXT($G$186),"",ROUND((3-0.5)*$G$186/$N$186,1))))))</f>
        <v/>
      </c>
      <c r="G187" s="535">
        <f>IF($D$186="Flat Oval",IF(OR($N$186="",ISTEXT($N$186),4&gt;$N$186),"",ROUND((4-0.5)*($G$186-$I$186)/$N$186,1)),IF(ISTEXT($N$186),"",IF(OR($D$186="",$G$186="",4&gt;$N$186),"",IF($D$186="Round",IF(ISTEXT($G$186),"",ROUND(IF(4&lt;=$N$186/2,$G$186/2*(1-SQRT(($N$186-2*4+1)/$N$186)),$G$186-$G$186/2*(1-SQRT(($N$186-2*($N$186-4+1)+1)/$N$186))),1)),IF(ISTEXT($G$186),"",ROUND((4-0.5)*$G$186/$N$186,1))))))</f>
        <v/>
      </c>
      <c r="H187" s="535">
        <f>IF($D$186="Flat Oval",IF(OR($N$186="",ISTEXT($N$186),5&gt;$N$186),"",ROUND((5-0.5)*($G$186-$I$186)/$N$186,1)),IF(ISTEXT($N$186),"",IF(OR($D$186="",$G$186="",5&gt;$N$186),"",IF($D$186="Round",IF(ISTEXT($G$186),"",ROUND(IF(5&lt;=$N$186/2,$G$186/2*(1-SQRT(($N$186-2*5+1)/$N$186)),$G$186-$G$186/2*(1-SQRT(($N$186-2*($N$186-5+1)+1)/$N$186))),1)),IF(ISTEXT($G$186),"",ROUND((5-0.5)*$G$186/$N$186,1))))))</f>
        <v/>
      </c>
      <c r="I187" s="535">
        <f>IF($D$186="Flat Oval",IF(OR($N$186="",ISTEXT($N$186),6&gt;$N$186),"",ROUND((6-0.5)*($G$186-$I$186)/$N$186,1)),IF(ISTEXT($N$186),"",IF(OR($D$186="",$G$186="",6&gt;$N$186),"",IF($D$186="Round",IF(ISTEXT($G$186),"",ROUND(IF(6&lt;=$N$186/2,$G$186/2*(1-SQRT(($N$186-2*6+1)/$N$186)),$G$186-$G$186/2*(1-SQRT(($N$186-2*($N$186-6+1)+1)/$N$186))),1)),IF(ISTEXT($G$186),"",ROUND((6-0.5)*$G$186/$N$186,1))))))</f>
        <v/>
      </c>
      <c r="J187" s="535">
        <f>IF($D$186="Flat Oval",IF(OR($N$186="",ISTEXT($N$186),7&gt;$N$186),"",ROUND((7-0.5)*($G$186-$I$186)/$N$186,1)),IF(ISTEXT($N$186),"",IF(OR($D$186="",$G$186="",7&gt;$N$186),"",IF($D$186="Round",IF(ISTEXT($G$186),"",ROUND(IF(7&lt;=$N$186/2,$G$186/2*(1-SQRT(($N$186-2*7+1)/$N$186)),$G$186-$G$186/2*(1-SQRT(($N$186-2*($N$186-7+1)+1)/$N$186))),1)),IF(ISTEXT($G$186),"",ROUND((7-0.5)*$G$186/$N$186,1))))))</f>
        <v/>
      </c>
      <c r="K187" s="535">
        <f>IF($D$186="Flat Oval",IF(OR($N$186="",ISTEXT($N$186),8&gt;$N$186),"",ROUND((8-0.5)*($G$186-$I$186)/$N$186,1)),IF(ISTEXT($N$186),"",IF(OR($D$186="",$G$186="",8&gt;$N$186),"",IF($D$186="Round",IF(ISTEXT($G$186),"",ROUND(IF(8&lt;=$N$186/2,$G$186/2*(1-SQRT(($N$186-2*8+1)/$N$186)),$G$186-$G$186/2*(1-SQRT(($N$186-2*($N$186-8+1)+1)/$N$186))),1)),IF(ISTEXT($G$186),"",ROUND((8-0.5)*$G$186/$N$186,1))))))</f>
        <v/>
      </c>
      <c r="L187" s="535">
        <f>IF($D$186="Flat Oval",IF(OR($N$186="",ISTEXT($N$186),9&gt;$N$186),"",ROUND((9-0.5)*($G$186-$I$186)/$N$186,1)),IF(ISTEXT($N$186),"",IF(OR($D$186="",$G$186="",9&gt;$N$186),"",IF($D$186="Round",IF(ISTEXT($G$186),"",ROUND(IF(9&lt;=$N$186/2,$G$186/2*(1-SQRT(($N$186-2*9+1)/$N$186)),$G$186-$G$186/2*(1-SQRT(($N$186-2*($N$186-9+1)+1)/$N$186))),1)),IF(ISTEXT($G$186),"",ROUND((9-0.5)*$G$186/$N$186,1))))))</f>
        <v/>
      </c>
      <c r="M187" s="535">
        <f>IF($D$186="Flat Oval",IF(OR($N$186="",ISTEXT($N$186),10&gt;$N$186),"",ROUND((10-0.5)*($G$186-$I$186)/$N$186,1)),IF(ISTEXT($N$186),"",IF(OR($D$186="",$G$186="",10&gt;$N$186),"",IF($D$186="Round",IF(ISTEXT($G$186),"",ROUND(IF(10&lt;=$N$186/2,$G$186/2*(1-SQRT(($N$186-2*10+1)/$N$186)),$G$186-$G$186/2*(1-SQRT(($N$186-2*($N$186-10+1)+1)/$N$186))),1)),IF(ISTEXT($G$186),"",ROUND((10-0.5)*$G$186/$N$186,1))))))</f>
        <v/>
      </c>
      <c r="N187" s="534">
        <f>IF($D$186="Flat Oval",IF(OR($G$186="",$I$186=""),"",IF(OR(ISTEXT($G$186),ISTEXT($I$186)),"",IF($I$186&lt;12,2,MIN(7,MAX(3,ROUNDUP($I$186/6,0)))))),IF(OR($D$186="",$G$186=""),"",IF($D$186="Round",2,IF($I$186="","",IF(ISTEXT($I$186),"",IF($I$186&lt;12,2,MIN(8,MAX(3,ROUNDUP($I$186/6,0)))))))))</f>
        <v/>
      </c>
      <c r="O187">
        <f>IF(OR(NOT($D$186="Flat Oval"),N($N$188)=0),"",IF(COUNT(D188:INDEX(M188:M195,$N$187))=0,"",AVERAGE(D188:INDEX(M188:M195,$N$187))))</f>
        <v/>
      </c>
      <c r="P187" s="536" t="inlineStr">
        <is>
          <t>1–10</t>
        </is>
      </c>
      <c r="Q187" s="536" t="inlineStr">
        <is>
          <t>11–20</t>
        </is>
      </c>
      <c r="R187" s="536" t="inlineStr">
        <is>
          <t>21–30</t>
        </is>
      </c>
      <c r="S187" s="536" t="inlineStr">
        <is>
          <t>31–40</t>
        </is>
      </c>
      <c r="T187" s="536" t="inlineStr">
        <is>
          <t>41–50</t>
        </is>
      </c>
      <c r="U187" s="536" t="inlineStr">
        <is>
          <t>51–60</t>
        </is>
      </c>
      <c r="V187" s="536" t="inlineStr">
        <is>
          <t>61–70</t>
        </is>
      </c>
      <c r="W187" s="536" t="inlineStr">
        <is>
          <t>71–80</t>
        </is>
      </c>
    </row>
    <row r="188" ht="13.35" customHeight="1" s="162">
      <c r="B188" s="537">
        <f>IF($D$186="Flat Oval",IF(OR($N$187="",ISTEXT($N$187)),"",IF(1&lt;=$N$187,ROUND((1-0.5)*$I$186/$N$187,1),IF(1=$N$187+1,"Ends",""))),IF(OR($D$186="",$G$186=""),"",IF($D$186="Round",IF(1=1,"Axis 1 (0°)",IF(1=2,"Axis 2 (90°)","")),IF(ISTEXT($N$187),"",IF(1&gt;$N$187,"",IF(ISTEXT($I$186),"",ROUND((1-0.5)*$I$186/$N$187,1)))))))</f>
        <v/>
      </c>
      <c r="C188" s="538" t="n"/>
      <c r="D188" s="539">
        <f>IF($D$186="Flat Oval",IF(OR($N$188="",ISTEXT($N$186),ISTEXT($N$187)),"",IF(1&lt;=$N$187,IF(1&gt;$N$186,"",IF(((1-1)*$N$186+1)&gt;80,"",IF(INDEX($P$188:$W$197,MOD(((1-1)*$N$186+1)-1,10)+1,INT((((1-1)*$N$186+1)-1)/10)+1)="","",INDEX($P$188:$W$197,MOD(((1-1)*$N$186+1)-1,10)+1,INT((((1-1)*$N$186+1)-1)/10)+1)))),IF(AND(1=$N$187+1,1&lt;=$O$186),IF(($N$186*$N$187+1)&gt;80,"",IF(INDEX($P$188:$W$197,MOD(($N$186*$N$187+1)-1,10)+1,INT((($N$186*$N$187+1)-1)/10)+1)="","",INDEX($P$188:$W$197,MOD(($N$186*$N$187+1)-1,10)+1,INT((($N$186*$N$187+1)-1)/10)+1))),""))),IF($N$188="","",IF(OR(ISTEXT($N$186),ISTEXT($N$187),ISTEXT($N$188)),"",IF(OR(1&gt;$N$186,1&gt;$N$187,((1-1)*$N$186+1)&gt;$N$188),"",IF(INDEX($P$188:$W$197,MOD(((1-1)*$N$186+1)-1,10)+1,INT((((1-1)*$N$186+1)-1)/10)+1)="","",INDEX($P$188:$W$197,MOD(((1-1)*$N$186+1)-1,10)+1,INT((((1-1)*$N$186+1)-1)/10)+1))))))</f>
        <v/>
      </c>
      <c r="E188" s="539">
        <f>IF($D$186="Flat Oval",IF(OR($N$188="",ISTEXT($N$186),ISTEXT($N$187)),"",IF(1&lt;=$N$187,IF(2&gt;$N$186,"",IF(((1-1)*$N$186+2)&gt;80,"",IF(INDEX($P$188:$W$197,MOD(((1-1)*$N$186+2)-1,10)+1,INT((((1-1)*$N$186+2)-1)/10)+1)="","",INDEX($P$188:$W$197,MOD(((1-1)*$N$186+2)-1,10)+1,INT((((1-1)*$N$186+2)-1)/10)+1)))),IF(AND(1=$N$187+1,2&lt;=$O$186),IF(($N$186*$N$187+2)&gt;80,"",IF(INDEX($P$188:$W$197,MOD(($N$186*$N$187+2)-1,10)+1,INT((($N$186*$N$187+2)-1)/10)+1)="","",INDEX($P$188:$W$197,MOD(($N$186*$N$187+2)-1,10)+1,INT((($N$186*$N$187+2)-1)/10)+1))),""))),IF($N$188="","",IF(OR(ISTEXT($N$186),ISTEXT($N$187),ISTEXT($N$188)),"",IF(OR(2&gt;$N$186,1&gt;$N$187,((1-1)*$N$186+2)&gt;$N$188),"",IF(INDEX($P$188:$W$197,MOD(((1-1)*$N$186+2)-1,10)+1,INT((((1-1)*$N$186+2)-1)/10)+1)="","",INDEX($P$188:$W$197,MOD(((1-1)*$N$186+2)-1,10)+1,INT((((1-1)*$N$186+2)-1)/10)+1))))))</f>
        <v/>
      </c>
      <c r="F188" s="539">
        <f>IF($D$186="Flat Oval",IF(OR($N$188="",ISTEXT($N$186),ISTEXT($N$187)),"",IF(1&lt;=$N$187,IF(3&gt;$N$186,"",IF(((1-1)*$N$186+3)&gt;80,"",IF(INDEX($P$188:$W$197,MOD(((1-1)*$N$186+3)-1,10)+1,INT((((1-1)*$N$186+3)-1)/10)+1)="","",INDEX($P$188:$W$197,MOD(((1-1)*$N$186+3)-1,10)+1,INT((((1-1)*$N$186+3)-1)/10)+1)))),IF(AND(1=$N$187+1,3&lt;=$O$186),IF(($N$186*$N$187+3)&gt;80,"",IF(INDEX($P$188:$W$197,MOD(($N$186*$N$187+3)-1,10)+1,INT((($N$186*$N$187+3)-1)/10)+1)="","",INDEX($P$188:$W$197,MOD(($N$186*$N$187+3)-1,10)+1,INT((($N$186*$N$187+3)-1)/10)+1))),""))),IF($N$188="","",IF(OR(ISTEXT($N$186),ISTEXT($N$187),ISTEXT($N$188)),"",IF(OR(3&gt;$N$186,1&gt;$N$187,((1-1)*$N$186+3)&gt;$N$188),"",IF(INDEX($P$188:$W$197,MOD(((1-1)*$N$186+3)-1,10)+1,INT((((1-1)*$N$186+3)-1)/10)+1)="","",INDEX($P$188:$W$197,MOD(((1-1)*$N$186+3)-1,10)+1,INT((((1-1)*$N$186+3)-1)/10)+1))))))</f>
        <v/>
      </c>
      <c r="G188" s="539">
        <f>IF($D$186="Flat Oval",IF(OR($N$188="",ISTEXT($N$186),ISTEXT($N$187)),"",IF(1&lt;=$N$187,IF(4&gt;$N$186,"",IF(((1-1)*$N$186+4)&gt;80,"",IF(INDEX($P$188:$W$197,MOD(((1-1)*$N$186+4)-1,10)+1,INT((((1-1)*$N$186+4)-1)/10)+1)="","",INDEX($P$188:$W$197,MOD(((1-1)*$N$186+4)-1,10)+1,INT((((1-1)*$N$186+4)-1)/10)+1)))),IF(AND(1=$N$187+1,4&lt;=$O$186),IF(($N$186*$N$187+4)&gt;80,"",IF(INDEX($P$188:$W$197,MOD(($N$186*$N$187+4)-1,10)+1,INT((($N$186*$N$187+4)-1)/10)+1)="","",INDEX($P$188:$W$197,MOD(($N$186*$N$187+4)-1,10)+1,INT((($N$186*$N$187+4)-1)/10)+1))),""))),IF($N$188="","",IF(OR(ISTEXT($N$186),ISTEXT($N$187),ISTEXT($N$188)),"",IF(OR(4&gt;$N$186,1&gt;$N$187,((1-1)*$N$186+4)&gt;$N$188),"",IF(INDEX($P$188:$W$197,MOD(((1-1)*$N$186+4)-1,10)+1,INT((((1-1)*$N$186+4)-1)/10)+1)="","",INDEX($P$188:$W$197,MOD(((1-1)*$N$186+4)-1,10)+1,INT((((1-1)*$N$186+4)-1)/10)+1))))))</f>
        <v/>
      </c>
      <c r="H188" s="539">
        <f>IF($D$186="Flat Oval",IF(OR($N$188="",ISTEXT($N$186),ISTEXT($N$187)),"",IF(1&lt;=$N$187,IF(5&gt;$N$186,"",IF(((1-1)*$N$186+5)&gt;80,"",IF(INDEX($P$188:$W$197,MOD(((1-1)*$N$186+5)-1,10)+1,INT((((1-1)*$N$186+5)-1)/10)+1)="","",INDEX($P$188:$W$197,MOD(((1-1)*$N$186+5)-1,10)+1,INT((((1-1)*$N$186+5)-1)/10)+1)))),IF(AND(1=$N$187+1,5&lt;=$O$186),IF(($N$186*$N$187+5)&gt;80,"",IF(INDEX($P$188:$W$197,MOD(($N$186*$N$187+5)-1,10)+1,INT((($N$186*$N$187+5)-1)/10)+1)="","",INDEX($P$188:$W$197,MOD(($N$186*$N$187+5)-1,10)+1,INT((($N$186*$N$187+5)-1)/10)+1))),""))),IF($N$188="","",IF(OR(ISTEXT($N$186),ISTEXT($N$187),ISTEXT($N$188)),"",IF(OR(5&gt;$N$186,1&gt;$N$187,((1-1)*$N$186+5)&gt;$N$188),"",IF(INDEX($P$188:$W$197,MOD(((1-1)*$N$186+5)-1,10)+1,INT((((1-1)*$N$186+5)-1)/10)+1)="","",INDEX($P$188:$W$197,MOD(((1-1)*$N$186+5)-1,10)+1,INT((((1-1)*$N$186+5)-1)/10)+1))))))</f>
        <v/>
      </c>
      <c r="I188" s="539">
        <f>IF($D$186="Flat Oval",IF(OR($N$188="",ISTEXT($N$186),ISTEXT($N$187)),"",IF(1&lt;=$N$187,IF(6&gt;$N$186,"",IF(((1-1)*$N$186+6)&gt;80,"",IF(INDEX($P$188:$W$197,MOD(((1-1)*$N$186+6)-1,10)+1,INT((((1-1)*$N$186+6)-1)/10)+1)="","",INDEX($P$188:$W$197,MOD(((1-1)*$N$186+6)-1,10)+1,INT((((1-1)*$N$186+6)-1)/10)+1)))),IF(AND(1=$N$187+1,6&lt;=$O$186),IF(($N$186*$N$187+6)&gt;80,"",IF(INDEX($P$188:$W$197,MOD(($N$186*$N$187+6)-1,10)+1,INT((($N$186*$N$187+6)-1)/10)+1)="","",INDEX($P$188:$W$197,MOD(($N$186*$N$187+6)-1,10)+1,INT((($N$186*$N$187+6)-1)/10)+1))),""))),IF($N$188="","",IF(OR(ISTEXT($N$186),ISTEXT($N$187),ISTEXT($N$188)),"",IF(OR(6&gt;$N$186,1&gt;$N$187,((1-1)*$N$186+6)&gt;$N$188),"",IF(INDEX($P$188:$W$197,MOD(((1-1)*$N$186+6)-1,10)+1,INT((((1-1)*$N$186+6)-1)/10)+1)="","",INDEX($P$188:$W$197,MOD(((1-1)*$N$186+6)-1,10)+1,INT((((1-1)*$N$186+6)-1)/10)+1))))))</f>
        <v/>
      </c>
      <c r="J188" s="539">
        <f>IF($D$186="Flat Oval",IF(OR($N$188="",ISTEXT($N$186),ISTEXT($N$187)),"",IF(1&lt;=$N$187,IF(7&gt;$N$186,"",IF(((1-1)*$N$186+7)&gt;80,"",IF(INDEX($P$188:$W$197,MOD(((1-1)*$N$186+7)-1,10)+1,INT((((1-1)*$N$186+7)-1)/10)+1)="","",INDEX($P$188:$W$197,MOD(((1-1)*$N$186+7)-1,10)+1,INT((((1-1)*$N$186+7)-1)/10)+1)))),IF(AND(1=$N$187+1,7&lt;=$O$186),IF(($N$186*$N$187+7)&gt;80,"",IF(INDEX($P$188:$W$197,MOD(($N$186*$N$187+7)-1,10)+1,INT((($N$186*$N$187+7)-1)/10)+1)="","",INDEX($P$188:$W$197,MOD(($N$186*$N$187+7)-1,10)+1,INT((($N$186*$N$187+7)-1)/10)+1))),""))),IF($N$188="","",IF(OR(ISTEXT($N$186),ISTEXT($N$187),ISTEXT($N$188)),"",IF(OR(7&gt;$N$186,1&gt;$N$187,((1-1)*$N$186+7)&gt;$N$188),"",IF(INDEX($P$188:$W$197,MOD(((1-1)*$N$186+7)-1,10)+1,INT((((1-1)*$N$186+7)-1)/10)+1)="","",INDEX($P$188:$W$197,MOD(((1-1)*$N$186+7)-1,10)+1,INT((((1-1)*$N$186+7)-1)/10)+1))))))</f>
        <v/>
      </c>
      <c r="K188" s="539">
        <f>IF($D$186="Flat Oval",IF(OR($N$188="",ISTEXT($N$186),ISTEXT($N$187)),"",IF(1&lt;=$N$187,IF(8&gt;$N$186,"",IF(((1-1)*$N$186+8)&gt;80,"",IF(INDEX($P$188:$W$197,MOD(((1-1)*$N$186+8)-1,10)+1,INT((((1-1)*$N$186+8)-1)/10)+1)="","",INDEX($P$188:$W$197,MOD(((1-1)*$N$186+8)-1,10)+1,INT((((1-1)*$N$186+8)-1)/10)+1)))),IF(AND(1=$N$187+1,8&lt;=$O$186),IF(($N$186*$N$187+8)&gt;80,"",IF(INDEX($P$188:$W$197,MOD(($N$186*$N$187+8)-1,10)+1,INT((($N$186*$N$187+8)-1)/10)+1)="","",INDEX($P$188:$W$197,MOD(($N$186*$N$187+8)-1,10)+1,INT((($N$186*$N$187+8)-1)/10)+1))),""))),IF($N$188="","",IF(OR(ISTEXT($N$186),ISTEXT($N$187),ISTEXT($N$188)),"",IF(OR(8&gt;$N$186,1&gt;$N$187,((1-1)*$N$186+8)&gt;$N$188),"",IF(INDEX($P$188:$W$197,MOD(((1-1)*$N$186+8)-1,10)+1,INT((((1-1)*$N$186+8)-1)/10)+1)="","",INDEX($P$188:$W$197,MOD(((1-1)*$N$186+8)-1,10)+1,INT((((1-1)*$N$186+8)-1)/10)+1))))))</f>
        <v/>
      </c>
      <c r="L188" s="539">
        <f>IF($D$186="Flat Oval",IF(OR($N$188="",ISTEXT($N$186),ISTEXT($N$187)),"",IF(1&lt;=$N$187,IF(9&gt;$N$186,"",IF(((1-1)*$N$186+9)&gt;80,"",IF(INDEX($P$188:$W$197,MOD(((1-1)*$N$186+9)-1,10)+1,INT((((1-1)*$N$186+9)-1)/10)+1)="","",INDEX($P$188:$W$197,MOD(((1-1)*$N$186+9)-1,10)+1,INT((((1-1)*$N$186+9)-1)/10)+1)))),IF(AND(1=$N$187+1,9&lt;=$O$186),IF(($N$186*$N$187+9)&gt;80,"",IF(INDEX($P$188:$W$197,MOD(($N$186*$N$187+9)-1,10)+1,INT((($N$186*$N$187+9)-1)/10)+1)="","",INDEX($P$188:$W$197,MOD(($N$186*$N$187+9)-1,10)+1,INT((($N$186*$N$187+9)-1)/10)+1))),""))),IF($N$188="","",IF(OR(ISTEXT($N$186),ISTEXT($N$187),ISTEXT($N$188)),"",IF(OR(9&gt;$N$186,1&gt;$N$187,((1-1)*$N$186+9)&gt;$N$188),"",IF(INDEX($P$188:$W$197,MOD(((1-1)*$N$186+9)-1,10)+1,INT((((1-1)*$N$186+9)-1)/10)+1)="","",INDEX($P$188:$W$197,MOD(((1-1)*$N$186+9)-1,10)+1,INT((((1-1)*$N$186+9)-1)/10)+1))))))</f>
        <v/>
      </c>
      <c r="M188" s="539">
        <f>IF($D$186="Flat Oval",IF(OR($N$188="",ISTEXT($N$186),ISTEXT($N$187)),"",IF(1&lt;=$N$187,IF(10&gt;$N$186,"",IF(((1-1)*$N$186+10)&gt;80,"",IF(INDEX($P$188:$W$197,MOD(((1-1)*$N$186+10)-1,10)+1,INT((((1-1)*$N$186+10)-1)/10)+1)="","",INDEX($P$188:$W$197,MOD(((1-1)*$N$186+10)-1,10)+1,INT((((1-1)*$N$186+10)-1)/10)+1)))),IF(AND(1=$N$187+1,10&lt;=$O$186),IF(($N$186*$N$187+10)&gt;80,"",IF(INDEX($P$188:$W$197,MOD(($N$186*$N$187+10)-1,10)+1,INT((($N$186*$N$187+10)-1)/10)+1)="","",INDEX($P$188:$W$197,MOD(($N$186*$N$187+10)-1,10)+1,INT((($N$186*$N$187+10)-1)/10)+1))),""))),IF($N$188="","",IF(OR(ISTEXT($N$186),ISTEXT($N$187),ISTEXT($N$188)),"",IF(OR(10&gt;$N$186,1&gt;$N$187,((1-1)*$N$186+10)&gt;$N$188),"",IF(INDEX($P$188:$W$197,MOD(((1-1)*$N$186+10)-1,10)+1,INT((((1-1)*$N$186+10)-1)/10)+1)="","",INDEX($P$188:$W$197,MOD(((1-1)*$N$186+10)-1,10)+1,INT((((1-1)*$N$186+10)-1)/10)+1))))))</f>
        <v/>
      </c>
      <c r="N188" s="534">
        <f>IF($D$186="Flat Oval",IF(OR($N$186="",$N$187="",$O$186=""),"",$N$186*$N$187+$O$186),IF(OR(N186="",N187=""),"",IF(OR(ISTEXT(N186),ISTEXT(N187)),"",N186*N187)))</f>
        <v/>
      </c>
      <c r="O188">
        <f>IF(OR(NOT($D$186="Flat Oval"),N($N$188)=0),"",IF(COUNT(INDEX(D188:D195,$N$187+1):INDEX(M188:M195,$N$187+1))=0,"",AVERAGE(INDEX(D188:D195,$N$187+1):INDEX(M188:M195,$N$187+1))))</f>
        <v/>
      </c>
      <c r="P188" s="540" t="n"/>
      <c r="Q188" s="540" t="n"/>
      <c r="R188" s="540" t="n"/>
      <c r="S188" s="540" t="n"/>
      <c r="T188" s="540" t="n"/>
      <c r="U188" s="540" t="n"/>
      <c r="V188" s="540" t="n"/>
      <c r="W188" s="540" t="n"/>
    </row>
    <row r="189" ht="13.35" customHeight="1" s="162">
      <c r="B189" s="537">
        <f>IF($D$186="Flat Oval",IF(OR($N$187="",ISTEXT($N$187)),"",IF(2&lt;=$N$187,ROUND((2-0.5)*$I$186/$N$187,1),IF(2=$N$187+1,"Ends",""))),IF(OR($D$186="",$G$186=""),"",IF($D$186="Round",IF(2=1,"Axis 1 (0°)",IF(2=2,"Axis 2 (90°)","")),IF(ISTEXT($N$187),"",IF(2&gt;$N$187,"",IF(ISTEXT($I$186),"",ROUND((2-0.5)*$I$186/$N$187,1)))))))</f>
        <v/>
      </c>
      <c r="C189" s="538" t="n"/>
      <c r="D189" s="539">
        <f>IF($D$186="Flat Oval",IF(OR($N$188="",ISTEXT($N$186),ISTEXT($N$187)),"",IF(2&lt;=$N$187,IF(1&gt;$N$186,"",IF(((2-1)*$N$186+1)&gt;80,"",IF(INDEX($P$188:$W$197,MOD(((2-1)*$N$186+1)-1,10)+1,INT((((2-1)*$N$186+1)-1)/10)+1)="","",INDEX($P$188:$W$197,MOD(((2-1)*$N$186+1)-1,10)+1,INT((((2-1)*$N$186+1)-1)/10)+1)))),IF(AND(2=$N$187+1,1&lt;=$O$186),IF(($N$186*$N$187+1)&gt;80,"",IF(INDEX($P$188:$W$197,MOD(($N$186*$N$187+1)-1,10)+1,INT((($N$186*$N$187+1)-1)/10)+1)="","",INDEX($P$188:$W$197,MOD(($N$186*$N$187+1)-1,10)+1,INT((($N$186*$N$187+1)-1)/10)+1))),""))),IF($N$188="","",IF(OR(ISTEXT($N$186),ISTEXT($N$187),ISTEXT($N$188)),"",IF(OR(1&gt;$N$186,2&gt;$N$187,((2-1)*$N$186+1)&gt;$N$188),"",IF(INDEX($P$188:$W$197,MOD(((2-1)*$N$186+1)-1,10)+1,INT((((2-1)*$N$186+1)-1)/10)+1)="","",INDEX($P$188:$W$197,MOD(((2-1)*$N$186+1)-1,10)+1,INT((((2-1)*$N$186+1)-1)/10)+1))))))</f>
        <v/>
      </c>
      <c r="E189" s="539">
        <f>IF($D$186="Flat Oval",IF(OR($N$188="",ISTEXT($N$186),ISTEXT($N$187)),"",IF(2&lt;=$N$187,IF(2&gt;$N$186,"",IF(((2-1)*$N$186+2)&gt;80,"",IF(INDEX($P$188:$W$197,MOD(((2-1)*$N$186+2)-1,10)+1,INT((((2-1)*$N$186+2)-1)/10)+1)="","",INDEX($P$188:$W$197,MOD(((2-1)*$N$186+2)-1,10)+1,INT((((2-1)*$N$186+2)-1)/10)+1)))),IF(AND(2=$N$187+1,2&lt;=$O$186),IF(($N$186*$N$187+2)&gt;80,"",IF(INDEX($P$188:$W$197,MOD(($N$186*$N$187+2)-1,10)+1,INT((($N$186*$N$187+2)-1)/10)+1)="","",INDEX($P$188:$W$197,MOD(($N$186*$N$187+2)-1,10)+1,INT((($N$186*$N$187+2)-1)/10)+1))),""))),IF($N$188="","",IF(OR(ISTEXT($N$186),ISTEXT($N$187),ISTEXT($N$188)),"",IF(OR(2&gt;$N$186,2&gt;$N$187,((2-1)*$N$186+2)&gt;$N$188),"",IF(INDEX($P$188:$W$197,MOD(((2-1)*$N$186+2)-1,10)+1,INT((((2-1)*$N$186+2)-1)/10)+1)="","",INDEX($P$188:$W$197,MOD(((2-1)*$N$186+2)-1,10)+1,INT((((2-1)*$N$186+2)-1)/10)+1))))))</f>
        <v/>
      </c>
      <c r="F189" s="539">
        <f>IF($D$186="Flat Oval",IF(OR($N$188="",ISTEXT($N$186),ISTEXT($N$187)),"",IF(2&lt;=$N$187,IF(3&gt;$N$186,"",IF(((2-1)*$N$186+3)&gt;80,"",IF(INDEX($P$188:$W$197,MOD(((2-1)*$N$186+3)-1,10)+1,INT((((2-1)*$N$186+3)-1)/10)+1)="","",INDEX($P$188:$W$197,MOD(((2-1)*$N$186+3)-1,10)+1,INT((((2-1)*$N$186+3)-1)/10)+1)))),IF(AND(2=$N$187+1,3&lt;=$O$186),IF(($N$186*$N$187+3)&gt;80,"",IF(INDEX($P$188:$W$197,MOD(($N$186*$N$187+3)-1,10)+1,INT((($N$186*$N$187+3)-1)/10)+1)="","",INDEX($P$188:$W$197,MOD(($N$186*$N$187+3)-1,10)+1,INT((($N$186*$N$187+3)-1)/10)+1))),""))),IF($N$188="","",IF(OR(ISTEXT($N$186),ISTEXT($N$187),ISTEXT($N$188)),"",IF(OR(3&gt;$N$186,2&gt;$N$187,((2-1)*$N$186+3)&gt;$N$188),"",IF(INDEX($P$188:$W$197,MOD(((2-1)*$N$186+3)-1,10)+1,INT((((2-1)*$N$186+3)-1)/10)+1)="","",INDEX($P$188:$W$197,MOD(((2-1)*$N$186+3)-1,10)+1,INT((((2-1)*$N$186+3)-1)/10)+1))))))</f>
        <v/>
      </c>
      <c r="G189" s="539">
        <f>IF($D$186="Flat Oval",IF(OR($N$188="",ISTEXT($N$186),ISTEXT($N$187)),"",IF(2&lt;=$N$187,IF(4&gt;$N$186,"",IF(((2-1)*$N$186+4)&gt;80,"",IF(INDEX($P$188:$W$197,MOD(((2-1)*$N$186+4)-1,10)+1,INT((((2-1)*$N$186+4)-1)/10)+1)="","",INDEX($P$188:$W$197,MOD(((2-1)*$N$186+4)-1,10)+1,INT((((2-1)*$N$186+4)-1)/10)+1)))),IF(AND(2=$N$187+1,4&lt;=$O$186),IF(($N$186*$N$187+4)&gt;80,"",IF(INDEX($P$188:$W$197,MOD(($N$186*$N$187+4)-1,10)+1,INT((($N$186*$N$187+4)-1)/10)+1)="","",INDEX($P$188:$W$197,MOD(($N$186*$N$187+4)-1,10)+1,INT((($N$186*$N$187+4)-1)/10)+1))),""))),IF($N$188="","",IF(OR(ISTEXT($N$186),ISTEXT($N$187),ISTEXT($N$188)),"",IF(OR(4&gt;$N$186,2&gt;$N$187,((2-1)*$N$186+4)&gt;$N$188),"",IF(INDEX($P$188:$W$197,MOD(((2-1)*$N$186+4)-1,10)+1,INT((((2-1)*$N$186+4)-1)/10)+1)="","",INDEX($P$188:$W$197,MOD(((2-1)*$N$186+4)-1,10)+1,INT((((2-1)*$N$186+4)-1)/10)+1))))))</f>
        <v/>
      </c>
      <c r="H189" s="539">
        <f>IF($D$186="Flat Oval",IF(OR($N$188="",ISTEXT($N$186),ISTEXT($N$187)),"",IF(2&lt;=$N$187,IF(5&gt;$N$186,"",IF(((2-1)*$N$186+5)&gt;80,"",IF(INDEX($P$188:$W$197,MOD(((2-1)*$N$186+5)-1,10)+1,INT((((2-1)*$N$186+5)-1)/10)+1)="","",INDEX($P$188:$W$197,MOD(((2-1)*$N$186+5)-1,10)+1,INT((((2-1)*$N$186+5)-1)/10)+1)))),IF(AND(2=$N$187+1,5&lt;=$O$186),IF(($N$186*$N$187+5)&gt;80,"",IF(INDEX($P$188:$W$197,MOD(($N$186*$N$187+5)-1,10)+1,INT((($N$186*$N$187+5)-1)/10)+1)="","",INDEX($P$188:$W$197,MOD(($N$186*$N$187+5)-1,10)+1,INT((($N$186*$N$187+5)-1)/10)+1))),""))),IF($N$188="","",IF(OR(ISTEXT($N$186),ISTEXT($N$187),ISTEXT($N$188)),"",IF(OR(5&gt;$N$186,2&gt;$N$187,((2-1)*$N$186+5)&gt;$N$188),"",IF(INDEX($P$188:$W$197,MOD(((2-1)*$N$186+5)-1,10)+1,INT((((2-1)*$N$186+5)-1)/10)+1)="","",INDEX($P$188:$W$197,MOD(((2-1)*$N$186+5)-1,10)+1,INT((((2-1)*$N$186+5)-1)/10)+1))))))</f>
        <v/>
      </c>
      <c r="I189" s="539">
        <f>IF($D$186="Flat Oval",IF(OR($N$188="",ISTEXT($N$186),ISTEXT($N$187)),"",IF(2&lt;=$N$187,IF(6&gt;$N$186,"",IF(((2-1)*$N$186+6)&gt;80,"",IF(INDEX($P$188:$W$197,MOD(((2-1)*$N$186+6)-1,10)+1,INT((((2-1)*$N$186+6)-1)/10)+1)="","",INDEX($P$188:$W$197,MOD(((2-1)*$N$186+6)-1,10)+1,INT((((2-1)*$N$186+6)-1)/10)+1)))),IF(AND(2=$N$187+1,6&lt;=$O$186),IF(($N$186*$N$187+6)&gt;80,"",IF(INDEX($P$188:$W$197,MOD(($N$186*$N$187+6)-1,10)+1,INT((($N$186*$N$187+6)-1)/10)+1)="","",INDEX($P$188:$W$197,MOD(($N$186*$N$187+6)-1,10)+1,INT((($N$186*$N$187+6)-1)/10)+1))),""))),IF($N$188="","",IF(OR(ISTEXT($N$186),ISTEXT($N$187),ISTEXT($N$188)),"",IF(OR(6&gt;$N$186,2&gt;$N$187,((2-1)*$N$186+6)&gt;$N$188),"",IF(INDEX($P$188:$W$197,MOD(((2-1)*$N$186+6)-1,10)+1,INT((((2-1)*$N$186+6)-1)/10)+1)="","",INDEX($P$188:$W$197,MOD(((2-1)*$N$186+6)-1,10)+1,INT((((2-1)*$N$186+6)-1)/10)+1))))))</f>
        <v/>
      </c>
      <c r="J189" s="539">
        <f>IF($D$186="Flat Oval",IF(OR($N$188="",ISTEXT($N$186),ISTEXT($N$187)),"",IF(2&lt;=$N$187,IF(7&gt;$N$186,"",IF(((2-1)*$N$186+7)&gt;80,"",IF(INDEX($P$188:$W$197,MOD(((2-1)*$N$186+7)-1,10)+1,INT((((2-1)*$N$186+7)-1)/10)+1)="","",INDEX($P$188:$W$197,MOD(((2-1)*$N$186+7)-1,10)+1,INT((((2-1)*$N$186+7)-1)/10)+1)))),IF(AND(2=$N$187+1,7&lt;=$O$186),IF(($N$186*$N$187+7)&gt;80,"",IF(INDEX($P$188:$W$197,MOD(($N$186*$N$187+7)-1,10)+1,INT((($N$186*$N$187+7)-1)/10)+1)="","",INDEX($P$188:$W$197,MOD(($N$186*$N$187+7)-1,10)+1,INT((($N$186*$N$187+7)-1)/10)+1))),""))),IF($N$188="","",IF(OR(ISTEXT($N$186),ISTEXT($N$187),ISTEXT($N$188)),"",IF(OR(7&gt;$N$186,2&gt;$N$187,((2-1)*$N$186+7)&gt;$N$188),"",IF(INDEX($P$188:$W$197,MOD(((2-1)*$N$186+7)-1,10)+1,INT((((2-1)*$N$186+7)-1)/10)+1)="","",INDEX($P$188:$W$197,MOD(((2-1)*$N$186+7)-1,10)+1,INT((((2-1)*$N$186+7)-1)/10)+1))))))</f>
        <v/>
      </c>
      <c r="K189" s="539">
        <f>IF($D$186="Flat Oval",IF(OR($N$188="",ISTEXT($N$186),ISTEXT($N$187)),"",IF(2&lt;=$N$187,IF(8&gt;$N$186,"",IF(((2-1)*$N$186+8)&gt;80,"",IF(INDEX($P$188:$W$197,MOD(((2-1)*$N$186+8)-1,10)+1,INT((((2-1)*$N$186+8)-1)/10)+1)="","",INDEX($P$188:$W$197,MOD(((2-1)*$N$186+8)-1,10)+1,INT((((2-1)*$N$186+8)-1)/10)+1)))),IF(AND(2=$N$187+1,8&lt;=$O$186),IF(($N$186*$N$187+8)&gt;80,"",IF(INDEX($P$188:$W$197,MOD(($N$186*$N$187+8)-1,10)+1,INT((($N$186*$N$187+8)-1)/10)+1)="","",INDEX($P$188:$W$197,MOD(($N$186*$N$187+8)-1,10)+1,INT((($N$186*$N$187+8)-1)/10)+1))),""))),IF($N$188="","",IF(OR(ISTEXT($N$186),ISTEXT($N$187),ISTEXT($N$188)),"",IF(OR(8&gt;$N$186,2&gt;$N$187,((2-1)*$N$186+8)&gt;$N$188),"",IF(INDEX($P$188:$W$197,MOD(((2-1)*$N$186+8)-1,10)+1,INT((((2-1)*$N$186+8)-1)/10)+1)="","",INDEX($P$188:$W$197,MOD(((2-1)*$N$186+8)-1,10)+1,INT((((2-1)*$N$186+8)-1)/10)+1))))))</f>
        <v/>
      </c>
      <c r="L189" s="539">
        <f>IF($D$186="Flat Oval",IF(OR($N$188="",ISTEXT($N$186),ISTEXT($N$187)),"",IF(2&lt;=$N$187,IF(9&gt;$N$186,"",IF(((2-1)*$N$186+9)&gt;80,"",IF(INDEX($P$188:$W$197,MOD(((2-1)*$N$186+9)-1,10)+1,INT((((2-1)*$N$186+9)-1)/10)+1)="","",INDEX($P$188:$W$197,MOD(((2-1)*$N$186+9)-1,10)+1,INT((((2-1)*$N$186+9)-1)/10)+1)))),IF(AND(2=$N$187+1,9&lt;=$O$186),IF(($N$186*$N$187+9)&gt;80,"",IF(INDEX($P$188:$W$197,MOD(($N$186*$N$187+9)-1,10)+1,INT((($N$186*$N$187+9)-1)/10)+1)="","",INDEX($P$188:$W$197,MOD(($N$186*$N$187+9)-1,10)+1,INT((($N$186*$N$187+9)-1)/10)+1))),""))),IF($N$188="","",IF(OR(ISTEXT($N$186),ISTEXT($N$187),ISTEXT($N$188)),"",IF(OR(9&gt;$N$186,2&gt;$N$187,((2-1)*$N$186+9)&gt;$N$188),"",IF(INDEX($P$188:$W$197,MOD(((2-1)*$N$186+9)-1,10)+1,INT((((2-1)*$N$186+9)-1)/10)+1)="","",INDEX($P$188:$W$197,MOD(((2-1)*$N$186+9)-1,10)+1,INT((((2-1)*$N$186+9)-1)/10)+1))))))</f>
        <v/>
      </c>
      <c r="M189" s="539">
        <f>IF($D$186="Flat Oval",IF(OR($N$188="",ISTEXT($N$186),ISTEXT($N$187)),"",IF(2&lt;=$N$187,IF(10&gt;$N$186,"",IF(((2-1)*$N$186+10)&gt;80,"",IF(INDEX($P$188:$W$197,MOD(((2-1)*$N$186+10)-1,10)+1,INT((((2-1)*$N$186+10)-1)/10)+1)="","",INDEX($P$188:$W$197,MOD(((2-1)*$N$186+10)-1,10)+1,INT((((2-1)*$N$186+10)-1)/10)+1)))),IF(AND(2=$N$187+1,10&lt;=$O$186),IF(($N$186*$N$187+10)&gt;80,"",IF(INDEX($P$188:$W$197,MOD(($N$186*$N$187+10)-1,10)+1,INT((($N$186*$N$187+10)-1)/10)+1)="","",INDEX($P$188:$W$197,MOD(($N$186*$N$187+10)-1,10)+1,INT((($N$186*$N$187+10)-1)/10)+1))),""))),IF($N$188="","",IF(OR(ISTEXT($N$186),ISTEXT($N$187),ISTEXT($N$188)),"",IF(OR(10&gt;$N$186,2&gt;$N$187,((2-1)*$N$186+10)&gt;$N$188),"",IF(INDEX($P$188:$W$197,MOD(((2-1)*$N$186+10)-1,10)+1,INT((((2-1)*$N$186+10)-1)/10)+1)="","",INDEX($P$188:$W$197,MOD(((2-1)*$N$186+10)-1,10)+1,INT((((2-1)*$N$186+10)-1)/10)+1))))))</f>
        <v/>
      </c>
      <c r="O189">
        <f>IF(AND($D$186="Flat Oval",NOT(OR($G$186="",$I$186="")),NOT(OR(ISTEXT($G$186),ISTEXT($I$186)))),(($G$186-2*N($K$186))-($I$186-2*N($K$186)))*($I$186-2*N($K$186))/144,"")</f>
        <v/>
      </c>
      <c r="P189" s="540" t="n"/>
      <c r="Q189" s="540" t="n"/>
      <c r="R189" s="540" t="n"/>
      <c r="S189" s="540" t="n"/>
      <c r="T189" s="540" t="n"/>
      <c r="U189" s="540" t="n"/>
      <c r="V189" s="540" t="n"/>
      <c r="W189" s="540" t="n"/>
    </row>
    <row r="190" ht="13.35" customHeight="1" s="162">
      <c r="B190" s="537">
        <f>IF($D$186="Flat Oval",IF(OR($N$187="",ISTEXT($N$187)),"",IF(3&lt;=$N$187,ROUND((3-0.5)*$I$186/$N$187,1),IF(3=$N$187+1,"Ends",""))),IF(OR($D$186="",$G$186=""),"",IF($D$186="Round",IF(3=1,"Axis 1 (0°)",IF(3=2,"Axis 2 (90°)","")),IF(ISTEXT($N$187),"",IF(3&gt;$N$187,"",IF(ISTEXT($I$186),"",ROUND((3-0.5)*$I$186/$N$187,1)))))))</f>
        <v/>
      </c>
      <c r="C190" s="538" t="n"/>
      <c r="D190" s="539">
        <f>IF($D$186="Flat Oval",IF(OR($N$188="",ISTEXT($N$186),ISTEXT($N$187)),"",IF(3&lt;=$N$187,IF(1&gt;$N$186,"",IF(((3-1)*$N$186+1)&gt;80,"",IF(INDEX($P$188:$W$197,MOD(((3-1)*$N$186+1)-1,10)+1,INT((((3-1)*$N$186+1)-1)/10)+1)="","",INDEX($P$188:$W$197,MOD(((3-1)*$N$186+1)-1,10)+1,INT((((3-1)*$N$186+1)-1)/10)+1)))),IF(AND(3=$N$187+1,1&lt;=$O$186),IF(($N$186*$N$187+1)&gt;80,"",IF(INDEX($P$188:$W$197,MOD(($N$186*$N$187+1)-1,10)+1,INT((($N$186*$N$187+1)-1)/10)+1)="","",INDEX($P$188:$W$197,MOD(($N$186*$N$187+1)-1,10)+1,INT((($N$186*$N$187+1)-1)/10)+1))),""))),IF($N$188="","",IF(OR(ISTEXT($N$186),ISTEXT($N$187),ISTEXT($N$188)),"",IF(OR(1&gt;$N$186,3&gt;$N$187,((3-1)*$N$186+1)&gt;$N$188),"",IF(INDEX($P$188:$W$197,MOD(((3-1)*$N$186+1)-1,10)+1,INT((((3-1)*$N$186+1)-1)/10)+1)="","",INDEX($P$188:$W$197,MOD(((3-1)*$N$186+1)-1,10)+1,INT((((3-1)*$N$186+1)-1)/10)+1))))))</f>
        <v/>
      </c>
      <c r="E190" s="539">
        <f>IF($D$186="Flat Oval",IF(OR($N$188="",ISTEXT($N$186),ISTEXT($N$187)),"",IF(3&lt;=$N$187,IF(2&gt;$N$186,"",IF(((3-1)*$N$186+2)&gt;80,"",IF(INDEX($P$188:$W$197,MOD(((3-1)*$N$186+2)-1,10)+1,INT((((3-1)*$N$186+2)-1)/10)+1)="","",INDEX($P$188:$W$197,MOD(((3-1)*$N$186+2)-1,10)+1,INT((((3-1)*$N$186+2)-1)/10)+1)))),IF(AND(3=$N$187+1,2&lt;=$O$186),IF(($N$186*$N$187+2)&gt;80,"",IF(INDEX($P$188:$W$197,MOD(($N$186*$N$187+2)-1,10)+1,INT((($N$186*$N$187+2)-1)/10)+1)="","",INDEX($P$188:$W$197,MOD(($N$186*$N$187+2)-1,10)+1,INT((($N$186*$N$187+2)-1)/10)+1))),""))),IF($N$188="","",IF(OR(ISTEXT($N$186),ISTEXT($N$187),ISTEXT($N$188)),"",IF(OR(2&gt;$N$186,3&gt;$N$187,((3-1)*$N$186+2)&gt;$N$188),"",IF(INDEX($P$188:$W$197,MOD(((3-1)*$N$186+2)-1,10)+1,INT((((3-1)*$N$186+2)-1)/10)+1)="","",INDEX($P$188:$W$197,MOD(((3-1)*$N$186+2)-1,10)+1,INT((((3-1)*$N$186+2)-1)/10)+1))))))</f>
        <v/>
      </c>
      <c r="F190" s="539">
        <f>IF($D$186="Flat Oval",IF(OR($N$188="",ISTEXT($N$186),ISTEXT($N$187)),"",IF(3&lt;=$N$187,IF(3&gt;$N$186,"",IF(((3-1)*$N$186+3)&gt;80,"",IF(INDEX($P$188:$W$197,MOD(((3-1)*$N$186+3)-1,10)+1,INT((((3-1)*$N$186+3)-1)/10)+1)="","",INDEX($P$188:$W$197,MOD(((3-1)*$N$186+3)-1,10)+1,INT((((3-1)*$N$186+3)-1)/10)+1)))),IF(AND(3=$N$187+1,3&lt;=$O$186),IF(($N$186*$N$187+3)&gt;80,"",IF(INDEX($P$188:$W$197,MOD(($N$186*$N$187+3)-1,10)+1,INT((($N$186*$N$187+3)-1)/10)+1)="","",INDEX($P$188:$W$197,MOD(($N$186*$N$187+3)-1,10)+1,INT((($N$186*$N$187+3)-1)/10)+1))),""))),IF($N$188="","",IF(OR(ISTEXT($N$186),ISTEXT($N$187),ISTEXT($N$188)),"",IF(OR(3&gt;$N$186,3&gt;$N$187,((3-1)*$N$186+3)&gt;$N$188),"",IF(INDEX($P$188:$W$197,MOD(((3-1)*$N$186+3)-1,10)+1,INT((((3-1)*$N$186+3)-1)/10)+1)="","",INDEX($P$188:$W$197,MOD(((3-1)*$N$186+3)-1,10)+1,INT((((3-1)*$N$186+3)-1)/10)+1))))))</f>
        <v/>
      </c>
      <c r="G190" s="539">
        <f>IF($D$186="Flat Oval",IF(OR($N$188="",ISTEXT($N$186),ISTEXT($N$187)),"",IF(3&lt;=$N$187,IF(4&gt;$N$186,"",IF(((3-1)*$N$186+4)&gt;80,"",IF(INDEX($P$188:$W$197,MOD(((3-1)*$N$186+4)-1,10)+1,INT((((3-1)*$N$186+4)-1)/10)+1)="","",INDEX($P$188:$W$197,MOD(((3-1)*$N$186+4)-1,10)+1,INT((((3-1)*$N$186+4)-1)/10)+1)))),IF(AND(3=$N$187+1,4&lt;=$O$186),IF(($N$186*$N$187+4)&gt;80,"",IF(INDEX($P$188:$W$197,MOD(($N$186*$N$187+4)-1,10)+1,INT((($N$186*$N$187+4)-1)/10)+1)="","",INDEX($P$188:$W$197,MOD(($N$186*$N$187+4)-1,10)+1,INT((($N$186*$N$187+4)-1)/10)+1))),""))),IF($N$188="","",IF(OR(ISTEXT($N$186),ISTEXT($N$187),ISTEXT($N$188)),"",IF(OR(4&gt;$N$186,3&gt;$N$187,((3-1)*$N$186+4)&gt;$N$188),"",IF(INDEX($P$188:$W$197,MOD(((3-1)*$N$186+4)-1,10)+1,INT((((3-1)*$N$186+4)-1)/10)+1)="","",INDEX($P$188:$W$197,MOD(((3-1)*$N$186+4)-1,10)+1,INT((((3-1)*$N$186+4)-1)/10)+1))))))</f>
        <v/>
      </c>
      <c r="H190" s="539">
        <f>IF($D$186="Flat Oval",IF(OR($N$188="",ISTEXT($N$186),ISTEXT($N$187)),"",IF(3&lt;=$N$187,IF(5&gt;$N$186,"",IF(((3-1)*$N$186+5)&gt;80,"",IF(INDEX($P$188:$W$197,MOD(((3-1)*$N$186+5)-1,10)+1,INT((((3-1)*$N$186+5)-1)/10)+1)="","",INDEX($P$188:$W$197,MOD(((3-1)*$N$186+5)-1,10)+1,INT((((3-1)*$N$186+5)-1)/10)+1)))),IF(AND(3=$N$187+1,5&lt;=$O$186),IF(($N$186*$N$187+5)&gt;80,"",IF(INDEX($P$188:$W$197,MOD(($N$186*$N$187+5)-1,10)+1,INT((($N$186*$N$187+5)-1)/10)+1)="","",INDEX($P$188:$W$197,MOD(($N$186*$N$187+5)-1,10)+1,INT((($N$186*$N$187+5)-1)/10)+1))),""))),IF($N$188="","",IF(OR(ISTEXT($N$186),ISTEXT($N$187),ISTEXT($N$188)),"",IF(OR(5&gt;$N$186,3&gt;$N$187,((3-1)*$N$186+5)&gt;$N$188),"",IF(INDEX($P$188:$W$197,MOD(((3-1)*$N$186+5)-1,10)+1,INT((((3-1)*$N$186+5)-1)/10)+1)="","",INDEX($P$188:$W$197,MOD(((3-1)*$N$186+5)-1,10)+1,INT((((3-1)*$N$186+5)-1)/10)+1))))))</f>
        <v/>
      </c>
      <c r="I190" s="539">
        <f>IF($D$186="Flat Oval",IF(OR($N$188="",ISTEXT($N$186),ISTEXT($N$187)),"",IF(3&lt;=$N$187,IF(6&gt;$N$186,"",IF(((3-1)*$N$186+6)&gt;80,"",IF(INDEX($P$188:$W$197,MOD(((3-1)*$N$186+6)-1,10)+1,INT((((3-1)*$N$186+6)-1)/10)+1)="","",INDEX($P$188:$W$197,MOD(((3-1)*$N$186+6)-1,10)+1,INT((((3-1)*$N$186+6)-1)/10)+1)))),IF(AND(3=$N$187+1,6&lt;=$O$186),IF(($N$186*$N$187+6)&gt;80,"",IF(INDEX($P$188:$W$197,MOD(($N$186*$N$187+6)-1,10)+1,INT((($N$186*$N$187+6)-1)/10)+1)="","",INDEX($P$188:$W$197,MOD(($N$186*$N$187+6)-1,10)+1,INT((($N$186*$N$187+6)-1)/10)+1))),""))),IF($N$188="","",IF(OR(ISTEXT($N$186),ISTEXT($N$187),ISTEXT($N$188)),"",IF(OR(6&gt;$N$186,3&gt;$N$187,((3-1)*$N$186+6)&gt;$N$188),"",IF(INDEX($P$188:$W$197,MOD(((3-1)*$N$186+6)-1,10)+1,INT((((3-1)*$N$186+6)-1)/10)+1)="","",INDEX($P$188:$W$197,MOD(((3-1)*$N$186+6)-1,10)+1,INT((((3-1)*$N$186+6)-1)/10)+1))))))</f>
        <v/>
      </c>
      <c r="J190" s="539">
        <f>IF($D$186="Flat Oval",IF(OR($N$188="",ISTEXT($N$186),ISTEXT($N$187)),"",IF(3&lt;=$N$187,IF(7&gt;$N$186,"",IF(((3-1)*$N$186+7)&gt;80,"",IF(INDEX($P$188:$W$197,MOD(((3-1)*$N$186+7)-1,10)+1,INT((((3-1)*$N$186+7)-1)/10)+1)="","",INDEX($P$188:$W$197,MOD(((3-1)*$N$186+7)-1,10)+1,INT((((3-1)*$N$186+7)-1)/10)+1)))),IF(AND(3=$N$187+1,7&lt;=$O$186),IF(($N$186*$N$187+7)&gt;80,"",IF(INDEX($P$188:$W$197,MOD(($N$186*$N$187+7)-1,10)+1,INT((($N$186*$N$187+7)-1)/10)+1)="","",INDEX($P$188:$W$197,MOD(($N$186*$N$187+7)-1,10)+1,INT((($N$186*$N$187+7)-1)/10)+1))),""))),IF($N$188="","",IF(OR(ISTEXT($N$186),ISTEXT($N$187),ISTEXT($N$188)),"",IF(OR(7&gt;$N$186,3&gt;$N$187,((3-1)*$N$186+7)&gt;$N$188),"",IF(INDEX($P$188:$W$197,MOD(((3-1)*$N$186+7)-1,10)+1,INT((((3-1)*$N$186+7)-1)/10)+1)="","",INDEX($P$188:$W$197,MOD(((3-1)*$N$186+7)-1,10)+1,INT((((3-1)*$N$186+7)-1)/10)+1))))))</f>
        <v/>
      </c>
      <c r="K190" s="539">
        <f>IF($D$186="Flat Oval",IF(OR($N$188="",ISTEXT($N$186),ISTEXT($N$187)),"",IF(3&lt;=$N$187,IF(8&gt;$N$186,"",IF(((3-1)*$N$186+8)&gt;80,"",IF(INDEX($P$188:$W$197,MOD(((3-1)*$N$186+8)-1,10)+1,INT((((3-1)*$N$186+8)-1)/10)+1)="","",INDEX($P$188:$W$197,MOD(((3-1)*$N$186+8)-1,10)+1,INT((((3-1)*$N$186+8)-1)/10)+1)))),IF(AND(3=$N$187+1,8&lt;=$O$186),IF(($N$186*$N$187+8)&gt;80,"",IF(INDEX($P$188:$W$197,MOD(($N$186*$N$187+8)-1,10)+1,INT((($N$186*$N$187+8)-1)/10)+1)="","",INDEX($P$188:$W$197,MOD(($N$186*$N$187+8)-1,10)+1,INT((($N$186*$N$187+8)-1)/10)+1))),""))),IF($N$188="","",IF(OR(ISTEXT($N$186),ISTEXT($N$187),ISTEXT($N$188)),"",IF(OR(8&gt;$N$186,3&gt;$N$187,((3-1)*$N$186+8)&gt;$N$188),"",IF(INDEX($P$188:$W$197,MOD(((3-1)*$N$186+8)-1,10)+1,INT((((3-1)*$N$186+8)-1)/10)+1)="","",INDEX($P$188:$W$197,MOD(((3-1)*$N$186+8)-1,10)+1,INT((((3-1)*$N$186+8)-1)/10)+1))))))</f>
        <v/>
      </c>
      <c r="L190" s="539">
        <f>IF($D$186="Flat Oval",IF(OR($N$188="",ISTEXT($N$186),ISTEXT($N$187)),"",IF(3&lt;=$N$187,IF(9&gt;$N$186,"",IF(((3-1)*$N$186+9)&gt;80,"",IF(INDEX($P$188:$W$197,MOD(((3-1)*$N$186+9)-1,10)+1,INT((((3-1)*$N$186+9)-1)/10)+1)="","",INDEX($P$188:$W$197,MOD(((3-1)*$N$186+9)-1,10)+1,INT((((3-1)*$N$186+9)-1)/10)+1)))),IF(AND(3=$N$187+1,9&lt;=$O$186),IF(($N$186*$N$187+9)&gt;80,"",IF(INDEX($P$188:$W$197,MOD(($N$186*$N$187+9)-1,10)+1,INT((($N$186*$N$187+9)-1)/10)+1)="","",INDEX($P$188:$W$197,MOD(($N$186*$N$187+9)-1,10)+1,INT((($N$186*$N$187+9)-1)/10)+1))),""))),IF($N$188="","",IF(OR(ISTEXT($N$186),ISTEXT($N$187),ISTEXT($N$188)),"",IF(OR(9&gt;$N$186,3&gt;$N$187,((3-1)*$N$186+9)&gt;$N$188),"",IF(INDEX($P$188:$W$197,MOD(((3-1)*$N$186+9)-1,10)+1,INT((((3-1)*$N$186+9)-1)/10)+1)="","",INDEX($P$188:$W$197,MOD(((3-1)*$N$186+9)-1,10)+1,INT((((3-1)*$N$186+9)-1)/10)+1))))))</f>
        <v/>
      </c>
      <c r="M190" s="539">
        <f>IF($D$186="Flat Oval",IF(OR($N$188="",ISTEXT($N$186),ISTEXT($N$187)),"",IF(3&lt;=$N$187,IF(10&gt;$N$186,"",IF(((3-1)*$N$186+10)&gt;80,"",IF(INDEX($P$188:$W$197,MOD(((3-1)*$N$186+10)-1,10)+1,INT((((3-1)*$N$186+10)-1)/10)+1)="","",INDEX($P$188:$W$197,MOD(((3-1)*$N$186+10)-1,10)+1,INT((((3-1)*$N$186+10)-1)/10)+1)))),IF(AND(3=$N$187+1,10&lt;=$O$186),IF(($N$186*$N$187+10)&gt;80,"",IF(INDEX($P$188:$W$197,MOD(($N$186*$N$187+10)-1,10)+1,INT((($N$186*$N$187+10)-1)/10)+1)="","",INDEX($P$188:$W$197,MOD(($N$186*$N$187+10)-1,10)+1,INT((($N$186*$N$187+10)-1)/10)+1))),""))),IF($N$188="","",IF(OR(ISTEXT($N$186),ISTEXT($N$187),ISTEXT($N$188)),"",IF(OR(10&gt;$N$186,3&gt;$N$187,((3-1)*$N$186+10)&gt;$N$188),"",IF(INDEX($P$188:$W$197,MOD(((3-1)*$N$186+10)-1,10)+1,INT((((3-1)*$N$186+10)-1)/10)+1)="","",INDEX($P$188:$W$197,MOD(((3-1)*$N$186+10)-1,10)+1,INT((((3-1)*$N$186+10)-1)/10)+1))))))</f>
        <v/>
      </c>
      <c r="O190">
        <f>IF(AND($D$186="Flat Oval",NOT(OR($G$186="",$I$186="")),NOT(OR(ISTEXT($G$186),ISTEXT($I$186)))),PI()*(($I$186-2*N($K$186))/2)^2/144,"")</f>
        <v/>
      </c>
      <c r="P190" s="540" t="n"/>
      <c r="Q190" s="540" t="n"/>
      <c r="R190" s="540" t="n"/>
      <c r="S190" s="540" t="n"/>
      <c r="T190" s="540" t="n"/>
      <c r="U190" s="540" t="n"/>
      <c r="V190" s="540" t="n"/>
      <c r="W190" s="540" t="n"/>
    </row>
    <row r="191" ht="13.35" customHeight="1" s="162">
      <c r="B191" s="537">
        <f>IF($D$186="Flat Oval",IF(OR($N$187="",ISTEXT($N$187)),"",IF(4&lt;=$N$187,ROUND((4-0.5)*$I$186/$N$187,1),IF(4=$N$187+1,"Ends",""))),IF(OR($D$186="",$G$186=""),"",IF($D$186="Round",IF(4=1,"Axis 1 (0°)",IF(4=2,"Axis 2 (90°)","")),IF(ISTEXT($N$187),"",IF(4&gt;$N$187,"",IF(ISTEXT($I$186),"",ROUND((4-0.5)*$I$186/$N$187,1)))))))</f>
        <v/>
      </c>
      <c r="C191" s="538" t="n"/>
      <c r="D191" s="539">
        <f>IF($D$186="Flat Oval",IF(OR($N$188="",ISTEXT($N$186),ISTEXT($N$187)),"",IF(4&lt;=$N$187,IF(1&gt;$N$186,"",IF(((4-1)*$N$186+1)&gt;80,"",IF(INDEX($P$188:$W$197,MOD(((4-1)*$N$186+1)-1,10)+1,INT((((4-1)*$N$186+1)-1)/10)+1)="","",INDEX($P$188:$W$197,MOD(((4-1)*$N$186+1)-1,10)+1,INT((((4-1)*$N$186+1)-1)/10)+1)))),IF(AND(4=$N$187+1,1&lt;=$O$186),IF(($N$186*$N$187+1)&gt;80,"",IF(INDEX($P$188:$W$197,MOD(($N$186*$N$187+1)-1,10)+1,INT((($N$186*$N$187+1)-1)/10)+1)="","",INDEX($P$188:$W$197,MOD(($N$186*$N$187+1)-1,10)+1,INT((($N$186*$N$187+1)-1)/10)+1))),""))),IF($N$188="","",IF(OR(ISTEXT($N$186),ISTEXT($N$187),ISTEXT($N$188)),"",IF(OR(1&gt;$N$186,4&gt;$N$187,((4-1)*$N$186+1)&gt;$N$188),"",IF(INDEX($P$188:$W$197,MOD(((4-1)*$N$186+1)-1,10)+1,INT((((4-1)*$N$186+1)-1)/10)+1)="","",INDEX($P$188:$W$197,MOD(((4-1)*$N$186+1)-1,10)+1,INT((((4-1)*$N$186+1)-1)/10)+1))))))</f>
        <v/>
      </c>
      <c r="E191" s="539">
        <f>IF($D$186="Flat Oval",IF(OR($N$188="",ISTEXT($N$186),ISTEXT($N$187)),"",IF(4&lt;=$N$187,IF(2&gt;$N$186,"",IF(((4-1)*$N$186+2)&gt;80,"",IF(INDEX($P$188:$W$197,MOD(((4-1)*$N$186+2)-1,10)+1,INT((((4-1)*$N$186+2)-1)/10)+1)="","",INDEX($P$188:$W$197,MOD(((4-1)*$N$186+2)-1,10)+1,INT((((4-1)*$N$186+2)-1)/10)+1)))),IF(AND(4=$N$187+1,2&lt;=$O$186),IF(($N$186*$N$187+2)&gt;80,"",IF(INDEX($P$188:$W$197,MOD(($N$186*$N$187+2)-1,10)+1,INT((($N$186*$N$187+2)-1)/10)+1)="","",INDEX($P$188:$W$197,MOD(($N$186*$N$187+2)-1,10)+1,INT((($N$186*$N$187+2)-1)/10)+1))),""))),IF($N$188="","",IF(OR(ISTEXT($N$186),ISTEXT($N$187),ISTEXT($N$188)),"",IF(OR(2&gt;$N$186,4&gt;$N$187,((4-1)*$N$186+2)&gt;$N$188),"",IF(INDEX($P$188:$W$197,MOD(((4-1)*$N$186+2)-1,10)+1,INT((((4-1)*$N$186+2)-1)/10)+1)="","",INDEX($P$188:$W$197,MOD(((4-1)*$N$186+2)-1,10)+1,INT((((4-1)*$N$186+2)-1)/10)+1))))))</f>
        <v/>
      </c>
      <c r="F191" s="539">
        <f>IF($D$186="Flat Oval",IF(OR($N$188="",ISTEXT($N$186),ISTEXT($N$187)),"",IF(4&lt;=$N$187,IF(3&gt;$N$186,"",IF(((4-1)*$N$186+3)&gt;80,"",IF(INDEX($P$188:$W$197,MOD(((4-1)*$N$186+3)-1,10)+1,INT((((4-1)*$N$186+3)-1)/10)+1)="","",INDEX($P$188:$W$197,MOD(((4-1)*$N$186+3)-1,10)+1,INT((((4-1)*$N$186+3)-1)/10)+1)))),IF(AND(4=$N$187+1,3&lt;=$O$186),IF(($N$186*$N$187+3)&gt;80,"",IF(INDEX($P$188:$W$197,MOD(($N$186*$N$187+3)-1,10)+1,INT((($N$186*$N$187+3)-1)/10)+1)="","",INDEX($P$188:$W$197,MOD(($N$186*$N$187+3)-1,10)+1,INT((($N$186*$N$187+3)-1)/10)+1))),""))),IF($N$188="","",IF(OR(ISTEXT($N$186),ISTEXT($N$187),ISTEXT($N$188)),"",IF(OR(3&gt;$N$186,4&gt;$N$187,((4-1)*$N$186+3)&gt;$N$188),"",IF(INDEX($P$188:$W$197,MOD(((4-1)*$N$186+3)-1,10)+1,INT((((4-1)*$N$186+3)-1)/10)+1)="","",INDEX($P$188:$W$197,MOD(((4-1)*$N$186+3)-1,10)+1,INT((((4-1)*$N$186+3)-1)/10)+1))))))</f>
        <v/>
      </c>
      <c r="G191" s="539">
        <f>IF($D$186="Flat Oval",IF(OR($N$188="",ISTEXT($N$186),ISTEXT($N$187)),"",IF(4&lt;=$N$187,IF(4&gt;$N$186,"",IF(((4-1)*$N$186+4)&gt;80,"",IF(INDEX($P$188:$W$197,MOD(((4-1)*$N$186+4)-1,10)+1,INT((((4-1)*$N$186+4)-1)/10)+1)="","",INDEX($P$188:$W$197,MOD(((4-1)*$N$186+4)-1,10)+1,INT((((4-1)*$N$186+4)-1)/10)+1)))),IF(AND(4=$N$187+1,4&lt;=$O$186),IF(($N$186*$N$187+4)&gt;80,"",IF(INDEX($P$188:$W$197,MOD(($N$186*$N$187+4)-1,10)+1,INT((($N$186*$N$187+4)-1)/10)+1)="","",INDEX($P$188:$W$197,MOD(($N$186*$N$187+4)-1,10)+1,INT((($N$186*$N$187+4)-1)/10)+1))),""))),IF($N$188="","",IF(OR(ISTEXT($N$186),ISTEXT($N$187),ISTEXT($N$188)),"",IF(OR(4&gt;$N$186,4&gt;$N$187,((4-1)*$N$186+4)&gt;$N$188),"",IF(INDEX($P$188:$W$197,MOD(((4-1)*$N$186+4)-1,10)+1,INT((((4-1)*$N$186+4)-1)/10)+1)="","",INDEX($P$188:$W$197,MOD(((4-1)*$N$186+4)-1,10)+1,INT((((4-1)*$N$186+4)-1)/10)+1))))))</f>
        <v/>
      </c>
      <c r="H191" s="539">
        <f>IF($D$186="Flat Oval",IF(OR($N$188="",ISTEXT($N$186),ISTEXT($N$187)),"",IF(4&lt;=$N$187,IF(5&gt;$N$186,"",IF(((4-1)*$N$186+5)&gt;80,"",IF(INDEX($P$188:$W$197,MOD(((4-1)*$N$186+5)-1,10)+1,INT((((4-1)*$N$186+5)-1)/10)+1)="","",INDEX($P$188:$W$197,MOD(((4-1)*$N$186+5)-1,10)+1,INT((((4-1)*$N$186+5)-1)/10)+1)))),IF(AND(4=$N$187+1,5&lt;=$O$186),IF(($N$186*$N$187+5)&gt;80,"",IF(INDEX($P$188:$W$197,MOD(($N$186*$N$187+5)-1,10)+1,INT((($N$186*$N$187+5)-1)/10)+1)="","",INDEX($P$188:$W$197,MOD(($N$186*$N$187+5)-1,10)+1,INT((($N$186*$N$187+5)-1)/10)+1))),""))),IF($N$188="","",IF(OR(ISTEXT($N$186),ISTEXT($N$187),ISTEXT($N$188)),"",IF(OR(5&gt;$N$186,4&gt;$N$187,((4-1)*$N$186+5)&gt;$N$188),"",IF(INDEX($P$188:$W$197,MOD(((4-1)*$N$186+5)-1,10)+1,INT((((4-1)*$N$186+5)-1)/10)+1)="","",INDEX($P$188:$W$197,MOD(((4-1)*$N$186+5)-1,10)+1,INT((((4-1)*$N$186+5)-1)/10)+1))))))</f>
        <v/>
      </c>
      <c r="I191" s="539">
        <f>IF($D$186="Flat Oval",IF(OR($N$188="",ISTEXT($N$186),ISTEXT($N$187)),"",IF(4&lt;=$N$187,IF(6&gt;$N$186,"",IF(((4-1)*$N$186+6)&gt;80,"",IF(INDEX($P$188:$W$197,MOD(((4-1)*$N$186+6)-1,10)+1,INT((((4-1)*$N$186+6)-1)/10)+1)="","",INDEX($P$188:$W$197,MOD(((4-1)*$N$186+6)-1,10)+1,INT((((4-1)*$N$186+6)-1)/10)+1)))),IF(AND(4=$N$187+1,6&lt;=$O$186),IF(($N$186*$N$187+6)&gt;80,"",IF(INDEX($P$188:$W$197,MOD(($N$186*$N$187+6)-1,10)+1,INT((($N$186*$N$187+6)-1)/10)+1)="","",INDEX($P$188:$W$197,MOD(($N$186*$N$187+6)-1,10)+1,INT((($N$186*$N$187+6)-1)/10)+1))),""))),IF($N$188="","",IF(OR(ISTEXT($N$186),ISTEXT($N$187),ISTEXT($N$188)),"",IF(OR(6&gt;$N$186,4&gt;$N$187,((4-1)*$N$186+6)&gt;$N$188),"",IF(INDEX($P$188:$W$197,MOD(((4-1)*$N$186+6)-1,10)+1,INT((((4-1)*$N$186+6)-1)/10)+1)="","",INDEX($P$188:$W$197,MOD(((4-1)*$N$186+6)-1,10)+1,INT((((4-1)*$N$186+6)-1)/10)+1))))))</f>
        <v/>
      </c>
      <c r="J191" s="539">
        <f>IF($D$186="Flat Oval",IF(OR($N$188="",ISTEXT($N$186),ISTEXT($N$187)),"",IF(4&lt;=$N$187,IF(7&gt;$N$186,"",IF(((4-1)*$N$186+7)&gt;80,"",IF(INDEX($P$188:$W$197,MOD(((4-1)*$N$186+7)-1,10)+1,INT((((4-1)*$N$186+7)-1)/10)+1)="","",INDEX($P$188:$W$197,MOD(((4-1)*$N$186+7)-1,10)+1,INT((((4-1)*$N$186+7)-1)/10)+1)))),IF(AND(4=$N$187+1,7&lt;=$O$186),IF(($N$186*$N$187+7)&gt;80,"",IF(INDEX($P$188:$W$197,MOD(($N$186*$N$187+7)-1,10)+1,INT((($N$186*$N$187+7)-1)/10)+1)="","",INDEX($P$188:$W$197,MOD(($N$186*$N$187+7)-1,10)+1,INT((($N$186*$N$187+7)-1)/10)+1))),""))),IF($N$188="","",IF(OR(ISTEXT($N$186),ISTEXT($N$187),ISTEXT($N$188)),"",IF(OR(7&gt;$N$186,4&gt;$N$187,((4-1)*$N$186+7)&gt;$N$188),"",IF(INDEX($P$188:$W$197,MOD(((4-1)*$N$186+7)-1,10)+1,INT((((4-1)*$N$186+7)-1)/10)+1)="","",INDEX($P$188:$W$197,MOD(((4-1)*$N$186+7)-1,10)+1,INT((((4-1)*$N$186+7)-1)/10)+1))))))</f>
        <v/>
      </c>
      <c r="K191" s="539">
        <f>IF($D$186="Flat Oval",IF(OR($N$188="",ISTEXT($N$186),ISTEXT($N$187)),"",IF(4&lt;=$N$187,IF(8&gt;$N$186,"",IF(((4-1)*$N$186+8)&gt;80,"",IF(INDEX($P$188:$W$197,MOD(((4-1)*$N$186+8)-1,10)+1,INT((((4-1)*$N$186+8)-1)/10)+1)="","",INDEX($P$188:$W$197,MOD(((4-1)*$N$186+8)-1,10)+1,INT((((4-1)*$N$186+8)-1)/10)+1)))),IF(AND(4=$N$187+1,8&lt;=$O$186),IF(($N$186*$N$187+8)&gt;80,"",IF(INDEX($P$188:$W$197,MOD(($N$186*$N$187+8)-1,10)+1,INT((($N$186*$N$187+8)-1)/10)+1)="","",INDEX($P$188:$W$197,MOD(($N$186*$N$187+8)-1,10)+1,INT((($N$186*$N$187+8)-1)/10)+1))),""))),IF($N$188="","",IF(OR(ISTEXT($N$186),ISTEXT($N$187),ISTEXT($N$188)),"",IF(OR(8&gt;$N$186,4&gt;$N$187,((4-1)*$N$186+8)&gt;$N$188),"",IF(INDEX($P$188:$W$197,MOD(((4-1)*$N$186+8)-1,10)+1,INT((((4-1)*$N$186+8)-1)/10)+1)="","",INDEX($P$188:$W$197,MOD(((4-1)*$N$186+8)-1,10)+1,INT((((4-1)*$N$186+8)-1)/10)+1))))))</f>
        <v/>
      </c>
      <c r="L191" s="539">
        <f>IF($D$186="Flat Oval",IF(OR($N$188="",ISTEXT($N$186),ISTEXT($N$187)),"",IF(4&lt;=$N$187,IF(9&gt;$N$186,"",IF(((4-1)*$N$186+9)&gt;80,"",IF(INDEX($P$188:$W$197,MOD(((4-1)*$N$186+9)-1,10)+1,INT((((4-1)*$N$186+9)-1)/10)+1)="","",INDEX($P$188:$W$197,MOD(((4-1)*$N$186+9)-1,10)+1,INT((((4-1)*$N$186+9)-1)/10)+1)))),IF(AND(4=$N$187+1,9&lt;=$O$186),IF(($N$186*$N$187+9)&gt;80,"",IF(INDEX($P$188:$W$197,MOD(($N$186*$N$187+9)-1,10)+1,INT((($N$186*$N$187+9)-1)/10)+1)="","",INDEX($P$188:$W$197,MOD(($N$186*$N$187+9)-1,10)+1,INT((($N$186*$N$187+9)-1)/10)+1))),""))),IF($N$188="","",IF(OR(ISTEXT($N$186),ISTEXT($N$187),ISTEXT($N$188)),"",IF(OR(9&gt;$N$186,4&gt;$N$187,((4-1)*$N$186+9)&gt;$N$188),"",IF(INDEX($P$188:$W$197,MOD(((4-1)*$N$186+9)-1,10)+1,INT((((4-1)*$N$186+9)-1)/10)+1)="","",INDEX($P$188:$W$197,MOD(((4-1)*$N$186+9)-1,10)+1,INT((((4-1)*$N$186+9)-1)/10)+1))))))</f>
        <v/>
      </c>
      <c r="M191" s="539">
        <f>IF($D$186="Flat Oval",IF(OR($N$188="",ISTEXT($N$186),ISTEXT($N$187)),"",IF(4&lt;=$N$187,IF(10&gt;$N$186,"",IF(((4-1)*$N$186+10)&gt;80,"",IF(INDEX($P$188:$W$197,MOD(((4-1)*$N$186+10)-1,10)+1,INT((((4-1)*$N$186+10)-1)/10)+1)="","",INDEX($P$188:$W$197,MOD(((4-1)*$N$186+10)-1,10)+1,INT((((4-1)*$N$186+10)-1)/10)+1)))),IF(AND(4=$N$187+1,10&lt;=$O$186),IF(($N$186*$N$187+10)&gt;80,"",IF(INDEX($P$188:$W$197,MOD(($N$186*$N$187+10)-1,10)+1,INT((($N$186*$N$187+10)-1)/10)+1)="","",INDEX($P$188:$W$197,MOD(($N$186*$N$187+10)-1,10)+1,INT((($N$186*$N$187+10)-1)/10)+1))),""))),IF($N$188="","",IF(OR(ISTEXT($N$186),ISTEXT($N$187),ISTEXT($N$188)),"",IF(OR(10&gt;$N$186,4&gt;$N$187,((4-1)*$N$186+10)&gt;$N$188),"",IF(INDEX($P$188:$W$197,MOD(((4-1)*$N$186+10)-1,10)+1,INT((((4-1)*$N$186+10)-1)/10)+1)="","",INDEX($P$188:$W$197,MOD(((4-1)*$N$186+10)-1,10)+1,INT((((4-1)*$N$186+10)-1)/10)+1))))))</f>
        <v/>
      </c>
      <c r="P191" s="540" t="n"/>
      <c r="Q191" s="540" t="n"/>
      <c r="R191" s="540" t="n"/>
      <c r="S191" s="540" t="n"/>
      <c r="T191" s="540" t="n"/>
      <c r="U191" s="540" t="n"/>
      <c r="V191" s="540" t="n"/>
      <c r="W191" s="540" t="n"/>
    </row>
    <row r="192" ht="13.35" customHeight="1" s="162">
      <c r="B192" s="537">
        <f>IF($D$186="Flat Oval",IF(OR($N$187="",ISTEXT($N$187)),"",IF(5&lt;=$N$187,ROUND((5-0.5)*$I$186/$N$187,1),IF(5=$N$187+1,"Ends",""))),IF(OR($D$186="",$G$186=""),"",IF($D$186="Round",IF(5=1,"Axis 1 (0°)",IF(5=2,"Axis 2 (90°)","")),IF(ISTEXT($N$187),"",IF(5&gt;$N$187,"",IF(ISTEXT($I$186),"",ROUND((5-0.5)*$I$186/$N$187,1)))))))</f>
        <v/>
      </c>
      <c r="C192" s="538" t="n"/>
      <c r="D192" s="539">
        <f>IF($D$186="Flat Oval",IF(OR($N$188="",ISTEXT($N$186),ISTEXT($N$187)),"",IF(5&lt;=$N$187,IF(1&gt;$N$186,"",IF(((5-1)*$N$186+1)&gt;80,"",IF(INDEX($P$188:$W$197,MOD(((5-1)*$N$186+1)-1,10)+1,INT((((5-1)*$N$186+1)-1)/10)+1)="","",INDEX($P$188:$W$197,MOD(((5-1)*$N$186+1)-1,10)+1,INT((((5-1)*$N$186+1)-1)/10)+1)))),IF(AND(5=$N$187+1,1&lt;=$O$186),IF(($N$186*$N$187+1)&gt;80,"",IF(INDEX($P$188:$W$197,MOD(($N$186*$N$187+1)-1,10)+1,INT((($N$186*$N$187+1)-1)/10)+1)="","",INDEX($P$188:$W$197,MOD(($N$186*$N$187+1)-1,10)+1,INT((($N$186*$N$187+1)-1)/10)+1))),""))),IF($N$188="","",IF(OR(ISTEXT($N$186),ISTEXT($N$187),ISTEXT($N$188)),"",IF(OR(1&gt;$N$186,5&gt;$N$187,((5-1)*$N$186+1)&gt;$N$188),"",IF(INDEX($P$188:$W$197,MOD(((5-1)*$N$186+1)-1,10)+1,INT((((5-1)*$N$186+1)-1)/10)+1)="","",INDEX($P$188:$W$197,MOD(((5-1)*$N$186+1)-1,10)+1,INT((((5-1)*$N$186+1)-1)/10)+1))))))</f>
        <v/>
      </c>
      <c r="E192" s="539">
        <f>IF($D$186="Flat Oval",IF(OR($N$188="",ISTEXT($N$186),ISTEXT($N$187)),"",IF(5&lt;=$N$187,IF(2&gt;$N$186,"",IF(((5-1)*$N$186+2)&gt;80,"",IF(INDEX($P$188:$W$197,MOD(((5-1)*$N$186+2)-1,10)+1,INT((((5-1)*$N$186+2)-1)/10)+1)="","",INDEX($P$188:$W$197,MOD(((5-1)*$N$186+2)-1,10)+1,INT((((5-1)*$N$186+2)-1)/10)+1)))),IF(AND(5=$N$187+1,2&lt;=$O$186),IF(($N$186*$N$187+2)&gt;80,"",IF(INDEX($P$188:$W$197,MOD(($N$186*$N$187+2)-1,10)+1,INT((($N$186*$N$187+2)-1)/10)+1)="","",INDEX($P$188:$W$197,MOD(($N$186*$N$187+2)-1,10)+1,INT((($N$186*$N$187+2)-1)/10)+1))),""))),IF($N$188="","",IF(OR(ISTEXT($N$186),ISTEXT($N$187),ISTEXT($N$188)),"",IF(OR(2&gt;$N$186,5&gt;$N$187,((5-1)*$N$186+2)&gt;$N$188),"",IF(INDEX($P$188:$W$197,MOD(((5-1)*$N$186+2)-1,10)+1,INT((((5-1)*$N$186+2)-1)/10)+1)="","",INDEX($P$188:$W$197,MOD(((5-1)*$N$186+2)-1,10)+1,INT((((5-1)*$N$186+2)-1)/10)+1))))))</f>
        <v/>
      </c>
      <c r="F192" s="539">
        <f>IF($D$186="Flat Oval",IF(OR($N$188="",ISTEXT($N$186),ISTEXT($N$187)),"",IF(5&lt;=$N$187,IF(3&gt;$N$186,"",IF(((5-1)*$N$186+3)&gt;80,"",IF(INDEX($P$188:$W$197,MOD(((5-1)*$N$186+3)-1,10)+1,INT((((5-1)*$N$186+3)-1)/10)+1)="","",INDEX($P$188:$W$197,MOD(((5-1)*$N$186+3)-1,10)+1,INT((((5-1)*$N$186+3)-1)/10)+1)))),IF(AND(5=$N$187+1,3&lt;=$O$186),IF(($N$186*$N$187+3)&gt;80,"",IF(INDEX($P$188:$W$197,MOD(($N$186*$N$187+3)-1,10)+1,INT((($N$186*$N$187+3)-1)/10)+1)="","",INDEX($P$188:$W$197,MOD(($N$186*$N$187+3)-1,10)+1,INT((($N$186*$N$187+3)-1)/10)+1))),""))),IF($N$188="","",IF(OR(ISTEXT($N$186),ISTEXT($N$187),ISTEXT($N$188)),"",IF(OR(3&gt;$N$186,5&gt;$N$187,((5-1)*$N$186+3)&gt;$N$188),"",IF(INDEX($P$188:$W$197,MOD(((5-1)*$N$186+3)-1,10)+1,INT((((5-1)*$N$186+3)-1)/10)+1)="","",INDEX($P$188:$W$197,MOD(((5-1)*$N$186+3)-1,10)+1,INT((((5-1)*$N$186+3)-1)/10)+1))))))</f>
        <v/>
      </c>
      <c r="G192" s="539">
        <f>IF($D$186="Flat Oval",IF(OR($N$188="",ISTEXT($N$186),ISTEXT($N$187)),"",IF(5&lt;=$N$187,IF(4&gt;$N$186,"",IF(((5-1)*$N$186+4)&gt;80,"",IF(INDEX($P$188:$W$197,MOD(((5-1)*$N$186+4)-1,10)+1,INT((((5-1)*$N$186+4)-1)/10)+1)="","",INDEX($P$188:$W$197,MOD(((5-1)*$N$186+4)-1,10)+1,INT((((5-1)*$N$186+4)-1)/10)+1)))),IF(AND(5=$N$187+1,4&lt;=$O$186),IF(($N$186*$N$187+4)&gt;80,"",IF(INDEX($P$188:$W$197,MOD(($N$186*$N$187+4)-1,10)+1,INT((($N$186*$N$187+4)-1)/10)+1)="","",INDEX($P$188:$W$197,MOD(($N$186*$N$187+4)-1,10)+1,INT((($N$186*$N$187+4)-1)/10)+1))),""))),IF($N$188="","",IF(OR(ISTEXT($N$186),ISTEXT($N$187),ISTEXT($N$188)),"",IF(OR(4&gt;$N$186,5&gt;$N$187,((5-1)*$N$186+4)&gt;$N$188),"",IF(INDEX($P$188:$W$197,MOD(((5-1)*$N$186+4)-1,10)+1,INT((((5-1)*$N$186+4)-1)/10)+1)="","",INDEX($P$188:$W$197,MOD(((5-1)*$N$186+4)-1,10)+1,INT((((5-1)*$N$186+4)-1)/10)+1))))))</f>
        <v/>
      </c>
      <c r="H192" s="539">
        <f>IF($D$186="Flat Oval",IF(OR($N$188="",ISTEXT($N$186),ISTEXT($N$187)),"",IF(5&lt;=$N$187,IF(5&gt;$N$186,"",IF(((5-1)*$N$186+5)&gt;80,"",IF(INDEX($P$188:$W$197,MOD(((5-1)*$N$186+5)-1,10)+1,INT((((5-1)*$N$186+5)-1)/10)+1)="","",INDEX($P$188:$W$197,MOD(((5-1)*$N$186+5)-1,10)+1,INT((((5-1)*$N$186+5)-1)/10)+1)))),IF(AND(5=$N$187+1,5&lt;=$O$186),IF(($N$186*$N$187+5)&gt;80,"",IF(INDEX($P$188:$W$197,MOD(($N$186*$N$187+5)-1,10)+1,INT((($N$186*$N$187+5)-1)/10)+1)="","",INDEX($P$188:$W$197,MOD(($N$186*$N$187+5)-1,10)+1,INT((($N$186*$N$187+5)-1)/10)+1))),""))),IF($N$188="","",IF(OR(ISTEXT($N$186),ISTEXT($N$187),ISTEXT($N$188)),"",IF(OR(5&gt;$N$186,5&gt;$N$187,((5-1)*$N$186+5)&gt;$N$188),"",IF(INDEX($P$188:$W$197,MOD(((5-1)*$N$186+5)-1,10)+1,INT((((5-1)*$N$186+5)-1)/10)+1)="","",INDEX($P$188:$W$197,MOD(((5-1)*$N$186+5)-1,10)+1,INT((((5-1)*$N$186+5)-1)/10)+1))))))</f>
        <v/>
      </c>
      <c r="I192" s="539">
        <f>IF($D$186="Flat Oval",IF(OR($N$188="",ISTEXT($N$186),ISTEXT($N$187)),"",IF(5&lt;=$N$187,IF(6&gt;$N$186,"",IF(((5-1)*$N$186+6)&gt;80,"",IF(INDEX($P$188:$W$197,MOD(((5-1)*$N$186+6)-1,10)+1,INT((((5-1)*$N$186+6)-1)/10)+1)="","",INDEX($P$188:$W$197,MOD(((5-1)*$N$186+6)-1,10)+1,INT((((5-1)*$N$186+6)-1)/10)+1)))),IF(AND(5=$N$187+1,6&lt;=$O$186),IF(($N$186*$N$187+6)&gt;80,"",IF(INDEX($P$188:$W$197,MOD(($N$186*$N$187+6)-1,10)+1,INT((($N$186*$N$187+6)-1)/10)+1)="","",INDEX($P$188:$W$197,MOD(($N$186*$N$187+6)-1,10)+1,INT((($N$186*$N$187+6)-1)/10)+1))),""))),IF($N$188="","",IF(OR(ISTEXT($N$186),ISTEXT($N$187),ISTEXT($N$188)),"",IF(OR(6&gt;$N$186,5&gt;$N$187,((5-1)*$N$186+6)&gt;$N$188),"",IF(INDEX($P$188:$W$197,MOD(((5-1)*$N$186+6)-1,10)+1,INT((((5-1)*$N$186+6)-1)/10)+1)="","",INDEX($P$188:$W$197,MOD(((5-1)*$N$186+6)-1,10)+1,INT((((5-1)*$N$186+6)-1)/10)+1))))))</f>
        <v/>
      </c>
      <c r="J192" s="539">
        <f>IF($D$186="Flat Oval",IF(OR($N$188="",ISTEXT($N$186),ISTEXT($N$187)),"",IF(5&lt;=$N$187,IF(7&gt;$N$186,"",IF(((5-1)*$N$186+7)&gt;80,"",IF(INDEX($P$188:$W$197,MOD(((5-1)*$N$186+7)-1,10)+1,INT((((5-1)*$N$186+7)-1)/10)+1)="","",INDEX($P$188:$W$197,MOD(((5-1)*$N$186+7)-1,10)+1,INT((((5-1)*$N$186+7)-1)/10)+1)))),IF(AND(5=$N$187+1,7&lt;=$O$186),IF(($N$186*$N$187+7)&gt;80,"",IF(INDEX($P$188:$W$197,MOD(($N$186*$N$187+7)-1,10)+1,INT((($N$186*$N$187+7)-1)/10)+1)="","",INDEX($P$188:$W$197,MOD(($N$186*$N$187+7)-1,10)+1,INT((($N$186*$N$187+7)-1)/10)+1))),""))),IF($N$188="","",IF(OR(ISTEXT($N$186),ISTEXT($N$187),ISTEXT($N$188)),"",IF(OR(7&gt;$N$186,5&gt;$N$187,((5-1)*$N$186+7)&gt;$N$188),"",IF(INDEX($P$188:$W$197,MOD(((5-1)*$N$186+7)-1,10)+1,INT((((5-1)*$N$186+7)-1)/10)+1)="","",INDEX($P$188:$W$197,MOD(((5-1)*$N$186+7)-1,10)+1,INT((((5-1)*$N$186+7)-1)/10)+1))))))</f>
        <v/>
      </c>
      <c r="K192" s="539">
        <f>IF($D$186="Flat Oval",IF(OR($N$188="",ISTEXT($N$186),ISTEXT($N$187)),"",IF(5&lt;=$N$187,IF(8&gt;$N$186,"",IF(((5-1)*$N$186+8)&gt;80,"",IF(INDEX($P$188:$W$197,MOD(((5-1)*$N$186+8)-1,10)+1,INT((((5-1)*$N$186+8)-1)/10)+1)="","",INDEX($P$188:$W$197,MOD(((5-1)*$N$186+8)-1,10)+1,INT((((5-1)*$N$186+8)-1)/10)+1)))),IF(AND(5=$N$187+1,8&lt;=$O$186),IF(($N$186*$N$187+8)&gt;80,"",IF(INDEX($P$188:$W$197,MOD(($N$186*$N$187+8)-1,10)+1,INT((($N$186*$N$187+8)-1)/10)+1)="","",INDEX($P$188:$W$197,MOD(($N$186*$N$187+8)-1,10)+1,INT((($N$186*$N$187+8)-1)/10)+1))),""))),IF($N$188="","",IF(OR(ISTEXT($N$186),ISTEXT($N$187),ISTEXT($N$188)),"",IF(OR(8&gt;$N$186,5&gt;$N$187,((5-1)*$N$186+8)&gt;$N$188),"",IF(INDEX($P$188:$W$197,MOD(((5-1)*$N$186+8)-1,10)+1,INT((((5-1)*$N$186+8)-1)/10)+1)="","",INDEX($P$188:$W$197,MOD(((5-1)*$N$186+8)-1,10)+1,INT((((5-1)*$N$186+8)-1)/10)+1))))))</f>
        <v/>
      </c>
      <c r="L192" s="539">
        <f>IF($D$186="Flat Oval",IF(OR($N$188="",ISTEXT($N$186),ISTEXT($N$187)),"",IF(5&lt;=$N$187,IF(9&gt;$N$186,"",IF(((5-1)*$N$186+9)&gt;80,"",IF(INDEX($P$188:$W$197,MOD(((5-1)*$N$186+9)-1,10)+1,INT((((5-1)*$N$186+9)-1)/10)+1)="","",INDEX($P$188:$W$197,MOD(((5-1)*$N$186+9)-1,10)+1,INT((((5-1)*$N$186+9)-1)/10)+1)))),IF(AND(5=$N$187+1,9&lt;=$O$186),IF(($N$186*$N$187+9)&gt;80,"",IF(INDEX($P$188:$W$197,MOD(($N$186*$N$187+9)-1,10)+1,INT((($N$186*$N$187+9)-1)/10)+1)="","",INDEX($P$188:$W$197,MOD(($N$186*$N$187+9)-1,10)+1,INT((($N$186*$N$187+9)-1)/10)+1))),""))),IF($N$188="","",IF(OR(ISTEXT($N$186),ISTEXT($N$187),ISTEXT($N$188)),"",IF(OR(9&gt;$N$186,5&gt;$N$187,((5-1)*$N$186+9)&gt;$N$188),"",IF(INDEX($P$188:$W$197,MOD(((5-1)*$N$186+9)-1,10)+1,INT((((5-1)*$N$186+9)-1)/10)+1)="","",INDEX($P$188:$W$197,MOD(((5-1)*$N$186+9)-1,10)+1,INT((((5-1)*$N$186+9)-1)/10)+1))))))</f>
        <v/>
      </c>
      <c r="M192" s="539">
        <f>IF($D$186="Flat Oval",IF(OR($N$188="",ISTEXT($N$186),ISTEXT($N$187)),"",IF(5&lt;=$N$187,IF(10&gt;$N$186,"",IF(((5-1)*$N$186+10)&gt;80,"",IF(INDEX($P$188:$W$197,MOD(((5-1)*$N$186+10)-1,10)+1,INT((((5-1)*$N$186+10)-1)/10)+1)="","",INDEX($P$188:$W$197,MOD(((5-1)*$N$186+10)-1,10)+1,INT((((5-1)*$N$186+10)-1)/10)+1)))),IF(AND(5=$N$187+1,10&lt;=$O$186),IF(($N$186*$N$187+10)&gt;80,"",IF(INDEX($P$188:$W$197,MOD(($N$186*$N$187+10)-1,10)+1,INT((($N$186*$N$187+10)-1)/10)+1)="","",INDEX($P$188:$W$197,MOD(($N$186*$N$187+10)-1,10)+1,INT((($N$186*$N$187+10)-1)/10)+1))),""))),IF($N$188="","",IF(OR(ISTEXT($N$186),ISTEXT($N$187),ISTEXT($N$188)),"",IF(OR(10&gt;$N$186,5&gt;$N$187,((5-1)*$N$186+10)&gt;$N$188),"",IF(INDEX($P$188:$W$197,MOD(((5-1)*$N$186+10)-1,10)+1,INT((((5-1)*$N$186+10)-1)/10)+1)="","",INDEX($P$188:$W$197,MOD(((5-1)*$N$186+10)-1,10)+1,INT((((5-1)*$N$186+10)-1)/10)+1))))))</f>
        <v/>
      </c>
      <c r="P192" s="540" t="n"/>
      <c r="Q192" s="540" t="n"/>
      <c r="R192" s="540" t="n"/>
      <c r="S192" s="540" t="n"/>
      <c r="T192" s="540" t="n"/>
      <c r="U192" s="540" t="n"/>
      <c r="V192" s="540" t="n"/>
      <c r="W192" s="540" t="n"/>
    </row>
    <row r="193" ht="13.35" customHeight="1" s="162">
      <c r="B193" s="537">
        <f>IF($D$186="Flat Oval",IF(OR($N$187="",ISTEXT($N$187)),"",IF(6&lt;=$N$187,ROUND((6-0.5)*$I$186/$N$187,1),IF(6=$N$187+1,"Ends",""))),IF(OR($D$186="",$G$186=""),"",IF($D$186="Round",IF(6=1,"Axis 1 (0°)",IF(6=2,"Axis 2 (90°)","")),IF(ISTEXT($N$187),"",IF(6&gt;$N$187,"",IF(ISTEXT($I$186),"",ROUND((6-0.5)*$I$186/$N$187,1)))))))</f>
        <v/>
      </c>
      <c r="C193" s="538" t="n"/>
      <c r="D193" s="539">
        <f>IF($D$186="Flat Oval",IF(OR($N$188="",ISTEXT($N$186),ISTEXT($N$187)),"",IF(6&lt;=$N$187,IF(1&gt;$N$186,"",IF(((6-1)*$N$186+1)&gt;80,"",IF(INDEX($P$188:$W$197,MOD(((6-1)*$N$186+1)-1,10)+1,INT((((6-1)*$N$186+1)-1)/10)+1)="","",INDEX($P$188:$W$197,MOD(((6-1)*$N$186+1)-1,10)+1,INT((((6-1)*$N$186+1)-1)/10)+1)))),IF(AND(6=$N$187+1,1&lt;=$O$186),IF(($N$186*$N$187+1)&gt;80,"",IF(INDEX($P$188:$W$197,MOD(($N$186*$N$187+1)-1,10)+1,INT((($N$186*$N$187+1)-1)/10)+1)="","",INDEX($P$188:$W$197,MOD(($N$186*$N$187+1)-1,10)+1,INT((($N$186*$N$187+1)-1)/10)+1))),""))),IF($N$188="","",IF(OR(ISTEXT($N$186),ISTEXT($N$187),ISTEXT($N$188)),"",IF(OR(1&gt;$N$186,6&gt;$N$187,((6-1)*$N$186+1)&gt;$N$188),"",IF(INDEX($P$188:$W$197,MOD(((6-1)*$N$186+1)-1,10)+1,INT((((6-1)*$N$186+1)-1)/10)+1)="","",INDEX($P$188:$W$197,MOD(((6-1)*$N$186+1)-1,10)+1,INT((((6-1)*$N$186+1)-1)/10)+1))))))</f>
        <v/>
      </c>
      <c r="E193" s="539">
        <f>IF($D$186="Flat Oval",IF(OR($N$188="",ISTEXT($N$186),ISTEXT($N$187)),"",IF(6&lt;=$N$187,IF(2&gt;$N$186,"",IF(((6-1)*$N$186+2)&gt;80,"",IF(INDEX($P$188:$W$197,MOD(((6-1)*$N$186+2)-1,10)+1,INT((((6-1)*$N$186+2)-1)/10)+1)="","",INDEX($P$188:$W$197,MOD(((6-1)*$N$186+2)-1,10)+1,INT((((6-1)*$N$186+2)-1)/10)+1)))),IF(AND(6=$N$187+1,2&lt;=$O$186),IF(($N$186*$N$187+2)&gt;80,"",IF(INDEX($P$188:$W$197,MOD(($N$186*$N$187+2)-1,10)+1,INT((($N$186*$N$187+2)-1)/10)+1)="","",INDEX($P$188:$W$197,MOD(($N$186*$N$187+2)-1,10)+1,INT((($N$186*$N$187+2)-1)/10)+1))),""))),IF($N$188="","",IF(OR(ISTEXT($N$186),ISTEXT($N$187),ISTEXT($N$188)),"",IF(OR(2&gt;$N$186,6&gt;$N$187,((6-1)*$N$186+2)&gt;$N$188),"",IF(INDEX($P$188:$W$197,MOD(((6-1)*$N$186+2)-1,10)+1,INT((((6-1)*$N$186+2)-1)/10)+1)="","",INDEX($P$188:$W$197,MOD(((6-1)*$N$186+2)-1,10)+1,INT((((6-1)*$N$186+2)-1)/10)+1))))))</f>
        <v/>
      </c>
      <c r="F193" s="539">
        <f>IF($D$186="Flat Oval",IF(OR($N$188="",ISTEXT($N$186),ISTEXT($N$187)),"",IF(6&lt;=$N$187,IF(3&gt;$N$186,"",IF(((6-1)*$N$186+3)&gt;80,"",IF(INDEX($P$188:$W$197,MOD(((6-1)*$N$186+3)-1,10)+1,INT((((6-1)*$N$186+3)-1)/10)+1)="","",INDEX($P$188:$W$197,MOD(((6-1)*$N$186+3)-1,10)+1,INT((((6-1)*$N$186+3)-1)/10)+1)))),IF(AND(6=$N$187+1,3&lt;=$O$186),IF(($N$186*$N$187+3)&gt;80,"",IF(INDEX($P$188:$W$197,MOD(($N$186*$N$187+3)-1,10)+1,INT((($N$186*$N$187+3)-1)/10)+1)="","",INDEX($P$188:$W$197,MOD(($N$186*$N$187+3)-1,10)+1,INT((($N$186*$N$187+3)-1)/10)+1))),""))),IF($N$188="","",IF(OR(ISTEXT($N$186),ISTEXT($N$187),ISTEXT($N$188)),"",IF(OR(3&gt;$N$186,6&gt;$N$187,((6-1)*$N$186+3)&gt;$N$188),"",IF(INDEX($P$188:$W$197,MOD(((6-1)*$N$186+3)-1,10)+1,INT((((6-1)*$N$186+3)-1)/10)+1)="","",INDEX($P$188:$W$197,MOD(((6-1)*$N$186+3)-1,10)+1,INT((((6-1)*$N$186+3)-1)/10)+1))))))</f>
        <v/>
      </c>
      <c r="G193" s="539">
        <f>IF($D$186="Flat Oval",IF(OR($N$188="",ISTEXT($N$186),ISTEXT($N$187)),"",IF(6&lt;=$N$187,IF(4&gt;$N$186,"",IF(((6-1)*$N$186+4)&gt;80,"",IF(INDEX($P$188:$W$197,MOD(((6-1)*$N$186+4)-1,10)+1,INT((((6-1)*$N$186+4)-1)/10)+1)="","",INDEX($P$188:$W$197,MOD(((6-1)*$N$186+4)-1,10)+1,INT((((6-1)*$N$186+4)-1)/10)+1)))),IF(AND(6=$N$187+1,4&lt;=$O$186),IF(($N$186*$N$187+4)&gt;80,"",IF(INDEX($P$188:$W$197,MOD(($N$186*$N$187+4)-1,10)+1,INT((($N$186*$N$187+4)-1)/10)+1)="","",INDEX($P$188:$W$197,MOD(($N$186*$N$187+4)-1,10)+1,INT((($N$186*$N$187+4)-1)/10)+1))),""))),IF($N$188="","",IF(OR(ISTEXT($N$186),ISTEXT($N$187),ISTEXT($N$188)),"",IF(OR(4&gt;$N$186,6&gt;$N$187,((6-1)*$N$186+4)&gt;$N$188),"",IF(INDEX($P$188:$W$197,MOD(((6-1)*$N$186+4)-1,10)+1,INT((((6-1)*$N$186+4)-1)/10)+1)="","",INDEX($P$188:$W$197,MOD(((6-1)*$N$186+4)-1,10)+1,INT((((6-1)*$N$186+4)-1)/10)+1))))))</f>
        <v/>
      </c>
      <c r="H193" s="539">
        <f>IF($D$186="Flat Oval",IF(OR($N$188="",ISTEXT($N$186),ISTEXT($N$187)),"",IF(6&lt;=$N$187,IF(5&gt;$N$186,"",IF(((6-1)*$N$186+5)&gt;80,"",IF(INDEX($P$188:$W$197,MOD(((6-1)*$N$186+5)-1,10)+1,INT((((6-1)*$N$186+5)-1)/10)+1)="","",INDEX($P$188:$W$197,MOD(((6-1)*$N$186+5)-1,10)+1,INT((((6-1)*$N$186+5)-1)/10)+1)))),IF(AND(6=$N$187+1,5&lt;=$O$186),IF(($N$186*$N$187+5)&gt;80,"",IF(INDEX($P$188:$W$197,MOD(($N$186*$N$187+5)-1,10)+1,INT((($N$186*$N$187+5)-1)/10)+1)="","",INDEX($P$188:$W$197,MOD(($N$186*$N$187+5)-1,10)+1,INT((($N$186*$N$187+5)-1)/10)+1))),""))),IF($N$188="","",IF(OR(ISTEXT($N$186),ISTEXT($N$187),ISTEXT($N$188)),"",IF(OR(5&gt;$N$186,6&gt;$N$187,((6-1)*$N$186+5)&gt;$N$188),"",IF(INDEX($P$188:$W$197,MOD(((6-1)*$N$186+5)-1,10)+1,INT((((6-1)*$N$186+5)-1)/10)+1)="","",INDEX($P$188:$W$197,MOD(((6-1)*$N$186+5)-1,10)+1,INT((((6-1)*$N$186+5)-1)/10)+1))))))</f>
        <v/>
      </c>
      <c r="I193" s="539">
        <f>IF($D$186="Flat Oval",IF(OR($N$188="",ISTEXT($N$186),ISTEXT($N$187)),"",IF(6&lt;=$N$187,IF(6&gt;$N$186,"",IF(((6-1)*$N$186+6)&gt;80,"",IF(INDEX($P$188:$W$197,MOD(((6-1)*$N$186+6)-1,10)+1,INT((((6-1)*$N$186+6)-1)/10)+1)="","",INDEX($P$188:$W$197,MOD(((6-1)*$N$186+6)-1,10)+1,INT((((6-1)*$N$186+6)-1)/10)+1)))),IF(AND(6=$N$187+1,6&lt;=$O$186),IF(($N$186*$N$187+6)&gt;80,"",IF(INDEX($P$188:$W$197,MOD(($N$186*$N$187+6)-1,10)+1,INT((($N$186*$N$187+6)-1)/10)+1)="","",INDEX($P$188:$W$197,MOD(($N$186*$N$187+6)-1,10)+1,INT((($N$186*$N$187+6)-1)/10)+1))),""))),IF($N$188="","",IF(OR(ISTEXT($N$186),ISTEXT($N$187),ISTEXT($N$188)),"",IF(OR(6&gt;$N$186,6&gt;$N$187,((6-1)*$N$186+6)&gt;$N$188),"",IF(INDEX($P$188:$W$197,MOD(((6-1)*$N$186+6)-1,10)+1,INT((((6-1)*$N$186+6)-1)/10)+1)="","",INDEX($P$188:$W$197,MOD(((6-1)*$N$186+6)-1,10)+1,INT((((6-1)*$N$186+6)-1)/10)+1))))))</f>
        <v/>
      </c>
      <c r="J193" s="539">
        <f>IF($D$186="Flat Oval",IF(OR($N$188="",ISTEXT($N$186),ISTEXT($N$187)),"",IF(6&lt;=$N$187,IF(7&gt;$N$186,"",IF(((6-1)*$N$186+7)&gt;80,"",IF(INDEX($P$188:$W$197,MOD(((6-1)*$N$186+7)-1,10)+1,INT((((6-1)*$N$186+7)-1)/10)+1)="","",INDEX($P$188:$W$197,MOD(((6-1)*$N$186+7)-1,10)+1,INT((((6-1)*$N$186+7)-1)/10)+1)))),IF(AND(6=$N$187+1,7&lt;=$O$186),IF(($N$186*$N$187+7)&gt;80,"",IF(INDEX($P$188:$W$197,MOD(($N$186*$N$187+7)-1,10)+1,INT((($N$186*$N$187+7)-1)/10)+1)="","",INDEX($P$188:$W$197,MOD(($N$186*$N$187+7)-1,10)+1,INT((($N$186*$N$187+7)-1)/10)+1))),""))),IF($N$188="","",IF(OR(ISTEXT($N$186),ISTEXT($N$187),ISTEXT($N$188)),"",IF(OR(7&gt;$N$186,6&gt;$N$187,((6-1)*$N$186+7)&gt;$N$188),"",IF(INDEX($P$188:$W$197,MOD(((6-1)*$N$186+7)-1,10)+1,INT((((6-1)*$N$186+7)-1)/10)+1)="","",INDEX($P$188:$W$197,MOD(((6-1)*$N$186+7)-1,10)+1,INT((((6-1)*$N$186+7)-1)/10)+1))))))</f>
        <v/>
      </c>
      <c r="K193" s="539">
        <f>IF($D$186="Flat Oval",IF(OR($N$188="",ISTEXT($N$186),ISTEXT($N$187)),"",IF(6&lt;=$N$187,IF(8&gt;$N$186,"",IF(((6-1)*$N$186+8)&gt;80,"",IF(INDEX($P$188:$W$197,MOD(((6-1)*$N$186+8)-1,10)+1,INT((((6-1)*$N$186+8)-1)/10)+1)="","",INDEX($P$188:$W$197,MOD(((6-1)*$N$186+8)-1,10)+1,INT((((6-1)*$N$186+8)-1)/10)+1)))),IF(AND(6=$N$187+1,8&lt;=$O$186),IF(($N$186*$N$187+8)&gt;80,"",IF(INDEX($P$188:$W$197,MOD(($N$186*$N$187+8)-1,10)+1,INT((($N$186*$N$187+8)-1)/10)+1)="","",INDEX($P$188:$W$197,MOD(($N$186*$N$187+8)-1,10)+1,INT((($N$186*$N$187+8)-1)/10)+1))),""))),IF($N$188="","",IF(OR(ISTEXT($N$186),ISTEXT($N$187),ISTEXT($N$188)),"",IF(OR(8&gt;$N$186,6&gt;$N$187,((6-1)*$N$186+8)&gt;$N$188),"",IF(INDEX($P$188:$W$197,MOD(((6-1)*$N$186+8)-1,10)+1,INT((((6-1)*$N$186+8)-1)/10)+1)="","",INDEX($P$188:$W$197,MOD(((6-1)*$N$186+8)-1,10)+1,INT((((6-1)*$N$186+8)-1)/10)+1))))))</f>
        <v/>
      </c>
      <c r="L193" s="539">
        <f>IF($D$186="Flat Oval",IF(OR($N$188="",ISTEXT($N$186),ISTEXT($N$187)),"",IF(6&lt;=$N$187,IF(9&gt;$N$186,"",IF(((6-1)*$N$186+9)&gt;80,"",IF(INDEX($P$188:$W$197,MOD(((6-1)*$N$186+9)-1,10)+1,INT((((6-1)*$N$186+9)-1)/10)+1)="","",INDEX($P$188:$W$197,MOD(((6-1)*$N$186+9)-1,10)+1,INT((((6-1)*$N$186+9)-1)/10)+1)))),IF(AND(6=$N$187+1,9&lt;=$O$186),IF(($N$186*$N$187+9)&gt;80,"",IF(INDEX($P$188:$W$197,MOD(($N$186*$N$187+9)-1,10)+1,INT((($N$186*$N$187+9)-1)/10)+1)="","",INDEX($P$188:$W$197,MOD(($N$186*$N$187+9)-1,10)+1,INT((($N$186*$N$187+9)-1)/10)+1))),""))),IF($N$188="","",IF(OR(ISTEXT($N$186),ISTEXT($N$187),ISTEXT($N$188)),"",IF(OR(9&gt;$N$186,6&gt;$N$187,((6-1)*$N$186+9)&gt;$N$188),"",IF(INDEX($P$188:$W$197,MOD(((6-1)*$N$186+9)-1,10)+1,INT((((6-1)*$N$186+9)-1)/10)+1)="","",INDEX($P$188:$W$197,MOD(((6-1)*$N$186+9)-1,10)+1,INT((((6-1)*$N$186+9)-1)/10)+1))))))</f>
        <v/>
      </c>
      <c r="M193" s="539">
        <f>IF($D$186="Flat Oval",IF(OR($N$188="",ISTEXT($N$186),ISTEXT($N$187)),"",IF(6&lt;=$N$187,IF(10&gt;$N$186,"",IF(((6-1)*$N$186+10)&gt;80,"",IF(INDEX($P$188:$W$197,MOD(((6-1)*$N$186+10)-1,10)+1,INT((((6-1)*$N$186+10)-1)/10)+1)="","",INDEX($P$188:$W$197,MOD(((6-1)*$N$186+10)-1,10)+1,INT((((6-1)*$N$186+10)-1)/10)+1)))),IF(AND(6=$N$187+1,10&lt;=$O$186),IF(($N$186*$N$187+10)&gt;80,"",IF(INDEX($P$188:$W$197,MOD(($N$186*$N$187+10)-1,10)+1,INT((($N$186*$N$187+10)-1)/10)+1)="","",INDEX($P$188:$W$197,MOD(($N$186*$N$187+10)-1,10)+1,INT((($N$186*$N$187+10)-1)/10)+1))),""))),IF($N$188="","",IF(OR(ISTEXT($N$186),ISTEXT($N$187),ISTEXT($N$188)),"",IF(OR(10&gt;$N$186,6&gt;$N$187,((6-1)*$N$186+10)&gt;$N$188),"",IF(INDEX($P$188:$W$197,MOD(((6-1)*$N$186+10)-1,10)+1,INT((((6-1)*$N$186+10)-1)/10)+1)="","",INDEX($P$188:$W$197,MOD(((6-1)*$N$186+10)-1,10)+1,INT((((6-1)*$N$186+10)-1)/10)+1))))))</f>
        <v/>
      </c>
      <c r="P193" s="540" t="n"/>
      <c r="Q193" s="540" t="n"/>
      <c r="R193" s="540" t="n"/>
      <c r="S193" s="540" t="n"/>
      <c r="T193" s="540" t="n"/>
      <c r="U193" s="540" t="n"/>
      <c r="V193" s="540" t="n"/>
      <c r="W193" s="540" t="n"/>
    </row>
    <row r="194" ht="13.35" customHeight="1" s="162">
      <c r="B194" s="537">
        <f>IF($D$186="Flat Oval",IF(OR($N$187="",ISTEXT($N$187)),"",IF(7&lt;=$N$187,ROUND((7-0.5)*$I$186/$N$187,1),IF(7=$N$187+1,"Ends",""))),IF(OR($D$186="",$G$186=""),"",IF($D$186="Round",IF(7=1,"Axis 1 (0°)",IF(7=2,"Axis 2 (90°)","")),IF(ISTEXT($N$187),"",IF(7&gt;$N$187,"",IF(ISTEXT($I$186),"",ROUND((7-0.5)*$I$186/$N$187,1)))))))</f>
        <v/>
      </c>
      <c r="C194" s="538" t="n"/>
      <c r="D194" s="539">
        <f>IF($D$186="Flat Oval",IF(OR($N$188="",ISTEXT($N$186),ISTEXT($N$187)),"",IF(7&lt;=$N$187,IF(1&gt;$N$186,"",IF(((7-1)*$N$186+1)&gt;80,"",IF(INDEX($P$188:$W$197,MOD(((7-1)*$N$186+1)-1,10)+1,INT((((7-1)*$N$186+1)-1)/10)+1)="","",INDEX($P$188:$W$197,MOD(((7-1)*$N$186+1)-1,10)+1,INT((((7-1)*$N$186+1)-1)/10)+1)))),IF(AND(7=$N$187+1,1&lt;=$O$186),IF(($N$186*$N$187+1)&gt;80,"",IF(INDEX($P$188:$W$197,MOD(($N$186*$N$187+1)-1,10)+1,INT((($N$186*$N$187+1)-1)/10)+1)="","",INDEX($P$188:$W$197,MOD(($N$186*$N$187+1)-1,10)+1,INT((($N$186*$N$187+1)-1)/10)+1))),""))),IF($N$188="","",IF(OR(ISTEXT($N$186),ISTEXT($N$187),ISTEXT($N$188)),"",IF(OR(1&gt;$N$186,7&gt;$N$187,((7-1)*$N$186+1)&gt;$N$188),"",IF(INDEX($P$188:$W$197,MOD(((7-1)*$N$186+1)-1,10)+1,INT((((7-1)*$N$186+1)-1)/10)+1)="","",INDEX($P$188:$W$197,MOD(((7-1)*$N$186+1)-1,10)+1,INT((((7-1)*$N$186+1)-1)/10)+1))))))</f>
        <v/>
      </c>
      <c r="E194" s="539">
        <f>IF($D$186="Flat Oval",IF(OR($N$188="",ISTEXT($N$186),ISTEXT($N$187)),"",IF(7&lt;=$N$187,IF(2&gt;$N$186,"",IF(((7-1)*$N$186+2)&gt;80,"",IF(INDEX($P$188:$W$197,MOD(((7-1)*$N$186+2)-1,10)+1,INT((((7-1)*$N$186+2)-1)/10)+1)="","",INDEX($P$188:$W$197,MOD(((7-1)*$N$186+2)-1,10)+1,INT((((7-1)*$N$186+2)-1)/10)+1)))),IF(AND(7=$N$187+1,2&lt;=$O$186),IF(($N$186*$N$187+2)&gt;80,"",IF(INDEX($P$188:$W$197,MOD(($N$186*$N$187+2)-1,10)+1,INT((($N$186*$N$187+2)-1)/10)+1)="","",INDEX($P$188:$W$197,MOD(($N$186*$N$187+2)-1,10)+1,INT((($N$186*$N$187+2)-1)/10)+1))),""))),IF($N$188="","",IF(OR(ISTEXT($N$186),ISTEXT($N$187),ISTEXT($N$188)),"",IF(OR(2&gt;$N$186,7&gt;$N$187,((7-1)*$N$186+2)&gt;$N$188),"",IF(INDEX($P$188:$W$197,MOD(((7-1)*$N$186+2)-1,10)+1,INT((((7-1)*$N$186+2)-1)/10)+1)="","",INDEX($P$188:$W$197,MOD(((7-1)*$N$186+2)-1,10)+1,INT((((7-1)*$N$186+2)-1)/10)+1))))))</f>
        <v/>
      </c>
      <c r="F194" s="539">
        <f>IF($D$186="Flat Oval",IF(OR($N$188="",ISTEXT($N$186),ISTEXT($N$187)),"",IF(7&lt;=$N$187,IF(3&gt;$N$186,"",IF(((7-1)*$N$186+3)&gt;80,"",IF(INDEX($P$188:$W$197,MOD(((7-1)*$N$186+3)-1,10)+1,INT((((7-1)*$N$186+3)-1)/10)+1)="","",INDEX($P$188:$W$197,MOD(((7-1)*$N$186+3)-1,10)+1,INT((((7-1)*$N$186+3)-1)/10)+1)))),IF(AND(7=$N$187+1,3&lt;=$O$186),IF(($N$186*$N$187+3)&gt;80,"",IF(INDEX($P$188:$W$197,MOD(($N$186*$N$187+3)-1,10)+1,INT((($N$186*$N$187+3)-1)/10)+1)="","",INDEX($P$188:$W$197,MOD(($N$186*$N$187+3)-1,10)+1,INT((($N$186*$N$187+3)-1)/10)+1))),""))),IF($N$188="","",IF(OR(ISTEXT($N$186),ISTEXT($N$187),ISTEXT($N$188)),"",IF(OR(3&gt;$N$186,7&gt;$N$187,((7-1)*$N$186+3)&gt;$N$188),"",IF(INDEX($P$188:$W$197,MOD(((7-1)*$N$186+3)-1,10)+1,INT((((7-1)*$N$186+3)-1)/10)+1)="","",INDEX($P$188:$W$197,MOD(((7-1)*$N$186+3)-1,10)+1,INT((((7-1)*$N$186+3)-1)/10)+1))))))</f>
        <v/>
      </c>
      <c r="G194" s="539">
        <f>IF($D$186="Flat Oval",IF(OR($N$188="",ISTEXT($N$186),ISTEXT($N$187)),"",IF(7&lt;=$N$187,IF(4&gt;$N$186,"",IF(((7-1)*$N$186+4)&gt;80,"",IF(INDEX($P$188:$W$197,MOD(((7-1)*$N$186+4)-1,10)+1,INT((((7-1)*$N$186+4)-1)/10)+1)="","",INDEX($P$188:$W$197,MOD(((7-1)*$N$186+4)-1,10)+1,INT((((7-1)*$N$186+4)-1)/10)+1)))),IF(AND(7=$N$187+1,4&lt;=$O$186),IF(($N$186*$N$187+4)&gt;80,"",IF(INDEX($P$188:$W$197,MOD(($N$186*$N$187+4)-1,10)+1,INT((($N$186*$N$187+4)-1)/10)+1)="","",INDEX($P$188:$W$197,MOD(($N$186*$N$187+4)-1,10)+1,INT((($N$186*$N$187+4)-1)/10)+1))),""))),IF($N$188="","",IF(OR(ISTEXT($N$186),ISTEXT($N$187),ISTEXT($N$188)),"",IF(OR(4&gt;$N$186,7&gt;$N$187,((7-1)*$N$186+4)&gt;$N$188),"",IF(INDEX($P$188:$W$197,MOD(((7-1)*$N$186+4)-1,10)+1,INT((((7-1)*$N$186+4)-1)/10)+1)="","",INDEX($P$188:$W$197,MOD(((7-1)*$N$186+4)-1,10)+1,INT((((7-1)*$N$186+4)-1)/10)+1))))))</f>
        <v/>
      </c>
      <c r="H194" s="539">
        <f>IF($D$186="Flat Oval",IF(OR($N$188="",ISTEXT($N$186),ISTEXT($N$187)),"",IF(7&lt;=$N$187,IF(5&gt;$N$186,"",IF(((7-1)*$N$186+5)&gt;80,"",IF(INDEX($P$188:$W$197,MOD(((7-1)*$N$186+5)-1,10)+1,INT((((7-1)*$N$186+5)-1)/10)+1)="","",INDEX($P$188:$W$197,MOD(((7-1)*$N$186+5)-1,10)+1,INT((((7-1)*$N$186+5)-1)/10)+1)))),IF(AND(7=$N$187+1,5&lt;=$O$186),IF(($N$186*$N$187+5)&gt;80,"",IF(INDEX($P$188:$W$197,MOD(($N$186*$N$187+5)-1,10)+1,INT((($N$186*$N$187+5)-1)/10)+1)="","",INDEX($P$188:$W$197,MOD(($N$186*$N$187+5)-1,10)+1,INT((($N$186*$N$187+5)-1)/10)+1))),""))),IF($N$188="","",IF(OR(ISTEXT($N$186),ISTEXT($N$187),ISTEXT($N$188)),"",IF(OR(5&gt;$N$186,7&gt;$N$187,((7-1)*$N$186+5)&gt;$N$188),"",IF(INDEX($P$188:$W$197,MOD(((7-1)*$N$186+5)-1,10)+1,INT((((7-1)*$N$186+5)-1)/10)+1)="","",INDEX($P$188:$W$197,MOD(((7-1)*$N$186+5)-1,10)+1,INT((((7-1)*$N$186+5)-1)/10)+1))))))</f>
        <v/>
      </c>
      <c r="I194" s="539">
        <f>IF($D$186="Flat Oval",IF(OR($N$188="",ISTEXT($N$186),ISTEXT($N$187)),"",IF(7&lt;=$N$187,IF(6&gt;$N$186,"",IF(((7-1)*$N$186+6)&gt;80,"",IF(INDEX($P$188:$W$197,MOD(((7-1)*$N$186+6)-1,10)+1,INT((((7-1)*$N$186+6)-1)/10)+1)="","",INDEX($P$188:$W$197,MOD(((7-1)*$N$186+6)-1,10)+1,INT((((7-1)*$N$186+6)-1)/10)+1)))),IF(AND(7=$N$187+1,6&lt;=$O$186),IF(($N$186*$N$187+6)&gt;80,"",IF(INDEX($P$188:$W$197,MOD(($N$186*$N$187+6)-1,10)+1,INT((($N$186*$N$187+6)-1)/10)+1)="","",INDEX($P$188:$W$197,MOD(($N$186*$N$187+6)-1,10)+1,INT((($N$186*$N$187+6)-1)/10)+1))),""))),IF($N$188="","",IF(OR(ISTEXT($N$186),ISTEXT($N$187),ISTEXT($N$188)),"",IF(OR(6&gt;$N$186,7&gt;$N$187,((7-1)*$N$186+6)&gt;$N$188),"",IF(INDEX($P$188:$W$197,MOD(((7-1)*$N$186+6)-1,10)+1,INT((((7-1)*$N$186+6)-1)/10)+1)="","",INDEX($P$188:$W$197,MOD(((7-1)*$N$186+6)-1,10)+1,INT((((7-1)*$N$186+6)-1)/10)+1))))))</f>
        <v/>
      </c>
      <c r="J194" s="539">
        <f>IF($D$186="Flat Oval",IF(OR($N$188="",ISTEXT($N$186),ISTEXT($N$187)),"",IF(7&lt;=$N$187,IF(7&gt;$N$186,"",IF(((7-1)*$N$186+7)&gt;80,"",IF(INDEX($P$188:$W$197,MOD(((7-1)*$N$186+7)-1,10)+1,INT((((7-1)*$N$186+7)-1)/10)+1)="","",INDEX($P$188:$W$197,MOD(((7-1)*$N$186+7)-1,10)+1,INT((((7-1)*$N$186+7)-1)/10)+1)))),IF(AND(7=$N$187+1,7&lt;=$O$186),IF(($N$186*$N$187+7)&gt;80,"",IF(INDEX($P$188:$W$197,MOD(($N$186*$N$187+7)-1,10)+1,INT((($N$186*$N$187+7)-1)/10)+1)="","",INDEX($P$188:$W$197,MOD(($N$186*$N$187+7)-1,10)+1,INT((($N$186*$N$187+7)-1)/10)+1))),""))),IF($N$188="","",IF(OR(ISTEXT($N$186),ISTEXT($N$187),ISTEXT($N$188)),"",IF(OR(7&gt;$N$186,7&gt;$N$187,((7-1)*$N$186+7)&gt;$N$188),"",IF(INDEX($P$188:$W$197,MOD(((7-1)*$N$186+7)-1,10)+1,INT((((7-1)*$N$186+7)-1)/10)+1)="","",INDEX($P$188:$W$197,MOD(((7-1)*$N$186+7)-1,10)+1,INT((((7-1)*$N$186+7)-1)/10)+1))))))</f>
        <v/>
      </c>
      <c r="K194" s="539">
        <f>IF($D$186="Flat Oval",IF(OR($N$188="",ISTEXT($N$186),ISTEXT($N$187)),"",IF(7&lt;=$N$187,IF(8&gt;$N$186,"",IF(((7-1)*$N$186+8)&gt;80,"",IF(INDEX($P$188:$W$197,MOD(((7-1)*$N$186+8)-1,10)+1,INT((((7-1)*$N$186+8)-1)/10)+1)="","",INDEX($P$188:$W$197,MOD(((7-1)*$N$186+8)-1,10)+1,INT((((7-1)*$N$186+8)-1)/10)+1)))),IF(AND(7=$N$187+1,8&lt;=$O$186),IF(($N$186*$N$187+8)&gt;80,"",IF(INDEX($P$188:$W$197,MOD(($N$186*$N$187+8)-1,10)+1,INT((($N$186*$N$187+8)-1)/10)+1)="","",INDEX($P$188:$W$197,MOD(($N$186*$N$187+8)-1,10)+1,INT((($N$186*$N$187+8)-1)/10)+1))),""))),IF($N$188="","",IF(OR(ISTEXT($N$186),ISTEXT($N$187),ISTEXT($N$188)),"",IF(OR(8&gt;$N$186,7&gt;$N$187,((7-1)*$N$186+8)&gt;$N$188),"",IF(INDEX($P$188:$W$197,MOD(((7-1)*$N$186+8)-1,10)+1,INT((((7-1)*$N$186+8)-1)/10)+1)="","",INDEX($P$188:$W$197,MOD(((7-1)*$N$186+8)-1,10)+1,INT((((7-1)*$N$186+8)-1)/10)+1))))))</f>
        <v/>
      </c>
      <c r="L194" s="539">
        <f>IF($D$186="Flat Oval",IF(OR($N$188="",ISTEXT($N$186),ISTEXT($N$187)),"",IF(7&lt;=$N$187,IF(9&gt;$N$186,"",IF(((7-1)*$N$186+9)&gt;80,"",IF(INDEX($P$188:$W$197,MOD(((7-1)*$N$186+9)-1,10)+1,INT((((7-1)*$N$186+9)-1)/10)+1)="","",INDEX($P$188:$W$197,MOD(((7-1)*$N$186+9)-1,10)+1,INT((((7-1)*$N$186+9)-1)/10)+1)))),IF(AND(7=$N$187+1,9&lt;=$O$186),IF(($N$186*$N$187+9)&gt;80,"",IF(INDEX($P$188:$W$197,MOD(($N$186*$N$187+9)-1,10)+1,INT((($N$186*$N$187+9)-1)/10)+1)="","",INDEX($P$188:$W$197,MOD(($N$186*$N$187+9)-1,10)+1,INT((($N$186*$N$187+9)-1)/10)+1))),""))),IF($N$188="","",IF(OR(ISTEXT($N$186),ISTEXT($N$187),ISTEXT($N$188)),"",IF(OR(9&gt;$N$186,7&gt;$N$187,((7-1)*$N$186+9)&gt;$N$188),"",IF(INDEX($P$188:$W$197,MOD(((7-1)*$N$186+9)-1,10)+1,INT((((7-1)*$N$186+9)-1)/10)+1)="","",INDEX($P$188:$W$197,MOD(((7-1)*$N$186+9)-1,10)+1,INT((((7-1)*$N$186+9)-1)/10)+1))))))</f>
        <v/>
      </c>
      <c r="M194" s="539">
        <f>IF($D$186="Flat Oval",IF(OR($N$188="",ISTEXT($N$186),ISTEXT($N$187)),"",IF(7&lt;=$N$187,IF(10&gt;$N$186,"",IF(((7-1)*$N$186+10)&gt;80,"",IF(INDEX($P$188:$W$197,MOD(((7-1)*$N$186+10)-1,10)+1,INT((((7-1)*$N$186+10)-1)/10)+1)="","",INDEX($P$188:$W$197,MOD(((7-1)*$N$186+10)-1,10)+1,INT((((7-1)*$N$186+10)-1)/10)+1)))),IF(AND(7=$N$187+1,10&lt;=$O$186),IF(($N$186*$N$187+10)&gt;80,"",IF(INDEX($P$188:$W$197,MOD(($N$186*$N$187+10)-1,10)+1,INT((($N$186*$N$187+10)-1)/10)+1)="","",INDEX($P$188:$W$197,MOD(($N$186*$N$187+10)-1,10)+1,INT((($N$186*$N$187+10)-1)/10)+1))),""))),IF($N$188="","",IF(OR(ISTEXT($N$186),ISTEXT($N$187),ISTEXT($N$188)),"",IF(OR(10&gt;$N$186,7&gt;$N$187,((7-1)*$N$186+10)&gt;$N$188),"",IF(INDEX($P$188:$W$197,MOD(((7-1)*$N$186+10)-1,10)+1,INT((((7-1)*$N$186+10)-1)/10)+1)="","",INDEX($P$188:$W$197,MOD(((7-1)*$N$186+10)-1,10)+1,INT((((7-1)*$N$186+10)-1)/10)+1))))))</f>
        <v/>
      </c>
      <c r="P194" s="540" t="n"/>
      <c r="Q194" s="540" t="n"/>
      <c r="R194" s="540" t="n"/>
      <c r="S194" s="540" t="n"/>
      <c r="T194" s="540" t="n"/>
      <c r="U194" s="540" t="n"/>
      <c r="V194" s="540" t="n"/>
      <c r="W194" s="540" t="n"/>
    </row>
    <row r="195" ht="13.35" customHeight="1" s="162">
      <c r="B195" s="537">
        <f>IF($D$186="Flat Oval",IF(OR($N$187="",ISTEXT($N$187)),"",IF(8&lt;=$N$187,ROUND((8-0.5)*$I$186/$N$187,1),IF(8=$N$187+1,"Ends",""))),IF(OR($D$186="",$G$186=""),"",IF($D$186="Round",IF(8=1,"Axis 1 (0°)",IF(8=2,"Axis 2 (90°)","")),IF(ISTEXT($N$187),"",IF(8&gt;$N$187,"",IF(ISTEXT($I$186),"",ROUND((8-0.5)*$I$186/$N$187,1)))))))</f>
        <v/>
      </c>
      <c r="C195" s="538" t="n"/>
      <c r="D195" s="539">
        <f>IF($D$186="Flat Oval",IF(OR($N$188="",ISTEXT($N$186),ISTEXT($N$187)),"",IF(8&lt;=$N$187,IF(1&gt;$N$186,"",IF(((8-1)*$N$186+1)&gt;80,"",IF(INDEX($P$188:$W$197,MOD(((8-1)*$N$186+1)-1,10)+1,INT((((8-1)*$N$186+1)-1)/10)+1)="","",INDEX($P$188:$W$197,MOD(((8-1)*$N$186+1)-1,10)+1,INT((((8-1)*$N$186+1)-1)/10)+1)))),IF(AND(8=$N$187+1,1&lt;=$O$186),IF(($N$186*$N$187+1)&gt;80,"",IF(INDEX($P$188:$W$197,MOD(($N$186*$N$187+1)-1,10)+1,INT((($N$186*$N$187+1)-1)/10)+1)="","",INDEX($P$188:$W$197,MOD(($N$186*$N$187+1)-1,10)+1,INT((($N$186*$N$187+1)-1)/10)+1))),""))),IF($N$188="","",IF(OR(ISTEXT($N$186),ISTEXT($N$187),ISTEXT($N$188)),"",IF(OR(1&gt;$N$186,8&gt;$N$187,((8-1)*$N$186+1)&gt;$N$188),"",IF(INDEX($P$188:$W$197,MOD(((8-1)*$N$186+1)-1,10)+1,INT((((8-1)*$N$186+1)-1)/10)+1)="","",INDEX($P$188:$W$197,MOD(((8-1)*$N$186+1)-1,10)+1,INT((((8-1)*$N$186+1)-1)/10)+1))))))</f>
        <v/>
      </c>
      <c r="E195" s="539">
        <f>IF($D$186="Flat Oval",IF(OR($N$188="",ISTEXT($N$186),ISTEXT($N$187)),"",IF(8&lt;=$N$187,IF(2&gt;$N$186,"",IF(((8-1)*$N$186+2)&gt;80,"",IF(INDEX($P$188:$W$197,MOD(((8-1)*$N$186+2)-1,10)+1,INT((((8-1)*$N$186+2)-1)/10)+1)="","",INDEX($P$188:$W$197,MOD(((8-1)*$N$186+2)-1,10)+1,INT((((8-1)*$N$186+2)-1)/10)+1)))),IF(AND(8=$N$187+1,2&lt;=$O$186),IF(($N$186*$N$187+2)&gt;80,"",IF(INDEX($P$188:$W$197,MOD(($N$186*$N$187+2)-1,10)+1,INT((($N$186*$N$187+2)-1)/10)+1)="","",INDEX($P$188:$W$197,MOD(($N$186*$N$187+2)-1,10)+1,INT((($N$186*$N$187+2)-1)/10)+1))),""))),IF($N$188="","",IF(OR(ISTEXT($N$186),ISTEXT($N$187),ISTEXT($N$188)),"",IF(OR(2&gt;$N$186,8&gt;$N$187,((8-1)*$N$186+2)&gt;$N$188),"",IF(INDEX($P$188:$W$197,MOD(((8-1)*$N$186+2)-1,10)+1,INT((((8-1)*$N$186+2)-1)/10)+1)="","",INDEX($P$188:$W$197,MOD(((8-1)*$N$186+2)-1,10)+1,INT((((8-1)*$N$186+2)-1)/10)+1))))))</f>
        <v/>
      </c>
      <c r="F195" s="539">
        <f>IF($D$186="Flat Oval",IF(OR($N$188="",ISTEXT($N$186),ISTEXT($N$187)),"",IF(8&lt;=$N$187,IF(3&gt;$N$186,"",IF(((8-1)*$N$186+3)&gt;80,"",IF(INDEX($P$188:$W$197,MOD(((8-1)*$N$186+3)-1,10)+1,INT((((8-1)*$N$186+3)-1)/10)+1)="","",INDEX($P$188:$W$197,MOD(((8-1)*$N$186+3)-1,10)+1,INT((((8-1)*$N$186+3)-1)/10)+1)))),IF(AND(8=$N$187+1,3&lt;=$O$186),IF(($N$186*$N$187+3)&gt;80,"",IF(INDEX($P$188:$W$197,MOD(($N$186*$N$187+3)-1,10)+1,INT((($N$186*$N$187+3)-1)/10)+1)="","",INDEX($P$188:$W$197,MOD(($N$186*$N$187+3)-1,10)+1,INT((($N$186*$N$187+3)-1)/10)+1))),""))),IF($N$188="","",IF(OR(ISTEXT($N$186),ISTEXT($N$187),ISTEXT($N$188)),"",IF(OR(3&gt;$N$186,8&gt;$N$187,((8-1)*$N$186+3)&gt;$N$188),"",IF(INDEX($P$188:$W$197,MOD(((8-1)*$N$186+3)-1,10)+1,INT((((8-1)*$N$186+3)-1)/10)+1)="","",INDEX($P$188:$W$197,MOD(((8-1)*$N$186+3)-1,10)+1,INT((((8-1)*$N$186+3)-1)/10)+1))))))</f>
        <v/>
      </c>
      <c r="G195" s="539">
        <f>IF($D$186="Flat Oval",IF(OR($N$188="",ISTEXT($N$186),ISTEXT($N$187)),"",IF(8&lt;=$N$187,IF(4&gt;$N$186,"",IF(((8-1)*$N$186+4)&gt;80,"",IF(INDEX($P$188:$W$197,MOD(((8-1)*$N$186+4)-1,10)+1,INT((((8-1)*$N$186+4)-1)/10)+1)="","",INDEX($P$188:$W$197,MOD(((8-1)*$N$186+4)-1,10)+1,INT((((8-1)*$N$186+4)-1)/10)+1)))),IF(AND(8=$N$187+1,4&lt;=$O$186),IF(($N$186*$N$187+4)&gt;80,"",IF(INDEX($P$188:$W$197,MOD(($N$186*$N$187+4)-1,10)+1,INT((($N$186*$N$187+4)-1)/10)+1)="","",INDEX($P$188:$W$197,MOD(($N$186*$N$187+4)-1,10)+1,INT((($N$186*$N$187+4)-1)/10)+1))),""))),IF($N$188="","",IF(OR(ISTEXT($N$186),ISTEXT($N$187),ISTEXT($N$188)),"",IF(OR(4&gt;$N$186,8&gt;$N$187,((8-1)*$N$186+4)&gt;$N$188),"",IF(INDEX($P$188:$W$197,MOD(((8-1)*$N$186+4)-1,10)+1,INT((((8-1)*$N$186+4)-1)/10)+1)="","",INDEX($P$188:$W$197,MOD(((8-1)*$N$186+4)-1,10)+1,INT((((8-1)*$N$186+4)-1)/10)+1))))))</f>
        <v/>
      </c>
      <c r="H195" s="539">
        <f>IF($D$186="Flat Oval",IF(OR($N$188="",ISTEXT($N$186),ISTEXT($N$187)),"",IF(8&lt;=$N$187,IF(5&gt;$N$186,"",IF(((8-1)*$N$186+5)&gt;80,"",IF(INDEX($P$188:$W$197,MOD(((8-1)*$N$186+5)-1,10)+1,INT((((8-1)*$N$186+5)-1)/10)+1)="","",INDEX($P$188:$W$197,MOD(((8-1)*$N$186+5)-1,10)+1,INT((((8-1)*$N$186+5)-1)/10)+1)))),IF(AND(8=$N$187+1,5&lt;=$O$186),IF(($N$186*$N$187+5)&gt;80,"",IF(INDEX($P$188:$W$197,MOD(($N$186*$N$187+5)-1,10)+1,INT((($N$186*$N$187+5)-1)/10)+1)="","",INDEX($P$188:$W$197,MOD(($N$186*$N$187+5)-1,10)+1,INT((($N$186*$N$187+5)-1)/10)+1))),""))),IF($N$188="","",IF(OR(ISTEXT($N$186),ISTEXT($N$187),ISTEXT($N$188)),"",IF(OR(5&gt;$N$186,8&gt;$N$187,((8-1)*$N$186+5)&gt;$N$188),"",IF(INDEX($P$188:$W$197,MOD(((8-1)*$N$186+5)-1,10)+1,INT((((8-1)*$N$186+5)-1)/10)+1)="","",INDEX($P$188:$W$197,MOD(((8-1)*$N$186+5)-1,10)+1,INT((((8-1)*$N$186+5)-1)/10)+1))))))</f>
        <v/>
      </c>
      <c r="I195" s="539">
        <f>IF($D$186="Flat Oval",IF(OR($N$188="",ISTEXT($N$186),ISTEXT($N$187)),"",IF(8&lt;=$N$187,IF(6&gt;$N$186,"",IF(((8-1)*$N$186+6)&gt;80,"",IF(INDEX($P$188:$W$197,MOD(((8-1)*$N$186+6)-1,10)+1,INT((((8-1)*$N$186+6)-1)/10)+1)="","",INDEX($P$188:$W$197,MOD(((8-1)*$N$186+6)-1,10)+1,INT((((8-1)*$N$186+6)-1)/10)+1)))),IF(AND(8=$N$187+1,6&lt;=$O$186),IF(($N$186*$N$187+6)&gt;80,"",IF(INDEX($P$188:$W$197,MOD(($N$186*$N$187+6)-1,10)+1,INT((($N$186*$N$187+6)-1)/10)+1)="","",INDEX($P$188:$W$197,MOD(($N$186*$N$187+6)-1,10)+1,INT((($N$186*$N$187+6)-1)/10)+1))),""))),IF($N$188="","",IF(OR(ISTEXT($N$186),ISTEXT($N$187),ISTEXT($N$188)),"",IF(OR(6&gt;$N$186,8&gt;$N$187,((8-1)*$N$186+6)&gt;$N$188),"",IF(INDEX($P$188:$W$197,MOD(((8-1)*$N$186+6)-1,10)+1,INT((((8-1)*$N$186+6)-1)/10)+1)="","",INDEX($P$188:$W$197,MOD(((8-1)*$N$186+6)-1,10)+1,INT((((8-1)*$N$186+6)-1)/10)+1))))))</f>
        <v/>
      </c>
      <c r="J195" s="539">
        <f>IF($D$186="Flat Oval",IF(OR($N$188="",ISTEXT($N$186),ISTEXT($N$187)),"",IF(8&lt;=$N$187,IF(7&gt;$N$186,"",IF(((8-1)*$N$186+7)&gt;80,"",IF(INDEX($P$188:$W$197,MOD(((8-1)*$N$186+7)-1,10)+1,INT((((8-1)*$N$186+7)-1)/10)+1)="","",INDEX($P$188:$W$197,MOD(((8-1)*$N$186+7)-1,10)+1,INT((((8-1)*$N$186+7)-1)/10)+1)))),IF(AND(8=$N$187+1,7&lt;=$O$186),IF(($N$186*$N$187+7)&gt;80,"",IF(INDEX($P$188:$W$197,MOD(($N$186*$N$187+7)-1,10)+1,INT((($N$186*$N$187+7)-1)/10)+1)="","",INDEX($P$188:$W$197,MOD(($N$186*$N$187+7)-1,10)+1,INT((($N$186*$N$187+7)-1)/10)+1))),""))),IF($N$188="","",IF(OR(ISTEXT($N$186),ISTEXT($N$187),ISTEXT($N$188)),"",IF(OR(7&gt;$N$186,8&gt;$N$187,((8-1)*$N$186+7)&gt;$N$188),"",IF(INDEX($P$188:$W$197,MOD(((8-1)*$N$186+7)-1,10)+1,INT((((8-1)*$N$186+7)-1)/10)+1)="","",INDEX($P$188:$W$197,MOD(((8-1)*$N$186+7)-1,10)+1,INT((((8-1)*$N$186+7)-1)/10)+1))))))</f>
        <v/>
      </c>
      <c r="K195" s="539">
        <f>IF($D$186="Flat Oval",IF(OR($N$188="",ISTEXT($N$186),ISTEXT($N$187)),"",IF(8&lt;=$N$187,IF(8&gt;$N$186,"",IF(((8-1)*$N$186+8)&gt;80,"",IF(INDEX($P$188:$W$197,MOD(((8-1)*$N$186+8)-1,10)+1,INT((((8-1)*$N$186+8)-1)/10)+1)="","",INDEX($P$188:$W$197,MOD(((8-1)*$N$186+8)-1,10)+1,INT((((8-1)*$N$186+8)-1)/10)+1)))),IF(AND(8=$N$187+1,8&lt;=$O$186),IF(($N$186*$N$187+8)&gt;80,"",IF(INDEX($P$188:$W$197,MOD(($N$186*$N$187+8)-1,10)+1,INT((($N$186*$N$187+8)-1)/10)+1)="","",INDEX($P$188:$W$197,MOD(($N$186*$N$187+8)-1,10)+1,INT((($N$186*$N$187+8)-1)/10)+1))),""))),IF($N$188="","",IF(OR(ISTEXT($N$186),ISTEXT($N$187),ISTEXT($N$188)),"",IF(OR(8&gt;$N$186,8&gt;$N$187,((8-1)*$N$186+8)&gt;$N$188),"",IF(INDEX($P$188:$W$197,MOD(((8-1)*$N$186+8)-1,10)+1,INT((((8-1)*$N$186+8)-1)/10)+1)="","",INDEX($P$188:$W$197,MOD(((8-1)*$N$186+8)-1,10)+1,INT((((8-1)*$N$186+8)-1)/10)+1))))))</f>
        <v/>
      </c>
      <c r="L195" s="539">
        <f>IF($D$186="Flat Oval",IF(OR($N$188="",ISTEXT($N$186),ISTEXT($N$187)),"",IF(8&lt;=$N$187,IF(9&gt;$N$186,"",IF(((8-1)*$N$186+9)&gt;80,"",IF(INDEX($P$188:$W$197,MOD(((8-1)*$N$186+9)-1,10)+1,INT((((8-1)*$N$186+9)-1)/10)+1)="","",INDEX($P$188:$W$197,MOD(((8-1)*$N$186+9)-1,10)+1,INT((((8-1)*$N$186+9)-1)/10)+1)))),IF(AND(8=$N$187+1,9&lt;=$O$186),IF(($N$186*$N$187+9)&gt;80,"",IF(INDEX($P$188:$W$197,MOD(($N$186*$N$187+9)-1,10)+1,INT((($N$186*$N$187+9)-1)/10)+1)="","",INDEX($P$188:$W$197,MOD(($N$186*$N$187+9)-1,10)+1,INT((($N$186*$N$187+9)-1)/10)+1))),""))),IF($N$188="","",IF(OR(ISTEXT($N$186),ISTEXT($N$187),ISTEXT($N$188)),"",IF(OR(9&gt;$N$186,8&gt;$N$187,((8-1)*$N$186+9)&gt;$N$188),"",IF(INDEX($P$188:$W$197,MOD(((8-1)*$N$186+9)-1,10)+1,INT((((8-1)*$N$186+9)-1)/10)+1)="","",INDEX($P$188:$W$197,MOD(((8-1)*$N$186+9)-1,10)+1,INT((((8-1)*$N$186+9)-1)/10)+1))))))</f>
        <v/>
      </c>
      <c r="M195" s="539">
        <f>IF($D$186="Flat Oval",IF(OR($N$188="",ISTEXT($N$186),ISTEXT($N$187)),"",IF(8&lt;=$N$187,IF(10&gt;$N$186,"",IF(((8-1)*$N$186+10)&gt;80,"",IF(INDEX($P$188:$W$197,MOD(((8-1)*$N$186+10)-1,10)+1,INT((((8-1)*$N$186+10)-1)/10)+1)="","",INDEX($P$188:$W$197,MOD(((8-1)*$N$186+10)-1,10)+1,INT((((8-1)*$N$186+10)-1)/10)+1)))),IF(AND(8=$N$187+1,10&lt;=$O$186),IF(($N$186*$N$187+10)&gt;80,"",IF(INDEX($P$188:$W$197,MOD(($N$186*$N$187+10)-1,10)+1,INT((($N$186*$N$187+10)-1)/10)+1)="","",INDEX($P$188:$W$197,MOD(($N$186*$N$187+10)-1,10)+1,INT((($N$186*$N$187+10)-1)/10)+1))),""))),IF($N$188="","",IF(OR(ISTEXT($N$186),ISTEXT($N$187),ISTEXT($N$188)),"",IF(OR(10&gt;$N$186,8&gt;$N$187,((8-1)*$N$186+10)&gt;$N$188),"",IF(INDEX($P$188:$W$197,MOD(((8-1)*$N$186+10)-1,10)+1,INT((((8-1)*$N$186+10)-1)/10)+1)="","",INDEX($P$188:$W$197,MOD(((8-1)*$N$186+10)-1,10)+1,INT((((8-1)*$N$186+10)-1)/10)+1))))))</f>
        <v/>
      </c>
      <c r="P195" s="540" t="n"/>
      <c r="Q195" s="540" t="n"/>
      <c r="R195" s="540" t="n"/>
      <c r="S195" s="540" t="n"/>
      <c r="T195" s="540" t="n"/>
      <c r="U195" s="540" t="n"/>
      <c r="V195" s="540" t="n"/>
      <c r="W195" s="540" t="n"/>
    </row>
    <row r="196" ht="13.35" customHeight="1" s="162">
      <c r="P196" s="540" t="n"/>
      <c r="Q196" s="540" t="n"/>
      <c r="R196" s="540" t="n"/>
      <c r="S196" s="540" t="n"/>
      <c r="T196" s="540" t="n"/>
      <c r="U196" s="540" t="n"/>
      <c r="V196" s="540" t="n"/>
      <c r="W196" s="540" t="n"/>
    </row>
    <row r="197" ht="13.35" customHeight="1" s="162">
      <c r="B197" s="188" t="inlineStr">
        <is>
          <t>Remarks</t>
        </is>
      </c>
      <c r="C197" s="173" t="n"/>
      <c r="D197" s="154" t="n"/>
      <c r="E197" s="174" t="n"/>
      <c r="F197" s="174" t="n"/>
      <c r="G197" s="174" t="n"/>
      <c r="H197" s="174" t="n"/>
      <c r="I197" s="174" t="n"/>
      <c r="J197" s="174" t="n"/>
      <c r="K197" s="174" t="n"/>
      <c r="L197" s="174" t="n"/>
      <c r="M197" s="173" t="n"/>
      <c r="P197" s="540" t="n"/>
      <c r="Q197" s="540" t="n"/>
      <c r="R197" s="540" t="n"/>
      <c r="S197" s="540" t="n"/>
      <c r="T197" s="540" t="n"/>
      <c r="U197" s="540" t="n"/>
      <c r="V197" s="540" t="n"/>
      <c r="W197" s="540" t="n"/>
    </row>
    <row r="198" ht="13.35" customHeight="1" s="162">
      <c r="B198" s="154" t="n"/>
      <c r="C198" s="174" t="n"/>
      <c r="D198" s="174" t="n"/>
      <c r="E198" s="174" t="n"/>
      <c r="F198" s="174" t="n"/>
      <c r="G198" s="174" t="n"/>
      <c r="H198" s="174" t="n"/>
      <c r="I198" s="174" t="n"/>
      <c r="J198" s="174" t="n"/>
      <c r="K198" s="174" t="n"/>
      <c r="L198" s="174" t="n"/>
      <c r="M198" s="173" t="n"/>
    </row>
    <row r="199" ht="13.35" customHeight="1" s="162">
      <c r="B199" s="154" t="n"/>
      <c r="C199" s="174" t="n"/>
      <c r="D199" s="174" t="n"/>
      <c r="E199" s="174" t="n"/>
      <c r="F199" s="174" t="n"/>
      <c r="G199" s="174" t="n"/>
      <c r="H199" s="174" t="n"/>
      <c r="I199" s="174" t="n"/>
      <c r="J199" s="174" t="n"/>
      <c r="K199" s="174" t="n"/>
      <c r="L199" s="174" t="n"/>
      <c r="M199" s="173" t="n"/>
    </row>
    <row r="201" ht="13.35" customHeight="1" s="162">
      <c r="B201" s="188" t="inlineStr">
        <is>
          <t>Airflow Traverse Measurement</t>
        </is>
      </c>
      <c r="C201" s="174" t="n"/>
      <c r="D201" s="174" t="n"/>
      <c r="E201" s="174" t="n"/>
      <c r="F201" s="174" t="n"/>
      <c r="G201" s="174" t="n"/>
      <c r="H201" s="173" t="n"/>
      <c r="I201" s="194" t="inlineStr">
        <is>
          <t>Design CFM</t>
        </is>
      </c>
      <c r="J201" s="188" t="inlineStr">
        <is>
          <t>Initial</t>
        </is>
      </c>
      <c r="K201" s="173" t="n"/>
      <c r="L201" s="188" t="inlineStr">
        <is>
          <t>Final</t>
        </is>
      </c>
      <c r="M201" s="173" t="n"/>
    </row>
    <row r="202" ht="13.35" customHeight="1" s="162">
      <c r="B202" s="153" t="inlineStr">
        <is>
          <t xml:space="preserve">Point </t>
        </is>
      </c>
      <c r="C202" s="188" t="inlineStr">
        <is>
          <t>Area Served</t>
        </is>
      </c>
      <c r="D202" s="174" t="n"/>
      <c r="E202" s="173" t="n"/>
      <c r="F202" s="188" t="inlineStr">
        <is>
          <t>Size</t>
        </is>
      </c>
      <c r="G202" s="173" t="n"/>
      <c r="H202" s="188" t="inlineStr">
        <is>
          <t>Ak</t>
        </is>
      </c>
      <c r="I202" s="440" t="n"/>
      <c r="J202" s="188" t="inlineStr">
        <is>
          <t>VEL</t>
        </is>
      </c>
      <c r="K202" s="188" t="inlineStr">
        <is>
          <t>CFM</t>
        </is>
      </c>
      <c r="L202" s="188" t="inlineStr">
        <is>
          <t>VEL</t>
        </is>
      </c>
      <c r="M202" s="188" t="inlineStr">
        <is>
          <t>CFM</t>
        </is>
      </c>
    </row>
    <row r="203" ht="13.35" customHeight="1" s="162">
      <c r="B203" s="31" t="inlineStr">
        <is>
          <t>T-13</t>
        </is>
      </c>
      <c r="C203" s="307" t="n"/>
      <c r="D203" s="174" t="n"/>
      <c r="E203" s="173" t="n"/>
      <c r="F203" s="307">
        <f>IF($D$205="Flat Oval",IF(OR($G$205="",$I$205=""),"",$G$205&amp;""" x "&amp;$I$205&amp;""" oval"),IF($G$205="","",IF($D$205="Round",$G$205&amp;""" dia",$G$205&amp;""" x "&amp;$I$205&amp;"""")))</f>
        <v/>
      </c>
      <c r="G203" s="173" t="n"/>
      <c r="H203" s="525">
        <f>IF($D$205="Flat Oval",IF(OR($G$205="",$I$205=""),"",IF(OR(ISTEXT($G$205),ISTEXT($I$205)),"",ROUND(((($G$205-2*N($K$205))-($I$205-2*N($K$205)))*($I$205-2*N($K$205))+PI()*(($I$205-2*N($K$205))/2)^2)/144,3))),IF(OR($D$205="",$G$205=""),"",IF($D$205="Round",IF(ISTEXT($G$205),"",ROUND(PI()*(($G$205-2*N($K$205))/2)^2/144,3)),IF($I$205="","",IF(OR(ISTEXT($G$205),ISTEXT($I$205)),"",ROUND(($G$205-2*N($K$205))*($I$205-2*N($K$205))/144,3))))))</f>
        <v/>
      </c>
      <c r="I203" s="189" t="n"/>
      <c r="J203" s="189" t="n"/>
      <c r="K203" s="189">
        <f>IF(N(J203)*N(H203)=0,"",ROUND(N(J203)*N(H203),0))</f>
        <v/>
      </c>
      <c r="L203" s="189">
        <f>IF($D$205="Flat Oval",IF(OR($O$206="",$O$207="",N($O$208)+N($O$209)=0),"",ROUND(($O$206*$O$208+$O$207*$O$209)/($O$208+$O$209),0)),IF(COUNT(D207:M214)=0,"",ROUND(AVERAGE(D207:M214),0)))</f>
        <v/>
      </c>
      <c r="M203" s="189">
        <f>IF(N(L203)*N(H203)=0,"",ROUND(N(L203)*N(H203),0))</f>
        <v/>
      </c>
    </row>
    <row r="204" ht="13.35" customHeight="1" s="162">
      <c r="B204" s="188" t="inlineStr">
        <is>
          <t>Instrument</t>
        </is>
      </c>
      <c r="C204" s="173" t="n"/>
      <c r="D204" s="196" t="n"/>
      <c r="E204" s="174" t="n"/>
      <c r="F204" s="174" t="n"/>
      <c r="G204" s="173" t="n"/>
      <c r="H204" s="188" t="inlineStr">
        <is>
          <t>Duct Static Pressure</t>
        </is>
      </c>
      <c r="I204" s="174" t="n"/>
      <c r="J204" s="173" t="n"/>
      <c r="K204" s="53" t="n"/>
      <c r="L204" s="188" t="inlineStr">
        <is>
          <t>Temp</t>
        </is>
      </c>
      <c r="M204" s="52" t="n"/>
      <c r="N204" s="51" t="n"/>
    </row>
    <row r="205" ht="13.35" customHeight="1" s="162">
      <c r="B205" s="526" t="inlineStr">
        <is>
          <t>Duct shape:</t>
        </is>
      </c>
      <c r="C205" s="173" t="n"/>
      <c r="D205" s="527" t="n"/>
      <c r="E205" s="173" t="n"/>
      <c r="F205" s="528" t="inlineStr">
        <is>
          <t>W / Dia (in)</t>
        </is>
      </c>
      <c r="G205" s="529" t="n"/>
      <c r="H205" s="526" t="inlineStr">
        <is>
          <t>H (in)</t>
        </is>
      </c>
      <c r="I205" s="530" t="n"/>
      <c r="J205" s="531" t="inlineStr">
        <is>
          <t>Liner (in)</t>
        </is>
      </c>
      <c r="K205" s="532" t="n"/>
      <c r="L205" s="526" t="inlineStr">
        <is>
          <t>Points</t>
        </is>
      </c>
      <c r="M205" s="533">
        <f>IF($D$205="Flat Oval",IF($N$207="","",$N$205&amp;"x"&amp;$N$206&amp;"+"&amp;$O$205&amp;" ends"),IF($N$205="","",IF($D$205="Round",$N$205&amp;" x 2 axes",IF($N$206="","",$N$205&amp;" x "&amp;$N$206))))</f>
        <v/>
      </c>
      <c r="N205" s="534">
        <f>IF($D$205="Flat Oval",IF(OR($G$205="",$I$205=""),"",IF(OR(ISTEXT($G$205),ISTEXT($I$205)),"",IF($G$205-$I$205&lt;12,2,MIN(10,MAX(3,ROUNDUP(($G$205-$I$205)/6,0)))))),IF(OR($D$205="",$G$205=""),"",IF($D$205="Round",IF(ISTEXT($G$205),"",IF($G$205&lt;=9,6,IF($G$205&lt;=12,8,10))),IF(ISTEXT($G$205),"",IF($G$205&lt;12,2,MIN(10,MAX(3,ROUNDUP($G$205/6,0))))))))</f>
        <v/>
      </c>
      <c r="O205">
        <f>IF(AND($D$205="Flat Oval",NOT(OR($G$205="",$I$205="")),NOT(OR(ISTEXT($G$205),ISTEXT($I$205)))),IF($I$205&lt;=9,6,IF($I$205&lt;=12,8,10)),"")</f>
        <v/>
      </c>
      <c r="P205" s="473" t="inlineStr">
        <is>
          <t>Quick entry – type readings in order (row by row of the grid), down this column then the next:</t>
        </is>
      </c>
    </row>
    <row r="206" ht="13.35" customHeight="1" s="162">
      <c r="B206" s="535" t="inlineStr">
        <is>
          <t>Depth↓ Pos→ (in)</t>
        </is>
      </c>
      <c r="C206" s="414" t="n"/>
      <c r="D206" s="535">
        <f>IF($D$205="Flat Oval",IF(OR($N$205="",ISTEXT($N$205),1&gt;$N$205),"",ROUND((1-0.5)*($G$205-$I$205)/$N$205,1)),IF(ISTEXT($N$205),"",IF(OR($D$205="",$G$205="",1&gt;$N$205),"",IF($D$205="Round",IF(ISTEXT($G$205),"",ROUND(IF(1&lt;=$N$205/2,$G$205/2*(1-SQRT(($N$205-2*1+1)/$N$205)),$G$205-$G$205/2*(1-SQRT(($N$205-2*($N$205-1+1)+1)/$N$205))),1)),IF(ISTEXT($G$205),"",ROUND((1-0.5)*$G$205/$N$205,1))))))</f>
        <v/>
      </c>
      <c r="E206" s="535">
        <f>IF($D$205="Flat Oval",IF(OR($N$205="",ISTEXT($N$205),2&gt;$N$205),"",ROUND((2-0.5)*($G$205-$I$205)/$N$205,1)),IF(ISTEXT($N$205),"",IF(OR($D$205="",$G$205="",2&gt;$N$205),"",IF($D$205="Round",IF(ISTEXT($G$205),"",ROUND(IF(2&lt;=$N$205/2,$G$205/2*(1-SQRT(($N$205-2*2+1)/$N$205)),$G$205-$G$205/2*(1-SQRT(($N$205-2*($N$205-2+1)+1)/$N$205))),1)),IF(ISTEXT($G$205),"",ROUND((2-0.5)*$G$205/$N$205,1))))))</f>
        <v/>
      </c>
      <c r="F206" s="535">
        <f>IF($D$205="Flat Oval",IF(OR($N$205="",ISTEXT($N$205),3&gt;$N$205),"",ROUND((3-0.5)*($G$205-$I$205)/$N$205,1)),IF(ISTEXT($N$205),"",IF(OR($D$205="",$G$205="",3&gt;$N$205),"",IF($D$205="Round",IF(ISTEXT($G$205),"",ROUND(IF(3&lt;=$N$205/2,$G$205/2*(1-SQRT(($N$205-2*3+1)/$N$205)),$G$205-$G$205/2*(1-SQRT(($N$205-2*($N$205-3+1)+1)/$N$205))),1)),IF(ISTEXT($G$205),"",ROUND((3-0.5)*$G$205/$N$205,1))))))</f>
        <v/>
      </c>
      <c r="G206" s="535">
        <f>IF($D$205="Flat Oval",IF(OR($N$205="",ISTEXT($N$205),4&gt;$N$205),"",ROUND((4-0.5)*($G$205-$I$205)/$N$205,1)),IF(ISTEXT($N$205),"",IF(OR($D$205="",$G$205="",4&gt;$N$205),"",IF($D$205="Round",IF(ISTEXT($G$205),"",ROUND(IF(4&lt;=$N$205/2,$G$205/2*(1-SQRT(($N$205-2*4+1)/$N$205)),$G$205-$G$205/2*(1-SQRT(($N$205-2*($N$205-4+1)+1)/$N$205))),1)),IF(ISTEXT($G$205),"",ROUND((4-0.5)*$G$205/$N$205,1))))))</f>
        <v/>
      </c>
      <c r="H206" s="535">
        <f>IF($D$205="Flat Oval",IF(OR($N$205="",ISTEXT($N$205),5&gt;$N$205),"",ROUND((5-0.5)*($G$205-$I$205)/$N$205,1)),IF(ISTEXT($N$205),"",IF(OR($D$205="",$G$205="",5&gt;$N$205),"",IF($D$205="Round",IF(ISTEXT($G$205),"",ROUND(IF(5&lt;=$N$205/2,$G$205/2*(1-SQRT(($N$205-2*5+1)/$N$205)),$G$205-$G$205/2*(1-SQRT(($N$205-2*($N$205-5+1)+1)/$N$205))),1)),IF(ISTEXT($G$205),"",ROUND((5-0.5)*$G$205/$N$205,1))))))</f>
        <v/>
      </c>
      <c r="I206" s="535">
        <f>IF($D$205="Flat Oval",IF(OR($N$205="",ISTEXT($N$205),6&gt;$N$205),"",ROUND((6-0.5)*($G$205-$I$205)/$N$205,1)),IF(ISTEXT($N$205),"",IF(OR($D$205="",$G$205="",6&gt;$N$205),"",IF($D$205="Round",IF(ISTEXT($G$205),"",ROUND(IF(6&lt;=$N$205/2,$G$205/2*(1-SQRT(($N$205-2*6+1)/$N$205)),$G$205-$G$205/2*(1-SQRT(($N$205-2*($N$205-6+1)+1)/$N$205))),1)),IF(ISTEXT($G$205),"",ROUND((6-0.5)*$G$205/$N$205,1))))))</f>
        <v/>
      </c>
      <c r="J206" s="535">
        <f>IF($D$205="Flat Oval",IF(OR($N$205="",ISTEXT($N$205),7&gt;$N$205),"",ROUND((7-0.5)*($G$205-$I$205)/$N$205,1)),IF(ISTEXT($N$205),"",IF(OR($D$205="",$G$205="",7&gt;$N$205),"",IF($D$205="Round",IF(ISTEXT($G$205),"",ROUND(IF(7&lt;=$N$205/2,$G$205/2*(1-SQRT(($N$205-2*7+1)/$N$205)),$G$205-$G$205/2*(1-SQRT(($N$205-2*($N$205-7+1)+1)/$N$205))),1)),IF(ISTEXT($G$205),"",ROUND((7-0.5)*$G$205/$N$205,1))))))</f>
        <v/>
      </c>
      <c r="K206" s="535">
        <f>IF($D$205="Flat Oval",IF(OR($N$205="",ISTEXT($N$205),8&gt;$N$205),"",ROUND((8-0.5)*($G$205-$I$205)/$N$205,1)),IF(ISTEXT($N$205),"",IF(OR($D$205="",$G$205="",8&gt;$N$205),"",IF($D$205="Round",IF(ISTEXT($G$205),"",ROUND(IF(8&lt;=$N$205/2,$G$205/2*(1-SQRT(($N$205-2*8+1)/$N$205)),$G$205-$G$205/2*(1-SQRT(($N$205-2*($N$205-8+1)+1)/$N$205))),1)),IF(ISTEXT($G$205),"",ROUND((8-0.5)*$G$205/$N$205,1))))))</f>
        <v/>
      </c>
      <c r="L206" s="535">
        <f>IF($D$205="Flat Oval",IF(OR($N$205="",ISTEXT($N$205),9&gt;$N$205),"",ROUND((9-0.5)*($G$205-$I$205)/$N$205,1)),IF(ISTEXT($N$205),"",IF(OR($D$205="",$G$205="",9&gt;$N$205),"",IF($D$205="Round",IF(ISTEXT($G$205),"",ROUND(IF(9&lt;=$N$205/2,$G$205/2*(1-SQRT(($N$205-2*9+1)/$N$205)),$G$205-$G$205/2*(1-SQRT(($N$205-2*($N$205-9+1)+1)/$N$205))),1)),IF(ISTEXT($G$205),"",ROUND((9-0.5)*$G$205/$N$205,1))))))</f>
        <v/>
      </c>
      <c r="M206" s="535">
        <f>IF($D$205="Flat Oval",IF(OR($N$205="",ISTEXT($N$205),10&gt;$N$205),"",ROUND((10-0.5)*($G$205-$I$205)/$N$205,1)),IF(ISTEXT($N$205),"",IF(OR($D$205="",$G$205="",10&gt;$N$205),"",IF($D$205="Round",IF(ISTEXT($G$205),"",ROUND(IF(10&lt;=$N$205/2,$G$205/2*(1-SQRT(($N$205-2*10+1)/$N$205)),$G$205-$G$205/2*(1-SQRT(($N$205-2*($N$205-10+1)+1)/$N$205))),1)),IF(ISTEXT($G$205),"",ROUND((10-0.5)*$G$205/$N$205,1))))))</f>
        <v/>
      </c>
      <c r="N206" s="534">
        <f>IF($D$205="Flat Oval",IF(OR($G$205="",$I$205=""),"",IF(OR(ISTEXT($G$205),ISTEXT($I$205)),"",IF($I$205&lt;12,2,MIN(7,MAX(3,ROUNDUP($I$205/6,0)))))),IF(OR($D$205="",$G$205=""),"",IF($D$205="Round",2,IF($I$205="","",IF(ISTEXT($I$205),"",IF($I$205&lt;12,2,MIN(8,MAX(3,ROUNDUP($I$205/6,0)))))))))</f>
        <v/>
      </c>
      <c r="O206">
        <f>IF(OR(NOT($D$205="Flat Oval"),N($N$207)=0),"",IF(COUNT(D207:INDEX(M207:M214,$N$206))=0,"",AVERAGE(D207:INDEX(M207:M214,$N$206))))</f>
        <v/>
      </c>
      <c r="P206" s="536" t="inlineStr">
        <is>
          <t>1–10</t>
        </is>
      </c>
      <c r="Q206" s="536" t="inlineStr">
        <is>
          <t>11–20</t>
        </is>
      </c>
      <c r="R206" s="536" t="inlineStr">
        <is>
          <t>21–30</t>
        </is>
      </c>
      <c r="S206" s="536" t="inlineStr">
        <is>
          <t>31–40</t>
        </is>
      </c>
      <c r="T206" s="536" t="inlineStr">
        <is>
          <t>41–50</t>
        </is>
      </c>
      <c r="U206" s="536" t="inlineStr">
        <is>
          <t>51–60</t>
        </is>
      </c>
      <c r="V206" s="536" t="inlineStr">
        <is>
          <t>61–70</t>
        </is>
      </c>
      <c r="W206" s="536" t="inlineStr">
        <is>
          <t>71–80</t>
        </is>
      </c>
    </row>
    <row r="207" ht="13.35" customHeight="1" s="162">
      <c r="B207" s="537">
        <f>IF($D$205="Flat Oval",IF(OR($N$206="",ISTEXT($N$206)),"",IF(1&lt;=$N$206,ROUND((1-0.5)*$I$205/$N$206,1),IF(1=$N$206+1,"Ends",""))),IF(OR($D$205="",$G$205=""),"",IF($D$205="Round",IF(1=1,"Axis 1 (0°)",IF(1=2,"Axis 2 (90°)","")),IF(ISTEXT($N$206),"",IF(1&gt;$N$206,"",IF(ISTEXT($I$205),"",ROUND((1-0.5)*$I$205/$N$206,1)))))))</f>
        <v/>
      </c>
      <c r="C207" s="538" t="n"/>
      <c r="D207" s="539">
        <f>IF($D$205="Flat Oval",IF(OR($N$207="",ISTEXT($N$205),ISTEXT($N$206)),"",IF(1&lt;=$N$206,IF(1&gt;$N$205,"",IF(((1-1)*$N$205+1)&gt;80,"",IF(INDEX($P$207:$W$216,MOD(((1-1)*$N$205+1)-1,10)+1,INT((((1-1)*$N$205+1)-1)/10)+1)="","",INDEX($P$207:$W$216,MOD(((1-1)*$N$205+1)-1,10)+1,INT((((1-1)*$N$205+1)-1)/10)+1)))),IF(AND(1=$N$206+1,1&lt;=$O$205),IF(($N$205*$N$206+1)&gt;80,"",IF(INDEX($P$207:$W$216,MOD(($N$205*$N$206+1)-1,10)+1,INT((($N$205*$N$206+1)-1)/10)+1)="","",INDEX($P$207:$W$216,MOD(($N$205*$N$206+1)-1,10)+1,INT((($N$205*$N$206+1)-1)/10)+1))),""))),IF($N$207="","",IF(OR(ISTEXT($N$205),ISTEXT($N$206),ISTEXT($N$207)),"",IF(OR(1&gt;$N$205,1&gt;$N$206,((1-1)*$N$205+1)&gt;$N$207),"",IF(INDEX($P$207:$W$216,MOD(((1-1)*$N$205+1)-1,10)+1,INT((((1-1)*$N$205+1)-1)/10)+1)="","",INDEX($P$207:$W$216,MOD(((1-1)*$N$205+1)-1,10)+1,INT((((1-1)*$N$205+1)-1)/10)+1))))))</f>
        <v/>
      </c>
      <c r="E207" s="539">
        <f>IF($D$205="Flat Oval",IF(OR($N$207="",ISTEXT($N$205),ISTEXT($N$206)),"",IF(1&lt;=$N$206,IF(2&gt;$N$205,"",IF(((1-1)*$N$205+2)&gt;80,"",IF(INDEX($P$207:$W$216,MOD(((1-1)*$N$205+2)-1,10)+1,INT((((1-1)*$N$205+2)-1)/10)+1)="","",INDEX($P$207:$W$216,MOD(((1-1)*$N$205+2)-1,10)+1,INT((((1-1)*$N$205+2)-1)/10)+1)))),IF(AND(1=$N$206+1,2&lt;=$O$205),IF(($N$205*$N$206+2)&gt;80,"",IF(INDEX($P$207:$W$216,MOD(($N$205*$N$206+2)-1,10)+1,INT((($N$205*$N$206+2)-1)/10)+1)="","",INDEX($P$207:$W$216,MOD(($N$205*$N$206+2)-1,10)+1,INT((($N$205*$N$206+2)-1)/10)+1))),""))),IF($N$207="","",IF(OR(ISTEXT($N$205),ISTEXT($N$206),ISTEXT($N$207)),"",IF(OR(2&gt;$N$205,1&gt;$N$206,((1-1)*$N$205+2)&gt;$N$207),"",IF(INDEX($P$207:$W$216,MOD(((1-1)*$N$205+2)-1,10)+1,INT((((1-1)*$N$205+2)-1)/10)+1)="","",INDEX($P$207:$W$216,MOD(((1-1)*$N$205+2)-1,10)+1,INT((((1-1)*$N$205+2)-1)/10)+1))))))</f>
        <v/>
      </c>
      <c r="F207" s="539">
        <f>IF($D$205="Flat Oval",IF(OR($N$207="",ISTEXT($N$205),ISTEXT($N$206)),"",IF(1&lt;=$N$206,IF(3&gt;$N$205,"",IF(((1-1)*$N$205+3)&gt;80,"",IF(INDEX($P$207:$W$216,MOD(((1-1)*$N$205+3)-1,10)+1,INT((((1-1)*$N$205+3)-1)/10)+1)="","",INDEX($P$207:$W$216,MOD(((1-1)*$N$205+3)-1,10)+1,INT((((1-1)*$N$205+3)-1)/10)+1)))),IF(AND(1=$N$206+1,3&lt;=$O$205),IF(($N$205*$N$206+3)&gt;80,"",IF(INDEX($P$207:$W$216,MOD(($N$205*$N$206+3)-1,10)+1,INT((($N$205*$N$206+3)-1)/10)+1)="","",INDEX($P$207:$W$216,MOD(($N$205*$N$206+3)-1,10)+1,INT((($N$205*$N$206+3)-1)/10)+1))),""))),IF($N$207="","",IF(OR(ISTEXT($N$205),ISTEXT($N$206),ISTEXT($N$207)),"",IF(OR(3&gt;$N$205,1&gt;$N$206,((1-1)*$N$205+3)&gt;$N$207),"",IF(INDEX($P$207:$W$216,MOD(((1-1)*$N$205+3)-1,10)+1,INT((((1-1)*$N$205+3)-1)/10)+1)="","",INDEX($P$207:$W$216,MOD(((1-1)*$N$205+3)-1,10)+1,INT((((1-1)*$N$205+3)-1)/10)+1))))))</f>
        <v/>
      </c>
      <c r="G207" s="539">
        <f>IF($D$205="Flat Oval",IF(OR($N$207="",ISTEXT($N$205),ISTEXT($N$206)),"",IF(1&lt;=$N$206,IF(4&gt;$N$205,"",IF(((1-1)*$N$205+4)&gt;80,"",IF(INDEX($P$207:$W$216,MOD(((1-1)*$N$205+4)-1,10)+1,INT((((1-1)*$N$205+4)-1)/10)+1)="","",INDEX($P$207:$W$216,MOD(((1-1)*$N$205+4)-1,10)+1,INT((((1-1)*$N$205+4)-1)/10)+1)))),IF(AND(1=$N$206+1,4&lt;=$O$205),IF(($N$205*$N$206+4)&gt;80,"",IF(INDEX($P$207:$W$216,MOD(($N$205*$N$206+4)-1,10)+1,INT((($N$205*$N$206+4)-1)/10)+1)="","",INDEX($P$207:$W$216,MOD(($N$205*$N$206+4)-1,10)+1,INT((($N$205*$N$206+4)-1)/10)+1))),""))),IF($N$207="","",IF(OR(ISTEXT($N$205),ISTEXT($N$206),ISTEXT($N$207)),"",IF(OR(4&gt;$N$205,1&gt;$N$206,((1-1)*$N$205+4)&gt;$N$207),"",IF(INDEX($P$207:$W$216,MOD(((1-1)*$N$205+4)-1,10)+1,INT((((1-1)*$N$205+4)-1)/10)+1)="","",INDEX($P$207:$W$216,MOD(((1-1)*$N$205+4)-1,10)+1,INT((((1-1)*$N$205+4)-1)/10)+1))))))</f>
        <v/>
      </c>
      <c r="H207" s="539">
        <f>IF($D$205="Flat Oval",IF(OR($N$207="",ISTEXT($N$205),ISTEXT($N$206)),"",IF(1&lt;=$N$206,IF(5&gt;$N$205,"",IF(((1-1)*$N$205+5)&gt;80,"",IF(INDEX($P$207:$W$216,MOD(((1-1)*$N$205+5)-1,10)+1,INT((((1-1)*$N$205+5)-1)/10)+1)="","",INDEX($P$207:$W$216,MOD(((1-1)*$N$205+5)-1,10)+1,INT((((1-1)*$N$205+5)-1)/10)+1)))),IF(AND(1=$N$206+1,5&lt;=$O$205),IF(($N$205*$N$206+5)&gt;80,"",IF(INDEX($P$207:$W$216,MOD(($N$205*$N$206+5)-1,10)+1,INT((($N$205*$N$206+5)-1)/10)+1)="","",INDEX($P$207:$W$216,MOD(($N$205*$N$206+5)-1,10)+1,INT((($N$205*$N$206+5)-1)/10)+1))),""))),IF($N$207="","",IF(OR(ISTEXT($N$205),ISTEXT($N$206),ISTEXT($N$207)),"",IF(OR(5&gt;$N$205,1&gt;$N$206,((1-1)*$N$205+5)&gt;$N$207),"",IF(INDEX($P$207:$W$216,MOD(((1-1)*$N$205+5)-1,10)+1,INT((((1-1)*$N$205+5)-1)/10)+1)="","",INDEX($P$207:$W$216,MOD(((1-1)*$N$205+5)-1,10)+1,INT((((1-1)*$N$205+5)-1)/10)+1))))))</f>
        <v/>
      </c>
      <c r="I207" s="539">
        <f>IF($D$205="Flat Oval",IF(OR($N$207="",ISTEXT($N$205),ISTEXT($N$206)),"",IF(1&lt;=$N$206,IF(6&gt;$N$205,"",IF(((1-1)*$N$205+6)&gt;80,"",IF(INDEX($P$207:$W$216,MOD(((1-1)*$N$205+6)-1,10)+1,INT((((1-1)*$N$205+6)-1)/10)+1)="","",INDEX($P$207:$W$216,MOD(((1-1)*$N$205+6)-1,10)+1,INT((((1-1)*$N$205+6)-1)/10)+1)))),IF(AND(1=$N$206+1,6&lt;=$O$205),IF(($N$205*$N$206+6)&gt;80,"",IF(INDEX($P$207:$W$216,MOD(($N$205*$N$206+6)-1,10)+1,INT((($N$205*$N$206+6)-1)/10)+1)="","",INDEX($P$207:$W$216,MOD(($N$205*$N$206+6)-1,10)+1,INT((($N$205*$N$206+6)-1)/10)+1))),""))),IF($N$207="","",IF(OR(ISTEXT($N$205),ISTEXT($N$206),ISTEXT($N$207)),"",IF(OR(6&gt;$N$205,1&gt;$N$206,((1-1)*$N$205+6)&gt;$N$207),"",IF(INDEX($P$207:$W$216,MOD(((1-1)*$N$205+6)-1,10)+1,INT((((1-1)*$N$205+6)-1)/10)+1)="","",INDEX($P$207:$W$216,MOD(((1-1)*$N$205+6)-1,10)+1,INT((((1-1)*$N$205+6)-1)/10)+1))))))</f>
        <v/>
      </c>
      <c r="J207" s="539">
        <f>IF($D$205="Flat Oval",IF(OR($N$207="",ISTEXT($N$205),ISTEXT($N$206)),"",IF(1&lt;=$N$206,IF(7&gt;$N$205,"",IF(((1-1)*$N$205+7)&gt;80,"",IF(INDEX($P$207:$W$216,MOD(((1-1)*$N$205+7)-1,10)+1,INT((((1-1)*$N$205+7)-1)/10)+1)="","",INDEX($P$207:$W$216,MOD(((1-1)*$N$205+7)-1,10)+1,INT((((1-1)*$N$205+7)-1)/10)+1)))),IF(AND(1=$N$206+1,7&lt;=$O$205),IF(($N$205*$N$206+7)&gt;80,"",IF(INDEX($P$207:$W$216,MOD(($N$205*$N$206+7)-1,10)+1,INT((($N$205*$N$206+7)-1)/10)+1)="","",INDEX($P$207:$W$216,MOD(($N$205*$N$206+7)-1,10)+1,INT((($N$205*$N$206+7)-1)/10)+1))),""))),IF($N$207="","",IF(OR(ISTEXT($N$205),ISTEXT($N$206),ISTEXT($N$207)),"",IF(OR(7&gt;$N$205,1&gt;$N$206,((1-1)*$N$205+7)&gt;$N$207),"",IF(INDEX($P$207:$W$216,MOD(((1-1)*$N$205+7)-1,10)+1,INT((((1-1)*$N$205+7)-1)/10)+1)="","",INDEX($P$207:$W$216,MOD(((1-1)*$N$205+7)-1,10)+1,INT((((1-1)*$N$205+7)-1)/10)+1))))))</f>
        <v/>
      </c>
      <c r="K207" s="539">
        <f>IF($D$205="Flat Oval",IF(OR($N$207="",ISTEXT($N$205),ISTEXT($N$206)),"",IF(1&lt;=$N$206,IF(8&gt;$N$205,"",IF(((1-1)*$N$205+8)&gt;80,"",IF(INDEX($P$207:$W$216,MOD(((1-1)*$N$205+8)-1,10)+1,INT((((1-1)*$N$205+8)-1)/10)+1)="","",INDEX($P$207:$W$216,MOD(((1-1)*$N$205+8)-1,10)+1,INT((((1-1)*$N$205+8)-1)/10)+1)))),IF(AND(1=$N$206+1,8&lt;=$O$205),IF(($N$205*$N$206+8)&gt;80,"",IF(INDEX($P$207:$W$216,MOD(($N$205*$N$206+8)-1,10)+1,INT((($N$205*$N$206+8)-1)/10)+1)="","",INDEX($P$207:$W$216,MOD(($N$205*$N$206+8)-1,10)+1,INT((($N$205*$N$206+8)-1)/10)+1))),""))),IF($N$207="","",IF(OR(ISTEXT($N$205),ISTEXT($N$206),ISTEXT($N$207)),"",IF(OR(8&gt;$N$205,1&gt;$N$206,((1-1)*$N$205+8)&gt;$N$207),"",IF(INDEX($P$207:$W$216,MOD(((1-1)*$N$205+8)-1,10)+1,INT((((1-1)*$N$205+8)-1)/10)+1)="","",INDEX($P$207:$W$216,MOD(((1-1)*$N$205+8)-1,10)+1,INT((((1-1)*$N$205+8)-1)/10)+1))))))</f>
        <v/>
      </c>
      <c r="L207" s="539">
        <f>IF($D$205="Flat Oval",IF(OR($N$207="",ISTEXT($N$205),ISTEXT($N$206)),"",IF(1&lt;=$N$206,IF(9&gt;$N$205,"",IF(((1-1)*$N$205+9)&gt;80,"",IF(INDEX($P$207:$W$216,MOD(((1-1)*$N$205+9)-1,10)+1,INT((((1-1)*$N$205+9)-1)/10)+1)="","",INDEX($P$207:$W$216,MOD(((1-1)*$N$205+9)-1,10)+1,INT((((1-1)*$N$205+9)-1)/10)+1)))),IF(AND(1=$N$206+1,9&lt;=$O$205),IF(($N$205*$N$206+9)&gt;80,"",IF(INDEX($P$207:$W$216,MOD(($N$205*$N$206+9)-1,10)+1,INT((($N$205*$N$206+9)-1)/10)+1)="","",INDEX($P$207:$W$216,MOD(($N$205*$N$206+9)-1,10)+1,INT((($N$205*$N$206+9)-1)/10)+1))),""))),IF($N$207="","",IF(OR(ISTEXT($N$205),ISTEXT($N$206),ISTEXT($N$207)),"",IF(OR(9&gt;$N$205,1&gt;$N$206,((1-1)*$N$205+9)&gt;$N$207),"",IF(INDEX($P$207:$W$216,MOD(((1-1)*$N$205+9)-1,10)+1,INT((((1-1)*$N$205+9)-1)/10)+1)="","",INDEX($P$207:$W$216,MOD(((1-1)*$N$205+9)-1,10)+1,INT((((1-1)*$N$205+9)-1)/10)+1))))))</f>
        <v/>
      </c>
      <c r="M207" s="539">
        <f>IF($D$205="Flat Oval",IF(OR($N$207="",ISTEXT($N$205),ISTEXT($N$206)),"",IF(1&lt;=$N$206,IF(10&gt;$N$205,"",IF(((1-1)*$N$205+10)&gt;80,"",IF(INDEX($P$207:$W$216,MOD(((1-1)*$N$205+10)-1,10)+1,INT((((1-1)*$N$205+10)-1)/10)+1)="","",INDEX($P$207:$W$216,MOD(((1-1)*$N$205+10)-1,10)+1,INT((((1-1)*$N$205+10)-1)/10)+1)))),IF(AND(1=$N$206+1,10&lt;=$O$205),IF(($N$205*$N$206+10)&gt;80,"",IF(INDEX($P$207:$W$216,MOD(($N$205*$N$206+10)-1,10)+1,INT((($N$205*$N$206+10)-1)/10)+1)="","",INDEX($P$207:$W$216,MOD(($N$205*$N$206+10)-1,10)+1,INT((($N$205*$N$206+10)-1)/10)+1))),""))),IF($N$207="","",IF(OR(ISTEXT($N$205),ISTEXT($N$206),ISTEXT($N$207)),"",IF(OR(10&gt;$N$205,1&gt;$N$206,((1-1)*$N$205+10)&gt;$N$207),"",IF(INDEX($P$207:$W$216,MOD(((1-1)*$N$205+10)-1,10)+1,INT((((1-1)*$N$205+10)-1)/10)+1)="","",INDEX($P$207:$W$216,MOD(((1-1)*$N$205+10)-1,10)+1,INT((((1-1)*$N$205+10)-1)/10)+1))))))</f>
        <v/>
      </c>
      <c r="N207" s="534">
        <f>IF($D$205="Flat Oval",IF(OR($N$205="",$N$206="",$O$205=""),"",$N$205*$N$206+$O$205),IF(OR(N205="",N206=""),"",IF(OR(ISTEXT(N205),ISTEXT(N206)),"",N205*N206)))</f>
        <v/>
      </c>
      <c r="O207">
        <f>IF(OR(NOT($D$205="Flat Oval"),N($N$207)=0),"",IF(COUNT(INDEX(D207:D214,$N$206+1):INDEX(M207:M214,$N$206+1))=0,"",AVERAGE(INDEX(D207:D214,$N$206+1):INDEX(M207:M214,$N$206+1))))</f>
        <v/>
      </c>
      <c r="P207" s="540" t="n"/>
      <c r="Q207" s="540" t="n"/>
      <c r="R207" s="540" t="n"/>
      <c r="S207" s="540" t="n"/>
      <c r="T207" s="540" t="n"/>
      <c r="U207" s="540" t="n"/>
      <c r="V207" s="540" t="n"/>
      <c r="W207" s="540" t="n"/>
    </row>
    <row r="208" ht="13.35" customHeight="1" s="162">
      <c r="B208" s="537">
        <f>IF($D$205="Flat Oval",IF(OR($N$206="",ISTEXT($N$206)),"",IF(2&lt;=$N$206,ROUND((2-0.5)*$I$205/$N$206,1),IF(2=$N$206+1,"Ends",""))),IF(OR($D$205="",$G$205=""),"",IF($D$205="Round",IF(2=1,"Axis 1 (0°)",IF(2=2,"Axis 2 (90°)","")),IF(ISTEXT($N$206),"",IF(2&gt;$N$206,"",IF(ISTEXT($I$205),"",ROUND((2-0.5)*$I$205/$N$206,1)))))))</f>
        <v/>
      </c>
      <c r="C208" s="538" t="n"/>
      <c r="D208" s="539">
        <f>IF($D$205="Flat Oval",IF(OR($N$207="",ISTEXT($N$205),ISTEXT($N$206)),"",IF(2&lt;=$N$206,IF(1&gt;$N$205,"",IF(((2-1)*$N$205+1)&gt;80,"",IF(INDEX($P$207:$W$216,MOD(((2-1)*$N$205+1)-1,10)+1,INT((((2-1)*$N$205+1)-1)/10)+1)="","",INDEX($P$207:$W$216,MOD(((2-1)*$N$205+1)-1,10)+1,INT((((2-1)*$N$205+1)-1)/10)+1)))),IF(AND(2=$N$206+1,1&lt;=$O$205),IF(($N$205*$N$206+1)&gt;80,"",IF(INDEX($P$207:$W$216,MOD(($N$205*$N$206+1)-1,10)+1,INT((($N$205*$N$206+1)-1)/10)+1)="","",INDEX($P$207:$W$216,MOD(($N$205*$N$206+1)-1,10)+1,INT((($N$205*$N$206+1)-1)/10)+1))),""))),IF($N$207="","",IF(OR(ISTEXT($N$205),ISTEXT($N$206),ISTEXT($N$207)),"",IF(OR(1&gt;$N$205,2&gt;$N$206,((2-1)*$N$205+1)&gt;$N$207),"",IF(INDEX($P$207:$W$216,MOD(((2-1)*$N$205+1)-1,10)+1,INT((((2-1)*$N$205+1)-1)/10)+1)="","",INDEX($P$207:$W$216,MOD(((2-1)*$N$205+1)-1,10)+1,INT((((2-1)*$N$205+1)-1)/10)+1))))))</f>
        <v/>
      </c>
      <c r="E208" s="539">
        <f>IF($D$205="Flat Oval",IF(OR($N$207="",ISTEXT($N$205),ISTEXT($N$206)),"",IF(2&lt;=$N$206,IF(2&gt;$N$205,"",IF(((2-1)*$N$205+2)&gt;80,"",IF(INDEX($P$207:$W$216,MOD(((2-1)*$N$205+2)-1,10)+1,INT((((2-1)*$N$205+2)-1)/10)+1)="","",INDEX($P$207:$W$216,MOD(((2-1)*$N$205+2)-1,10)+1,INT((((2-1)*$N$205+2)-1)/10)+1)))),IF(AND(2=$N$206+1,2&lt;=$O$205),IF(($N$205*$N$206+2)&gt;80,"",IF(INDEX($P$207:$W$216,MOD(($N$205*$N$206+2)-1,10)+1,INT((($N$205*$N$206+2)-1)/10)+1)="","",INDEX($P$207:$W$216,MOD(($N$205*$N$206+2)-1,10)+1,INT((($N$205*$N$206+2)-1)/10)+1))),""))),IF($N$207="","",IF(OR(ISTEXT($N$205),ISTEXT($N$206),ISTEXT($N$207)),"",IF(OR(2&gt;$N$205,2&gt;$N$206,((2-1)*$N$205+2)&gt;$N$207),"",IF(INDEX($P$207:$W$216,MOD(((2-1)*$N$205+2)-1,10)+1,INT((((2-1)*$N$205+2)-1)/10)+1)="","",INDEX($P$207:$W$216,MOD(((2-1)*$N$205+2)-1,10)+1,INT((((2-1)*$N$205+2)-1)/10)+1))))))</f>
        <v/>
      </c>
      <c r="F208" s="539">
        <f>IF($D$205="Flat Oval",IF(OR($N$207="",ISTEXT($N$205),ISTEXT($N$206)),"",IF(2&lt;=$N$206,IF(3&gt;$N$205,"",IF(((2-1)*$N$205+3)&gt;80,"",IF(INDEX($P$207:$W$216,MOD(((2-1)*$N$205+3)-1,10)+1,INT((((2-1)*$N$205+3)-1)/10)+1)="","",INDEX($P$207:$W$216,MOD(((2-1)*$N$205+3)-1,10)+1,INT((((2-1)*$N$205+3)-1)/10)+1)))),IF(AND(2=$N$206+1,3&lt;=$O$205),IF(($N$205*$N$206+3)&gt;80,"",IF(INDEX($P$207:$W$216,MOD(($N$205*$N$206+3)-1,10)+1,INT((($N$205*$N$206+3)-1)/10)+1)="","",INDEX($P$207:$W$216,MOD(($N$205*$N$206+3)-1,10)+1,INT((($N$205*$N$206+3)-1)/10)+1))),""))),IF($N$207="","",IF(OR(ISTEXT($N$205),ISTEXT($N$206),ISTEXT($N$207)),"",IF(OR(3&gt;$N$205,2&gt;$N$206,((2-1)*$N$205+3)&gt;$N$207),"",IF(INDEX($P$207:$W$216,MOD(((2-1)*$N$205+3)-1,10)+1,INT((((2-1)*$N$205+3)-1)/10)+1)="","",INDEX($P$207:$W$216,MOD(((2-1)*$N$205+3)-1,10)+1,INT((((2-1)*$N$205+3)-1)/10)+1))))))</f>
        <v/>
      </c>
      <c r="G208" s="539">
        <f>IF($D$205="Flat Oval",IF(OR($N$207="",ISTEXT($N$205),ISTEXT($N$206)),"",IF(2&lt;=$N$206,IF(4&gt;$N$205,"",IF(((2-1)*$N$205+4)&gt;80,"",IF(INDEX($P$207:$W$216,MOD(((2-1)*$N$205+4)-1,10)+1,INT((((2-1)*$N$205+4)-1)/10)+1)="","",INDEX($P$207:$W$216,MOD(((2-1)*$N$205+4)-1,10)+1,INT((((2-1)*$N$205+4)-1)/10)+1)))),IF(AND(2=$N$206+1,4&lt;=$O$205),IF(($N$205*$N$206+4)&gt;80,"",IF(INDEX($P$207:$W$216,MOD(($N$205*$N$206+4)-1,10)+1,INT((($N$205*$N$206+4)-1)/10)+1)="","",INDEX($P$207:$W$216,MOD(($N$205*$N$206+4)-1,10)+1,INT((($N$205*$N$206+4)-1)/10)+1))),""))),IF($N$207="","",IF(OR(ISTEXT($N$205),ISTEXT($N$206),ISTEXT($N$207)),"",IF(OR(4&gt;$N$205,2&gt;$N$206,((2-1)*$N$205+4)&gt;$N$207),"",IF(INDEX($P$207:$W$216,MOD(((2-1)*$N$205+4)-1,10)+1,INT((((2-1)*$N$205+4)-1)/10)+1)="","",INDEX($P$207:$W$216,MOD(((2-1)*$N$205+4)-1,10)+1,INT((((2-1)*$N$205+4)-1)/10)+1))))))</f>
        <v/>
      </c>
      <c r="H208" s="539">
        <f>IF($D$205="Flat Oval",IF(OR($N$207="",ISTEXT($N$205),ISTEXT($N$206)),"",IF(2&lt;=$N$206,IF(5&gt;$N$205,"",IF(((2-1)*$N$205+5)&gt;80,"",IF(INDEX($P$207:$W$216,MOD(((2-1)*$N$205+5)-1,10)+1,INT((((2-1)*$N$205+5)-1)/10)+1)="","",INDEX($P$207:$W$216,MOD(((2-1)*$N$205+5)-1,10)+1,INT((((2-1)*$N$205+5)-1)/10)+1)))),IF(AND(2=$N$206+1,5&lt;=$O$205),IF(($N$205*$N$206+5)&gt;80,"",IF(INDEX($P$207:$W$216,MOD(($N$205*$N$206+5)-1,10)+1,INT((($N$205*$N$206+5)-1)/10)+1)="","",INDEX($P$207:$W$216,MOD(($N$205*$N$206+5)-1,10)+1,INT((($N$205*$N$206+5)-1)/10)+1))),""))),IF($N$207="","",IF(OR(ISTEXT($N$205),ISTEXT($N$206),ISTEXT($N$207)),"",IF(OR(5&gt;$N$205,2&gt;$N$206,((2-1)*$N$205+5)&gt;$N$207),"",IF(INDEX($P$207:$W$216,MOD(((2-1)*$N$205+5)-1,10)+1,INT((((2-1)*$N$205+5)-1)/10)+1)="","",INDEX($P$207:$W$216,MOD(((2-1)*$N$205+5)-1,10)+1,INT((((2-1)*$N$205+5)-1)/10)+1))))))</f>
        <v/>
      </c>
      <c r="I208" s="539">
        <f>IF($D$205="Flat Oval",IF(OR($N$207="",ISTEXT($N$205),ISTEXT($N$206)),"",IF(2&lt;=$N$206,IF(6&gt;$N$205,"",IF(((2-1)*$N$205+6)&gt;80,"",IF(INDEX($P$207:$W$216,MOD(((2-1)*$N$205+6)-1,10)+1,INT((((2-1)*$N$205+6)-1)/10)+1)="","",INDEX($P$207:$W$216,MOD(((2-1)*$N$205+6)-1,10)+1,INT((((2-1)*$N$205+6)-1)/10)+1)))),IF(AND(2=$N$206+1,6&lt;=$O$205),IF(($N$205*$N$206+6)&gt;80,"",IF(INDEX($P$207:$W$216,MOD(($N$205*$N$206+6)-1,10)+1,INT((($N$205*$N$206+6)-1)/10)+1)="","",INDEX($P$207:$W$216,MOD(($N$205*$N$206+6)-1,10)+1,INT((($N$205*$N$206+6)-1)/10)+1))),""))),IF($N$207="","",IF(OR(ISTEXT($N$205),ISTEXT($N$206),ISTEXT($N$207)),"",IF(OR(6&gt;$N$205,2&gt;$N$206,((2-1)*$N$205+6)&gt;$N$207),"",IF(INDEX($P$207:$W$216,MOD(((2-1)*$N$205+6)-1,10)+1,INT((((2-1)*$N$205+6)-1)/10)+1)="","",INDEX($P$207:$W$216,MOD(((2-1)*$N$205+6)-1,10)+1,INT((((2-1)*$N$205+6)-1)/10)+1))))))</f>
        <v/>
      </c>
      <c r="J208" s="539">
        <f>IF($D$205="Flat Oval",IF(OR($N$207="",ISTEXT($N$205),ISTEXT($N$206)),"",IF(2&lt;=$N$206,IF(7&gt;$N$205,"",IF(((2-1)*$N$205+7)&gt;80,"",IF(INDEX($P$207:$W$216,MOD(((2-1)*$N$205+7)-1,10)+1,INT((((2-1)*$N$205+7)-1)/10)+1)="","",INDEX($P$207:$W$216,MOD(((2-1)*$N$205+7)-1,10)+1,INT((((2-1)*$N$205+7)-1)/10)+1)))),IF(AND(2=$N$206+1,7&lt;=$O$205),IF(($N$205*$N$206+7)&gt;80,"",IF(INDEX($P$207:$W$216,MOD(($N$205*$N$206+7)-1,10)+1,INT((($N$205*$N$206+7)-1)/10)+1)="","",INDEX($P$207:$W$216,MOD(($N$205*$N$206+7)-1,10)+1,INT((($N$205*$N$206+7)-1)/10)+1))),""))),IF($N$207="","",IF(OR(ISTEXT($N$205),ISTEXT($N$206),ISTEXT($N$207)),"",IF(OR(7&gt;$N$205,2&gt;$N$206,((2-1)*$N$205+7)&gt;$N$207),"",IF(INDEX($P$207:$W$216,MOD(((2-1)*$N$205+7)-1,10)+1,INT((((2-1)*$N$205+7)-1)/10)+1)="","",INDEX($P$207:$W$216,MOD(((2-1)*$N$205+7)-1,10)+1,INT((((2-1)*$N$205+7)-1)/10)+1))))))</f>
        <v/>
      </c>
      <c r="K208" s="539">
        <f>IF($D$205="Flat Oval",IF(OR($N$207="",ISTEXT($N$205),ISTEXT($N$206)),"",IF(2&lt;=$N$206,IF(8&gt;$N$205,"",IF(((2-1)*$N$205+8)&gt;80,"",IF(INDEX($P$207:$W$216,MOD(((2-1)*$N$205+8)-1,10)+1,INT((((2-1)*$N$205+8)-1)/10)+1)="","",INDEX($P$207:$W$216,MOD(((2-1)*$N$205+8)-1,10)+1,INT((((2-1)*$N$205+8)-1)/10)+1)))),IF(AND(2=$N$206+1,8&lt;=$O$205),IF(($N$205*$N$206+8)&gt;80,"",IF(INDEX($P$207:$W$216,MOD(($N$205*$N$206+8)-1,10)+1,INT((($N$205*$N$206+8)-1)/10)+1)="","",INDEX($P$207:$W$216,MOD(($N$205*$N$206+8)-1,10)+1,INT((($N$205*$N$206+8)-1)/10)+1))),""))),IF($N$207="","",IF(OR(ISTEXT($N$205),ISTEXT($N$206),ISTEXT($N$207)),"",IF(OR(8&gt;$N$205,2&gt;$N$206,((2-1)*$N$205+8)&gt;$N$207),"",IF(INDEX($P$207:$W$216,MOD(((2-1)*$N$205+8)-1,10)+1,INT((((2-1)*$N$205+8)-1)/10)+1)="","",INDEX($P$207:$W$216,MOD(((2-1)*$N$205+8)-1,10)+1,INT((((2-1)*$N$205+8)-1)/10)+1))))))</f>
        <v/>
      </c>
      <c r="L208" s="539">
        <f>IF($D$205="Flat Oval",IF(OR($N$207="",ISTEXT($N$205),ISTEXT($N$206)),"",IF(2&lt;=$N$206,IF(9&gt;$N$205,"",IF(((2-1)*$N$205+9)&gt;80,"",IF(INDEX($P$207:$W$216,MOD(((2-1)*$N$205+9)-1,10)+1,INT((((2-1)*$N$205+9)-1)/10)+1)="","",INDEX($P$207:$W$216,MOD(((2-1)*$N$205+9)-1,10)+1,INT((((2-1)*$N$205+9)-1)/10)+1)))),IF(AND(2=$N$206+1,9&lt;=$O$205),IF(($N$205*$N$206+9)&gt;80,"",IF(INDEX($P$207:$W$216,MOD(($N$205*$N$206+9)-1,10)+1,INT((($N$205*$N$206+9)-1)/10)+1)="","",INDEX($P$207:$W$216,MOD(($N$205*$N$206+9)-1,10)+1,INT((($N$205*$N$206+9)-1)/10)+1))),""))),IF($N$207="","",IF(OR(ISTEXT($N$205),ISTEXT($N$206),ISTEXT($N$207)),"",IF(OR(9&gt;$N$205,2&gt;$N$206,((2-1)*$N$205+9)&gt;$N$207),"",IF(INDEX($P$207:$W$216,MOD(((2-1)*$N$205+9)-1,10)+1,INT((((2-1)*$N$205+9)-1)/10)+1)="","",INDEX($P$207:$W$216,MOD(((2-1)*$N$205+9)-1,10)+1,INT((((2-1)*$N$205+9)-1)/10)+1))))))</f>
        <v/>
      </c>
      <c r="M208" s="539">
        <f>IF($D$205="Flat Oval",IF(OR($N$207="",ISTEXT($N$205),ISTEXT($N$206)),"",IF(2&lt;=$N$206,IF(10&gt;$N$205,"",IF(((2-1)*$N$205+10)&gt;80,"",IF(INDEX($P$207:$W$216,MOD(((2-1)*$N$205+10)-1,10)+1,INT((((2-1)*$N$205+10)-1)/10)+1)="","",INDEX($P$207:$W$216,MOD(((2-1)*$N$205+10)-1,10)+1,INT((((2-1)*$N$205+10)-1)/10)+1)))),IF(AND(2=$N$206+1,10&lt;=$O$205),IF(($N$205*$N$206+10)&gt;80,"",IF(INDEX($P$207:$W$216,MOD(($N$205*$N$206+10)-1,10)+1,INT((($N$205*$N$206+10)-1)/10)+1)="","",INDEX($P$207:$W$216,MOD(($N$205*$N$206+10)-1,10)+1,INT((($N$205*$N$206+10)-1)/10)+1))),""))),IF($N$207="","",IF(OR(ISTEXT($N$205),ISTEXT($N$206),ISTEXT($N$207)),"",IF(OR(10&gt;$N$205,2&gt;$N$206,((2-1)*$N$205+10)&gt;$N$207),"",IF(INDEX($P$207:$W$216,MOD(((2-1)*$N$205+10)-1,10)+1,INT((((2-1)*$N$205+10)-1)/10)+1)="","",INDEX($P$207:$W$216,MOD(((2-1)*$N$205+10)-1,10)+1,INT((((2-1)*$N$205+10)-1)/10)+1))))))</f>
        <v/>
      </c>
      <c r="O208">
        <f>IF(AND($D$205="Flat Oval",NOT(OR($G$205="",$I$205="")),NOT(OR(ISTEXT($G$205),ISTEXT($I$205)))),(($G$205-2*N($K$205))-($I$205-2*N($K$205)))*($I$205-2*N($K$205))/144,"")</f>
        <v/>
      </c>
      <c r="P208" s="540" t="n"/>
      <c r="Q208" s="540" t="n"/>
      <c r="R208" s="540" t="n"/>
      <c r="S208" s="540" t="n"/>
      <c r="T208" s="540" t="n"/>
      <c r="U208" s="540" t="n"/>
      <c r="V208" s="540" t="n"/>
      <c r="W208" s="540" t="n"/>
    </row>
    <row r="209" ht="13.35" customHeight="1" s="162">
      <c r="B209" s="537">
        <f>IF($D$205="Flat Oval",IF(OR($N$206="",ISTEXT($N$206)),"",IF(3&lt;=$N$206,ROUND((3-0.5)*$I$205/$N$206,1),IF(3=$N$206+1,"Ends",""))),IF(OR($D$205="",$G$205=""),"",IF($D$205="Round",IF(3=1,"Axis 1 (0°)",IF(3=2,"Axis 2 (90°)","")),IF(ISTEXT($N$206),"",IF(3&gt;$N$206,"",IF(ISTEXT($I$205),"",ROUND((3-0.5)*$I$205/$N$206,1)))))))</f>
        <v/>
      </c>
      <c r="C209" s="538" t="n"/>
      <c r="D209" s="539">
        <f>IF($D$205="Flat Oval",IF(OR($N$207="",ISTEXT($N$205),ISTEXT($N$206)),"",IF(3&lt;=$N$206,IF(1&gt;$N$205,"",IF(((3-1)*$N$205+1)&gt;80,"",IF(INDEX($P$207:$W$216,MOD(((3-1)*$N$205+1)-1,10)+1,INT((((3-1)*$N$205+1)-1)/10)+1)="","",INDEX($P$207:$W$216,MOD(((3-1)*$N$205+1)-1,10)+1,INT((((3-1)*$N$205+1)-1)/10)+1)))),IF(AND(3=$N$206+1,1&lt;=$O$205),IF(($N$205*$N$206+1)&gt;80,"",IF(INDEX($P$207:$W$216,MOD(($N$205*$N$206+1)-1,10)+1,INT((($N$205*$N$206+1)-1)/10)+1)="","",INDEX($P$207:$W$216,MOD(($N$205*$N$206+1)-1,10)+1,INT((($N$205*$N$206+1)-1)/10)+1))),""))),IF($N$207="","",IF(OR(ISTEXT($N$205),ISTEXT($N$206),ISTEXT($N$207)),"",IF(OR(1&gt;$N$205,3&gt;$N$206,((3-1)*$N$205+1)&gt;$N$207),"",IF(INDEX($P$207:$W$216,MOD(((3-1)*$N$205+1)-1,10)+1,INT((((3-1)*$N$205+1)-1)/10)+1)="","",INDEX($P$207:$W$216,MOD(((3-1)*$N$205+1)-1,10)+1,INT((((3-1)*$N$205+1)-1)/10)+1))))))</f>
        <v/>
      </c>
      <c r="E209" s="539">
        <f>IF($D$205="Flat Oval",IF(OR($N$207="",ISTEXT($N$205),ISTEXT($N$206)),"",IF(3&lt;=$N$206,IF(2&gt;$N$205,"",IF(((3-1)*$N$205+2)&gt;80,"",IF(INDEX($P$207:$W$216,MOD(((3-1)*$N$205+2)-1,10)+1,INT((((3-1)*$N$205+2)-1)/10)+1)="","",INDEX($P$207:$W$216,MOD(((3-1)*$N$205+2)-1,10)+1,INT((((3-1)*$N$205+2)-1)/10)+1)))),IF(AND(3=$N$206+1,2&lt;=$O$205),IF(($N$205*$N$206+2)&gt;80,"",IF(INDEX($P$207:$W$216,MOD(($N$205*$N$206+2)-1,10)+1,INT((($N$205*$N$206+2)-1)/10)+1)="","",INDEX($P$207:$W$216,MOD(($N$205*$N$206+2)-1,10)+1,INT((($N$205*$N$206+2)-1)/10)+1))),""))),IF($N$207="","",IF(OR(ISTEXT($N$205),ISTEXT($N$206),ISTEXT($N$207)),"",IF(OR(2&gt;$N$205,3&gt;$N$206,((3-1)*$N$205+2)&gt;$N$207),"",IF(INDEX($P$207:$W$216,MOD(((3-1)*$N$205+2)-1,10)+1,INT((((3-1)*$N$205+2)-1)/10)+1)="","",INDEX($P$207:$W$216,MOD(((3-1)*$N$205+2)-1,10)+1,INT((((3-1)*$N$205+2)-1)/10)+1))))))</f>
        <v/>
      </c>
      <c r="F209" s="539">
        <f>IF($D$205="Flat Oval",IF(OR($N$207="",ISTEXT($N$205),ISTEXT($N$206)),"",IF(3&lt;=$N$206,IF(3&gt;$N$205,"",IF(((3-1)*$N$205+3)&gt;80,"",IF(INDEX($P$207:$W$216,MOD(((3-1)*$N$205+3)-1,10)+1,INT((((3-1)*$N$205+3)-1)/10)+1)="","",INDEX($P$207:$W$216,MOD(((3-1)*$N$205+3)-1,10)+1,INT((((3-1)*$N$205+3)-1)/10)+1)))),IF(AND(3=$N$206+1,3&lt;=$O$205),IF(($N$205*$N$206+3)&gt;80,"",IF(INDEX($P$207:$W$216,MOD(($N$205*$N$206+3)-1,10)+1,INT((($N$205*$N$206+3)-1)/10)+1)="","",INDEX($P$207:$W$216,MOD(($N$205*$N$206+3)-1,10)+1,INT((($N$205*$N$206+3)-1)/10)+1))),""))),IF($N$207="","",IF(OR(ISTEXT($N$205),ISTEXT($N$206),ISTEXT($N$207)),"",IF(OR(3&gt;$N$205,3&gt;$N$206,((3-1)*$N$205+3)&gt;$N$207),"",IF(INDEX($P$207:$W$216,MOD(((3-1)*$N$205+3)-1,10)+1,INT((((3-1)*$N$205+3)-1)/10)+1)="","",INDEX($P$207:$W$216,MOD(((3-1)*$N$205+3)-1,10)+1,INT((((3-1)*$N$205+3)-1)/10)+1))))))</f>
        <v/>
      </c>
      <c r="G209" s="539">
        <f>IF($D$205="Flat Oval",IF(OR($N$207="",ISTEXT($N$205),ISTEXT($N$206)),"",IF(3&lt;=$N$206,IF(4&gt;$N$205,"",IF(((3-1)*$N$205+4)&gt;80,"",IF(INDEX($P$207:$W$216,MOD(((3-1)*$N$205+4)-1,10)+1,INT((((3-1)*$N$205+4)-1)/10)+1)="","",INDEX($P$207:$W$216,MOD(((3-1)*$N$205+4)-1,10)+1,INT((((3-1)*$N$205+4)-1)/10)+1)))),IF(AND(3=$N$206+1,4&lt;=$O$205),IF(($N$205*$N$206+4)&gt;80,"",IF(INDEX($P$207:$W$216,MOD(($N$205*$N$206+4)-1,10)+1,INT((($N$205*$N$206+4)-1)/10)+1)="","",INDEX($P$207:$W$216,MOD(($N$205*$N$206+4)-1,10)+1,INT((($N$205*$N$206+4)-1)/10)+1))),""))),IF($N$207="","",IF(OR(ISTEXT($N$205),ISTEXT($N$206),ISTEXT($N$207)),"",IF(OR(4&gt;$N$205,3&gt;$N$206,((3-1)*$N$205+4)&gt;$N$207),"",IF(INDEX($P$207:$W$216,MOD(((3-1)*$N$205+4)-1,10)+1,INT((((3-1)*$N$205+4)-1)/10)+1)="","",INDEX($P$207:$W$216,MOD(((3-1)*$N$205+4)-1,10)+1,INT((((3-1)*$N$205+4)-1)/10)+1))))))</f>
        <v/>
      </c>
      <c r="H209" s="539">
        <f>IF($D$205="Flat Oval",IF(OR($N$207="",ISTEXT($N$205),ISTEXT($N$206)),"",IF(3&lt;=$N$206,IF(5&gt;$N$205,"",IF(((3-1)*$N$205+5)&gt;80,"",IF(INDEX($P$207:$W$216,MOD(((3-1)*$N$205+5)-1,10)+1,INT((((3-1)*$N$205+5)-1)/10)+1)="","",INDEX($P$207:$W$216,MOD(((3-1)*$N$205+5)-1,10)+1,INT((((3-1)*$N$205+5)-1)/10)+1)))),IF(AND(3=$N$206+1,5&lt;=$O$205),IF(($N$205*$N$206+5)&gt;80,"",IF(INDEX($P$207:$W$216,MOD(($N$205*$N$206+5)-1,10)+1,INT((($N$205*$N$206+5)-1)/10)+1)="","",INDEX($P$207:$W$216,MOD(($N$205*$N$206+5)-1,10)+1,INT((($N$205*$N$206+5)-1)/10)+1))),""))),IF($N$207="","",IF(OR(ISTEXT($N$205),ISTEXT($N$206),ISTEXT($N$207)),"",IF(OR(5&gt;$N$205,3&gt;$N$206,((3-1)*$N$205+5)&gt;$N$207),"",IF(INDEX($P$207:$W$216,MOD(((3-1)*$N$205+5)-1,10)+1,INT((((3-1)*$N$205+5)-1)/10)+1)="","",INDEX($P$207:$W$216,MOD(((3-1)*$N$205+5)-1,10)+1,INT((((3-1)*$N$205+5)-1)/10)+1))))))</f>
        <v/>
      </c>
      <c r="I209" s="539">
        <f>IF($D$205="Flat Oval",IF(OR($N$207="",ISTEXT($N$205),ISTEXT($N$206)),"",IF(3&lt;=$N$206,IF(6&gt;$N$205,"",IF(((3-1)*$N$205+6)&gt;80,"",IF(INDEX($P$207:$W$216,MOD(((3-1)*$N$205+6)-1,10)+1,INT((((3-1)*$N$205+6)-1)/10)+1)="","",INDEX($P$207:$W$216,MOD(((3-1)*$N$205+6)-1,10)+1,INT((((3-1)*$N$205+6)-1)/10)+1)))),IF(AND(3=$N$206+1,6&lt;=$O$205),IF(($N$205*$N$206+6)&gt;80,"",IF(INDEX($P$207:$W$216,MOD(($N$205*$N$206+6)-1,10)+1,INT((($N$205*$N$206+6)-1)/10)+1)="","",INDEX($P$207:$W$216,MOD(($N$205*$N$206+6)-1,10)+1,INT((($N$205*$N$206+6)-1)/10)+1))),""))),IF($N$207="","",IF(OR(ISTEXT($N$205),ISTEXT($N$206),ISTEXT($N$207)),"",IF(OR(6&gt;$N$205,3&gt;$N$206,((3-1)*$N$205+6)&gt;$N$207),"",IF(INDEX($P$207:$W$216,MOD(((3-1)*$N$205+6)-1,10)+1,INT((((3-1)*$N$205+6)-1)/10)+1)="","",INDEX($P$207:$W$216,MOD(((3-1)*$N$205+6)-1,10)+1,INT((((3-1)*$N$205+6)-1)/10)+1))))))</f>
        <v/>
      </c>
      <c r="J209" s="539">
        <f>IF($D$205="Flat Oval",IF(OR($N$207="",ISTEXT($N$205),ISTEXT($N$206)),"",IF(3&lt;=$N$206,IF(7&gt;$N$205,"",IF(((3-1)*$N$205+7)&gt;80,"",IF(INDEX($P$207:$W$216,MOD(((3-1)*$N$205+7)-1,10)+1,INT((((3-1)*$N$205+7)-1)/10)+1)="","",INDEX($P$207:$W$216,MOD(((3-1)*$N$205+7)-1,10)+1,INT((((3-1)*$N$205+7)-1)/10)+1)))),IF(AND(3=$N$206+1,7&lt;=$O$205),IF(($N$205*$N$206+7)&gt;80,"",IF(INDEX($P$207:$W$216,MOD(($N$205*$N$206+7)-1,10)+1,INT((($N$205*$N$206+7)-1)/10)+1)="","",INDEX($P$207:$W$216,MOD(($N$205*$N$206+7)-1,10)+1,INT((($N$205*$N$206+7)-1)/10)+1))),""))),IF($N$207="","",IF(OR(ISTEXT($N$205),ISTEXT($N$206),ISTEXT($N$207)),"",IF(OR(7&gt;$N$205,3&gt;$N$206,((3-1)*$N$205+7)&gt;$N$207),"",IF(INDEX($P$207:$W$216,MOD(((3-1)*$N$205+7)-1,10)+1,INT((((3-1)*$N$205+7)-1)/10)+1)="","",INDEX($P$207:$W$216,MOD(((3-1)*$N$205+7)-1,10)+1,INT((((3-1)*$N$205+7)-1)/10)+1))))))</f>
        <v/>
      </c>
      <c r="K209" s="539">
        <f>IF($D$205="Flat Oval",IF(OR($N$207="",ISTEXT($N$205),ISTEXT($N$206)),"",IF(3&lt;=$N$206,IF(8&gt;$N$205,"",IF(((3-1)*$N$205+8)&gt;80,"",IF(INDEX($P$207:$W$216,MOD(((3-1)*$N$205+8)-1,10)+1,INT((((3-1)*$N$205+8)-1)/10)+1)="","",INDEX($P$207:$W$216,MOD(((3-1)*$N$205+8)-1,10)+1,INT((((3-1)*$N$205+8)-1)/10)+1)))),IF(AND(3=$N$206+1,8&lt;=$O$205),IF(($N$205*$N$206+8)&gt;80,"",IF(INDEX($P$207:$W$216,MOD(($N$205*$N$206+8)-1,10)+1,INT((($N$205*$N$206+8)-1)/10)+1)="","",INDEX($P$207:$W$216,MOD(($N$205*$N$206+8)-1,10)+1,INT((($N$205*$N$206+8)-1)/10)+1))),""))),IF($N$207="","",IF(OR(ISTEXT($N$205),ISTEXT($N$206),ISTEXT($N$207)),"",IF(OR(8&gt;$N$205,3&gt;$N$206,((3-1)*$N$205+8)&gt;$N$207),"",IF(INDEX($P$207:$W$216,MOD(((3-1)*$N$205+8)-1,10)+1,INT((((3-1)*$N$205+8)-1)/10)+1)="","",INDEX($P$207:$W$216,MOD(((3-1)*$N$205+8)-1,10)+1,INT((((3-1)*$N$205+8)-1)/10)+1))))))</f>
        <v/>
      </c>
      <c r="L209" s="539">
        <f>IF($D$205="Flat Oval",IF(OR($N$207="",ISTEXT($N$205),ISTEXT($N$206)),"",IF(3&lt;=$N$206,IF(9&gt;$N$205,"",IF(((3-1)*$N$205+9)&gt;80,"",IF(INDEX($P$207:$W$216,MOD(((3-1)*$N$205+9)-1,10)+1,INT((((3-1)*$N$205+9)-1)/10)+1)="","",INDEX($P$207:$W$216,MOD(((3-1)*$N$205+9)-1,10)+1,INT((((3-1)*$N$205+9)-1)/10)+1)))),IF(AND(3=$N$206+1,9&lt;=$O$205),IF(($N$205*$N$206+9)&gt;80,"",IF(INDEX($P$207:$W$216,MOD(($N$205*$N$206+9)-1,10)+1,INT((($N$205*$N$206+9)-1)/10)+1)="","",INDEX($P$207:$W$216,MOD(($N$205*$N$206+9)-1,10)+1,INT((($N$205*$N$206+9)-1)/10)+1))),""))),IF($N$207="","",IF(OR(ISTEXT($N$205),ISTEXT($N$206),ISTEXT($N$207)),"",IF(OR(9&gt;$N$205,3&gt;$N$206,((3-1)*$N$205+9)&gt;$N$207),"",IF(INDEX($P$207:$W$216,MOD(((3-1)*$N$205+9)-1,10)+1,INT((((3-1)*$N$205+9)-1)/10)+1)="","",INDEX($P$207:$W$216,MOD(((3-1)*$N$205+9)-1,10)+1,INT((((3-1)*$N$205+9)-1)/10)+1))))))</f>
        <v/>
      </c>
      <c r="M209" s="539">
        <f>IF($D$205="Flat Oval",IF(OR($N$207="",ISTEXT($N$205),ISTEXT($N$206)),"",IF(3&lt;=$N$206,IF(10&gt;$N$205,"",IF(((3-1)*$N$205+10)&gt;80,"",IF(INDEX($P$207:$W$216,MOD(((3-1)*$N$205+10)-1,10)+1,INT((((3-1)*$N$205+10)-1)/10)+1)="","",INDEX($P$207:$W$216,MOD(((3-1)*$N$205+10)-1,10)+1,INT((((3-1)*$N$205+10)-1)/10)+1)))),IF(AND(3=$N$206+1,10&lt;=$O$205),IF(($N$205*$N$206+10)&gt;80,"",IF(INDEX($P$207:$W$216,MOD(($N$205*$N$206+10)-1,10)+1,INT((($N$205*$N$206+10)-1)/10)+1)="","",INDEX($P$207:$W$216,MOD(($N$205*$N$206+10)-1,10)+1,INT((($N$205*$N$206+10)-1)/10)+1))),""))),IF($N$207="","",IF(OR(ISTEXT($N$205),ISTEXT($N$206),ISTEXT($N$207)),"",IF(OR(10&gt;$N$205,3&gt;$N$206,((3-1)*$N$205+10)&gt;$N$207),"",IF(INDEX($P$207:$W$216,MOD(((3-1)*$N$205+10)-1,10)+1,INT((((3-1)*$N$205+10)-1)/10)+1)="","",INDEX($P$207:$W$216,MOD(((3-1)*$N$205+10)-1,10)+1,INT((((3-1)*$N$205+10)-1)/10)+1))))))</f>
        <v/>
      </c>
      <c r="O209">
        <f>IF(AND($D$205="Flat Oval",NOT(OR($G$205="",$I$205="")),NOT(OR(ISTEXT($G$205),ISTEXT($I$205)))),PI()*(($I$205-2*N($K$205))/2)^2/144,"")</f>
        <v/>
      </c>
      <c r="P209" s="540" t="n"/>
      <c r="Q209" s="540" t="n"/>
      <c r="R209" s="540" t="n"/>
      <c r="S209" s="540" t="n"/>
      <c r="T209" s="540" t="n"/>
      <c r="U209" s="540" t="n"/>
      <c r="V209" s="540" t="n"/>
      <c r="W209" s="540" t="n"/>
    </row>
    <row r="210" ht="13.35" customHeight="1" s="162">
      <c r="B210" s="537">
        <f>IF($D$205="Flat Oval",IF(OR($N$206="",ISTEXT($N$206)),"",IF(4&lt;=$N$206,ROUND((4-0.5)*$I$205/$N$206,1),IF(4=$N$206+1,"Ends",""))),IF(OR($D$205="",$G$205=""),"",IF($D$205="Round",IF(4=1,"Axis 1 (0°)",IF(4=2,"Axis 2 (90°)","")),IF(ISTEXT($N$206),"",IF(4&gt;$N$206,"",IF(ISTEXT($I$205),"",ROUND((4-0.5)*$I$205/$N$206,1)))))))</f>
        <v/>
      </c>
      <c r="C210" s="538" t="n"/>
      <c r="D210" s="539">
        <f>IF($D$205="Flat Oval",IF(OR($N$207="",ISTEXT($N$205),ISTEXT($N$206)),"",IF(4&lt;=$N$206,IF(1&gt;$N$205,"",IF(((4-1)*$N$205+1)&gt;80,"",IF(INDEX($P$207:$W$216,MOD(((4-1)*$N$205+1)-1,10)+1,INT((((4-1)*$N$205+1)-1)/10)+1)="","",INDEX($P$207:$W$216,MOD(((4-1)*$N$205+1)-1,10)+1,INT((((4-1)*$N$205+1)-1)/10)+1)))),IF(AND(4=$N$206+1,1&lt;=$O$205),IF(($N$205*$N$206+1)&gt;80,"",IF(INDEX($P$207:$W$216,MOD(($N$205*$N$206+1)-1,10)+1,INT((($N$205*$N$206+1)-1)/10)+1)="","",INDEX($P$207:$W$216,MOD(($N$205*$N$206+1)-1,10)+1,INT((($N$205*$N$206+1)-1)/10)+1))),""))),IF($N$207="","",IF(OR(ISTEXT($N$205),ISTEXT($N$206),ISTEXT($N$207)),"",IF(OR(1&gt;$N$205,4&gt;$N$206,((4-1)*$N$205+1)&gt;$N$207),"",IF(INDEX($P$207:$W$216,MOD(((4-1)*$N$205+1)-1,10)+1,INT((((4-1)*$N$205+1)-1)/10)+1)="","",INDEX($P$207:$W$216,MOD(((4-1)*$N$205+1)-1,10)+1,INT((((4-1)*$N$205+1)-1)/10)+1))))))</f>
        <v/>
      </c>
      <c r="E210" s="539">
        <f>IF($D$205="Flat Oval",IF(OR($N$207="",ISTEXT($N$205),ISTEXT($N$206)),"",IF(4&lt;=$N$206,IF(2&gt;$N$205,"",IF(((4-1)*$N$205+2)&gt;80,"",IF(INDEX($P$207:$W$216,MOD(((4-1)*$N$205+2)-1,10)+1,INT((((4-1)*$N$205+2)-1)/10)+1)="","",INDEX($P$207:$W$216,MOD(((4-1)*$N$205+2)-1,10)+1,INT((((4-1)*$N$205+2)-1)/10)+1)))),IF(AND(4=$N$206+1,2&lt;=$O$205),IF(($N$205*$N$206+2)&gt;80,"",IF(INDEX($P$207:$W$216,MOD(($N$205*$N$206+2)-1,10)+1,INT((($N$205*$N$206+2)-1)/10)+1)="","",INDEX($P$207:$W$216,MOD(($N$205*$N$206+2)-1,10)+1,INT((($N$205*$N$206+2)-1)/10)+1))),""))),IF($N$207="","",IF(OR(ISTEXT($N$205),ISTEXT($N$206),ISTEXT($N$207)),"",IF(OR(2&gt;$N$205,4&gt;$N$206,((4-1)*$N$205+2)&gt;$N$207),"",IF(INDEX($P$207:$W$216,MOD(((4-1)*$N$205+2)-1,10)+1,INT((((4-1)*$N$205+2)-1)/10)+1)="","",INDEX($P$207:$W$216,MOD(((4-1)*$N$205+2)-1,10)+1,INT((((4-1)*$N$205+2)-1)/10)+1))))))</f>
        <v/>
      </c>
      <c r="F210" s="539">
        <f>IF($D$205="Flat Oval",IF(OR($N$207="",ISTEXT($N$205),ISTEXT($N$206)),"",IF(4&lt;=$N$206,IF(3&gt;$N$205,"",IF(((4-1)*$N$205+3)&gt;80,"",IF(INDEX($P$207:$W$216,MOD(((4-1)*$N$205+3)-1,10)+1,INT((((4-1)*$N$205+3)-1)/10)+1)="","",INDEX($P$207:$W$216,MOD(((4-1)*$N$205+3)-1,10)+1,INT((((4-1)*$N$205+3)-1)/10)+1)))),IF(AND(4=$N$206+1,3&lt;=$O$205),IF(($N$205*$N$206+3)&gt;80,"",IF(INDEX($P$207:$W$216,MOD(($N$205*$N$206+3)-1,10)+1,INT((($N$205*$N$206+3)-1)/10)+1)="","",INDEX($P$207:$W$216,MOD(($N$205*$N$206+3)-1,10)+1,INT((($N$205*$N$206+3)-1)/10)+1))),""))),IF($N$207="","",IF(OR(ISTEXT($N$205),ISTEXT($N$206),ISTEXT($N$207)),"",IF(OR(3&gt;$N$205,4&gt;$N$206,((4-1)*$N$205+3)&gt;$N$207),"",IF(INDEX($P$207:$W$216,MOD(((4-1)*$N$205+3)-1,10)+1,INT((((4-1)*$N$205+3)-1)/10)+1)="","",INDEX($P$207:$W$216,MOD(((4-1)*$N$205+3)-1,10)+1,INT((((4-1)*$N$205+3)-1)/10)+1))))))</f>
        <v/>
      </c>
      <c r="G210" s="539">
        <f>IF($D$205="Flat Oval",IF(OR($N$207="",ISTEXT($N$205),ISTEXT($N$206)),"",IF(4&lt;=$N$206,IF(4&gt;$N$205,"",IF(((4-1)*$N$205+4)&gt;80,"",IF(INDEX($P$207:$W$216,MOD(((4-1)*$N$205+4)-1,10)+1,INT((((4-1)*$N$205+4)-1)/10)+1)="","",INDEX($P$207:$W$216,MOD(((4-1)*$N$205+4)-1,10)+1,INT((((4-1)*$N$205+4)-1)/10)+1)))),IF(AND(4=$N$206+1,4&lt;=$O$205),IF(($N$205*$N$206+4)&gt;80,"",IF(INDEX($P$207:$W$216,MOD(($N$205*$N$206+4)-1,10)+1,INT((($N$205*$N$206+4)-1)/10)+1)="","",INDEX($P$207:$W$216,MOD(($N$205*$N$206+4)-1,10)+1,INT((($N$205*$N$206+4)-1)/10)+1))),""))),IF($N$207="","",IF(OR(ISTEXT($N$205),ISTEXT($N$206),ISTEXT($N$207)),"",IF(OR(4&gt;$N$205,4&gt;$N$206,((4-1)*$N$205+4)&gt;$N$207),"",IF(INDEX($P$207:$W$216,MOD(((4-1)*$N$205+4)-1,10)+1,INT((((4-1)*$N$205+4)-1)/10)+1)="","",INDEX($P$207:$W$216,MOD(((4-1)*$N$205+4)-1,10)+1,INT((((4-1)*$N$205+4)-1)/10)+1))))))</f>
        <v/>
      </c>
      <c r="H210" s="539">
        <f>IF($D$205="Flat Oval",IF(OR($N$207="",ISTEXT($N$205),ISTEXT($N$206)),"",IF(4&lt;=$N$206,IF(5&gt;$N$205,"",IF(((4-1)*$N$205+5)&gt;80,"",IF(INDEX($P$207:$W$216,MOD(((4-1)*$N$205+5)-1,10)+1,INT((((4-1)*$N$205+5)-1)/10)+1)="","",INDEX($P$207:$W$216,MOD(((4-1)*$N$205+5)-1,10)+1,INT((((4-1)*$N$205+5)-1)/10)+1)))),IF(AND(4=$N$206+1,5&lt;=$O$205),IF(($N$205*$N$206+5)&gt;80,"",IF(INDEX($P$207:$W$216,MOD(($N$205*$N$206+5)-1,10)+1,INT((($N$205*$N$206+5)-1)/10)+1)="","",INDEX($P$207:$W$216,MOD(($N$205*$N$206+5)-1,10)+1,INT((($N$205*$N$206+5)-1)/10)+1))),""))),IF($N$207="","",IF(OR(ISTEXT($N$205),ISTEXT($N$206),ISTEXT($N$207)),"",IF(OR(5&gt;$N$205,4&gt;$N$206,((4-1)*$N$205+5)&gt;$N$207),"",IF(INDEX($P$207:$W$216,MOD(((4-1)*$N$205+5)-1,10)+1,INT((((4-1)*$N$205+5)-1)/10)+1)="","",INDEX($P$207:$W$216,MOD(((4-1)*$N$205+5)-1,10)+1,INT((((4-1)*$N$205+5)-1)/10)+1))))))</f>
        <v/>
      </c>
      <c r="I210" s="539">
        <f>IF($D$205="Flat Oval",IF(OR($N$207="",ISTEXT($N$205),ISTEXT($N$206)),"",IF(4&lt;=$N$206,IF(6&gt;$N$205,"",IF(((4-1)*$N$205+6)&gt;80,"",IF(INDEX($P$207:$W$216,MOD(((4-1)*$N$205+6)-1,10)+1,INT((((4-1)*$N$205+6)-1)/10)+1)="","",INDEX($P$207:$W$216,MOD(((4-1)*$N$205+6)-1,10)+1,INT((((4-1)*$N$205+6)-1)/10)+1)))),IF(AND(4=$N$206+1,6&lt;=$O$205),IF(($N$205*$N$206+6)&gt;80,"",IF(INDEX($P$207:$W$216,MOD(($N$205*$N$206+6)-1,10)+1,INT((($N$205*$N$206+6)-1)/10)+1)="","",INDEX($P$207:$W$216,MOD(($N$205*$N$206+6)-1,10)+1,INT((($N$205*$N$206+6)-1)/10)+1))),""))),IF($N$207="","",IF(OR(ISTEXT($N$205),ISTEXT($N$206),ISTEXT($N$207)),"",IF(OR(6&gt;$N$205,4&gt;$N$206,((4-1)*$N$205+6)&gt;$N$207),"",IF(INDEX($P$207:$W$216,MOD(((4-1)*$N$205+6)-1,10)+1,INT((((4-1)*$N$205+6)-1)/10)+1)="","",INDEX($P$207:$W$216,MOD(((4-1)*$N$205+6)-1,10)+1,INT((((4-1)*$N$205+6)-1)/10)+1))))))</f>
        <v/>
      </c>
      <c r="J210" s="539">
        <f>IF($D$205="Flat Oval",IF(OR($N$207="",ISTEXT($N$205),ISTEXT($N$206)),"",IF(4&lt;=$N$206,IF(7&gt;$N$205,"",IF(((4-1)*$N$205+7)&gt;80,"",IF(INDEX($P$207:$W$216,MOD(((4-1)*$N$205+7)-1,10)+1,INT((((4-1)*$N$205+7)-1)/10)+1)="","",INDEX($P$207:$W$216,MOD(((4-1)*$N$205+7)-1,10)+1,INT((((4-1)*$N$205+7)-1)/10)+1)))),IF(AND(4=$N$206+1,7&lt;=$O$205),IF(($N$205*$N$206+7)&gt;80,"",IF(INDEX($P$207:$W$216,MOD(($N$205*$N$206+7)-1,10)+1,INT((($N$205*$N$206+7)-1)/10)+1)="","",INDEX($P$207:$W$216,MOD(($N$205*$N$206+7)-1,10)+1,INT((($N$205*$N$206+7)-1)/10)+1))),""))),IF($N$207="","",IF(OR(ISTEXT($N$205),ISTEXT($N$206),ISTEXT($N$207)),"",IF(OR(7&gt;$N$205,4&gt;$N$206,((4-1)*$N$205+7)&gt;$N$207),"",IF(INDEX($P$207:$W$216,MOD(((4-1)*$N$205+7)-1,10)+1,INT((((4-1)*$N$205+7)-1)/10)+1)="","",INDEX($P$207:$W$216,MOD(((4-1)*$N$205+7)-1,10)+1,INT((((4-1)*$N$205+7)-1)/10)+1))))))</f>
        <v/>
      </c>
      <c r="K210" s="539">
        <f>IF($D$205="Flat Oval",IF(OR($N$207="",ISTEXT($N$205),ISTEXT($N$206)),"",IF(4&lt;=$N$206,IF(8&gt;$N$205,"",IF(((4-1)*$N$205+8)&gt;80,"",IF(INDEX($P$207:$W$216,MOD(((4-1)*$N$205+8)-1,10)+1,INT((((4-1)*$N$205+8)-1)/10)+1)="","",INDEX($P$207:$W$216,MOD(((4-1)*$N$205+8)-1,10)+1,INT((((4-1)*$N$205+8)-1)/10)+1)))),IF(AND(4=$N$206+1,8&lt;=$O$205),IF(($N$205*$N$206+8)&gt;80,"",IF(INDEX($P$207:$W$216,MOD(($N$205*$N$206+8)-1,10)+1,INT((($N$205*$N$206+8)-1)/10)+1)="","",INDEX($P$207:$W$216,MOD(($N$205*$N$206+8)-1,10)+1,INT((($N$205*$N$206+8)-1)/10)+1))),""))),IF($N$207="","",IF(OR(ISTEXT($N$205),ISTEXT($N$206),ISTEXT($N$207)),"",IF(OR(8&gt;$N$205,4&gt;$N$206,((4-1)*$N$205+8)&gt;$N$207),"",IF(INDEX($P$207:$W$216,MOD(((4-1)*$N$205+8)-1,10)+1,INT((((4-1)*$N$205+8)-1)/10)+1)="","",INDEX($P$207:$W$216,MOD(((4-1)*$N$205+8)-1,10)+1,INT((((4-1)*$N$205+8)-1)/10)+1))))))</f>
        <v/>
      </c>
      <c r="L210" s="539">
        <f>IF($D$205="Flat Oval",IF(OR($N$207="",ISTEXT($N$205),ISTEXT($N$206)),"",IF(4&lt;=$N$206,IF(9&gt;$N$205,"",IF(((4-1)*$N$205+9)&gt;80,"",IF(INDEX($P$207:$W$216,MOD(((4-1)*$N$205+9)-1,10)+1,INT((((4-1)*$N$205+9)-1)/10)+1)="","",INDEX($P$207:$W$216,MOD(((4-1)*$N$205+9)-1,10)+1,INT((((4-1)*$N$205+9)-1)/10)+1)))),IF(AND(4=$N$206+1,9&lt;=$O$205),IF(($N$205*$N$206+9)&gt;80,"",IF(INDEX($P$207:$W$216,MOD(($N$205*$N$206+9)-1,10)+1,INT((($N$205*$N$206+9)-1)/10)+1)="","",INDEX($P$207:$W$216,MOD(($N$205*$N$206+9)-1,10)+1,INT((($N$205*$N$206+9)-1)/10)+1))),""))),IF($N$207="","",IF(OR(ISTEXT($N$205),ISTEXT($N$206),ISTEXT($N$207)),"",IF(OR(9&gt;$N$205,4&gt;$N$206,((4-1)*$N$205+9)&gt;$N$207),"",IF(INDEX($P$207:$W$216,MOD(((4-1)*$N$205+9)-1,10)+1,INT((((4-1)*$N$205+9)-1)/10)+1)="","",INDEX($P$207:$W$216,MOD(((4-1)*$N$205+9)-1,10)+1,INT((((4-1)*$N$205+9)-1)/10)+1))))))</f>
        <v/>
      </c>
      <c r="M210" s="539">
        <f>IF($D$205="Flat Oval",IF(OR($N$207="",ISTEXT($N$205),ISTEXT($N$206)),"",IF(4&lt;=$N$206,IF(10&gt;$N$205,"",IF(((4-1)*$N$205+10)&gt;80,"",IF(INDEX($P$207:$W$216,MOD(((4-1)*$N$205+10)-1,10)+1,INT((((4-1)*$N$205+10)-1)/10)+1)="","",INDEX($P$207:$W$216,MOD(((4-1)*$N$205+10)-1,10)+1,INT((((4-1)*$N$205+10)-1)/10)+1)))),IF(AND(4=$N$206+1,10&lt;=$O$205),IF(($N$205*$N$206+10)&gt;80,"",IF(INDEX($P$207:$W$216,MOD(($N$205*$N$206+10)-1,10)+1,INT((($N$205*$N$206+10)-1)/10)+1)="","",INDEX($P$207:$W$216,MOD(($N$205*$N$206+10)-1,10)+1,INT((($N$205*$N$206+10)-1)/10)+1))),""))),IF($N$207="","",IF(OR(ISTEXT($N$205),ISTEXT($N$206),ISTEXT($N$207)),"",IF(OR(10&gt;$N$205,4&gt;$N$206,((4-1)*$N$205+10)&gt;$N$207),"",IF(INDEX($P$207:$W$216,MOD(((4-1)*$N$205+10)-1,10)+1,INT((((4-1)*$N$205+10)-1)/10)+1)="","",INDEX($P$207:$W$216,MOD(((4-1)*$N$205+10)-1,10)+1,INT((((4-1)*$N$205+10)-1)/10)+1))))))</f>
        <v/>
      </c>
      <c r="P210" s="540" t="n"/>
      <c r="Q210" s="540" t="n"/>
      <c r="R210" s="540" t="n"/>
      <c r="S210" s="540" t="n"/>
      <c r="T210" s="540" t="n"/>
      <c r="U210" s="540" t="n"/>
      <c r="V210" s="540" t="n"/>
      <c r="W210" s="540" t="n"/>
    </row>
    <row r="211" ht="13.35" customHeight="1" s="162">
      <c r="B211" s="537">
        <f>IF($D$205="Flat Oval",IF(OR($N$206="",ISTEXT($N$206)),"",IF(5&lt;=$N$206,ROUND((5-0.5)*$I$205/$N$206,1),IF(5=$N$206+1,"Ends",""))),IF(OR($D$205="",$G$205=""),"",IF($D$205="Round",IF(5=1,"Axis 1 (0°)",IF(5=2,"Axis 2 (90°)","")),IF(ISTEXT($N$206),"",IF(5&gt;$N$206,"",IF(ISTEXT($I$205),"",ROUND((5-0.5)*$I$205/$N$206,1)))))))</f>
        <v/>
      </c>
      <c r="C211" s="538" t="n"/>
      <c r="D211" s="539">
        <f>IF($D$205="Flat Oval",IF(OR($N$207="",ISTEXT($N$205),ISTEXT($N$206)),"",IF(5&lt;=$N$206,IF(1&gt;$N$205,"",IF(((5-1)*$N$205+1)&gt;80,"",IF(INDEX($P$207:$W$216,MOD(((5-1)*$N$205+1)-1,10)+1,INT((((5-1)*$N$205+1)-1)/10)+1)="","",INDEX($P$207:$W$216,MOD(((5-1)*$N$205+1)-1,10)+1,INT((((5-1)*$N$205+1)-1)/10)+1)))),IF(AND(5=$N$206+1,1&lt;=$O$205),IF(($N$205*$N$206+1)&gt;80,"",IF(INDEX($P$207:$W$216,MOD(($N$205*$N$206+1)-1,10)+1,INT((($N$205*$N$206+1)-1)/10)+1)="","",INDEX($P$207:$W$216,MOD(($N$205*$N$206+1)-1,10)+1,INT((($N$205*$N$206+1)-1)/10)+1))),""))),IF($N$207="","",IF(OR(ISTEXT($N$205),ISTEXT($N$206),ISTEXT($N$207)),"",IF(OR(1&gt;$N$205,5&gt;$N$206,((5-1)*$N$205+1)&gt;$N$207),"",IF(INDEX($P$207:$W$216,MOD(((5-1)*$N$205+1)-1,10)+1,INT((((5-1)*$N$205+1)-1)/10)+1)="","",INDEX($P$207:$W$216,MOD(((5-1)*$N$205+1)-1,10)+1,INT((((5-1)*$N$205+1)-1)/10)+1))))))</f>
        <v/>
      </c>
      <c r="E211" s="539">
        <f>IF($D$205="Flat Oval",IF(OR($N$207="",ISTEXT($N$205),ISTEXT($N$206)),"",IF(5&lt;=$N$206,IF(2&gt;$N$205,"",IF(((5-1)*$N$205+2)&gt;80,"",IF(INDEX($P$207:$W$216,MOD(((5-1)*$N$205+2)-1,10)+1,INT((((5-1)*$N$205+2)-1)/10)+1)="","",INDEX($P$207:$W$216,MOD(((5-1)*$N$205+2)-1,10)+1,INT((((5-1)*$N$205+2)-1)/10)+1)))),IF(AND(5=$N$206+1,2&lt;=$O$205),IF(($N$205*$N$206+2)&gt;80,"",IF(INDEX($P$207:$W$216,MOD(($N$205*$N$206+2)-1,10)+1,INT((($N$205*$N$206+2)-1)/10)+1)="","",INDEX($P$207:$W$216,MOD(($N$205*$N$206+2)-1,10)+1,INT((($N$205*$N$206+2)-1)/10)+1))),""))),IF($N$207="","",IF(OR(ISTEXT($N$205),ISTEXT($N$206),ISTEXT($N$207)),"",IF(OR(2&gt;$N$205,5&gt;$N$206,((5-1)*$N$205+2)&gt;$N$207),"",IF(INDEX($P$207:$W$216,MOD(((5-1)*$N$205+2)-1,10)+1,INT((((5-1)*$N$205+2)-1)/10)+1)="","",INDEX($P$207:$W$216,MOD(((5-1)*$N$205+2)-1,10)+1,INT((((5-1)*$N$205+2)-1)/10)+1))))))</f>
        <v/>
      </c>
      <c r="F211" s="539">
        <f>IF($D$205="Flat Oval",IF(OR($N$207="",ISTEXT($N$205),ISTEXT($N$206)),"",IF(5&lt;=$N$206,IF(3&gt;$N$205,"",IF(((5-1)*$N$205+3)&gt;80,"",IF(INDEX($P$207:$W$216,MOD(((5-1)*$N$205+3)-1,10)+1,INT((((5-1)*$N$205+3)-1)/10)+1)="","",INDEX($P$207:$W$216,MOD(((5-1)*$N$205+3)-1,10)+1,INT((((5-1)*$N$205+3)-1)/10)+1)))),IF(AND(5=$N$206+1,3&lt;=$O$205),IF(($N$205*$N$206+3)&gt;80,"",IF(INDEX($P$207:$W$216,MOD(($N$205*$N$206+3)-1,10)+1,INT((($N$205*$N$206+3)-1)/10)+1)="","",INDEX($P$207:$W$216,MOD(($N$205*$N$206+3)-1,10)+1,INT((($N$205*$N$206+3)-1)/10)+1))),""))),IF($N$207="","",IF(OR(ISTEXT($N$205),ISTEXT($N$206),ISTEXT($N$207)),"",IF(OR(3&gt;$N$205,5&gt;$N$206,((5-1)*$N$205+3)&gt;$N$207),"",IF(INDEX($P$207:$W$216,MOD(((5-1)*$N$205+3)-1,10)+1,INT((((5-1)*$N$205+3)-1)/10)+1)="","",INDEX($P$207:$W$216,MOD(((5-1)*$N$205+3)-1,10)+1,INT((((5-1)*$N$205+3)-1)/10)+1))))))</f>
        <v/>
      </c>
      <c r="G211" s="539">
        <f>IF($D$205="Flat Oval",IF(OR($N$207="",ISTEXT($N$205),ISTEXT($N$206)),"",IF(5&lt;=$N$206,IF(4&gt;$N$205,"",IF(((5-1)*$N$205+4)&gt;80,"",IF(INDEX($P$207:$W$216,MOD(((5-1)*$N$205+4)-1,10)+1,INT((((5-1)*$N$205+4)-1)/10)+1)="","",INDEX($P$207:$W$216,MOD(((5-1)*$N$205+4)-1,10)+1,INT((((5-1)*$N$205+4)-1)/10)+1)))),IF(AND(5=$N$206+1,4&lt;=$O$205),IF(($N$205*$N$206+4)&gt;80,"",IF(INDEX($P$207:$W$216,MOD(($N$205*$N$206+4)-1,10)+1,INT((($N$205*$N$206+4)-1)/10)+1)="","",INDEX($P$207:$W$216,MOD(($N$205*$N$206+4)-1,10)+1,INT((($N$205*$N$206+4)-1)/10)+1))),""))),IF($N$207="","",IF(OR(ISTEXT($N$205),ISTEXT($N$206),ISTEXT($N$207)),"",IF(OR(4&gt;$N$205,5&gt;$N$206,((5-1)*$N$205+4)&gt;$N$207),"",IF(INDEX($P$207:$W$216,MOD(((5-1)*$N$205+4)-1,10)+1,INT((((5-1)*$N$205+4)-1)/10)+1)="","",INDEX($P$207:$W$216,MOD(((5-1)*$N$205+4)-1,10)+1,INT((((5-1)*$N$205+4)-1)/10)+1))))))</f>
        <v/>
      </c>
      <c r="H211" s="539">
        <f>IF($D$205="Flat Oval",IF(OR($N$207="",ISTEXT($N$205),ISTEXT($N$206)),"",IF(5&lt;=$N$206,IF(5&gt;$N$205,"",IF(((5-1)*$N$205+5)&gt;80,"",IF(INDEX($P$207:$W$216,MOD(((5-1)*$N$205+5)-1,10)+1,INT((((5-1)*$N$205+5)-1)/10)+1)="","",INDEX($P$207:$W$216,MOD(((5-1)*$N$205+5)-1,10)+1,INT((((5-1)*$N$205+5)-1)/10)+1)))),IF(AND(5=$N$206+1,5&lt;=$O$205),IF(($N$205*$N$206+5)&gt;80,"",IF(INDEX($P$207:$W$216,MOD(($N$205*$N$206+5)-1,10)+1,INT((($N$205*$N$206+5)-1)/10)+1)="","",INDEX($P$207:$W$216,MOD(($N$205*$N$206+5)-1,10)+1,INT((($N$205*$N$206+5)-1)/10)+1))),""))),IF($N$207="","",IF(OR(ISTEXT($N$205),ISTEXT($N$206),ISTEXT($N$207)),"",IF(OR(5&gt;$N$205,5&gt;$N$206,((5-1)*$N$205+5)&gt;$N$207),"",IF(INDEX($P$207:$W$216,MOD(((5-1)*$N$205+5)-1,10)+1,INT((((5-1)*$N$205+5)-1)/10)+1)="","",INDEX($P$207:$W$216,MOD(((5-1)*$N$205+5)-1,10)+1,INT((((5-1)*$N$205+5)-1)/10)+1))))))</f>
        <v/>
      </c>
      <c r="I211" s="539">
        <f>IF($D$205="Flat Oval",IF(OR($N$207="",ISTEXT($N$205),ISTEXT($N$206)),"",IF(5&lt;=$N$206,IF(6&gt;$N$205,"",IF(((5-1)*$N$205+6)&gt;80,"",IF(INDEX($P$207:$W$216,MOD(((5-1)*$N$205+6)-1,10)+1,INT((((5-1)*$N$205+6)-1)/10)+1)="","",INDEX($P$207:$W$216,MOD(((5-1)*$N$205+6)-1,10)+1,INT((((5-1)*$N$205+6)-1)/10)+1)))),IF(AND(5=$N$206+1,6&lt;=$O$205),IF(($N$205*$N$206+6)&gt;80,"",IF(INDEX($P$207:$W$216,MOD(($N$205*$N$206+6)-1,10)+1,INT((($N$205*$N$206+6)-1)/10)+1)="","",INDEX($P$207:$W$216,MOD(($N$205*$N$206+6)-1,10)+1,INT((($N$205*$N$206+6)-1)/10)+1))),""))),IF($N$207="","",IF(OR(ISTEXT($N$205),ISTEXT($N$206),ISTEXT($N$207)),"",IF(OR(6&gt;$N$205,5&gt;$N$206,((5-1)*$N$205+6)&gt;$N$207),"",IF(INDEX($P$207:$W$216,MOD(((5-1)*$N$205+6)-1,10)+1,INT((((5-1)*$N$205+6)-1)/10)+1)="","",INDEX($P$207:$W$216,MOD(((5-1)*$N$205+6)-1,10)+1,INT((((5-1)*$N$205+6)-1)/10)+1))))))</f>
        <v/>
      </c>
      <c r="J211" s="539">
        <f>IF($D$205="Flat Oval",IF(OR($N$207="",ISTEXT($N$205),ISTEXT($N$206)),"",IF(5&lt;=$N$206,IF(7&gt;$N$205,"",IF(((5-1)*$N$205+7)&gt;80,"",IF(INDEX($P$207:$W$216,MOD(((5-1)*$N$205+7)-1,10)+1,INT((((5-1)*$N$205+7)-1)/10)+1)="","",INDEX($P$207:$W$216,MOD(((5-1)*$N$205+7)-1,10)+1,INT((((5-1)*$N$205+7)-1)/10)+1)))),IF(AND(5=$N$206+1,7&lt;=$O$205),IF(($N$205*$N$206+7)&gt;80,"",IF(INDEX($P$207:$W$216,MOD(($N$205*$N$206+7)-1,10)+1,INT((($N$205*$N$206+7)-1)/10)+1)="","",INDEX($P$207:$W$216,MOD(($N$205*$N$206+7)-1,10)+1,INT((($N$205*$N$206+7)-1)/10)+1))),""))),IF($N$207="","",IF(OR(ISTEXT($N$205),ISTEXT($N$206),ISTEXT($N$207)),"",IF(OR(7&gt;$N$205,5&gt;$N$206,((5-1)*$N$205+7)&gt;$N$207),"",IF(INDEX($P$207:$W$216,MOD(((5-1)*$N$205+7)-1,10)+1,INT((((5-1)*$N$205+7)-1)/10)+1)="","",INDEX($P$207:$W$216,MOD(((5-1)*$N$205+7)-1,10)+1,INT((((5-1)*$N$205+7)-1)/10)+1))))))</f>
        <v/>
      </c>
      <c r="K211" s="539">
        <f>IF($D$205="Flat Oval",IF(OR($N$207="",ISTEXT($N$205),ISTEXT($N$206)),"",IF(5&lt;=$N$206,IF(8&gt;$N$205,"",IF(((5-1)*$N$205+8)&gt;80,"",IF(INDEX($P$207:$W$216,MOD(((5-1)*$N$205+8)-1,10)+1,INT((((5-1)*$N$205+8)-1)/10)+1)="","",INDEX($P$207:$W$216,MOD(((5-1)*$N$205+8)-1,10)+1,INT((((5-1)*$N$205+8)-1)/10)+1)))),IF(AND(5=$N$206+1,8&lt;=$O$205),IF(($N$205*$N$206+8)&gt;80,"",IF(INDEX($P$207:$W$216,MOD(($N$205*$N$206+8)-1,10)+1,INT((($N$205*$N$206+8)-1)/10)+1)="","",INDEX($P$207:$W$216,MOD(($N$205*$N$206+8)-1,10)+1,INT((($N$205*$N$206+8)-1)/10)+1))),""))),IF($N$207="","",IF(OR(ISTEXT($N$205),ISTEXT($N$206),ISTEXT($N$207)),"",IF(OR(8&gt;$N$205,5&gt;$N$206,((5-1)*$N$205+8)&gt;$N$207),"",IF(INDEX($P$207:$W$216,MOD(((5-1)*$N$205+8)-1,10)+1,INT((((5-1)*$N$205+8)-1)/10)+1)="","",INDEX($P$207:$W$216,MOD(((5-1)*$N$205+8)-1,10)+1,INT((((5-1)*$N$205+8)-1)/10)+1))))))</f>
        <v/>
      </c>
      <c r="L211" s="539">
        <f>IF($D$205="Flat Oval",IF(OR($N$207="",ISTEXT($N$205),ISTEXT($N$206)),"",IF(5&lt;=$N$206,IF(9&gt;$N$205,"",IF(((5-1)*$N$205+9)&gt;80,"",IF(INDEX($P$207:$W$216,MOD(((5-1)*$N$205+9)-1,10)+1,INT((((5-1)*$N$205+9)-1)/10)+1)="","",INDEX($P$207:$W$216,MOD(((5-1)*$N$205+9)-1,10)+1,INT((((5-1)*$N$205+9)-1)/10)+1)))),IF(AND(5=$N$206+1,9&lt;=$O$205),IF(($N$205*$N$206+9)&gt;80,"",IF(INDEX($P$207:$W$216,MOD(($N$205*$N$206+9)-1,10)+1,INT((($N$205*$N$206+9)-1)/10)+1)="","",INDEX($P$207:$W$216,MOD(($N$205*$N$206+9)-1,10)+1,INT((($N$205*$N$206+9)-1)/10)+1))),""))),IF($N$207="","",IF(OR(ISTEXT($N$205),ISTEXT($N$206),ISTEXT($N$207)),"",IF(OR(9&gt;$N$205,5&gt;$N$206,((5-1)*$N$205+9)&gt;$N$207),"",IF(INDEX($P$207:$W$216,MOD(((5-1)*$N$205+9)-1,10)+1,INT((((5-1)*$N$205+9)-1)/10)+1)="","",INDEX($P$207:$W$216,MOD(((5-1)*$N$205+9)-1,10)+1,INT((((5-1)*$N$205+9)-1)/10)+1))))))</f>
        <v/>
      </c>
      <c r="M211" s="539">
        <f>IF($D$205="Flat Oval",IF(OR($N$207="",ISTEXT($N$205),ISTEXT($N$206)),"",IF(5&lt;=$N$206,IF(10&gt;$N$205,"",IF(((5-1)*$N$205+10)&gt;80,"",IF(INDEX($P$207:$W$216,MOD(((5-1)*$N$205+10)-1,10)+1,INT((((5-1)*$N$205+10)-1)/10)+1)="","",INDEX($P$207:$W$216,MOD(((5-1)*$N$205+10)-1,10)+1,INT((((5-1)*$N$205+10)-1)/10)+1)))),IF(AND(5=$N$206+1,10&lt;=$O$205),IF(($N$205*$N$206+10)&gt;80,"",IF(INDEX($P$207:$W$216,MOD(($N$205*$N$206+10)-1,10)+1,INT((($N$205*$N$206+10)-1)/10)+1)="","",INDEX($P$207:$W$216,MOD(($N$205*$N$206+10)-1,10)+1,INT((($N$205*$N$206+10)-1)/10)+1))),""))),IF($N$207="","",IF(OR(ISTEXT($N$205),ISTEXT($N$206),ISTEXT($N$207)),"",IF(OR(10&gt;$N$205,5&gt;$N$206,((5-1)*$N$205+10)&gt;$N$207),"",IF(INDEX($P$207:$W$216,MOD(((5-1)*$N$205+10)-1,10)+1,INT((((5-1)*$N$205+10)-1)/10)+1)="","",INDEX($P$207:$W$216,MOD(((5-1)*$N$205+10)-1,10)+1,INT((((5-1)*$N$205+10)-1)/10)+1))))))</f>
        <v/>
      </c>
      <c r="P211" s="540" t="n"/>
      <c r="Q211" s="540" t="n"/>
      <c r="R211" s="540" t="n"/>
      <c r="S211" s="540" t="n"/>
      <c r="T211" s="540" t="n"/>
      <c r="U211" s="540" t="n"/>
      <c r="V211" s="540" t="n"/>
      <c r="W211" s="540" t="n"/>
    </row>
    <row r="212" ht="13.35" customHeight="1" s="162">
      <c r="B212" s="537">
        <f>IF($D$205="Flat Oval",IF(OR($N$206="",ISTEXT($N$206)),"",IF(6&lt;=$N$206,ROUND((6-0.5)*$I$205/$N$206,1),IF(6=$N$206+1,"Ends",""))),IF(OR($D$205="",$G$205=""),"",IF($D$205="Round",IF(6=1,"Axis 1 (0°)",IF(6=2,"Axis 2 (90°)","")),IF(ISTEXT($N$206),"",IF(6&gt;$N$206,"",IF(ISTEXT($I$205),"",ROUND((6-0.5)*$I$205/$N$206,1)))))))</f>
        <v/>
      </c>
      <c r="C212" s="538" t="n"/>
      <c r="D212" s="539">
        <f>IF($D$205="Flat Oval",IF(OR($N$207="",ISTEXT($N$205),ISTEXT($N$206)),"",IF(6&lt;=$N$206,IF(1&gt;$N$205,"",IF(((6-1)*$N$205+1)&gt;80,"",IF(INDEX($P$207:$W$216,MOD(((6-1)*$N$205+1)-1,10)+1,INT((((6-1)*$N$205+1)-1)/10)+1)="","",INDEX($P$207:$W$216,MOD(((6-1)*$N$205+1)-1,10)+1,INT((((6-1)*$N$205+1)-1)/10)+1)))),IF(AND(6=$N$206+1,1&lt;=$O$205),IF(($N$205*$N$206+1)&gt;80,"",IF(INDEX($P$207:$W$216,MOD(($N$205*$N$206+1)-1,10)+1,INT((($N$205*$N$206+1)-1)/10)+1)="","",INDEX($P$207:$W$216,MOD(($N$205*$N$206+1)-1,10)+1,INT((($N$205*$N$206+1)-1)/10)+1))),""))),IF($N$207="","",IF(OR(ISTEXT($N$205),ISTEXT($N$206),ISTEXT($N$207)),"",IF(OR(1&gt;$N$205,6&gt;$N$206,((6-1)*$N$205+1)&gt;$N$207),"",IF(INDEX($P$207:$W$216,MOD(((6-1)*$N$205+1)-1,10)+1,INT((((6-1)*$N$205+1)-1)/10)+1)="","",INDEX($P$207:$W$216,MOD(((6-1)*$N$205+1)-1,10)+1,INT((((6-1)*$N$205+1)-1)/10)+1))))))</f>
        <v/>
      </c>
      <c r="E212" s="539">
        <f>IF($D$205="Flat Oval",IF(OR($N$207="",ISTEXT($N$205),ISTEXT($N$206)),"",IF(6&lt;=$N$206,IF(2&gt;$N$205,"",IF(((6-1)*$N$205+2)&gt;80,"",IF(INDEX($P$207:$W$216,MOD(((6-1)*$N$205+2)-1,10)+1,INT((((6-1)*$N$205+2)-1)/10)+1)="","",INDEX($P$207:$W$216,MOD(((6-1)*$N$205+2)-1,10)+1,INT((((6-1)*$N$205+2)-1)/10)+1)))),IF(AND(6=$N$206+1,2&lt;=$O$205),IF(($N$205*$N$206+2)&gt;80,"",IF(INDEX($P$207:$W$216,MOD(($N$205*$N$206+2)-1,10)+1,INT((($N$205*$N$206+2)-1)/10)+1)="","",INDEX($P$207:$W$216,MOD(($N$205*$N$206+2)-1,10)+1,INT((($N$205*$N$206+2)-1)/10)+1))),""))),IF($N$207="","",IF(OR(ISTEXT($N$205),ISTEXT($N$206),ISTEXT($N$207)),"",IF(OR(2&gt;$N$205,6&gt;$N$206,((6-1)*$N$205+2)&gt;$N$207),"",IF(INDEX($P$207:$W$216,MOD(((6-1)*$N$205+2)-1,10)+1,INT((((6-1)*$N$205+2)-1)/10)+1)="","",INDEX($P$207:$W$216,MOD(((6-1)*$N$205+2)-1,10)+1,INT((((6-1)*$N$205+2)-1)/10)+1))))))</f>
        <v/>
      </c>
      <c r="F212" s="539">
        <f>IF($D$205="Flat Oval",IF(OR($N$207="",ISTEXT($N$205),ISTEXT($N$206)),"",IF(6&lt;=$N$206,IF(3&gt;$N$205,"",IF(((6-1)*$N$205+3)&gt;80,"",IF(INDEX($P$207:$W$216,MOD(((6-1)*$N$205+3)-1,10)+1,INT((((6-1)*$N$205+3)-1)/10)+1)="","",INDEX($P$207:$W$216,MOD(((6-1)*$N$205+3)-1,10)+1,INT((((6-1)*$N$205+3)-1)/10)+1)))),IF(AND(6=$N$206+1,3&lt;=$O$205),IF(($N$205*$N$206+3)&gt;80,"",IF(INDEX($P$207:$W$216,MOD(($N$205*$N$206+3)-1,10)+1,INT((($N$205*$N$206+3)-1)/10)+1)="","",INDEX($P$207:$W$216,MOD(($N$205*$N$206+3)-1,10)+1,INT((($N$205*$N$206+3)-1)/10)+1))),""))),IF($N$207="","",IF(OR(ISTEXT($N$205),ISTEXT($N$206),ISTEXT($N$207)),"",IF(OR(3&gt;$N$205,6&gt;$N$206,((6-1)*$N$205+3)&gt;$N$207),"",IF(INDEX($P$207:$W$216,MOD(((6-1)*$N$205+3)-1,10)+1,INT((((6-1)*$N$205+3)-1)/10)+1)="","",INDEX($P$207:$W$216,MOD(((6-1)*$N$205+3)-1,10)+1,INT((((6-1)*$N$205+3)-1)/10)+1))))))</f>
        <v/>
      </c>
      <c r="G212" s="539">
        <f>IF($D$205="Flat Oval",IF(OR($N$207="",ISTEXT($N$205),ISTEXT($N$206)),"",IF(6&lt;=$N$206,IF(4&gt;$N$205,"",IF(((6-1)*$N$205+4)&gt;80,"",IF(INDEX($P$207:$W$216,MOD(((6-1)*$N$205+4)-1,10)+1,INT((((6-1)*$N$205+4)-1)/10)+1)="","",INDEX($P$207:$W$216,MOD(((6-1)*$N$205+4)-1,10)+1,INT((((6-1)*$N$205+4)-1)/10)+1)))),IF(AND(6=$N$206+1,4&lt;=$O$205),IF(($N$205*$N$206+4)&gt;80,"",IF(INDEX($P$207:$W$216,MOD(($N$205*$N$206+4)-1,10)+1,INT((($N$205*$N$206+4)-1)/10)+1)="","",INDEX($P$207:$W$216,MOD(($N$205*$N$206+4)-1,10)+1,INT((($N$205*$N$206+4)-1)/10)+1))),""))),IF($N$207="","",IF(OR(ISTEXT($N$205),ISTEXT($N$206),ISTEXT($N$207)),"",IF(OR(4&gt;$N$205,6&gt;$N$206,((6-1)*$N$205+4)&gt;$N$207),"",IF(INDEX($P$207:$W$216,MOD(((6-1)*$N$205+4)-1,10)+1,INT((((6-1)*$N$205+4)-1)/10)+1)="","",INDEX($P$207:$W$216,MOD(((6-1)*$N$205+4)-1,10)+1,INT((((6-1)*$N$205+4)-1)/10)+1))))))</f>
        <v/>
      </c>
      <c r="H212" s="539">
        <f>IF($D$205="Flat Oval",IF(OR($N$207="",ISTEXT($N$205),ISTEXT($N$206)),"",IF(6&lt;=$N$206,IF(5&gt;$N$205,"",IF(((6-1)*$N$205+5)&gt;80,"",IF(INDEX($P$207:$W$216,MOD(((6-1)*$N$205+5)-1,10)+1,INT((((6-1)*$N$205+5)-1)/10)+1)="","",INDEX($P$207:$W$216,MOD(((6-1)*$N$205+5)-1,10)+1,INT((((6-1)*$N$205+5)-1)/10)+1)))),IF(AND(6=$N$206+1,5&lt;=$O$205),IF(($N$205*$N$206+5)&gt;80,"",IF(INDEX($P$207:$W$216,MOD(($N$205*$N$206+5)-1,10)+1,INT((($N$205*$N$206+5)-1)/10)+1)="","",INDEX($P$207:$W$216,MOD(($N$205*$N$206+5)-1,10)+1,INT((($N$205*$N$206+5)-1)/10)+1))),""))),IF($N$207="","",IF(OR(ISTEXT($N$205),ISTEXT($N$206),ISTEXT($N$207)),"",IF(OR(5&gt;$N$205,6&gt;$N$206,((6-1)*$N$205+5)&gt;$N$207),"",IF(INDEX($P$207:$W$216,MOD(((6-1)*$N$205+5)-1,10)+1,INT((((6-1)*$N$205+5)-1)/10)+1)="","",INDEX($P$207:$W$216,MOD(((6-1)*$N$205+5)-1,10)+1,INT((((6-1)*$N$205+5)-1)/10)+1))))))</f>
        <v/>
      </c>
      <c r="I212" s="539">
        <f>IF($D$205="Flat Oval",IF(OR($N$207="",ISTEXT($N$205),ISTEXT($N$206)),"",IF(6&lt;=$N$206,IF(6&gt;$N$205,"",IF(((6-1)*$N$205+6)&gt;80,"",IF(INDEX($P$207:$W$216,MOD(((6-1)*$N$205+6)-1,10)+1,INT((((6-1)*$N$205+6)-1)/10)+1)="","",INDEX($P$207:$W$216,MOD(((6-1)*$N$205+6)-1,10)+1,INT((((6-1)*$N$205+6)-1)/10)+1)))),IF(AND(6=$N$206+1,6&lt;=$O$205),IF(($N$205*$N$206+6)&gt;80,"",IF(INDEX($P$207:$W$216,MOD(($N$205*$N$206+6)-1,10)+1,INT((($N$205*$N$206+6)-1)/10)+1)="","",INDEX($P$207:$W$216,MOD(($N$205*$N$206+6)-1,10)+1,INT((($N$205*$N$206+6)-1)/10)+1))),""))),IF($N$207="","",IF(OR(ISTEXT($N$205),ISTEXT($N$206),ISTEXT($N$207)),"",IF(OR(6&gt;$N$205,6&gt;$N$206,((6-1)*$N$205+6)&gt;$N$207),"",IF(INDEX($P$207:$W$216,MOD(((6-1)*$N$205+6)-1,10)+1,INT((((6-1)*$N$205+6)-1)/10)+1)="","",INDEX($P$207:$W$216,MOD(((6-1)*$N$205+6)-1,10)+1,INT((((6-1)*$N$205+6)-1)/10)+1))))))</f>
        <v/>
      </c>
      <c r="J212" s="539">
        <f>IF($D$205="Flat Oval",IF(OR($N$207="",ISTEXT($N$205),ISTEXT($N$206)),"",IF(6&lt;=$N$206,IF(7&gt;$N$205,"",IF(((6-1)*$N$205+7)&gt;80,"",IF(INDEX($P$207:$W$216,MOD(((6-1)*$N$205+7)-1,10)+1,INT((((6-1)*$N$205+7)-1)/10)+1)="","",INDEX($P$207:$W$216,MOD(((6-1)*$N$205+7)-1,10)+1,INT((((6-1)*$N$205+7)-1)/10)+1)))),IF(AND(6=$N$206+1,7&lt;=$O$205),IF(($N$205*$N$206+7)&gt;80,"",IF(INDEX($P$207:$W$216,MOD(($N$205*$N$206+7)-1,10)+1,INT((($N$205*$N$206+7)-1)/10)+1)="","",INDEX($P$207:$W$216,MOD(($N$205*$N$206+7)-1,10)+1,INT((($N$205*$N$206+7)-1)/10)+1))),""))),IF($N$207="","",IF(OR(ISTEXT($N$205),ISTEXT($N$206),ISTEXT($N$207)),"",IF(OR(7&gt;$N$205,6&gt;$N$206,((6-1)*$N$205+7)&gt;$N$207),"",IF(INDEX($P$207:$W$216,MOD(((6-1)*$N$205+7)-1,10)+1,INT((((6-1)*$N$205+7)-1)/10)+1)="","",INDEX($P$207:$W$216,MOD(((6-1)*$N$205+7)-1,10)+1,INT((((6-1)*$N$205+7)-1)/10)+1))))))</f>
        <v/>
      </c>
      <c r="K212" s="539">
        <f>IF($D$205="Flat Oval",IF(OR($N$207="",ISTEXT($N$205),ISTEXT($N$206)),"",IF(6&lt;=$N$206,IF(8&gt;$N$205,"",IF(((6-1)*$N$205+8)&gt;80,"",IF(INDEX($P$207:$W$216,MOD(((6-1)*$N$205+8)-1,10)+1,INT((((6-1)*$N$205+8)-1)/10)+1)="","",INDEX($P$207:$W$216,MOD(((6-1)*$N$205+8)-1,10)+1,INT((((6-1)*$N$205+8)-1)/10)+1)))),IF(AND(6=$N$206+1,8&lt;=$O$205),IF(($N$205*$N$206+8)&gt;80,"",IF(INDEX($P$207:$W$216,MOD(($N$205*$N$206+8)-1,10)+1,INT((($N$205*$N$206+8)-1)/10)+1)="","",INDEX($P$207:$W$216,MOD(($N$205*$N$206+8)-1,10)+1,INT((($N$205*$N$206+8)-1)/10)+1))),""))),IF($N$207="","",IF(OR(ISTEXT($N$205),ISTEXT($N$206),ISTEXT($N$207)),"",IF(OR(8&gt;$N$205,6&gt;$N$206,((6-1)*$N$205+8)&gt;$N$207),"",IF(INDEX($P$207:$W$216,MOD(((6-1)*$N$205+8)-1,10)+1,INT((((6-1)*$N$205+8)-1)/10)+1)="","",INDEX($P$207:$W$216,MOD(((6-1)*$N$205+8)-1,10)+1,INT((((6-1)*$N$205+8)-1)/10)+1))))))</f>
        <v/>
      </c>
      <c r="L212" s="539">
        <f>IF($D$205="Flat Oval",IF(OR($N$207="",ISTEXT($N$205),ISTEXT($N$206)),"",IF(6&lt;=$N$206,IF(9&gt;$N$205,"",IF(((6-1)*$N$205+9)&gt;80,"",IF(INDEX($P$207:$W$216,MOD(((6-1)*$N$205+9)-1,10)+1,INT((((6-1)*$N$205+9)-1)/10)+1)="","",INDEX($P$207:$W$216,MOD(((6-1)*$N$205+9)-1,10)+1,INT((((6-1)*$N$205+9)-1)/10)+1)))),IF(AND(6=$N$206+1,9&lt;=$O$205),IF(($N$205*$N$206+9)&gt;80,"",IF(INDEX($P$207:$W$216,MOD(($N$205*$N$206+9)-1,10)+1,INT((($N$205*$N$206+9)-1)/10)+1)="","",INDEX($P$207:$W$216,MOD(($N$205*$N$206+9)-1,10)+1,INT((($N$205*$N$206+9)-1)/10)+1))),""))),IF($N$207="","",IF(OR(ISTEXT($N$205),ISTEXT($N$206),ISTEXT($N$207)),"",IF(OR(9&gt;$N$205,6&gt;$N$206,((6-1)*$N$205+9)&gt;$N$207),"",IF(INDEX($P$207:$W$216,MOD(((6-1)*$N$205+9)-1,10)+1,INT((((6-1)*$N$205+9)-1)/10)+1)="","",INDEX($P$207:$W$216,MOD(((6-1)*$N$205+9)-1,10)+1,INT((((6-1)*$N$205+9)-1)/10)+1))))))</f>
        <v/>
      </c>
      <c r="M212" s="539">
        <f>IF($D$205="Flat Oval",IF(OR($N$207="",ISTEXT($N$205),ISTEXT($N$206)),"",IF(6&lt;=$N$206,IF(10&gt;$N$205,"",IF(((6-1)*$N$205+10)&gt;80,"",IF(INDEX($P$207:$W$216,MOD(((6-1)*$N$205+10)-1,10)+1,INT((((6-1)*$N$205+10)-1)/10)+1)="","",INDEX($P$207:$W$216,MOD(((6-1)*$N$205+10)-1,10)+1,INT((((6-1)*$N$205+10)-1)/10)+1)))),IF(AND(6=$N$206+1,10&lt;=$O$205),IF(($N$205*$N$206+10)&gt;80,"",IF(INDEX($P$207:$W$216,MOD(($N$205*$N$206+10)-1,10)+1,INT((($N$205*$N$206+10)-1)/10)+1)="","",INDEX($P$207:$W$216,MOD(($N$205*$N$206+10)-1,10)+1,INT((($N$205*$N$206+10)-1)/10)+1))),""))),IF($N$207="","",IF(OR(ISTEXT($N$205),ISTEXT($N$206),ISTEXT($N$207)),"",IF(OR(10&gt;$N$205,6&gt;$N$206,((6-1)*$N$205+10)&gt;$N$207),"",IF(INDEX($P$207:$W$216,MOD(((6-1)*$N$205+10)-1,10)+1,INT((((6-1)*$N$205+10)-1)/10)+1)="","",INDEX($P$207:$W$216,MOD(((6-1)*$N$205+10)-1,10)+1,INT((((6-1)*$N$205+10)-1)/10)+1))))))</f>
        <v/>
      </c>
      <c r="P212" s="540" t="n"/>
      <c r="Q212" s="540" t="n"/>
      <c r="R212" s="540" t="n"/>
      <c r="S212" s="540" t="n"/>
      <c r="T212" s="540" t="n"/>
      <c r="U212" s="540" t="n"/>
      <c r="V212" s="540" t="n"/>
      <c r="W212" s="540" t="n"/>
    </row>
    <row r="213" ht="13.35" customHeight="1" s="162">
      <c r="B213" s="537">
        <f>IF($D$205="Flat Oval",IF(OR($N$206="",ISTEXT($N$206)),"",IF(7&lt;=$N$206,ROUND((7-0.5)*$I$205/$N$206,1),IF(7=$N$206+1,"Ends",""))),IF(OR($D$205="",$G$205=""),"",IF($D$205="Round",IF(7=1,"Axis 1 (0°)",IF(7=2,"Axis 2 (90°)","")),IF(ISTEXT($N$206),"",IF(7&gt;$N$206,"",IF(ISTEXT($I$205),"",ROUND((7-0.5)*$I$205/$N$206,1)))))))</f>
        <v/>
      </c>
      <c r="C213" s="538" t="n"/>
      <c r="D213" s="539">
        <f>IF($D$205="Flat Oval",IF(OR($N$207="",ISTEXT($N$205),ISTEXT($N$206)),"",IF(7&lt;=$N$206,IF(1&gt;$N$205,"",IF(((7-1)*$N$205+1)&gt;80,"",IF(INDEX($P$207:$W$216,MOD(((7-1)*$N$205+1)-1,10)+1,INT((((7-1)*$N$205+1)-1)/10)+1)="","",INDEX($P$207:$W$216,MOD(((7-1)*$N$205+1)-1,10)+1,INT((((7-1)*$N$205+1)-1)/10)+1)))),IF(AND(7=$N$206+1,1&lt;=$O$205),IF(($N$205*$N$206+1)&gt;80,"",IF(INDEX($P$207:$W$216,MOD(($N$205*$N$206+1)-1,10)+1,INT((($N$205*$N$206+1)-1)/10)+1)="","",INDEX($P$207:$W$216,MOD(($N$205*$N$206+1)-1,10)+1,INT((($N$205*$N$206+1)-1)/10)+1))),""))),IF($N$207="","",IF(OR(ISTEXT($N$205),ISTEXT($N$206),ISTEXT($N$207)),"",IF(OR(1&gt;$N$205,7&gt;$N$206,((7-1)*$N$205+1)&gt;$N$207),"",IF(INDEX($P$207:$W$216,MOD(((7-1)*$N$205+1)-1,10)+1,INT((((7-1)*$N$205+1)-1)/10)+1)="","",INDEX($P$207:$W$216,MOD(((7-1)*$N$205+1)-1,10)+1,INT((((7-1)*$N$205+1)-1)/10)+1))))))</f>
        <v/>
      </c>
      <c r="E213" s="539">
        <f>IF($D$205="Flat Oval",IF(OR($N$207="",ISTEXT($N$205),ISTEXT($N$206)),"",IF(7&lt;=$N$206,IF(2&gt;$N$205,"",IF(((7-1)*$N$205+2)&gt;80,"",IF(INDEX($P$207:$W$216,MOD(((7-1)*$N$205+2)-1,10)+1,INT((((7-1)*$N$205+2)-1)/10)+1)="","",INDEX($P$207:$W$216,MOD(((7-1)*$N$205+2)-1,10)+1,INT((((7-1)*$N$205+2)-1)/10)+1)))),IF(AND(7=$N$206+1,2&lt;=$O$205),IF(($N$205*$N$206+2)&gt;80,"",IF(INDEX($P$207:$W$216,MOD(($N$205*$N$206+2)-1,10)+1,INT((($N$205*$N$206+2)-1)/10)+1)="","",INDEX($P$207:$W$216,MOD(($N$205*$N$206+2)-1,10)+1,INT((($N$205*$N$206+2)-1)/10)+1))),""))),IF($N$207="","",IF(OR(ISTEXT($N$205),ISTEXT($N$206),ISTEXT($N$207)),"",IF(OR(2&gt;$N$205,7&gt;$N$206,((7-1)*$N$205+2)&gt;$N$207),"",IF(INDEX($P$207:$W$216,MOD(((7-1)*$N$205+2)-1,10)+1,INT((((7-1)*$N$205+2)-1)/10)+1)="","",INDEX($P$207:$W$216,MOD(((7-1)*$N$205+2)-1,10)+1,INT((((7-1)*$N$205+2)-1)/10)+1))))))</f>
        <v/>
      </c>
      <c r="F213" s="539">
        <f>IF($D$205="Flat Oval",IF(OR($N$207="",ISTEXT($N$205),ISTEXT($N$206)),"",IF(7&lt;=$N$206,IF(3&gt;$N$205,"",IF(((7-1)*$N$205+3)&gt;80,"",IF(INDEX($P$207:$W$216,MOD(((7-1)*$N$205+3)-1,10)+1,INT((((7-1)*$N$205+3)-1)/10)+1)="","",INDEX($P$207:$W$216,MOD(((7-1)*$N$205+3)-1,10)+1,INT((((7-1)*$N$205+3)-1)/10)+1)))),IF(AND(7=$N$206+1,3&lt;=$O$205),IF(($N$205*$N$206+3)&gt;80,"",IF(INDEX($P$207:$W$216,MOD(($N$205*$N$206+3)-1,10)+1,INT((($N$205*$N$206+3)-1)/10)+1)="","",INDEX($P$207:$W$216,MOD(($N$205*$N$206+3)-1,10)+1,INT((($N$205*$N$206+3)-1)/10)+1))),""))),IF($N$207="","",IF(OR(ISTEXT($N$205),ISTEXT($N$206),ISTEXT($N$207)),"",IF(OR(3&gt;$N$205,7&gt;$N$206,((7-1)*$N$205+3)&gt;$N$207),"",IF(INDEX($P$207:$W$216,MOD(((7-1)*$N$205+3)-1,10)+1,INT((((7-1)*$N$205+3)-1)/10)+1)="","",INDEX($P$207:$W$216,MOD(((7-1)*$N$205+3)-1,10)+1,INT((((7-1)*$N$205+3)-1)/10)+1))))))</f>
        <v/>
      </c>
      <c r="G213" s="539">
        <f>IF($D$205="Flat Oval",IF(OR($N$207="",ISTEXT($N$205),ISTEXT($N$206)),"",IF(7&lt;=$N$206,IF(4&gt;$N$205,"",IF(((7-1)*$N$205+4)&gt;80,"",IF(INDEX($P$207:$W$216,MOD(((7-1)*$N$205+4)-1,10)+1,INT((((7-1)*$N$205+4)-1)/10)+1)="","",INDEX($P$207:$W$216,MOD(((7-1)*$N$205+4)-1,10)+1,INT((((7-1)*$N$205+4)-1)/10)+1)))),IF(AND(7=$N$206+1,4&lt;=$O$205),IF(($N$205*$N$206+4)&gt;80,"",IF(INDEX($P$207:$W$216,MOD(($N$205*$N$206+4)-1,10)+1,INT((($N$205*$N$206+4)-1)/10)+1)="","",INDEX($P$207:$W$216,MOD(($N$205*$N$206+4)-1,10)+1,INT((($N$205*$N$206+4)-1)/10)+1))),""))),IF($N$207="","",IF(OR(ISTEXT($N$205),ISTEXT($N$206),ISTEXT($N$207)),"",IF(OR(4&gt;$N$205,7&gt;$N$206,((7-1)*$N$205+4)&gt;$N$207),"",IF(INDEX($P$207:$W$216,MOD(((7-1)*$N$205+4)-1,10)+1,INT((((7-1)*$N$205+4)-1)/10)+1)="","",INDEX($P$207:$W$216,MOD(((7-1)*$N$205+4)-1,10)+1,INT((((7-1)*$N$205+4)-1)/10)+1))))))</f>
        <v/>
      </c>
      <c r="H213" s="539">
        <f>IF($D$205="Flat Oval",IF(OR($N$207="",ISTEXT($N$205),ISTEXT($N$206)),"",IF(7&lt;=$N$206,IF(5&gt;$N$205,"",IF(((7-1)*$N$205+5)&gt;80,"",IF(INDEX($P$207:$W$216,MOD(((7-1)*$N$205+5)-1,10)+1,INT((((7-1)*$N$205+5)-1)/10)+1)="","",INDEX($P$207:$W$216,MOD(((7-1)*$N$205+5)-1,10)+1,INT((((7-1)*$N$205+5)-1)/10)+1)))),IF(AND(7=$N$206+1,5&lt;=$O$205),IF(($N$205*$N$206+5)&gt;80,"",IF(INDEX($P$207:$W$216,MOD(($N$205*$N$206+5)-1,10)+1,INT((($N$205*$N$206+5)-1)/10)+1)="","",INDEX($P$207:$W$216,MOD(($N$205*$N$206+5)-1,10)+1,INT((($N$205*$N$206+5)-1)/10)+1))),""))),IF($N$207="","",IF(OR(ISTEXT($N$205),ISTEXT($N$206),ISTEXT($N$207)),"",IF(OR(5&gt;$N$205,7&gt;$N$206,((7-1)*$N$205+5)&gt;$N$207),"",IF(INDEX($P$207:$W$216,MOD(((7-1)*$N$205+5)-1,10)+1,INT((((7-1)*$N$205+5)-1)/10)+1)="","",INDEX($P$207:$W$216,MOD(((7-1)*$N$205+5)-1,10)+1,INT((((7-1)*$N$205+5)-1)/10)+1))))))</f>
        <v/>
      </c>
      <c r="I213" s="539">
        <f>IF($D$205="Flat Oval",IF(OR($N$207="",ISTEXT($N$205),ISTEXT($N$206)),"",IF(7&lt;=$N$206,IF(6&gt;$N$205,"",IF(((7-1)*$N$205+6)&gt;80,"",IF(INDEX($P$207:$W$216,MOD(((7-1)*$N$205+6)-1,10)+1,INT((((7-1)*$N$205+6)-1)/10)+1)="","",INDEX($P$207:$W$216,MOD(((7-1)*$N$205+6)-1,10)+1,INT((((7-1)*$N$205+6)-1)/10)+1)))),IF(AND(7=$N$206+1,6&lt;=$O$205),IF(($N$205*$N$206+6)&gt;80,"",IF(INDEX($P$207:$W$216,MOD(($N$205*$N$206+6)-1,10)+1,INT((($N$205*$N$206+6)-1)/10)+1)="","",INDEX($P$207:$W$216,MOD(($N$205*$N$206+6)-1,10)+1,INT((($N$205*$N$206+6)-1)/10)+1))),""))),IF($N$207="","",IF(OR(ISTEXT($N$205),ISTEXT($N$206),ISTEXT($N$207)),"",IF(OR(6&gt;$N$205,7&gt;$N$206,((7-1)*$N$205+6)&gt;$N$207),"",IF(INDEX($P$207:$W$216,MOD(((7-1)*$N$205+6)-1,10)+1,INT((((7-1)*$N$205+6)-1)/10)+1)="","",INDEX($P$207:$W$216,MOD(((7-1)*$N$205+6)-1,10)+1,INT((((7-1)*$N$205+6)-1)/10)+1))))))</f>
        <v/>
      </c>
      <c r="J213" s="539">
        <f>IF($D$205="Flat Oval",IF(OR($N$207="",ISTEXT($N$205),ISTEXT($N$206)),"",IF(7&lt;=$N$206,IF(7&gt;$N$205,"",IF(((7-1)*$N$205+7)&gt;80,"",IF(INDEX($P$207:$W$216,MOD(((7-1)*$N$205+7)-1,10)+1,INT((((7-1)*$N$205+7)-1)/10)+1)="","",INDEX($P$207:$W$216,MOD(((7-1)*$N$205+7)-1,10)+1,INT((((7-1)*$N$205+7)-1)/10)+1)))),IF(AND(7=$N$206+1,7&lt;=$O$205),IF(($N$205*$N$206+7)&gt;80,"",IF(INDEX($P$207:$W$216,MOD(($N$205*$N$206+7)-1,10)+1,INT((($N$205*$N$206+7)-1)/10)+1)="","",INDEX($P$207:$W$216,MOD(($N$205*$N$206+7)-1,10)+1,INT((($N$205*$N$206+7)-1)/10)+1))),""))),IF($N$207="","",IF(OR(ISTEXT($N$205),ISTEXT($N$206),ISTEXT($N$207)),"",IF(OR(7&gt;$N$205,7&gt;$N$206,((7-1)*$N$205+7)&gt;$N$207),"",IF(INDEX($P$207:$W$216,MOD(((7-1)*$N$205+7)-1,10)+1,INT((((7-1)*$N$205+7)-1)/10)+1)="","",INDEX($P$207:$W$216,MOD(((7-1)*$N$205+7)-1,10)+1,INT((((7-1)*$N$205+7)-1)/10)+1))))))</f>
        <v/>
      </c>
      <c r="K213" s="539">
        <f>IF($D$205="Flat Oval",IF(OR($N$207="",ISTEXT($N$205),ISTEXT($N$206)),"",IF(7&lt;=$N$206,IF(8&gt;$N$205,"",IF(((7-1)*$N$205+8)&gt;80,"",IF(INDEX($P$207:$W$216,MOD(((7-1)*$N$205+8)-1,10)+1,INT((((7-1)*$N$205+8)-1)/10)+1)="","",INDEX($P$207:$W$216,MOD(((7-1)*$N$205+8)-1,10)+1,INT((((7-1)*$N$205+8)-1)/10)+1)))),IF(AND(7=$N$206+1,8&lt;=$O$205),IF(($N$205*$N$206+8)&gt;80,"",IF(INDEX($P$207:$W$216,MOD(($N$205*$N$206+8)-1,10)+1,INT((($N$205*$N$206+8)-1)/10)+1)="","",INDEX($P$207:$W$216,MOD(($N$205*$N$206+8)-1,10)+1,INT((($N$205*$N$206+8)-1)/10)+1))),""))),IF($N$207="","",IF(OR(ISTEXT($N$205),ISTEXT($N$206),ISTEXT($N$207)),"",IF(OR(8&gt;$N$205,7&gt;$N$206,((7-1)*$N$205+8)&gt;$N$207),"",IF(INDEX($P$207:$W$216,MOD(((7-1)*$N$205+8)-1,10)+1,INT((((7-1)*$N$205+8)-1)/10)+1)="","",INDEX($P$207:$W$216,MOD(((7-1)*$N$205+8)-1,10)+1,INT((((7-1)*$N$205+8)-1)/10)+1))))))</f>
        <v/>
      </c>
      <c r="L213" s="539">
        <f>IF($D$205="Flat Oval",IF(OR($N$207="",ISTEXT($N$205),ISTEXT($N$206)),"",IF(7&lt;=$N$206,IF(9&gt;$N$205,"",IF(((7-1)*$N$205+9)&gt;80,"",IF(INDEX($P$207:$W$216,MOD(((7-1)*$N$205+9)-1,10)+1,INT((((7-1)*$N$205+9)-1)/10)+1)="","",INDEX($P$207:$W$216,MOD(((7-1)*$N$205+9)-1,10)+1,INT((((7-1)*$N$205+9)-1)/10)+1)))),IF(AND(7=$N$206+1,9&lt;=$O$205),IF(($N$205*$N$206+9)&gt;80,"",IF(INDEX($P$207:$W$216,MOD(($N$205*$N$206+9)-1,10)+1,INT((($N$205*$N$206+9)-1)/10)+1)="","",INDEX($P$207:$W$216,MOD(($N$205*$N$206+9)-1,10)+1,INT((($N$205*$N$206+9)-1)/10)+1))),""))),IF($N$207="","",IF(OR(ISTEXT($N$205),ISTEXT($N$206),ISTEXT($N$207)),"",IF(OR(9&gt;$N$205,7&gt;$N$206,((7-1)*$N$205+9)&gt;$N$207),"",IF(INDEX($P$207:$W$216,MOD(((7-1)*$N$205+9)-1,10)+1,INT((((7-1)*$N$205+9)-1)/10)+1)="","",INDEX($P$207:$W$216,MOD(((7-1)*$N$205+9)-1,10)+1,INT((((7-1)*$N$205+9)-1)/10)+1))))))</f>
        <v/>
      </c>
      <c r="M213" s="539">
        <f>IF($D$205="Flat Oval",IF(OR($N$207="",ISTEXT($N$205),ISTEXT($N$206)),"",IF(7&lt;=$N$206,IF(10&gt;$N$205,"",IF(((7-1)*$N$205+10)&gt;80,"",IF(INDEX($P$207:$W$216,MOD(((7-1)*$N$205+10)-1,10)+1,INT((((7-1)*$N$205+10)-1)/10)+1)="","",INDEX($P$207:$W$216,MOD(((7-1)*$N$205+10)-1,10)+1,INT((((7-1)*$N$205+10)-1)/10)+1)))),IF(AND(7=$N$206+1,10&lt;=$O$205),IF(($N$205*$N$206+10)&gt;80,"",IF(INDEX($P$207:$W$216,MOD(($N$205*$N$206+10)-1,10)+1,INT((($N$205*$N$206+10)-1)/10)+1)="","",INDEX($P$207:$W$216,MOD(($N$205*$N$206+10)-1,10)+1,INT((($N$205*$N$206+10)-1)/10)+1))),""))),IF($N$207="","",IF(OR(ISTEXT($N$205),ISTEXT($N$206),ISTEXT($N$207)),"",IF(OR(10&gt;$N$205,7&gt;$N$206,((7-1)*$N$205+10)&gt;$N$207),"",IF(INDEX($P$207:$W$216,MOD(((7-1)*$N$205+10)-1,10)+1,INT((((7-1)*$N$205+10)-1)/10)+1)="","",INDEX($P$207:$W$216,MOD(((7-1)*$N$205+10)-1,10)+1,INT((((7-1)*$N$205+10)-1)/10)+1))))))</f>
        <v/>
      </c>
      <c r="P213" s="540" t="n"/>
      <c r="Q213" s="540" t="n"/>
      <c r="R213" s="540" t="n"/>
      <c r="S213" s="540" t="n"/>
      <c r="T213" s="540" t="n"/>
      <c r="U213" s="540" t="n"/>
      <c r="V213" s="540" t="n"/>
      <c r="W213" s="540" t="n"/>
    </row>
    <row r="214" ht="13.35" customHeight="1" s="162">
      <c r="B214" s="537">
        <f>IF($D$205="Flat Oval",IF(OR($N$206="",ISTEXT($N$206)),"",IF(8&lt;=$N$206,ROUND((8-0.5)*$I$205/$N$206,1),IF(8=$N$206+1,"Ends",""))),IF(OR($D$205="",$G$205=""),"",IF($D$205="Round",IF(8=1,"Axis 1 (0°)",IF(8=2,"Axis 2 (90°)","")),IF(ISTEXT($N$206),"",IF(8&gt;$N$206,"",IF(ISTEXT($I$205),"",ROUND((8-0.5)*$I$205/$N$206,1)))))))</f>
        <v/>
      </c>
      <c r="C214" s="538" t="n"/>
      <c r="D214" s="539">
        <f>IF($D$205="Flat Oval",IF(OR($N$207="",ISTEXT($N$205),ISTEXT($N$206)),"",IF(8&lt;=$N$206,IF(1&gt;$N$205,"",IF(((8-1)*$N$205+1)&gt;80,"",IF(INDEX($P$207:$W$216,MOD(((8-1)*$N$205+1)-1,10)+1,INT((((8-1)*$N$205+1)-1)/10)+1)="","",INDEX($P$207:$W$216,MOD(((8-1)*$N$205+1)-1,10)+1,INT((((8-1)*$N$205+1)-1)/10)+1)))),IF(AND(8=$N$206+1,1&lt;=$O$205),IF(($N$205*$N$206+1)&gt;80,"",IF(INDEX($P$207:$W$216,MOD(($N$205*$N$206+1)-1,10)+1,INT((($N$205*$N$206+1)-1)/10)+1)="","",INDEX($P$207:$W$216,MOD(($N$205*$N$206+1)-1,10)+1,INT((($N$205*$N$206+1)-1)/10)+1))),""))),IF($N$207="","",IF(OR(ISTEXT($N$205),ISTEXT($N$206),ISTEXT($N$207)),"",IF(OR(1&gt;$N$205,8&gt;$N$206,((8-1)*$N$205+1)&gt;$N$207),"",IF(INDEX($P$207:$W$216,MOD(((8-1)*$N$205+1)-1,10)+1,INT((((8-1)*$N$205+1)-1)/10)+1)="","",INDEX($P$207:$W$216,MOD(((8-1)*$N$205+1)-1,10)+1,INT((((8-1)*$N$205+1)-1)/10)+1))))))</f>
        <v/>
      </c>
      <c r="E214" s="539">
        <f>IF($D$205="Flat Oval",IF(OR($N$207="",ISTEXT($N$205),ISTEXT($N$206)),"",IF(8&lt;=$N$206,IF(2&gt;$N$205,"",IF(((8-1)*$N$205+2)&gt;80,"",IF(INDEX($P$207:$W$216,MOD(((8-1)*$N$205+2)-1,10)+1,INT((((8-1)*$N$205+2)-1)/10)+1)="","",INDEX($P$207:$W$216,MOD(((8-1)*$N$205+2)-1,10)+1,INT((((8-1)*$N$205+2)-1)/10)+1)))),IF(AND(8=$N$206+1,2&lt;=$O$205),IF(($N$205*$N$206+2)&gt;80,"",IF(INDEX($P$207:$W$216,MOD(($N$205*$N$206+2)-1,10)+1,INT((($N$205*$N$206+2)-1)/10)+1)="","",INDEX($P$207:$W$216,MOD(($N$205*$N$206+2)-1,10)+1,INT((($N$205*$N$206+2)-1)/10)+1))),""))),IF($N$207="","",IF(OR(ISTEXT($N$205),ISTEXT($N$206),ISTEXT($N$207)),"",IF(OR(2&gt;$N$205,8&gt;$N$206,((8-1)*$N$205+2)&gt;$N$207),"",IF(INDEX($P$207:$W$216,MOD(((8-1)*$N$205+2)-1,10)+1,INT((((8-1)*$N$205+2)-1)/10)+1)="","",INDEX($P$207:$W$216,MOD(((8-1)*$N$205+2)-1,10)+1,INT((((8-1)*$N$205+2)-1)/10)+1))))))</f>
        <v/>
      </c>
      <c r="F214" s="539">
        <f>IF($D$205="Flat Oval",IF(OR($N$207="",ISTEXT($N$205),ISTEXT($N$206)),"",IF(8&lt;=$N$206,IF(3&gt;$N$205,"",IF(((8-1)*$N$205+3)&gt;80,"",IF(INDEX($P$207:$W$216,MOD(((8-1)*$N$205+3)-1,10)+1,INT((((8-1)*$N$205+3)-1)/10)+1)="","",INDEX($P$207:$W$216,MOD(((8-1)*$N$205+3)-1,10)+1,INT((((8-1)*$N$205+3)-1)/10)+1)))),IF(AND(8=$N$206+1,3&lt;=$O$205),IF(($N$205*$N$206+3)&gt;80,"",IF(INDEX($P$207:$W$216,MOD(($N$205*$N$206+3)-1,10)+1,INT((($N$205*$N$206+3)-1)/10)+1)="","",INDEX($P$207:$W$216,MOD(($N$205*$N$206+3)-1,10)+1,INT((($N$205*$N$206+3)-1)/10)+1))),""))),IF($N$207="","",IF(OR(ISTEXT($N$205),ISTEXT($N$206),ISTEXT($N$207)),"",IF(OR(3&gt;$N$205,8&gt;$N$206,((8-1)*$N$205+3)&gt;$N$207),"",IF(INDEX($P$207:$W$216,MOD(((8-1)*$N$205+3)-1,10)+1,INT((((8-1)*$N$205+3)-1)/10)+1)="","",INDEX($P$207:$W$216,MOD(((8-1)*$N$205+3)-1,10)+1,INT((((8-1)*$N$205+3)-1)/10)+1))))))</f>
        <v/>
      </c>
      <c r="G214" s="539">
        <f>IF($D$205="Flat Oval",IF(OR($N$207="",ISTEXT($N$205),ISTEXT($N$206)),"",IF(8&lt;=$N$206,IF(4&gt;$N$205,"",IF(((8-1)*$N$205+4)&gt;80,"",IF(INDEX($P$207:$W$216,MOD(((8-1)*$N$205+4)-1,10)+1,INT((((8-1)*$N$205+4)-1)/10)+1)="","",INDEX($P$207:$W$216,MOD(((8-1)*$N$205+4)-1,10)+1,INT((((8-1)*$N$205+4)-1)/10)+1)))),IF(AND(8=$N$206+1,4&lt;=$O$205),IF(($N$205*$N$206+4)&gt;80,"",IF(INDEX($P$207:$W$216,MOD(($N$205*$N$206+4)-1,10)+1,INT((($N$205*$N$206+4)-1)/10)+1)="","",INDEX($P$207:$W$216,MOD(($N$205*$N$206+4)-1,10)+1,INT((($N$205*$N$206+4)-1)/10)+1))),""))),IF($N$207="","",IF(OR(ISTEXT($N$205),ISTEXT($N$206),ISTEXT($N$207)),"",IF(OR(4&gt;$N$205,8&gt;$N$206,((8-1)*$N$205+4)&gt;$N$207),"",IF(INDEX($P$207:$W$216,MOD(((8-1)*$N$205+4)-1,10)+1,INT((((8-1)*$N$205+4)-1)/10)+1)="","",INDEX($P$207:$W$216,MOD(((8-1)*$N$205+4)-1,10)+1,INT((((8-1)*$N$205+4)-1)/10)+1))))))</f>
        <v/>
      </c>
      <c r="H214" s="539">
        <f>IF($D$205="Flat Oval",IF(OR($N$207="",ISTEXT($N$205),ISTEXT($N$206)),"",IF(8&lt;=$N$206,IF(5&gt;$N$205,"",IF(((8-1)*$N$205+5)&gt;80,"",IF(INDEX($P$207:$W$216,MOD(((8-1)*$N$205+5)-1,10)+1,INT((((8-1)*$N$205+5)-1)/10)+1)="","",INDEX($P$207:$W$216,MOD(((8-1)*$N$205+5)-1,10)+1,INT((((8-1)*$N$205+5)-1)/10)+1)))),IF(AND(8=$N$206+1,5&lt;=$O$205),IF(($N$205*$N$206+5)&gt;80,"",IF(INDEX($P$207:$W$216,MOD(($N$205*$N$206+5)-1,10)+1,INT((($N$205*$N$206+5)-1)/10)+1)="","",INDEX($P$207:$W$216,MOD(($N$205*$N$206+5)-1,10)+1,INT((($N$205*$N$206+5)-1)/10)+1))),""))),IF($N$207="","",IF(OR(ISTEXT($N$205),ISTEXT($N$206),ISTEXT($N$207)),"",IF(OR(5&gt;$N$205,8&gt;$N$206,((8-1)*$N$205+5)&gt;$N$207),"",IF(INDEX($P$207:$W$216,MOD(((8-1)*$N$205+5)-1,10)+1,INT((((8-1)*$N$205+5)-1)/10)+1)="","",INDEX($P$207:$W$216,MOD(((8-1)*$N$205+5)-1,10)+1,INT((((8-1)*$N$205+5)-1)/10)+1))))))</f>
        <v/>
      </c>
      <c r="I214" s="539">
        <f>IF($D$205="Flat Oval",IF(OR($N$207="",ISTEXT($N$205),ISTEXT($N$206)),"",IF(8&lt;=$N$206,IF(6&gt;$N$205,"",IF(((8-1)*$N$205+6)&gt;80,"",IF(INDEX($P$207:$W$216,MOD(((8-1)*$N$205+6)-1,10)+1,INT((((8-1)*$N$205+6)-1)/10)+1)="","",INDEX($P$207:$W$216,MOD(((8-1)*$N$205+6)-1,10)+1,INT((((8-1)*$N$205+6)-1)/10)+1)))),IF(AND(8=$N$206+1,6&lt;=$O$205),IF(($N$205*$N$206+6)&gt;80,"",IF(INDEX($P$207:$W$216,MOD(($N$205*$N$206+6)-1,10)+1,INT((($N$205*$N$206+6)-1)/10)+1)="","",INDEX($P$207:$W$216,MOD(($N$205*$N$206+6)-1,10)+1,INT((($N$205*$N$206+6)-1)/10)+1))),""))),IF($N$207="","",IF(OR(ISTEXT($N$205),ISTEXT($N$206),ISTEXT($N$207)),"",IF(OR(6&gt;$N$205,8&gt;$N$206,((8-1)*$N$205+6)&gt;$N$207),"",IF(INDEX($P$207:$W$216,MOD(((8-1)*$N$205+6)-1,10)+1,INT((((8-1)*$N$205+6)-1)/10)+1)="","",INDEX($P$207:$W$216,MOD(((8-1)*$N$205+6)-1,10)+1,INT((((8-1)*$N$205+6)-1)/10)+1))))))</f>
        <v/>
      </c>
      <c r="J214" s="539">
        <f>IF($D$205="Flat Oval",IF(OR($N$207="",ISTEXT($N$205),ISTEXT($N$206)),"",IF(8&lt;=$N$206,IF(7&gt;$N$205,"",IF(((8-1)*$N$205+7)&gt;80,"",IF(INDEX($P$207:$W$216,MOD(((8-1)*$N$205+7)-1,10)+1,INT((((8-1)*$N$205+7)-1)/10)+1)="","",INDEX($P$207:$W$216,MOD(((8-1)*$N$205+7)-1,10)+1,INT((((8-1)*$N$205+7)-1)/10)+1)))),IF(AND(8=$N$206+1,7&lt;=$O$205),IF(($N$205*$N$206+7)&gt;80,"",IF(INDEX($P$207:$W$216,MOD(($N$205*$N$206+7)-1,10)+1,INT((($N$205*$N$206+7)-1)/10)+1)="","",INDEX($P$207:$W$216,MOD(($N$205*$N$206+7)-1,10)+1,INT((($N$205*$N$206+7)-1)/10)+1))),""))),IF($N$207="","",IF(OR(ISTEXT($N$205),ISTEXT($N$206),ISTEXT($N$207)),"",IF(OR(7&gt;$N$205,8&gt;$N$206,((8-1)*$N$205+7)&gt;$N$207),"",IF(INDEX($P$207:$W$216,MOD(((8-1)*$N$205+7)-1,10)+1,INT((((8-1)*$N$205+7)-1)/10)+1)="","",INDEX($P$207:$W$216,MOD(((8-1)*$N$205+7)-1,10)+1,INT((((8-1)*$N$205+7)-1)/10)+1))))))</f>
        <v/>
      </c>
      <c r="K214" s="539">
        <f>IF($D$205="Flat Oval",IF(OR($N$207="",ISTEXT($N$205),ISTEXT($N$206)),"",IF(8&lt;=$N$206,IF(8&gt;$N$205,"",IF(((8-1)*$N$205+8)&gt;80,"",IF(INDEX($P$207:$W$216,MOD(((8-1)*$N$205+8)-1,10)+1,INT((((8-1)*$N$205+8)-1)/10)+1)="","",INDEX($P$207:$W$216,MOD(((8-1)*$N$205+8)-1,10)+1,INT((((8-1)*$N$205+8)-1)/10)+1)))),IF(AND(8=$N$206+1,8&lt;=$O$205),IF(($N$205*$N$206+8)&gt;80,"",IF(INDEX($P$207:$W$216,MOD(($N$205*$N$206+8)-1,10)+1,INT((($N$205*$N$206+8)-1)/10)+1)="","",INDEX($P$207:$W$216,MOD(($N$205*$N$206+8)-1,10)+1,INT((($N$205*$N$206+8)-1)/10)+1))),""))),IF($N$207="","",IF(OR(ISTEXT($N$205),ISTEXT($N$206),ISTEXT($N$207)),"",IF(OR(8&gt;$N$205,8&gt;$N$206,((8-1)*$N$205+8)&gt;$N$207),"",IF(INDEX($P$207:$W$216,MOD(((8-1)*$N$205+8)-1,10)+1,INT((((8-1)*$N$205+8)-1)/10)+1)="","",INDEX($P$207:$W$216,MOD(((8-1)*$N$205+8)-1,10)+1,INT((((8-1)*$N$205+8)-1)/10)+1))))))</f>
        <v/>
      </c>
      <c r="L214" s="539">
        <f>IF($D$205="Flat Oval",IF(OR($N$207="",ISTEXT($N$205),ISTEXT($N$206)),"",IF(8&lt;=$N$206,IF(9&gt;$N$205,"",IF(((8-1)*$N$205+9)&gt;80,"",IF(INDEX($P$207:$W$216,MOD(((8-1)*$N$205+9)-1,10)+1,INT((((8-1)*$N$205+9)-1)/10)+1)="","",INDEX($P$207:$W$216,MOD(((8-1)*$N$205+9)-1,10)+1,INT((((8-1)*$N$205+9)-1)/10)+1)))),IF(AND(8=$N$206+1,9&lt;=$O$205),IF(($N$205*$N$206+9)&gt;80,"",IF(INDEX($P$207:$W$216,MOD(($N$205*$N$206+9)-1,10)+1,INT((($N$205*$N$206+9)-1)/10)+1)="","",INDEX($P$207:$W$216,MOD(($N$205*$N$206+9)-1,10)+1,INT((($N$205*$N$206+9)-1)/10)+1))),""))),IF($N$207="","",IF(OR(ISTEXT($N$205),ISTEXT($N$206),ISTEXT($N$207)),"",IF(OR(9&gt;$N$205,8&gt;$N$206,((8-1)*$N$205+9)&gt;$N$207),"",IF(INDEX($P$207:$W$216,MOD(((8-1)*$N$205+9)-1,10)+1,INT((((8-1)*$N$205+9)-1)/10)+1)="","",INDEX($P$207:$W$216,MOD(((8-1)*$N$205+9)-1,10)+1,INT((((8-1)*$N$205+9)-1)/10)+1))))))</f>
        <v/>
      </c>
      <c r="M214" s="539">
        <f>IF($D$205="Flat Oval",IF(OR($N$207="",ISTEXT($N$205),ISTEXT($N$206)),"",IF(8&lt;=$N$206,IF(10&gt;$N$205,"",IF(((8-1)*$N$205+10)&gt;80,"",IF(INDEX($P$207:$W$216,MOD(((8-1)*$N$205+10)-1,10)+1,INT((((8-1)*$N$205+10)-1)/10)+1)="","",INDEX($P$207:$W$216,MOD(((8-1)*$N$205+10)-1,10)+1,INT((((8-1)*$N$205+10)-1)/10)+1)))),IF(AND(8=$N$206+1,10&lt;=$O$205),IF(($N$205*$N$206+10)&gt;80,"",IF(INDEX($P$207:$W$216,MOD(($N$205*$N$206+10)-1,10)+1,INT((($N$205*$N$206+10)-1)/10)+1)="","",INDEX($P$207:$W$216,MOD(($N$205*$N$206+10)-1,10)+1,INT((($N$205*$N$206+10)-1)/10)+1))),""))),IF($N$207="","",IF(OR(ISTEXT($N$205),ISTEXT($N$206),ISTEXT($N$207)),"",IF(OR(10&gt;$N$205,8&gt;$N$206,((8-1)*$N$205+10)&gt;$N$207),"",IF(INDEX($P$207:$W$216,MOD(((8-1)*$N$205+10)-1,10)+1,INT((((8-1)*$N$205+10)-1)/10)+1)="","",INDEX($P$207:$W$216,MOD(((8-1)*$N$205+10)-1,10)+1,INT((((8-1)*$N$205+10)-1)/10)+1))))))</f>
        <v/>
      </c>
      <c r="P214" s="540" t="n"/>
      <c r="Q214" s="540" t="n"/>
      <c r="R214" s="540" t="n"/>
      <c r="S214" s="540" t="n"/>
      <c r="T214" s="540" t="n"/>
      <c r="U214" s="540" t="n"/>
      <c r="V214" s="540" t="n"/>
      <c r="W214" s="540" t="n"/>
    </row>
    <row r="215" ht="13.35" customHeight="1" s="162">
      <c r="P215" s="540" t="n"/>
      <c r="Q215" s="540" t="n"/>
      <c r="R215" s="540" t="n"/>
      <c r="S215" s="540" t="n"/>
      <c r="T215" s="540" t="n"/>
      <c r="U215" s="540" t="n"/>
      <c r="V215" s="540" t="n"/>
      <c r="W215" s="540" t="n"/>
    </row>
    <row r="216" ht="13.35" customHeight="1" s="162">
      <c r="B216" s="188" t="inlineStr">
        <is>
          <t>Airflow Traverse Measurement</t>
        </is>
      </c>
      <c r="C216" s="174" t="n"/>
      <c r="D216" s="174" t="n"/>
      <c r="E216" s="174" t="n"/>
      <c r="F216" s="174" t="n"/>
      <c r="G216" s="174" t="n"/>
      <c r="H216" s="173" t="n"/>
      <c r="I216" s="194" t="inlineStr">
        <is>
          <t>Design CFM</t>
        </is>
      </c>
      <c r="J216" s="188" t="inlineStr">
        <is>
          <t>Initial</t>
        </is>
      </c>
      <c r="K216" s="173" t="n"/>
      <c r="L216" s="188" t="inlineStr">
        <is>
          <t>Final</t>
        </is>
      </c>
      <c r="M216" s="173" t="n"/>
      <c r="P216" s="540" t="n"/>
      <c r="Q216" s="540" t="n"/>
      <c r="R216" s="540" t="n"/>
      <c r="S216" s="540" t="n"/>
      <c r="T216" s="540" t="n"/>
      <c r="U216" s="540" t="n"/>
      <c r="V216" s="540" t="n"/>
      <c r="W216" s="540" t="n"/>
    </row>
    <row r="217" ht="13.35" customHeight="1" s="162">
      <c r="B217" s="153" t="inlineStr">
        <is>
          <t xml:space="preserve">Point </t>
        </is>
      </c>
      <c r="C217" s="188" t="inlineStr">
        <is>
          <t>Area Served</t>
        </is>
      </c>
      <c r="D217" s="174" t="n"/>
      <c r="E217" s="173" t="n"/>
      <c r="F217" s="188" t="inlineStr">
        <is>
          <t>Size</t>
        </is>
      </c>
      <c r="G217" s="173" t="n"/>
      <c r="H217" s="188" t="inlineStr">
        <is>
          <t>Ak</t>
        </is>
      </c>
      <c r="I217" s="440" t="n"/>
      <c r="J217" s="188" t="inlineStr">
        <is>
          <t>VEL</t>
        </is>
      </c>
      <c r="K217" s="188" t="inlineStr">
        <is>
          <t>CFM</t>
        </is>
      </c>
      <c r="L217" s="188" t="inlineStr">
        <is>
          <t>VEL</t>
        </is>
      </c>
      <c r="M217" s="188" t="inlineStr">
        <is>
          <t>CFM</t>
        </is>
      </c>
    </row>
    <row r="218" ht="13.35" customHeight="1" s="162">
      <c r="B218" s="31" t="inlineStr">
        <is>
          <t>T-14</t>
        </is>
      </c>
      <c r="C218" s="307" t="n"/>
      <c r="D218" s="174" t="n"/>
      <c r="E218" s="173" t="n"/>
      <c r="F218" s="307">
        <f>IF($D$220="Flat Oval",IF(OR($G$220="",$I$220=""),"",$G$220&amp;""" x "&amp;$I$220&amp;""" oval"),IF($G$220="","",IF($D$220="Round",$G$220&amp;""" dia",$G$220&amp;""" x "&amp;$I$220&amp;"""")))</f>
        <v/>
      </c>
      <c r="G218" s="173" t="n"/>
      <c r="H218" s="525">
        <f>IF($D$220="Flat Oval",IF(OR($G$220="",$I$220=""),"",IF(OR(ISTEXT($G$220),ISTEXT($I$220)),"",ROUND(((($G$220-2*N($K$220))-($I$220-2*N($K$220)))*($I$220-2*N($K$220))+PI()*(($I$220-2*N($K$220))/2)^2)/144,3))),IF(OR($D$220="",$G$220=""),"",IF($D$220="Round",IF(ISTEXT($G$220),"",ROUND(PI()*(($G$220-2*N($K$220))/2)^2/144,3)),IF($I$220="","",IF(OR(ISTEXT($G$220),ISTEXT($I$220)),"",ROUND(($G$220-2*N($K$220))*($I$220-2*N($K$220))/144,3))))))</f>
        <v/>
      </c>
      <c r="I218" s="189" t="n"/>
      <c r="J218" s="189" t="n"/>
      <c r="K218" s="189">
        <f>IF(N(J218)*N(H218)=0,"",ROUND(N(J218)*N(H218),0))</f>
        <v/>
      </c>
      <c r="L218" s="189">
        <f>IF($D$220="Flat Oval",IF(OR($O$221="",$O$222="",N($O$223)+N($O$224)=0),"",ROUND(($O$221*$O$223+$O$222*$O$224)/($O$223+$O$224),0)),IF(COUNT(D222:M229)=0,"",ROUND(AVERAGE(D222:M229),0)))</f>
        <v/>
      </c>
      <c r="M218" s="189">
        <f>IF(N(L218)*N(H218)=0,"",ROUND(N(L218)*N(H218),0))</f>
        <v/>
      </c>
    </row>
    <row r="219" ht="13.35" customHeight="1" s="162">
      <c r="B219" s="188" t="inlineStr">
        <is>
          <t>Instrument</t>
        </is>
      </c>
      <c r="C219" s="173" t="n"/>
      <c r="D219" s="196" t="n"/>
      <c r="E219" s="174" t="n"/>
      <c r="F219" s="174" t="n"/>
      <c r="G219" s="173" t="n"/>
      <c r="H219" s="188" t="inlineStr">
        <is>
          <t>Duct Static Pressure</t>
        </is>
      </c>
      <c r="I219" s="174" t="n"/>
      <c r="J219" s="173" t="n"/>
      <c r="K219" s="53" t="n"/>
      <c r="L219" s="188" t="inlineStr">
        <is>
          <t>Temp</t>
        </is>
      </c>
      <c r="M219" s="52" t="n"/>
      <c r="N219" s="51" t="n"/>
    </row>
    <row r="220" ht="13.35" customHeight="1" s="162">
      <c r="B220" s="526" t="inlineStr">
        <is>
          <t>Duct shape:</t>
        </is>
      </c>
      <c r="C220" s="173" t="n"/>
      <c r="D220" s="527" t="n"/>
      <c r="E220" s="173" t="n"/>
      <c r="F220" s="528" t="inlineStr">
        <is>
          <t>W / Dia (in)</t>
        </is>
      </c>
      <c r="G220" s="529" t="n"/>
      <c r="H220" s="526" t="inlineStr">
        <is>
          <t>H (in)</t>
        </is>
      </c>
      <c r="I220" s="530" t="n"/>
      <c r="J220" s="531" t="inlineStr">
        <is>
          <t>Liner (in)</t>
        </is>
      </c>
      <c r="K220" s="532" t="n"/>
      <c r="L220" s="526" t="inlineStr">
        <is>
          <t>Points</t>
        </is>
      </c>
      <c r="M220" s="533">
        <f>IF($D$220="Flat Oval",IF($N$222="","",$N$220&amp;"x"&amp;$N$221&amp;"+"&amp;$O$220&amp;" ends"),IF($N$220="","",IF($D$220="Round",$N$220&amp;" x 2 axes",IF($N$221="","",$N$220&amp;" x "&amp;$N$221))))</f>
        <v/>
      </c>
      <c r="N220" s="534">
        <f>IF($D$220="Flat Oval",IF(OR($G$220="",$I$220=""),"",IF(OR(ISTEXT($G$220),ISTEXT($I$220)),"",IF($G$220-$I$220&lt;12,2,MIN(10,MAX(3,ROUNDUP(($G$220-$I$220)/6,0)))))),IF(OR($D$220="",$G$220=""),"",IF($D$220="Round",IF(ISTEXT($G$220),"",IF($G$220&lt;=9,6,IF($G$220&lt;=12,8,10))),IF(ISTEXT($G$220),"",IF($G$220&lt;12,2,MIN(10,MAX(3,ROUNDUP($G$220/6,0))))))))</f>
        <v/>
      </c>
      <c r="O220">
        <f>IF(AND($D$220="Flat Oval",NOT(OR($G$220="",$I$220="")),NOT(OR(ISTEXT($G$220),ISTEXT($I$220)))),IF($I$220&lt;=9,6,IF($I$220&lt;=12,8,10)),"")</f>
        <v/>
      </c>
      <c r="P220" s="473" t="inlineStr">
        <is>
          <t>Quick entry – type readings in order (row by row of the grid), down this column then the next:</t>
        </is>
      </c>
    </row>
    <row r="221" ht="13.35" customHeight="1" s="162">
      <c r="B221" s="535" t="inlineStr">
        <is>
          <t>Depth↓ Pos→ (in)</t>
        </is>
      </c>
      <c r="C221" s="414" t="n"/>
      <c r="D221" s="535">
        <f>IF($D$220="Flat Oval",IF(OR($N$220="",ISTEXT($N$220),1&gt;$N$220),"",ROUND((1-0.5)*($G$220-$I$220)/$N$220,1)),IF(ISTEXT($N$220),"",IF(OR($D$220="",$G$220="",1&gt;$N$220),"",IF($D$220="Round",IF(ISTEXT($G$220),"",ROUND(IF(1&lt;=$N$220/2,$G$220/2*(1-SQRT(($N$220-2*1+1)/$N$220)),$G$220-$G$220/2*(1-SQRT(($N$220-2*($N$220-1+1)+1)/$N$220))),1)),IF(ISTEXT($G$220),"",ROUND((1-0.5)*$G$220/$N$220,1))))))</f>
        <v/>
      </c>
      <c r="E221" s="535">
        <f>IF($D$220="Flat Oval",IF(OR($N$220="",ISTEXT($N$220),2&gt;$N$220),"",ROUND((2-0.5)*($G$220-$I$220)/$N$220,1)),IF(ISTEXT($N$220),"",IF(OR($D$220="",$G$220="",2&gt;$N$220),"",IF($D$220="Round",IF(ISTEXT($G$220),"",ROUND(IF(2&lt;=$N$220/2,$G$220/2*(1-SQRT(($N$220-2*2+1)/$N$220)),$G$220-$G$220/2*(1-SQRT(($N$220-2*($N$220-2+1)+1)/$N$220))),1)),IF(ISTEXT($G$220),"",ROUND((2-0.5)*$G$220/$N$220,1))))))</f>
        <v/>
      </c>
      <c r="F221" s="535">
        <f>IF($D$220="Flat Oval",IF(OR($N$220="",ISTEXT($N$220),3&gt;$N$220),"",ROUND((3-0.5)*($G$220-$I$220)/$N$220,1)),IF(ISTEXT($N$220),"",IF(OR($D$220="",$G$220="",3&gt;$N$220),"",IF($D$220="Round",IF(ISTEXT($G$220),"",ROUND(IF(3&lt;=$N$220/2,$G$220/2*(1-SQRT(($N$220-2*3+1)/$N$220)),$G$220-$G$220/2*(1-SQRT(($N$220-2*($N$220-3+1)+1)/$N$220))),1)),IF(ISTEXT($G$220),"",ROUND((3-0.5)*$G$220/$N$220,1))))))</f>
        <v/>
      </c>
      <c r="G221" s="535">
        <f>IF($D$220="Flat Oval",IF(OR($N$220="",ISTEXT($N$220),4&gt;$N$220),"",ROUND((4-0.5)*($G$220-$I$220)/$N$220,1)),IF(ISTEXT($N$220),"",IF(OR($D$220="",$G$220="",4&gt;$N$220),"",IF($D$220="Round",IF(ISTEXT($G$220),"",ROUND(IF(4&lt;=$N$220/2,$G$220/2*(1-SQRT(($N$220-2*4+1)/$N$220)),$G$220-$G$220/2*(1-SQRT(($N$220-2*($N$220-4+1)+1)/$N$220))),1)),IF(ISTEXT($G$220),"",ROUND((4-0.5)*$G$220/$N$220,1))))))</f>
        <v/>
      </c>
      <c r="H221" s="535">
        <f>IF($D$220="Flat Oval",IF(OR($N$220="",ISTEXT($N$220),5&gt;$N$220),"",ROUND((5-0.5)*($G$220-$I$220)/$N$220,1)),IF(ISTEXT($N$220),"",IF(OR($D$220="",$G$220="",5&gt;$N$220),"",IF($D$220="Round",IF(ISTEXT($G$220),"",ROUND(IF(5&lt;=$N$220/2,$G$220/2*(1-SQRT(($N$220-2*5+1)/$N$220)),$G$220-$G$220/2*(1-SQRT(($N$220-2*($N$220-5+1)+1)/$N$220))),1)),IF(ISTEXT($G$220),"",ROUND((5-0.5)*$G$220/$N$220,1))))))</f>
        <v/>
      </c>
      <c r="I221" s="535">
        <f>IF($D$220="Flat Oval",IF(OR($N$220="",ISTEXT($N$220),6&gt;$N$220),"",ROUND((6-0.5)*($G$220-$I$220)/$N$220,1)),IF(ISTEXT($N$220),"",IF(OR($D$220="",$G$220="",6&gt;$N$220),"",IF($D$220="Round",IF(ISTEXT($G$220),"",ROUND(IF(6&lt;=$N$220/2,$G$220/2*(1-SQRT(($N$220-2*6+1)/$N$220)),$G$220-$G$220/2*(1-SQRT(($N$220-2*($N$220-6+1)+1)/$N$220))),1)),IF(ISTEXT($G$220),"",ROUND((6-0.5)*$G$220/$N$220,1))))))</f>
        <v/>
      </c>
      <c r="J221" s="535">
        <f>IF($D$220="Flat Oval",IF(OR($N$220="",ISTEXT($N$220),7&gt;$N$220),"",ROUND((7-0.5)*($G$220-$I$220)/$N$220,1)),IF(ISTEXT($N$220),"",IF(OR($D$220="",$G$220="",7&gt;$N$220),"",IF($D$220="Round",IF(ISTEXT($G$220),"",ROUND(IF(7&lt;=$N$220/2,$G$220/2*(1-SQRT(($N$220-2*7+1)/$N$220)),$G$220-$G$220/2*(1-SQRT(($N$220-2*($N$220-7+1)+1)/$N$220))),1)),IF(ISTEXT($G$220),"",ROUND((7-0.5)*$G$220/$N$220,1))))))</f>
        <v/>
      </c>
      <c r="K221" s="535">
        <f>IF($D$220="Flat Oval",IF(OR($N$220="",ISTEXT($N$220),8&gt;$N$220),"",ROUND((8-0.5)*($G$220-$I$220)/$N$220,1)),IF(ISTEXT($N$220),"",IF(OR($D$220="",$G$220="",8&gt;$N$220),"",IF($D$220="Round",IF(ISTEXT($G$220),"",ROUND(IF(8&lt;=$N$220/2,$G$220/2*(1-SQRT(($N$220-2*8+1)/$N$220)),$G$220-$G$220/2*(1-SQRT(($N$220-2*($N$220-8+1)+1)/$N$220))),1)),IF(ISTEXT($G$220),"",ROUND((8-0.5)*$G$220/$N$220,1))))))</f>
        <v/>
      </c>
      <c r="L221" s="535">
        <f>IF($D$220="Flat Oval",IF(OR($N$220="",ISTEXT($N$220),9&gt;$N$220),"",ROUND((9-0.5)*($G$220-$I$220)/$N$220,1)),IF(ISTEXT($N$220),"",IF(OR($D$220="",$G$220="",9&gt;$N$220),"",IF($D$220="Round",IF(ISTEXT($G$220),"",ROUND(IF(9&lt;=$N$220/2,$G$220/2*(1-SQRT(($N$220-2*9+1)/$N$220)),$G$220-$G$220/2*(1-SQRT(($N$220-2*($N$220-9+1)+1)/$N$220))),1)),IF(ISTEXT($G$220),"",ROUND((9-0.5)*$G$220/$N$220,1))))))</f>
        <v/>
      </c>
      <c r="M221" s="535">
        <f>IF($D$220="Flat Oval",IF(OR($N$220="",ISTEXT($N$220),10&gt;$N$220),"",ROUND((10-0.5)*($G$220-$I$220)/$N$220,1)),IF(ISTEXT($N$220),"",IF(OR($D$220="",$G$220="",10&gt;$N$220),"",IF($D$220="Round",IF(ISTEXT($G$220),"",ROUND(IF(10&lt;=$N$220/2,$G$220/2*(1-SQRT(($N$220-2*10+1)/$N$220)),$G$220-$G$220/2*(1-SQRT(($N$220-2*($N$220-10+1)+1)/$N$220))),1)),IF(ISTEXT($G$220),"",ROUND((10-0.5)*$G$220/$N$220,1))))))</f>
        <v/>
      </c>
      <c r="N221" s="534">
        <f>IF($D$220="Flat Oval",IF(OR($G$220="",$I$220=""),"",IF(OR(ISTEXT($G$220),ISTEXT($I$220)),"",IF($I$220&lt;12,2,MIN(7,MAX(3,ROUNDUP($I$220/6,0)))))),IF(OR($D$220="",$G$220=""),"",IF($D$220="Round",2,IF($I$220="","",IF(ISTEXT($I$220),"",IF($I$220&lt;12,2,MIN(8,MAX(3,ROUNDUP($I$220/6,0)))))))))</f>
        <v/>
      </c>
      <c r="O221">
        <f>IF(OR(NOT($D$220="Flat Oval"),N($N$222)=0),"",IF(COUNT(D222:INDEX(M222:M229,$N$221))=0,"",AVERAGE(D222:INDEX(M222:M229,$N$221))))</f>
        <v/>
      </c>
      <c r="P221" s="536" t="inlineStr">
        <is>
          <t>1–10</t>
        </is>
      </c>
      <c r="Q221" s="536" t="inlineStr">
        <is>
          <t>11–20</t>
        </is>
      </c>
      <c r="R221" s="536" t="inlineStr">
        <is>
          <t>21–30</t>
        </is>
      </c>
      <c r="S221" s="536" t="inlineStr">
        <is>
          <t>31–40</t>
        </is>
      </c>
      <c r="T221" s="536" t="inlineStr">
        <is>
          <t>41–50</t>
        </is>
      </c>
      <c r="U221" s="536" t="inlineStr">
        <is>
          <t>51–60</t>
        </is>
      </c>
      <c r="V221" s="536" t="inlineStr">
        <is>
          <t>61–70</t>
        </is>
      </c>
      <c r="W221" s="536" t="inlineStr">
        <is>
          <t>71–80</t>
        </is>
      </c>
    </row>
    <row r="222" ht="13.35" customHeight="1" s="162">
      <c r="B222" s="537">
        <f>IF($D$220="Flat Oval",IF(OR($N$221="",ISTEXT($N$221)),"",IF(1&lt;=$N$221,ROUND((1-0.5)*$I$220/$N$221,1),IF(1=$N$221+1,"Ends",""))),IF(OR($D$220="",$G$220=""),"",IF($D$220="Round",IF(1=1,"Axis 1 (0°)",IF(1=2,"Axis 2 (90°)","")),IF(ISTEXT($N$221),"",IF(1&gt;$N$221,"",IF(ISTEXT($I$220),"",ROUND((1-0.5)*$I$220/$N$221,1)))))))</f>
        <v/>
      </c>
      <c r="C222" s="538" t="n"/>
      <c r="D222" s="539">
        <f>IF($D$220="Flat Oval",IF(OR($N$222="",ISTEXT($N$220),ISTEXT($N$221)),"",IF(1&lt;=$N$221,IF(1&gt;$N$220,"",IF(((1-1)*$N$220+1)&gt;80,"",IF(INDEX($P$222:$W$231,MOD(((1-1)*$N$220+1)-1,10)+1,INT((((1-1)*$N$220+1)-1)/10)+1)="","",INDEX($P$222:$W$231,MOD(((1-1)*$N$220+1)-1,10)+1,INT((((1-1)*$N$220+1)-1)/10)+1)))),IF(AND(1=$N$221+1,1&lt;=$O$220),IF(($N$220*$N$221+1)&gt;80,"",IF(INDEX($P$222:$W$231,MOD(($N$220*$N$221+1)-1,10)+1,INT((($N$220*$N$221+1)-1)/10)+1)="","",INDEX($P$222:$W$231,MOD(($N$220*$N$221+1)-1,10)+1,INT((($N$220*$N$221+1)-1)/10)+1))),""))),IF($N$222="","",IF(OR(ISTEXT($N$220),ISTEXT($N$221),ISTEXT($N$222)),"",IF(OR(1&gt;$N$220,1&gt;$N$221,((1-1)*$N$220+1)&gt;$N$222),"",IF(INDEX($P$222:$W$231,MOD(((1-1)*$N$220+1)-1,10)+1,INT((((1-1)*$N$220+1)-1)/10)+1)="","",INDEX($P$222:$W$231,MOD(((1-1)*$N$220+1)-1,10)+1,INT((((1-1)*$N$220+1)-1)/10)+1))))))</f>
        <v/>
      </c>
      <c r="E222" s="539">
        <f>IF($D$220="Flat Oval",IF(OR($N$222="",ISTEXT($N$220),ISTEXT($N$221)),"",IF(1&lt;=$N$221,IF(2&gt;$N$220,"",IF(((1-1)*$N$220+2)&gt;80,"",IF(INDEX($P$222:$W$231,MOD(((1-1)*$N$220+2)-1,10)+1,INT((((1-1)*$N$220+2)-1)/10)+1)="","",INDEX($P$222:$W$231,MOD(((1-1)*$N$220+2)-1,10)+1,INT((((1-1)*$N$220+2)-1)/10)+1)))),IF(AND(1=$N$221+1,2&lt;=$O$220),IF(($N$220*$N$221+2)&gt;80,"",IF(INDEX($P$222:$W$231,MOD(($N$220*$N$221+2)-1,10)+1,INT((($N$220*$N$221+2)-1)/10)+1)="","",INDEX($P$222:$W$231,MOD(($N$220*$N$221+2)-1,10)+1,INT((($N$220*$N$221+2)-1)/10)+1))),""))),IF($N$222="","",IF(OR(ISTEXT($N$220),ISTEXT($N$221),ISTEXT($N$222)),"",IF(OR(2&gt;$N$220,1&gt;$N$221,((1-1)*$N$220+2)&gt;$N$222),"",IF(INDEX($P$222:$W$231,MOD(((1-1)*$N$220+2)-1,10)+1,INT((((1-1)*$N$220+2)-1)/10)+1)="","",INDEX($P$222:$W$231,MOD(((1-1)*$N$220+2)-1,10)+1,INT((((1-1)*$N$220+2)-1)/10)+1))))))</f>
        <v/>
      </c>
      <c r="F222" s="539">
        <f>IF($D$220="Flat Oval",IF(OR($N$222="",ISTEXT($N$220),ISTEXT($N$221)),"",IF(1&lt;=$N$221,IF(3&gt;$N$220,"",IF(((1-1)*$N$220+3)&gt;80,"",IF(INDEX($P$222:$W$231,MOD(((1-1)*$N$220+3)-1,10)+1,INT((((1-1)*$N$220+3)-1)/10)+1)="","",INDEX($P$222:$W$231,MOD(((1-1)*$N$220+3)-1,10)+1,INT((((1-1)*$N$220+3)-1)/10)+1)))),IF(AND(1=$N$221+1,3&lt;=$O$220),IF(($N$220*$N$221+3)&gt;80,"",IF(INDEX($P$222:$W$231,MOD(($N$220*$N$221+3)-1,10)+1,INT((($N$220*$N$221+3)-1)/10)+1)="","",INDEX($P$222:$W$231,MOD(($N$220*$N$221+3)-1,10)+1,INT((($N$220*$N$221+3)-1)/10)+1))),""))),IF($N$222="","",IF(OR(ISTEXT($N$220),ISTEXT($N$221),ISTEXT($N$222)),"",IF(OR(3&gt;$N$220,1&gt;$N$221,((1-1)*$N$220+3)&gt;$N$222),"",IF(INDEX($P$222:$W$231,MOD(((1-1)*$N$220+3)-1,10)+1,INT((((1-1)*$N$220+3)-1)/10)+1)="","",INDEX($P$222:$W$231,MOD(((1-1)*$N$220+3)-1,10)+1,INT((((1-1)*$N$220+3)-1)/10)+1))))))</f>
        <v/>
      </c>
      <c r="G222" s="539">
        <f>IF($D$220="Flat Oval",IF(OR($N$222="",ISTEXT($N$220),ISTEXT($N$221)),"",IF(1&lt;=$N$221,IF(4&gt;$N$220,"",IF(((1-1)*$N$220+4)&gt;80,"",IF(INDEX($P$222:$W$231,MOD(((1-1)*$N$220+4)-1,10)+1,INT((((1-1)*$N$220+4)-1)/10)+1)="","",INDEX($P$222:$W$231,MOD(((1-1)*$N$220+4)-1,10)+1,INT((((1-1)*$N$220+4)-1)/10)+1)))),IF(AND(1=$N$221+1,4&lt;=$O$220),IF(($N$220*$N$221+4)&gt;80,"",IF(INDEX($P$222:$W$231,MOD(($N$220*$N$221+4)-1,10)+1,INT((($N$220*$N$221+4)-1)/10)+1)="","",INDEX($P$222:$W$231,MOD(($N$220*$N$221+4)-1,10)+1,INT((($N$220*$N$221+4)-1)/10)+1))),""))),IF($N$222="","",IF(OR(ISTEXT($N$220),ISTEXT($N$221),ISTEXT($N$222)),"",IF(OR(4&gt;$N$220,1&gt;$N$221,((1-1)*$N$220+4)&gt;$N$222),"",IF(INDEX($P$222:$W$231,MOD(((1-1)*$N$220+4)-1,10)+1,INT((((1-1)*$N$220+4)-1)/10)+1)="","",INDEX($P$222:$W$231,MOD(((1-1)*$N$220+4)-1,10)+1,INT((((1-1)*$N$220+4)-1)/10)+1))))))</f>
        <v/>
      </c>
      <c r="H222" s="539">
        <f>IF($D$220="Flat Oval",IF(OR($N$222="",ISTEXT($N$220),ISTEXT($N$221)),"",IF(1&lt;=$N$221,IF(5&gt;$N$220,"",IF(((1-1)*$N$220+5)&gt;80,"",IF(INDEX($P$222:$W$231,MOD(((1-1)*$N$220+5)-1,10)+1,INT((((1-1)*$N$220+5)-1)/10)+1)="","",INDEX($P$222:$W$231,MOD(((1-1)*$N$220+5)-1,10)+1,INT((((1-1)*$N$220+5)-1)/10)+1)))),IF(AND(1=$N$221+1,5&lt;=$O$220),IF(($N$220*$N$221+5)&gt;80,"",IF(INDEX($P$222:$W$231,MOD(($N$220*$N$221+5)-1,10)+1,INT((($N$220*$N$221+5)-1)/10)+1)="","",INDEX($P$222:$W$231,MOD(($N$220*$N$221+5)-1,10)+1,INT((($N$220*$N$221+5)-1)/10)+1))),""))),IF($N$222="","",IF(OR(ISTEXT($N$220),ISTEXT($N$221),ISTEXT($N$222)),"",IF(OR(5&gt;$N$220,1&gt;$N$221,((1-1)*$N$220+5)&gt;$N$222),"",IF(INDEX($P$222:$W$231,MOD(((1-1)*$N$220+5)-1,10)+1,INT((((1-1)*$N$220+5)-1)/10)+1)="","",INDEX($P$222:$W$231,MOD(((1-1)*$N$220+5)-1,10)+1,INT((((1-1)*$N$220+5)-1)/10)+1))))))</f>
        <v/>
      </c>
      <c r="I222" s="539">
        <f>IF($D$220="Flat Oval",IF(OR($N$222="",ISTEXT($N$220),ISTEXT($N$221)),"",IF(1&lt;=$N$221,IF(6&gt;$N$220,"",IF(((1-1)*$N$220+6)&gt;80,"",IF(INDEX($P$222:$W$231,MOD(((1-1)*$N$220+6)-1,10)+1,INT((((1-1)*$N$220+6)-1)/10)+1)="","",INDEX($P$222:$W$231,MOD(((1-1)*$N$220+6)-1,10)+1,INT((((1-1)*$N$220+6)-1)/10)+1)))),IF(AND(1=$N$221+1,6&lt;=$O$220),IF(($N$220*$N$221+6)&gt;80,"",IF(INDEX($P$222:$W$231,MOD(($N$220*$N$221+6)-1,10)+1,INT((($N$220*$N$221+6)-1)/10)+1)="","",INDEX($P$222:$W$231,MOD(($N$220*$N$221+6)-1,10)+1,INT((($N$220*$N$221+6)-1)/10)+1))),""))),IF($N$222="","",IF(OR(ISTEXT($N$220),ISTEXT($N$221),ISTEXT($N$222)),"",IF(OR(6&gt;$N$220,1&gt;$N$221,((1-1)*$N$220+6)&gt;$N$222),"",IF(INDEX($P$222:$W$231,MOD(((1-1)*$N$220+6)-1,10)+1,INT((((1-1)*$N$220+6)-1)/10)+1)="","",INDEX($P$222:$W$231,MOD(((1-1)*$N$220+6)-1,10)+1,INT((((1-1)*$N$220+6)-1)/10)+1))))))</f>
        <v/>
      </c>
      <c r="J222" s="539">
        <f>IF($D$220="Flat Oval",IF(OR($N$222="",ISTEXT($N$220),ISTEXT($N$221)),"",IF(1&lt;=$N$221,IF(7&gt;$N$220,"",IF(((1-1)*$N$220+7)&gt;80,"",IF(INDEX($P$222:$W$231,MOD(((1-1)*$N$220+7)-1,10)+1,INT((((1-1)*$N$220+7)-1)/10)+1)="","",INDEX($P$222:$W$231,MOD(((1-1)*$N$220+7)-1,10)+1,INT((((1-1)*$N$220+7)-1)/10)+1)))),IF(AND(1=$N$221+1,7&lt;=$O$220),IF(($N$220*$N$221+7)&gt;80,"",IF(INDEX($P$222:$W$231,MOD(($N$220*$N$221+7)-1,10)+1,INT((($N$220*$N$221+7)-1)/10)+1)="","",INDEX($P$222:$W$231,MOD(($N$220*$N$221+7)-1,10)+1,INT((($N$220*$N$221+7)-1)/10)+1))),""))),IF($N$222="","",IF(OR(ISTEXT($N$220),ISTEXT($N$221),ISTEXT($N$222)),"",IF(OR(7&gt;$N$220,1&gt;$N$221,((1-1)*$N$220+7)&gt;$N$222),"",IF(INDEX($P$222:$W$231,MOD(((1-1)*$N$220+7)-1,10)+1,INT((((1-1)*$N$220+7)-1)/10)+1)="","",INDEX($P$222:$W$231,MOD(((1-1)*$N$220+7)-1,10)+1,INT((((1-1)*$N$220+7)-1)/10)+1))))))</f>
        <v/>
      </c>
      <c r="K222" s="539">
        <f>IF($D$220="Flat Oval",IF(OR($N$222="",ISTEXT($N$220),ISTEXT($N$221)),"",IF(1&lt;=$N$221,IF(8&gt;$N$220,"",IF(((1-1)*$N$220+8)&gt;80,"",IF(INDEX($P$222:$W$231,MOD(((1-1)*$N$220+8)-1,10)+1,INT((((1-1)*$N$220+8)-1)/10)+1)="","",INDEX($P$222:$W$231,MOD(((1-1)*$N$220+8)-1,10)+1,INT((((1-1)*$N$220+8)-1)/10)+1)))),IF(AND(1=$N$221+1,8&lt;=$O$220),IF(($N$220*$N$221+8)&gt;80,"",IF(INDEX($P$222:$W$231,MOD(($N$220*$N$221+8)-1,10)+1,INT((($N$220*$N$221+8)-1)/10)+1)="","",INDEX($P$222:$W$231,MOD(($N$220*$N$221+8)-1,10)+1,INT((($N$220*$N$221+8)-1)/10)+1))),""))),IF($N$222="","",IF(OR(ISTEXT($N$220),ISTEXT($N$221),ISTEXT($N$222)),"",IF(OR(8&gt;$N$220,1&gt;$N$221,((1-1)*$N$220+8)&gt;$N$222),"",IF(INDEX($P$222:$W$231,MOD(((1-1)*$N$220+8)-1,10)+1,INT((((1-1)*$N$220+8)-1)/10)+1)="","",INDEX($P$222:$W$231,MOD(((1-1)*$N$220+8)-1,10)+1,INT((((1-1)*$N$220+8)-1)/10)+1))))))</f>
        <v/>
      </c>
      <c r="L222" s="539">
        <f>IF($D$220="Flat Oval",IF(OR($N$222="",ISTEXT($N$220),ISTEXT($N$221)),"",IF(1&lt;=$N$221,IF(9&gt;$N$220,"",IF(((1-1)*$N$220+9)&gt;80,"",IF(INDEX($P$222:$W$231,MOD(((1-1)*$N$220+9)-1,10)+1,INT((((1-1)*$N$220+9)-1)/10)+1)="","",INDEX($P$222:$W$231,MOD(((1-1)*$N$220+9)-1,10)+1,INT((((1-1)*$N$220+9)-1)/10)+1)))),IF(AND(1=$N$221+1,9&lt;=$O$220),IF(($N$220*$N$221+9)&gt;80,"",IF(INDEX($P$222:$W$231,MOD(($N$220*$N$221+9)-1,10)+1,INT((($N$220*$N$221+9)-1)/10)+1)="","",INDEX($P$222:$W$231,MOD(($N$220*$N$221+9)-1,10)+1,INT((($N$220*$N$221+9)-1)/10)+1))),""))),IF($N$222="","",IF(OR(ISTEXT($N$220),ISTEXT($N$221),ISTEXT($N$222)),"",IF(OR(9&gt;$N$220,1&gt;$N$221,((1-1)*$N$220+9)&gt;$N$222),"",IF(INDEX($P$222:$W$231,MOD(((1-1)*$N$220+9)-1,10)+1,INT((((1-1)*$N$220+9)-1)/10)+1)="","",INDEX($P$222:$W$231,MOD(((1-1)*$N$220+9)-1,10)+1,INT((((1-1)*$N$220+9)-1)/10)+1))))))</f>
        <v/>
      </c>
      <c r="M222" s="539">
        <f>IF($D$220="Flat Oval",IF(OR($N$222="",ISTEXT($N$220),ISTEXT($N$221)),"",IF(1&lt;=$N$221,IF(10&gt;$N$220,"",IF(((1-1)*$N$220+10)&gt;80,"",IF(INDEX($P$222:$W$231,MOD(((1-1)*$N$220+10)-1,10)+1,INT((((1-1)*$N$220+10)-1)/10)+1)="","",INDEX($P$222:$W$231,MOD(((1-1)*$N$220+10)-1,10)+1,INT((((1-1)*$N$220+10)-1)/10)+1)))),IF(AND(1=$N$221+1,10&lt;=$O$220),IF(($N$220*$N$221+10)&gt;80,"",IF(INDEX($P$222:$W$231,MOD(($N$220*$N$221+10)-1,10)+1,INT((($N$220*$N$221+10)-1)/10)+1)="","",INDEX($P$222:$W$231,MOD(($N$220*$N$221+10)-1,10)+1,INT((($N$220*$N$221+10)-1)/10)+1))),""))),IF($N$222="","",IF(OR(ISTEXT($N$220),ISTEXT($N$221),ISTEXT($N$222)),"",IF(OR(10&gt;$N$220,1&gt;$N$221,((1-1)*$N$220+10)&gt;$N$222),"",IF(INDEX($P$222:$W$231,MOD(((1-1)*$N$220+10)-1,10)+1,INT((((1-1)*$N$220+10)-1)/10)+1)="","",INDEX($P$222:$W$231,MOD(((1-1)*$N$220+10)-1,10)+1,INT((((1-1)*$N$220+10)-1)/10)+1))))))</f>
        <v/>
      </c>
      <c r="N222" s="534">
        <f>IF($D$220="Flat Oval",IF(OR($N$220="",$N$221="",$O$220=""),"",$N$220*$N$221+$O$220),IF(OR(N220="",N221=""),"",IF(OR(ISTEXT(N220),ISTEXT(N221)),"",N220*N221)))</f>
        <v/>
      </c>
      <c r="O222">
        <f>IF(OR(NOT($D$220="Flat Oval"),N($N$222)=0),"",IF(COUNT(INDEX(D222:D229,$N$221+1):INDEX(M222:M229,$N$221+1))=0,"",AVERAGE(INDEX(D222:D229,$N$221+1):INDEX(M222:M229,$N$221+1))))</f>
        <v/>
      </c>
      <c r="P222" s="540" t="n"/>
      <c r="Q222" s="540" t="n"/>
      <c r="R222" s="540" t="n"/>
      <c r="S222" s="540" t="n"/>
      <c r="T222" s="540" t="n"/>
      <c r="U222" s="540" t="n"/>
      <c r="V222" s="540" t="n"/>
      <c r="W222" s="540" t="n"/>
    </row>
    <row r="223" ht="13.35" customHeight="1" s="162">
      <c r="B223" s="537">
        <f>IF($D$220="Flat Oval",IF(OR($N$221="",ISTEXT($N$221)),"",IF(2&lt;=$N$221,ROUND((2-0.5)*$I$220/$N$221,1),IF(2=$N$221+1,"Ends",""))),IF(OR($D$220="",$G$220=""),"",IF($D$220="Round",IF(2=1,"Axis 1 (0°)",IF(2=2,"Axis 2 (90°)","")),IF(ISTEXT($N$221),"",IF(2&gt;$N$221,"",IF(ISTEXT($I$220),"",ROUND((2-0.5)*$I$220/$N$221,1)))))))</f>
        <v/>
      </c>
      <c r="C223" s="538" t="n"/>
      <c r="D223" s="539">
        <f>IF($D$220="Flat Oval",IF(OR($N$222="",ISTEXT($N$220),ISTEXT($N$221)),"",IF(2&lt;=$N$221,IF(1&gt;$N$220,"",IF(((2-1)*$N$220+1)&gt;80,"",IF(INDEX($P$222:$W$231,MOD(((2-1)*$N$220+1)-1,10)+1,INT((((2-1)*$N$220+1)-1)/10)+1)="","",INDEX($P$222:$W$231,MOD(((2-1)*$N$220+1)-1,10)+1,INT((((2-1)*$N$220+1)-1)/10)+1)))),IF(AND(2=$N$221+1,1&lt;=$O$220),IF(($N$220*$N$221+1)&gt;80,"",IF(INDEX($P$222:$W$231,MOD(($N$220*$N$221+1)-1,10)+1,INT((($N$220*$N$221+1)-1)/10)+1)="","",INDEX($P$222:$W$231,MOD(($N$220*$N$221+1)-1,10)+1,INT((($N$220*$N$221+1)-1)/10)+1))),""))),IF($N$222="","",IF(OR(ISTEXT($N$220),ISTEXT($N$221),ISTEXT($N$222)),"",IF(OR(1&gt;$N$220,2&gt;$N$221,((2-1)*$N$220+1)&gt;$N$222),"",IF(INDEX($P$222:$W$231,MOD(((2-1)*$N$220+1)-1,10)+1,INT((((2-1)*$N$220+1)-1)/10)+1)="","",INDEX($P$222:$W$231,MOD(((2-1)*$N$220+1)-1,10)+1,INT((((2-1)*$N$220+1)-1)/10)+1))))))</f>
        <v/>
      </c>
      <c r="E223" s="539">
        <f>IF($D$220="Flat Oval",IF(OR($N$222="",ISTEXT($N$220),ISTEXT($N$221)),"",IF(2&lt;=$N$221,IF(2&gt;$N$220,"",IF(((2-1)*$N$220+2)&gt;80,"",IF(INDEX($P$222:$W$231,MOD(((2-1)*$N$220+2)-1,10)+1,INT((((2-1)*$N$220+2)-1)/10)+1)="","",INDEX($P$222:$W$231,MOD(((2-1)*$N$220+2)-1,10)+1,INT((((2-1)*$N$220+2)-1)/10)+1)))),IF(AND(2=$N$221+1,2&lt;=$O$220),IF(($N$220*$N$221+2)&gt;80,"",IF(INDEX($P$222:$W$231,MOD(($N$220*$N$221+2)-1,10)+1,INT((($N$220*$N$221+2)-1)/10)+1)="","",INDEX($P$222:$W$231,MOD(($N$220*$N$221+2)-1,10)+1,INT((($N$220*$N$221+2)-1)/10)+1))),""))),IF($N$222="","",IF(OR(ISTEXT($N$220),ISTEXT($N$221),ISTEXT($N$222)),"",IF(OR(2&gt;$N$220,2&gt;$N$221,((2-1)*$N$220+2)&gt;$N$222),"",IF(INDEX($P$222:$W$231,MOD(((2-1)*$N$220+2)-1,10)+1,INT((((2-1)*$N$220+2)-1)/10)+1)="","",INDEX($P$222:$W$231,MOD(((2-1)*$N$220+2)-1,10)+1,INT((((2-1)*$N$220+2)-1)/10)+1))))))</f>
        <v/>
      </c>
      <c r="F223" s="539">
        <f>IF($D$220="Flat Oval",IF(OR($N$222="",ISTEXT($N$220),ISTEXT($N$221)),"",IF(2&lt;=$N$221,IF(3&gt;$N$220,"",IF(((2-1)*$N$220+3)&gt;80,"",IF(INDEX($P$222:$W$231,MOD(((2-1)*$N$220+3)-1,10)+1,INT((((2-1)*$N$220+3)-1)/10)+1)="","",INDEX($P$222:$W$231,MOD(((2-1)*$N$220+3)-1,10)+1,INT((((2-1)*$N$220+3)-1)/10)+1)))),IF(AND(2=$N$221+1,3&lt;=$O$220),IF(($N$220*$N$221+3)&gt;80,"",IF(INDEX($P$222:$W$231,MOD(($N$220*$N$221+3)-1,10)+1,INT((($N$220*$N$221+3)-1)/10)+1)="","",INDEX($P$222:$W$231,MOD(($N$220*$N$221+3)-1,10)+1,INT((($N$220*$N$221+3)-1)/10)+1))),""))),IF($N$222="","",IF(OR(ISTEXT($N$220),ISTEXT($N$221),ISTEXT($N$222)),"",IF(OR(3&gt;$N$220,2&gt;$N$221,((2-1)*$N$220+3)&gt;$N$222),"",IF(INDEX($P$222:$W$231,MOD(((2-1)*$N$220+3)-1,10)+1,INT((((2-1)*$N$220+3)-1)/10)+1)="","",INDEX($P$222:$W$231,MOD(((2-1)*$N$220+3)-1,10)+1,INT((((2-1)*$N$220+3)-1)/10)+1))))))</f>
        <v/>
      </c>
      <c r="G223" s="539">
        <f>IF($D$220="Flat Oval",IF(OR($N$222="",ISTEXT($N$220),ISTEXT($N$221)),"",IF(2&lt;=$N$221,IF(4&gt;$N$220,"",IF(((2-1)*$N$220+4)&gt;80,"",IF(INDEX($P$222:$W$231,MOD(((2-1)*$N$220+4)-1,10)+1,INT((((2-1)*$N$220+4)-1)/10)+1)="","",INDEX($P$222:$W$231,MOD(((2-1)*$N$220+4)-1,10)+1,INT((((2-1)*$N$220+4)-1)/10)+1)))),IF(AND(2=$N$221+1,4&lt;=$O$220),IF(($N$220*$N$221+4)&gt;80,"",IF(INDEX($P$222:$W$231,MOD(($N$220*$N$221+4)-1,10)+1,INT((($N$220*$N$221+4)-1)/10)+1)="","",INDEX($P$222:$W$231,MOD(($N$220*$N$221+4)-1,10)+1,INT((($N$220*$N$221+4)-1)/10)+1))),""))),IF($N$222="","",IF(OR(ISTEXT($N$220),ISTEXT($N$221),ISTEXT($N$222)),"",IF(OR(4&gt;$N$220,2&gt;$N$221,((2-1)*$N$220+4)&gt;$N$222),"",IF(INDEX($P$222:$W$231,MOD(((2-1)*$N$220+4)-1,10)+1,INT((((2-1)*$N$220+4)-1)/10)+1)="","",INDEX($P$222:$W$231,MOD(((2-1)*$N$220+4)-1,10)+1,INT((((2-1)*$N$220+4)-1)/10)+1))))))</f>
        <v/>
      </c>
      <c r="H223" s="539">
        <f>IF($D$220="Flat Oval",IF(OR($N$222="",ISTEXT($N$220),ISTEXT($N$221)),"",IF(2&lt;=$N$221,IF(5&gt;$N$220,"",IF(((2-1)*$N$220+5)&gt;80,"",IF(INDEX($P$222:$W$231,MOD(((2-1)*$N$220+5)-1,10)+1,INT((((2-1)*$N$220+5)-1)/10)+1)="","",INDEX($P$222:$W$231,MOD(((2-1)*$N$220+5)-1,10)+1,INT((((2-1)*$N$220+5)-1)/10)+1)))),IF(AND(2=$N$221+1,5&lt;=$O$220),IF(($N$220*$N$221+5)&gt;80,"",IF(INDEX($P$222:$W$231,MOD(($N$220*$N$221+5)-1,10)+1,INT((($N$220*$N$221+5)-1)/10)+1)="","",INDEX($P$222:$W$231,MOD(($N$220*$N$221+5)-1,10)+1,INT((($N$220*$N$221+5)-1)/10)+1))),""))),IF($N$222="","",IF(OR(ISTEXT($N$220),ISTEXT($N$221),ISTEXT($N$222)),"",IF(OR(5&gt;$N$220,2&gt;$N$221,((2-1)*$N$220+5)&gt;$N$222),"",IF(INDEX($P$222:$W$231,MOD(((2-1)*$N$220+5)-1,10)+1,INT((((2-1)*$N$220+5)-1)/10)+1)="","",INDEX($P$222:$W$231,MOD(((2-1)*$N$220+5)-1,10)+1,INT((((2-1)*$N$220+5)-1)/10)+1))))))</f>
        <v/>
      </c>
      <c r="I223" s="539">
        <f>IF($D$220="Flat Oval",IF(OR($N$222="",ISTEXT($N$220),ISTEXT($N$221)),"",IF(2&lt;=$N$221,IF(6&gt;$N$220,"",IF(((2-1)*$N$220+6)&gt;80,"",IF(INDEX($P$222:$W$231,MOD(((2-1)*$N$220+6)-1,10)+1,INT((((2-1)*$N$220+6)-1)/10)+1)="","",INDEX($P$222:$W$231,MOD(((2-1)*$N$220+6)-1,10)+1,INT((((2-1)*$N$220+6)-1)/10)+1)))),IF(AND(2=$N$221+1,6&lt;=$O$220),IF(($N$220*$N$221+6)&gt;80,"",IF(INDEX($P$222:$W$231,MOD(($N$220*$N$221+6)-1,10)+1,INT((($N$220*$N$221+6)-1)/10)+1)="","",INDEX($P$222:$W$231,MOD(($N$220*$N$221+6)-1,10)+1,INT((($N$220*$N$221+6)-1)/10)+1))),""))),IF($N$222="","",IF(OR(ISTEXT($N$220),ISTEXT($N$221),ISTEXT($N$222)),"",IF(OR(6&gt;$N$220,2&gt;$N$221,((2-1)*$N$220+6)&gt;$N$222),"",IF(INDEX($P$222:$W$231,MOD(((2-1)*$N$220+6)-1,10)+1,INT((((2-1)*$N$220+6)-1)/10)+1)="","",INDEX($P$222:$W$231,MOD(((2-1)*$N$220+6)-1,10)+1,INT((((2-1)*$N$220+6)-1)/10)+1))))))</f>
        <v/>
      </c>
      <c r="J223" s="539">
        <f>IF($D$220="Flat Oval",IF(OR($N$222="",ISTEXT($N$220),ISTEXT($N$221)),"",IF(2&lt;=$N$221,IF(7&gt;$N$220,"",IF(((2-1)*$N$220+7)&gt;80,"",IF(INDEX($P$222:$W$231,MOD(((2-1)*$N$220+7)-1,10)+1,INT((((2-1)*$N$220+7)-1)/10)+1)="","",INDEX($P$222:$W$231,MOD(((2-1)*$N$220+7)-1,10)+1,INT((((2-1)*$N$220+7)-1)/10)+1)))),IF(AND(2=$N$221+1,7&lt;=$O$220),IF(($N$220*$N$221+7)&gt;80,"",IF(INDEX($P$222:$W$231,MOD(($N$220*$N$221+7)-1,10)+1,INT((($N$220*$N$221+7)-1)/10)+1)="","",INDEX($P$222:$W$231,MOD(($N$220*$N$221+7)-1,10)+1,INT((($N$220*$N$221+7)-1)/10)+1))),""))),IF($N$222="","",IF(OR(ISTEXT($N$220),ISTEXT($N$221),ISTEXT($N$222)),"",IF(OR(7&gt;$N$220,2&gt;$N$221,((2-1)*$N$220+7)&gt;$N$222),"",IF(INDEX($P$222:$W$231,MOD(((2-1)*$N$220+7)-1,10)+1,INT((((2-1)*$N$220+7)-1)/10)+1)="","",INDEX($P$222:$W$231,MOD(((2-1)*$N$220+7)-1,10)+1,INT((((2-1)*$N$220+7)-1)/10)+1))))))</f>
        <v/>
      </c>
      <c r="K223" s="539">
        <f>IF($D$220="Flat Oval",IF(OR($N$222="",ISTEXT($N$220),ISTEXT($N$221)),"",IF(2&lt;=$N$221,IF(8&gt;$N$220,"",IF(((2-1)*$N$220+8)&gt;80,"",IF(INDEX($P$222:$W$231,MOD(((2-1)*$N$220+8)-1,10)+1,INT((((2-1)*$N$220+8)-1)/10)+1)="","",INDEX($P$222:$W$231,MOD(((2-1)*$N$220+8)-1,10)+1,INT((((2-1)*$N$220+8)-1)/10)+1)))),IF(AND(2=$N$221+1,8&lt;=$O$220),IF(($N$220*$N$221+8)&gt;80,"",IF(INDEX($P$222:$W$231,MOD(($N$220*$N$221+8)-1,10)+1,INT((($N$220*$N$221+8)-1)/10)+1)="","",INDEX($P$222:$W$231,MOD(($N$220*$N$221+8)-1,10)+1,INT((($N$220*$N$221+8)-1)/10)+1))),""))),IF($N$222="","",IF(OR(ISTEXT($N$220),ISTEXT($N$221),ISTEXT($N$222)),"",IF(OR(8&gt;$N$220,2&gt;$N$221,((2-1)*$N$220+8)&gt;$N$222),"",IF(INDEX($P$222:$W$231,MOD(((2-1)*$N$220+8)-1,10)+1,INT((((2-1)*$N$220+8)-1)/10)+1)="","",INDEX($P$222:$W$231,MOD(((2-1)*$N$220+8)-1,10)+1,INT((((2-1)*$N$220+8)-1)/10)+1))))))</f>
        <v/>
      </c>
      <c r="L223" s="539">
        <f>IF($D$220="Flat Oval",IF(OR($N$222="",ISTEXT($N$220),ISTEXT($N$221)),"",IF(2&lt;=$N$221,IF(9&gt;$N$220,"",IF(((2-1)*$N$220+9)&gt;80,"",IF(INDEX($P$222:$W$231,MOD(((2-1)*$N$220+9)-1,10)+1,INT((((2-1)*$N$220+9)-1)/10)+1)="","",INDEX($P$222:$W$231,MOD(((2-1)*$N$220+9)-1,10)+1,INT((((2-1)*$N$220+9)-1)/10)+1)))),IF(AND(2=$N$221+1,9&lt;=$O$220),IF(($N$220*$N$221+9)&gt;80,"",IF(INDEX($P$222:$W$231,MOD(($N$220*$N$221+9)-1,10)+1,INT((($N$220*$N$221+9)-1)/10)+1)="","",INDEX($P$222:$W$231,MOD(($N$220*$N$221+9)-1,10)+1,INT((($N$220*$N$221+9)-1)/10)+1))),""))),IF($N$222="","",IF(OR(ISTEXT($N$220),ISTEXT($N$221),ISTEXT($N$222)),"",IF(OR(9&gt;$N$220,2&gt;$N$221,((2-1)*$N$220+9)&gt;$N$222),"",IF(INDEX($P$222:$W$231,MOD(((2-1)*$N$220+9)-1,10)+1,INT((((2-1)*$N$220+9)-1)/10)+1)="","",INDEX($P$222:$W$231,MOD(((2-1)*$N$220+9)-1,10)+1,INT((((2-1)*$N$220+9)-1)/10)+1))))))</f>
        <v/>
      </c>
      <c r="M223" s="539">
        <f>IF($D$220="Flat Oval",IF(OR($N$222="",ISTEXT($N$220),ISTEXT($N$221)),"",IF(2&lt;=$N$221,IF(10&gt;$N$220,"",IF(((2-1)*$N$220+10)&gt;80,"",IF(INDEX($P$222:$W$231,MOD(((2-1)*$N$220+10)-1,10)+1,INT((((2-1)*$N$220+10)-1)/10)+1)="","",INDEX($P$222:$W$231,MOD(((2-1)*$N$220+10)-1,10)+1,INT((((2-1)*$N$220+10)-1)/10)+1)))),IF(AND(2=$N$221+1,10&lt;=$O$220),IF(($N$220*$N$221+10)&gt;80,"",IF(INDEX($P$222:$W$231,MOD(($N$220*$N$221+10)-1,10)+1,INT((($N$220*$N$221+10)-1)/10)+1)="","",INDEX($P$222:$W$231,MOD(($N$220*$N$221+10)-1,10)+1,INT((($N$220*$N$221+10)-1)/10)+1))),""))),IF($N$222="","",IF(OR(ISTEXT($N$220),ISTEXT($N$221),ISTEXT($N$222)),"",IF(OR(10&gt;$N$220,2&gt;$N$221,((2-1)*$N$220+10)&gt;$N$222),"",IF(INDEX($P$222:$W$231,MOD(((2-1)*$N$220+10)-1,10)+1,INT((((2-1)*$N$220+10)-1)/10)+1)="","",INDEX($P$222:$W$231,MOD(((2-1)*$N$220+10)-1,10)+1,INT((((2-1)*$N$220+10)-1)/10)+1))))))</f>
        <v/>
      </c>
      <c r="O223">
        <f>IF(AND($D$220="Flat Oval",NOT(OR($G$220="",$I$220="")),NOT(OR(ISTEXT($G$220),ISTEXT($I$220)))),(($G$220-2*N($K$220))-($I$220-2*N($K$220)))*($I$220-2*N($K$220))/144,"")</f>
        <v/>
      </c>
      <c r="P223" s="540" t="n"/>
      <c r="Q223" s="540" t="n"/>
      <c r="R223" s="540" t="n"/>
      <c r="S223" s="540" t="n"/>
      <c r="T223" s="540" t="n"/>
      <c r="U223" s="540" t="n"/>
      <c r="V223" s="540" t="n"/>
      <c r="W223" s="540" t="n"/>
    </row>
    <row r="224" ht="13.35" customHeight="1" s="162">
      <c r="B224" s="537">
        <f>IF($D$220="Flat Oval",IF(OR($N$221="",ISTEXT($N$221)),"",IF(3&lt;=$N$221,ROUND((3-0.5)*$I$220/$N$221,1),IF(3=$N$221+1,"Ends",""))),IF(OR($D$220="",$G$220=""),"",IF($D$220="Round",IF(3=1,"Axis 1 (0°)",IF(3=2,"Axis 2 (90°)","")),IF(ISTEXT($N$221),"",IF(3&gt;$N$221,"",IF(ISTEXT($I$220),"",ROUND((3-0.5)*$I$220/$N$221,1)))))))</f>
        <v/>
      </c>
      <c r="C224" s="538" t="n"/>
      <c r="D224" s="539">
        <f>IF($D$220="Flat Oval",IF(OR($N$222="",ISTEXT($N$220),ISTEXT($N$221)),"",IF(3&lt;=$N$221,IF(1&gt;$N$220,"",IF(((3-1)*$N$220+1)&gt;80,"",IF(INDEX($P$222:$W$231,MOD(((3-1)*$N$220+1)-1,10)+1,INT((((3-1)*$N$220+1)-1)/10)+1)="","",INDEX($P$222:$W$231,MOD(((3-1)*$N$220+1)-1,10)+1,INT((((3-1)*$N$220+1)-1)/10)+1)))),IF(AND(3=$N$221+1,1&lt;=$O$220),IF(($N$220*$N$221+1)&gt;80,"",IF(INDEX($P$222:$W$231,MOD(($N$220*$N$221+1)-1,10)+1,INT((($N$220*$N$221+1)-1)/10)+1)="","",INDEX($P$222:$W$231,MOD(($N$220*$N$221+1)-1,10)+1,INT((($N$220*$N$221+1)-1)/10)+1))),""))),IF($N$222="","",IF(OR(ISTEXT($N$220),ISTEXT($N$221),ISTEXT($N$222)),"",IF(OR(1&gt;$N$220,3&gt;$N$221,((3-1)*$N$220+1)&gt;$N$222),"",IF(INDEX($P$222:$W$231,MOD(((3-1)*$N$220+1)-1,10)+1,INT((((3-1)*$N$220+1)-1)/10)+1)="","",INDEX($P$222:$W$231,MOD(((3-1)*$N$220+1)-1,10)+1,INT((((3-1)*$N$220+1)-1)/10)+1))))))</f>
        <v/>
      </c>
      <c r="E224" s="539">
        <f>IF($D$220="Flat Oval",IF(OR($N$222="",ISTEXT($N$220),ISTEXT($N$221)),"",IF(3&lt;=$N$221,IF(2&gt;$N$220,"",IF(((3-1)*$N$220+2)&gt;80,"",IF(INDEX($P$222:$W$231,MOD(((3-1)*$N$220+2)-1,10)+1,INT((((3-1)*$N$220+2)-1)/10)+1)="","",INDEX($P$222:$W$231,MOD(((3-1)*$N$220+2)-1,10)+1,INT((((3-1)*$N$220+2)-1)/10)+1)))),IF(AND(3=$N$221+1,2&lt;=$O$220),IF(($N$220*$N$221+2)&gt;80,"",IF(INDEX($P$222:$W$231,MOD(($N$220*$N$221+2)-1,10)+1,INT((($N$220*$N$221+2)-1)/10)+1)="","",INDEX($P$222:$W$231,MOD(($N$220*$N$221+2)-1,10)+1,INT((($N$220*$N$221+2)-1)/10)+1))),""))),IF($N$222="","",IF(OR(ISTEXT($N$220),ISTEXT($N$221),ISTEXT($N$222)),"",IF(OR(2&gt;$N$220,3&gt;$N$221,((3-1)*$N$220+2)&gt;$N$222),"",IF(INDEX($P$222:$W$231,MOD(((3-1)*$N$220+2)-1,10)+1,INT((((3-1)*$N$220+2)-1)/10)+1)="","",INDEX($P$222:$W$231,MOD(((3-1)*$N$220+2)-1,10)+1,INT((((3-1)*$N$220+2)-1)/10)+1))))))</f>
        <v/>
      </c>
      <c r="F224" s="539">
        <f>IF($D$220="Flat Oval",IF(OR($N$222="",ISTEXT($N$220),ISTEXT($N$221)),"",IF(3&lt;=$N$221,IF(3&gt;$N$220,"",IF(((3-1)*$N$220+3)&gt;80,"",IF(INDEX($P$222:$W$231,MOD(((3-1)*$N$220+3)-1,10)+1,INT((((3-1)*$N$220+3)-1)/10)+1)="","",INDEX($P$222:$W$231,MOD(((3-1)*$N$220+3)-1,10)+1,INT((((3-1)*$N$220+3)-1)/10)+1)))),IF(AND(3=$N$221+1,3&lt;=$O$220),IF(($N$220*$N$221+3)&gt;80,"",IF(INDEX($P$222:$W$231,MOD(($N$220*$N$221+3)-1,10)+1,INT((($N$220*$N$221+3)-1)/10)+1)="","",INDEX($P$222:$W$231,MOD(($N$220*$N$221+3)-1,10)+1,INT((($N$220*$N$221+3)-1)/10)+1))),""))),IF($N$222="","",IF(OR(ISTEXT($N$220),ISTEXT($N$221),ISTEXT($N$222)),"",IF(OR(3&gt;$N$220,3&gt;$N$221,((3-1)*$N$220+3)&gt;$N$222),"",IF(INDEX($P$222:$W$231,MOD(((3-1)*$N$220+3)-1,10)+1,INT((((3-1)*$N$220+3)-1)/10)+1)="","",INDEX($P$222:$W$231,MOD(((3-1)*$N$220+3)-1,10)+1,INT((((3-1)*$N$220+3)-1)/10)+1))))))</f>
        <v/>
      </c>
      <c r="G224" s="539">
        <f>IF($D$220="Flat Oval",IF(OR($N$222="",ISTEXT($N$220),ISTEXT($N$221)),"",IF(3&lt;=$N$221,IF(4&gt;$N$220,"",IF(((3-1)*$N$220+4)&gt;80,"",IF(INDEX($P$222:$W$231,MOD(((3-1)*$N$220+4)-1,10)+1,INT((((3-1)*$N$220+4)-1)/10)+1)="","",INDEX($P$222:$W$231,MOD(((3-1)*$N$220+4)-1,10)+1,INT((((3-1)*$N$220+4)-1)/10)+1)))),IF(AND(3=$N$221+1,4&lt;=$O$220),IF(($N$220*$N$221+4)&gt;80,"",IF(INDEX($P$222:$W$231,MOD(($N$220*$N$221+4)-1,10)+1,INT((($N$220*$N$221+4)-1)/10)+1)="","",INDEX($P$222:$W$231,MOD(($N$220*$N$221+4)-1,10)+1,INT((($N$220*$N$221+4)-1)/10)+1))),""))),IF($N$222="","",IF(OR(ISTEXT($N$220),ISTEXT($N$221),ISTEXT($N$222)),"",IF(OR(4&gt;$N$220,3&gt;$N$221,((3-1)*$N$220+4)&gt;$N$222),"",IF(INDEX($P$222:$W$231,MOD(((3-1)*$N$220+4)-1,10)+1,INT((((3-1)*$N$220+4)-1)/10)+1)="","",INDEX($P$222:$W$231,MOD(((3-1)*$N$220+4)-1,10)+1,INT((((3-1)*$N$220+4)-1)/10)+1))))))</f>
        <v/>
      </c>
      <c r="H224" s="539">
        <f>IF($D$220="Flat Oval",IF(OR($N$222="",ISTEXT($N$220),ISTEXT($N$221)),"",IF(3&lt;=$N$221,IF(5&gt;$N$220,"",IF(((3-1)*$N$220+5)&gt;80,"",IF(INDEX($P$222:$W$231,MOD(((3-1)*$N$220+5)-1,10)+1,INT((((3-1)*$N$220+5)-1)/10)+1)="","",INDEX($P$222:$W$231,MOD(((3-1)*$N$220+5)-1,10)+1,INT((((3-1)*$N$220+5)-1)/10)+1)))),IF(AND(3=$N$221+1,5&lt;=$O$220),IF(($N$220*$N$221+5)&gt;80,"",IF(INDEX($P$222:$W$231,MOD(($N$220*$N$221+5)-1,10)+1,INT((($N$220*$N$221+5)-1)/10)+1)="","",INDEX($P$222:$W$231,MOD(($N$220*$N$221+5)-1,10)+1,INT((($N$220*$N$221+5)-1)/10)+1))),""))),IF($N$222="","",IF(OR(ISTEXT($N$220),ISTEXT($N$221),ISTEXT($N$222)),"",IF(OR(5&gt;$N$220,3&gt;$N$221,((3-1)*$N$220+5)&gt;$N$222),"",IF(INDEX($P$222:$W$231,MOD(((3-1)*$N$220+5)-1,10)+1,INT((((3-1)*$N$220+5)-1)/10)+1)="","",INDEX($P$222:$W$231,MOD(((3-1)*$N$220+5)-1,10)+1,INT((((3-1)*$N$220+5)-1)/10)+1))))))</f>
        <v/>
      </c>
      <c r="I224" s="539">
        <f>IF($D$220="Flat Oval",IF(OR($N$222="",ISTEXT($N$220),ISTEXT($N$221)),"",IF(3&lt;=$N$221,IF(6&gt;$N$220,"",IF(((3-1)*$N$220+6)&gt;80,"",IF(INDEX($P$222:$W$231,MOD(((3-1)*$N$220+6)-1,10)+1,INT((((3-1)*$N$220+6)-1)/10)+1)="","",INDEX($P$222:$W$231,MOD(((3-1)*$N$220+6)-1,10)+1,INT((((3-1)*$N$220+6)-1)/10)+1)))),IF(AND(3=$N$221+1,6&lt;=$O$220),IF(($N$220*$N$221+6)&gt;80,"",IF(INDEX($P$222:$W$231,MOD(($N$220*$N$221+6)-1,10)+1,INT((($N$220*$N$221+6)-1)/10)+1)="","",INDEX($P$222:$W$231,MOD(($N$220*$N$221+6)-1,10)+1,INT((($N$220*$N$221+6)-1)/10)+1))),""))),IF($N$222="","",IF(OR(ISTEXT($N$220),ISTEXT($N$221),ISTEXT($N$222)),"",IF(OR(6&gt;$N$220,3&gt;$N$221,((3-1)*$N$220+6)&gt;$N$222),"",IF(INDEX($P$222:$W$231,MOD(((3-1)*$N$220+6)-1,10)+1,INT((((3-1)*$N$220+6)-1)/10)+1)="","",INDEX($P$222:$W$231,MOD(((3-1)*$N$220+6)-1,10)+1,INT((((3-1)*$N$220+6)-1)/10)+1))))))</f>
        <v/>
      </c>
      <c r="J224" s="539">
        <f>IF($D$220="Flat Oval",IF(OR($N$222="",ISTEXT($N$220),ISTEXT($N$221)),"",IF(3&lt;=$N$221,IF(7&gt;$N$220,"",IF(((3-1)*$N$220+7)&gt;80,"",IF(INDEX($P$222:$W$231,MOD(((3-1)*$N$220+7)-1,10)+1,INT((((3-1)*$N$220+7)-1)/10)+1)="","",INDEX($P$222:$W$231,MOD(((3-1)*$N$220+7)-1,10)+1,INT((((3-1)*$N$220+7)-1)/10)+1)))),IF(AND(3=$N$221+1,7&lt;=$O$220),IF(($N$220*$N$221+7)&gt;80,"",IF(INDEX($P$222:$W$231,MOD(($N$220*$N$221+7)-1,10)+1,INT((($N$220*$N$221+7)-1)/10)+1)="","",INDEX($P$222:$W$231,MOD(($N$220*$N$221+7)-1,10)+1,INT((($N$220*$N$221+7)-1)/10)+1))),""))),IF($N$222="","",IF(OR(ISTEXT($N$220),ISTEXT($N$221),ISTEXT($N$222)),"",IF(OR(7&gt;$N$220,3&gt;$N$221,((3-1)*$N$220+7)&gt;$N$222),"",IF(INDEX($P$222:$W$231,MOD(((3-1)*$N$220+7)-1,10)+1,INT((((3-1)*$N$220+7)-1)/10)+1)="","",INDEX($P$222:$W$231,MOD(((3-1)*$N$220+7)-1,10)+1,INT((((3-1)*$N$220+7)-1)/10)+1))))))</f>
        <v/>
      </c>
      <c r="K224" s="539">
        <f>IF($D$220="Flat Oval",IF(OR($N$222="",ISTEXT($N$220),ISTEXT($N$221)),"",IF(3&lt;=$N$221,IF(8&gt;$N$220,"",IF(((3-1)*$N$220+8)&gt;80,"",IF(INDEX($P$222:$W$231,MOD(((3-1)*$N$220+8)-1,10)+1,INT((((3-1)*$N$220+8)-1)/10)+1)="","",INDEX($P$222:$W$231,MOD(((3-1)*$N$220+8)-1,10)+1,INT((((3-1)*$N$220+8)-1)/10)+1)))),IF(AND(3=$N$221+1,8&lt;=$O$220),IF(($N$220*$N$221+8)&gt;80,"",IF(INDEX($P$222:$W$231,MOD(($N$220*$N$221+8)-1,10)+1,INT((($N$220*$N$221+8)-1)/10)+1)="","",INDEX($P$222:$W$231,MOD(($N$220*$N$221+8)-1,10)+1,INT((($N$220*$N$221+8)-1)/10)+1))),""))),IF($N$222="","",IF(OR(ISTEXT($N$220),ISTEXT($N$221),ISTEXT($N$222)),"",IF(OR(8&gt;$N$220,3&gt;$N$221,((3-1)*$N$220+8)&gt;$N$222),"",IF(INDEX($P$222:$W$231,MOD(((3-1)*$N$220+8)-1,10)+1,INT((((3-1)*$N$220+8)-1)/10)+1)="","",INDEX($P$222:$W$231,MOD(((3-1)*$N$220+8)-1,10)+1,INT((((3-1)*$N$220+8)-1)/10)+1))))))</f>
        <v/>
      </c>
      <c r="L224" s="539">
        <f>IF($D$220="Flat Oval",IF(OR($N$222="",ISTEXT($N$220),ISTEXT($N$221)),"",IF(3&lt;=$N$221,IF(9&gt;$N$220,"",IF(((3-1)*$N$220+9)&gt;80,"",IF(INDEX($P$222:$W$231,MOD(((3-1)*$N$220+9)-1,10)+1,INT((((3-1)*$N$220+9)-1)/10)+1)="","",INDEX($P$222:$W$231,MOD(((3-1)*$N$220+9)-1,10)+1,INT((((3-1)*$N$220+9)-1)/10)+1)))),IF(AND(3=$N$221+1,9&lt;=$O$220),IF(($N$220*$N$221+9)&gt;80,"",IF(INDEX($P$222:$W$231,MOD(($N$220*$N$221+9)-1,10)+1,INT((($N$220*$N$221+9)-1)/10)+1)="","",INDEX($P$222:$W$231,MOD(($N$220*$N$221+9)-1,10)+1,INT((($N$220*$N$221+9)-1)/10)+1))),""))),IF($N$222="","",IF(OR(ISTEXT($N$220),ISTEXT($N$221),ISTEXT($N$222)),"",IF(OR(9&gt;$N$220,3&gt;$N$221,((3-1)*$N$220+9)&gt;$N$222),"",IF(INDEX($P$222:$W$231,MOD(((3-1)*$N$220+9)-1,10)+1,INT((((3-1)*$N$220+9)-1)/10)+1)="","",INDEX($P$222:$W$231,MOD(((3-1)*$N$220+9)-1,10)+1,INT((((3-1)*$N$220+9)-1)/10)+1))))))</f>
        <v/>
      </c>
      <c r="M224" s="539">
        <f>IF($D$220="Flat Oval",IF(OR($N$222="",ISTEXT($N$220),ISTEXT($N$221)),"",IF(3&lt;=$N$221,IF(10&gt;$N$220,"",IF(((3-1)*$N$220+10)&gt;80,"",IF(INDEX($P$222:$W$231,MOD(((3-1)*$N$220+10)-1,10)+1,INT((((3-1)*$N$220+10)-1)/10)+1)="","",INDEX($P$222:$W$231,MOD(((3-1)*$N$220+10)-1,10)+1,INT((((3-1)*$N$220+10)-1)/10)+1)))),IF(AND(3=$N$221+1,10&lt;=$O$220),IF(($N$220*$N$221+10)&gt;80,"",IF(INDEX($P$222:$W$231,MOD(($N$220*$N$221+10)-1,10)+1,INT((($N$220*$N$221+10)-1)/10)+1)="","",INDEX($P$222:$W$231,MOD(($N$220*$N$221+10)-1,10)+1,INT((($N$220*$N$221+10)-1)/10)+1))),""))),IF($N$222="","",IF(OR(ISTEXT($N$220),ISTEXT($N$221),ISTEXT($N$222)),"",IF(OR(10&gt;$N$220,3&gt;$N$221,((3-1)*$N$220+10)&gt;$N$222),"",IF(INDEX($P$222:$W$231,MOD(((3-1)*$N$220+10)-1,10)+1,INT((((3-1)*$N$220+10)-1)/10)+1)="","",INDEX($P$222:$W$231,MOD(((3-1)*$N$220+10)-1,10)+1,INT((((3-1)*$N$220+10)-1)/10)+1))))))</f>
        <v/>
      </c>
      <c r="O224">
        <f>IF(AND($D$220="Flat Oval",NOT(OR($G$220="",$I$220="")),NOT(OR(ISTEXT($G$220),ISTEXT($I$220)))),PI()*(($I$220-2*N($K$220))/2)^2/144,"")</f>
        <v/>
      </c>
      <c r="P224" s="540" t="n"/>
      <c r="Q224" s="540" t="n"/>
      <c r="R224" s="540" t="n"/>
      <c r="S224" s="540" t="n"/>
      <c r="T224" s="540" t="n"/>
      <c r="U224" s="540" t="n"/>
      <c r="V224" s="540" t="n"/>
      <c r="W224" s="540" t="n"/>
    </row>
    <row r="225" ht="13.35" customHeight="1" s="162">
      <c r="B225" s="537">
        <f>IF($D$220="Flat Oval",IF(OR($N$221="",ISTEXT($N$221)),"",IF(4&lt;=$N$221,ROUND((4-0.5)*$I$220/$N$221,1),IF(4=$N$221+1,"Ends",""))),IF(OR($D$220="",$G$220=""),"",IF($D$220="Round",IF(4=1,"Axis 1 (0°)",IF(4=2,"Axis 2 (90°)","")),IF(ISTEXT($N$221),"",IF(4&gt;$N$221,"",IF(ISTEXT($I$220),"",ROUND((4-0.5)*$I$220/$N$221,1)))))))</f>
        <v/>
      </c>
      <c r="C225" s="538" t="n"/>
      <c r="D225" s="539">
        <f>IF($D$220="Flat Oval",IF(OR($N$222="",ISTEXT($N$220),ISTEXT($N$221)),"",IF(4&lt;=$N$221,IF(1&gt;$N$220,"",IF(((4-1)*$N$220+1)&gt;80,"",IF(INDEX($P$222:$W$231,MOD(((4-1)*$N$220+1)-1,10)+1,INT((((4-1)*$N$220+1)-1)/10)+1)="","",INDEX($P$222:$W$231,MOD(((4-1)*$N$220+1)-1,10)+1,INT((((4-1)*$N$220+1)-1)/10)+1)))),IF(AND(4=$N$221+1,1&lt;=$O$220),IF(($N$220*$N$221+1)&gt;80,"",IF(INDEX($P$222:$W$231,MOD(($N$220*$N$221+1)-1,10)+1,INT((($N$220*$N$221+1)-1)/10)+1)="","",INDEX($P$222:$W$231,MOD(($N$220*$N$221+1)-1,10)+1,INT((($N$220*$N$221+1)-1)/10)+1))),""))),IF($N$222="","",IF(OR(ISTEXT($N$220),ISTEXT($N$221),ISTEXT($N$222)),"",IF(OR(1&gt;$N$220,4&gt;$N$221,((4-1)*$N$220+1)&gt;$N$222),"",IF(INDEX($P$222:$W$231,MOD(((4-1)*$N$220+1)-1,10)+1,INT((((4-1)*$N$220+1)-1)/10)+1)="","",INDEX($P$222:$W$231,MOD(((4-1)*$N$220+1)-1,10)+1,INT((((4-1)*$N$220+1)-1)/10)+1))))))</f>
        <v/>
      </c>
      <c r="E225" s="539">
        <f>IF($D$220="Flat Oval",IF(OR($N$222="",ISTEXT($N$220),ISTEXT($N$221)),"",IF(4&lt;=$N$221,IF(2&gt;$N$220,"",IF(((4-1)*$N$220+2)&gt;80,"",IF(INDEX($P$222:$W$231,MOD(((4-1)*$N$220+2)-1,10)+1,INT((((4-1)*$N$220+2)-1)/10)+1)="","",INDEX($P$222:$W$231,MOD(((4-1)*$N$220+2)-1,10)+1,INT((((4-1)*$N$220+2)-1)/10)+1)))),IF(AND(4=$N$221+1,2&lt;=$O$220),IF(($N$220*$N$221+2)&gt;80,"",IF(INDEX($P$222:$W$231,MOD(($N$220*$N$221+2)-1,10)+1,INT((($N$220*$N$221+2)-1)/10)+1)="","",INDEX($P$222:$W$231,MOD(($N$220*$N$221+2)-1,10)+1,INT((($N$220*$N$221+2)-1)/10)+1))),""))),IF($N$222="","",IF(OR(ISTEXT($N$220),ISTEXT($N$221),ISTEXT($N$222)),"",IF(OR(2&gt;$N$220,4&gt;$N$221,((4-1)*$N$220+2)&gt;$N$222),"",IF(INDEX($P$222:$W$231,MOD(((4-1)*$N$220+2)-1,10)+1,INT((((4-1)*$N$220+2)-1)/10)+1)="","",INDEX($P$222:$W$231,MOD(((4-1)*$N$220+2)-1,10)+1,INT((((4-1)*$N$220+2)-1)/10)+1))))))</f>
        <v/>
      </c>
      <c r="F225" s="539">
        <f>IF($D$220="Flat Oval",IF(OR($N$222="",ISTEXT($N$220),ISTEXT($N$221)),"",IF(4&lt;=$N$221,IF(3&gt;$N$220,"",IF(((4-1)*$N$220+3)&gt;80,"",IF(INDEX($P$222:$W$231,MOD(((4-1)*$N$220+3)-1,10)+1,INT((((4-1)*$N$220+3)-1)/10)+1)="","",INDEX($P$222:$W$231,MOD(((4-1)*$N$220+3)-1,10)+1,INT((((4-1)*$N$220+3)-1)/10)+1)))),IF(AND(4=$N$221+1,3&lt;=$O$220),IF(($N$220*$N$221+3)&gt;80,"",IF(INDEX($P$222:$W$231,MOD(($N$220*$N$221+3)-1,10)+1,INT((($N$220*$N$221+3)-1)/10)+1)="","",INDEX($P$222:$W$231,MOD(($N$220*$N$221+3)-1,10)+1,INT((($N$220*$N$221+3)-1)/10)+1))),""))),IF($N$222="","",IF(OR(ISTEXT($N$220),ISTEXT($N$221),ISTEXT($N$222)),"",IF(OR(3&gt;$N$220,4&gt;$N$221,((4-1)*$N$220+3)&gt;$N$222),"",IF(INDEX($P$222:$W$231,MOD(((4-1)*$N$220+3)-1,10)+1,INT((((4-1)*$N$220+3)-1)/10)+1)="","",INDEX($P$222:$W$231,MOD(((4-1)*$N$220+3)-1,10)+1,INT((((4-1)*$N$220+3)-1)/10)+1))))))</f>
        <v/>
      </c>
      <c r="G225" s="539">
        <f>IF($D$220="Flat Oval",IF(OR($N$222="",ISTEXT($N$220),ISTEXT($N$221)),"",IF(4&lt;=$N$221,IF(4&gt;$N$220,"",IF(((4-1)*$N$220+4)&gt;80,"",IF(INDEX($P$222:$W$231,MOD(((4-1)*$N$220+4)-1,10)+1,INT((((4-1)*$N$220+4)-1)/10)+1)="","",INDEX($P$222:$W$231,MOD(((4-1)*$N$220+4)-1,10)+1,INT((((4-1)*$N$220+4)-1)/10)+1)))),IF(AND(4=$N$221+1,4&lt;=$O$220),IF(($N$220*$N$221+4)&gt;80,"",IF(INDEX($P$222:$W$231,MOD(($N$220*$N$221+4)-1,10)+1,INT((($N$220*$N$221+4)-1)/10)+1)="","",INDEX($P$222:$W$231,MOD(($N$220*$N$221+4)-1,10)+1,INT((($N$220*$N$221+4)-1)/10)+1))),""))),IF($N$222="","",IF(OR(ISTEXT($N$220),ISTEXT($N$221),ISTEXT($N$222)),"",IF(OR(4&gt;$N$220,4&gt;$N$221,((4-1)*$N$220+4)&gt;$N$222),"",IF(INDEX($P$222:$W$231,MOD(((4-1)*$N$220+4)-1,10)+1,INT((((4-1)*$N$220+4)-1)/10)+1)="","",INDEX($P$222:$W$231,MOD(((4-1)*$N$220+4)-1,10)+1,INT((((4-1)*$N$220+4)-1)/10)+1))))))</f>
        <v/>
      </c>
      <c r="H225" s="539">
        <f>IF($D$220="Flat Oval",IF(OR($N$222="",ISTEXT($N$220),ISTEXT($N$221)),"",IF(4&lt;=$N$221,IF(5&gt;$N$220,"",IF(((4-1)*$N$220+5)&gt;80,"",IF(INDEX($P$222:$W$231,MOD(((4-1)*$N$220+5)-1,10)+1,INT((((4-1)*$N$220+5)-1)/10)+1)="","",INDEX($P$222:$W$231,MOD(((4-1)*$N$220+5)-1,10)+1,INT((((4-1)*$N$220+5)-1)/10)+1)))),IF(AND(4=$N$221+1,5&lt;=$O$220),IF(($N$220*$N$221+5)&gt;80,"",IF(INDEX($P$222:$W$231,MOD(($N$220*$N$221+5)-1,10)+1,INT((($N$220*$N$221+5)-1)/10)+1)="","",INDEX($P$222:$W$231,MOD(($N$220*$N$221+5)-1,10)+1,INT((($N$220*$N$221+5)-1)/10)+1))),""))),IF($N$222="","",IF(OR(ISTEXT($N$220),ISTEXT($N$221),ISTEXT($N$222)),"",IF(OR(5&gt;$N$220,4&gt;$N$221,((4-1)*$N$220+5)&gt;$N$222),"",IF(INDEX($P$222:$W$231,MOD(((4-1)*$N$220+5)-1,10)+1,INT((((4-1)*$N$220+5)-1)/10)+1)="","",INDEX($P$222:$W$231,MOD(((4-1)*$N$220+5)-1,10)+1,INT((((4-1)*$N$220+5)-1)/10)+1))))))</f>
        <v/>
      </c>
      <c r="I225" s="539">
        <f>IF($D$220="Flat Oval",IF(OR($N$222="",ISTEXT($N$220),ISTEXT($N$221)),"",IF(4&lt;=$N$221,IF(6&gt;$N$220,"",IF(((4-1)*$N$220+6)&gt;80,"",IF(INDEX($P$222:$W$231,MOD(((4-1)*$N$220+6)-1,10)+1,INT((((4-1)*$N$220+6)-1)/10)+1)="","",INDEX($P$222:$W$231,MOD(((4-1)*$N$220+6)-1,10)+1,INT((((4-1)*$N$220+6)-1)/10)+1)))),IF(AND(4=$N$221+1,6&lt;=$O$220),IF(($N$220*$N$221+6)&gt;80,"",IF(INDEX($P$222:$W$231,MOD(($N$220*$N$221+6)-1,10)+1,INT((($N$220*$N$221+6)-1)/10)+1)="","",INDEX($P$222:$W$231,MOD(($N$220*$N$221+6)-1,10)+1,INT((($N$220*$N$221+6)-1)/10)+1))),""))),IF($N$222="","",IF(OR(ISTEXT($N$220),ISTEXT($N$221),ISTEXT($N$222)),"",IF(OR(6&gt;$N$220,4&gt;$N$221,((4-1)*$N$220+6)&gt;$N$222),"",IF(INDEX($P$222:$W$231,MOD(((4-1)*$N$220+6)-1,10)+1,INT((((4-1)*$N$220+6)-1)/10)+1)="","",INDEX($P$222:$W$231,MOD(((4-1)*$N$220+6)-1,10)+1,INT((((4-1)*$N$220+6)-1)/10)+1))))))</f>
        <v/>
      </c>
      <c r="J225" s="539">
        <f>IF($D$220="Flat Oval",IF(OR($N$222="",ISTEXT($N$220),ISTEXT($N$221)),"",IF(4&lt;=$N$221,IF(7&gt;$N$220,"",IF(((4-1)*$N$220+7)&gt;80,"",IF(INDEX($P$222:$W$231,MOD(((4-1)*$N$220+7)-1,10)+1,INT((((4-1)*$N$220+7)-1)/10)+1)="","",INDEX($P$222:$W$231,MOD(((4-1)*$N$220+7)-1,10)+1,INT((((4-1)*$N$220+7)-1)/10)+1)))),IF(AND(4=$N$221+1,7&lt;=$O$220),IF(($N$220*$N$221+7)&gt;80,"",IF(INDEX($P$222:$W$231,MOD(($N$220*$N$221+7)-1,10)+1,INT((($N$220*$N$221+7)-1)/10)+1)="","",INDEX($P$222:$W$231,MOD(($N$220*$N$221+7)-1,10)+1,INT((($N$220*$N$221+7)-1)/10)+1))),""))),IF($N$222="","",IF(OR(ISTEXT($N$220),ISTEXT($N$221),ISTEXT($N$222)),"",IF(OR(7&gt;$N$220,4&gt;$N$221,((4-1)*$N$220+7)&gt;$N$222),"",IF(INDEX($P$222:$W$231,MOD(((4-1)*$N$220+7)-1,10)+1,INT((((4-1)*$N$220+7)-1)/10)+1)="","",INDEX($P$222:$W$231,MOD(((4-1)*$N$220+7)-1,10)+1,INT((((4-1)*$N$220+7)-1)/10)+1))))))</f>
        <v/>
      </c>
      <c r="K225" s="539">
        <f>IF($D$220="Flat Oval",IF(OR($N$222="",ISTEXT($N$220),ISTEXT($N$221)),"",IF(4&lt;=$N$221,IF(8&gt;$N$220,"",IF(((4-1)*$N$220+8)&gt;80,"",IF(INDEX($P$222:$W$231,MOD(((4-1)*$N$220+8)-1,10)+1,INT((((4-1)*$N$220+8)-1)/10)+1)="","",INDEX($P$222:$W$231,MOD(((4-1)*$N$220+8)-1,10)+1,INT((((4-1)*$N$220+8)-1)/10)+1)))),IF(AND(4=$N$221+1,8&lt;=$O$220),IF(($N$220*$N$221+8)&gt;80,"",IF(INDEX($P$222:$W$231,MOD(($N$220*$N$221+8)-1,10)+1,INT((($N$220*$N$221+8)-1)/10)+1)="","",INDEX($P$222:$W$231,MOD(($N$220*$N$221+8)-1,10)+1,INT((($N$220*$N$221+8)-1)/10)+1))),""))),IF($N$222="","",IF(OR(ISTEXT($N$220),ISTEXT($N$221),ISTEXT($N$222)),"",IF(OR(8&gt;$N$220,4&gt;$N$221,((4-1)*$N$220+8)&gt;$N$222),"",IF(INDEX($P$222:$W$231,MOD(((4-1)*$N$220+8)-1,10)+1,INT((((4-1)*$N$220+8)-1)/10)+1)="","",INDEX($P$222:$W$231,MOD(((4-1)*$N$220+8)-1,10)+1,INT((((4-1)*$N$220+8)-1)/10)+1))))))</f>
        <v/>
      </c>
      <c r="L225" s="539">
        <f>IF($D$220="Flat Oval",IF(OR($N$222="",ISTEXT($N$220),ISTEXT($N$221)),"",IF(4&lt;=$N$221,IF(9&gt;$N$220,"",IF(((4-1)*$N$220+9)&gt;80,"",IF(INDEX($P$222:$W$231,MOD(((4-1)*$N$220+9)-1,10)+1,INT((((4-1)*$N$220+9)-1)/10)+1)="","",INDEX($P$222:$W$231,MOD(((4-1)*$N$220+9)-1,10)+1,INT((((4-1)*$N$220+9)-1)/10)+1)))),IF(AND(4=$N$221+1,9&lt;=$O$220),IF(($N$220*$N$221+9)&gt;80,"",IF(INDEX($P$222:$W$231,MOD(($N$220*$N$221+9)-1,10)+1,INT((($N$220*$N$221+9)-1)/10)+1)="","",INDEX($P$222:$W$231,MOD(($N$220*$N$221+9)-1,10)+1,INT((($N$220*$N$221+9)-1)/10)+1))),""))),IF($N$222="","",IF(OR(ISTEXT($N$220),ISTEXT($N$221),ISTEXT($N$222)),"",IF(OR(9&gt;$N$220,4&gt;$N$221,((4-1)*$N$220+9)&gt;$N$222),"",IF(INDEX($P$222:$W$231,MOD(((4-1)*$N$220+9)-1,10)+1,INT((((4-1)*$N$220+9)-1)/10)+1)="","",INDEX($P$222:$W$231,MOD(((4-1)*$N$220+9)-1,10)+1,INT((((4-1)*$N$220+9)-1)/10)+1))))))</f>
        <v/>
      </c>
      <c r="M225" s="539">
        <f>IF($D$220="Flat Oval",IF(OR($N$222="",ISTEXT($N$220),ISTEXT($N$221)),"",IF(4&lt;=$N$221,IF(10&gt;$N$220,"",IF(((4-1)*$N$220+10)&gt;80,"",IF(INDEX($P$222:$W$231,MOD(((4-1)*$N$220+10)-1,10)+1,INT((((4-1)*$N$220+10)-1)/10)+1)="","",INDEX($P$222:$W$231,MOD(((4-1)*$N$220+10)-1,10)+1,INT((((4-1)*$N$220+10)-1)/10)+1)))),IF(AND(4=$N$221+1,10&lt;=$O$220),IF(($N$220*$N$221+10)&gt;80,"",IF(INDEX($P$222:$W$231,MOD(($N$220*$N$221+10)-1,10)+1,INT((($N$220*$N$221+10)-1)/10)+1)="","",INDEX($P$222:$W$231,MOD(($N$220*$N$221+10)-1,10)+1,INT((($N$220*$N$221+10)-1)/10)+1))),""))),IF($N$222="","",IF(OR(ISTEXT($N$220),ISTEXT($N$221),ISTEXT($N$222)),"",IF(OR(10&gt;$N$220,4&gt;$N$221,((4-1)*$N$220+10)&gt;$N$222),"",IF(INDEX($P$222:$W$231,MOD(((4-1)*$N$220+10)-1,10)+1,INT((((4-1)*$N$220+10)-1)/10)+1)="","",INDEX($P$222:$W$231,MOD(((4-1)*$N$220+10)-1,10)+1,INT((((4-1)*$N$220+10)-1)/10)+1))))))</f>
        <v/>
      </c>
      <c r="P225" s="540" t="n"/>
      <c r="Q225" s="540" t="n"/>
      <c r="R225" s="540" t="n"/>
      <c r="S225" s="540" t="n"/>
      <c r="T225" s="540" t="n"/>
      <c r="U225" s="540" t="n"/>
      <c r="V225" s="540" t="n"/>
      <c r="W225" s="540" t="n"/>
    </row>
    <row r="226" ht="13.35" customHeight="1" s="162">
      <c r="B226" s="537">
        <f>IF($D$220="Flat Oval",IF(OR($N$221="",ISTEXT($N$221)),"",IF(5&lt;=$N$221,ROUND((5-0.5)*$I$220/$N$221,1),IF(5=$N$221+1,"Ends",""))),IF(OR($D$220="",$G$220=""),"",IF($D$220="Round",IF(5=1,"Axis 1 (0°)",IF(5=2,"Axis 2 (90°)","")),IF(ISTEXT($N$221),"",IF(5&gt;$N$221,"",IF(ISTEXT($I$220),"",ROUND((5-0.5)*$I$220/$N$221,1)))))))</f>
        <v/>
      </c>
      <c r="C226" s="538" t="n"/>
      <c r="D226" s="539">
        <f>IF($D$220="Flat Oval",IF(OR($N$222="",ISTEXT($N$220),ISTEXT($N$221)),"",IF(5&lt;=$N$221,IF(1&gt;$N$220,"",IF(((5-1)*$N$220+1)&gt;80,"",IF(INDEX($P$222:$W$231,MOD(((5-1)*$N$220+1)-1,10)+1,INT((((5-1)*$N$220+1)-1)/10)+1)="","",INDEX($P$222:$W$231,MOD(((5-1)*$N$220+1)-1,10)+1,INT((((5-1)*$N$220+1)-1)/10)+1)))),IF(AND(5=$N$221+1,1&lt;=$O$220),IF(($N$220*$N$221+1)&gt;80,"",IF(INDEX($P$222:$W$231,MOD(($N$220*$N$221+1)-1,10)+1,INT((($N$220*$N$221+1)-1)/10)+1)="","",INDEX($P$222:$W$231,MOD(($N$220*$N$221+1)-1,10)+1,INT((($N$220*$N$221+1)-1)/10)+1))),""))),IF($N$222="","",IF(OR(ISTEXT($N$220),ISTEXT($N$221),ISTEXT($N$222)),"",IF(OR(1&gt;$N$220,5&gt;$N$221,((5-1)*$N$220+1)&gt;$N$222),"",IF(INDEX($P$222:$W$231,MOD(((5-1)*$N$220+1)-1,10)+1,INT((((5-1)*$N$220+1)-1)/10)+1)="","",INDEX($P$222:$W$231,MOD(((5-1)*$N$220+1)-1,10)+1,INT((((5-1)*$N$220+1)-1)/10)+1))))))</f>
        <v/>
      </c>
      <c r="E226" s="539">
        <f>IF($D$220="Flat Oval",IF(OR($N$222="",ISTEXT($N$220),ISTEXT($N$221)),"",IF(5&lt;=$N$221,IF(2&gt;$N$220,"",IF(((5-1)*$N$220+2)&gt;80,"",IF(INDEX($P$222:$W$231,MOD(((5-1)*$N$220+2)-1,10)+1,INT((((5-1)*$N$220+2)-1)/10)+1)="","",INDEX($P$222:$W$231,MOD(((5-1)*$N$220+2)-1,10)+1,INT((((5-1)*$N$220+2)-1)/10)+1)))),IF(AND(5=$N$221+1,2&lt;=$O$220),IF(($N$220*$N$221+2)&gt;80,"",IF(INDEX($P$222:$W$231,MOD(($N$220*$N$221+2)-1,10)+1,INT((($N$220*$N$221+2)-1)/10)+1)="","",INDEX($P$222:$W$231,MOD(($N$220*$N$221+2)-1,10)+1,INT((($N$220*$N$221+2)-1)/10)+1))),""))),IF($N$222="","",IF(OR(ISTEXT($N$220),ISTEXT($N$221),ISTEXT($N$222)),"",IF(OR(2&gt;$N$220,5&gt;$N$221,((5-1)*$N$220+2)&gt;$N$222),"",IF(INDEX($P$222:$W$231,MOD(((5-1)*$N$220+2)-1,10)+1,INT((((5-1)*$N$220+2)-1)/10)+1)="","",INDEX($P$222:$W$231,MOD(((5-1)*$N$220+2)-1,10)+1,INT((((5-1)*$N$220+2)-1)/10)+1))))))</f>
        <v/>
      </c>
      <c r="F226" s="539">
        <f>IF($D$220="Flat Oval",IF(OR($N$222="",ISTEXT($N$220),ISTEXT($N$221)),"",IF(5&lt;=$N$221,IF(3&gt;$N$220,"",IF(((5-1)*$N$220+3)&gt;80,"",IF(INDEX($P$222:$W$231,MOD(((5-1)*$N$220+3)-1,10)+1,INT((((5-1)*$N$220+3)-1)/10)+1)="","",INDEX($P$222:$W$231,MOD(((5-1)*$N$220+3)-1,10)+1,INT((((5-1)*$N$220+3)-1)/10)+1)))),IF(AND(5=$N$221+1,3&lt;=$O$220),IF(($N$220*$N$221+3)&gt;80,"",IF(INDEX($P$222:$W$231,MOD(($N$220*$N$221+3)-1,10)+1,INT((($N$220*$N$221+3)-1)/10)+1)="","",INDEX($P$222:$W$231,MOD(($N$220*$N$221+3)-1,10)+1,INT((($N$220*$N$221+3)-1)/10)+1))),""))),IF($N$222="","",IF(OR(ISTEXT($N$220),ISTEXT($N$221),ISTEXT($N$222)),"",IF(OR(3&gt;$N$220,5&gt;$N$221,((5-1)*$N$220+3)&gt;$N$222),"",IF(INDEX($P$222:$W$231,MOD(((5-1)*$N$220+3)-1,10)+1,INT((((5-1)*$N$220+3)-1)/10)+1)="","",INDEX($P$222:$W$231,MOD(((5-1)*$N$220+3)-1,10)+1,INT((((5-1)*$N$220+3)-1)/10)+1))))))</f>
        <v/>
      </c>
      <c r="G226" s="539">
        <f>IF($D$220="Flat Oval",IF(OR($N$222="",ISTEXT($N$220),ISTEXT($N$221)),"",IF(5&lt;=$N$221,IF(4&gt;$N$220,"",IF(((5-1)*$N$220+4)&gt;80,"",IF(INDEX($P$222:$W$231,MOD(((5-1)*$N$220+4)-1,10)+1,INT((((5-1)*$N$220+4)-1)/10)+1)="","",INDEX($P$222:$W$231,MOD(((5-1)*$N$220+4)-1,10)+1,INT((((5-1)*$N$220+4)-1)/10)+1)))),IF(AND(5=$N$221+1,4&lt;=$O$220),IF(($N$220*$N$221+4)&gt;80,"",IF(INDEX($P$222:$W$231,MOD(($N$220*$N$221+4)-1,10)+1,INT((($N$220*$N$221+4)-1)/10)+1)="","",INDEX($P$222:$W$231,MOD(($N$220*$N$221+4)-1,10)+1,INT((($N$220*$N$221+4)-1)/10)+1))),""))),IF($N$222="","",IF(OR(ISTEXT($N$220),ISTEXT($N$221),ISTEXT($N$222)),"",IF(OR(4&gt;$N$220,5&gt;$N$221,((5-1)*$N$220+4)&gt;$N$222),"",IF(INDEX($P$222:$W$231,MOD(((5-1)*$N$220+4)-1,10)+1,INT((((5-1)*$N$220+4)-1)/10)+1)="","",INDEX($P$222:$W$231,MOD(((5-1)*$N$220+4)-1,10)+1,INT((((5-1)*$N$220+4)-1)/10)+1))))))</f>
        <v/>
      </c>
      <c r="H226" s="539">
        <f>IF($D$220="Flat Oval",IF(OR($N$222="",ISTEXT($N$220),ISTEXT($N$221)),"",IF(5&lt;=$N$221,IF(5&gt;$N$220,"",IF(((5-1)*$N$220+5)&gt;80,"",IF(INDEX($P$222:$W$231,MOD(((5-1)*$N$220+5)-1,10)+1,INT((((5-1)*$N$220+5)-1)/10)+1)="","",INDEX($P$222:$W$231,MOD(((5-1)*$N$220+5)-1,10)+1,INT((((5-1)*$N$220+5)-1)/10)+1)))),IF(AND(5=$N$221+1,5&lt;=$O$220),IF(($N$220*$N$221+5)&gt;80,"",IF(INDEX($P$222:$W$231,MOD(($N$220*$N$221+5)-1,10)+1,INT((($N$220*$N$221+5)-1)/10)+1)="","",INDEX($P$222:$W$231,MOD(($N$220*$N$221+5)-1,10)+1,INT((($N$220*$N$221+5)-1)/10)+1))),""))),IF($N$222="","",IF(OR(ISTEXT($N$220),ISTEXT($N$221),ISTEXT($N$222)),"",IF(OR(5&gt;$N$220,5&gt;$N$221,((5-1)*$N$220+5)&gt;$N$222),"",IF(INDEX($P$222:$W$231,MOD(((5-1)*$N$220+5)-1,10)+1,INT((((5-1)*$N$220+5)-1)/10)+1)="","",INDEX($P$222:$W$231,MOD(((5-1)*$N$220+5)-1,10)+1,INT((((5-1)*$N$220+5)-1)/10)+1))))))</f>
        <v/>
      </c>
      <c r="I226" s="539">
        <f>IF($D$220="Flat Oval",IF(OR($N$222="",ISTEXT($N$220),ISTEXT($N$221)),"",IF(5&lt;=$N$221,IF(6&gt;$N$220,"",IF(((5-1)*$N$220+6)&gt;80,"",IF(INDEX($P$222:$W$231,MOD(((5-1)*$N$220+6)-1,10)+1,INT((((5-1)*$N$220+6)-1)/10)+1)="","",INDEX($P$222:$W$231,MOD(((5-1)*$N$220+6)-1,10)+1,INT((((5-1)*$N$220+6)-1)/10)+1)))),IF(AND(5=$N$221+1,6&lt;=$O$220),IF(($N$220*$N$221+6)&gt;80,"",IF(INDEX($P$222:$W$231,MOD(($N$220*$N$221+6)-1,10)+1,INT((($N$220*$N$221+6)-1)/10)+1)="","",INDEX($P$222:$W$231,MOD(($N$220*$N$221+6)-1,10)+1,INT((($N$220*$N$221+6)-1)/10)+1))),""))),IF($N$222="","",IF(OR(ISTEXT($N$220),ISTEXT($N$221),ISTEXT($N$222)),"",IF(OR(6&gt;$N$220,5&gt;$N$221,((5-1)*$N$220+6)&gt;$N$222),"",IF(INDEX($P$222:$W$231,MOD(((5-1)*$N$220+6)-1,10)+1,INT((((5-1)*$N$220+6)-1)/10)+1)="","",INDEX($P$222:$W$231,MOD(((5-1)*$N$220+6)-1,10)+1,INT((((5-1)*$N$220+6)-1)/10)+1))))))</f>
        <v/>
      </c>
      <c r="J226" s="539">
        <f>IF($D$220="Flat Oval",IF(OR($N$222="",ISTEXT($N$220),ISTEXT($N$221)),"",IF(5&lt;=$N$221,IF(7&gt;$N$220,"",IF(((5-1)*$N$220+7)&gt;80,"",IF(INDEX($P$222:$W$231,MOD(((5-1)*$N$220+7)-1,10)+1,INT((((5-1)*$N$220+7)-1)/10)+1)="","",INDEX($P$222:$W$231,MOD(((5-1)*$N$220+7)-1,10)+1,INT((((5-1)*$N$220+7)-1)/10)+1)))),IF(AND(5=$N$221+1,7&lt;=$O$220),IF(($N$220*$N$221+7)&gt;80,"",IF(INDEX($P$222:$W$231,MOD(($N$220*$N$221+7)-1,10)+1,INT((($N$220*$N$221+7)-1)/10)+1)="","",INDEX($P$222:$W$231,MOD(($N$220*$N$221+7)-1,10)+1,INT((($N$220*$N$221+7)-1)/10)+1))),""))),IF($N$222="","",IF(OR(ISTEXT($N$220),ISTEXT($N$221),ISTEXT($N$222)),"",IF(OR(7&gt;$N$220,5&gt;$N$221,((5-1)*$N$220+7)&gt;$N$222),"",IF(INDEX($P$222:$W$231,MOD(((5-1)*$N$220+7)-1,10)+1,INT((((5-1)*$N$220+7)-1)/10)+1)="","",INDEX($P$222:$W$231,MOD(((5-1)*$N$220+7)-1,10)+1,INT((((5-1)*$N$220+7)-1)/10)+1))))))</f>
        <v/>
      </c>
      <c r="K226" s="539">
        <f>IF($D$220="Flat Oval",IF(OR($N$222="",ISTEXT($N$220),ISTEXT($N$221)),"",IF(5&lt;=$N$221,IF(8&gt;$N$220,"",IF(((5-1)*$N$220+8)&gt;80,"",IF(INDEX($P$222:$W$231,MOD(((5-1)*$N$220+8)-1,10)+1,INT((((5-1)*$N$220+8)-1)/10)+1)="","",INDEX($P$222:$W$231,MOD(((5-1)*$N$220+8)-1,10)+1,INT((((5-1)*$N$220+8)-1)/10)+1)))),IF(AND(5=$N$221+1,8&lt;=$O$220),IF(($N$220*$N$221+8)&gt;80,"",IF(INDEX($P$222:$W$231,MOD(($N$220*$N$221+8)-1,10)+1,INT((($N$220*$N$221+8)-1)/10)+1)="","",INDEX($P$222:$W$231,MOD(($N$220*$N$221+8)-1,10)+1,INT((($N$220*$N$221+8)-1)/10)+1))),""))),IF($N$222="","",IF(OR(ISTEXT($N$220),ISTEXT($N$221),ISTEXT($N$222)),"",IF(OR(8&gt;$N$220,5&gt;$N$221,((5-1)*$N$220+8)&gt;$N$222),"",IF(INDEX($P$222:$W$231,MOD(((5-1)*$N$220+8)-1,10)+1,INT((((5-1)*$N$220+8)-1)/10)+1)="","",INDEX($P$222:$W$231,MOD(((5-1)*$N$220+8)-1,10)+1,INT((((5-1)*$N$220+8)-1)/10)+1))))))</f>
        <v/>
      </c>
      <c r="L226" s="539">
        <f>IF($D$220="Flat Oval",IF(OR($N$222="",ISTEXT($N$220),ISTEXT($N$221)),"",IF(5&lt;=$N$221,IF(9&gt;$N$220,"",IF(((5-1)*$N$220+9)&gt;80,"",IF(INDEX($P$222:$W$231,MOD(((5-1)*$N$220+9)-1,10)+1,INT((((5-1)*$N$220+9)-1)/10)+1)="","",INDEX($P$222:$W$231,MOD(((5-1)*$N$220+9)-1,10)+1,INT((((5-1)*$N$220+9)-1)/10)+1)))),IF(AND(5=$N$221+1,9&lt;=$O$220),IF(($N$220*$N$221+9)&gt;80,"",IF(INDEX($P$222:$W$231,MOD(($N$220*$N$221+9)-1,10)+1,INT((($N$220*$N$221+9)-1)/10)+1)="","",INDEX($P$222:$W$231,MOD(($N$220*$N$221+9)-1,10)+1,INT((($N$220*$N$221+9)-1)/10)+1))),""))),IF($N$222="","",IF(OR(ISTEXT($N$220),ISTEXT($N$221),ISTEXT($N$222)),"",IF(OR(9&gt;$N$220,5&gt;$N$221,((5-1)*$N$220+9)&gt;$N$222),"",IF(INDEX($P$222:$W$231,MOD(((5-1)*$N$220+9)-1,10)+1,INT((((5-1)*$N$220+9)-1)/10)+1)="","",INDEX($P$222:$W$231,MOD(((5-1)*$N$220+9)-1,10)+1,INT((((5-1)*$N$220+9)-1)/10)+1))))))</f>
        <v/>
      </c>
      <c r="M226" s="539">
        <f>IF($D$220="Flat Oval",IF(OR($N$222="",ISTEXT($N$220),ISTEXT($N$221)),"",IF(5&lt;=$N$221,IF(10&gt;$N$220,"",IF(((5-1)*$N$220+10)&gt;80,"",IF(INDEX($P$222:$W$231,MOD(((5-1)*$N$220+10)-1,10)+1,INT((((5-1)*$N$220+10)-1)/10)+1)="","",INDEX($P$222:$W$231,MOD(((5-1)*$N$220+10)-1,10)+1,INT((((5-1)*$N$220+10)-1)/10)+1)))),IF(AND(5=$N$221+1,10&lt;=$O$220),IF(($N$220*$N$221+10)&gt;80,"",IF(INDEX($P$222:$W$231,MOD(($N$220*$N$221+10)-1,10)+1,INT((($N$220*$N$221+10)-1)/10)+1)="","",INDEX($P$222:$W$231,MOD(($N$220*$N$221+10)-1,10)+1,INT((($N$220*$N$221+10)-1)/10)+1))),""))),IF($N$222="","",IF(OR(ISTEXT($N$220),ISTEXT($N$221),ISTEXT($N$222)),"",IF(OR(10&gt;$N$220,5&gt;$N$221,((5-1)*$N$220+10)&gt;$N$222),"",IF(INDEX($P$222:$W$231,MOD(((5-1)*$N$220+10)-1,10)+1,INT((((5-1)*$N$220+10)-1)/10)+1)="","",INDEX($P$222:$W$231,MOD(((5-1)*$N$220+10)-1,10)+1,INT((((5-1)*$N$220+10)-1)/10)+1))))))</f>
        <v/>
      </c>
      <c r="P226" s="540" t="n"/>
      <c r="Q226" s="540" t="n"/>
      <c r="R226" s="540" t="n"/>
      <c r="S226" s="540" t="n"/>
      <c r="T226" s="540" t="n"/>
      <c r="U226" s="540" t="n"/>
      <c r="V226" s="540" t="n"/>
      <c r="W226" s="540" t="n"/>
    </row>
    <row r="227" ht="13.35" customHeight="1" s="162">
      <c r="B227" s="537">
        <f>IF($D$220="Flat Oval",IF(OR($N$221="",ISTEXT($N$221)),"",IF(6&lt;=$N$221,ROUND((6-0.5)*$I$220/$N$221,1),IF(6=$N$221+1,"Ends",""))),IF(OR($D$220="",$G$220=""),"",IF($D$220="Round",IF(6=1,"Axis 1 (0°)",IF(6=2,"Axis 2 (90°)","")),IF(ISTEXT($N$221),"",IF(6&gt;$N$221,"",IF(ISTEXT($I$220),"",ROUND((6-0.5)*$I$220/$N$221,1)))))))</f>
        <v/>
      </c>
      <c r="C227" s="538" t="n"/>
      <c r="D227" s="539">
        <f>IF($D$220="Flat Oval",IF(OR($N$222="",ISTEXT($N$220),ISTEXT($N$221)),"",IF(6&lt;=$N$221,IF(1&gt;$N$220,"",IF(((6-1)*$N$220+1)&gt;80,"",IF(INDEX($P$222:$W$231,MOD(((6-1)*$N$220+1)-1,10)+1,INT((((6-1)*$N$220+1)-1)/10)+1)="","",INDEX($P$222:$W$231,MOD(((6-1)*$N$220+1)-1,10)+1,INT((((6-1)*$N$220+1)-1)/10)+1)))),IF(AND(6=$N$221+1,1&lt;=$O$220),IF(($N$220*$N$221+1)&gt;80,"",IF(INDEX($P$222:$W$231,MOD(($N$220*$N$221+1)-1,10)+1,INT((($N$220*$N$221+1)-1)/10)+1)="","",INDEX($P$222:$W$231,MOD(($N$220*$N$221+1)-1,10)+1,INT((($N$220*$N$221+1)-1)/10)+1))),""))),IF($N$222="","",IF(OR(ISTEXT($N$220),ISTEXT($N$221),ISTEXT($N$222)),"",IF(OR(1&gt;$N$220,6&gt;$N$221,((6-1)*$N$220+1)&gt;$N$222),"",IF(INDEX($P$222:$W$231,MOD(((6-1)*$N$220+1)-1,10)+1,INT((((6-1)*$N$220+1)-1)/10)+1)="","",INDEX($P$222:$W$231,MOD(((6-1)*$N$220+1)-1,10)+1,INT((((6-1)*$N$220+1)-1)/10)+1))))))</f>
        <v/>
      </c>
      <c r="E227" s="539">
        <f>IF($D$220="Flat Oval",IF(OR($N$222="",ISTEXT($N$220),ISTEXT($N$221)),"",IF(6&lt;=$N$221,IF(2&gt;$N$220,"",IF(((6-1)*$N$220+2)&gt;80,"",IF(INDEX($P$222:$W$231,MOD(((6-1)*$N$220+2)-1,10)+1,INT((((6-1)*$N$220+2)-1)/10)+1)="","",INDEX($P$222:$W$231,MOD(((6-1)*$N$220+2)-1,10)+1,INT((((6-1)*$N$220+2)-1)/10)+1)))),IF(AND(6=$N$221+1,2&lt;=$O$220),IF(($N$220*$N$221+2)&gt;80,"",IF(INDEX($P$222:$W$231,MOD(($N$220*$N$221+2)-1,10)+1,INT((($N$220*$N$221+2)-1)/10)+1)="","",INDEX($P$222:$W$231,MOD(($N$220*$N$221+2)-1,10)+1,INT((($N$220*$N$221+2)-1)/10)+1))),""))),IF($N$222="","",IF(OR(ISTEXT($N$220),ISTEXT($N$221),ISTEXT($N$222)),"",IF(OR(2&gt;$N$220,6&gt;$N$221,((6-1)*$N$220+2)&gt;$N$222),"",IF(INDEX($P$222:$W$231,MOD(((6-1)*$N$220+2)-1,10)+1,INT((((6-1)*$N$220+2)-1)/10)+1)="","",INDEX($P$222:$W$231,MOD(((6-1)*$N$220+2)-1,10)+1,INT((((6-1)*$N$220+2)-1)/10)+1))))))</f>
        <v/>
      </c>
      <c r="F227" s="539">
        <f>IF($D$220="Flat Oval",IF(OR($N$222="",ISTEXT($N$220),ISTEXT($N$221)),"",IF(6&lt;=$N$221,IF(3&gt;$N$220,"",IF(((6-1)*$N$220+3)&gt;80,"",IF(INDEX($P$222:$W$231,MOD(((6-1)*$N$220+3)-1,10)+1,INT((((6-1)*$N$220+3)-1)/10)+1)="","",INDEX($P$222:$W$231,MOD(((6-1)*$N$220+3)-1,10)+1,INT((((6-1)*$N$220+3)-1)/10)+1)))),IF(AND(6=$N$221+1,3&lt;=$O$220),IF(($N$220*$N$221+3)&gt;80,"",IF(INDEX($P$222:$W$231,MOD(($N$220*$N$221+3)-1,10)+1,INT((($N$220*$N$221+3)-1)/10)+1)="","",INDEX($P$222:$W$231,MOD(($N$220*$N$221+3)-1,10)+1,INT((($N$220*$N$221+3)-1)/10)+1))),""))),IF($N$222="","",IF(OR(ISTEXT($N$220),ISTEXT($N$221),ISTEXT($N$222)),"",IF(OR(3&gt;$N$220,6&gt;$N$221,((6-1)*$N$220+3)&gt;$N$222),"",IF(INDEX($P$222:$W$231,MOD(((6-1)*$N$220+3)-1,10)+1,INT((((6-1)*$N$220+3)-1)/10)+1)="","",INDEX($P$222:$W$231,MOD(((6-1)*$N$220+3)-1,10)+1,INT((((6-1)*$N$220+3)-1)/10)+1))))))</f>
        <v/>
      </c>
      <c r="G227" s="539">
        <f>IF($D$220="Flat Oval",IF(OR($N$222="",ISTEXT($N$220),ISTEXT($N$221)),"",IF(6&lt;=$N$221,IF(4&gt;$N$220,"",IF(((6-1)*$N$220+4)&gt;80,"",IF(INDEX($P$222:$W$231,MOD(((6-1)*$N$220+4)-1,10)+1,INT((((6-1)*$N$220+4)-1)/10)+1)="","",INDEX($P$222:$W$231,MOD(((6-1)*$N$220+4)-1,10)+1,INT((((6-1)*$N$220+4)-1)/10)+1)))),IF(AND(6=$N$221+1,4&lt;=$O$220),IF(($N$220*$N$221+4)&gt;80,"",IF(INDEX($P$222:$W$231,MOD(($N$220*$N$221+4)-1,10)+1,INT((($N$220*$N$221+4)-1)/10)+1)="","",INDEX($P$222:$W$231,MOD(($N$220*$N$221+4)-1,10)+1,INT((($N$220*$N$221+4)-1)/10)+1))),""))),IF($N$222="","",IF(OR(ISTEXT($N$220),ISTEXT($N$221),ISTEXT($N$222)),"",IF(OR(4&gt;$N$220,6&gt;$N$221,((6-1)*$N$220+4)&gt;$N$222),"",IF(INDEX($P$222:$W$231,MOD(((6-1)*$N$220+4)-1,10)+1,INT((((6-1)*$N$220+4)-1)/10)+1)="","",INDEX($P$222:$W$231,MOD(((6-1)*$N$220+4)-1,10)+1,INT((((6-1)*$N$220+4)-1)/10)+1))))))</f>
        <v/>
      </c>
      <c r="H227" s="539">
        <f>IF($D$220="Flat Oval",IF(OR($N$222="",ISTEXT($N$220),ISTEXT($N$221)),"",IF(6&lt;=$N$221,IF(5&gt;$N$220,"",IF(((6-1)*$N$220+5)&gt;80,"",IF(INDEX($P$222:$W$231,MOD(((6-1)*$N$220+5)-1,10)+1,INT((((6-1)*$N$220+5)-1)/10)+1)="","",INDEX($P$222:$W$231,MOD(((6-1)*$N$220+5)-1,10)+1,INT((((6-1)*$N$220+5)-1)/10)+1)))),IF(AND(6=$N$221+1,5&lt;=$O$220),IF(($N$220*$N$221+5)&gt;80,"",IF(INDEX($P$222:$W$231,MOD(($N$220*$N$221+5)-1,10)+1,INT((($N$220*$N$221+5)-1)/10)+1)="","",INDEX($P$222:$W$231,MOD(($N$220*$N$221+5)-1,10)+1,INT((($N$220*$N$221+5)-1)/10)+1))),""))),IF($N$222="","",IF(OR(ISTEXT($N$220),ISTEXT($N$221),ISTEXT($N$222)),"",IF(OR(5&gt;$N$220,6&gt;$N$221,((6-1)*$N$220+5)&gt;$N$222),"",IF(INDEX($P$222:$W$231,MOD(((6-1)*$N$220+5)-1,10)+1,INT((((6-1)*$N$220+5)-1)/10)+1)="","",INDEX($P$222:$W$231,MOD(((6-1)*$N$220+5)-1,10)+1,INT((((6-1)*$N$220+5)-1)/10)+1))))))</f>
        <v/>
      </c>
      <c r="I227" s="539">
        <f>IF($D$220="Flat Oval",IF(OR($N$222="",ISTEXT($N$220),ISTEXT($N$221)),"",IF(6&lt;=$N$221,IF(6&gt;$N$220,"",IF(((6-1)*$N$220+6)&gt;80,"",IF(INDEX($P$222:$W$231,MOD(((6-1)*$N$220+6)-1,10)+1,INT((((6-1)*$N$220+6)-1)/10)+1)="","",INDEX($P$222:$W$231,MOD(((6-1)*$N$220+6)-1,10)+1,INT((((6-1)*$N$220+6)-1)/10)+1)))),IF(AND(6=$N$221+1,6&lt;=$O$220),IF(($N$220*$N$221+6)&gt;80,"",IF(INDEX($P$222:$W$231,MOD(($N$220*$N$221+6)-1,10)+1,INT((($N$220*$N$221+6)-1)/10)+1)="","",INDEX($P$222:$W$231,MOD(($N$220*$N$221+6)-1,10)+1,INT((($N$220*$N$221+6)-1)/10)+1))),""))),IF($N$222="","",IF(OR(ISTEXT($N$220),ISTEXT($N$221),ISTEXT($N$222)),"",IF(OR(6&gt;$N$220,6&gt;$N$221,((6-1)*$N$220+6)&gt;$N$222),"",IF(INDEX($P$222:$W$231,MOD(((6-1)*$N$220+6)-1,10)+1,INT((((6-1)*$N$220+6)-1)/10)+1)="","",INDEX($P$222:$W$231,MOD(((6-1)*$N$220+6)-1,10)+1,INT((((6-1)*$N$220+6)-1)/10)+1))))))</f>
        <v/>
      </c>
      <c r="J227" s="539">
        <f>IF($D$220="Flat Oval",IF(OR($N$222="",ISTEXT($N$220),ISTEXT($N$221)),"",IF(6&lt;=$N$221,IF(7&gt;$N$220,"",IF(((6-1)*$N$220+7)&gt;80,"",IF(INDEX($P$222:$W$231,MOD(((6-1)*$N$220+7)-1,10)+1,INT((((6-1)*$N$220+7)-1)/10)+1)="","",INDEX($P$222:$W$231,MOD(((6-1)*$N$220+7)-1,10)+1,INT((((6-1)*$N$220+7)-1)/10)+1)))),IF(AND(6=$N$221+1,7&lt;=$O$220),IF(($N$220*$N$221+7)&gt;80,"",IF(INDEX($P$222:$W$231,MOD(($N$220*$N$221+7)-1,10)+1,INT((($N$220*$N$221+7)-1)/10)+1)="","",INDEX($P$222:$W$231,MOD(($N$220*$N$221+7)-1,10)+1,INT((($N$220*$N$221+7)-1)/10)+1))),""))),IF($N$222="","",IF(OR(ISTEXT($N$220),ISTEXT($N$221),ISTEXT($N$222)),"",IF(OR(7&gt;$N$220,6&gt;$N$221,((6-1)*$N$220+7)&gt;$N$222),"",IF(INDEX($P$222:$W$231,MOD(((6-1)*$N$220+7)-1,10)+1,INT((((6-1)*$N$220+7)-1)/10)+1)="","",INDEX($P$222:$W$231,MOD(((6-1)*$N$220+7)-1,10)+1,INT((((6-1)*$N$220+7)-1)/10)+1))))))</f>
        <v/>
      </c>
      <c r="K227" s="539">
        <f>IF($D$220="Flat Oval",IF(OR($N$222="",ISTEXT($N$220),ISTEXT($N$221)),"",IF(6&lt;=$N$221,IF(8&gt;$N$220,"",IF(((6-1)*$N$220+8)&gt;80,"",IF(INDEX($P$222:$W$231,MOD(((6-1)*$N$220+8)-1,10)+1,INT((((6-1)*$N$220+8)-1)/10)+1)="","",INDEX($P$222:$W$231,MOD(((6-1)*$N$220+8)-1,10)+1,INT((((6-1)*$N$220+8)-1)/10)+1)))),IF(AND(6=$N$221+1,8&lt;=$O$220),IF(($N$220*$N$221+8)&gt;80,"",IF(INDEX($P$222:$W$231,MOD(($N$220*$N$221+8)-1,10)+1,INT((($N$220*$N$221+8)-1)/10)+1)="","",INDEX($P$222:$W$231,MOD(($N$220*$N$221+8)-1,10)+1,INT((($N$220*$N$221+8)-1)/10)+1))),""))),IF($N$222="","",IF(OR(ISTEXT($N$220),ISTEXT($N$221),ISTEXT($N$222)),"",IF(OR(8&gt;$N$220,6&gt;$N$221,((6-1)*$N$220+8)&gt;$N$222),"",IF(INDEX($P$222:$W$231,MOD(((6-1)*$N$220+8)-1,10)+1,INT((((6-1)*$N$220+8)-1)/10)+1)="","",INDEX($P$222:$W$231,MOD(((6-1)*$N$220+8)-1,10)+1,INT((((6-1)*$N$220+8)-1)/10)+1))))))</f>
        <v/>
      </c>
      <c r="L227" s="539">
        <f>IF($D$220="Flat Oval",IF(OR($N$222="",ISTEXT($N$220),ISTEXT($N$221)),"",IF(6&lt;=$N$221,IF(9&gt;$N$220,"",IF(((6-1)*$N$220+9)&gt;80,"",IF(INDEX($P$222:$W$231,MOD(((6-1)*$N$220+9)-1,10)+1,INT((((6-1)*$N$220+9)-1)/10)+1)="","",INDEX($P$222:$W$231,MOD(((6-1)*$N$220+9)-1,10)+1,INT((((6-1)*$N$220+9)-1)/10)+1)))),IF(AND(6=$N$221+1,9&lt;=$O$220),IF(($N$220*$N$221+9)&gt;80,"",IF(INDEX($P$222:$W$231,MOD(($N$220*$N$221+9)-1,10)+1,INT((($N$220*$N$221+9)-1)/10)+1)="","",INDEX($P$222:$W$231,MOD(($N$220*$N$221+9)-1,10)+1,INT((($N$220*$N$221+9)-1)/10)+1))),""))),IF($N$222="","",IF(OR(ISTEXT($N$220),ISTEXT($N$221),ISTEXT($N$222)),"",IF(OR(9&gt;$N$220,6&gt;$N$221,((6-1)*$N$220+9)&gt;$N$222),"",IF(INDEX($P$222:$W$231,MOD(((6-1)*$N$220+9)-1,10)+1,INT((((6-1)*$N$220+9)-1)/10)+1)="","",INDEX($P$222:$W$231,MOD(((6-1)*$N$220+9)-1,10)+1,INT((((6-1)*$N$220+9)-1)/10)+1))))))</f>
        <v/>
      </c>
      <c r="M227" s="539">
        <f>IF($D$220="Flat Oval",IF(OR($N$222="",ISTEXT($N$220),ISTEXT($N$221)),"",IF(6&lt;=$N$221,IF(10&gt;$N$220,"",IF(((6-1)*$N$220+10)&gt;80,"",IF(INDEX($P$222:$W$231,MOD(((6-1)*$N$220+10)-1,10)+1,INT((((6-1)*$N$220+10)-1)/10)+1)="","",INDEX($P$222:$W$231,MOD(((6-1)*$N$220+10)-1,10)+1,INT((((6-1)*$N$220+10)-1)/10)+1)))),IF(AND(6=$N$221+1,10&lt;=$O$220),IF(($N$220*$N$221+10)&gt;80,"",IF(INDEX($P$222:$W$231,MOD(($N$220*$N$221+10)-1,10)+1,INT((($N$220*$N$221+10)-1)/10)+1)="","",INDEX($P$222:$W$231,MOD(($N$220*$N$221+10)-1,10)+1,INT((($N$220*$N$221+10)-1)/10)+1))),""))),IF($N$222="","",IF(OR(ISTEXT($N$220),ISTEXT($N$221),ISTEXT($N$222)),"",IF(OR(10&gt;$N$220,6&gt;$N$221,((6-1)*$N$220+10)&gt;$N$222),"",IF(INDEX($P$222:$W$231,MOD(((6-1)*$N$220+10)-1,10)+1,INT((((6-1)*$N$220+10)-1)/10)+1)="","",INDEX($P$222:$W$231,MOD(((6-1)*$N$220+10)-1,10)+1,INT((((6-1)*$N$220+10)-1)/10)+1))))))</f>
        <v/>
      </c>
      <c r="P227" s="540" t="n"/>
      <c r="Q227" s="540" t="n"/>
      <c r="R227" s="540" t="n"/>
      <c r="S227" s="540" t="n"/>
      <c r="T227" s="540" t="n"/>
      <c r="U227" s="540" t="n"/>
      <c r="V227" s="540" t="n"/>
      <c r="W227" s="540" t="n"/>
    </row>
    <row r="228" ht="13.35" customHeight="1" s="162">
      <c r="B228" s="537">
        <f>IF($D$220="Flat Oval",IF(OR($N$221="",ISTEXT($N$221)),"",IF(7&lt;=$N$221,ROUND((7-0.5)*$I$220/$N$221,1),IF(7=$N$221+1,"Ends",""))),IF(OR($D$220="",$G$220=""),"",IF($D$220="Round",IF(7=1,"Axis 1 (0°)",IF(7=2,"Axis 2 (90°)","")),IF(ISTEXT($N$221),"",IF(7&gt;$N$221,"",IF(ISTEXT($I$220),"",ROUND((7-0.5)*$I$220/$N$221,1)))))))</f>
        <v/>
      </c>
      <c r="C228" s="538" t="n"/>
      <c r="D228" s="539">
        <f>IF($D$220="Flat Oval",IF(OR($N$222="",ISTEXT($N$220),ISTEXT($N$221)),"",IF(7&lt;=$N$221,IF(1&gt;$N$220,"",IF(((7-1)*$N$220+1)&gt;80,"",IF(INDEX($P$222:$W$231,MOD(((7-1)*$N$220+1)-1,10)+1,INT((((7-1)*$N$220+1)-1)/10)+1)="","",INDEX($P$222:$W$231,MOD(((7-1)*$N$220+1)-1,10)+1,INT((((7-1)*$N$220+1)-1)/10)+1)))),IF(AND(7=$N$221+1,1&lt;=$O$220),IF(($N$220*$N$221+1)&gt;80,"",IF(INDEX($P$222:$W$231,MOD(($N$220*$N$221+1)-1,10)+1,INT((($N$220*$N$221+1)-1)/10)+1)="","",INDEX($P$222:$W$231,MOD(($N$220*$N$221+1)-1,10)+1,INT((($N$220*$N$221+1)-1)/10)+1))),""))),IF($N$222="","",IF(OR(ISTEXT($N$220),ISTEXT($N$221),ISTEXT($N$222)),"",IF(OR(1&gt;$N$220,7&gt;$N$221,((7-1)*$N$220+1)&gt;$N$222),"",IF(INDEX($P$222:$W$231,MOD(((7-1)*$N$220+1)-1,10)+1,INT((((7-1)*$N$220+1)-1)/10)+1)="","",INDEX($P$222:$W$231,MOD(((7-1)*$N$220+1)-1,10)+1,INT((((7-1)*$N$220+1)-1)/10)+1))))))</f>
        <v/>
      </c>
      <c r="E228" s="539">
        <f>IF($D$220="Flat Oval",IF(OR($N$222="",ISTEXT($N$220),ISTEXT($N$221)),"",IF(7&lt;=$N$221,IF(2&gt;$N$220,"",IF(((7-1)*$N$220+2)&gt;80,"",IF(INDEX($P$222:$W$231,MOD(((7-1)*$N$220+2)-1,10)+1,INT((((7-1)*$N$220+2)-1)/10)+1)="","",INDEX($P$222:$W$231,MOD(((7-1)*$N$220+2)-1,10)+1,INT((((7-1)*$N$220+2)-1)/10)+1)))),IF(AND(7=$N$221+1,2&lt;=$O$220),IF(($N$220*$N$221+2)&gt;80,"",IF(INDEX($P$222:$W$231,MOD(($N$220*$N$221+2)-1,10)+1,INT((($N$220*$N$221+2)-1)/10)+1)="","",INDEX($P$222:$W$231,MOD(($N$220*$N$221+2)-1,10)+1,INT((($N$220*$N$221+2)-1)/10)+1))),""))),IF($N$222="","",IF(OR(ISTEXT($N$220),ISTEXT($N$221),ISTEXT($N$222)),"",IF(OR(2&gt;$N$220,7&gt;$N$221,((7-1)*$N$220+2)&gt;$N$222),"",IF(INDEX($P$222:$W$231,MOD(((7-1)*$N$220+2)-1,10)+1,INT((((7-1)*$N$220+2)-1)/10)+1)="","",INDEX($P$222:$W$231,MOD(((7-1)*$N$220+2)-1,10)+1,INT((((7-1)*$N$220+2)-1)/10)+1))))))</f>
        <v/>
      </c>
      <c r="F228" s="539">
        <f>IF($D$220="Flat Oval",IF(OR($N$222="",ISTEXT($N$220),ISTEXT($N$221)),"",IF(7&lt;=$N$221,IF(3&gt;$N$220,"",IF(((7-1)*$N$220+3)&gt;80,"",IF(INDEX($P$222:$W$231,MOD(((7-1)*$N$220+3)-1,10)+1,INT((((7-1)*$N$220+3)-1)/10)+1)="","",INDEX($P$222:$W$231,MOD(((7-1)*$N$220+3)-1,10)+1,INT((((7-1)*$N$220+3)-1)/10)+1)))),IF(AND(7=$N$221+1,3&lt;=$O$220),IF(($N$220*$N$221+3)&gt;80,"",IF(INDEX($P$222:$W$231,MOD(($N$220*$N$221+3)-1,10)+1,INT((($N$220*$N$221+3)-1)/10)+1)="","",INDEX($P$222:$W$231,MOD(($N$220*$N$221+3)-1,10)+1,INT((($N$220*$N$221+3)-1)/10)+1))),""))),IF($N$222="","",IF(OR(ISTEXT($N$220),ISTEXT($N$221),ISTEXT($N$222)),"",IF(OR(3&gt;$N$220,7&gt;$N$221,((7-1)*$N$220+3)&gt;$N$222),"",IF(INDEX($P$222:$W$231,MOD(((7-1)*$N$220+3)-1,10)+1,INT((((7-1)*$N$220+3)-1)/10)+1)="","",INDEX($P$222:$W$231,MOD(((7-1)*$N$220+3)-1,10)+1,INT((((7-1)*$N$220+3)-1)/10)+1))))))</f>
        <v/>
      </c>
      <c r="G228" s="539">
        <f>IF($D$220="Flat Oval",IF(OR($N$222="",ISTEXT($N$220),ISTEXT($N$221)),"",IF(7&lt;=$N$221,IF(4&gt;$N$220,"",IF(((7-1)*$N$220+4)&gt;80,"",IF(INDEX($P$222:$W$231,MOD(((7-1)*$N$220+4)-1,10)+1,INT((((7-1)*$N$220+4)-1)/10)+1)="","",INDEX($P$222:$W$231,MOD(((7-1)*$N$220+4)-1,10)+1,INT((((7-1)*$N$220+4)-1)/10)+1)))),IF(AND(7=$N$221+1,4&lt;=$O$220),IF(($N$220*$N$221+4)&gt;80,"",IF(INDEX($P$222:$W$231,MOD(($N$220*$N$221+4)-1,10)+1,INT((($N$220*$N$221+4)-1)/10)+1)="","",INDEX($P$222:$W$231,MOD(($N$220*$N$221+4)-1,10)+1,INT((($N$220*$N$221+4)-1)/10)+1))),""))),IF($N$222="","",IF(OR(ISTEXT($N$220),ISTEXT($N$221),ISTEXT($N$222)),"",IF(OR(4&gt;$N$220,7&gt;$N$221,((7-1)*$N$220+4)&gt;$N$222),"",IF(INDEX($P$222:$W$231,MOD(((7-1)*$N$220+4)-1,10)+1,INT((((7-1)*$N$220+4)-1)/10)+1)="","",INDEX($P$222:$W$231,MOD(((7-1)*$N$220+4)-1,10)+1,INT((((7-1)*$N$220+4)-1)/10)+1))))))</f>
        <v/>
      </c>
      <c r="H228" s="539">
        <f>IF($D$220="Flat Oval",IF(OR($N$222="",ISTEXT($N$220),ISTEXT($N$221)),"",IF(7&lt;=$N$221,IF(5&gt;$N$220,"",IF(((7-1)*$N$220+5)&gt;80,"",IF(INDEX($P$222:$W$231,MOD(((7-1)*$N$220+5)-1,10)+1,INT((((7-1)*$N$220+5)-1)/10)+1)="","",INDEX($P$222:$W$231,MOD(((7-1)*$N$220+5)-1,10)+1,INT((((7-1)*$N$220+5)-1)/10)+1)))),IF(AND(7=$N$221+1,5&lt;=$O$220),IF(($N$220*$N$221+5)&gt;80,"",IF(INDEX($P$222:$W$231,MOD(($N$220*$N$221+5)-1,10)+1,INT((($N$220*$N$221+5)-1)/10)+1)="","",INDEX($P$222:$W$231,MOD(($N$220*$N$221+5)-1,10)+1,INT((($N$220*$N$221+5)-1)/10)+1))),""))),IF($N$222="","",IF(OR(ISTEXT($N$220),ISTEXT($N$221),ISTEXT($N$222)),"",IF(OR(5&gt;$N$220,7&gt;$N$221,((7-1)*$N$220+5)&gt;$N$222),"",IF(INDEX($P$222:$W$231,MOD(((7-1)*$N$220+5)-1,10)+1,INT((((7-1)*$N$220+5)-1)/10)+1)="","",INDEX($P$222:$W$231,MOD(((7-1)*$N$220+5)-1,10)+1,INT((((7-1)*$N$220+5)-1)/10)+1))))))</f>
        <v/>
      </c>
      <c r="I228" s="539">
        <f>IF($D$220="Flat Oval",IF(OR($N$222="",ISTEXT($N$220),ISTEXT($N$221)),"",IF(7&lt;=$N$221,IF(6&gt;$N$220,"",IF(((7-1)*$N$220+6)&gt;80,"",IF(INDEX($P$222:$W$231,MOD(((7-1)*$N$220+6)-1,10)+1,INT((((7-1)*$N$220+6)-1)/10)+1)="","",INDEX($P$222:$W$231,MOD(((7-1)*$N$220+6)-1,10)+1,INT((((7-1)*$N$220+6)-1)/10)+1)))),IF(AND(7=$N$221+1,6&lt;=$O$220),IF(($N$220*$N$221+6)&gt;80,"",IF(INDEX($P$222:$W$231,MOD(($N$220*$N$221+6)-1,10)+1,INT((($N$220*$N$221+6)-1)/10)+1)="","",INDEX($P$222:$W$231,MOD(($N$220*$N$221+6)-1,10)+1,INT((($N$220*$N$221+6)-1)/10)+1))),""))),IF($N$222="","",IF(OR(ISTEXT($N$220),ISTEXT($N$221),ISTEXT($N$222)),"",IF(OR(6&gt;$N$220,7&gt;$N$221,((7-1)*$N$220+6)&gt;$N$222),"",IF(INDEX($P$222:$W$231,MOD(((7-1)*$N$220+6)-1,10)+1,INT((((7-1)*$N$220+6)-1)/10)+1)="","",INDEX($P$222:$W$231,MOD(((7-1)*$N$220+6)-1,10)+1,INT((((7-1)*$N$220+6)-1)/10)+1))))))</f>
        <v/>
      </c>
      <c r="J228" s="539">
        <f>IF($D$220="Flat Oval",IF(OR($N$222="",ISTEXT($N$220),ISTEXT($N$221)),"",IF(7&lt;=$N$221,IF(7&gt;$N$220,"",IF(((7-1)*$N$220+7)&gt;80,"",IF(INDEX($P$222:$W$231,MOD(((7-1)*$N$220+7)-1,10)+1,INT((((7-1)*$N$220+7)-1)/10)+1)="","",INDEX($P$222:$W$231,MOD(((7-1)*$N$220+7)-1,10)+1,INT((((7-1)*$N$220+7)-1)/10)+1)))),IF(AND(7=$N$221+1,7&lt;=$O$220),IF(($N$220*$N$221+7)&gt;80,"",IF(INDEX($P$222:$W$231,MOD(($N$220*$N$221+7)-1,10)+1,INT((($N$220*$N$221+7)-1)/10)+1)="","",INDEX($P$222:$W$231,MOD(($N$220*$N$221+7)-1,10)+1,INT((($N$220*$N$221+7)-1)/10)+1))),""))),IF($N$222="","",IF(OR(ISTEXT($N$220),ISTEXT($N$221),ISTEXT($N$222)),"",IF(OR(7&gt;$N$220,7&gt;$N$221,((7-1)*$N$220+7)&gt;$N$222),"",IF(INDEX($P$222:$W$231,MOD(((7-1)*$N$220+7)-1,10)+1,INT((((7-1)*$N$220+7)-1)/10)+1)="","",INDEX($P$222:$W$231,MOD(((7-1)*$N$220+7)-1,10)+1,INT((((7-1)*$N$220+7)-1)/10)+1))))))</f>
        <v/>
      </c>
      <c r="K228" s="539">
        <f>IF($D$220="Flat Oval",IF(OR($N$222="",ISTEXT($N$220),ISTEXT($N$221)),"",IF(7&lt;=$N$221,IF(8&gt;$N$220,"",IF(((7-1)*$N$220+8)&gt;80,"",IF(INDEX($P$222:$W$231,MOD(((7-1)*$N$220+8)-1,10)+1,INT((((7-1)*$N$220+8)-1)/10)+1)="","",INDEX($P$222:$W$231,MOD(((7-1)*$N$220+8)-1,10)+1,INT((((7-1)*$N$220+8)-1)/10)+1)))),IF(AND(7=$N$221+1,8&lt;=$O$220),IF(($N$220*$N$221+8)&gt;80,"",IF(INDEX($P$222:$W$231,MOD(($N$220*$N$221+8)-1,10)+1,INT((($N$220*$N$221+8)-1)/10)+1)="","",INDEX($P$222:$W$231,MOD(($N$220*$N$221+8)-1,10)+1,INT((($N$220*$N$221+8)-1)/10)+1))),""))),IF($N$222="","",IF(OR(ISTEXT($N$220),ISTEXT($N$221),ISTEXT($N$222)),"",IF(OR(8&gt;$N$220,7&gt;$N$221,((7-1)*$N$220+8)&gt;$N$222),"",IF(INDEX($P$222:$W$231,MOD(((7-1)*$N$220+8)-1,10)+1,INT((((7-1)*$N$220+8)-1)/10)+1)="","",INDEX($P$222:$W$231,MOD(((7-1)*$N$220+8)-1,10)+1,INT((((7-1)*$N$220+8)-1)/10)+1))))))</f>
        <v/>
      </c>
      <c r="L228" s="539">
        <f>IF($D$220="Flat Oval",IF(OR($N$222="",ISTEXT($N$220),ISTEXT($N$221)),"",IF(7&lt;=$N$221,IF(9&gt;$N$220,"",IF(((7-1)*$N$220+9)&gt;80,"",IF(INDEX($P$222:$W$231,MOD(((7-1)*$N$220+9)-1,10)+1,INT((((7-1)*$N$220+9)-1)/10)+1)="","",INDEX($P$222:$W$231,MOD(((7-1)*$N$220+9)-1,10)+1,INT((((7-1)*$N$220+9)-1)/10)+1)))),IF(AND(7=$N$221+1,9&lt;=$O$220),IF(($N$220*$N$221+9)&gt;80,"",IF(INDEX($P$222:$W$231,MOD(($N$220*$N$221+9)-1,10)+1,INT((($N$220*$N$221+9)-1)/10)+1)="","",INDEX($P$222:$W$231,MOD(($N$220*$N$221+9)-1,10)+1,INT((($N$220*$N$221+9)-1)/10)+1))),""))),IF($N$222="","",IF(OR(ISTEXT($N$220),ISTEXT($N$221),ISTEXT($N$222)),"",IF(OR(9&gt;$N$220,7&gt;$N$221,((7-1)*$N$220+9)&gt;$N$222),"",IF(INDEX($P$222:$W$231,MOD(((7-1)*$N$220+9)-1,10)+1,INT((((7-1)*$N$220+9)-1)/10)+1)="","",INDEX($P$222:$W$231,MOD(((7-1)*$N$220+9)-1,10)+1,INT((((7-1)*$N$220+9)-1)/10)+1))))))</f>
        <v/>
      </c>
      <c r="M228" s="539">
        <f>IF($D$220="Flat Oval",IF(OR($N$222="",ISTEXT($N$220),ISTEXT($N$221)),"",IF(7&lt;=$N$221,IF(10&gt;$N$220,"",IF(((7-1)*$N$220+10)&gt;80,"",IF(INDEX($P$222:$W$231,MOD(((7-1)*$N$220+10)-1,10)+1,INT((((7-1)*$N$220+10)-1)/10)+1)="","",INDEX($P$222:$W$231,MOD(((7-1)*$N$220+10)-1,10)+1,INT((((7-1)*$N$220+10)-1)/10)+1)))),IF(AND(7=$N$221+1,10&lt;=$O$220),IF(($N$220*$N$221+10)&gt;80,"",IF(INDEX($P$222:$W$231,MOD(($N$220*$N$221+10)-1,10)+1,INT((($N$220*$N$221+10)-1)/10)+1)="","",INDEX($P$222:$W$231,MOD(($N$220*$N$221+10)-1,10)+1,INT((($N$220*$N$221+10)-1)/10)+1))),""))),IF($N$222="","",IF(OR(ISTEXT($N$220),ISTEXT($N$221),ISTEXT($N$222)),"",IF(OR(10&gt;$N$220,7&gt;$N$221,((7-1)*$N$220+10)&gt;$N$222),"",IF(INDEX($P$222:$W$231,MOD(((7-1)*$N$220+10)-1,10)+1,INT((((7-1)*$N$220+10)-1)/10)+1)="","",INDEX($P$222:$W$231,MOD(((7-1)*$N$220+10)-1,10)+1,INT((((7-1)*$N$220+10)-1)/10)+1))))))</f>
        <v/>
      </c>
      <c r="P228" s="540" t="n"/>
      <c r="Q228" s="540" t="n"/>
      <c r="R228" s="540" t="n"/>
      <c r="S228" s="540" t="n"/>
      <c r="T228" s="540" t="n"/>
      <c r="U228" s="540" t="n"/>
      <c r="V228" s="540" t="n"/>
      <c r="W228" s="540" t="n"/>
    </row>
    <row r="229" ht="13.35" customHeight="1" s="162">
      <c r="B229" s="537">
        <f>IF($D$220="Flat Oval",IF(OR($N$221="",ISTEXT($N$221)),"",IF(8&lt;=$N$221,ROUND((8-0.5)*$I$220/$N$221,1),IF(8=$N$221+1,"Ends",""))),IF(OR($D$220="",$G$220=""),"",IF($D$220="Round",IF(8=1,"Axis 1 (0°)",IF(8=2,"Axis 2 (90°)","")),IF(ISTEXT($N$221),"",IF(8&gt;$N$221,"",IF(ISTEXT($I$220),"",ROUND((8-0.5)*$I$220/$N$221,1)))))))</f>
        <v/>
      </c>
      <c r="C229" s="538" t="n"/>
      <c r="D229" s="539">
        <f>IF($D$220="Flat Oval",IF(OR($N$222="",ISTEXT($N$220),ISTEXT($N$221)),"",IF(8&lt;=$N$221,IF(1&gt;$N$220,"",IF(((8-1)*$N$220+1)&gt;80,"",IF(INDEX($P$222:$W$231,MOD(((8-1)*$N$220+1)-1,10)+1,INT((((8-1)*$N$220+1)-1)/10)+1)="","",INDEX($P$222:$W$231,MOD(((8-1)*$N$220+1)-1,10)+1,INT((((8-1)*$N$220+1)-1)/10)+1)))),IF(AND(8=$N$221+1,1&lt;=$O$220),IF(($N$220*$N$221+1)&gt;80,"",IF(INDEX($P$222:$W$231,MOD(($N$220*$N$221+1)-1,10)+1,INT((($N$220*$N$221+1)-1)/10)+1)="","",INDEX($P$222:$W$231,MOD(($N$220*$N$221+1)-1,10)+1,INT((($N$220*$N$221+1)-1)/10)+1))),""))),IF($N$222="","",IF(OR(ISTEXT($N$220),ISTEXT($N$221),ISTEXT($N$222)),"",IF(OR(1&gt;$N$220,8&gt;$N$221,((8-1)*$N$220+1)&gt;$N$222),"",IF(INDEX($P$222:$W$231,MOD(((8-1)*$N$220+1)-1,10)+1,INT((((8-1)*$N$220+1)-1)/10)+1)="","",INDEX($P$222:$W$231,MOD(((8-1)*$N$220+1)-1,10)+1,INT((((8-1)*$N$220+1)-1)/10)+1))))))</f>
        <v/>
      </c>
      <c r="E229" s="539">
        <f>IF($D$220="Flat Oval",IF(OR($N$222="",ISTEXT($N$220),ISTEXT($N$221)),"",IF(8&lt;=$N$221,IF(2&gt;$N$220,"",IF(((8-1)*$N$220+2)&gt;80,"",IF(INDEX($P$222:$W$231,MOD(((8-1)*$N$220+2)-1,10)+1,INT((((8-1)*$N$220+2)-1)/10)+1)="","",INDEX($P$222:$W$231,MOD(((8-1)*$N$220+2)-1,10)+1,INT((((8-1)*$N$220+2)-1)/10)+1)))),IF(AND(8=$N$221+1,2&lt;=$O$220),IF(($N$220*$N$221+2)&gt;80,"",IF(INDEX($P$222:$W$231,MOD(($N$220*$N$221+2)-1,10)+1,INT((($N$220*$N$221+2)-1)/10)+1)="","",INDEX($P$222:$W$231,MOD(($N$220*$N$221+2)-1,10)+1,INT((($N$220*$N$221+2)-1)/10)+1))),""))),IF($N$222="","",IF(OR(ISTEXT($N$220),ISTEXT($N$221),ISTEXT($N$222)),"",IF(OR(2&gt;$N$220,8&gt;$N$221,((8-1)*$N$220+2)&gt;$N$222),"",IF(INDEX($P$222:$W$231,MOD(((8-1)*$N$220+2)-1,10)+1,INT((((8-1)*$N$220+2)-1)/10)+1)="","",INDEX($P$222:$W$231,MOD(((8-1)*$N$220+2)-1,10)+1,INT((((8-1)*$N$220+2)-1)/10)+1))))))</f>
        <v/>
      </c>
      <c r="F229" s="539">
        <f>IF($D$220="Flat Oval",IF(OR($N$222="",ISTEXT($N$220),ISTEXT($N$221)),"",IF(8&lt;=$N$221,IF(3&gt;$N$220,"",IF(((8-1)*$N$220+3)&gt;80,"",IF(INDEX($P$222:$W$231,MOD(((8-1)*$N$220+3)-1,10)+1,INT((((8-1)*$N$220+3)-1)/10)+1)="","",INDEX($P$222:$W$231,MOD(((8-1)*$N$220+3)-1,10)+1,INT((((8-1)*$N$220+3)-1)/10)+1)))),IF(AND(8=$N$221+1,3&lt;=$O$220),IF(($N$220*$N$221+3)&gt;80,"",IF(INDEX($P$222:$W$231,MOD(($N$220*$N$221+3)-1,10)+1,INT((($N$220*$N$221+3)-1)/10)+1)="","",INDEX($P$222:$W$231,MOD(($N$220*$N$221+3)-1,10)+1,INT((($N$220*$N$221+3)-1)/10)+1))),""))),IF($N$222="","",IF(OR(ISTEXT($N$220),ISTEXT($N$221),ISTEXT($N$222)),"",IF(OR(3&gt;$N$220,8&gt;$N$221,((8-1)*$N$220+3)&gt;$N$222),"",IF(INDEX($P$222:$W$231,MOD(((8-1)*$N$220+3)-1,10)+1,INT((((8-1)*$N$220+3)-1)/10)+1)="","",INDEX($P$222:$W$231,MOD(((8-1)*$N$220+3)-1,10)+1,INT((((8-1)*$N$220+3)-1)/10)+1))))))</f>
        <v/>
      </c>
      <c r="G229" s="539">
        <f>IF($D$220="Flat Oval",IF(OR($N$222="",ISTEXT($N$220),ISTEXT($N$221)),"",IF(8&lt;=$N$221,IF(4&gt;$N$220,"",IF(((8-1)*$N$220+4)&gt;80,"",IF(INDEX($P$222:$W$231,MOD(((8-1)*$N$220+4)-1,10)+1,INT((((8-1)*$N$220+4)-1)/10)+1)="","",INDEX($P$222:$W$231,MOD(((8-1)*$N$220+4)-1,10)+1,INT((((8-1)*$N$220+4)-1)/10)+1)))),IF(AND(8=$N$221+1,4&lt;=$O$220),IF(($N$220*$N$221+4)&gt;80,"",IF(INDEX($P$222:$W$231,MOD(($N$220*$N$221+4)-1,10)+1,INT((($N$220*$N$221+4)-1)/10)+1)="","",INDEX($P$222:$W$231,MOD(($N$220*$N$221+4)-1,10)+1,INT((($N$220*$N$221+4)-1)/10)+1))),""))),IF($N$222="","",IF(OR(ISTEXT($N$220),ISTEXT($N$221),ISTEXT($N$222)),"",IF(OR(4&gt;$N$220,8&gt;$N$221,((8-1)*$N$220+4)&gt;$N$222),"",IF(INDEX($P$222:$W$231,MOD(((8-1)*$N$220+4)-1,10)+1,INT((((8-1)*$N$220+4)-1)/10)+1)="","",INDEX($P$222:$W$231,MOD(((8-1)*$N$220+4)-1,10)+1,INT((((8-1)*$N$220+4)-1)/10)+1))))))</f>
        <v/>
      </c>
      <c r="H229" s="539">
        <f>IF($D$220="Flat Oval",IF(OR($N$222="",ISTEXT($N$220),ISTEXT($N$221)),"",IF(8&lt;=$N$221,IF(5&gt;$N$220,"",IF(((8-1)*$N$220+5)&gt;80,"",IF(INDEX($P$222:$W$231,MOD(((8-1)*$N$220+5)-1,10)+1,INT((((8-1)*$N$220+5)-1)/10)+1)="","",INDEX($P$222:$W$231,MOD(((8-1)*$N$220+5)-1,10)+1,INT((((8-1)*$N$220+5)-1)/10)+1)))),IF(AND(8=$N$221+1,5&lt;=$O$220),IF(($N$220*$N$221+5)&gt;80,"",IF(INDEX($P$222:$W$231,MOD(($N$220*$N$221+5)-1,10)+1,INT((($N$220*$N$221+5)-1)/10)+1)="","",INDEX($P$222:$W$231,MOD(($N$220*$N$221+5)-1,10)+1,INT((($N$220*$N$221+5)-1)/10)+1))),""))),IF($N$222="","",IF(OR(ISTEXT($N$220),ISTEXT($N$221),ISTEXT($N$222)),"",IF(OR(5&gt;$N$220,8&gt;$N$221,((8-1)*$N$220+5)&gt;$N$222),"",IF(INDEX($P$222:$W$231,MOD(((8-1)*$N$220+5)-1,10)+1,INT((((8-1)*$N$220+5)-1)/10)+1)="","",INDEX($P$222:$W$231,MOD(((8-1)*$N$220+5)-1,10)+1,INT((((8-1)*$N$220+5)-1)/10)+1))))))</f>
        <v/>
      </c>
      <c r="I229" s="539">
        <f>IF($D$220="Flat Oval",IF(OR($N$222="",ISTEXT($N$220),ISTEXT($N$221)),"",IF(8&lt;=$N$221,IF(6&gt;$N$220,"",IF(((8-1)*$N$220+6)&gt;80,"",IF(INDEX($P$222:$W$231,MOD(((8-1)*$N$220+6)-1,10)+1,INT((((8-1)*$N$220+6)-1)/10)+1)="","",INDEX($P$222:$W$231,MOD(((8-1)*$N$220+6)-1,10)+1,INT((((8-1)*$N$220+6)-1)/10)+1)))),IF(AND(8=$N$221+1,6&lt;=$O$220),IF(($N$220*$N$221+6)&gt;80,"",IF(INDEX($P$222:$W$231,MOD(($N$220*$N$221+6)-1,10)+1,INT((($N$220*$N$221+6)-1)/10)+1)="","",INDEX($P$222:$W$231,MOD(($N$220*$N$221+6)-1,10)+1,INT((($N$220*$N$221+6)-1)/10)+1))),""))),IF($N$222="","",IF(OR(ISTEXT($N$220),ISTEXT($N$221),ISTEXT($N$222)),"",IF(OR(6&gt;$N$220,8&gt;$N$221,((8-1)*$N$220+6)&gt;$N$222),"",IF(INDEX($P$222:$W$231,MOD(((8-1)*$N$220+6)-1,10)+1,INT((((8-1)*$N$220+6)-1)/10)+1)="","",INDEX($P$222:$W$231,MOD(((8-1)*$N$220+6)-1,10)+1,INT((((8-1)*$N$220+6)-1)/10)+1))))))</f>
        <v/>
      </c>
      <c r="J229" s="539">
        <f>IF($D$220="Flat Oval",IF(OR($N$222="",ISTEXT($N$220),ISTEXT($N$221)),"",IF(8&lt;=$N$221,IF(7&gt;$N$220,"",IF(((8-1)*$N$220+7)&gt;80,"",IF(INDEX($P$222:$W$231,MOD(((8-1)*$N$220+7)-1,10)+1,INT((((8-1)*$N$220+7)-1)/10)+1)="","",INDEX($P$222:$W$231,MOD(((8-1)*$N$220+7)-1,10)+1,INT((((8-1)*$N$220+7)-1)/10)+1)))),IF(AND(8=$N$221+1,7&lt;=$O$220),IF(($N$220*$N$221+7)&gt;80,"",IF(INDEX($P$222:$W$231,MOD(($N$220*$N$221+7)-1,10)+1,INT((($N$220*$N$221+7)-1)/10)+1)="","",INDEX($P$222:$W$231,MOD(($N$220*$N$221+7)-1,10)+1,INT((($N$220*$N$221+7)-1)/10)+1))),""))),IF($N$222="","",IF(OR(ISTEXT($N$220),ISTEXT($N$221),ISTEXT($N$222)),"",IF(OR(7&gt;$N$220,8&gt;$N$221,((8-1)*$N$220+7)&gt;$N$222),"",IF(INDEX($P$222:$W$231,MOD(((8-1)*$N$220+7)-1,10)+1,INT((((8-1)*$N$220+7)-1)/10)+1)="","",INDEX($P$222:$W$231,MOD(((8-1)*$N$220+7)-1,10)+1,INT((((8-1)*$N$220+7)-1)/10)+1))))))</f>
        <v/>
      </c>
      <c r="K229" s="539">
        <f>IF($D$220="Flat Oval",IF(OR($N$222="",ISTEXT($N$220),ISTEXT($N$221)),"",IF(8&lt;=$N$221,IF(8&gt;$N$220,"",IF(((8-1)*$N$220+8)&gt;80,"",IF(INDEX($P$222:$W$231,MOD(((8-1)*$N$220+8)-1,10)+1,INT((((8-1)*$N$220+8)-1)/10)+1)="","",INDEX($P$222:$W$231,MOD(((8-1)*$N$220+8)-1,10)+1,INT((((8-1)*$N$220+8)-1)/10)+1)))),IF(AND(8=$N$221+1,8&lt;=$O$220),IF(($N$220*$N$221+8)&gt;80,"",IF(INDEX($P$222:$W$231,MOD(($N$220*$N$221+8)-1,10)+1,INT((($N$220*$N$221+8)-1)/10)+1)="","",INDEX($P$222:$W$231,MOD(($N$220*$N$221+8)-1,10)+1,INT((($N$220*$N$221+8)-1)/10)+1))),""))),IF($N$222="","",IF(OR(ISTEXT($N$220),ISTEXT($N$221),ISTEXT($N$222)),"",IF(OR(8&gt;$N$220,8&gt;$N$221,((8-1)*$N$220+8)&gt;$N$222),"",IF(INDEX($P$222:$W$231,MOD(((8-1)*$N$220+8)-1,10)+1,INT((((8-1)*$N$220+8)-1)/10)+1)="","",INDEX($P$222:$W$231,MOD(((8-1)*$N$220+8)-1,10)+1,INT((((8-1)*$N$220+8)-1)/10)+1))))))</f>
        <v/>
      </c>
      <c r="L229" s="539">
        <f>IF($D$220="Flat Oval",IF(OR($N$222="",ISTEXT($N$220),ISTEXT($N$221)),"",IF(8&lt;=$N$221,IF(9&gt;$N$220,"",IF(((8-1)*$N$220+9)&gt;80,"",IF(INDEX($P$222:$W$231,MOD(((8-1)*$N$220+9)-1,10)+1,INT((((8-1)*$N$220+9)-1)/10)+1)="","",INDEX($P$222:$W$231,MOD(((8-1)*$N$220+9)-1,10)+1,INT((((8-1)*$N$220+9)-1)/10)+1)))),IF(AND(8=$N$221+1,9&lt;=$O$220),IF(($N$220*$N$221+9)&gt;80,"",IF(INDEX($P$222:$W$231,MOD(($N$220*$N$221+9)-1,10)+1,INT((($N$220*$N$221+9)-1)/10)+1)="","",INDEX($P$222:$W$231,MOD(($N$220*$N$221+9)-1,10)+1,INT((($N$220*$N$221+9)-1)/10)+1))),""))),IF($N$222="","",IF(OR(ISTEXT($N$220),ISTEXT($N$221),ISTEXT($N$222)),"",IF(OR(9&gt;$N$220,8&gt;$N$221,((8-1)*$N$220+9)&gt;$N$222),"",IF(INDEX($P$222:$W$231,MOD(((8-1)*$N$220+9)-1,10)+1,INT((((8-1)*$N$220+9)-1)/10)+1)="","",INDEX($P$222:$W$231,MOD(((8-1)*$N$220+9)-1,10)+1,INT((((8-1)*$N$220+9)-1)/10)+1))))))</f>
        <v/>
      </c>
      <c r="M229" s="539">
        <f>IF($D$220="Flat Oval",IF(OR($N$222="",ISTEXT($N$220),ISTEXT($N$221)),"",IF(8&lt;=$N$221,IF(10&gt;$N$220,"",IF(((8-1)*$N$220+10)&gt;80,"",IF(INDEX($P$222:$W$231,MOD(((8-1)*$N$220+10)-1,10)+1,INT((((8-1)*$N$220+10)-1)/10)+1)="","",INDEX($P$222:$W$231,MOD(((8-1)*$N$220+10)-1,10)+1,INT((((8-1)*$N$220+10)-1)/10)+1)))),IF(AND(8=$N$221+1,10&lt;=$O$220),IF(($N$220*$N$221+10)&gt;80,"",IF(INDEX($P$222:$W$231,MOD(($N$220*$N$221+10)-1,10)+1,INT((($N$220*$N$221+10)-1)/10)+1)="","",INDEX($P$222:$W$231,MOD(($N$220*$N$221+10)-1,10)+1,INT((($N$220*$N$221+10)-1)/10)+1))),""))),IF($N$222="","",IF(OR(ISTEXT($N$220),ISTEXT($N$221),ISTEXT($N$222)),"",IF(OR(10&gt;$N$220,8&gt;$N$221,((8-1)*$N$220+10)&gt;$N$222),"",IF(INDEX($P$222:$W$231,MOD(((8-1)*$N$220+10)-1,10)+1,INT((((8-1)*$N$220+10)-1)/10)+1)="","",INDEX($P$222:$W$231,MOD(((8-1)*$N$220+10)-1,10)+1,INT((((8-1)*$N$220+10)-1)/10)+1))))))</f>
        <v/>
      </c>
      <c r="P229" s="540" t="n"/>
      <c r="Q229" s="540" t="n"/>
      <c r="R229" s="540" t="n"/>
      <c r="S229" s="540" t="n"/>
      <c r="T229" s="540" t="n"/>
      <c r="U229" s="540" t="n"/>
      <c r="V229" s="540" t="n"/>
      <c r="W229" s="540" t="n"/>
    </row>
    <row r="230" ht="13.35" customHeight="1" s="162">
      <c r="P230" s="540" t="n"/>
      <c r="Q230" s="540" t="n"/>
      <c r="R230" s="540" t="n"/>
      <c r="S230" s="540" t="n"/>
      <c r="T230" s="540" t="n"/>
      <c r="U230" s="540" t="n"/>
      <c r="V230" s="540" t="n"/>
      <c r="W230" s="540" t="n"/>
    </row>
    <row r="231" ht="13.35" customHeight="1" s="162">
      <c r="B231" s="188" t="inlineStr">
        <is>
          <t>Airflow Traverse Measurement</t>
        </is>
      </c>
      <c r="C231" s="174" t="n"/>
      <c r="D231" s="174" t="n"/>
      <c r="E231" s="174" t="n"/>
      <c r="F231" s="174" t="n"/>
      <c r="G231" s="174" t="n"/>
      <c r="H231" s="173" t="n"/>
      <c r="I231" s="194" t="inlineStr">
        <is>
          <t>Design CFM</t>
        </is>
      </c>
      <c r="J231" s="188" t="inlineStr">
        <is>
          <t>Initial</t>
        </is>
      </c>
      <c r="K231" s="173" t="n"/>
      <c r="L231" s="188" t="inlineStr">
        <is>
          <t>Final</t>
        </is>
      </c>
      <c r="M231" s="173" t="n"/>
      <c r="P231" s="540" t="n"/>
      <c r="Q231" s="540" t="n"/>
      <c r="R231" s="540" t="n"/>
      <c r="S231" s="540" t="n"/>
      <c r="T231" s="540" t="n"/>
      <c r="U231" s="540" t="n"/>
      <c r="V231" s="540" t="n"/>
      <c r="W231" s="540" t="n"/>
    </row>
    <row r="232" ht="13.35" customHeight="1" s="162">
      <c r="B232" s="153" t="inlineStr">
        <is>
          <t xml:space="preserve">Point </t>
        </is>
      </c>
      <c r="C232" s="188" t="inlineStr">
        <is>
          <t>Area Served</t>
        </is>
      </c>
      <c r="D232" s="174" t="n"/>
      <c r="E232" s="173" t="n"/>
      <c r="F232" s="188" t="inlineStr">
        <is>
          <t>Size</t>
        </is>
      </c>
      <c r="G232" s="173" t="n"/>
      <c r="H232" s="188" t="inlineStr">
        <is>
          <t>Ak</t>
        </is>
      </c>
      <c r="I232" s="440" t="n"/>
      <c r="J232" s="188" t="inlineStr">
        <is>
          <t>VEL</t>
        </is>
      </c>
      <c r="K232" s="188" t="inlineStr">
        <is>
          <t>CFM</t>
        </is>
      </c>
      <c r="L232" s="188" t="inlineStr">
        <is>
          <t>VEL</t>
        </is>
      </c>
      <c r="M232" s="188" t="inlineStr">
        <is>
          <t>CFM</t>
        </is>
      </c>
    </row>
    <row r="233" ht="13.35" customHeight="1" s="162">
      <c r="B233" s="31" t="inlineStr">
        <is>
          <t>T-15</t>
        </is>
      </c>
      <c r="C233" s="307" t="n"/>
      <c r="D233" s="174" t="n"/>
      <c r="E233" s="173" t="n"/>
      <c r="F233" s="307">
        <f>IF($D$235="Flat Oval",IF(OR($G$235="",$I$235=""),"",$G$235&amp;""" x "&amp;$I$235&amp;""" oval"),IF($G$235="","",IF($D$235="Round",$G$235&amp;""" dia",$G$235&amp;""" x "&amp;$I$235&amp;"""")))</f>
        <v/>
      </c>
      <c r="G233" s="173" t="n"/>
      <c r="H233" s="525">
        <f>IF($D$235="Flat Oval",IF(OR($G$235="",$I$235=""),"",IF(OR(ISTEXT($G$235),ISTEXT($I$235)),"",ROUND(((($G$235-2*N($K$235))-($I$235-2*N($K$235)))*($I$235-2*N($K$235))+PI()*(($I$235-2*N($K$235))/2)^2)/144,3))),IF(OR($D$235="",$G$235=""),"",IF($D$235="Round",IF(ISTEXT($G$235),"",ROUND(PI()*(($G$235-2*N($K$235))/2)^2/144,3)),IF($I$235="","",IF(OR(ISTEXT($G$235),ISTEXT($I$235)),"",ROUND(($G$235-2*N($K$235))*($I$235-2*N($K$235))/144,3))))))</f>
        <v/>
      </c>
      <c r="I233" s="189" t="n"/>
      <c r="J233" s="189" t="n"/>
      <c r="K233" s="189">
        <f>IF(N(J233)*N(H233)=0,"",ROUND(N(J233)*N(H233),0))</f>
        <v/>
      </c>
      <c r="L233" s="189">
        <f>IF($D$235="Flat Oval",IF(OR($O$236="",$O$237="",N($O$238)+N($O$239)=0),"",ROUND(($O$236*$O$238+$O$237*$O$239)/($O$238+$O$239),0)),IF(COUNT(D237:M244)=0,"",ROUND(AVERAGE(D237:M244),0)))</f>
        <v/>
      </c>
      <c r="M233" s="189">
        <f>IF(N(L233)*N(H233)=0,"",ROUND(N(L233)*N(H233),0))</f>
        <v/>
      </c>
    </row>
    <row r="234" ht="13.35" customHeight="1" s="162">
      <c r="B234" s="188" t="inlineStr">
        <is>
          <t>Instrument</t>
        </is>
      </c>
      <c r="C234" s="173" t="n"/>
      <c r="D234" s="196" t="n"/>
      <c r="E234" s="174" t="n"/>
      <c r="F234" s="174" t="n"/>
      <c r="G234" s="173" t="n"/>
      <c r="H234" s="188" t="inlineStr">
        <is>
          <t>Duct Static Pressure</t>
        </is>
      </c>
      <c r="I234" s="174" t="n"/>
      <c r="J234" s="173" t="n"/>
      <c r="K234" s="53" t="n"/>
      <c r="L234" s="188" t="inlineStr">
        <is>
          <t>Temp</t>
        </is>
      </c>
      <c r="M234" s="52" t="n"/>
      <c r="N234" s="51" t="n"/>
    </row>
    <row r="235" ht="13.35" customHeight="1" s="162">
      <c r="B235" s="526" t="inlineStr">
        <is>
          <t>Duct shape:</t>
        </is>
      </c>
      <c r="C235" s="173" t="n"/>
      <c r="D235" s="527" t="n"/>
      <c r="E235" s="173" t="n"/>
      <c r="F235" s="528" t="inlineStr">
        <is>
          <t>W / Dia (in)</t>
        </is>
      </c>
      <c r="G235" s="529" t="n"/>
      <c r="H235" s="526" t="inlineStr">
        <is>
          <t>H (in)</t>
        </is>
      </c>
      <c r="I235" s="530" t="n"/>
      <c r="J235" s="531" t="inlineStr">
        <is>
          <t>Liner (in)</t>
        </is>
      </c>
      <c r="K235" s="532" t="n"/>
      <c r="L235" s="526" t="inlineStr">
        <is>
          <t>Points</t>
        </is>
      </c>
      <c r="M235" s="533">
        <f>IF($D$235="Flat Oval",IF($N$237="","",$N$235&amp;"x"&amp;$N$236&amp;"+"&amp;$O$235&amp;" ends"),IF($N$235="","",IF($D$235="Round",$N$235&amp;" x 2 axes",IF($N$236="","",$N$235&amp;" x "&amp;$N$236))))</f>
        <v/>
      </c>
      <c r="N235" s="534">
        <f>IF($D$235="Flat Oval",IF(OR($G$235="",$I$235=""),"",IF(OR(ISTEXT($G$235),ISTEXT($I$235)),"",IF($G$235-$I$235&lt;12,2,MIN(10,MAX(3,ROUNDUP(($G$235-$I$235)/6,0)))))),IF(OR($D$235="",$G$235=""),"",IF($D$235="Round",IF(ISTEXT($G$235),"",IF($G$235&lt;=9,6,IF($G$235&lt;=12,8,10))),IF(ISTEXT($G$235),"",IF($G$235&lt;12,2,MIN(10,MAX(3,ROUNDUP($G$235/6,0))))))))</f>
        <v/>
      </c>
      <c r="O235">
        <f>IF(AND($D$235="Flat Oval",NOT(OR($G$235="",$I$235="")),NOT(OR(ISTEXT($G$235),ISTEXT($I$235)))),IF($I$235&lt;=9,6,IF($I$235&lt;=12,8,10)),"")</f>
        <v/>
      </c>
      <c r="P235" s="473" t="inlineStr">
        <is>
          <t>Quick entry – type readings in order (row by row of the grid), down this column then the next:</t>
        </is>
      </c>
    </row>
    <row r="236" ht="13.35" customHeight="1" s="162">
      <c r="B236" s="535" t="inlineStr">
        <is>
          <t>Depth↓ Pos→ (in)</t>
        </is>
      </c>
      <c r="C236" s="414" t="n"/>
      <c r="D236" s="535">
        <f>IF($D$235="Flat Oval",IF(OR($N$235="",ISTEXT($N$235),1&gt;$N$235),"",ROUND((1-0.5)*($G$235-$I$235)/$N$235,1)),IF(ISTEXT($N$235),"",IF(OR($D$235="",$G$235="",1&gt;$N$235),"",IF($D$235="Round",IF(ISTEXT($G$235),"",ROUND(IF(1&lt;=$N$235/2,$G$235/2*(1-SQRT(($N$235-2*1+1)/$N$235)),$G$235-$G$235/2*(1-SQRT(($N$235-2*($N$235-1+1)+1)/$N$235))),1)),IF(ISTEXT($G$235),"",ROUND((1-0.5)*$G$235/$N$235,1))))))</f>
        <v/>
      </c>
      <c r="E236" s="535">
        <f>IF($D$235="Flat Oval",IF(OR($N$235="",ISTEXT($N$235),2&gt;$N$235),"",ROUND((2-0.5)*($G$235-$I$235)/$N$235,1)),IF(ISTEXT($N$235),"",IF(OR($D$235="",$G$235="",2&gt;$N$235),"",IF($D$235="Round",IF(ISTEXT($G$235),"",ROUND(IF(2&lt;=$N$235/2,$G$235/2*(1-SQRT(($N$235-2*2+1)/$N$235)),$G$235-$G$235/2*(1-SQRT(($N$235-2*($N$235-2+1)+1)/$N$235))),1)),IF(ISTEXT($G$235),"",ROUND((2-0.5)*$G$235/$N$235,1))))))</f>
        <v/>
      </c>
      <c r="F236" s="535">
        <f>IF($D$235="Flat Oval",IF(OR($N$235="",ISTEXT($N$235),3&gt;$N$235),"",ROUND((3-0.5)*($G$235-$I$235)/$N$235,1)),IF(ISTEXT($N$235),"",IF(OR($D$235="",$G$235="",3&gt;$N$235),"",IF($D$235="Round",IF(ISTEXT($G$235),"",ROUND(IF(3&lt;=$N$235/2,$G$235/2*(1-SQRT(($N$235-2*3+1)/$N$235)),$G$235-$G$235/2*(1-SQRT(($N$235-2*($N$235-3+1)+1)/$N$235))),1)),IF(ISTEXT($G$235),"",ROUND((3-0.5)*$G$235/$N$235,1))))))</f>
        <v/>
      </c>
      <c r="G236" s="535">
        <f>IF($D$235="Flat Oval",IF(OR($N$235="",ISTEXT($N$235),4&gt;$N$235),"",ROUND((4-0.5)*($G$235-$I$235)/$N$235,1)),IF(ISTEXT($N$235),"",IF(OR($D$235="",$G$235="",4&gt;$N$235),"",IF($D$235="Round",IF(ISTEXT($G$235),"",ROUND(IF(4&lt;=$N$235/2,$G$235/2*(1-SQRT(($N$235-2*4+1)/$N$235)),$G$235-$G$235/2*(1-SQRT(($N$235-2*($N$235-4+1)+1)/$N$235))),1)),IF(ISTEXT($G$235),"",ROUND((4-0.5)*$G$235/$N$235,1))))))</f>
        <v/>
      </c>
      <c r="H236" s="535">
        <f>IF($D$235="Flat Oval",IF(OR($N$235="",ISTEXT($N$235),5&gt;$N$235),"",ROUND((5-0.5)*($G$235-$I$235)/$N$235,1)),IF(ISTEXT($N$235),"",IF(OR($D$235="",$G$235="",5&gt;$N$235),"",IF($D$235="Round",IF(ISTEXT($G$235),"",ROUND(IF(5&lt;=$N$235/2,$G$235/2*(1-SQRT(($N$235-2*5+1)/$N$235)),$G$235-$G$235/2*(1-SQRT(($N$235-2*($N$235-5+1)+1)/$N$235))),1)),IF(ISTEXT($G$235),"",ROUND((5-0.5)*$G$235/$N$235,1))))))</f>
        <v/>
      </c>
      <c r="I236" s="535">
        <f>IF($D$235="Flat Oval",IF(OR($N$235="",ISTEXT($N$235),6&gt;$N$235),"",ROUND((6-0.5)*($G$235-$I$235)/$N$235,1)),IF(ISTEXT($N$235),"",IF(OR($D$235="",$G$235="",6&gt;$N$235),"",IF($D$235="Round",IF(ISTEXT($G$235),"",ROUND(IF(6&lt;=$N$235/2,$G$235/2*(1-SQRT(($N$235-2*6+1)/$N$235)),$G$235-$G$235/2*(1-SQRT(($N$235-2*($N$235-6+1)+1)/$N$235))),1)),IF(ISTEXT($G$235),"",ROUND((6-0.5)*$G$235/$N$235,1))))))</f>
        <v/>
      </c>
      <c r="J236" s="535">
        <f>IF($D$235="Flat Oval",IF(OR($N$235="",ISTEXT($N$235),7&gt;$N$235),"",ROUND((7-0.5)*($G$235-$I$235)/$N$235,1)),IF(ISTEXT($N$235),"",IF(OR($D$235="",$G$235="",7&gt;$N$235),"",IF($D$235="Round",IF(ISTEXT($G$235),"",ROUND(IF(7&lt;=$N$235/2,$G$235/2*(1-SQRT(($N$235-2*7+1)/$N$235)),$G$235-$G$235/2*(1-SQRT(($N$235-2*($N$235-7+1)+1)/$N$235))),1)),IF(ISTEXT($G$235),"",ROUND((7-0.5)*$G$235/$N$235,1))))))</f>
        <v/>
      </c>
      <c r="K236" s="535">
        <f>IF($D$235="Flat Oval",IF(OR($N$235="",ISTEXT($N$235),8&gt;$N$235),"",ROUND((8-0.5)*($G$235-$I$235)/$N$235,1)),IF(ISTEXT($N$235),"",IF(OR($D$235="",$G$235="",8&gt;$N$235),"",IF($D$235="Round",IF(ISTEXT($G$235),"",ROUND(IF(8&lt;=$N$235/2,$G$235/2*(1-SQRT(($N$235-2*8+1)/$N$235)),$G$235-$G$235/2*(1-SQRT(($N$235-2*($N$235-8+1)+1)/$N$235))),1)),IF(ISTEXT($G$235),"",ROUND((8-0.5)*$G$235/$N$235,1))))))</f>
        <v/>
      </c>
      <c r="L236" s="535">
        <f>IF($D$235="Flat Oval",IF(OR($N$235="",ISTEXT($N$235),9&gt;$N$235),"",ROUND((9-0.5)*($G$235-$I$235)/$N$235,1)),IF(ISTEXT($N$235),"",IF(OR($D$235="",$G$235="",9&gt;$N$235),"",IF($D$235="Round",IF(ISTEXT($G$235),"",ROUND(IF(9&lt;=$N$235/2,$G$235/2*(1-SQRT(($N$235-2*9+1)/$N$235)),$G$235-$G$235/2*(1-SQRT(($N$235-2*($N$235-9+1)+1)/$N$235))),1)),IF(ISTEXT($G$235),"",ROUND((9-0.5)*$G$235/$N$235,1))))))</f>
        <v/>
      </c>
      <c r="M236" s="535">
        <f>IF($D$235="Flat Oval",IF(OR($N$235="",ISTEXT($N$235),10&gt;$N$235),"",ROUND((10-0.5)*($G$235-$I$235)/$N$235,1)),IF(ISTEXT($N$235),"",IF(OR($D$235="",$G$235="",10&gt;$N$235),"",IF($D$235="Round",IF(ISTEXT($G$235),"",ROUND(IF(10&lt;=$N$235/2,$G$235/2*(1-SQRT(($N$235-2*10+1)/$N$235)),$G$235-$G$235/2*(1-SQRT(($N$235-2*($N$235-10+1)+1)/$N$235))),1)),IF(ISTEXT($G$235),"",ROUND((10-0.5)*$G$235/$N$235,1))))))</f>
        <v/>
      </c>
      <c r="N236" s="534">
        <f>IF($D$235="Flat Oval",IF(OR($G$235="",$I$235=""),"",IF(OR(ISTEXT($G$235),ISTEXT($I$235)),"",IF($I$235&lt;12,2,MIN(7,MAX(3,ROUNDUP($I$235/6,0)))))),IF(OR($D$235="",$G$235=""),"",IF($D$235="Round",2,IF($I$235="","",IF(ISTEXT($I$235),"",IF($I$235&lt;12,2,MIN(8,MAX(3,ROUNDUP($I$235/6,0)))))))))</f>
        <v/>
      </c>
      <c r="O236">
        <f>IF(OR(NOT($D$235="Flat Oval"),N($N$237)=0),"",IF(COUNT(D237:INDEX(M237:M244,$N$236))=0,"",AVERAGE(D237:INDEX(M237:M244,$N$236))))</f>
        <v/>
      </c>
      <c r="P236" s="536" t="inlineStr">
        <is>
          <t>1–10</t>
        </is>
      </c>
      <c r="Q236" s="536" t="inlineStr">
        <is>
          <t>11–20</t>
        </is>
      </c>
      <c r="R236" s="536" t="inlineStr">
        <is>
          <t>21–30</t>
        </is>
      </c>
      <c r="S236" s="536" t="inlineStr">
        <is>
          <t>31–40</t>
        </is>
      </c>
      <c r="T236" s="536" t="inlineStr">
        <is>
          <t>41–50</t>
        </is>
      </c>
      <c r="U236" s="536" t="inlineStr">
        <is>
          <t>51–60</t>
        </is>
      </c>
      <c r="V236" s="536" t="inlineStr">
        <is>
          <t>61–70</t>
        </is>
      </c>
      <c r="W236" s="536" t="inlineStr">
        <is>
          <t>71–80</t>
        </is>
      </c>
    </row>
    <row r="237" ht="13.35" customHeight="1" s="162">
      <c r="B237" s="537">
        <f>IF($D$235="Flat Oval",IF(OR($N$236="",ISTEXT($N$236)),"",IF(1&lt;=$N$236,ROUND((1-0.5)*$I$235/$N$236,1),IF(1=$N$236+1,"Ends",""))),IF(OR($D$235="",$G$235=""),"",IF($D$235="Round",IF(1=1,"Axis 1 (0°)",IF(1=2,"Axis 2 (90°)","")),IF(ISTEXT($N$236),"",IF(1&gt;$N$236,"",IF(ISTEXT($I$235),"",ROUND((1-0.5)*$I$235/$N$236,1)))))))</f>
        <v/>
      </c>
      <c r="C237" s="538" t="n"/>
      <c r="D237" s="539">
        <f>IF($D$235="Flat Oval",IF(OR($N$237="",ISTEXT($N$235),ISTEXT($N$236)),"",IF(1&lt;=$N$236,IF(1&gt;$N$235,"",IF(((1-1)*$N$235+1)&gt;80,"",IF(INDEX($P$237:$W$246,MOD(((1-1)*$N$235+1)-1,10)+1,INT((((1-1)*$N$235+1)-1)/10)+1)="","",INDEX($P$237:$W$246,MOD(((1-1)*$N$235+1)-1,10)+1,INT((((1-1)*$N$235+1)-1)/10)+1)))),IF(AND(1=$N$236+1,1&lt;=$O$235),IF(($N$235*$N$236+1)&gt;80,"",IF(INDEX($P$237:$W$246,MOD(($N$235*$N$236+1)-1,10)+1,INT((($N$235*$N$236+1)-1)/10)+1)="","",INDEX($P$237:$W$246,MOD(($N$235*$N$236+1)-1,10)+1,INT((($N$235*$N$236+1)-1)/10)+1))),""))),IF($N$237="","",IF(OR(ISTEXT($N$235),ISTEXT($N$236),ISTEXT($N$237)),"",IF(OR(1&gt;$N$235,1&gt;$N$236,((1-1)*$N$235+1)&gt;$N$237),"",IF(INDEX($P$237:$W$246,MOD(((1-1)*$N$235+1)-1,10)+1,INT((((1-1)*$N$235+1)-1)/10)+1)="","",INDEX($P$237:$W$246,MOD(((1-1)*$N$235+1)-1,10)+1,INT((((1-1)*$N$235+1)-1)/10)+1))))))</f>
        <v/>
      </c>
      <c r="E237" s="539">
        <f>IF($D$235="Flat Oval",IF(OR($N$237="",ISTEXT($N$235),ISTEXT($N$236)),"",IF(1&lt;=$N$236,IF(2&gt;$N$235,"",IF(((1-1)*$N$235+2)&gt;80,"",IF(INDEX($P$237:$W$246,MOD(((1-1)*$N$235+2)-1,10)+1,INT((((1-1)*$N$235+2)-1)/10)+1)="","",INDEX($P$237:$W$246,MOD(((1-1)*$N$235+2)-1,10)+1,INT((((1-1)*$N$235+2)-1)/10)+1)))),IF(AND(1=$N$236+1,2&lt;=$O$235),IF(($N$235*$N$236+2)&gt;80,"",IF(INDEX($P$237:$W$246,MOD(($N$235*$N$236+2)-1,10)+1,INT((($N$235*$N$236+2)-1)/10)+1)="","",INDEX($P$237:$W$246,MOD(($N$235*$N$236+2)-1,10)+1,INT((($N$235*$N$236+2)-1)/10)+1))),""))),IF($N$237="","",IF(OR(ISTEXT($N$235),ISTEXT($N$236),ISTEXT($N$237)),"",IF(OR(2&gt;$N$235,1&gt;$N$236,((1-1)*$N$235+2)&gt;$N$237),"",IF(INDEX($P$237:$W$246,MOD(((1-1)*$N$235+2)-1,10)+1,INT((((1-1)*$N$235+2)-1)/10)+1)="","",INDEX($P$237:$W$246,MOD(((1-1)*$N$235+2)-1,10)+1,INT((((1-1)*$N$235+2)-1)/10)+1))))))</f>
        <v/>
      </c>
      <c r="F237" s="539">
        <f>IF($D$235="Flat Oval",IF(OR($N$237="",ISTEXT($N$235),ISTEXT($N$236)),"",IF(1&lt;=$N$236,IF(3&gt;$N$235,"",IF(((1-1)*$N$235+3)&gt;80,"",IF(INDEX($P$237:$W$246,MOD(((1-1)*$N$235+3)-1,10)+1,INT((((1-1)*$N$235+3)-1)/10)+1)="","",INDEX($P$237:$W$246,MOD(((1-1)*$N$235+3)-1,10)+1,INT((((1-1)*$N$235+3)-1)/10)+1)))),IF(AND(1=$N$236+1,3&lt;=$O$235),IF(($N$235*$N$236+3)&gt;80,"",IF(INDEX($P$237:$W$246,MOD(($N$235*$N$236+3)-1,10)+1,INT((($N$235*$N$236+3)-1)/10)+1)="","",INDEX($P$237:$W$246,MOD(($N$235*$N$236+3)-1,10)+1,INT((($N$235*$N$236+3)-1)/10)+1))),""))),IF($N$237="","",IF(OR(ISTEXT($N$235),ISTEXT($N$236),ISTEXT($N$237)),"",IF(OR(3&gt;$N$235,1&gt;$N$236,((1-1)*$N$235+3)&gt;$N$237),"",IF(INDEX($P$237:$W$246,MOD(((1-1)*$N$235+3)-1,10)+1,INT((((1-1)*$N$235+3)-1)/10)+1)="","",INDEX($P$237:$W$246,MOD(((1-1)*$N$235+3)-1,10)+1,INT((((1-1)*$N$235+3)-1)/10)+1))))))</f>
        <v/>
      </c>
      <c r="G237" s="539">
        <f>IF($D$235="Flat Oval",IF(OR($N$237="",ISTEXT($N$235),ISTEXT($N$236)),"",IF(1&lt;=$N$236,IF(4&gt;$N$235,"",IF(((1-1)*$N$235+4)&gt;80,"",IF(INDEX($P$237:$W$246,MOD(((1-1)*$N$235+4)-1,10)+1,INT((((1-1)*$N$235+4)-1)/10)+1)="","",INDEX($P$237:$W$246,MOD(((1-1)*$N$235+4)-1,10)+1,INT((((1-1)*$N$235+4)-1)/10)+1)))),IF(AND(1=$N$236+1,4&lt;=$O$235),IF(($N$235*$N$236+4)&gt;80,"",IF(INDEX($P$237:$W$246,MOD(($N$235*$N$236+4)-1,10)+1,INT((($N$235*$N$236+4)-1)/10)+1)="","",INDEX($P$237:$W$246,MOD(($N$235*$N$236+4)-1,10)+1,INT((($N$235*$N$236+4)-1)/10)+1))),""))),IF($N$237="","",IF(OR(ISTEXT($N$235),ISTEXT($N$236),ISTEXT($N$237)),"",IF(OR(4&gt;$N$235,1&gt;$N$236,((1-1)*$N$235+4)&gt;$N$237),"",IF(INDEX($P$237:$W$246,MOD(((1-1)*$N$235+4)-1,10)+1,INT((((1-1)*$N$235+4)-1)/10)+1)="","",INDEX($P$237:$W$246,MOD(((1-1)*$N$235+4)-1,10)+1,INT((((1-1)*$N$235+4)-1)/10)+1))))))</f>
        <v/>
      </c>
      <c r="H237" s="539">
        <f>IF($D$235="Flat Oval",IF(OR($N$237="",ISTEXT($N$235),ISTEXT($N$236)),"",IF(1&lt;=$N$236,IF(5&gt;$N$235,"",IF(((1-1)*$N$235+5)&gt;80,"",IF(INDEX($P$237:$W$246,MOD(((1-1)*$N$235+5)-1,10)+1,INT((((1-1)*$N$235+5)-1)/10)+1)="","",INDEX($P$237:$W$246,MOD(((1-1)*$N$235+5)-1,10)+1,INT((((1-1)*$N$235+5)-1)/10)+1)))),IF(AND(1=$N$236+1,5&lt;=$O$235),IF(($N$235*$N$236+5)&gt;80,"",IF(INDEX($P$237:$W$246,MOD(($N$235*$N$236+5)-1,10)+1,INT((($N$235*$N$236+5)-1)/10)+1)="","",INDEX($P$237:$W$246,MOD(($N$235*$N$236+5)-1,10)+1,INT((($N$235*$N$236+5)-1)/10)+1))),""))),IF($N$237="","",IF(OR(ISTEXT($N$235),ISTEXT($N$236),ISTEXT($N$237)),"",IF(OR(5&gt;$N$235,1&gt;$N$236,((1-1)*$N$235+5)&gt;$N$237),"",IF(INDEX($P$237:$W$246,MOD(((1-1)*$N$235+5)-1,10)+1,INT((((1-1)*$N$235+5)-1)/10)+1)="","",INDEX($P$237:$W$246,MOD(((1-1)*$N$235+5)-1,10)+1,INT((((1-1)*$N$235+5)-1)/10)+1))))))</f>
        <v/>
      </c>
      <c r="I237" s="539">
        <f>IF($D$235="Flat Oval",IF(OR($N$237="",ISTEXT($N$235),ISTEXT($N$236)),"",IF(1&lt;=$N$236,IF(6&gt;$N$235,"",IF(((1-1)*$N$235+6)&gt;80,"",IF(INDEX($P$237:$W$246,MOD(((1-1)*$N$235+6)-1,10)+1,INT((((1-1)*$N$235+6)-1)/10)+1)="","",INDEX($P$237:$W$246,MOD(((1-1)*$N$235+6)-1,10)+1,INT((((1-1)*$N$235+6)-1)/10)+1)))),IF(AND(1=$N$236+1,6&lt;=$O$235),IF(($N$235*$N$236+6)&gt;80,"",IF(INDEX($P$237:$W$246,MOD(($N$235*$N$236+6)-1,10)+1,INT((($N$235*$N$236+6)-1)/10)+1)="","",INDEX($P$237:$W$246,MOD(($N$235*$N$236+6)-1,10)+1,INT((($N$235*$N$236+6)-1)/10)+1))),""))),IF($N$237="","",IF(OR(ISTEXT($N$235),ISTEXT($N$236),ISTEXT($N$237)),"",IF(OR(6&gt;$N$235,1&gt;$N$236,((1-1)*$N$235+6)&gt;$N$237),"",IF(INDEX($P$237:$W$246,MOD(((1-1)*$N$235+6)-1,10)+1,INT((((1-1)*$N$235+6)-1)/10)+1)="","",INDEX($P$237:$W$246,MOD(((1-1)*$N$235+6)-1,10)+1,INT((((1-1)*$N$235+6)-1)/10)+1))))))</f>
        <v/>
      </c>
      <c r="J237" s="539">
        <f>IF($D$235="Flat Oval",IF(OR($N$237="",ISTEXT($N$235),ISTEXT($N$236)),"",IF(1&lt;=$N$236,IF(7&gt;$N$235,"",IF(((1-1)*$N$235+7)&gt;80,"",IF(INDEX($P$237:$W$246,MOD(((1-1)*$N$235+7)-1,10)+1,INT((((1-1)*$N$235+7)-1)/10)+1)="","",INDEX($P$237:$W$246,MOD(((1-1)*$N$235+7)-1,10)+1,INT((((1-1)*$N$235+7)-1)/10)+1)))),IF(AND(1=$N$236+1,7&lt;=$O$235),IF(($N$235*$N$236+7)&gt;80,"",IF(INDEX($P$237:$W$246,MOD(($N$235*$N$236+7)-1,10)+1,INT((($N$235*$N$236+7)-1)/10)+1)="","",INDEX($P$237:$W$246,MOD(($N$235*$N$236+7)-1,10)+1,INT((($N$235*$N$236+7)-1)/10)+1))),""))),IF($N$237="","",IF(OR(ISTEXT($N$235),ISTEXT($N$236),ISTEXT($N$237)),"",IF(OR(7&gt;$N$235,1&gt;$N$236,((1-1)*$N$235+7)&gt;$N$237),"",IF(INDEX($P$237:$W$246,MOD(((1-1)*$N$235+7)-1,10)+1,INT((((1-1)*$N$235+7)-1)/10)+1)="","",INDEX($P$237:$W$246,MOD(((1-1)*$N$235+7)-1,10)+1,INT((((1-1)*$N$235+7)-1)/10)+1))))))</f>
        <v/>
      </c>
      <c r="K237" s="539">
        <f>IF($D$235="Flat Oval",IF(OR($N$237="",ISTEXT($N$235),ISTEXT($N$236)),"",IF(1&lt;=$N$236,IF(8&gt;$N$235,"",IF(((1-1)*$N$235+8)&gt;80,"",IF(INDEX($P$237:$W$246,MOD(((1-1)*$N$235+8)-1,10)+1,INT((((1-1)*$N$235+8)-1)/10)+1)="","",INDEX($P$237:$W$246,MOD(((1-1)*$N$235+8)-1,10)+1,INT((((1-1)*$N$235+8)-1)/10)+1)))),IF(AND(1=$N$236+1,8&lt;=$O$235),IF(($N$235*$N$236+8)&gt;80,"",IF(INDEX($P$237:$W$246,MOD(($N$235*$N$236+8)-1,10)+1,INT((($N$235*$N$236+8)-1)/10)+1)="","",INDEX($P$237:$W$246,MOD(($N$235*$N$236+8)-1,10)+1,INT((($N$235*$N$236+8)-1)/10)+1))),""))),IF($N$237="","",IF(OR(ISTEXT($N$235),ISTEXT($N$236),ISTEXT($N$237)),"",IF(OR(8&gt;$N$235,1&gt;$N$236,((1-1)*$N$235+8)&gt;$N$237),"",IF(INDEX($P$237:$W$246,MOD(((1-1)*$N$235+8)-1,10)+1,INT((((1-1)*$N$235+8)-1)/10)+1)="","",INDEX($P$237:$W$246,MOD(((1-1)*$N$235+8)-1,10)+1,INT((((1-1)*$N$235+8)-1)/10)+1))))))</f>
        <v/>
      </c>
      <c r="L237" s="539">
        <f>IF($D$235="Flat Oval",IF(OR($N$237="",ISTEXT($N$235),ISTEXT($N$236)),"",IF(1&lt;=$N$236,IF(9&gt;$N$235,"",IF(((1-1)*$N$235+9)&gt;80,"",IF(INDEX($P$237:$W$246,MOD(((1-1)*$N$235+9)-1,10)+1,INT((((1-1)*$N$235+9)-1)/10)+1)="","",INDEX($P$237:$W$246,MOD(((1-1)*$N$235+9)-1,10)+1,INT((((1-1)*$N$235+9)-1)/10)+1)))),IF(AND(1=$N$236+1,9&lt;=$O$235),IF(($N$235*$N$236+9)&gt;80,"",IF(INDEX($P$237:$W$246,MOD(($N$235*$N$236+9)-1,10)+1,INT((($N$235*$N$236+9)-1)/10)+1)="","",INDEX($P$237:$W$246,MOD(($N$235*$N$236+9)-1,10)+1,INT((($N$235*$N$236+9)-1)/10)+1))),""))),IF($N$237="","",IF(OR(ISTEXT($N$235),ISTEXT($N$236),ISTEXT($N$237)),"",IF(OR(9&gt;$N$235,1&gt;$N$236,((1-1)*$N$235+9)&gt;$N$237),"",IF(INDEX($P$237:$W$246,MOD(((1-1)*$N$235+9)-1,10)+1,INT((((1-1)*$N$235+9)-1)/10)+1)="","",INDEX($P$237:$W$246,MOD(((1-1)*$N$235+9)-1,10)+1,INT((((1-1)*$N$235+9)-1)/10)+1))))))</f>
        <v/>
      </c>
      <c r="M237" s="539">
        <f>IF($D$235="Flat Oval",IF(OR($N$237="",ISTEXT($N$235),ISTEXT($N$236)),"",IF(1&lt;=$N$236,IF(10&gt;$N$235,"",IF(((1-1)*$N$235+10)&gt;80,"",IF(INDEX($P$237:$W$246,MOD(((1-1)*$N$235+10)-1,10)+1,INT((((1-1)*$N$235+10)-1)/10)+1)="","",INDEX($P$237:$W$246,MOD(((1-1)*$N$235+10)-1,10)+1,INT((((1-1)*$N$235+10)-1)/10)+1)))),IF(AND(1=$N$236+1,10&lt;=$O$235),IF(($N$235*$N$236+10)&gt;80,"",IF(INDEX($P$237:$W$246,MOD(($N$235*$N$236+10)-1,10)+1,INT((($N$235*$N$236+10)-1)/10)+1)="","",INDEX($P$237:$W$246,MOD(($N$235*$N$236+10)-1,10)+1,INT((($N$235*$N$236+10)-1)/10)+1))),""))),IF($N$237="","",IF(OR(ISTEXT($N$235),ISTEXT($N$236),ISTEXT($N$237)),"",IF(OR(10&gt;$N$235,1&gt;$N$236,((1-1)*$N$235+10)&gt;$N$237),"",IF(INDEX($P$237:$W$246,MOD(((1-1)*$N$235+10)-1,10)+1,INT((((1-1)*$N$235+10)-1)/10)+1)="","",INDEX($P$237:$W$246,MOD(((1-1)*$N$235+10)-1,10)+1,INT((((1-1)*$N$235+10)-1)/10)+1))))))</f>
        <v/>
      </c>
      <c r="N237" s="534">
        <f>IF($D$235="Flat Oval",IF(OR($N$235="",$N$236="",$O$235=""),"",$N$235*$N$236+$O$235),IF(OR(N235="",N236=""),"",IF(OR(ISTEXT(N235),ISTEXT(N236)),"",N235*N236)))</f>
        <v/>
      </c>
      <c r="O237">
        <f>IF(OR(NOT($D$235="Flat Oval"),N($N$237)=0),"",IF(COUNT(INDEX(D237:D244,$N$236+1):INDEX(M237:M244,$N$236+1))=0,"",AVERAGE(INDEX(D237:D244,$N$236+1):INDEX(M237:M244,$N$236+1))))</f>
        <v/>
      </c>
      <c r="P237" s="540" t="n"/>
      <c r="Q237" s="540" t="n"/>
      <c r="R237" s="540" t="n"/>
      <c r="S237" s="540" t="n"/>
      <c r="T237" s="540" t="n"/>
      <c r="U237" s="540" t="n"/>
      <c r="V237" s="540" t="n"/>
      <c r="W237" s="540" t="n"/>
    </row>
    <row r="238" ht="13.35" customHeight="1" s="162">
      <c r="B238" s="537">
        <f>IF($D$235="Flat Oval",IF(OR($N$236="",ISTEXT($N$236)),"",IF(2&lt;=$N$236,ROUND((2-0.5)*$I$235/$N$236,1),IF(2=$N$236+1,"Ends",""))),IF(OR($D$235="",$G$235=""),"",IF($D$235="Round",IF(2=1,"Axis 1 (0°)",IF(2=2,"Axis 2 (90°)","")),IF(ISTEXT($N$236),"",IF(2&gt;$N$236,"",IF(ISTEXT($I$235),"",ROUND((2-0.5)*$I$235/$N$236,1)))))))</f>
        <v/>
      </c>
      <c r="C238" s="538" t="n"/>
      <c r="D238" s="539">
        <f>IF($D$235="Flat Oval",IF(OR($N$237="",ISTEXT($N$235),ISTEXT($N$236)),"",IF(2&lt;=$N$236,IF(1&gt;$N$235,"",IF(((2-1)*$N$235+1)&gt;80,"",IF(INDEX($P$237:$W$246,MOD(((2-1)*$N$235+1)-1,10)+1,INT((((2-1)*$N$235+1)-1)/10)+1)="","",INDEX($P$237:$W$246,MOD(((2-1)*$N$235+1)-1,10)+1,INT((((2-1)*$N$235+1)-1)/10)+1)))),IF(AND(2=$N$236+1,1&lt;=$O$235),IF(($N$235*$N$236+1)&gt;80,"",IF(INDEX($P$237:$W$246,MOD(($N$235*$N$236+1)-1,10)+1,INT((($N$235*$N$236+1)-1)/10)+1)="","",INDEX($P$237:$W$246,MOD(($N$235*$N$236+1)-1,10)+1,INT((($N$235*$N$236+1)-1)/10)+1))),""))),IF($N$237="","",IF(OR(ISTEXT($N$235),ISTEXT($N$236),ISTEXT($N$237)),"",IF(OR(1&gt;$N$235,2&gt;$N$236,((2-1)*$N$235+1)&gt;$N$237),"",IF(INDEX($P$237:$W$246,MOD(((2-1)*$N$235+1)-1,10)+1,INT((((2-1)*$N$235+1)-1)/10)+1)="","",INDEX($P$237:$W$246,MOD(((2-1)*$N$235+1)-1,10)+1,INT((((2-1)*$N$235+1)-1)/10)+1))))))</f>
        <v/>
      </c>
      <c r="E238" s="539">
        <f>IF($D$235="Flat Oval",IF(OR($N$237="",ISTEXT($N$235),ISTEXT($N$236)),"",IF(2&lt;=$N$236,IF(2&gt;$N$235,"",IF(((2-1)*$N$235+2)&gt;80,"",IF(INDEX($P$237:$W$246,MOD(((2-1)*$N$235+2)-1,10)+1,INT((((2-1)*$N$235+2)-1)/10)+1)="","",INDEX($P$237:$W$246,MOD(((2-1)*$N$235+2)-1,10)+1,INT((((2-1)*$N$235+2)-1)/10)+1)))),IF(AND(2=$N$236+1,2&lt;=$O$235),IF(($N$235*$N$236+2)&gt;80,"",IF(INDEX($P$237:$W$246,MOD(($N$235*$N$236+2)-1,10)+1,INT((($N$235*$N$236+2)-1)/10)+1)="","",INDEX($P$237:$W$246,MOD(($N$235*$N$236+2)-1,10)+1,INT((($N$235*$N$236+2)-1)/10)+1))),""))),IF($N$237="","",IF(OR(ISTEXT($N$235),ISTEXT($N$236),ISTEXT($N$237)),"",IF(OR(2&gt;$N$235,2&gt;$N$236,((2-1)*$N$235+2)&gt;$N$237),"",IF(INDEX($P$237:$W$246,MOD(((2-1)*$N$235+2)-1,10)+1,INT((((2-1)*$N$235+2)-1)/10)+1)="","",INDEX($P$237:$W$246,MOD(((2-1)*$N$235+2)-1,10)+1,INT((((2-1)*$N$235+2)-1)/10)+1))))))</f>
        <v/>
      </c>
      <c r="F238" s="539">
        <f>IF($D$235="Flat Oval",IF(OR($N$237="",ISTEXT($N$235),ISTEXT($N$236)),"",IF(2&lt;=$N$236,IF(3&gt;$N$235,"",IF(((2-1)*$N$235+3)&gt;80,"",IF(INDEX($P$237:$W$246,MOD(((2-1)*$N$235+3)-1,10)+1,INT((((2-1)*$N$235+3)-1)/10)+1)="","",INDEX($P$237:$W$246,MOD(((2-1)*$N$235+3)-1,10)+1,INT((((2-1)*$N$235+3)-1)/10)+1)))),IF(AND(2=$N$236+1,3&lt;=$O$235),IF(($N$235*$N$236+3)&gt;80,"",IF(INDEX($P$237:$W$246,MOD(($N$235*$N$236+3)-1,10)+1,INT((($N$235*$N$236+3)-1)/10)+1)="","",INDEX($P$237:$W$246,MOD(($N$235*$N$236+3)-1,10)+1,INT((($N$235*$N$236+3)-1)/10)+1))),""))),IF($N$237="","",IF(OR(ISTEXT($N$235),ISTEXT($N$236),ISTEXT($N$237)),"",IF(OR(3&gt;$N$235,2&gt;$N$236,((2-1)*$N$235+3)&gt;$N$237),"",IF(INDEX($P$237:$W$246,MOD(((2-1)*$N$235+3)-1,10)+1,INT((((2-1)*$N$235+3)-1)/10)+1)="","",INDEX($P$237:$W$246,MOD(((2-1)*$N$235+3)-1,10)+1,INT((((2-1)*$N$235+3)-1)/10)+1))))))</f>
        <v/>
      </c>
      <c r="G238" s="539">
        <f>IF($D$235="Flat Oval",IF(OR($N$237="",ISTEXT($N$235),ISTEXT($N$236)),"",IF(2&lt;=$N$236,IF(4&gt;$N$235,"",IF(((2-1)*$N$235+4)&gt;80,"",IF(INDEX($P$237:$W$246,MOD(((2-1)*$N$235+4)-1,10)+1,INT((((2-1)*$N$235+4)-1)/10)+1)="","",INDEX($P$237:$W$246,MOD(((2-1)*$N$235+4)-1,10)+1,INT((((2-1)*$N$235+4)-1)/10)+1)))),IF(AND(2=$N$236+1,4&lt;=$O$235),IF(($N$235*$N$236+4)&gt;80,"",IF(INDEX($P$237:$W$246,MOD(($N$235*$N$236+4)-1,10)+1,INT((($N$235*$N$236+4)-1)/10)+1)="","",INDEX($P$237:$W$246,MOD(($N$235*$N$236+4)-1,10)+1,INT((($N$235*$N$236+4)-1)/10)+1))),""))),IF($N$237="","",IF(OR(ISTEXT($N$235),ISTEXT($N$236),ISTEXT($N$237)),"",IF(OR(4&gt;$N$235,2&gt;$N$236,((2-1)*$N$235+4)&gt;$N$237),"",IF(INDEX($P$237:$W$246,MOD(((2-1)*$N$235+4)-1,10)+1,INT((((2-1)*$N$235+4)-1)/10)+1)="","",INDEX($P$237:$W$246,MOD(((2-1)*$N$235+4)-1,10)+1,INT((((2-1)*$N$235+4)-1)/10)+1))))))</f>
        <v/>
      </c>
      <c r="H238" s="539">
        <f>IF($D$235="Flat Oval",IF(OR($N$237="",ISTEXT($N$235),ISTEXT($N$236)),"",IF(2&lt;=$N$236,IF(5&gt;$N$235,"",IF(((2-1)*$N$235+5)&gt;80,"",IF(INDEX($P$237:$W$246,MOD(((2-1)*$N$235+5)-1,10)+1,INT((((2-1)*$N$235+5)-1)/10)+1)="","",INDEX($P$237:$W$246,MOD(((2-1)*$N$235+5)-1,10)+1,INT((((2-1)*$N$235+5)-1)/10)+1)))),IF(AND(2=$N$236+1,5&lt;=$O$235),IF(($N$235*$N$236+5)&gt;80,"",IF(INDEX($P$237:$W$246,MOD(($N$235*$N$236+5)-1,10)+1,INT((($N$235*$N$236+5)-1)/10)+1)="","",INDEX($P$237:$W$246,MOD(($N$235*$N$236+5)-1,10)+1,INT((($N$235*$N$236+5)-1)/10)+1))),""))),IF($N$237="","",IF(OR(ISTEXT($N$235),ISTEXT($N$236),ISTEXT($N$237)),"",IF(OR(5&gt;$N$235,2&gt;$N$236,((2-1)*$N$235+5)&gt;$N$237),"",IF(INDEX($P$237:$W$246,MOD(((2-1)*$N$235+5)-1,10)+1,INT((((2-1)*$N$235+5)-1)/10)+1)="","",INDEX($P$237:$W$246,MOD(((2-1)*$N$235+5)-1,10)+1,INT((((2-1)*$N$235+5)-1)/10)+1))))))</f>
        <v/>
      </c>
      <c r="I238" s="539">
        <f>IF($D$235="Flat Oval",IF(OR($N$237="",ISTEXT($N$235),ISTEXT($N$236)),"",IF(2&lt;=$N$236,IF(6&gt;$N$235,"",IF(((2-1)*$N$235+6)&gt;80,"",IF(INDEX($P$237:$W$246,MOD(((2-1)*$N$235+6)-1,10)+1,INT((((2-1)*$N$235+6)-1)/10)+1)="","",INDEX($P$237:$W$246,MOD(((2-1)*$N$235+6)-1,10)+1,INT((((2-1)*$N$235+6)-1)/10)+1)))),IF(AND(2=$N$236+1,6&lt;=$O$235),IF(($N$235*$N$236+6)&gt;80,"",IF(INDEX($P$237:$W$246,MOD(($N$235*$N$236+6)-1,10)+1,INT((($N$235*$N$236+6)-1)/10)+1)="","",INDEX($P$237:$W$246,MOD(($N$235*$N$236+6)-1,10)+1,INT((($N$235*$N$236+6)-1)/10)+1))),""))),IF($N$237="","",IF(OR(ISTEXT($N$235),ISTEXT($N$236),ISTEXT($N$237)),"",IF(OR(6&gt;$N$235,2&gt;$N$236,((2-1)*$N$235+6)&gt;$N$237),"",IF(INDEX($P$237:$W$246,MOD(((2-1)*$N$235+6)-1,10)+1,INT((((2-1)*$N$235+6)-1)/10)+1)="","",INDEX($P$237:$W$246,MOD(((2-1)*$N$235+6)-1,10)+1,INT((((2-1)*$N$235+6)-1)/10)+1))))))</f>
        <v/>
      </c>
      <c r="J238" s="539">
        <f>IF($D$235="Flat Oval",IF(OR($N$237="",ISTEXT($N$235),ISTEXT($N$236)),"",IF(2&lt;=$N$236,IF(7&gt;$N$235,"",IF(((2-1)*$N$235+7)&gt;80,"",IF(INDEX($P$237:$W$246,MOD(((2-1)*$N$235+7)-1,10)+1,INT((((2-1)*$N$235+7)-1)/10)+1)="","",INDEX($P$237:$W$246,MOD(((2-1)*$N$235+7)-1,10)+1,INT((((2-1)*$N$235+7)-1)/10)+1)))),IF(AND(2=$N$236+1,7&lt;=$O$235),IF(($N$235*$N$236+7)&gt;80,"",IF(INDEX($P$237:$W$246,MOD(($N$235*$N$236+7)-1,10)+1,INT((($N$235*$N$236+7)-1)/10)+1)="","",INDEX($P$237:$W$246,MOD(($N$235*$N$236+7)-1,10)+1,INT((($N$235*$N$236+7)-1)/10)+1))),""))),IF($N$237="","",IF(OR(ISTEXT($N$235),ISTEXT($N$236),ISTEXT($N$237)),"",IF(OR(7&gt;$N$235,2&gt;$N$236,((2-1)*$N$235+7)&gt;$N$237),"",IF(INDEX($P$237:$W$246,MOD(((2-1)*$N$235+7)-1,10)+1,INT((((2-1)*$N$235+7)-1)/10)+1)="","",INDEX($P$237:$W$246,MOD(((2-1)*$N$235+7)-1,10)+1,INT((((2-1)*$N$235+7)-1)/10)+1))))))</f>
        <v/>
      </c>
      <c r="K238" s="539">
        <f>IF($D$235="Flat Oval",IF(OR($N$237="",ISTEXT($N$235),ISTEXT($N$236)),"",IF(2&lt;=$N$236,IF(8&gt;$N$235,"",IF(((2-1)*$N$235+8)&gt;80,"",IF(INDEX($P$237:$W$246,MOD(((2-1)*$N$235+8)-1,10)+1,INT((((2-1)*$N$235+8)-1)/10)+1)="","",INDEX($P$237:$W$246,MOD(((2-1)*$N$235+8)-1,10)+1,INT((((2-1)*$N$235+8)-1)/10)+1)))),IF(AND(2=$N$236+1,8&lt;=$O$235),IF(($N$235*$N$236+8)&gt;80,"",IF(INDEX($P$237:$W$246,MOD(($N$235*$N$236+8)-1,10)+1,INT((($N$235*$N$236+8)-1)/10)+1)="","",INDEX($P$237:$W$246,MOD(($N$235*$N$236+8)-1,10)+1,INT((($N$235*$N$236+8)-1)/10)+1))),""))),IF($N$237="","",IF(OR(ISTEXT($N$235),ISTEXT($N$236),ISTEXT($N$237)),"",IF(OR(8&gt;$N$235,2&gt;$N$236,((2-1)*$N$235+8)&gt;$N$237),"",IF(INDEX($P$237:$W$246,MOD(((2-1)*$N$235+8)-1,10)+1,INT((((2-1)*$N$235+8)-1)/10)+1)="","",INDEX($P$237:$W$246,MOD(((2-1)*$N$235+8)-1,10)+1,INT((((2-1)*$N$235+8)-1)/10)+1))))))</f>
        <v/>
      </c>
      <c r="L238" s="539">
        <f>IF($D$235="Flat Oval",IF(OR($N$237="",ISTEXT($N$235),ISTEXT($N$236)),"",IF(2&lt;=$N$236,IF(9&gt;$N$235,"",IF(((2-1)*$N$235+9)&gt;80,"",IF(INDEX($P$237:$W$246,MOD(((2-1)*$N$235+9)-1,10)+1,INT((((2-1)*$N$235+9)-1)/10)+1)="","",INDEX($P$237:$W$246,MOD(((2-1)*$N$235+9)-1,10)+1,INT((((2-1)*$N$235+9)-1)/10)+1)))),IF(AND(2=$N$236+1,9&lt;=$O$235),IF(($N$235*$N$236+9)&gt;80,"",IF(INDEX($P$237:$W$246,MOD(($N$235*$N$236+9)-1,10)+1,INT((($N$235*$N$236+9)-1)/10)+1)="","",INDEX($P$237:$W$246,MOD(($N$235*$N$236+9)-1,10)+1,INT((($N$235*$N$236+9)-1)/10)+1))),""))),IF($N$237="","",IF(OR(ISTEXT($N$235),ISTEXT($N$236),ISTEXT($N$237)),"",IF(OR(9&gt;$N$235,2&gt;$N$236,((2-1)*$N$235+9)&gt;$N$237),"",IF(INDEX($P$237:$W$246,MOD(((2-1)*$N$235+9)-1,10)+1,INT((((2-1)*$N$235+9)-1)/10)+1)="","",INDEX($P$237:$W$246,MOD(((2-1)*$N$235+9)-1,10)+1,INT((((2-1)*$N$235+9)-1)/10)+1))))))</f>
        <v/>
      </c>
      <c r="M238" s="539">
        <f>IF($D$235="Flat Oval",IF(OR($N$237="",ISTEXT($N$235),ISTEXT($N$236)),"",IF(2&lt;=$N$236,IF(10&gt;$N$235,"",IF(((2-1)*$N$235+10)&gt;80,"",IF(INDEX($P$237:$W$246,MOD(((2-1)*$N$235+10)-1,10)+1,INT((((2-1)*$N$235+10)-1)/10)+1)="","",INDEX($P$237:$W$246,MOD(((2-1)*$N$235+10)-1,10)+1,INT((((2-1)*$N$235+10)-1)/10)+1)))),IF(AND(2=$N$236+1,10&lt;=$O$235),IF(($N$235*$N$236+10)&gt;80,"",IF(INDEX($P$237:$W$246,MOD(($N$235*$N$236+10)-1,10)+1,INT((($N$235*$N$236+10)-1)/10)+1)="","",INDEX($P$237:$W$246,MOD(($N$235*$N$236+10)-1,10)+1,INT((($N$235*$N$236+10)-1)/10)+1))),""))),IF($N$237="","",IF(OR(ISTEXT($N$235),ISTEXT($N$236),ISTEXT($N$237)),"",IF(OR(10&gt;$N$235,2&gt;$N$236,((2-1)*$N$235+10)&gt;$N$237),"",IF(INDEX($P$237:$W$246,MOD(((2-1)*$N$235+10)-1,10)+1,INT((((2-1)*$N$235+10)-1)/10)+1)="","",INDEX($P$237:$W$246,MOD(((2-1)*$N$235+10)-1,10)+1,INT((((2-1)*$N$235+10)-1)/10)+1))))))</f>
        <v/>
      </c>
      <c r="O238">
        <f>IF(AND($D$235="Flat Oval",NOT(OR($G$235="",$I$235="")),NOT(OR(ISTEXT($G$235),ISTEXT($I$235)))),(($G$235-2*N($K$235))-($I$235-2*N($K$235)))*($I$235-2*N($K$235))/144,"")</f>
        <v/>
      </c>
      <c r="P238" s="540" t="n"/>
      <c r="Q238" s="540" t="n"/>
      <c r="R238" s="540" t="n"/>
      <c r="S238" s="540" t="n"/>
      <c r="T238" s="540" t="n"/>
      <c r="U238" s="540" t="n"/>
      <c r="V238" s="540" t="n"/>
      <c r="W238" s="540" t="n"/>
    </row>
    <row r="239" ht="13.35" customHeight="1" s="162">
      <c r="B239" s="537">
        <f>IF($D$235="Flat Oval",IF(OR($N$236="",ISTEXT($N$236)),"",IF(3&lt;=$N$236,ROUND((3-0.5)*$I$235/$N$236,1),IF(3=$N$236+1,"Ends",""))),IF(OR($D$235="",$G$235=""),"",IF($D$235="Round",IF(3=1,"Axis 1 (0°)",IF(3=2,"Axis 2 (90°)","")),IF(ISTEXT($N$236),"",IF(3&gt;$N$236,"",IF(ISTEXT($I$235),"",ROUND((3-0.5)*$I$235/$N$236,1)))))))</f>
        <v/>
      </c>
      <c r="C239" s="538" t="n"/>
      <c r="D239" s="539">
        <f>IF($D$235="Flat Oval",IF(OR($N$237="",ISTEXT($N$235),ISTEXT($N$236)),"",IF(3&lt;=$N$236,IF(1&gt;$N$235,"",IF(((3-1)*$N$235+1)&gt;80,"",IF(INDEX($P$237:$W$246,MOD(((3-1)*$N$235+1)-1,10)+1,INT((((3-1)*$N$235+1)-1)/10)+1)="","",INDEX($P$237:$W$246,MOD(((3-1)*$N$235+1)-1,10)+1,INT((((3-1)*$N$235+1)-1)/10)+1)))),IF(AND(3=$N$236+1,1&lt;=$O$235),IF(($N$235*$N$236+1)&gt;80,"",IF(INDEX($P$237:$W$246,MOD(($N$235*$N$236+1)-1,10)+1,INT((($N$235*$N$236+1)-1)/10)+1)="","",INDEX($P$237:$W$246,MOD(($N$235*$N$236+1)-1,10)+1,INT((($N$235*$N$236+1)-1)/10)+1))),""))),IF($N$237="","",IF(OR(ISTEXT($N$235),ISTEXT($N$236),ISTEXT($N$237)),"",IF(OR(1&gt;$N$235,3&gt;$N$236,((3-1)*$N$235+1)&gt;$N$237),"",IF(INDEX($P$237:$W$246,MOD(((3-1)*$N$235+1)-1,10)+1,INT((((3-1)*$N$235+1)-1)/10)+1)="","",INDEX($P$237:$W$246,MOD(((3-1)*$N$235+1)-1,10)+1,INT((((3-1)*$N$235+1)-1)/10)+1))))))</f>
        <v/>
      </c>
      <c r="E239" s="539">
        <f>IF($D$235="Flat Oval",IF(OR($N$237="",ISTEXT($N$235),ISTEXT($N$236)),"",IF(3&lt;=$N$236,IF(2&gt;$N$235,"",IF(((3-1)*$N$235+2)&gt;80,"",IF(INDEX($P$237:$W$246,MOD(((3-1)*$N$235+2)-1,10)+1,INT((((3-1)*$N$235+2)-1)/10)+1)="","",INDEX($P$237:$W$246,MOD(((3-1)*$N$235+2)-1,10)+1,INT((((3-1)*$N$235+2)-1)/10)+1)))),IF(AND(3=$N$236+1,2&lt;=$O$235),IF(($N$235*$N$236+2)&gt;80,"",IF(INDEX($P$237:$W$246,MOD(($N$235*$N$236+2)-1,10)+1,INT((($N$235*$N$236+2)-1)/10)+1)="","",INDEX($P$237:$W$246,MOD(($N$235*$N$236+2)-1,10)+1,INT((($N$235*$N$236+2)-1)/10)+1))),""))),IF($N$237="","",IF(OR(ISTEXT($N$235),ISTEXT($N$236),ISTEXT($N$237)),"",IF(OR(2&gt;$N$235,3&gt;$N$236,((3-1)*$N$235+2)&gt;$N$237),"",IF(INDEX($P$237:$W$246,MOD(((3-1)*$N$235+2)-1,10)+1,INT((((3-1)*$N$235+2)-1)/10)+1)="","",INDEX($P$237:$W$246,MOD(((3-1)*$N$235+2)-1,10)+1,INT((((3-1)*$N$235+2)-1)/10)+1))))))</f>
        <v/>
      </c>
      <c r="F239" s="539">
        <f>IF($D$235="Flat Oval",IF(OR($N$237="",ISTEXT($N$235),ISTEXT($N$236)),"",IF(3&lt;=$N$236,IF(3&gt;$N$235,"",IF(((3-1)*$N$235+3)&gt;80,"",IF(INDEX($P$237:$W$246,MOD(((3-1)*$N$235+3)-1,10)+1,INT((((3-1)*$N$235+3)-1)/10)+1)="","",INDEX($P$237:$W$246,MOD(((3-1)*$N$235+3)-1,10)+1,INT((((3-1)*$N$235+3)-1)/10)+1)))),IF(AND(3=$N$236+1,3&lt;=$O$235),IF(($N$235*$N$236+3)&gt;80,"",IF(INDEX($P$237:$W$246,MOD(($N$235*$N$236+3)-1,10)+1,INT((($N$235*$N$236+3)-1)/10)+1)="","",INDEX($P$237:$W$246,MOD(($N$235*$N$236+3)-1,10)+1,INT((($N$235*$N$236+3)-1)/10)+1))),""))),IF($N$237="","",IF(OR(ISTEXT($N$235),ISTEXT($N$236),ISTEXT($N$237)),"",IF(OR(3&gt;$N$235,3&gt;$N$236,((3-1)*$N$235+3)&gt;$N$237),"",IF(INDEX($P$237:$W$246,MOD(((3-1)*$N$235+3)-1,10)+1,INT((((3-1)*$N$235+3)-1)/10)+1)="","",INDEX($P$237:$W$246,MOD(((3-1)*$N$235+3)-1,10)+1,INT((((3-1)*$N$235+3)-1)/10)+1))))))</f>
        <v/>
      </c>
      <c r="G239" s="539">
        <f>IF($D$235="Flat Oval",IF(OR($N$237="",ISTEXT($N$235),ISTEXT($N$236)),"",IF(3&lt;=$N$236,IF(4&gt;$N$235,"",IF(((3-1)*$N$235+4)&gt;80,"",IF(INDEX($P$237:$W$246,MOD(((3-1)*$N$235+4)-1,10)+1,INT((((3-1)*$N$235+4)-1)/10)+1)="","",INDEX($P$237:$W$246,MOD(((3-1)*$N$235+4)-1,10)+1,INT((((3-1)*$N$235+4)-1)/10)+1)))),IF(AND(3=$N$236+1,4&lt;=$O$235),IF(($N$235*$N$236+4)&gt;80,"",IF(INDEX($P$237:$W$246,MOD(($N$235*$N$236+4)-1,10)+1,INT((($N$235*$N$236+4)-1)/10)+1)="","",INDEX($P$237:$W$246,MOD(($N$235*$N$236+4)-1,10)+1,INT((($N$235*$N$236+4)-1)/10)+1))),""))),IF($N$237="","",IF(OR(ISTEXT($N$235),ISTEXT($N$236),ISTEXT($N$237)),"",IF(OR(4&gt;$N$235,3&gt;$N$236,((3-1)*$N$235+4)&gt;$N$237),"",IF(INDEX($P$237:$W$246,MOD(((3-1)*$N$235+4)-1,10)+1,INT((((3-1)*$N$235+4)-1)/10)+1)="","",INDEX($P$237:$W$246,MOD(((3-1)*$N$235+4)-1,10)+1,INT((((3-1)*$N$235+4)-1)/10)+1))))))</f>
        <v/>
      </c>
      <c r="H239" s="539">
        <f>IF($D$235="Flat Oval",IF(OR($N$237="",ISTEXT($N$235),ISTEXT($N$236)),"",IF(3&lt;=$N$236,IF(5&gt;$N$235,"",IF(((3-1)*$N$235+5)&gt;80,"",IF(INDEX($P$237:$W$246,MOD(((3-1)*$N$235+5)-1,10)+1,INT((((3-1)*$N$235+5)-1)/10)+1)="","",INDEX($P$237:$W$246,MOD(((3-1)*$N$235+5)-1,10)+1,INT((((3-1)*$N$235+5)-1)/10)+1)))),IF(AND(3=$N$236+1,5&lt;=$O$235),IF(($N$235*$N$236+5)&gt;80,"",IF(INDEX($P$237:$W$246,MOD(($N$235*$N$236+5)-1,10)+1,INT((($N$235*$N$236+5)-1)/10)+1)="","",INDEX($P$237:$W$246,MOD(($N$235*$N$236+5)-1,10)+1,INT((($N$235*$N$236+5)-1)/10)+1))),""))),IF($N$237="","",IF(OR(ISTEXT($N$235),ISTEXT($N$236),ISTEXT($N$237)),"",IF(OR(5&gt;$N$235,3&gt;$N$236,((3-1)*$N$235+5)&gt;$N$237),"",IF(INDEX($P$237:$W$246,MOD(((3-1)*$N$235+5)-1,10)+1,INT((((3-1)*$N$235+5)-1)/10)+1)="","",INDEX($P$237:$W$246,MOD(((3-1)*$N$235+5)-1,10)+1,INT((((3-1)*$N$235+5)-1)/10)+1))))))</f>
        <v/>
      </c>
      <c r="I239" s="539">
        <f>IF($D$235="Flat Oval",IF(OR($N$237="",ISTEXT($N$235),ISTEXT($N$236)),"",IF(3&lt;=$N$236,IF(6&gt;$N$235,"",IF(((3-1)*$N$235+6)&gt;80,"",IF(INDEX($P$237:$W$246,MOD(((3-1)*$N$235+6)-1,10)+1,INT((((3-1)*$N$235+6)-1)/10)+1)="","",INDEX($P$237:$W$246,MOD(((3-1)*$N$235+6)-1,10)+1,INT((((3-1)*$N$235+6)-1)/10)+1)))),IF(AND(3=$N$236+1,6&lt;=$O$235),IF(($N$235*$N$236+6)&gt;80,"",IF(INDEX($P$237:$W$246,MOD(($N$235*$N$236+6)-1,10)+1,INT((($N$235*$N$236+6)-1)/10)+1)="","",INDEX($P$237:$W$246,MOD(($N$235*$N$236+6)-1,10)+1,INT((($N$235*$N$236+6)-1)/10)+1))),""))),IF($N$237="","",IF(OR(ISTEXT($N$235),ISTEXT($N$236),ISTEXT($N$237)),"",IF(OR(6&gt;$N$235,3&gt;$N$236,((3-1)*$N$235+6)&gt;$N$237),"",IF(INDEX($P$237:$W$246,MOD(((3-1)*$N$235+6)-1,10)+1,INT((((3-1)*$N$235+6)-1)/10)+1)="","",INDEX($P$237:$W$246,MOD(((3-1)*$N$235+6)-1,10)+1,INT((((3-1)*$N$235+6)-1)/10)+1))))))</f>
        <v/>
      </c>
      <c r="J239" s="539">
        <f>IF($D$235="Flat Oval",IF(OR($N$237="",ISTEXT($N$235),ISTEXT($N$236)),"",IF(3&lt;=$N$236,IF(7&gt;$N$235,"",IF(((3-1)*$N$235+7)&gt;80,"",IF(INDEX($P$237:$W$246,MOD(((3-1)*$N$235+7)-1,10)+1,INT((((3-1)*$N$235+7)-1)/10)+1)="","",INDEX($P$237:$W$246,MOD(((3-1)*$N$235+7)-1,10)+1,INT((((3-1)*$N$235+7)-1)/10)+1)))),IF(AND(3=$N$236+1,7&lt;=$O$235),IF(($N$235*$N$236+7)&gt;80,"",IF(INDEX($P$237:$W$246,MOD(($N$235*$N$236+7)-1,10)+1,INT((($N$235*$N$236+7)-1)/10)+1)="","",INDEX($P$237:$W$246,MOD(($N$235*$N$236+7)-1,10)+1,INT((($N$235*$N$236+7)-1)/10)+1))),""))),IF($N$237="","",IF(OR(ISTEXT($N$235),ISTEXT($N$236),ISTEXT($N$237)),"",IF(OR(7&gt;$N$235,3&gt;$N$236,((3-1)*$N$235+7)&gt;$N$237),"",IF(INDEX($P$237:$W$246,MOD(((3-1)*$N$235+7)-1,10)+1,INT((((3-1)*$N$235+7)-1)/10)+1)="","",INDEX($P$237:$W$246,MOD(((3-1)*$N$235+7)-1,10)+1,INT((((3-1)*$N$235+7)-1)/10)+1))))))</f>
        <v/>
      </c>
      <c r="K239" s="539">
        <f>IF($D$235="Flat Oval",IF(OR($N$237="",ISTEXT($N$235),ISTEXT($N$236)),"",IF(3&lt;=$N$236,IF(8&gt;$N$235,"",IF(((3-1)*$N$235+8)&gt;80,"",IF(INDEX($P$237:$W$246,MOD(((3-1)*$N$235+8)-1,10)+1,INT((((3-1)*$N$235+8)-1)/10)+1)="","",INDEX($P$237:$W$246,MOD(((3-1)*$N$235+8)-1,10)+1,INT((((3-1)*$N$235+8)-1)/10)+1)))),IF(AND(3=$N$236+1,8&lt;=$O$235),IF(($N$235*$N$236+8)&gt;80,"",IF(INDEX($P$237:$W$246,MOD(($N$235*$N$236+8)-1,10)+1,INT((($N$235*$N$236+8)-1)/10)+1)="","",INDEX($P$237:$W$246,MOD(($N$235*$N$236+8)-1,10)+1,INT((($N$235*$N$236+8)-1)/10)+1))),""))),IF($N$237="","",IF(OR(ISTEXT($N$235),ISTEXT($N$236),ISTEXT($N$237)),"",IF(OR(8&gt;$N$235,3&gt;$N$236,((3-1)*$N$235+8)&gt;$N$237),"",IF(INDEX($P$237:$W$246,MOD(((3-1)*$N$235+8)-1,10)+1,INT((((3-1)*$N$235+8)-1)/10)+1)="","",INDEX($P$237:$W$246,MOD(((3-1)*$N$235+8)-1,10)+1,INT((((3-1)*$N$235+8)-1)/10)+1))))))</f>
        <v/>
      </c>
      <c r="L239" s="539">
        <f>IF($D$235="Flat Oval",IF(OR($N$237="",ISTEXT($N$235),ISTEXT($N$236)),"",IF(3&lt;=$N$236,IF(9&gt;$N$235,"",IF(((3-1)*$N$235+9)&gt;80,"",IF(INDEX($P$237:$W$246,MOD(((3-1)*$N$235+9)-1,10)+1,INT((((3-1)*$N$235+9)-1)/10)+1)="","",INDEX($P$237:$W$246,MOD(((3-1)*$N$235+9)-1,10)+1,INT((((3-1)*$N$235+9)-1)/10)+1)))),IF(AND(3=$N$236+1,9&lt;=$O$235),IF(($N$235*$N$236+9)&gt;80,"",IF(INDEX($P$237:$W$246,MOD(($N$235*$N$236+9)-1,10)+1,INT((($N$235*$N$236+9)-1)/10)+1)="","",INDEX($P$237:$W$246,MOD(($N$235*$N$236+9)-1,10)+1,INT((($N$235*$N$236+9)-1)/10)+1))),""))),IF($N$237="","",IF(OR(ISTEXT($N$235),ISTEXT($N$236),ISTEXT($N$237)),"",IF(OR(9&gt;$N$235,3&gt;$N$236,((3-1)*$N$235+9)&gt;$N$237),"",IF(INDEX($P$237:$W$246,MOD(((3-1)*$N$235+9)-1,10)+1,INT((((3-1)*$N$235+9)-1)/10)+1)="","",INDEX($P$237:$W$246,MOD(((3-1)*$N$235+9)-1,10)+1,INT((((3-1)*$N$235+9)-1)/10)+1))))))</f>
        <v/>
      </c>
      <c r="M239" s="539">
        <f>IF($D$235="Flat Oval",IF(OR($N$237="",ISTEXT($N$235),ISTEXT($N$236)),"",IF(3&lt;=$N$236,IF(10&gt;$N$235,"",IF(((3-1)*$N$235+10)&gt;80,"",IF(INDEX($P$237:$W$246,MOD(((3-1)*$N$235+10)-1,10)+1,INT((((3-1)*$N$235+10)-1)/10)+1)="","",INDEX($P$237:$W$246,MOD(((3-1)*$N$235+10)-1,10)+1,INT((((3-1)*$N$235+10)-1)/10)+1)))),IF(AND(3=$N$236+1,10&lt;=$O$235),IF(($N$235*$N$236+10)&gt;80,"",IF(INDEX($P$237:$W$246,MOD(($N$235*$N$236+10)-1,10)+1,INT((($N$235*$N$236+10)-1)/10)+1)="","",INDEX($P$237:$W$246,MOD(($N$235*$N$236+10)-1,10)+1,INT((($N$235*$N$236+10)-1)/10)+1))),""))),IF($N$237="","",IF(OR(ISTEXT($N$235),ISTEXT($N$236),ISTEXT($N$237)),"",IF(OR(10&gt;$N$235,3&gt;$N$236,((3-1)*$N$235+10)&gt;$N$237),"",IF(INDEX($P$237:$W$246,MOD(((3-1)*$N$235+10)-1,10)+1,INT((((3-1)*$N$235+10)-1)/10)+1)="","",INDEX($P$237:$W$246,MOD(((3-1)*$N$235+10)-1,10)+1,INT((((3-1)*$N$235+10)-1)/10)+1))))))</f>
        <v/>
      </c>
      <c r="O239">
        <f>IF(AND($D$235="Flat Oval",NOT(OR($G$235="",$I$235="")),NOT(OR(ISTEXT($G$235),ISTEXT($I$235)))),PI()*(($I$235-2*N($K$235))/2)^2/144,"")</f>
        <v/>
      </c>
      <c r="P239" s="540" t="n"/>
      <c r="Q239" s="540" t="n"/>
      <c r="R239" s="540" t="n"/>
      <c r="S239" s="540" t="n"/>
      <c r="T239" s="540" t="n"/>
      <c r="U239" s="540" t="n"/>
      <c r="V239" s="540" t="n"/>
      <c r="W239" s="540" t="n"/>
    </row>
    <row r="240" ht="13.35" customHeight="1" s="162">
      <c r="B240" s="537">
        <f>IF($D$235="Flat Oval",IF(OR($N$236="",ISTEXT($N$236)),"",IF(4&lt;=$N$236,ROUND((4-0.5)*$I$235/$N$236,1),IF(4=$N$236+1,"Ends",""))),IF(OR($D$235="",$G$235=""),"",IF($D$235="Round",IF(4=1,"Axis 1 (0°)",IF(4=2,"Axis 2 (90°)","")),IF(ISTEXT($N$236),"",IF(4&gt;$N$236,"",IF(ISTEXT($I$235),"",ROUND((4-0.5)*$I$235/$N$236,1)))))))</f>
        <v/>
      </c>
      <c r="C240" s="538" t="n"/>
      <c r="D240" s="539">
        <f>IF($D$235="Flat Oval",IF(OR($N$237="",ISTEXT($N$235),ISTEXT($N$236)),"",IF(4&lt;=$N$236,IF(1&gt;$N$235,"",IF(((4-1)*$N$235+1)&gt;80,"",IF(INDEX($P$237:$W$246,MOD(((4-1)*$N$235+1)-1,10)+1,INT((((4-1)*$N$235+1)-1)/10)+1)="","",INDEX($P$237:$W$246,MOD(((4-1)*$N$235+1)-1,10)+1,INT((((4-1)*$N$235+1)-1)/10)+1)))),IF(AND(4=$N$236+1,1&lt;=$O$235),IF(($N$235*$N$236+1)&gt;80,"",IF(INDEX($P$237:$W$246,MOD(($N$235*$N$236+1)-1,10)+1,INT((($N$235*$N$236+1)-1)/10)+1)="","",INDEX($P$237:$W$246,MOD(($N$235*$N$236+1)-1,10)+1,INT((($N$235*$N$236+1)-1)/10)+1))),""))),IF($N$237="","",IF(OR(ISTEXT($N$235),ISTEXT($N$236),ISTEXT($N$237)),"",IF(OR(1&gt;$N$235,4&gt;$N$236,((4-1)*$N$235+1)&gt;$N$237),"",IF(INDEX($P$237:$W$246,MOD(((4-1)*$N$235+1)-1,10)+1,INT((((4-1)*$N$235+1)-1)/10)+1)="","",INDEX($P$237:$W$246,MOD(((4-1)*$N$235+1)-1,10)+1,INT((((4-1)*$N$235+1)-1)/10)+1))))))</f>
        <v/>
      </c>
      <c r="E240" s="539">
        <f>IF($D$235="Flat Oval",IF(OR($N$237="",ISTEXT($N$235),ISTEXT($N$236)),"",IF(4&lt;=$N$236,IF(2&gt;$N$235,"",IF(((4-1)*$N$235+2)&gt;80,"",IF(INDEX($P$237:$W$246,MOD(((4-1)*$N$235+2)-1,10)+1,INT((((4-1)*$N$235+2)-1)/10)+1)="","",INDEX($P$237:$W$246,MOD(((4-1)*$N$235+2)-1,10)+1,INT((((4-1)*$N$235+2)-1)/10)+1)))),IF(AND(4=$N$236+1,2&lt;=$O$235),IF(($N$235*$N$236+2)&gt;80,"",IF(INDEX($P$237:$W$246,MOD(($N$235*$N$236+2)-1,10)+1,INT((($N$235*$N$236+2)-1)/10)+1)="","",INDEX($P$237:$W$246,MOD(($N$235*$N$236+2)-1,10)+1,INT((($N$235*$N$236+2)-1)/10)+1))),""))),IF($N$237="","",IF(OR(ISTEXT($N$235),ISTEXT($N$236),ISTEXT($N$237)),"",IF(OR(2&gt;$N$235,4&gt;$N$236,((4-1)*$N$235+2)&gt;$N$237),"",IF(INDEX($P$237:$W$246,MOD(((4-1)*$N$235+2)-1,10)+1,INT((((4-1)*$N$235+2)-1)/10)+1)="","",INDEX($P$237:$W$246,MOD(((4-1)*$N$235+2)-1,10)+1,INT((((4-1)*$N$235+2)-1)/10)+1))))))</f>
        <v/>
      </c>
      <c r="F240" s="539">
        <f>IF($D$235="Flat Oval",IF(OR($N$237="",ISTEXT($N$235),ISTEXT($N$236)),"",IF(4&lt;=$N$236,IF(3&gt;$N$235,"",IF(((4-1)*$N$235+3)&gt;80,"",IF(INDEX($P$237:$W$246,MOD(((4-1)*$N$235+3)-1,10)+1,INT((((4-1)*$N$235+3)-1)/10)+1)="","",INDEX($P$237:$W$246,MOD(((4-1)*$N$235+3)-1,10)+1,INT((((4-1)*$N$235+3)-1)/10)+1)))),IF(AND(4=$N$236+1,3&lt;=$O$235),IF(($N$235*$N$236+3)&gt;80,"",IF(INDEX($P$237:$W$246,MOD(($N$235*$N$236+3)-1,10)+1,INT((($N$235*$N$236+3)-1)/10)+1)="","",INDEX($P$237:$W$246,MOD(($N$235*$N$236+3)-1,10)+1,INT((($N$235*$N$236+3)-1)/10)+1))),""))),IF($N$237="","",IF(OR(ISTEXT($N$235),ISTEXT($N$236),ISTEXT($N$237)),"",IF(OR(3&gt;$N$235,4&gt;$N$236,((4-1)*$N$235+3)&gt;$N$237),"",IF(INDEX($P$237:$W$246,MOD(((4-1)*$N$235+3)-1,10)+1,INT((((4-1)*$N$235+3)-1)/10)+1)="","",INDEX($P$237:$W$246,MOD(((4-1)*$N$235+3)-1,10)+1,INT((((4-1)*$N$235+3)-1)/10)+1))))))</f>
        <v/>
      </c>
      <c r="G240" s="539">
        <f>IF($D$235="Flat Oval",IF(OR($N$237="",ISTEXT($N$235),ISTEXT($N$236)),"",IF(4&lt;=$N$236,IF(4&gt;$N$235,"",IF(((4-1)*$N$235+4)&gt;80,"",IF(INDEX($P$237:$W$246,MOD(((4-1)*$N$235+4)-1,10)+1,INT((((4-1)*$N$235+4)-1)/10)+1)="","",INDEX($P$237:$W$246,MOD(((4-1)*$N$235+4)-1,10)+1,INT((((4-1)*$N$235+4)-1)/10)+1)))),IF(AND(4=$N$236+1,4&lt;=$O$235),IF(($N$235*$N$236+4)&gt;80,"",IF(INDEX($P$237:$W$246,MOD(($N$235*$N$236+4)-1,10)+1,INT((($N$235*$N$236+4)-1)/10)+1)="","",INDEX($P$237:$W$246,MOD(($N$235*$N$236+4)-1,10)+1,INT((($N$235*$N$236+4)-1)/10)+1))),""))),IF($N$237="","",IF(OR(ISTEXT($N$235),ISTEXT($N$236),ISTEXT($N$237)),"",IF(OR(4&gt;$N$235,4&gt;$N$236,((4-1)*$N$235+4)&gt;$N$237),"",IF(INDEX($P$237:$W$246,MOD(((4-1)*$N$235+4)-1,10)+1,INT((((4-1)*$N$235+4)-1)/10)+1)="","",INDEX($P$237:$W$246,MOD(((4-1)*$N$235+4)-1,10)+1,INT((((4-1)*$N$235+4)-1)/10)+1))))))</f>
        <v/>
      </c>
      <c r="H240" s="539">
        <f>IF($D$235="Flat Oval",IF(OR($N$237="",ISTEXT($N$235),ISTEXT($N$236)),"",IF(4&lt;=$N$236,IF(5&gt;$N$235,"",IF(((4-1)*$N$235+5)&gt;80,"",IF(INDEX($P$237:$W$246,MOD(((4-1)*$N$235+5)-1,10)+1,INT((((4-1)*$N$235+5)-1)/10)+1)="","",INDEX($P$237:$W$246,MOD(((4-1)*$N$235+5)-1,10)+1,INT((((4-1)*$N$235+5)-1)/10)+1)))),IF(AND(4=$N$236+1,5&lt;=$O$235),IF(($N$235*$N$236+5)&gt;80,"",IF(INDEX($P$237:$W$246,MOD(($N$235*$N$236+5)-1,10)+1,INT((($N$235*$N$236+5)-1)/10)+1)="","",INDEX($P$237:$W$246,MOD(($N$235*$N$236+5)-1,10)+1,INT((($N$235*$N$236+5)-1)/10)+1))),""))),IF($N$237="","",IF(OR(ISTEXT($N$235),ISTEXT($N$236),ISTEXT($N$237)),"",IF(OR(5&gt;$N$235,4&gt;$N$236,((4-1)*$N$235+5)&gt;$N$237),"",IF(INDEX($P$237:$W$246,MOD(((4-1)*$N$235+5)-1,10)+1,INT((((4-1)*$N$235+5)-1)/10)+1)="","",INDEX($P$237:$W$246,MOD(((4-1)*$N$235+5)-1,10)+1,INT((((4-1)*$N$235+5)-1)/10)+1))))))</f>
        <v/>
      </c>
      <c r="I240" s="539">
        <f>IF($D$235="Flat Oval",IF(OR($N$237="",ISTEXT($N$235),ISTEXT($N$236)),"",IF(4&lt;=$N$236,IF(6&gt;$N$235,"",IF(((4-1)*$N$235+6)&gt;80,"",IF(INDEX($P$237:$W$246,MOD(((4-1)*$N$235+6)-1,10)+1,INT((((4-1)*$N$235+6)-1)/10)+1)="","",INDEX($P$237:$W$246,MOD(((4-1)*$N$235+6)-1,10)+1,INT((((4-1)*$N$235+6)-1)/10)+1)))),IF(AND(4=$N$236+1,6&lt;=$O$235),IF(($N$235*$N$236+6)&gt;80,"",IF(INDEX($P$237:$W$246,MOD(($N$235*$N$236+6)-1,10)+1,INT((($N$235*$N$236+6)-1)/10)+1)="","",INDEX($P$237:$W$246,MOD(($N$235*$N$236+6)-1,10)+1,INT((($N$235*$N$236+6)-1)/10)+1))),""))),IF($N$237="","",IF(OR(ISTEXT($N$235),ISTEXT($N$236),ISTEXT($N$237)),"",IF(OR(6&gt;$N$235,4&gt;$N$236,((4-1)*$N$235+6)&gt;$N$237),"",IF(INDEX($P$237:$W$246,MOD(((4-1)*$N$235+6)-1,10)+1,INT((((4-1)*$N$235+6)-1)/10)+1)="","",INDEX($P$237:$W$246,MOD(((4-1)*$N$235+6)-1,10)+1,INT((((4-1)*$N$235+6)-1)/10)+1))))))</f>
        <v/>
      </c>
      <c r="J240" s="539">
        <f>IF($D$235="Flat Oval",IF(OR($N$237="",ISTEXT($N$235),ISTEXT($N$236)),"",IF(4&lt;=$N$236,IF(7&gt;$N$235,"",IF(((4-1)*$N$235+7)&gt;80,"",IF(INDEX($P$237:$W$246,MOD(((4-1)*$N$235+7)-1,10)+1,INT((((4-1)*$N$235+7)-1)/10)+1)="","",INDEX($P$237:$W$246,MOD(((4-1)*$N$235+7)-1,10)+1,INT((((4-1)*$N$235+7)-1)/10)+1)))),IF(AND(4=$N$236+1,7&lt;=$O$235),IF(($N$235*$N$236+7)&gt;80,"",IF(INDEX($P$237:$W$246,MOD(($N$235*$N$236+7)-1,10)+1,INT((($N$235*$N$236+7)-1)/10)+1)="","",INDEX($P$237:$W$246,MOD(($N$235*$N$236+7)-1,10)+1,INT((($N$235*$N$236+7)-1)/10)+1))),""))),IF($N$237="","",IF(OR(ISTEXT($N$235),ISTEXT($N$236),ISTEXT($N$237)),"",IF(OR(7&gt;$N$235,4&gt;$N$236,((4-1)*$N$235+7)&gt;$N$237),"",IF(INDEX($P$237:$W$246,MOD(((4-1)*$N$235+7)-1,10)+1,INT((((4-1)*$N$235+7)-1)/10)+1)="","",INDEX($P$237:$W$246,MOD(((4-1)*$N$235+7)-1,10)+1,INT((((4-1)*$N$235+7)-1)/10)+1))))))</f>
        <v/>
      </c>
      <c r="K240" s="539">
        <f>IF($D$235="Flat Oval",IF(OR($N$237="",ISTEXT($N$235),ISTEXT($N$236)),"",IF(4&lt;=$N$236,IF(8&gt;$N$235,"",IF(((4-1)*$N$235+8)&gt;80,"",IF(INDEX($P$237:$W$246,MOD(((4-1)*$N$235+8)-1,10)+1,INT((((4-1)*$N$235+8)-1)/10)+1)="","",INDEX($P$237:$W$246,MOD(((4-1)*$N$235+8)-1,10)+1,INT((((4-1)*$N$235+8)-1)/10)+1)))),IF(AND(4=$N$236+1,8&lt;=$O$235),IF(($N$235*$N$236+8)&gt;80,"",IF(INDEX($P$237:$W$246,MOD(($N$235*$N$236+8)-1,10)+1,INT((($N$235*$N$236+8)-1)/10)+1)="","",INDEX($P$237:$W$246,MOD(($N$235*$N$236+8)-1,10)+1,INT((($N$235*$N$236+8)-1)/10)+1))),""))),IF($N$237="","",IF(OR(ISTEXT($N$235),ISTEXT($N$236),ISTEXT($N$237)),"",IF(OR(8&gt;$N$235,4&gt;$N$236,((4-1)*$N$235+8)&gt;$N$237),"",IF(INDEX($P$237:$W$246,MOD(((4-1)*$N$235+8)-1,10)+1,INT((((4-1)*$N$235+8)-1)/10)+1)="","",INDEX($P$237:$W$246,MOD(((4-1)*$N$235+8)-1,10)+1,INT((((4-1)*$N$235+8)-1)/10)+1))))))</f>
        <v/>
      </c>
      <c r="L240" s="539">
        <f>IF($D$235="Flat Oval",IF(OR($N$237="",ISTEXT($N$235),ISTEXT($N$236)),"",IF(4&lt;=$N$236,IF(9&gt;$N$235,"",IF(((4-1)*$N$235+9)&gt;80,"",IF(INDEX($P$237:$W$246,MOD(((4-1)*$N$235+9)-1,10)+1,INT((((4-1)*$N$235+9)-1)/10)+1)="","",INDEX($P$237:$W$246,MOD(((4-1)*$N$235+9)-1,10)+1,INT((((4-1)*$N$235+9)-1)/10)+1)))),IF(AND(4=$N$236+1,9&lt;=$O$235),IF(($N$235*$N$236+9)&gt;80,"",IF(INDEX($P$237:$W$246,MOD(($N$235*$N$236+9)-1,10)+1,INT((($N$235*$N$236+9)-1)/10)+1)="","",INDEX($P$237:$W$246,MOD(($N$235*$N$236+9)-1,10)+1,INT((($N$235*$N$236+9)-1)/10)+1))),""))),IF($N$237="","",IF(OR(ISTEXT($N$235),ISTEXT($N$236),ISTEXT($N$237)),"",IF(OR(9&gt;$N$235,4&gt;$N$236,((4-1)*$N$235+9)&gt;$N$237),"",IF(INDEX($P$237:$W$246,MOD(((4-1)*$N$235+9)-1,10)+1,INT((((4-1)*$N$235+9)-1)/10)+1)="","",INDEX($P$237:$W$246,MOD(((4-1)*$N$235+9)-1,10)+1,INT((((4-1)*$N$235+9)-1)/10)+1))))))</f>
        <v/>
      </c>
      <c r="M240" s="539">
        <f>IF($D$235="Flat Oval",IF(OR($N$237="",ISTEXT($N$235),ISTEXT($N$236)),"",IF(4&lt;=$N$236,IF(10&gt;$N$235,"",IF(((4-1)*$N$235+10)&gt;80,"",IF(INDEX($P$237:$W$246,MOD(((4-1)*$N$235+10)-1,10)+1,INT((((4-1)*$N$235+10)-1)/10)+1)="","",INDEX($P$237:$W$246,MOD(((4-1)*$N$235+10)-1,10)+1,INT((((4-1)*$N$235+10)-1)/10)+1)))),IF(AND(4=$N$236+1,10&lt;=$O$235),IF(($N$235*$N$236+10)&gt;80,"",IF(INDEX($P$237:$W$246,MOD(($N$235*$N$236+10)-1,10)+1,INT((($N$235*$N$236+10)-1)/10)+1)="","",INDEX($P$237:$W$246,MOD(($N$235*$N$236+10)-1,10)+1,INT((($N$235*$N$236+10)-1)/10)+1))),""))),IF($N$237="","",IF(OR(ISTEXT($N$235),ISTEXT($N$236),ISTEXT($N$237)),"",IF(OR(10&gt;$N$235,4&gt;$N$236,((4-1)*$N$235+10)&gt;$N$237),"",IF(INDEX($P$237:$W$246,MOD(((4-1)*$N$235+10)-1,10)+1,INT((((4-1)*$N$235+10)-1)/10)+1)="","",INDEX($P$237:$W$246,MOD(((4-1)*$N$235+10)-1,10)+1,INT((((4-1)*$N$235+10)-1)/10)+1))))))</f>
        <v/>
      </c>
      <c r="P240" s="540" t="n"/>
      <c r="Q240" s="540" t="n"/>
      <c r="R240" s="540" t="n"/>
      <c r="S240" s="540" t="n"/>
      <c r="T240" s="540" t="n"/>
      <c r="U240" s="540" t="n"/>
      <c r="V240" s="540" t="n"/>
      <c r="W240" s="540" t="n"/>
    </row>
    <row r="241" ht="13.35" customHeight="1" s="162">
      <c r="B241" s="537">
        <f>IF($D$235="Flat Oval",IF(OR($N$236="",ISTEXT($N$236)),"",IF(5&lt;=$N$236,ROUND((5-0.5)*$I$235/$N$236,1),IF(5=$N$236+1,"Ends",""))),IF(OR($D$235="",$G$235=""),"",IF($D$235="Round",IF(5=1,"Axis 1 (0°)",IF(5=2,"Axis 2 (90°)","")),IF(ISTEXT($N$236),"",IF(5&gt;$N$236,"",IF(ISTEXT($I$235),"",ROUND((5-0.5)*$I$235/$N$236,1)))))))</f>
        <v/>
      </c>
      <c r="C241" s="538" t="n"/>
      <c r="D241" s="539">
        <f>IF($D$235="Flat Oval",IF(OR($N$237="",ISTEXT($N$235),ISTEXT($N$236)),"",IF(5&lt;=$N$236,IF(1&gt;$N$235,"",IF(((5-1)*$N$235+1)&gt;80,"",IF(INDEX($P$237:$W$246,MOD(((5-1)*$N$235+1)-1,10)+1,INT((((5-1)*$N$235+1)-1)/10)+1)="","",INDEX($P$237:$W$246,MOD(((5-1)*$N$235+1)-1,10)+1,INT((((5-1)*$N$235+1)-1)/10)+1)))),IF(AND(5=$N$236+1,1&lt;=$O$235),IF(($N$235*$N$236+1)&gt;80,"",IF(INDEX($P$237:$W$246,MOD(($N$235*$N$236+1)-1,10)+1,INT((($N$235*$N$236+1)-1)/10)+1)="","",INDEX($P$237:$W$246,MOD(($N$235*$N$236+1)-1,10)+1,INT((($N$235*$N$236+1)-1)/10)+1))),""))),IF($N$237="","",IF(OR(ISTEXT($N$235),ISTEXT($N$236),ISTEXT($N$237)),"",IF(OR(1&gt;$N$235,5&gt;$N$236,((5-1)*$N$235+1)&gt;$N$237),"",IF(INDEX($P$237:$W$246,MOD(((5-1)*$N$235+1)-1,10)+1,INT((((5-1)*$N$235+1)-1)/10)+1)="","",INDEX($P$237:$W$246,MOD(((5-1)*$N$235+1)-1,10)+1,INT((((5-1)*$N$235+1)-1)/10)+1))))))</f>
        <v/>
      </c>
      <c r="E241" s="539">
        <f>IF($D$235="Flat Oval",IF(OR($N$237="",ISTEXT($N$235),ISTEXT($N$236)),"",IF(5&lt;=$N$236,IF(2&gt;$N$235,"",IF(((5-1)*$N$235+2)&gt;80,"",IF(INDEX($P$237:$W$246,MOD(((5-1)*$N$235+2)-1,10)+1,INT((((5-1)*$N$235+2)-1)/10)+1)="","",INDEX($P$237:$W$246,MOD(((5-1)*$N$235+2)-1,10)+1,INT((((5-1)*$N$235+2)-1)/10)+1)))),IF(AND(5=$N$236+1,2&lt;=$O$235),IF(($N$235*$N$236+2)&gt;80,"",IF(INDEX($P$237:$W$246,MOD(($N$235*$N$236+2)-1,10)+1,INT((($N$235*$N$236+2)-1)/10)+1)="","",INDEX($P$237:$W$246,MOD(($N$235*$N$236+2)-1,10)+1,INT((($N$235*$N$236+2)-1)/10)+1))),""))),IF($N$237="","",IF(OR(ISTEXT($N$235),ISTEXT($N$236),ISTEXT($N$237)),"",IF(OR(2&gt;$N$235,5&gt;$N$236,((5-1)*$N$235+2)&gt;$N$237),"",IF(INDEX($P$237:$W$246,MOD(((5-1)*$N$235+2)-1,10)+1,INT((((5-1)*$N$235+2)-1)/10)+1)="","",INDEX($P$237:$W$246,MOD(((5-1)*$N$235+2)-1,10)+1,INT((((5-1)*$N$235+2)-1)/10)+1))))))</f>
        <v/>
      </c>
      <c r="F241" s="539">
        <f>IF($D$235="Flat Oval",IF(OR($N$237="",ISTEXT($N$235),ISTEXT($N$236)),"",IF(5&lt;=$N$236,IF(3&gt;$N$235,"",IF(((5-1)*$N$235+3)&gt;80,"",IF(INDEX($P$237:$W$246,MOD(((5-1)*$N$235+3)-1,10)+1,INT((((5-1)*$N$235+3)-1)/10)+1)="","",INDEX($P$237:$W$246,MOD(((5-1)*$N$235+3)-1,10)+1,INT((((5-1)*$N$235+3)-1)/10)+1)))),IF(AND(5=$N$236+1,3&lt;=$O$235),IF(($N$235*$N$236+3)&gt;80,"",IF(INDEX($P$237:$W$246,MOD(($N$235*$N$236+3)-1,10)+1,INT((($N$235*$N$236+3)-1)/10)+1)="","",INDEX($P$237:$W$246,MOD(($N$235*$N$236+3)-1,10)+1,INT((($N$235*$N$236+3)-1)/10)+1))),""))),IF($N$237="","",IF(OR(ISTEXT($N$235),ISTEXT($N$236),ISTEXT($N$237)),"",IF(OR(3&gt;$N$235,5&gt;$N$236,((5-1)*$N$235+3)&gt;$N$237),"",IF(INDEX($P$237:$W$246,MOD(((5-1)*$N$235+3)-1,10)+1,INT((((5-1)*$N$235+3)-1)/10)+1)="","",INDEX($P$237:$W$246,MOD(((5-1)*$N$235+3)-1,10)+1,INT((((5-1)*$N$235+3)-1)/10)+1))))))</f>
        <v/>
      </c>
      <c r="G241" s="539">
        <f>IF($D$235="Flat Oval",IF(OR($N$237="",ISTEXT($N$235),ISTEXT($N$236)),"",IF(5&lt;=$N$236,IF(4&gt;$N$235,"",IF(((5-1)*$N$235+4)&gt;80,"",IF(INDEX($P$237:$W$246,MOD(((5-1)*$N$235+4)-1,10)+1,INT((((5-1)*$N$235+4)-1)/10)+1)="","",INDEX($P$237:$W$246,MOD(((5-1)*$N$235+4)-1,10)+1,INT((((5-1)*$N$235+4)-1)/10)+1)))),IF(AND(5=$N$236+1,4&lt;=$O$235),IF(($N$235*$N$236+4)&gt;80,"",IF(INDEX($P$237:$W$246,MOD(($N$235*$N$236+4)-1,10)+1,INT((($N$235*$N$236+4)-1)/10)+1)="","",INDEX($P$237:$W$246,MOD(($N$235*$N$236+4)-1,10)+1,INT((($N$235*$N$236+4)-1)/10)+1))),""))),IF($N$237="","",IF(OR(ISTEXT($N$235),ISTEXT($N$236),ISTEXT($N$237)),"",IF(OR(4&gt;$N$235,5&gt;$N$236,((5-1)*$N$235+4)&gt;$N$237),"",IF(INDEX($P$237:$W$246,MOD(((5-1)*$N$235+4)-1,10)+1,INT((((5-1)*$N$235+4)-1)/10)+1)="","",INDEX($P$237:$W$246,MOD(((5-1)*$N$235+4)-1,10)+1,INT((((5-1)*$N$235+4)-1)/10)+1))))))</f>
        <v/>
      </c>
      <c r="H241" s="539">
        <f>IF($D$235="Flat Oval",IF(OR($N$237="",ISTEXT($N$235),ISTEXT($N$236)),"",IF(5&lt;=$N$236,IF(5&gt;$N$235,"",IF(((5-1)*$N$235+5)&gt;80,"",IF(INDEX($P$237:$W$246,MOD(((5-1)*$N$235+5)-1,10)+1,INT((((5-1)*$N$235+5)-1)/10)+1)="","",INDEX($P$237:$W$246,MOD(((5-1)*$N$235+5)-1,10)+1,INT((((5-1)*$N$235+5)-1)/10)+1)))),IF(AND(5=$N$236+1,5&lt;=$O$235),IF(($N$235*$N$236+5)&gt;80,"",IF(INDEX($P$237:$W$246,MOD(($N$235*$N$236+5)-1,10)+1,INT((($N$235*$N$236+5)-1)/10)+1)="","",INDEX($P$237:$W$246,MOD(($N$235*$N$236+5)-1,10)+1,INT((($N$235*$N$236+5)-1)/10)+1))),""))),IF($N$237="","",IF(OR(ISTEXT($N$235),ISTEXT($N$236),ISTEXT($N$237)),"",IF(OR(5&gt;$N$235,5&gt;$N$236,((5-1)*$N$235+5)&gt;$N$237),"",IF(INDEX($P$237:$W$246,MOD(((5-1)*$N$235+5)-1,10)+1,INT((((5-1)*$N$235+5)-1)/10)+1)="","",INDEX($P$237:$W$246,MOD(((5-1)*$N$235+5)-1,10)+1,INT((((5-1)*$N$235+5)-1)/10)+1))))))</f>
        <v/>
      </c>
      <c r="I241" s="539">
        <f>IF($D$235="Flat Oval",IF(OR($N$237="",ISTEXT($N$235),ISTEXT($N$236)),"",IF(5&lt;=$N$236,IF(6&gt;$N$235,"",IF(((5-1)*$N$235+6)&gt;80,"",IF(INDEX($P$237:$W$246,MOD(((5-1)*$N$235+6)-1,10)+1,INT((((5-1)*$N$235+6)-1)/10)+1)="","",INDEX($P$237:$W$246,MOD(((5-1)*$N$235+6)-1,10)+1,INT((((5-1)*$N$235+6)-1)/10)+1)))),IF(AND(5=$N$236+1,6&lt;=$O$235),IF(($N$235*$N$236+6)&gt;80,"",IF(INDEX($P$237:$W$246,MOD(($N$235*$N$236+6)-1,10)+1,INT((($N$235*$N$236+6)-1)/10)+1)="","",INDEX($P$237:$W$246,MOD(($N$235*$N$236+6)-1,10)+1,INT((($N$235*$N$236+6)-1)/10)+1))),""))),IF($N$237="","",IF(OR(ISTEXT($N$235),ISTEXT($N$236),ISTEXT($N$237)),"",IF(OR(6&gt;$N$235,5&gt;$N$236,((5-1)*$N$235+6)&gt;$N$237),"",IF(INDEX($P$237:$W$246,MOD(((5-1)*$N$235+6)-1,10)+1,INT((((5-1)*$N$235+6)-1)/10)+1)="","",INDEX($P$237:$W$246,MOD(((5-1)*$N$235+6)-1,10)+1,INT((((5-1)*$N$235+6)-1)/10)+1))))))</f>
        <v/>
      </c>
      <c r="J241" s="539">
        <f>IF($D$235="Flat Oval",IF(OR($N$237="",ISTEXT($N$235),ISTEXT($N$236)),"",IF(5&lt;=$N$236,IF(7&gt;$N$235,"",IF(((5-1)*$N$235+7)&gt;80,"",IF(INDEX($P$237:$W$246,MOD(((5-1)*$N$235+7)-1,10)+1,INT((((5-1)*$N$235+7)-1)/10)+1)="","",INDEX($P$237:$W$246,MOD(((5-1)*$N$235+7)-1,10)+1,INT((((5-1)*$N$235+7)-1)/10)+1)))),IF(AND(5=$N$236+1,7&lt;=$O$235),IF(($N$235*$N$236+7)&gt;80,"",IF(INDEX($P$237:$W$246,MOD(($N$235*$N$236+7)-1,10)+1,INT((($N$235*$N$236+7)-1)/10)+1)="","",INDEX($P$237:$W$246,MOD(($N$235*$N$236+7)-1,10)+1,INT((($N$235*$N$236+7)-1)/10)+1))),""))),IF($N$237="","",IF(OR(ISTEXT($N$235),ISTEXT($N$236),ISTEXT($N$237)),"",IF(OR(7&gt;$N$235,5&gt;$N$236,((5-1)*$N$235+7)&gt;$N$237),"",IF(INDEX($P$237:$W$246,MOD(((5-1)*$N$235+7)-1,10)+1,INT((((5-1)*$N$235+7)-1)/10)+1)="","",INDEX($P$237:$W$246,MOD(((5-1)*$N$235+7)-1,10)+1,INT((((5-1)*$N$235+7)-1)/10)+1))))))</f>
        <v/>
      </c>
      <c r="K241" s="539">
        <f>IF($D$235="Flat Oval",IF(OR($N$237="",ISTEXT($N$235),ISTEXT($N$236)),"",IF(5&lt;=$N$236,IF(8&gt;$N$235,"",IF(((5-1)*$N$235+8)&gt;80,"",IF(INDEX($P$237:$W$246,MOD(((5-1)*$N$235+8)-1,10)+1,INT((((5-1)*$N$235+8)-1)/10)+1)="","",INDEX($P$237:$W$246,MOD(((5-1)*$N$235+8)-1,10)+1,INT((((5-1)*$N$235+8)-1)/10)+1)))),IF(AND(5=$N$236+1,8&lt;=$O$235),IF(($N$235*$N$236+8)&gt;80,"",IF(INDEX($P$237:$W$246,MOD(($N$235*$N$236+8)-1,10)+1,INT((($N$235*$N$236+8)-1)/10)+1)="","",INDEX($P$237:$W$246,MOD(($N$235*$N$236+8)-1,10)+1,INT((($N$235*$N$236+8)-1)/10)+1))),""))),IF($N$237="","",IF(OR(ISTEXT($N$235),ISTEXT($N$236),ISTEXT($N$237)),"",IF(OR(8&gt;$N$235,5&gt;$N$236,((5-1)*$N$235+8)&gt;$N$237),"",IF(INDEX($P$237:$W$246,MOD(((5-1)*$N$235+8)-1,10)+1,INT((((5-1)*$N$235+8)-1)/10)+1)="","",INDEX($P$237:$W$246,MOD(((5-1)*$N$235+8)-1,10)+1,INT((((5-1)*$N$235+8)-1)/10)+1))))))</f>
        <v/>
      </c>
      <c r="L241" s="539">
        <f>IF($D$235="Flat Oval",IF(OR($N$237="",ISTEXT($N$235),ISTEXT($N$236)),"",IF(5&lt;=$N$236,IF(9&gt;$N$235,"",IF(((5-1)*$N$235+9)&gt;80,"",IF(INDEX($P$237:$W$246,MOD(((5-1)*$N$235+9)-1,10)+1,INT((((5-1)*$N$235+9)-1)/10)+1)="","",INDEX($P$237:$W$246,MOD(((5-1)*$N$235+9)-1,10)+1,INT((((5-1)*$N$235+9)-1)/10)+1)))),IF(AND(5=$N$236+1,9&lt;=$O$235),IF(($N$235*$N$236+9)&gt;80,"",IF(INDEX($P$237:$W$246,MOD(($N$235*$N$236+9)-1,10)+1,INT((($N$235*$N$236+9)-1)/10)+1)="","",INDEX($P$237:$W$246,MOD(($N$235*$N$236+9)-1,10)+1,INT((($N$235*$N$236+9)-1)/10)+1))),""))),IF($N$237="","",IF(OR(ISTEXT($N$235),ISTEXT($N$236),ISTEXT($N$237)),"",IF(OR(9&gt;$N$235,5&gt;$N$236,((5-1)*$N$235+9)&gt;$N$237),"",IF(INDEX($P$237:$W$246,MOD(((5-1)*$N$235+9)-1,10)+1,INT((((5-1)*$N$235+9)-1)/10)+1)="","",INDEX($P$237:$W$246,MOD(((5-1)*$N$235+9)-1,10)+1,INT((((5-1)*$N$235+9)-1)/10)+1))))))</f>
        <v/>
      </c>
      <c r="M241" s="539">
        <f>IF($D$235="Flat Oval",IF(OR($N$237="",ISTEXT($N$235),ISTEXT($N$236)),"",IF(5&lt;=$N$236,IF(10&gt;$N$235,"",IF(((5-1)*$N$235+10)&gt;80,"",IF(INDEX($P$237:$W$246,MOD(((5-1)*$N$235+10)-1,10)+1,INT((((5-1)*$N$235+10)-1)/10)+1)="","",INDEX($P$237:$W$246,MOD(((5-1)*$N$235+10)-1,10)+1,INT((((5-1)*$N$235+10)-1)/10)+1)))),IF(AND(5=$N$236+1,10&lt;=$O$235),IF(($N$235*$N$236+10)&gt;80,"",IF(INDEX($P$237:$W$246,MOD(($N$235*$N$236+10)-1,10)+1,INT((($N$235*$N$236+10)-1)/10)+1)="","",INDEX($P$237:$W$246,MOD(($N$235*$N$236+10)-1,10)+1,INT((($N$235*$N$236+10)-1)/10)+1))),""))),IF($N$237="","",IF(OR(ISTEXT($N$235),ISTEXT($N$236),ISTEXT($N$237)),"",IF(OR(10&gt;$N$235,5&gt;$N$236,((5-1)*$N$235+10)&gt;$N$237),"",IF(INDEX($P$237:$W$246,MOD(((5-1)*$N$235+10)-1,10)+1,INT((((5-1)*$N$235+10)-1)/10)+1)="","",INDEX($P$237:$W$246,MOD(((5-1)*$N$235+10)-1,10)+1,INT((((5-1)*$N$235+10)-1)/10)+1))))))</f>
        <v/>
      </c>
      <c r="P241" s="540" t="n"/>
      <c r="Q241" s="540" t="n"/>
      <c r="R241" s="540" t="n"/>
      <c r="S241" s="540" t="n"/>
      <c r="T241" s="540" t="n"/>
      <c r="U241" s="540" t="n"/>
      <c r="V241" s="540" t="n"/>
      <c r="W241" s="540" t="n"/>
    </row>
    <row r="242" ht="13.35" customHeight="1" s="162">
      <c r="B242" s="537">
        <f>IF($D$235="Flat Oval",IF(OR($N$236="",ISTEXT($N$236)),"",IF(6&lt;=$N$236,ROUND((6-0.5)*$I$235/$N$236,1),IF(6=$N$236+1,"Ends",""))),IF(OR($D$235="",$G$235=""),"",IF($D$235="Round",IF(6=1,"Axis 1 (0°)",IF(6=2,"Axis 2 (90°)","")),IF(ISTEXT($N$236),"",IF(6&gt;$N$236,"",IF(ISTEXT($I$235),"",ROUND((6-0.5)*$I$235/$N$236,1)))))))</f>
        <v/>
      </c>
      <c r="C242" s="538" t="n"/>
      <c r="D242" s="539">
        <f>IF($D$235="Flat Oval",IF(OR($N$237="",ISTEXT($N$235),ISTEXT($N$236)),"",IF(6&lt;=$N$236,IF(1&gt;$N$235,"",IF(((6-1)*$N$235+1)&gt;80,"",IF(INDEX($P$237:$W$246,MOD(((6-1)*$N$235+1)-1,10)+1,INT((((6-1)*$N$235+1)-1)/10)+1)="","",INDEX($P$237:$W$246,MOD(((6-1)*$N$235+1)-1,10)+1,INT((((6-1)*$N$235+1)-1)/10)+1)))),IF(AND(6=$N$236+1,1&lt;=$O$235),IF(($N$235*$N$236+1)&gt;80,"",IF(INDEX($P$237:$W$246,MOD(($N$235*$N$236+1)-1,10)+1,INT((($N$235*$N$236+1)-1)/10)+1)="","",INDEX($P$237:$W$246,MOD(($N$235*$N$236+1)-1,10)+1,INT((($N$235*$N$236+1)-1)/10)+1))),""))),IF($N$237="","",IF(OR(ISTEXT($N$235),ISTEXT($N$236),ISTEXT($N$237)),"",IF(OR(1&gt;$N$235,6&gt;$N$236,((6-1)*$N$235+1)&gt;$N$237),"",IF(INDEX($P$237:$W$246,MOD(((6-1)*$N$235+1)-1,10)+1,INT((((6-1)*$N$235+1)-1)/10)+1)="","",INDEX($P$237:$W$246,MOD(((6-1)*$N$235+1)-1,10)+1,INT((((6-1)*$N$235+1)-1)/10)+1))))))</f>
        <v/>
      </c>
      <c r="E242" s="539">
        <f>IF($D$235="Flat Oval",IF(OR($N$237="",ISTEXT($N$235),ISTEXT($N$236)),"",IF(6&lt;=$N$236,IF(2&gt;$N$235,"",IF(((6-1)*$N$235+2)&gt;80,"",IF(INDEX($P$237:$W$246,MOD(((6-1)*$N$235+2)-1,10)+1,INT((((6-1)*$N$235+2)-1)/10)+1)="","",INDEX($P$237:$W$246,MOD(((6-1)*$N$235+2)-1,10)+1,INT((((6-1)*$N$235+2)-1)/10)+1)))),IF(AND(6=$N$236+1,2&lt;=$O$235),IF(($N$235*$N$236+2)&gt;80,"",IF(INDEX($P$237:$W$246,MOD(($N$235*$N$236+2)-1,10)+1,INT((($N$235*$N$236+2)-1)/10)+1)="","",INDEX($P$237:$W$246,MOD(($N$235*$N$236+2)-1,10)+1,INT((($N$235*$N$236+2)-1)/10)+1))),""))),IF($N$237="","",IF(OR(ISTEXT($N$235),ISTEXT($N$236),ISTEXT($N$237)),"",IF(OR(2&gt;$N$235,6&gt;$N$236,((6-1)*$N$235+2)&gt;$N$237),"",IF(INDEX($P$237:$W$246,MOD(((6-1)*$N$235+2)-1,10)+1,INT((((6-1)*$N$235+2)-1)/10)+1)="","",INDEX($P$237:$W$246,MOD(((6-1)*$N$235+2)-1,10)+1,INT((((6-1)*$N$235+2)-1)/10)+1))))))</f>
        <v/>
      </c>
      <c r="F242" s="539">
        <f>IF($D$235="Flat Oval",IF(OR($N$237="",ISTEXT($N$235),ISTEXT($N$236)),"",IF(6&lt;=$N$236,IF(3&gt;$N$235,"",IF(((6-1)*$N$235+3)&gt;80,"",IF(INDEX($P$237:$W$246,MOD(((6-1)*$N$235+3)-1,10)+1,INT((((6-1)*$N$235+3)-1)/10)+1)="","",INDEX($P$237:$W$246,MOD(((6-1)*$N$235+3)-1,10)+1,INT((((6-1)*$N$235+3)-1)/10)+1)))),IF(AND(6=$N$236+1,3&lt;=$O$235),IF(($N$235*$N$236+3)&gt;80,"",IF(INDEX($P$237:$W$246,MOD(($N$235*$N$236+3)-1,10)+1,INT((($N$235*$N$236+3)-1)/10)+1)="","",INDEX($P$237:$W$246,MOD(($N$235*$N$236+3)-1,10)+1,INT((($N$235*$N$236+3)-1)/10)+1))),""))),IF($N$237="","",IF(OR(ISTEXT($N$235),ISTEXT($N$236),ISTEXT($N$237)),"",IF(OR(3&gt;$N$235,6&gt;$N$236,((6-1)*$N$235+3)&gt;$N$237),"",IF(INDEX($P$237:$W$246,MOD(((6-1)*$N$235+3)-1,10)+1,INT((((6-1)*$N$235+3)-1)/10)+1)="","",INDEX($P$237:$W$246,MOD(((6-1)*$N$235+3)-1,10)+1,INT((((6-1)*$N$235+3)-1)/10)+1))))))</f>
        <v/>
      </c>
      <c r="G242" s="539">
        <f>IF($D$235="Flat Oval",IF(OR($N$237="",ISTEXT($N$235),ISTEXT($N$236)),"",IF(6&lt;=$N$236,IF(4&gt;$N$235,"",IF(((6-1)*$N$235+4)&gt;80,"",IF(INDEX($P$237:$W$246,MOD(((6-1)*$N$235+4)-1,10)+1,INT((((6-1)*$N$235+4)-1)/10)+1)="","",INDEX($P$237:$W$246,MOD(((6-1)*$N$235+4)-1,10)+1,INT((((6-1)*$N$235+4)-1)/10)+1)))),IF(AND(6=$N$236+1,4&lt;=$O$235),IF(($N$235*$N$236+4)&gt;80,"",IF(INDEX($P$237:$W$246,MOD(($N$235*$N$236+4)-1,10)+1,INT((($N$235*$N$236+4)-1)/10)+1)="","",INDEX($P$237:$W$246,MOD(($N$235*$N$236+4)-1,10)+1,INT((($N$235*$N$236+4)-1)/10)+1))),""))),IF($N$237="","",IF(OR(ISTEXT($N$235),ISTEXT($N$236),ISTEXT($N$237)),"",IF(OR(4&gt;$N$235,6&gt;$N$236,((6-1)*$N$235+4)&gt;$N$237),"",IF(INDEX($P$237:$W$246,MOD(((6-1)*$N$235+4)-1,10)+1,INT((((6-1)*$N$235+4)-1)/10)+1)="","",INDEX($P$237:$W$246,MOD(((6-1)*$N$235+4)-1,10)+1,INT((((6-1)*$N$235+4)-1)/10)+1))))))</f>
        <v/>
      </c>
      <c r="H242" s="539">
        <f>IF($D$235="Flat Oval",IF(OR($N$237="",ISTEXT($N$235),ISTEXT($N$236)),"",IF(6&lt;=$N$236,IF(5&gt;$N$235,"",IF(((6-1)*$N$235+5)&gt;80,"",IF(INDEX($P$237:$W$246,MOD(((6-1)*$N$235+5)-1,10)+1,INT((((6-1)*$N$235+5)-1)/10)+1)="","",INDEX($P$237:$W$246,MOD(((6-1)*$N$235+5)-1,10)+1,INT((((6-1)*$N$235+5)-1)/10)+1)))),IF(AND(6=$N$236+1,5&lt;=$O$235),IF(($N$235*$N$236+5)&gt;80,"",IF(INDEX($P$237:$W$246,MOD(($N$235*$N$236+5)-1,10)+1,INT((($N$235*$N$236+5)-1)/10)+1)="","",INDEX($P$237:$W$246,MOD(($N$235*$N$236+5)-1,10)+1,INT((($N$235*$N$236+5)-1)/10)+1))),""))),IF($N$237="","",IF(OR(ISTEXT($N$235),ISTEXT($N$236),ISTEXT($N$237)),"",IF(OR(5&gt;$N$235,6&gt;$N$236,((6-1)*$N$235+5)&gt;$N$237),"",IF(INDEX($P$237:$W$246,MOD(((6-1)*$N$235+5)-1,10)+1,INT((((6-1)*$N$235+5)-1)/10)+1)="","",INDEX($P$237:$W$246,MOD(((6-1)*$N$235+5)-1,10)+1,INT((((6-1)*$N$235+5)-1)/10)+1))))))</f>
        <v/>
      </c>
      <c r="I242" s="539">
        <f>IF($D$235="Flat Oval",IF(OR($N$237="",ISTEXT($N$235),ISTEXT($N$236)),"",IF(6&lt;=$N$236,IF(6&gt;$N$235,"",IF(((6-1)*$N$235+6)&gt;80,"",IF(INDEX($P$237:$W$246,MOD(((6-1)*$N$235+6)-1,10)+1,INT((((6-1)*$N$235+6)-1)/10)+1)="","",INDEX($P$237:$W$246,MOD(((6-1)*$N$235+6)-1,10)+1,INT((((6-1)*$N$235+6)-1)/10)+1)))),IF(AND(6=$N$236+1,6&lt;=$O$235),IF(($N$235*$N$236+6)&gt;80,"",IF(INDEX($P$237:$W$246,MOD(($N$235*$N$236+6)-1,10)+1,INT((($N$235*$N$236+6)-1)/10)+1)="","",INDEX($P$237:$W$246,MOD(($N$235*$N$236+6)-1,10)+1,INT((($N$235*$N$236+6)-1)/10)+1))),""))),IF($N$237="","",IF(OR(ISTEXT($N$235),ISTEXT($N$236),ISTEXT($N$237)),"",IF(OR(6&gt;$N$235,6&gt;$N$236,((6-1)*$N$235+6)&gt;$N$237),"",IF(INDEX($P$237:$W$246,MOD(((6-1)*$N$235+6)-1,10)+1,INT((((6-1)*$N$235+6)-1)/10)+1)="","",INDEX($P$237:$W$246,MOD(((6-1)*$N$235+6)-1,10)+1,INT((((6-1)*$N$235+6)-1)/10)+1))))))</f>
        <v/>
      </c>
      <c r="J242" s="539">
        <f>IF($D$235="Flat Oval",IF(OR($N$237="",ISTEXT($N$235),ISTEXT($N$236)),"",IF(6&lt;=$N$236,IF(7&gt;$N$235,"",IF(((6-1)*$N$235+7)&gt;80,"",IF(INDEX($P$237:$W$246,MOD(((6-1)*$N$235+7)-1,10)+1,INT((((6-1)*$N$235+7)-1)/10)+1)="","",INDEX($P$237:$W$246,MOD(((6-1)*$N$235+7)-1,10)+1,INT((((6-1)*$N$235+7)-1)/10)+1)))),IF(AND(6=$N$236+1,7&lt;=$O$235),IF(($N$235*$N$236+7)&gt;80,"",IF(INDEX($P$237:$W$246,MOD(($N$235*$N$236+7)-1,10)+1,INT((($N$235*$N$236+7)-1)/10)+1)="","",INDEX($P$237:$W$246,MOD(($N$235*$N$236+7)-1,10)+1,INT((($N$235*$N$236+7)-1)/10)+1))),""))),IF($N$237="","",IF(OR(ISTEXT($N$235),ISTEXT($N$236),ISTEXT($N$237)),"",IF(OR(7&gt;$N$235,6&gt;$N$236,((6-1)*$N$235+7)&gt;$N$237),"",IF(INDEX($P$237:$W$246,MOD(((6-1)*$N$235+7)-1,10)+1,INT((((6-1)*$N$235+7)-1)/10)+1)="","",INDEX($P$237:$W$246,MOD(((6-1)*$N$235+7)-1,10)+1,INT((((6-1)*$N$235+7)-1)/10)+1))))))</f>
        <v/>
      </c>
      <c r="K242" s="539">
        <f>IF($D$235="Flat Oval",IF(OR($N$237="",ISTEXT($N$235),ISTEXT($N$236)),"",IF(6&lt;=$N$236,IF(8&gt;$N$235,"",IF(((6-1)*$N$235+8)&gt;80,"",IF(INDEX($P$237:$W$246,MOD(((6-1)*$N$235+8)-1,10)+1,INT((((6-1)*$N$235+8)-1)/10)+1)="","",INDEX($P$237:$W$246,MOD(((6-1)*$N$235+8)-1,10)+1,INT((((6-1)*$N$235+8)-1)/10)+1)))),IF(AND(6=$N$236+1,8&lt;=$O$235),IF(($N$235*$N$236+8)&gt;80,"",IF(INDEX($P$237:$W$246,MOD(($N$235*$N$236+8)-1,10)+1,INT((($N$235*$N$236+8)-1)/10)+1)="","",INDEX($P$237:$W$246,MOD(($N$235*$N$236+8)-1,10)+1,INT((($N$235*$N$236+8)-1)/10)+1))),""))),IF($N$237="","",IF(OR(ISTEXT($N$235),ISTEXT($N$236),ISTEXT($N$237)),"",IF(OR(8&gt;$N$235,6&gt;$N$236,((6-1)*$N$235+8)&gt;$N$237),"",IF(INDEX($P$237:$W$246,MOD(((6-1)*$N$235+8)-1,10)+1,INT((((6-1)*$N$235+8)-1)/10)+1)="","",INDEX($P$237:$W$246,MOD(((6-1)*$N$235+8)-1,10)+1,INT((((6-1)*$N$235+8)-1)/10)+1))))))</f>
        <v/>
      </c>
      <c r="L242" s="539">
        <f>IF($D$235="Flat Oval",IF(OR($N$237="",ISTEXT($N$235),ISTEXT($N$236)),"",IF(6&lt;=$N$236,IF(9&gt;$N$235,"",IF(((6-1)*$N$235+9)&gt;80,"",IF(INDEX($P$237:$W$246,MOD(((6-1)*$N$235+9)-1,10)+1,INT((((6-1)*$N$235+9)-1)/10)+1)="","",INDEX($P$237:$W$246,MOD(((6-1)*$N$235+9)-1,10)+1,INT((((6-1)*$N$235+9)-1)/10)+1)))),IF(AND(6=$N$236+1,9&lt;=$O$235),IF(($N$235*$N$236+9)&gt;80,"",IF(INDEX($P$237:$W$246,MOD(($N$235*$N$236+9)-1,10)+1,INT((($N$235*$N$236+9)-1)/10)+1)="","",INDEX($P$237:$W$246,MOD(($N$235*$N$236+9)-1,10)+1,INT((($N$235*$N$236+9)-1)/10)+1))),""))),IF($N$237="","",IF(OR(ISTEXT($N$235),ISTEXT($N$236),ISTEXT($N$237)),"",IF(OR(9&gt;$N$235,6&gt;$N$236,((6-1)*$N$235+9)&gt;$N$237),"",IF(INDEX($P$237:$W$246,MOD(((6-1)*$N$235+9)-1,10)+1,INT((((6-1)*$N$235+9)-1)/10)+1)="","",INDEX($P$237:$W$246,MOD(((6-1)*$N$235+9)-1,10)+1,INT((((6-1)*$N$235+9)-1)/10)+1))))))</f>
        <v/>
      </c>
      <c r="M242" s="539">
        <f>IF($D$235="Flat Oval",IF(OR($N$237="",ISTEXT($N$235),ISTEXT($N$236)),"",IF(6&lt;=$N$236,IF(10&gt;$N$235,"",IF(((6-1)*$N$235+10)&gt;80,"",IF(INDEX($P$237:$W$246,MOD(((6-1)*$N$235+10)-1,10)+1,INT((((6-1)*$N$235+10)-1)/10)+1)="","",INDEX($P$237:$W$246,MOD(((6-1)*$N$235+10)-1,10)+1,INT((((6-1)*$N$235+10)-1)/10)+1)))),IF(AND(6=$N$236+1,10&lt;=$O$235),IF(($N$235*$N$236+10)&gt;80,"",IF(INDEX($P$237:$W$246,MOD(($N$235*$N$236+10)-1,10)+1,INT((($N$235*$N$236+10)-1)/10)+1)="","",INDEX($P$237:$W$246,MOD(($N$235*$N$236+10)-1,10)+1,INT((($N$235*$N$236+10)-1)/10)+1))),""))),IF($N$237="","",IF(OR(ISTEXT($N$235),ISTEXT($N$236),ISTEXT($N$237)),"",IF(OR(10&gt;$N$235,6&gt;$N$236,((6-1)*$N$235+10)&gt;$N$237),"",IF(INDEX($P$237:$W$246,MOD(((6-1)*$N$235+10)-1,10)+1,INT((((6-1)*$N$235+10)-1)/10)+1)="","",INDEX($P$237:$W$246,MOD(((6-1)*$N$235+10)-1,10)+1,INT((((6-1)*$N$235+10)-1)/10)+1))))))</f>
        <v/>
      </c>
      <c r="P242" s="540" t="n"/>
      <c r="Q242" s="540" t="n"/>
      <c r="R242" s="540" t="n"/>
      <c r="S242" s="540" t="n"/>
      <c r="T242" s="540" t="n"/>
      <c r="U242" s="540" t="n"/>
      <c r="V242" s="540" t="n"/>
      <c r="W242" s="540" t="n"/>
    </row>
    <row r="243" ht="13.35" customHeight="1" s="162">
      <c r="B243" s="537">
        <f>IF($D$235="Flat Oval",IF(OR($N$236="",ISTEXT($N$236)),"",IF(7&lt;=$N$236,ROUND((7-0.5)*$I$235/$N$236,1),IF(7=$N$236+1,"Ends",""))),IF(OR($D$235="",$G$235=""),"",IF($D$235="Round",IF(7=1,"Axis 1 (0°)",IF(7=2,"Axis 2 (90°)","")),IF(ISTEXT($N$236),"",IF(7&gt;$N$236,"",IF(ISTEXT($I$235),"",ROUND((7-0.5)*$I$235/$N$236,1)))))))</f>
        <v/>
      </c>
      <c r="C243" s="538" t="n"/>
      <c r="D243" s="539">
        <f>IF($D$235="Flat Oval",IF(OR($N$237="",ISTEXT($N$235),ISTEXT($N$236)),"",IF(7&lt;=$N$236,IF(1&gt;$N$235,"",IF(((7-1)*$N$235+1)&gt;80,"",IF(INDEX($P$237:$W$246,MOD(((7-1)*$N$235+1)-1,10)+1,INT((((7-1)*$N$235+1)-1)/10)+1)="","",INDEX($P$237:$W$246,MOD(((7-1)*$N$235+1)-1,10)+1,INT((((7-1)*$N$235+1)-1)/10)+1)))),IF(AND(7=$N$236+1,1&lt;=$O$235),IF(($N$235*$N$236+1)&gt;80,"",IF(INDEX($P$237:$W$246,MOD(($N$235*$N$236+1)-1,10)+1,INT((($N$235*$N$236+1)-1)/10)+1)="","",INDEX($P$237:$W$246,MOD(($N$235*$N$236+1)-1,10)+1,INT((($N$235*$N$236+1)-1)/10)+1))),""))),IF($N$237="","",IF(OR(ISTEXT($N$235),ISTEXT($N$236),ISTEXT($N$237)),"",IF(OR(1&gt;$N$235,7&gt;$N$236,((7-1)*$N$235+1)&gt;$N$237),"",IF(INDEX($P$237:$W$246,MOD(((7-1)*$N$235+1)-1,10)+1,INT((((7-1)*$N$235+1)-1)/10)+1)="","",INDEX($P$237:$W$246,MOD(((7-1)*$N$235+1)-1,10)+1,INT((((7-1)*$N$235+1)-1)/10)+1))))))</f>
        <v/>
      </c>
      <c r="E243" s="539">
        <f>IF($D$235="Flat Oval",IF(OR($N$237="",ISTEXT($N$235),ISTEXT($N$236)),"",IF(7&lt;=$N$236,IF(2&gt;$N$235,"",IF(((7-1)*$N$235+2)&gt;80,"",IF(INDEX($P$237:$W$246,MOD(((7-1)*$N$235+2)-1,10)+1,INT((((7-1)*$N$235+2)-1)/10)+1)="","",INDEX($P$237:$W$246,MOD(((7-1)*$N$235+2)-1,10)+1,INT((((7-1)*$N$235+2)-1)/10)+1)))),IF(AND(7=$N$236+1,2&lt;=$O$235),IF(($N$235*$N$236+2)&gt;80,"",IF(INDEX($P$237:$W$246,MOD(($N$235*$N$236+2)-1,10)+1,INT((($N$235*$N$236+2)-1)/10)+1)="","",INDEX($P$237:$W$246,MOD(($N$235*$N$236+2)-1,10)+1,INT((($N$235*$N$236+2)-1)/10)+1))),""))),IF($N$237="","",IF(OR(ISTEXT($N$235),ISTEXT($N$236),ISTEXT($N$237)),"",IF(OR(2&gt;$N$235,7&gt;$N$236,((7-1)*$N$235+2)&gt;$N$237),"",IF(INDEX($P$237:$W$246,MOD(((7-1)*$N$235+2)-1,10)+1,INT((((7-1)*$N$235+2)-1)/10)+1)="","",INDEX($P$237:$W$246,MOD(((7-1)*$N$235+2)-1,10)+1,INT((((7-1)*$N$235+2)-1)/10)+1))))))</f>
        <v/>
      </c>
      <c r="F243" s="539">
        <f>IF($D$235="Flat Oval",IF(OR($N$237="",ISTEXT($N$235),ISTEXT($N$236)),"",IF(7&lt;=$N$236,IF(3&gt;$N$235,"",IF(((7-1)*$N$235+3)&gt;80,"",IF(INDEX($P$237:$W$246,MOD(((7-1)*$N$235+3)-1,10)+1,INT((((7-1)*$N$235+3)-1)/10)+1)="","",INDEX($P$237:$W$246,MOD(((7-1)*$N$235+3)-1,10)+1,INT((((7-1)*$N$235+3)-1)/10)+1)))),IF(AND(7=$N$236+1,3&lt;=$O$235),IF(($N$235*$N$236+3)&gt;80,"",IF(INDEX($P$237:$W$246,MOD(($N$235*$N$236+3)-1,10)+1,INT((($N$235*$N$236+3)-1)/10)+1)="","",INDEX($P$237:$W$246,MOD(($N$235*$N$236+3)-1,10)+1,INT((($N$235*$N$236+3)-1)/10)+1))),""))),IF($N$237="","",IF(OR(ISTEXT($N$235),ISTEXT($N$236),ISTEXT($N$237)),"",IF(OR(3&gt;$N$235,7&gt;$N$236,((7-1)*$N$235+3)&gt;$N$237),"",IF(INDEX($P$237:$W$246,MOD(((7-1)*$N$235+3)-1,10)+1,INT((((7-1)*$N$235+3)-1)/10)+1)="","",INDEX($P$237:$W$246,MOD(((7-1)*$N$235+3)-1,10)+1,INT((((7-1)*$N$235+3)-1)/10)+1))))))</f>
        <v/>
      </c>
      <c r="G243" s="539">
        <f>IF($D$235="Flat Oval",IF(OR($N$237="",ISTEXT($N$235),ISTEXT($N$236)),"",IF(7&lt;=$N$236,IF(4&gt;$N$235,"",IF(((7-1)*$N$235+4)&gt;80,"",IF(INDEX($P$237:$W$246,MOD(((7-1)*$N$235+4)-1,10)+1,INT((((7-1)*$N$235+4)-1)/10)+1)="","",INDEX($P$237:$W$246,MOD(((7-1)*$N$235+4)-1,10)+1,INT((((7-1)*$N$235+4)-1)/10)+1)))),IF(AND(7=$N$236+1,4&lt;=$O$235),IF(($N$235*$N$236+4)&gt;80,"",IF(INDEX($P$237:$W$246,MOD(($N$235*$N$236+4)-1,10)+1,INT((($N$235*$N$236+4)-1)/10)+1)="","",INDEX($P$237:$W$246,MOD(($N$235*$N$236+4)-1,10)+1,INT((($N$235*$N$236+4)-1)/10)+1))),""))),IF($N$237="","",IF(OR(ISTEXT($N$235),ISTEXT($N$236),ISTEXT($N$237)),"",IF(OR(4&gt;$N$235,7&gt;$N$236,((7-1)*$N$235+4)&gt;$N$237),"",IF(INDEX($P$237:$W$246,MOD(((7-1)*$N$235+4)-1,10)+1,INT((((7-1)*$N$235+4)-1)/10)+1)="","",INDEX($P$237:$W$246,MOD(((7-1)*$N$235+4)-1,10)+1,INT((((7-1)*$N$235+4)-1)/10)+1))))))</f>
        <v/>
      </c>
      <c r="H243" s="539">
        <f>IF($D$235="Flat Oval",IF(OR($N$237="",ISTEXT($N$235),ISTEXT($N$236)),"",IF(7&lt;=$N$236,IF(5&gt;$N$235,"",IF(((7-1)*$N$235+5)&gt;80,"",IF(INDEX($P$237:$W$246,MOD(((7-1)*$N$235+5)-1,10)+1,INT((((7-1)*$N$235+5)-1)/10)+1)="","",INDEX($P$237:$W$246,MOD(((7-1)*$N$235+5)-1,10)+1,INT((((7-1)*$N$235+5)-1)/10)+1)))),IF(AND(7=$N$236+1,5&lt;=$O$235),IF(($N$235*$N$236+5)&gt;80,"",IF(INDEX($P$237:$W$246,MOD(($N$235*$N$236+5)-1,10)+1,INT((($N$235*$N$236+5)-1)/10)+1)="","",INDEX($P$237:$W$246,MOD(($N$235*$N$236+5)-1,10)+1,INT((($N$235*$N$236+5)-1)/10)+1))),""))),IF($N$237="","",IF(OR(ISTEXT($N$235),ISTEXT($N$236),ISTEXT($N$237)),"",IF(OR(5&gt;$N$235,7&gt;$N$236,((7-1)*$N$235+5)&gt;$N$237),"",IF(INDEX($P$237:$W$246,MOD(((7-1)*$N$235+5)-1,10)+1,INT((((7-1)*$N$235+5)-1)/10)+1)="","",INDEX($P$237:$W$246,MOD(((7-1)*$N$235+5)-1,10)+1,INT((((7-1)*$N$235+5)-1)/10)+1))))))</f>
        <v/>
      </c>
      <c r="I243" s="539">
        <f>IF($D$235="Flat Oval",IF(OR($N$237="",ISTEXT($N$235),ISTEXT($N$236)),"",IF(7&lt;=$N$236,IF(6&gt;$N$235,"",IF(((7-1)*$N$235+6)&gt;80,"",IF(INDEX($P$237:$W$246,MOD(((7-1)*$N$235+6)-1,10)+1,INT((((7-1)*$N$235+6)-1)/10)+1)="","",INDEX($P$237:$W$246,MOD(((7-1)*$N$235+6)-1,10)+1,INT((((7-1)*$N$235+6)-1)/10)+1)))),IF(AND(7=$N$236+1,6&lt;=$O$235),IF(($N$235*$N$236+6)&gt;80,"",IF(INDEX($P$237:$W$246,MOD(($N$235*$N$236+6)-1,10)+1,INT((($N$235*$N$236+6)-1)/10)+1)="","",INDEX($P$237:$W$246,MOD(($N$235*$N$236+6)-1,10)+1,INT((($N$235*$N$236+6)-1)/10)+1))),""))),IF($N$237="","",IF(OR(ISTEXT($N$235),ISTEXT($N$236),ISTEXT($N$237)),"",IF(OR(6&gt;$N$235,7&gt;$N$236,((7-1)*$N$235+6)&gt;$N$237),"",IF(INDEX($P$237:$W$246,MOD(((7-1)*$N$235+6)-1,10)+1,INT((((7-1)*$N$235+6)-1)/10)+1)="","",INDEX($P$237:$W$246,MOD(((7-1)*$N$235+6)-1,10)+1,INT((((7-1)*$N$235+6)-1)/10)+1))))))</f>
        <v/>
      </c>
      <c r="J243" s="539">
        <f>IF($D$235="Flat Oval",IF(OR($N$237="",ISTEXT($N$235),ISTEXT($N$236)),"",IF(7&lt;=$N$236,IF(7&gt;$N$235,"",IF(((7-1)*$N$235+7)&gt;80,"",IF(INDEX($P$237:$W$246,MOD(((7-1)*$N$235+7)-1,10)+1,INT((((7-1)*$N$235+7)-1)/10)+1)="","",INDEX($P$237:$W$246,MOD(((7-1)*$N$235+7)-1,10)+1,INT((((7-1)*$N$235+7)-1)/10)+1)))),IF(AND(7=$N$236+1,7&lt;=$O$235),IF(($N$235*$N$236+7)&gt;80,"",IF(INDEX($P$237:$W$246,MOD(($N$235*$N$236+7)-1,10)+1,INT((($N$235*$N$236+7)-1)/10)+1)="","",INDEX($P$237:$W$246,MOD(($N$235*$N$236+7)-1,10)+1,INT((($N$235*$N$236+7)-1)/10)+1))),""))),IF($N$237="","",IF(OR(ISTEXT($N$235),ISTEXT($N$236),ISTEXT($N$237)),"",IF(OR(7&gt;$N$235,7&gt;$N$236,((7-1)*$N$235+7)&gt;$N$237),"",IF(INDEX($P$237:$W$246,MOD(((7-1)*$N$235+7)-1,10)+1,INT((((7-1)*$N$235+7)-1)/10)+1)="","",INDEX($P$237:$W$246,MOD(((7-1)*$N$235+7)-1,10)+1,INT((((7-1)*$N$235+7)-1)/10)+1))))))</f>
        <v/>
      </c>
      <c r="K243" s="539">
        <f>IF($D$235="Flat Oval",IF(OR($N$237="",ISTEXT($N$235),ISTEXT($N$236)),"",IF(7&lt;=$N$236,IF(8&gt;$N$235,"",IF(((7-1)*$N$235+8)&gt;80,"",IF(INDEX($P$237:$W$246,MOD(((7-1)*$N$235+8)-1,10)+1,INT((((7-1)*$N$235+8)-1)/10)+1)="","",INDEX($P$237:$W$246,MOD(((7-1)*$N$235+8)-1,10)+1,INT((((7-1)*$N$235+8)-1)/10)+1)))),IF(AND(7=$N$236+1,8&lt;=$O$235),IF(($N$235*$N$236+8)&gt;80,"",IF(INDEX($P$237:$W$246,MOD(($N$235*$N$236+8)-1,10)+1,INT((($N$235*$N$236+8)-1)/10)+1)="","",INDEX($P$237:$W$246,MOD(($N$235*$N$236+8)-1,10)+1,INT((($N$235*$N$236+8)-1)/10)+1))),""))),IF($N$237="","",IF(OR(ISTEXT($N$235),ISTEXT($N$236),ISTEXT($N$237)),"",IF(OR(8&gt;$N$235,7&gt;$N$236,((7-1)*$N$235+8)&gt;$N$237),"",IF(INDEX($P$237:$W$246,MOD(((7-1)*$N$235+8)-1,10)+1,INT((((7-1)*$N$235+8)-1)/10)+1)="","",INDEX($P$237:$W$246,MOD(((7-1)*$N$235+8)-1,10)+1,INT((((7-1)*$N$235+8)-1)/10)+1))))))</f>
        <v/>
      </c>
      <c r="L243" s="539">
        <f>IF($D$235="Flat Oval",IF(OR($N$237="",ISTEXT($N$235),ISTEXT($N$236)),"",IF(7&lt;=$N$236,IF(9&gt;$N$235,"",IF(((7-1)*$N$235+9)&gt;80,"",IF(INDEX($P$237:$W$246,MOD(((7-1)*$N$235+9)-1,10)+1,INT((((7-1)*$N$235+9)-1)/10)+1)="","",INDEX($P$237:$W$246,MOD(((7-1)*$N$235+9)-1,10)+1,INT((((7-1)*$N$235+9)-1)/10)+1)))),IF(AND(7=$N$236+1,9&lt;=$O$235),IF(($N$235*$N$236+9)&gt;80,"",IF(INDEX($P$237:$W$246,MOD(($N$235*$N$236+9)-1,10)+1,INT((($N$235*$N$236+9)-1)/10)+1)="","",INDEX($P$237:$W$246,MOD(($N$235*$N$236+9)-1,10)+1,INT((($N$235*$N$236+9)-1)/10)+1))),""))),IF($N$237="","",IF(OR(ISTEXT($N$235),ISTEXT($N$236),ISTEXT($N$237)),"",IF(OR(9&gt;$N$235,7&gt;$N$236,((7-1)*$N$235+9)&gt;$N$237),"",IF(INDEX($P$237:$W$246,MOD(((7-1)*$N$235+9)-1,10)+1,INT((((7-1)*$N$235+9)-1)/10)+1)="","",INDEX($P$237:$W$246,MOD(((7-1)*$N$235+9)-1,10)+1,INT((((7-1)*$N$235+9)-1)/10)+1))))))</f>
        <v/>
      </c>
      <c r="M243" s="539">
        <f>IF($D$235="Flat Oval",IF(OR($N$237="",ISTEXT($N$235),ISTEXT($N$236)),"",IF(7&lt;=$N$236,IF(10&gt;$N$235,"",IF(((7-1)*$N$235+10)&gt;80,"",IF(INDEX($P$237:$W$246,MOD(((7-1)*$N$235+10)-1,10)+1,INT((((7-1)*$N$235+10)-1)/10)+1)="","",INDEX($P$237:$W$246,MOD(((7-1)*$N$235+10)-1,10)+1,INT((((7-1)*$N$235+10)-1)/10)+1)))),IF(AND(7=$N$236+1,10&lt;=$O$235),IF(($N$235*$N$236+10)&gt;80,"",IF(INDEX($P$237:$W$246,MOD(($N$235*$N$236+10)-1,10)+1,INT((($N$235*$N$236+10)-1)/10)+1)="","",INDEX($P$237:$W$246,MOD(($N$235*$N$236+10)-1,10)+1,INT((($N$235*$N$236+10)-1)/10)+1))),""))),IF($N$237="","",IF(OR(ISTEXT($N$235),ISTEXT($N$236),ISTEXT($N$237)),"",IF(OR(10&gt;$N$235,7&gt;$N$236,((7-1)*$N$235+10)&gt;$N$237),"",IF(INDEX($P$237:$W$246,MOD(((7-1)*$N$235+10)-1,10)+1,INT((((7-1)*$N$235+10)-1)/10)+1)="","",INDEX($P$237:$W$246,MOD(((7-1)*$N$235+10)-1,10)+1,INT((((7-1)*$N$235+10)-1)/10)+1))))))</f>
        <v/>
      </c>
      <c r="P243" s="540" t="n"/>
      <c r="Q243" s="540" t="n"/>
      <c r="R243" s="540" t="n"/>
      <c r="S243" s="540" t="n"/>
      <c r="T243" s="540" t="n"/>
      <c r="U243" s="540" t="n"/>
      <c r="V243" s="540" t="n"/>
      <c r="W243" s="540" t="n"/>
    </row>
    <row r="244" ht="13.35" customHeight="1" s="162">
      <c r="B244" s="537">
        <f>IF($D$235="Flat Oval",IF(OR($N$236="",ISTEXT($N$236)),"",IF(8&lt;=$N$236,ROUND((8-0.5)*$I$235/$N$236,1),IF(8=$N$236+1,"Ends",""))),IF(OR($D$235="",$G$235=""),"",IF($D$235="Round",IF(8=1,"Axis 1 (0°)",IF(8=2,"Axis 2 (90°)","")),IF(ISTEXT($N$236),"",IF(8&gt;$N$236,"",IF(ISTEXT($I$235),"",ROUND((8-0.5)*$I$235/$N$236,1)))))))</f>
        <v/>
      </c>
      <c r="C244" s="538" t="n"/>
      <c r="D244" s="539">
        <f>IF($D$235="Flat Oval",IF(OR($N$237="",ISTEXT($N$235),ISTEXT($N$236)),"",IF(8&lt;=$N$236,IF(1&gt;$N$235,"",IF(((8-1)*$N$235+1)&gt;80,"",IF(INDEX($P$237:$W$246,MOD(((8-1)*$N$235+1)-1,10)+1,INT((((8-1)*$N$235+1)-1)/10)+1)="","",INDEX($P$237:$W$246,MOD(((8-1)*$N$235+1)-1,10)+1,INT((((8-1)*$N$235+1)-1)/10)+1)))),IF(AND(8=$N$236+1,1&lt;=$O$235),IF(($N$235*$N$236+1)&gt;80,"",IF(INDEX($P$237:$W$246,MOD(($N$235*$N$236+1)-1,10)+1,INT((($N$235*$N$236+1)-1)/10)+1)="","",INDEX($P$237:$W$246,MOD(($N$235*$N$236+1)-1,10)+1,INT((($N$235*$N$236+1)-1)/10)+1))),""))),IF($N$237="","",IF(OR(ISTEXT($N$235),ISTEXT($N$236),ISTEXT($N$237)),"",IF(OR(1&gt;$N$235,8&gt;$N$236,((8-1)*$N$235+1)&gt;$N$237),"",IF(INDEX($P$237:$W$246,MOD(((8-1)*$N$235+1)-1,10)+1,INT((((8-1)*$N$235+1)-1)/10)+1)="","",INDEX($P$237:$W$246,MOD(((8-1)*$N$235+1)-1,10)+1,INT((((8-1)*$N$235+1)-1)/10)+1))))))</f>
        <v/>
      </c>
      <c r="E244" s="539">
        <f>IF($D$235="Flat Oval",IF(OR($N$237="",ISTEXT($N$235),ISTEXT($N$236)),"",IF(8&lt;=$N$236,IF(2&gt;$N$235,"",IF(((8-1)*$N$235+2)&gt;80,"",IF(INDEX($P$237:$W$246,MOD(((8-1)*$N$235+2)-1,10)+1,INT((((8-1)*$N$235+2)-1)/10)+1)="","",INDEX($P$237:$W$246,MOD(((8-1)*$N$235+2)-1,10)+1,INT((((8-1)*$N$235+2)-1)/10)+1)))),IF(AND(8=$N$236+1,2&lt;=$O$235),IF(($N$235*$N$236+2)&gt;80,"",IF(INDEX($P$237:$W$246,MOD(($N$235*$N$236+2)-1,10)+1,INT((($N$235*$N$236+2)-1)/10)+1)="","",INDEX($P$237:$W$246,MOD(($N$235*$N$236+2)-1,10)+1,INT((($N$235*$N$236+2)-1)/10)+1))),""))),IF($N$237="","",IF(OR(ISTEXT($N$235),ISTEXT($N$236),ISTEXT($N$237)),"",IF(OR(2&gt;$N$235,8&gt;$N$236,((8-1)*$N$235+2)&gt;$N$237),"",IF(INDEX($P$237:$W$246,MOD(((8-1)*$N$235+2)-1,10)+1,INT((((8-1)*$N$235+2)-1)/10)+1)="","",INDEX($P$237:$W$246,MOD(((8-1)*$N$235+2)-1,10)+1,INT((((8-1)*$N$235+2)-1)/10)+1))))))</f>
        <v/>
      </c>
      <c r="F244" s="539">
        <f>IF($D$235="Flat Oval",IF(OR($N$237="",ISTEXT($N$235),ISTEXT($N$236)),"",IF(8&lt;=$N$236,IF(3&gt;$N$235,"",IF(((8-1)*$N$235+3)&gt;80,"",IF(INDEX($P$237:$W$246,MOD(((8-1)*$N$235+3)-1,10)+1,INT((((8-1)*$N$235+3)-1)/10)+1)="","",INDEX($P$237:$W$246,MOD(((8-1)*$N$235+3)-1,10)+1,INT((((8-1)*$N$235+3)-1)/10)+1)))),IF(AND(8=$N$236+1,3&lt;=$O$235),IF(($N$235*$N$236+3)&gt;80,"",IF(INDEX($P$237:$W$246,MOD(($N$235*$N$236+3)-1,10)+1,INT((($N$235*$N$236+3)-1)/10)+1)="","",INDEX($P$237:$W$246,MOD(($N$235*$N$236+3)-1,10)+1,INT((($N$235*$N$236+3)-1)/10)+1))),""))),IF($N$237="","",IF(OR(ISTEXT($N$235),ISTEXT($N$236),ISTEXT($N$237)),"",IF(OR(3&gt;$N$235,8&gt;$N$236,((8-1)*$N$235+3)&gt;$N$237),"",IF(INDEX($P$237:$W$246,MOD(((8-1)*$N$235+3)-1,10)+1,INT((((8-1)*$N$235+3)-1)/10)+1)="","",INDEX($P$237:$W$246,MOD(((8-1)*$N$235+3)-1,10)+1,INT((((8-1)*$N$235+3)-1)/10)+1))))))</f>
        <v/>
      </c>
      <c r="G244" s="539">
        <f>IF($D$235="Flat Oval",IF(OR($N$237="",ISTEXT($N$235),ISTEXT($N$236)),"",IF(8&lt;=$N$236,IF(4&gt;$N$235,"",IF(((8-1)*$N$235+4)&gt;80,"",IF(INDEX($P$237:$W$246,MOD(((8-1)*$N$235+4)-1,10)+1,INT((((8-1)*$N$235+4)-1)/10)+1)="","",INDEX($P$237:$W$246,MOD(((8-1)*$N$235+4)-1,10)+1,INT((((8-1)*$N$235+4)-1)/10)+1)))),IF(AND(8=$N$236+1,4&lt;=$O$235),IF(($N$235*$N$236+4)&gt;80,"",IF(INDEX($P$237:$W$246,MOD(($N$235*$N$236+4)-1,10)+1,INT((($N$235*$N$236+4)-1)/10)+1)="","",INDEX($P$237:$W$246,MOD(($N$235*$N$236+4)-1,10)+1,INT((($N$235*$N$236+4)-1)/10)+1))),""))),IF($N$237="","",IF(OR(ISTEXT($N$235),ISTEXT($N$236),ISTEXT($N$237)),"",IF(OR(4&gt;$N$235,8&gt;$N$236,((8-1)*$N$235+4)&gt;$N$237),"",IF(INDEX($P$237:$W$246,MOD(((8-1)*$N$235+4)-1,10)+1,INT((((8-1)*$N$235+4)-1)/10)+1)="","",INDEX($P$237:$W$246,MOD(((8-1)*$N$235+4)-1,10)+1,INT((((8-1)*$N$235+4)-1)/10)+1))))))</f>
        <v/>
      </c>
      <c r="H244" s="539">
        <f>IF($D$235="Flat Oval",IF(OR($N$237="",ISTEXT($N$235),ISTEXT($N$236)),"",IF(8&lt;=$N$236,IF(5&gt;$N$235,"",IF(((8-1)*$N$235+5)&gt;80,"",IF(INDEX($P$237:$W$246,MOD(((8-1)*$N$235+5)-1,10)+1,INT((((8-1)*$N$235+5)-1)/10)+1)="","",INDEX($P$237:$W$246,MOD(((8-1)*$N$235+5)-1,10)+1,INT((((8-1)*$N$235+5)-1)/10)+1)))),IF(AND(8=$N$236+1,5&lt;=$O$235),IF(($N$235*$N$236+5)&gt;80,"",IF(INDEX($P$237:$W$246,MOD(($N$235*$N$236+5)-1,10)+1,INT((($N$235*$N$236+5)-1)/10)+1)="","",INDEX($P$237:$W$246,MOD(($N$235*$N$236+5)-1,10)+1,INT((($N$235*$N$236+5)-1)/10)+1))),""))),IF($N$237="","",IF(OR(ISTEXT($N$235),ISTEXT($N$236),ISTEXT($N$237)),"",IF(OR(5&gt;$N$235,8&gt;$N$236,((8-1)*$N$235+5)&gt;$N$237),"",IF(INDEX($P$237:$W$246,MOD(((8-1)*$N$235+5)-1,10)+1,INT((((8-1)*$N$235+5)-1)/10)+1)="","",INDEX($P$237:$W$246,MOD(((8-1)*$N$235+5)-1,10)+1,INT((((8-1)*$N$235+5)-1)/10)+1))))))</f>
        <v/>
      </c>
      <c r="I244" s="539">
        <f>IF($D$235="Flat Oval",IF(OR($N$237="",ISTEXT($N$235),ISTEXT($N$236)),"",IF(8&lt;=$N$236,IF(6&gt;$N$235,"",IF(((8-1)*$N$235+6)&gt;80,"",IF(INDEX($P$237:$W$246,MOD(((8-1)*$N$235+6)-1,10)+1,INT((((8-1)*$N$235+6)-1)/10)+1)="","",INDEX($P$237:$W$246,MOD(((8-1)*$N$235+6)-1,10)+1,INT((((8-1)*$N$235+6)-1)/10)+1)))),IF(AND(8=$N$236+1,6&lt;=$O$235),IF(($N$235*$N$236+6)&gt;80,"",IF(INDEX($P$237:$W$246,MOD(($N$235*$N$236+6)-1,10)+1,INT((($N$235*$N$236+6)-1)/10)+1)="","",INDEX($P$237:$W$246,MOD(($N$235*$N$236+6)-1,10)+1,INT((($N$235*$N$236+6)-1)/10)+1))),""))),IF($N$237="","",IF(OR(ISTEXT($N$235),ISTEXT($N$236),ISTEXT($N$237)),"",IF(OR(6&gt;$N$235,8&gt;$N$236,((8-1)*$N$235+6)&gt;$N$237),"",IF(INDEX($P$237:$W$246,MOD(((8-1)*$N$235+6)-1,10)+1,INT((((8-1)*$N$235+6)-1)/10)+1)="","",INDEX($P$237:$W$246,MOD(((8-1)*$N$235+6)-1,10)+1,INT((((8-1)*$N$235+6)-1)/10)+1))))))</f>
        <v/>
      </c>
      <c r="J244" s="539">
        <f>IF($D$235="Flat Oval",IF(OR($N$237="",ISTEXT($N$235),ISTEXT($N$236)),"",IF(8&lt;=$N$236,IF(7&gt;$N$235,"",IF(((8-1)*$N$235+7)&gt;80,"",IF(INDEX($P$237:$W$246,MOD(((8-1)*$N$235+7)-1,10)+1,INT((((8-1)*$N$235+7)-1)/10)+1)="","",INDEX($P$237:$W$246,MOD(((8-1)*$N$235+7)-1,10)+1,INT((((8-1)*$N$235+7)-1)/10)+1)))),IF(AND(8=$N$236+1,7&lt;=$O$235),IF(($N$235*$N$236+7)&gt;80,"",IF(INDEX($P$237:$W$246,MOD(($N$235*$N$236+7)-1,10)+1,INT((($N$235*$N$236+7)-1)/10)+1)="","",INDEX($P$237:$W$246,MOD(($N$235*$N$236+7)-1,10)+1,INT((($N$235*$N$236+7)-1)/10)+1))),""))),IF($N$237="","",IF(OR(ISTEXT($N$235),ISTEXT($N$236),ISTEXT($N$237)),"",IF(OR(7&gt;$N$235,8&gt;$N$236,((8-1)*$N$235+7)&gt;$N$237),"",IF(INDEX($P$237:$W$246,MOD(((8-1)*$N$235+7)-1,10)+1,INT((((8-1)*$N$235+7)-1)/10)+1)="","",INDEX($P$237:$W$246,MOD(((8-1)*$N$235+7)-1,10)+1,INT((((8-1)*$N$235+7)-1)/10)+1))))))</f>
        <v/>
      </c>
      <c r="K244" s="539">
        <f>IF($D$235="Flat Oval",IF(OR($N$237="",ISTEXT($N$235),ISTEXT($N$236)),"",IF(8&lt;=$N$236,IF(8&gt;$N$235,"",IF(((8-1)*$N$235+8)&gt;80,"",IF(INDEX($P$237:$W$246,MOD(((8-1)*$N$235+8)-1,10)+1,INT((((8-1)*$N$235+8)-1)/10)+1)="","",INDEX($P$237:$W$246,MOD(((8-1)*$N$235+8)-1,10)+1,INT((((8-1)*$N$235+8)-1)/10)+1)))),IF(AND(8=$N$236+1,8&lt;=$O$235),IF(($N$235*$N$236+8)&gt;80,"",IF(INDEX($P$237:$W$246,MOD(($N$235*$N$236+8)-1,10)+1,INT((($N$235*$N$236+8)-1)/10)+1)="","",INDEX($P$237:$W$246,MOD(($N$235*$N$236+8)-1,10)+1,INT((($N$235*$N$236+8)-1)/10)+1))),""))),IF($N$237="","",IF(OR(ISTEXT($N$235),ISTEXT($N$236),ISTEXT($N$237)),"",IF(OR(8&gt;$N$235,8&gt;$N$236,((8-1)*$N$235+8)&gt;$N$237),"",IF(INDEX($P$237:$W$246,MOD(((8-1)*$N$235+8)-1,10)+1,INT((((8-1)*$N$235+8)-1)/10)+1)="","",INDEX($P$237:$W$246,MOD(((8-1)*$N$235+8)-1,10)+1,INT((((8-1)*$N$235+8)-1)/10)+1))))))</f>
        <v/>
      </c>
      <c r="L244" s="539">
        <f>IF($D$235="Flat Oval",IF(OR($N$237="",ISTEXT($N$235),ISTEXT($N$236)),"",IF(8&lt;=$N$236,IF(9&gt;$N$235,"",IF(((8-1)*$N$235+9)&gt;80,"",IF(INDEX($P$237:$W$246,MOD(((8-1)*$N$235+9)-1,10)+1,INT((((8-1)*$N$235+9)-1)/10)+1)="","",INDEX($P$237:$W$246,MOD(((8-1)*$N$235+9)-1,10)+1,INT((((8-1)*$N$235+9)-1)/10)+1)))),IF(AND(8=$N$236+1,9&lt;=$O$235),IF(($N$235*$N$236+9)&gt;80,"",IF(INDEX($P$237:$W$246,MOD(($N$235*$N$236+9)-1,10)+1,INT((($N$235*$N$236+9)-1)/10)+1)="","",INDEX($P$237:$W$246,MOD(($N$235*$N$236+9)-1,10)+1,INT((($N$235*$N$236+9)-1)/10)+1))),""))),IF($N$237="","",IF(OR(ISTEXT($N$235),ISTEXT($N$236),ISTEXT($N$237)),"",IF(OR(9&gt;$N$235,8&gt;$N$236,((8-1)*$N$235+9)&gt;$N$237),"",IF(INDEX($P$237:$W$246,MOD(((8-1)*$N$235+9)-1,10)+1,INT((((8-1)*$N$235+9)-1)/10)+1)="","",INDEX($P$237:$W$246,MOD(((8-1)*$N$235+9)-1,10)+1,INT((((8-1)*$N$235+9)-1)/10)+1))))))</f>
        <v/>
      </c>
      <c r="M244" s="539">
        <f>IF($D$235="Flat Oval",IF(OR($N$237="",ISTEXT($N$235),ISTEXT($N$236)),"",IF(8&lt;=$N$236,IF(10&gt;$N$235,"",IF(((8-1)*$N$235+10)&gt;80,"",IF(INDEX($P$237:$W$246,MOD(((8-1)*$N$235+10)-1,10)+1,INT((((8-1)*$N$235+10)-1)/10)+1)="","",INDEX($P$237:$W$246,MOD(((8-1)*$N$235+10)-1,10)+1,INT((((8-1)*$N$235+10)-1)/10)+1)))),IF(AND(8=$N$236+1,10&lt;=$O$235),IF(($N$235*$N$236+10)&gt;80,"",IF(INDEX($P$237:$W$246,MOD(($N$235*$N$236+10)-1,10)+1,INT((($N$235*$N$236+10)-1)/10)+1)="","",INDEX($P$237:$W$246,MOD(($N$235*$N$236+10)-1,10)+1,INT((($N$235*$N$236+10)-1)/10)+1))),""))),IF($N$237="","",IF(OR(ISTEXT($N$235),ISTEXT($N$236),ISTEXT($N$237)),"",IF(OR(10&gt;$N$235,8&gt;$N$236,((8-1)*$N$235+10)&gt;$N$237),"",IF(INDEX($P$237:$W$246,MOD(((8-1)*$N$235+10)-1,10)+1,INT((((8-1)*$N$235+10)-1)/10)+1)="","",INDEX($P$237:$W$246,MOD(((8-1)*$N$235+10)-1,10)+1,INT((((8-1)*$N$235+10)-1)/10)+1))))))</f>
        <v/>
      </c>
      <c r="P244" s="540" t="n"/>
      <c r="Q244" s="540" t="n"/>
      <c r="R244" s="540" t="n"/>
      <c r="S244" s="540" t="n"/>
      <c r="T244" s="540" t="n"/>
      <c r="U244" s="540" t="n"/>
      <c r="V244" s="540" t="n"/>
      <c r="W244" s="540" t="n"/>
    </row>
    <row r="245" ht="13.35" customHeight="1" s="162">
      <c r="P245" s="540" t="n"/>
      <c r="Q245" s="540" t="n"/>
      <c r="R245" s="540" t="n"/>
      <c r="S245" s="540" t="n"/>
      <c r="T245" s="540" t="n"/>
      <c r="U245" s="540" t="n"/>
      <c r="V245" s="540" t="n"/>
      <c r="W245" s="540" t="n"/>
    </row>
    <row r="246" ht="13.35" customHeight="1" s="162">
      <c r="B246" s="188" t="inlineStr">
        <is>
          <t>Remarks</t>
        </is>
      </c>
      <c r="C246" s="173" t="n"/>
      <c r="D246" s="154" t="n"/>
      <c r="E246" s="174" t="n"/>
      <c r="F246" s="174" t="n"/>
      <c r="G246" s="174" t="n"/>
      <c r="H246" s="174" t="n"/>
      <c r="I246" s="174" t="n"/>
      <c r="J246" s="174" t="n"/>
      <c r="K246" s="174" t="n"/>
      <c r="L246" s="174" t="n"/>
      <c r="M246" s="173" t="n"/>
      <c r="P246" s="540" t="n"/>
      <c r="Q246" s="540" t="n"/>
      <c r="R246" s="540" t="n"/>
      <c r="S246" s="540" t="n"/>
      <c r="T246" s="540" t="n"/>
      <c r="U246" s="540" t="n"/>
      <c r="V246" s="540" t="n"/>
      <c r="W246" s="540" t="n"/>
    </row>
    <row r="247" ht="13.35" customHeight="1" s="162">
      <c r="B247" s="154" t="n"/>
      <c r="C247" s="174" t="n"/>
      <c r="D247" s="174" t="n"/>
      <c r="E247" s="174" t="n"/>
      <c r="F247" s="174" t="n"/>
      <c r="G247" s="174" t="n"/>
      <c r="H247" s="174" t="n"/>
      <c r="I247" s="174" t="n"/>
      <c r="J247" s="174" t="n"/>
      <c r="K247" s="174" t="n"/>
      <c r="L247" s="174" t="n"/>
      <c r="M247" s="173" t="n"/>
    </row>
    <row r="248" ht="13.35" customHeight="1" s="162">
      <c r="B248" s="154" t="n"/>
      <c r="C248" s="174" t="n"/>
      <c r="D248" s="174" t="n"/>
      <c r="E248" s="174" t="n"/>
      <c r="F248" s="174" t="n"/>
      <c r="G248" s="174" t="n"/>
      <c r="H248" s="174" t="n"/>
      <c r="I248" s="174" t="n"/>
      <c r="J248" s="174" t="n"/>
      <c r="K248" s="174" t="n"/>
      <c r="L248" s="174" t="n"/>
      <c r="M248" s="173" t="n"/>
    </row>
    <row r="250" ht="13.35" customHeight="1" s="162">
      <c r="B250" s="188" t="inlineStr">
        <is>
          <t>Airflow Traverse Measurement</t>
        </is>
      </c>
      <c r="C250" s="174" t="n"/>
      <c r="D250" s="174" t="n"/>
      <c r="E250" s="174" t="n"/>
      <c r="F250" s="174" t="n"/>
      <c r="G250" s="174" t="n"/>
      <c r="H250" s="173" t="n"/>
      <c r="I250" s="194" t="inlineStr">
        <is>
          <t>Design CFM</t>
        </is>
      </c>
      <c r="J250" s="188" t="inlineStr">
        <is>
          <t>Initial</t>
        </is>
      </c>
      <c r="K250" s="173" t="n"/>
      <c r="L250" s="188" t="inlineStr">
        <is>
          <t>Final</t>
        </is>
      </c>
      <c r="M250" s="173" t="n"/>
    </row>
    <row r="251" ht="13.35" customHeight="1" s="162">
      <c r="B251" s="153" t="inlineStr">
        <is>
          <t xml:space="preserve">Point </t>
        </is>
      </c>
      <c r="C251" s="188" t="inlineStr">
        <is>
          <t>Area Served</t>
        </is>
      </c>
      <c r="D251" s="174" t="n"/>
      <c r="E251" s="173" t="n"/>
      <c r="F251" s="188" t="inlineStr">
        <is>
          <t>Size</t>
        </is>
      </c>
      <c r="G251" s="173" t="n"/>
      <c r="H251" s="188" t="inlineStr">
        <is>
          <t>Ak</t>
        </is>
      </c>
      <c r="I251" s="440" t="n"/>
      <c r="J251" s="188" t="inlineStr">
        <is>
          <t>VEL</t>
        </is>
      </c>
      <c r="K251" s="188" t="inlineStr">
        <is>
          <t>CFM</t>
        </is>
      </c>
      <c r="L251" s="188" t="inlineStr">
        <is>
          <t>VEL</t>
        </is>
      </c>
      <c r="M251" s="188" t="inlineStr">
        <is>
          <t>CFM</t>
        </is>
      </c>
    </row>
    <row r="252" ht="13.35" customHeight="1" s="162">
      <c r="B252" s="31" t="inlineStr">
        <is>
          <t>T-16</t>
        </is>
      </c>
      <c r="C252" s="307" t="n"/>
      <c r="D252" s="174" t="n"/>
      <c r="E252" s="173" t="n"/>
      <c r="F252" s="307">
        <f>IF($D$254="Flat Oval",IF(OR($G$254="",$I$254=""),"",$G$254&amp;""" x "&amp;$I$254&amp;""" oval"),IF($G$254="","",IF($D$254="Round",$G$254&amp;""" dia",$G$254&amp;""" x "&amp;$I$254&amp;"""")))</f>
        <v/>
      </c>
      <c r="G252" s="173" t="n"/>
      <c r="H252" s="525">
        <f>IF($D$254="Flat Oval",IF(OR($G$254="",$I$254=""),"",IF(OR(ISTEXT($G$254),ISTEXT($I$254)),"",ROUND(((($G$254-2*N($K$254))-($I$254-2*N($K$254)))*($I$254-2*N($K$254))+PI()*(($I$254-2*N($K$254))/2)^2)/144,3))),IF(OR($D$254="",$G$254=""),"",IF($D$254="Round",IF(ISTEXT($G$254),"",ROUND(PI()*(($G$254-2*N($K$254))/2)^2/144,3)),IF($I$254="","",IF(OR(ISTEXT($G$254),ISTEXT($I$254)),"",ROUND(($G$254-2*N($K$254))*($I$254-2*N($K$254))/144,3))))))</f>
        <v/>
      </c>
      <c r="I252" s="189" t="n"/>
      <c r="J252" s="189" t="n"/>
      <c r="K252" s="189">
        <f>IF(N(J252)*N(H252)=0,"",ROUND(N(J252)*N(H252),0))</f>
        <v/>
      </c>
      <c r="L252" s="189">
        <f>IF($D$254="Flat Oval",IF(OR($O$255="",$O$256="",N($O$257)+N($O$258)=0),"",ROUND(($O$255*$O$257+$O$256*$O$258)/($O$257+$O$258),0)),IF(COUNT(D256:M263)=0,"",ROUND(AVERAGE(D256:M263),0)))</f>
        <v/>
      </c>
      <c r="M252" s="189">
        <f>IF(N(L252)*N(H252)=0,"",ROUND(N(L252)*N(H252),0))</f>
        <v/>
      </c>
    </row>
    <row r="253" ht="13.35" customHeight="1" s="162">
      <c r="B253" s="188" t="inlineStr">
        <is>
          <t>Instrument</t>
        </is>
      </c>
      <c r="C253" s="173" t="n"/>
      <c r="D253" s="196" t="n"/>
      <c r="E253" s="174" t="n"/>
      <c r="F253" s="174" t="n"/>
      <c r="G253" s="173" t="n"/>
      <c r="H253" s="188" t="inlineStr">
        <is>
          <t>Duct Static Pressure</t>
        </is>
      </c>
      <c r="I253" s="174" t="n"/>
      <c r="J253" s="173" t="n"/>
      <c r="K253" s="53" t="n"/>
      <c r="L253" s="188" t="inlineStr">
        <is>
          <t>Temp</t>
        </is>
      </c>
      <c r="M253" s="52" t="n"/>
      <c r="N253" s="51" t="n"/>
    </row>
    <row r="254" ht="13.35" customHeight="1" s="162">
      <c r="B254" s="526" t="inlineStr">
        <is>
          <t>Duct shape:</t>
        </is>
      </c>
      <c r="C254" s="173" t="n"/>
      <c r="D254" s="527" t="n"/>
      <c r="E254" s="173" t="n"/>
      <c r="F254" s="528" t="inlineStr">
        <is>
          <t>W / Dia (in)</t>
        </is>
      </c>
      <c r="G254" s="529" t="n"/>
      <c r="H254" s="526" t="inlineStr">
        <is>
          <t>H (in)</t>
        </is>
      </c>
      <c r="I254" s="530" t="n"/>
      <c r="J254" s="531" t="inlineStr">
        <is>
          <t>Liner (in)</t>
        </is>
      </c>
      <c r="K254" s="532" t="n"/>
      <c r="L254" s="526" t="inlineStr">
        <is>
          <t>Points</t>
        </is>
      </c>
      <c r="M254" s="533">
        <f>IF($D$254="Flat Oval",IF($N$256="","",$N$254&amp;"x"&amp;$N$255&amp;"+"&amp;$O$254&amp;" ends"),IF($N$254="","",IF($D$254="Round",$N$254&amp;" x 2 axes",IF($N$255="","",$N$254&amp;" x "&amp;$N$255))))</f>
        <v/>
      </c>
      <c r="N254" s="534">
        <f>IF($D$254="Flat Oval",IF(OR($G$254="",$I$254=""),"",IF(OR(ISTEXT($G$254),ISTEXT($I$254)),"",IF($G$254-$I$254&lt;12,2,MIN(10,MAX(3,ROUNDUP(($G$254-$I$254)/6,0)))))),IF(OR($D$254="",$G$254=""),"",IF($D$254="Round",IF(ISTEXT($G$254),"",IF($G$254&lt;=9,6,IF($G$254&lt;=12,8,10))),IF(ISTEXT($G$254),"",IF($G$254&lt;12,2,MIN(10,MAX(3,ROUNDUP($G$254/6,0))))))))</f>
        <v/>
      </c>
      <c r="O254">
        <f>IF(AND($D$254="Flat Oval",NOT(OR($G$254="",$I$254="")),NOT(OR(ISTEXT($G$254),ISTEXT($I$254)))),IF($I$254&lt;=9,6,IF($I$254&lt;=12,8,10)),"")</f>
        <v/>
      </c>
      <c r="P254" s="473" t="inlineStr">
        <is>
          <t>Quick entry – type readings in order (row by row of the grid), down this column then the next:</t>
        </is>
      </c>
    </row>
    <row r="255" ht="13.35" customHeight="1" s="162">
      <c r="B255" s="535" t="inlineStr">
        <is>
          <t>Depth↓ Pos→ (in)</t>
        </is>
      </c>
      <c r="C255" s="414" t="n"/>
      <c r="D255" s="535">
        <f>IF($D$254="Flat Oval",IF(OR($N$254="",ISTEXT($N$254),1&gt;$N$254),"",ROUND((1-0.5)*($G$254-$I$254)/$N$254,1)),IF(ISTEXT($N$254),"",IF(OR($D$254="",$G$254="",1&gt;$N$254),"",IF($D$254="Round",IF(ISTEXT($G$254),"",ROUND(IF(1&lt;=$N$254/2,$G$254/2*(1-SQRT(($N$254-2*1+1)/$N$254)),$G$254-$G$254/2*(1-SQRT(($N$254-2*($N$254-1+1)+1)/$N$254))),1)),IF(ISTEXT($G$254),"",ROUND((1-0.5)*$G$254/$N$254,1))))))</f>
        <v/>
      </c>
      <c r="E255" s="535">
        <f>IF($D$254="Flat Oval",IF(OR($N$254="",ISTEXT($N$254),2&gt;$N$254),"",ROUND((2-0.5)*($G$254-$I$254)/$N$254,1)),IF(ISTEXT($N$254),"",IF(OR($D$254="",$G$254="",2&gt;$N$254),"",IF($D$254="Round",IF(ISTEXT($G$254),"",ROUND(IF(2&lt;=$N$254/2,$G$254/2*(1-SQRT(($N$254-2*2+1)/$N$254)),$G$254-$G$254/2*(1-SQRT(($N$254-2*($N$254-2+1)+1)/$N$254))),1)),IF(ISTEXT($G$254),"",ROUND((2-0.5)*$G$254/$N$254,1))))))</f>
        <v/>
      </c>
      <c r="F255" s="535">
        <f>IF($D$254="Flat Oval",IF(OR($N$254="",ISTEXT($N$254),3&gt;$N$254),"",ROUND((3-0.5)*($G$254-$I$254)/$N$254,1)),IF(ISTEXT($N$254),"",IF(OR($D$254="",$G$254="",3&gt;$N$254),"",IF($D$254="Round",IF(ISTEXT($G$254),"",ROUND(IF(3&lt;=$N$254/2,$G$254/2*(1-SQRT(($N$254-2*3+1)/$N$254)),$G$254-$G$254/2*(1-SQRT(($N$254-2*($N$254-3+1)+1)/$N$254))),1)),IF(ISTEXT($G$254),"",ROUND((3-0.5)*$G$254/$N$254,1))))))</f>
        <v/>
      </c>
      <c r="G255" s="535">
        <f>IF($D$254="Flat Oval",IF(OR($N$254="",ISTEXT($N$254),4&gt;$N$254),"",ROUND((4-0.5)*($G$254-$I$254)/$N$254,1)),IF(ISTEXT($N$254),"",IF(OR($D$254="",$G$254="",4&gt;$N$254),"",IF($D$254="Round",IF(ISTEXT($G$254),"",ROUND(IF(4&lt;=$N$254/2,$G$254/2*(1-SQRT(($N$254-2*4+1)/$N$254)),$G$254-$G$254/2*(1-SQRT(($N$254-2*($N$254-4+1)+1)/$N$254))),1)),IF(ISTEXT($G$254),"",ROUND((4-0.5)*$G$254/$N$254,1))))))</f>
        <v/>
      </c>
      <c r="H255" s="535">
        <f>IF($D$254="Flat Oval",IF(OR($N$254="",ISTEXT($N$254),5&gt;$N$254),"",ROUND((5-0.5)*($G$254-$I$254)/$N$254,1)),IF(ISTEXT($N$254),"",IF(OR($D$254="",$G$254="",5&gt;$N$254),"",IF($D$254="Round",IF(ISTEXT($G$254),"",ROUND(IF(5&lt;=$N$254/2,$G$254/2*(1-SQRT(($N$254-2*5+1)/$N$254)),$G$254-$G$254/2*(1-SQRT(($N$254-2*($N$254-5+1)+1)/$N$254))),1)),IF(ISTEXT($G$254),"",ROUND((5-0.5)*$G$254/$N$254,1))))))</f>
        <v/>
      </c>
      <c r="I255" s="535">
        <f>IF($D$254="Flat Oval",IF(OR($N$254="",ISTEXT($N$254),6&gt;$N$254),"",ROUND((6-0.5)*($G$254-$I$254)/$N$254,1)),IF(ISTEXT($N$254),"",IF(OR($D$254="",$G$254="",6&gt;$N$254),"",IF($D$254="Round",IF(ISTEXT($G$254),"",ROUND(IF(6&lt;=$N$254/2,$G$254/2*(1-SQRT(($N$254-2*6+1)/$N$254)),$G$254-$G$254/2*(1-SQRT(($N$254-2*($N$254-6+1)+1)/$N$254))),1)),IF(ISTEXT($G$254),"",ROUND((6-0.5)*$G$254/$N$254,1))))))</f>
        <v/>
      </c>
      <c r="J255" s="535">
        <f>IF($D$254="Flat Oval",IF(OR($N$254="",ISTEXT($N$254),7&gt;$N$254),"",ROUND((7-0.5)*($G$254-$I$254)/$N$254,1)),IF(ISTEXT($N$254),"",IF(OR($D$254="",$G$254="",7&gt;$N$254),"",IF($D$254="Round",IF(ISTEXT($G$254),"",ROUND(IF(7&lt;=$N$254/2,$G$254/2*(1-SQRT(($N$254-2*7+1)/$N$254)),$G$254-$G$254/2*(1-SQRT(($N$254-2*($N$254-7+1)+1)/$N$254))),1)),IF(ISTEXT($G$254),"",ROUND((7-0.5)*$G$254/$N$254,1))))))</f>
        <v/>
      </c>
      <c r="K255" s="535">
        <f>IF($D$254="Flat Oval",IF(OR($N$254="",ISTEXT($N$254),8&gt;$N$254),"",ROUND((8-0.5)*($G$254-$I$254)/$N$254,1)),IF(ISTEXT($N$254),"",IF(OR($D$254="",$G$254="",8&gt;$N$254),"",IF($D$254="Round",IF(ISTEXT($G$254),"",ROUND(IF(8&lt;=$N$254/2,$G$254/2*(1-SQRT(($N$254-2*8+1)/$N$254)),$G$254-$G$254/2*(1-SQRT(($N$254-2*($N$254-8+1)+1)/$N$254))),1)),IF(ISTEXT($G$254),"",ROUND((8-0.5)*$G$254/$N$254,1))))))</f>
        <v/>
      </c>
      <c r="L255" s="535">
        <f>IF($D$254="Flat Oval",IF(OR($N$254="",ISTEXT($N$254),9&gt;$N$254),"",ROUND((9-0.5)*($G$254-$I$254)/$N$254,1)),IF(ISTEXT($N$254),"",IF(OR($D$254="",$G$254="",9&gt;$N$254),"",IF($D$254="Round",IF(ISTEXT($G$254),"",ROUND(IF(9&lt;=$N$254/2,$G$254/2*(1-SQRT(($N$254-2*9+1)/$N$254)),$G$254-$G$254/2*(1-SQRT(($N$254-2*($N$254-9+1)+1)/$N$254))),1)),IF(ISTEXT($G$254),"",ROUND((9-0.5)*$G$254/$N$254,1))))))</f>
        <v/>
      </c>
      <c r="M255" s="535">
        <f>IF($D$254="Flat Oval",IF(OR($N$254="",ISTEXT($N$254),10&gt;$N$254),"",ROUND((10-0.5)*($G$254-$I$254)/$N$254,1)),IF(ISTEXT($N$254),"",IF(OR($D$254="",$G$254="",10&gt;$N$254),"",IF($D$254="Round",IF(ISTEXT($G$254),"",ROUND(IF(10&lt;=$N$254/2,$G$254/2*(1-SQRT(($N$254-2*10+1)/$N$254)),$G$254-$G$254/2*(1-SQRT(($N$254-2*($N$254-10+1)+1)/$N$254))),1)),IF(ISTEXT($G$254),"",ROUND((10-0.5)*$G$254/$N$254,1))))))</f>
        <v/>
      </c>
      <c r="N255" s="534">
        <f>IF($D$254="Flat Oval",IF(OR($G$254="",$I$254=""),"",IF(OR(ISTEXT($G$254),ISTEXT($I$254)),"",IF($I$254&lt;12,2,MIN(7,MAX(3,ROUNDUP($I$254/6,0)))))),IF(OR($D$254="",$G$254=""),"",IF($D$254="Round",2,IF($I$254="","",IF(ISTEXT($I$254),"",IF($I$254&lt;12,2,MIN(8,MAX(3,ROUNDUP($I$254/6,0)))))))))</f>
        <v/>
      </c>
      <c r="O255">
        <f>IF(OR(NOT($D$254="Flat Oval"),N($N$256)=0),"",IF(COUNT(D256:INDEX(M256:M263,$N$255))=0,"",AVERAGE(D256:INDEX(M256:M263,$N$255))))</f>
        <v/>
      </c>
      <c r="P255" s="536" t="inlineStr">
        <is>
          <t>1–10</t>
        </is>
      </c>
      <c r="Q255" s="536" t="inlineStr">
        <is>
          <t>11–20</t>
        </is>
      </c>
      <c r="R255" s="536" t="inlineStr">
        <is>
          <t>21–30</t>
        </is>
      </c>
      <c r="S255" s="536" t="inlineStr">
        <is>
          <t>31–40</t>
        </is>
      </c>
      <c r="T255" s="536" t="inlineStr">
        <is>
          <t>41–50</t>
        </is>
      </c>
      <c r="U255" s="536" t="inlineStr">
        <is>
          <t>51–60</t>
        </is>
      </c>
      <c r="V255" s="536" t="inlineStr">
        <is>
          <t>61–70</t>
        </is>
      </c>
      <c r="W255" s="536" t="inlineStr">
        <is>
          <t>71–80</t>
        </is>
      </c>
    </row>
    <row r="256" ht="13.35" customHeight="1" s="162">
      <c r="B256" s="537">
        <f>IF($D$254="Flat Oval",IF(OR($N$255="",ISTEXT($N$255)),"",IF(1&lt;=$N$255,ROUND((1-0.5)*$I$254/$N$255,1),IF(1=$N$255+1,"Ends",""))),IF(OR($D$254="",$G$254=""),"",IF($D$254="Round",IF(1=1,"Axis 1 (0°)",IF(1=2,"Axis 2 (90°)","")),IF(ISTEXT($N$255),"",IF(1&gt;$N$255,"",IF(ISTEXT($I$254),"",ROUND((1-0.5)*$I$254/$N$255,1)))))))</f>
        <v/>
      </c>
      <c r="C256" s="538" t="n"/>
      <c r="D256" s="539">
        <f>IF($D$254="Flat Oval",IF(OR($N$256="",ISTEXT($N$254),ISTEXT($N$255)),"",IF(1&lt;=$N$255,IF(1&gt;$N$254,"",IF(((1-1)*$N$254+1)&gt;80,"",IF(INDEX($P$256:$W$265,MOD(((1-1)*$N$254+1)-1,10)+1,INT((((1-1)*$N$254+1)-1)/10)+1)="","",INDEX($P$256:$W$265,MOD(((1-1)*$N$254+1)-1,10)+1,INT((((1-1)*$N$254+1)-1)/10)+1)))),IF(AND(1=$N$255+1,1&lt;=$O$254),IF(($N$254*$N$255+1)&gt;80,"",IF(INDEX($P$256:$W$265,MOD(($N$254*$N$255+1)-1,10)+1,INT((($N$254*$N$255+1)-1)/10)+1)="","",INDEX($P$256:$W$265,MOD(($N$254*$N$255+1)-1,10)+1,INT((($N$254*$N$255+1)-1)/10)+1))),""))),IF($N$256="","",IF(OR(ISTEXT($N$254),ISTEXT($N$255),ISTEXT($N$256)),"",IF(OR(1&gt;$N$254,1&gt;$N$255,((1-1)*$N$254+1)&gt;$N$256),"",IF(INDEX($P$256:$W$265,MOD(((1-1)*$N$254+1)-1,10)+1,INT((((1-1)*$N$254+1)-1)/10)+1)="","",INDEX($P$256:$W$265,MOD(((1-1)*$N$254+1)-1,10)+1,INT((((1-1)*$N$254+1)-1)/10)+1))))))</f>
        <v/>
      </c>
      <c r="E256" s="539">
        <f>IF($D$254="Flat Oval",IF(OR($N$256="",ISTEXT($N$254),ISTEXT($N$255)),"",IF(1&lt;=$N$255,IF(2&gt;$N$254,"",IF(((1-1)*$N$254+2)&gt;80,"",IF(INDEX($P$256:$W$265,MOD(((1-1)*$N$254+2)-1,10)+1,INT((((1-1)*$N$254+2)-1)/10)+1)="","",INDEX($P$256:$W$265,MOD(((1-1)*$N$254+2)-1,10)+1,INT((((1-1)*$N$254+2)-1)/10)+1)))),IF(AND(1=$N$255+1,2&lt;=$O$254),IF(($N$254*$N$255+2)&gt;80,"",IF(INDEX($P$256:$W$265,MOD(($N$254*$N$255+2)-1,10)+1,INT((($N$254*$N$255+2)-1)/10)+1)="","",INDEX($P$256:$W$265,MOD(($N$254*$N$255+2)-1,10)+1,INT((($N$254*$N$255+2)-1)/10)+1))),""))),IF($N$256="","",IF(OR(ISTEXT($N$254),ISTEXT($N$255),ISTEXT($N$256)),"",IF(OR(2&gt;$N$254,1&gt;$N$255,((1-1)*$N$254+2)&gt;$N$256),"",IF(INDEX($P$256:$W$265,MOD(((1-1)*$N$254+2)-1,10)+1,INT((((1-1)*$N$254+2)-1)/10)+1)="","",INDEX($P$256:$W$265,MOD(((1-1)*$N$254+2)-1,10)+1,INT((((1-1)*$N$254+2)-1)/10)+1))))))</f>
        <v/>
      </c>
      <c r="F256" s="539">
        <f>IF($D$254="Flat Oval",IF(OR($N$256="",ISTEXT($N$254),ISTEXT($N$255)),"",IF(1&lt;=$N$255,IF(3&gt;$N$254,"",IF(((1-1)*$N$254+3)&gt;80,"",IF(INDEX($P$256:$W$265,MOD(((1-1)*$N$254+3)-1,10)+1,INT((((1-1)*$N$254+3)-1)/10)+1)="","",INDEX($P$256:$W$265,MOD(((1-1)*$N$254+3)-1,10)+1,INT((((1-1)*$N$254+3)-1)/10)+1)))),IF(AND(1=$N$255+1,3&lt;=$O$254),IF(($N$254*$N$255+3)&gt;80,"",IF(INDEX($P$256:$W$265,MOD(($N$254*$N$255+3)-1,10)+1,INT((($N$254*$N$255+3)-1)/10)+1)="","",INDEX($P$256:$W$265,MOD(($N$254*$N$255+3)-1,10)+1,INT((($N$254*$N$255+3)-1)/10)+1))),""))),IF($N$256="","",IF(OR(ISTEXT($N$254),ISTEXT($N$255),ISTEXT($N$256)),"",IF(OR(3&gt;$N$254,1&gt;$N$255,((1-1)*$N$254+3)&gt;$N$256),"",IF(INDEX($P$256:$W$265,MOD(((1-1)*$N$254+3)-1,10)+1,INT((((1-1)*$N$254+3)-1)/10)+1)="","",INDEX($P$256:$W$265,MOD(((1-1)*$N$254+3)-1,10)+1,INT((((1-1)*$N$254+3)-1)/10)+1))))))</f>
        <v/>
      </c>
      <c r="G256" s="539">
        <f>IF($D$254="Flat Oval",IF(OR($N$256="",ISTEXT($N$254),ISTEXT($N$255)),"",IF(1&lt;=$N$255,IF(4&gt;$N$254,"",IF(((1-1)*$N$254+4)&gt;80,"",IF(INDEX($P$256:$W$265,MOD(((1-1)*$N$254+4)-1,10)+1,INT((((1-1)*$N$254+4)-1)/10)+1)="","",INDEX($P$256:$W$265,MOD(((1-1)*$N$254+4)-1,10)+1,INT((((1-1)*$N$254+4)-1)/10)+1)))),IF(AND(1=$N$255+1,4&lt;=$O$254),IF(($N$254*$N$255+4)&gt;80,"",IF(INDEX($P$256:$W$265,MOD(($N$254*$N$255+4)-1,10)+1,INT((($N$254*$N$255+4)-1)/10)+1)="","",INDEX($P$256:$W$265,MOD(($N$254*$N$255+4)-1,10)+1,INT((($N$254*$N$255+4)-1)/10)+1))),""))),IF($N$256="","",IF(OR(ISTEXT($N$254),ISTEXT($N$255),ISTEXT($N$256)),"",IF(OR(4&gt;$N$254,1&gt;$N$255,((1-1)*$N$254+4)&gt;$N$256),"",IF(INDEX($P$256:$W$265,MOD(((1-1)*$N$254+4)-1,10)+1,INT((((1-1)*$N$254+4)-1)/10)+1)="","",INDEX($P$256:$W$265,MOD(((1-1)*$N$254+4)-1,10)+1,INT((((1-1)*$N$254+4)-1)/10)+1))))))</f>
        <v/>
      </c>
      <c r="H256" s="539">
        <f>IF($D$254="Flat Oval",IF(OR($N$256="",ISTEXT($N$254),ISTEXT($N$255)),"",IF(1&lt;=$N$255,IF(5&gt;$N$254,"",IF(((1-1)*$N$254+5)&gt;80,"",IF(INDEX($P$256:$W$265,MOD(((1-1)*$N$254+5)-1,10)+1,INT((((1-1)*$N$254+5)-1)/10)+1)="","",INDEX($P$256:$W$265,MOD(((1-1)*$N$254+5)-1,10)+1,INT((((1-1)*$N$254+5)-1)/10)+1)))),IF(AND(1=$N$255+1,5&lt;=$O$254),IF(($N$254*$N$255+5)&gt;80,"",IF(INDEX($P$256:$W$265,MOD(($N$254*$N$255+5)-1,10)+1,INT((($N$254*$N$255+5)-1)/10)+1)="","",INDEX($P$256:$W$265,MOD(($N$254*$N$255+5)-1,10)+1,INT((($N$254*$N$255+5)-1)/10)+1))),""))),IF($N$256="","",IF(OR(ISTEXT($N$254),ISTEXT($N$255),ISTEXT($N$256)),"",IF(OR(5&gt;$N$254,1&gt;$N$255,((1-1)*$N$254+5)&gt;$N$256),"",IF(INDEX($P$256:$W$265,MOD(((1-1)*$N$254+5)-1,10)+1,INT((((1-1)*$N$254+5)-1)/10)+1)="","",INDEX($P$256:$W$265,MOD(((1-1)*$N$254+5)-1,10)+1,INT((((1-1)*$N$254+5)-1)/10)+1))))))</f>
        <v/>
      </c>
      <c r="I256" s="539">
        <f>IF($D$254="Flat Oval",IF(OR($N$256="",ISTEXT($N$254),ISTEXT($N$255)),"",IF(1&lt;=$N$255,IF(6&gt;$N$254,"",IF(((1-1)*$N$254+6)&gt;80,"",IF(INDEX($P$256:$W$265,MOD(((1-1)*$N$254+6)-1,10)+1,INT((((1-1)*$N$254+6)-1)/10)+1)="","",INDEX($P$256:$W$265,MOD(((1-1)*$N$254+6)-1,10)+1,INT((((1-1)*$N$254+6)-1)/10)+1)))),IF(AND(1=$N$255+1,6&lt;=$O$254),IF(($N$254*$N$255+6)&gt;80,"",IF(INDEX($P$256:$W$265,MOD(($N$254*$N$255+6)-1,10)+1,INT((($N$254*$N$255+6)-1)/10)+1)="","",INDEX($P$256:$W$265,MOD(($N$254*$N$255+6)-1,10)+1,INT((($N$254*$N$255+6)-1)/10)+1))),""))),IF($N$256="","",IF(OR(ISTEXT($N$254),ISTEXT($N$255),ISTEXT($N$256)),"",IF(OR(6&gt;$N$254,1&gt;$N$255,((1-1)*$N$254+6)&gt;$N$256),"",IF(INDEX($P$256:$W$265,MOD(((1-1)*$N$254+6)-1,10)+1,INT((((1-1)*$N$254+6)-1)/10)+1)="","",INDEX($P$256:$W$265,MOD(((1-1)*$N$254+6)-1,10)+1,INT((((1-1)*$N$254+6)-1)/10)+1))))))</f>
        <v/>
      </c>
      <c r="J256" s="539">
        <f>IF($D$254="Flat Oval",IF(OR($N$256="",ISTEXT($N$254),ISTEXT($N$255)),"",IF(1&lt;=$N$255,IF(7&gt;$N$254,"",IF(((1-1)*$N$254+7)&gt;80,"",IF(INDEX($P$256:$W$265,MOD(((1-1)*$N$254+7)-1,10)+1,INT((((1-1)*$N$254+7)-1)/10)+1)="","",INDEX($P$256:$W$265,MOD(((1-1)*$N$254+7)-1,10)+1,INT((((1-1)*$N$254+7)-1)/10)+1)))),IF(AND(1=$N$255+1,7&lt;=$O$254),IF(($N$254*$N$255+7)&gt;80,"",IF(INDEX($P$256:$W$265,MOD(($N$254*$N$255+7)-1,10)+1,INT((($N$254*$N$255+7)-1)/10)+1)="","",INDEX($P$256:$W$265,MOD(($N$254*$N$255+7)-1,10)+1,INT((($N$254*$N$255+7)-1)/10)+1))),""))),IF($N$256="","",IF(OR(ISTEXT($N$254),ISTEXT($N$255),ISTEXT($N$256)),"",IF(OR(7&gt;$N$254,1&gt;$N$255,((1-1)*$N$254+7)&gt;$N$256),"",IF(INDEX($P$256:$W$265,MOD(((1-1)*$N$254+7)-1,10)+1,INT((((1-1)*$N$254+7)-1)/10)+1)="","",INDEX($P$256:$W$265,MOD(((1-1)*$N$254+7)-1,10)+1,INT((((1-1)*$N$254+7)-1)/10)+1))))))</f>
        <v/>
      </c>
      <c r="K256" s="539">
        <f>IF($D$254="Flat Oval",IF(OR($N$256="",ISTEXT($N$254),ISTEXT($N$255)),"",IF(1&lt;=$N$255,IF(8&gt;$N$254,"",IF(((1-1)*$N$254+8)&gt;80,"",IF(INDEX($P$256:$W$265,MOD(((1-1)*$N$254+8)-1,10)+1,INT((((1-1)*$N$254+8)-1)/10)+1)="","",INDEX($P$256:$W$265,MOD(((1-1)*$N$254+8)-1,10)+1,INT((((1-1)*$N$254+8)-1)/10)+1)))),IF(AND(1=$N$255+1,8&lt;=$O$254),IF(($N$254*$N$255+8)&gt;80,"",IF(INDEX($P$256:$W$265,MOD(($N$254*$N$255+8)-1,10)+1,INT((($N$254*$N$255+8)-1)/10)+1)="","",INDEX($P$256:$W$265,MOD(($N$254*$N$255+8)-1,10)+1,INT((($N$254*$N$255+8)-1)/10)+1))),""))),IF($N$256="","",IF(OR(ISTEXT($N$254),ISTEXT($N$255),ISTEXT($N$256)),"",IF(OR(8&gt;$N$254,1&gt;$N$255,((1-1)*$N$254+8)&gt;$N$256),"",IF(INDEX($P$256:$W$265,MOD(((1-1)*$N$254+8)-1,10)+1,INT((((1-1)*$N$254+8)-1)/10)+1)="","",INDEX($P$256:$W$265,MOD(((1-1)*$N$254+8)-1,10)+1,INT((((1-1)*$N$254+8)-1)/10)+1))))))</f>
        <v/>
      </c>
      <c r="L256" s="539">
        <f>IF($D$254="Flat Oval",IF(OR($N$256="",ISTEXT($N$254),ISTEXT($N$255)),"",IF(1&lt;=$N$255,IF(9&gt;$N$254,"",IF(((1-1)*$N$254+9)&gt;80,"",IF(INDEX($P$256:$W$265,MOD(((1-1)*$N$254+9)-1,10)+1,INT((((1-1)*$N$254+9)-1)/10)+1)="","",INDEX($P$256:$W$265,MOD(((1-1)*$N$254+9)-1,10)+1,INT((((1-1)*$N$254+9)-1)/10)+1)))),IF(AND(1=$N$255+1,9&lt;=$O$254),IF(($N$254*$N$255+9)&gt;80,"",IF(INDEX($P$256:$W$265,MOD(($N$254*$N$255+9)-1,10)+1,INT((($N$254*$N$255+9)-1)/10)+1)="","",INDEX($P$256:$W$265,MOD(($N$254*$N$255+9)-1,10)+1,INT((($N$254*$N$255+9)-1)/10)+1))),""))),IF($N$256="","",IF(OR(ISTEXT($N$254),ISTEXT($N$255),ISTEXT($N$256)),"",IF(OR(9&gt;$N$254,1&gt;$N$255,((1-1)*$N$254+9)&gt;$N$256),"",IF(INDEX($P$256:$W$265,MOD(((1-1)*$N$254+9)-1,10)+1,INT((((1-1)*$N$254+9)-1)/10)+1)="","",INDEX($P$256:$W$265,MOD(((1-1)*$N$254+9)-1,10)+1,INT((((1-1)*$N$254+9)-1)/10)+1))))))</f>
        <v/>
      </c>
      <c r="M256" s="539">
        <f>IF($D$254="Flat Oval",IF(OR($N$256="",ISTEXT($N$254),ISTEXT($N$255)),"",IF(1&lt;=$N$255,IF(10&gt;$N$254,"",IF(((1-1)*$N$254+10)&gt;80,"",IF(INDEX($P$256:$W$265,MOD(((1-1)*$N$254+10)-1,10)+1,INT((((1-1)*$N$254+10)-1)/10)+1)="","",INDEX($P$256:$W$265,MOD(((1-1)*$N$254+10)-1,10)+1,INT((((1-1)*$N$254+10)-1)/10)+1)))),IF(AND(1=$N$255+1,10&lt;=$O$254),IF(($N$254*$N$255+10)&gt;80,"",IF(INDEX($P$256:$W$265,MOD(($N$254*$N$255+10)-1,10)+1,INT((($N$254*$N$255+10)-1)/10)+1)="","",INDEX($P$256:$W$265,MOD(($N$254*$N$255+10)-1,10)+1,INT((($N$254*$N$255+10)-1)/10)+1))),""))),IF($N$256="","",IF(OR(ISTEXT($N$254),ISTEXT($N$255),ISTEXT($N$256)),"",IF(OR(10&gt;$N$254,1&gt;$N$255,((1-1)*$N$254+10)&gt;$N$256),"",IF(INDEX($P$256:$W$265,MOD(((1-1)*$N$254+10)-1,10)+1,INT((((1-1)*$N$254+10)-1)/10)+1)="","",INDEX($P$256:$W$265,MOD(((1-1)*$N$254+10)-1,10)+1,INT((((1-1)*$N$254+10)-1)/10)+1))))))</f>
        <v/>
      </c>
      <c r="N256" s="534">
        <f>IF($D$254="Flat Oval",IF(OR($N$254="",$N$255="",$O$254=""),"",$N$254*$N$255+$O$254),IF(OR(N254="",N255=""),"",IF(OR(ISTEXT(N254),ISTEXT(N255)),"",N254*N255)))</f>
        <v/>
      </c>
      <c r="O256">
        <f>IF(OR(NOT($D$254="Flat Oval"),N($N$256)=0),"",IF(COUNT(INDEX(D256:D263,$N$255+1):INDEX(M256:M263,$N$255+1))=0,"",AVERAGE(INDEX(D256:D263,$N$255+1):INDEX(M256:M263,$N$255+1))))</f>
        <v/>
      </c>
      <c r="P256" s="540" t="n"/>
      <c r="Q256" s="540" t="n"/>
      <c r="R256" s="540" t="n"/>
      <c r="S256" s="540" t="n"/>
      <c r="T256" s="540" t="n"/>
      <c r="U256" s="540" t="n"/>
      <c r="V256" s="540" t="n"/>
      <c r="W256" s="540" t="n"/>
    </row>
    <row r="257" ht="13.35" customHeight="1" s="162">
      <c r="B257" s="537">
        <f>IF($D$254="Flat Oval",IF(OR($N$255="",ISTEXT($N$255)),"",IF(2&lt;=$N$255,ROUND((2-0.5)*$I$254/$N$255,1),IF(2=$N$255+1,"Ends",""))),IF(OR($D$254="",$G$254=""),"",IF($D$254="Round",IF(2=1,"Axis 1 (0°)",IF(2=2,"Axis 2 (90°)","")),IF(ISTEXT($N$255),"",IF(2&gt;$N$255,"",IF(ISTEXT($I$254),"",ROUND((2-0.5)*$I$254/$N$255,1)))))))</f>
        <v/>
      </c>
      <c r="C257" s="538" t="n"/>
      <c r="D257" s="539">
        <f>IF($D$254="Flat Oval",IF(OR($N$256="",ISTEXT($N$254),ISTEXT($N$255)),"",IF(2&lt;=$N$255,IF(1&gt;$N$254,"",IF(((2-1)*$N$254+1)&gt;80,"",IF(INDEX($P$256:$W$265,MOD(((2-1)*$N$254+1)-1,10)+1,INT((((2-1)*$N$254+1)-1)/10)+1)="","",INDEX($P$256:$W$265,MOD(((2-1)*$N$254+1)-1,10)+1,INT((((2-1)*$N$254+1)-1)/10)+1)))),IF(AND(2=$N$255+1,1&lt;=$O$254),IF(($N$254*$N$255+1)&gt;80,"",IF(INDEX($P$256:$W$265,MOD(($N$254*$N$255+1)-1,10)+1,INT((($N$254*$N$255+1)-1)/10)+1)="","",INDEX($P$256:$W$265,MOD(($N$254*$N$255+1)-1,10)+1,INT((($N$254*$N$255+1)-1)/10)+1))),""))),IF($N$256="","",IF(OR(ISTEXT($N$254),ISTEXT($N$255),ISTEXT($N$256)),"",IF(OR(1&gt;$N$254,2&gt;$N$255,((2-1)*$N$254+1)&gt;$N$256),"",IF(INDEX($P$256:$W$265,MOD(((2-1)*$N$254+1)-1,10)+1,INT((((2-1)*$N$254+1)-1)/10)+1)="","",INDEX($P$256:$W$265,MOD(((2-1)*$N$254+1)-1,10)+1,INT((((2-1)*$N$254+1)-1)/10)+1))))))</f>
        <v/>
      </c>
      <c r="E257" s="539">
        <f>IF($D$254="Flat Oval",IF(OR($N$256="",ISTEXT($N$254),ISTEXT($N$255)),"",IF(2&lt;=$N$255,IF(2&gt;$N$254,"",IF(((2-1)*$N$254+2)&gt;80,"",IF(INDEX($P$256:$W$265,MOD(((2-1)*$N$254+2)-1,10)+1,INT((((2-1)*$N$254+2)-1)/10)+1)="","",INDEX($P$256:$W$265,MOD(((2-1)*$N$254+2)-1,10)+1,INT((((2-1)*$N$254+2)-1)/10)+1)))),IF(AND(2=$N$255+1,2&lt;=$O$254),IF(($N$254*$N$255+2)&gt;80,"",IF(INDEX($P$256:$W$265,MOD(($N$254*$N$255+2)-1,10)+1,INT((($N$254*$N$255+2)-1)/10)+1)="","",INDEX($P$256:$W$265,MOD(($N$254*$N$255+2)-1,10)+1,INT((($N$254*$N$255+2)-1)/10)+1))),""))),IF($N$256="","",IF(OR(ISTEXT($N$254),ISTEXT($N$255),ISTEXT($N$256)),"",IF(OR(2&gt;$N$254,2&gt;$N$255,((2-1)*$N$254+2)&gt;$N$256),"",IF(INDEX($P$256:$W$265,MOD(((2-1)*$N$254+2)-1,10)+1,INT((((2-1)*$N$254+2)-1)/10)+1)="","",INDEX($P$256:$W$265,MOD(((2-1)*$N$254+2)-1,10)+1,INT((((2-1)*$N$254+2)-1)/10)+1))))))</f>
        <v/>
      </c>
      <c r="F257" s="539">
        <f>IF($D$254="Flat Oval",IF(OR($N$256="",ISTEXT($N$254),ISTEXT($N$255)),"",IF(2&lt;=$N$255,IF(3&gt;$N$254,"",IF(((2-1)*$N$254+3)&gt;80,"",IF(INDEX($P$256:$W$265,MOD(((2-1)*$N$254+3)-1,10)+1,INT((((2-1)*$N$254+3)-1)/10)+1)="","",INDEX($P$256:$W$265,MOD(((2-1)*$N$254+3)-1,10)+1,INT((((2-1)*$N$254+3)-1)/10)+1)))),IF(AND(2=$N$255+1,3&lt;=$O$254),IF(($N$254*$N$255+3)&gt;80,"",IF(INDEX($P$256:$W$265,MOD(($N$254*$N$255+3)-1,10)+1,INT((($N$254*$N$255+3)-1)/10)+1)="","",INDEX($P$256:$W$265,MOD(($N$254*$N$255+3)-1,10)+1,INT((($N$254*$N$255+3)-1)/10)+1))),""))),IF($N$256="","",IF(OR(ISTEXT($N$254),ISTEXT($N$255),ISTEXT($N$256)),"",IF(OR(3&gt;$N$254,2&gt;$N$255,((2-1)*$N$254+3)&gt;$N$256),"",IF(INDEX($P$256:$W$265,MOD(((2-1)*$N$254+3)-1,10)+1,INT((((2-1)*$N$254+3)-1)/10)+1)="","",INDEX($P$256:$W$265,MOD(((2-1)*$N$254+3)-1,10)+1,INT((((2-1)*$N$254+3)-1)/10)+1))))))</f>
        <v/>
      </c>
      <c r="G257" s="539">
        <f>IF($D$254="Flat Oval",IF(OR($N$256="",ISTEXT($N$254),ISTEXT($N$255)),"",IF(2&lt;=$N$255,IF(4&gt;$N$254,"",IF(((2-1)*$N$254+4)&gt;80,"",IF(INDEX($P$256:$W$265,MOD(((2-1)*$N$254+4)-1,10)+1,INT((((2-1)*$N$254+4)-1)/10)+1)="","",INDEX($P$256:$W$265,MOD(((2-1)*$N$254+4)-1,10)+1,INT((((2-1)*$N$254+4)-1)/10)+1)))),IF(AND(2=$N$255+1,4&lt;=$O$254),IF(($N$254*$N$255+4)&gt;80,"",IF(INDEX($P$256:$W$265,MOD(($N$254*$N$255+4)-1,10)+1,INT((($N$254*$N$255+4)-1)/10)+1)="","",INDEX($P$256:$W$265,MOD(($N$254*$N$255+4)-1,10)+1,INT((($N$254*$N$255+4)-1)/10)+1))),""))),IF($N$256="","",IF(OR(ISTEXT($N$254),ISTEXT($N$255),ISTEXT($N$256)),"",IF(OR(4&gt;$N$254,2&gt;$N$255,((2-1)*$N$254+4)&gt;$N$256),"",IF(INDEX($P$256:$W$265,MOD(((2-1)*$N$254+4)-1,10)+1,INT((((2-1)*$N$254+4)-1)/10)+1)="","",INDEX($P$256:$W$265,MOD(((2-1)*$N$254+4)-1,10)+1,INT((((2-1)*$N$254+4)-1)/10)+1))))))</f>
        <v/>
      </c>
      <c r="H257" s="539">
        <f>IF($D$254="Flat Oval",IF(OR($N$256="",ISTEXT($N$254),ISTEXT($N$255)),"",IF(2&lt;=$N$255,IF(5&gt;$N$254,"",IF(((2-1)*$N$254+5)&gt;80,"",IF(INDEX($P$256:$W$265,MOD(((2-1)*$N$254+5)-1,10)+1,INT((((2-1)*$N$254+5)-1)/10)+1)="","",INDEX($P$256:$W$265,MOD(((2-1)*$N$254+5)-1,10)+1,INT((((2-1)*$N$254+5)-1)/10)+1)))),IF(AND(2=$N$255+1,5&lt;=$O$254),IF(($N$254*$N$255+5)&gt;80,"",IF(INDEX($P$256:$W$265,MOD(($N$254*$N$255+5)-1,10)+1,INT((($N$254*$N$255+5)-1)/10)+1)="","",INDEX($P$256:$W$265,MOD(($N$254*$N$255+5)-1,10)+1,INT((($N$254*$N$255+5)-1)/10)+1))),""))),IF($N$256="","",IF(OR(ISTEXT($N$254),ISTEXT($N$255),ISTEXT($N$256)),"",IF(OR(5&gt;$N$254,2&gt;$N$255,((2-1)*$N$254+5)&gt;$N$256),"",IF(INDEX($P$256:$W$265,MOD(((2-1)*$N$254+5)-1,10)+1,INT((((2-1)*$N$254+5)-1)/10)+1)="","",INDEX($P$256:$W$265,MOD(((2-1)*$N$254+5)-1,10)+1,INT((((2-1)*$N$254+5)-1)/10)+1))))))</f>
        <v/>
      </c>
      <c r="I257" s="539">
        <f>IF($D$254="Flat Oval",IF(OR($N$256="",ISTEXT($N$254),ISTEXT($N$255)),"",IF(2&lt;=$N$255,IF(6&gt;$N$254,"",IF(((2-1)*$N$254+6)&gt;80,"",IF(INDEX($P$256:$W$265,MOD(((2-1)*$N$254+6)-1,10)+1,INT((((2-1)*$N$254+6)-1)/10)+1)="","",INDEX($P$256:$W$265,MOD(((2-1)*$N$254+6)-1,10)+1,INT((((2-1)*$N$254+6)-1)/10)+1)))),IF(AND(2=$N$255+1,6&lt;=$O$254),IF(($N$254*$N$255+6)&gt;80,"",IF(INDEX($P$256:$W$265,MOD(($N$254*$N$255+6)-1,10)+1,INT((($N$254*$N$255+6)-1)/10)+1)="","",INDEX($P$256:$W$265,MOD(($N$254*$N$255+6)-1,10)+1,INT((($N$254*$N$255+6)-1)/10)+1))),""))),IF($N$256="","",IF(OR(ISTEXT($N$254),ISTEXT($N$255),ISTEXT($N$256)),"",IF(OR(6&gt;$N$254,2&gt;$N$255,((2-1)*$N$254+6)&gt;$N$256),"",IF(INDEX($P$256:$W$265,MOD(((2-1)*$N$254+6)-1,10)+1,INT((((2-1)*$N$254+6)-1)/10)+1)="","",INDEX($P$256:$W$265,MOD(((2-1)*$N$254+6)-1,10)+1,INT((((2-1)*$N$254+6)-1)/10)+1))))))</f>
        <v/>
      </c>
      <c r="J257" s="539">
        <f>IF($D$254="Flat Oval",IF(OR($N$256="",ISTEXT($N$254),ISTEXT($N$255)),"",IF(2&lt;=$N$255,IF(7&gt;$N$254,"",IF(((2-1)*$N$254+7)&gt;80,"",IF(INDEX($P$256:$W$265,MOD(((2-1)*$N$254+7)-1,10)+1,INT((((2-1)*$N$254+7)-1)/10)+1)="","",INDEX($P$256:$W$265,MOD(((2-1)*$N$254+7)-1,10)+1,INT((((2-1)*$N$254+7)-1)/10)+1)))),IF(AND(2=$N$255+1,7&lt;=$O$254),IF(($N$254*$N$255+7)&gt;80,"",IF(INDEX($P$256:$W$265,MOD(($N$254*$N$255+7)-1,10)+1,INT((($N$254*$N$255+7)-1)/10)+1)="","",INDEX($P$256:$W$265,MOD(($N$254*$N$255+7)-1,10)+1,INT((($N$254*$N$255+7)-1)/10)+1))),""))),IF($N$256="","",IF(OR(ISTEXT($N$254),ISTEXT($N$255),ISTEXT($N$256)),"",IF(OR(7&gt;$N$254,2&gt;$N$255,((2-1)*$N$254+7)&gt;$N$256),"",IF(INDEX($P$256:$W$265,MOD(((2-1)*$N$254+7)-1,10)+1,INT((((2-1)*$N$254+7)-1)/10)+1)="","",INDEX($P$256:$W$265,MOD(((2-1)*$N$254+7)-1,10)+1,INT((((2-1)*$N$254+7)-1)/10)+1))))))</f>
        <v/>
      </c>
      <c r="K257" s="539">
        <f>IF($D$254="Flat Oval",IF(OR($N$256="",ISTEXT($N$254),ISTEXT($N$255)),"",IF(2&lt;=$N$255,IF(8&gt;$N$254,"",IF(((2-1)*$N$254+8)&gt;80,"",IF(INDEX($P$256:$W$265,MOD(((2-1)*$N$254+8)-1,10)+1,INT((((2-1)*$N$254+8)-1)/10)+1)="","",INDEX($P$256:$W$265,MOD(((2-1)*$N$254+8)-1,10)+1,INT((((2-1)*$N$254+8)-1)/10)+1)))),IF(AND(2=$N$255+1,8&lt;=$O$254),IF(($N$254*$N$255+8)&gt;80,"",IF(INDEX($P$256:$W$265,MOD(($N$254*$N$255+8)-1,10)+1,INT((($N$254*$N$255+8)-1)/10)+1)="","",INDEX($P$256:$W$265,MOD(($N$254*$N$255+8)-1,10)+1,INT((($N$254*$N$255+8)-1)/10)+1))),""))),IF($N$256="","",IF(OR(ISTEXT($N$254),ISTEXT($N$255),ISTEXT($N$256)),"",IF(OR(8&gt;$N$254,2&gt;$N$255,((2-1)*$N$254+8)&gt;$N$256),"",IF(INDEX($P$256:$W$265,MOD(((2-1)*$N$254+8)-1,10)+1,INT((((2-1)*$N$254+8)-1)/10)+1)="","",INDEX($P$256:$W$265,MOD(((2-1)*$N$254+8)-1,10)+1,INT((((2-1)*$N$254+8)-1)/10)+1))))))</f>
        <v/>
      </c>
      <c r="L257" s="539">
        <f>IF($D$254="Flat Oval",IF(OR($N$256="",ISTEXT($N$254),ISTEXT($N$255)),"",IF(2&lt;=$N$255,IF(9&gt;$N$254,"",IF(((2-1)*$N$254+9)&gt;80,"",IF(INDEX($P$256:$W$265,MOD(((2-1)*$N$254+9)-1,10)+1,INT((((2-1)*$N$254+9)-1)/10)+1)="","",INDEX($P$256:$W$265,MOD(((2-1)*$N$254+9)-1,10)+1,INT((((2-1)*$N$254+9)-1)/10)+1)))),IF(AND(2=$N$255+1,9&lt;=$O$254),IF(($N$254*$N$255+9)&gt;80,"",IF(INDEX($P$256:$W$265,MOD(($N$254*$N$255+9)-1,10)+1,INT((($N$254*$N$255+9)-1)/10)+1)="","",INDEX($P$256:$W$265,MOD(($N$254*$N$255+9)-1,10)+1,INT((($N$254*$N$255+9)-1)/10)+1))),""))),IF($N$256="","",IF(OR(ISTEXT($N$254),ISTEXT($N$255),ISTEXT($N$256)),"",IF(OR(9&gt;$N$254,2&gt;$N$255,((2-1)*$N$254+9)&gt;$N$256),"",IF(INDEX($P$256:$W$265,MOD(((2-1)*$N$254+9)-1,10)+1,INT((((2-1)*$N$254+9)-1)/10)+1)="","",INDEX($P$256:$W$265,MOD(((2-1)*$N$254+9)-1,10)+1,INT((((2-1)*$N$254+9)-1)/10)+1))))))</f>
        <v/>
      </c>
      <c r="M257" s="539">
        <f>IF($D$254="Flat Oval",IF(OR($N$256="",ISTEXT($N$254),ISTEXT($N$255)),"",IF(2&lt;=$N$255,IF(10&gt;$N$254,"",IF(((2-1)*$N$254+10)&gt;80,"",IF(INDEX($P$256:$W$265,MOD(((2-1)*$N$254+10)-1,10)+1,INT((((2-1)*$N$254+10)-1)/10)+1)="","",INDEX($P$256:$W$265,MOD(((2-1)*$N$254+10)-1,10)+1,INT((((2-1)*$N$254+10)-1)/10)+1)))),IF(AND(2=$N$255+1,10&lt;=$O$254),IF(($N$254*$N$255+10)&gt;80,"",IF(INDEX($P$256:$W$265,MOD(($N$254*$N$255+10)-1,10)+1,INT((($N$254*$N$255+10)-1)/10)+1)="","",INDEX($P$256:$W$265,MOD(($N$254*$N$255+10)-1,10)+1,INT((($N$254*$N$255+10)-1)/10)+1))),""))),IF($N$256="","",IF(OR(ISTEXT($N$254),ISTEXT($N$255),ISTEXT($N$256)),"",IF(OR(10&gt;$N$254,2&gt;$N$255,((2-1)*$N$254+10)&gt;$N$256),"",IF(INDEX($P$256:$W$265,MOD(((2-1)*$N$254+10)-1,10)+1,INT((((2-1)*$N$254+10)-1)/10)+1)="","",INDEX($P$256:$W$265,MOD(((2-1)*$N$254+10)-1,10)+1,INT((((2-1)*$N$254+10)-1)/10)+1))))))</f>
        <v/>
      </c>
      <c r="O257">
        <f>IF(AND($D$254="Flat Oval",NOT(OR($G$254="",$I$254="")),NOT(OR(ISTEXT($G$254),ISTEXT($I$254)))),(($G$254-2*N($K$254))-($I$254-2*N($K$254)))*($I$254-2*N($K$254))/144,"")</f>
        <v/>
      </c>
      <c r="P257" s="540" t="n"/>
      <c r="Q257" s="540" t="n"/>
      <c r="R257" s="540" t="n"/>
      <c r="S257" s="540" t="n"/>
      <c r="T257" s="540" t="n"/>
      <c r="U257" s="540" t="n"/>
      <c r="V257" s="540" t="n"/>
      <c r="W257" s="540" t="n"/>
    </row>
    <row r="258" ht="13.35" customHeight="1" s="162">
      <c r="B258" s="537">
        <f>IF($D$254="Flat Oval",IF(OR($N$255="",ISTEXT($N$255)),"",IF(3&lt;=$N$255,ROUND((3-0.5)*$I$254/$N$255,1),IF(3=$N$255+1,"Ends",""))),IF(OR($D$254="",$G$254=""),"",IF($D$254="Round",IF(3=1,"Axis 1 (0°)",IF(3=2,"Axis 2 (90°)","")),IF(ISTEXT($N$255),"",IF(3&gt;$N$255,"",IF(ISTEXT($I$254),"",ROUND((3-0.5)*$I$254/$N$255,1)))))))</f>
        <v/>
      </c>
      <c r="C258" s="538" t="n"/>
      <c r="D258" s="539">
        <f>IF($D$254="Flat Oval",IF(OR($N$256="",ISTEXT($N$254),ISTEXT($N$255)),"",IF(3&lt;=$N$255,IF(1&gt;$N$254,"",IF(((3-1)*$N$254+1)&gt;80,"",IF(INDEX($P$256:$W$265,MOD(((3-1)*$N$254+1)-1,10)+1,INT((((3-1)*$N$254+1)-1)/10)+1)="","",INDEX($P$256:$W$265,MOD(((3-1)*$N$254+1)-1,10)+1,INT((((3-1)*$N$254+1)-1)/10)+1)))),IF(AND(3=$N$255+1,1&lt;=$O$254),IF(($N$254*$N$255+1)&gt;80,"",IF(INDEX($P$256:$W$265,MOD(($N$254*$N$255+1)-1,10)+1,INT((($N$254*$N$255+1)-1)/10)+1)="","",INDEX($P$256:$W$265,MOD(($N$254*$N$255+1)-1,10)+1,INT((($N$254*$N$255+1)-1)/10)+1))),""))),IF($N$256="","",IF(OR(ISTEXT($N$254),ISTEXT($N$255),ISTEXT($N$256)),"",IF(OR(1&gt;$N$254,3&gt;$N$255,((3-1)*$N$254+1)&gt;$N$256),"",IF(INDEX($P$256:$W$265,MOD(((3-1)*$N$254+1)-1,10)+1,INT((((3-1)*$N$254+1)-1)/10)+1)="","",INDEX($P$256:$W$265,MOD(((3-1)*$N$254+1)-1,10)+1,INT((((3-1)*$N$254+1)-1)/10)+1))))))</f>
        <v/>
      </c>
      <c r="E258" s="539">
        <f>IF($D$254="Flat Oval",IF(OR($N$256="",ISTEXT($N$254),ISTEXT($N$255)),"",IF(3&lt;=$N$255,IF(2&gt;$N$254,"",IF(((3-1)*$N$254+2)&gt;80,"",IF(INDEX($P$256:$W$265,MOD(((3-1)*$N$254+2)-1,10)+1,INT((((3-1)*$N$254+2)-1)/10)+1)="","",INDEX($P$256:$W$265,MOD(((3-1)*$N$254+2)-1,10)+1,INT((((3-1)*$N$254+2)-1)/10)+1)))),IF(AND(3=$N$255+1,2&lt;=$O$254),IF(($N$254*$N$255+2)&gt;80,"",IF(INDEX($P$256:$W$265,MOD(($N$254*$N$255+2)-1,10)+1,INT((($N$254*$N$255+2)-1)/10)+1)="","",INDEX($P$256:$W$265,MOD(($N$254*$N$255+2)-1,10)+1,INT((($N$254*$N$255+2)-1)/10)+1))),""))),IF($N$256="","",IF(OR(ISTEXT($N$254),ISTEXT($N$255),ISTEXT($N$256)),"",IF(OR(2&gt;$N$254,3&gt;$N$255,((3-1)*$N$254+2)&gt;$N$256),"",IF(INDEX($P$256:$W$265,MOD(((3-1)*$N$254+2)-1,10)+1,INT((((3-1)*$N$254+2)-1)/10)+1)="","",INDEX($P$256:$W$265,MOD(((3-1)*$N$254+2)-1,10)+1,INT((((3-1)*$N$254+2)-1)/10)+1))))))</f>
        <v/>
      </c>
      <c r="F258" s="539">
        <f>IF($D$254="Flat Oval",IF(OR($N$256="",ISTEXT($N$254),ISTEXT($N$255)),"",IF(3&lt;=$N$255,IF(3&gt;$N$254,"",IF(((3-1)*$N$254+3)&gt;80,"",IF(INDEX($P$256:$W$265,MOD(((3-1)*$N$254+3)-1,10)+1,INT((((3-1)*$N$254+3)-1)/10)+1)="","",INDEX($P$256:$W$265,MOD(((3-1)*$N$254+3)-1,10)+1,INT((((3-1)*$N$254+3)-1)/10)+1)))),IF(AND(3=$N$255+1,3&lt;=$O$254),IF(($N$254*$N$255+3)&gt;80,"",IF(INDEX($P$256:$W$265,MOD(($N$254*$N$255+3)-1,10)+1,INT((($N$254*$N$255+3)-1)/10)+1)="","",INDEX($P$256:$W$265,MOD(($N$254*$N$255+3)-1,10)+1,INT((($N$254*$N$255+3)-1)/10)+1))),""))),IF($N$256="","",IF(OR(ISTEXT($N$254),ISTEXT($N$255),ISTEXT($N$256)),"",IF(OR(3&gt;$N$254,3&gt;$N$255,((3-1)*$N$254+3)&gt;$N$256),"",IF(INDEX($P$256:$W$265,MOD(((3-1)*$N$254+3)-1,10)+1,INT((((3-1)*$N$254+3)-1)/10)+1)="","",INDEX($P$256:$W$265,MOD(((3-1)*$N$254+3)-1,10)+1,INT((((3-1)*$N$254+3)-1)/10)+1))))))</f>
        <v/>
      </c>
      <c r="G258" s="539">
        <f>IF($D$254="Flat Oval",IF(OR($N$256="",ISTEXT($N$254),ISTEXT($N$255)),"",IF(3&lt;=$N$255,IF(4&gt;$N$254,"",IF(((3-1)*$N$254+4)&gt;80,"",IF(INDEX($P$256:$W$265,MOD(((3-1)*$N$254+4)-1,10)+1,INT((((3-1)*$N$254+4)-1)/10)+1)="","",INDEX($P$256:$W$265,MOD(((3-1)*$N$254+4)-1,10)+1,INT((((3-1)*$N$254+4)-1)/10)+1)))),IF(AND(3=$N$255+1,4&lt;=$O$254),IF(($N$254*$N$255+4)&gt;80,"",IF(INDEX($P$256:$W$265,MOD(($N$254*$N$255+4)-1,10)+1,INT((($N$254*$N$255+4)-1)/10)+1)="","",INDEX($P$256:$W$265,MOD(($N$254*$N$255+4)-1,10)+1,INT((($N$254*$N$255+4)-1)/10)+1))),""))),IF($N$256="","",IF(OR(ISTEXT($N$254),ISTEXT($N$255),ISTEXT($N$256)),"",IF(OR(4&gt;$N$254,3&gt;$N$255,((3-1)*$N$254+4)&gt;$N$256),"",IF(INDEX($P$256:$W$265,MOD(((3-1)*$N$254+4)-1,10)+1,INT((((3-1)*$N$254+4)-1)/10)+1)="","",INDEX($P$256:$W$265,MOD(((3-1)*$N$254+4)-1,10)+1,INT((((3-1)*$N$254+4)-1)/10)+1))))))</f>
        <v/>
      </c>
      <c r="H258" s="539">
        <f>IF($D$254="Flat Oval",IF(OR($N$256="",ISTEXT($N$254),ISTEXT($N$255)),"",IF(3&lt;=$N$255,IF(5&gt;$N$254,"",IF(((3-1)*$N$254+5)&gt;80,"",IF(INDEX($P$256:$W$265,MOD(((3-1)*$N$254+5)-1,10)+1,INT((((3-1)*$N$254+5)-1)/10)+1)="","",INDEX($P$256:$W$265,MOD(((3-1)*$N$254+5)-1,10)+1,INT((((3-1)*$N$254+5)-1)/10)+1)))),IF(AND(3=$N$255+1,5&lt;=$O$254),IF(($N$254*$N$255+5)&gt;80,"",IF(INDEX($P$256:$W$265,MOD(($N$254*$N$255+5)-1,10)+1,INT((($N$254*$N$255+5)-1)/10)+1)="","",INDEX($P$256:$W$265,MOD(($N$254*$N$255+5)-1,10)+1,INT((($N$254*$N$255+5)-1)/10)+1))),""))),IF($N$256="","",IF(OR(ISTEXT($N$254),ISTEXT($N$255),ISTEXT($N$256)),"",IF(OR(5&gt;$N$254,3&gt;$N$255,((3-1)*$N$254+5)&gt;$N$256),"",IF(INDEX($P$256:$W$265,MOD(((3-1)*$N$254+5)-1,10)+1,INT((((3-1)*$N$254+5)-1)/10)+1)="","",INDEX($P$256:$W$265,MOD(((3-1)*$N$254+5)-1,10)+1,INT((((3-1)*$N$254+5)-1)/10)+1))))))</f>
        <v/>
      </c>
      <c r="I258" s="539">
        <f>IF($D$254="Flat Oval",IF(OR($N$256="",ISTEXT($N$254),ISTEXT($N$255)),"",IF(3&lt;=$N$255,IF(6&gt;$N$254,"",IF(((3-1)*$N$254+6)&gt;80,"",IF(INDEX($P$256:$W$265,MOD(((3-1)*$N$254+6)-1,10)+1,INT((((3-1)*$N$254+6)-1)/10)+1)="","",INDEX($P$256:$W$265,MOD(((3-1)*$N$254+6)-1,10)+1,INT((((3-1)*$N$254+6)-1)/10)+1)))),IF(AND(3=$N$255+1,6&lt;=$O$254),IF(($N$254*$N$255+6)&gt;80,"",IF(INDEX($P$256:$W$265,MOD(($N$254*$N$255+6)-1,10)+1,INT((($N$254*$N$255+6)-1)/10)+1)="","",INDEX($P$256:$W$265,MOD(($N$254*$N$255+6)-1,10)+1,INT((($N$254*$N$255+6)-1)/10)+1))),""))),IF($N$256="","",IF(OR(ISTEXT($N$254),ISTEXT($N$255),ISTEXT($N$256)),"",IF(OR(6&gt;$N$254,3&gt;$N$255,((3-1)*$N$254+6)&gt;$N$256),"",IF(INDEX($P$256:$W$265,MOD(((3-1)*$N$254+6)-1,10)+1,INT((((3-1)*$N$254+6)-1)/10)+1)="","",INDEX($P$256:$W$265,MOD(((3-1)*$N$254+6)-1,10)+1,INT((((3-1)*$N$254+6)-1)/10)+1))))))</f>
        <v/>
      </c>
      <c r="J258" s="539">
        <f>IF($D$254="Flat Oval",IF(OR($N$256="",ISTEXT($N$254),ISTEXT($N$255)),"",IF(3&lt;=$N$255,IF(7&gt;$N$254,"",IF(((3-1)*$N$254+7)&gt;80,"",IF(INDEX($P$256:$W$265,MOD(((3-1)*$N$254+7)-1,10)+1,INT((((3-1)*$N$254+7)-1)/10)+1)="","",INDEX($P$256:$W$265,MOD(((3-1)*$N$254+7)-1,10)+1,INT((((3-1)*$N$254+7)-1)/10)+1)))),IF(AND(3=$N$255+1,7&lt;=$O$254),IF(($N$254*$N$255+7)&gt;80,"",IF(INDEX($P$256:$W$265,MOD(($N$254*$N$255+7)-1,10)+1,INT((($N$254*$N$255+7)-1)/10)+1)="","",INDEX($P$256:$W$265,MOD(($N$254*$N$255+7)-1,10)+1,INT((($N$254*$N$255+7)-1)/10)+1))),""))),IF($N$256="","",IF(OR(ISTEXT($N$254),ISTEXT($N$255),ISTEXT($N$256)),"",IF(OR(7&gt;$N$254,3&gt;$N$255,((3-1)*$N$254+7)&gt;$N$256),"",IF(INDEX($P$256:$W$265,MOD(((3-1)*$N$254+7)-1,10)+1,INT((((3-1)*$N$254+7)-1)/10)+1)="","",INDEX($P$256:$W$265,MOD(((3-1)*$N$254+7)-1,10)+1,INT((((3-1)*$N$254+7)-1)/10)+1))))))</f>
        <v/>
      </c>
      <c r="K258" s="539">
        <f>IF($D$254="Flat Oval",IF(OR($N$256="",ISTEXT($N$254),ISTEXT($N$255)),"",IF(3&lt;=$N$255,IF(8&gt;$N$254,"",IF(((3-1)*$N$254+8)&gt;80,"",IF(INDEX($P$256:$W$265,MOD(((3-1)*$N$254+8)-1,10)+1,INT((((3-1)*$N$254+8)-1)/10)+1)="","",INDEX($P$256:$W$265,MOD(((3-1)*$N$254+8)-1,10)+1,INT((((3-1)*$N$254+8)-1)/10)+1)))),IF(AND(3=$N$255+1,8&lt;=$O$254),IF(($N$254*$N$255+8)&gt;80,"",IF(INDEX($P$256:$W$265,MOD(($N$254*$N$255+8)-1,10)+1,INT((($N$254*$N$255+8)-1)/10)+1)="","",INDEX($P$256:$W$265,MOD(($N$254*$N$255+8)-1,10)+1,INT((($N$254*$N$255+8)-1)/10)+1))),""))),IF($N$256="","",IF(OR(ISTEXT($N$254),ISTEXT($N$255),ISTEXT($N$256)),"",IF(OR(8&gt;$N$254,3&gt;$N$255,((3-1)*$N$254+8)&gt;$N$256),"",IF(INDEX($P$256:$W$265,MOD(((3-1)*$N$254+8)-1,10)+1,INT((((3-1)*$N$254+8)-1)/10)+1)="","",INDEX($P$256:$W$265,MOD(((3-1)*$N$254+8)-1,10)+1,INT((((3-1)*$N$254+8)-1)/10)+1))))))</f>
        <v/>
      </c>
      <c r="L258" s="539">
        <f>IF($D$254="Flat Oval",IF(OR($N$256="",ISTEXT($N$254),ISTEXT($N$255)),"",IF(3&lt;=$N$255,IF(9&gt;$N$254,"",IF(((3-1)*$N$254+9)&gt;80,"",IF(INDEX($P$256:$W$265,MOD(((3-1)*$N$254+9)-1,10)+1,INT((((3-1)*$N$254+9)-1)/10)+1)="","",INDEX($P$256:$W$265,MOD(((3-1)*$N$254+9)-1,10)+1,INT((((3-1)*$N$254+9)-1)/10)+1)))),IF(AND(3=$N$255+1,9&lt;=$O$254),IF(($N$254*$N$255+9)&gt;80,"",IF(INDEX($P$256:$W$265,MOD(($N$254*$N$255+9)-1,10)+1,INT((($N$254*$N$255+9)-1)/10)+1)="","",INDEX($P$256:$W$265,MOD(($N$254*$N$255+9)-1,10)+1,INT((($N$254*$N$255+9)-1)/10)+1))),""))),IF($N$256="","",IF(OR(ISTEXT($N$254),ISTEXT($N$255),ISTEXT($N$256)),"",IF(OR(9&gt;$N$254,3&gt;$N$255,((3-1)*$N$254+9)&gt;$N$256),"",IF(INDEX($P$256:$W$265,MOD(((3-1)*$N$254+9)-1,10)+1,INT((((3-1)*$N$254+9)-1)/10)+1)="","",INDEX($P$256:$W$265,MOD(((3-1)*$N$254+9)-1,10)+1,INT((((3-1)*$N$254+9)-1)/10)+1))))))</f>
        <v/>
      </c>
      <c r="M258" s="539">
        <f>IF($D$254="Flat Oval",IF(OR($N$256="",ISTEXT($N$254),ISTEXT($N$255)),"",IF(3&lt;=$N$255,IF(10&gt;$N$254,"",IF(((3-1)*$N$254+10)&gt;80,"",IF(INDEX($P$256:$W$265,MOD(((3-1)*$N$254+10)-1,10)+1,INT((((3-1)*$N$254+10)-1)/10)+1)="","",INDEX($P$256:$W$265,MOD(((3-1)*$N$254+10)-1,10)+1,INT((((3-1)*$N$254+10)-1)/10)+1)))),IF(AND(3=$N$255+1,10&lt;=$O$254),IF(($N$254*$N$255+10)&gt;80,"",IF(INDEX($P$256:$W$265,MOD(($N$254*$N$255+10)-1,10)+1,INT((($N$254*$N$255+10)-1)/10)+1)="","",INDEX($P$256:$W$265,MOD(($N$254*$N$255+10)-1,10)+1,INT((($N$254*$N$255+10)-1)/10)+1))),""))),IF($N$256="","",IF(OR(ISTEXT($N$254),ISTEXT($N$255),ISTEXT($N$256)),"",IF(OR(10&gt;$N$254,3&gt;$N$255,((3-1)*$N$254+10)&gt;$N$256),"",IF(INDEX($P$256:$W$265,MOD(((3-1)*$N$254+10)-1,10)+1,INT((((3-1)*$N$254+10)-1)/10)+1)="","",INDEX($P$256:$W$265,MOD(((3-1)*$N$254+10)-1,10)+1,INT((((3-1)*$N$254+10)-1)/10)+1))))))</f>
        <v/>
      </c>
      <c r="O258">
        <f>IF(AND($D$254="Flat Oval",NOT(OR($G$254="",$I$254="")),NOT(OR(ISTEXT($G$254),ISTEXT($I$254)))),PI()*(($I$254-2*N($K$254))/2)^2/144,"")</f>
        <v/>
      </c>
      <c r="P258" s="540" t="n"/>
      <c r="Q258" s="540" t="n"/>
      <c r="R258" s="540" t="n"/>
      <c r="S258" s="540" t="n"/>
      <c r="T258" s="540" t="n"/>
      <c r="U258" s="540" t="n"/>
      <c r="V258" s="540" t="n"/>
      <c r="W258" s="540" t="n"/>
    </row>
    <row r="259" ht="13.35" customHeight="1" s="162">
      <c r="B259" s="537">
        <f>IF($D$254="Flat Oval",IF(OR($N$255="",ISTEXT($N$255)),"",IF(4&lt;=$N$255,ROUND((4-0.5)*$I$254/$N$255,1),IF(4=$N$255+1,"Ends",""))),IF(OR($D$254="",$G$254=""),"",IF($D$254="Round",IF(4=1,"Axis 1 (0°)",IF(4=2,"Axis 2 (90°)","")),IF(ISTEXT($N$255),"",IF(4&gt;$N$255,"",IF(ISTEXT($I$254),"",ROUND((4-0.5)*$I$254/$N$255,1)))))))</f>
        <v/>
      </c>
      <c r="C259" s="538" t="n"/>
      <c r="D259" s="539">
        <f>IF($D$254="Flat Oval",IF(OR($N$256="",ISTEXT($N$254),ISTEXT($N$255)),"",IF(4&lt;=$N$255,IF(1&gt;$N$254,"",IF(((4-1)*$N$254+1)&gt;80,"",IF(INDEX($P$256:$W$265,MOD(((4-1)*$N$254+1)-1,10)+1,INT((((4-1)*$N$254+1)-1)/10)+1)="","",INDEX($P$256:$W$265,MOD(((4-1)*$N$254+1)-1,10)+1,INT((((4-1)*$N$254+1)-1)/10)+1)))),IF(AND(4=$N$255+1,1&lt;=$O$254),IF(($N$254*$N$255+1)&gt;80,"",IF(INDEX($P$256:$W$265,MOD(($N$254*$N$255+1)-1,10)+1,INT((($N$254*$N$255+1)-1)/10)+1)="","",INDEX($P$256:$W$265,MOD(($N$254*$N$255+1)-1,10)+1,INT((($N$254*$N$255+1)-1)/10)+1))),""))),IF($N$256="","",IF(OR(ISTEXT($N$254),ISTEXT($N$255),ISTEXT($N$256)),"",IF(OR(1&gt;$N$254,4&gt;$N$255,((4-1)*$N$254+1)&gt;$N$256),"",IF(INDEX($P$256:$W$265,MOD(((4-1)*$N$254+1)-1,10)+1,INT((((4-1)*$N$254+1)-1)/10)+1)="","",INDEX($P$256:$W$265,MOD(((4-1)*$N$254+1)-1,10)+1,INT((((4-1)*$N$254+1)-1)/10)+1))))))</f>
        <v/>
      </c>
      <c r="E259" s="539">
        <f>IF($D$254="Flat Oval",IF(OR($N$256="",ISTEXT($N$254),ISTEXT($N$255)),"",IF(4&lt;=$N$255,IF(2&gt;$N$254,"",IF(((4-1)*$N$254+2)&gt;80,"",IF(INDEX($P$256:$W$265,MOD(((4-1)*$N$254+2)-1,10)+1,INT((((4-1)*$N$254+2)-1)/10)+1)="","",INDEX($P$256:$W$265,MOD(((4-1)*$N$254+2)-1,10)+1,INT((((4-1)*$N$254+2)-1)/10)+1)))),IF(AND(4=$N$255+1,2&lt;=$O$254),IF(($N$254*$N$255+2)&gt;80,"",IF(INDEX($P$256:$W$265,MOD(($N$254*$N$255+2)-1,10)+1,INT((($N$254*$N$255+2)-1)/10)+1)="","",INDEX($P$256:$W$265,MOD(($N$254*$N$255+2)-1,10)+1,INT((($N$254*$N$255+2)-1)/10)+1))),""))),IF($N$256="","",IF(OR(ISTEXT($N$254),ISTEXT($N$255),ISTEXT($N$256)),"",IF(OR(2&gt;$N$254,4&gt;$N$255,((4-1)*$N$254+2)&gt;$N$256),"",IF(INDEX($P$256:$W$265,MOD(((4-1)*$N$254+2)-1,10)+1,INT((((4-1)*$N$254+2)-1)/10)+1)="","",INDEX($P$256:$W$265,MOD(((4-1)*$N$254+2)-1,10)+1,INT((((4-1)*$N$254+2)-1)/10)+1))))))</f>
        <v/>
      </c>
      <c r="F259" s="539">
        <f>IF($D$254="Flat Oval",IF(OR($N$256="",ISTEXT($N$254),ISTEXT($N$255)),"",IF(4&lt;=$N$255,IF(3&gt;$N$254,"",IF(((4-1)*$N$254+3)&gt;80,"",IF(INDEX($P$256:$W$265,MOD(((4-1)*$N$254+3)-1,10)+1,INT((((4-1)*$N$254+3)-1)/10)+1)="","",INDEX($P$256:$W$265,MOD(((4-1)*$N$254+3)-1,10)+1,INT((((4-1)*$N$254+3)-1)/10)+1)))),IF(AND(4=$N$255+1,3&lt;=$O$254),IF(($N$254*$N$255+3)&gt;80,"",IF(INDEX($P$256:$W$265,MOD(($N$254*$N$255+3)-1,10)+1,INT((($N$254*$N$255+3)-1)/10)+1)="","",INDEX($P$256:$W$265,MOD(($N$254*$N$255+3)-1,10)+1,INT((($N$254*$N$255+3)-1)/10)+1))),""))),IF($N$256="","",IF(OR(ISTEXT($N$254),ISTEXT($N$255),ISTEXT($N$256)),"",IF(OR(3&gt;$N$254,4&gt;$N$255,((4-1)*$N$254+3)&gt;$N$256),"",IF(INDEX($P$256:$W$265,MOD(((4-1)*$N$254+3)-1,10)+1,INT((((4-1)*$N$254+3)-1)/10)+1)="","",INDEX($P$256:$W$265,MOD(((4-1)*$N$254+3)-1,10)+1,INT((((4-1)*$N$254+3)-1)/10)+1))))))</f>
        <v/>
      </c>
      <c r="G259" s="539">
        <f>IF($D$254="Flat Oval",IF(OR($N$256="",ISTEXT($N$254),ISTEXT($N$255)),"",IF(4&lt;=$N$255,IF(4&gt;$N$254,"",IF(((4-1)*$N$254+4)&gt;80,"",IF(INDEX($P$256:$W$265,MOD(((4-1)*$N$254+4)-1,10)+1,INT((((4-1)*$N$254+4)-1)/10)+1)="","",INDEX($P$256:$W$265,MOD(((4-1)*$N$254+4)-1,10)+1,INT((((4-1)*$N$254+4)-1)/10)+1)))),IF(AND(4=$N$255+1,4&lt;=$O$254),IF(($N$254*$N$255+4)&gt;80,"",IF(INDEX($P$256:$W$265,MOD(($N$254*$N$255+4)-1,10)+1,INT((($N$254*$N$255+4)-1)/10)+1)="","",INDEX($P$256:$W$265,MOD(($N$254*$N$255+4)-1,10)+1,INT((($N$254*$N$255+4)-1)/10)+1))),""))),IF($N$256="","",IF(OR(ISTEXT($N$254),ISTEXT($N$255),ISTEXT($N$256)),"",IF(OR(4&gt;$N$254,4&gt;$N$255,((4-1)*$N$254+4)&gt;$N$256),"",IF(INDEX($P$256:$W$265,MOD(((4-1)*$N$254+4)-1,10)+1,INT((((4-1)*$N$254+4)-1)/10)+1)="","",INDEX($P$256:$W$265,MOD(((4-1)*$N$254+4)-1,10)+1,INT((((4-1)*$N$254+4)-1)/10)+1))))))</f>
        <v/>
      </c>
      <c r="H259" s="539">
        <f>IF($D$254="Flat Oval",IF(OR($N$256="",ISTEXT($N$254),ISTEXT($N$255)),"",IF(4&lt;=$N$255,IF(5&gt;$N$254,"",IF(((4-1)*$N$254+5)&gt;80,"",IF(INDEX($P$256:$W$265,MOD(((4-1)*$N$254+5)-1,10)+1,INT((((4-1)*$N$254+5)-1)/10)+1)="","",INDEX($P$256:$W$265,MOD(((4-1)*$N$254+5)-1,10)+1,INT((((4-1)*$N$254+5)-1)/10)+1)))),IF(AND(4=$N$255+1,5&lt;=$O$254),IF(($N$254*$N$255+5)&gt;80,"",IF(INDEX($P$256:$W$265,MOD(($N$254*$N$255+5)-1,10)+1,INT((($N$254*$N$255+5)-1)/10)+1)="","",INDEX($P$256:$W$265,MOD(($N$254*$N$255+5)-1,10)+1,INT((($N$254*$N$255+5)-1)/10)+1))),""))),IF($N$256="","",IF(OR(ISTEXT($N$254),ISTEXT($N$255),ISTEXT($N$256)),"",IF(OR(5&gt;$N$254,4&gt;$N$255,((4-1)*$N$254+5)&gt;$N$256),"",IF(INDEX($P$256:$W$265,MOD(((4-1)*$N$254+5)-1,10)+1,INT((((4-1)*$N$254+5)-1)/10)+1)="","",INDEX($P$256:$W$265,MOD(((4-1)*$N$254+5)-1,10)+1,INT((((4-1)*$N$254+5)-1)/10)+1))))))</f>
        <v/>
      </c>
      <c r="I259" s="539">
        <f>IF($D$254="Flat Oval",IF(OR($N$256="",ISTEXT($N$254),ISTEXT($N$255)),"",IF(4&lt;=$N$255,IF(6&gt;$N$254,"",IF(((4-1)*$N$254+6)&gt;80,"",IF(INDEX($P$256:$W$265,MOD(((4-1)*$N$254+6)-1,10)+1,INT((((4-1)*$N$254+6)-1)/10)+1)="","",INDEX($P$256:$W$265,MOD(((4-1)*$N$254+6)-1,10)+1,INT((((4-1)*$N$254+6)-1)/10)+1)))),IF(AND(4=$N$255+1,6&lt;=$O$254),IF(($N$254*$N$255+6)&gt;80,"",IF(INDEX($P$256:$W$265,MOD(($N$254*$N$255+6)-1,10)+1,INT((($N$254*$N$255+6)-1)/10)+1)="","",INDEX($P$256:$W$265,MOD(($N$254*$N$255+6)-1,10)+1,INT((($N$254*$N$255+6)-1)/10)+1))),""))),IF($N$256="","",IF(OR(ISTEXT($N$254),ISTEXT($N$255),ISTEXT($N$256)),"",IF(OR(6&gt;$N$254,4&gt;$N$255,((4-1)*$N$254+6)&gt;$N$256),"",IF(INDEX($P$256:$W$265,MOD(((4-1)*$N$254+6)-1,10)+1,INT((((4-1)*$N$254+6)-1)/10)+1)="","",INDEX($P$256:$W$265,MOD(((4-1)*$N$254+6)-1,10)+1,INT((((4-1)*$N$254+6)-1)/10)+1))))))</f>
        <v/>
      </c>
      <c r="J259" s="539">
        <f>IF($D$254="Flat Oval",IF(OR($N$256="",ISTEXT($N$254),ISTEXT($N$255)),"",IF(4&lt;=$N$255,IF(7&gt;$N$254,"",IF(((4-1)*$N$254+7)&gt;80,"",IF(INDEX($P$256:$W$265,MOD(((4-1)*$N$254+7)-1,10)+1,INT((((4-1)*$N$254+7)-1)/10)+1)="","",INDEX($P$256:$W$265,MOD(((4-1)*$N$254+7)-1,10)+1,INT((((4-1)*$N$254+7)-1)/10)+1)))),IF(AND(4=$N$255+1,7&lt;=$O$254),IF(($N$254*$N$255+7)&gt;80,"",IF(INDEX($P$256:$W$265,MOD(($N$254*$N$255+7)-1,10)+1,INT((($N$254*$N$255+7)-1)/10)+1)="","",INDEX($P$256:$W$265,MOD(($N$254*$N$255+7)-1,10)+1,INT((($N$254*$N$255+7)-1)/10)+1))),""))),IF($N$256="","",IF(OR(ISTEXT($N$254),ISTEXT($N$255),ISTEXT($N$256)),"",IF(OR(7&gt;$N$254,4&gt;$N$255,((4-1)*$N$254+7)&gt;$N$256),"",IF(INDEX($P$256:$W$265,MOD(((4-1)*$N$254+7)-1,10)+1,INT((((4-1)*$N$254+7)-1)/10)+1)="","",INDEX($P$256:$W$265,MOD(((4-1)*$N$254+7)-1,10)+1,INT((((4-1)*$N$254+7)-1)/10)+1))))))</f>
        <v/>
      </c>
      <c r="K259" s="539">
        <f>IF($D$254="Flat Oval",IF(OR($N$256="",ISTEXT($N$254),ISTEXT($N$255)),"",IF(4&lt;=$N$255,IF(8&gt;$N$254,"",IF(((4-1)*$N$254+8)&gt;80,"",IF(INDEX($P$256:$W$265,MOD(((4-1)*$N$254+8)-1,10)+1,INT((((4-1)*$N$254+8)-1)/10)+1)="","",INDEX($P$256:$W$265,MOD(((4-1)*$N$254+8)-1,10)+1,INT((((4-1)*$N$254+8)-1)/10)+1)))),IF(AND(4=$N$255+1,8&lt;=$O$254),IF(($N$254*$N$255+8)&gt;80,"",IF(INDEX($P$256:$W$265,MOD(($N$254*$N$255+8)-1,10)+1,INT((($N$254*$N$255+8)-1)/10)+1)="","",INDEX($P$256:$W$265,MOD(($N$254*$N$255+8)-1,10)+1,INT((($N$254*$N$255+8)-1)/10)+1))),""))),IF($N$256="","",IF(OR(ISTEXT($N$254),ISTEXT($N$255),ISTEXT($N$256)),"",IF(OR(8&gt;$N$254,4&gt;$N$255,((4-1)*$N$254+8)&gt;$N$256),"",IF(INDEX($P$256:$W$265,MOD(((4-1)*$N$254+8)-1,10)+1,INT((((4-1)*$N$254+8)-1)/10)+1)="","",INDEX($P$256:$W$265,MOD(((4-1)*$N$254+8)-1,10)+1,INT((((4-1)*$N$254+8)-1)/10)+1))))))</f>
        <v/>
      </c>
      <c r="L259" s="539">
        <f>IF($D$254="Flat Oval",IF(OR($N$256="",ISTEXT($N$254),ISTEXT($N$255)),"",IF(4&lt;=$N$255,IF(9&gt;$N$254,"",IF(((4-1)*$N$254+9)&gt;80,"",IF(INDEX($P$256:$W$265,MOD(((4-1)*$N$254+9)-1,10)+1,INT((((4-1)*$N$254+9)-1)/10)+1)="","",INDEX($P$256:$W$265,MOD(((4-1)*$N$254+9)-1,10)+1,INT((((4-1)*$N$254+9)-1)/10)+1)))),IF(AND(4=$N$255+1,9&lt;=$O$254),IF(($N$254*$N$255+9)&gt;80,"",IF(INDEX($P$256:$W$265,MOD(($N$254*$N$255+9)-1,10)+1,INT((($N$254*$N$255+9)-1)/10)+1)="","",INDEX($P$256:$W$265,MOD(($N$254*$N$255+9)-1,10)+1,INT((($N$254*$N$255+9)-1)/10)+1))),""))),IF($N$256="","",IF(OR(ISTEXT($N$254),ISTEXT($N$255),ISTEXT($N$256)),"",IF(OR(9&gt;$N$254,4&gt;$N$255,((4-1)*$N$254+9)&gt;$N$256),"",IF(INDEX($P$256:$W$265,MOD(((4-1)*$N$254+9)-1,10)+1,INT((((4-1)*$N$254+9)-1)/10)+1)="","",INDEX($P$256:$W$265,MOD(((4-1)*$N$254+9)-1,10)+1,INT((((4-1)*$N$254+9)-1)/10)+1))))))</f>
        <v/>
      </c>
      <c r="M259" s="539">
        <f>IF($D$254="Flat Oval",IF(OR($N$256="",ISTEXT($N$254),ISTEXT($N$255)),"",IF(4&lt;=$N$255,IF(10&gt;$N$254,"",IF(((4-1)*$N$254+10)&gt;80,"",IF(INDEX($P$256:$W$265,MOD(((4-1)*$N$254+10)-1,10)+1,INT((((4-1)*$N$254+10)-1)/10)+1)="","",INDEX($P$256:$W$265,MOD(((4-1)*$N$254+10)-1,10)+1,INT((((4-1)*$N$254+10)-1)/10)+1)))),IF(AND(4=$N$255+1,10&lt;=$O$254),IF(($N$254*$N$255+10)&gt;80,"",IF(INDEX($P$256:$W$265,MOD(($N$254*$N$255+10)-1,10)+1,INT((($N$254*$N$255+10)-1)/10)+1)="","",INDEX($P$256:$W$265,MOD(($N$254*$N$255+10)-1,10)+1,INT((($N$254*$N$255+10)-1)/10)+1))),""))),IF($N$256="","",IF(OR(ISTEXT($N$254),ISTEXT($N$255),ISTEXT($N$256)),"",IF(OR(10&gt;$N$254,4&gt;$N$255,((4-1)*$N$254+10)&gt;$N$256),"",IF(INDEX($P$256:$W$265,MOD(((4-1)*$N$254+10)-1,10)+1,INT((((4-1)*$N$254+10)-1)/10)+1)="","",INDEX($P$256:$W$265,MOD(((4-1)*$N$254+10)-1,10)+1,INT((((4-1)*$N$254+10)-1)/10)+1))))))</f>
        <v/>
      </c>
      <c r="P259" s="540" t="n"/>
      <c r="Q259" s="540" t="n"/>
      <c r="R259" s="540" t="n"/>
      <c r="S259" s="540" t="n"/>
      <c r="T259" s="540" t="n"/>
      <c r="U259" s="540" t="n"/>
      <c r="V259" s="540" t="n"/>
      <c r="W259" s="540" t="n"/>
    </row>
    <row r="260" ht="13.35" customHeight="1" s="162">
      <c r="B260" s="537">
        <f>IF($D$254="Flat Oval",IF(OR($N$255="",ISTEXT($N$255)),"",IF(5&lt;=$N$255,ROUND((5-0.5)*$I$254/$N$255,1),IF(5=$N$255+1,"Ends",""))),IF(OR($D$254="",$G$254=""),"",IF($D$254="Round",IF(5=1,"Axis 1 (0°)",IF(5=2,"Axis 2 (90°)","")),IF(ISTEXT($N$255),"",IF(5&gt;$N$255,"",IF(ISTEXT($I$254),"",ROUND((5-0.5)*$I$254/$N$255,1)))))))</f>
        <v/>
      </c>
      <c r="C260" s="538" t="n"/>
      <c r="D260" s="539">
        <f>IF($D$254="Flat Oval",IF(OR($N$256="",ISTEXT($N$254),ISTEXT($N$255)),"",IF(5&lt;=$N$255,IF(1&gt;$N$254,"",IF(((5-1)*$N$254+1)&gt;80,"",IF(INDEX($P$256:$W$265,MOD(((5-1)*$N$254+1)-1,10)+1,INT((((5-1)*$N$254+1)-1)/10)+1)="","",INDEX($P$256:$W$265,MOD(((5-1)*$N$254+1)-1,10)+1,INT((((5-1)*$N$254+1)-1)/10)+1)))),IF(AND(5=$N$255+1,1&lt;=$O$254),IF(($N$254*$N$255+1)&gt;80,"",IF(INDEX($P$256:$W$265,MOD(($N$254*$N$255+1)-1,10)+1,INT((($N$254*$N$255+1)-1)/10)+1)="","",INDEX($P$256:$W$265,MOD(($N$254*$N$255+1)-1,10)+1,INT((($N$254*$N$255+1)-1)/10)+1))),""))),IF($N$256="","",IF(OR(ISTEXT($N$254),ISTEXT($N$255),ISTEXT($N$256)),"",IF(OR(1&gt;$N$254,5&gt;$N$255,((5-1)*$N$254+1)&gt;$N$256),"",IF(INDEX($P$256:$W$265,MOD(((5-1)*$N$254+1)-1,10)+1,INT((((5-1)*$N$254+1)-1)/10)+1)="","",INDEX($P$256:$W$265,MOD(((5-1)*$N$254+1)-1,10)+1,INT((((5-1)*$N$254+1)-1)/10)+1))))))</f>
        <v/>
      </c>
      <c r="E260" s="539">
        <f>IF($D$254="Flat Oval",IF(OR($N$256="",ISTEXT($N$254),ISTEXT($N$255)),"",IF(5&lt;=$N$255,IF(2&gt;$N$254,"",IF(((5-1)*$N$254+2)&gt;80,"",IF(INDEX($P$256:$W$265,MOD(((5-1)*$N$254+2)-1,10)+1,INT((((5-1)*$N$254+2)-1)/10)+1)="","",INDEX($P$256:$W$265,MOD(((5-1)*$N$254+2)-1,10)+1,INT((((5-1)*$N$254+2)-1)/10)+1)))),IF(AND(5=$N$255+1,2&lt;=$O$254),IF(($N$254*$N$255+2)&gt;80,"",IF(INDEX($P$256:$W$265,MOD(($N$254*$N$255+2)-1,10)+1,INT((($N$254*$N$255+2)-1)/10)+1)="","",INDEX($P$256:$W$265,MOD(($N$254*$N$255+2)-1,10)+1,INT((($N$254*$N$255+2)-1)/10)+1))),""))),IF($N$256="","",IF(OR(ISTEXT($N$254),ISTEXT($N$255),ISTEXT($N$256)),"",IF(OR(2&gt;$N$254,5&gt;$N$255,((5-1)*$N$254+2)&gt;$N$256),"",IF(INDEX($P$256:$W$265,MOD(((5-1)*$N$254+2)-1,10)+1,INT((((5-1)*$N$254+2)-1)/10)+1)="","",INDEX($P$256:$W$265,MOD(((5-1)*$N$254+2)-1,10)+1,INT((((5-1)*$N$254+2)-1)/10)+1))))))</f>
        <v/>
      </c>
      <c r="F260" s="539">
        <f>IF($D$254="Flat Oval",IF(OR($N$256="",ISTEXT($N$254),ISTEXT($N$255)),"",IF(5&lt;=$N$255,IF(3&gt;$N$254,"",IF(((5-1)*$N$254+3)&gt;80,"",IF(INDEX($P$256:$W$265,MOD(((5-1)*$N$254+3)-1,10)+1,INT((((5-1)*$N$254+3)-1)/10)+1)="","",INDEX($P$256:$W$265,MOD(((5-1)*$N$254+3)-1,10)+1,INT((((5-1)*$N$254+3)-1)/10)+1)))),IF(AND(5=$N$255+1,3&lt;=$O$254),IF(($N$254*$N$255+3)&gt;80,"",IF(INDEX($P$256:$W$265,MOD(($N$254*$N$255+3)-1,10)+1,INT((($N$254*$N$255+3)-1)/10)+1)="","",INDEX($P$256:$W$265,MOD(($N$254*$N$255+3)-1,10)+1,INT((($N$254*$N$255+3)-1)/10)+1))),""))),IF($N$256="","",IF(OR(ISTEXT($N$254),ISTEXT($N$255),ISTEXT($N$256)),"",IF(OR(3&gt;$N$254,5&gt;$N$255,((5-1)*$N$254+3)&gt;$N$256),"",IF(INDEX($P$256:$W$265,MOD(((5-1)*$N$254+3)-1,10)+1,INT((((5-1)*$N$254+3)-1)/10)+1)="","",INDEX($P$256:$W$265,MOD(((5-1)*$N$254+3)-1,10)+1,INT((((5-1)*$N$254+3)-1)/10)+1))))))</f>
        <v/>
      </c>
      <c r="G260" s="539">
        <f>IF($D$254="Flat Oval",IF(OR($N$256="",ISTEXT($N$254),ISTEXT($N$255)),"",IF(5&lt;=$N$255,IF(4&gt;$N$254,"",IF(((5-1)*$N$254+4)&gt;80,"",IF(INDEX($P$256:$W$265,MOD(((5-1)*$N$254+4)-1,10)+1,INT((((5-1)*$N$254+4)-1)/10)+1)="","",INDEX($P$256:$W$265,MOD(((5-1)*$N$254+4)-1,10)+1,INT((((5-1)*$N$254+4)-1)/10)+1)))),IF(AND(5=$N$255+1,4&lt;=$O$254),IF(($N$254*$N$255+4)&gt;80,"",IF(INDEX($P$256:$W$265,MOD(($N$254*$N$255+4)-1,10)+1,INT((($N$254*$N$255+4)-1)/10)+1)="","",INDEX($P$256:$W$265,MOD(($N$254*$N$255+4)-1,10)+1,INT((($N$254*$N$255+4)-1)/10)+1))),""))),IF($N$256="","",IF(OR(ISTEXT($N$254),ISTEXT($N$255),ISTEXT($N$256)),"",IF(OR(4&gt;$N$254,5&gt;$N$255,((5-1)*$N$254+4)&gt;$N$256),"",IF(INDEX($P$256:$W$265,MOD(((5-1)*$N$254+4)-1,10)+1,INT((((5-1)*$N$254+4)-1)/10)+1)="","",INDEX($P$256:$W$265,MOD(((5-1)*$N$254+4)-1,10)+1,INT((((5-1)*$N$254+4)-1)/10)+1))))))</f>
        <v/>
      </c>
      <c r="H260" s="539">
        <f>IF($D$254="Flat Oval",IF(OR($N$256="",ISTEXT($N$254),ISTEXT($N$255)),"",IF(5&lt;=$N$255,IF(5&gt;$N$254,"",IF(((5-1)*$N$254+5)&gt;80,"",IF(INDEX($P$256:$W$265,MOD(((5-1)*$N$254+5)-1,10)+1,INT((((5-1)*$N$254+5)-1)/10)+1)="","",INDEX($P$256:$W$265,MOD(((5-1)*$N$254+5)-1,10)+1,INT((((5-1)*$N$254+5)-1)/10)+1)))),IF(AND(5=$N$255+1,5&lt;=$O$254),IF(($N$254*$N$255+5)&gt;80,"",IF(INDEX($P$256:$W$265,MOD(($N$254*$N$255+5)-1,10)+1,INT((($N$254*$N$255+5)-1)/10)+1)="","",INDEX($P$256:$W$265,MOD(($N$254*$N$255+5)-1,10)+1,INT((($N$254*$N$255+5)-1)/10)+1))),""))),IF($N$256="","",IF(OR(ISTEXT($N$254),ISTEXT($N$255),ISTEXT($N$256)),"",IF(OR(5&gt;$N$254,5&gt;$N$255,((5-1)*$N$254+5)&gt;$N$256),"",IF(INDEX($P$256:$W$265,MOD(((5-1)*$N$254+5)-1,10)+1,INT((((5-1)*$N$254+5)-1)/10)+1)="","",INDEX($P$256:$W$265,MOD(((5-1)*$N$254+5)-1,10)+1,INT((((5-1)*$N$254+5)-1)/10)+1))))))</f>
        <v/>
      </c>
      <c r="I260" s="539">
        <f>IF($D$254="Flat Oval",IF(OR($N$256="",ISTEXT($N$254),ISTEXT($N$255)),"",IF(5&lt;=$N$255,IF(6&gt;$N$254,"",IF(((5-1)*$N$254+6)&gt;80,"",IF(INDEX($P$256:$W$265,MOD(((5-1)*$N$254+6)-1,10)+1,INT((((5-1)*$N$254+6)-1)/10)+1)="","",INDEX($P$256:$W$265,MOD(((5-1)*$N$254+6)-1,10)+1,INT((((5-1)*$N$254+6)-1)/10)+1)))),IF(AND(5=$N$255+1,6&lt;=$O$254),IF(($N$254*$N$255+6)&gt;80,"",IF(INDEX($P$256:$W$265,MOD(($N$254*$N$255+6)-1,10)+1,INT((($N$254*$N$255+6)-1)/10)+1)="","",INDEX($P$256:$W$265,MOD(($N$254*$N$255+6)-1,10)+1,INT((($N$254*$N$255+6)-1)/10)+1))),""))),IF($N$256="","",IF(OR(ISTEXT($N$254),ISTEXT($N$255),ISTEXT($N$256)),"",IF(OR(6&gt;$N$254,5&gt;$N$255,((5-1)*$N$254+6)&gt;$N$256),"",IF(INDEX($P$256:$W$265,MOD(((5-1)*$N$254+6)-1,10)+1,INT((((5-1)*$N$254+6)-1)/10)+1)="","",INDEX($P$256:$W$265,MOD(((5-1)*$N$254+6)-1,10)+1,INT((((5-1)*$N$254+6)-1)/10)+1))))))</f>
        <v/>
      </c>
      <c r="J260" s="539">
        <f>IF($D$254="Flat Oval",IF(OR($N$256="",ISTEXT($N$254),ISTEXT($N$255)),"",IF(5&lt;=$N$255,IF(7&gt;$N$254,"",IF(((5-1)*$N$254+7)&gt;80,"",IF(INDEX($P$256:$W$265,MOD(((5-1)*$N$254+7)-1,10)+1,INT((((5-1)*$N$254+7)-1)/10)+1)="","",INDEX($P$256:$W$265,MOD(((5-1)*$N$254+7)-1,10)+1,INT((((5-1)*$N$254+7)-1)/10)+1)))),IF(AND(5=$N$255+1,7&lt;=$O$254),IF(($N$254*$N$255+7)&gt;80,"",IF(INDEX($P$256:$W$265,MOD(($N$254*$N$255+7)-1,10)+1,INT((($N$254*$N$255+7)-1)/10)+1)="","",INDEX($P$256:$W$265,MOD(($N$254*$N$255+7)-1,10)+1,INT((($N$254*$N$255+7)-1)/10)+1))),""))),IF($N$256="","",IF(OR(ISTEXT($N$254),ISTEXT($N$255),ISTEXT($N$256)),"",IF(OR(7&gt;$N$254,5&gt;$N$255,((5-1)*$N$254+7)&gt;$N$256),"",IF(INDEX($P$256:$W$265,MOD(((5-1)*$N$254+7)-1,10)+1,INT((((5-1)*$N$254+7)-1)/10)+1)="","",INDEX($P$256:$W$265,MOD(((5-1)*$N$254+7)-1,10)+1,INT((((5-1)*$N$254+7)-1)/10)+1))))))</f>
        <v/>
      </c>
      <c r="K260" s="539">
        <f>IF($D$254="Flat Oval",IF(OR($N$256="",ISTEXT($N$254),ISTEXT($N$255)),"",IF(5&lt;=$N$255,IF(8&gt;$N$254,"",IF(((5-1)*$N$254+8)&gt;80,"",IF(INDEX($P$256:$W$265,MOD(((5-1)*$N$254+8)-1,10)+1,INT((((5-1)*$N$254+8)-1)/10)+1)="","",INDEX($P$256:$W$265,MOD(((5-1)*$N$254+8)-1,10)+1,INT((((5-1)*$N$254+8)-1)/10)+1)))),IF(AND(5=$N$255+1,8&lt;=$O$254),IF(($N$254*$N$255+8)&gt;80,"",IF(INDEX($P$256:$W$265,MOD(($N$254*$N$255+8)-1,10)+1,INT((($N$254*$N$255+8)-1)/10)+1)="","",INDEX($P$256:$W$265,MOD(($N$254*$N$255+8)-1,10)+1,INT((($N$254*$N$255+8)-1)/10)+1))),""))),IF($N$256="","",IF(OR(ISTEXT($N$254),ISTEXT($N$255),ISTEXT($N$256)),"",IF(OR(8&gt;$N$254,5&gt;$N$255,((5-1)*$N$254+8)&gt;$N$256),"",IF(INDEX($P$256:$W$265,MOD(((5-1)*$N$254+8)-1,10)+1,INT((((5-1)*$N$254+8)-1)/10)+1)="","",INDEX($P$256:$W$265,MOD(((5-1)*$N$254+8)-1,10)+1,INT((((5-1)*$N$254+8)-1)/10)+1))))))</f>
        <v/>
      </c>
      <c r="L260" s="539">
        <f>IF($D$254="Flat Oval",IF(OR($N$256="",ISTEXT($N$254),ISTEXT($N$255)),"",IF(5&lt;=$N$255,IF(9&gt;$N$254,"",IF(((5-1)*$N$254+9)&gt;80,"",IF(INDEX($P$256:$W$265,MOD(((5-1)*$N$254+9)-1,10)+1,INT((((5-1)*$N$254+9)-1)/10)+1)="","",INDEX($P$256:$W$265,MOD(((5-1)*$N$254+9)-1,10)+1,INT((((5-1)*$N$254+9)-1)/10)+1)))),IF(AND(5=$N$255+1,9&lt;=$O$254),IF(($N$254*$N$255+9)&gt;80,"",IF(INDEX($P$256:$W$265,MOD(($N$254*$N$255+9)-1,10)+1,INT((($N$254*$N$255+9)-1)/10)+1)="","",INDEX($P$256:$W$265,MOD(($N$254*$N$255+9)-1,10)+1,INT((($N$254*$N$255+9)-1)/10)+1))),""))),IF($N$256="","",IF(OR(ISTEXT($N$254),ISTEXT($N$255),ISTEXT($N$256)),"",IF(OR(9&gt;$N$254,5&gt;$N$255,((5-1)*$N$254+9)&gt;$N$256),"",IF(INDEX($P$256:$W$265,MOD(((5-1)*$N$254+9)-1,10)+1,INT((((5-1)*$N$254+9)-1)/10)+1)="","",INDEX($P$256:$W$265,MOD(((5-1)*$N$254+9)-1,10)+1,INT((((5-1)*$N$254+9)-1)/10)+1))))))</f>
        <v/>
      </c>
      <c r="M260" s="539">
        <f>IF($D$254="Flat Oval",IF(OR($N$256="",ISTEXT($N$254),ISTEXT($N$255)),"",IF(5&lt;=$N$255,IF(10&gt;$N$254,"",IF(((5-1)*$N$254+10)&gt;80,"",IF(INDEX($P$256:$W$265,MOD(((5-1)*$N$254+10)-1,10)+1,INT((((5-1)*$N$254+10)-1)/10)+1)="","",INDEX($P$256:$W$265,MOD(((5-1)*$N$254+10)-1,10)+1,INT((((5-1)*$N$254+10)-1)/10)+1)))),IF(AND(5=$N$255+1,10&lt;=$O$254),IF(($N$254*$N$255+10)&gt;80,"",IF(INDEX($P$256:$W$265,MOD(($N$254*$N$255+10)-1,10)+1,INT((($N$254*$N$255+10)-1)/10)+1)="","",INDEX($P$256:$W$265,MOD(($N$254*$N$255+10)-1,10)+1,INT((($N$254*$N$255+10)-1)/10)+1))),""))),IF($N$256="","",IF(OR(ISTEXT($N$254),ISTEXT($N$255),ISTEXT($N$256)),"",IF(OR(10&gt;$N$254,5&gt;$N$255,((5-1)*$N$254+10)&gt;$N$256),"",IF(INDEX($P$256:$W$265,MOD(((5-1)*$N$254+10)-1,10)+1,INT((((5-1)*$N$254+10)-1)/10)+1)="","",INDEX($P$256:$W$265,MOD(((5-1)*$N$254+10)-1,10)+1,INT((((5-1)*$N$254+10)-1)/10)+1))))))</f>
        <v/>
      </c>
      <c r="P260" s="540" t="n"/>
      <c r="Q260" s="540" t="n"/>
      <c r="R260" s="540" t="n"/>
      <c r="S260" s="540" t="n"/>
      <c r="T260" s="540" t="n"/>
      <c r="U260" s="540" t="n"/>
      <c r="V260" s="540" t="n"/>
      <c r="W260" s="540" t="n"/>
    </row>
    <row r="261" ht="13.35" customHeight="1" s="162">
      <c r="B261" s="537">
        <f>IF($D$254="Flat Oval",IF(OR($N$255="",ISTEXT($N$255)),"",IF(6&lt;=$N$255,ROUND((6-0.5)*$I$254/$N$255,1),IF(6=$N$255+1,"Ends",""))),IF(OR($D$254="",$G$254=""),"",IF($D$254="Round",IF(6=1,"Axis 1 (0°)",IF(6=2,"Axis 2 (90°)","")),IF(ISTEXT($N$255),"",IF(6&gt;$N$255,"",IF(ISTEXT($I$254),"",ROUND((6-0.5)*$I$254/$N$255,1)))))))</f>
        <v/>
      </c>
      <c r="C261" s="538" t="n"/>
      <c r="D261" s="539">
        <f>IF($D$254="Flat Oval",IF(OR($N$256="",ISTEXT($N$254),ISTEXT($N$255)),"",IF(6&lt;=$N$255,IF(1&gt;$N$254,"",IF(((6-1)*$N$254+1)&gt;80,"",IF(INDEX($P$256:$W$265,MOD(((6-1)*$N$254+1)-1,10)+1,INT((((6-1)*$N$254+1)-1)/10)+1)="","",INDEX($P$256:$W$265,MOD(((6-1)*$N$254+1)-1,10)+1,INT((((6-1)*$N$254+1)-1)/10)+1)))),IF(AND(6=$N$255+1,1&lt;=$O$254),IF(($N$254*$N$255+1)&gt;80,"",IF(INDEX($P$256:$W$265,MOD(($N$254*$N$255+1)-1,10)+1,INT((($N$254*$N$255+1)-1)/10)+1)="","",INDEX($P$256:$W$265,MOD(($N$254*$N$255+1)-1,10)+1,INT((($N$254*$N$255+1)-1)/10)+1))),""))),IF($N$256="","",IF(OR(ISTEXT($N$254),ISTEXT($N$255),ISTEXT($N$256)),"",IF(OR(1&gt;$N$254,6&gt;$N$255,((6-1)*$N$254+1)&gt;$N$256),"",IF(INDEX($P$256:$W$265,MOD(((6-1)*$N$254+1)-1,10)+1,INT((((6-1)*$N$254+1)-1)/10)+1)="","",INDEX($P$256:$W$265,MOD(((6-1)*$N$254+1)-1,10)+1,INT((((6-1)*$N$254+1)-1)/10)+1))))))</f>
        <v/>
      </c>
      <c r="E261" s="539">
        <f>IF($D$254="Flat Oval",IF(OR($N$256="",ISTEXT($N$254),ISTEXT($N$255)),"",IF(6&lt;=$N$255,IF(2&gt;$N$254,"",IF(((6-1)*$N$254+2)&gt;80,"",IF(INDEX($P$256:$W$265,MOD(((6-1)*$N$254+2)-1,10)+1,INT((((6-1)*$N$254+2)-1)/10)+1)="","",INDEX($P$256:$W$265,MOD(((6-1)*$N$254+2)-1,10)+1,INT((((6-1)*$N$254+2)-1)/10)+1)))),IF(AND(6=$N$255+1,2&lt;=$O$254),IF(($N$254*$N$255+2)&gt;80,"",IF(INDEX($P$256:$W$265,MOD(($N$254*$N$255+2)-1,10)+1,INT((($N$254*$N$255+2)-1)/10)+1)="","",INDEX($P$256:$W$265,MOD(($N$254*$N$255+2)-1,10)+1,INT((($N$254*$N$255+2)-1)/10)+1))),""))),IF($N$256="","",IF(OR(ISTEXT($N$254),ISTEXT($N$255),ISTEXT($N$256)),"",IF(OR(2&gt;$N$254,6&gt;$N$255,((6-1)*$N$254+2)&gt;$N$256),"",IF(INDEX($P$256:$W$265,MOD(((6-1)*$N$254+2)-1,10)+1,INT((((6-1)*$N$254+2)-1)/10)+1)="","",INDEX($P$256:$W$265,MOD(((6-1)*$N$254+2)-1,10)+1,INT((((6-1)*$N$254+2)-1)/10)+1))))))</f>
        <v/>
      </c>
      <c r="F261" s="539">
        <f>IF($D$254="Flat Oval",IF(OR($N$256="",ISTEXT($N$254),ISTEXT($N$255)),"",IF(6&lt;=$N$255,IF(3&gt;$N$254,"",IF(((6-1)*$N$254+3)&gt;80,"",IF(INDEX($P$256:$W$265,MOD(((6-1)*$N$254+3)-1,10)+1,INT((((6-1)*$N$254+3)-1)/10)+1)="","",INDEX($P$256:$W$265,MOD(((6-1)*$N$254+3)-1,10)+1,INT((((6-1)*$N$254+3)-1)/10)+1)))),IF(AND(6=$N$255+1,3&lt;=$O$254),IF(($N$254*$N$255+3)&gt;80,"",IF(INDEX($P$256:$W$265,MOD(($N$254*$N$255+3)-1,10)+1,INT((($N$254*$N$255+3)-1)/10)+1)="","",INDEX($P$256:$W$265,MOD(($N$254*$N$255+3)-1,10)+1,INT((($N$254*$N$255+3)-1)/10)+1))),""))),IF($N$256="","",IF(OR(ISTEXT($N$254),ISTEXT($N$255),ISTEXT($N$256)),"",IF(OR(3&gt;$N$254,6&gt;$N$255,((6-1)*$N$254+3)&gt;$N$256),"",IF(INDEX($P$256:$W$265,MOD(((6-1)*$N$254+3)-1,10)+1,INT((((6-1)*$N$254+3)-1)/10)+1)="","",INDEX($P$256:$W$265,MOD(((6-1)*$N$254+3)-1,10)+1,INT((((6-1)*$N$254+3)-1)/10)+1))))))</f>
        <v/>
      </c>
      <c r="G261" s="539">
        <f>IF($D$254="Flat Oval",IF(OR($N$256="",ISTEXT($N$254),ISTEXT($N$255)),"",IF(6&lt;=$N$255,IF(4&gt;$N$254,"",IF(((6-1)*$N$254+4)&gt;80,"",IF(INDEX($P$256:$W$265,MOD(((6-1)*$N$254+4)-1,10)+1,INT((((6-1)*$N$254+4)-1)/10)+1)="","",INDEX($P$256:$W$265,MOD(((6-1)*$N$254+4)-1,10)+1,INT((((6-1)*$N$254+4)-1)/10)+1)))),IF(AND(6=$N$255+1,4&lt;=$O$254),IF(($N$254*$N$255+4)&gt;80,"",IF(INDEX($P$256:$W$265,MOD(($N$254*$N$255+4)-1,10)+1,INT((($N$254*$N$255+4)-1)/10)+1)="","",INDEX($P$256:$W$265,MOD(($N$254*$N$255+4)-1,10)+1,INT((($N$254*$N$255+4)-1)/10)+1))),""))),IF($N$256="","",IF(OR(ISTEXT($N$254),ISTEXT($N$255),ISTEXT($N$256)),"",IF(OR(4&gt;$N$254,6&gt;$N$255,((6-1)*$N$254+4)&gt;$N$256),"",IF(INDEX($P$256:$W$265,MOD(((6-1)*$N$254+4)-1,10)+1,INT((((6-1)*$N$254+4)-1)/10)+1)="","",INDEX($P$256:$W$265,MOD(((6-1)*$N$254+4)-1,10)+1,INT((((6-1)*$N$254+4)-1)/10)+1))))))</f>
        <v/>
      </c>
      <c r="H261" s="539">
        <f>IF($D$254="Flat Oval",IF(OR($N$256="",ISTEXT($N$254),ISTEXT($N$255)),"",IF(6&lt;=$N$255,IF(5&gt;$N$254,"",IF(((6-1)*$N$254+5)&gt;80,"",IF(INDEX($P$256:$W$265,MOD(((6-1)*$N$254+5)-1,10)+1,INT((((6-1)*$N$254+5)-1)/10)+1)="","",INDEX($P$256:$W$265,MOD(((6-1)*$N$254+5)-1,10)+1,INT((((6-1)*$N$254+5)-1)/10)+1)))),IF(AND(6=$N$255+1,5&lt;=$O$254),IF(($N$254*$N$255+5)&gt;80,"",IF(INDEX($P$256:$W$265,MOD(($N$254*$N$255+5)-1,10)+1,INT((($N$254*$N$255+5)-1)/10)+1)="","",INDEX($P$256:$W$265,MOD(($N$254*$N$255+5)-1,10)+1,INT((($N$254*$N$255+5)-1)/10)+1))),""))),IF($N$256="","",IF(OR(ISTEXT($N$254),ISTEXT($N$255),ISTEXT($N$256)),"",IF(OR(5&gt;$N$254,6&gt;$N$255,((6-1)*$N$254+5)&gt;$N$256),"",IF(INDEX($P$256:$W$265,MOD(((6-1)*$N$254+5)-1,10)+1,INT((((6-1)*$N$254+5)-1)/10)+1)="","",INDEX($P$256:$W$265,MOD(((6-1)*$N$254+5)-1,10)+1,INT((((6-1)*$N$254+5)-1)/10)+1))))))</f>
        <v/>
      </c>
      <c r="I261" s="539">
        <f>IF($D$254="Flat Oval",IF(OR($N$256="",ISTEXT($N$254),ISTEXT($N$255)),"",IF(6&lt;=$N$255,IF(6&gt;$N$254,"",IF(((6-1)*$N$254+6)&gt;80,"",IF(INDEX($P$256:$W$265,MOD(((6-1)*$N$254+6)-1,10)+1,INT((((6-1)*$N$254+6)-1)/10)+1)="","",INDEX($P$256:$W$265,MOD(((6-1)*$N$254+6)-1,10)+1,INT((((6-1)*$N$254+6)-1)/10)+1)))),IF(AND(6=$N$255+1,6&lt;=$O$254),IF(($N$254*$N$255+6)&gt;80,"",IF(INDEX($P$256:$W$265,MOD(($N$254*$N$255+6)-1,10)+1,INT((($N$254*$N$255+6)-1)/10)+1)="","",INDEX($P$256:$W$265,MOD(($N$254*$N$255+6)-1,10)+1,INT((($N$254*$N$255+6)-1)/10)+1))),""))),IF($N$256="","",IF(OR(ISTEXT($N$254),ISTEXT($N$255),ISTEXT($N$256)),"",IF(OR(6&gt;$N$254,6&gt;$N$255,((6-1)*$N$254+6)&gt;$N$256),"",IF(INDEX($P$256:$W$265,MOD(((6-1)*$N$254+6)-1,10)+1,INT((((6-1)*$N$254+6)-1)/10)+1)="","",INDEX($P$256:$W$265,MOD(((6-1)*$N$254+6)-1,10)+1,INT((((6-1)*$N$254+6)-1)/10)+1))))))</f>
        <v/>
      </c>
      <c r="J261" s="539">
        <f>IF($D$254="Flat Oval",IF(OR($N$256="",ISTEXT($N$254),ISTEXT($N$255)),"",IF(6&lt;=$N$255,IF(7&gt;$N$254,"",IF(((6-1)*$N$254+7)&gt;80,"",IF(INDEX($P$256:$W$265,MOD(((6-1)*$N$254+7)-1,10)+1,INT((((6-1)*$N$254+7)-1)/10)+1)="","",INDEX($P$256:$W$265,MOD(((6-1)*$N$254+7)-1,10)+1,INT((((6-1)*$N$254+7)-1)/10)+1)))),IF(AND(6=$N$255+1,7&lt;=$O$254),IF(($N$254*$N$255+7)&gt;80,"",IF(INDEX($P$256:$W$265,MOD(($N$254*$N$255+7)-1,10)+1,INT((($N$254*$N$255+7)-1)/10)+1)="","",INDEX($P$256:$W$265,MOD(($N$254*$N$255+7)-1,10)+1,INT((($N$254*$N$255+7)-1)/10)+1))),""))),IF($N$256="","",IF(OR(ISTEXT($N$254),ISTEXT($N$255),ISTEXT($N$256)),"",IF(OR(7&gt;$N$254,6&gt;$N$255,((6-1)*$N$254+7)&gt;$N$256),"",IF(INDEX($P$256:$W$265,MOD(((6-1)*$N$254+7)-1,10)+1,INT((((6-1)*$N$254+7)-1)/10)+1)="","",INDEX($P$256:$W$265,MOD(((6-1)*$N$254+7)-1,10)+1,INT((((6-1)*$N$254+7)-1)/10)+1))))))</f>
        <v/>
      </c>
      <c r="K261" s="539">
        <f>IF($D$254="Flat Oval",IF(OR($N$256="",ISTEXT($N$254),ISTEXT($N$255)),"",IF(6&lt;=$N$255,IF(8&gt;$N$254,"",IF(((6-1)*$N$254+8)&gt;80,"",IF(INDEX($P$256:$W$265,MOD(((6-1)*$N$254+8)-1,10)+1,INT((((6-1)*$N$254+8)-1)/10)+1)="","",INDEX($P$256:$W$265,MOD(((6-1)*$N$254+8)-1,10)+1,INT((((6-1)*$N$254+8)-1)/10)+1)))),IF(AND(6=$N$255+1,8&lt;=$O$254),IF(($N$254*$N$255+8)&gt;80,"",IF(INDEX($P$256:$W$265,MOD(($N$254*$N$255+8)-1,10)+1,INT((($N$254*$N$255+8)-1)/10)+1)="","",INDEX($P$256:$W$265,MOD(($N$254*$N$255+8)-1,10)+1,INT((($N$254*$N$255+8)-1)/10)+1))),""))),IF($N$256="","",IF(OR(ISTEXT($N$254),ISTEXT($N$255),ISTEXT($N$256)),"",IF(OR(8&gt;$N$254,6&gt;$N$255,((6-1)*$N$254+8)&gt;$N$256),"",IF(INDEX($P$256:$W$265,MOD(((6-1)*$N$254+8)-1,10)+1,INT((((6-1)*$N$254+8)-1)/10)+1)="","",INDEX($P$256:$W$265,MOD(((6-1)*$N$254+8)-1,10)+1,INT((((6-1)*$N$254+8)-1)/10)+1))))))</f>
        <v/>
      </c>
      <c r="L261" s="539">
        <f>IF($D$254="Flat Oval",IF(OR($N$256="",ISTEXT($N$254),ISTEXT($N$255)),"",IF(6&lt;=$N$255,IF(9&gt;$N$254,"",IF(((6-1)*$N$254+9)&gt;80,"",IF(INDEX($P$256:$W$265,MOD(((6-1)*$N$254+9)-1,10)+1,INT((((6-1)*$N$254+9)-1)/10)+1)="","",INDEX($P$256:$W$265,MOD(((6-1)*$N$254+9)-1,10)+1,INT((((6-1)*$N$254+9)-1)/10)+1)))),IF(AND(6=$N$255+1,9&lt;=$O$254),IF(($N$254*$N$255+9)&gt;80,"",IF(INDEX($P$256:$W$265,MOD(($N$254*$N$255+9)-1,10)+1,INT((($N$254*$N$255+9)-1)/10)+1)="","",INDEX($P$256:$W$265,MOD(($N$254*$N$255+9)-1,10)+1,INT((($N$254*$N$255+9)-1)/10)+1))),""))),IF($N$256="","",IF(OR(ISTEXT($N$254),ISTEXT($N$255),ISTEXT($N$256)),"",IF(OR(9&gt;$N$254,6&gt;$N$255,((6-1)*$N$254+9)&gt;$N$256),"",IF(INDEX($P$256:$W$265,MOD(((6-1)*$N$254+9)-1,10)+1,INT((((6-1)*$N$254+9)-1)/10)+1)="","",INDEX($P$256:$W$265,MOD(((6-1)*$N$254+9)-1,10)+1,INT((((6-1)*$N$254+9)-1)/10)+1))))))</f>
        <v/>
      </c>
      <c r="M261" s="539">
        <f>IF($D$254="Flat Oval",IF(OR($N$256="",ISTEXT($N$254),ISTEXT($N$255)),"",IF(6&lt;=$N$255,IF(10&gt;$N$254,"",IF(((6-1)*$N$254+10)&gt;80,"",IF(INDEX($P$256:$W$265,MOD(((6-1)*$N$254+10)-1,10)+1,INT((((6-1)*$N$254+10)-1)/10)+1)="","",INDEX($P$256:$W$265,MOD(((6-1)*$N$254+10)-1,10)+1,INT((((6-1)*$N$254+10)-1)/10)+1)))),IF(AND(6=$N$255+1,10&lt;=$O$254),IF(($N$254*$N$255+10)&gt;80,"",IF(INDEX($P$256:$W$265,MOD(($N$254*$N$255+10)-1,10)+1,INT((($N$254*$N$255+10)-1)/10)+1)="","",INDEX($P$256:$W$265,MOD(($N$254*$N$255+10)-1,10)+1,INT((($N$254*$N$255+10)-1)/10)+1))),""))),IF($N$256="","",IF(OR(ISTEXT($N$254),ISTEXT($N$255),ISTEXT($N$256)),"",IF(OR(10&gt;$N$254,6&gt;$N$255,((6-1)*$N$254+10)&gt;$N$256),"",IF(INDEX($P$256:$W$265,MOD(((6-1)*$N$254+10)-1,10)+1,INT((((6-1)*$N$254+10)-1)/10)+1)="","",INDEX($P$256:$W$265,MOD(((6-1)*$N$254+10)-1,10)+1,INT((((6-1)*$N$254+10)-1)/10)+1))))))</f>
        <v/>
      </c>
      <c r="P261" s="540" t="n"/>
      <c r="Q261" s="540" t="n"/>
      <c r="R261" s="540" t="n"/>
      <c r="S261" s="540" t="n"/>
      <c r="T261" s="540" t="n"/>
      <c r="U261" s="540" t="n"/>
      <c r="V261" s="540" t="n"/>
      <c r="W261" s="540" t="n"/>
    </row>
    <row r="262" ht="13.35" customHeight="1" s="162">
      <c r="B262" s="537">
        <f>IF($D$254="Flat Oval",IF(OR($N$255="",ISTEXT($N$255)),"",IF(7&lt;=$N$255,ROUND((7-0.5)*$I$254/$N$255,1),IF(7=$N$255+1,"Ends",""))),IF(OR($D$254="",$G$254=""),"",IF($D$254="Round",IF(7=1,"Axis 1 (0°)",IF(7=2,"Axis 2 (90°)","")),IF(ISTEXT($N$255),"",IF(7&gt;$N$255,"",IF(ISTEXT($I$254),"",ROUND((7-0.5)*$I$254/$N$255,1)))))))</f>
        <v/>
      </c>
      <c r="C262" s="538" t="n"/>
      <c r="D262" s="539">
        <f>IF($D$254="Flat Oval",IF(OR($N$256="",ISTEXT($N$254),ISTEXT($N$255)),"",IF(7&lt;=$N$255,IF(1&gt;$N$254,"",IF(((7-1)*$N$254+1)&gt;80,"",IF(INDEX($P$256:$W$265,MOD(((7-1)*$N$254+1)-1,10)+1,INT((((7-1)*$N$254+1)-1)/10)+1)="","",INDEX($P$256:$W$265,MOD(((7-1)*$N$254+1)-1,10)+1,INT((((7-1)*$N$254+1)-1)/10)+1)))),IF(AND(7=$N$255+1,1&lt;=$O$254),IF(($N$254*$N$255+1)&gt;80,"",IF(INDEX($P$256:$W$265,MOD(($N$254*$N$255+1)-1,10)+1,INT((($N$254*$N$255+1)-1)/10)+1)="","",INDEX($P$256:$W$265,MOD(($N$254*$N$255+1)-1,10)+1,INT((($N$254*$N$255+1)-1)/10)+1))),""))),IF($N$256="","",IF(OR(ISTEXT($N$254),ISTEXT($N$255),ISTEXT($N$256)),"",IF(OR(1&gt;$N$254,7&gt;$N$255,((7-1)*$N$254+1)&gt;$N$256),"",IF(INDEX($P$256:$W$265,MOD(((7-1)*$N$254+1)-1,10)+1,INT((((7-1)*$N$254+1)-1)/10)+1)="","",INDEX($P$256:$W$265,MOD(((7-1)*$N$254+1)-1,10)+1,INT((((7-1)*$N$254+1)-1)/10)+1))))))</f>
        <v/>
      </c>
      <c r="E262" s="539">
        <f>IF($D$254="Flat Oval",IF(OR($N$256="",ISTEXT($N$254),ISTEXT($N$255)),"",IF(7&lt;=$N$255,IF(2&gt;$N$254,"",IF(((7-1)*$N$254+2)&gt;80,"",IF(INDEX($P$256:$W$265,MOD(((7-1)*$N$254+2)-1,10)+1,INT((((7-1)*$N$254+2)-1)/10)+1)="","",INDEX($P$256:$W$265,MOD(((7-1)*$N$254+2)-1,10)+1,INT((((7-1)*$N$254+2)-1)/10)+1)))),IF(AND(7=$N$255+1,2&lt;=$O$254),IF(($N$254*$N$255+2)&gt;80,"",IF(INDEX($P$256:$W$265,MOD(($N$254*$N$255+2)-1,10)+1,INT((($N$254*$N$255+2)-1)/10)+1)="","",INDEX($P$256:$W$265,MOD(($N$254*$N$255+2)-1,10)+1,INT((($N$254*$N$255+2)-1)/10)+1))),""))),IF($N$256="","",IF(OR(ISTEXT($N$254),ISTEXT($N$255),ISTEXT($N$256)),"",IF(OR(2&gt;$N$254,7&gt;$N$255,((7-1)*$N$254+2)&gt;$N$256),"",IF(INDEX($P$256:$W$265,MOD(((7-1)*$N$254+2)-1,10)+1,INT((((7-1)*$N$254+2)-1)/10)+1)="","",INDEX($P$256:$W$265,MOD(((7-1)*$N$254+2)-1,10)+1,INT((((7-1)*$N$254+2)-1)/10)+1))))))</f>
        <v/>
      </c>
      <c r="F262" s="539">
        <f>IF($D$254="Flat Oval",IF(OR($N$256="",ISTEXT($N$254),ISTEXT($N$255)),"",IF(7&lt;=$N$255,IF(3&gt;$N$254,"",IF(((7-1)*$N$254+3)&gt;80,"",IF(INDEX($P$256:$W$265,MOD(((7-1)*$N$254+3)-1,10)+1,INT((((7-1)*$N$254+3)-1)/10)+1)="","",INDEX($P$256:$W$265,MOD(((7-1)*$N$254+3)-1,10)+1,INT((((7-1)*$N$254+3)-1)/10)+1)))),IF(AND(7=$N$255+1,3&lt;=$O$254),IF(($N$254*$N$255+3)&gt;80,"",IF(INDEX($P$256:$W$265,MOD(($N$254*$N$255+3)-1,10)+1,INT((($N$254*$N$255+3)-1)/10)+1)="","",INDEX($P$256:$W$265,MOD(($N$254*$N$255+3)-1,10)+1,INT((($N$254*$N$255+3)-1)/10)+1))),""))),IF($N$256="","",IF(OR(ISTEXT($N$254),ISTEXT($N$255),ISTEXT($N$256)),"",IF(OR(3&gt;$N$254,7&gt;$N$255,((7-1)*$N$254+3)&gt;$N$256),"",IF(INDEX($P$256:$W$265,MOD(((7-1)*$N$254+3)-1,10)+1,INT((((7-1)*$N$254+3)-1)/10)+1)="","",INDEX($P$256:$W$265,MOD(((7-1)*$N$254+3)-1,10)+1,INT((((7-1)*$N$254+3)-1)/10)+1))))))</f>
        <v/>
      </c>
      <c r="G262" s="539">
        <f>IF($D$254="Flat Oval",IF(OR($N$256="",ISTEXT($N$254),ISTEXT($N$255)),"",IF(7&lt;=$N$255,IF(4&gt;$N$254,"",IF(((7-1)*$N$254+4)&gt;80,"",IF(INDEX($P$256:$W$265,MOD(((7-1)*$N$254+4)-1,10)+1,INT((((7-1)*$N$254+4)-1)/10)+1)="","",INDEX($P$256:$W$265,MOD(((7-1)*$N$254+4)-1,10)+1,INT((((7-1)*$N$254+4)-1)/10)+1)))),IF(AND(7=$N$255+1,4&lt;=$O$254),IF(($N$254*$N$255+4)&gt;80,"",IF(INDEX($P$256:$W$265,MOD(($N$254*$N$255+4)-1,10)+1,INT((($N$254*$N$255+4)-1)/10)+1)="","",INDEX($P$256:$W$265,MOD(($N$254*$N$255+4)-1,10)+1,INT((($N$254*$N$255+4)-1)/10)+1))),""))),IF($N$256="","",IF(OR(ISTEXT($N$254),ISTEXT($N$255),ISTEXT($N$256)),"",IF(OR(4&gt;$N$254,7&gt;$N$255,((7-1)*$N$254+4)&gt;$N$256),"",IF(INDEX($P$256:$W$265,MOD(((7-1)*$N$254+4)-1,10)+1,INT((((7-1)*$N$254+4)-1)/10)+1)="","",INDEX($P$256:$W$265,MOD(((7-1)*$N$254+4)-1,10)+1,INT((((7-1)*$N$254+4)-1)/10)+1))))))</f>
        <v/>
      </c>
      <c r="H262" s="539">
        <f>IF($D$254="Flat Oval",IF(OR($N$256="",ISTEXT($N$254),ISTEXT($N$255)),"",IF(7&lt;=$N$255,IF(5&gt;$N$254,"",IF(((7-1)*$N$254+5)&gt;80,"",IF(INDEX($P$256:$W$265,MOD(((7-1)*$N$254+5)-1,10)+1,INT((((7-1)*$N$254+5)-1)/10)+1)="","",INDEX($P$256:$W$265,MOD(((7-1)*$N$254+5)-1,10)+1,INT((((7-1)*$N$254+5)-1)/10)+1)))),IF(AND(7=$N$255+1,5&lt;=$O$254),IF(($N$254*$N$255+5)&gt;80,"",IF(INDEX($P$256:$W$265,MOD(($N$254*$N$255+5)-1,10)+1,INT((($N$254*$N$255+5)-1)/10)+1)="","",INDEX($P$256:$W$265,MOD(($N$254*$N$255+5)-1,10)+1,INT((($N$254*$N$255+5)-1)/10)+1))),""))),IF($N$256="","",IF(OR(ISTEXT($N$254),ISTEXT($N$255),ISTEXT($N$256)),"",IF(OR(5&gt;$N$254,7&gt;$N$255,((7-1)*$N$254+5)&gt;$N$256),"",IF(INDEX($P$256:$W$265,MOD(((7-1)*$N$254+5)-1,10)+1,INT((((7-1)*$N$254+5)-1)/10)+1)="","",INDEX($P$256:$W$265,MOD(((7-1)*$N$254+5)-1,10)+1,INT((((7-1)*$N$254+5)-1)/10)+1))))))</f>
        <v/>
      </c>
      <c r="I262" s="539">
        <f>IF($D$254="Flat Oval",IF(OR($N$256="",ISTEXT($N$254),ISTEXT($N$255)),"",IF(7&lt;=$N$255,IF(6&gt;$N$254,"",IF(((7-1)*$N$254+6)&gt;80,"",IF(INDEX($P$256:$W$265,MOD(((7-1)*$N$254+6)-1,10)+1,INT((((7-1)*$N$254+6)-1)/10)+1)="","",INDEX($P$256:$W$265,MOD(((7-1)*$N$254+6)-1,10)+1,INT((((7-1)*$N$254+6)-1)/10)+1)))),IF(AND(7=$N$255+1,6&lt;=$O$254),IF(($N$254*$N$255+6)&gt;80,"",IF(INDEX($P$256:$W$265,MOD(($N$254*$N$255+6)-1,10)+1,INT((($N$254*$N$255+6)-1)/10)+1)="","",INDEX($P$256:$W$265,MOD(($N$254*$N$255+6)-1,10)+1,INT((($N$254*$N$255+6)-1)/10)+1))),""))),IF($N$256="","",IF(OR(ISTEXT($N$254),ISTEXT($N$255),ISTEXT($N$256)),"",IF(OR(6&gt;$N$254,7&gt;$N$255,((7-1)*$N$254+6)&gt;$N$256),"",IF(INDEX($P$256:$W$265,MOD(((7-1)*$N$254+6)-1,10)+1,INT((((7-1)*$N$254+6)-1)/10)+1)="","",INDEX($P$256:$W$265,MOD(((7-1)*$N$254+6)-1,10)+1,INT((((7-1)*$N$254+6)-1)/10)+1))))))</f>
        <v/>
      </c>
      <c r="J262" s="539">
        <f>IF($D$254="Flat Oval",IF(OR($N$256="",ISTEXT($N$254),ISTEXT($N$255)),"",IF(7&lt;=$N$255,IF(7&gt;$N$254,"",IF(((7-1)*$N$254+7)&gt;80,"",IF(INDEX($P$256:$W$265,MOD(((7-1)*$N$254+7)-1,10)+1,INT((((7-1)*$N$254+7)-1)/10)+1)="","",INDEX($P$256:$W$265,MOD(((7-1)*$N$254+7)-1,10)+1,INT((((7-1)*$N$254+7)-1)/10)+1)))),IF(AND(7=$N$255+1,7&lt;=$O$254),IF(($N$254*$N$255+7)&gt;80,"",IF(INDEX($P$256:$W$265,MOD(($N$254*$N$255+7)-1,10)+1,INT((($N$254*$N$255+7)-1)/10)+1)="","",INDEX($P$256:$W$265,MOD(($N$254*$N$255+7)-1,10)+1,INT((($N$254*$N$255+7)-1)/10)+1))),""))),IF($N$256="","",IF(OR(ISTEXT($N$254),ISTEXT($N$255),ISTEXT($N$256)),"",IF(OR(7&gt;$N$254,7&gt;$N$255,((7-1)*$N$254+7)&gt;$N$256),"",IF(INDEX($P$256:$W$265,MOD(((7-1)*$N$254+7)-1,10)+1,INT((((7-1)*$N$254+7)-1)/10)+1)="","",INDEX($P$256:$W$265,MOD(((7-1)*$N$254+7)-1,10)+1,INT((((7-1)*$N$254+7)-1)/10)+1))))))</f>
        <v/>
      </c>
      <c r="K262" s="539">
        <f>IF($D$254="Flat Oval",IF(OR($N$256="",ISTEXT($N$254),ISTEXT($N$255)),"",IF(7&lt;=$N$255,IF(8&gt;$N$254,"",IF(((7-1)*$N$254+8)&gt;80,"",IF(INDEX($P$256:$W$265,MOD(((7-1)*$N$254+8)-1,10)+1,INT((((7-1)*$N$254+8)-1)/10)+1)="","",INDEX($P$256:$W$265,MOD(((7-1)*$N$254+8)-1,10)+1,INT((((7-1)*$N$254+8)-1)/10)+1)))),IF(AND(7=$N$255+1,8&lt;=$O$254),IF(($N$254*$N$255+8)&gt;80,"",IF(INDEX($P$256:$W$265,MOD(($N$254*$N$255+8)-1,10)+1,INT((($N$254*$N$255+8)-1)/10)+1)="","",INDEX($P$256:$W$265,MOD(($N$254*$N$255+8)-1,10)+1,INT((($N$254*$N$255+8)-1)/10)+1))),""))),IF($N$256="","",IF(OR(ISTEXT($N$254),ISTEXT($N$255),ISTEXT($N$256)),"",IF(OR(8&gt;$N$254,7&gt;$N$255,((7-1)*$N$254+8)&gt;$N$256),"",IF(INDEX($P$256:$W$265,MOD(((7-1)*$N$254+8)-1,10)+1,INT((((7-1)*$N$254+8)-1)/10)+1)="","",INDEX($P$256:$W$265,MOD(((7-1)*$N$254+8)-1,10)+1,INT((((7-1)*$N$254+8)-1)/10)+1))))))</f>
        <v/>
      </c>
      <c r="L262" s="539">
        <f>IF($D$254="Flat Oval",IF(OR($N$256="",ISTEXT($N$254),ISTEXT($N$255)),"",IF(7&lt;=$N$255,IF(9&gt;$N$254,"",IF(((7-1)*$N$254+9)&gt;80,"",IF(INDEX($P$256:$W$265,MOD(((7-1)*$N$254+9)-1,10)+1,INT((((7-1)*$N$254+9)-1)/10)+1)="","",INDEX($P$256:$W$265,MOD(((7-1)*$N$254+9)-1,10)+1,INT((((7-1)*$N$254+9)-1)/10)+1)))),IF(AND(7=$N$255+1,9&lt;=$O$254),IF(($N$254*$N$255+9)&gt;80,"",IF(INDEX($P$256:$W$265,MOD(($N$254*$N$255+9)-1,10)+1,INT((($N$254*$N$255+9)-1)/10)+1)="","",INDEX($P$256:$W$265,MOD(($N$254*$N$255+9)-1,10)+1,INT((($N$254*$N$255+9)-1)/10)+1))),""))),IF($N$256="","",IF(OR(ISTEXT($N$254),ISTEXT($N$255),ISTEXT($N$256)),"",IF(OR(9&gt;$N$254,7&gt;$N$255,((7-1)*$N$254+9)&gt;$N$256),"",IF(INDEX($P$256:$W$265,MOD(((7-1)*$N$254+9)-1,10)+1,INT((((7-1)*$N$254+9)-1)/10)+1)="","",INDEX($P$256:$W$265,MOD(((7-1)*$N$254+9)-1,10)+1,INT((((7-1)*$N$254+9)-1)/10)+1))))))</f>
        <v/>
      </c>
      <c r="M262" s="539">
        <f>IF($D$254="Flat Oval",IF(OR($N$256="",ISTEXT($N$254),ISTEXT($N$255)),"",IF(7&lt;=$N$255,IF(10&gt;$N$254,"",IF(((7-1)*$N$254+10)&gt;80,"",IF(INDEX($P$256:$W$265,MOD(((7-1)*$N$254+10)-1,10)+1,INT((((7-1)*$N$254+10)-1)/10)+1)="","",INDEX($P$256:$W$265,MOD(((7-1)*$N$254+10)-1,10)+1,INT((((7-1)*$N$254+10)-1)/10)+1)))),IF(AND(7=$N$255+1,10&lt;=$O$254),IF(($N$254*$N$255+10)&gt;80,"",IF(INDEX($P$256:$W$265,MOD(($N$254*$N$255+10)-1,10)+1,INT((($N$254*$N$255+10)-1)/10)+1)="","",INDEX($P$256:$W$265,MOD(($N$254*$N$255+10)-1,10)+1,INT((($N$254*$N$255+10)-1)/10)+1))),""))),IF($N$256="","",IF(OR(ISTEXT($N$254),ISTEXT($N$255),ISTEXT($N$256)),"",IF(OR(10&gt;$N$254,7&gt;$N$255,((7-1)*$N$254+10)&gt;$N$256),"",IF(INDEX($P$256:$W$265,MOD(((7-1)*$N$254+10)-1,10)+1,INT((((7-1)*$N$254+10)-1)/10)+1)="","",INDEX($P$256:$W$265,MOD(((7-1)*$N$254+10)-1,10)+1,INT((((7-1)*$N$254+10)-1)/10)+1))))))</f>
        <v/>
      </c>
      <c r="P262" s="540" t="n"/>
      <c r="Q262" s="540" t="n"/>
      <c r="R262" s="540" t="n"/>
      <c r="S262" s="540" t="n"/>
      <c r="T262" s="540" t="n"/>
      <c r="U262" s="540" t="n"/>
      <c r="V262" s="540" t="n"/>
      <c r="W262" s="540" t="n"/>
    </row>
    <row r="263" ht="13.35" customHeight="1" s="162">
      <c r="B263" s="537">
        <f>IF($D$254="Flat Oval",IF(OR($N$255="",ISTEXT($N$255)),"",IF(8&lt;=$N$255,ROUND((8-0.5)*$I$254/$N$255,1),IF(8=$N$255+1,"Ends",""))),IF(OR($D$254="",$G$254=""),"",IF($D$254="Round",IF(8=1,"Axis 1 (0°)",IF(8=2,"Axis 2 (90°)","")),IF(ISTEXT($N$255),"",IF(8&gt;$N$255,"",IF(ISTEXT($I$254),"",ROUND((8-0.5)*$I$254/$N$255,1)))))))</f>
        <v/>
      </c>
      <c r="C263" s="538" t="n"/>
      <c r="D263" s="539">
        <f>IF($D$254="Flat Oval",IF(OR($N$256="",ISTEXT($N$254),ISTEXT($N$255)),"",IF(8&lt;=$N$255,IF(1&gt;$N$254,"",IF(((8-1)*$N$254+1)&gt;80,"",IF(INDEX($P$256:$W$265,MOD(((8-1)*$N$254+1)-1,10)+1,INT((((8-1)*$N$254+1)-1)/10)+1)="","",INDEX($P$256:$W$265,MOD(((8-1)*$N$254+1)-1,10)+1,INT((((8-1)*$N$254+1)-1)/10)+1)))),IF(AND(8=$N$255+1,1&lt;=$O$254),IF(($N$254*$N$255+1)&gt;80,"",IF(INDEX($P$256:$W$265,MOD(($N$254*$N$255+1)-1,10)+1,INT((($N$254*$N$255+1)-1)/10)+1)="","",INDEX($P$256:$W$265,MOD(($N$254*$N$255+1)-1,10)+1,INT((($N$254*$N$255+1)-1)/10)+1))),""))),IF($N$256="","",IF(OR(ISTEXT($N$254),ISTEXT($N$255),ISTEXT($N$256)),"",IF(OR(1&gt;$N$254,8&gt;$N$255,((8-1)*$N$254+1)&gt;$N$256),"",IF(INDEX($P$256:$W$265,MOD(((8-1)*$N$254+1)-1,10)+1,INT((((8-1)*$N$254+1)-1)/10)+1)="","",INDEX($P$256:$W$265,MOD(((8-1)*$N$254+1)-1,10)+1,INT((((8-1)*$N$254+1)-1)/10)+1))))))</f>
        <v/>
      </c>
      <c r="E263" s="539">
        <f>IF($D$254="Flat Oval",IF(OR($N$256="",ISTEXT($N$254),ISTEXT($N$255)),"",IF(8&lt;=$N$255,IF(2&gt;$N$254,"",IF(((8-1)*$N$254+2)&gt;80,"",IF(INDEX($P$256:$W$265,MOD(((8-1)*$N$254+2)-1,10)+1,INT((((8-1)*$N$254+2)-1)/10)+1)="","",INDEX($P$256:$W$265,MOD(((8-1)*$N$254+2)-1,10)+1,INT((((8-1)*$N$254+2)-1)/10)+1)))),IF(AND(8=$N$255+1,2&lt;=$O$254),IF(($N$254*$N$255+2)&gt;80,"",IF(INDEX($P$256:$W$265,MOD(($N$254*$N$255+2)-1,10)+1,INT((($N$254*$N$255+2)-1)/10)+1)="","",INDEX($P$256:$W$265,MOD(($N$254*$N$255+2)-1,10)+1,INT((($N$254*$N$255+2)-1)/10)+1))),""))),IF($N$256="","",IF(OR(ISTEXT($N$254),ISTEXT($N$255),ISTEXT($N$256)),"",IF(OR(2&gt;$N$254,8&gt;$N$255,((8-1)*$N$254+2)&gt;$N$256),"",IF(INDEX($P$256:$W$265,MOD(((8-1)*$N$254+2)-1,10)+1,INT((((8-1)*$N$254+2)-1)/10)+1)="","",INDEX($P$256:$W$265,MOD(((8-1)*$N$254+2)-1,10)+1,INT((((8-1)*$N$254+2)-1)/10)+1))))))</f>
        <v/>
      </c>
      <c r="F263" s="539">
        <f>IF($D$254="Flat Oval",IF(OR($N$256="",ISTEXT($N$254),ISTEXT($N$255)),"",IF(8&lt;=$N$255,IF(3&gt;$N$254,"",IF(((8-1)*$N$254+3)&gt;80,"",IF(INDEX($P$256:$W$265,MOD(((8-1)*$N$254+3)-1,10)+1,INT((((8-1)*$N$254+3)-1)/10)+1)="","",INDEX($P$256:$W$265,MOD(((8-1)*$N$254+3)-1,10)+1,INT((((8-1)*$N$254+3)-1)/10)+1)))),IF(AND(8=$N$255+1,3&lt;=$O$254),IF(($N$254*$N$255+3)&gt;80,"",IF(INDEX($P$256:$W$265,MOD(($N$254*$N$255+3)-1,10)+1,INT((($N$254*$N$255+3)-1)/10)+1)="","",INDEX($P$256:$W$265,MOD(($N$254*$N$255+3)-1,10)+1,INT((($N$254*$N$255+3)-1)/10)+1))),""))),IF($N$256="","",IF(OR(ISTEXT($N$254),ISTEXT($N$255),ISTEXT($N$256)),"",IF(OR(3&gt;$N$254,8&gt;$N$255,((8-1)*$N$254+3)&gt;$N$256),"",IF(INDEX($P$256:$W$265,MOD(((8-1)*$N$254+3)-1,10)+1,INT((((8-1)*$N$254+3)-1)/10)+1)="","",INDEX($P$256:$W$265,MOD(((8-1)*$N$254+3)-1,10)+1,INT((((8-1)*$N$254+3)-1)/10)+1))))))</f>
        <v/>
      </c>
      <c r="G263" s="539">
        <f>IF($D$254="Flat Oval",IF(OR($N$256="",ISTEXT($N$254),ISTEXT($N$255)),"",IF(8&lt;=$N$255,IF(4&gt;$N$254,"",IF(((8-1)*$N$254+4)&gt;80,"",IF(INDEX($P$256:$W$265,MOD(((8-1)*$N$254+4)-1,10)+1,INT((((8-1)*$N$254+4)-1)/10)+1)="","",INDEX($P$256:$W$265,MOD(((8-1)*$N$254+4)-1,10)+1,INT((((8-1)*$N$254+4)-1)/10)+1)))),IF(AND(8=$N$255+1,4&lt;=$O$254),IF(($N$254*$N$255+4)&gt;80,"",IF(INDEX($P$256:$W$265,MOD(($N$254*$N$255+4)-1,10)+1,INT((($N$254*$N$255+4)-1)/10)+1)="","",INDEX($P$256:$W$265,MOD(($N$254*$N$255+4)-1,10)+1,INT((($N$254*$N$255+4)-1)/10)+1))),""))),IF($N$256="","",IF(OR(ISTEXT($N$254),ISTEXT($N$255),ISTEXT($N$256)),"",IF(OR(4&gt;$N$254,8&gt;$N$255,((8-1)*$N$254+4)&gt;$N$256),"",IF(INDEX($P$256:$W$265,MOD(((8-1)*$N$254+4)-1,10)+1,INT((((8-1)*$N$254+4)-1)/10)+1)="","",INDEX($P$256:$W$265,MOD(((8-1)*$N$254+4)-1,10)+1,INT((((8-1)*$N$254+4)-1)/10)+1))))))</f>
        <v/>
      </c>
      <c r="H263" s="539">
        <f>IF($D$254="Flat Oval",IF(OR($N$256="",ISTEXT($N$254),ISTEXT($N$255)),"",IF(8&lt;=$N$255,IF(5&gt;$N$254,"",IF(((8-1)*$N$254+5)&gt;80,"",IF(INDEX($P$256:$W$265,MOD(((8-1)*$N$254+5)-1,10)+1,INT((((8-1)*$N$254+5)-1)/10)+1)="","",INDEX($P$256:$W$265,MOD(((8-1)*$N$254+5)-1,10)+1,INT((((8-1)*$N$254+5)-1)/10)+1)))),IF(AND(8=$N$255+1,5&lt;=$O$254),IF(($N$254*$N$255+5)&gt;80,"",IF(INDEX($P$256:$W$265,MOD(($N$254*$N$255+5)-1,10)+1,INT((($N$254*$N$255+5)-1)/10)+1)="","",INDEX($P$256:$W$265,MOD(($N$254*$N$255+5)-1,10)+1,INT((($N$254*$N$255+5)-1)/10)+1))),""))),IF($N$256="","",IF(OR(ISTEXT($N$254),ISTEXT($N$255),ISTEXT($N$256)),"",IF(OR(5&gt;$N$254,8&gt;$N$255,((8-1)*$N$254+5)&gt;$N$256),"",IF(INDEX($P$256:$W$265,MOD(((8-1)*$N$254+5)-1,10)+1,INT((((8-1)*$N$254+5)-1)/10)+1)="","",INDEX($P$256:$W$265,MOD(((8-1)*$N$254+5)-1,10)+1,INT((((8-1)*$N$254+5)-1)/10)+1))))))</f>
        <v/>
      </c>
      <c r="I263" s="539">
        <f>IF($D$254="Flat Oval",IF(OR($N$256="",ISTEXT($N$254),ISTEXT($N$255)),"",IF(8&lt;=$N$255,IF(6&gt;$N$254,"",IF(((8-1)*$N$254+6)&gt;80,"",IF(INDEX($P$256:$W$265,MOD(((8-1)*$N$254+6)-1,10)+1,INT((((8-1)*$N$254+6)-1)/10)+1)="","",INDEX($P$256:$W$265,MOD(((8-1)*$N$254+6)-1,10)+1,INT((((8-1)*$N$254+6)-1)/10)+1)))),IF(AND(8=$N$255+1,6&lt;=$O$254),IF(($N$254*$N$255+6)&gt;80,"",IF(INDEX($P$256:$W$265,MOD(($N$254*$N$255+6)-1,10)+1,INT((($N$254*$N$255+6)-1)/10)+1)="","",INDEX($P$256:$W$265,MOD(($N$254*$N$255+6)-1,10)+1,INT((($N$254*$N$255+6)-1)/10)+1))),""))),IF($N$256="","",IF(OR(ISTEXT($N$254),ISTEXT($N$255),ISTEXT($N$256)),"",IF(OR(6&gt;$N$254,8&gt;$N$255,((8-1)*$N$254+6)&gt;$N$256),"",IF(INDEX($P$256:$W$265,MOD(((8-1)*$N$254+6)-1,10)+1,INT((((8-1)*$N$254+6)-1)/10)+1)="","",INDEX($P$256:$W$265,MOD(((8-1)*$N$254+6)-1,10)+1,INT((((8-1)*$N$254+6)-1)/10)+1))))))</f>
        <v/>
      </c>
      <c r="J263" s="539">
        <f>IF($D$254="Flat Oval",IF(OR($N$256="",ISTEXT($N$254),ISTEXT($N$255)),"",IF(8&lt;=$N$255,IF(7&gt;$N$254,"",IF(((8-1)*$N$254+7)&gt;80,"",IF(INDEX($P$256:$W$265,MOD(((8-1)*$N$254+7)-1,10)+1,INT((((8-1)*$N$254+7)-1)/10)+1)="","",INDEX($P$256:$W$265,MOD(((8-1)*$N$254+7)-1,10)+1,INT((((8-1)*$N$254+7)-1)/10)+1)))),IF(AND(8=$N$255+1,7&lt;=$O$254),IF(($N$254*$N$255+7)&gt;80,"",IF(INDEX($P$256:$W$265,MOD(($N$254*$N$255+7)-1,10)+1,INT((($N$254*$N$255+7)-1)/10)+1)="","",INDEX($P$256:$W$265,MOD(($N$254*$N$255+7)-1,10)+1,INT((($N$254*$N$255+7)-1)/10)+1))),""))),IF($N$256="","",IF(OR(ISTEXT($N$254),ISTEXT($N$255),ISTEXT($N$256)),"",IF(OR(7&gt;$N$254,8&gt;$N$255,((8-1)*$N$254+7)&gt;$N$256),"",IF(INDEX($P$256:$W$265,MOD(((8-1)*$N$254+7)-1,10)+1,INT((((8-1)*$N$254+7)-1)/10)+1)="","",INDEX($P$256:$W$265,MOD(((8-1)*$N$254+7)-1,10)+1,INT((((8-1)*$N$254+7)-1)/10)+1))))))</f>
        <v/>
      </c>
      <c r="K263" s="539">
        <f>IF($D$254="Flat Oval",IF(OR($N$256="",ISTEXT($N$254),ISTEXT($N$255)),"",IF(8&lt;=$N$255,IF(8&gt;$N$254,"",IF(((8-1)*$N$254+8)&gt;80,"",IF(INDEX($P$256:$W$265,MOD(((8-1)*$N$254+8)-1,10)+1,INT((((8-1)*$N$254+8)-1)/10)+1)="","",INDEX($P$256:$W$265,MOD(((8-1)*$N$254+8)-1,10)+1,INT((((8-1)*$N$254+8)-1)/10)+1)))),IF(AND(8=$N$255+1,8&lt;=$O$254),IF(($N$254*$N$255+8)&gt;80,"",IF(INDEX($P$256:$W$265,MOD(($N$254*$N$255+8)-1,10)+1,INT((($N$254*$N$255+8)-1)/10)+1)="","",INDEX($P$256:$W$265,MOD(($N$254*$N$255+8)-1,10)+1,INT((($N$254*$N$255+8)-1)/10)+1))),""))),IF($N$256="","",IF(OR(ISTEXT($N$254),ISTEXT($N$255),ISTEXT($N$256)),"",IF(OR(8&gt;$N$254,8&gt;$N$255,((8-1)*$N$254+8)&gt;$N$256),"",IF(INDEX($P$256:$W$265,MOD(((8-1)*$N$254+8)-1,10)+1,INT((((8-1)*$N$254+8)-1)/10)+1)="","",INDEX($P$256:$W$265,MOD(((8-1)*$N$254+8)-1,10)+1,INT((((8-1)*$N$254+8)-1)/10)+1))))))</f>
        <v/>
      </c>
      <c r="L263" s="539">
        <f>IF($D$254="Flat Oval",IF(OR($N$256="",ISTEXT($N$254),ISTEXT($N$255)),"",IF(8&lt;=$N$255,IF(9&gt;$N$254,"",IF(((8-1)*$N$254+9)&gt;80,"",IF(INDEX($P$256:$W$265,MOD(((8-1)*$N$254+9)-1,10)+1,INT((((8-1)*$N$254+9)-1)/10)+1)="","",INDEX($P$256:$W$265,MOD(((8-1)*$N$254+9)-1,10)+1,INT((((8-1)*$N$254+9)-1)/10)+1)))),IF(AND(8=$N$255+1,9&lt;=$O$254),IF(($N$254*$N$255+9)&gt;80,"",IF(INDEX($P$256:$W$265,MOD(($N$254*$N$255+9)-1,10)+1,INT((($N$254*$N$255+9)-1)/10)+1)="","",INDEX($P$256:$W$265,MOD(($N$254*$N$255+9)-1,10)+1,INT((($N$254*$N$255+9)-1)/10)+1))),""))),IF($N$256="","",IF(OR(ISTEXT($N$254),ISTEXT($N$255),ISTEXT($N$256)),"",IF(OR(9&gt;$N$254,8&gt;$N$255,((8-1)*$N$254+9)&gt;$N$256),"",IF(INDEX($P$256:$W$265,MOD(((8-1)*$N$254+9)-1,10)+1,INT((((8-1)*$N$254+9)-1)/10)+1)="","",INDEX($P$256:$W$265,MOD(((8-1)*$N$254+9)-1,10)+1,INT((((8-1)*$N$254+9)-1)/10)+1))))))</f>
        <v/>
      </c>
      <c r="M263" s="539">
        <f>IF($D$254="Flat Oval",IF(OR($N$256="",ISTEXT($N$254),ISTEXT($N$255)),"",IF(8&lt;=$N$255,IF(10&gt;$N$254,"",IF(((8-1)*$N$254+10)&gt;80,"",IF(INDEX($P$256:$W$265,MOD(((8-1)*$N$254+10)-1,10)+1,INT((((8-1)*$N$254+10)-1)/10)+1)="","",INDEX($P$256:$W$265,MOD(((8-1)*$N$254+10)-1,10)+1,INT((((8-1)*$N$254+10)-1)/10)+1)))),IF(AND(8=$N$255+1,10&lt;=$O$254),IF(($N$254*$N$255+10)&gt;80,"",IF(INDEX($P$256:$W$265,MOD(($N$254*$N$255+10)-1,10)+1,INT((($N$254*$N$255+10)-1)/10)+1)="","",INDEX($P$256:$W$265,MOD(($N$254*$N$255+10)-1,10)+1,INT((($N$254*$N$255+10)-1)/10)+1))),""))),IF($N$256="","",IF(OR(ISTEXT($N$254),ISTEXT($N$255),ISTEXT($N$256)),"",IF(OR(10&gt;$N$254,8&gt;$N$255,((8-1)*$N$254+10)&gt;$N$256),"",IF(INDEX($P$256:$W$265,MOD(((8-1)*$N$254+10)-1,10)+1,INT((((8-1)*$N$254+10)-1)/10)+1)="","",INDEX($P$256:$W$265,MOD(((8-1)*$N$254+10)-1,10)+1,INT((((8-1)*$N$254+10)-1)/10)+1))))))</f>
        <v/>
      </c>
      <c r="P263" s="540" t="n"/>
      <c r="Q263" s="540" t="n"/>
      <c r="R263" s="540" t="n"/>
      <c r="S263" s="540" t="n"/>
      <c r="T263" s="540" t="n"/>
      <c r="U263" s="540" t="n"/>
      <c r="V263" s="540" t="n"/>
      <c r="W263" s="540" t="n"/>
    </row>
    <row r="264" ht="13.35" customHeight="1" s="162">
      <c r="P264" s="540" t="n"/>
      <c r="Q264" s="540" t="n"/>
      <c r="R264" s="540" t="n"/>
      <c r="S264" s="540" t="n"/>
      <c r="T264" s="540" t="n"/>
      <c r="U264" s="540" t="n"/>
      <c r="V264" s="540" t="n"/>
      <c r="W264" s="540" t="n"/>
    </row>
    <row r="265" ht="13.35" customHeight="1" s="162">
      <c r="B265" s="188" t="inlineStr">
        <is>
          <t>Airflow Traverse Measurement</t>
        </is>
      </c>
      <c r="C265" s="174" t="n"/>
      <c r="D265" s="174" t="n"/>
      <c r="E265" s="174" t="n"/>
      <c r="F265" s="174" t="n"/>
      <c r="G265" s="174" t="n"/>
      <c r="H265" s="173" t="n"/>
      <c r="I265" s="194" t="inlineStr">
        <is>
          <t>Design CFM</t>
        </is>
      </c>
      <c r="J265" s="188" t="inlineStr">
        <is>
          <t>Initial</t>
        </is>
      </c>
      <c r="K265" s="173" t="n"/>
      <c r="L265" s="188" t="inlineStr">
        <is>
          <t>Final</t>
        </is>
      </c>
      <c r="M265" s="173" t="n"/>
      <c r="P265" s="540" t="n"/>
      <c r="Q265" s="540" t="n"/>
      <c r="R265" s="540" t="n"/>
      <c r="S265" s="540" t="n"/>
      <c r="T265" s="540" t="n"/>
      <c r="U265" s="540" t="n"/>
      <c r="V265" s="540" t="n"/>
      <c r="W265" s="540" t="n"/>
    </row>
    <row r="266" ht="13.35" customHeight="1" s="162">
      <c r="B266" s="153" t="inlineStr">
        <is>
          <t xml:space="preserve">Point </t>
        </is>
      </c>
      <c r="C266" s="188" t="inlineStr">
        <is>
          <t>Area Served</t>
        </is>
      </c>
      <c r="D266" s="174" t="n"/>
      <c r="E266" s="173" t="n"/>
      <c r="F266" s="188" t="inlineStr">
        <is>
          <t>Size</t>
        </is>
      </c>
      <c r="G266" s="173" t="n"/>
      <c r="H266" s="188" t="inlineStr">
        <is>
          <t>Ak</t>
        </is>
      </c>
      <c r="I266" s="440" t="n"/>
      <c r="J266" s="188" t="inlineStr">
        <is>
          <t>VEL</t>
        </is>
      </c>
      <c r="K266" s="188" t="inlineStr">
        <is>
          <t>CFM</t>
        </is>
      </c>
      <c r="L266" s="188" t="inlineStr">
        <is>
          <t>VEL</t>
        </is>
      </c>
      <c r="M266" s="188" t="inlineStr">
        <is>
          <t>CFM</t>
        </is>
      </c>
    </row>
    <row r="267" ht="13.35" customHeight="1" s="162">
      <c r="B267" s="31" t="inlineStr">
        <is>
          <t>T-17</t>
        </is>
      </c>
      <c r="C267" s="307" t="n"/>
      <c r="D267" s="174" t="n"/>
      <c r="E267" s="173" t="n"/>
      <c r="F267" s="307">
        <f>IF($D$269="Flat Oval",IF(OR($G$269="",$I$269=""),"",$G$269&amp;""" x "&amp;$I$269&amp;""" oval"),IF($G$269="","",IF($D$269="Round",$G$269&amp;""" dia",$G$269&amp;""" x "&amp;$I$269&amp;"""")))</f>
        <v/>
      </c>
      <c r="G267" s="173" t="n"/>
      <c r="H267" s="525">
        <f>IF($D$269="Flat Oval",IF(OR($G$269="",$I$269=""),"",IF(OR(ISTEXT($G$269),ISTEXT($I$269)),"",ROUND(((($G$269-2*N($K$269))-($I$269-2*N($K$269)))*($I$269-2*N($K$269))+PI()*(($I$269-2*N($K$269))/2)^2)/144,3))),IF(OR($D$269="",$G$269=""),"",IF($D$269="Round",IF(ISTEXT($G$269),"",ROUND(PI()*(($G$269-2*N($K$269))/2)^2/144,3)),IF($I$269="","",IF(OR(ISTEXT($G$269),ISTEXT($I$269)),"",ROUND(($G$269-2*N($K$269))*($I$269-2*N($K$269))/144,3))))))</f>
        <v/>
      </c>
      <c r="I267" s="189" t="n"/>
      <c r="J267" s="189" t="n"/>
      <c r="K267" s="189">
        <f>IF(N(J267)*N(H267)=0,"",ROUND(N(J267)*N(H267),0))</f>
        <v/>
      </c>
      <c r="L267" s="189">
        <f>IF($D$269="Flat Oval",IF(OR($O$270="",$O$271="",N($O$272)+N($O$273)=0),"",ROUND(($O$270*$O$272+$O$271*$O$273)/($O$272+$O$273),0)),IF(COUNT(D271:M278)=0,"",ROUND(AVERAGE(D271:M278),0)))</f>
        <v/>
      </c>
      <c r="M267" s="189">
        <f>IF(N(L267)*N(H267)=0,"",ROUND(N(L267)*N(H267),0))</f>
        <v/>
      </c>
    </row>
    <row r="268" ht="13.35" customHeight="1" s="162">
      <c r="B268" s="188" t="inlineStr">
        <is>
          <t>Instrument</t>
        </is>
      </c>
      <c r="C268" s="173" t="n"/>
      <c r="D268" s="196" t="n"/>
      <c r="E268" s="174" t="n"/>
      <c r="F268" s="174" t="n"/>
      <c r="G268" s="173" t="n"/>
      <c r="H268" s="188" t="inlineStr">
        <is>
          <t>Duct Static Pressure</t>
        </is>
      </c>
      <c r="I268" s="174" t="n"/>
      <c r="J268" s="173" t="n"/>
      <c r="K268" s="53" t="n"/>
      <c r="L268" s="188" t="inlineStr">
        <is>
          <t>Temp</t>
        </is>
      </c>
      <c r="M268" s="52" t="n"/>
      <c r="N268" s="51" t="n"/>
    </row>
    <row r="269" ht="13.35" customHeight="1" s="162">
      <c r="B269" s="526" t="inlineStr">
        <is>
          <t>Duct shape:</t>
        </is>
      </c>
      <c r="C269" s="173" t="n"/>
      <c r="D269" s="527" t="n"/>
      <c r="E269" s="173" t="n"/>
      <c r="F269" s="528" t="inlineStr">
        <is>
          <t>W / Dia (in)</t>
        </is>
      </c>
      <c r="G269" s="529" t="n"/>
      <c r="H269" s="526" t="inlineStr">
        <is>
          <t>H (in)</t>
        </is>
      </c>
      <c r="I269" s="530" t="n"/>
      <c r="J269" s="531" t="inlineStr">
        <is>
          <t>Liner (in)</t>
        </is>
      </c>
      <c r="K269" s="532" t="n"/>
      <c r="L269" s="526" t="inlineStr">
        <is>
          <t>Points</t>
        </is>
      </c>
      <c r="M269" s="533">
        <f>IF($D$269="Flat Oval",IF($N$271="","",$N$269&amp;"x"&amp;$N$270&amp;"+"&amp;$O$269&amp;" ends"),IF($N$269="","",IF($D$269="Round",$N$269&amp;" x 2 axes",IF($N$270="","",$N$269&amp;" x "&amp;$N$270))))</f>
        <v/>
      </c>
      <c r="N269" s="534">
        <f>IF($D$269="Flat Oval",IF(OR($G$269="",$I$269=""),"",IF(OR(ISTEXT($G$269),ISTEXT($I$269)),"",IF($G$269-$I$269&lt;12,2,MIN(10,MAX(3,ROUNDUP(($G$269-$I$269)/6,0)))))),IF(OR($D$269="",$G$269=""),"",IF($D$269="Round",IF(ISTEXT($G$269),"",IF($G$269&lt;=9,6,IF($G$269&lt;=12,8,10))),IF(ISTEXT($G$269),"",IF($G$269&lt;12,2,MIN(10,MAX(3,ROUNDUP($G$269/6,0))))))))</f>
        <v/>
      </c>
      <c r="O269">
        <f>IF(AND($D$269="Flat Oval",NOT(OR($G$269="",$I$269="")),NOT(OR(ISTEXT($G$269),ISTEXT($I$269)))),IF($I$269&lt;=9,6,IF($I$269&lt;=12,8,10)),"")</f>
        <v/>
      </c>
      <c r="P269" s="473" t="inlineStr">
        <is>
          <t>Quick entry – type readings in order (row by row of the grid), down this column then the next:</t>
        </is>
      </c>
    </row>
    <row r="270" ht="13.35" customHeight="1" s="162">
      <c r="B270" s="535" t="inlineStr">
        <is>
          <t>Depth↓ Pos→ (in)</t>
        </is>
      </c>
      <c r="C270" s="414" t="n"/>
      <c r="D270" s="535">
        <f>IF($D$269="Flat Oval",IF(OR($N$269="",ISTEXT($N$269),1&gt;$N$269),"",ROUND((1-0.5)*($G$269-$I$269)/$N$269,1)),IF(ISTEXT($N$269),"",IF(OR($D$269="",$G$269="",1&gt;$N$269),"",IF($D$269="Round",IF(ISTEXT($G$269),"",ROUND(IF(1&lt;=$N$269/2,$G$269/2*(1-SQRT(($N$269-2*1+1)/$N$269)),$G$269-$G$269/2*(1-SQRT(($N$269-2*($N$269-1+1)+1)/$N$269))),1)),IF(ISTEXT($G$269),"",ROUND((1-0.5)*$G$269/$N$269,1))))))</f>
        <v/>
      </c>
      <c r="E270" s="535">
        <f>IF($D$269="Flat Oval",IF(OR($N$269="",ISTEXT($N$269),2&gt;$N$269),"",ROUND((2-0.5)*($G$269-$I$269)/$N$269,1)),IF(ISTEXT($N$269),"",IF(OR($D$269="",$G$269="",2&gt;$N$269),"",IF($D$269="Round",IF(ISTEXT($G$269),"",ROUND(IF(2&lt;=$N$269/2,$G$269/2*(1-SQRT(($N$269-2*2+1)/$N$269)),$G$269-$G$269/2*(1-SQRT(($N$269-2*($N$269-2+1)+1)/$N$269))),1)),IF(ISTEXT($G$269),"",ROUND((2-0.5)*$G$269/$N$269,1))))))</f>
        <v/>
      </c>
      <c r="F270" s="535">
        <f>IF($D$269="Flat Oval",IF(OR($N$269="",ISTEXT($N$269),3&gt;$N$269),"",ROUND((3-0.5)*($G$269-$I$269)/$N$269,1)),IF(ISTEXT($N$269),"",IF(OR($D$269="",$G$269="",3&gt;$N$269),"",IF($D$269="Round",IF(ISTEXT($G$269),"",ROUND(IF(3&lt;=$N$269/2,$G$269/2*(1-SQRT(($N$269-2*3+1)/$N$269)),$G$269-$G$269/2*(1-SQRT(($N$269-2*($N$269-3+1)+1)/$N$269))),1)),IF(ISTEXT($G$269),"",ROUND((3-0.5)*$G$269/$N$269,1))))))</f>
        <v/>
      </c>
      <c r="G270" s="535">
        <f>IF($D$269="Flat Oval",IF(OR($N$269="",ISTEXT($N$269),4&gt;$N$269),"",ROUND((4-0.5)*($G$269-$I$269)/$N$269,1)),IF(ISTEXT($N$269),"",IF(OR($D$269="",$G$269="",4&gt;$N$269),"",IF($D$269="Round",IF(ISTEXT($G$269),"",ROUND(IF(4&lt;=$N$269/2,$G$269/2*(1-SQRT(($N$269-2*4+1)/$N$269)),$G$269-$G$269/2*(1-SQRT(($N$269-2*($N$269-4+1)+1)/$N$269))),1)),IF(ISTEXT($G$269),"",ROUND((4-0.5)*$G$269/$N$269,1))))))</f>
        <v/>
      </c>
      <c r="H270" s="535">
        <f>IF($D$269="Flat Oval",IF(OR($N$269="",ISTEXT($N$269),5&gt;$N$269),"",ROUND((5-0.5)*($G$269-$I$269)/$N$269,1)),IF(ISTEXT($N$269),"",IF(OR($D$269="",$G$269="",5&gt;$N$269),"",IF($D$269="Round",IF(ISTEXT($G$269),"",ROUND(IF(5&lt;=$N$269/2,$G$269/2*(1-SQRT(($N$269-2*5+1)/$N$269)),$G$269-$G$269/2*(1-SQRT(($N$269-2*($N$269-5+1)+1)/$N$269))),1)),IF(ISTEXT($G$269),"",ROUND((5-0.5)*$G$269/$N$269,1))))))</f>
        <v/>
      </c>
      <c r="I270" s="535">
        <f>IF($D$269="Flat Oval",IF(OR($N$269="",ISTEXT($N$269),6&gt;$N$269),"",ROUND((6-0.5)*($G$269-$I$269)/$N$269,1)),IF(ISTEXT($N$269),"",IF(OR($D$269="",$G$269="",6&gt;$N$269),"",IF($D$269="Round",IF(ISTEXT($G$269),"",ROUND(IF(6&lt;=$N$269/2,$G$269/2*(1-SQRT(($N$269-2*6+1)/$N$269)),$G$269-$G$269/2*(1-SQRT(($N$269-2*($N$269-6+1)+1)/$N$269))),1)),IF(ISTEXT($G$269),"",ROUND((6-0.5)*$G$269/$N$269,1))))))</f>
        <v/>
      </c>
      <c r="J270" s="535">
        <f>IF($D$269="Flat Oval",IF(OR($N$269="",ISTEXT($N$269),7&gt;$N$269),"",ROUND((7-0.5)*($G$269-$I$269)/$N$269,1)),IF(ISTEXT($N$269),"",IF(OR($D$269="",$G$269="",7&gt;$N$269),"",IF($D$269="Round",IF(ISTEXT($G$269),"",ROUND(IF(7&lt;=$N$269/2,$G$269/2*(1-SQRT(($N$269-2*7+1)/$N$269)),$G$269-$G$269/2*(1-SQRT(($N$269-2*($N$269-7+1)+1)/$N$269))),1)),IF(ISTEXT($G$269),"",ROUND((7-0.5)*$G$269/$N$269,1))))))</f>
        <v/>
      </c>
      <c r="K270" s="535">
        <f>IF($D$269="Flat Oval",IF(OR($N$269="",ISTEXT($N$269),8&gt;$N$269),"",ROUND((8-0.5)*($G$269-$I$269)/$N$269,1)),IF(ISTEXT($N$269),"",IF(OR($D$269="",$G$269="",8&gt;$N$269),"",IF($D$269="Round",IF(ISTEXT($G$269),"",ROUND(IF(8&lt;=$N$269/2,$G$269/2*(1-SQRT(($N$269-2*8+1)/$N$269)),$G$269-$G$269/2*(1-SQRT(($N$269-2*($N$269-8+1)+1)/$N$269))),1)),IF(ISTEXT($G$269),"",ROUND((8-0.5)*$G$269/$N$269,1))))))</f>
        <v/>
      </c>
      <c r="L270" s="535">
        <f>IF($D$269="Flat Oval",IF(OR($N$269="",ISTEXT($N$269),9&gt;$N$269),"",ROUND((9-0.5)*($G$269-$I$269)/$N$269,1)),IF(ISTEXT($N$269),"",IF(OR($D$269="",$G$269="",9&gt;$N$269),"",IF($D$269="Round",IF(ISTEXT($G$269),"",ROUND(IF(9&lt;=$N$269/2,$G$269/2*(1-SQRT(($N$269-2*9+1)/$N$269)),$G$269-$G$269/2*(1-SQRT(($N$269-2*($N$269-9+1)+1)/$N$269))),1)),IF(ISTEXT($G$269),"",ROUND((9-0.5)*$G$269/$N$269,1))))))</f>
        <v/>
      </c>
      <c r="M270" s="535">
        <f>IF($D$269="Flat Oval",IF(OR($N$269="",ISTEXT($N$269),10&gt;$N$269),"",ROUND((10-0.5)*($G$269-$I$269)/$N$269,1)),IF(ISTEXT($N$269),"",IF(OR($D$269="",$G$269="",10&gt;$N$269),"",IF($D$269="Round",IF(ISTEXT($G$269),"",ROUND(IF(10&lt;=$N$269/2,$G$269/2*(1-SQRT(($N$269-2*10+1)/$N$269)),$G$269-$G$269/2*(1-SQRT(($N$269-2*($N$269-10+1)+1)/$N$269))),1)),IF(ISTEXT($G$269),"",ROUND((10-0.5)*$G$269/$N$269,1))))))</f>
        <v/>
      </c>
      <c r="N270" s="534">
        <f>IF($D$269="Flat Oval",IF(OR($G$269="",$I$269=""),"",IF(OR(ISTEXT($G$269),ISTEXT($I$269)),"",IF($I$269&lt;12,2,MIN(7,MAX(3,ROUNDUP($I$269/6,0)))))),IF(OR($D$269="",$G$269=""),"",IF($D$269="Round",2,IF($I$269="","",IF(ISTEXT($I$269),"",IF($I$269&lt;12,2,MIN(8,MAX(3,ROUNDUP($I$269/6,0)))))))))</f>
        <v/>
      </c>
      <c r="O270">
        <f>IF(OR(NOT($D$269="Flat Oval"),N($N$271)=0),"",IF(COUNT(D271:INDEX(M271:M278,$N$270))=0,"",AVERAGE(D271:INDEX(M271:M278,$N$270))))</f>
        <v/>
      </c>
      <c r="P270" s="536" t="inlineStr">
        <is>
          <t>1–10</t>
        </is>
      </c>
      <c r="Q270" s="536" t="inlineStr">
        <is>
          <t>11–20</t>
        </is>
      </c>
      <c r="R270" s="536" t="inlineStr">
        <is>
          <t>21–30</t>
        </is>
      </c>
      <c r="S270" s="536" t="inlineStr">
        <is>
          <t>31–40</t>
        </is>
      </c>
      <c r="T270" s="536" t="inlineStr">
        <is>
          <t>41–50</t>
        </is>
      </c>
      <c r="U270" s="536" t="inlineStr">
        <is>
          <t>51–60</t>
        </is>
      </c>
      <c r="V270" s="536" t="inlineStr">
        <is>
          <t>61–70</t>
        </is>
      </c>
      <c r="W270" s="536" t="inlineStr">
        <is>
          <t>71–80</t>
        </is>
      </c>
    </row>
    <row r="271" ht="13.35" customHeight="1" s="162">
      <c r="B271" s="537">
        <f>IF($D$269="Flat Oval",IF(OR($N$270="",ISTEXT($N$270)),"",IF(1&lt;=$N$270,ROUND((1-0.5)*$I$269/$N$270,1),IF(1=$N$270+1,"Ends",""))),IF(OR($D$269="",$G$269=""),"",IF($D$269="Round",IF(1=1,"Axis 1 (0°)",IF(1=2,"Axis 2 (90°)","")),IF(ISTEXT($N$270),"",IF(1&gt;$N$270,"",IF(ISTEXT($I$269),"",ROUND((1-0.5)*$I$269/$N$270,1)))))))</f>
        <v/>
      </c>
      <c r="C271" s="538" t="n"/>
      <c r="D271" s="539">
        <f>IF($D$269="Flat Oval",IF(OR($N$271="",ISTEXT($N$269),ISTEXT($N$270)),"",IF(1&lt;=$N$270,IF(1&gt;$N$269,"",IF(((1-1)*$N$269+1)&gt;80,"",IF(INDEX($P$271:$W$280,MOD(((1-1)*$N$269+1)-1,10)+1,INT((((1-1)*$N$269+1)-1)/10)+1)="","",INDEX($P$271:$W$280,MOD(((1-1)*$N$269+1)-1,10)+1,INT((((1-1)*$N$269+1)-1)/10)+1)))),IF(AND(1=$N$270+1,1&lt;=$O$269),IF(($N$269*$N$270+1)&gt;80,"",IF(INDEX($P$271:$W$280,MOD(($N$269*$N$270+1)-1,10)+1,INT((($N$269*$N$270+1)-1)/10)+1)="","",INDEX($P$271:$W$280,MOD(($N$269*$N$270+1)-1,10)+1,INT((($N$269*$N$270+1)-1)/10)+1))),""))),IF($N$271="","",IF(OR(ISTEXT($N$269),ISTEXT($N$270),ISTEXT($N$271)),"",IF(OR(1&gt;$N$269,1&gt;$N$270,((1-1)*$N$269+1)&gt;$N$271),"",IF(INDEX($P$271:$W$280,MOD(((1-1)*$N$269+1)-1,10)+1,INT((((1-1)*$N$269+1)-1)/10)+1)="","",INDEX($P$271:$W$280,MOD(((1-1)*$N$269+1)-1,10)+1,INT((((1-1)*$N$269+1)-1)/10)+1))))))</f>
        <v/>
      </c>
      <c r="E271" s="539">
        <f>IF($D$269="Flat Oval",IF(OR($N$271="",ISTEXT($N$269),ISTEXT($N$270)),"",IF(1&lt;=$N$270,IF(2&gt;$N$269,"",IF(((1-1)*$N$269+2)&gt;80,"",IF(INDEX($P$271:$W$280,MOD(((1-1)*$N$269+2)-1,10)+1,INT((((1-1)*$N$269+2)-1)/10)+1)="","",INDEX($P$271:$W$280,MOD(((1-1)*$N$269+2)-1,10)+1,INT((((1-1)*$N$269+2)-1)/10)+1)))),IF(AND(1=$N$270+1,2&lt;=$O$269),IF(($N$269*$N$270+2)&gt;80,"",IF(INDEX($P$271:$W$280,MOD(($N$269*$N$270+2)-1,10)+1,INT((($N$269*$N$270+2)-1)/10)+1)="","",INDEX($P$271:$W$280,MOD(($N$269*$N$270+2)-1,10)+1,INT((($N$269*$N$270+2)-1)/10)+1))),""))),IF($N$271="","",IF(OR(ISTEXT($N$269),ISTEXT($N$270),ISTEXT($N$271)),"",IF(OR(2&gt;$N$269,1&gt;$N$270,((1-1)*$N$269+2)&gt;$N$271),"",IF(INDEX($P$271:$W$280,MOD(((1-1)*$N$269+2)-1,10)+1,INT((((1-1)*$N$269+2)-1)/10)+1)="","",INDEX($P$271:$W$280,MOD(((1-1)*$N$269+2)-1,10)+1,INT((((1-1)*$N$269+2)-1)/10)+1))))))</f>
        <v/>
      </c>
      <c r="F271" s="539">
        <f>IF($D$269="Flat Oval",IF(OR($N$271="",ISTEXT($N$269),ISTEXT($N$270)),"",IF(1&lt;=$N$270,IF(3&gt;$N$269,"",IF(((1-1)*$N$269+3)&gt;80,"",IF(INDEX($P$271:$W$280,MOD(((1-1)*$N$269+3)-1,10)+1,INT((((1-1)*$N$269+3)-1)/10)+1)="","",INDEX($P$271:$W$280,MOD(((1-1)*$N$269+3)-1,10)+1,INT((((1-1)*$N$269+3)-1)/10)+1)))),IF(AND(1=$N$270+1,3&lt;=$O$269),IF(($N$269*$N$270+3)&gt;80,"",IF(INDEX($P$271:$W$280,MOD(($N$269*$N$270+3)-1,10)+1,INT((($N$269*$N$270+3)-1)/10)+1)="","",INDEX($P$271:$W$280,MOD(($N$269*$N$270+3)-1,10)+1,INT((($N$269*$N$270+3)-1)/10)+1))),""))),IF($N$271="","",IF(OR(ISTEXT($N$269),ISTEXT($N$270),ISTEXT($N$271)),"",IF(OR(3&gt;$N$269,1&gt;$N$270,((1-1)*$N$269+3)&gt;$N$271),"",IF(INDEX($P$271:$W$280,MOD(((1-1)*$N$269+3)-1,10)+1,INT((((1-1)*$N$269+3)-1)/10)+1)="","",INDEX($P$271:$W$280,MOD(((1-1)*$N$269+3)-1,10)+1,INT((((1-1)*$N$269+3)-1)/10)+1))))))</f>
        <v/>
      </c>
      <c r="G271" s="539">
        <f>IF($D$269="Flat Oval",IF(OR($N$271="",ISTEXT($N$269),ISTEXT($N$270)),"",IF(1&lt;=$N$270,IF(4&gt;$N$269,"",IF(((1-1)*$N$269+4)&gt;80,"",IF(INDEX($P$271:$W$280,MOD(((1-1)*$N$269+4)-1,10)+1,INT((((1-1)*$N$269+4)-1)/10)+1)="","",INDEX($P$271:$W$280,MOD(((1-1)*$N$269+4)-1,10)+1,INT((((1-1)*$N$269+4)-1)/10)+1)))),IF(AND(1=$N$270+1,4&lt;=$O$269),IF(($N$269*$N$270+4)&gt;80,"",IF(INDEX($P$271:$W$280,MOD(($N$269*$N$270+4)-1,10)+1,INT((($N$269*$N$270+4)-1)/10)+1)="","",INDEX($P$271:$W$280,MOD(($N$269*$N$270+4)-1,10)+1,INT((($N$269*$N$270+4)-1)/10)+1))),""))),IF($N$271="","",IF(OR(ISTEXT($N$269),ISTEXT($N$270),ISTEXT($N$271)),"",IF(OR(4&gt;$N$269,1&gt;$N$270,((1-1)*$N$269+4)&gt;$N$271),"",IF(INDEX($P$271:$W$280,MOD(((1-1)*$N$269+4)-1,10)+1,INT((((1-1)*$N$269+4)-1)/10)+1)="","",INDEX($P$271:$W$280,MOD(((1-1)*$N$269+4)-1,10)+1,INT((((1-1)*$N$269+4)-1)/10)+1))))))</f>
        <v/>
      </c>
      <c r="H271" s="539">
        <f>IF($D$269="Flat Oval",IF(OR($N$271="",ISTEXT($N$269),ISTEXT($N$270)),"",IF(1&lt;=$N$270,IF(5&gt;$N$269,"",IF(((1-1)*$N$269+5)&gt;80,"",IF(INDEX($P$271:$W$280,MOD(((1-1)*$N$269+5)-1,10)+1,INT((((1-1)*$N$269+5)-1)/10)+1)="","",INDEX($P$271:$W$280,MOD(((1-1)*$N$269+5)-1,10)+1,INT((((1-1)*$N$269+5)-1)/10)+1)))),IF(AND(1=$N$270+1,5&lt;=$O$269),IF(($N$269*$N$270+5)&gt;80,"",IF(INDEX($P$271:$W$280,MOD(($N$269*$N$270+5)-1,10)+1,INT((($N$269*$N$270+5)-1)/10)+1)="","",INDEX($P$271:$W$280,MOD(($N$269*$N$270+5)-1,10)+1,INT((($N$269*$N$270+5)-1)/10)+1))),""))),IF($N$271="","",IF(OR(ISTEXT($N$269),ISTEXT($N$270),ISTEXT($N$271)),"",IF(OR(5&gt;$N$269,1&gt;$N$270,((1-1)*$N$269+5)&gt;$N$271),"",IF(INDEX($P$271:$W$280,MOD(((1-1)*$N$269+5)-1,10)+1,INT((((1-1)*$N$269+5)-1)/10)+1)="","",INDEX($P$271:$W$280,MOD(((1-1)*$N$269+5)-1,10)+1,INT((((1-1)*$N$269+5)-1)/10)+1))))))</f>
        <v/>
      </c>
      <c r="I271" s="539">
        <f>IF($D$269="Flat Oval",IF(OR($N$271="",ISTEXT($N$269),ISTEXT($N$270)),"",IF(1&lt;=$N$270,IF(6&gt;$N$269,"",IF(((1-1)*$N$269+6)&gt;80,"",IF(INDEX($P$271:$W$280,MOD(((1-1)*$N$269+6)-1,10)+1,INT((((1-1)*$N$269+6)-1)/10)+1)="","",INDEX($P$271:$W$280,MOD(((1-1)*$N$269+6)-1,10)+1,INT((((1-1)*$N$269+6)-1)/10)+1)))),IF(AND(1=$N$270+1,6&lt;=$O$269),IF(($N$269*$N$270+6)&gt;80,"",IF(INDEX($P$271:$W$280,MOD(($N$269*$N$270+6)-1,10)+1,INT((($N$269*$N$270+6)-1)/10)+1)="","",INDEX($P$271:$W$280,MOD(($N$269*$N$270+6)-1,10)+1,INT((($N$269*$N$270+6)-1)/10)+1))),""))),IF($N$271="","",IF(OR(ISTEXT($N$269),ISTEXT($N$270),ISTEXT($N$271)),"",IF(OR(6&gt;$N$269,1&gt;$N$270,((1-1)*$N$269+6)&gt;$N$271),"",IF(INDEX($P$271:$W$280,MOD(((1-1)*$N$269+6)-1,10)+1,INT((((1-1)*$N$269+6)-1)/10)+1)="","",INDEX($P$271:$W$280,MOD(((1-1)*$N$269+6)-1,10)+1,INT((((1-1)*$N$269+6)-1)/10)+1))))))</f>
        <v/>
      </c>
      <c r="J271" s="539">
        <f>IF($D$269="Flat Oval",IF(OR($N$271="",ISTEXT($N$269),ISTEXT($N$270)),"",IF(1&lt;=$N$270,IF(7&gt;$N$269,"",IF(((1-1)*$N$269+7)&gt;80,"",IF(INDEX($P$271:$W$280,MOD(((1-1)*$N$269+7)-1,10)+1,INT((((1-1)*$N$269+7)-1)/10)+1)="","",INDEX($P$271:$W$280,MOD(((1-1)*$N$269+7)-1,10)+1,INT((((1-1)*$N$269+7)-1)/10)+1)))),IF(AND(1=$N$270+1,7&lt;=$O$269),IF(($N$269*$N$270+7)&gt;80,"",IF(INDEX($P$271:$W$280,MOD(($N$269*$N$270+7)-1,10)+1,INT((($N$269*$N$270+7)-1)/10)+1)="","",INDEX($P$271:$W$280,MOD(($N$269*$N$270+7)-1,10)+1,INT((($N$269*$N$270+7)-1)/10)+1))),""))),IF($N$271="","",IF(OR(ISTEXT($N$269),ISTEXT($N$270),ISTEXT($N$271)),"",IF(OR(7&gt;$N$269,1&gt;$N$270,((1-1)*$N$269+7)&gt;$N$271),"",IF(INDEX($P$271:$W$280,MOD(((1-1)*$N$269+7)-1,10)+1,INT((((1-1)*$N$269+7)-1)/10)+1)="","",INDEX($P$271:$W$280,MOD(((1-1)*$N$269+7)-1,10)+1,INT((((1-1)*$N$269+7)-1)/10)+1))))))</f>
        <v/>
      </c>
      <c r="K271" s="539">
        <f>IF($D$269="Flat Oval",IF(OR($N$271="",ISTEXT($N$269),ISTEXT($N$270)),"",IF(1&lt;=$N$270,IF(8&gt;$N$269,"",IF(((1-1)*$N$269+8)&gt;80,"",IF(INDEX($P$271:$W$280,MOD(((1-1)*$N$269+8)-1,10)+1,INT((((1-1)*$N$269+8)-1)/10)+1)="","",INDEX($P$271:$W$280,MOD(((1-1)*$N$269+8)-1,10)+1,INT((((1-1)*$N$269+8)-1)/10)+1)))),IF(AND(1=$N$270+1,8&lt;=$O$269),IF(($N$269*$N$270+8)&gt;80,"",IF(INDEX($P$271:$W$280,MOD(($N$269*$N$270+8)-1,10)+1,INT((($N$269*$N$270+8)-1)/10)+1)="","",INDEX($P$271:$W$280,MOD(($N$269*$N$270+8)-1,10)+1,INT((($N$269*$N$270+8)-1)/10)+1))),""))),IF($N$271="","",IF(OR(ISTEXT($N$269),ISTEXT($N$270),ISTEXT($N$271)),"",IF(OR(8&gt;$N$269,1&gt;$N$270,((1-1)*$N$269+8)&gt;$N$271),"",IF(INDEX($P$271:$W$280,MOD(((1-1)*$N$269+8)-1,10)+1,INT((((1-1)*$N$269+8)-1)/10)+1)="","",INDEX($P$271:$W$280,MOD(((1-1)*$N$269+8)-1,10)+1,INT((((1-1)*$N$269+8)-1)/10)+1))))))</f>
        <v/>
      </c>
      <c r="L271" s="539">
        <f>IF($D$269="Flat Oval",IF(OR($N$271="",ISTEXT($N$269),ISTEXT($N$270)),"",IF(1&lt;=$N$270,IF(9&gt;$N$269,"",IF(((1-1)*$N$269+9)&gt;80,"",IF(INDEX($P$271:$W$280,MOD(((1-1)*$N$269+9)-1,10)+1,INT((((1-1)*$N$269+9)-1)/10)+1)="","",INDEX($P$271:$W$280,MOD(((1-1)*$N$269+9)-1,10)+1,INT((((1-1)*$N$269+9)-1)/10)+1)))),IF(AND(1=$N$270+1,9&lt;=$O$269),IF(($N$269*$N$270+9)&gt;80,"",IF(INDEX($P$271:$W$280,MOD(($N$269*$N$270+9)-1,10)+1,INT((($N$269*$N$270+9)-1)/10)+1)="","",INDEX($P$271:$W$280,MOD(($N$269*$N$270+9)-1,10)+1,INT((($N$269*$N$270+9)-1)/10)+1))),""))),IF($N$271="","",IF(OR(ISTEXT($N$269),ISTEXT($N$270),ISTEXT($N$271)),"",IF(OR(9&gt;$N$269,1&gt;$N$270,((1-1)*$N$269+9)&gt;$N$271),"",IF(INDEX($P$271:$W$280,MOD(((1-1)*$N$269+9)-1,10)+1,INT((((1-1)*$N$269+9)-1)/10)+1)="","",INDEX($P$271:$W$280,MOD(((1-1)*$N$269+9)-1,10)+1,INT((((1-1)*$N$269+9)-1)/10)+1))))))</f>
        <v/>
      </c>
      <c r="M271" s="539">
        <f>IF($D$269="Flat Oval",IF(OR($N$271="",ISTEXT($N$269),ISTEXT($N$270)),"",IF(1&lt;=$N$270,IF(10&gt;$N$269,"",IF(((1-1)*$N$269+10)&gt;80,"",IF(INDEX($P$271:$W$280,MOD(((1-1)*$N$269+10)-1,10)+1,INT((((1-1)*$N$269+10)-1)/10)+1)="","",INDEX($P$271:$W$280,MOD(((1-1)*$N$269+10)-1,10)+1,INT((((1-1)*$N$269+10)-1)/10)+1)))),IF(AND(1=$N$270+1,10&lt;=$O$269),IF(($N$269*$N$270+10)&gt;80,"",IF(INDEX($P$271:$W$280,MOD(($N$269*$N$270+10)-1,10)+1,INT((($N$269*$N$270+10)-1)/10)+1)="","",INDEX($P$271:$W$280,MOD(($N$269*$N$270+10)-1,10)+1,INT((($N$269*$N$270+10)-1)/10)+1))),""))),IF($N$271="","",IF(OR(ISTEXT($N$269),ISTEXT($N$270),ISTEXT($N$271)),"",IF(OR(10&gt;$N$269,1&gt;$N$270,((1-1)*$N$269+10)&gt;$N$271),"",IF(INDEX($P$271:$W$280,MOD(((1-1)*$N$269+10)-1,10)+1,INT((((1-1)*$N$269+10)-1)/10)+1)="","",INDEX($P$271:$W$280,MOD(((1-1)*$N$269+10)-1,10)+1,INT((((1-1)*$N$269+10)-1)/10)+1))))))</f>
        <v/>
      </c>
      <c r="N271" s="534">
        <f>IF($D$269="Flat Oval",IF(OR($N$269="",$N$270="",$O$269=""),"",$N$269*$N$270+$O$269),IF(OR(N269="",N270=""),"",IF(OR(ISTEXT(N269),ISTEXT(N270)),"",N269*N270)))</f>
        <v/>
      </c>
      <c r="O271">
        <f>IF(OR(NOT($D$269="Flat Oval"),N($N$271)=0),"",IF(COUNT(INDEX(D271:D278,$N$270+1):INDEX(M271:M278,$N$270+1))=0,"",AVERAGE(INDEX(D271:D278,$N$270+1):INDEX(M271:M278,$N$270+1))))</f>
        <v/>
      </c>
      <c r="P271" s="540" t="n"/>
      <c r="Q271" s="540" t="n"/>
      <c r="R271" s="540" t="n"/>
      <c r="S271" s="540" t="n"/>
      <c r="T271" s="540" t="n"/>
      <c r="U271" s="540" t="n"/>
      <c r="V271" s="540" t="n"/>
      <c r="W271" s="540" t="n"/>
    </row>
    <row r="272" ht="13.35" customHeight="1" s="162">
      <c r="B272" s="537">
        <f>IF($D$269="Flat Oval",IF(OR($N$270="",ISTEXT($N$270)),"",IF(2&lt;=$N$270,ROUND((2-0.5)*$I$269/$N$270,1),IF(2=$N$270+1,"Ends",""))),IF(OR($D$269="",$G$269=""),"",IF($D$269="Round",IF(2=1,"Axis 1 (0°)",IF(2=2,"Axis 2 (90°)","")),IF(ISTEXT($N$270),"",IF(2&gt;$N$270,"",IF(ISTEXT($I$269),"",ROUND((2-0.5)*$I$269/$N$270,1)))))))</f>
        <v/>
      </c>
      <c r="C272" s="538" t="n"/>
      <c r="D272" s="539">
        <f>IF($D$269="Flat Oval",IF(OR($N$271="",ISTEXT($N$269),ISTEXT($N$270)),"",IF(2&lt;=$N$270,IF(1&gt;$N$269,"",IF(((2-1)*$N$269+1)&gt;80,"",IF(INDEX($P$271:$W$280,MOD(((2-1)*$N$269+1)-1,10)+1,INT((((2-1)*$N$269+1)-1)/10)+1)="","",INDEX($P$271:$W$280,MOD(((2-1)*$N$269+1)-1,10)+1,INT((((2-1)*$N$269+1)-1)/10)+1)))),IF(AND(2=$N$270+1,1&lt;=$O$269),IF(($N$269*$N$270+1)&gt;80,"",IF(INDEX($P$271:$W$280,MOD(($N$269*$N$270+1)-1,10)+1,INT((($N$269*$N$270+1)-1)/10)+1)="","",INDEX($P$271:$W$280,MOD(($N$269*$N$270+1)-1,10)+1,INT((($N$269*$N$270+1)-1)/10)+1))),""))),IF($N$271="","",IF(OR(ISTEXT($N$269),ISTEXT($N$270),ISTEXT($N$271)),"",IF(OR(1&gt;$N$269,2&gt;$N$270,((2-1)*$N$269+1)&gt;$N$271),"",IF(INDEX($P$271:$W$280,MOD(((2-1)*$N$269+1)-1,10)+1,INT((((2-1)*$N$269+1)-1)/10)+1)="","",INDEX($P$271:$W$280,MOD(((2-1)*$N$269+1)-1,10)+1,INT((((2-1)*$N$269+1)-1)/10)+1))))))</f>
        <v/>
      </c>
      <c r="E272" s="539">
        <f>IF($D$269="Flat Oval",IF(OR($N$271="",ISTEXT($N$269),ISTEXT($N$270)),"",IF(2&lt;=$N$270,IF(2&gt;$N$269,"",IF(((2-1)*$N$269+2)&gt;80,"",IF(INDEX($P$271:$W$280,MOD(((2-1)*$N$269+2)-1,10)+1,INT((((2-1)*$N$269+2)-1)/10)+1)="","",INDEX($P$271:$W$280,MOD(((2-1)*$N$269+2)-1,10)+1,INT((((2-1)*$N$269+2)-1)/10)+1)))),IF(AND(2=$N$270+1,2&lt;=$O$269),IF(($N$269*$N$270+2)&gt;80,"",IF(INDEX($P$271:$W$280,MOD(($N$269*$N$270+2)-1,10)+1,INT((($N$269*$N$270+2)-1)/10)+1)="","",INDEX($P$271:$W$280,MOD(($N$269*$N$270+2)-1,10)+1,INT((($N$269*$N$270+2)-1)/10)+1))),""))),IF($N$271="","",IF(OR(ISTEXT($N$269),ISTEXT($N$270),ISTEXT($N$271)),"",IF(OR(2&gt;$N$269,2&gt;$N$270,((2-1)*$N$269+2)&gt;$N$271),"",IF(INDEX($P$271:$W$280,MOD(((2-1)*$N$269+2)-1,10)+1,INT((((2-1)*$N$269+2)-1)/10)+1)="","",INDEX($P$271:$W$280,MOD(((2-1)*$N$269+2)-1,10)+1,INT((((2-1)*$N$269+2)-1)/10)+1))))))</f>
        <v/>
      </c>
      <c r="F272" s="539">
        <f>IF($D$269="Flat Oval",IF(OR($N$271="",ISTEXT($N$269),ISTEXT($N$270)),"",IF(2&lt;=$N$270,IF(3&gt;$N$269,"",IF(((2-1)*$N$269+3)&gt;80,"",IF(INDEX($P$271:$W$280,MOD(((2-1)*$N$269+3)-1,10)+1,INT((((2-1)*$N$269+3)-1)/10)+1)="","",INDEX($P$271:$W$280,MOD(((2-1)*$N$269+3)-1,10)+1,INT((((2-1)*$N$269+3)-1)/10)+1)))),IF(AND(2=$N$270+1,3&lt;=$O$269),IF(($N$269*$N$270+3)&gt;80,"",IF(INDEX($P$271:$W$280,MOD(($N$269*$N$270+3)-1,10)+1,INT((($N$269*$N$270+3)-1)/10)+1)="","",INDEX($P$271:$W$280,MOD(($N$269*$N$270+3)-1,10)+1,INT((($N$269*$N$270+3)-1)/10)+1))),""))),IF($N$271="","",IF(OR(ISTEXT($N$269),ISTEXT($N$270),ISTEXT($N$271)),"",IF(OR(3&gt;$N$269,2&gt;$N$270,((2-1)*$N$269+3)&gt;$N$271),"",IF(INDEX($P$271:$W$280,MOD(((2-1)*$N$269+3)-1,10)+1,INT((((2-1)*$N$269+3)-1)/10)+1)="","",INDEX($P$271:$W$280,MOD(((2-1)*$N$269+3)-1,10)+1,INT((((2-1)*$N$269+3)-1)/10)+1))))))</f>
        <v/>
      </c>
      <c r="G272" s="539">
        <f>IF($D$269="Flat Oval",IF(OR($N$271="",ISTEXT($N$269),ISTEXT($N$270)),"",IF(2&lt;=$N$270,IF(4&gt;$N$269,"",IF(((2-1)*$N$269+4)&gt;80,"",IF(INDEX($P$271:$W$280,MOD(((2-1)*$N$269+4)-1,10)+1,INT((((2-1)*$N$269+4)-1)/10)+1)="","",INDEX($P$271:$W$280,MOD(((2-1)*$N$269+4)-1,10)+1,INT((((2-1)*$N$269+4)-1)/10)+1)))),IF(AND(2=$N$270+1,4&lt;=$O$269),IF(($N$269*$N$270+4)&gt;80,"",IF(INDEX($P$271:$W$280,MOD(($N$269*$N$270+4)-1,10)+1,INT((($N$269*$N$270+4)-1)/10)+1)="","",INDEX($P$271:$W$280,MOD(($N$269*$N$270+4)-1,10)+1,INT((($N$269*$N$270+4)-1)/10)+1))),""))),IF($N$271="","",IF(OR(ISTEXT($N$269),ISTEXT($N$270),ISTEXT($N$271)),"",IF(OR(4&gt;$N$269,2&gt;$N$270,((2-1)*$N$269+4)&gt;$N$271),"",IF(INDEX($P$271:$W$280,MOD(((2-1)*$N$269+4)-1,10)+1,INT((((2-1)*$N$269+4)-1)/10)+1)="","",INDEX($P$271:$W$280,MOD(((2-1)*$N$269+4)-1,10)+1,INT((((2-1)*$N$269+4)-1)/10)+1))))))</f>
        <v/>
      </c>
      <c r="H272" s="539">
        <f>IF($D$269="Flat Oval",IF(OR($N$271="",ISTEXT($N$269),ISTEXT($N$270)),"",IF(2&lt;=$N$270,IF(5&gt;$N$269,"",IF(((2-1)*$N$269+5)&gt;80,"",IF(INDEX($P$271:$W$280,MOD(((2-1)*$N$269+5)-1,10)+1,INT((((2-1)*$N$269+5)-1)/10)+1)="","",INDEX($P$271:$W$280,MOD(((2-1)*$N$269+5)-1,10)+1,INT((((2-1)*$N$269+5)-1)/10)+1)))),IF(AND(2=$N$270+1,5&lt;=$O$269),IF(($N$269*$N$270+5)&gt;80,"",IF(INDEX($P$271:$W$280,MOD(($N$269*$N$270+5)-1,10)+1,INT((($N$269*$N$270+5)-1)/10)+1)="","",INDEX($P$271:$W$280,MOD(($N$269*$N$270+5)-1,10)+1,INT((($N$269*$N$270+5)-1)/10)+1))),""))),IF($N$271="","",IF(OR(ISTEXT($N$269),ISTEXT($N$270),ISTEXT($N$271)),"",IF(OR(5&gt;$N$269,2&gt;$N$270,((2-1)*$N$269+5)&gt;$N$271),"",IF(INDEX($P$271:$W$280,MOD(((2-1)*$N$269+5)-1,10)+1,INT((((2-1)*$N$269+5)-1)/10)+1)="","",INDEX($P$271:$W$280,MOD(((2-1)*$N$269+5)-1,10)+1,INT((((2-1)*$N$269+5)-1)/10)+1))))))</f>
        <v/>
      </c>
      <c r="I272" s="539">
        <f>IF($D$269="Flat Oval",IF(OR($N$271="",ISTEXT($N$269),ISTEXT($N$270)),"",IF(2&lt;=$N$270,IF(6&gt;$N$269,"",IF(((2-1)*$N$269+6)&gt;80,"",IF(INDEX($P$271:$W$280,MOD(((2-1)*$N$269+6)-1,10)+1,INT((((2-1)*$N$269+6)-1)/10)+1)="","",INDEX($P$271:$W$280,MOD(((2-1)*$N$269+6)-1,10)+1,INT((((2-1)*$N$269+6)-1)/10)+1)))),IF(AND(2=$N$270+1,6&lt;=$O$269),IF(($N$269*$N$270+6)&gt;80,"",IF(INDEX($P$271:$W$280,MOD(($N$269*$N$270+6)-1,10)+1,INT((($N$269*$N$270+6)-1)/10)+1)="","",INDEX($P$271:$W$280,MOD(($N$269*$N$270+6)-1,10)+1,INT((($N$269*$N$270+6)-1)/10)+1))),""))),IF($N$271="","",IF(OR(ISTEXT($N$269),ISTEXT($N$270),ISTEXT($N$271)),"",IF(OR(6&gt;$N$269,2&gt;$N$270,((2-1)*$N$269+6)&gt;$N$271),"",IF(INDEX($P$271:$W$280,MOD(((2-1)*$N$269+6)-1,10)+1,INT((((2-1)*$N$269+6)-1)/10)+1)="","",INDEX($P$271:$W$280,MOD(((2-1)*$N$269+6)-1,10)+1,INT((((2-1)*$N$269+6)-1)/10)+1))))))</f>
        <v/>
      </c>
      <c r="J272" s="539">
        <f>IF($D$269="Flat Oval",IF(OR($N$271="",ISTEXT($N$269),ISTEXT($N$270)),"",IF(2&lt;=$N$270,IF(7&gt;$N$269,"",IF(((2-1)*$N$269+7)&gt;80,"",IF(INDEX($P$271:$W$280,MOD(((2-1)*$N$269+7)-1,10)+1,INT((((2-1)*$N$269+7)-1)/10)+1)="","",INDEX($P$271:$W$280,MOD(((2-1)*$N$269+7)-1,10)+1,INT((((2-1)*$N$269+7)-1)/10)+1)))),IF(AND(2=$N$270+1,7&lt;=$O$269),IF(($N$269*$N$270+7)&gt;80,"",IF(INDEX($P$271:$W$280,MOD(($N$269*$N$270+7)-1,10)+1,INT((($N$269*$N$270+7)-1)/10)+1)="","",INDEX($P$271:$W$280,MOD(($N$269*$N$270+7)-1,10)+1,INT((($N$269*$N$270+7)-1)/10)+1))),""))),IF($N$271="","",IF(OR(ISTEXT($N$269),ISTEXT($N$270),ISTEXT($N$271)),"",IF(OR(7&gt;$N$269,2&gt;$N$270,((2-1)*$N$269+7)&gt;$N$271),"",IF(INDEX($P$271:$W$280,MOD(((2-1)*$N$269+7)-1,10)+1,INT((((2-1)*$N$269+7)-1)/10)+1)="","",INDEX($P$271:$W$280,MOD(((2-1)*$N$269+7)-1,10)+1,INT((((2-1)*$N$269+7)-1)/10)+1))))))</f>
        <v/>
      </c>
      <c r="K272" s="539">
        <f>IF($D$269="Flat Oval",IF(OR($N$271="",ISTEXT($N$269),ISTEXT($N$270)),"",IF(2&lt;=$N$270,IF(8&gt;$N$269,"",IF(((2-1)*$N$269+8)&gt;80,"",IF(INDEX($P$271:$W$280,MOD(((2-1)*$N$269+8)-1,10)+1,INT((((2-1)*$N$269+8)-1)/10)+1)="","",INDEX($P$271:$W$280,MOD(((2-1)*$N$269+8)-1,10)+1,INT((((2-1)*$N$269+8)-1)/10)+1)))),IF(AND(2=$N$270+1,8&lt;=$O$269),IF(($N$269*$N$270+8)&gt;80,"",IF(INDEX($P$271:$W$280,MOD(($N$269*$N$270+8)-1,10)+1,INT((($N$269*$N$270+8)-1)/10)+1)="","",INDEX($P$271:$W$280,MOD(($N$269*$N$270+8)-1,10)+1,INT((($N$269*$N$270+8)-1)/10)+1))),""))),IF($N$271="","",IF(OR(ISTEXT($N$269),ISTEXT($N$270),ISTEXT($N$271)),"",IF(OR(8&gt;$N$269,2&gt;$N$270,((2-1)*$N$269+8)&gt;$N$271),"",IF(INDEX($P$271:$W$280,MOD(((2-1)*$N$269+8)-1,10)+1,INT((((2-1)*$N$269+8)-1)/10)+1)="","",INDEX($P$271:$W$280,MOD(((2-1)*$N$269+8)-1,10)+1,INT((((2-1)*$N$269+8)-1)/10)+1))))))</f>
        <v/>
      </c>
      <c r="L272" s="539">
        <f>IF($D$269="Flat Oval",IF(OR($N$271="",ISTEXT($N$269),ISTEXT($N$270)),"",IF(2&lt;=$N$270,IF(9&gt;$N$269,"",IF(((2-1)*$N$269+9)&gt;80,"",IF(INDEX($P$271:$W$280,MOD(((2-1)*$N$269+9)-1,10)+1,INT((((2-1)*$N$269+9)-1)/10)+1)="","",INDEX($P$271:$W$280,MOD(((2-1)*$N$269+9)-1,10)+1,INT((((2-1)*$N$269+9)-1)/10)+1)))),IF(AND(2=$N$270+1,9&lt;=$O$269),IF(($N$269*$N$270+9)&gt;80,"",IF(INDEX($P$271:$W$280,MOD(($N$269*$N$270+9)-1,10)+1,INT((($N$269*$N$270+9)-1)/10)+1)="","",INDEX($P$271:$W$280,MOD(($N$269*$N$270+9)-1,10)+1,INT((($N$269*$N$270+9)-1)/10)+1))),""))),IF($N$271="","",IF(OR(ISTEXT($N$269),ISTEXT($N$270),ISTEXT($N$271)),"",IF(OR(9&gt;$N$269,2&gt;$N$270,((2-1)*$N$269+9)&gt;$N$271),"",IF(INDEX($P$271:$W$280,MOD(((2-1)*$N$269+9)-1,10)+1,INT((((2-1)*$N$269+9)-1)/10)+1)="","",INDEX($P$271:$W$280,MOD(((2-1)*$N$269+9)-1,10)+1,INT((((2-1)*$N$269+9)-1)/10)+1))))))</f>
        <v/>
      </c>
      <c r="M272" s="539">
        <f>IF($D$269="Flat Oval",IF(OR($N$271="",ISTEXT($N$269),ISTEXT($N$270)),"",IF(2&lt;=$N$270,IF(10&gt;$N$269,"",IF(((2-1)*$N$269+10)&gt;80,"",IF(INDEX($P$271:$W$280,MOD(((2-1)*$N$269+10)-1,10)+1,INT((((2-1)*$N$269+10)-1)/10)+1)="","",INDEX($P$271:$W$280,MOD(((2-1)*$N$269+10)-1,10)+1,INT((((2-1)*$N$269+10)-1)/10)+1)))),IF(AND(2=$N$270+1,10&lt;=$O$269),IF(($N$269*$N$270+10)&gt;80,"",IF(INDEX($P$271:$W$280,MOD(($N$269*$N$270+10)-1,10)+1,INT((($N$269*$N$270+10)-1)/10)+1)="","",INDEX($P$271:$W$280,MOD(($N$269*$N$270+10)-1,10)+1,INT((($N$269*$N$270+10)-1)/10)+1))),""))),IF($N$271="","",IF(OR(ISTEXT($N$269),ISTEXT($N$270),ISTEXT($N$271)),"",IF(OR(10&gt;$N$269,2&gt;$N$270,((2-1)*$N$269+10)&gt;$N$271),"",IF(INDEX($P$271:$W$280,MOD(((2-1)*$N$269+10)-1,10)+1,INT((((2-1)*$N$269+10)-1)/10)+1)="","",INDEX($P$271:$W$280,MOD(((2-1)*$N$269+10)-1,10)+1,INT((((2-1)*$N$269+10)-1)/10)+1))))))</f>
        <v/>
      </c>
      <c r="O272">
        <f>IF(AND($D$269="Flat Oval",NOT(OR($G$269="",$I$269="")),NOT(OR(ISTEXT($G$269),ISTEXT($I$269)))),(($G$269-2*N($K$269))-($I$269-2*N($K$269)))*($I$269-2*N($K$269))/144,"")</f>
        <v/>
      </c>
      <c r="P272" s="540" t="n"/>
      <c r="Q272" s="540" t="n"/>
      <c r="R272" s="540" t="n"/>
      <c r="S272" s="540" t="n"/>
      <c r="T272" s="540" t="n"/>
      <c r="U272" s="540" t="n"/>
      <c r="V272" s="540" t="n"/>
      <c r="W272" s="540" t="n"/>
    </row>
    <row r="273" ht="13.35" customHeight="1" s="162">
      <c r="B273" s="537">
        <f>IF($D$269="Flat Oval",IF(OR($N$270="",ISTEXT($N$270)),"",IF(3&lt;=$N$270,ROUND((3-0.5)*$I$269/$N$270,1),IF(3=$N$270+1,"Ends",""))),IF(OR($D$269="",$G$269=""),"",IF($D$269="Round",IF(3=1,"Axis 1 (0°)",IF(3=2,"Axis 2 (90°)","")),IF(ISTEXT($N$270),"",IF(3&gt;$N$270,"",IF(ISTEXT($I$269),"",ROUND((3-0.5)*$I$269/$N$270,1)))))))</f>
        <v/>
      </c>
      <c r="C273" s="538" t="n"/>
      <c r="D273" s="539">
        <f>IF($D$269="Flat Oval",IF(OR($N$271="",ISTEXT($N$269),ISTEXT($N$270)),"",IF(3&lt;=$N$270,IF(1&gt;$N$269,"",IF(((3-1)*$N$269+1)&gt;80,"",IF(INDEX($P$271:$W$280,MOD(((3-1)*$N$269+1)-1,10)+1,INT((((3-1)*$N$269+1)-1)/10)+1)="","",INDEX($P$271:$W$280,MOD(((3-1)*$N$269+1)-1,10)+1,INT((((3-1)*$N$269+1)-1)/10)+1)))),IF(AND(3=$N$270+1,1&lt;=$O$269),IF(($N$269*$N$270+1)&gt;80,"",IF(INDEX($P$271:$W$280,MOD(($N$269*$N$270+1)-1,10)+1,INT((($N$269*$N$270+1)-1)/10)+1)="","",INDEX($P$271:$W$280,MOD(($N$269*$N$270+1)-1,10)+1,INT((($N$269*$N$270+1)-1)/10)+1))),""))),IF($N$271="","",IF(OR(ISTEXT($N$269),ISTEXT($N$270),ISTEXT($N$271)),"",IF(OR(1&gt;$N$269,3&gt;$N$270,((3-1)*$N$269+1)&gt;$N$271),"",IF(INDEX($P$271:$W$280,MOD(((3-1)*$N$269+1)-1,10)+1,INT((((3-1)*$N$269+1)-1)/10)+1)="","",INDEX($P$271:$W$280,MOD(((3-1)*$N$269+1)-1,10)+1,INT((((3-1)*$N$269+1)-1)/10)+1))))))</f>
        <v/>
      </c>
      <c r="E273" s="539">
        <f>IF($D$269="Flat Oval",IF(OR($N$271="",ISTEXT($N$269),ISTEXT($N$270)),"",IF(3&lt;=$N$270,IF(2&gt;$N$269,"",IF(((3-1)*$N$269+2)&gt;80,"",IF(INDEX($P$271:$W$280,MOD(((3-1)*$N$269+2)-1,10)+1,INT((((3-1)*$N$269+2)-1)/10)+1)="","",INDEX($P$271:$W$280,MOD(((3-1)*$N$269+2)-1,10)+1,INT((((3-1)*$N$269+2)-1)/10)+1)))),IF(AND(3=$N$270+1,2&lt;=$O$269),IF(($N$269*$N$270+2)&gt;80,"",IF(INDEX($P$271:$W$280,MOD(($N$269*$N$270+2)-1,10)+1,INT((($N$269*$N$270+2)-1)/10)+1)="","",INDEX($P$271:$W$280,MOD(($N$269*$N$270+2)-1,10)+1,INT((($N$269*$N$270+2)-1)/10)+1))),""))),IF($N$271="","",IF(OR(ISTEXT($N$269),ISTEXT($N$270),ISTEXT($N$271)),"",IF(OR(2&gt;$N$269,3&gt;$N$270,((3-1)*$N$269+2)&gt;$N$271),"",IF(INDEX($P$271:$W$280,MOD(((3-1)*$N$269+2)-1,10)+1,INT((((3-1)*$N$269+2)-1)/10)+1)="","",INDEX($P$271:$W$280,MOD(((3-1)*$N$269+2)-1,10)+1,INT((((3-1)*$N$269+2)-1)/10)+1))))))</f>
        <v/>
      </c>
      <c r="F273" s="539">
        <f>IF($D$269="Flat Oval",IF(OR($N$271="",ISTEXT($N$269),ISTEXT($N$270)),"",IF(3&lt;=$N$270,IF(3&gt;$N$269,"",IF(((3-1)*$N$269+3)&gt;80,"",IF(INDEX($P$271:$W$280,MOD(((3-1)*$N$269+3)-1,10)+1,INT((((3-1)*$N$269+3)-1)/10)+1)="","",INDEX($P$271:$W$280,MOD(((3-1)*$N$269+3)-1,10)+1,INT((((3-1)*$N$269+3)-1)/10)+1)))),IF(AND(3=$N$270+1,3&lt;=$O$269),IF(($N$269*$N$270+3)&gt;80,"",IF(INDEX($P$271:$W$280,MOD(($N$269*$N$270+3)-1,10)+1,INT((($N$269*$N$270+3)-1)/10)+1)="","",INDEX($P$271:$W$280,MOD(($N$269*$N$270+3)-1,10)+1,INT((($N$269*$N$270+3)-1)/10)+1))),""))),IF($N$271="","",IF(OR(ISTEXT($N$269),ISTEXT($N$270),ISTEXT($N$271)),"",IF(OR(3&gt;$N$269,3&gt;$N$270,((3-1)*$N$269+3)&gt;$N$271),"",IF(INDEX($P$271:$W$280,MOD(((3-1)*$N$269+3)-1,10)+1,INT((((3-1)*$N$269+3)-1)/10)+1)="","",INDEX($P$271:$W$280,MOD(((3-1)*$N$269+3)-1,10)+1,INT((((3-1)*$N$269+3)-1)/10)+1))))))</f>
        <v/>
      </c>
      <c r="G273" s="539">
        <f>IF($D$269="Flat Oval",IF(OR($N$271="",ISTEXT($N$269),ISTEXT($N$270)),"",IF(3&lt;=$N$270,IF(4&gt;$N$269,"",IF(((3-1)*$N$269+4)&gt;80,"",IF(INDEX($P$271:$W$280,MOD(((3-1)*$N$269+4)-1,10)+1,INT((((3-1)*$N$269+4)-1)/10)+1)="","",INDEX($P$271:$W$280,MOD(((3-1)*$N$269+4)-1,10)+1,INT((((3-1)*$N$269+4)-1)/10)+1)))),IF(AND(3=$N$270+1,4&lt;=$O$269),IF(($N$269*$N$270+4)&gt;80,"",IF(INDEX($P$271:$W$280,MOD(($N$269*$N$270+4)-1,10)+1,INT((($N$269*$N$270+4)-1)/10)+1)="","",INDEX($P$271:$W$280,MOD(($N$269*$N$270+4)-1,10)+1,INT((($N$269*$N$270+4)-1)/10)+1))),""))),IF($N$271="","",IF(OR(ISTEXT($N$269),ISTEXT($N$270),ISTEXT($N$271)),"",IF(OR(4&gt;$N$269,3&gt;$N$270,((3-1)*$N$269+4)&gt;$N$271),"",IF(INDEX($P$271:$W$280,MOD(((3-1)*$N$269+4)-1,10)+1,INT((((3-1)*$N$269+4)-1)/10)+1)="","",INDEX($P$271:$W$280,MOD(((3-1)*$N$269+4)-1,10)+1,INT((((3-1)*$N$269+4)-1)/10)+1))))))</f>
        <v/>
      </c>
      <c r="H273" s="539">
        <f>IF($D$269="Flat Oval",IF(OR($N$271="",ISTEXT($N$269),ISTEXT($N$270)),"",IF(3&lt;=$N$270,IF(5&gt;$N$269,"",IF(((3-1)*$N$269+5)&gt;80,"",IF(INDEX($P$271:$W$280,MOD(((3-1)*$N$269+5)-1,10)+1,INT((((3-1)*$N$269+5)-1)/10)+1)="","",INDEX($P$271:$W$280,MOD(((3-1)*$N$269+5)-1,10)+1,INT((((3-1)*$N$269+5)-1)/10)+1)))),IF(AND(3=$N$270+1,5&lt;=$O$269),IF(($N$269*$N$270+5)&gt;80,"",IF(INDEX($P$271:$W$280,MOD(($N$269*$N$270+5)-1,10)+1,INT((($N$269*$N$270+5)-1)/10)+1)="","",INDEX($P$271:$W$280,MOD(($N$269*$N$270+5)-1,10)+1,INT((($N$269*$N$270+5)-1)/10)+1))),""))),IF($N$271="","",IF(OR(ISTEXT($N$269),ISTEXT($N$270),ISTEXT($N$271)),"",IF(OR(5&gt;$N$269,3&gt;$N$270,((3-1)*$N$269+5)&gt;$N$271),"",IF(INDEX($P$271:$W$280,MOD(((3-1)*$N$269+5)-1,10)+1,INT((((3-1)*$N$269+5)-1)/10)+1)="","",INDEX($P$271:$W$280,MOD(((3-1)*$N$269+5)-1,10)+1,INT((((3-1)*$N$269+5)-1)/10)+1))))))</f>
        <v/>
      </c>
      <c r="I273" s="539">
        <f>IF($D$269="Flat Oval",IF(OR($N$271="",ISTEXT($N$269),ISTEXT($N$270)),"",IF(3&lt;=$N$270,IF(6&gt;$N$269,"",IF(((3-1)*$N$269+6)&gt;80,"",IF(INDEX($P$271:$W$280,MOD(((3-1)*$N$269+6)-1,10)+1,INT((((3-1)*$N$269+6)-1)/10)+1)="","",INDEX($P$271:$W$280,MOD(((3-1)*$N$269+6)-1,10)+1,INT((((3-1)*$N$269+6)-1)/10)+1)))),IF(AND(3=$N$270+1,6&lt;=$O$269),IF(($N$269*$N$270+6)&gt;80,"",IF(INDEX($P$271:$W$280,MOD(($N$269*$N$270+6)-1,10)+1,INT((($N$269*$N$270+6)-1)/10)+1)="","",INDEX($P$271:$W$280,MOD(($N$269*$N$270+6)-1,10)+1,INT((($N$269*$N$270+6)-1)/10)+1))),""))),IF($N$271="","",IF(OR(ISTEXT($N$269),ISTEXT($N$270),ISTEXT($N$271)),"",IF(OR(6&gt;$N$269,3&gt;$N$270,((3-1)*$N$269+6)&gt;$N$271),"",IF(INDEX($P$271:$W$280,MOD(((3-1)*$N$269+6)-1,10)+1,INT((((3-1)*$N$269+6)-1)/10)+1)="","",INDEX($P$271:$W$280,MOD(((3-1)*$N$269+6)-1,10)+1,INT((((3-1)*$N$269+6)-1)/10)+1))))))</f>
        <v/>
      </c>
      <c r="J273" s="539">
        <f>IF($D$269="Flat Oval",IF(OR($N$271="",ISTEXT($N$269),ISTEXT($N$270)),"",IF(3&lt;=$N$270,IF(7&gt;$N$269,"",IF(((3-1)*$N$269+7)&gt;80,"",IF(INDEX($P$271:$W$280,MOD(((3-1)*$N$269+7)-1,10)+1,INT((((3-1)*$N$269+7)-1)/10)+1)="","",INDEX($P$271:$W$280,MOD(((3-1)*$N$269+7)-1,10)+1,INT((((3-1)*$N$269+7)-1)/10)+1)))),IF(AND(3=$N$270+1,7&lt;=$O$269),IF(($N$269*$N$270+7)&gt;80,"",IF(INDEX($P$271:$W$280,MOD(($N$269*$N$270+7)-1,10)+1,INT((($N$269*$N$270+7)-1)/10)+1)="","",INDEX($P$271:$W$280,MOD(($N$269*$N$270+7)-1,10)+1,INT((($N$269*$N$270+7)-1)/10)+1))),""))),IF($N$271="","",IF(OR(ISTEXT($N$269),ISTEXT($N$270),ISTEXT($N$271)),"",IF(OR(7&gt;$N$269,3&gt;$N$270,((3-1)*$N$269+7)&gt;$N$271),"",IF(INDEX($P$271:$W$280,MOD(((3-1)*$N$269+7)-1,10)+1,INT((((3-1)*$N$269+7)-1)/10)+1)="","",INDEX($P$271:$W$280,MOD(((3-1)*$N$269+7)-1,10)+1,INT((((3-1)*$N$269+7)-1)/10)+1))))))</f>
        <v/>
      </c>
      <c r="K273" s="539">
        <f>IF($D$269="Flat Oval",IF(OR($N$271="",ISTEXT($N$269),ISTEXT($N$270)),"",IF(3&lt;=$N$270,IF(8&gt;$N$269,"",IF(((3-1)*$N$269+8)&gt;80,"",IF(INDEX($P$271:$W$280,MOD(((3-1)*$N$269+8)-1,10)+1,INT((((3-1)*$N$269+8)-1)/10)+1)="","",INDEX($P$271:$W$280,MOD(((3-1)*$N$269+8)-1,10)+1,INT((((3-1)*$N$269+8)-1)/10)+1)))),IF(AND(3=$N$270+1,8&lt;=$O$269),IF(($N$269*$N$270+8)&gt;80,"",IF(INDEX($P$271:$W$280,MOD(($N$269*$N$270+8)-1,10)+1,INT((($N$269*$N$270+8)-1)/10)+1)="","",INDEX($P$271:$W$280,MOD(($N$269*$N$270+8)-1,10)+1,INT((($N$269*$N$270+8)-1)/10)+1))),""))),IF($N$271="","",IF(OR(ISTEXT($N$269),ISTEXT($N$270),ISTEXT($N$271)),"",IF(OR(8&gt;$N$269,3&gt;$N$270,((3-1)*$N$269+8)&gt;$N$271),"",IF(INDEX($P$271:$W$280,MOD(((3-1)*$N$269+8)-1,10)+1,INT((((3-1)*$N$269+8)-1)/10)+1)="","",INDEX($P$271:$W$280,MOD(((3-1)*$N$269+8)-1,10)+1,INT((((3-1)*$N$269+8)-1)/10)+1))))))</f>
        <v/>
      </c>
      <c r="L273" s="539">
        <f>IF($D$269="Flat Oval",IF(OR($N$271="",ISTEXT($N$269),ISTEXT($N$270)),"",IF(3&lt;=$N$270,IF(9&gt;$N$269,"",IF(((3-1)*$N$269+9)&gt;80,"",IF(INDEX($P$271:$W$280,MOD(((3-1)*$N$269+9)-1,10)+1,INT((((3-1)*$N$269+9)-1)/10)+1)="","",INDEX($P$271:$W$280,MOD(((3-1)*$N$269+9)-1,10)+1,INT((((3-1)*$N$269+9)-1)/10)+1)))),IF(AND(3=$N$270+1,9&lt;=$O$269),IF(($N$269*$N$270+9)&gt;80,"",IF(INDEX($P$271:$W$280,MOD(($N$269*$N$270+9)-1,10)+1,INT((($N$269*$N$270+9)-1)/10)+1)="","",INDEX($P$271:$W$280,MOD(($N$269*$N$270+9)-1,10)+1,INT((($N$269*$N$270+9)-1)/10)+1))),""))),IF($N$271="","",IF(OR(ISTEXT($N$269),ISTEXT($N$270),ISTEXT($N$271)),"",IF(OR(9&gt;$N$269,3&gt;$N$270,((3-1)*$N$269+9)&gt;$N$271),"",IF(INDEX($P$271:$W$280,MOD(((3-1)*$N$269+9)-1,10)+1,INT((((3-1)*$N$269+9)-1)/10)+1)="","",INDEX($P$271:$W$280,MOD(((3-1)*$N$269+9)-1,10)+1,INT((((3-1)*$N$269+9)-1)/10)+1))))))</f>
        <v/>
      </c>
      <c r="M273" s="539">
        <f>IF($D$269="Flat Oval",IF(OR($N$271="",ISTEXT($N$269),ISTEXT($N$270)),"",IF(3&lt;=$N$270,IF(10&gt;$N$269,"",IF(((3-1)*$N$269+10)&gt;80,"",IF(INDEX($P$271:$W$280,MOD(((3-1)*$N$269+10)-1,10)+1,INT((((3-1)*$N$269+10)-1)/10)+1)="","",INDEX($P$271:$W$280,MOD(((3-1)*$N$269+10)-1,10)+1,INT((((3-1)*$N$269+10)-1)/10)+1)))),IF(AND(3=$N$270+1,10&lt;=$O$269),IF(($N$269*$N$270+10)&gt;80,"",IF(INDEX($P$271:$W$280,MOD(($N$269*$N$270+10)-1,10)+1,INT((($N$269*$N$270+10)-1)/10)+1)="","",INDEX($P$271:$W$280,MOD(($N$269*$N$270+10)-1,10)+1,INT((($N$269*$N$270+10)-1)/10)+1))),""))),IF($N$271="","",IF(OR(ISTEXT($N$269),ISTEXT($N$270),ISTEXT($N$271)),"",IF(OR(10&gt;$N$269,3&gt;$N$270,((3-1)*$N$269+10)&gt;$N$271),"",IF(INDEX($P$271:$W$280,MOD(((3-1)*$N$269+10)-1,10)+1,INT((((3-1)*$N$269+10)-1)/10)+1)="","",INDEX($P$271:$W$280,MOD(((3-1)*$N$269+10)-1,10)+1,INT((((3-1)*$N$269+10)-1)/10)+1))))))</f>
        <v/>
      </c>
      <c r="O273">
        <f>IF(AND($D$269="Flat Oval",NOT(OR($G$269="",$I$269="")),NOT(OR(ISTEXT($G$269),ISTEXT($I$269)))),PI()*(($I$269-2*N($K$269))/2)^2/144,"")</f>
        <v/>
      </c>
      <c r="P273" s="540" t="n"/>
      <c r="Q273" s="540" t="n"/>
      <c r="R273" s="540" t="n"/>
      <c r="S273" s="540" t="n"/>
      <c r="T273" s="540" t="n"/>
      <c r="U273" s="540" t="n"/>
      <c r="V273" s="540" t="n"/>
      <c r="W273" s="540" t="n"/>
    </row>
    <row r="274" ht="13.35" customHeight="1" s="162">
      <c r="B274" s="537">
        <f>IF($D$269="Flat Oval",IF(OR($N$270="",ISTEXT($N$270)),"",IF(4&lt;=$N$270,ROUND((4-0.5)*$I$269/$N$270,1),IF(4=$N$270+1,"Ends",""))),IF(OR($D$269="",$G$269=""),"",IF($D$269="Round",IF(4=1,"Axis 1 (0°)",IF(4=2,"Axis 2 (90°)","")),IF(ISTEXT($N$270),"",IF(4&gt;$N$270,"",IF(ISTEXT($I$269),"",ROUND((4-0.5)*$I$269/$N$270,1)))))))</f>
        <v/>
      </c>
      <c r="C274" s="538" t="n"/>
      <c r="D274" s="539">
        <f>IF($D$269="Flat Oval",IF(OR($N$271="",ISTEXT($N$269),ISTEXT($N$270)),"",IF(4&lt;=$N$270,IF(1&gt;$N$269,"",IF(((4-1)*$N$269+1)&gt;80,"",IF(INDEX($P$271:$W$280,MOD(((4-1)*$N$269+1)-1,10)+1,INT((((4-1)*$N$269+1)-1)/10)+1)="","",INDEX($P$271:$W$280,MOD(((4-1)*$N$269+1)-1,10)+1,INT((((4-1)*$N$269+1)-1)/10)+1)))),IF(AND(4=$N$270+1,1&lt;=$O$269),IF(($N$269*$N$270+1)&gt;80,"",IF(INDEX($P$271:$W$280,MOD(($N$269*$N$270+1)-1,10)+1,INT((($N$269*$N$270+1)-1)/10)+1)="","",INDEX($P$271:$W$280,MOD(($N$269*$N$270+1)-1,10)+1,INT((($N$269*$N$270+1)-1)/10)+1))),""))),IF($N$271="","",IF(OR(ISTEXT($N$269),ISTEXT($N$270),ISTEXT($N$271)),"",IF(OR(1&gt;$N$269,4&gt;$N$270,((4-1)*$N$269+1)&gt;$N$271),"",IF(INDEX($P$271:$W$280,MOD(((4-1)*$N$269+1)-1,10)+1,INT((((4-1)*$N$269+1)-1)/10)+1)="","",INDEX($P$271:$W$280,MOD(((4-1)*$N$269+1)-1,10)+1,INT((((4-1)*$N$269+1)-1)/10)+1))))))</f>
        <v/>
      </c>
      <c r="E274" s="539">
        <f>IF($D$269="Flat Oval",IF(OR($N$271="",ISTEXT($N$269),ISTEXT($N$270)),"",IF(4&lt;=$N$270,IF(2&gt;$N$269,"",IF(((4-1)*$N$269+2)&gt;80,"",IF(INDEX($P$271:$W$280,MOD(((4-1)*$N$269+2)-1,10)+1,INT((((4-1)*$N$269+2)-1)/10)+1)="","",INDEX($P$271:$W$280,MOD(((4-1)*$N$269+2)-1,10)+1,INT((((4-1)*$N$269+2)-1)/10)+1)))),IF(AND(4=$N$270+1,2&lt;=$O$269),IF(($N$269*$N$270+2)&gt;80,"",IF(INDEX($P$271:$W$280,MOD(($N$269*$N$270+2)-1,10)+1,INT((($N$269*$N$270+2)-1)/10)+1)="","",INDEX($P$271:$W$280,MOD(($N$269*$N$270+2)-1,10)+1,INT((($N$269*$N$270+2)-1)/10)+1))),""))),IF($N$271="","",IF(OR(ISTEXT($N$269),ISTEXT($N$270),ISTEXT($N$271)),"",IF(OR(2&gt;$N$269,4&gt;$N$270,((4-1)*$N$269+2)&gt;$N$271),"",IF(INDEX($P$271:$W$280,MOD(((4-1)*$N$269+2)-1,10)+1,INT((((4-1)*$N$269+2)-1)/10)+1)="","",INDEX($P$271:$W$280,MOD(((4-1)*$N$269+2)-1,10)+1,INT((((4-1)*$N$269+2)-1)/10)+1))))))</f>
        <v/>
      </c>
      <c r="F274" s="539">
        <f>IF($D$269="Flat Oval",IF(OR($N$271="",ISTEXT($N$269),ISTEXT($N$270)),"",IF(4&lt;=$N$270,IF(3&gt;$N$269,"",IF(((4-1)*$N$269+3)&gt;80,"",IF(INDEX($P$271:$W$280,MOD(((4-1)*$N$269+3)-1,10)+1,INT((((4-1)*$N$269+3)-1)/10)+1)="","",INDEX($P$271:$W$280,MOD(((4-1)*$N$269+3)-1,10)+1,INT((((4-1)*$N$269+3)-1)/10)+1)))),IF(AND(4=$N$270+1,3&lt;=$O$269),IF(($N$269*$N$270+3)&gt;80,"",IF(INDEX($P$271:$W$280,MOD(($N$269*$N$270+3)-1,10)+1,INT((($N$269*$N$270+3)-1)/10)+1)="","",INDEX($P$271:$W$280,MOD(($N$269*$N$270+3)-1,10)+1,INT((($N$269*$N$270+3)-1)/10)+1))),""))),IF($N$271="","",IF(OR(ISTEXT($N$269),ISTEXT($N$270),ISTEXT($N$271)),"",IF(OR(3&gt;$N$269,4&gt;$N$270,((4-1)*$N$269+3)&gt;$N$271),"",IF(INDEX($P$271:$W$280,MOD(((4-1)*$N$269+3)-1,10)+1,INT((((4-1)*$N$269+3)-1)/10)+1)="","",INDEX($P$271:$W$280,MOD(((4-1)*$N$269+3)-1,10)+1,INT((((4-1)*$N$269+3)-1)/10)+1))))))</f>
        <v/>
      </c>
      <c r="G274" s="539">
        <f>IF($D$269="Flat Oval",IF(OR($N$271="",ISTEXT($N$269),ISTEXT($N$270)),"",IF(4&lt;=$N$270,IF(4&gt;$N$269,"",IF(((4-1)*$N$269+4)&gt;80,"",IF(INDEX($P$271:$W$280,MOD(((4-1)*$N$269+4)-1,10)+1,INT((((4-1)*$N$269+4)-1)/10)+1)="","",INDEX($P$271:$W$280,MOD(((4-1)*$N$269+4)-1,10)+1,INT((((4-1)*$N$269+4)-1)/10)+1)))),IF(AND(4=$N$270+1,4&lt;=$O$269),IF(($N$269*$N$270+4)&gt;80,"",IF(INDEX($P$271:$W$280,MOD(($N$269*$N$270+4)-1,10)+1,INT((($N$269*$N$270+4)-1)/10)+1)="","",INDEX($P$271:$W$280,MOD(($N$269*$N$270+4)-1,10)+1,INT((($N$269*$N$270+4)-1)/10)+1))),""))),IF($N$271="","",IF(OR(ISTEXT($N$269),ISTEXT($N$270),ISTEXT($N$271)),"",IF(OR(4&gt;$N$269,4&gt;$N$270,((4-1)*$N$269+4)&gt;$N$271),"",IF(INDEX($P$271:$W$280,MOD(((4-1)*$N$269+4)-1,10)+1,INT((((4-1)*$N$269+4)-1)/10)+1)="","",INDEX($P$271:$W$280,MOD(((4-1)*$N$269+4)-1,10)+1,INT((((4-1)*$N$269+4)-1)/10)+1))))))</f>
        <v/>
      </c>
      <c r="H274" s="539">
        <f>IF($D$269="Flat Oval",IF(OR($N$271="",ISTEXT($N$269),ISTEXT($N$270)),"",IF(4&lt;=$N$270,IF(5&gt;$N$269,"",IF(((4-1)*$N$269+5)&gt;80,"",IF(INDEX($P$271:$W$280,MOD(((4-1)*$N$269+5)-1,10)+1,INT((((4-1)*$N$269+5)-1)/10)+1)="","",INDEX($P$271:$W$280,MOD(((4-1)*$N$269+5)-1,10)+1,INT((((4-1)*$N$269+5)-1)/10)+1)))),IF(AND(4=$N$270+1,5&lt;=$O$269),IF(($N$269*$N$270+5)&gt;80,"",IF(INDEX($P$271:$W$280,MOD(($N$269*$N$270+5)-1,10)+1,INT((($N$269*$N$270+5)-1)/10)+1)="","",INDEX($P$271:$W$280,MOD(($N$269*$N$270+5)-1,10)+1,INT((($N$269*$N$270+5)-1)/10)+1))),""))),IF($N$271="","",IF(OR(ISTEXT($N$269),ISTEXT($N$270),ISTEXT($N$271)),"",IF(OR(5&gt;$N$269,4&gt;$N$270,((4-1)*$N$269+5)&gt;$N$271),"",IF(INDEX($P$271:$W$280,MOD(((4-1)*$N$269+5)-1,10)+1,INT((((4-1)*$N$269+5)-1)/10)+1)="","",INDEX($P$271:$W$280,MOD(((4-1)*$N$269+5)-1,10)+1,INT((((4-1)*$N$269+5)-1)/10)+1))))))</f>
        <v/>
      </c>
      <c r="I274" s="539">
        <f>IF($D$269="Flat Oval",IF(OR($N$271="",ISTEXT($N$269),ISTEXT($N$270)),"",IF(4&lt;=$N$270,IF(6&gt;$N$269,"",IF(((4-1)*$N$269+6)&gt;80,"",IF(INDEX($P$271:$W$280,MOD(((4-1)*$N$269+6)-1,10)+1,INT((((4-1)*$N$269+6)-1)/10)+1)="","",INDEX($P$271:$W$280,MOD(((4-1)*$N$269+6)-1,10)+1,INT((((4-1)*$N$269+6)-1)/10)+1)))),IF(AND(4=$N$270+1,6&lt;=$O$269),IF(($N$269*$N$270+6)&gt;80,"",IF(INDEX($P$271:$W$280,MOD(($N$269*$N$270+6)-1,10)+1,INT((($N$269*$N$270+6)-1)/10)+1)="","",INDEX($P$271:$W$280,MOD(($N$269*$N$270+6)-1,10)+1,INT((($N$269*$N$270+6)-1)/10)+1))),""))),IF($N$271="","",IF(OR(ISTEXT($N$269),ISTEXT($N$270),ISTEXT($N$271)),"",IF(OR(6&gt;$N$269,4&gt;$N$270,((4-1)*$N$269+6)&gt;$N$271),"",IF(INDEX($P$271:$W$280,MOD(((4-1)*$N$269+6)-1,10)+1,INT((((4-1)*$N$269+6)-1)/10)+1)="","",INDEX($P$271:$W$280,MOD(((4-1)*$N$269+6)-1,10)+1,INT((((4-1)*$N$269+6)-1)/10)+1))))))</f>
        <v/>
      </c>
      <c r="J274" s="539">
        <f>IF($D$269="Flat Oval",IF(OR($N$271="",ISTEXT($N$269),ISTEXT($N$270)),"",IF(4&lt;=$N$270,IF(7&gt;$N$269,"",IF(((4-1)*$N$269+7)&gt;80,"",IF(INDEX($P$271:$W$280,MOD(((4-1)*$N$269+7)-1,10)+1,INT((((4-1)*$N$269+7)-1)/10)+1)="","",INDEX($P$271:$W$280,MOD(((4-1)*$N$269+7)-1,10)+1,INT((((4-1)*$N$269+7)-1)/10)+1)))),IF(AND(4=$N$270+1,7&lt;=$O$269),IF(($N$269*$N$270+7)&gt;80,"",IF(INDEX($P$271:$W$280,MOD(($N$269*$N$270+7)-1,10)+1,INT((($N$269*$N$270+7)-1)/10)+1)="","",INDEX($P$271:$W$280,MOD(($N$269*$N$270+7)-1,10)+1,INT((($N$269*$N$270+7)-1)/10)+1))),""))),IF($N$271="","",IF(OR(ISTEXT($N$269),ISTEXT($N$270),ISTEXT($N$271)),"",IF(OR(7&gt;$N$269,4&gt;$N$270,((4-1)*$N$269+7)&gt;$N$271),"",IF(INDEX($P$271:$W$280,MOD(((4-1)*$N$269+7)-1,10)+1,INT((((4-1)*$N$269+7)-1)/10)+1)="","",INDEX($P$271:$W$280,MOD(((4-1)*$N$269+7)-1,10)+1,INT((((4-1)*$N$269+7)-1)/10)+1))))))</f>
        <v/>
      </c>
      <c r="K274" s="539">
        <f>IF($D$269="Flat Oval",IF(OR($N$271="",ISTEXT($N$269),ISTEXT($N$270)),"",IF(4&lt;=$N$270,IF(8&gt;$N$269,"",IF(((4-1)*$N$269+8)&gt;80,"",IF(INDEX($P$271:$W$280,MOD(((4-1)*$N$269+8)-1,10)+1,INT((((4-1)*$N$269+8)-1)/10)+1)="","",INDEX($P$271:$W$280,MOD(((4-1)*$N$269+8)-1,10)+1,INT((((4-1)*$N$269+8)-1)/10)+1)))),IF(AND(4=$N$270+1,8&lt;=$O$269),IF(($N$269*$N$270+8)&gt;80,"",IF(INDEX($P$271:$W$280,MOD(($N$269*$N$270+8)-1,10)+1,INT((($N$269*$N$270+8)-1)/10)+1)="","",INDEX($P$271:$W$280,MOD(($N$269*$N$270+8)-1,10)+1,INT((($N$269*$N$270+8)-1)/10)+1))),""))),IF($N$271="","",IF(OR(ISTEXT($N$269),ISTEXT($N$270),ISTEXT($N$271)),"",IF(OR(8&gt;$N$269,4&gt;$N$270,((4-1)*$N$269+8)&gt;$N$271),"",IF(INDEX($P$271:$W$280,MOD(((4-1)*$N$269+8)-1,10)+1,INT((((4-1)*$N$269+8)-1)/10)+1)="","",INDEX($P$271:$W$280,MOD(((4-1)*$N$269+8)-1,10)+1,INT((((4-1)*$N$269+8)-1)/10)+1))))))</f>
        <v/>
      </c>
      <c r="L274" s="539">
        <f>IF($D$269="Flat Oval",IF(OR($N$271="",ISTEXT($N$269),ISTEXT($N$270)),"",IF(4&lt;=$N$270,IF(9&gt;$N$269,"",IF(((4-1)*$N$269+9)&gt;80,"",IF(INDEX($P$271:$W$280,MOD(((4-1)*$N$269+9)-1,10)+1,INT((((4-1)*$N$269+9)-1)/10)+1)="","",INDEX($P$271:$W$280,MOD(((4-1)*$N$269+9)-1,10)+1,INT((((4-1)*$N$269+9)-1)/10)+1)))),IF(AND(4=$N$270+1,9&lt;=$O$269),IF(($N$269*$N$270+9)&gt;80,"",IF(INDEX($P$271:$W$280,MOD(($N$269*$N$270+9)-1,10)+1,INT((($N$269*$N$270+9)-1)/10)+1)="","",INDEX($P$271:$W$280,MOD(($N$269*$N$270+9)-1,10)+1,INT((($N$269*$N$270+9)-1)/10)+1))),""))),IF($N$271="","",IF(OR(ISTEXT($N$269),ISTEXT($N$270),ISTEXT($N$271)),"",IF(OR(9&gt;$N$269,4&gt;$N$270,((4-1)*$N$269+9)&gt;$N$271),"",IF(INDEX($P$271:$W$280,MOD(((4-1)*$N$269+9)-1,10)+1,INT((((4-1)*$N$269+9)-1)/10)+1)="","",INDEX($P$271:$W$280,MOD(((4-1)*$N$269+9)-1,10)+1,INT((((4-1)*$N$269+9)-1)/10)+1))))))</f>
        <v/>
      </c>
      <c r="M274" s="539">
        <f>IF($D$269="Flat Oval",IF(OR($N$271="",ISTEXT($N$269),ISTEXT($N$270)),"",IF(4&lt;=$N$270,IF(10&gt;$N$269,"",IF(((4-1)*$N$269+10)&gt;80,"",IF(INDEX($P$271:$W$280,MOD(((4-1)*$N$269+10)-1,10)+1,INT((((4-1)*$N$269+10)-1)/10)+1)="","",INDEX($P$271:$W$280,MOD(((4-1)*$N$269+10)-1,10)+1,INT((((4-1)*$N$269+10)-1)/10)+1)))),IF(AND(4=$N$270+1,10&lt;=$O$269),IF(($N$269*$N$270+10)&gt;80,"",IF(INDEX($P$271:$W$280,MOD(($N$269*$N$270+10)-1,10)+1,INT((($N$269*$N$270+10)-1)/10)+1)="","",INDEX($P$271:$W$280,MOD(($N$269*$N$270+10)-1,10)+1,INT((($N$269*$N$270+10)-1)/10)+1))),""))),IF($N$271="","",IF(OR(ISTEXT($N$269),ISTEXT($N$270),ISTEXT($N$271)),"",IF(OR(10&gt;$N$269,4&gt;$N$270,((4-1)*$N$269+10)&gt;$N$271),"",IF(INDEX($P$271:$W$280,MOD(((4-1)*$N$269+10)-1,10)+1,INT((((4-1)*$N$269+10)-1)/10)+1)="","",INDEX($P$271:$W$280,MOD(((4-1)*$N$269+10)-1,10)+1,INT((((4-1)*$N$269+10)-1)/10)+1))))))</f>
        <v/>
      </c>
      <c r="P274" s="540" t="n"/>
      <c r="Q274" s="540" t="n"/>
      <c r="R274" s="540" t="n"/>
      <c r="S274" s="540" t="n"/>
      <c r="T274" s="540" t="n"/>
      <c r="U274" s="540" t="n"/>
      <c r="V274" s="540" t="n"/>
      <c r="W274" s="540" t="n"/>
    </row>
    <row r="275" ht="13.35" customHeight="1" s="162">
      <c r="B275" s="537">
        <f>IF($D$269="Flat Oval",IF(OR($N$270="",ISTEXT($N$270)),"",IF(5&lt;=$N$270,ROUND((5-0.5)*$I$269/$N$270,1),IF(5=$N$270+1,"Ends",""))),IF(OR($D$269="",$G$269=""),"",IF($D$269="Round",IF(5=1,"Axis 1 (0°)",IF(5=2,"Axis 2 (90°)","")),IF(ISTEXT($N$270),"",IF(5&gt;$N$270,"",IF(ISTEXT($I$269),"",ROUND((5-0.5)*$I$269/$N$270,1)))))))</f>
        <v/>
      </c>
      <c r="C275" s="538" t="n"/>
      <c r="D275" s="539">
        <f>IF($D$269="Flat Oval",IF(OR($N$271="",ISTEXT($N$269),ISTEXT($N$270)),"",IF(5&lt;=$N$270,IF(1&gt;$N$269,"",IF(((5-1)*$N$269+1)&gt;80,"",IF(INDEX($P$271:$W$280,MOD(((5-1)*$N$269+1)-1,10)+1,INT((((5-1)*$N$269+1)-1)/10)+1)="","",INDEX($P$271:$W$280,MOD(((5-1)*$N$269+1)-1,10)+1,INT((((5-1)*$N$269+1)-1)/10)+1)))),IF(AND(5=$N$270+1,1&lt;=$O$269),IF(($N$269*$N$270+1)&gt;80,"",IF(INDEX($P$271:$W$280,MOD(($N$269*$N$270+1)-1,10)+1,INT((($N$269*$N$270+1)-1)/10)+1)="","",INDEX($P$271:$W$280,MOD(($N$269*$N$270+1)-1,10)+1,INT((($N$269*$N$270+1)-1)/10)+1))),""))),IF($N$271="","",IF(OR(ISTEXT($N$269),ISTEXT($N$270),ISTEXT($N$271)),"",IF(OR(1&gt;$N$269,5&gt;$N$270,((5-1)*$N$269+1)&gt;$N$271),"",IF(INDEX($P$271:$W$280,MOD(((5-1)*$N$269+1)-1,10)+1,INT((((5-1)*$N$269+1)-1)/10)+1)="","",INDEX($P$271:$W$280,MOD(((5-1)*$N$269+1)-1,10)+1,INT((((5-1)*$N$269+1)-1)/10)+1))))))</f>
        <v/>
      </c>
      <c r="E275" s="539">
        <f>IF($D$269="Flat Oval",IF(OR($N$271="",ISTEXT($N$269),ISTEXT($N$270)),"",IF(5&lt;=$N$270,IF(2&gt;$N$269,"",IF(((5-1)*$N$269+2)&gt;80,"",IF(INDEX($P$271:$W$280,MOD(((5-1)*$N$269+2)-1,10)+1,INT((((5-1)*$N$269+2)-1)/10)+1)="","",INDEX($P$271:$W$280,MOD(((5-1)*$N$269+2)-1,10)+1,INT((((5-1)*$N$269+2)-1)/10)+1)))),IF(AND(5=$N$270+1,2&lt;=$O$269),IF(($N$269*$N$270+2)&gt;80,"",IF(INDEX($P$271:$W$280,MOD(($N$269*$N$270+2)-1,10)+1,INT((($N$269*$N$270+2)-1)/10)+1)="","",INDEX($P$271:$W$280,MOD(($N$269*$N$270+2)-1,10)+1,INT((($N$269*$N$270+2)-1)/10)+1))),""))),IF($N$271="","",IF(OR(ISTEXT($N$269),ISTEXT($N$270),ISTEXT($N$271)),"",IF(OR(2&gt;$N$269,5&gt;$N$270,((5-1)*$N$269+2)&gt;$N$271),"",IF(INDEX($P$271:$W$280,MOD(((5-1)*$N$269+2)-1,10)+1,INT((((5-1)*$N$269+2)-1)/10)+1)="","",INDEX($P$271:$W$280,MOD(((5-1)*$N$269+2)-1,10)+1,INT((((5-1)*$N$269+2)-1)/10)+1))))))</f>
        <v/>
      </c>
      <c r="F275" s="539">
        <f>IF($D$269="Flat Oval",IF(OR($N$271="",ISTEXT($N$269),ISTEXT($N$270)),"",IF(5&lt;=$N$270,IF(3&gt;$N$269,"",IF(((5-1)*$N$269+3)&gt;80,"",IF(INDEX($P$271:$W$280,MOD(((5-1)*$N$269+3)-1,10)+1,INT((((5-1)*$N$269+3)-1)/10)+1)="","",INDEX($P$271:$W$280,MOD(((5-1)*$N$269+3)-1,10)+1,INT((((5-1)*$N$269+3)-1)/10)+1)))),IF(AND(5=$N$270+1,3&lt;=$O$269),IF(($N$269*$N$270+3)&gt;80,"",IF(INDEX($P$271:$W$280,MOD(($N$269*$N$270+3)-1,10)+1,INT((($N$269*$N$270+3)-1)/10)+1)="","",INDEX($P$271:$W$280,MOD(($N$269*$N$270+3)-1,10)+1,INT((($N$269*$N$270+3)-1)/10)+1))),""))),IF($N$271="","",IF(OR(ISTEXT($N$269),ISTEXT($N$270),ISTEXT($N$271)),"",IF(OR(3&gt;$N$269,5&gt;$N$270,((5-1)*$N$269+3)&gt;$N$271),"",IF(INDEX($P$271:$W$280,MOD(((5-1)*$N$269+3)-1,10)+1,INT((((5-1)*$N$269+3)-1)/10)+1)="","",INDEX($P$271:$W$280,MOD(((5-1)*$N$269+3)-1,10)+1,INT((((5-1)*$N$269+3)-1)/10)+1))))))</f>
        <v/>
      </c>
      <c r="G275" s="539">
        <f>IF($D$269="Flat Oval",IF(OR($N$271="",ISTEXT($N$269),ISTEXT($N$270)),"",IF(5&lt;=$N$270,IF(4&gt;$N$269,"",IF(((5-1)*$N$269+4)&gt;80,"",IF(INDEX($P$271:$W$280,MOD(((5-1)*$N$269+4)-1,10)+1,INT((((5-1)*$N$269+4)-1)/10)+1)="","",INDEX($P$271:$W$280,MOD(((5-1)*$N$269+4)-1,10)+1,INT((((5-1)*$N$269+4)-1)/10)+1)))),IF(AND(5=$N$270+1,4&lt;=$O$269),IF(($N$269*$N$270+4)&gt;80,"",IF(INDEX($P$271:$W$280,MOD(($N$269*$N$270+4)-1,10)+1,INT((($N$269*$N$270+4)-1)/10)+1)="","",INDEX($P$271:$W$280,MOD(($N$269*$N$270+4)-1,10)+1,INT((($N$269*$N$270+4)-1)/10)+1))),""))),IF($N$271="","",IF(OR(ISTEXT($N$269),ISTEXT($N$270),ISTEXT($N$271)),"",IF(OR(4&gt;$N$269,5&gt;$N$270,((5-1)*$N$269+4)&gt;$N$271),"",IF(INDEX($P$271:$W$280,MOD(((5-1)*$N$269+4)-1,10)+1,INT((((5-1)*$N$269+4)-1)/10)+1)="","",INDEX($P$271:$W$280,MOD(((5-1)*$N$269+4)-1,10)+1,INT((((5-1)*$N$269+4)-1)/10)+1))))))</f>
        <v/>
      </c>
      <c r="H275" s="539">
        <f>IF($D$269="Flat Oval",IF(OR($N$271="",ISTEXT($N$269),ISTEXT($N$270)),"",IF(5&lt;=$N$270,IF(5&gt;$N$269,"",IF(((5-1)*$N$269+5)&gt;80,"",IF(INDEX($P$271:$W$280,MOD(((5-1)*$N$269+5)-1,10)+1,INT((((5-1)*$N$269+5)-1)/10)+1)="","",INDEX($P$271:$W$280,MOD(((5-1)*$N$269+5)-1,10)+1,INT((((5-1)*$N$269+5)-1)/10)+1)))),IF(AND(5=$N$270+1,5&lt;=$O$269),IF(($N$269*$N$270+5)&gt;80,"",IF(INDEX($P$271:$W$280,MOD(($N$269*$N$270+5)-1,10)+1,INT((($N$269*$N$270+5)-1)/10)+1)="","",INDEX($P$271:$W$280,MOD(($N$269*$N$270+5)-1,10)+1,INT((($N$269*$N$270+5)-1)/10)+1))),""))),IF($N$271="","",IF(OR(ISTEXT($N$269),ISTEXT($N$270),ISTEXT($N$271)),"",IF(OR(5&gt;$N$269,5&gt;$N$270,((5-1)*$N$269+5)&gt;$N$271),"",IF(INDEX($P$271:$W$280,MOD(((5-1)*$N$269+5)-1,10)+1,INT((((5-1)*$N$269+5)-1)/10)+1)="","",INDEX($P$271:$W$280,MOD(((5-1)*$N$269+5)-1,10)+1,INT((((5-1)*$N$269+5)-1)/10)+1))))))</f>
        <v/>
      </c>
      <c r="I275" s="539">
        <f>IF($D$269="Flat Oval",IF(OR($N$271="",ISTEXT($N$269),ISTEXT($N$270)),"",IF(5&lt;=$N$270,IF(6&gt;$N$269,"",IF(((5-1)*$N$269+6)&gt;80,"",IF(INDEX($P$271:$W$280,MOD(((5-1)*$N$269+6)-1,10)+1,INT((((5-1)*$N$269+6)-1)/10)+1)="","",INDEX($P$271:$W$280,MOD(((5-1)*$N$269+6)-1,10)+1,INT((((5-1)*$N$269+6)-1)/10)+1)))),IF(AND(5=$N$270+1,6&lt;=$O$269),IF(($N$269*$N$270+6)&gt;80,"",IF(INDEX($P$271:$W$280,MOD(($N$269*$N$270+6)-1,10)+1,INT((($N$269*$N$270+6)-1)/10)+1)="","",INDEX($P$271:$W$280,MOD(($N$269*$N$270+6)-1,10)+1,INT((($N$269*$N$270+6)-1)/10)+1))),""))),IF($N$271="","",IF(OR(ISTEXT($N$269),ISTEXT($N$270),ISTEXT($N$271)),"",IF(OR(6&gt;$N$269,5&gt;$N$270,((5-1)*$N$269+6)&gt;$N$271),"",IF(INDEX($P$271:$W$280,MOD(((5-1)*$N$269+6)-1,10)+1,INT((((5-1)*$N$269+6)-1)/10)+1)="","",INDEX($P$271:$W$280,MOD(((5-1)*$N$269+6)-1,10)+1,INT((((5-1)*$N$269+6)-1)/10)+1))))))</f>
        <v/>
      </c>
      <c r="J275" s="539">
        <f>IF($D$269="Flat Oval",IF(OR($N$271="",ISTEXT($N$269),ISTEXT($N$270)),"",IF(5&lt;=$N$270,IF(7&gt;$N$269,"",IF(((5-1)*$N$269+7)&gt;80,"",IF(INDEX($P$271:$W$280,MOD(((5-1)*$N$269+7)-1,10)+1,INT((((5-1)*$N$269+7)-1)/10)+1)="","",INDEX($P$271:$W$280,MOD(((5-1)*$N$269+7)-1,10)+1,INT((((5-1)*$N$269+7)-1)/10)+1)))),IF(AND(5=$N$270+1,7&lt;=$O$269),IF(($N$269*$N$270+7)&gt;80,"",IF(INDEX($P$271:$W$280,MOD(($N$269*$N$270+7)-1,10)+1,INT((($N$269*$N$270+7)-1)/10)+1)="","",INDEX($P$271:$W$280,MOD(($N$269*$N$270+7)-1,10)+1,INT((($N$269*$N$270+7)-1)/10)+1))),""))),IF($N$271="","",IF(OR(ISTEXT($N$269),ISTEXT($N$270),ISTEXT($N$271)),"",IF(OR(7&gt;$N$269,5&gt;$N$270,((5-1)*$N$269+7)&gt;$N$271),"",IF(INDEX($P$271:$W$280,MOD(((5-1)*$N$269+7)-1,10)+1,INT((((5-1)*$N$269+7)-1)/10)+1)="","",INDEX($P$271:$W$280,MOD(((5-1)*$N$269+7)-1,10)+1,INT((((5-1)*$N$269+7)-1)/10)+1))))))</f>
        <v/>
      </c>
      <c r="K275" s="539">
        <f>IF($D$269="Flat Oval",IF(OR($N$271="",ISTEXT($N$269),ISTEXT($N$270)),"",IF(5&lt;=$N$270,IF(8&gt;$N$269,"",IF(((5-1)*$N$269+8)&gt;80,"",IF(INDEX($P$271:$W$280,MOD(((5-1)*$N$269+8)-1,10)+1,INT((((5-1)*$N$269+8)-1)/10)+1)="","",INDEX($P$271:$W$280,MOD(((5-1)*$N$269+8)-1,10)+1,INT((((5-1)*$N$269+8)-1)/10)+1)))),IF(AND(5=$N$270+1,8&lt;=$O$269),IF(($N$269*$N$270+8)&gt;80,"",IF(INDEX($P$271:$W$280,MOD(($N$269*$N$270+8)-1,10)+1,INT((($N$269*$N$270+8)-1)/10)+1)="","",INDEX($P$271:$W$280,MOD(($N$269*$N$270+8)-1,10)+1,INT((($N$269*$N$270+8)-1)/10)+1))),""))),IF($N$271="","",IF(OR(ISTEXT($N$269),ISTEXT($N$270),ISTEXT($N$271)),"",IF(OR(8&gt;$N$269,5&gt;$N$270,((5-1)*$N$269+8)&gt;$N$271),"",IF(INDEX($P$271:$W$280,MOD(((5-1)*$N$269+8)-1,10)+1,INT((((5-1)*$N$269+8)-1)/10)+1)="","",INDEX($P$271:$W$280,MOD(((5-1)*$N$269+8)-1,10)+1,INT((((5-1)*$N$269+8)-1)/10)+1))))))</f>
        <v/>
      </c>
      <c r="L275" s="539">
        <f>IF($D$269="Flat Oval",IF(OR($N$271="",ISTEXT($N$269),ISTEXT($N$270)),"",IF(5&lt;=$N$270,IF(9&gt;$N$269,"",IF(((5-1)*$N$269+9)&gt;80,"",IF(INDEX($P$271:$W$280,MOD(((5-1)*$N$269+9)-1,10)+1,INT((((5-1)*$N$269+9)-1)/10)+1)="","",INDEX($P$271:$W$280,MOD(((5-1)*$N$269+9)-1,10)+1,INT((((5-1)*$N$269+9)-1)/10)+1)))),IF(AND(5=$N$270+1,9&lt;=$O$269),IF(($N$269*$N$270+9)&gt;80,"",IF(INDEX($P$271:$W$280,MOD(($N$269*$N$270+9)-1,10)+1,INT((($N$269*$N$270+9)-1)/10)+1)="","",INDEX($P$271:$W$280,MOD(($N$269*$N$270+9)-1,10)+1,INT((($N$269*$N$270+9)-1)/10)+1))),""))),IF($N$271="","",IF(OR(ISTEXT($N$269),ISTEXT($N$270),ISTEXT($N$271)),"",IF(OR(9&gt;$N$269,5&gt;$N$270,((5-1)*$N$269+9)&gt;$N$271),"",IF(INDEX($P$271:$W$280,MOD(((5-1)*$N$269+9)-1,10)+1,INT((((5-1)*$N$269+9)-1)/10)+1)="","",INDEX($P$271:$W$280,MOD(((5-1)*$N$269+9)-1,10)+1,INT((((5-1)*$N$269+9)-1)/10)+1))))))</f>
        <v/>
      </c>
      <c r="M275" s="539">
        <f>IF($D$269="Flat Oval",IF(OR($N$271="",ISTEXT($N$269),ISTEXT($N$270)),"",IF(5&lt;=$N$270,IF(10&gt;$N$269,"",IF(((5-1)*$N$269+10)&gt;80,"",IF(INDEX($P$271:$W$280,MOD(((5-1)*$N$269+10)-1,10)+1,INT((((5-1)*$N$269+10)-1)/10)+1)="","",INDEX($P$271:$W$280,MOD(((5-1)*$N$269+10)-1,10)+1,INT((((5-1)*$N$269+10)-1)/10)+1)))),IF(AND(5=$N$270+1,10&lt;=$O$269),IF(($N$269*$N$270+10)&gt;80,"",IF(INDEX($P$271:$W$280,MOD(($N$269*$N$270+10)-1,10)+1,INT((($N$269*$N$270+10)-1)/10)+1)="","",INDEX($P$271:$W$280,MOD(($N$269*$N$270+10)-1,10)+1,INT((($N$269*$N$270+10)-1)/10)+1))),""))),IF($N$271="","",IF(OR(ISTEXT($N$269),ISTEXT($N$270),ISTEXT($N$271)),"",IF(OR(10&gt;$N$269,5&gt;$N$270,((5-1)*$N$269+10)&gt;$N$271),"",IF(INDEX($P$271:$W$280,MOD(((5-1)*$N$269+10)-1,10)+1,INT((((5-1)*$N$269+10)-1)/10)+1)="","",INDEX($P$271:$W$280,MOD(((5-1)*$N$269+10)-1,10)+1,INT((((5-1)*$N$269+10)-1)/10)+1))))))</f>
        <v/>
      </c>
      <c r="P275" s="540" t="n"/>
      <c r="Q275" s="540" t="n"/>
      <c r="R275" s="540" t="n"/>
      <c r="S275" s="540" t="n"/>
      <c r="T275" s="540" t="n"/>
      <c r="U275" s="540" t="n"/>
      <c r="V275" s="540" t="n"/>
      <c r="W275" s="540" t="n"/>
    </row>
    <row r="276" ht="13.35" customHeight="1" s="162">
      <c r="B276" s="537">
        <f>IF($D$269="Flat Oval",IF(OR($N$270="",ISTEXT($N$270)),"",IF(6&lt;=$N$270,ROUND((6-0.5)*$I$269/$N$270,1),IF(6=$N$270+1,"Ends",""))),IF(OR($D$269="",$G$269=""),"",IF($D$269="Round",IF(6=1,"Axis 1 (0°)",IF(6=2,"Axis 2 (90°)","")),IF(ISTEXT($N$270),"",IF(6&gt;$N$270,"",IF(ISTEXT($I$269),"",ROUND((6-0.5)*$I$269/$N$270,1)))))))</f>
        <v/>
      </c>
      <c r="C276" s="538" t="n"/>
      <c r="D276" s="539">
        <f>IF($D$269="Flat Oval",IF(OR($N$271="",ISTEXT($N$269),ISTEXT($N$270)),"",IF(6&lt;=$N$270,IF(1&gt;$N$269,"",IF(((6-1)*$N$269+1)&gt;80,"",IF(INDEX($P$271:$W$280,MOD(((6-1)*$N$269+1)-1,10)+1,INT((((6-1)*$N$269+1)-1)/10)+1)="","",INDEX($P$271:$W$280,MOD(((6-1)*$N$269+1)-1,10)+1,INT((((6-1)*$N$269+1)-1)/10)+1)))),IF(AND(6=$N$270+1,1&lt;=$O$269),IF(($N$269*$N$270+1)&gt;80,"",IF(INDEX($P$271:$W$280,MOD(($N$269*$N$270+1)-1,10)+1,INT((($N$269*$N$270+1)-1)/10)+1)="","",INDEX($P$271:$W$280,MOD(($N$269*$N$270+1)-1,10)+1,INT((($N$269*$N$270+1)-1)/10)+1))),""))),IF($N$271="","",IF(OR(ISTEXT($N$269),ISTEXT($N$270),ISTEXT($N$271)),"",IF(OR(1&gt;$N$269,6&gt;$N$270,((6-1)*$N$269+1)&gt;$N$271),"",IF(INDEX($P$271:$W$280,MOD(((6-1)*$N$269+1)-1,10)+1,INT((((6-1)*$N$269+1)-1)/10)+1)="","",INDEX($P$271:$W$280,MOD(((6-1)*$N$269+1)-1,10)+1,INT((((6-1)*$N$269+1)-1)/10)+1))))))</f>
        <v/>
      </c>
      <c r="E276" s="539">
        <f>IF($D$269="Flat Oval",IF(OR($N$271="",ISTEXT($N$269),ISTEXT($N$270)),"",IF(6&lt;=$N$270,IF(2&gt;$N$269,"",IF(((6-1)*$N$269+2)&gt;80,"",IF(INDEX($P$271:$W$280,MOD(((6-1)*$N$269+2)-1,10)+1,INT((((6-1)*$N$269+2)-1)/10)+1)="","",INDEX($P$271:$W$280,MOD(((6-1)*$N$269+2)-1,10)+1,INT((((6-1)*$N$269+2)-1)/10)+1)))),IF(AND(6=$N$270+1,2&lt;=$O$269),IF(($N$269*$N$270+2)&gt;80,"",IF(INDEX($P$271:$W$280,MOD(($N$269*$N$270+2)-1,10)+1,INT((($N$269*$N$270+2)-1)/10)+1)="","",INDEX($P$271:$W$280,MOD(($N$269*$N$270+2)-1,10)+1,INT((($N$269*$N$270+2)-1)/10)+1))),""))),IF($N$271="","",IF(OR(ISTEXT($N$269),ISTEXT($N$270),ISTEXT($N$271)),"",IF(OR(2&gt;$N$269,6&gt;$N$270,((6-1)*$N$269+2)&gt;$N$271),"",IF(INDEX($P$271:$W$280,MOD(((6-1)*$N$269+2)-1,10)+1,INT((((6-1)*$N$269+2)-1)/10)+1)="","",INDEX($P$271:$W$280,MOD(((6-1)*$N$269+2)-1,10)+1,INT((((6-1)*$N$269+2)-1)/10)+1))))))</f>
        <v/>
      </c>
      <c r="F276" s="539">
        <f>IF($D$269="Flat Oval",IF(OR($N$271="",ISTEXT($N$269),ISTEXT($N$270)),"",IF(6&lt;=$N$270,IF(3&gt;$N$269,"",IF(((6-1)*$N$269+3)&gt;80,"",IF(INDEX($P$271:$W$280,MOD(((6-1)*$N$269+3)-1,10)+1,INT((((6-1)*$N$269+3)-1)/10)+1)="","",INDEX($P$271:$W$280,MOD(((6-1)*$N$269+3)-1,10)+1,INT((((6-1)*$N$269+3)-1)/10)+1)))),IF(AND(6=$N$270+1,3&lt;=$O$269),IF(($N$269*$N$270+3)&gt;80,"",IF(INDEX($P$271:$W$280,MOD(($N$269*$N$270+3)-1,10)+1,INT((($N$269*$N$270+3)-1)/10)+1)="","",INDEX($P$271:$W$280,MOD(($N$269*$N$270+3)-1,10)+1,INT((($N$269*$N$270+3)-1)/10)+1))),""))),IF($N$271="","",IF(OR(ISTEXT($N$269),ISTEXT($N$270),ISTEXT($N$271)),"",IF(OR(3&gt;$N$269,6&gt;$N$270,((6-1)*$N$269+3)&gt;$N$271),"",IF(INDEX($P$271:$W$280,MOD(((6-1)*$N$269+3)-1,10)+1,INT((((6-1)*$N$269+3)-1)/10)+1)="","",INDEX($P$271:$W$280,MOD(((6-1)*$N$269+3)-1,10)+1,INT((((6-1)*$N$269+3)-1)/10)+1))))))</f>
        <v/>
      </c>
      <c r="G276" s="539">
        <f>IF($D$269="Flat Oval",IF(OR($N$271="",ISTEXT($N$269),ISTEXT($N$270)),"",IF(6&lt;=$N$270,IF(4&gt;$N$269,"",IF(((6-1)*$N$269+4)&gt;80,"",IF(INDEX($P$271:$W$280,MOD(((6-1)*$N$269+4)-1,10)+1,INT((((6-1)*$N$269+4)-1)/10)+1)="","",INDEX($P$271:$W$280,MOD(((6-1)*$N$269+4)-1,10)+1,INT((((6-1)*$N$269+4)-1)/10)+1)))),IF(AND(6=$N$270+1,4&lt;=$O$269),IF(($N$269*$N$270+4)&gt;80,"",IF(INDEX($P$271:$W$280,MOD(($N$269*$N$270+4)-1,10)+1,INT((($N$269*$N$270+4)-1)/10)+1)="","",INDEX($P$271:$W$280,MOD(($N$269*$N$270+4)-1,10)+1,INT((($N$269*$N$270+4)-1)/10)+1))),""))),IF($N$271="","",IF(OR(ISTEXT($N$269),ISTEXT($N$270),ISTEXT($N$271)),"",IF(OR(4&gt;$N$269,6&gt;$N$270,((6-1)*$N$269+4)&gt;$N$271),"",IF(INDEX($P$271:$W$280,MOD(((6-1)*$N$269+4)-1,10)+1,INT((((6-1)*$N$269+4)-1)/10)+1)="","",INDEX($P$271:$W$280,MOD(((6-1)*$N$269+4)-1,10)+1,INT((((6-1)*$N$269+4)-1)/10)+1))))))</f>
        <v/>
      </c>
      <c r="H276" s="539">
        <f>IF($D$269="Flat Oval",IF(OR($N$271="",ISTEXT($N$269),ISTEXT($N$270)),"",IF(6&lt;=$N$270,IF(5&gt;$N$269,"",IF(((6-1)*$N$269+5)&gt;80,"",IF(INDEX($P$271:$W$280,MOD(((6-1)*$N$269+5)-1,10)+1,INT((((6-1)*$N$269+5)-1)/10)+1)="","",INDEX($P$271:$W$280,MOD(((6-1)*$N$269+5)-1,10)+1,INT((((6-1)*$N$269+5)-1)/10)+1)))),IF(AND(6=$N$270+1,5&lt;=$O$269),IF(($N$269*$N$270+5)&gt;80,"",IF(INDEX($P$271:$W$280,MOD(($N$269*$N$270+5)-1,10)+1,INT((($N$269*$N$270+5)-1)/10)+1)="","",INDEX($P$271:$W$280,MOD(($N$269*$N$270+5)-1,10)+1,INT((($N$269*$N$270+5)-1)/10)+1))),""))),IF($N$271="","",IF(OR(ISTEXT($N$269),ISTEXT($N$270),ISTEXT($N$271)),"",IF(OR(5&gt;$N$269,6&gt;$N$270,((6-1)*$N$269+5)&gt;$N$271),"",IF(INDEX($P$271:$W$280,MOD(((6-1)*$N$269+5)-1,10)+1,INT((((6-1)*$N$269+5)-1)/10)+1)="","",INDEX($P$271:$W$280,MOD(((6-1)*$N$269+5)-1,10)+1,INT((((6-1)*$N$269+5)-1)/10)+1))))))</f>
        <v/>
      </c>
      <c r="I276" s="539">
        <f>IF($D$269="Flat Oval",IF(OR($N$271="",ISTEXT($N$269),ISTEXT($N$270)),"",IF(6&lt;=$N$270,IF(6&gt;$N$269,"",IF(((6-1)*$N$269+6)&gt;80,"",IF(INDEX($P$271:$W$280,MOD(((6-1)*$N$269+6)-1,10)+1,INT((((6-1)*$N$269+6)-1)/10)+1)="","",INDEX($P$271:$W$280,MOD(((6-1)*$N$269+6)-1,10)+1,INT((((6-1)*$N$269+6)-1)/10)+1)))),IF(AND(6=$N$270+1,6&lt;=$O$269),IF(($N$269*$N$270+6)&gt;80,"",IF(INDEX($P$271:$W$280,MOD(($N$269*$N$270+6)-1,10)+1,INT((($N$269*$N$270+6)-1)/10)+1)="","",INDEX($P$271:$W$280,MOD(($N$269*$N$270+6)-1,10)+1,INT((($N$269*$N$270+6)-1)/10)+1))),""))),IF($N$271="","",IF(OR(ISTEXT($N$269),ISTEXT($N$270),ISTEXT($N$271)),"",IF(OR(6&gt;$N$269,6&gt;$N$270,((6-1)*$N$269+6)&gt;$N$271),"",IF(INDEX($P$271:$W$280,MOD(((6-1)*$N$269+6)-1,10)+1,INT((((6-1)*$N$269+6)-1)/10)+1)="","",INDEX($P$271:$W$280,MOD(((6-1)*$N$269+6)-1,10)+1,INT((((6-1)*$N$269+6)-1)/10)+1))))))</f>
        <v/>
      </c>
      <c r="J276" s="539">
        <f>IF($D$269="Flat Oval",IF(OR($N$271="",ISTEXT($N$269),ISTEXT($N$270)),"",IF(6&lt;=$N$270,IF(7&gt;$N$269,"",IF(((6-1)*$N$269+7)&gt;80,"",IF(INDEX($P$271:$W$280,MOD(((6-1)*$N$269+7)-1,10)+1,INT((((6-1)*$N$269+7)-1)/10)+1)="","",INDEX($P$271:$W$280,MOD(((6-1)*$N$269+7)-1,10)+1,INT((((6-1)*$N$269+7)-1)/10)+1)))),IF(AND(6=$N$270+1,7&lt;=$O$269),IF(($N$269*$N$270+7)&gt;80,"",IF(INDEX($P$271:$W$280,MOD(($N$269*$N$270+7)-1,10)+1,INT((($N$269*$N$270+7)-1)/10)+1)="","",INDEX($P$271:$W$280,MOD(($N$269*$N$270+7)-1,10)+1,INT((($N$269*$N$270+7)-1)/10)+1))),""))),IF($N$271="","",IF(OR(ISTEXT($N$269),ISTEXT($N$270),ISTEXT($N$271)),"",IF(OR(7&gt;$N$269,6&gt;$N$270,((6-1)*$N$269+7)&gt;$N$271),"",IF(INDEX($P$271:$W$280,MOD(((6-1)*$N$269+7)-1,10)+1,INT((((6-1)*$N$269+7)-1)/10)+1)="","",INDEX($P$271:$W$280,MOD(((6-1)*$N$269+7)-1,10)+1,INT((((6-1)*$N$269+7)-1)/10)+1))))))</f>
        <v/>
      </c>
      <c r="K276" s="539">
        <f>IF($D$269="Flat Oval",IF(OR($N$271="",ISTEXT($N$269),ISTEXT($N$270)),"",IF(6&lt;=$N$270,IF(8&gt;$N$269,"",IF(((6-1)*$N$269+8)&gt;80,"",IF(INDEX($P$271:$W$280,MOD(((6-1)*$N$269+8)-1,10)+1,INT((((6-1)*$N$269+8)-1)/10)+1)="","",INDEX($P$271:$W$280,MOD(((6-1)*$N$269+8)-1,10)+1,INT((((6-1)*$N$269+8)-1)/10)+1)))),IF(AND(6=$N$270+1,8&lt;=$O$269),IF(($N$269*$N$270+8)&gt;80,"",IF(INDEX($P$271:$W$280,MOD(($N$269*$N$270+8)-1,10)+1,INT((($N$269*$N$270+8)-1)/10)+1)="","",INDEX($P$271:$W$280,MOD(($N$269*$N$270+8)-1,10)+1,INT((($N$269*$N$270+8)-1)/10)+1))),""))),IF($N$271="","",IF(OR(ISTEXT($N$269),ISTEXT($N$270),ISTEXT($N$271)),"",IF(OR(8&gt;$N$269,6&gt;$N$270,((6-1)*$N$269+8)&gt;$N$271),"",IF(INDEX($P$271:$W$280,MOD(((6-1)*$N$269+8)-1,10)+1,INT((((6-1)*$N$269+8)-1)/10)+1)="","",INDEX($P$271:$W$280,MOD(((6-1)*$N$269+8)-1,10)+1,INT((((6-1)*$N$269+8)-1)/10)+1))))))</f>
        <v/>
      </c>
      <c r="L276" s="539">
        <f>IF($D$269="Flat Oval",IF(OR($N$271="",ISTEXT($N$269),ISTEXT($N$270)),"",IF(6&lt;=$N$270,IF(9&gt;$N$269,"",IF(((6-1)*$N$269+9)&gt;80,"",IF(INDEX($P$271:$W$280,MOD(((6-1)*$N$269+9)-1,10)+1,INT((((6-1)*$N$269+9)-1)/10)+1)="","",INDEX($P$271:$W$280,MOD(((6-1)*$N$269+9)-1,10)+1,INT((((6-1)*$N$269+9)-1)/10)+1)))),IF(AND(6=$N$270+1,9&lt;=$O$269),IF(($N$269*$N$270+9)&gt;80,"",IF(INDEX($P$271:$W$280,MOD(($N$269*$N$270+9)-1,10)+1,INT((($N$269*$N$270+9)-1)/10)+1)="","",INDEX($P$271:$W$280,MOD(($N$269*$N$270+9)-1,10)+1,INT((($N$269*$N$270+9)-1)/10)+1))),""))),IF($N$271="","",IF(OR(ISTEXT($N$269),ISTEXT($N$270),ISTEXT($N$271)),"",IF(OR(9&gt;$N$269,6&gt;$N$270,((6-1)*$N$269+9)&gt;$N$271),"",IF(INDEX($P$271:$W$280,MOD(((6-1)*$N$269+9)-1,10)+1,INT((((6-1)*$N$269+9)-1)/10)+1)="","",INDEX($P$271:$W$280,MOD(((6-1)*$N$269+9)-1,10)+1,INT((((6-1)*$N$269+9)-1)/10)+1))))))</f>
        <v/>
      </c>
      <c r="M276" s="539">
        <f>IF($D$269="Flat Oval",IF(OR($N$271="",ISTEXT($N$269),ISTEXT($N$270)),"",IF(6&lt;=$N$270,IF(10&gt;$N$269,"",IF(((6-1)*$N$269+10)&gt;80,"",IF(INDEX($P$271:$W$280,MOD(((6-1)*$N$269+10)-1,10)+1,INT((((6-1)*$N$269+10)-1)/10)+1)="","",INDEX($P$271:$W$280,MOD(((6-1)*$N$269+10)-1,10)+1,INT((((6-1)*$N$269+10)-1)/10)+1)))),IF(AND(6=$N$270+1,10&lt;=$O$269),IF(($N$269*$N$270+10)&gt;80,"",IF(INDEX($P$271:$W$280,MOD(($N$269*$N$270+10)-1,10)+1,INT((($N$269*$N$270+10)-1)/10)+1)="","",INDEX($P$271:$W$280,MOD(($N$269*$N$270+10)-1,10)+1,INT((($N$269*$N$270+10)-1)/10)+1))),""))),IF($N$271="","",IF(OR(ISTEXT($N$269),ISTEXT($N$270),ISTEXT($N$271)),"",IF(OR(10&gt;$N$269,6&gt;$N$270,((6-1)*$N$269+10)&gt;$N$271),"",IF(INDEX($P$271:$W$280,MOD(((6-1)*$N$269+10)-1,10)+1,INT((((6-1)*$N$269+10)-1)/10)+1)="","",INDEX($P$271:$W$280,MOD(((6-1)*$N$269+10)-1,10)+1,INT((((6-1)*$N$269+10)-1)/10)+1))))))</f>
        <v/>
      </c>
      <c r="P276" s="540" t="n"/>
      <c r="Q276" s="540" t="n"/>
      <c r="R276" s="540" t="n"/>
      <c r="S276" s="540" t="n"/>
      <c r="T276" s="540" t="n"/>
      <c r="U276" s="540" t="n"/>
      <c r="V276" s="540" t="n"/>
      <c r="W276" s="540" t="n"/>
    </row>
    <row r="277" ht="13.35" customHeight="1" s="162">
      <c r="B277" s="537">
        <f>IF($D$269="Flat Oval",IF(OR($N$270="",ISTEXT($N$270)),"",IF(7&lt;=$N$270,ROUND((7-0.5)*$I$269/$N$270,1),IF(7=$N$270+1,"Ends",""))),IF(OR($D$269="",$G$269=""),"",IF($D$269="Round",IF(7=1,"Axis 1 (0°)",IF(7=2,"Axis 2 (90°)","")),IF(ISTEXT($N$270),"",IF(7&gt;$N$270,"",IF(ISTEXT($I$269),"",ROUND((7-0.5)*$I$269/$N$270,1)))))))</f>
        <v/>
      </c>
      <c r="C277" s="538" t="n"/>
      <c r="D277" s="539">
        <f>IF($D$269="Flat Oval",IF(OR($N$271="",ISTEXT($N$269),ISTEXT($N$270)),"",IF(7&lt;=$N$270,IF(1&gt;$N$269,"",IF(((7-1)*$N$269+1)&gt;80,"",IF(INDEX($P$271:$W$280,MOD(((7-1)*$N$269+1)-1,10)+1,INT((((7-1)*$N$269+1)-1)/10)+1)="","",INDEX($P$271:$W$280,MOD(((7-1)*$N$269+1)-1,10)+1,INT((((7-1)*$N$269+1)-1)/10)+1)))),IF(AND(7=$N$270+1,1&lt;=$O$269),IF(($N$269*$N$270+1)&gt;80,"",IF(INDEX($P$271:$W$280,MOD(($N$269*$N$270+1)-1,10)+1,INT((($N$269*$N$270+1)-1)/10)+1)="","",INDEX($P$271:$W$280,MOD(($N$269*$N$270+1)-1,10)+1,INT((($N$269*$N$270+1)-1)/10)+1))),""))),IF($N$271="","",IF(OR(ISTEXT($N$269),ISTEXT($N$270),ISTEXT($N$271)),"",IF(OR(1&gt;$N$269,7&gt;$N$270,((7-1)*$N$269+1)&gt;$N$271),"",IF(INDEX($P$271:$W$280,MOD(((7-1)*$N$269+1)-1,10)+1,INT((((7-1)*$N$269+1)-1)/10)+1)="","",INDEX($P$271:$W$280,MOD(((7-1)*$N$269+1)-1,10)+1,INT((((7-1)*$N$269+1)-1)/10)+1))))))</f>
        <v/>
      </c>
      <c r="E277" s="539">
        <f>IF($D$269="Flat Oval",IF(OR($N$271="",ISTEXT($N$269),ISTEXT($N$270)),"",IF(7&lt;=$N$270,IF(2&gt;$N$269,"",IF(((7-1)*$N$269+2)&gt;80,"",IF(INDEX($P$271:$W$280,MOD(((7-1)*$N$269+2)-1,10)+1,INT((((7-1)*$N$269+2)-1)/10)+1)="","",INDEX($P$271:$W$280,MOD(((7-1)*$N$269+2)-1,10)+1,INT((((7-1)*$N$269+2)-1)/10)+1)))),IF(AND(7=$N$270+1,2&lt;=$O$269),IF(($N$269*$N$270+2)&gt;80,"",IF(INDEX($P$271:$W$280,MOD(($N$269*$N$270+2)-1,10)+1,INT((($N$269*$N$270+2)-1)/10)+1)="","",INDEX($P$271:$W$280,MOD(($N$269*$N$270+2)-1,10)+1,INT((($N$269*$N$270+2)-1)/10)+1))),""))),IF($N$271="","",IF(OR(ISTEXT($N$269),ISTEXT($N$270),ISTEXT($N$271)),"",IF(OR(2&gt;$N$269,7&gt;$N$270,((7-1)*$N$269+2)&gt;$N$271),"",IF(INDEX($P$271:$W$280,MOD(((7-1)*$N$269+2)-1,10)+1,INT((((7-1)*$N$269+2)-1)/10)+1)="","",INDEX($P$271:$W$280,MOD(((7-1)*$N$269+2)-1,10)+1,INT((((7-1)*$N$269+2)-1)/10)+1))))))</f>
        <v/>
      </c>
      <c r="F277" s="539">
        <f>IF($D$269="Flat Oval",IF(OR($N$271="",ISTEXT($N$269),ISTEXT($N$270)),"",IF(7&lt;=$N$270,IF(3&gt;$N$269,"",IF(((7-1)*$N$269+3)&gt;80,"",IF(INDEX($P$271:$W$280,MOD(((7-1)*$N$269+3)-1,10)+1,INT((((7-1)*$N$269+3)-1)/10)+1)="","",INDEX($P$271:$W$280,MOD(((7-1)*$N$269+3)-1,10)+1,INT((((7-1)*$N$269+3)-1)/10)+1)))),IF(AND(7=$N$270+1,3&lt;=$O$269),IF(($N$269*$N$270+3)&gt;80,"",IF(INDEX($P$271:$W$280,MOD(($N$269*$N$270+3)-1,10)+1,INT((($N$269*$N$270+3)-1)/10)+1)="","",INDEX($P$271:$W$280,MOD(($N$269*$N$270+3)-1,10)+1,INT((($N$269*$N$270+3)-1)/10)+1))),""))),IF($N$271="","",IF(OR(ISTEXT($N$269),ISTEXT($N$270),ISTEXT($N$271)),"",IF(OR(3&gt;$N$269,7&gt;$N$270,((7-1)*$N$269+3)&gt;$N$271),"",IF(INDEX($P$271:$W$280,MOD(((7-1)*$N$269+3)-1,10)+1,INT((((7-1)*$N$269+3)-1)/10)+1)="","",INDEX($P$271:$W$280,MOD(((7-1)*$N$269+3)-1,10)+1,INT((((7-1)*$N$269+3)-1)/10)+1))))))</f>
        <v/>
      </c>
      <c r="G277" s="539">
        <f>IF($D$269="Flat Oval",IF(OR($N$271="",ISTEXT($N$269),ISTEXT($N$270)),"",IF(7&lt;=$N$270,IF(4&gt;$N$269,"",IF(((7-1)*$N$269+4)&gt;80,"",IF(INDEX($P$271:$W$280,MOD(((7-1)*$N$269+4)-1,10)+1,INT((((7-1)*$N$269+4)-1)/10)+1)="","",INDEX($P$271:$W$280,MOD(((7-1)*$N$269+4)-1,10)+1,INT((((7-1)*$N$269+4)-1)/10)+1)))),IF(AND(7=$N$270+1,4&lt;=$O$269),IF(($N$269*$N$270+4)&gt;80,"",IF(INDEX($P$271:$W$280,MOD(($N$269*$N$270+4)-1,10)+1,INT((($N$269*$N$270+4)-1)/10)+1)="","",INDEX($P$271:$W$280,MOD(($N$269*$N$270+4)-1,10)+1,INT((($N$269*$N$270+4)-1)/10)+1))),""))),IF($N$271="","",IF(OR(ISTEXT($N$269),ISTEXT($N$270),ISTEXT($N$271)),"",IF(OR(4&gt;$N$269,7&gt;$N$270,((7-1)*$N$269+4)&gt;$N$271),"",IF(INDEX($P$271:$W$280,MOD(((7-1)*$N$269+4)-1,10)+1,INT((((7-1)*$N$269+4)-1)/10)+1)="","",INDEX($P$271:$W$280,MOD(((7-1)*$N$269+4)-1,10)+1,INT((((7-1)*$N$269+4)-1)/10)+1))))))</f>
        <v/>
      </c>
      <c r="H277" s="539">
        <f>IF($D$269="Flat Oval",IF(OR($N$271="",ISTEXT($N$269),ISTEXT($N$270)),"",IF(7&lt;=$N$270,IF(5&gt;$N$269,"",IF(((7-1)*$N$269+5)&gt;80,"",IF(INDEX($P$271:$W$280,MOD(((7-1)*$N$269+5)-1,10)+1,INT((((7-1)*$N$269+5)-1)/10)+1)="","",INDEX($P$271:$W$280,MOD(((7-1)*$N$269+5)-1,10)+1,INT((((7-1)*$N$269+5)-1)/10)+1)))),IF(AND(7=$N$270+1,5&lt;=$O$269),IF(($N$269*$N$270+5)&gt;80,"",IF(INDEX($P$271:$W$280,MOD(($N$269*$N$270+5)-1,10)+1,INT((($N$269*$N$270+5)-1)/10)+1)="","",INDEX($P$271:$W$280,MOD(($N$269*$N$270+5)-1,10)+1,INT((($N$269*$N$270+5)-1)/10)+1))),""))),IF($N$271="","",IF(OR(ISTEXT($N$269),ISTEXT($N$270),ISTEXT($N$271)),"",IF(OR(5&gt;$N$269,7&gt;$N$270,((7-1)*$N$269+5)&gt;$N$271),"",IF(INDEX($P$271:$W$280,MOD(((7-1)*$N$269+5)-1,10)+1,INT((((7-1)*$N$269+5)-1)/10)+1)="","",INDEX($P$271:$W$280,MOD(((7-1)*$N$269+5)-1,10)+1,INT((((7-1)*$N$269+5)-1)/10)+1))))))</f>
        <v/>
      </c>
      <c r="I277" s="539">
        <f>IF($D$269="Flat Oval",IF(OR($N$271="",ISTEXT($N$269),ISTEXT($N$270)),"",IF(7&lt;=$N$270,IF(6&gt;$N$269,"",IF(((7-1)*$N$269+6)&gt;80,"",IF(INDEX($P$271:$W$280,MOD(((7-1)*$N$269+6)-1,10)+1,INT((((7-1)*$N$269+6)-1)/10)+1)="","",INDEX($P$271:$W$280,MOD(((7-1)*$N$269+6)-1,10)+1,INT((((7-1)*$N$269+6)-1)/10)+1)))),IF(AND(7=$N$270+1,6&lt;=$O$269),IF(($N$269*$N$270+6)&gt;80,"",IF(INDEX($P$271:$W$280,MOD(($N$269*$N$270+6)-1,10)+1,INT((($N$269*$N$270+6)-1)/10)+1)="","",INDEX($P$271:$W$280,MOD(($N$269*$N$270+6)-1,10)+1,INT((($N$269*$N$270+6)-1)/10)+1))),""))),IF($N$271="","",IF(OR(ISTEXT($N$269),ISTEXT($N$270),ISTEXT($N$271)),"",IF(OR(6&gt;$N$269,7&gt;$N$270,((7-1)*$N$269+6)&gt;$N$271),"",IF(INDEX($P$271:$W$280,MOD(((7-1)*$N$269+6)-1,10)+1,INT((((7-1)*$N$269+6)-1)/10)+1)="","",INDEX($P$271:$W$280,MOD(((7-1)*$N$269+6)-1,10)+1,INT((((7-1)*$N$269+6)-1)/10)+1))))))</f>
        <v/>
      </c>
      <c r="J277" s="539">
        <f>IF($D$269="Flat Oval",IF(OR($N$271="",ISTEXT($N$269),ISTEXT($N$270)),"",IF(7&lt;=$N$270,IF(7&gt;$N$269,"",IF(((7-1)*$N$269+7)&gt;80,"",IF(INDEX($P$271:$W$280,MOD(((7-1)*$N$269+7)-1,10)+1,INT((((7-1)*$N$269+7)-1)/10)+1)="","",INDEX($P$271:$W$280,MOD(((7-1)*$N$269+7)-1,10)+1,INT((((7-1)*$N$269+7)-1)/10)+1)))),IF(AND(7=$N$270+1,7&lt;=$O$269),IF(($N$269*$N$270+7)&gt;80,"",IF(INDEX($P$271:$W$280,MOD(($N$269*$N$270+7)-1,10)+1,INT((($N$269*$N$270+7)-1)/10)+1)="","",INDEX($P$271:$W$280,MOD(($N$269*$N$270+7)-1,10)+1,INT((($N$269*$N$270+7)-1)/10)+1))),""))),IF($N$271="","",IF(OR(ISTEXT($N$269),ISTEXT($N$270),ISTEXT($N$271)),"",IF(OR(7&gt;$N$269,7&gt;$N$270,((7-1)*$N$269+7)&gt;$N$271),"",IF(INDEX($P$271:$W$280,MOD(((7-1)*$N$269+7)-1,10)+1,INT((((7-1)*$N$269+7)-1)/10)+1)="","",INDEX($P$271:$W$280,MOD(((7-1)*$N$269+7)-1,10)+1,INT((((7-1)*$N$269+7)-1)/10)+1))))))</f>
        <v/>
      </c>
      <c r="K277" s="539">
        <f>IF($D$269="Flat Oval",IF(OR($N$271="",ISTEXT($N$269),ISTEXT($N$270)),"",IF(7&lt;=$N$270,IF(8&gt;$N$269,"",IF(((7-1)*$N$269+8)&gt;80,"",IF(INDEX($P$271:$W$280,MOD(((7-1)*$N$269+8)-1,10)+1,INT((((7-1)*$N$269+8)-1)/10)+1)="","",INDEX($P$271:$W$280,MOD(((7-1)*$N$269+8)-1,10)+1,INT((((7-1)*$N$269+8)-1)/10)+1)))),IF(AND(7=$N$270+1,8&lt;=$O$269),IF(($N$269*$N$270+8)&gt;80,"",IF(INDEX($P$271:$W$280,MOD(($N$269*$N$270+8)-1,10)+1,INT((($N$269*$N$270+8)-1)/10)+1)="","",INDEX($P$271:$W$280,MOD(($N$269*$N$270+8)-1,10)+1,INT((($N$269*$N$270+8)-1)/10)+1))),""))),IF($N$271="","",IF(OR(ISTEXT($N$269),ISTEXT($N$270),ISTEXT($N$271)),"",IF(OR(8&gt;$N$269,7&gt;$N$270,((7-1)*$N$269+8)&gt;$N$271),"",IF(INDEX($P$271:$W$280,MOD(((7-1)*$N$269+8)-1,10)+1,INT((((7-1)*$N$269+8)-1)/10)+1)="","",INDEX($P$271:$W$280,MOD(((7-1)*$N$269+8)-1,10)+1,INT((((7-1)*$N$269+8)-1)/10)+1))))))</f>
        <v/>
      </c>
      <c r="L277" s="539">
        <f>IF($D$269="Flat Oval",IF(OR($N$271="",ISTEXT($N$269),ISTEXT($N$270)),"",IF(7&lt;=$N$270,IF(9&gt;$N$269,"",IF(((7-1)*$N$269+9)&gt;80,"",IF(INDEX($P$271:$W$280,MOD(((7-1)*$N$269+9)-1,10)+1,INT((((7-1)*$N$269+9)-1)/10)+1)="","",INDEX($P$271:$W$280,MOD(((7-1)*$N$269+9)-1,10)+1,INT((((7-1)*$N$269+9)-1)/10)+1)))),IF(AND(7=$N$270+1,9&lt;=$O$269),IF(($N$269*$N$270+9)&gt;80,"",IF(INDEX($P$271:$W$280,MOD(($N$269*$N$270+9)-1,10)+1,INT((($N$269*$N$270+9)-1)/10)+1)="","",INDEX($P$271:$W$280,MOD(($N$269*$N$270+9)-1,10)+1,INT((($N$269*$N$270+9)-1)/10)+1))),""))),IF($N$271="","",IF(OR(ISTEXT($N$269),ISTEXT($N$270),ISTEXT($N$271)),"",IF(OR(9&gt;$N$269,7&gt;$N$270,((7-1)*$N$269+9)&gt;$N$271),"",IF(INDEX($P$271:$W$280,MOD(((7-1)*$N$269+9)-1,10)+1,INT((((7-1)*$N$269+9)-1)/10)+1)="","",INDEX($P$271:$W$280,MOD(((7-1)*$N$269+9)-1,10)+1,INT((((7-1)*$N$269+9)-1)/10)+1))))))</f>
        <v/>
      </c>
      <c r="M277" s="539">
        <f>IF($D$269="Flat Oval",IF(OR($N$271="",ISTEXT($N$269),ISTEXT($N$270)),"",IF(7&lt;=$N$270,IF(10&gt;$N$269,"",IF(((7-1)*$N$269+10)&gt;80,"",IF(INDEX($P$271:$W$280,MOD(((7-1)*$N$269+10)-1,10)+1,INT((((7-1)*$N$269+10)-1)/10)+1)="","",INDEX($P$271:$W$280,MOD(((7-1)*$N$269+10)-1,10)+1,INT((((7-1)*$N$269+10)-1)/10)+1)))),IF(AND(7=$N$270+1,10&lt;=$O$269),IF(($N$269*$N$270+10)&gt;80,"",IF(INDEX($P$271:$W$280,MOD(($N$269*$N$270+10)-1,10)+1,INT((($N$269*$N$270+10)-1)/10)+1)="","",INDEX($P$271:$W$280,MOD(($N$269*$N$270+10)-1,10)+1,INT((($N$269*$N$270+10)-1)/10)+1))),""))),IF($N$271="","",IF(OR(ISTEXT($N$269),ISTEXT($N$270),ISTEXT($N$271)),"",IF(OR(10&gt;$N$269,7&gt;$N$270,((7-1)*$N$269+10)&gt;$N$271),"",IF(INDEX($P$271:$W$280,MOD(((7-1)*$N$269+10)-1,10)+1,INT((((7-1)*$N$269+10)-1)/10)+1)="","",INDEX($P$271:$W$280,MOD(((7-1)*$N$269+10)-1,10)+1,INT((((7-1)*$N$269+10)-1)/10)+1))))))</f>
        <v/>
      </c>
      <c r="P277" s="540" t="n"/>
      <c r="Q277" s="540" t="n"/>
      <c r="R277" s="540" t="n"/>
      <c r="S277" s="540" t="n"/>
      <c r="T277" s="540" t="n"/>
      <c r="U277" s="540" t="n"/>
      <c r="V277" s="540" t="n"/>
      <c r="W277" s="540" t="n"/>
    </row>
    <row r="278" ht="13.35" customHeight="1" s="162">
      <c r="B278" s="537">
        <f>IF($D$269="Flat Oval",IF(OR($N$270="",ISTEXT($N$270)),"",IF(8&lt;=$N$270,ROUND((8-0.5)*$I$269/$N$270,1),IF(8=$N$270+1,"Ends",""))),IF(OR($D$269="",$G$269=""),"",IF($D$269="Round",IF(8=1,"Axis 1 (0°)",IF(8=2,"Axis 2 (90°)","")),IF(ISTEXT($N$270),"",IF(8&gt;$N$270,"",IF(ISTEXT($I$269),"",ROUND((8-0.5)*$I$269/$N$270,1)))))))</f>
        <v/>
      </c>
      <c r="C278" s="538" t="n"/>
      <c r="D278" s="539">
        <f>IF($D$269="Flat Oval",IF(OR($N$271="",ISTEXT($N$269),ISTEXT($N$270)),"",IF(8&lt;=$N$270,IF(1&gt;$N$269,"",IF(((8-1)*$N$269+1)&gt;80,"",IF(INDEX($P$271:$W$280,MOD(((8-1)*$N$269+1)-1,10)+1,INT((((8-1)*$N$269+1)-1)/10)+1)="","",INDEX($P$271:$W$280,MOD(((8-1)*$N$269+1)-1,10)+1,INT((((8-1)*$N$269+1)-1)/10)+1)))),IF(AND(8=$N$270+1,1&lt;=$O$269),IF(($N$269*$N$270+1)&gt;80,"",IF(INDEX($P$271:$W$280,MOD(($N$269*$N$270+1)-1,10)+1,INT((($N$269*$N$270+1)-1)/10)+1)="","",INDEX($P$271:$W$280,MOD(($N$269*$N$270+1)-1,10)+1,INT((($N$269*$N$270+1)-1)/10)+1))),""))),IF($N$271="","",IF(OR(ISTEXT($N$269),ISTEXT($N$270),ISTEXT($N$271)),"",IF(OR(1&gt;$N$269,8&gt;$N$270,((8-1)*$N$269+1)&gt;$N$271),"",IF(INDEX($P$271:$W$280,MOD(((8-1)*$N$269+1)-1,10)+1,INT((((8-1)*$N$269+1)-1)/10)+1)="","",INDEX($P$271:$W$280,MOD(((8-1)*$N$269+1)-1,10)+1,INT((((8-1)*$N$269+1)-1)/10)+1))))))</f>
        <v/>
      </c>
      <c r="E278" s="539">
        <f>IF($D$269="Flat Oval",IF(OR($N$271="",ISTEXT($N$269),ISTEXT($N$270)),"",IF(8&lt;=$N$270,IF(2&gt;$N$269,"",IF(((8-1)*$N$269+2)&gt;80,"",IF(INDEX($P$271:$W$280,MOD(((8-1)*$N$269+2)-1,10)+1,INT((((8-1)*$N$269+2)-1)/10)+1)="","",INDEX($P$271:$W$280,MOD(((8-1)*$N$269+2)-1,10)+1,INT((((8-1)*$N$269+2)-1)/10)+1)))),IF(AND(8=$N$270+1,2&lt;=$O$269),IF(($N$269*$N$270+2)&gt;80,"",IF(INDEX($P$271:$W$280,MOD(($N$269*$N$270+2)-1,10)+1,INT((($N$269*$N$270+2)-1)/10)+1)="","",INDEX($P$271:$W$280,MOD(($N$269*$N$270+2)-1,10)+1,INT((($N$269*$N$270+2)-1)/10)+1))),""))),IF($N$271="","",IF(OR(ISTEXT($N$269),ISTEXT($N$270),ISTEXT($N$271)),"",IF(OR(2&gt;$N$269,8&gt;$N$270,((8-1)*$N$269+2)&gt;$N$271),"",IF(INDEX($P$271:$W$280,MOD(((8-1)*$N$269+2)-1,10)+1,INT((((8-1)*$N$269+2)-1)/10)+1)="","",INDEX($P$271:$W$280,MOD(((8-1)*$N$269+2)-1,10)+1,INT((((8-1)*$N$269+2)-1)/10)+1))))))</f>
        <v/>
      </c>
      <c r="F278" s="539">
        <f>IF($D$269="Flat Oval",IF(OR($N$271="",ISTEXT($N$269),ISTEXT($N$270)),"",IF(8&lt;=$N$270,IF(3&gt;$N$269,"",IF(((8-1)*$N$269+3)&gt;80,"",IF(INDEX($P$271:$W$280,MOD(((8-1)*$N$269+3)-1,10)+1,INT((((8-1)*$N$269+3)-1)/10)+1)="","",INDEX($P$271:$W$280,MOD(((8-1)*$N$269+3)-1,10)+1,INT((((8-1)*$N$269+3)-1)/10)+1)))),IF(AND(8=$N$270+1,3&lt;=$O$269),IF(($N$269*$N$270+3)&gt;80,"",IF(INDEX($P$271:$W$280,MOD(($N$269*$N$270+3)-1,10)+1,INT((($N$269*$N$270+3)-1)/10)+1)="","",INDEX($P$271:$W$280,MOD(($N$269*$N$270+3)-1,10)+1,INT((($N$269*$N$270+3)-1)/10)+1))),""))),IF($N$271="","",IF(OR(ISTEXT($N$269),ISTEXT($N$270),ISTEXT($N$271)),"",IF(OR(3&gt;$N$269,8&gt;$N$270,((8-1)*$N$269+3)&gt;$N$271),"",IF(INDEX($P$271:$W$280,MOD(((8-1)*$N$269+3)-1,10)+1,INT((((8-1)*$N$269+3)-1)/10)+1)="","",INDEX($P$271:$W$280,MOD(((8-1)*$N$269+3)-1,10)+1,INT((((8-1)*$N$269+3)-1)/10)+1))))))</f>
        <v/>
      </c>
      <c r="G278" s="539">
        <f>IF($D$269="Flat Oval",IF(OR($N$271="",ISTEXT($N$269),ISTEXT($N$270)),"",IF(8&lt;=$N$270,IF(4&gt;$N$269,"",IF(((8-1)*$N$269+4)&gt;80,"",IF(INDEX($P$271:$W$280,MOD(((8-1)*$N$269+4)-1,10)+1,INT((((8-1)*$N$269+4)-1)/10)+1)="","",INDEX($P$271:$W$280,MOD(((8-1)*$N$269+4)-1,10)+1,INT((((8-1)*$N$269+4)-1)/10)+1)))),IF(AND(8=$N$270+1,4&lt;=$O$269),IF(($N$269*$N$270+4)&gt;80,"",IF(INDEX($P$271:$W$280,MOD(($N$269*$N$270+4)-1,10)+1,INT((($N$269*$N$270+4)-1)/10)+1)="","",INDEX($P$271:$W$280,MOD(($N$269*$N$270+4)-1,10)+1,INT((($N$269*$N$270+4)-1)/10)+1))),""))),IF($N$271="","",IF(OR(ISTEXT($N$269),ISTEXT($N$270),ISTEXT($N$271)),"",IF(OR(4&gt;$N$269,8&gt;$N$270,((8-1)*$N$269+4)&gt;$N$271),"",IF(INDEX($P$271:$W$280,MOD(((8-1)*$N$269+4)-1,10)+1,INT((((8-1)*$N$269+4)-1)/10)+1)="","",INDEX($P$271:$W$280,MOD(((8-1)*$N$269+4)-1,10)+1,INT((((8-1)*$N$269+4)-1)/10)+1))))))</f>
        <v/>
      </c>
      <c r="H278" s="539">
        <f>IF($D$269="Flat Oval",IF(OR($N$271="",ISTEXT($N$269),ISTEXT($N$270)),"",IF(8&lt;=$N$270,IF(5&gt;$N$269,"",IF(((8-1)*$N$269+5)&gt;80,"",IF(INDEX($P$271:$W$280,MOD(((8-1)*$N$269+5)-1,10)+1,INT((((8-1)*$N$269+5)-1)/10)+1)="","",INDEX($P$271:$W$280,MOD(((8-1)*$N$269+5)-1,10)+1,INT((((8-1)*$N$269+5)-1)/10)+1)))),IF(AND(8=$N$270+1,5&lt;=$O$269),IF(($N$269*$N$270+5)&gt;80,"",IF(INDEX($P$271:$W$280,MOD(($N$269*$N$270+5)-1,10)+1,INT((($N$269*$N$270+5)-1)/10)+1)="","",INDEX($P$271:$W$280,MOD(($N$269*$N$270+5)-1,10)+1,INT((($N$269*$N$270+5)-1)/10)+1))),""))),IF($N$271="","",IF(OR(ISTEXT($N$269),ISTEXT($N$270),ISTEXT($N$271)),"",IF(OR(5&gt;$N$269,8&gt;$N$270,((8-1)*$N$269+5)&gt;$N$271),"",IF(INDEX($P$271:$W$280,MOD(((8-1)*$N$269+5)-1,10)+1,INT((((8-1)*$N$269+5)-1)/10)+1)="","",INDEX($P$271:$W$280,MOD(((8-1)*$N$269+5)-1,10)+1,INT((((8-1)*$N$269+5)-1)/10)+1))))))</f>
        <v/>
      </c>
      <c r="I278" s="539">
        <f>IF($D$269="Flat Oval",IF(OR($N$271="",ISTEXT($N$269),ISTEXT($N$270)),"",IF(8&lt;=$N$270,IF(6&gt;$N$269,"",IF(((8-1)*$N$269+6)&gt;80,"",IF(INDEX($P$271:$W$280,MOD(((8-1)*$N$269+6)-1,10)+1,INT((((8-1)*$N$269+6)-1)/10)+1)="","",INDEX($P$271:$W$280,MOD(((8-1)*$N$269+6)-1,10)+1,INT((((8-1)*$N$269+6)-1)/10)+1)))),IF(AND(8=$N$270+1,6&lt;=$O$269),IF(($N$269*$N$270+6)&gt;80,"",IF(INDEX($P$271:$W$280,MOD(($N$269*$N$270+6)-1,10)+1,INT((($N$269*$N$270+6)-1)/10)+1)="","",INDEX($P$271:$W$280,MOD(($N$269*$N$270+6)-1,10)+1,INT((($N$269*$N$270+6)-1)/10)+1))),""))),IF($N$271="","",IF(OR(ISTEXT($N$269),ISTEXT($N$270),ISTEXT($N$271)),"",IF(OR(6&gt;$N$269,8&gt;$N$270,((8-1)*$N$269+6)&gt;$N$271),"",IF(INDEX($P$271:$W$280,MOD(((8-1)*$N$269+6)-1,10)+1,INT((((8-1)*$N$269+6)-1)/10)+1)="","",INDEX($P$271:$W$280,MOD(((8-1)*$N$269+6)-1,10)+1,INT((((8-1)*$N$269+6)-1)/10)+1))))))</f>
        <v/>
      </c>
      <c r="J278" s="539">
        <f>IF($D$269="Flat Oval",IF(OR($N$271="",ISTEXT($N$269),ISTEXT($N$270)),"",IF(8&lt;=$N$270,IF(7&gt;$N$269,"",IF(((8-1)*$N$269+7)&gt;80,"",IF(INDEX($P$271:$W$280,MOD(((8-1)*$N$269+7)-1,10)+1,INT((((8-1)*$N$269+7)-1)/10)+1)="","",INDEX($P$271:$W$280,MOD(((8-1)*$N$269+7)-1,10)+1,INT((((8-1)*$N$269+7)-1)/10)+1)))),IF(AND(8=$N$270+1,7&lt;=$O$269),IF(($N$269*$N$270+7)&gt;80,"",IF(INDEX($P$271:$W$280,MOD(($N$269*$N$270+7)-1,10)+1,INT((($N$269*$N$270+7)-1)/10)+1)="","",INDEX($P$271:$W$280,MOD(($N$269*$N$270+7)-1,10)+1,INT((($N$269*$N$270+7)-1)/10)+1))),""))),IF($N$271="","",IF(OR(ISTEXT($N$269),ISTEXT($N$270),ISTEXT($N$271)),"",IF(OR(7&gt;$N$269,8&gt;$N$270,((8-1)*$N$269+7)&gt;$N$271),"",IF(INDEX($P$271:$W$280,MOD(((8-1)*$N$269+7)-1,10)+1,INT((((8-1)*$N$269+7)-1)/10)+1)="","",INDEX($P$271:$W$280,MOD(((8-1)*$N$269+7)-1,10)+1,INT((((8-1)*$N$269+7)-1)/10)+1))))))</f>
        <v/>
      </c>
      <c r="K278" s="539">
        <f>IF($D$269="Flat Oval",IF(OR($N$271="",ISTEXT($N$269),ISTEXT($N$270)),"",IF(8&lt;=$N$270,IF(8&gt;$N$269,"",IF(((8-1)*$N$269+8)&gt;80,"",IF(INDEX($P$271:$W$280,MOD(((8-1)*$N$269+8)-1,10)+1,INT((((8-1)*$N$269+8)-1)/10)+1)="","",INDEX($P$271:$W$280,MOD(((8-1)*$N$269+8)-1,10)+1,INT((((8-1)*$N$269+8)-1)/10)+1)))),IF(AND(8=$N$270+1,8&lt;=$O$269),IF(($N$269*$N$270+8)&gt;80,"",IF(INDEX($P$271:$W$280,MOD(($N$269*$N$270+8)-1,10)+1,INT((($N$269*$N$270+8)-1)/10)+1)="","",INDEX($P$271:$W$280,MOD(($N$269*$N$270+8)-1,10)+1,INT((($N$269*$N$270+8)-1)/10)+1))),""))),IF($N$271="","",IF(OR(ISTEXT($N$269),ISTEXT($N$270),ISTEXT($N$271)),"",IF(OR(8&gt;$N$269,8&gt;$N$270,((8-1)*$N$269+8)&gt;$N$271),"",IF(INDEX($P$271:$W$280,MOD(((8-1)*$N$269+8)-1,10)+1,INT((((8-1)*$N$269+8)-1)/10)+1)="","",INDEX($P$271:$W$280,MOD(((8-1)*$N$269+8)-1,10)+1,INT((((8-1)*$N$269+8)-1)/10)+1))))))</f>
        <v/>
      </c>
      <c r="L278" s="539">
        <f>IF($D$269="Flat Oval",IF(OR($N$271="",ISTEXT($N$269),ISTEXT($N$270)),"",IF(8&lt;=$N$270,IF(9&gt;$N$269,"",IF(((8-1)*$N$269+9)&gt;80,"",IF(INDEX($P$271:$W$280,MOD(((8-1)*$N$269+9)-1,10)+1,INT((((8-1)*$N$269+9)-1)/10)+1)="","",INDEX($P$271:$W$280,MOD(((8-1)*$N$269+9)-1,10)+1,INT((((8-1)*$N$269+9)-1)/10)+1)))),IF(AND(8=$N$270+1,9&lt;=$O$269),IF(($N$269*$N$270+9)&gt;80,"",IF(INDEX($P$271:$W$280,MOD(($N$269*$N$270+9)-1,10)+1,INT((($N$269*$N$270+9)-1)/10)+1)="","",INDEX($P$271:$W$280,MOD(($N$269*$N$270+9)-1,10)+1,INT((($N$269*$N$270+9)-1)/10)+1))),""))),IF($N$271="","",IF(OR(ISTEXT($N$269),ISTEXT($N$270),ISTEXT($N$271)),"",IF(OR(9&gt;$N$269,8&gt;$N$270,((8-1)*$N$269+9)&gt;$N$271),"",IF(INDEX($P$271:$W$280,MOD(((8-1)*$N$269+9)-1,10)+1,INT((((8-1)*$N$269+9)-1)/10)+1)="","",INDEX($P$271:$W$280,MOD(((8-1)*$N$269+9)-1,10)+1,INT((((8-1)*$N$269+9)-1)/10)+1))))))</f>
        <v/>
      </c>
      <c r="M278" s="539">
        <f>IF($D$269="Flat Oval",IF(OR($N$271="",ISTEXT($N$269),ISTEXT($N$270)),"",IF(8&lt;=$N$270,IF(10&gt;$N$269,"",IF(((8-1)*$N$269+10)&gt;80,"",IF(INDEX($P$271:$W$280,MOD(((8-1)*$N$269+10)-1,10)+1,INT((((8-1)*$N$269+10)-1)/10)+1)="","",INDEX($P$271:$W$280,MOD(((8-1)*$N$269+10)-1,10)+1,INT((((8-1)*$N$269+10)-1)/10)+1)))),IF(AND(8=$N$270+1,10&lt;=$O$269),IF(($N$269*$N$270+10)&gt;80,"",IF(INDEX($P$271:$W$280,MOD(($N$269*$N$270+10)-1,10)+1,INT((($N$269*$N$270+10)-1)/10)+1)="","",INDEX($P$271:$W$280,MOD(($N$269*$N$270+10)-1,10)+1,INT((($N$269*$N$270+10)-1)/10)+1))),""))),IF($N$271="","",IF(OR(ISTEXT($N$269),ISTEXT($N$270),ISTEXT($N$271)),"",IF(OR(10&gt;$N$269,8&gt;$N$270,((8-1)*$N$269+10)&gt;$N$271),"",IF(INDEX($P$271:$W$280,MOD(((8-1)*$N$269+10)-1,10)+1,INT((((8-1)*$N$269+10)-1)/10)+1)="","",INDEX($P$271:$W$280,MOD(((8-1)*$N$269+10)-1,10)+1,INT((((8-1)*$N$269+10)-1)/10)+1))))))</f>
        <v/>
      </c>
      <c r="P278" s="540" t="n"/>
      <c r="Q278" s="540" t="n"/>
      <c r="R278" s="540" t="n"/>
      <c r="S278" s="540" t="n"/>
      <c r="T278" s="540" t="n"/>
      <c r="U278" s="540" t="n"/>
      <c r="V278" s="540" t="n"/>
      <c r="W278" s="540" t="n"/>
    </row>
    <row r="279" ht="13.35" customHeight="1" s="162">
      <c r="P279" s="540" t="n"/>
      <c r="Q279" s="540" t="n"/>
      <c r="R279" s="540" t="n"/>
      <c r="S279" s="540" t="n"/>
      <c r="T279" s="540" t="n"/>
      <c r="U279" s="540" t="n"/>
      <c r="V279" s="540" t="n"/>
      <c r="W279" s="540" t="n"/>
    </row>
    <row r="280" ht="13.35" customHeight="1" s="162">
      <c r="B280" s="188" t="inlineStr">
        <is>
          <t>Airflow Traverse Measurement</t>
        </is>
      </c>
      <c r="C280" s="174" t="n"/>
      <c r="D280" s="174" t="n"/>
      <c r="E280" s="174" t="n"/>
      <c r="F280" s="174" t="n"/>
      <c r="G280" s="174" t="n"/>
      <c r="H280" s="173" t="n"/>
      <c r="I280" s="194" t="inlineStr">
        <is>
          <t>Design CFM</t>
        </is>
      </c>
      <c r="J280" s="188" t="inlineStr">
        <is>
          <t>Initial</t>
        </is>
      </c>
      <c r="K280" s="173" t="n"/>
      <c r="L280" s="188" t="inlineStr">
        <is>
          <t>Final</t>
        </is>
      </c>
      <c r="M280" s="173" t="n"/>
      <c r="P280" s="540" t="n"/>
      <c r="Q280" s="540" t="n"/>
      <c r="R280" s="540" t="n"/>
      <c r="S280" s="540" t="n"/>
      <c r="T280" s="540" t="n"/>
      <c r="U280" s="540" t="n"/>
      <c r="V280" s="540" t="n"/>
      <c r="W280" s="540" t="n"/>
    </row>
    <row r="281" ht="13.35" customHeight="1" s="162">
      <c r="B281" s="153" t="inlineStr">
        <is>
          <t xml:space="preserve">Point </t>
        </is>
      </c>
      <c r="C281" s="188" t="inlineStr">
        <is>
          <t>Area Served</t>
        </is>
      </c>
      <c r="D281" s="174" t="n"/>
      <c r="E281" s="173" t="n"/>
      <c r="F281" s="188" t="inlineStr">
        <is>
          <t>Size</t>
        </is>
      </c>
      <c r="G281" s="173" t="n"/>
      <c r="H281" s="188" t="inlineStr">
        <is>
          <t>Ak</t>
        </is>
      </c>
      <c r="I281" s="440" t="n"/>
      <c r="J281" s="188" t="inlineStr">
        <is>
          <t>VEL</t>
        </is>
      </c>
      <c r="K281" s="188" t="inlineStr">
        <is>
          <t>CFM</t>
        </is>
      </c>
      <c r="L281" s="188" t="inlineStr">
        <is>
          <t>VEL</t>
        </is>
      </c>
      <c r="M281" s="188" t="inlineStr">
        <is>
          <t>CFM</t>
        </is>
      </c>
    </row>
    <row r="282" ht="13.35" customHeight="1" s="162">
      <c r="B282" s="31" t="inlineStr">
        <is>
          <t>T-18</t>
        </is>
      </c>
      <c r="C282" s="307" t="n"/>
      <c r="D282" s="174" t="n"/>
      <c r="E282" s="173" t="n"/>
      <c r="F282" s="307">
        <f>IF($D$284="Flat Oval",IF(OR($G$284="",$I$284=""),"",$G$284&amp;""" x "&amp;$I$284&amp;""" oval"),IF($G$284="","",IF($D$284="Round",$G$284&amp;""" dia",$G$284&amp;""" x "&amp;$I$284&amp;"""")))</f>
        <v/>
      </c>
      <c r="G282" s="173" t="n"/>
      <c r="H282" s="525">
        <f>IF($D$284="Flat Oval",IF(OR($G$284="",$I$284=""),"",IF(OR(ISTEXT($G$284),ISTEXT($I$284)),"",ROUND(((($G$284-2*N($K$284))-($I$284-2*N($K$284)))*($I$284-2*N($K$284))+PI()*(($I$284-2*N($K$284))/2)^2)/144,3))),IF(OR($D$284="",$G$284=""),"",IF($D$284="Round",IF(ISTEXT($G$284),"",ROUND(PI()*(($G$284-2*N($K$284))/2)^2/144,3)),IF($I$284="","",IF(OR(ISTEXT($G$284),ISTEXT($I$284)),"",ROUND(($G$284-2*N($K$284))*($I$284-2*N($K$284))/144,3))))))</f>
        <v/>
      </c>
      <c r="I282" s="189" t="n"/>
      <c r="J282" s="189" t="n"/>
      <c r="K282" s="189">
        <f>IF(N(J282)*N(H282)=0,"",ROUND(N(J282)*N(H282),0))</f>
        <v/>
      </c>
      <c r="L282" s="189">
        <f>IF($D$284="Flat Oval",IF(OR($O$285="",$O$286="",N($O$287)+N($O$288)=0),"",ROUND(($O$285*$O$287+$O$286*$O$288)/($O$287+$O$288),0)),IF(COUNT(D286:M293)=0,"",ROUND(AVERAGE(D286:M293),0)))</f>
        <v/>
      </c>
      <c r="M282" s="189">
        <f>IF(N(L282)*N(H282)=0,"",ROUND(N(L282)*N(H282),0))</f>
        <v/>
      </c>
    </row>
    <row r="283" ht="13.35" customHeight="1" s="162">
      <c r="B283" s="188" t="inlineStr">
        <is>
          <t>Instrument</t>
        </is>
      </c>
      <c r="C283" s="173" t="n"/>
      <c r="D283" s="196" t="n"/>
      <c r="E283" s="174" t="n"/>
      <c r="F283" s="174" t="n"/>
      <c r="G283" s="173" t="n"/>
      <c r="H283" s="188" t="inlineStr">
        <is>
          <t>Duct Static Pressure</t>
        </is>
      </c>
      <c r="I283" s="174" t="n"/>
      <c r="J283" s="173" t="n"/>
      <c r="K283" s="53" t="n"/>
      <c r="L283" s="188" t="inlineStr">
        <is>
          <t>Temp</t>
        </is>
      </c>
      <c r="M283" s="52" t="n"/>
      <c r="N283" s="51" t="n"/>
    </row>
    <row r="284" ht="13.35" customHeight="1" s="162">
      <c r="B284" s="526" t="inlineStr">
        <is>
          <t>Duct shape:</t>
        </is>
      </c>
      <c r="C284" s="173" t="n"/>
      <c r="D284" s="527" t="n"/>
      <c r="E284" s="173" t="n"/>
      <c r="F284" s="528" t="inlineStr">
        <is>
          <t>W / Dia (in)</t>
        </is>
      </c>
      <c r="G284" s="529" t="n"/>
      <c r="H284" s="526" t="inlineStr">
        <is>
          <t>H (in)</t>
        </is>
      </c>
      <c r="I284" s="530" t="n"/>
      <c r="J284" s="531" t="inlineStr">
        <is>
          <t>Liner (in)</t>
        </is>
      </c>
      <c r="K284" s="532" t="n"/>
      <c r="L284" s="526" t="inlineStr">
        <is>
          <t>Points</t>
        </is>
      </c>
      <c r="M284" s="533">
        <f>IF($D$284="Flat Oval",IF($N$286="","",$N$284&amp;"x"&amp;$N$285&amp;"+"&amp;$O$284&amp;" ends"),IF($N$284="","",IF($D$284="Round",$N$284&amp;" x 2 axes",IF($N$285="","",$N$284&amp;" x "&amp;$N$285))))</f>
        <v/>
      </c>
      <c r="N284" s="534">
        <f>IF($D$284="Flat Oval",IF(OR($G$284="",$I$284=""),"",IF(OR(ISTEXT($G$284),ISTEXT($I$284)),"",IF($G$284-$I$284&lt;12,2,MIN(10,MAX(3,ROUNDUP(($G$284-$I$284)/6,0)))))),IF(OR($D$284="",$G$284=""),"",IF($D$284="Round",IF(ISTEXT($G$284),"",IF($G$284&lt;=9,6,IF($G$284&lt;=12,8,10))),IF(ISTEXT($G$284),"",IF($G$284&lt;12,2,MIN(10,MAX(3,ROUNDUP($G$284/6,0))))))))</f>
        <v/>
      </c>
      <c r="O284">
        <f>IF(AND($D$284="Flat Oval",NOT(OR($G$284="",$I$284="")),NOT(OR(ISTEXT($G$284),ISTEXT($I$284)))),IF($I$284&lt;=9,6,IF($I$284&lt;=12,8,10)),"")</f>
        <v/>
      </c>
      <c r="P284" s="473" t="inlineStr">
        <is>
          <t>Quick entry – type readings in order (row by row of the grid), down this column then the next:</t>
        </is>
      </c>
    </row>
    <row r="285" ht="13.35" customHeight="1" s="162">
      <c r="B285" s="535" t="inlineStr">
        <is>
          <t>Depth↓ Pos→ (in)</t>
        </is>
      </c>
      <c r="C285" s="414" t="n"/>
      <c r="D285" s="535">
        <f>IF($D$284="Flat Oval",IF(OR($N$284="",ISTEXT($N$284),1&gt;$N$284),"",ROUND((1-0.5)*($G$284-$I$284)/$N$284,1)),IF(ISTEXT($N$284),"",IF(OR($D$284="",$G$284="",1&gt;$N$284),"",IF($D$284="Round",IF(ISTEXT($G$284),"",ROUND(IF(1&lt;=$N$284/2,$G$284/2*(1-SQRT(($N$284-2*1+1)/$N$284)),$G$284-$G$284/2*(1-SQRT(($N$284-2*($N$284-1+1)+1)/$N$284))),1)),IF(ISTEXT($G$284),"",ROUND((1-0.5)*$G$284/$N$284,1))))))</f>
        <v/>
      </c>
      <c r="E285" s="535">
        <f>IF($D$284="Flat Oval",IF(OR($N$284="",ISTEXT($N$284),2&gt;$N$284),"",ROUND((2-0.5)*($G$284-$I$284)/$N$284,1)),IF(ISTEXT($N$284),"",IF(OR($D$284="",$G$284="",2&gt;$N$284),"",IF($D$284="Round",IF(ISTEXT($G$284),"",ROUND(IF(2&lt;=$N$284/2,$G$284/2*(1-SQRT(($N$284-2*2+1)/$N$284)),$G$284-$G$284/2*(1-SQRT(($N$284-2*($N$284-2+1)+1)/$N$284))),1)),IF(ISTEXT($G$284),"",ROUND((2-0.5)*$G$284/$N$284,1))))))</f>
        <v/>
      </c>
      <c r="F285" s="535">
        <f>IF($D$284="Flat Oval",IF(OR($N$284="",ISTEXT($N$284),3&gt;$N$284),"",ROUND((3-0.5)*($G$284-$I$284)/$N$284,1)),IF(ISTEXT($N$284),"",IF(OR($D$284="",$G$284="",3&gt;$N$284),"",IF($D$284="Round",IF(ISTEXT($G$284),"",ROUND(IF(3&lt;=$N$284/2,$G$284/2*(1-SQRT(($N$284-2*3+1)/$N$284)),$G$284-$G$284/2*(1-SQRT(($N$284-2*($N$284-3+1)+1)/$N$284))),1)),IF(ISTEXT($G$284),"",ROUND((3-0.5)*$G$284/$N$284,1))))))</f>
        <v/>
      </c>
      <c r="G285" s="535">
        <f>IF($D$284="Flat Oval",IF(OR($N$284="",ISTEXT($N$284),4&gt;$N$284),"",ROUND((4-0.5)*($G$284-$I$284)/$N$284,1)),IF(ISTEXT($N$284),"",IF(OR($D$284="",$G$284="",4&gt;$N$284),"",IF($D$284="Round",IF(ISTEXT($G$284),"",ROUND(IF(4&lt;=$N$284/2,$G$284/2*(1-SQRT(($N$284-2*4+1)/$N$284)),$G$284-$G$284/2*(1-SQRT(($N$284-2*($N$284-4+1)+1)/$N$284))),1)),IF(ISTEXT($G$284),"",ROUND((4-0.5)*$G$284/$N$284,1))))))</f>
        <v/>
      </c>
      <c r="H285" s="535">
        <f>IF($D$284="Flat Oval",IF(OR($N$284="",ISTEXT($N$284),5&gt;$N$284),"",ROUND((5-0.5)*($G$284-$I$284)/$N$284,1)),IF(ISTEXT($N$284),"",IF(OR($D$284="",$G$284="",5&gt;$N$284),"",IF($D$284="Round",IF(ISTEXT($G$284),"",ROUND(IF(5&lt;=$N$284/2,$G$284/2*(1-SQRT(($N$284-2*5+1)/$N$284)),$G$284-$G$284/2*(1-SQRT(($N$284-2*($N$284-5+1)+1)/$N$284))),1)),IF(ISTEXT($G$284),"",ROUND((5-0.5)*$G$284/$N$284,1))))))</f>
        <v/>
      </c>
      <c r="I285" s="535">
        <f>IF($D$284="Flat Oval",IF(OR($N$284="",ISTEXT($N$284),6&gt;$N$284),"",ROUND((6-0.5)*($G$284-$I$284)/$N$284,1)),IF(ISTEXT($N$284),"",IF(OR($D$284="",$G$284="",6&gt;$N$284),"",IF($D$284="Round",IF(ISTEXT($G$284),"",ROUND(IF(6&lt;=$N$284/2,$G$284/2*(1-SQRT(($N$284-2*6+1)/$N$284)),$G$284-$G$284/2*(1-SQRT(($N$284-2*($N$284-6+1)+1)/$N$284))),1)),IF(ISTEXT($G$284),"",ROUND((6-0.5)*$G$284/$N$284,1))))))</f>
        <v/>
      </c>
      <c r="J285" s="535">
        <f>IF($D$284="Flat Oval",IF(OR($N$284="",ISTEXT($N$284),7&gt;$N$284),"",ROUND((7-0.5)*($G$284-$I$284)/$N$284,1)),IF(ISTEXT($N$284),"",IF(OR($D$284="",$G$284="",7&gt;$N$284),"",IF($D$284="Round",IF(ISTEXT($G$284),"",ROUND(IF(7&lt;=$N$284/2,$G$284/2*(1-SQRT(($N$284-2*7+1)/$N$284)),$G$284-$G$284/2*(1-SQRT(($N$284-2*($N$284-7+1)+1)/$N$284))),1)),IF(ISTEXT($G$284),"",ROUND((7-0.5)*$G$284/$N$284,1))))))</f>
        <v/>
      </c>
      <c r="K285" s="535">
        <f>IF($D$284="Flat Oval",IF(OR($N$284="",ISTEXT($N$284),8&gt;$N$284),"",ROUND((8-0.5)*($G$284-$I$284)/$N$284,1)),IF(ISTEXT($N$284),"",IF(OR($D$284="",$G$284="",8&gt;$N$284),"",IF($D$284="Round",IF(ISTEXT($G$284),"",ROUND(IF(8&lt;=$N$284/2,$G$284/2*(1-SQRT(($N$284-2*8+1)/$N$284)),$G$284-$G$284/2*(1-SQRT(($N$284-2*($N$284-8+1)+1)/$N$284))),1)),IF(ISTEXT($G$284),"",ROUND((8-0.5)*$G$284/$N$284,1))))))</f>
        <v/>
      </c>
      <c r="L285" s="535">
        <f>IF($D$284="Flat Oval",IF(OR($N$284="",ISTEXT($N$284),9&gt;$N$284),"",ROUND((9-0.5)*($G$284-$I$284)/$N$284,1)),IF(ISTEXT($N$284),"",IF(OR($D$284="",$G$284="",9&gt;$N$284),"",IF($D$284="Round",IF(ISTEXT($G$284),"",ROUND(IF(9&lt;=$N$284/2,$G$284/2*(1-SQRT(($N$284-2*9+1)/$N$284)),$G$284-$G$284/2*(1-SQRT(($N$284-2*($N$284-9+1)+1)/$N$284))),1)),IF(ISTEXT($G$284),"",ROUND((9-0.5)*$G$284/$N$284,1))))))</f>
        <v/>
      </c>
      <c r="M285" s="535">
        <f>IF($D$284="Flat Oval",IF(OR($N$284="",ISTEXT($N$284),10&gt;$N$284),"",ROUND((10-0.5)*($G$284-$I$284)/$N$284,1)),IF(ISTEXT($N$284),"",IF(OR($D$284="",$G$284="",10&gt;$N$284),"",IF($D$284="Round",IF(ISTEXT($G$284),"",ROUND(IF(10&lt;=$N$284/2,$G$284/2*(1-SQRT(($N$284-2*10+1)/$N$284)),$G$284-$G$284/2*(1-SQRT(($N$284-2*($N$284-10+1)+1)/$N$284))),1)),IF(ISTEXT($G$284),"",ROUND((10-0.5)*$G$284/$N$284,1))))))</f>
        <v/>
      </c>
      <c r="N285" s="534">
        <f>IF($D$284="Flat Oval",IF(OR($G$284="",$I$284=""),"",IF(OR(ISTEXT($G$284),ISTEXT($I$284)),"",IF($I$284&lt;12,2,MIN(7,MAX(3,ROUNDUP($I$284/6,0)))))),IF(OR($D$284="",$G$284=""),"",IF($D$284="Round",2,IF($I$284="","",IF(ISTEXT($I$284),"",IF($I$284&lt;12,2,MIN(8,MAX(3,ROUNDUP($I$284/6,0)))))))))</f>
        <v/>
      </c>
      <c r="O285">
        <f>IF(OR(NOT($D$284="Flat Oval"),N($N$286)=0),"",IF(COUNT(D286:INDEX(M286:M293,$N$285))=0,"",AVERAGE(D286:INDEX(M286:M293,$N$285))))</f>
        <v/>
      </c>
      <c r="P285" s="536" t="inlineStr">
        <is>
          <t>1–10</t>
        </is>
      </c>
      <c r="Q285" s="536" t="inlineStr">
        <is>
          <t>11–20</t>
        </is>
      </c>
      <c r="R285" s="536" t="inlineStr">
        <is>
          <t>21–30</t>
        </is>
      </c>
      <c r="S285" s="536" t="inlineStr">
        <is>
          <t>31–40</t>
        </is>
      </c>
      <c r="T285" s="536" t="inlineStr">
        <is>
          <t>41–50</t>
        </is>
      </c>
      <c r="U285" s="536" t="inlineStr">
        <is>
          <t>51–60</t>
        </is>
      </c>
      <c r="V285" s="536" t="inlineStr">
        <is>
          <t>61–70</t>
        </is>
      </c>
      <c r="W285" s="536" t="inlineStr">
        <is>
          <t>71–80</t>
        </is>
      </c>
    </row>
    <row r="286" ht="13.35" customHeight="1" s="162">
      <c r="B286" s="537">
        <f>IF($D$284="Flat Oval",IF(OR($N$285="",ISTEXT($N$285)),"",IF(1&lt;=$N$285,ROUND((1-0.5)*$I$284/$N$285,1),IF(1=$N$285+1,"Ends",""))),IF(OR($D$284="",$G$284=""),"",IF($D$284="Round",IF(1=1,"Axis 1 (0°)",IF(1=2,"Axis 2 (90°)","")),IF(ISTEXT($N$285),"",IF(1&gt;$N$285,"",IF(ISTEXT($I$284),"",ROUND((1-0.5)*$I$284/$N$285,1)))))))</f>
        <v/>
      </c>
      <c r="C286" s="538" t="n"/>
      <c r="D286" s="539">
        <f>IF($D$284="Flat Oval",IF(OR($N$286="",ISTEXT($N$284),ISTEXT($N$285)),"",IF(1&lt;=$N$285,IF(1&gt;$N$284,"",IF(((1-1)*$N$284+1)&gt;80,"",IF(INDEX($P$286:$W$295,MOD(((1-1)*$N$284+1)-1,10)+1,INT((((1-1)*$N$284+1)-1)/10)+1)="","",INDEX($P$286:$W$295,MOD(((1-1)*$N$284+1)-1,10)+1,INT((((1-1)*$N$284+1)-1)/10)+1)))),IF(AND(1=$N$285+1,1&lt;=$O$284),IF(($N$284*$N$285+1)&gt;80,"",IF(INDEX($P$286:$W$295,MOD(($N$284*$N$285+1)-1,10)+1,INT((($N$284*$N$285+1)-1)/10)+1)="","",INDEX($P$286:$W$295,MOD(($N$284*$N$285+1)-1,10)+1,INT((($N$284*$N$285+1)-1)/10)+1))),""))),IF($N$286="","",IF(OR(ISTEXT($N$284),ISTEXT($N$285),ISTEXT($N$286)),"",IF(OR(1&gt;$N$284,1&gt;$N$285,((1-1)*$N$284+1)&gt;$N$286),"",IF(INDEX($P$286:$W$295,MOD(((1-1)*$N$284+1)-1,10)+1,INT((((1-1)*$N$284+1)-1)/10)+1)="","",INDEX($P$286:$W$295,MOD(((1-1)*$N$284+1)-1,10)+1,INT((((1-1)*$N$284+1)-1)/10)+1))))))</f>
        <v/>
      </c>
      <c r="E286" s="539">
        <f>IF($D$284="Flat Oval",IF(OR($N$286="",ISTEXT($N$284),ISTEXT($N$285)),"",IF(1&lt;=$N$285,IF(2&gt;$N$284,"",IF(((1-1)*$N$284+2)&gt;80,"",IF(INDEX($P$286:$W$295,MOD(((1-1)*$N$284+2)-1,10)+1,INT((((1-1)*$N$284+2)-1)/10)+1)="","",INDEX($P$286:$W$295,MOD(((1-1)*$N$284+2)-1,10)+1,INT((((1-1)*$N$284+2)-1)/10)+1)))),IF(AND(1=$N$285+1,2&lt;=$O$284),IF(($N$284*$N$285+2)&gt;80,"",IF(INDEX($P$286:$W$295,MOD(($N$284*$N$285+2)-1,10)+1,INT((($N$284*$N$285+2)-1)/10)+1)="","",INDEX($P$286:$W$295,MOD(($N$284*$N$285+2)-1,10)+1,INT((($N$284*$N$285+2)-1)/10)+1))),""))),IF($N$286="","",IF(OR(ISTEXT($N$284),ISTEXT($N$285),ISTEXT($N$286)),"",IF(OR(2&gt;$N$284,1&gt;$N$285,((1-1)*$N$284+2)&gt;$N$286),"",IF(INDEX($P$286:$W$295,MOD(((1-1)*$N$284+2)-1,10)+1,INT((((1-1)*$N$284+2)-1)/10)+1)="","",INDEX($P$286:$W$295,MOD(((1-1)*$N$284+2)-1,10)+1,INT((((1-1)*$N$284+2)-1)/10)+1))))))</f>
        <v/>
      </c>
      <c r="F286" s="539">
        <f>IF($D$284="Flat Oval",IF(OR($N$286="",ISTEXT($N$284),ISTEXT($N$285)),"",IF(1&lt;=$N$285,IF(3&gt;$N$284,"",IF(((1-1)*$N$284+3)&gt;80,"",IF(INDEX($P$286:$W$295,MOD(((1-1)*$N$284+3)-1,10)+1,INT((((1-1)*$N$284+3)-1)/10)+1)="","",INDEX($P$286:$W$295,MOD(((1-1)*$N$284+3)-1,10)+1,INT((((1-1)*$N$284+3)-1)/10)+1)))),IF(AND(1=$N$285+1,3&lt;=$O$284),IF(($N$284*$N$285+3)&gt;80,"",IF(INDEX($P$286:$W$295,MOD(($N$284*$N$285+3)-1,10)+1,INT((($N$284*$N$285+3)-1)/10)+1)="","",INDEX($P$286:$W$295,MOD(($N$284*$N$285+3)-1,10)+1,INT((($N$284*$N$285+3)-1)/10)+1))),""))),IF($N$286="","",IF(OR(ISTEXT($N$284),ISTEXT($N$285),ISTEXT($N$286)),"",IF(OR(3&gt;$N$284,1&gt;$N$285,((1-1)*$N$284+3)&gt;$N$286),"",IF(INDEX($P$286:$W$295,MOD(((1-1)*$N$284+3)-1,10)+1,INT((((1-1)*$N$284+3)-1)/10)+1)="","",INDEX($P$286:$W$295,MOD(((1-1)*$N$284+3)-1,10)+1,INT((((1-1)*$N$284+3)-1)/10)+1))))))</f>
        <v/>
      </c>
      <c r="G286" s="539">
        <f>IF($D$284="Flat Oval",IF(OR($N$286="",ISTEXT($N$284),ISTEXT($N$285)),"",IF(1&lt;=$N$285,IF(4&gt;$N$284,"",IF(((1-1)*$N$284+4)&gt;80,"",IF(INDEX($P$286:$W$295,MOD(((1-1)*$N$284+4)-1,10)+1,INT((((1-1)*$N$284+4)-1)/10)+1)="","",INDEX($P$286:$W$295,MOD(((1-1)*$N$284+4)-1,10)+1,INT((((1-1)*$N$284+4)-1)/10)+1)))),IF(AND(1=$N$285+1,4&lt;=$O$284),IF(($N$284*$N$285+4)&gt;80,"",IF(INDEX($P$286:$W$295,MOD(($N$284*$N$285+4)-1,10)+1,INT((($N$284*$N$285+4)-1)/10)+1)="","",INDEX($P$286:$W$295,MOD(($N$284*$N$285+4)-1,10)+1,INT((($N$284*$N$285+4)-1)/10)+1))),""))),IF($N$286="","",IF(OR(ISTEXT($N$284),ISTEXT($N$285),ISTEXT($N$286)),"",IF(OR(4&gt;$N$284,1&gt;$N$285,((1-1)*$N$284+4)&gt;$N$286),"",IF(INDEX($P$286:$W$295,MOD(((1-1)*$N$284+4)-1,10)+1,INT((((1-1)*$N$284+4)-1)/10)+1)="","",INDEX($P$286:$W$295,MOD(((1-1)*$N$284+4)-1,10)+1,INT((((1-1)*$N$284+4)-1)/10)+1))))))</f>
        <v/>
      </c>
      <c r="H286" s="539">
        <f>IF($D$284="Flat Oval",IF(OR($N$286="",ISTEXT($N$284),ISTEXT($N$285)),"",IF(1&lt;=$N$285,IF(5&gt;$N$284,"",IF(((1-1)*$N$284+5)&gt;80,"",IF(INDEX($P$286:$W$295,MOD(((1-1)*$N$284+5)-1,10)+1,INT((((1-1)*$N$284+5)-1)/10)+1)="","",INDEX($P$286:$W$295,MOD(((1-1)*$N$284+5)-1,10)+1,INT((((1-1)*$N$284+5)-1)/10)+1)))),IF(AND(1=$N$285+1,5&lt;=$O$284),IF(($N$284*$N$285+5)&gt;80,"",IF(INDEX($P$286:$W$295,MOD(($N$284*$N$285+5)-1,10)+1,INT((($N$284*$N$285+5)-1)/10)+1)="","",INDEX($P$286:$W$295,MOD(($N$284*$N$285+5)-1,10)+1,INT((($N$284*$N$285+5)-1)/10)+1))),""))),IF($N$286="","",IF(OR(ISTEXT($N$284),ISTEXT($N$285),ISTEXT($N$286)),"",IF(OR(5&gt;$N$284,1&gt;$N$285,((1-1)*$N$284+5)&gt;$N$286),"",IF(INDEX($P$286:$W$295,MOD(((1-1)*$N$284+5)-1,10)+1,INT((((1-1)*$N$284+5)-1)/10)+1)="","",INDEX($P$286:$W$295,MOD(((1-1)*$N$284+5)-1,10)+1,INT((((1-1)*$N$284+5)-1)/10)+1))))))</f>
        <v/>
      </c>
      <c r="I286" s="539">
        <f>IF($D$284="Flat Oval",IF(OR($N$286="",ISTEXT($N$284),ISTEXT($N$285)),"",IF(1&lt;=$N$285,IF(6&gt;$N$284,"",IF(((1-1)*$N$284+6)&gt;80,"",IF(INDEX($P$286:$W$295,MOD(((1-1)*$N$284+6)-1,10)+1,INT((((1-1)*$N$284+6)-1)/10)+1)="","",INDEX($P$286:$W$295,MOD(((1-1)*$N$284+6)-1,10)+1,INT((((1-1)*$N$284+6)-1)/10)+1)))),IF(AND(1=$N$285+1,6&lt;=$O$284),IF(($N$284*$N$285+6)&gt;80,"",IF(INDEX($P$286:$W$295,MOD(($N$284*$N$285+6)-1,10)+1,INT((($N$284*$N$285+6)-1)/10)+1)="","",INDEX($P$286:$W$295,MOD(($N$284*$N$285+6)-1,10)+1,INT((($N$284*$N$285+6)-1)/10)+1))),""))),IF($N$286="","",IF(OR(ISTEXT($N$284),ISTEXT($N$285),ISTEXT($N$286)),"",IF(OR(6&gt;$N$284,1&gt;$N$285,((1-1)*$N$284+6)&gt;$N$286),"",IF(INDEX($P$286:$W$295,MOD(((1-1)*$N$284+6)-1,10)+1,INT((((1-1)*$N$284+6)-1)/10)+1)="","",INDEX($P$286:$W$295,MOD(((1-1)*$N$284+6)-1,10)+1,INT((((1-1)*$N$284+6)-1)/10)+1))))))</f>
        <v/>
      </c>
      <c r="J286" s="539">
        <f>IF($D$284="Flat Oval",IF(OR($N$286="",ISTEXT($N$284),ISTEXT($N$285)),"",IF(1&lt;=$N$285,IF(7&gt;$N$284,"",IF(((1-1)*$N$284+7)&gt;80,"",IF(INDEX($P$286:$W$295,MOD(((1-1)*$N$284+7)-1,10)+1,INT((((1-1)*$N$284+7)-1)/10)+1)="","",INDEX($P$286:$W$295,MOD(((1-1)*$N$284+7)-1,10)+1,INT((((1-1)*$N$284+7)-1)/10)+1)))),IF(AND(1=$N$285+1,7&lt;=$O$284),IF(($N$284*$N$285+7)&gt;80,"",IF(INDEX($P$286:$W$295,MOD(($N$284*$N$285+7)-1,10)+1,INT((($N$284*$N$285+7)-1)/10)+1)="","",INDEX($P$286:$W$295,MOD(($N$284*$N$285+7)-1,10)+1,INT((($N$284*$N$285+7)-1)/10)+1))),""))),IF($N$286="","",IF(OR(ISTEXT($N$284),ISTEXT($N$285),ISTEXT($N$286)),"",IF(OR(7&gt;$N$284,1&gt;$N$285,((1-1)*$N$284+7)&gt;$N$286),"",IF(INDEX($P$286:$W$295,MOD(((1-1)*$N$284+7)-1,10)+1,INT((((1-1)*$N$284+7)-1)/10)+1)="","",INDEX($P$286:$W$295,MOD(((1-1)*$N$284+7)-1,10)+1,INT((((1-1)*$N$284+7)-1)/10)+1))))))</f>
        <v/>
      </c>
      <c r="K286" s="539">
        <f>IF($D$284="Flat Oval",IF(OR($N$286="",ISTEXT($N$284),ISTEXT($N$285)),"",IF(1&lt;=$N$285,IF(8&gt;$N$284,"",IF(((1-1)*$N$284+8)&gt;80,"",IF(INDEX($P$286:$W$295,MOD(((1-1)*$N$284+8)-1,10)+1,INT((((1-1)*$N$284+8)-1)/10)+1)="","",INDEX($P$286:$W$295,MOD(((1-1)*$N$284+8)-1,10)+1,INT((((1-1)*$N$284+8)-1)/10)+1)))),IF(AND(1=$N$285+1,8&lt;=$O$284),IF(($N$284*$N$285+8)&gt;80,"",IF(INDEX($P$286:$W$295,MOD(($N$284*$N$285+8)-1,10)+1,INT((($N$284*$N$285+8)-1)/10)+1)="","",INDEX($P$286:$W$295,MOD(($N$284*$N$285+8)-1,10)+1,INT((($N$284*$N$285+8)-1)/10)+1))),""))),IF($N$286="","",IF(OR(ISTEXT($N$284),ISTEXT($N$285),ISTEXT($N$286)),"",IF(OR(8&gt;$N$284,1&gt;$N$285,((1-1)*$N$284+8)&gt;$N$286),"",IF(INDEX($P$286:$W$295,MOD(((1-1)*$N$284+8)-1,10)+1,INT((((1-1)*$N$284+8)-1)/10)+1)="","",INDEX($P$286:$W$295,MOD(((1-1)*$N$284+8)-1,10)+1,INT((((1-1)*$N$284+8)-1)/10)+1))))))</f>
        <v/>
      </c>
      <c r="L286" s="539">
        <f>IF($D$284="Flat Oval",IF(OR($N$286="",ISTEXT($N$284),ISTEXT($N$285)),"",IF(1&lt;=$N$285,IF(9&gt;$N$284,"",IF(((1-1)*$N$284+9)&gt;80,"",IF(INDEX($P$286:$W$295,MOD(((1-1)*$N$284+9)-1,10)+1,INT((((1-1)*$N$284+9)-1)/10)+1)="","",INDEX($P$286:$W$295,MOD(((1-1)*$N$284+9)-1,10)+1,INT((((1-1)*$N$284+9)-1)/10)+1)))),IF(AND(1=$N$285+1,9&lt;=$O$284),IF(($N$284*$N$285+9)&gt;80,"",IF(INDEX($P$286:$W$295,MOD(($N$284*$N$285+9)-1,10)+1,INT((($N$284*$N$285+9)-1)/10)+1)="","",INDEX($P$286:$W$295,MOD(($N$284*$N$285+9)-1,10)+1,INT((($N$284*$N$285+9)-1)/10)+1))),""))),IF($N$286="","",IF(OR(ISTEXT($N$284),ISTEXT($N$285),ISTEXT($N$286)),"",IF(OR(9&gt;$N$284,1&gt;$N$285,((1-1)*$N$284+9)&gt;$N$286),"",IF(INDEX($P$286:$W$295,MOD(((1-1)*$N$284+9)-1,10)+1,INT((((1-1)*$N$284+9)-1)/10)+1)="","",INDEX($P$286:$W$295,MOD(((1-1)*$N$284+9)-1,10)+1,INT((((1-1)*$N$284+9)-1)/10)+1))))))</f>
        <v/>
      </c>
      <c r="M286" s="539">
        <f>IF($D$284="Flat Oval",IF(OR($N$286="",ISTEXT($N$284),ISTEXT($N$285)),"",IF(1&lt;=$N$285,IF(10&gt;$N$284,"",IF(((1-1)*$N$284+10)&gt;80,"",IF(INDEX($P$286:$W$295,MOD(((1-1)*$N$284+10)-1,10)+1,INT((((1-1)*$N$284+10)-1)/10)+1)="","",INDEX($P$286:$W$295,MOD(((1-1)*$N$284+10)-1,10)+1,INT((((1-1)*$N$284+10)-1)/10)+1)))),IF(AND(1=$N$285+1,10&lt;=$O$284),IF(($N$284*$N$285+10)&gt;80,"",IF(INDEX($P$286:$W$295,MOD(($N$284*$N$285+10)-1,10)+1,INT((($N$284*$N$285+10)-1)/10)+1)="","",INDEX($P$286:$W$295,MOD(($N$284*$N$285+10)-1,10)+1,INT((($N$284*$N$285+10)-1)/10)+1))),""))),IF($N$286="","",IF(OR(ISTEXT($N$284),ISTEXT($N$285),ISTEXT($N$286)),"",IF(OR(10&gt;$N$284,1&gt;$N$285,((1-1)*$N$284+10)&gt;$N$286),"",IF(INDEX($P$286:$W$295,MOD(((1-1)*$N$284+10)-1,10)+1,INT((((1-1)*$N$284+10)-1)/10)+1)="","",INDEX($P$286:$W$295,MOD(((1-1)*$N$284+10)-1,10)+1,INT((((1-1)*$N$284+10)-1)/10)+1))))))</f>
        <v/>
      </c>
      <c r="N286" s="534">
        <f>IF($D$284="Flat Oval",IF(OR($N$284="",$N$285="",$O$284=""),"",$N$284*$N$285+$O$284),IF(OR(N284="",N285=""),"",IF(OR(ISTEXT(N284),ISTEXT(N285)),"",N284*N285)))</f>
        <v/>
      </c>
      <c r="O286">
        <f>IF(OR(NOT($D$284="Flat Oval"),N($N$286)=0),"",IF(COUNT(INDEX(D286:D293,$N$285+1):INDEX(M286:M293,$N$285+1))=0,"",AVERAGE(INDEX(D286:D293,$N$285+1):INDEX(M286:M293,$N$285+1))))</f>
        <v/>
      </c>
      <c r="P286" s="540" t="n"/>
      <c r="Q286" s="540" t="n"/>
      <c r="R286" s="540" t="n"/>
      <c r="S286" s="540" t="n"/>
      <c r="T286" s="540" t="n"/>
      <c r="U286" s="540" t="n"/>
      <c r="V286" s="540" t="n"/>
      <c r="W286" s="540" t="n"/>
    </row>
    <row r="287" ht="13.35" customHeight="1" s="162">
      <c r="B287" s="537">
        <f>IF($D$284="Flat Oval",IF(OR($N$285="",ISTEXT($N$285)),"",IF(2&lt;=$N$285,ROUND((2-0.5)*$I$284/$N$285,1),IF(2=$N$285+1,"Ends",""))),IF(OR($D$284="",$G$284=""),"",IF($D$284="Round",IF(2=1,"Axis 1 (0°)",IF(2=2,"Axis 2 (90°)","")),IF(ISTEXT($N$285),"",IF(2&gt;$N$285,"",IF(ISTEXT($I$284),"",ROUND((2-0.5)*$I$284/$N$285,1)))))))</f>
        <v/>
      </c>
      <c r="C287" s="538" t="n"/>
      <c r="D287" s="539">
        <f>IF($D$284="Flat Oval",IF(OR($N$286="",ISTEXT($N$284),ISTEXT($N$285)),"",IF(2&lt;=$N$285,IF(1&gt;$N$284,"",IF(((2-1)*$N$284+1)&gt;80,"",IF(INDEX($P$286:$W$295,MOD(((2-1)*$N$284+1)-1,10)+1,INT((((2-1)*$N$284+1)-1)/10)+1)="","",INDEX($P$286:$W$295,MOD(((2-1)*$N$284+1)-1,10)+1,INT((((2-1)*$N$284+1)-1)/10)+1)))),IF(AND(2=$N$285+1,1&lt;=$O$284),IF(($N$284*$N$285+1)&gt;80,"",IF(INDEX($P$286:$W$295,MOD(($N$284*$N$285+1)-1,10)+1,INT((($N$284*$N$285+1)-1)/10)+1)="","",INDEX($P$286:$W$295,MOD(($N$284*$N$285+1)-1,10)+1,INT((($N$284*$N$285+1)-1)/10)+1))),""))),IF($N$286="","",IF(OR(ISTEXT($N$284),ISTEXT($N$285),ISTEXT($N$286)),"",IF(OR(1&gt;$N$284,2&gt;$N$285,((2-1)*$N$284+1)&gt;$N$286),"",IF(INDEX($P$286:$W$295,MOD(((2-1)*$N$284+1)-1,10)+1,INT((((2-1)*$N$284+1)-1)/10)+1)="","",INDEX($P$286:$W$295,MOD(((2-1)*$N$284+1)-1,10)+1,INT((((2-1)*$N$284+1)-1)/10)+1))))))</f>
        <v/>
      </c>
      <c r="E287" s="539">
        <f>IF($D$284="Flat Oval",IF(OR($N$286="",ISTEXT($N$284),ISTEXT($N$285)),"",IF(2&lt;=$N$285,IF(2&gt;$N$284,"",IF(((2-1)*$N$284+2)&gt;80,"",IF(INDEX($P$286:$W$295,MOD(((2-1)*$N$284+2)-1,10)+1,INT((((2-1)*$N$284+2)-1)/10)+1)="","",INDEX($P$286:$W$295,MOD(((2-1)*$N$284+2)-1,10)+1,INT((((2-1)*$N$284+2)-1)/10)+1)))),IF(AND(2=$N$285+1,2&lt;=$O$284),IF(($N$284*$N$285+2)&gt;80,"",IF(INDEX($P$286:$W$295,MOD(($N$284*$N$285+2)-1,10)+1,INT((($N$284*$N$285+2)-1)/10)+1)="","",INDEX($P$286:$W$295,MOD(($N$284*$N$285+2)-1,10)+1,INT((($N$284*$N$285+2)-1)/10)+1))),""))),IF($N$286="","",IF(OR(ISTEXT($N$284),ISTEXT($N$285),ISTEXT($N$286)),"",IF(OR(2&gt;$N$284,2&gt;$N$285,((2-1)*$N$284+2)&gt;$N$286),"",IF(INDEX($P$286:$W$295,MOD(((2-1)*$N$284+2)-1,10)+1,INT((((2-1)*$N$284+2)-1)/10)+1)="","",INDEX($P$286:$W$295,MOD(((2-1)*$N$284+2)-1,10)+1,INT((((2-1)*$N$284+2)-1)/10)+1))))))</f>
        <v/>
      </c>
      <c r="F287" s="539">
        <f>IF($D$284="Flat Oval",IF(OR($N$286="",ISTEXT($N$284),ISTEXT($N$285)),"",IF(2&lt;=$N$285,IF(3&gt;$N$284,"",IF(((2-1)*$N$284+3)&gt;80,"",IF(INDEX($P$286:$W$295,MOD(((2-1)*$N$284+3)-1,10)+1,INT((((2-1)*$N$284+3)-1)/10)+1)="","",INDEX($P$286:$W$295,MOD(((2-1)*$N$284+3)-1,10)+1,INT((((2-1)*$N$284+3)-1)/10)+1)))),IF(AND(2=$N$285+1,3&lt;=$O$284),IF(($N$284*$N$285+3)&gt;80,"",IF(INDEX($P$286:$W$295,MOD(($N$284*$N$285+3)-1,10)+1,INT((($N$284*$N$285+3)-1)/10)+1)="","",INDEX($P$286:$W$295,MOD(($N$284*$N$285+3)-1,10)+1,INT((($N$284*$N$285+3)-1)/10)+1))),""))),IF($N$286="","",IF(OR(ISTEXT($N$284),ISTEXT($N$285),ISTEXT($N$286)),"",IF(OR(3&gt;$N$284,2&gt;$N$285,((2-1)*$N$284+3)&gt;$N$286),"",IF(INDEX($P$286:$W$295,MOD(((2-1)*$N$284+3)-1,10)+1,INT((((2-1)*$N$284+3)-1)/10)+1)="","",INDEX($P$286:$W$295,MOD(((2-1)*$N$284+3)-1,10)+1,INT((((2-1)*$N$284+3)-1)/10)+1))))))</f>
        <v/>
      </c>
      <c r="G287" s="539">
        <f>IF($D$284="Flat Oval",IF(OR($N$286="",ISTEXT($N$284),ISTEXT($N$285)),"",IF(2&lt;=$N$285,IF(4&gt;$N$284,"",IF(((2-1)*$N$284+4)&gt;80,"",IF(INDEX($P$286:$W$295,MOD(((2-1)*$N$284+4)-1,10)+1,INT((((2-1)*$N$284+4)-1)/10)+1)="","",INDEX($P$286:$W$295,MOD(((2-1)*$N$284+4)-1,10)+1,INT((((2-1)*$N$284+4)-1)/10)+1)))),IF(AND(2=$N$285+1,4&lt;=$O$284),IF(($N$284*$N$285+4)&gt;80,"",IF(INDEX($P$286:$W$295,MOD(($N$284*$N$285+4)-1,10)+1,INT((($N$284*$N$285+4)-1)/10)+1)="","",INDEX($P$286:$W$295,MOD(($N$284*$N$285+4)-1,10)+1,INT((($N$284*$N$285+4)-1)/10)+1))),""))),IF($N$286="","",IF(OR(ISTEXT($N$284),ISTEXT($N$285),ISTEXT($N$286)),"",IF(OR(4&gt;$N$284,2&gt;$N$285,((2-1)*$N$284+4)&gt;$N$286),"",IF(INDEX($P$286:$W$295,MOD(((2-1)*$N$284+4)-1,10)+1,INT((((2-1)*$N$284+4)-1)/10)+1)="","",INDEX($P$286:$W$295,MOD(((2-1)*$N$284+4)-1,10)+1,INT((((2-1)*$N$284+4)-1)/10)+1))))))</f>
        <v/>
      </c>
      <c r="H287" s="539">
        <f>IF($D$284="Flat Oval",IF(OR($N$286="",ISTEXT($N$284),ISTEXT($N$285)),"",IF(2&lt;=$N$285,IF(5&gt;$N$284,"",IF(((2-1)*$N$284+5)&gt;80,"",IF(INDEX($P$286:$W$295,MOD(((2-1)*$N$284+5)-1,10)+1,INT((((2-1)*$N$284+5)-1)/10)+1)="","",INDEX($P$286:$W$295,MOD(((2-1)*$N$284+5)-1,10)+1,INT((((2-1)*$N$284+5)-1)/10)+1)))),IF(AND(2=$N$285+1,5&lt;=$O$284),IF(($N$284*$N$285+5)&gt;80,"",IF(INDEX($P$286:$W$295,MOD(($N$284*$N$285+5)-1,10)+1,INT((($N$284*$N$285+5)-1)/10)+1)="","",INDEX($P$286:$W$295,MOD(($N$284*$N$285+5)-1,10)+1,INT((($N$284*$N$285+5)-1)/10)+1))),""))),IF($N$286="","",IF(OR(ISTEXT($N$284),ISTEXT($N$285),ISTEXT($N$286)),"",IF(OR(5&gt;$N$284,2&gt;$N$285,((2-1)*$N$284+5)&gt;$N$286),"",IF(INDEX($P$286:$W$295,MOD(((2-1)*$N$284+5)-1,10)+1,INT((((2-1)*$N$284+5)-1)/10)+1)="","",INDEX($P$286:$W$295,MOD(((2-1)*$N$284+5)-1,10)+1,INT((((2-1)*$N$284+5)-1)/10)+1))))))</f>
        <v/>
      </c>
      <c r="I287" s="539">
        <f>IF($D$284="Flat Oval",IF(OR($N$286="",ISTEXT($N$284),ISTEXT($N$285)),"",IF(2&lt;=$N$285,IF(6&gt;$N$284,"",IF(((2-1)*$N$284+6)&gt;80,"",IF(INDEX($P$286:$W$295,MOD(((2-1)*$N$284+6)-1,10)+1,INT((((2-1)*$N$284+6)-1)/10)+1)="","",INDEX($P$286:$W$295,MOD(((2-1)*$N$284+6)-1,10)+1,INT((((2-1)*$N$284+6)-1)/10)+1)))),IF(AND(2=$N$285+1,6&lt;=$O$284),IF(($N$284*$N$285+6)&gt;80,"",IF(INDEX($P$286:$W$295,MOD(($N$284*$N$285+6)-1,10)+1,INT((($N$284*$N$285+6)-1)/10)+1)="","",INDEX($P$286:$W$295,MOD(($N$284*$N$285+6)-1,10)+1,INT((($N$284*$N$285+6)-1)/10)+1))),""))),IF($N$286="","",IF(OR(ISTEXT($N$284),ISTEXT($N$285),ISTEXT($N$286)),"",IF(OR(6&gt;$N$284,2&gt;$N$285,((2-1)*$N$284+6)&gt;$N$286),"",IF(INDEX($P$286:$W$295,MOD(((2-1)*$N$284+6)-1,10)+1,INT((((2-1)*$N$284+6)-1)/10)+1)="","",INDEX($P$286:$W$295,MOD(((2-1)*$N$284+6)-1,10)+1,INT((((2-1)*$N$284+6)-1)/10)+1))))))</f>
        <v/>
      </c>
      <c r="J287" s="539">
        <f>IF($D$284="Flat Oval",IF(OR($N$286="",ISTEXT($N$284),ISTEXT($N$285)),"",IF(2&lt;=$N$285,IF(7&gt;$N$284,"",IF(((2-1)*$N$284+7)&gt;80,"",IF(INDEX($P$286:$W$295,MOD(((2-1)*$N$284+7)-1,10)+1,INT((((2-1)*$N$284+7)-1)/10)+1)="","",INDEX($P$286:$W$295,MOD(((2-1)*$N$284+7)-1,10)+1,INT((((2-1)*$N$284+7)-1)/10)+1)))),IF(AND(2=$N$285+1,7&lt;=$O$284),IF(($N$284*$N$285+7)&gt;80,"",IF(INDEX($P$286:$W$295,MOD(($N$284*$N$285+7)-1,10)+1,INT((($N$284*$N$285+7)-1)/10)+1)="","",INDEX($P$286:$W$295,MOD(($N$284*$N$285+7)-1,10)+1,INT((($N$284*$N$285+7)-1)/10)+1))),""))),IF($N$286="","",IF(OR(ISTEXT($N$284),ISTEXT($N$285),ISTEXT($N$286)),"",IF(OR(7&gt;$N$284,2&gt;$N$285,((2-1)*$N$284+7)&gt;$N$286),"",IF(INDEX($P$286:$W$295,MOD(((2-1)*$N$284+7)-1,10)+1,INT((((2-1)*$N$284+7)-1)/10)+1)="","",INDEX($P$286:$W$295,MOD(((2-1)*$N$284+7)-1,10)+1,INT((((2-1)*$N$284+7)-1)/10)+1))))))</f>
        <v/>
      </c>
      <c r="K287" s="539">
        <f>IF($D$284="Flat Oval",IF(OR($N$286="",ISTEXT($N$284),ISTEXT($N$285)),"",IF(2&lt;=$N$285,IF(8&gt;$N$284,"",IF(((2-1)*$N$284+8)&gt;80,"",IF(INDEX($P$286:$W$295,MOD(((2-1)*$N$284+8)-1,10)+1,INT((((2-1)*$N$284+8)-1)/10)+1)="","",INDEX($P$286:$W$295,MOD(((2-1)*$N$284+8)-1,10)+1,INT((((2-1)*$N$284+8)-1)/10)+1)))),IF(AND(2=$N$285+1,8&lt;=$O$284),IF(($N$284*$N$285+8)&gt;80,"",IF(INDEX($P$286:$W$295,MOD(($N$284*$N$285+8)-1,10)+1,INT((($N$284*$N$285+8)-1)/10)+1)="","",INDEX($P$286:$W$295,MOD(($N$284*$N$285+8)-1,10)+1,INT((($N$284*$N$285+8)-1)/10)+1))),""))),IF($N$286="","",IF(OR(ISTEXT($N$284),ISTEXT($N$285),ISTEXT($N$286)),"",IF(OR(8&gt;$N$284,2&gt;$N$285,((2-1)*$N$284+8)&gt;$N$286),"",IF(INDEX($P$286:$W$295,MOD(((2-1)*$N$284+8)-1,10)+1,INT((((2-1)*$N$284+8)-1)/10)+1)="","",INDEX($P$286:$W$295,MOD(((2-1)*$N$284+8)-1,10)+1,INT((((2-1)*$N$284+8)-1)/10)+1))))))</f>
        <v/>
      </c>
      <c r="L287" s="539">
        <f>IF($D$284="Flat Oval",IF(OR($N$286="",ISTEXT($N$284),ISTEXT($N$285)),"",IF(2&lt;=$N$285,IF(9&gt;$N$284,"",IF(((2-1)*$N$284+9)&gt;80,"",IF(INDEX($P$286:$W$295,MOD(((2-1)*$N$284+9)-1,10)+1,INT((((2-1)*$N$284+9)-1)/10)+1)="","",INDEX($P$286:$W$295,MOD(((2-1)*$N$284+9)-1,10)+1,INT((((2-1)*$N$284+9)-1)/10)+1)))),IF(AND(2=$N$285+1,9&lt;=$O$284),IF(($N$284*$N$285+9)&gt;80,"",IF(INDEX($P$286:$W$295,MOD(($N$284*$N$285+9)-1,10)+1,INT((($N$284*$N$285+9)-1)/10)+1)="","",INDEX($P$286:$W$295,MOD(($N$284*$N$285+9)-1,10)+1,INT((($N$284*$N$285+9)-1)/10)+1))),""))),IF($N$286="","",IF(OR(ISTEXT($N$284),ISTEXT($N$285),ISTEXT($N$286)),"",IF(OR(9&gt;$N$284,2&gt;$N$285,((2-1)*$N$284+9)&gt;$N$286),"",IF(INDEX($P$286:$W$295,MOD(((2-1)*$N$284+9)-1,10)+1,INT((((2-1)*$N$284+9)-1)/10)+1)="","",INDEX($P$286:$W$295,MOD(((2-1)*$N$284+9)-1,10)+1,INT((((2-1)*$N$284+9)-1)/10)+1))))))</f>
        <v/>
      </c>
      <c r="M287" s="539">
        <f>IF($D$284="Flat Oval",IF(OR($N$286="",ISTEXT($N$284),ISTEXT($N$285)),"",IF(2&lt;=$N$285,IF(10&gt;$N$284,"",IF(((2-1)*$N$284+10)&gt;80,"",IF(INDEX($P$286:$W$295,MOD(((2-1)*$N$284+10)-1,10)+1,INT((((2-1)*$N$284+10)-1)/10)+1)="","",INDEX($P$286:$W$295,MOD(((2-1)*$N$284+10)-1,10)+1,INT((((2-1)*$N$284+10)-1)/10)+1)))),IF(AND(2=$N$285+1,10&lt;=$O$284),IF(($N$284*$N$285+10)&gt;80,"",IF(INDEX($P$286:$W$295,MOD(($N$284*$N$285+10)-1,10)+1,INT((($N$284*$N$285+10)-1)/10)+1)="","",INDEX($P$286:$W$295,MOD(($N$284*$N$285+10)-1,10)+1,INT((($N$284*$N$285+10)-1)/10)+1))),""))),IF($N$286="","",IF(OR(ISTEXT($N$284),ISTEXT($N$285),ISTEXT($N$286)),"",IF(OR(10&gt;$N$284,2&gt;$N$285,((2-1)*$N$284+10)&gt;$N$286),"",IF(INDEX($P$286:$W$295,MOD(((2-1)*$N$284+10)-1,10)+1,INT((((2-1)*$N$284+10)-1)/10)+1)="","",INDEX($P$286:$W$295,MOD(((2-1)*$N$284+10)-1,10)+1,INT((((2-1)*$N$284+10)-1)/10)+1))))))</f>
        <v/>
      </c>
      <c r="O287">
        <f>IF(AND($D$284="Flat Oval",NOT(OR($G$284="",$I$284="")),NOT(OR(ISTEXT($G$284),ISTEXT($I$284)))),(($G$284-2*N($K$284))-($I$284-2*N($K$284)))*($I$284-2*N($K$284))/144,"")</f>
        <v/>
      </c>
      <c r="P287" s="540" t="n"/>
      <c r="Q287" s="540" t="n"/>
      <c r="R287" s="540" t="n"/>
      <c r="S287" s="540" t="n"/>
      <c r="T287" s="540" t="n"/>
      <c r="U287" s="540" t="n"/>
      <c r="V287" s="540" t="n"/>
      <c r="W287" s="540" t="n"/>
    </row>
    <row r="288" ht="13.35" customHeight="1" s="162">
      <c r="B288" s="537">
        <f>IF($D$284="Flat Oval",IF(OR($N$285="",ISTEXT($N$285)),"",IF(3&lt;=$N$285,ROUND((3-0.5)*$I$284/$N$285,1),IF(3=$N$285+1,"Ends",""))),IF(OR($D$284="",$G$284=""),"",IF($D$284="Round",IF(3=1,"Axis 1 (0°)",IF(3=2,"Axis 2 (90°)","")),IF(ISTEXT($N$285),"",IF(3&gt;$N$285,"",IF(ISTEXT($I$284),"",ROUND((3-0.5)*$I$284/$N$285,1)))))))</f>
        <v/>
      </c>
      <c r="C288" s="538" t="n"/>
      <c r="D288" s="539">
        <f>IF($D$284="Flat Oval",IF(OR($N$286="",ISTEXT($N$284),ISTEXT($N$285)),"",IF(3&lt;=$N$285,IF(1&gt;$N$284,"",IF(((3-1)*$N$284+1)&gt;80,"",IF(INDEX($P$286:$W$295,MOD(((3-1)*$N$284+1)-1,10)+1,INT((((3-1)*$N$284+1)-1)/10)+1)="","",INDEX($P$286:$W$295,MOD(((3-1)*$N$284+1)-1,10)+1,INT((((3-1)*$N$284+1)-1)/10)+1)))),IF(AND(3=$N$285+1,1&lt;=$O$284),IF(($N$284*$N$285+1)&gt;80,"",IF(INDEX($P$286:$W$295,MOD(($N$284*$N$285+1)-1,10)+1,INT((($N$284*$N$285+1)-1)/10)+1)="","",INDEX($P$286:$W$295,MOD(($N$284*$N$285+1)-1,10)+1,INT((($N$284*$N$285+1)-1)/10)+1))),""))),IF($N$286="","",IF(OR(ISTEXT($N$284),ISTEXT($N$285),ISTEXT($N$286)),"",IF(OR(1&gt;$N$284,3&gt;$N$285,((3-1)*$N$284+1)&gt;$N$286),"",IF(INDEX($P$286:$W$295,MOD(((3-1)*$N$284+1)-1,10)+1,INT((((3-1)*$N$284+1)-1)/10)+1)="","",INDEX($P$286:$W$295,MOD(((3-1)*$N$284+1)-1,10)+1,INT((((3-1)*$N$284+1)-1)/10)+1))))))</f>
        <v/>
      </c>
      <c r="E288" s="539">
        <f>IF($D$284="Flat Oval",IF(OR($N$286="",ISTEXT($N$284),ISTEXT($N$285)),"",IF(3&lt;=$N$285,IF(2&gt;$N$284,"",IF(((3-1)*$N$284+2)&gt;80,"",IF(INDEX($P$286:$W$295,MOD(((3-1)*$N$284+2)-1,10)+1,INT((((3-1)*$N$284+2)-1)/10)+1)="","",INDEX($P$286:$W$295,MOD(((3-1)*$N$284+2)-1,10)+1,INT((((3-1)*$N$284+2)-1)/10)+1)))),IF(AND(3=$N$285+1,2&lt;=$O$284),IF(($N$284*$N$285+2)&gt;80,"",IF(INDEX($P$286:$W$295,MOD(($N$284*$N$285+2)-1,10)+1,INT((($N$284*$N$285+2)-1)/10)+1)="","",INDEX($P$286:$W$295,MOD(($N$284*$N$285+2)-1,10)+1,INT((($N$284*$N$285+2)-1)/10)+1))),""))),IF($N$286="","",IF(OR(ISTEXT($N$284),ISTEXT($N$285),ISTEXT($N$286)),"",IF(OR(2&gt;$N$284,3&gt;$N$285,((3-1)*$N$284+2)&gt;$N$286),"",IF(INDEX($P$286:$W$295,MOD(((3-1)*$N$284+2)-1,10)+1,INT((((3-1)*$N$284+2)-1)/10)+1)="","",INDEX($P$286:$W$295,MOD(((3-1)*$N$284+2)-1,10)+1,INT((((3-1)*$N$284+2)-1)/10)+1))))))</f>
        <v/>
      </c>
      <c r="F288" s="539">
        <f>IF($D$284="Flat Oval",IF(OR($N$286="",ISTEXT($N$284),ISTEXT($N$285)),"",IF(3&lt;=$N$285,IF(3&gt;$N$284,"",IF(((3-1)*$N$284+3)&gt;80,"",IF(INDEX($P$286:$W$295,MOD(((3-1)*$N$284+3)-1,10)+1,INT((((3-1)*$N$284+3)-1)/10)+1)="","",INDEX($P$286:$W$295,MOD(((3-1)*$N$284+3)-1,10)+1,INT((((3-1)*$N$284+3)-1)/10)+1)))),IF(AND(3=$N$285+1,3&lt;=$O$284),IF(($N$284*$N$285+3)&gt;80,"",IF(INDEX($P$286:$W$295,MOD(($N$284*$N$285+3)-1,10)+1,INT((($N$284*$N$285+3)-1)/10)+1)="","",INDEX($P$286:$W$295,MOD(($N$284*$N$285+3)-1,10)+1,INT((($N$284*$N$285+3)-1)/10)+1))),""))),IF($N$286="","",IF(OR(ISTEXT($N$284),ISTEXT($N$285),ISTEXT($N$286)),"",IF(OR(3&gt;$N$284,3&gt;$N$285,((3-1)*$N$284+3)&gt;$N$286),"",IF(INDEX($P$286:$W$295,MOD(((3-1)*$N$284+3)-1,10)+1,INT((((3-1)*$N$284+3)-1)/10)+1)="","",INDEX($P$286:$W$295,MOD(((3-1)*$N$284+3)-1,10)+1,INT((((3-1)*$N$284+3)-1)/10)+1))))))</f>
        <v/>
      </c>
      <c r="G288" s="539">
        <f>IF($D$284="Flat Oval",IF(OR($N$286="",ISTEXT($N$284),ISTEXT($N$285)),"",IF(3&lt;=$N$285,IF(4&gt;$N$284,"",IF(((3-1)*$N$284+4)&gt;80,"",IF(INDEX($P$286:$W$295,MOD(((3-1)*$N$284+4)-1,10)+1,INT((((3-1)*$N$284+4)-1)/10)+1)="","",INDEX($P$286:$W$295,MOD(((3-1)*$N$284+4)-1,10)+1,INT((((3-1)*$N$284+4)-1)/10)+1)))),IF(AND(3=$N$285+1,4&lt;=$O$284),IF(($N$284*$N$285+4)&gt;80,"",IF(INDEX($P$286:$W$295,MOD(($N$284*$N$285+4)-1,10)+1,INT((($N$284*$N$285+4)-1)/10)+1)="","",INDEX($P$286:$W$295,MOD(($N$284*$N$285+4)-1,10)+1,INT((($N$284*$N$285+4)-1)/10)+1))),""))),IF($N$286="","",IF(OR(ISTEXT($N$284),ISTEXT($N$285),ISTEXT($N$286)),"",IF(OR(4&gt;$N$284,3&gt;$N$285,((3-1)*$N$284+4)&gt;$N$286),"",IF(INDEX($P$286:$W$295,MOD(((3-1)*$N$284+4)-1,10)+1,INT((((3-1)*$N$284+4)-1)/10)+1)="","",INDEX($P$286:$W$295,MOD(((3-1)*$N$284+4)-1,10)+1,INT((((3-1)*$N$284+4)-1)/10)+1))))))</f>
        <v/>
      </c>
      <c r="H288" s="539">
        <f>IF($D$284="Flat Oval",IF(OR($N$286="",ISTEXT($N$284),ISTEXT($N$285)),"",IF(3&lt;=$N$285,IF(5&gt;$N$284,"",IF(((3-1)*$N$284+5)&gt;80,"",IF(INDEX($P$286:$W$295,MOD(((3-1)*$N$284+5)-1,10)+1,INT((((3-1)*$N$284+5)-1)/10)+1)="","",INDEX($P$286:$W$295,MOD(((3-1)*$N$284+5)-1,10)+1,INT((((3-1)*$N$284+5)-1)/10)+1)))),IF(AND(3=$N$285+1,5&lt;=$O$284),IF(($N$284*$N$285+5)&gt;80,"",IF(INDEX($P$286:$W$295,MOD(($N$284*$N$285+5)-1,10)+1,INT((($N$284*$N$285+5)-1)/10)+1)="","",INDEX($P$286:$W$295,MOD(($N$284*$N$285+5)-1,10)+1,INT((($N$284*$N$285+5)-1)/10)+1))),""))),IF($N$286="","",IF(OR(ISTEXT($N$284),ISTEXT($N$285),ISTEXT($N$286)),"",IF(OR(5&gt;$N$284,3&gt;$N$285,((3-1)*$N$284+5)&gt;$N$286),"",IF(INDEX($P$286:$W$295,MOD(((3-1)*$N$284+5)-1,10)+1,INT((((3-1)*$N$284+5)-1)/10)+1)="","",INDEX($P$286:$W$295,MOD(((3-1)*$N$284+5)-1,10)+1,INT((((3-1)*$N$284+5)-1)/10)+1))))))</f>
        <v/>
      </c>
      <c r="I288" s="539">
        <f>IF($D$284="Flat Oval",IF(OR($N$286="",ISTEXT($N$284),ISTEXT($N$285)),"",IF(3&lt;=$N$285,IF(6&gt;$N$284,"",IF(((3-1)*$N$284+6)&gt;80,"",IF(INDEX($P$286:$W$295,MOD(((3-1)*$N$284+6)-1,10)+1,INT((((3-1)*$N$284+6)-1)/10)+1)="","",INDEX($P$286:$W$295,MOD(((3-1)*$N$284+6)-1,10)+1,INT((((3-1)*$N$284+6)-1)/10)+1)))),IF(AND(3=$N$285+1,6&lt;=$O$284),IF(($N$284*$N$285+6)&gt;80,"",IF(INDEX($P$286:$W$295,MOD(($N$284*$N$285+6)-1,10)+1,INT((($N$284*$N$285+6)-1)/10)+1)="","",INDEX($P$286:$W$295,MOD(($N$284*$N$285+6)-1,10)+1,INT((($N$284*$N$285+6)-1)/10)+1))),""))),IF($N$286="","",IF(OR(ISTEXT($N$284),ISTEXT($N$285),ISTEXT($N$286)),"",IF(OR(6&gt;$N$284,3&gt;$N$285,((3-1)*$N$284+6)&gt;$N$286),"",IF(INDEX($P$286:$W$295,MOD(((3-1)*$N$284+6)-1,10)+1,INT((((3-1)*$N$284+6)-1)/10)+1)="","",INDEX($P$286:$W$295,MOD(((3-1)*$N$284+6)-1,10)+1,INT((((3-1)*$N$284+6)-1)/10)+1))))))</f>
        <v/>
      </c>
      <c r="J288" s="539">
        <f>IF($D$284="Flat Oval",IF(OR($N$286="",ISTEXT($N$284),ISTEXT($N$285)),"",IF(3&lt;=$N$285,IF(7&gt;$N$284,"",IF(((3-1)*$N$284+7)&gt;80,"",IF(INDEX($P$286:$W$295,MOD(((3-1)*$N$284+7)-1,10)+1,INT((((3-1)*$N$284+7)-1)/10)+1)="","",INDEX($P$286:$W$295,MOD(((3-1)*$N$284+7)-1,10)+1,INT((((3-1)*$N$284+7)-1)/10)+1)))),IF(AND(3=$N$285+1,7&lt;=$O$284),IF(($N$284*$N$285+7)&gt;80,"",IF(INDEX($P$286:$W$295,MOD(($N$284*$N$285+7)-1,10)+1,INT((($N$284*$N$285+7)-1)/10)+1)="","",INDEX($P$286:$W$295,MOD(($N$284*$N$285+7)-1,10)+1,INT((($N$284*$N$285+7)-1)/10)+1))),""))),IF($N$286="","",IF(OR(ISTEXT($N$284),ISTEXT($N$285),ISTEXT($N$286)),"",IF(OR(7&gt;$N$284,3&gt;$N$285,((3-1)*$N$284+7)&gt;$N$286),"",IF(INDEX($P$286:$W$295,MOD(((3-1)*$N$284+7)-1,10)+1,INT((((3-1)*$N$284+7)-1)/10)+1)="","",INDEX($P$286:$W$295,MOD(((3-1)*$N$284+7)-1,10)+1,INT((((3-1)*$N$284+7)-1)/10)+1))))))</f>
        <v/>
      </c>
      <c r="K288" s="539">
        <f>IF($D$284="Flat Oval",IF(OR($N$286="",ISTEXT($N$284),ISTEXT($N$285)),"",IF(3&lt;=$N$285,IF(8&gt;$N$284,"",IF(((3-1)*$N$284+8)&gt;80,"",IF(INDEX($P$286:$W$295,MOD(((3-1)*$N$284+8)-1,10)+1,INT((((3-1)*$N$284+8)-1)/10)+1)="","",INDEX($P$286:$W$295,MOD(((3-1)*$N$284+8)-1,10)+1,INT((((3-1)*$N$284+8)-1)/10)+1)))),IF(AND(3=$N$285+1,8&lt;=$O$284),IF(($N$284*$N$285+8)&gt;80,"",IF(INDEX($P$286:$W$295,MOD(($N$284*$N$285+8)-1,10)+1,INT((($N$284*$N$285+8)-1)/10)+1)="","",INDEX($P$286:$W$295,MOD(($N$284*$N$285+8)-1,10)+1,INT((($N$284*$N$285+8)-1)/10)+1))),""))),IF($N$286="","",IF(OR(ISTEXT($N$284),ISTEXT($N$285),ISTEXT($N$286)),"",IF(OR(8&gt;$N$284,3&gt;$N$285,((3-1)*$N$284+8)&gt;$N$286),"",IF(INDEX($P$286:$W$295,MOD(((3-1)*$N$284+8)-1,10)+1,INT((((3-1)*$N$284+8)-1)/10)+1)="","",INDEX($P$286:$W$295,MOD(((3-1)*$N$284+8)-1,10)+1,INT((((3-1)*$N$284+8)-1)/10)+1))))))</f>
        <v/>
      </c>
      <c r="L288" s="539">
        <f>IF($D$284="Flat Oval",IF(OR($N$286="",ISTEXT($N$284),ISTEXT($N$285)),"",IF(3&lt;=$N$285,IF(9&gt;$N$284,"",IF(((3-1)*$N$284+9)&gt;80,"",IF(INDEX($P$286:$W$295,MOD(((3-1)*$N$284+9)-1,10)+1,INT((((3-1)*$N$284+9)-1)/10)+1)="","",INDEX($P$286:$W$295,MOD(((3-1)*$N$284+9)-1,10)+1,INT((((3-1)*$N$284+9)-1)/10)+1)))),IF(AND(3=$N$285+1,9&lt;=$O$284),IF(($N$284*$N$285+9)&gt;80,"",IF(INDEX($P$286:$W$295,MOD(($N$284*$N$285+9)-1,10)+1,INT((($N$284*$N$285+9)-1)/10)+1)="","",INDEX($P$286:$W$295,MOD(($N$284*$N$285+9)-1,10)+1,INT((($N$284*$N$285+9)-1)/10)+1))),""))),IF($N$286="","",IF(OR(ISTEXT($N$284),ISTEXT($N$285),ISTEXT($N$286)),"",IF(OR(9&gt;$N$284,3&gt;$N$285,((3-1)*$N$284+9)&gt;$N$286),"",IF(INDEX($P$286:$W$295,MOD(((3-1)*$N$284+9)-1,10)+1,INT((((3-1)*$N$284+9)-1)/10)+1)="","",INDEX($P$286:$W$295,MOD(((3-1)*$N$284+9)-1,10)+1,INT((((3-1)*$N$284+9)-1)/10)+1))))))</f>
        <v/>
      </c>
      <c r="M288" s="539">
        <f>IF($D$284="Flat Oval",IF(OR($N$286="",ISTEXT($N$284),ISTEXT($N$285)),"",IF(3&lt;=$N$285,IF(10&gt;$N$284,"",IF(((3-1)*$N$284+10)&gt;80,"",IF(INDEX($P$286:$W$295,MOD(((3-1)*$N$284+10)-1,10)+1,INT((((3-1)*$N$284+10)-1)/10)+1)="","",INDEX($P$286:$W$295,MOD(((3-1)*$N$284+10)-1,10)+1,INT((((3-1)*$N$284+10)-1)/10)+1)))),IF(AND(3=$N$285+1,10&lt;=$O$284),IF(($N$284*$N$285+10)&gt;80,"",IF(INDEX($P$286:$W$295,MOD(($N$284*$N$285+10)-1,10)+1,INT((($N$284*$N$285+10)-1)/10)+1)="","",INDEX($P$286:$W$295,MOD(($N$284*$N$285+10)-1,10)+1,INT((($N$284*$N$285+10)-1)/10)+1))),""))),IF($N$286="","",IF(OR(ISTEXT($N$284),ISTEXT($N$285),ISTEXT($N$286)),"",IF(OR(10&gt;$N$284,3&gt;$N$285,((3-1)*$N$284+10)&gt;$N$286),"",IF(INDEX($P$286:$W$295,MOD(((3-1)*$N$284+10)-1,10)+1,INT((((3-1)*$N$284+10)-1)/10)+1)="","",INDEX($P$286:$W$295,MOD(((3-1)*$N$284+10)-1,10)+1,INT((((3-1)*$N$284+10)-1)/10)+1))))))</f>
        <v/>
      </c>
      <c r="O288">
        <f>IF(AND($D$284="Flat Oval",NOT(OR($G$284="",$I$284="")),NOT(OR(ISTEXT($G$284),ISTEXT($I$284)))),PI()*(($I$284-2*N($K$284))/2)^2/144,"")</f>
        <v/>
      </c>
      <c r="P288" s="540" t="n"/>
      <c r="Q288" s="540" t="n"/>
      <c r="R288" s="540" t="n"/>
      <c r="S288" s="540" t="n"/>
      <c r="T288" s="540" t="n"/>
      <c r="U288" s="540" t="n"/>
      <c r="V288" s="540" t="n"/>
      <c r="W288" s="540" t="n"/>
    </row>
    <row r="289" ht="13.35" customHeight="1" s="162">
      <c r="B289" s="537">
        <f>IF($D$284="Flat Oval",IF(OR($N$285="",ISTEXT($N$285)),"",IF(4&lt;=$N$285,ROUND((4-0.5)*$I$284/$N$285,1),IF(4=$N$285+1,"Ends",""))),IF(OR($D$284="",$G$284=""),"",IF($D$284="Round",IF(4=1,"Axis 1 (0°)",IF(4=2,"Axis 2 (90°)","")),IF(ISTEXT($N$285),"",IF(4&gt;$N$285,"",IF(ISTEXT($I$284),"",ROUND((4-0.5)*$I$284/$N$285,1)))))))</f>
        <v/>
      </c>
      <c r="C289" s="538" t="n"/>
      <c r="D289" s="539">
        <f>IF($D$284="Flat Oval",IF(OR($N$286="",ISTEXT($N$284),ISTEXT($N$285)),"",IF(4&lt;=$N$285,IF(1&gt;$N$284,"",IF(((4-1)*$N$284+1)&gt;80,"",IF(INDEX($P$286:$W$295,MOD(((4-1)*$N$284+1)-1,10)+1,INT((((4-1)*$N$284+1)-1)/10)+1)="","",INDEX($P$286:$W$295,MOD(((4-1)*$N$284+1)-1,10)+1,INT((((4-1)*$N$284+1)-1)/10)+1)))),IF(AND(4=$N$285+1,1&lt;=$O$284),IF(($N$284*$N$285+1)&gt;80,"",IF(INDEX($P$286:$W$295,MOD(($N$284*$N$285+1)-1,10)+1,INT((($N$284*$N$285+1)-1)/10)+1)="","",INDEX($P$286:$W$295,MOD(($N$284*$N$285+1)-1,10)+1,INT((($N$284*$N$285+1)-1)/10)+1))),""))),IF($N$286="","",IF(OR(ISTEXT($N$284),ISTEXT($N$285),ISTEXT($N$286)),"",IF(OR(1&gt;$N$284,4&gt;$N$285,((4-1)*$N$284+1)&gt;$N$286),"",IF(INDEX($P$286:$W$295,MOD(((4-1)*$N$284+1)-1,10)+1,INT((((4-1)*$N$284+1)-1)/10)+1)="","",INDEX($P$286:$W$295,MOD(((4-1)*$N$284+1)-1,10)+1,INT((((4-1)*$N$284+1)-1)/10)+1))))))</f>
        <v/>
      </c>
      <c r="E289" s="539">
        <f>IF($D$284="Flat Oval",IF(OR($N$286="",ISTEXT($N$284),ISTEXT($N$285)),"",IF(4&lt;=$N$285,IF(2&gt;$N$284,"",IF(((4-1)*$N$284+2)&gt;80,"",IF(INDEX($P$286:$W$295,MOD(((4-1)*$N$284+2)-1,10)+1,INT((((4-1)*$N$284+2)-1)/10)+1)="","",INDEX($P$286:$W$295,MOD(((4-1)*$N$284+2)-1,10)+1,INT((((4-1)*$N$284+2)-1)/10)+1)))),IF(AND(4=$N$285+1,2&lt;=$O$284),IF(($N$284*$N$285+2)&gt;80,"",IF(INDEX($P$286:$W$295,MOD(($N$284*$N$285+2)-1,10)+1,INT((($N$284*$N$285+2)-1)/10)+1)="","",INDEX($P$286:$W$295,MOD(($N$284*$N$285+2)-1,10)+1,INT((($N$284*$N$285+2)-1)/10)+1))),""))),IF($N$286="","",IF(OR(ISTEXT($N$284),ISTEXT($N$285),ISTEXT($N$286)),"",IF(OR(2&gt;$N$284,4&gt;$N$285,((4-1)*$N$284+2)&gt;$N$286),"",IF(INDEX($P$286:$W$295,MOD(((4-1)*$N$284+2)-1,10)+1,INT((((4-1)*$N$284+2)-1)/10)+1)="","",INDEX($P$286:$W$295,MOD(((4-1)*$N$284+2)-1,10)+1,INT((((4-1)*$N$284+2)-1)/10)+1))))))</f>
        <v/>
      </c>
      <c r="F289" s="539">
        <f>IF($D$284="Flat Oval",IF(OR($N$286="",ISTEXT($N$284),ISTEXT($N$285)),"",IF(4&lt;=$N$285,IF(3&gt;$N$284,"",IF(((4-1)*$N$284+3)&gt;80,"",IF(INDEX($P$286:$W$295,MOD(((4-1)*$N$284+3)-1,10)+1,INT((((4-1)*$N$284+3)-1)/10)+1)="","",INDEX($P$286:$W$295,MOD(((4-1)*$N$284+3)-1,10)+1,INT((((4-1)*$N$284+3)-1)/10)+1)))),IF(AND(4=$N$285+1,3&lt;=$O$284),IF(($N$284*$N$285+3)&gt;80,"",IF(INDEX($P$286:$W$295,MOD(($N$284*$N$285+3)-1,10)+1,INT((($N$284*$N$285+3)-1)/10)+1)="","",INDEX($P$286:$W$295,MOD(($N$284*$N$285+3)-1,10)+1,INT((($N$284*$N$285+3)-1)/10)+1))),""))),IF($N$286="","",IF(OR(ISTEXT($N$284),ISTEXT($N$285),ISTEXT($N$286)),"",IF(OR(3&gt;$N$284,4&gt;$N$285,((4-1)*$N$284+3)&gt;$N$286),"",IF(INDEX($P$286:$W$295,MOD(((4-1)*$N$284+3)-1,10)+1,INT((((4-1)*$N$284+3)-1)/10)+1)="","",INDEX($P$286:$W$295,MOD(((4-1)*$N$284+3)-1,10)+1,INT((((4-1)*$N$284+3)-1)/10)+1))))))</f>
        <v/>
      </c>
      <c r="G289" s="539">
        <f>IF($D$284="Flat Oval",IF(OR($N$286="",ISTEXT($N$284),ISTEXT($N$285)),"",IF(4&lt;=$N$285,IF(4&gt;$N$284,"",IF(((4-1)*$N$284+4)&gt;80,"",IF(INDEX($P$286:$W$295,MOD(((4-1)*$N$284+4)-1,10)+1,INT((((4-1)*$N$284+4)-1)/10)+1)="","",INDEX($P$286:$W$295,MOD(((4-1)*$N$284+4)-1,10)+1,INT((((4-1)*$N$284+4)-1)/10)+1)))),IF(AND(4=$N$285+1,4&lt;=$O$284),IF(($N$284*$N$285+4)&gt;80,"",IF(INDEX($P$286:$W$295,MOD(($N$284*$N$285+4)-1,10)+1,INT((($N$284*$N$285+4)-1)/10)+1)="","",INDEX($P$286:$W$295,MOD(($N$284*$N$285+4)-1,10)+1,INT((($N$284*$N$285+4)-1)/10)+1))),""))),IF($N$286="","",IF(OR(ISTEXT($N$284),ISTEXT($N$285),ISTEXT($N$286)),"",IF(OR(4&gt;$N$284,4&gt;$N$285,((4-1)*$N$284+4)&gt;$N$286),"",IF(INDEX($P$286:$W$295,MOD(((4-1)*$N$284+4)-1,10)+1,INT((((4-1)*$N$284+4)-1)/10)+1)="","",INDEX($P$286:$W$295,MOD(((4-1)*$N$284+4)-1,10)+1,INT((((4-1)*$N$284+4)-1)/10)+1))))))</f>
        <v/>
      </c>
      <c r="H289" s="539">
        <f>IF($D$284="Flat Oval",IF(OR($N$286="",ISTEXT($N$284),ISTEXT($N$285)),"",IF(4&lt;=$N$285,IF(5&gt;$N$284,"",IF(((4-1)*$N$284+5)&gt;80,"",IF(INDEX($P$286:$W$295,MOD(((4-1)*$N$284+5)-1,10)+1,INT((((4-1)*$N$284+5)-1)/10)+1)="","",INDEX($P$286:$W$295,MOD(((4-1)*$N$284+5)-1,10)+1,INT((((4-1)*$N$284+5)-1)/10)+1)))),IF(AND(4=$N$285+1,5&lt;=$O$284),IF(($N$284*$N$285+5)&gt;80,"",IF(INDEX($P$286:$W$295,MOD(($N$284*$N$285+5)-1,10)+1,INT((($N$284*$N$285+5)-1)/10)+1)="","",INDEX($P$286:$W$295,MOD(($N$284*$N$285+5)-1,10)+1,INT((($N$284*$N$285+5)-1)/10)+1))),""))),IF($N$286="","",IF(OR(ISTEXT($N$284),ISTEXT($N$285),ISTEXT($N$286)),"",IF(OR(5&gt;$N$284,4&gt;$N$285,((4-1)*$N$284+5)&gt;$N$286),"",IF(INDEX($P$286:$W$295,MOD(((4-1)*$N$284+5)-1,10)+1,INT((((4-1)*$N$284+5)-1)/10)+1)="","",INDEX($P$286:$W$295,MOD(((4-1)*$N$284+5)-1,10)+1,INT((((4-1)*$N$284+5)-1)/10)+1))))))</f>
        <v/>
      </c>
      <c r="I289" s="539">
        <f>IF($D$284="Flat Oval",IF(OR($N$286="",ISTEXT($N$284),ISTEXT($N$285)),"",IF(4&lt;=$N$285,IF(6&gt;$N$284,"",IF(((4-1)*$N$284+6)&gt;80,"",IF(INDEX($P$286:$W$295,MOD(((4-1)*$N$284+6)-1,10)+1,INT((((4-1)*$N$284+6)-1)/10)+1)="","",INDEX($P$286:$W$295,MOD(((4-1)*$N$284+6)-1,10)+1,INT((((4-1)*$N$284+6)-1)/10)+1)))),IF(AND(4=$N$285+1,6&lt;=$O$284),IF(($N$284*$N$285+6)&gt;80,"",IF(INDEX($P$286:$W$295,MOD(($N$284*$N$285+6)-1,10)+1,INT((($N$284*$N$285+6)-1)/10)+1)="","",INDEX($P$286:$W$295,MOD(($N$284*$N$285+6)-1,10)+1,INT((($N$284*$N$285+6)-1)/10)+1))),""))),IF($N$286="","",IF(OR(ISTEXT($N$284),ISTEXT($N$285),ISTEXT($N$286)),"",IF(OR(6&gt;$N$284,4&gt;$N$285,((4-1)*$N$284+6)&gt;$N$286),"",IF(INDEX($P$286:$W$295,MOD(((4-1)*$N$284+6)-1,10)+1,INT((((4-1)*$N$284+6)-1)/10)+1)="","",INDEX($P$286:$W$295,MOD(((4-1)*$N$284+6)-1,10)+1,INT((((4-1)*$N$284+6)-1)/10)+1))))))</f>
        <v/>
      </c>
      <c r="J289" s="539">
        <f>IF($D$284="Flat Oval",IF(OR($N$286="",ISTEXT($N$284),ISTEXT($N$285)),"",IF(4&lt;=$N$285,IF(7&gt;$N$284,"",IF(((4-1)*$N$284+7)&gt;80,"",IF(INDEX($P$286:$W$295,MOD(((4-1)*$N$284+7)-1,10)+1,INT((((4-1)*$N$284+7)-1)/10)+1)="","",INDEX($P$286:$W$295,MOD(((4-1)*$N$284+7)-1,10)+1,INT((((4-1)*$N$284+7)-1)/10)+1)))),IF(AND(4=$N$285+1,7&lt;=$O$284),IF(($N$284*$N$285+7)&gt;80,"",IF(INDEX($P$286:$W$295,MOD(($N$284*$N$285+7)-1,10)+1,INT((($N$284*$N$285+7)-1)/10)+1)="","",INDEX($P$286:$W$295,MOD(($N$284*$N$285+7)-1,10)+1,INT((($N$284*$N$285+7)-1)/10)+1))),""))),IF($N$286="","",IF(OR(ISTEXT($N$284),ISTEXT($N$285),ISTEXT($N$286)),"",IF(OR(7&gt;$N$284,4&gt;$N$285,((4-1)*$N$284+7)&gt;$N$286),"",IF(INDEX($P$286:$W$295,MOD(((4-1)*$N$284+7)-1,10)+1,INT((((4-1)*$N$284+7)-1)/10)+1)="","",INDEX($P$286:$W$295,MOD(((4-1)*$N$284+7)-1,10)+1,INT((((4-1)*$N$284+7)-1)/10)+1))))))</f>
        <v/>
      </c>
      <c r="K289" s="539">
        <f>IF($D$284="Flat Oval",IF(OR($N$286="",ISTEXT($N$284),ISTEXT($N$285)),"",IF(4&lt;=$N$285,IF(8&gt;$N$284,"",IF(((4-1)*$N$284+8)&gt;80,"",IF(INDEX($P$286:$W$295,MOD(((4-1)*$N$284+8)-1,10)+1,INT((((4-1)*$N$284+8)-1)/10)+1)="","",INDEX($P$286:$W$295,MOD(((4-1)*$N$284+8)-1,10)+1,INT((((4-1)*$N$284+8)-1)/10)+1)))),IF(AND(4=$N$285+1,8&lt;=$O$284),IF(($N$284*$N$285+8)&gt;80,"",IF(INDEX($P$286:$W$295,MOD(($N$284*$N$285+8)-1,10)+1,INT((($N$284*$N$285+8)-1)/10)+1)="","",INDEX($P$286:$W$295,MOD(($N$284*$N$285+8)-1,10)+1,INT((($N$284*$N$285+8)-1)/10)+1))),""))),IF($N$286="","",IF(OR(ISTEXT($N$284),ISTEXT($N$285),ISTEXT($N$286)),"",IF(OR(8&gt;$N$284,4&gt;$N$285,((4-1)*$N$284+8)&gt;$N$286),"",IF(INDEX($P$286:$W$295,MOD(((4-1)*$N$284+8)-1,10)+1,INT((((4-1)*$N$284+8)-1)/10)+1)="","",INDEX($P$286:$W$295,MOD(((4-1)*$N$284+8)-1,10)+1,INT((((4-1)*$N$284+8)-1)/10)+1))))))</f>
        <v/>
      </c>
      <c r="L289" s="539">
        <f>IF($D$284="Flat Oval",IF(OR($N$286="",ISTEXT($N$284),ISTEXT($N$285)),"",IF(4&lt;=$N$285,IF(9&gt;$N$284,"",IF(((4-1)*$N$284+9)&gt;80,"",IF(INDEX($P$286:$W$295,MOD(((4-1)*$N$284+9)-1,10)+1,INT((((4-1)*$N$284+9)-1)/10)+1)="","",INDEX($P$286:$W$295,MOD(((4-1)*$N$284+9)-1,10)+1,INT((((4-1)*$N$284+9)-1)/10)+1)))),IF(AND(4=$N$285+1,9&lt;=$O$284),IF(($N$284*$N$285+9)&gt;80,"",IF(INDEX($P$286:$W$295,MOD(($N$284*$N$285+9)-1,10)+1,INT((($N$284*$N$285+9)-1)/10)+1)="","",INDEX($P$286:$W$295,MOD(($N$284*$N$285+9)-1,10)+1,INT((($N$284*$N$285+9)-1)/10)+1))),""))),IF($N$286="","",IF(OR(ISTEXT($N$284),ISTEXT($N$285),ISTEXT($N$286)),"",IF(OR(9&gt;$N$284,4&gt;$N$285,((4-1)*$N$284+9)&gt;$N$286),"",IF(INDEX($P$286:$W$295,MOD(((4-1)*$N$284+9)-1,10)+1,INT((((4-1)*$N$284+9)-1)/10)+1)="","",INDEX($P$286:$W$295,MOD(((4-1)*$N$284+9)-1,10)+1,INT((((4-1)*$N$284+9)-1)/10)+1))))))</f>
        <v/>
      </c>
      <c r="M289" s="539">
        <f>IF($D$284="Flat Oval",IF(OR($N$286="",ISTEXT($N$284),ISTEXT($N$285)),"",IF(4&lt;=$N$285,IF(10&gt;$N$284,"",IF(((4-1)*$N$284+10)&gt;80,"",IF(INDEX($P$286:$W$295,MOD(((4-1)*$N$284+10)-1,10)+1,INT((((4-1)*$N$284+10)-1)/10)+1)="","",INDEX($P$286:$W$295,MOD(((4-1)*$N$284+10)-1,10)+1,INT((((4-1)*$N$284+10)-1)/10)+1)))),IF(AND(4=$N$285+1,10&lt;=$O$284),IF(($N$284*$N$285+10)&gt;80,"",IF(INDEX($P$286:$W$295,MOD(($N$284*$N$285+10)-1,10)+1,INT((($N$284*$N$285+10)-1)/10)+1)="","",INDEX($P$286:$W$295,MOD(($N$284*$N$285+10)-1,10)+1,INT((($N$284*$N$285+10)-1)/10)+1))),""))),IF($N$286="","",IF(OR(ISTEXT($N$284),ISTEXT($N$285),ISTEXT($N$286)),"",IF(OR(10&gt;$N$284,4&gt;$N$285,((4-1)*$N$284+10)&gt;$N$286),"",IF(INDEX($P$286:$W$295,MOD(((4-1)*$N$284+10)-1,10)+1,INT((((4-1)*$N$284+10)-1)/10)+1)="","",INDEX($P$286:$W$295,MOD(((4-1)*$N$284+10)-1,10)+1,INT((((4-1)*$N$284+10)-1)/10)+1))))))</f>
        <v/>
      </c>
      <c r="P289" s="540" t="n"/>
      <c r="Q289" s="540" t="n"/>
      <c r="R289" s="540" t="n"/>
      <c r="S289" s="540" t="n"/>
      <c r="T289" s="540" t="n"/>
      <c r="U289" s="540" t="n"/>
      <c r="V289" s="540" t="n"/>
      <c r="W289" s="540" t="n"/>
    </row>
    <row r="290" ht="13.35" customHeight="1" s="162">
      <c r="B290" s="537">
        <f>IF($D$284="Flat Oval",IF(OR($N$285="",ISTEXT($N$285)),"",IF(5&lt;=$N$285,ROUND((5-0.5)*$I$284/$N$285,1),IF(5=$N$285+1,"Ends",""))),IF(OR($D$284="",$G$284=""),"",IF($D$284="Round",IF(5=1,"Axis 1 (0°)",IF(5=2,"Axis 2 (90°)","")),IF(ISTEXT($N$285),"",IF(5&gt;$N$285,"",IF(ISTEXT($I$284),"",ROUND((5-0.5)*$I$284/$N$285,1)))))))</f>
        <v/>
      </c>
      <c r="C290" s="538" t="n"/>
      <c r="D290" s="539">
        <f>IF($D$284="Flat Oval",IF(OR($N$286="",ISTEXT($N$284),ISTEXT($N$285)),"",IF(5&lt;=$N$285,IF(1&gt;$N$284,"",IF(((5-1)*$N$284+1)&gt;80,"",IF(INDEX($P$286:$W$295,MOD(((5-1)*$N$284+1)-1,10)+1,INT((((5-1)*$N$284+1)-1)/10)+1)="","",INDEX($P$286:$W$295,MOD(((5-1)*$N$284+1)-1,10)+1,INT((((5-1)*$N$284+1)-1)/10)+1)))),IF(AND(5=$N$285+1,1&lt;=$O$284),IF(($N$284*$N$285+1)&gt;80,"",IF(INDEX($P$286:$W$295,MOD(($N$284*$N$285+1)-1,10)+1,INT((($N$284*$N$285+1)-1)/10)+1)="","",INDEX($P$286:$W$295,MOD(($N$284*$N$285+1)-1,10)+1,INT((($N$284*$N$285+1)-1)/10)+1))),""))),IF($N$286="","",IF(OR(ISTEXT($N$284),ISTEXT($N$285),ISTEXT($N$286)),"",IF(OR(1&gt;$N$284,5&gt;$N$285,((5-1)*$N$284+1)&gt;$N$286),"",IF(INDEX($P$286:$W$295,MOD(((5-1)*$N$284+1)-1,10)+1,INT((((5-1)*$N$284+1)-1)/10)+1)="","",INDEX($P$286:$W$295,MOD(((5-1)*$N$284+1)-1,10)+1,INT((((5-1)*$N$284+1)-1)/10)+1))))))</f>
        <v/>
      </c>
      <c r="E290" s="539">
        <f>IF($D$284="Flat Oval",IF(OR($N$286="",ISTEXT($N$284),ISTEXT($N$285)),"",IF(5&lt;=$N$285,IF(2&gt;$N$284,"",IF(((5-1)*$N$284+2)&gt;80,"",IF(INDEX($P$286:$W$295,MOD(((5-1)*$N$284+2)-1,10)+1,INT((((5-1)*$N$284+2)-1)/10)+1)="","",INDEX($P$286:$W$295,MOD(((5-1)*$N$284+2)-1,10)+1,INT((((5-1)*$N$284+2)-1)/10)+1)))),IF(AND(5=$N$285+1,2&lt;=$O$284),IF(($N$284*$N$285+2)&gt;80,"",IF(INDEX($P$286:$W$295,MOD(($N$284*$N$285+2)-1,10)+1,INT((($N$284*$N$285+2)-1)/10)+1)="","",INDEX($P$286:$W$295,MOD(($N$284*$N$285+2)-1,10)+1,INT((($N$284*$N$285+2)-1)/10)+1))),""))),IF($N$286="","",IF(OR(ISTEXT($N$284),ISTEXT($N$285),ISTEXT($N$286)),"",IF(OR(2&gt;$N$284,5&gt;$N$285,((5-1)*$N$284+2)&gt;$N$286),"",IF(INDEX($P$286:$W$295,MOD(((5-1)*$N$284+2)-1,10)+1,INT((((5-1)*$N$284+2)-1)/10)+1)="","",INDEX($P$286:$W$295,MOD(((5-1)*$N$284+2)-1,10)+1,INT((((5-1)*$N$284+2)-1)/10)+1))))))</f>
        <v/>
      </c>
      <c r="F290" s="539">
        <f>IF($D$284="Flat Oval",IF(OR($N$286="",ISTEXT($N$284),ISTEXT($N$285)),"",IF(5&lt;=$N$285,IF(3&gt;$N$284,"",IF(((5-1)*$N$284+3)&gt;80,"",IF(INDEX($P$286:$W$295,MOD(((5-1)*$N$284+3)-1,10)+1,INT((((5-1)*$N$284+3)-1)/10)+1)="","",INDEX($P$286:$W$295,MOD(((5-1)*$N$284+3)-1,10)+1,INT((((5-1)*$N$284+3)-1)/10)+1)))),IF(AND(5=$N$285+1,3&lt;=$O$284),IF(($N$284*$N$285+3)&gt;80,"",IF(INDEX($P$286:$W$295,MOD(($N$284*$N$285+3)-1,10)+1,INT((($N$284*$N$285+3)-1)/10)+1)="","",INDEX($P$286:$W$295,MOD(($N$284*$N$285+3)-1,10)+1,INT((($N$284*$N$285+3)-1)/10)+1))),""))),IF($N$286="","",IF(OR(ISTEXT($N$284),ISTEXT($N$285),ISTEXT($N$286)),"",IF(OR(3&gt;$N$284,5&gt;$N$285,((5-1)*$N$284+3)&gt;$N$286),"",IF(INDEX($P$286:$W$295,MOD(((5-1)*$N$284+3)-1,10)+1,INT((((5-1)*$N$284+3)-1)/10)+1)="","",INDEX($P$286:$W$295,MOD(((5-1)*$N$284+3)-1,10)+1,INT((((5-1)*$N$284+3)-1)/10)+1))))))</f>
        <v/>
      </c>
      <c r="G290" s="539">
        <f>IF($D$284="Flat Oval",IF(OR($N$286="",ISTEXT($N$284),ISTEXT($N$285)),"",IF(5&lt;=$N$285,IF(4&gt;$N$284,"",IF(((5-1)*$N$284+4)&gt;80,"",IF(INDEX($P$286:$W$295,MOD(((5-1)*$N$284+4)-1,10)+1,INT((((5-1)*$N$284+4)-1)/10)+1)="","",INDEX($P$286:$W$295,MOD(((5-1)*$N$284+4)-1,10)+1,INT((((5-1)*$N$284+4)-1)/10)+1)))),IF(AND(5=$N$285+1,4&lt;=$O$284),IF(($N$284*$N$285+4)&gt;80,"",IF(INDEX($P$286:$W$295,MOD(($N$284*$N$285+4)-1,10)+1,INT((($N$284*$N$285+4)-1)/10)+1)="","",INDEX($P$286:$W$295,MOD(($N$284*$N$285+4)-1,10)+1,INT((($N$284*$N$285+4)-1)/10)+1))),""))),IF($N$286="","",IF(OR(ISTEXT($N$284),ISTEXT($N$285),ISTEXT($N$286)),"",IF(OR(4&gt;$N$284,5&gt;$N$285,((5-1)*$N$284+4)&gt;$N$286),"",IF(INDEX($P$286:$W$295,MOD(((5-1)*$N$284+4)-1,10)+1,INT((((5-1)*$N$284+4)-1)/10)+1)="","",INDEX($P$286:$W$295,MOD(((5-1)*$N$284+4)-1,10)+1,INT((((5-1)*$N$284+4)-1)/10)+1))))))</f>
        <v/>
      </c>
      <c r="H290" s="539">
        <f>IF($D$284="Flat Oval",IF(OR($N$286="",ISTEXT($N$284),ISTEXT($N$285)),"",IF(5&lt;=$N$285,IF(5&gt;$N$284,"",IF(((5-1)*$N$284+5)&gt;80,"",IF(INDEX($P$286:$W$295,MOD(((5-1)*$N$284+5)-1,10)+1,INT((((5-1)*$N$284+5)-1)/10)+1)="","",INDEX($P$286:$W$295,MOD(((5-1)*$N$284+5)-1,10)+1,INT((((5-1)*$N$284+5)-1)/10)+1)))),IF(AND(5=$N$285+1,5&lt;=$O$284),IF(($N$284*$N$285+5)&gt;80,"",IF(INDEX($P$286:$W$295,MOD(($N$284*$N$285+5)-1,10)+1,INT((($N$284*$N$285+5)-1)/10)+1)="","",INDEX($P$286:$W$295,MOD(($N$284*$N$285+5)-1,10)+1,INT((($N$284*$N$285+5)-1)/10)+1))),""))),IF($N$286="","",IF(OR(ISTEXT($N$284),ISTEXT($N$285),ISTEXT($N$286)),"",IF(OR(5&gt;$N$284,5&gt;$N$285,((5-1)*$N$284+5)&gt;$N$286),"",IF(INDEX($P$286:$W$295,MOD(((5-1)*$N$284+5)-1,10)+1,INT((((5-1)*$N$284+5)-1)/10)+1)="","",INDEX($P$286:$W$295,MOD(((5-1)*$N$284+5)-1,10)+1,INT((((5-1)*$N$284+5)-1)/10)+1))))))</f>
        <v/>
      </c>
      <c r="I290" s="539">
        <f>IF($D$284="Flat Oval",IF(OR($N$286="",ISTEXT($N$284),ISTEXT($N$285)),"",IF(5&lt;=$N$285,IF(6&gt;$N$284,"",IF(((5-1)*$N$284+6)&gt;80,"",IF(INDEX($P$286:$W$295,MOD(((5-1)*$N$284+6)-1,10)+1,INT((((5-1)*$N$284+6)-1)/10)+1)="","",INDEX($P$286:$W$295,MOD(((5-1)*$N$284+6)-1,10)+1,INT((((5-1)*$N$284+6)-1)/10)+1)))),IF(AND(5=$N$285+1,6&lt;=$O$284),IF(($N$284*$N$285+6)&gt;80,"",IF(INDEX($P$286:$W$295,MOD(($N$284*$N$285+6)-1,10)+1,INT((($N$284*$N$285+6)-1)/10)+1)="","",INDEX($P$286:$W$295,MOD(($N$284*$N$285+6)-1,10)+1,INT((($N$284*$N$285+6)-1)/10)+1))),""))),IF($N$286="","",IF(OR(ISTEXT($N$284),ISTEXT($N$285),ISTEXT($N$286)),"",IF(OR(6&gt;$N$284,5&gt;$N$285,((5-1)*$N$284+6)&gt;$N$286),"",IF(INDEX($P$286:$W$295,MOD(((5-1)*$N$284+6)-1,10)+1,INT((((5-1)*$N$284+6)-1)/10)+1)="","",INDEX($P$286:$W$295,MOD(((5-1)*$N$284+6)-1,10)+1,INT((((5-1)*$N$284+6)-1)/10)+1))))))</f>
        <v/>
      </c>
      <c r="J290" s="539">
        <f>IF($D$284="Flat Oval",IF(OR($N$286="",ISTEXT($N$284),ISTEXT($N$285)),"",IF(5&lt;=$N$285,IF(7&gt;$N$284,"",IF(((5-1)*$N$284+7)&gt;80,"",IF(INDEX($P$286:$W$295,MOD(((5-1)*$N$284+7)-1,10)+1,INT((((5-1)*$N$284+7)-1)/10)+1)="","",INDEX($P$286:$W$295,MOD(((5-1)*$N$284+7)-1,10)+1,INT((((5-1)*$N$284+7)-1)/10)+1)))),IF(AND(5=$N$285+1,7&lt;=$O$284),IF(($N$284*$N$285+7)&gt;80,"",IF(INDEX($P$286:$W$295,MOD(($N$284*$N$285+7)-1,10)+1,INT((($N$284*$N$285+7)-1)/10)+1)="","",INDEX($P$286:$W$295,MOD(($N$284*$N$285+7)-1,10)+1,INT((($N$284*$N$285+7)-1)/10)+1))),""))),IF($N$286="","",IF(OR(ISTEXT($N$284),ISTEXT($N$285),ISTEXT($N$286)),"",IF(OR(7&gt;$N$284,5&gt;$N$285,((5-1)*$N$284+7)&gt;$N$286),"",IF(INDEX($P$286:$W$295,MOD(((5-1)*$N$284+7)-1,10)+1,INT((((5-1)*$N$284+7)-1)/10)+1)="","",INDEX($P$286:$W$295,MOD(((5-1)*$N$284+7)-1,10)+1,INT((((5-1)*$N$284+7)-1)/10)+1))))))</f>
        <v/>
      </c>
      <c r="K290" s="539">
        <f>IF($D$284="Flat Oval",IF(OR($N$286="",ISTEXT($N$284),ISTEXT($N$285)),"",IF(5&lt;=$N$285,IF(8&gt;$N$284,"",IF(((5-1)*$N$284+8)&gt;80,"",IF(INDEX($P$286:$W$295,MOD(((5-1)*$N$284+8)-1,10)+1,INT((((5-1)*$N$284+8)-1)/10)+1)="","",INDEX($P$286:$W$295,MOD(((5-1)*$N$284+8)-1,10)+1,INT((((5-1)*$N$284+8)-1)/10)+1)))),IF(AND(5=$N$285+1,8&lt;=$O$284),IF(($N$284*$N$285+8)&gt;80,"",IF(INDEX($P$286:$W$295,MOD(($N$284*$N$285+8)-1,10)+1,INT((($N$284*$N$285+8)-1)/10)+1)="","",INDEX($P$286:$W$295,MOD(($N$284*$N$285+8)-1,10)+1,INT((($N$284*$N$285+8)-1)/10)+1))),""))),IF($N$286="","",IF(OR(ISTEXT($N$284),ISTEXT($N$285),ISTEXT($N$286)),"",IF(OR(8&gt;$N$284,5&gt;$N$285,((5-1)*$N$284+8)&gt;$N$286),"",IF(INDEX($P$286:$W$295,MOD(((5-1)*$N$284+8)-1,10)+1,INT((((5-1)*$N$284+8)-1)/10)+1)="","",INDEX($P$286:$W$295,MOD(((5-1)*$N$284+8)-1,10)+1,INT((((5-1)*$N$284+8)-1)/10)+1))))))</f>
        <v/>
      </c>
      <c r="L290" s="539">
        <f>IF($D$284="Flat Oval",IF(OR($N$286="",ISTEXT($N$284),ISTEXT($N$285)),"",IF(5&lt;=$N$285,IF(9&gt;$N$284,"",IF(((5-1)*$N$284+9)&gt;80,"",IF(INDEX($P$286:$W$295,MOD(((5-1)*$N$284+9)-1,10)+1,INT((((5-1)*$N$284+9)-1)/10)+1)="","",INDEX($P$286:$W$295,MOD(((5-1)*$N$284+9)-1,10)+1,INT((((5-1)*$N$284+9)-1)/10)+1)))),IF(AND(5=$N$285+1,9&lt;=$O$284),IF(($N$284*$N$285+9)&gt;80,"",IF(INDEX($P$286:$W$295,MOD(($N$284*$N$285+9)-1,10)+1,INT((($N$284*$N$285+9)-1)/10)+1)="","",INDEX($P$286:$W$295,MOD(($N$284*$N$285+9)-1,10)+1,INT((($N$284*$N$285+9)-1)/10)+1))),""))),IF($N$286="","",IF(OR(ISTEXT($N$284),ISTEXT($N$285),ISTEXT($N$286)),"",IF(OR(9&gt;$N$284,5&gt;$N$285,((5-1)*$N$284+9)&gt;$N$286),"",IF(INDEX($P$286:$W$295,MOD(((5-1)*$N$284+9)-1,10)+1,INT((((5-1)*$N$284+9)-1)/10)+1)="","",INDEX($P$286:$W$295,MOD(((5-1)*$N$284+9)-1,10)+1,INT((((5-1)*$N$284+9)-1)/10)+1))))))</f>
        <v/>
      </c>
      <c r="M290" s="539">
        <f>IF($D$284="Flat Oval",IF(OR($N$286="",ISTEXT($N$284),ISTEXT($N$285)),"",IF(5&lt;=$N$285,IF(10&gt;$N$284,"",IF(((5-1)*$N$284+10)&gt;80,"",IF(INDEX($P$286:$W$295,MOD(((5-1)*$N$284+10)-1,10)+1,INT((((5-1)*$N$284+10)-1)/10)+1)="","",INDEX($P$286:$W$295,MOD(((5-1)*$N$284+10)-1,10)+1,INT((((5-1)*$N$284+10)-1)/10)+1)))),IF(AND(5=$N$285+1,10&lt;=$O$284),IF(($N$284*$N$285+10)&gt;80,"",IF(INDEX($P$286:$W$295,MOD(($N$284*$N$285+10)-1,10)+1,INT((($N$284*$N$285+10)-1)/10)+1)="","",INDEX($P$286:$W$295,MOD(($N$284*$N$285+10)-1,10)+1,INT((($N$284*$N$285+10)-1)/10)+1))),""))),IF($N$286="","",IF(OR(ISTEXT($N$284),ISTEXT($N$285),ISTEXT($N$286)),"",IF(OR(10&gt;$N$284,5&gt;$N$285,((5-1)*$N$284+10)&gt;$N$286),"",IF(INDEX($P$286:$W$295,MOD(((5-1)*$N$284+10)-1,10)+1,INT((((5-1)*$N$284+10)-1)/10)+1)="","",INDEX($P$286:$W$295,MOD(((5-1)*$N$284+10)-1,10)+1,INT((((5-1)*$N$284+10)-1)/10)+1))))))</f>
        <v/>
      </c>
      <c r="P290" s="540" t="n"/>
      <c r="Q290" s="540" t="n"/>
      <c r="R290" s="540" t="n"/>
      <c r="S290" s="540" t="n"/>
      <c r="T290" s="540" t="n"/>
      <c r="U290" s="540" t="n"/>
      <c r="V290" s="540" t="n"/>
      <c r="W290" s="540" t="n"/>
    </row>
    <row r="291" ht="13.35" customHeight="1" s="162">
      <c r="B291" s="537">
        <f>IF($D$284="Flat Oval",IF(OR($N$285="",ISTEXT($N$285)),"",IF(6&lt;=$N$285,ROUND((6-0.5)*$I$284/$N$285,1),IF(6=$N$285+1,"Ends",""))),IF(OR($D$284="",$G$284=""),"",IF($D$284="Round",IF(6=1,"Axis 1 (0°)",IF(6=2,"Axis 2 (90°)","")),IF(ISTEXT($N$285),"",IF(6&gt;$N$285,"",IF(ISTEXT($I$284),"",ROUND((6-0.5)*$I$284/$N$285,1)))))))</f>
        <v/>
      </c>
      <c r="C291" s="538" t="n"/>
      <c r="D291" s="539">
        <f>IF($D$284="Flat Oval",IF(OR($N$286="",ISTEXT($N$284),ISTEXT($N$285)),"",IF(6&lt;=$N$285,IF(1&gt;$N$284,"",IF(((6-1)*$N$284+1)&gt;80,"",IF(INDEX($P$286:$W$295,MOD(((6-1)*$N$284+1)-1,10)+1,INT((((6-1)*$N$284+1)-1)/10)+1)="","",INDEX($P$286:$W$295,MOD(((6-1)*$N$284+1)-1,10)+1,INT((((6-1)*$N$284+1)-1)/10)+1)))),IF(AND(6=$N$285+1,1&lt;=$O$284),IF(($N$284*$N$285+1)&gt;80,"",IF(INDEX($P$286:$W$295,MOD(($N$284*$N$285+1)-1,10)+1,INT((($N$284*$N$285+1)-1)/10)+1)="","",INDEX($P$286:$W$295,MOD(($N$284*$N$285+1)-1,10)+1,INT((($N$284*$N$285+1)-1)/10)+1))),""))),IF($N$286="","",IF(OR(ISTEXT($N$284),ISTEXT($N$285),ISTEXT($N$286)),"",IF(OR(1&gt;$N$284,6&gt;$N$285,((6-1)*$N$284+1)&gt;$N$286),"",IF(INDEX($P$286:$W$295,MOD(((6-1)*$N$284+1)-1,10)+1,INT((((6-1)*$N$284+1)-1)/10)+1)="","",INDEX($P$286:$W$295,MOD(((6-1)*$N$284+1)-1,10)+1,INT((((6-1)*$N$284+1)-1)/10)+1))))))</f>
        <v/>
      </c>
      <c r="E291" s="539">
        <f>IF($D$284="Flat Oval",IF(OR($N$286="",ISTEXT($N$284),ISTEXT($N$285)),"",IF(6&lt;=$N$285,IF(2&gt;$N$284,"",IF(((6-1)*$N$284+2)&gt;80,"",IF(INDEX($P$286:$W$295,MOD(((6-1)*$N$284+2)-1,10)+1,INT((((6-1)*$N$284+2)-1)/10)+1)="","",INDEX($P$286:$W$295,MOD(((6-1)*$N$284+2)-1,10)+1,INT((((6-1)*$N$284+2)-1)/10)+1)))),IF(AND(6=$N$285+1,2&lt;=$O$284),IF(($N$284*$N$285+2)&gt;80,"",IF(INDEX($P$286:$W$295,MOD(($N$284*$N$285+2)-1,10)+1,INT((($N$284*$N$285+2)-1)/10)+1)="","",INDEX($P$286:$W$295,MOD(($N$284*$N$285+2)-1,10)+1,INT((($N$284*$N$285+2)-1)/10)+1))),""))),IF($N$286="","",IF(OR(ISTEXT($N$284),ISTEXT($N$285),ISTEXT($N$286)),"",IF(OR(2&gt;$N$284,6&gt;$N$285,((6-1)*$N$284+2)&gt;$N$286),"",IF(INDEX($P$286:$W$295,MOD(((6-1)*$N$284+2)-1,10)+1,INT((((6-1)*$N$284+2)-1)/10)+1)="","",INDEX($P$286:$W$295,MOD(((6-1)*$N$284+2)-1,10)+1,INT((((6-1)*$N$284+2)-1)/10)+1))))))</f>
        <v/>
      </c>
      <c r="F291" s="539">
        <f>IF($D$284="Flat Oval",IF(OR($N$286="",ISTEXT($N$284),ISTEXT($N$285)),"",IF(6&lt;=$N$285,IF(3&gt;$N$284,"",IF(((6-1)*$N$284+3)&gt;80,"",IF(INDEX($P$286:$W$295,MOD(((6-1)*$N$284+3)-1,10)+1,INT((((6-1)*$N$284+3)-1)/10)+1)="","",INDEX($P$286:$W$295,MOD(((6-1)*$N$284+3)-1,10)+1,INT((((6-1)*$N$284+3)-1)/10)+1)))),IF(AND(6=$N$285+1,3&lt;=$O$284),IF(($N$284*$N$285+3)&gt;80,"",IF(INDEX($P$286:$W$295,MOD(($N$284*$N$285+3)-1,10)+1,INT((($N$284*$N$285+3)-1)/10)+1)="","",INDEX($P$286:$W$295,MOD(($N$284*$N$285+3)-1,10)+1,INT((($N$284*$N$285+3)-1)/10)+1))),""))),IF($N$286="","",IF(OR(ISTEXT($N$284),ISTEXT($N$285),ISTEXT($N$286)),"",IF(OR(3&gt;$N$284,6&gt;$N$285,((6-1)*$N$284+3)&gt;$N$286),"",IF(INDEX($P$286:$W$295,MOD(((6-1)*$N$284+3)-1,10)+1,INT((((6-1)*$N$284+3)-1)/10)+1)="","",INDEX($P$286:$W$295,MOD(((6-1)*$N$284+3)-1,10)+1,INT((((6-1)*$N$284+3)-1)/10)+1))))))</f>
        <v/>
      </c>
      <c r="G291" s="539">
        <f>IF($D$284="Flat Oval",IF(OR($N$286="",ISTEXT($N$284),ISTEXT($N$285)),"",IF(6&lt;=$N$285,IF(4&gt;$N$284,"",IF(((6-1)*$N$284+4)&gt;80,"",IF(INDEX($P$286:$W$295,MOD(((6-1)*$N$284+4)-1,10)+1,INT((((6-1)*$N$284+4)-1)/10)+1)="","",INDEX($P$286:$W$295,MOD(((6-1)*$N$284+4)-1,10)+1,INT((((6-1)*$N$284+4)-1)/10)+1)))),IF(AND(6=$N$285+1,4&lt;=$O$284),IF(($N$284*$N$285+4)&gt;80,"",IF(INDEX($P$286:$W$295,MOD(($N$284*$N$285+4)-1,10)+1,INT((($N$284*$N$285+4)-1)/10)+1)="","",INDEX($P$286:$W$295,MOD(($N$284*$N$285+4)-1,10)+1,INT((($N$284*$N$285+4)-1)/10)+1))),""))),IF($N$286="","",IF(OR(ISTEXT($N$284),ISTEXT($N$285),ISTEXT($N$286)),"",IF(OR(4&gt;$N$284,6&gt;$N$285,((6-1)*$N$284+4)&gt;$N$286),"",IF(INDEX($P$286:$W$295,MOD(((6-1)*$N$284+4)-1,10)+1,INT((((6-1)*$N$284+4)-1)/10)+1)="","",INDEX($P$286:$W$295,MOD(((6-1)*$N$284+4)-1,10)+1,INT((((6-1)*$N$284+4)-1)/10)+1))))))</f>
        <v/>
      </c>
      <c r="H291" s="539">
        <f>IF($D$284="Flat Oval",IF(OR($N$286="",ISTEXT($N$284),ISTEXT($N$285)),"",IF(6&lt;=$N$285,IF(5&gt;$N$284,"",IF(((6-1)*$N$284+5)&gt;80,"",IF(INDEX($P$286:$W$295,MOD(((6-1)*$N$284+5)-1,10)+1,INT((((6-1)*$N$284+5)-1)/10)+1)="","",INDEX($P$286:$W$295,MOD(((6-1)*$N$284+5)-1,10)+1,INT((((6-1)*$N$284+5)-1)/10)+1)))),IF(AND(6=$N$285+1,5&lt;=$O$284),IF(($N$284*$N$285+5)&gt;80,"",IF(INDEX($P$286:$W$295,MOD(($N$284*$N$285+5)-1,10)+1,INT((($N$284*$N$285+5)-1)/10)+1)="","",INDEX($P$286:$W$295,MOD(($N$284*$N$285+5)-1,10)+1,INT((($N$284*$N$285+5)-1)/10)+1))),""))),IF($N$286="","",IF(OR(ISTEXT($N$284),ISTEXT($N$285),ISTEXT($N$286)),"",IF(OR(5&gt;$N$284,6&gt;$N$285,((6-1)*$N$284+5)&gt;$N$286),"",IF(INDEX($P$286:$W$295,MOD(((6-1)*$N$284+5)-1,10)+1,INT((((6-1)*$N$284+5)-1)/10)+1)="","",INDEX($P$286:$W$295,MOD(((6-1)*$N$284+5)-1,10)+1,INT((((6-1)*$N$284+5)-1)/10)+1))))))</f>
        <v/>
      </c>
      <c r="I291" s="539">
        <f>IF($D$284="Flat Oval",IF(OR($N$286="",ISTEXT($N$284),ISTEXT($N$285)),"",IF(6&lt;=$N$285,IF(6&gt;$N$284,"",IF(((6-1)*$N$284+6)&gt;80,"",IF(INDEX($P$286:$W$295,MOD(((6-1)*$N$284+6)-1,10)+1,INT((((6-1)*$N$284+6)-1)/10)+1)="","",INDEX($P$286:$W$295,MOD(((6-1)*$N$284+6)-1,10)+1,INT((((6-1)*$N$284+6)-1)/10)+1)))),IF(AND(6=$N$285+1,6&lt;=$O$284),IF(($N$284*$N$285+6)&gt;80,"",IF(INDEX($P$286:$W$295,MOD(($N$284*$N$285+6)-1,10)+1,INT((($N$284*$N$285+6)-1)/10)+1)="","",INDEX($P$286:$W$295,MOD(($N$284*$N$285+6)-1,10)+1,INT((($N$284*$N$285+6)-1)/10)+1))),""))),IF($N$286="","",IF(OR(ISTEXT($N$284),ISTEXT($N$285),ISTEXT($N$286)),"",IF(OR(6&gt;$N$284,6&gt;$N$285,((6-1)*$N$284+6)&gt;$N$286),"",IF(INDEX($P$286:$W$295,MOD(((6-1)*$N$284+6)-1,10)+1,INT((((6-1)*$N$284+6)-1)/10)+1)="","",INDEX($P$286:$W$295,MOD(((6-1)*$N$284+6)-1,10)+1,INT((((6-1)*$N$284+6)-1)/10)+1))))))</f>
        <v/>
      </c>
      <c r="J291" s="539">
        <f>IF($D$284="Flat Oval",IF(OR($N$286="",ISTEXT($N$284),ISTEXT($N$285)),"",IF(6&lt;=$N$285,IF(7&gt;$N$284,"",IF(((6-1)*$N$284+7)&gt;80,"",IF(INDEX($P$286:$W$295,MOD(((6-1)*$N$284+7)-1,10)+1,INT((((6-1)*$N$284+7)-1)/10)+1)="","",INDEX($P$286:$W$295,MOD(((6-1)*$N$284+7)-1,10)+1,INT((((6-1)*$N$284+7)-1)/10)+1)))),IF(AND(6=$N$285+1,7&lt;=$O$284),IF(($N$284*$N$285+7)&gt;80,"",IF(INDEX($P$286:$W$295,MOD(($N$284*$N$285+7)-1,10)+1,INT((($N$284*$N$285+7)-1)/10)+1)="","",INDEX($P$286:$W$295,MOD(($N$284*$N$285+7)-1,10)+1,INT((($N$284*$N$285+7)-1)/10)+1))),""))),IF($N$286="","",IF(OR(ISTEXT($N$284),ISTEXT($N$285),ISTEXT($N$286)),"",IF(OR(7&gt;$N$284,6&gt;$N$285,((6-1)*$N$284+7)&gt;$N$286),"",IF(INDEX($P$286:$W$295,MOD(((6-1)*$N$284+7)-1,10)+1,INT((((6-1)*$N$284+7)-1)/10)+1)="","",INDEX($P$286:$W$295,MOD(((6-1)*$N$284+7)-1,10)+1,INT((((6-1)*$N$284+7)-1)/10)+1))))))</f>
        <v/>
      </c>
      <c r="K291" s="539">
        <f>IF($D$284="Flat Oval",IF(OR($N$286="",ISTEXT($N$284),ISTEXT($N$285)),"",IF(6&lt;=$N$285,IF(8&gt;$N$284,"",IF(((6-1)*$N$284+8)&gt;80,"",IF(INDEX($P$286:$W$295,MOD(((6-1)*$N$284+8)-1,10)+1,INT((((6-1)*$N$284+8)-1)/10)+1)="","",INDEX($P$286:$W$295,MOD(((6-1)*$N$284+8)-1,10)+1,INT((((6-1)*$N$284+8)-1)/10)+1)))),IF(AND(6=$N$285+1,8&lt;=$O$284),IF(($N$284*$N$285+8)&gt;80,"",IF(INDEX($P$286:$W$295,MOD(($N$284*$N$285+8)-1,10)+1,INT((($N$284*$N$285+8)-1)/10)+1)="","",INDEX($P$286:$W$295,MOD(($N$284*$N$285+8)-1,10)+1,INT((($N$284*$N$285+8)-1)/10)+1))),""))),IF($N$286="","",IF(OR(ISTEXT($N$284),ISTEXT($N$285),ISTEXT($N$286)),"",IF(OR(8&gt;$N$284,6&gt;$N$285,((6-1)*$N$284+8)&gt;$N$286),"",IF(INDEX($P$286:$W$295,MOD(((6-1)*$N$284+8)-1,10)+1,INT((((6-1)*$N$284+8)-1)/10)+1)="","",INDEX($P$286:$W$295,MOD(((6-1)*$N$284+8)-1,10)+1,INT((((6-1)*$N$284+8)-1)/10)+1))))))</f>
        <v/>
      </c>
      <c r="L291" s="539">
        <f>IF($D$284="Flat Oval",IF(OR($N$286="",ISTEXT($N$284),ISTEXT($N$285)),"",IF(6&lt;=$N$285,IF(9&gt;$N$284,"",IF(((6-1)*$N$284+9)&gt;80,"",IF(INDEX($P$286:$W$295,MOD(((6-1)*$N$284+9)-1,10)+1,INT((((6-1)*$N$284+9)-1)/10)+1)="","",INDEX($P$286:$W$295,MOD(((6-1)*$N$284+9)-1,10)+1,INT((((6-1)*$N$284+9)-1)/10)+1)))),IF(AND(6=$N$285+1,9&lt;=$O$284),IF(($N$284*$N$285+9)&gt;80,"",IF(INDEX($P$286:$W$295,MOD(($N$284*$N$285+9)-1,10)+1,INT((($N$284*$N$285+9)-1)/10)+1)="","",INDEX($P$286:$W$295,MOD(($N$284*$N$285+9)-1,10)+1,INT((($N$284*$N$285+9)-1)/10)+1))),""))),IF($N$286="","",IF(OR(ISTEXT($N$284),ISTEXT($N$285),ISTEXT($N$286)),"",IF(OR(9&gt;$N$284,6&gt;$N$285,((6-1)*$N$284+9)&gt;$N$286),"",IF(INDEX($P$286:$W$295,MOD(((6-1)*$N$284+9)-1,10)+1,INT((((6-1)*$N$284+9)-1)/10)+1)="","",INDEX($P$286:$W$295,MOD(((6-1)*$N$284+9)-1,10)+1,INT((((6-1)*$N$284+9)-1)/10)+1))))))</f>
        <v/>
      </c>
      <c r="M291" s="539">
        <f>IF($D$284="Flat Oval",IF(OR($N$286="",ISTEXT($N$284),ISTEXT($N$285)),"",IF(6&lt;=$N$285,IF(10&gt;$N$284,"",IF(((6-1)*$N$284+10)&gt;80,"",IF(INDEX($P$286:$W$295,MOD(((6-1)*$N$284+10)-1,10)+1,INT((((6-1)*$N$284+10)-1)/10)+1)="","",INDEX($P$286:$W$295,MOD(((6-1)*$N$284+10)-1,10)+1,INT((((6-1)*$N$284+10)-1)/10)+1)))),IF(AND(6=$N$285+1,10&lt;=$O$284),IF(($N$284*$N$285+10)&gt;80,"",IF(INDEX($P$286:$W$295,MOD(($N$284*$N$285+10)-1,10)+1,INT((($N$284*$N$285+10)-1)/10)+1)="","",INDEX($P$286:$W$295,MOD(($N$284*$N$285+10)-1,10)+1,INT((($N$284*$N$285+10)-1)/10)+1))),""))),IF($N$286="","",IF(OR(ISTEXT($N$284),ISTEXT($N$285),ISTEXT($N$286)),"",IF(OR(10&gt;$N$284,6&gt;$N$285,((6-1)*$N$284+10)&gt;$N$286),"",IF(INDEX($P$286:$W$295,MOD(((6-1)*$N$284+10)-1,10)+1,INT((((6-1)*$N$284+10)-1)/10)+1)="","",INDEX($P$286:$W$295,MOD(((6-1)*$N$284+10)-1,10)+1,INT((((6-1)*$N$284+10)-1)/10)+1))))))</f>
        <v/>
      </c>
      <c r="P291" s="540" t="n"/>
      <c r="Q291" s="540" t="n"/>
      <c r="R291" s="540" t="n"/>
      <c r="S291" s="540" t="n"/>
      <c r="T291" s="540" t="n"/>
      <c r="U291" s="540" t="n"/>
      <c r="V291" s="540" t="n"/>
      <c r="W291" s="540" t="n"/>
    </row>
    <row r="292" ht="13.35" customHeight="1" s="162">
      <c r="B292" s="537">
        <f>IF($D$284="Flat Oval",IF(OR($N$285="",ISTEXT($N$285)),"",IF(7&lt;=$N$285,ROUND((7-0.5)*$I$284/$N$285,1),IF(7=$N$285+1,"Ends",""))),IF(OR($D$284="",$G$284=""),"",IF($D$284="Round",IF(7=1,"Axis 1 (0°)",IF(7=2,"Axis 2 (90°)","")),IF(ISTEXT($N$285),"",IF(7&gt;$N$285,"",IF(ISTEXT($I$284),"",ROUND((7-0.5)*$I$284/$N$285,1)))))))</f>
        <v/>
      </c>
      <c r="C292" s="538" t="n"/>
      <c r="D292" s="539">
        <f>IF($D$284="Flat Oval",IF(OR($N$286="",ISTEXT($N$284),ISTEXT($N$285)),"",IF(7&lt;=$N$285,IF(1&gt;$N$284,"",IF(((7-1)*$N$284+1)&gt;80,"",IF(INDEX($P$286:$W$295,MOD(((7-1)*$N$284+1)-1,10)+1,INT((((7-1)*$N$284+1)-1)/10)+1)="","",INDEX($P$286:$W$295,MOD(((7-1)*$N$284+1)-1,10)+1,INT((((7-1)*$N$284+1)-1)/10)+1)))),IF(AND(7=$N$285+1,1&lt;=$O$284),IF(($N$284*$N$285+1)&gt;80,"",IF(INDEX($P$286:$W$295,MOD(($N$284*$N$285+1)-1,10)+1,INT((($N$284*$N$285+1)-1)/10)+1)="","",INDEX($P$286:$W$295,MOD(($N$284*$N$285+1)-1,10)+1,INT((($N$284*$N$285+1)-1)/10)+1))),""))),IF($N$286="","",IF(OR(ISTEXT($N$284),ISTEXT($N$285),ISTEXT($N$286)),"",IF(OR(1&gt;$N$284,7&gt;$N$285,((7-1)*$N$284+1)&gt;$N$286),"",IF(INDEX($P$286:$W$295,MOD(((7-1)*$N$284+1)-1,10)+1,INT((((7-1)*$N$284+1)-1)/10)+1)="","",INDEX($P$286:$W$295,MOD(((7-1)*$N$284+1)-1,10)+1,INT((((7-1)*$N$284+1)-1)/10)+1))))))</f>
        <v/>
      </c>
      <c r="E292" s="539">
        <f>IF($D$284="Flat Oval",IF(OR($N$286="",ISTEXT($N$284),ISTEXT($N$285)),"",IF(7&lt;=$N$285,IF(2&gt;$N$284,"",IF(((7-1)*$N$284+2)&gt;80,"",IF(INDEX($P$286:$W$295,MOD(((7-1)*$N$284+2)-1,10)+1,INT((((7-1)*$N$284+2)-1)/10)+1)="","",INDEX($P$286:$W$295,MOD(((7-1)*$N$284+2)-1,10)+1,INT((((7-1)*$N$284+2)-1)/10)+1)))),IF(AND(7=$N$285+1,2&lt;=$O$284),IF(($N$284*$N$285+2)&gt;80,"",IF(INDEX($P$286:$W$295,MOD(($N$284*$N$285+2)-1,10)+1,INT((($N$284*$N$285+2)-1)/10)+1)="","",INDEX($P$286:$W$295,MOD(($N$284*$N$285+2)-1,10)+1,INT((($N$284*$N$285+2)-1)/10)+1))),""))),IF($N$286="","",IF(OR(ISTEXT($N$284),ISTEXT($N$285),ISTEXT($N$286)),"",IF(OR(2&gt;$N$284,7&gt;$N$285,((7-1)*$N$284+2)&gt;$N$286),"",IF(INDEX($P$286:$W$295,MOD(((7-1)*$N$284+2)-1,10)+1,INT((((7-1)*$N$284+2)-1)/10)+1)="","",INDEX($P$286:$W$295,MOD(((7-1)*$N$284+2)-1,10)+1,INT((((7-1)*$N$284+2)-1)/10)+1))))))</f>
        <v/>
      </c>
      <c r="F292" s="539">
        <f>IF($D$284="Flat Oval",IF(OR($N$286="",ISTEXT($N$284),ISTEXT($N$285)),"",IF(7&lt;=$N$285,IF(3&gt;$N$284,"",IF(((7-1)*$N$284+3)&gt;80,"",IF(INDEX($P$286:$W$295,MOD(((7-1)*$N$284+3)-1,10)+1,INT((((7-1)*$N$284+3)-1)/10)+1)="","",INDEX($P$286:$W$295,MOD(((7-1)*$N$284+3)-1,10)+1,INT((((7-1)*$N$284+3)-1)/10)+1)))),IF(AND(7=$N$285+1,3&lt;=$O$284),IF(($N$284*$N$285+3)&gt;80,"",IF(INDEX($P$286:$W$295,MOD(($N$284*$N$285+3)-1,10)+1,INT((($N$284*$N$285+3)-1)/10)+1)="","",INDEX($P$286:$W$295,MOD(($N$284*$N$285+3)-1,10)+1,INT((($N$284*$N$285+3)-1)/10)+1))),""))),IF($N$286="","",IF(OR(ISTEXT($N$284),ISTEXT($N$285),ISTEXT($N$286)),"",IF(OR(3&gt;$N$284,7&gt;$N$285,((7-1)*$N$284+3)&gt;$N$286),"",IF(INDEX($P$286:$W$295,MOD(((7-1)*$N$284+3)-1,10)+1,INT((((7-1)*$N$284+3)-1)/10)+1)="","",INDEX($P$286:$W$295,MOD(((7-1)*$N$284+3)-1,10)+1,INT((((7-1)*$N$284+3)-1)/10)+1))))))</f>
        <v/>
      </c>
      <c r="G292" s="539">
        <f>IF($D$284="Flat Oval",IF(OR($N$286="",ISTEXT($N$284),ISTEXT($N$285)),"",IF(7&lt;=$N$285,IF(4&gt;$N$284,"",IF(((7-1)*$N$284+4)&gt;80,"",IF(INDEX($P$286:$W$295,MOD(((7-1)*$N$284+4)-1,10)+1,INT((((7-1)*$N$284+4)-1)/10)+1)="","",INDEX($P$286:$W$295,MOD(((7-1)*$N$284+4)-1,10)+1,INT((((7-1)*$N$284+4)-1)/10)+1)))),IF(AND(7=$N$285+1,4&lt;=$O$284),IF(($N$284*$N$285+4)&gt;80,"",IF(INDEX($P$286:$W$295,MOD(($N$284*$N$285+4)-1,10)+1,INT((($N$284*$N$285+4)-1)/10)+1)="","",INDEX($P$286:$W$295,MOD(($N$284*$N$285+4)-1,10)+1,INT((($N$284*$N$285+4)-1)/10)+1))),""))),IF($N$286="","",IF(OR(ISTEXT($N$284),ISTEXT($N$285),ISTEXT($N$286)),"",IF(OR(4&gt;$N$284,7&gt;$N$285,((7-1)*$N$284+4)&gt;$N$286),"",IF(INDEX($P$286:$W$295,MOD(((7-1)*$N$284+4)-1,10)+1,INT((((7-1)*$N$284+4)-1)/10)+1)="","",INDEX($P$286:$W$295,MOD(((7-1)*$N$284+4)-1,10)+1,INT((((7-1)*$N$284+4)-1)/10)+1))))))</f>
        <v/>
      </c>
      <c r="H292" s="539">
        <f>IF($D$284="Flat Oval",IF(OR($N$286="",ISTEXT($N$284),ISTEXT($N$285)),"",IF(7&lt;=$N$285,IF(5&gt;$N$284,"",IF(((7-1)*$N$284+5)&gt;80,"",IF(INDEX($P$286:$W$295,MOD(((7-1)*$N$284+5)-1,10)+1,INT((((7-1)*$N$284+5)-1)/10)+1)="","",INDEX($P$286:$W$295,MOD(((7-1)*$N$284+5)-1,10)+1,INT((((7-1)*$N$284+5)-1)/10)+1)))),IF(AND(7=$N$285+1,5&lt;=$O$284),IF(($N$284*$N$285+5)&gt;80,"",IF(INDEX($P$286:$W$295,MOD(($N$284*$N$285+5)-1,10)+1,INT((($N$284*$N$285+5)-1)/10)+1)="","",INDEX($P$286:$W$295,MOD(($N$284*$N$285+5)-1,10)+1,INT((($N$284*$N$285+5)-1)/10)+1))),""))),IF($N$286="","",IF(OR(ISTEXT($N$284),ISTEXT($N$285),ISTEXT($N$286)),"",IF(OR(5&gt;$N$284,7&gt;$N$285,((7-1)*$N$284+5)&gt;$N$286),"",IF(INDEX($P$286:$W$295,MOD(((7-1)*$N$284+5)-1,10)+1,INT((((7-1)*$N$284+5)-1)/10)+1)="","",INDEX($P$286:$W$295,MOD(((7-1)*$N$284+5)-1,10)+1,INT((((7-1)*$N$284+5)-1)/10)+1))))))</f>
        <v/>
      </c>
      <c r="I292" s="539">
        <f>IF($D$284="Flat Oval",IF(OR($N$286="",ISTEXT($N$284),ISTEXT($N$285)),"",IF(7&lt;=$N$285,IF(6&gt;$N$284,"",IF(((7-1)*$N$284+6)&gt;80,"",IF(INDEX($P$286:$W$295,MOD(((7-1)*$N$284+6)-1,10)+1,INT((((7-1)*$N$284+6)-1)/10)+1)="","",INDEX($P$286:$W$295,MOD(((7-1)*$N$284+6)-1,10)+1,INT((((7-1)*$N$284+6)-1)/10)+1)))),IF(AND(7=$N$285+1,6&lt;=$O$284),IF(($N$284*$N$285+6)&gt;80,"",IF(INDEX($P$286:$W$295,MOD(($N$284*$N$285+6)-1,10)+1,INT((($N$284*$N$285+6)-1)/10)+1)="","",INDEX($P$286:$W$295,MOD(($N$284*$N$285+6)-1,10)+1,INT((($N$284*$N$285+6)-1)/10)+1))),""))),IF($N$286="","",IF(OR(ISTEXT($N$284),ISTEXT($N$285),ISTEXT($N$286)),"",IF(OR(6&gt;$N$284,7&gt;$N$285,((7-1)*$N$284+6)&gt;$N$286),"",IF(INDEX($P$286:$W$295,MOD(((7-1)*$N$284+6)-1,10)+1,INT((((7-1)*$N$284+6)-1)/10)+1)="","",INDEX($P$286:$W$295,MOD(((7-1)*$N$284+6)-1,10)+1,INT((((7-1)*$N$284+6)-1)/10)+1))))))</f>
        <v/>
      </c>
      <c r="J292" s="539">
        <f>IF($D$284="Flat Oval",IF(OR($N$286="",ISTEXT($N$284),ISTEXT($N$285)),"",IF(7&lt;=$N$285,IF(7&gt;$N$284,"",IF(((7-1)*$N$284+7)&gt;80,"",IF(INDEX($P$286:$W$295,MOD(((7-1)*$N$284+7)-1,10)+1,INT((((7-1)*$N$284+7)-1)/10)+1)="","",INDEX($P$286:$W$295,MOD(((7-1)*$N$284+7)-1,10)+1,INT((((7-1)*$N$284+7)-1)/10)+1)))),IF(AND(7=$N$285+1,7&lt;=$O$284),IF(($N$284*$N$285+7)&gt;80,"",IF(INDEX($P$286:$W$295,MOD(($N$284*$N$285+7)-1,10)+1,INT((($N$284*$N$285+7)-1)/10)+1)="","",INDEX($P$286:$W$295,MOD(($N$284*$N$285+7)-1,10)+1,INT((($N$284*$N$285+7)-1)/10)+1))),""))),IF($N$286="","",IF(OR(ISTEXT($N$284),ISTEXT($N$285),ISTEXT($N$286)),"",IF(OR(7&gt;$N$284,7&gt;$N$285,((7-1)*$N$284+7)&gt;$N$286),"",IF(INDEX($P$286:$W$295,MOD(((7-1)*$N$284+7)-1,10)+1,INT((((7-1)*$N$284+7)-1)/10)+1)="","",INDEX($P$286:$W$295,MOD(((7-1)*$N$284+7)-1,10)+1,INT((((7-1)*$N$284+7)-1)/10)+1))))))</f>
        <v/>
      </c>
      <c r="K292" s="539">
        <f>IF($D$284="Flat Oval",IF(OR($N$286="",ISTEXT($N$284),ISTEXT($N$285)),"",IF(7&lt;=$N$285,IF(8&gt;$N$284,"",IF(((7-1)*$N$284+8)&gt;80,"",IF(INDEX($P$286:$W$295,MOD(((7-1)*$N$284+8)-1,10)+1,INT((((7-1)*$N$284+8)-1)/10)+1)="","",INDEX($P$286:$W$295,MOD(((7-1)*$N$284+8)-1,10)+1,INT((((7-1)*$N$284+8)-1)/10)+1)))),IF(AND(7=$N$285+1,8&lt;=$O$284),IF(($N$284*$N$285+8)&gt;80,"",IF(INDEX($P$286:$W$295,MOD(($N$284*$N$285+8)-1,10)+1,INT((($N$284*$N$285+8)-1)/10)+1)="","",INDEX($P$286:$W$295,MOD(($N$284*$N$285+8)-1,10)+1,INT((($N$284*$N$285+8)-1)/10)+1))),""))),IF($N$286="","",IF(OR(ISTEXT($N$284),ISTEXT($N$285),ISTEXT($N$286)),"",IF(OR(8&gt;$N$284,7&gt;$N$285,((7-1)*$N$284+8)&gt;$N$286),"",IF(INDEX($P$286:$W$295,MOD(((7-1)*$N$284+8)-1,10)+1,INT((((7-1)*$N$284+8)-1)/10)+1)="","",INDEX($P$286:$W$295,MOD(((7-1)*$N$284+8)-1,10)+1,INT((((7-1)*$N$284+8)-1)/10)+1))))))</f>
        <v/>
      </c>
      <c r="L292" s="539">
        <f>IF($D$284="Flat Oval",IF(OR($N$286="",ISTEXT($N$284),ISTEXT($N$285)),"",IF(7&lt;=$N$285,IF(9&gt;$N$284,"",IF(((7-1)*$N$284+9)&gt;80,"",IF(INDEX($P$286:$W$295,MOD(((7-1)*$N$284+9)-1,10)+1,INT((((7-1)*$N$284+9)-1)/10)+1)="","",INDEX($P$286:$W$295,MOD(((7-1)*$N$284+9)-1,10)+1,INT((((7-1)*$N$284+9)-1)/10)+1)))),IF(AND(7=$N$285+1,9&lt;=$O$284),IF(($N$284*$N$285+9)&gt;80,"",IF(INDEX($P$286:$W$295,MOD(($N$284*$N$285+9)-1,10)+1,INT((($N$284*$N$285+9)-1)/10)+1)="","",INDEX($P$286:$W$295,MOD(($N$284*$N$285+9)-1,10)+1,INT((($N$284*$N$285+9)-1)/10)+1))),""))),IF($N$286="","",IF(OR(ISTEXT($N$284),ISTEXT($N$285),ISTEXT($N$286)),"",IF(OR(9&gt;$N$284,7&gt;$N$285,((7-1)*$N$284+9)&gt;$N$286),"",IF(INDEX($P$286:$W$295,MOD(((7-1)*$N$284+9)-1,10)+1,INT((((7-1)*$N$284+9)-1)/10)+1)="","",INDEX($P$286:$W$295,MOD(((7-1)*$N$284+9)-1,10)+1,INT((((7-1)*$N$284+9)-1)/10)+1))))))</f>
        <v/>
      </c>
      <c r="M292" s="539">
        <f>IF($D$284="Flat Oval",IF(OR($N$286="",ISTEXT($N$284),ISTEXT($N$285)),"",IF(7&lt;=$N$285,IF(10&gt;$N$284,"",IF(((7-1)*$N$284+10)&gt;80,"",IF(INDEX($P$286:$W$295,MOD(((7-1)*$N$284+10)-1,10)+1,INT((((7-1)*$N$284+10)-1)/10)+1)="","",INDEX($P$286:$W$295,MOD(((7-1)*$N$284+10)-1,10)+1,INT((((7-1)*$N$284+10)-1)/10)+1)))),IF(AND(7=$N$285+1,10&lt;=$O$284),IF(($N$284*$N$285+10)&gt;80,"",IF(INDEX($P$286:$W$295,MOD(($N$284*$N$285+10)-1,10)+1,INT((($N$284*$N$285+10)-1)/10)+1)="","",INDEX($P$286:$W$295,MOD(($N$284*$N$285+10)-1,10)+1,INT((($N$284*$N$285+10)-1)/10)+1))),""))),IF($N$286="","",IF(OR(ISTEXT($N$284),ISTEXT($N$285),ISTEXT($N$286)),"",IF(OR(10&gt;$N$284,7&gt;$N$285,((7-1)*$N$284+10)&gt;$N$286),"",IF(INDEX($P$286:$W$295,MOD(((7-1)*$N$284+10)-1,10)+1,INT((((7-1)*$N$284+10)-1)/10)+1)="","",INDEX($P$286:$W$295,MOD(((7-1)*$N$284+10)-1,10)+1,INT((((7-1)*$N$284+10)-1)/10)+1))))))</f>
        <v/>
      </c>
      <c r="P292" s="540" t="n"/>
      <c r="Q292" s="540" t="n"/>
      <c r="R292" s="540" t="n"/>
      <c r="S292" s="540" t="n"/>
      <c r="T292" s="540" t="n"/>
      <c r="U292" s="540" t="n"/>
      <c r="V292" s="540" t="n"/>
      <c r="W292" s="540" t="n"/>
    </row>
    <row r="293" ht="13.35" customHeight="1" s="162">
      <c r="B293" s="537">
        <f>IF($D$284="Flat Oval",IF(OR($N$285="",ISTEXT($N$285)),"",IF(8&lt;=$N$285,ROUND((8-0.5)*$I$284/$N$285,1),IF(8=$N$285+1,"Ends",""))),IF(OR($D$284="",$G$284=""),"",IF($D$284="Round",IF(8=1,"Axis 1 (0°)",IF(8=2,"Axis 2 (90°)","")),IF(ISTEXT($N$285),"",IF(8&gt;$N$285,"",IF(ISTEXT($I$284),"",ROUND((8-0.5)*$I$284/$N$285,1)))))))</f>
        <v/>
      </c>
      <c r="C293" s="538" t="n"/>
      <c r="D293" s="539">
        <f>IF($D$284="Flat Oval",IF(OR($N$286="",ISTEXT($N$284),ISTEXT($N$285)),"",IF(8&lt;=$N$285,IF(1&gt;$N$284,"",IF(((8-1)*$N$284+1)&gt;80,"",IF(INDEX($P$286:$W$295,MOD(((8-1)*$N$284+1)-1,10)+1,INT((((8-1)*$N$284+1)-1)/10)+1)="","",INDEX($P$286:$W$295,MOD(((8-1)*$N$284+1)-1,10)+1,INT((((8-1)*$N$284+1)-1)/10)+1)))),IF(AND(8=$N$285+1,1&lt;=$O$284),IF(($N$284*$N$285+1)&gt;80,"",IF(INDEX($P$286:$W$295,MOD(($N$284*$N$285+1)-1,10)+1,INT((($N$284*$N$285+1)-1)/10)+1)="","",INDEX($P$286:$W$295,MOD(($N$284*$N$285+1)-1,10)+1,INT((($N$284*$N$285+1)-1)/10)+1))),""))),IF($N$286="","",IF(OR(ISTEXT($N$284),ISTEXT($N$285),ISTEXT($N$286)),"",IF(OR(1&gt;$N$284,8&gt;$N$285,((8-1)*$N$284+1)&gt;$N$286),"",IF(INDEX($P$286:$W$295,MOD(((8-1)*$N$284+1)-1,10)+1,INT((((8-1)*$N$284+1)-1)/10)+1)="","",INDEX($P$286:$W$295,MOD(((8-1)*$N$284+1)-1,10)+1,INT((((8-1)*$N$284+1)-1)/10)+1))))))</f>
        <v/>
      </c>
      <c r="E293" s="539">
        <f>IF($D$284="Flat Oval",IF(OR($N$286="",ISTEXT($N$284),ISTEXT($N$285)),"",IF(8&lt;=$N$285,IF(2&gt;$N$284,"",IF(((8-1)*$N$284+2)&gt;80,"",IF(INDEX($P$286:$W$295,MOD(((8-1)*$N$284+2)-1,10)+1,INT((((8-1)*$N$284+2)-1)/10)+1)="","",INDEX($P$286:$W$295,MOD(((8-1)*$N$284+2)-1,10)+1,INT((((8-1)*$N$284+2)-1)/10)+1)))),IF(AND(8=$N$285+1,2&lt;=$O$284),IF(($N$284*$N$285+2)&gt;80,"",IF(INDEX($P$286:$W$295,MOD(($N$284*$N$285+2)-1,10)+1,INT((($N$284*$N$285+2)-1)/10)+1)="","",INDEX($P$286:$W$295,MOD(($N$284*$N$285+2)-1,10)+1,INT((($N$284*$N$285+2)-1)/10)+1))),""))),IF($N$286="","",IF(OR(ISTEXT($N$284),ISTEXT($N$285),ISTEXT($N$286)),"",IF(OR(2&gt;$N$284,8&gt;$N$285,((8-1)*$N$284+2)&gt;$N$286),"",IF(INDEX($P$286:$W$295,MOD(((8-1)*$N$284+2)-1,10)+1,INT((((8-1)*$N$284+2)-1)/10)+1)="","",INDEX($P$286:$W$295,MOD(((8-1)*$N$284+2)-1,10)+1,INT((((8-1)*$N$284+2)-1)/10)+1))))))</f>
        <v/>
      </c>
      <c r="F293" s="539">
        <f>IF($D$284="Flat Oval",IF(OR($N$286="",ISTEXT($N$284),ISTEXT($N$285)),"",IF(8&lt;=$N$285,IF(3&gt;$N$284,"",IF(((8-1)*$N$284+3)&gt;80,"",IF(INDEX($P$286:$W$295,MOD(((8-1)*$N$284+3)-1,10)+1,INT((((8-1)*$N$284+3)-1)/10)+1)="","",INDEX($P$286:$W$295,MOD(((8-1)*$N$284+3)-1,10)+1,INT((((8-1)*$N$284+3)-1)/10)+1)))),IF(AND(8=$N$285+1,3&lt;=$O$284),IF(($N$284*$N$285+3)&gt;80,"",IF(INDEX($P$286:$W$295,MOD(($N$284*$N$285+3)-1,10)+1,INT((($N$284*$N$285+3)-1)/10)+1)="","",INDEX($P$286:$W$295,MOD(($N$284*$N$285+3)-1,10)+1,INT((($N$284*$N$285+3)-1)/10)+1))),""))),IF($N$286="","",IF(OR(ISTEXT($N$284),ISTEXT($N$285),ISTEXT($N$286)),"",IF(OR(3&gt;$N$284,8&gt;$N$285,((8-1)*$N$284+3)&gt;$N$286),"",IF(INDEX($P$286:$W$295,MOD(((8-1)*$N$284+3)-1,10)+1,INT((((8-1)*$N$284+3)-1)/10)+1)="","",INDEX($P$286:$W$295,MOD(((8-1)*$N$284+3)-1,10)+1,INT((((8-1)*$N$284+3)-1)/10)+1))))))</f>
        <v/>
      </c>
      <c r="G293" s="539">
        <f>IF($D$284="Flat Oval",IF(OR($N$286="",ISTEXT($N$284),ISTEXT($N$285)),"",IF(8&lt;=$N$285,IF(4&gt;$N$284,"",IF(((8-1)*$N$284+4)&gt;80,"",IF(INDEX($P$286:$W$295,MOD(((8-1)*$N$284+4)-1,10)+1,INT((((8-1)*$N$284+4)-1)/10)+1)="","",INDEX($P$286:$W$295,MOD(((8-1)*$N$284+4)-1,10)+1,INT((((8-1)*$N$284+4)-1)/10)+1)))),IF(AND(8=$N$285+1,4&lt;=$O$284),IF(($N$284*$N$285+4)&gt;80,"",IF(INDEX($P$286:$W$295,MOD(($N$284*$N$285+4)-1,10)+1,INT((($N$284*$N$285+4)-1)/10)+1)="","",INDEX($P$286:$W$295,MOD(($N$284*$N$285+4)-1,10)+1,INT((($N$284*$N$285+4)-1)/10)+1))),""))),IF($N$286="","",IF(OR(ISTEXT($N$284),ISTEXT($N$285),ISTEXT($N$286)),"",IF(OR(4&gt;$N$284,8&gt;$N$285,((8-1)*$N$284+4)&gt;$N$286),"",IF(INDEX($P$286:$W$295,MOD(((8-1)*$N$284+4)-1,10)+1,INT((((8-1)*$N$284+4)-1)/10)+1)="","",INDEX($P$286:$W$295,MOD(((8-1)*$N$284+4)-1,10)+1,INT((((8-1)*$N$284+4)-1)/10)+1))))))</f>
        <v/>
      </c>
      <c r="H293" s="539">
        <f>IF($D$284="Flat Oval",IF(OR($N$286="",ISTEXT($N$284),ISTEXT($N$285)),"",IF(8&lt;=$N$285,IF(5&gt;$N$284,"",IF(((8-1)*$N$284+5)&gt;80,"",IF(INDEX($P$286:$W$295,MOD(((8-1)*$N$284+5)-1,10)+1,INT((((8-1)*$N$284+5)-1)/10)+1)="","",INDEX($P$286:$W$295,MOD(((8-1)*$N$284+5)-1,10)+1,INT((((8-1)*$N$284+5)-1)/10)+1)))),IF(AND(8=$N$285+1,5&lt;=$O$284),IF(($N$284*$N$285+5)&gt;80,"",IF(INDEX($P$286:$W$295,MOD(($N$284*$N$285+5)-1,10)+1,INT((($N$284*$N$285+5)-1)/10)+1)="","",INDEX($P$286:$W$295,MOD(($N$284*$N$285+5)-1,10)+1,INT((($N$284*$N$285+5)-1)/10)+1))),""))),IF($N$286="","",IF(OR(ISTEXT($N$284),ISTEXT($N$285),ISTEXT($N$286)),"",IF(OR(5&gt;$N$284,8&gt;$N$285,((8-1)*$N$284+5)&gt;$N$286),"",IF(INDEX($P$286:$W$295,MOD(((8-1)*$N$284+5)-1,10)+1,INT((((8-1)*$N$284+5)-1)/10)+1)="","",INDEX($P$286:$W$295,MOD(((8-1)*$N$284+5)-1,10)+1,INT((((8-1)*$N$284+5)-1)/10)+1))))))</f>
        <v/>
      </c>
      <c r="I293" s="539">
        <f>IF($D$284="Flat Oval",IF(OR($N$286="",ISTEXT($N$284),ISTEXT($N$285)),"",IF(8&lt;=$N$285,IF(6&gt;$N$284,"",IF(((8-1)*$N$284+6)&gt;80,"",IF(INDEX($P$286:$W$295,MOD(((8-1)*$N$284+6)-1,10)+1,INT((((8-1)*$N$284+6)-1)/10)+1)="","",INDEX($P$286:$W$295,MOD(((8-1)*$N$284+6)-1,10)+1,INT((((8-1)*$N$284+6)-1)/10)+1)))),IF(AND(8=$N$285+1,6&lt;=$O$284),IF(($N$284*$N$285+6)&gt;80,"",IF(INDEX($P$286:$W$295,MOD(($N$284*$N$285+6)-1,10)+1,INT((($N$284*$N$285+6)-1)/10)+1)="","",INDEX($P$286:$W$295,MOD(($N$284*$N$285+6)-1,10)+1,INT((($N$284*$N$285+6)-1)/10)+1))),""))),IF($N$286="","",IF(OR(ISTEXT($N$284),ISTEXT($N$285),ISTEXT($N$286)),"",IF(OR(6&gt;$N$284,8&gt;$N$285,((8-1)*$N$284+6)&gt;$N$286),"",IF(INDEX($P$286:$W$295,MOD(((8-1)*$N$284+6)-1,10)+1,INT((((8-1)*$N$284+6)-1)/10)+1)="","",INDEX($P$286:$W$295,MOD(((8-1)*$N$284+6)-1,10)+1,INT((((8-1)*$N$284+6)-1)/10)+1))))))</f>
        <v/>
      </c>
      <c r="J293" s="539">
        <f>IF($D$284="Flat Oval",IF(OR($N$286="",ISTEXT($N$284),ISTEXT($N$285)),"",IF(8&lt;=$N$285,IF(7&gt;$N$284,"",IF(((8-1)*$N$284+7)&gt;80,"",IF(INDEX($P$286:$W$295,MOD(((8-1)*$N$284+7)-1,10)+1,INT((((8-1)*$N$284+7)-1)/10)+1)="","",INDEX($P$286:$W$295,MOD(((8-1)*$N$284+7)-1,10)+1,INT((((8-1)*$N$284+7)-1)/10)+1)))),IF(AND(8=$N$285+1,7&lt;=$O$284),IF(($N$284*$N$285+7)&gt;80,"",IF(INDEX($P$286:$W$295,MOD(($N$284*$N$285+7)-1,10)+1,INT((($N$284*$N$285+7)-1)/10)+1)="","",INDEX($P$286:$W$295,MOD(($N$284*$N$285+7)-1,10)+1,INT((($N$284*$N$285+7)-1)/10)+1))),""))),IF($N$286="","",IF(OR(ISTEXT($N$284),ISTEXT($N$285),ISTEXT($N$286)),"",IF(OR(7&gt;$N$284,8&gt;$N$285,((8-1)*$N$284+7)&gt;$N$286),"",IF(INDEX($P$286:$W$295,MOD(((8-1)*$N$284+7)-1,10)+1,INT((((8-1)*$N$284+7)-1)/10)+1)="","",INDEX($P$286:$W$295,MOD(((8-1)*$N$284+7)-1,10)+1,INT((((8-1)*$N$284+7)-1)/10)+1))))))</f>
        <v/>
      </c>
      <c r="K293" s="539">
        <f>IF($D$284="Flat Oval",IF(OR($N$286="",ISTEXT($N$284),ISTEXT($N$285)),"",IF(8&lt;=$N$285,IF(8&gt;$N$284,"",IF(((8-1)*$N$284+8)&gt;80,"",IF(INDEX($P$286:$W$295,MOD(((8-1)*$N$284+8)-1,10)+1,INT((((8-1)*$N$284+8)-1)/10)+1)="","",INDEX($P$286:$W$295,MOD(((8-1)*$N$284+8)-1,10)+1,INT((((8-1)*$N$284+8)-1)/10)+1)))),IF(AND(8=$N$285+1,8&lt;=$O$284),IF(($N$284*$N$285+8)&gt;80,"",IF(INDEX($P$286:$W$295,MOD(($N$284*$N$285+8)-1,10)+1,INT((($N$284*$N$285+8)-1)/10)+1)="","",INDEX($P$286:$W$295,MOD(($N$284*$N$285+8)-1,10)+1,INT((($N$284*$N$285+8)-1)/10)+1))),""))),IF($N$286="","",IF(OR(ISTEXT($N$284),ISTEXT($N$285),ISTEXT($N$286)),"",IF(OR(8&gt;$N$284,8&gt;$N$285,((8-1)*$N$284+8)&gt;$N$286),"",IF(INDEX($P$286:$W$295,MOD(((8-1)*$N$284+8)-1,10)+1,INT((((8-1)*$N$284+8)-1)/10)+1)="","",INDEX($P$286:$W$295,MOD(((8-1)*$N$284+8)-1,10)+1,INT((((8-1)*$N$284+8)-1)/10)+1))))))</f>
        <v/>
      </c>
      <c r="L293" s="539">
        <f>IF($D$284="Flat Oval",IF(OR($N$286="",ISTEXT($N$284),ISTEXT($N$285)),"",IF(8&lt;=$N$285,IF(9&gt;$N$284,"",IF(((8-1)*$N$284+9)&gt;80,"",IF(INDEX($P$286:$W$295,MOD(((8-1)*$N$284+9)-1,10)+1,INT((((8-1)*$N$284+9)-1)/10)+1)="","",INDEX($P$286:$W$295,MOD(((8-1)*$N$284+9)-1,10)+1,INT((((8-1)*$N$284+9)-1)/10)+1)))),IF(AND(8=$N$285+1,9&lt;=$O$284),IF(($N$284*$N$285+9)&gt;80,"",IF(INDEX($P$286:$W$295,MOD(($N$284*$N$285+9)-1,10)+1,INT((($N$284*$N$285+9)-1)/10)+1)="","",INDEX($P$286:$W$295,MOD(($N$284*$N$285+9)-1,10)+1,INT((($N$284*$N$285+9)-1)/10)+1))),""))),IF($N$286="","",IF(OR(ISTEXT($N$284),ISTEXT($N$285),ISTEXT($N$286)),"",IF(OR(9&gt;$N$284,8&gt;$N$285,((8-1)*$N$284+9)&gt;$N$286),"",IF(INDEX($P$286:$W$295,MOD(((8-1)*$N$284+9)-1,10)+1,INT((((8-1)*$N$284+9)-1)/10)+1)="","",INDEX($P$286:$W$295,MOD(((8-1)*$N$284+9)-1,10)+1,INT((((8-1)*$N$284+9)-1)/10)+1))))))</f>
        <v/>
      </c>
      <c r="M293" s="539">
        <f>IF($D$284="Flat Oval",IF(OR($N$286="",ISTEXT($N$284),ISTEXT($N$285)),"",IF(8&lt;=$N$285,IF(10&gt;$N$284,"",IF(((8-1)*$N$284+10)&gt;80,"",IF(INDEX($P$286:$W$295,MOD(((8-1)*$N$284+10)-1,10)+1,INT((((8-1)*$N$284+10)-1)/10)+1)="","",INDEX($P$286:$W$295,MOD(((8-1)*$N$284+10)-1,10)+1,INT((((8-1)*$N$284+10)-1)/10)+1)))),IF(AND(8=$N$285+1,10&lt;=$O$284),IF(($N$284*$N$285+10)&gt;80,"",IF(INDEX($P$286:$W$295,MOD(($N$284*$N$285+10)-1,10)+1,INT((($N$284*$N$285+10)-1)/10)+1)="","",INDEX($P$286:$W$295,MOD(($N$284*$N$285+10)-1,10)+1,INT((($N$284*$N$285+10)-1)/10)+1))),""))),IF($N$286="","",IF(OR(ISTEXT($N$284),ISTEXT($N$285),ISTEXT($N$286)),"",IF(OR(10&gt;$N$284,8&gt;$N$285,((8-1)*$N$284+10)&gt;$N$286),"",IF(INDEX($P$286:$W$295,MOD(((8-1)*$N$284+10)-1,10)+1,INT((((8-1)*$N$284+10)-1)/10)+1)="","",INDEX($P$286:$W$295,MOD(((8-1)*$N$284+10)-1,10)+1,INT((((8-1)*$N$284+10)-1)/10)+1))))))</f>
        <v/>
      </c>
      <c r="P293" s="540" t="n"/>
      <c r="Q293" s="540" t="n"/>
      <c r="R293" s="540" t="n"/>
      <c r="S293" s="540" t="n"/>
      <c r="T293" s="540" t="n"/>
      <c r="U293" s="540" t="n"/>
      <c r="V293" s="540" t="n"/>
      <c r="W293" s="540" t="n"/>
    </row>
    <row r="294" ht="13.35" customHeight="1" s="162">
      <c r="P294" s="540" t="n"/>
      <c r="Q294" s="540" t="n"/>
      <c r="R294" s="540" t="n"/>
      <c r="S294" s="540" t="n"/>
      <c r="T294" s="540" t="n"/>
      <c r="U294" s="540" t="n"/>
      <c r="V294" s="540" t="n"/>
      <c r="W294" s="540" t="n"/>
    </row>
    <row r="295" ht="13.35" customHeight="1" s="162">
      <c r="B295" s="188" t="inlineStr">
        <is>
          <t>Remarks</t>
        </is>
      </c>
      <c r="C295" s="173" t="n"/>
      <c r="D295" s="154" t="n"/>
      <c r="E295" s="174" t="n"/>
      <c r="F295" s="174" t="n"/>
      <c r="G295" s="174" t="n"/>
      <c r="H295" s="174" t="n"/>
      <c r="I295" s="174" t="n"/>
      <c r="J295" s="174" t="n"/>
      <c r="K295" s="174" t="n"/>
      <c r="L295" s="174" t="n"/>
      <c r="M295" s="173" t="n"/>
      <c r="P295" s="540" t="n"/>
      <c r="Q295" s="540" t="n"/>
      <c r="R295" s="540" t="n"/>
      <c r="S295" s="540" t="n"/>
      <c r="T295" s="540" t="n"/>
      <c r="U295" s="540" t="n"/>
      <c r="V295" s="540" t="n"/>
      <c r="W295" s="540" t="n"/>
    </row>
    <row r="296" ht="13.35" customHeight="1" s="162">
      <c r="B296" s="154" t="n"/>
      <c r="C296" s="174" t="n"/>
      <c r="D296" s="174" t="n"/>
      <c r="E296" s="174" t="n"/>
      <c r="F296" s="174" t="n"/>
      <c r="G296" s="174" t="n"/>
      <c r="H296" s="174" t="n"/>
      <c r="I296" s="174" t="n"/>
      <c r="J296" s="174" t="n"/>
      <c r="K296" s="174" t="n"/>
      <c r="L296" s="174" t="n"/>
      <c r="M296" s="173" t="n"/>
    </row>
    <row r="297" ht="13.35" customHeight="1" s="162">
      <c r="B297" s="154" t="n"/>
      <c r="C297" s="174" t="n"/>
      <c r="D297" s="174" t="n"/>
      <c r="E297" s="174" t="n"/>
      <c r="F297" s="174" t="n"/>
      <c r="G297" s="174" t="n"/>
      <c r="H297" s="174" t="n"/>
      <c r="I297" s="174" t="n"/>
      <c r="J297" s="174" t="n"/>
      <c r="K297" s="174" t="n"/>
      <c r="L297" s="174" t="n"/>
      <c r="M297" s="173" t="n"/>
    </row>
    <row r="299" ht="13.35" customHeight="1" s="162">
      <c r="B299" s="188" t="inlineStr">
        <is>
          <t>Airflow Traverse Measurement</t>
        </is>
      </c>
      <c r="C299" s="174" t="n"/>
      <c r="D299" s="174" t="n"/>
      <c r="E299" s="174" t="n"/>
      <c r="F299" s="174" t="n"/>
      <c r="G299" s="174" t="n"/>
      <c r="H299" s="173" t="n"/>
      <c r="I299" s="194" t="inlineStr">
        <is>
          <t>Design CFM</t>
        </is>
      </c>
      <c r="J299" s="188" t="inlineStr">
        <is>
          <t>Initial</t>
        </is>
      </c>
      <c r="K299" s="173" t="n"/>
      <c r="L299" s="188" t="inlineStr">
        <is>
          <t>Final</t>
        </is>
      </c>
      <c r="M299" s="173" t="n"/>
    </row>
    <row r="300" ht="13.35" customHeight="1" s="162">
      <c r="B300" s="153" t="inlineStr">
        <is>
          <t xml:space="preserve">Point </t>
        </is>
      </c>
      <c r="C300" s="188" t="inlineStr">
        <is>
          <t>Area Served</t>
        </is>
      </c>
      <c r="D300" s="174" t="n"/>
      <c r="E300" s="173" t="n"/>
      <c r="F300" s="188" t="inlineStr">
        <is>
          <t>Size</t>
        </is>
      </c>
      <c r="G300" s="173" t="n"/>
      <c r="H300" s="188" t="inlineStr">
        <is>
          <t>Ak</t>
        </is>
      </c>
      <c r="I300" s="440" t="n"/>
      <c r="J300" s="188" t="inlineStr">
        <is>
          <t>VEL</t>
        </is>
      </c>
      <c r="K300" s="188" t="inlineStr">
        <is>
          <t>CFM</t>
        </is>
      </c>
      <c r="L300" s="188" t="inlineStr">
        <is>
          <t>VEL</t>
        </is>
      </c>
      <c r="M300" s="188" t="inlineStr">
        <is>
          <t>CFM</t>
        </is>
      </c>
    </row>
    <row r="301" ht="13.35" customHeight="1" s="162">
      <c r="B301" s="31" t="inlineStr">
        <is>
          <t>T-19</t>
        </is>
      </c>
      <c r="C301" s="307" t="n"/>
      <c r="D301" s="174" t="n"/>
      <c r="E301" s="173" t="n"/>
      <c r="F301" s="307">
        <f>IF($D$303="Flat Oval",IF(OR($G$303="",$I$303=""),"",$G$303&amp;""" x "&amp;$I$303&amp;""" oval"),IF($G$303="","",IF($D$303="Round",$G$303&amp;""" dia",$G$303&amp;""" x "&amp;$I$303&amp;"""")))</f>
        <v/>
      </c>
      <c r="G301" s="173" t="n"/>
      <c r="H301" s="525">
        <f>IF($D$303="Flat Oval",IF(OR($G$303="",$I$303=""),"",IF(OR(ISTEXT($G$303),ISTEXT($I$303)),"",ROUND(((($G$303-2*N($K$303))-($I$303-2*N($K$303)))*($I$303-2*N($K$303))+PI()*(($I$303-2*N($K$303))/2)^2)/144,3))),IF(OR($D$303="",$G$303=""),"",IF($D$303="Round",IF(ISTEXT($G$303),"",ROUND(PI()*(($G$303-2*N($K$303))/2)^2/144,3)),IF($I$303="","",IF(OR(ISTEXT($G$303),ISTEXT($I$303)),"",ROUND(($G$303-2*N($K$303))*($I$303-2*N($K$303))/144,3))))))</f>
        <v/>
      </c>
      <c r="I301" s="189" t="n"/>
      <c r="J301" s="189" t="n"/>
      <c r="K301" s="189">
        <f>IF(N(J301)*N(H301)=0,"",ROUND(N(J301)*N(H301),0))</f>
        <v/>
      </c>
      <c r="L301" s="189">
        <f>IF($D$303="Flat Oval",IF(OR($O$304="",$O$305="",N($O$306)+N($O$307)=0),"",ROUND(($O$304*$O$306+$O$305*$O$307)/($O$306+$O$307),0)),IF(COUNT(D305:M312)=0,"",ROUND(AVERAGE(D305:M312),0)))</f>
        <v/>
      </c>
      <c r="M301" s="189">
        <f>IF(N(L301)*N(H301)=0,"",ROUND(N(L301)*N(H301),0))</f>
        <v/>
      </c>
    </row>
    <row r="302" ht="13.35" customHeight="1" s="162">
      <c r="B302" s="188" t="inlineStr">
        <is>
          <t>Instrument</t>
        </is>
      </c>
      <c r="C302" s="173" t="n"/>
      <c r="D302" s="196" t="n"/>
      <c r="E302" s="174" t="n"/>
      <c r="F302" s="174" t="n"/>
      <c r="G302" s="173" t="n"/>
      <c r="H302" s="188" t="inlineStr">
        <is>
          <t>Duct Static Pressure</t>
        </is>
      </c>
      <c r="I302" s="174" t="n"/>
      <c r="J302" s="173" t="n"/>
      <c r="K302" s="53" t="n"/>
      <c r="L302" s="188" t="inlineStr">
        <is>
          <t>Temp</t>
        </is>
      </c>
      <c r="M302" s="52" t="n"/>
      <c r="N302" s="51" t="n"/>
    </row>
    <row r="303" ht="13.35" customHeight="1" s="162">
      <c r="B303" s="526" t="inlineStr">
        <is>
          <t>Duct shape:</t>
        </is>
      </c>
      <c r="C303" s="173" t="n"/>
      <c r="D303" s="527" t="n"/>
      <c r="E303" s="173" t="n"/>
      <c r="F303" s="528" t="inlineStr">
        <is>
          <t>W / Dia (in)</t>
        </is>
      </c>
      <c r="G303" s="529" t="n"/>
      <c r="H303" s="526" t="inlineStr">
        <is>
          <t>H (in)</t>
        </is>
      </c>
      <c r="I303" s="530" t="n"/>
      <c r="J303" s="531" t="inlineStr">
        <is>
          <t>Liner (in)</t>
        </is>
      </c>
      <c r="K303" s="532" t="n"/>
      <c r="L303" s="526" t="inlineStr">
        <is>
          <t>Points</t>
        </is>
      </c>
      <c r="M303" s="533">
        <f>IF($D$303="Flat Oval",IF($N$305="","",$N$303&amp;"x"&amp;$N$304&amp;"+"&amp;$O$303&amp;" ends"),IF($N$303="","",IF($D$303="Round",$N$303&amp;" x 2 axes",IF($N$304="","",$N$303&amp;" x "&amp;$N$304))))</f>
        <v/>
      </c>
      <c r="N303" s="534">
        <f>IF($D$303="Flat Oval",IF(OR($G$303="",$I$303=""),"",IF(OR(ISTEXT($G$303),ISTEXT($I$303)),"",IF($G$303-$I$303&lt;12,2,MIN(10,MAX(3,ROUNDUP(($G$303-$I$303)/6,0)))))),IF(OR($D$303="",$G$303=""),"",IF($D$303="Round",IF(ISTEXT($G$303),"",IF($G$303&lt;=9,6,IF($G$303&lt;=12,8,10))),IF(ISTEXT($G$303),"",IF($G$303&lt;12,2,MIN(10,MAX(3,ROUNDUP($G$303/6,0))))))))</f>
        <v/>
      </c>
      <c r="O303">
        <f>IF(AND($D$303="Flat Oval",NOT(OR($G$303="",$I$303="")),NOT(OR(ISTEXT($G$303),ISTEXT($I$303)))),IF($I$303&lt;=9,6,IF($I$303&lt;=12,8,10)),"")</f>
        <v/>
      </c>
      <c r="P303" s="473" t="inlineStr">
        <is>
          <t>Quick entry – type readings in order (row by row of the grid), down this column then the next:</t>
        </is>
      </c>
    </row>
    <row r="304" ht="13.35" customHeight="1" s="162">
      <c r="B304" s="535" t="inlineStr">
        <is>
          <t>Depth↓ Pos→ (in)</t>
        </is>
      </c>
      <c r="C304" s="414" t="n"/>
      <c r="D304" s="535">
        <f>IF($D$303="Flat Oval",IF(OR($N$303="",ISTEXT($N$303),1&gt;$N$303),"",ROUND((1-0.5)*($G$303-$I$303)/$N$303,1)),IF(ISTEXT($N$303),"",IF(OR($D$303="",$G$303="",1&gt;$N$303),"",IF($D$303="Round",IF(ISTEXT($G$303),"",ROUND(IF(1&lt;=$N$303/2,$G$303/2*(1-SQRT(($N$303-2*1+1)/$N$303)),$G$303-$G$303/2*(1-SQRT(($N$303-2*($N$303-1+1)+1)/$N$303))),1)),IF(ISTEXT($G$303),"",ROUND((1-0.5)*$G$303/$N$303,1))))))</f>
        <v/>
      </c>
      <c r="E304" s="535">
        <f>IF($D$303="Flat Oval",IF(OR($N$303="",ISTEXT($N$303),2&gt;$N$303),"",ROUND((2-0.5)*($G$303-$I$303)/$N$303,1)),IF(ISTEXT($N$303),"",IF(OR($D$303="",$G$303="",2&gt;$N$303),"",IF($D$303="Round",IF(ISTEXT($G$303),"",ROUND(IF(2&lt;=$N$303/2,$G$303/2*(1-SQRT(($N$303-2*2+1)/$N$303)),$G$303-$G$303/2*(1-SQRT(($N$303-2*($N$303-2+1)+1)/$N$303))),1)),IF(ISTEXT($G$303),"",ROUND((2-0.5)*$G$303/$N$303,1))))))</f>
        <v/>
      </c>
      <c r="F304" s="535">
        <f>IF($D$303="Flat Oval",IF(OR($N$303="",ISTEXT($N$303),3&gt;$N$303),"",ROUND((3-0.5)*($G$303-$I$303)/$N$303,1)),IF(ISTEXT($N$303),"",IF(OR($D$303="",$G$303="",3&gt;$N$303),"",IF($D$303="Round",IF(ISTEXT($G$303),"",ROUND(IF(3&lt;=$N$303/2,$G$303/2*(1-SQRT(($N$303-2*3+1)/$N$303)),$G$303-$G$303/2*(1-SQRT(($N$303-2*($N$303-3+1)+1)/$N$303))),1)),IF(ISTEXT($G$303),"",ROUND((3-0.5)*$G$303/$N$303,1))))))</f>
        <v/>
      </c>
      <c r="G304" s="535">
        <f>IF($D$303="Flat Oval",IF(OR($N$303="",ISTEXT($N$303),4&gt;$N$303),"",ROUND((4-0.5)*($G$303-$I$303)/$N$303,1)),IF(ISTEXT($N$303),"",IF(OR($D$303="",$G$303="",4&gt;$N$303),"",IF($D$303="Round",IF(ISTEXT($G$303),"",ROUND(IF(4&lt;=$N$303/2,$G$303/2*(1-SQRT(($N$303-2*4+1)/$N$303)),$G$303-$G$303/2*(1-SQRT(($N$303-2*($N$303-4+1)+1)/$N$303))),1)),IF(ISTEXT($G$303),"",ROUND((4-0.5)*$G$303/$N$303,1))))))</f>
        <v/>
      </c>
      <c r="H304" s="535">
        <f>IF($D$303="Flat Oval",IF(OR($N$303="",ISTEXT($N$303),5&gt;$N$303),"",ROUND((5-0.5)*($G$303-$I$303)/$N$303,1)),IF(ISTEXT($N$303),"",IF(OR($D$303="",$G$303="",5&gt;$N$303),"",IF($D$303="Round",IF(ISTEXT($G$303),"",ROUND(IF(5&lt;=$N$303/2,$G$303/2*(1-SQRT(($N$303-2*5+1)/$N$303)),$G$303-$G$303/2*(1-SQRT(($N$303-2*($N$303-5+1)+1)/$N$303))),1)),IF(ISTEXT($G$303),"",ROUND((5-0.5)*$G$303/$N$303,1))))))</f>
        <v/>
      </c>
      <c r="I304" s="535">
        <f>IF($D$303="Flat Oval",IF(OR($N$303="",ISTEXT($N$303),6&gt;$N$303),"",ROUND((6-0.5)*($G$303-$I$303)/$N$303,1)),IF(ISTEXT($N$303),"",IF(OR($D$303="",$G$303="",6&gt;$N$303),"",IF($D$303="Round",IF(ISTEXT($G$303),"",ROUND(IF(6&lt;=$N$303/2,$G$303/2*(1-SQRT(($N$303-2*6+1)/$N$303)),$G$303-$G$303/2*(1-SQRT(($N$303-2*($N$303-6+1)+1)/$N$303))),1)),IF(ISTEXT($G$303),"",ROUND((6-0.5)*$G$303/$N$303,1))))))</f>
        <v/>
      </c>
      <c r="J304" s="535">
        <f>IF($D$303="Flat Oval",IF(OR($N$303="",ISTEXT($N$303),7&gt;$N$303),"",ROUND((7-0.5)*($G$303-$I$303)/$N$303,1)),IF(ISTEXT($N$303),"",IF(OR($D$303="",$G$303="",7&gt;$N$303),"",IF($D$303="Round",IF(ISTEXT($G$303),"",ROUND(IF(7&lt;=$N$303/2,$G$303/2*(1-SQRT(($N$303-2*7+1)/$N$303)),$G$303-$G$303/2*(1-SQRT(($N$303-2*($N$303-7+1)+1)/$N$303))),1)),IF(ISTEXT($G$303),"",ROUND((7-0.5)*$G$303/$N$303,1))))))</f>
        <v/>
      </c>
      <c r="K304" s="535">
        <f>IF($D$303="Flat Oval",IF(OR($N$303="",ISTEXT($N$303),8&gt;$N$303),"",ROUND((8-0.5)*($G$303-$I$303)/$N$303,1)),IF(ISTEXT($N$303),"",IF(OR($D$303="",$G$303="",8&gt;$N$303),"",IF($D$303="Round",IF(ISTEXT($G$303),"",ROUND(IF(8&lt;=$N$303/2,$G$303/2*(1-SQRT(($N$303-2*8+1)/$N$303)),$G$303-$G$303/2*(1-SQRT(($N$303-2*($N$303-8+1)+1)/$N$303))),1)),IF(ISTEXT($G$303),"",ROUND((8-0.5)*$G$303/$N$303,1))))))</f>
        <v/>
      </c>
      <c r="L304" s="535">
        <f>IF($D$303="Flat Oval",IF(OR($N$303="",ISTEXT($N$303),9&gt;$N$303),"",ROUND((9-0.5)*($G$303-$I$303)/$N$303,1)),IF(ISTEXT($N$303),"",IF(OR($D$303="",$G$303="",9&gt;$N$303),"",IF($D$303="Round",IF(ISTEXT($G$303),"",ROUND(IF(9&lt;=$N$303/2,$G$303/2*(1-SQRT(($N$303-2*9+1)/$N$303)),$G$303-$G$303/2*(1-SQRT(($N$303-2*($N$303-9+1)+1)/$N$303))),1)),IF(ISTEXT($G$303),"",ROUND((9-0.5)*$G$303/$N$303,1))))))</f>
        <v/>
      </c>
      <c r="M304" s="535">
        <f>IF($D$303="Flat Oval",IF(OR($N$303="",ISTEXT($N$303),10&gt;$N$303),"",ROUND((10-0.5)*($G$303-$I$303)/$N$303,1)),IF(ISTEXT($N$303),"",IF(OR($D$303="",$G$303="",10&gt;$N$303),"",IF($D$303="Round",IF(ISTEXT($G$303),"",ROUND(IF(10&lt;=$N$303/2,$G$303/2*(1-SQRT(($N$303-2*10+1)/$N$303)),$G$303-$G$303/2*(1-SQRT(($N$303-2*($N$303-10+1)+1)/$N$303))),1)),IF(ISTEXT($G$303),"",ROUND((10-0.5)*$G$303/$N$303,1))))))</f>
        <v/>
      </c>
      <c r="N304" s="534">
        <f>IF($D$303="Flat Oval",IF(OR($G$303="",$I$303=""),"",IF(OR(ISTEXT($G$303),ISTEXT($I$303)),"",IF($I$303&lt;12,2,MIN(7,MAX(3,ROUNDUP($I$303/6,0)))))),IF(OR($D$303="",$G$303=""),"",IF($D$303="Round",2,IF($I$303="","",IF(ISTEXT($I$303),"",IF($I$303&lt;12,2,MIN(8,MAX(3,ROUNDUP($I$303/6,0)))))))))</f>
        <v/>
      </c>
      <c r="O304">
        <f>IF(OR(NOT($D$303="Flat Oval"),N($N$305)=0),"",IF(COUNT(D305:INDEX(M305:M312,$N$304))=0,"",AVERAGE(D305:INDEX(M305:M312,$N$304))))</f>
        <v/>
      </c>
      <c r="P304" s="536" t="inlineStr">
        <is>
          <t>1–10</t>
        </is>
      </c>
      <c r="Q304" s="536" t="inlineStr">
        <is>
          <t>11–20</t>
        </is>
      </c>
      <c r="R304" s="536" t="inlineStr">
        <is>
          <t>21–30</t>
        </is>
      </c>
      <c r="S304" s="536" t="inlineStr">
        <is>
          <t>31–40</t>
        </is>
      </c>
      <c r="T304" s="536" t="inlineStr">
        <is>
          <t>41–50</t>
        </is>
      </c>
      <c r="U304" s="536" t="inlineStr">
        <is>
          <t>51–60</t>
        </is>
      </c>
      <c r="V304" s="536" t="inlineStr">
        <is>
          <t>61–70</t>
        </is>
      </c>
      <c r="W304" s="536" t="inlineStr">
        <is>
          <t>71–80</t>
        </is>
      </c>
    </row>
    <row r="305" ht="13.35" customHeight="1" s="162">
      <c r="B305" s="537">
        <f>IF($D$303="Flat Oval",IF(OR($N$304="",ISTEXT($N$304)),"",IF(1&lt;=$N$304,ROUND((1-0.5)*$I$303/$N$304,1),IF(1=$N$304+1,"Ends",""))),IF(OR($D$303="",$G$303=""),"",IF($D$303="Round",IF(1=1,"Axis 1 (0°)",IF(1=2,"Axis 2 (90°)","")),IF(ISTEXT($N$304),"",IF(1&gt;$N$304,"",IF(ISTEXT($I$303),"",ROUND((1-0.5)*$I$303/$N$304,1)))))))</f>
        <v/>
      </c>
      <c r="C305" s="538" t="n"/>
      <c r="D305" s="539">
        <f>IF($D$303="Flat Oval",IF(OR($N$305="",ISTEXT($N$303),ISTEXT($N$304)),"",IF(1&lt;=$N$304,IF(1&gt;$N$303,"",IF(((1-1)*$N$303+1)&gt;80,"",IF(INDEX($P$305:$W$314,MOD(((1-1)*$N$303+1)-1,10)+1,INT((((1-1)*$N$303+1)-1)/10)+1)="","",INDEX($P$305:$W$314,MOD(((1-1)*$N$303+1)-1,10)+1,INT((((1-1)*$N$303+1)-1)/10)+1)))),IF(AND(1=$N$304+1,1&lt;=$O$303),IF(($N$303*$N$304+1)&gt;80,"",IF(INDEX($P$305:$W$314,MOD(($N$303*$N$304+1)-1,10)+1,INT((($N$303*$N$304+1)-1)/10)+1)="","",INDEX($P$305:$W$314,MOD(($N$303*$N$304+1)-1,10)+1,INT((($N$303*$N$304+1)-1)/10)+1))),""))),IF($N$305="","",IF(OR(ISTEXT($N$303),ISTEXT($N$304),ISTEXT($N$305)),"",IF(OR(1&gt;$N$303,1&gt;$N$304,((1-1)*$N$303+1)&gt;$N$305),"",IF(INDEX($P$305:$W$314,MOD(((1-1)*$N$303+1)-1,10)+1,INT((((1-1)*$N$303+1)-1)/10)+1)="","",INDEX($P$305:$W$314,MOD(((1-1)*$N$303+1)-1,10)+1,INT((((1-1)*$N$303+1)-1)/10)+1))))))</f>
        <v/>
      </c>
      <c r="E305" s="539">
        <f>IF($D$303="Flat Oval",IF(OR($N$305="",ISTEXT($N$303),ISTEXT($N$304)),"",IF(1&lt;=$N$304,IF(2&gt;$N$303,"",IF(((1-1)*$N$303+2)&gt;80,"",IF(INDEX($P$305:$W$314,MOD(((1-1)*$N$303+2)-1,10)+1,INT((((1-1)*$N$303+2)-1)/10)+1)="","",INDEX($P$305:$W$314,MOD(((1-1)*$N$303+2)-1,10)+1,INT((((1-1)*$N$303+2)-1)/10)+1)))),IF(AND(1=$N$304+1,2&lt;=$O$303),IF(($N$303*$N$304+2)&gt;80,"",IF(INDEX($P$305:$W$314,MOD(($N$303*$N$304+2)-1,10)+1,INT((($N$303*$N$304+2)-1)/10)+1)="","",INDEX($P$305:$W$314,MOD(($N$303*$N$304+2)-1,10)+1,INT((($N$303*$N$304+2)-1)/10)+1))),""))),IF($N$305="","",IF(OR(ISTEXT($N$303),ISTEXT($N$304),ISTEXT($N$305)),"",IF(OR(2&gt;$N$303,1&gt;$N$304,((1-1)*$N$303+2)&gt;$N$305),"",IF(INDEX($P$305:$W$314,MOD(((1-1)*$N$303+2)-1,10)+1,INT((((1-1)*$N$303+2)-1)/10)+1)="","",INDEX($P$305:$W$314,MOD(((1-1)*$N$303+2)-1,10)+1,INT((((1-1)*$N$303+2)-1)/10)+1))))))</f>
        <v/>
      </c>
      <c r="F305" s="539">
        <f>IF($D$303="Flat Oval",IF(OR($N$305="",ISTEXT($N$303),ISTEXT($N$304)),"",IF(1&lt;=$N$304,IF(3&gt;$N$303,"",IF(((1-1)*$N$303+3)&gt;80,"",IF(INDEX($P$305:$W$314,MOD(((1-1)*$N$303+3)-1,10)+1,INT((((1-1)*$N$303+3)-1)/10)+1)="","",INDEX($P$305:$W$314,MOD(((1-1)*$N$303+3)-1,10)+1,INT((((1-1)*$N$303+3)-1)/10)+1)))),IF(AND(1=$N$304+1,3&lt;=$O$303),IF(($N$303*$N$304+3)&gt;80,"",IF(INDEX($P$305:$W$314,MOD(($N$303*$N$304+3)-1,10)+1,INT((($N$303*$N$304+3)-1)/10)+1)="","",INDEX($P$305:$W$314,MOD(($N$303*$N$304+3)-1,10)+1,INT((($N$303*$N$304+3)-1)/10)+1))),""))),IF($N$305="","",IF(OR(ISTEXT($N$303),ISTEXT($N$304),ISTEXT($N$305)),"",IF(OR(3&gt;$N$303,1&gt;$N$304,((1-1)*$N$303+3)&gt;$N$305),"",IF(INDEX($P$305:$W$314,MOD(((1-1)*$N$303+3)-1,10)+1,INT((((1-1)*$N$303+3)-1)/10)+1)="","",INDEX($P$305:$W$314,MOD(((1-1)*$N$303+3)-1,10)+1,INT((((1-1)*$N$303+3)-1)/10)+1))))))</f>
        <v/>
      </c>
      <c r="G305" s="539">
        <f>IF($D$303="Flat Oval",IF(OR($N$305="",ISTEXT($N$303),ISTEXT($N$304)),"",IF(1&lt;=$N$304,IF(4&gt;$N$303,"",IF(((1-1)*$N$303+4)&gt;80,"",IF(INDEX($P$305:$W$314,MOD(((1-1)*$N$303+4)-1,10)+1,INT((((1-1)*$N$303+4)-1)/10)+1)="","",INDEX($P$305:$W$314,MOD(((1-1)*$N$303+4)-1,10)+1,INT((((1-1)*$N$303+4)-1)/10)+1)))),IF(AND(1=$N$304+1,4&lt;=$O$303),IF(($N$303*$N$304+4)&gt;80,"",IF(INDEX($P$305:$W$314,MOD(($N$303*$N$304+4)-1,10)+1,INT((($N$303*$N$304+4)-1)/10)+1)="","",INDEX($P$305:$W$314,MOD(($N$303*$N$304+4)-1,10)+1,INT((($N$303*$N$304+4)-1)/10)+1))),""))),IF($N$305="","",IF(OR(ISTEXT($N$303),ISTEXT($N$304),ISTEXT($N$305)),"",IF(OR(4&gt;$N$303,1&gt;$N$304,((1-1)*$N$303+4)&gt;$N$305),"",IF(INDEX($P$305:$W$314,MOD(((1-1)*$N$303+4)-1,10)+1,INT((((1-1)*$N$303+4)-1)/10)+1)="","",INDEX($P$305:$W$314,MOD(((1-1)*$N$303+4)-1,10)+1,INT((((1-1)*$N$303+4)-1)/10)+1))))))</f>
        <v/>
      </c>
      <c r="H305" s="539">
        <f>IF($D$303="Flat Oval",IF(OR($N$305="",ISTEXT($N$303),ISTEXT($N$304)),"",IF(1&lt;=$N$304,IF(5&gt;$N$303,"",IF(((1-1)*$N$303+5)&gt;80,"",IF(INDEX($P$305:$W$314,MOD(((1-1)*$N$303+5)-1,10)+1,INT((((1-1)*$N$303+5)-1)/10)+1)="","",INDEX($P$305:$W$314,MOD(((1-1)*$N$303+5)-1,10)+1,INT((((1-1)*$N$303+5)-1)/10)+1)))),IF(AND(1=$N$304+1,5&lt;=$O$303),IF(($N$303*$N$304+5)&gt;80,"",IF(INDEX($P$305:$W$314,MOD(($N$303*$N$304+5)-1,10)+1,INT((($N$303*$N$304+5)-1)/10)+1)="","",INDEX($P$305:$W$314,MOD(($N$303*$N$304+5)-1,10)+1,INT((($N$303*$N$304+5)-1)/10)+1))),""))),IF($N$305="","",IF(OR(ISTEXT($N$303),ISTEXT($N$304),ISTEXT($N$305)),"",IF(OR(5&gt;$N$303,1&gt;$N$304,((1-1)*$N$303+5)&gt;$N$305),"",IF(INDEX($P$305:$W$314,MOD(((1-1)*$N$303+5)-1,10)+1,INT((((1-1)*$N$303+5)-1)/10)+1)="","",INDEX($P$305:$W$314,MOD(((1-1)*$N$303+5)-1,10)+1,INT((((1-1)*$N$303+5)-1)/10)+1))))))</f>
        <v/>
      </c>
      <c r="I305" s="539">
        <f>IF($D$303="Flat Oval",IF(OR($N$305="",ISTEXT($N$303),ISTEXT($N$304)),"",IF(1&lt;=$N$304,IF(6&gt;$N$303,"",IF(((1-1)*$N$303+6)&gt;80,"",IF(INDEX($P$305:$W$314,MOD(((1-1)*$N$303+6)-1,10)+1,INT((((1-1)*$N$303+6)-1)/10)+1)="","",INDEX($P$305:$W$314,MOD(((1-1)*$N$303+6)-1,10)+1,INT((((1-1)*$N$303+6)-1)/10)+1)))),IF(AND(1=$N$304+1,6&lt;=$O$303),IF(($N$303*$N$304+6)&gt;80,"",IF(INDEX($P$305:$W$314,MOD(($N$303*$N$304+6)-1,10)+1,INT((($N$303*$N$304+6)-1)/10)+1)="","",INDEX($P$305:$W$314,MOD(($N$303*$N$304+6)-1,10)+1,INT((($N$303*$N$304+6)-1)/10)+1))),""))),IF($N$305="","",IF(OR(ISTEXT($N$303),ISTEXT($N$304),ISTEXT($N$305)),"",IF(OR(6&gt;$N$303,1&gt;$N$304,((1-1)*$N$303+6)&gt;$N$305),"",IF(INDEX($P$305:$W$314,MOD(((1-1)*$N$303+6)-1,10)+1,INT((((1-1)*$N$303+6)-1)/10)+1)="","",INDEX($P$305:$W$314,MOD(((1-1)*$N$303+6)-1,10)+1,INT((((1-1)*$N$303+6)-1)/10)+1))))))</f>
        <v/>
      </c>
      <c r="J305" s="539">
        <f>IF($D$303="Flat Oval",IF(OR($N$305="",ISTEXT($N$303),ISTEXT($N$304)),"",IF(1&lt;=$N$304,IF(7&gt;$N$303,"",IF(((1-1)*$N$303+7)&gt;80,"",IF(INDEX($P$305:$W$314,MOD(((1-1)*$N$303+7)-1,10)+1,INT((((1-1)*$N$303+7)-1)/10)+1)="","",INDEX($P$305:$W$314,MOD(((1-1)*$N$303+7)-1,10)+1,INT((((1-1)*$N$303+7)-1)/10)+1)))),IF(AND(1=$N$304+1,7&lt;=$O$303),IF(($N$303*$N$304+7)&gt;80,"",IF(INDEX($P$305:$W$314,MOD(($N$303*$N$304+7)-1,10)+1,INT((($N$303*$N$304+7)-1)/10)+1)="","",INDEX($P$305:$W$314,MOD(($N$303*$N$304+7)-1,10)+1,INT((($N$303*$N$304+7)-1)/10)+1))),""))),IF($N$305="","",IF(OR(ISTEXT($N$303),ISTEXT($N$304),ISTEXT($N$305)),"",IF(OR(7&gt;$N$303,1&gt;$N$304,((1-1)*$N$303+7)&gt;$N$305),"",IF(INDEX($P$305:$W$314,MOD(((1-1)*$N$303+7)-1,10)+1,INT((((1-1)*$N$303+7)-1)/10)+1)="","",INDEX($P$305:$W$314,MOD(((1-1)*$N$303+7)-1,10)+1,INT((((1-1)*$N$303+7)-1)/10)+1))))))</f>
        <v/>
      </c>
      <c r="K305" s="539">
        <f>IF($D$303="Flat Oval",IF(OR($N$305="",ISTEXT($N$303),ISTEXT($N$304)),"",IF(1&lt;=$N$304,IF(8&gt;$N$303,"",IF(((1-1)*$N$303+8)&gt;80,"",IF(INDEX($P$305:$W$314,MOD(((1-1)*$N$303+8)-1,10)+1,INT((((1-1)*$N$303+8)-1)/10)+1)="","",INDEX($P$305:$W$314,MOD(((1-1)*$N$303+8)-1,10)+1,INT((((1-1)*$N$303+8)-1)/10)+1)))),IF(AND(1=$N$304+1,8&lt;=$O$303),IF(($N$303*$N$304+8)&gt;80,"",IF(INDEX($P$305:$W$314,MOD(($N$303*$N$304+8)-1,10)+1,INT((($N$303*$N$304+8)-1)/10)+1)="","",INDEX($P$305:$W$314,MOD(($N$303*$N$304+8)-1,10)+1,INT((($N$303*$N$304+8)-1)/10)+1))),""))),IF($N$305="","",IF(OR(ISTEXT($N$303),ISTEXT($N$304),ISTEXT($N$305)),"",IF(OR(8&gt;$N$303,1&gt;$N$304,((1-1)*$N$303+8)&gt;$N$305),"",IF(INDEX($P$305:$W$314,MOD(((1-1)*$N$303+8)-1,10)+1,INT((((1-1)*$N$303+8)-1)/10)+1)="","",INDEX($P$305:$W$314,MOD(((1-1)*$N$303+8)-1,10)+1,INT((((1-1)*$N$303+8)-1)/10)+1))))))</f>
        <v/>
      </c>
      <c r="L305" s="539">
        <f>IF($D$303="Flat Oval",IF(OR($N$305="",ISTEXT($N$303),ISTEXT($N$304)),"",IF(1&lt;=$N$304,IF(9&gt;$N$303,"",IF(((1-1)*$N$303+9)&gt;80,"",IF(INDEX($P$305:$W$314,MOD(((1-1)*$N$303+9)-1,10)+1,INT((((1-1)*$N$303+9)-1)/10)+1)="","",INDEX($P$305:$W$314,MOD(((1-1)*$N$303+9)-1,10)+1,INT((((1-1)*$N$303+9)-1)/10)+1)))),IF(AND(1=$N$304+1,9&lt;=$O$303),IF(($N$303*$N$304+9)&gt;80,"",IF(INDEX($P$305:$W$314,MOD(($N$303*$N$304+9)-1,10)+1,INT((($N$303*$N$304+9)-1)/10)+1)="","",INDEX($P$305:$W$314,MOD(($N$303*$N$304+9)-1,10)+1,INT((($N$303*$N$304+9)-1)/10)+1))),""))),IF($N$305="","",IF(OR(ISTEXT($N$303),ISTEXT($N$304),ISTEXT($N$305)),"",IF(OR(9&gt;$N$303,1&gt;$N$304,((1-1)*$N$303+9)&gt;$N$305),"",IF(INDEX($P$305:$W$314,MOD(((1-1)*$N$303+9)-1,10)+1,INT((((1-1)*$N$303+9)-1)/10)+1)="","",INDEX($P$305:$W$314,MOD(((1-1)*$N$303+9)-1,10)+1,INT((((1-1)*$N$303+9)-1)/10)+1))))))</f>
        <v/>
      </c>
      <c r="M305" s="539">
        <f>IF($D$303="Flat Oval",IF(OR($N$305="",ISTEXT($N$303),ISTEXT($N$304)),"",IF(1&lt;=$N$304,IF(10&gt;$N$303,"",IF(((1-1)*$N$303+10)&gt;80,"",IF(INDEX($P$305:$W$314,MOD(((1-1)*$N$303+10)-1,10)+1,INT((((1-1)*$N$303+10)-1)/10)+1)="","",INDEX($P$305:$W$314,MOD(((1-1)*$N$303+10)-1,10)+1,INT((((1-1)*$N$303+10)-1)/10)+1)))),IF(AND(1=$N$304+1,10&lt;=$O$303),IF(($N$303*$N$304+10)&gt;80,"",IF(INDEX($P$305:$W$314,MOD(($N$303*$N$304+10)-1,10)+1,INT((($N$303*$N$304+10)-1)/10)+1)="","",INDEX($P$305:$W$314,MOD(($N$303*$N$304+10)-1,10)+1,INT((($N$303*$N$304+10)-1)/10)+1))),""))),IF($N$305="","",IF(OR(ISTEXT($N$303),ISTEXT($N$304),ISTEXT($N$305)),"",IF(OR(10&gt;$N$303,1&gt;$N$304,((1-1)*$N$303+10)&gt;$N$305),"",IF(INDEX($P$305:$W$314,MOD(((1-1)*$N$303+10)-1,10)+1,INT((((1-1)*$N$303+10)-1)/10)+1)="","",INDEX($P$305:$W$314,MOD(((1-1)*$N$303+10)-1,10)+1,INT((((1-1)*$N$303+10)-1)/10)+1))))))</f>
        <v/>
      </c>
      <c r="N305" s="534">
        <f>IF($D$303="Flat Oval",IF(OR($N$303="",$N$304="",$O$303=""),"",$N$303*$N$304+$O$303),IF(OR(N303="",N304=""),"",IF(OR(ISTEXT(N303),ISTEXT(N304)),"",N303*N304)))</f>
        <v/>
      </c>
      <c r="O305">
        <f>IF(OR(NOT($D$303="Flat Oval"),N($N$305)=0),"",IF(COUNT(INDEX(D305:D312,$N$304+1):INDEX(M305:M312,$N$304+1))=0,"",AVERAGE(INDEX(D305:D312,$N$304+1):INDEX(M305:M312,$N$304+1))))</f>
        <v/>
      </c>
      <c r="P305" s="540" t="n"/>
      <c r="Q305" s="540" t="n"/>
      <c r="R305" s="540" t="n"/>
      <c r="S305" s="540" t="n"/>
      <c r="T305" s="540" t="n"/>
      <c r="U305" s="540" t="n"/>
      <c r="V305" s="540" t="n"/>
      <c r="W305" s="540" t="n"/>
    </row>
    <row r="306" ht="13.35" customHeight="1" s="162">
      <c r="B306" s="537">
        <f>IF($D$303="Flat Oval",IF(OR($N$304="",ISTEXT($N$304)),"",IF(2&lt;=$N$304,ROUND((2-0.5)*$I$303/$N$304,1),IF(2=$N$304+1,"Ends",""))),IF(OR($D$303="",$G$303=""),"",IF($D$303="Round",IF(2=1,"Axis 1 (0°)",IF(2=2,"Axis 2 (90°)","")),IF(ISTEXT($N$304),"",IF(2&gt;$N$304,"",IF(ISTEXT($I$303),"",ROUND((2-0.5)*$I$303/$N$304,1)))))))</f>
        <v/>
      </c>
      <c r="C306" s="538" t="n"/>
      <c r="D306" s="539">
        <f>IF($D$303="Flat Oval",IF(OR($N$305="",ISTEXT($N$303),ISTEXT($N$304)),"",IF(2&lt;=$N$304,IF(1&gt;$N$303,"",IF(((2-1)*$N$303+1)&gt;80,"",IF(INDEX($P$305:$W$314,MOD(((2-1)*$N$303+1)-1,10)+1,INT((((2-1)*$N$303+1)-1)/10)+1)="","",INDEX($P$305:$W$314,MOD(((2-1)*$N$303+1)-1,10)+1,INT((((2-1)*$N$303+1)-1)/10)+1)))),IF(AND(2=$N$304+1,1&lt;=$O$303),IF(($N$303*$N$304+1)&gt;80,"",IF(INDEX($P$305:$W$314,MOD(($N$303*$N$304+1)-1,10)+1,INT((($N$303*$N$304+1)-1)/10)+1)="","",INDEX($P$305:$W$314,MOD(($N$303*$N$304+1)-1,10)+1,INT((($N$303*$N$304+1)-1)/10)+1))),""))),IF($N$305="","",IF(OR(ISTEXT($N$303),ISTEXT($N$304),ISTEXT($N$305)),"",IF(OR(1&gt;$N$303,2&gt;$N$304,((2-1)*$N$303+1)&gt;$N$305),"",IF(INDEX($P$305:$W$314,MOD(((2-1)*$N$303+1)-1,10)+1,INT((((2-1)*$N$303+1)-1)/10)+1)="","",INDEX($P$305:$W$314,MOD(((2-1)*$N$303+1)-1,10)+1,INT((((2-1)*$N$303+1)-1)/10)+1))))))</f>
        <v/>
      </c>
      <c r="E306" s="539">
        <f>IF($D$303="Flat Oval",IF(OR($N$305="",ISTEXT($N$303),ISTEXT($N$304)),"",IF(2&lt;=$N$304,IF(2&gt;$N$303,"",IF(((2-1)*$N$303+2)&gt;80,"",IF(INDEX($P$305:$W$314,MOD(((2-1)*$N$303+2)-1,10)+1,INT((((2-1)*$N$303+2)-1)/10)+1)="","",INDEX($P$305:$W$314,MOD(((2-1)*$N$303+2)-1,10)+1,INT((((2-1)*$N$303+2)-1)/10)+1)))),IF(AND(2=$N$304+1,2&lt;=$O$303),IF(($N$303*$N$304+2)&gt;80,"",IF(INDEX($P$305:$W$314,MOD(($N$303*$N$304+2)-1,10)+1,INT((($N$303*$N$304+2)-1)/10)+1)="","",INDEX($P$305:$W$314,MOD(($N$303*$N$304+2)-1,10)+1,INT((($N$303*$N$304+2)-1)/10)+1))),""))),IF($N$305="","",IF(OR(ISTEXT($N$303),ISTEXT($N$304),ISTEXT($N$305)),"",IF(OR(2&gt;$N$303,2&gt;$N$304,((2-1)*$N$303+2)&gt;$N$305),"",IF(INDEX($P$305:$W$314,MOD(((2-1)*$N$303+2)-1,10)+1,INT((((2-1)*$N$303+2)-1)/10)+1)="","",INDEX($P$305:$W$314,MOD(((2-1)*$N$303+2)-1,10)+1,INT((((2-1)*$N$303+2)-1)/10)+1))))))</f>
        <v/>
      </c>
      <c r="F306" s="539">
        <f>IF($D$303="Flat Oval",IF(OR($N$305="",ISTEXT($N$303),ISTEXT($N$304)),"",IF(2&lt;=$N$304,IF(3&gt;$N$303,"",IF(((2-1)*$N$303+3)&gt;80,"",IF(INDEX($P$305:$W$314,MOD(((2-1)*$N$303+3)-1,10)+1,INT((((2-1)*$N$303+3)-1)/10)+1)="","",INDEX($P$305:$W$314,MOD(((2-1)*$N$303+3)-1,10)+1,INT((((2-1)*$N$303+3)-1)/10)+1)))),IF(AND(2=$N$304+1,3&lt;=$O$303),IF(($N$303*$N$304+3)&gt;80,"",IF(INDEX($P$305:$W$314,MOD(($N$303*$N$304+3)-1,10)+1,INT((($N$303*$N$304+3)-1)/10)+1)="","",INDEX($P$305:$W$314,MOD(($N$303*$N$304+3)-1,10)+1,INT((($N$303*$N$304+3)-1)/10)+1))),""))),IF($N$305="","",IF(OR(ISTEXT($N$303),ISTEXT($N$304),ISTEXT($N$305)),"",IF(OR(3&gt;$N$303,2&gt;$N$304,((2-1)*$N$303+3)&gt;$N$305),"",IF(INDEX($P$305:$W$314,MOD(((2-1)*$N$303+3)-1,10)+1,INT((((2-1)*$N$303+3)-1)/10)+1)="","",INDEX($P$305:$W$314,MOD(((2-1)*$N$303+3)-1,10)+1,INT((((2-1)*$N$303+3)-1)/10)+1))))))</f>
        <v/>
      </c>
      <c r="G306" s="539">
        <f>IF($D$303="Flat Oval",IF(OR($N$305="",ISTEXT($N$303),ISTEXT($N$304)),"",IF(2&lt;=$N$304,IF(4&gt;$N$303,"",IF(((2-1)*$N$303+4)&gt;80,"",IF(INDEX($P$305:$W$314,MOD(((2-1)*$N$303+4)-1,10)+1,INT((((2-1)*$N$303+4)-1)/10)+1)="","",INDEX($P$305:$W$314,MOD(((2-1)*$N$303+4)-1,10)+1,INT((((2-1)*$N$303+4)-1)/10)+1)))),IF(AND(2=$N$304+1,4&lt;=$O$303),IF(($N$303*$N$304+4)&gt;80,"",IF(INDEX($P$305:$W$314,MOD(($N$303*$N$304+4)-1,10)+1,INT((($N$303*$N$304+4)-1)/10)+1)="","",INDEX($P$305:$W$314,MOD(($N$303*$N$304+4)-1,10)+1,INT((($N$303*$N$304+4)-1)/10)+1))),""))),IF($N$305="","",IF(OR(ISTEXT($N$303),ISTEXT($N$304),ISTEXT($N$305)),"",IF(OR(4&gt;$N$303,2&gt;$N$304,((2-1)*$N$303+4)&gt;$N$305),"",IF(INDEX($P$305:$W$314,MOD(((2-1)*$N$303+4)-1,10)+1,INT((((2-1)*$N$303+4)-1)/10)+1)="","",INDEX($P$305:$W$314,MOD(((2-1)*$N$303+4)-1,10)+1,INT((((2-1)*$N$303+4)-1)/10)+1))))))</f>
        <v/>
      </c>
      <c r="H306" s="539">
        <f>IF($D$303="Flat Oval",IF(OR($N$305="",ISTEXT($N$303),ISTEXT($N$304)),"",IF(2&lt;=$N$304,IF(5&gt;$N$303,"",IF(((2-1)*$N$303+5)&gt;80,"",IF(INDEX($P$305:$W$314,MOD(((2-1)*$N$303+5)-1,10)+1,INT((((2-1)*$N$303+5)-1)/10)+1)="","",INDEX($P$305:$W$314,MOD(((2-1)*$N$303+5)-1,10)+1,INT((((2-1)*$N$303+5)-1)/10)+1)))),IF(AND(2=$N$304+1,5&lt;=$O$303),IF(($N$303*$N$304+5)&gt;80,"",IF(INDEX($P$305:$W$314,MOD(($N$303*$N$304+5)-1,10)+1,INT((($N$303*$N$304+5)-1)/10)+1)="","",INDEX($P$305:$W$314,MOD(($N$303*$N$304+5)-1,10)+1,INT((($N$303*$N$304+5)-1)/10)+1))),""))),IF($N$305="","",IF(OR(ISTEXT($N$303),ISTEXT($N$304),ISTEXT($N$305)),"",IF(OR(5&gt;$N$303,2&gt;$N$304,((2-1)*$N$303+5)&gt;$N$305),"",IF(INDEX($P$305:$W$314,MOD(((2-1)*$N$303+5)-1,10)+1,INT((((2-1)*$N$303+5)-1)/10)+1)="","",INDEX($P$305:$W$314,MOD(((2-1)*$N$303+5)-1,10)+1,INT((((2-1)*$N$303+5)-1)/10)+1))))))</f>
        <v/>
      </c>
      <c r="I306" s="539">
        <f>IF($D$303="Flat Oval",IF(OR($N$305="",ISTEXT($N$303),ISTEXT($N$304)),"",IF(2&lt;=$N$304,IF(6&gt;$N$303,"",IF(((2-1)*$N$303+6)&gt;80,"",IF(INDEX($P$305:$W$314,MOD(((2-1)*$N$303+6)-1,10)+1,INT((((2-1)*$N$303+6)-1)/10)+1)="","",INDEX($P$305:$W$314,MOD(((2-1)*$N$303+6)-1,10)+1,INT((((2-1)*$N$303+6)-1)/10)+1)))),IF(AND(2=$N$304+1,6&lt;=$O$303),IF(($N$303*$N$304+6)&gt;80,"",IF(INDEX($P$305:$W$314,MOD(($N$303*$N$304+6)-1,10)+1,INT((($N$303*$N$304+6)-1)/10)+1)="","",INDEX($P$305:$W$314,MOD(($N$303*$N$304+6)-1,10)+1,INT((($N$303*$N$304+6)-1)/10)+1))),""))),IF($N$305="","",IF(OR(ISTEXT($N$303),ISTEXT($N$304),ISTEXT($N$305)),"",IF(OR(6&gt;$N$303,2&gt;$N$304,((2-1)*$N$303+6)&gt;$N$305),"",IF(INDEX($P$305:$W$314,MOD(((2-1)*$N$303+6)-1,10)+1,INT((((2-1)*$N$303+6)-1)/10)+1)="","",INDEX($P$305:$W$314,MOD(((2-1)*$N$303+6)-1,10)+1,INT((((2-1)*$N$303+6)-1)/10)+1))))))</f>
        <v/>
      </c>
      <c r="J306" s="539">
        <f>IF($D$303="Flat Oval",IF(OR($N$305="",ISTEXT($N$303),ISTEXT($N$304)),"",IF(2&lt;=$N$304,IF(7&gt;$N$303,"",IF(((2-1)*$N$303+7)&gt;80,"",IF(INDEX($P$305:$W$314,MOD(((2-1)*$N$303+7)-1,10)+1,INT((((2-1)*$N$303+7)-1)/10)+1)="","",INDEX($P$305:$W$314,MOD(((2-1)*$N$303+7)-1,10)+1,INT((((2-1)*$N$303+7)-1)/10)+1)))),IF(AND(2=$N$304+1,7&lt;=$O$303),IF(($N$303*$N$304+7)&gt;80,"",IF(INDEX($P$305:$W$314,MOD(($N$303*$N$304+7)-1,10)+1,INT((($N$303*$N$304+7)-1)/10)+1)="","",INDEX($P$305:$W$314,MOD(($N$303*$N$304+7)-1,10)+1,INT((($N$303*$N$304+7)-1)/10)+1))),""))),IF($N$305="","",IF(OR(ISTEXT($N$303),ISTEXT($N$304),ISTEXT($N$305)),"",IF(OR(7&gt;$N$303,2&gt;$N$304,((2-1)*$N$303+7)&gt;$N$305),"",IF(INDEX($P$305:$W$314,MOD(((2-1)*$N$303+7)-1,10)+1,INT((((2-1)*$N$303+7)-1)/10)+1)="","",INDEX($P$305:$W$314,MOD(((2-1)*$N$303+7)-1,10)+1,INT((((2-1)*$N$303+7)-1)/10)+1))))))</f>
        <v/>
      </c>
      <c r="K306" s="539">
        <f>IF($D$303="Flat Oval",IF(OR($N$305="",ISTEXT($N$303),ISTEXT($N$304)),"",IF(2&lt;=$N$304,IF(8&gt;$N$303,"",IF(((2-1)*$N$303+8)&gt;80,"",IF(INDEX($P$305:$W$314,MOD(((2-1)*$N$303+8)-1,10)+1,INT((((2-1)*$N$303+8)-1)/10)+1)="","",INDEX($P$305:$W$314,MOD(((2-1)*$N$303+8)-1,10)+1,INT((((2-1)*$N$303+8)-1)/10)+1)))),IF(AND(2=$N$304+1,8&lt;=$O$303),IF(($N$303*$N$304+8)&gt;80,"",IF(INDEX($P$305:$W$314,MOD(($N$303*$N$304+8)-1,10)+1,INT((($N$303*$N$304+8)-1)/10)+1)="","",INDEX($P$305:$W$314,MOD(($N$303*$N$304+8)-1,10)+1,INT((($N$303*$N$304+8)-1)/10)+1))),""))),IF($N$305="","",IF(OR(ISTEXT($N$303),ISTEXT($N$304),ISTEXT($N$305)),"",IF(OR(8&gt;$N$303,2&gt;$N$304,((2-1)*$N$303+8)&gt;$N$305),"",IF(INDEX($P$305:$W$314,MOD(((2-1)*$N$303+8)-1,10)+1,INT((((2-1)*$N$303+8)-1)/10)+1)="","",INDEX($P$305:$W$314,MOD(((2-1)*$N$303+8)-1,10)+1,INT((((2-1)*$N$303+8)-1)/10)+1))))))</f>
        <v/>
      </c>
      <c r="L306" s="539">
        <f>IF($D$303="Flat Oval",IF(OR($N$305="",ISTEXT($N$303),ISTEXT($N$304)),"",IF(2&lt;=$N$304,IF(9&gt;$N$303,"",IF(((2-1)*$N$303+9)&gt;80,"",IF(INDEX($P$305:$W$314,MOD(((2-1)*$N$303+9)-1,10)+1,INT((((2-1)*$N$303+9)-1)/10)+1)="","",INDEX($P$305:$W$314,MOD(((2-1)*$N$303+9)-1,10)+1,INT((((2-1)*$N$303+9)-1)/10)+1)))),IF(AND(2=$N$304+1,9&lt;=$O$303),IF(($N$303*$N$304+9)&gt;80,"",IF(INDEX($P$305:$W$314,MOD(($N$303*$N$304+9)-1,10)+1,INT((($N$303*$N$304+9)-1)/10)+1)="","",INDEX($P$305:$W$314,MOD(($N$303*$N$304+9)-1,10)+1,INT((($N$303*$N$304+9)-1)/10)+1))),""))),IF($N$305="","",IF(OR(ISTEXT($N$303),ISTEXT($N$304),ISTEXT($N$305)),"",IF(OR(9&gt;$N$303,2&gt;$N$304,((2-1)*$N$303+9)&gt;$N$305),"",IF(INDEX($P$305:$W$314,MOD(((2-1)*$N$303+9)-1,10)+1,INT((((2-1)*$N$303+9)-1)/10)+1)="","",INDEX($P$305:$W$314,MOD(((2-1)*$N$303+9)-1,10)+1,INT((((2-1)*$N$303+9)-1)/10)+1))))))</f>
        <v/>
      </c>
      <c r="M306" s="539">
        <f>IF($D$303="Flat Oval",IF(OR($N$305="",ISTEXT($N$303),ISTEXT($N$304)),"",IF(2&lt;=$N$304,IF(10&gt;$N$303,"",IF(((2-1)*$N$303+10)&gt;80,"",IF(INDEX($P$305:$W$314,MOD(((2-1)*$N$303+10)-1,10)+1,INT((((2-1)*$N$303+10)-1)/10)+1)="","",INDEX($P$305:$W$314,MOD(((2-1)*$N$303+10)-1,10)+1,INT((((2-1)*$N$303+10)-1)/10)+1)))),IF(AND(2=$N$304+1,10&lt;=$O$303),IF(($N$303*$N$304+10)&gt;80,"",IF(INDEX($P$305:$W$314,MOD(($N$303*$N$304+10)-1,10)+1,INT((($N$303*$N$304+10)-1)/10)+1)="","",INDEX($P$305:$W$314,MOD(($N$303*$N$304+10)-1,10)+1,INT((($N$303*$N$304+10)-1)/10)+1))),""))),IF($N$305="","",IF(OR(ISTEXT($N$303),ISTEXT($N$304),ISTEXT($N$305)),"",IF(OR(10&gt;$N$303,2&gt;$N$304,((2-1)*$N$303+10)&gt;$N$305),"",IF(INDEX($P$305:$W$314,MOD(((2-1)*$N$303+10)-1,10)+1,INT((((2-1)*$N$303+10)-1)/10)+1)="","",INDEX($P$305:$W$314,MOD(((2-1)*$N$303+10)-1,10)+1,INT((((2-1)*$N$303+10)-1)/10)+1))))))</f>
        <v/>
      </c>
      <c r="O306">
        <f>IF(AND($D$303="Flat Oval",NOT(OR($G$303="",$I$303="")),NOT(OR(ISTEXT($G$303),ISTEXT($I$303)))),(($G$303-2*N($K$303))-($I$303-2*N($K$303)))*($I$303-2*N($K$303))/144,"")</f>
        <v/>
      </c>
      <c r="P306" s="540" t="n"/>
      <c r="Q306" s="540" t="n"/>
      <c r="R306" s="540" t="n"/>
      <c r="S306" s="540" t="n"/>
      <c r="T306" s="540" t="n"/>
      <c r="U306" s="540" t="n"/>
      <c r="V306" s="540" t="n"/>
      <c r="W306" s="540" t="n"/>
    </row>
    <row r="307" ht="13.35" customHeight="1" s="162">
      <c r="B307" s="537">
        <f>IF($D$303="Flat Oval",IF(OR($N$304="",ISTEXT($N$304)),"",IF(3&lt;=$N$304,ROUND((3-0.5)*$I$303/$N$304,1),IF(3=$N$304+1,"Ends",""))),IF(OR($D$303="",$G$303=""),"",IF($D$303="Round",IF(3=1,"Axis 1 (0°)",IF(3=2,"Axis 2 (90°)","")),IF(ISTEXT($N$304),"",IF(3&gt;$N$304,"",IF(ISTEXT($I$303),"",ROUND((3-0.5)*$I$303/$N$304,1)))))))</f>
        <v/>
      </c>
      <c r="C307" s="538" t="n"/>
      <c r="D307" s="539">
        <f>IF($D$303="Flat Oval",IF(OR($N$305="",ISTEXT($N$303),ISTEXT($N$304)),"",IF(3&lt;=$N$304,IF(1&gt;$N$303,"",IF(((3-1)*$N$303+1)&gt;80,"",IF(INDEX($P$305:$W$314,MOD(((3-1)*$N$303+1)-1,10)+1,INT((((3-1)*$N$303+1)-1)/10)+1)="","",INDEX($P$305:$W$314,MOD(((3-1)*$N$303+1)-1,10)+1,INT((((3-1)*$N$303+1)-1)/10)+1)))),IF(AND(3=$N$304+1,1&lt;=$O$303),IF(($N$303*$N$304+1)&gt;80,"",IF(INDEX($P$305:$W$314,MOD(($N$303*$N$304+1)-1,10)+1,INT((($N$303*$N$304+1)-1)/10)+1)="","",INDEX($P$305:$W$314,MOD(($N$303*$N$304+1)-1,10)+1,INT((($N$303*$N$304+1)-1)/10)+1))),""))),IF($N$305="","",IF(OR(ISTEXT($N$303),ISTEXT($N$304),ISTEXT($N$305)),"",IF(OR(1&gt;$N$303,3&gt;$N$304,((3-1)*$N$303+1)&gt;$N$305),"",IF(INDEX($P$305:$W$314,MOD(((3-1)*$N$303+1)-1,10)+1,INT((((3-1)*$N$303+1)-1)/10)+1)="","",INDEX($P$305:$W$314,MOD(((3-1)*$N$303+1)-1,10)+1,INT((((3-1)*$N$303+1)-1)/10)+1))))))</f>
        <v/>
      </c>
      <c r="E307" s="539">
        <f>IF($D$303="Flat Oval",IF(OR($N$305="",ISTEXT($N$303),ISTEXT($N$304)),"",IF(3&lt;=$N$304,IF(2&gt;$N$303,"",IF(((3-1)*$N$303+2)&gt;80,"",IF(INDEX($P$305:$W$314,MOD(((3-1)*$N$303+2)-1,10)+1,INT((((3-1)*$N$303+2)-1)/10)+1)="","",INDEX($P$305:$W$314,MOD(((3-1)*$N$303+2)-1,10)+1,INT((((3-1)*$N$303+2)-1)/10)+1)))),IF(AND(3=$N$304+1,2&lt;=$O$303),IF(($N$303*$N$304+2)&gt;80,"",IF(INDEX($P$305:$W$314,MOD(($N$303*$N$304+2)-1,10)+1,INT((($N$303*$N$304+2)-1)/10)+1)="","",INDEX($P$305:$W$314,MOD(($N$303*$N$304+2)-1,10)+1,INT((($N$303*$N$304+2)-1)/10)+1))),""))),IF($N$305="","",IF(OR(ISTEXT($N$303),ISTEXT($N$304),ISTEXT($N$305)),"",IF(OR(2&gt;$N$303,3&gt;$N$304,((3-1)*$N$303+2)&gt;$N$305),"",IF(INDEX($P$305:$W$314,MOD(((3-1)*$N$303+2)-1,10)+1,INT((((3-1)*$N$303+2)-1)/10)+1)="","",INDEX($P$305:$W$314,MOD(((3-1)*$N$303+2)-1,10)+1,INT((((3-1)*$N$303+2)-1)/10)+1))))))</f>
        <v/>
      </c>
      <c r="F307" s="539">
        <f>IF($D$303="Flat Oval",IF(OR($N$305="",ISTEXT($N$303),ISTEXT($N$304)),"",IF(3&lt;=$N$304,IF(3&gt;$N$303,"",IF(((3-1)*$N$303+3)&gt;80,"",IF(INDEX($P$305:$W$314,MOD(((3-1)*$N$303+3)-1,10)+1,INT((((3-1)*$N$303+3)-1)/10)+1)="","",INDEX($P$305:$W$314,MOD(((3-1)*$N$303+3)-1,10)+1,INT((((3-1)*$N$303+3)-1)/10)+1)))),IF(AND(3=$N$304+1,3&lt;=$O$303),IF(($N$303*$N$304+3)&gt;80,"",IF(INDEX($P$305:$W$314,MOD(($N$303*$N$304+3)-1,10)+1,INT((($N$303*$N$304+3)-1)/10)+1)="","",INDEX($P$305:$W$314,MOD(($N$303*$N$304+3)-1,10)+1,INT((($N$303*$N$304+3)-1)/10)+1))),""))),IF($N$305="","",IF(OR(ISTEXT($N$303),ISTEXT($N$304),ISTEXT($N$305)),"",IF(OR(3&gt;$N$303,3&gt;$N$304,((3-1)*$N$303+3)&gt;$N$305),"",IF(INDEX($P$305:$W$314,MOD(((3-1)*$N$303+3)-1,10)+1,INT((((3-1)*$N$303+3)-1)/10)+1)="","",INDEX($P$305:$W$314,MOD(((3-1)*$N$303+3)-1,10)+1,INT((((3-1)*$N$303+3)-1)/10)+1))))))</f>
        <v/>
      </c>
      <c r="G307" s="539">
        <f>IF($D$303="Flat Oval",IF(OR($N$305="",ISTEXT($N$303),ISTEXT($N$304)),"",IF(3&lt;=$N$304,IF(4&gt;$N$303,"",IF(((3-1)*$N$303+4)&gt;80,"",IF(INDEX($P$305:$W$314,MOD(((3-1)*$N$303+4)-1,10)+1,INT((((3-1)*$N$303+4)-1)/10)+1)="","",INDEX($P$305:$W$314,MOD(((3-1)*$N$303+4)-1,10)+1,INT((((3-1)*$N$303+4)-1)/10)+1)))),IF(AND(3=$N$304+1,4&lt;=$O$303),IF(($N$303*$N$304+4)&gt;80,"",IF(INDEX($P$305:$W$314,MOD(($N$303*$N$304+4)-1,10)+1,INT((($N$303*$N$304+4)-1)/10)+1)="","",INDEX($P$305:$W$314,MOD(($N$303*$N$304+4)-1,10)+1,INT((($N$303*$N$304+4)-1)/10)+1))),""))),IF($N$305="","",IF(OR(ISTEXT($N$303),ISTEXT($N$304),ISTEXT($N$305)),"",IF(OR(4&gt;$N$303,3&gt;$N$304,((3-1)*$N$303+4)&gt;$N$305),"",IF(INDEX($P$305:$W$314,MOD(((3-1)*$N$303+4)-1,10)+1,INT((((3-1)*$N$303+4)-1)/10)+1)="","",INDEX($P$305:$W$314,MOD(((3-1)*$N$303+4)-1,10)+1,INT((((3-1)*$N$303+4)-1)/10)+1))))))</f>
        <v/>
      </c>
      <c r="H307" s="539">
        <f>IF($D$303="Flat Oval",IF(OR($N$305="",ISTEXT($N$303),ISTEXT($N$304)),"",IF(3&lt;=$N$304,IF(5&gt;$N$303,"",IF(((3-1)*$N$303+5)&gt;80,"",IF(INDEX($P$305:$W$314,MOD(((3-1)*$N$303+5)-1,10)+1,INT((((3-1)*$N$303+5)-1)/10)+1)="","",INDEX($P$305:$W$314,MOD(((3-1)*$N$303+5)-1,10)+1,INT((((3-1)*$N$303+5)-1)/10)+1)))),IF(AND(3=$N$304+1,5&lt;=$O$303),IF(($N$303*$N$304+5)&gt;80,"",IF(INDEX($P$305:$W$314,MOD(($N$303*$N$304+5)-1,10)+1,INT((($N$303*$N$304+5)-1)/10)+1)="","",INDEX($P$305:$W$314,MOD(($N$303*$N$304+5)-1,10)+1,INT((($N$303*$N$304+5)-1)/10)+1))),""))),IF($N$305="","",IF(OR(ISTEXT($N$303),ISTEXT($N$304),ISTEXT($N$305)),"",IF(OR(5&gt;$N$303,3&gt;$N$304,((3-1)*$N$303+5)&gt;$N$305),"",IF(INDEX($P$305:$W$314,MOD(((3-1)*$N$303+5)-1,10)+1,INT((((3-1)*$N$303+5)-1)/10)+1)="","",INDEX($P$305:$W$314,MOD(((3-1)*$N$303+5)-1,10)+1,INT((((3-1)*$N$303+5)-1)/10)+1))))))</f>
        <v/>
      </c>
      <c r="I307" s="539">
        <f>IF($D$303="Flat Oval",IF(OR($N$305="",ISTEXT($N$303),ISTEXT($N$304)),"",IF(3&lt;=$N$304,IF(6&gt;$N$303,"",IF(((3-1)*$N$303+6)&gt;80,"",IF(INDEX($P$305:$W$314,MOD(((3-1)*$N$303+6)-1,10)+1,INT((((3-1)*$N$303+6)-1)/10)+1)="","",INDEX($P$305:$W$314,MOD(((3-1)*$N$303+6)-1,10)+1,INT((((3-1)*$N$303+6)-1)/10)+1)))),IF(AND(3=$N$304+1,6&lt;=$O$303),IF(($N$303*$N$304+6)&gt;80,"",IF(INDEX($P$305:$W$314,MOD(($N$303*$N$304+6)-1,10)+1,INT((($N$303*$N$304+6)-1)/10)+1)="","",INDEX($P$305:$W$314,MOD(($N$303*$N$304+6)-1,10)+1,INT((($N$303*$N$304+6)-1)/10)+1))),""))),IF($N$305="","",IF(OR(ISTEXT($N$303),ISTEXT($N$304),ISTEXT($N$305)),"",IF(OR(6&gt;$N$303,3&gt;$N$304,((3-1)*$N$303+6)&gt;$N$305),"",IF(INDEX($P$305:$W$314,MOD(((3-1)*$N$303+6)-1,10)+1,INT((((3-1)*$N$303+6)-1)/10)+1)="","",INDEX($P$305:$W$314,MOD(((3-1)*$N$303+6)-1,10)+1,INT((((3-1)*$N$303+6)-1)/10)+1))))))</f>
        <v/>
      </c>
      <c r="J307" s="539">
        <f>IF($D$303="Flat Oval",IF(OR($N$305="",ISTEXT($N$303),ISTEXT($N$304)),"",IF(3&lt;=$N$304,IF(7&gt;$N$303,"",IF(((3-1)*$N$303+7)&gt;80,"",IF(INDEX($P$305:$W$314,MOD(((3-1)*$N$303+7)-1,10)+1,INT((((3-1)*$N$303+7)-1)/10)+1)="","",INDEX($P$305:$W$314,MOD(((3-1)*$N$303+7)-1,10)+1,INT((((3-1)*$N$303+7)-1)/10)+1)))),IF(AND(3=$N$304+1,7&lt;=$O$303),IF(($N$303*$N$304+7)&gt;80,"",IF(INDEX($P$305:$W$314,MOD(($N$303*$N$304+7)-1,10)+1,INT((($N$303*$N$304+7)-1)/10)+1)="","",INDEX($P$305:$W$314,MOD(($N$303*$N$304+7)-1,10)+1,INT((($N$303*$N$304+7)-1)/10)+1))),""))),IF($N$305="","",IF(OR(ISTEXT($N$303),ISTEXT($N$304),ISTEXT($N$305)),"",IF(OR(7&gt;$N$303,3&gt;$N$304,((3-1)*$N$303+7)&gt;$N$305),"",IF(INDEX($P$305:$W$314,MOD(((3-1)*$N$303+7)-1,10)+1,INT((((3-1)*$N$303+7)-1)/10)+1)="","",INDEX($P$305:$W$314,MOD(((3-1)*$N$303+7)-1,10)+1,INT((((3-1)*$N$303+7)-1)/10)+1))))))</f>
        <v/>
      </c>
      <c r="K307" s="539">
        <f>IF($D$303="Flat Oval",IF(OR($N$305="",ISTEXT($N$303),ISTEXT($N$304)),"",IF(3&lt;=$N$304,IF(8&gt;$N$303,"",IF(((3-1)*$N$303+8)&gt;80,"",IF(INDEX($P$305:$W$314,MOD(((3-1)*$N$303+8)-1,10)+1,INT((((3-1)*$N$303+8)-1)/10)+1)="","",INDEX($P$305:$W$314,MOD(((3-1)*$N$303+8)-1,10)+1,INT((((3-1)*$N$303+8)-1)/10)+1)))),IF(AND(3=$N$304+1,8&lt;=$O$303),IF(($N$303*$N$304+8)&gt;80,"",IF(INDEX($P$305:$W$314,MOD(($N$303*$N$304+8)-1,10)+1,INT((($N$303*$N$304+8)-1)/10)+1)="","",INDEX($P$305:$W$314,MOD(($N$303*$N$304+8)-1,10)+1,INT((($N$303*$N$304+8)-1)/10)+1))),""))),IF($N$305="","",IF(OR(ISTEXT($N$303),ISTEXT($N$304),ISTEXT($N$305)),"",IF(OR(8&gt;$N$303,3&gt;$N$304,((3-1)*$N$303+8)&gt;$N$305),"",IF(INDEX($P$305:$W$314,MOD(((3-1)*$N$303+8)-1,10)+1,INT((((3-1)*$N$303+8)-1)/10)+1)="","",INDEX($P$305:$W$314,MOD(((3-1)*$N$303+8)-1,10)+1,INT((((3-1)*$N$303+8)-1)/10)+1))))))</f>
        <v/>
      </c>
      <c r="L307" s="539">
        <f>IF($D$303="Flat Oval",IF(OR($N$305="",ISTEXT($N$303),ISTEXT($N$304)),"",IF(3&lt;=$N$304,IF(9&gt;$N$303,"",IF(((3-1)*$N$303+9)&gt;80,"",IF(INDEX($P$305:$W$314,MOD(((3-1)*$N$303+9)-1,10)+1,INT((((3-1)*$N$303+9)-1)/10)+1)="","",INDEX($P$305:$W$314,MOD(((3-1)*$N$303+9)-1,10)+1,INT((((3-1)*$N$303+9)-1)/10)+1)))),IF(AND(3=$N$304+1,9&lt;=$O$303),IF(($N$303*$N$304+9)&gt;80,"",IF(INDEX($P$305:$W$314,MOD(($N$303*$N$304+9)-1,10)+1,INT((($N$303*$N$304+9)-1)/10)+1)="","",INDEX($P$305:$W$314,MOD(($N$303*$N$304+9)-1,10)+1,INT((($N$303*$N$304+9)-1)/10)+1))),""))),IF($N$305="","",IF(OR(ISTEXT($N$303),ISTEXT($N$304),ISTEXT($N$305)),"",IF(OR(9&gt;$N$303,3&gt;$N$304,((3-1)*$N$303+9)&gt;$N$305),"",IF(INDEX($P$305:$W$314,MOD(((3-1)*$N$303+9)-1,10)+1,INT((((3-1)*$N$303+9)-1)/10)+1)="","",INDEX($P$305:$W$314,MOD(((3-1)*$N$303+9)-1,10)+1,INT((((3-1)*$N$303+9)-1)/10)+1))))))</f>
        <v/>
      </c>
      <c r="M307" s="539">
        <f>IF($D$303="Flat Oval",IF(OR($N$305="",ISTEXT($N$303),ISTEXT($N$304)),"",IF(3&lt;=$N$304,IF(10&gt;$N$303,"",IF(((3-1)*$N$303+10)&gt;80,"",IF(INDEX($P$305:$W$314,MOD(((3-1)*$N$303+10)-1,10)+1,INT((((3-1)*$N$303+10)-1)/10)+1)="","",INDEX($P$305:$W$314,MOD(((3-1)*$N$303+10)-1,10)+1,INT((((3-1)*$N$303+10)-1)/10)+1)))),IF(AND(3=$N$304+1,10&lt;=$O$303),IF(($N$303*$N$304+10)&gt;80,"",IF(INDEX($P$305:$W$314,MOD(($N$303*$N$304+10)-1,10)+1,INT((($N$303*$N$304+10)-1)/10)+1)="","",INDEX($P$305:$W$314,MOD(($N$303*$N$304+10)-1,10)+1,INT((($N$303*$N$304+10)-1)/10)+1))),""))),IF($N$305="","",IF(OR(ISTEXT($N$303),ISTEXT($N$304),ISTEXT($N$305)),"",IF(OR(10&gt;$N$303,3&gt;$N$304,((3-1)*$N$303+10)&gt;$N$305),"",IF(INDEX($P$305:$W$314,MOD(((3-1)*$N$303+10)-1,10)+1,INT((((3-1)*$N$303+10)-1)/10)+1)="","",INDEX($P$305:$W$314,MOD(((3-1)*$N$303+10)-1,10)+1,INT((((3-1)*$N$303+10)-1)/10)+1))))))</f>
        <v/>
      </c>
      <c r="O307">
        <f>IF(AND($D$303="Flat Oval",NOT(OR($G$303="",$I$303="")),NOT(OR(ISTEXT($G$303),ISTEXT($I$303)))),PI()*(($I$303-2*N($K$303))/2)^2/144,"")</f>
        <v/>
      </c>
      <c r="P307" s="540" t="n"/>
      <c r="Q307" s="540" t="n"/>
      <c r="R307" s="540" t="n"/>
      <c r="S307" s="540" t="n"/>
      <c r="T307" s="540" t="n"/>
      <c r="U307" s="540" t="n"/>
      <c r="V307" s="540" t="n"/>
      <c r="W307" s="540" t="n"/>
    </row>
    <row r="308" ht="13.35" customHeight="1" s="162">
      <c r="B308" s="537">
        <f>IF($D$303="Flat Oval",IF(OR($N$304="",ISTEXT($N$304)),"",IF(4&lt;=$N$304,ROUND((4-0.5)*$I$303/$N$304,1),IF(4=$N$304+1,"Ends",""))),IF(OR($D$303="",$G$303=""),"",IF($D$303="Round",IF(4=1,"Axis 1 (0°)",IF(4=2,"Axis 2 (90°)","")),IF(ISTEXT($N$304),"",IF(4&gt;$N$304,"",IF(ISTEXT($I$303),"",ROUND((4-0.5)*$I$303/$N$304,1)))))))</f>
        <v/>
      </c>
      <c r="C308" s="538" t="n"/>
      <c r="D308" s="539">
        <f>IF($D$303="Flat Oval",IF(OR($N$305="",ISTEXT($N$303),ISTEXT($N$304)),"",IF(4&lt;=$N$304,IF(1&gt;$N$303,"",IF(((4-1)*$N$303+1)&gt;80,"",IF(INDEX($P$305:$W$314,MOD(((4-1)*$N$303+1)-1,10)+1,INT((((4-1)*$N$303+1)-1)/10)+1)="","",INDEX($P$305:$W$314,MOD(((4-1)*$N$303+1)-1,10)+1,INT((((4-1)*$N$303+1)-1)/10)+1)))),IF(AND(4=$N$304+1,1&lt;=$O$303),IF(($N$303*$N$304+1)&gt;80,"",IF(INDEX($P$305:$W$314,MOD(($N$303*$N$304+1)-1,10)+1,INT((($N$303*$N$304+1)-1)/10)+1)="","",INDEX($P$305:$W$314,MOD(($N$303*$N$304+1)-1,10)+1,INT((($N$303*$N$304+1)-1)/10)+1))),""))),IF($N$305="","",IF(OR(ISTEXT($N$303),ISTEXT($N$304),ISTEXT($N$305)),"",IF(OR(1&gt;$N$303,4&gt;$N$304,((4-1)*$N$303+1)&gt;$N$305),"",IF(INDEX($P$305:$W$314,MOD(((4-1)*$N$303+1)-1,10)+1,INT((((4-1)*$N$303+1)-1)/10)+1)="","",INDEX($P$305:$W$314,MOD(((4-1)*$N$303+1)-1,10)+1,INT((((4-1)*$N$303+1)-1)/10)+1))))))</f>
        <v/>
      </c>
      <c r="E308" s="539">
        <f>IF($D$303="Flat Oval",IF(OR($N$305="",ISTEXT($N$303),ISTEXT($N$304)),"",IF(4&lt;=$N$304,IF(2&gt;$N$303,"",IF(((4-1)*$N$303+2)&gt;80,"",IF(INDEX($P$305:$W$314,MOD(((4-1)*$N$303+2)-1,10)+1,INT((((4-1)*$N$303+2)-1)/10)+1)="","",INDEX($P$305:$W$314,MOD(((4-1)*$N$303+2)-1,10)+1,INT((((4-1)*$N$303+2)-1)/10)+1)))),IF(AND(4=$N$304+1,2&lt;=$O$303),IF(($N$303*$N$304+2)&gt;80,"",IF(INDEX($P$305:$W$314,MOD(($N$303*$N$304+2)-1,10)+1,INT((($N$303*$N$304+2)-1)/10)+1)="","",INDEX($P$305:$W$314,MOD(($N$303*$N$304+2)-1,10)+1,INT((($N$303*$N$304+2)-1)/10)+1))),""))),IF($N$305="","",IF(OR(ISTEXT($N$303),ISTEXT($N$304),ISTEXT($N$305)),"",IF(OR(2&gt;$N$303,4&gt;$N$304,((4-1)*$N$303+2)&gt;$N$305),"",IF(INDEX($P$305:$W$314,MOD(((4-1)*$N$303+2)-1,10)+1,INT((((4-1)*$N$303+2)-1)/10)+1)="","",INDEX($P$305:$W$314,MOD(((4-1)*$N$303+2)-1,10)+1,INT((((4-1)*$N$303+2)-1)/10)+1))))))</f>
        <v/>
      </c>
      <c r="F308" s="539">
        <f>IF($D$303="Flat Oval",IF(OR($N$305="",ISTEXT($N$303),ISTEXT($N$304)),"",IF(4&lt;=$N$304,IF(3&gt;$N$303,"",IF(((4-1)*$N$303+3)&gt;80,"",IF(INDEX($P$305:$W$314,MOD(((4-1)*$N$303+3)-1,10)+1,INT((((4-1)*$N$303+3)-1)/10)+1)="","",INDEX($P$305:$W$314,MOD(((4-1)*$N$303+3)-1,10)+1,INT((((4-1)*$N$303+3)-1)/10)+1)))),IF(AND(4=$N$304+1,3&lt;=$O$303),IF(($N$303*$N$304+3)&gt;80,"",IF(INDEX($P$305:$W$314,MOD(($N$303*$N$304+3)-1,10)+1,INT((($N$303*$N$304+3)-1)/10)+1)="","",INDEX($P$305:$W$314,MOD(($N$303*$N$304+3)-1,10)+1,INT((($N$303*$N$304+3)-1)/10)+1))),""))),IF($N$305="","",IF(OR(ISTEXT($N$303),ISTEXT($N$304),ISTEXT($N$305)),"",IF(OR(3&gt;$N$303,4&gt;$N$304,((4-1)*$N$303+3)&gt;$N$305),"",IF(INDEX($P$305:$W$314,MOD(((4-1)*$N$303+3)-1,10)+1,INT((((4-1)*$N$303+3)-1)/10)+1)="","",INDEX($P$305:$W$314,MOD(((4-1)*$N$303+3)-1,10)+1,INT((((4-1)*$N$303+3)-1)/10)+1))))))</f>
        <v/>
      </c>
      <c r="G308" s="539">
        <f>IF($D$303="Flat Oval",IF(OR($N$305="",ISTEXT($N$303),ISTEXT($N$304)),"",IF(4&lt;=$N$304,IF(4&gt;$N$303,"",IF(((4-1)*$N$303+4)&gt;80,"",IF(INDEX($P$305:$W$314,MOD(((4-1)*$N$303+4)-1,10)+1,INT((((4-1)*$N$303+4)-1)/10)+1)="","",INDEX($P$305:$W$314,MOD(((4-1)*$N$303+4)-1,10)+1,INT((((4-1)*$N$303+4)-1)/10)+1)))),IF(AND(4=$N$304+1,4&lt;=$O$303),IF(($N$303*$N$304+4)&gt;80,"",IF(INDEX($P$305:$W$314,MOD(($N$303*$N$304+4)-1,10)+1,INT((($N$303*$N$304+4)-1)/10)+1)="","",INDEX($P$305:$W$314,MOD(($N$303*$N$304+4)-1,10)+1,INT((($N$303*$N$304+4)-1)/10)+1))),""))),IF($N$305="","",IF(OR(ISTEXT($N$303),ISTEXT($N$304),ISTEXT($N$305)),"",IF(OR(4&gt;$N$303,4&gt;$N$304,((4-1)*$N$303+4)&gt;$N$305),"",IF(INDEX($P$305:$W$314,MOD(((4-1)*$N$303+4)-1,10)+1,INT((((4-1)*$N$303+4)-1)/10)+1)="","",INDEX($P$305:$W$314,MOD(((4-1)*$N$303+4)-1,10)+1,INT((((4-1)*$N$303+4)-1)/10)+1))))))</f>
        <v/>
      </c>
      <c r="H308" s="539">
        <f>IF($D$303="Flat Oval",IF(OR($N$305="",ISTEXT($N$303),ISTEXT($N$304)),"",IF(4&lt;=$N$304,IF(5&gt;$N$303,"",IF(((4-1)*$N$303+5)&gt;80,"",IF(INDEX($P$305:$W$314,MOD(((4-1)*$N$303+5)-1,10)+1,INT((((4-1)*$N$303+5)-1)/10)+1)="","",INDEX($P$305:$W$314,MOD(((4-1)*$N$303+5)-1,10)+1,INT((((4-1)*$N$303+5)-1)/10)+1)))),IF(AND(4=$N$304+1,5&lt;=$O$303),IF(($N$303*$N$304+5)&gt;80,"",IF(INDEX($P$305:$W$314,MOD(($N$303*$N$304+5)-1,10)+1,INT((($N$303*$N$304+5)-1)/10)+1)="","",INDEX($P$305:$W$314,MOD(($N$303*$N$304+5)-1,10)+1,INT((($N$303*$N$304+5)-1)/10)+1))),""))),IF($N$305="","",IF(OR(ISTEXT($N$303),ISTEXT($N$304),ISTEXT($N$305)),"",IF(OR(5&gt;$N$303,4&gt;$N$304,((4-1)*$N$303+5)&gt;$N$305),"",IF(INDEX($P$305:$W$314,MOD(((4-1)*$N$303+5)-1,10)+1,INT((((4-1)*$N$303+5)-1)/10)+1)="","",INDEX($P$305:$W$314,MOD(((4-1)*$N$303+5)-1,10)+1,INT((((4-1)*$N$303+5)-1)/10)+1))))))</f>
        <v/>
      </c>
      <c r="I308" s="539">
        <f>IF($D$303="Flat Oval",IF(OR($N$305="",ISTEXT($N$303),ISTEXT($N$304)),"",IF(4&lt;=$N$304,IF(6&gt;$N$303,"",IF(((4-1)*$N$303+6)&gt;80,"",IF(INDEX($P$305:$W$314,MOD(((4-1)*$N$303+6)-1,10)+1,INT((((4-1)*$N$303+6)-1)/10)+1)="","",INDEX($P$305:$W$314,MOD(((4-1)*$N$303+6)-1,10)+1,INT((((4-1)*$N$303+6)-1)/10)+1)))),IF(AND(4=$N$304+1,6&lt;=$O$303),IF(($N$303*$N$304+6)&gt;80,"",IF(INDEX($P$305:$W$314,MOD(($N$303*$N$304+6)-1,10)+1,INT((($N$303*$N$304+6)-1)/10)+1)="","",INDEX($P$305:$W$314,MOD(($N$303*$N$304+6)-1,10)+1,INT((($N$303*$N$304+6)-1)/10)+1))),""))),IF($N$305="","",IF(OR(ISTEXT($N$303),ISTEXT($N$304),ISTEXT($N$305)),"",IF(OR(6&gt;$N$303,4&gt;$N$304,((4-1)*$N$303+6)&gt;$N$305),"",IF(INDEX($P$305:$W$314,MOD(((4-1)*$N$303+6)-1,10)+1,INT((((4-1)*$N$303+6)-1)/10)+1)="","",INDEX($P$305:$W$314,MOD(((4-1)*$N$303+6)-1,10)+1,INT((((4-1)*$N$303+6)-1)/10)+1))))))</f>
        <v/>
      </c>
      <c r="J308" s="539">
        <f>IF($D$303="Flat Oval",IF(OR($N$305="",ISTEXT($N$303),ISTEXT($N$304)),"",IF(4&lt;=$N$304,IF(7&gt;$N$303,"",IF(((4-1)*$N$303+7)&gt;80,"",IF(INDEX($P$305:$W$314,MOD(((4-1)*$N$303+7)-1,10)+1,INT((((4-1)*$N$303+7)-1)/10)+1)="","",INDEX($P$305:$W$314,MOD(((4-1)*$N$303+7)-1,10)+1,INT((((4-1)*$N$303+7)-1)/10)+1)))),IF(AND(4=$N$304+1,7&lt;=$O$303),IF(($N$303*$N$304+7)&gt;80,"",IF(INDEX($P$305:$W$314,MOD(($N$303*$N$304+7)-1,10)+1,INT((($N$303*$N$304+7)-1)/10)+1)="","",INDEX($P$305:$W$314,MOD(($N$303*$N$304+7)-1,10)+1,INT((($N$303*$N$304+7)-1)/10)+1))),""))),IF($N$305="","",IF(OR(ISTEXT($N$303),ISTEXT($N$304),ISTEXT($N$305)),"",IF(OR(7&gt;$N$303,4&gt;$N$304,((4-1)*$N$303+7)&gt;$N$305),"",IF(INDEX($P$305:$W$314,MOD(((4-1)*$N$303+7)-1,10)+1,INT((((4-1)*$N$303+7)-1)/10)+1)="","",INDEX($P$305:$W$314,MOD(((4-1)*$N$303+7)-1,10)+1,INT((((4-1)*$N$303+7)-1)/10)+1))))))</f>
        <v/>
      </c>
      <c r="K308" s="539">
        <f>IF($D$303="Flat Oval",IF(OR($N$305="",ISTEXT($N$303),ISTEXT($N$304)),"",IF(4&lt;=$N$304,IF(8&gt;$N$303,"",IF(((4-1)*$N$303+8)&gt;80,"",IF(INDEX($P$305:$W$314,MOD(((4-1)*$N$303+8)-1,10)+1,INT((((4-1)*$N$303+8)-1)/10)+1)="","",INDEX($P$305:$W$314,MOD(((4-1)*$N$303+8)-1,10)+1,INT((((4-1)*$N$303+8)-1)/10)+1)))),IF(AND(4=$N$304+1,8&lt;=$O$303),IF(($N$303*$N$304+8)&gt;80,"",IF(INDEX($P$305:$W$314,MOD(($N$303*$N$304+8)-1,10)+1,INT((($N$303*$N$304+8)-1)/10)+1)="","",INDEX($P$305:$W$314,MOD(($N$303*$N$304+8)-1,10)+1,INT((($N$303*$N$304+8)-1)/10)+1))),""))),IF($N$305="","",IF(OR(ISTEXT($N$303),ISTEXT($N$304),ISTEXT($N$305)),"",IF(OR(8&gt;$N$303,4&gt;$N$304,((4-1)*$N$303+8)&gt;$N$305),"",IF(INDEX($P$305:$W$314,MOD(((4-1)*$N$303+8)-1,10)+1,INT((((4-1)*$N$303+8)-1)/10)+1)="","",INDEX($P$305:$W$314,MOD(((4-1)*$N$303+8)-1,10)+1,INT((((4-1)*$N$303+8)-1)/10)+1))))))</f>
        <v/>
      </c>
      <c r="L308" s="539">
        <f>IF($D$303="Flat Oval",IF(OR($N$305="",ISTEXT($N$303),ISTEXT($N$304)),"",IF(4&lt;=$N$304,IF(9&gt;$N$303,"",IF(((4-1)*$N$303+9)&gt;80,"",IF(INDEX($P$305:$W$314,MOD(((4-1)*$N$303+9)-1,10)+1,INT((((4-1)*$N$303+9)-1)/10)+1)="","",INDEX($P$305:$W$314,MOD(((4-1)*$N$303+9)-1,10)+1,INT((((4-1)*$N$303+9)-1)/10)+1)))),IF(AND(4=$N$304+1,9&lt;=$O$303),IF(($N$303*$N$304+9)&gt;80,"",IF(INDEX($P$305:$W$314,MOD(($N$303*$N$304+9)-1,10)+1,INT((($N$303*$N$304+9)-1)/10)+1)="","",INDEX($P$305:$W$314,MOD(($N$303*$N$304+9)-1,10)+1,INT((($N$303*$N$304+9)-1)/10)+1))),""))),IF($N$305="","",IF(OR(ISTEXT($N$303),ISTEXT($N$304),ISTEXT($N$305)),"",IF(OR(9&gt;$N$303,4&gt;$N$304,((4-1)*$N$303+9)&gt;$N$305),"",IF(INDEX($P$305:$W$314,MOD(((4-1)*$N$303+9)-1,10)+1,INT((((4-1)*$N$303+9)-1)/10)+1)="","",INDEX($P$305:$W$314,MOD(((4-1)*$N$303+9)-1,10)+1,INT((((4-1)*$N$303+9)-1)/10)+1))))))</f>
        <v/>
      </c>
      <c r="M308" s="539">
        <f>IF($D$303="Flat Oval",IF(OR($N$305="",ISTEXT($N$303),ISTEXT($N$304)),"",IF(4&lt;=$N$304,IF(10&gt;$N$303,"",IF(((4-1)*$N$303+10)&gt;80,"",IF(INDEX($P$305:$W$314,MOD(((4-1)*$N$303+10)-1,10)+1,INT((((4-1)*$N$303+10)-1)/10)+1)="","",INDEX($P$305:$W$314,MOD(((4-1)*$N$303+10)-1,10)+1,INT((((4-1)*$N$303+10)-1)/10)+1)))),IF(AND(4=$N$304+1,10&lt;=$O$303),IF(($N$303*$N$304+10)&gt;80,"",IF(INDEX($P$305:$W$314,MOD(($N$303*$N$304+10)-1,10)+1,INT((($N$303*$N$304+10)-1)/10)+1)="","",INDEX($P$305:$W$314,MOD(($N$303*$N$304+10)-1,10)+1,INT((($N$303*$N$304+10)-1)/10)+1))),""))),IF($N$305="","",IF(OR(ISTEXT($N$303),ISTEXT($N$304),ISTEXT($N$305)),"",IF(OR(10&gt;$N$303,4&gt;$N$304,((4-1)*$N$303+10)&gt;$N$305),"",IF(INDEX($P$305:$W$314,MOD(((4-1)*$N$303+10)-1,10)+1,INT((((4-1)*$N$303+10)-1)/10)+1)="","",INDEX($P$305:$W$314,MOD(((4-1)*$N$303+10)-1,10)+1,INT((((4-1)*$N$303+10)-1)/10)+1))))))</f>
        <v/>
      </c>
      <c r="P308" s="540" t="n"/>
      <c r="Q308" s="540" t="n"/>
      <c r="R308" s="540" t="n"/>
      <c r="S308" s="540" t="n"/>
      <c r="T308" s="540" t="n"/>
      <c r="U308" s="540" t="n"/>
      <c r="V308" s="540" t="n"/>
      <c r="W308" s="540" t="n"/>
    </row>
    <row r="309" ht="13.35" customHeight="1" s="162">
      <c r="B309" s="537">
        <f>IF($D$303="Flat Oval",IF(OR($N$304="",ISTEXT($N$304)),"",IF(5&lt;=$N$304,ROUND((5-0.5)*$I$303/$N$304,1),IF(5=$N$304+1,"Ends",""))),IF(OR($D$303="",$G$303=""),"",IF($D$303="Round",IF(5=1,"Axis 1 (0°)",IF(5=2,"Axis 2 (90°)","")),IF(ISTEXT($N$304),"",IF(5&gt;$N$304,"",IF(ISTEXT($I$303),"",ROUND((5-0.5)*$I$303/$N$304,1)))))))</f>
        <v/>
      </c>
      <c r="C309" s="538" t="n"/>
      <c r="D309" s="539">
        <f>IF($D$303="Flat Oval",IF(OR($N$305="",ISTEXT($N$303),ISTEXT($N$304)),"",IF(5&lt;=$N$304,IF(1&gt;$N$303,"",IF(((5-1)*$N$303+1)&gt;80,"",IF(INDEX($P$305:$W$314,MOD(((5-1)*$N$303+1)-1,10)+1,INT((((5-1)*$N$303+1)-1)/10)+1)="","",INDEX($P$305:$W$314,MOD(((5-1)*$N$303+1)-1,10)+1,INT((((5-1)*$N$303+1)-1)/10)+1)))),IF(AND(5=$N$304+1,1&lt;=$O$303),IF(($N$303*$N$304+1)&gt;80,"",IF(INDEX($P$305:$W$314,MOD(($N$303*$N$304+1)-1,10)+1,INT((($N$303*$N$304+1)-1)/10)+1)="","",INDEX($P$305:$W$314,MOD(($N$303*$N$304+1)-1,10)+1,INT((($N$303*$N$304+1)-1)/10)+1))),""))),IF($N$305="","",IF(OR(ISTEXT($N$303),ISTEXT($N$304),ISTEXT($N$305)),"",IF(OR(1&gt;$N$303,5&gt;$N$304,((5-1)*$N$303+1)&gt;$N$305),"",IF(INDEX($P$305:$W$314,MOD(((5-1)*$N$303+1)-1,10)+1,INT((((5-1)*$N$303+1)-1)/10)+1)="","",INDEX($P$305:$W$314,MOD(((5-1)*$N$303+1)-1,10)+1,INT((((5-1)*$N$303+1)-1)/10)+1))))))</f>
        <v/>
      </c>
      <c r="E309" s="539">
        <f>IF($D$303="Flat Oval",IF(OR($N$305="",ISTEXT($N$303),ISTEXT($N$304)),"",IF(5&lt;=$N$304,IF(2&gt;$N$303,"",IF(((5-1)*$N$303+2)&gt;80,"",IF(INDEX($P$305:$W$314,MOD(((5-1)*$N$303+2)-1,10)+1,INT((((5-1)*$N$303+2)-1)/10)+1)="","",INDEX($P$305:$W$314,MOD(((5-1)*$N$303+2)-1,10)+1,INT((((5-1)*$N$303+2)-1)/10)+1)))),IF(AND(5=$N$304+1,2&lt;=$O$303),IF(($N$303*$N$304+2)&gt;80,"",IF(INDEX($P$305:$W$314,MOD(($N$303*$N$304+2)-1,10)+1,INT((($N$303*$N$304+2)-1)/10)+1)="","",INDEX($P$305:$W$314,MOD(($N$303*$N$304+2)-1,10)+1,INT((($N$303*$N$304+2)-1)/10)+1))),""))),IF($N$305="","",IF(OR(ISTEXT($N$303),ISTEXT($N$304),ISTEXT($N$305)),"",IF(OR(2&gt;$N$303,5&gt;$N$304,((5-1)*$N$303+2)&gt;$N$305),"",IF(INDEX($P$305:$W$314,MOD(((5-1)*$N$303+2)-1,10)+1,INT((((5-1)*$N$303+2)-1)/10)+1)="","",INDEX($P$305:$W$314,MOD(((5-1)*$N$303+2)-1,10)+1,INT((((5-1)*$N$303+2)-1)/10)+1))))))</f>
        <v/>
      </c>
      <c r="F309" s="539">
        <f>IF($D$303="Flat Oval",IF(OR($N$305="",ISTEXT($N$303),ISTEXT($N$304)),"",IF(5&lt;=$N$304,IF(3&gt;$N$303,"",IF(((5-1)*$N$303+3)&gt;80,"",IF(INDEX($P$305:$W$314,MOD(((5-1)*$N$303+3)-1,10)+1,INT((((5-1)*$N$303+3)-1)/10)+1)="","",INDEX($P$305:$W$314,MOD(((5-1)*$N$303+3)-1,10)+1,INT((((5-1)*$N$303+3)-1)/10)+1)))),IF(AND(5=$N$304+1,3&lt;=$O$303),IF(($N$303*$N$304+3)&gt;80,"",IF(INDEX($P$305:$W$314,MOD(($N$303*$N$304+3)-1,10)+1,INT((($N$303*$N$304+3)-1)/10)+1)="","",INDEX($P$305:$W$314,MOD(($N$303*$N$304+3)-1,10)+1,INT((($N$303*$N$304+3)-1)/10)+1))),""))),IF($N$305="","",IF(OR(ISTEXT($N$303),ISTEXT($N$304),ISTEXT($N$305)),"",IF(OR(3&gt;$N$303,5&gt;$N$304,((5-1)*$N$303+3)&gt;$N$305),"",IF(INDEX($P$305:$W$314,MOD(((5-1)*$N$303+3)-1,10)+1,INT((((5-1)*$N$303+3)-1)/10)+1)="","",INDEX($P$305:$W$314,MOD(((5-1)*$N$303+3)-1,10)+1,INT((((5-1)*$N$303+3)-1)/10)+1))))))</f>
        <v/>
      </c>
      <c r="G309" s="539">
        <f>IF($D$303="Flat Oval",IF(OR($N$305="",ISTEXT($N$303),ISTEXT($N$304)),"",IF(5&lt;=$N$304,IF(4&gt;$N$303,"",IF(((5-1)*$N$303+4)&gt;80,"",IF(INDEX($P$305:$W$314,MOD(((5-1)*$N$303+4)-1,10)+1,INT((((5-1)*$N$303+4)-1)/10)+1)="","",INDEX($P$305:$W$314,MOD(((5-1)*$N$303+4)-1,10)+1,INT((((5-1)*$N$303+4)-1)/10)+1)))),IF(AND(5=$N$304+1,4&lt;=$O$303),IF(($N$303*$N$304+4)&gt;80,"",IF(INDEX($P$305:$W$314,MOD(($N$303*$N$304+4)-1,10)+1,INT((($N$303*$N$304+4)-1)/10)+1)="","",INDEX($P$305:$W$314,MOD(($N$303*$N$304+4)-1,10)+1,INT((($N$303*$N$304+4)-1)/10)+1))),""))),IF($N$305="","",IF(OR(ISTEXT($N$303),ISTEXT($N$304),ISTEXT($N$305)),"",IF(OR(4&gt;$N$303,5&gt;$N$304,((5-1)*$N$303+4)&gt;$N$305),"",IF(INDEX($P$305:$W$314,MOD(((5-1)*$N$303+4)-1,10)+1,INT((((5-1)*$N$303+4)-1)/10)+1)="","",INDEX($P$305:$W$314,MOD(((5-1)*$N$303+4)-1,10)+1,INT((((5-1)*$N$303+4)-1)/10)+1))))))</f>
        <v/>
      </c>
      <c r="H309" s="539">
        <f>IF($D$303="Flat Oval",IF(OR($N$305="",ISTEXT($N$303),ISTEXT($N$304)),"",IF(5&lt;=$N$304,IF(5&gt;$N$303,"",IF(((5-1)*$N$303+5)&gt;80,"",IF(INDEX($P$305:$W$314,MOD(((5-1)*$N$303+5)-1,10)+1,INT((((5-1)*$N$303+5)-1)/10)+1)="","",INDEX($P$305:$W$314,MOD(((5-1)*$N$303+5)-1,10)+1,INT((((5-1)*$N$303+5)-1)/10)+1)))),IF(AND(5=$N$304+1,5&lt;=$O$303),IF(($N$303*$N$304+5)&gt;80,"",IF(INDEX($P$305:$W$314,MOD(($N$303*$N$304+5)-1,10)+1,INT((($N$303*$N$304+5)-1)/10)+1)="","",INDEX($P$305:$W$314,MOD(($N$303*$N$304+5)-1,10)+1,INT((($N$303*$N$304+5)-1)/10)+1))),""))),IF($N$305="","",IF(OR(ISTEXT($N$303),ISTEXT($N$304),ISTEXT($N$305)),"",IF(OR(5&gt;$N$303,5&gt;$N$304,((5-1)*$N$303+5)&gt;$N$305),"",IF(INDEX($P$305:$W$314,MOD(((5-1)*$N$303+5)-1,10)+1,INT((((5-1)*$N$303+5)-1)/10)+1)="","",INDEX($P$305:$W$314,MOD(((5-1)*$N$303+5)-1,10)+1,INT((((5-1)*$N$303+5)-1)/10)+1))))))</f>
        <v/>
      </c>
      <c r="I309" s="539">
        <f>IF($D$303="Flat Oval",IF(OR($N$305="",ISTEXT($N$303),ISTEXT($N$304)),"",IF(5&lt;=$N$304,IF(6&gt;$N$303,"",IF(((5-1)*$N$303+6)&gt;80,"",IF(INDEX($P$305:$W$314,MOD(((5-1)*$N$303+6)-1,10)+1,INT((((5-1)*$N$303+6)-1)/10)+1)="","",INDEX($P$305:$W$314,MOD(((5-1)*$N$303+6)-1,10)+1,INT((((5-1)*$N$303+6)-1)/10)+1)))),IF(AND(5=$N$304+1,6&lt;=$O$303),IF(($N$303*$N$304+6)&gt;80,"",IF(INDEX($P$305:$W$314,MOD(($N$303*$N$304+6)-1,10)+1,INT((($N$303*$N$304+6)-1)/10)+1)="","",INDEX($P$305:$W$314,MOD(($N$303*$N$304+6)-1,10)+1,INT((($N$303*$N$304+6)-1)/10)+1))),""))),IF($N$305="","",IF(OR(ISTEXT($N$303),ISTEXT($N$304),ISTEXT($N$305)),"",IF(OR(6&gt;$N$303,5&gt;$N$304,((5-1)*$N$303+6)&gt;$N$305),"",IF(INDEX($P$305:$W$314,MOD(((5-1)*$N$303+6)-1,10)+1,INT((((5-1)*$N$303+6)-1)/10)+1)="","",INDEX($P$305:$W$314,MOD(((5-1)*$N$303+6)-1,10)+1,INT((((5-1)*$N$303+6)-1)/10)+1))))))</f>
        <v/>
      </c>
      <c r="J309" s="539">
        <f>IF($D$303="Flat Oval",IF(OR($N$305="",ISTEXT($N$303),ISTEXT($N$304)),"",IF(5&lt;=$N$304,IF(7&gt;$N$303,"",IF(((5-1)*$N$303+7)&gt;80,"",IF(INDEX($P$305:$W$314,MOD(((5-1)*$N$303+7)-1,10)+1,INT((((5-1)*$N$303+7)-1)/10)+1)="","",INDEX($P$305:$W$314,MOD(((5-1)*$N$303+7)-1,10)+1,INT((((5-1)*$N$303+7)-1)/10)+1)))),IF(AND(5=$N$304+1,7&lt;=$O$303),IF(($N$303*$N$304+7)&gt;80,"",IF(INDEX($P$305:$W$314,MOD(($N$303*$N$304+7)-1,10)+1,INT((($N$303*$N$304+7)-1)/10)+1)="","",INDEX($P$305:$W$314,MOD(($N$303*$N$304+7)-1,10)+1,INT((($N$303*$N$304+7)-1)/10)+1))),""))),IF($N$305="","",IF(OR(ISTEXT($N$303),ISTEXT($N$304),ISTEXT($N$305)),"",IF(OR(7&gt;$N$303,5&gt;$N$304,((5-1)*$N$303+7)&gt;$N$305),"",IF(INDEX($P$305:$W$314,MOD(((5-1)*$N$303+7)-1,10)+1,INT((((5-1)*$N$303+7)-1)/10)+1)="","",INDEX($P$305:$W$314,MOD(((5-1)*$N$303+7)-1,10)+1,INT((((5-1)*$N$303+7)-1)/10)+1))))))</f>
        <v/>
      </c>
      <c r="K309" s="539">
        <f>IF($D$303="Flat Oval",IF(OR($N$305="",ISTEXT($N$303),ISTEXT($N$304)),"",IF(5&lt;=$N$304,IF(8&gt;$N$303,"",IF(((5-1)*$N$303+8)&gt;80,"",IF(INDEX($P$305:$W$314,MOD(((5-1)*$N$303+8)-1,10)+1,INT((((5-1)*$N$303+8)-1)/10)+1)="","",INDEX($P$305:$W$314,MOD(((5-1)*$N$303+8)-1,10)+1,INT((((5-1)*$N$303+8)-1)/10)+1)))),IF(AND(5=$N$304+1,8&lt;=$O$303),IF(($N$303*$N$304+8)&gt;80,"",IF(INDEX($P$305:$W$314,MOD(($N$303*$N$304+8)-1,10)+1,INT((($N$303*$N$304+8)-1)/10)+1)="","",INDEX($P$305:$W$314,MOD(($N$303*$N$304+8)-1,10)+1,INT((($N$303*$N$304+8)-1)/10)+1))),""))),IF($N$305="","",IF(OR(ISTEXT($N$303),ISTEXT($N$304),ISTEXT($N$305)),"",IF(OR(8&gt;$N$303,5&gt;$N$304,((5-1)*$N$303+8)&gt;$N$305),"",IF(INDEX($P$305:$W$314,MOD(((5-1)*$N$303+8)-1,10)+1,INT((((5-1)*$N$303+8)-1)/10)+1)="","",INDEX($P$305:$W$314,MOD(((5-1)*$N$303+8)-1,10)+1,INT((((5-1)*$N$303+8)-1)/10)+1))))))</f>
        <v/>
      </c>
      <c r="L309" s="539">
        <f>IF($D$303="Flat Oval",IF(OR($N$305="",ISTEXT($N$303),ISTEXT($N$304)),"",IF(5&lt;=$N$304,IF(9&gt;$N$303,"",IF(((5-1)*$N$303+9)&gt;80,"",IF(INDEX($P$305:$W$314,MOD(((5-1)*$N$303+9)-1,10)+1,INT((((5-1)*$N$303+9)-1)/10)+1)="","",INDEX($P$305:$W$314,MOD(((5-1)*$N$303+9)-1,10)+1,INT((((5-1)*$N$303+9)-1)/10)+1)))),IF(AND(5=$N$304+1,9&lt;=$O$303),IF(($N$303*$N$304+9)&gt;80,"",IF(INDEX($P$305:$W$314,MOD(($N$303*$N$304+9)-1,10)+1,INT((($N$303*$N$304+9)-1)/10)+1)="","",INDEX($P$305:$W$314,MOD(($N$303*$N$304+9)-1,10)+1,INT((($N$303*$N$304+9)-1)/10)+1))),""))),IF($N$305="","",IF(OR(ISTEXT($N$303),ISTEXT($N$304),ISTEXT($N$305)),"",IF(OR(9&gt;$N$303,5&gt;$N$304,((5-1)*$N$303+9)&gt;$N$305),"",IF(INDEX($P$305:$W$314,MOD(((5-1)*$N$303+9)-1,10)+1,INT((((5-1)*$N$303+9)-1)/10)+1)="","",INDEX($P$305:$W$314,MOD(((5-1)*$N$303+9)-1,10)+1,INT((((5-1)*$N$303+9)-1)/10)+1))))))</f>
        <v/>
      </c>
      <c r="M309" s="539">
        <f>IF($D$303="Flat Oval",IF(OR($N$305="",ISTEXT($N$303),ISTEXT($N$304)),"",IF(5&lt;=$N$304,IF(10&gt;$N$303,"",IF(((5-1)*$N$303+10)&gt;80,"",IF(INDEX($P$305:$W$314,MOD(((5-1)*$N$303+10)-1,10)+1,INT((((5-1)*$N$303+10)-1)/10)+1)="","",INDEX($P$305:$W$314,MOD(((5-1)*$N$303+10)-1,10)+1,INT((((5-1)*$N$303+10)-1)/10)+1)))),IF(AND(5=$N$304+1,10&lt;=$O$303),IF(($N$303*$N$304+10)&gt;80,"",IF(INDEX($P$305:$W$314,MOD(($N$303*$N$304+10)-1,10)+1,INT((($N$303*$N$304+10)-1)/10)+1)="","",INDEX($P$305:$W$314,MOD(($N$303*$N$304+10)-1,10)+1,INT((($N$303*$N$304+10)-1)/10)+1))),""))),IF($N$305="","",IF(OR(ISTEXT($N$303),ISTEXT($N$304),ISTEXT($N$305)),"",IF(OR(10&gt;$N$303,5&gt;$N$304,((5-1)*$N$303+10)&gt;$N$305),"",IF(INDEX($P$305:$W$314,MOD(((5-1)*$N$303+10)-1,10)+1,INT((((5-1)*$N$303+10)-1)/10)+1)="","",INDEX($P$305:$W$314,MOD(((5-1)*$N$303+10)-1,10)+1,INT((((5-1)*$N$303+10)-1)/10)+1))))))</f>
        <v/>
      </c>
      <c r="P309" s="540" t="n"/>
      <c r="Q309" s="540" t="n"/>
      <c r="R309" s="540" t="n"/>
      <c r="S309" s="540" t="n"/>
      <c r="T309" s="540" t="n"/>
      <c r="U309" s="540" t="n"/>
      <c r="V309" s="540" t="n"/>
      <c r="W309" s="540" t="n"/>
    </row>
    <row r="310" ht="13.35" customHeight="1" s="162">
      <c r="B310" s="537">
        <f>IF($D$303="Flat Oval",IF(OR($N$304="",ISTEXT($N$304)),"",IF(6&lt;=$N$304,ROUND((6-0.5)*$I$303/$N$304,1),IF(6=$N$304+1,"Ends",""))),IF(OR($D$303="",$G$303=""),"",IF($D$303="Round",IF(6=1,"Axis 1 (0°)",IF(6=2,"Axis 2 (90°)","")),IF(ISTEXT($N$304),"",IF(6&gt;$N$304,"",IF(ISTEXT($I$303),"",ROUND((6-0.5)*$I$303/$N$304,1)))))))</f>
        <v/>
      </c>
      <c r="C310" s="538" t="n"/>
      <c r="D310" s="539">
        <f>IF($D$303="Flat Oval",IF(OR($N$305="",ISTEXT($N$303),ISTEXT($N$304)),"",IF(6&lt;=$N$304,IF(1&gt;$N$303,"",IF(((6-1)*$N$303+1)&gt;80,"",IF(INDEX($P$305:$W$314,MOD(((6-1)*$N$303+1)-1,10)+1,INT((((6-1)*$N$303+1)-1)/10)+1)="","",INDEX($P$305:$W$314,MOD(((6-1)*$N$303+1)-1,10)+1,INT((((6-1)*$N$303+1)-1)/10)+1)))),IF(AND(6=$N$304+1,1&lt;=$O$303),IF(($N$303*$N$304+1)&gt;80,"",IF(INDEX($P$305:$W$314,MOD(($N$303*$N$304+1)-1,10)+1,INT((($N$303*$N$304+1)-1)/10)+1)="","",INDEX($P$305:$W$314,MOD(($N$303*$N$304+1)-1,10)+1,INT((($N$303*$N$304+1)-1)/10)+1))),""))),IF($N$305="","",IF(OR(ISTEXT($N$303),ISTEXT($N$304),ISTEXT($N$305)),"",IF(OR(1&gt;$N$303,6&gt;$N$304,((6-1)*$N$303+1)&gt;$N$305),"",IF(INDEX($P$305:$W$314,MOD(((6-1)*$N$303+1)-1,10)+1,INT((((6-1)*$N$303+1)-1)/10)+1)="","",INDEX($P$305:$W$314,MOD(((6-1)*$N$303+1)-1,10)+1,INT((((6-1)*$N$303+1)-1)/10)+1))))))</f>
        <v/>
      </c>
      <c r="E310" s="539">
        <f>IF($D$303="Flat Oval",IF(OR($N$305="",ISTEXT($N$303),ISTEXT($N$304)),"",IF(6&lt;=$N$304,IF(2&gt;$N$303,"",IF(((6-1)*$N$303+2)&gt;80,"",IF(INDEX($P$305:$W$314,MOD(((6-1)*$N$303+2)-1,10)+1,INT((((6-1)*$N$303+2)-1)/10)+1)="","",INDEX($P$305:$W$314,MOD(((6-1)*$N$303+2)-1,10)+1,INT((((6-1)*$N$303+2)-1)/10)+1)))),IF(AND(6=$N$304+1,2&lt;=$O$303),IF(($N$303*$N$304+2)&gt;80,"",IF(INDEX($P$305:$W$314,MOD(($N$303*$N$304+2)-1,10)+1,INT((($N$303*$N$304+2)-1)/10)+1)="","",INDEX($P$305:$W$314,MOD(($N$303*$N$304+2)-1,10)+1,INT((($N$303*$N$304+2)-1)/10)+1))),""))),IF($N$305="","",IF(OR(ISTEXT($N$303),ISTEXT($N$304),ISTEXT($N$305)),"",IF(OR(2&gt;$N$303,6&gt;$N$304,((6-1)*$N$303+2)&gt;$N$305),"",IF(INDEX($P$305:$W$314,MOD(((6-1)*$N$303+2)-1,10)+1,INT((((6-1)*$N$303+2)-1)/10)+1)="","",INDEX($P$305:$W$314,MOD(((6-1)*$N$303+2)-1,10)+1,INT((((6-1)*$N$303+2)-1)/10)+1))))))</f>
        <v/>
      </c>
      <c r="F310" s="539">
        <f>IF($D$303="Flat Oval",IF(OR($N$305="",ISTEXT($N$303),ISTEXT($N$304)),"",IF(6&lt;=$N$304,IF(3&gt;$N$303,"",IF(((6-1)*$N$303+3)&gt;80,"",IF(INDEX($P$305:$W$314,MOD(((6-1)*$N$303+3)-1,10)+1,INT((((6-1)*$N$303+3)-1)/10)+1)="","",INDEX($P$305:$W$314,MOD(((6-1)*$N$303+3)-1,10)+1,INT((((6-1)*$N$303+3)-1)/10)+1)))),IF(AND(6=$N$304+1,3&lt;=$O$303),IF(($N$303*$N$304+3)&gt;80,"",IF(INDEX($P$305:$W$314,MOD(($N$303*$N$304+3)-1,10)+1,INT((($N$303*$N$304+3)-1)/10)+1)="","",INDEX($P$305:$W$314,MOD(($N$303*$N$304+3)-1,10)+1,INT((($N$303*$N$304+3)-1)/10)+1))),""))),IF($N$305="","",IF(OR(ISTEXT($N$303),ISTEXT($N$304),ISTEXT($N$305)),"",IF(OR(3&gt;$N$303,6&gt;$N$304,((6-1)*$N$303+3)&gt;$N$305),"",IF(INDEX($P$305:$W$314,MOD(((6-1)*$N$303+3)-1,10)+1,INT((((6-1)*$N$303+3)-1)/10)+1)="","",INDEX($P$305:$W$314,MOD(((6-1)*$N$303+3)-1,10)+1,INT((((6-1)*$N$303+3)-1)/10)+1))))))</f>
        <v/>
      </c>
      <c r="G310" s="539">
        <f>IF($D$303="Flat Oval",IF(OR($N$305="",ISTEXT($N$303),ISTEXT($N$304)),"",IF(6&lt;=$N$304,IF(4&gt;$N$303,"",IF(((6-1)*$N$303+4)&gt;80,"",IF(INDEX($P$305:$W$314,MOD(((6-1)*$N$303+4)-1,10)+1,INT((((6-1)*$N$303+4)-1)/10)+1)="","",INDEX($P$305:$W$314,MOD(((6-1)*$N$303+4)-1,10)+1,INT((((6-1)*$N$303+4)-1)/10)+1)))),IF(AND(6=$N$304+1,4&lt;=$O$303),IF(($N$303*$N$304+4)&gt;80,"",IF(INDEX($P$305:$W$314,MOD(($N$303*$N$304+4)-1,10)+1,INT((($N$303*$N$304+4)-1)/10)+1)="","",INDEX($P$305:$W$314,MOD(($N$303*$N$304+4)-1,10)+1,INT((($N$303*$N$304+4)-1)/10)+1))),""))),IF($N$305="","",IF(OR(ISTEXT($N$303),ISTEXT($N$304),ISTEXT($N$305)),"",IF(OR(4&gt;$N$303,6&gt;$N$304,((6-1)*$N$303+4)&gt;$N$305),"",IF(INDEX($P$305:$W$314,MOD(((6-1)*$N$303+4)-1,10)+1,INT((((6-1)*$N$303+4)-1)/10)+1)="","",INDEX($P$305:$W$314,MOD(((6-1)*$N$303+4)-1,10)+1,INT((((6-1)*$N$303+4)-1)/10)+1))))))</f>
        <v/>
      </c>
      <c r="H310" s="539">
        <f>IF($D$303="Flat Oval",IF(OR($N$305="",ISTEXT($N$303),ISTEXT($N$304)),"",IF(6&lt;=$N$304,IF(5&gt;$N$303,"",IF(((6-1)*$N$303+5)&gt;80,"",IF(INDEX($P$305:$W$314,MOD(((6-1)*$N$303+5)-1,10)+1,INT((((6-1)*$N$303+5)-1)/10)+1)="","",INDEX($P$305:$W$314,MOD(((6-1)*$N$303+5)-1,10)+1,INT((((6-1)*$N$303+5)-1)/10)+1)))),IF(AND(6=$N$304+1,5&lt;=$O$303),IF(($N$303*$N$304+5)&gt;80,"",IF(INDEX($P$305:$W$314,MOD(($N$303*$N$304+5)-1,10)+1,INT((($N$303*$N$304+5)-1)/10)+1)="","",INDEX($P$305:$W$314,MOD(($N$303*$N$304+5)-1,10)+1,INT((($N$303*$N$304+5)-1)/10)+1))),""))),IF($N$305="","",IF(OR(ISTEXT($N$303),ISTEXT($N$304),ISTEXT($N$305)),"",IF(OR(5&gt;$N$303,6&gt;$N$304,((6-1)*$N$303+5)&gt;$N$305),"",IF(INDEX($P$305:$W$314,MOD(((6-1)*$N$303+5)-1,10)+1,INT((((6-1)*$N$303+5)-1)/10)+1)="","",INDEX($P$305:$W$314,MOD(((6-1)*$N$303+5)-1,10)+1,INT((((6-1)*$N$303+5)-1)/10)+1))))))</f>
        <v/>
      </c>
      <c r="I310" s="539">
        <f>IF($D$303="Flat Oval",IF(OR($N$305="",ISTEXT($N$303),ISTEXT($N$304)),"",IF(6&lt;=$N$304,IF(6&gt;$N$303,"",IF(((6-1)*$N$303+6)&gt;80,"",IF(INDEX($P$305:$W$314,MOD(((6-1)*$N$303+6)-1,10)+1,INT((((6-1)*$N$303+6)-1)/10)+1)="","",INDEX($P$305:$W$314,MOD(((6-1)*$N$303+6)-1,10)+1,INT((((6-1)*$N$303+6)-1)/10)+1)))),IF(AND(6=$N$304+1,6&lt;=$O$303),IF(($N$303*$N$304+6)&gt;80,"",IF(INDEX($P$305:$W$314,MOD(($N$303*$N$304+6)-1,10)+1,INT((($N$303*$N$304+6)-1)/10)+1)="","",INDEX($P$305:$W$314,MOD(($N$303*$N$304+6)-1,10)+1,INT((($N$303*$N$304+6)-1)/10)+1))),""))),IF($N$305="","",IF(OR(ISTEXT($N$303),ISTEXT($N$304),ISTEXT($N$305)),"",IF(OR(6&gt;$N$303,6&gt;$N$304,((6-1)*$N$303+6)&gt;$N$305),"",IF(INDEX($P$305:$W$314,MOD(((6-1)*$N$303+6)-1,10)+1,INT((((6-1)*$N$303+6)-1)/10)+1)="","",INDEX($P$305:$W$314,MOD(((6-1)*$N$303+6)-1,10)+1,INT((((6-1)*$N$303+6)-1)/10)+1))))))</f>
        <v/>
      </c>
      <c r="J310" s="539">
        <f>IF($D$303="Flat Oval",IF(OR($N$305="",ISTEXT($N$303),ISTEXT($N$304)),"",IF(6&lt;=$N$304,IF(7&gt;$N$303,"",IF(((6-1)*$N$303+7)&gt;80,"",IF(INDEX($P$305:$W$314,MOD(((6-1)*$N$303+7)-1,10)+1,INT((((6-1)*$N$303+7)-1)/10)+1)="","",INDEX($P$305:$W$314,MOD(((6-1)*$N$303+7)-1,10)+1,INT((((6-1)*$N$303+7)-1)/10)+1)))),IF(AND(6=$N$304+1,7&lt;=$O$303),IF(($N$303*$N$304+7)&gt;80,"",IF(INDEX($P$305:$W$314,MOD(($N$303*$N$304+7)-1,10)+1,INT((($N$303*$N$304+7)-1)/10)+1)="","",INDEX($P$305:$W$314,MOD(($N$303*$N$304+7)-1,10)+1,INT((($N$303*$N$304+7)-1)/10)+1))),""))),IF($N$305="","",IF(OR(ISTEXT($N$303),ISTEXT($N$304),ISTEXT($N$305)),"",IF(OR(7&gt;$N$303,6&gt;$N$304,((6-1)*$N$303+7)&gt;$N$305),"",IF(INDEX($P$305:$W$314,MOD(((6-1)*$N$303+7)-1,10)+1,INT((((6-1)*$N$303+7)-1)/10)+1)="","",INDEX($P$305:$W$314,MOD(((6-1)*$N$303+7)-1,10)+1,INT((((6-1)*$N$303+7)-1)/10)+1))))))</f>
        <v/>
      </c>
      <c r="K310" s="539">
        <f>IF($D$303="Flat Oval",IF(OR($N$305="",ISTEXT($N$303),ISTEXT($N$304)),"",IF(6&lt;=$N$304,IF(8&gt;$N$303,"",IF(((6-1)*$N$303+8)&gt;80,"",IF(INDEX($P$305:$W$314,MOD(((6-1)*$N$303+8)-1,10)+1,INT((((6-1)*$N$303+8)-1)/10)+1)="","",INDEX($P$305:$W$314,MOD(((6-1)*$N$303+8)-1,10)+1,INT((((6-1)*$N$303+8)-1)/10)+1)))),IF(AND(6=$N$304+1,8&lt;=$O$303),IF(($N$303*$N$304+8)&gt;80,"",IF(INDEX($P$305:$W$314,MOD(($N$303*$N$304+8)-1,10)+1,INT((($N$303*$N$304+8)-1)/10)+1)="","",INDEX($P$305:$W$314,MOD(($N$303*$N$304+8)-1,10)+1,INT((($N$303*$N$304+8)-1)/10)+1))),""))),IF($N$305="","",IF(OR(ISTEXT($N$303),ISTEXT($N$304),ISTEXT($N$305)),"",IF(OR(8&gt;$N$303,6&gt;$N$304,((6-1)*$N$303+8)&gt;$N$305),"",IF(INDEX($P$305:$W$314,MOD(((6-1)*$N$303+8)-1,10)+1,INT((((6-1)*$N$303+8)-1)/10)+1)="","",INDEX($P$305:$W$314,MOD(((6-1)*$N$303+8)-1,10)+1,INT((((6-1)*$N$303+8)-1)/10)+1))))))</f>
        <v/>
      </c>
      <c r="L310" s="539">
        <f>IF($D$303="Flat Oval",IF(OR($N$305="",ISTEXT($N$303),ISTEXT($N$304)),"",IF(6&lt;=$N$304,IF(9&gt;$N$303,"",IF(((6-1)*$N$303+9)&gt;80,"",IF(INDEX($P$305:$W$314,MOD(((6-1)*$N$303+9)-1,10)+1,INT((((6-1)*$N$303+9)-1)/10)+1)="","",INDEX($P$305:$W$314,MOD(((6-1)*$N$303+9)-1,10)+1,INT((((6-1)*$N$303+9)-1)/10)+1)))),IF(AND(6=$N$304+1,9&lt;=$O$303),IF(($N$303*$N$304+9)&gt;80,"",IF(INDEX($P$305:$W$314,MOD(($N$303*$N$304+9)-1,10)+1,INT((($N$303*$N$304+9)-1)/10)+1)="","",INDEX($P$305:$W$314,MOD(($N$303*$N$304+9)-1,10)+1,INT((($N$303*$N$304+9)-1)/10)+1))),""))),IF($N$305="","",IF(OR(ISTEXT($N$303),ISTEXT($N$304),ISTEXT($N$305)),"",IF(OR(9&gt;$N$303,6&gt;$N$304,((6-1)*$N$303+9)&gt;$N$305),"",IF(INDEX($P$305:$W$314,MOD(((6-1)*$N$303+9)-1,10)+1,INT((((6-1)*$N$303+9)-1)/10)+1)="","",INDEX($P$305:$W$314,MOD(((6-1)*$N$303+9)-1,10)+1,INT((((6-1)*$N$303+9)-1)/10)+1))))))</f>
        <v/>
      </c>
      <c r="M310" s="539">
        <f>IF($D$303="Flat Oval",IF(OR($N$305="",ISTEXT($N$303),ISTEXT($N$304)),"",IF(6&lt;=$N$304,IF(10&gt;$N$303,"",IF(((6-1)*$N$303+10)&gt;80,"",IF(INDEX($P$305:$W$314,MOD(((6-1)*$N$303+10)-1,10)+1,INT((((6-1)*$N$303+10)-1)/10)+1)="","",INDEX($P$305:$W$314,MOD(((6-1)*$N$303+10)-1,10)+1,INT((((6-1)*$N$303+10)-1)/10)+1)))),IF(AND(6=$N$304+1,10&lt;=$O$303),IF(($N$303*$N$304+10)&gt;80,"",IF(INDEX($P$305:$W$314,MOD(($N$303*$N$304+10)-1,10)+1,INT((($N$303*$N$304+10)-1)/10)+1)="","",INDEX($P$305:$W$314,MOD(($N$303*$N$304+10)-1,10)+1,INT((($N$303*$N$304+10)-1)/10)+1))),""))),IF($N$305="","",IF(OR(ISTEXT($N$303),ISTEXT($N$304),ISTEXT($N$305)),"",IF(OR(10&gt;$N$303,6&gt;$N$304,((6-1)*$N$303+10)&gt;$N$305),"",IF(INDEX($P$305:$W$314,MOD(((6-1)*$N$303+10)-1,10)+1,INT((((6-1)*$N$303+10)-1)/10)+1)="","",INDEX($P$305:$W$314,MOD(((6-1)*$N$303+10)-1,10)+1,INT((((6-1)*$N$303+10)-1)/10)+1))))))</f>
        <v/>
      </c>
      <c r="P310" s="540" t="n"/>
      <c r="Q310" s="540" t="n"/>
      <c r="R310" s="540" t="n"/>
      <c r="S310" s="540" t="n"/>
      <c r="T310" s="540" t="n"/>
      <c r="U310" s="540" t="n"/>
      <c r="V310" s="540" t="n"/>
      <c r="W310" s="540" t="n"/>
    </row>
    <row r="311" ht="13.35" customHeight="1" s="162">
      <c r="B311" s="537">
        <f>IF($D$303="Flat Oval",IF(OR($N$304="",ISTEXT($N$304)),"",IF(7&lt;=$N$304,ROUND((7-0.5)*$I$303/$N$304,1),IF(7=$N$304+1,"Ends",""))),IF(OR($D$303="",$G$303=""),"",IF($D$303="Round",IF(7=1,"Axis 1 (0°)",IF(7=2,"Axis 2 (90°)","")),IF(ISTEXT($N$304),"",IF(7&gt;$N$304,"",IF(ISTEXT($I$303),"",ROUND((7-0.5)*$I$303/$N$304,1)))))))</f>
        <v/>
      </c>
      <c r="C311" s="538" t="n"/>
      <c r="D311" s="539">
        <f>IF($D$303="Flat Oval",IF(OR($N$305="",ISTEXT($N$303),ISTEXT($N$304)),"",IF(7&lt;=$N$304,IF(1&gt;$N$303,"",IF(((7-1)*$N$303+1)&gt;80,"",IF(INDEX($P$305:$W$314,MOD(((7-1)*$N$303+1)-1,10)+1,INT((((7-1)*$N$303+1)-1)/10)+1)="","",INDEX($P$305:$W$314,MOD(((7-1)*$N$303+1)-1,10)+1,INT((((7-1)*$N$303+1)-1)/10)+1)))),IF(AND(7=$N$304+1,1&lt;=$O$303),IF(($N$303*$N$304+1)&gt;80,"",IF(INDEX($P$305:$W$314,MOD(($N$303*$N$304+1)-1,10)+1,INT((($N$303*$N$304+1)-1)/10)+1)="","",INDEX($P$305:$W$314,MOD(($N$303*$N$304+1)-1,10)+1,INT((($N$303*$N$304+1)-1)/10)+1))),""))),IF($N$305="","",IF(OR(ISTEXT($N$303),ISTEXT($N$304),ISTEXT($N$305)),"",IF(OR(1&gt;$N$303,7&gt;$N$304,((7-1)*$N$303+1)&gt;$N$305),"",IF(INDEX($P$305:$W$314,MOD(((7-1)*$N$303+1)-1,10)+1,INT((((7-1)*$N$303+1)-1)/10)+1)="","",INDEX($P$305:$W$314,MOD(((7-1)*$N$303+1)-1,10)+1,INT((((7-1)*$N$303+1)-1)/10)+1))))))</f>
        <v/>
      </c>
      <c r="E311" s="539">
        <f>IF($D$303="Flat Oval",IF(OR($N$305="",ISTEXT($N$303),ISTEXT($N$304)),"",IF(7&lt;=$N$304,IF(2&gt;$N$303,"",IF(((7-1)*$N$303+2)&gt;80,"",IF(INDEX($P$305:$W$314,MOD(((7-1)*$N$303+2)-1,10)+1,INT((((7-1)*$N$303+2)-1)/10)+1)="","",INDEX($P$305:$W$314,MOD(((7-1)*$N$303+2)-1,10)+1,INT((((7-1)*$N$303+2)-1)/10)+1)))),IF(AND(7=$N$304+1,2&lt;=$O$303),IF(($N$303*$N$304+2)&gt;80,"",IF(INDEX($P$305:$W$314,MOD(($N$303*$N$304+2)-1,10)+1,INT((($N$303*$N$304+2)-1)/10)+1)="","",INDEX($P$305:$W$314,MOD(($N$303*$N$304+2)-1,10)+1,INT((($N$303*$N$304+2)-1)/10)+1))),""))),IF($N$305="","",IF(OR(ISTEXT($N$303),ISTEXT($N$304),ISTEXT($N$305)),"",IF(OR(2&gt;$N$303,7&gt;$N$304,((7-1)*$N$303+2)&gt;$N$305),"",IF(INDEX($P$305:$W$314,MOD(((7-1)*$N$303+2)-1,10)+1,INT((((7-1)*$N$303+2)-1)/10)+1)="","",INDEX($P$305:$W$314,MOD(((7-1)*$N$303+2)-1,10)+1,INT((((7-1)*$N$303+2)-1)/10)+1))))))</f>
        <v/>
      </c>
      <c r="F311" s="539">
        <f>IF($D$303="Flat Oval",IF(OR($N$305="",ISTEXT($N$303),ISTEXT($N$304)),"",IF(7&lt;=$N$304,IF(3&gt;$N$303,"",IF(((7-1)*$N$303+3)&gt;80,"",IF(INDEX($P$305:$W$314,MOD(((7-1)*$N$303+3)-1,10)+1,INT((((7-1)*$N$303+3)-1)/10)+1)="","",INDEX($P$305:$W$314,MOD(((7-1)*$N$303+3)-1,10)+1,INT((((7-1)*$N$303+3)-1)/10)+1)))),IF(AND(7=$N$304+1,3&lt;=$O$303),IF(($N$303*$N$304+3)&gt;80,"",IF(INDEX($P$305:$W$314,MOD(($N$303*$N$304+3)-1,10)+1,INT((($N$303*$N$304+3)-1)/10)+1)="","",INDEX($P$305:$W$314,MOD(($N$303*$N$304+3)-1,10)+1,INT((($N$303*$N$304+3)-1)/10)+1))),""))),IF($N$305="","",IF(OR(ISTEXT($N$303),ISTEXT($N$304),ISTEXT($N$305)),"",IF(OR(3&gt;$N$303,7&gt;$N$304,((7-1)*$N$303+3)&gt;$N$305),"",IF(INDEX($P$305:$W$314,MOD(((7-1)*$N$303+3)-1,10)+1,INT((((7-1)*$N$303+3)-1)/10)+1)="","",INDEX($P$305:$W$314,MOD(((7-1)*$N$303+3)-1,10)+1,INT((((7-1)*$N$303+3)-1)/10)+1))))))</f>
        <v/>
      </c>
      <c r="G311" s="539">
        <f>IF($D$303="Flat Oval",IF(OR($N$305="",ISTEXT($N$303),ISTEXT($N$304)),"",IF(7&lt;=$N$304,IF(4&gt;$N$303,"",IF(((7-1)*$N$303+4)&gt;80,"",IF(INDEX($P$305:$W$314,MOD(((7-1)*$N$303+4)-1,10)+1,INT((((7-1)*$N$303+4)-1)/10)+1)="","",INDEX($P$305:$W$314,MOD(((7-1)*$N$303+4)-1,10)+1,INT((((7-1)*$N$303+4)-1)/10)+1)))),IF(AND(7=$N$304+1,4&lt;=$O$303),IF(($N$303*$N$304+4)&gt;80,"",IF(INDEX($P$305:$W$314,MOD(($N$303*$N$304+4)-1,10)+1,INT((($N$303*$N$304+4)-1)/10)+1)="","",INDEX($P$305:$W$314,MOD(($N$303*$N$304+4)-1,10)+1,INT((($N$303*$N$304+4)-1)/10)+1))),""))),IF($N$305="","",IF(OR(ISTEXT($N$303),ISTEXT($N$304),ISTEXT($N$305)),"",IF(OR(4&gt;$N$303,7&gt;$N$304,((7-1)*$N$303+4)&gt;$N$305),"",IF(INDEX($P$305:$W$314,MOD(((7-1)*$N$303+4)-1,10)+1,INT((((7-1)*$N$303+4)-1)/10)+1)="","",INDEX($P$305:$W$314,MOD(((7-1)*$N$303+4)-1,10)+1,INT((((7-1)*$N$303+4)-1)/10)+1))))))</f>
        <v/>
      </c>
      <c r="H311" s="539">
        <f>IF($D$303="Flat Oval",IF(OR($N$305="",ISTEXT($N$303),ISTEXT($N$304)),"",IF(7&lt;=$N$304,IF(5&gt;$N$303,"",IF(((7-1)*$N$303+5)&gt;80,"",IF(INDEX($P$305:$W$314,MOD(((7-1)*$N$303+5)-1,10)+1,INT((((7-1)*$N$303+5)-1)/10)+1)="","",INDEX($P$305:$W$314,MOD(((7-1)*$N$303+5)-1,10)+1,INT((((7-1)*$N$303+5)-1)/10)+1)))),IF(AND(7=$N$304+1,5&lt;=$O$303),IF(($N$303*$N$304+5)&gt;80,"",IF(INDEX($P$305:$W$314,MOD(($N$303*$N$304+5)-1,10)+1,INT((($N$303*$N$304+5)-1)/10)+1)="","",INDEX($P$305:$W$314,MOD(($N$303*$N$304+5)-1,10)+1,INT((($N$303*$N$304+5)-1)/10)+1))),""))),IF($N$305="","",IF(OR(ISTEXT($N$303),ISTEXT($N$304),ISTEXT($N$305)),"",IF(OR(5&gt;$N$303,7&gt;$N$304,((7-1)*$N$303+5)&gt;$N$305),"",IF(INDEX($P$305:$W$314,MOD(((7-1)*$N$303+5)-1,10)+1,INT((((7-1)*$N$303+5)-1)/10)+1)="","",INDEX($P$305:$W$314,MOD(((7-1)*$N$303+5)-1,10)+1,INT((((7-1)*$N$303+5)-1)/10)+1))))))</f>
        <v/>
      </c>
      <c r="I311" s="539">
        <f>IF($D$303="Flat Oval",IF(OR($N$305="",ISTEXT($N$303),ISTEXT($N$304)),"",IF(7&lt;=$N$304,IF(6&gt;$N$303,"",IF(((7-1)*$N$303+6)&gt;80,"",IF(INDEX($P$305:$W$314,MOD(((7-1)*$N$303+6)-1,10)+1,INT((((7-1)*$N$303+6)-1)/10)+1)="","",INDEX($P$305:$W$314,MOD(((7-1)*$N$303+6)-1,10)+1,INT((((7-1)*$N$303+6)-1)/10)+1)))),IF(AND(7=$N$304+1,6&lt;=$O$303),IF(($N$303*$N$304+6)&gt;80,"",IF(INDEX($P$305:$W$314,MOD(($N$303*$N$304+6)-1,10)+1,INT((($N$303*$N$304+6)-1)/10)+1)="","",INDEX($P$305:$W$314,MOD(($N$303*$N$304+6)-1,10)+1,INT((($N$303*$N$304+6)-1)/10)+1))),""))),IF($N$305="","",IF(OR(ISTEXT($N$303),ISTEXT($N$304),ISTEXT($N$305)),"",IF(OR(6&gt;$N$303,7&gt;$N$304,((7-1)*$N$303+6)&gt;$N$305),"",IF(INDEX($P$305:$W$314,MOD(((7-1)*$N$303+6)-1,10)+1,INT((((7-1)*$N$303+6)-1)/10)+1)="","",INDEX($P$305:$W$314,MOD(((7-1)*$N$303+6)-1,10)+1,INT((((7-1)*$N$303+6)-1)/10)+1))))))</f>
        <v/>
      </c>
      <c r="J311" s="539">
        <f>IF($D$303="Flat Oval",IF(OR($N$305="",ISTEXT($N$303),ISTEXT($N$304)),"",IF(7&lt;=$N$304,IF(7&gt;$N$303,"",IF(((7-1)*$N$303+7)&gt;80,"",IF(INDEX($P$305:$W$314,MOD(((7-1)*$N$303+7)-1,10)+1,INT((((7-1)*$N$303+7)-1)/10)+1)="","",INDEX($P$305:$W$314,MOD(((7-1)*$N$303+7)-1,10)+1,INT((((7-1)*$N$303+7)-1)/10)+1)))),IF(AND(7=$N$304+1,7&lt;=$O$303),IF(($N$303*$N$304+7)&gt;80,"",IF(INDEX($P$305:$W$314,MOD(($N$303*$N$304+7)-1,10)+1,INT((($N$303*$N$304+7)-1)/10)+1)="","",INDEX($P$305:$W$314,MOD(($N$303*$N$304+7)-1,10)+1,INT((($N$303*$N$304+7)-1)/10)+1))),""))),IF($N$305="","",IF(OR(ISTEXT($N$303),ISTEXT($N$304),ISTEXT($N$305)),"",IF(OR(7&gt;$N$303,7&gt;$N$304,((7-1)*$N$303+7)&gt;$N$305),"",IF(INDEX($P$305:$W$314,MOD(((7-1)*$N$303+7)-1,10)+1,INT((((7-1)*$N$303+7)-1)/10)+1)="","",INDEX($P$305:$W$314,MOD(((7-1)*$N$303+7)-1,10)+1,INT((((7-1)*$N$303+7)-1)/10)+1))))))</f>
        <v/>
      </c>
      <c r="K311" s="539">
        <f>IF($D$303="Flat Oval",IF(OR($N$305="",ISTEXT($N$303),ISTEXT($N$304)),"",IF(7&lt;=$N$304,IF(8&gt;$N$303,"",IF(((7-1)*$N$303+8)&gt;80,"",IF(INDEX($P$305:$W$314,MOD(((7-1)*$N$303+8)-1,10)+1,INT((((7-1)*$N$303+8)-1)/10)+1)="","",INDEX($P$305:$W$314,MOD(((7-1)*$N$303+8)-1,10)+1,INT((((7-1)*$N$303+8)-1)/10)+1)))),IF(AND(7=$N$304+1,8&lt;=$O$303),IF(($N$303*$N$304+8)&gt;80,"",IF(INDEX($P$305:$W$314,MOD(($N$303*$N$304+8)-1,10)+1,INT((($N$303*$N$304+8)-1)/10)+1)="","",INDEX($P$305:$W$314,MOD(($N$303*$N$304+8)-1,10)+1,INT((($N$303*$N$304+8)-1)/10)+1))),""))),IF($N$305="","",IF(OR(ISTEXT($N$303),ISTEXT($N$304),ISTEXT($N$305)),"",IF(OR(8&gt;$N$303,7&gt;$N$304,((7-1)*$N$303+8)&gt;$N$305),"",IF(INDEX($P$305:$W$314,MOD(((7-1)*$N$303+8)-1,10)+1,INT((((7-1)*$N$303+8)-1)/10)+1)="","",INDEX($P$305:$W$314,MOD(((7-1)*$N$303+8)-1,10)+1,INT((((7-1)*$N$303+8)-1)/10)+1))))))</f>
        <v/>
      </c>
      <c r="L311" s="539">
        <f>IF($D$303="Flat Oval",IF(OR($N$305="",ISTEXT($N$303),ISTEXT($N$304)),"",IF(7&lt;=$N$304,IF(9&gt;$N$303,"",IF(((7-1)*$N$303+9)&gt;80,"",IF(INDEX($P$305:$W$314,MOD(((7-1)*$N$303+9)-1,10)+1,INT((((7-1)*$N$303+9)-1)/10)+1)="","",INDEX($P$305:$W$314,MOD(((7-1)*$N$303+9)-1,10)+1,INT((((7-1)*$N$303+9)-1)/10)+1)))),IF(AND(7=$N$304+1,9&lt;=$O$303),IF(($N$303*$N$304+9)&gt;80,"",IF(INDEX($P$305:$W$314,MOD(($N$303*$N$304+9)-1,10)+1,INT((($N$303*$N$304+9)-1)/10)+1)="","",INDEX($P$305:$W$314,MOD(($N$303*$N$304+9)-1,10)+1,INT((($N$303*$N$304+9)-1)/10)+1))),""))),IF($N$305="","",IF(OR(ISTEXT($N$303),ISTEXT($N$304),ISTEXT($N$305)),"",IF(OR(9&gt;$N$303,7&gt;$N$304,((7-1)*$N$303+9)&gt;$N$305),"",IF(INDEX($P$305:$W$314,MOD(((7-1)*$N$303+9)-1,10)+1,INT((((7-1)*$N$303+9)-1)/10)+1)="","",INDEX($P$305:$W$314,MOD(((7-1)*$N$303+9)-1,10)+1,INT((((7-1)*$N$303+9)-1)/10)+1))))))</f>
        <v/>
      </c>
      <c r="M311" s="539">
        <f>IF($D$303="Flat Oval",IF(OR($N$305="",ISTEXT($N$303),ISTEXT($N$304)),"",IF(7&lt;=$N$304,IF(10&gt;$N$303,"",IF(((7-1)*$N$303+10)&gt;80,"",IF(INDEX($P$305:$W$314,MOD(((7-1)*$N$303+10)-1,10)+1,INT((((7-1)*$N$303+10)-1)/10)+1)="","",INDEX($P$305:$W$314,MOD(((7-1)*$N$303+10)-1,10)+1,INT((((7-1)*$N$303+10)-1)/10)+1)))),IF(AND(7=$N$304+1,10&lt;=$O$303),IF(($N$303*$N$304+10)&gt;80,"",IF(INDEX($P$305:$W$314,MOD(($N$303*$N$304+10)-1,10)+1,INT((($N$303*$N$304+10)-1)/10)+1)="","",INDEX($P$305:$W$314,MOD(($N$303*$N$304+10)-1,10)+1,INT((($N$303*$N$304+10)-1)/10)+1))),""))),IF($N$305="","",IF(OR(ISTEXT($N$303),ISTEXT($N$304),ISTEXT($N$305)),"",IF(OR(10&gt;$N$303,7&gt;$N$304,((7-1)*$N$303+10)&gt;$N$305),"",IF(INDEX($P$305:$W$314,MOD(((7-1)*$N$303+10)-1,10)+1,INT((((7-1)*$N$303+10)-1)/10)+1)="","",INDEX($P$305:$W$314,MOD(((7-1)*$N$303+10)-1,10)+1,INT((((7-1)*$N$303+10)-1)/10)+1))))))</f>
        <v/>
      </c>
      <c r="P311" s="540" t="n"/>
      <c r="Q311" s="540" t="n"/>
      <c r="R311" s="540" t="n"/>
      <c r="S311" s="540" t="n"/>
      <c r="T311" s="540" t="n"/>
      <c r="U311" s="540" t="n"/>
      <c r="V311" s="540" t="n"/>
      <c r="W311" s="540" t="n"/>
    </row>
    <row r="312" ht="13.35" customHeight="1" s="162">
      <c r="B312" s="537">
        <f>IF($D$303="Flat Oval",IF(OR($N$304="",ISTEXT($N$304)),"",IF(8&lt;=$N$304,ROUND((8-0.5)*$I$303/$N$304,1),IF(8=$N$304+1,"Ends",""))),IF(OR($D$303="",$G$303=""),"",IF($D$303="Round",IF(8=1,"Axis 1 (0°)",IF(8=2,"Axis 2 (90°)","")),IF(ISTEXT($N$304),"",IF(8&gt;$N$304,"",IF(ISTEXT($I$303),"",ROUND((8-0.5)*$I$303/$N$304,1)))))))</f>
        <v/>
      </c>
      <c r="C312" s="538" t="n"/>
      <c r="D312" s="539">
        <f>IF($D$303="Flat Oval",IF(OR($N$305="",ISTEXT($N$303),ISTEXT($N$304)),"",IF(8&lt;=$N$304,IF(1&gt;$N$303,"",IF(((8-1)*$N$303+1)&gt;80,"",IF(INDEX($P$305:$W$314,MOD(((8-1)*$N$303+1)-1,10)+1,INT((((8-1)*$N$303+1)-1)/10)+1)="","",INDEX($P$305:$W$314,MOD(((8-1)*$N$303+1)-1,10)+1,INT((((8-1)*$N$303+1)-1)/10)+1)))),IF(AND(8=$N$304+1,1&lt;=$O$303),IF(($N$303*$N$304+1)&gt;80,"",IF(INDEX($P$305:$W$314,MOD(($N$303*$N$304+1)-1,10)+1,INT((($N$303*$N$304+1)-1)/10)+1)="","",INDEX($P$305:$W$314,MOD(($N$303*$N$304+1)-1,10)+1,INT((($N$303*$N$304+1)-1)/10)+1))),""))),IF($N$305="","",IF(OR(ISTEXT($N$303),ISTEXT($N$304),ISTEXT($N$305)),"",IF(OR(1&gt;$N$303,8&gt;$N$304,((8-1)*$N$303+1)&gt;$N$305),"",IF(INDEX($P$305:$W$314,MOD(((8-1)*$N$303+1)-1,10)+1,INT((((8-1)*$N$303+1)-1)/10)+1)="","",INDEX($P$305:$W$314,MOD(((8-1)*$N$303+1)-1,10)+1,INT((((8-1)*$N$303+1)-1)/10)+1))))))</f>
        <v/>
      </c>
      <c r="E312" s="539">
        <f>IF($D$303="Flat Oval",IF(OR($N$305="",ISTEXT($N$303),ISTEXT($N$304)),"",IF(8&lt;=$N$304,IF(2&gt;$N$303,"",IF(((8-1)*$N$303+2)&gt;80,"",IF(INDEX($P$305:$W$314,MOD(((8-1)*$N$303+2)-1,10)+1,INT((((8-1)*$N$303+2)-1)/10)+1)="","",INDEX($P$305:$W$314,MOD(((8-1)*$N$303+2)-1,10)+1,INT((((8-1)*$N$303+2)-1)/10)+1)))),IF(AND(8=$N$304+1,2&lt;=$O$303),IF(($N$303*$N$304+2)&gt;80,"",IF(INDEX($P$305:$W$314,MOD(($N$303*$N$304+2)-1,10)+1,INT((($N$303*$N$304+2)-1)/10)+1)="","",INDEX($P$305:$W$314,MOD(($N$303*$N$304+2)-1,10)+1,INT((($N$303*$N$304+2)-1)/10)+1))),""))),IF($N$305="","",IF(OR(ISTEXT($N$303),ISTEXT($N$304),ISTEXT($N$305)),"",IF(OR(2&gt;$N$303,8&gt;$N$304,((8-1)*$N$303+2)&gt;$N$305),"",IF(INDEX($P$305:$W$314,MOD(((8-1)*$N$303+2)-1,10)+1,INT((((8-1)*$N$303+2)-1)/10)+1)="","",INDEX($P$305:$W$314,MOD(((8-1)*$N$303+2)-1,10)+1,INT((((8-1)*$N$303+2)-1)/10)+1))))))</f>
        <v/>
      </c>
      <c r="F312" s="539">
        <f>IF($D$303="Flat Oval",IF(OR($N$305="",ISTEXT($N$303),ISTEXT($N$304)),"",IF(8&lt;=$N$304,IF(3&gt;$N$303,"",IF(((8-1)*$N$303+3)&gt;80,"",IF(INDEX($P$305:$W$314,MOD(((8-1)*$N$303+3)-1,10)+1,INT((((8-1)*$N$303+3)-1)/10)+1)="","",INDEX($P$305:$W$314,MOD(((8-1)*$N$303+3)-1,10)+1,INT((((8-1)*$N$303+3)-1)/10)+1)))),IF(AND(8=$N$304+1,3&lt;=$O$303),IF(($N$303*$N$304+3)&gt;80,"",IF(INDEX($P$305:$W$314,MOD(($N$303*$N$304+3)-1,10)+1,INT((($N$303*$N$304+3)-1)/10)+1)="","",INDEX($P$305:$W$314,MOD(($N$303*$N$304+3)-1,10)+1,INT((($N$303*$N$304+3)-1)/10)+1))),""))),IF($N$305="","",IF(OR(ISTEXT($N$303),ISTEXT($N$304),ISTEXT($N$305)),"",IF(OR(3&gt;$N$303,8&gt;$N$304,((8-1)*$N$303+3)&gt;$N$305),"",IF(INDEX($P$305:$W$314,MOD(((8-1)*$N$303+3)-1,10)+1,INT((((8-1)*$N$303+3)-1)/10)+1)="","",INDEX($P$305:$W$314,MOD(((8-1)*$N$303+3)-1,10)+1,INT((((8-1)*$N$303+3)-1)/10)+1))))))</f>
        <v/>
      </c>
      <c r="G312" s="539">
        <f>IF($D$303="Flat Oval",IF(OR($N$305="",ISTEXT($N$303),ISTEXT($N$304)),"",IF(8&lt;=$N$304,IF(4&gt;$N$303,"",IF(((8-1)*$N$303+4)&gt;80,"",IF(INDEX($P$305:$W$314,MOD(((8-1)*$N$303+4)-1,10)+1,INT((((8-1)*$N$303+4)-1)/10)+1)="","",INDEX($P$305:$W$314,MOD(((8-1)*$N$303+4)-1,10)+1,INT((((8-1)*$N$303+4)-1)/10)+1)))),IF(AND(8=$N$304+1,4&lt;=$O$303),IF(($N$303*$N$304+4)&gt;80,"",IF(INDEX($P$305:$W$314,MOD(($N$303*$N$304+4)-1,10)+1,INT((($N$303*$N$304+4)-1)/10)+1)="","",INDEX($P$305:$W$314,MOD(($N$303*$N$304+4)-1,10)+1,INT((($N$303*$N$304+4)-1)/10)+1))),""))),IF($N$305="","",IF(OR(ISTEXT($N$303),ISTEXT($N$304),ISTEXT($N$305)),"",IF(OR(4&gt;$N$303,8&gt;$N$304,((8-1)*$N$303+4)&gt;$N$305),"",IF(INDEX($P$305:$W$314,MOD(((8-1)*$N$303+4)-1,10)+1,INT((((8-1)*$N$303+4)-1)/10)+1)="","",INDEX($P$305:$W$314,MOD(((8-1)*$N$303+4)-1,10)+1,INT((((8-1)*$N$303+4)-1)/10)+1))))))</f>
        <v/>
      </c>
      <c r="H312" s="539">
        <f>IF($D$303="Flat Oval",IF(OR($N$305="",ISTEXT($N$303),ISTEXT($N$304)),"",IF(8&lt;=$N$304,IF(5&gt;$N$303,"",IF(((8-1)*$N$303+5)&gt;80,"",IF(INDEX($P$305:$W$314,MOD(((8-1)*$N$303+5)-1,10)+1,INT((((8-1)*$N$303+5)-1)/10)+1)="","",INDEX($P$305:$W$314,MOD(((8-1)*$N$303+5)-1,10)+1,INT((((8-1)*$N$303+5)-1)/10)+1)))),IF(AND(8=$N$304+1,5&lt;=$O$303),IF(($N$303*$N$304+5)&gt;80,"",IF(INDEX($P$305:$W$314,MOD(($N$303*$N$304+5)-1,10)+1,INT((($N$303*$N$304+5)-1)/10)+1)="","",INDEX($P$305:$W$314,MOD(($N$303*$N$304+5)-1,10)+1,INT((($N$303*$N$304+5)-1)/10)+1))),""))),IF($N$305="","",IF(OR(ISTEXT($N$303),ISTEXT($N$304),ISTEXT($N$305)),"",IF(OR(5&gt;$N$303,8&gt;$N$304,((8-1)*$N$303+5)&gt;$N$305),"",IF(INDEX($P$305:$W$314,MOD(((8-1)*$N$303+5)-1,10)+1,INT((((8-1)*$N$303+5)-1)/10)+1)="","",INDEX($P$305:$W$314,MOD(((8-1)*$N$303+5)-1,10)+1,INT((((8-1)*$N$303+5)-1)/10)+1))))))</f>
        <v/>
      </c>
      <c r="I312" s="539">
        <f>IF($D$303="Flat Oval",IF(OR($N$305="",ISTEXT($N$303),ISTEXT($N$304)),"",IF(8&lt;=$N$304,IF(6&gt;$N$303,"",IF(((8-1)*$N$303+6)&gt;80,"",IF(INDEX($P$305:$W$314,MOD(((8-1)*$N$303+6)-1,10)+1,INT((((8-1)*$N$303+6)-1)/10)+1)="","",INDEX($P$305:$W$314,MOD(((8-1)*$N$303+6)-1,10)+1,INT((((8-1)*$N$303+6)-1)/10)+1)))),IF(AND(8=$N$304+1,6&lt;=$O$303),IF(($N$303*$N$304+6)&gt;80,"",IF(INDEX($P$305:$W$314,MOD(($N$303*$N$304+6)-1,10)+1,INT((($N$303*$N$304+6)-1)/10)+1)="","",INDEX($P$305:$W$314,MOD(($N$303*$N$304+6)-1,10)+1,INT((($N$303*$N$304+6)-1)/10)+1))),""))),IF($N$305="","",IF(OR(ISTEXT($N$303),ISTEXT($N$304),ISTEXT($N$305)),"",IF(OR(6&gt;$N$303,8&gt;$N$304,((8-1)*$N$303+6)&gt;$N$305),"",IF(INDEX($P$305:$W$314,MOD(((8-1)*$N$303+6)-1,10)+1,INT((((8-1)*$N$303+6)-1)/10)+1)="","",INDEX($P$305:$W$314,MOD(((8-1)*$N$303+6)-1,10)+1,INT((((8-1)*$N$303+6)-1)/10)+1))))))</f>
        <v/>
      </c>
      <c r="J312" s="539">
        <f>IF($D$303="Flat Oval",IF(OR($N$305="",ISTEXT($N$303),ISTEXT($N$304)),"",IF(8&lt;=$N$304,IF(7&gt;$N$303,"",IF(((8-1)*$N$303+7)&gt;80,"",IF(INDEX($P$305:$W$314,MOD(((8-1)*$N$303+7)-1,10)+1,INT((((8-1)*$N$303+7)-1)/10)+1)="","",INDEX($P$305:$W$314,MOD(((8-1)*$N$303+7)-1,10)+1,INT((((8-1)*$N$303+7)-1)/10)+1)))),IF(AND(8=$N$304+1,7&lt;=$O$303),IF(($N$303*$N$304+7)&gt;80,"",IF(INDEX($P$305:$W$314,MOD(($N$303*$N$304+7)-1,10)+1,INT((($N$303*$N$304+7)-1)/10)+1)="","",INDEX($P$305:$W$314,MOD(($N$303*$N$304+7)-1,10)+1,INT((($N$303*$N$304+7)-1)/10)+1))),""))),IF($N$305="","",IF(OR(ISTEXT($N$303),ISTEXT($N$304),ISTEXT($N$305)),"",IF(OR(7&gt;$N$303,8&gt;$N$304,((8-1)*$N$303+7)&gt;$N$305),"",IF(INDEX($P$305:$W$314,MOD(((8-1)*$N$303+7)-1,10)+1,INT((((8-1)*$N$303+7)-1)/10)+1)="","",INDEX($P$305:$W$314,MOD(((8-1)*$N$303+7)-1,10)+1,INT((((8-1)*$N$303+7)-1)/10)+1))))))</f>
        <v/>
      </c>
      <c r="K312" s="539">
        <f>IF($D$303="Flat Oval",IF(OR($N$305="",ISTEXT($N$303),ISTEXT($N$304)),"",IF(8&lt;=$N$304,IF(8&gt;$N$303,"",IF(((8-1)*$N$303+8)&gt;80,"",IF(INDEX($P$305:$W$314,MOD(((8-1)*$N$303+8)-1,10)+1,INT((((8-1)*$N$303+8)-1)/10)+1)="","",INDEX($P$305:$W$314,MOD(((8-1)*$N$303+8)-1,10)+1,INT((((8-1)*$N$303+8)-1)/10)+1)))),IF(AND(8=$N$304+1,8&lt;=$O$303),IF(($N$303*$N$304+8)&gt;80,"",IF(INDEX($P$305:$W$314,MOD(($N$303*$N$304+8)-1,10)+1,INT((($N$303*$N$304+8)-1)/10)+1)="","",INDEX($P$305:$W$314,MOD(($N$303*$N$304+8)-1,10)+1,INT((($N$303*$N$304+8)-1)/10)+1))),""))),IF($N$305="","",IF(OR(ISTEXT($N$303),ISTEXT($N$304),ISTEXT($N$305)),"",IF(OR(8&gt;$N$303,8&gt;$N$304,((8-1)*$N$303+8)&gt;$N$305),"",IF(INDEX($P$305:$W$314,MOD(((8-1)*$N$303+8)-1,10)+1,INT((((8-1)*$N$303+8)-1)/10)+1)="","",INDEX($P$305:$W$314,MOD(((8-1)*$N$303+8)-1,10)+1,INT((((8-1)*$N$303+8)-1)/10)+1))))))</f>
        <v/>
      </c>
      <c r="L312" s="539">
        <f>IF($D$303="Flat Oval",IF(OR($N$305="",ISTEXT($N$303),ISTEXT($N$304)),"",IF(8&lt;=$N$304,IF(9&gt;$N$303,"",IF(((8-1)*$N$303+9)&gt;80,"",IF(INDEX($P$305:$W$314,MOD(((8-1)*$N$303+9)-1,10)+1,INT((((8-1)*$N$303+9)-1)/10)+1)="","",INDEX($P$305:$W$314,MOD(((8-1)*$N$303+9)-1,10)+1,INT((((8-1)*$N$303+9)-1)/10)+1)))),IF(AND(8=$N$304+1,9&lt;=$O$303),IF(($N$303*$N$304+9)&gt;80,"",IF(INDEX($P$305:$W$314,MOD(($N$303*$N$304+9)-1,10)+1,INT((($N$303*$N$304+9)-1)/10)+1)="","",INDEX($P$305:$W$314,MOD(($N$303*$N$304+9)-1,10)+1,INT((($N$303*$N$304+9)-1)/10)+1))),""))),IF($N$305="","",IF(OR(ISTEXT($N$303),ISTEXT($N$304),ISTEXT($N$305)),"",IF(OR(9&gt;$N$303,8&gt;$N$304,((8-1)*$N$303+9)&gt;$N$305),"",IF(INDEX($P$305:$W$314,MOD(((8-1)*$N$303+9)-1,10)+1,INT((((8-1)*$N$303+9)-1)/10)+1)="","",INDEX($P$305:$W$314,MOD(((8-1)*$N$303+9)-1,10)+1,INT((((8-1)*$N$303+9)-1)/10)+1))))))</f>
        <v/>
      </c>
      <c r="M312" s="539">
        <f>IF($D$303="Flat Oval",IF(OR($N$305="",ISTEXT($N$303),ISTEXT($N$304)),"",IF(8&lt;=$N$304,IF(10&gt;$N$303,"",IF(((8-1)*$N$303+10)&gt;80,"",IF(INDEX($P$305:$W$314,MOD(((8-1)*$N$303+10)-1,10)+1,INT((((8-1)*$N$303+10)-1)/10)+1)="","",INDEX($P$305:$W$314,MOD(((8-1)*$N$303+10)-1,10)+1,INT((((8-1)*$N$303+10)-1)/10)+1)))),IF(AND(8=$N$304+1,10&lt;=$O$303),IF(($N$303*$N$304+10)&gt;80,"",IF(INDEX($P$305:$W$314,MOD(($N$303*$N$304+10)-1,10)+1,INT((($N$303*$N$304+10)-1)/10)+1)="","",INDEX($P$305:$W$314,MOD(($N$303*$N$304+10)-1,10)+1,INT((($N$303*$N$304+10)-1)/10)+1))),""))),IF($N$305="","",IF(OR(ISTEXT($N$303),ISTEXT($N$304),ISTEXT($N$305)),"",IF(OR(10&gt;$N$303,8&gt;$N$304,((8-1)*$N$303+10)&gt;$N$305),"",IF(INDEX($P$305:$W$314,MOD(((8-1)*$N$303+10)-1,10)+1,INT((((8-1)*$N$303+10)-1)/10)+1)="","",INDEX($P$305:$W$314,MOD(((8-1)*$N$303+10)-1,10)+1,INT((((8-1)*$N$303+10)-1)/10)+1))))))</f>
        <v/>
      </c>
      <c r="P312" s="540" t="n"/>
      <c r="Q312" s="540" t="n"/>
      <c r="R312" s="540" t="n"/>
      <c r="S312" s="540" t="n"/>
      <c r="T312" s="540" t="n"/>
      <c r="U312" s="540" t="n"/>
      <c r="V312" s="540" t="n"/>
      <c r="W312" s="540" t="n"/>
    </row>
    <row r="313" ht="13.35" customHeight="1" s="162">
      <c r="P313" s="540" t="n"/>
      <c r="Q313" s="540" t="n"/>
      <c r="R313" s="540" t="n"/>
      <c r="S313" s="540" t="n"/>
      <c r="T313" s="540" t="n"/>
      <c r="U313" s="540" t="n"/>
      <c r="V313" s="540" t="n"/>
      <c r="W313" s="540" t="n"/>
    </row>
    <row r="314" ht="13.35" customHeight="1" s="162">
      <c r="B314" s="188" t="inlineStr">
        <is>
          <t>Airflow Traverse Measurement</t>
        </is>
      </c>
      <c r="C314" s="174" t="n"/>
      <c r="D314" s="174" t="n"/>
      <c r="E314" s="174" t="n"/>
      <c r="F314" s="174" t="n"/>
      <c r="G314" s="174" t="n"/>
      <c r="H314" s="173" t="n"/>
      <c r="I314" s="194" t="inlineStr">
        <is>
          <t>Design CFM</t>
        </is>
      </c>
      <c r="J314" s="188" t="inlineStr">
        <is>
          <t>Initial</t>
        </is>
      </c>
      <c r="K314" s="173" t="n"/>
      <c r="L314" s="188" t="inlineStr">
        <is>
          <t>Final</t>
        </is>
      </c>
      <c r="M314" s="173" t="n"/>
      <c r="P314" s="540" t="n"/>
      <c r="Q314" s="540" t="n"/>
      <c r="R314" s="540" t="n"/>
      <c r="S314" s="540" t="n"/>
      <c r="T314" s="540" t="n"/>
      <c r="U314" s="540" t="n"/>
      <c r="V314" s="540" t="n"/>
      <c r="W314" s="540" t="n"/>
    </row>
    <row r="315" ht="13.35" customHeight="1" s="162">
      <c r="B315" s="153" t="inlineStr">
        <is>
          <t xml:space="preserve">Point </t>
        </is>
      </c>
      <c r="C315" s="188" t="inlineStr">
        <is>
          <t>Area Served</t>
        </is>
      </c>
      <c r="D315" s="174" t="n"/>
      <c r="E315" s="173" t="n"/>
      <c r="F315" s="188" t="inlineStr">
        <is>
          <t>Size</t>
        </is>
      </c>
      <c r="G315" s="173" t="n"/>
      <c r="H315" s="188" t="inlineStr">
        <is>
          <t>Ak</t>
        </is>
      </c>
      <c r="I315" s="440" t="n"/>
      <c r="J315" s="188" t="inlineStr">
        <is>
          <t>VEL</t>
        </is>
      </c>
      <c r="K315" s="188" t="inlineStr">
        <is>
          <t>CFM</t>
        </is>
      </c>
      <c r="L315" s="188" t="inlineStr">
        <is>
          <t>VEL</t>
        </is>
      </c>
      <c r="M315" s="188" t="inlineStr">
        <is>
          <t>CFM</t>
        </is>
      </c>
    </row>
    <row r="316" ht="13.35" customHeight="1" s="162">
      <c r="B316" s="31" t="inlineStr">
        <is>
          <t>T-20</t>
        </is>
      </c>
      <c r="C316" s="307" t="n"/>
      <c r="D316" s="174" t="n"/>
      <c r="E316" s="173" t="n"/>
      <c r="F316" s="307">
        <f>IF($D$318="Flat Oval",IF(OR($G$318="",$I$318=""),"",$G$318&amp;""" x "&amp;$I$318&amp;""" oval"),IF($G$318="","",IF($D$318="Round",$G$318&amp;""" dia",$G$318&amp;""" x "&amp;$I$318&amp;"""")))</f>
        <v/>
      </c>
      <c r="G316" s="173" t="n"/>
      <c r="H316" s="525">
        <f>IF($D$318="Flat Oval",IF(OR($G$318="",$I$318=""),"",IF(OR(ISTEXT($G$318),ISTEXT($I$318)),"",ROUND(((($G$318-2*N($K$318))-($I$318-2*N($K$318)))*($I$318-2*N($K$318))+PI()*(($I$318-2*N($K$318))/2)^2)/144,3))),IF(OR($D$318="",$G$318=""),"",IF($D$318="Round",IF(ISTEXT($G$318),"",ROUND(PI()*(($G$318-2*N($K$318))/2)^2/144,3)),IF($I$318="","",IF(OR(ISTEXT($G$318),ISTEXT($I$318)),"",ROUND(($G$318-2*N($K$318))*($I$318-2*N($K$318))/144,3))))))</f>
        <v/>
      </c>
      <c r="I316" s="189" t="n"/>
      <c r="J316" s="189" t="n"/>
      <c r="K316" s="189">
        <f>IF(N(J316)*N(H316)=0,"",ROUND(N(J316)*N(H316),0))</f>
        <v/>
      </c>
      <c r="L316" s="189">
        <f>IF($D$318="Flat Oval",IF(OR($O$319="",$O$320="",N($O$321)+N($O$322)=0),"",ROUND(($O$319*$O$321+$O$320*$O$322)/($O$321+$O$322),0)),IF(COUNT(D320:M327)=0,"",ROUND(AVERAGE(D320:M327),0)))</f>
        <v/>
      </c>
      <c r="M316" s="189">
        <f>IF(N(L316)*N(H316)=0,"",ROUND(N(L316)*N(H316),0))</f>
        <v/>
      </c>
    </row>
    <row r="317" ht="13.35" customHeight="1" s="162">
      <c r="B317" s="188" t="inlineStr">
        <is>
          <t>Instrument</t>
        </is>
      </c>
      <c r="C317" s="173" t="n"/>
      <c r="D317" s="196" t="n"/>
      <c r="E317" s="174" t="n"/>
      <c r="F317" s="174" t="n"/>
      <c r="G317" s="173" t="n"/>
      <c r="H317" s="188" t="inlineStr">
        <is>
          <t>Duct Static Pressure</t>
        </is>
      </c>
      <c r="I317" s="174" t="n"/>
      <c r="J317" s="173" t="n"/>
      <c r="K317" s="53" t="n"/>
      <c r="L317" s="188" t="inlineStr">
        <is>
          <t>Temp</t>
        </is>
      </c>
      <c r="M317" s="52" t="n"/>
      <c r="N317" s="51" t="n"/>
    </row>
    <row r="318" ht="13.35" customHeight="1" s="162">
      <c r="B318" s="526" t="inlineStr">
        <is>
          <t>Duct shape:</t>
        </is>
      </c>
      <c r="C318" s="173" t="n"/>
      <c r="D318" s="527" t="n"/>
      <c r="E318" s="173" t="n"/>
      <c r="F318" s="528" t="inlineStr">
        <is>
          <t>W / Dia (in)</t>
        </is>
      </c>
      <c r="G318" s="529" t="n"/>
      <c r="H318" s="526" t="inlineStr">
        <is>
          <t>H (in)</t>
        </is>
      </c>
      <c r="I318" s="530" t="n"/>
      <c r="J318" s="531" t="inlineStr">
        <is>
          <t>Liner (in)</t>
        </is>
      </c>
      <c r="K318" s="532" t="n"/>
      <c r="L318" s="526" t="inlineStr">
        <is>
          <t>Points</t>
        </is>
      </c>
      <c r="M318" s="533">
        <f>IF($D$318="Flat Oval",IF($N$320="","",$N$318&amp;"x"&amp;$N$319&amp;"+"&amp;$O$318&amp;" ends"),IF($N$318="","",IF($D$318="Round",$N$318&amp;" x 2 axes",IF($N$319="","",$N$318&amp;" x "&amp;$N$319))))</f>
        <v/>
      </c>
      <c r="N318" s="534">
        <f>IF($D$318="Flat Oval",IF(OR($G$318="",$I$318=""),"",IF(OR(ISTEXT($G$318),ISTEXT($I$318)),"",IF($G$318-$I$318&lt;12,2,MIN(10,MAX(3,ROUNDUP(($G$318-$I$318)/6,0)))))),IF(OR($D$318="",$G$318=""),"",IF($D$318="Round",IF(ISTEXT($G$318),"",IF($G$318&lt;=9,6,IF($G$318&lt;=12,8,10))),IF(ISTEXT($G$318),"",IF($G$318&lt;12,2,MIN(10,MAX(3,ROUNDUP($G$318/6,0))))))))</f>
        <v/>
      </c>
      <c r="O318">
        <f>IF(AND($D$318="Flat Oval",NOT(OR($G$318="",$I$318="")),NOT(OR(ISTEXT($G$318),ISTEXT($I$318)))),IF($I$318&lt;=9,6,IF($I$318&lt;=12,8,10)),"")</f>
        <v/>
      </c>
      <c r="P318" s="473" t="inlineStr">
        <is>
          <t>Quick entry – type readings in order (row by row of the grid), down this column then the next:</t>
        </is>
      </c>
    </row>
    <row r="319" ht="13.35" customHeight="1" s="162">
      <c r="B319" s="535" t="inlineStr">
        <is>
          <t>Depth↓ Pos→ (in)</t>
        </is>
      </c>
      <c r="C319" s="414" t="n"/>
      <c r="D319" s="535">
        <f>IF($D$318="Flat Oval",IF(OR($N$318="",ISTEXT($N$318),1&gt;$N$318),"",ROUND((1-0.5)*($G$318-$I$318)/$N$318,1)),IF(ISTEXT($N$318),"",IF(OR($D$318="",$G$318="",1&gt;$N$318),"",IF($D$318="Round",IF(ISTEXT($G$318),"",ROUND(IF(1&lt;=$N$318/2,$G$318/2*(1-SQRT(($N$318-2*1+1)/$N$318)),$G$318-$G$318/2*(1-SQRT(($N$318-2*($N$318-1+1)+1)/$N$318))),1)),IF(ISTEXT($G$318),"",ROUND((1-0.5)*$G$318/$N$318,1))))))</f>
        <v/>
      </c>
      <c r="E319" s="535">
        <f>IF($D$318="Flat Oval",IF(OR($N$318="",ISTEXT($N$318),2&gt;$N$318),"",ROUND((2-0.5)*($G$318-$I$318)/$N$318,1)),IF(ISTEXT($N$318),"",IF(OR($D$318="",$G$318="",2&gt;$N$318),"",IF($D$318="Round",IF(ISTEXT($G$318),"",ROUND(IF(2&lt;=$N$318/2,$G$318/2*(1-SQRT(($N$318-2*2+1)/$N$318)),$G$318-$G$318/2*(1-SQRT(($N$318-2*($N$318-2+1)+1)/$N$318))),1)),IF(ISTEXT($G$318),"",ROUND((2-0.5)*$G$318/$N$318,1))))))</f>
        <v/>
      </c>
      <c r="F319" s="535">
        <f>IF($D$318="Flat Oval",IF(OR($N$318="",ISTEXT($N$318),3&gt;$N$318),"",ROUND((3-0.5)*($G$318-$I$318)/$N$318,1)),IF(ISTEXT($N$318),"",IF(OR($D$318="",$G$318="",3&gt;$N$318),"",IF($D$318="Round",IF(ISTEXT($G$318),"",ROUND(IF(3&lt;=$N$318/2,$G$318/2*(1-SQRT(($N$318-2*3+1)/$N$318)),$G$318-$G$318/2*(1-SQRT(($N$318-2*($N$318-3+1)+1)/$N$318))),1)),IF(ISTEXT($G$318),"",ROUND((3-0.5)*$G$318/$N$318,1))))))</f>
        <v/>
      </c>
      <c r="G319" s="535">
        <f>IF($D$318="Flat Oval",IF(OR($N$318="",ISTEXT($N$318),4&gt;$N$318),"",ROUND((4-0.5)*($G$318-$I$318)/$N$318,1)),IF(ISTEXT($N$318),"",IF(OR($D$318="",$G$318="",4&gt;$N$318),"",IF($D$318="Round",IF(ISTEXT($G$318),"",ROUND(IF(4&lt;=$N$318/2,$G$318/2*(1-SQRT(($N$318-2*4+1)/$N$318)),$G$318-$G$318/2*(1-SQRT(($N$318-2*($N$318-4+1)+1)/$N$318))),1)),IF(ISTEXT($G$318),"",ROUND((4-0.5)*$G$318/$N$318,1))))))</f>
        <v/>
      </c>
      <c r="H319" s="535">
        <f>IF($D$318="Flat Oval",IF(OR($N$318="",ISTEXT($N$318),5&gt;$N$318),"",ROUND((5-0.5)*($G$318-$I$318)/$N$318,1)),IF(ISTEXT($N$318),"",IF(OR($D$318="",$G$318="",5&gt;$N$318),"",IF($D$318="Round",IF(ISTEXT($G$318),"",ROUND(IF(5&lt;=$N$318/2,$G$318/2*(1-SQRT(($N$318-2*5+1)/$N$318)),$G$318-$G$318/2*(1-SQRT(($N$318-2*($N$318-5+1)+1)/$N$318))),1)),IF(ISTEXT($G$318),"",ROUND((5-0.5)*$G$318/$N$318,1))))))</f>
        <v/>
      </c>
      <c r="I319" s="535">
        <f>IF($D$318="Flat Oval",IF(OR($N$318="",ISTEXT($N$318),6&gt;$N$318),"",ROUND((6-0.5)*($G$318-$I$318)/$N$318,1)),IF(ISTEXT($N$318),"",IF(OR($D$318="",$G$318="",6&gt;$N$318),"",IF($D$318="Round",IF(ISTEXT($G$318),"",ROUND(IF(6&lt;=$N$318/2,$G$318/2*(1-SQRT(($N$318-2*6+1)/$N$318)),$G$318-$G$318/2*(1-SQRT(($N$318-2*($N$318-6+1)+1)/$N$318))),1)),IF(ISTEXT($G$318),"",ROUND((6-0.5)*$G$318/$N$318,1))))))</f>
        <v/>
      </c>
      <c r="J319" s="535">
        <f>IF($D$318="Flat Oval",IF(OR($N$318="",ISTEXT($N$318),7&gt;$N$318),"",ROUND((7-0.5)*($G$318-$I$318)/$N$318,1)),IF(ISTEXT($N$318),"",IF(OR($D$318="",$G$318="",7&gt;$N$318),"",IF($D$318="Round",IF(ISTEXT($G$318),"",ROUND(IF(7&lt;=$N$318/2,$G$318/2*(1-SQRT(($N$318-2*7+1)/$N$318)),$G$318-$G$318/2*(1-SQRT(($N$318-2*($N$318-7+1)+1)/$N$318))),1)),IF(ISTEXT($G$318),"",ROUND((7-0.5)*$G$318/$N$318,1))))))</f>
        <v/>
      </c>
      <c r="K319" s="535">
        <f>IF($D$318="Flat Oval",IF(OR($N$318="",ISTEXT($N$318),8&gt;$N$318),"",ROUND((8-0.5)*($G$318-$I$318)/$N$318,1)),IF(ISTEXT($N$318),"",IF(OR($D$318="",$G$318="",8&gt;$N$318),"",IF($D$318="Round",IF(ISTEXT($G$318),"",ROUND(IF(8&lt;=$N$318/2,$G$318/2*(1-SQRT(($N$318-2*8+1)/$N$318)),$G$318-$G$318/2*(1-SQRT(($N$318-2*($N$318-8+1)+1)/$N$318))),1)),IF(ISTEXT($G$318),"",ROUND((8-0.5)*$G$318/$N$318,1))))))</f>
        <v/>
      </c>
      <c r="L319" s="535">
        <f>IF($D$318="Flat Oval",IF(OR($N$318="",ISTEXT($N$318),9&gt;$N$318),"",ROUND((9-0.5)*($G$318-$I$318)/$N$318,1)),IF(ISTEXT($N$318),"",IF(OR($D$318="",$G$318="",9&gt;$N$318),"",IF($D$318="Round",IF(ISTEXT($G$318),"",ROUND(IF(9&lt;=$N$318/2,$G$318/2*(1-SQRT(($N$318-2*9+1)/$N$318)),$G$318-$G$318/2*(1-SQRT(($N$318-2*($N$318-9+1)+1)/$N$318))),1)),IF(ISTEXT($G$318),"",ROUND((9-0.5)*$G$318/$N$318,1))))))</f>
        <v/>
      </c>
      <c r="M319" s="535">
        <f>IF($D$318="Flat Oval",IF(OR($N$318="",ISTEXT($N$318),10&gt;$N$318),"",ROUND((10-0.5)*($G$318-$I$318)/$N$318,1)),IF(ISTEXT($N$318),"",IF(OR($D$318="",$G$318="",10&gt;$N$318),"",IF($D$318="Round",IF(ISTEXT($G$318),"",ROUND(IF(10&lt;=$N$318/2,$G$318/2*(1-SQRT(($N$318-2*10+1)/$N$318)),$G$318-$G$318/2*(1-SQRT(($N$318-2*($N$318-10+1)+1)/$N$318))),1)),IF(ISTEXT($G$318),"",ROUND((10-0.5)*$G$318/$N$318,1))))))</f>
        <v/>
      </c>
      <c r="N319" s="534">
        <f>IF($D$318="Flat Oval",IF(OR($G$318="",$I$318=""),"",IF(OR(ISTEXT($G$318),ISTEXT($I$318)),"",IF($I$318&lt;12,2,MIN(7,MAX(3,ROUNDUP($I$318/6,0)))))),IF(OR($D$318="",$G$318=""),"",IF($D$318="Round",2,IF($I$318="","",IF(ISTEXT($I$318),"",IF($I$318&lt;12,2,MIN(8,MAX(3,ROUNDUP($I$318/6,0)))))))))</f>
        <v/>
      </c>
      <c r="O319">
        <f>IF(OR(NOT($D$318="Flat Oval"),N($N$320)=0),"",IF(COUNT(D320:INDEX(M320:M327,$N$319))=0,"",AVERAGE(D320:INDEX(M320:M327,$N$319))))</f>
        <v/>
      </c>
      <c r="P319" s="536" t="inlineStr">
        <is>
          <t>1–10</t>
        </is>
      </c>
      <c r="Q319" s="536" t="inlineStr">
        <is>
          <t>11–20</t>
        </is>
      </c>
      <c r="R319" s="536" t="inlineStr">
        <is>
          <t>21–30</t>
        </is>
      </c>
      <c r="S319" s="536" t="inlineStr">
        <is>
          <t>31–40</t>
        </is>
      </c>
      <c r="T319" s="536" t="inlineStr">
        <is>
          <t>41–50</t>
        </is>
      </c>
      <c r="U319" s="536" t="inlineStr">
        <is>
          <t>51–60</t>
        </is>
      </c>
      <c r="V319" s="536" t="inlineStr">
        <is>
          <t>61–70</t>
        </is>
      </c>
      <c r="W319" s="536" t="inlineStr">
        <is>
          <t>71–80</t>
        </is>
      </c>
    </row>
    <row r="320" ht="13.35" customHeight="1" s="162">
      <c r="B320" s="537">
        <f>IF($D$318="Flat Oval",IF(OR($N$319="",ISTEXT($N$319)),"",IF(1&lt;=$N$319,ROUND((1-0.5)*$I$318/$N$319,1),IF(1=$N$319+1,"Ends",""))),IF(OR($D$318="",$G$318=""),"",IF($D$318="Round",IF(1=1,"Axis 1 (0°)",IF(1=2,"Axis 2 (90°)","")),IF(ISTEXT($N$319),"",IF(1&gt;$N$319,"",IF(ISTEXT($I$318),"",ROUND((1-0.5)*$I$318/$N$319,1)))))))</f>
        <v/>
      </c>
      <c r="C320" s="538" t="n"/>
      <c r="D320" s="539">
        <f>IF($D$318="Flat Oval",IF(OR($N$320="",ISTEXT($N$318),ISTEXT($N$319)),"",IF(1&lt;=$N$319,IF(1&gt;$N$318,"",IF(((1-1)*$N$318+1)&gt;80,"",IF(INDEX($P$320:$W$329,MOD(((1-1)*$N$318+1)-1,10)+1,INT((((1-1)*$N$318+1)-1)/10)+1)="","",INDEX($P$320:$W$329,MOD(((1-1)*$N$318+1)-1,10)+1,INT((((1-1)*$N$318+1)-1)/10)+1)))),IF(AND(1=$N$319+1,1&lt;=$O$318),IF(($N$318*$N$319+1)&gt;80,"",IF(INDEX($P$320:$W$329,MOD(($N$318*$N$319+1)-1,10)+1,INT((($N$318*$N$319+1)-1)/10)+1)="","",INDEX($P$320:$W$329,MOD(($N$318*$N$319+1)-1,10)+1,INT((($N$318*$N$319+1)-1)/10)+1))),""))),IF($N$320="","",IF(OR(ISTEXT($N$318),ISTEXT($N$319),ISTEXT($N$320)),"",IF(OR(1&gt;$N$318,1&gt;$N$319,((1-1)*$N$318+1)&gt;$N$320),"",IF(INDEX($P$320:$W$329,MOD(((1-1)*$N$318+1)-1,10)+1,INT((((1-1)*$N$318+1)-1)/10)+1)="","",INDEX($P$320:$W$329,MOD(((1-1)*$N$318+1)-1,10)+1,INT((((1-1)*$N$318+1)-1)/10)+1))))))</f>
        <v/>
      </c>
      <c r="E320" s="539">
        <f>IF($D$318="Flat Oval",IF(OR($N$320="",ISTEXT($N$318),ISTEXT($N$319)),"",IF(1&lt;=$N$319,IF(2&gt;$N$318,"",IF(((1-1)*$N$318+2)&gt;80,"",IF(INDEX($P$320:$W$329,MOD(((1-1)*$N$318+2)-1,10)+1,INT((((1-1)*$N$318+2)-1)/10)+1)="","",INDEX($P$320:$W$329,MOD(((1-1)*$N$318+2)-1,10)+1,INT((((1-1)*$N$318+2)-1)/10)+1)))),IF(AND(1=$N$319+1,2&lt;=$O$318),IF(($N$318*$N$319+2)&gt;80,"",IF(INDEX($P$320:$W$329,MOD(($N$318*$N$319+2)-1,10)+1,INT((($N$318*$N$319+2)-1)/10)+1)="","",INDEX($P$320:$W$329,MOD(($N$318*$N$319+2)-1,10)+1,INT((($N$318*$N$319+2)-1)/10)+1))),""))),IF($N$320="","",IF(OR(ISTEXT($N$318),ISTEXT($N$319),ISTEXT($N$320)),"",IF(OR(2&gt;$N$318,1&gt;$N$319,((1-1)*$N$318+2)&gt;$N$320),"",IF(INDEX($P$320:$W$329,MOD(((1-1)*$N$318+2)-1,10)+1,INT((((1-1)*$N$318+2)-1)/10)+1)="","",INDEX($P$320:$W$329,MOD(((1-1)*$N$318+2)-1,10)+1,INT((((1-1)*$N$318+2)-1)/10)+1))))))</f>
        <v/>
      </c>
      <c r="F320" s="539">
        <f>IF($D$318="Flat Oval",IF(OR($N$320="",ISTEXT($N$318),ISTEXT($N$319)),"",IF(1&lt;=$N$319,IF(3&gt;$N$318,"",IF(((1-1)*$N$318+3)&gt;80,"",IF(INDEX($P$320:$W$329,MOD(((1-1)*$N$318+3)-1,10)+1,INT((((1-1)*$N$318+3)-1)/10)+1)="","",INDEX($P$320:$W$329,MOD(((1-1)*$N$318+3)-1,10)+1,INT((((1-1)*$N$318+3)-1)/10)+1)))),IF(AND(1=$N$319+1,3&lt;=$O$318),IF(($N$318*$N$319+3)&gt;80,"",IF(INDEX($P$320:$W$329,MOD(($N$318*$N$319+3)-1,10)+1,INT((($N$318*$N$319+3)-1)/10)+1)="","",INDEX($P$320:$W$329,MOD(($N$318*$N$319+3)-1,10)+1,INT((($N$318*$N$319+3)-1)/10)+1))),""))),IF($N$320="","",IF(OR(ISTEXT($N$318),ISTEXT($N$319),ISTEXT($N$320)),"",IF(OR(3&gt;$N$318,1&gt;$N$319,((1-1)*$N$318+3)&gt;$N$320),"",IF(INDEX($P$320:$W$329,MOD(((1-1)*$N$318+3)-1,10)+1,INT((((1-1)*$N$318+3)-1)/10)+1)="","",INDEX($P$320:$W$329,MOD(((1-1)*$N$318+3)-1,10)+1,INT((((1-1)*$N$318+3)-1)/10)+1))))))</f>
        <v/>
      </c>
      <c r="G320" s="539">
        <f>IF($D$318="Flat Oval",IF(OR($N$320="",ISTEXT($N$318),ISTEXT($N$319)),"",IF(1&lt;=$N$319,IF(4&gt;$N$318,"",IF(((1-1)*$N$318+4)&gt;80,"",IF(INDEX($P$320:$W$329,MOD(((1-1)*$N$318+4)-1,10)+1,INT((((1-1)*$N$318+4)-1)/10)+1)="","",INDEX($P$320:$W$329,MOD(((1-1)*$N$318+4)-1,10)+1,INT((((1-1)*$N$318+4)-1)/10)+1)))),IF(AND(1=$N$319+1,4&lt;=$O$318),IF(($N$318*$N$319+4)&gt;80,"",IF(INDEX($P$320:$W$329,MOD(($N$318*$N$319+4)-1,10)+1,INT((($N$318*$N$319+4)-1)/10)+1)="","",INDEX($P$320:$W$329,MOD(($N$318*$N$319+4)-1,10)+1,INT((($N$318*$N$319+4)-1)/10)+1))),""))),IF($N$320="","",IF(OR(ISTEXT($N$318),ISTEXT($N$319),ISTEXT($N$320)),"",IF(OR(4&gt;$N$318,1&gt;$N$319,((1-1)*$N$318+4)&gt;$N$320),"",IF(INDEX($P$320:$W$329,MOD(((1-1)*$N$318+4)-1,10)+1,INT((((1-1)*$N$318+4)-1)/10)+1)="","",INDEX($P$320:$W$329,MOD(((1-1)*$N$318+4)-1,10)+1,INT((((1-1)*$N$318+4)-1)/10)+1))))))</f>
        <v/>
      </c>
      <c r="H320" s="539">
        <f>IF($D$318="Flat Oval",IF(OR($N$320="",ISTEXT($N$318),ISTEXT($N$319)),"",IF(1&lt;=$N$319,IF(5&gt;$N$318,"",IF(((1-1)*$N$318+5)&gt;80,"",IF(INDEX($P$320:$W$329,MOD(((1-1)*$N$318+5)-1,10)+1,INT((((1-1)*$N$318+5)-1)/10)+1)="","",INDEX($P$320:$W$329,MOD(((1-1)*$N$318+5)-1,10)+1,INT((((1-1)*$N$318+5)-1)/10)+1)))),IF(AND(1=$N$319+1,5&lt;=$O$318),IF(($N$318*$N$319+5)&gt;80,"",IF(INDEX($P$320:$W$329,MOD(($N$318*$N$319+5)-1,10)+1,INT((($N$318*$N$319+5)-1)/10)+1)="","",INDEX($P$320:$W$329,MOD(($N$318*$N$319+5)-1,10)+1,INT((($N$318*$N$319+5)-1)/10)+1))),""))),IF($N$320="","",IF(OR(ISTEXT($N$318),ISTEXT($N$319),ISTEXT($N$320)),"",IF(OR(5&gt;$N$318,1&gt;$N$319,((1-1)*$N$318+5)&gt;$N$320),"",IF(INDEX($P$320:$W$329,MOD(((1-1)*$N$318+5)-1,10)+1,INT((((1-1)*$N$318+5)-1)/10)+1)="","",INDEX($P$320:$W$329,MOD(((1-1)*$N$318+5)-1,10)+1,INT((((1-1)*$N$318+5)-1)/10)+1))))))</f>
        <v/>
      </c>
      <c r="I320" s="539">
        <f>IF($D$318="Flat Oval",IF(OR($N$320="",ISTEXT($N$318),ISTEXT($N$319)),"",IF(1&lt;=$N$319,IF(6&gt;$N$318,"",IF(((1-1)*$N$318+6)&gt;80,"",IF(INDEX($P$320:$W$329,MOD(((1-1)*$N$318+6)-1,10)+1,INT((((1-1)*$N$318+6)-1)/10)+1)="","",INDEX($P$320:$W$329,MOD(((1-1)*$N$318+6)-1,10)+1,INT((((1-1)*$N$318+6)-1)/10)+1)))),IF(AND(1=$N$319+1,6&lt;=$O$318),IF(($N$318*$N$319+6)&gt;80,"",IF(INDEX($P$320:$W$329,MOD(($N$318*$N$319+6)-1,10)+1,INT((($N$318*$N$319+6)-1)/10)+1)="","",INDEX($P$320:$W$329,MOD(($N$318*$N$319+6)-1,10)+1,INT((($N$318*$N$319+6)-1)/10)+1))),""))),IF($N$320="","",IF(OR(ISTEXT($N$318),ISTEXT($N$319),ISTEXT($N$320)),"",IF(OR(6&gt;$N$318,1&gt;$N$319,((1-1)*$N$318+6)&gt;$N$320),"",IF(INDEX($P$320:$W$329,MOD(((1-1)*$N$318+6)-1,10)+1,INT((((1-1)*$N$318+6)-1)/10)+1)="","",INDEX($P$320:$W$329,MOD(((1-1)*$N$318+6)-1,10)+1,INT((((1-1)*$N$318+6)-1)/10)+1))))))</f>
        <v/>
      </c>
      <c r="J320" s="539">
        <f>IF($D$318="Flat Oval",IF(OR($N$320="",ISTEXT($N$318),ISTEXT($N$319)),"",IF(1&lt;=$N$319,IF(7&gt;$N$318,"",IF(((1-1)*$N$318+7)&gt;80,"",IF(INDEX($P$320:$W$329,MOD(((1-1)*$N$318+7)-1,10)+1,INT((((1-1)*$N$318+7)-1)/10)+1)="","",INDEX($P$320:$W$329,MOD(((1-1)*$N$318+7)-1,10)+1,INT((((1-1)*$N$318+7)-1)/10)+1)))),IF(AND(1=$N$319+1,7&lt;=$O$318),IF(($N$318*$N$319+7)&gt;80,"",IF(INDEX($P$320:$W$329,MOD(($N$318*$N$319+7)-1,10)+1,INT((($N$318*$N$319+7)-1)/10)+1)="","",INDEX($P$320:$W$329,MOD(($N$318*$N$319+7)-1,10)+1,INT((($N$318*$N$319+7)-1)/10)+1))),""))),IF($N$320="","",IF(OR(ISTEXT($N$318),ISTEXT($N$319),ISTEXT($N$320)),"",IF(OR(7&gt;$N$318,1&gt;$N$319,((1-1)*$N$318+7)&gt;$N$320),"",IF(INDEX($P$320:$W$329,MOD(((1-1)*$N$318+7)-1,10)+1,INT((((1-1)*$N$318+7)-1)/10)+1)="","",INDEX($P$320:$W$329,MOD(((1-1)*$N$318+7)-1,10)+1,INT((((1-1)*$N$318+7)-1)/10)+1))))))</f>
        <v/>
      </c>
      <c r="K320" s="539">
        <f>IF($D$318="Flat Oval",IF(OR($N$320="",ISTEXT($N$318),ISTEXT($N$319)),"",IF(1&lt;=$N$319,IF(8&gt;$N$318,"",IF(((1-1)*$N$318+8)&gt;80,"",IF(INDEX($P$320:$W$329,MOD(((1-1)*$N$318+8)-1,10)+1,INT((((1-1)*$N$318+8)-1)/10)+1)="","",INDEX($P$320:$W$329,MOD(((1-1)*$N$318+8)-1,10)+1,INT((((1-1)*$N$318+8)-1)/10)+1)))),IF(AND(1=$N$319+1,8&lt;=$O$318),IF(($N$318*$N$319+8)&gt;80,"",IF(INDEX($P$320:$W$329,MOD(($N$318*$N$319+8)-1,10)+1,INT((($N$318*$N$319+8)-1)/10)+1)="","",INDEX($P$320:$W$329,MOD(($N$318*$N$319+8)-1,10)+1,INT((($N$318*$N$319+8)-1)/10)+1))),""))),IF($N$320="","",IF(OR(ISTEXT($N$318),ISTEXT($N$319),ISTEXT($N$320)),"",IF(OR(8&gt;$N$318,1&gt;$N$319,((1-1)*$N$318+8)&gt;$N$320),"",IF(INDEX($P$320:$W$329,MOD(((1-1)*$N$318+8)-1,10)+1,INT((((1-1)*$N$318+8)-1)/10)+1)="","",INDEX($P$320:$W$329,MOD(((1-1)*$N$318+8)-1,10)+1,INT((((1-1)*$N$318+8)-1)/10)+1))))))</f>
        <v/>
      </c>
      <c r="L320" s="539">
        <f>IF($D$318="Flat Oval",IF(OR($N$320="",ISTEXT($N$318),ISTEXT($N$319)),"",IF(1&lt;=$N$319,IF(9&gt;$N$318,"",IF(((1-1)*$N$318+9)&gt;80,"",IF(INDEX($P$320:$W$329,MOD(((1-1)*$N$318+9)-1,10)+1,INT((((1-1)*$N$318+9)-1)/10)+1)="","",INDEX($P$320:$W$329,MOD(((1-1)*$N$318+9)-1,10)+1,INT((((1-1)*$N$318+9)-1)/10)+1)))),IF(AND(1=$N$319+1,9&lt;=$O$318),IF(($N$318*$N$319+9)&gt;80,"",IF(INDEX($P$320:$W$329,MOD(($N$318*$N$319+9)-1,10)+1,INT((($N$318*$N$319+9)-1)/10)+1)="","",INDEX($P$320:$W$329,MOD(($N$318*$N$319+9)-1,10)+1,INT((($N$318*$N$319+9)-1)/10)+1))),""))),IF($N$320="","",IF(OR(ISTEXT($N$318),ISTEXT($N$319),ISTEXT($N$320)),"",IF(OR(9&gt;$N$318,1&gt;$N$319,((1-1)*$N$318+9)&gt;$N$320),"",IF(INDEX($P$320:$W$329,MOD(((1-1)*$N$318+9)-1,10)+1,INT((((1-1)*$N$318+9)-1)/10)+1)="","",INDEX($P$320:$W$329,MOD(((1-1)*$N$318+9)-1,10)+1,INT((((1-1)*$N$318+9)-1)/10)+1))))))</f>
        <v/>
      </c>
      <c r="M320" s="539">
        <f>IF($D$318="Flat Oval",IF(OR($N$320="",ISTEXT($N$318),ISTEXT($N$319)),"",IF(1&lt;=$N$319,IF(10&gt;$N$318,"",IF(((1-1)*$N$318+10)&gt;80,"",IF(INDEX($P$320:$W$329,MOD(((1-1)*$N$318+10)-1,10)+1,INT((((1-1)*$N$318+10)-1)/10)+1)="","",INDEX($P$320:$W$329,MOD(((1-1)*$N$318+10)-1,10)+1,INT((((1-1)*$N$318+10)-1)/10)+1)))),IF(AND(1=$N$319+1,10&lt;=$O$318),IF(($N$318*$N$319+10)&gt;80,"",IF(INDEX($P$320:$W$329,MOD(($N$318*$N$319+10)-1,10)+1,INT((($N$318*$N$319+10)-1)/10)+1)="","",INDEX($P$320:$W$329,MOD(($N$318*$N$319+10)-1,10)+1,INT((($N$318*$N$319+10)-1)/10)+1))),""))),IF($N$320="","",IF(OR(ISTEXT($N$318),ISTEXT($N$319),ISTEXT($N$320)),"",IF(OR(10&gt;$N$318,1&gt;$N$319,((1-1)*$N$318+10)&gt;$N$320),"",IF(INDEX($P$320:$W$329,MOD(((1-1)*$N$318+10)-1,10)+1,INT((((1-1)*$N$318+10)-1)/10)+1)="","",INDEX($P$320:$W$329,MOD(((1-1)*$N$318+10)-1,10)+1,INT((((1-1)*$N$318+10)-1)/10)+1))))))</f>
        <v/>
      </c>
      <c r="N320" s="534">
        <f>IF($D$318="Flat Oval",IF(OR($N$318="",$N$319="",$O$318=""),"",$N$318*$N$319+$O$318),IF(OR(N318="",N319=""),"",IF(OR(ISTEXT(N318),ISTEXT(N319)),"",N318*N319)))</f>
        <v/>
      </c>
      <c r="O320">
        <f>IF(OR(NOT($D$318="Flat Oval"),N($N$320)=0),"",IF(COUNT(INDEX(D320:D327,$N$319+1):INDEX(M320:M327,$N$319+1))=0,"",AVERAGE(INDEX(D320:D327,$N$319+1):INDEX(M320:M327,$N$319+1))))</f>
        <v/>
      </c>
      <c r="P320" s="540" t="n"/>
      <c r="Q320" s="540" t="n"/>
      <c r="R320" s="540" t="n"/>
      <c r="S320" s="540" t="n"/>
      <c r="T320" s="540" t="n"/>
      <c r="U320" s="540" t="n"/>
      <c r="V320" s="540" t="n"/>
      <c r="W320" s="540" t="n"/>
    </row>
    <row r="321" ht="13.35" customHeight="1" s="162">
      <c r="B321" s="537">
        <f>IF($D$318="Flat Oval",IF(OR($N$319="",ISTEXT($N$319)),"",IF(2&lt;=$N$319,ROUND((2-0.5)*$I$318/$N$319,1),IF(2=$N$319+1,"Ends",""))),IF(OR($D$318="",$G$318=""),"",IF($D$318="Round",IF(2=1,"Axis 1 (0°)",IF(2=2,"Axis 2 (90°)","")),IF(ISTEXT($N$319),"",IF(2&gt;$N$319,"",IF(ISTEXT($I$318),"",ROUND((2-0.5)*$I$318/$N$319,1)))))))</f>
        <v/>
      </c>
      <c r="C321" s="538" t="n"/>
      <c r="D321" s="539">
        <f>IF($D$318="Flat Oval",IF(OR($N$320="",ISTEXT($N$318),ISTEXT($N$319)),"",IF(2&lt;=$N$319,IF(1&gt;$N$318,"",IF(((2-1)*$N$318+1)&gt;80,"",IF(INDEX($P$320:$W$329,MOD(((2-1)*$N$318+1)-1,10)+1,INT((((2-1)*$N$318+1)-1)/10)+1)="","",INDEX($P$320:$W$329,MOD(((2-1)*$N$318+1)-1,10)+1,INT((((2-1)*$N$318+1)-1)/10)+1)))),IF(AND(2=$N$319+1,1&lt;=$O$318),IF(($N$318*$N$319+1)&gt;80,"",IF(INDEX($P$320:$W$329,MOD(($N$318*$N$319+1)-1,10)+1,INT((($N$318*$N$319+1)-1)/10)+1)="","",INDEX($P$320:$W$329,MOD(($N$318*$N$319+1)-1,10)+1,INT((($N$318*$N$319+1)-1)/10)+1))),""))),IF($N$320="","",IF(OR(ISTEXT($N$318),ISTEXT($N$319),ISTEXT($N$320)),"",IF(OR(1&gt;$N$318,2&gt;$N$319,((2-1)*$N$318+1)&gt;$N$320),"",IF(INDEX($P$320:$W$329,MOD(((2-1)*$N$318+1)-1,10)+1,INT((((2-1)*$N$318+1)-1)/10)+1)="","",INDEX($P$320:$W$329,MOD(((2-1)*$N$318+1)-1,10)+1,INT((((2-1)*$N$318+1)-1)/10)+1))))))</f>
        <v/>
      </c>
      <c r="E321" s="539">
        <f>IF($D$318="Flat Oval",IF(OR($N$320="",ISTEXT($N$318),ISTEXT($N$319)),"",IF(2&lt;=$N$319,IF(2&gt;$N$318,"",IF(((2-1)*$N$318+2)&gt;80,"",IF(INDEX($P$320:$W$329,MOD(((2-1)*$N$318+2)-1,10)+1,INT((((2-1)*$N$318+2)-1)/10)+1)="","",INDEX($P$320:$W$329,MOD(((2-1)*$N$318+2)-1,10)+1,INT((((2-1)*$N$318+2)-1)/10)+1)))),IF(AND(2=$N$319+1,2&lt;=$O$318),IF(($N$318*$N$319+2)&gt;80,"",IF(INDEX($P$320:$W$329,MOD(($N$318*$N$319+2)-1,10)+1,INT((($N$318*$N$319+2)-1)/10)+1)="","",INDEX($P$320:$W$329,MOD(($N$318*$N$319+2)-1,10)+1,INT((($N$318*$N$319+2)-1)/10)+1))),""))),IF($N$320="","",IF(OR(ISTEXT($N$318),ISTEXT($N$319),ISTEXT($N$320)),"",IF(OR(2&gt;$N$318,2&gt;$N$319,((2-1)*$N$318+2)&gt;$N$320),"",IF(INDEX($P$320:$W$329,MOD(((2-1)*$N$318+2)-1,10)+1,INT((((2-1)*$N$318+2)-1)/10)+1)="","",INDEX($P$320:$W$329,MOD(((2-1)*$N$318+2)-1,10)+1,INT((((2-1)*$N$318+2)-1)/10)+1))))))</f>
        <v/>
      </c>
      <c r="F321" s="539">
        <f>IF($D$318="Flat Oval",IF(OR($N$320="",ISTEXT($N$318),ISTEXT($N$319)),"",IF(2&lt;=$N$319,IF(3&gt;$N$318,"",IF(((2-1)*$N$318+3)&gt;80,"",IF(INDEX($P$320:$W$329,MOD(((2-1)*$N$318+3)-1,10)+1,INT((((2-1)*$N$318+3)-1)/10)+1)="","",INDEX($P$320:$W$329,MOD(((2-1)*$N$318+3)-1,10)+1,INT((((2-1)*$N$318+3)-1)/10)+1)))),IF(AND(2=$N$319+1,3&lt;=$O$318),IF(($N$318*$N$319+3)&gt;80,"",IF(INDEX($P$320:$W$329,MOD(($N$318*$N$319+3)-1,10)+1,INT((($N$318*$N$319+3)-1)/10)+1)="","",INDEX($P$320:$W$329,MOD(($N$318*$N$319+3)-1,10)+1,INT((($N$318*$N$319+3)-1)/10)+1))),""))),IF($N$320="","",IF(OR(ISTEXT($N$318),ISTEXT($N$319),ISTEXT($N$320)),"",IF(OR(3&gt;$N$318,2&gt;$N$319,((2-1)*$N$318+3)&gt;$N$320),"",IF(INDEX($P$320:$W$329,MOD(((2-1)*$N$318+3)-1,10)+1,INT((((2-1)*$N$318+3)-1)/10)+1)="","",INDEX($P$320:$W$329,MOD(((2-1)*$N$318+3)-1,10)+1,INT((((2-1)*$N$318+3)-1)/10)+1))))))</f>
        <v/>
      </c>
      <c r="G321" s="539">
        <f>IF($D$318="Flat Oval",IF(OR($N$320="",ISTEXT($N$318),ISTEXT($N$319)),"",IF(2&lt;=$N$319,IF(4&gt;$N$318,"",IF(((2-1)*$N$318+4)&gt;80,"",IF(INDEX($P$320:$W$329,MOD(((2-1)*$N$318+4)-1,10)+1,INT((((2-1)*$N$318+4)-1)/10)+1)="","",INDEX($P$320:$W$329,MOD(((2-1)*$N$318+4)-1,10)+1,INT((((2-1)*$N$318+4)-1)/10)+1)))),IF(AND(2=$N$319+1,4&lt;=$O$318),IF(($N$318*$N$319+4)&gt;80,"",IF(INDEX($P$320:$W$329,MOD(($N$318*$N$319+4)-1,10)+1,INT((($N$318*$N$319+4)-1)/10)+1)="","",INDEX($P$320:$W$329,MOD(($N$318*$N$319+4)-1,10)+1,INT((($N$318*$N$319+4)-1)/10)+1))),""))),IF($N$320="","",IF(OR(ISTEXT($N$318),ISTEXT($N$319),ISTEXT($N$320)),"",IF(OR(4&gt;$N$318,2&gt;$N$319,((2-1)*$N$318+4)&gt;$N$320),"",IF(INDEX($P$320:$W$329,MOD(((2-1)*$N$318+4)-1,10)+1,INT((((2-1)*$N$318+4)-1)/10)+1)="","",INDEX($P$320:$W$329,MOD(((2-1)*$N$318+4)-1,10)+1,INT((((2-1)*$N$318+4)-1)/10)+1))))))</f>
        <v/>
      </c>
      <c r="H321" s="539">
        <f>IF($D$318="Flat Oval",IF(OR($N$320="",ISTEXT($N$318),ISTEXT($N$319)),"",IF(2&lt;=$N$319,IF(5&gt;$N$318,"",IF(((2-1)*$N$318+5)&gt;80,"",IF(INDEX($P$320:$W$329,MOD(((2-1)*$N$318+5)-1,10)+1,INT((((2-1)*$N$318+5)-1)/10)+1)="","",INDEX($P$320:$W$329,MOD(((2-1)*$N$318+5)-1,10)+1,INT((((2-1)*$N$318+5)-1)/10)+1)))),IF(AND(2=$N$319+1,5&lt;=$O$318),IF(($N$318*$N$319+5)&gt;80,"",IF(INDEX($P$320:$W$329,MOD(($N$318*$N$319+5)-1,10)+1,INT((($N$318*$N$319+5)-1)/10)+1)="","",INDEX($P$320:$W$329,MOD(($N$318*$N$319+5)-1,10)+1,INT((($N$318*$N$319+5)-1)/10)+1))),""))),IF($N$320="","",IF(OR(ISTEXT($N$318),ISTEXT($N$319),ISTEXT($N$320)),"",IF(OR(5&gt;$N$318,2&gt;$N$319,((2-1)*$N$318+5)&gt;$N$320),"",IF(INDEX($P$320:$W$329,MOD(((2-1)*$N$318+5)-1,10)+1,INT((((2-1)*$N$318+5)-1)/10)+1)="","",INDEX($P$320:$W$329,MOD(((2-1)*$N$318+5)-1,10)+1,INT((((2-1)*$N$318+5)-1)/10)+1))))))</f>
        <v/>
      </c>
      <c r="I321" s="539">
        <f>IF($D$318="Flat Oval",IF(OR($N$320="",ISTEXT($N$318),ISTEXT($N$319)),"",IF(2&lt;=$N$319,IF(6&gt;$N$318,"",IF(((2-1)*$N$318+6)&gt;80,"",IF(INDEX($P$320:$W$329,MOD(((2-1)*$N$318+6)-1,10)+1,INT((((2-1)*$N$318+6)-1)/10)+1)="","",INDEX($P$320:$W$329,MOD(((2-1)*$N$318+6)-1,10)+1,INT((((2-1)*$N$318+6)-1)/10)+1)))),IF(AND(2=$N$319+1,6&lt;=$O$318),IF(($N$318*$N$319+6)&gt;80,"",IF(INDEX($P$320:$W$329,MOD(($N$318*$N$319+6)-1,10)+1,INT((($N$318*$N$319+6)-1)/10)+1)="","",INDEX($P$320:$W$329,MOD(($N$318*$N$319+6)-1,10)+1,INT((($N$318*$N$319+6)-1)/10)+1))),""))),IF($N$320="","",IF(OR(ISTEXT($N$318),ISTEXT($N$319),ISTEXT($N$320)),"",IF(OR(6&gt;$N$318,2&gt;$N$319,((2-1)*$N$318+6)&gt;$N$320),"",IF(INDEX($P$320:$W$329,MOD(((2-1)*$N$318+6)-1,10)+1,INT((((2-1)*$N$318+6)-1)/10)+1)="","",INDEX($P$320:$W$329,MOD(((2-1)*$N$318+6)-1,10)+1,INT((((2-1)*$N$318+6)-1)/10)+1))))))</f>
        <v/>
      </c>
      <c r="J321" s="539">
        <f>IF($D$318="Flat Oval",IF(OR($N$320="",ISTEXT($N$318),ISTEXT($N$319)),"",IF(2&lt;=$N$319,IF(7&gt;$N$318,"",IF(((2-1)*$N$318+7)&gt;80,"",IF(INDEX($P$320:$W$329,MOD(((2-1)*$N$318+7)-1,10)+1,INT((((2-1)*$N$318+7)-1)/10)+1)="","",INDEX($P$320:$W$329,MOD(((2-1)*$N$318+7)-1,10)+1,INT((((2-1)*$N$318+7)-1)/10)+1)))),IF(AND(2=$N$319+1,7&lt;=$O$318),IF(($N$318*$N$319+7)&gt;80,"",IF(INDEX($P$320:$W$329,MOD(($N$318*$N$319+7)-1,10)+1,INT((($N$318*$N$319+7)-1)/10)+1)="","",INDEX($P$320:$W$329,MOD(($N$318*$N$319+7)-1,10)+1,INT((($N$318*$N$319+7)-1)/10)+1))),""))),IF($N$320="","",IF(OR(ISTEXT($N$318),ISTEXT($N$319),ISTEXT($N$320)),"",IF(OR(7&gt;$N$318,2&gt;$N$319,((2-1)*$N$318+7)&gt;$N$320),"",IF(INDEX($P$320:$W$329,MOD(((2-1)*$N$318+7)-1,10)+1,INT((((2-1)*$N$318+7)-1)/10)+1)="","",INDEX($P$320:$W$329,MOD(((2-1)*$N$318+7)-1,10)+1,INT((((2-1)*$N$318+7)-1)/10)+1))))))</f>
        <v/>
      </c>
      <c r="K321" s="539">
        <f>IF($D$318="Flat Oval",IF(OR($N$320="",ISTEXT($N$318),ISTEXT($N$319)),"",IF(2&lt;=$N$319,IF(8&gt;$N$318,"",IF(((2-1)*$N$318+8)&gt;80,"",IF(INDEX($P$320:$W$329,MOD(((2-1)*$N$318+8)-1,10)+1,INT((((2-1)*$N$318+8)-1)/10)+1)="","",INDEX($P$320:$W$329,MOD(((2-1)*$N$318+8)-1,10)+1,INT((((2-1)*$N$318+8)-1)/10)+1)))),IF(AND(2=$N$319+1,8&lt;=$O$318),IF(($N$318*$N$319+8)&gt;80,"",IF(INDEX($P$320:$W$329,MOD(($N$318*$N$319+8)-1,10)+1,INT((($N$318*$N$319+8)-1)/10)+1)="","",INDEX($P$320:$W$329,MOD(($N$318*$N$319+8)-1,10)+1,INT((($N$318*$N$319+8)-1)/10)+1))),""))),IF($N$320="","",IF(OR(ISTEXT($N$318),ISTEXT($N$319),ISTEXT($N$320)),"",IF(OR(8&gt;$N$318,2&gt;$N$319,((2-1)*$N$318+8)&gt;$N$320),"",IF(INDEX($P$320:$W$329,MOD(((2-1)*$N$318+8)-1,10)+1,INT((((2-1)*$N$318+8)-1)/10)+1)="","",INDEX($P$320:$W$329,MOD(((2-1)*$N$318+8)-1,10)+1,INT((((2-1)*$N$318+8)-1)/10)+1))))))</f>
        <v/>
      </c>
      <c r="L321" s="539">
        <f>IF($D$318="Flat Oval",IF(OR($N$320="",ISTEXT($N$318),ISTEXT($N$319)),"",IF(2&lt;=$N$319,IF(9&gt;$N$318,"",IF(((2-1)*$N$318+9)&gt;80,"",IF(INDEX($P$320:$W$329,MOD(((2-1)*$N$318+9)-1,10)+1,INT((((2-1)*$N$318+9)-1)/10)+1)="","",INDEX($P$320:$W$329,MOD(((2-1)*$N$318+9)-1,10)+1,INT((((2-1)*$N$318+9)-1)/10)+1)))),IF(AND(2=$N$319+1,9&lt;=$O$318),IF(($N$318*$N$319+9)&gt;80,"",IF(INDEX($P$320:$W$329,MOD(($N$318*$N$319+9)-1,10)+1,INT((($N$318*$N$319+9)-1)/10)+1)="","",INDEX($P$320:$W$329,MOD(($N$318*$N$319+9)-1,10)+1,INT((($N$318*$N$319+9)-1)/10)+1))),""))),IF($N$320="","",IF(OR(ISTEXT($N$318),ISTEXT($N$319),ISTEXT($N$320)),"",IF(OR(9&gt;$N$318,2&gt;$N$319,((2-1)*$N$318+9)&gt;$N$320),"",IF(INDEX($P$320:$W$329,MOD(((2-1)*$N$318+9)-1,10)+1,INT((((2-1)*$N$318+9)-1)/10)+1)="","",INDEX($P$320:$W$329,MOD(((2-1)*$N$318+9)-1,10)+1,INT((((2-1)*$N$318+9)-1)/10)+1))))))</f>
        <v/>
      </c>
      <c r="M321" s="539">
        <f>IF($D$318="Flat Oval",IF(OR($N$320="",ISTEXT($N$318),ISTEXT($N$319)),"",IF(2&lt;=$N$319,IF(10&gt;$N$318,"",IF(((2-1)*$N$318+10)&gt;80,"",IF(INDEX($P$320:$W$329,MOD(((2-1)*$N$318+10)-1,10)+1,INT((((2-1)*$N$318+10)-1)/10)+1)="","",INDEX($P$320:$W$329,MOD(((2-1)*$N$318+10)-1,10)+1,INT((((2-1)*$N$318+10)-1)/10)+1)))),IF(AND(2=$N$319+1,10&lt;=$O$318),IF(($N$318*$N$319+10)&gt;80,"",IF(INDEX($P$320:$W$329,MOD(($N$318*$N$319+10)-1,10)+1,INT((($N$318*$N$319+10)-1)/10)+1)="","",INDEX($P$320:$W$329,MOD(($N$318*$N$319+10)-1,10)+1,INT((($N$318*$N$319+10)-1)/10)+1))),""))),IF($N$320="","",IF(OR(ISTEXT($N$318),ISTEXT($N$319),ISTEXT($N$320)),"",IF(OR(10&gt;$N$318,2&gt;$N$319,((2-1)*$N$318+10)&gt;$N$320),"",IF(INDEX($P$320:$W$329,MOD(((2-1)*$N$318+10)-1,10)+1,INT((((2-1)*$N$318+10)-1)/10)+1)="","",INDEX($P$320:$W$329,MOD(((2-1)*$N$318+10)-1,10)+1,INT((((2-1)*$N$318+10)-1)/10)+1))))))</f>
        <v/>
      </c>
      <c r="O321">
        <f>IF(AND($D$318="Flat Oval",NOT(OR($G$318="",$I$318="")),NOT(OR(ISTEXT($G$318),ISTEXT($I$318)))),(($G$318-2*N($K$318))-($I$318-2*N($K$318)))*($I$318-2*N($K$318))/144,"")</f>
        <v/>
      </c>
      <c r="P321" s="540" t="n"/>
      <c r="Q321" s="540" t="n"/>
      <c r="R321" s="540" t="n"/>
      <c r="S321" s="540" t="n"/>
      <c r="T321" s="540" t="n"/>
      <c r="U321" s="540" t="n"/>
      <c r="V321" s="540" t="n"/>
      <c r="W321" s="540" t="n"/>
    </row>
    <row r="322" ht="13.35" customHeight="1" s="162">
      <c r="B322" s="537">
        <f>IF($D$318="Flat Oval",IF(OR($N$319="",ISTEXT($N$319)),"",IF(3&lt;=$N$319,ROUND((3-0.5)*$I$318/$N$319,1),IF(3=$N$319+1,"Ends",""))),IF(OR($D$318="",$G$318=""),"",IF($D$318="Round",IF(3=1,"Axis 1 (0°)",IF(3=2,"Axis 2 (90°)","")),IF(ISTEXT($N$319),"",IF(3&gt;$N$319,"",IF(ISTEXT($I$318),"",ROUND((3-0.5)*$I$318/$N$319,1)))))))</f>
        <v/>
      </c>
      <c r="C322" s="538" t="n"/>
      <c r="D322" s="539">
        <f>IF($D$318="Flat Oval",IF(OR($N$320="",ISTEXT($N$318),ISTEXT($N$319)),"",IF(3&lt;=$N$319,IF(1&gt;$N$318,"",IF(((3-1)*$N$318+1)&gt;80,"",IF(INDEX($P$320:$W$329,MOD(((3-1)*$N$318+1)-1,10)+1,INT((((3-1)*$N$318+1)-1)/10)+1)="","",INDEX($P$320:$W$329,MOD(((3-1)*$N$318+1)-1,10)+1,INT((((3-1)*$N$318+1)-1)/10)+1)))),IF(AND(3=$N$319+1,1&lt;=$O$318),IF(($N$318*$N$319+1)&gt;80,"",IF(INDEX($P$320:$W$329,MOD(($N$318*$N$319+1)-1,10)+1,INT((($N$318*$N$319+1)-1)/10)+1)="","",INDEX($P$320:$W$329,MOD(($N$318*$N$319+1)-1,10)+1,INT((($N$318*$N$319+1)-1)/10)+1))),""))),IF($N$320="","",IF(OR(ISTEXT($N$318),ISTEXT($N$319),ISTEXT($N$320)),"",IF(OR(1&gt;$N$318,3&gt;$N$319,((3-1)*$N$318+1)&gt;$N$320),"",IF(INDEX($P$320:$W$329,MOD(((3-1)*$N$318+1)-1,10)+1,INT((((3-1)*$N$318+1)-1)/10)+1)="","",INDEX($P$320:$W$329,MOD(((3-1)*$N$318+1)-1,10)+1,INT((((3-1)*$N$318+1)-1)/10)+1))))))</f>
        <v/>
      </c>
      <c r="E322" s="539">
        <f>IF($D$318="Flat Oval",IF(OR($N$320="",ISTEXT($N$318),ISTEXT($N$319)),"",IF(3&lt;=$N$319,IF(2&gt;$N$318,"",IF(((3-1)*$N$318+2)&gt;80,"",IF(INDEX($P$320:$W$329,MOD(((3-1)*$N$318+2)-1,10)+1,INT((((3-1)*$N$318+2)-1)/10)+1)="","",INDEX($P$320:$W$329,MOD(((3-1)*$N$318+2)-1,10)+1,INT((((3-1)*$N$318+2)-1)/10)+1)))),IF(AND(3=$N$319+1,2&lt;=$O$318),IF(($N$318*$N$319+2)&gt;80,"",IF(INDEX($P$320:$W$329,MOD(($N$318*$N$319+2)-1,10)+1,INT((($N$318*$N$319+2)-1)/10)+1)="","",INDEX($P$320:$W$329,MOD(($N$318*$N$319+2)-1,10)+1,INT((($N$318*$N$319+2)-1)/10)+1))),""))),IF($N$320="","",IF(OR(ISTEXT($N$318),ISTEXT($N$319),ISTEXT($N$320)),"",IF(OR(2&gt;$N$318,3&gt;$N$319,((3-1)*$N$318+2)&gt;$N$320),"",IF(INDEX($P$320:$W$329,MOD(((3-1)*$N$318+2)-1,10)+1,INT((((3-1)*$N$318+2)-1)/10)+1)="","",INDEX($P$320:$W$329,MOD(((3-1)*$N$318+2)-1,10)+1,INT((((3-1)*$N$318+2)-1)/10)+1))))))</f>
        <v/>
      </c>
      <c r="F322" s="539">
        <f>IF($D$318="Flat Oval",IF(OR($N$320="",ISTEXT($N$318),ISTEXT($N$319)),"",IF(3&lt;=$N$319,IF(3&gt;$N$318,"",IF(((3-1)*$N$318+3)&gt;80,"",IF(INDEX($P$320:$W$329,MOD(((3-1)*$N$318+3)-1,10)+1,INT((((3-1)*$N$318+3)-1)/10)+1)="","",INDEX($P$320:$W$329,MOD(((3-1)*$N$318+3)-1,10)+1,INT((((3-1)*$N$318+3)-1)/10)+1)))),IF(AND(3=$N$319+1,3&lt;=$O$318),IF(($N$318*$N$319+3)&gt;80,"",IF(INDEX($P$320:$W$329,MOD(($N$318*$N$319+3)-1,10)+1,INT((($N$318*$N$319+3)-1)/10)+1)="","",INDEX($P$320:$W$329,MOD(($N$318*$N$319+3)-1,10)+1,INT((($N$318*$N$319+3)-1)/10)+1))),""))),IF($N$320="","",IF(OR(ISTEXT($N$318),ISTEXT($N$319),ISTEXT($N$320)),"",IF(OR(3&gt;$N$318,3&gt;$N$319,((3-1)*$N$318+3)&gt;$N$320),"",IF(INDEX($P$320:$W$329,MOD(((3-1)*$N$318+3)-1,10)+1,INT((((3-1)*$N$318+3)-1)/10)+1)="","",INDEX($P$320:$W$329,MOD(((3-1)*$N$318+3)-1,10)+1,INT((((3-1)*$N$318+3)-1)/10)+1))))))</f>
        <v/>
      </c>
      <c r="G322" s="539">
        <f>IF($D$318="Flat Oval",IF(OR($N$320="",ISTEXT($N$318),ISTEXT($N$319)),"",IF(3&lt;=$N$319,IF(4&gt;$N$318,"",IF(((3-1)*$N$318+4)&gt;80,"",IF(INDEX($P$320:$W$329,MOD(((3-1)*$N$318+4)-1,10)+1,INT((((3-1)*$N$318+4)-1)/10)+1)="","",INDEX($P$320:$W$329,MOD(((3-1)*$N$318+4)-1,10)+1,INT((((3-1)*$N$318+4)-1)/10)+1)))),IF(AND(3=$N$319+1,4&lt;=$O$318),IF(($N$318*$N$319+4)&gt;80,"",IF(INDEX($P$320:$W$329,MOD(($N$318*$N$319+4)-1,10)+1,INT((($N$318*$N$319+4)-1)/10)+1)="","",INDEX($P$320:$W$329,MOD(($N$318*$N$319+4)-1,10)+1,INT((($N$318*$N$319+4)-1)/10)+1))),""))),IF($N$320="","",IF(OR(ISTEXT($N$318),ISTEXT($N$319),ISTEXT($N$320)),"",IF(OR(4&gt;$N$318,3&gt;$N$319,((3-1)*$N$318+4)&gt;$N$320),"",IF(INDEX($P$320:$W$329,MOD(((3-1)*$N$318+4)-1,10)+1,INT((((3-1)*$N$318+4)-1)/10)+1)="","",INDEX($P$320:$W$329,MOD(((3-1)*$N$318+4)-1,10)+1,INT((((3-1)*$N$318+4)-1)/10)+1))))))</f>
        <v/>
      </c>
      <c r="H322" s="539">
        <f>IF($D$318="Flat Oval",IF(OR($N$320="",ISTEXT($N$318),ISTEXT($N$319)),"",IF(3&lt;=$N$319,IF(5&gt;$N$318,"",IF(((3-1)*$N$318+5)&gt;80,"",IF(INDEX($P$320:$W$329,MOD(((3-1)*$N$318+5)-1,10)+1,INT((((3-1)*$N$318+5)-1)/10)+1)="","",INDEX($P$320:$W$329,MOD(((3-1)*$N$318+5)-1,10)+1,INT((((3-1)*$N$318+5)-1)/10)+1)))),IF(AND(3=$N$319+1,5&lt;=$O$318),IF(($N$318*$N$319+5)&gt;80,"",IF(INDEX($P$320:$W$329,MOD(($N$318*$N$319+5)-1,10)+1,INT((($N$318*$N$319+5)-1)/10)+1)="","",INDEX($P$320:$W$329,MOD(($N$318*$N$319+5)-1,10)+1,INT((($N$318*$N$319+5)-1)/10)+1))),""))),IF($N$320="","",IF(OR(ISTEXT($N$318),ISTEXT($N$319),ISTEXT($N$320)),"",IF(OR(5&gt;$N$318,3&gt;$N$319,((3-1)*$N$318+5)&gt;$N$320),"",IF(INDEX($P$320:$W$329,MOD(((3-1)*$N$318+5)-1,10)+1,INT((((3-1)*$N$318+5)-1)/10)+1)="","",INDEX($P$320:$W$329,MOD(((3-1)*$N$318+5)-1,10)+1,INT((((3-1)*$N$318+5)-1)/10)+1))))))</f>
        <v/>
      </c>
      <c r="I322" s="539">
        <f>IF($D$318="Flat Oval",IF(OR($N$320="",ISTEXT($N$318),ISTEXT($N$319)),"",IF(3&lt;=$N$319,IF(6&gt;$N$318,"",IF(((3-1)*$N$318+6)&gt;80,"",IF(INDEX($P$320:$W$329,MOD(((3-1)*$N$318+6)-1,10)+1,INT((((3-1)*$N$318+6)-1)/10)+1)="","",INDEX($P$320:$W$329,MOD(((3-1)*$N$318+6)-1,10)+1,INT((((3-1)*$N$318+6)-1)/10)+1)))),IF(AND(3=$N$319+1,6&lt;=$O$318),IF(($N$318*$N$319+6)&gt;80,"",IF(INDEX($P$320:$W$329,MOD(($N$318*$N$319+6)-1,10)+1,INT((($N$318*$N$319+6)-1)/10)+1)="","",INDEX($P$320:$W$329,MOD(($N$318*$N$319+6)-1,10)+1,INT((($N$318*$N$319+6)-1)/10)+1))),""))),IF($N$320="","",IF(OR(ISTEXT($N$318),ISTEXT($N$319),ISTEXT($N$320)),"",IF(OR(6&gt;$N$318,3&gt;$N$319,((3-1)*$N$318+6)&gt;$N$320),"",IF(INDEX($P$320:$W$329,MOD(((3-1)*$N$318+6)-1,10)+1,INT((((3-1)*$N$318+6)-1)/10)+1)="","",INDEX($P$320:$W$329,MOD(((3-1)*$N$318+6)-1,10)+1,INT((((3-1)*$N$318+6)-1)/10)+1))))))</f>
        <v/>
      </c>
      <c r="J322" s="539">
        <f>IF($D$318="Flat Oval",IF(OR($N$320="",ISTEXT($N$318),ISTEXT($N$319)),"",IF(3&lt;=$N$319,IF(7&gt;$N$318,"",IF(((3-1)*$N$318+7)&gt;80,"",IF(INDEX($P$320:$W$329,MOD(((3-1)*$N$318+7)-1,10)+1,INT((((3-1)*$N$318+7)-1)/10)+1)="","",INDEX($P$320:$W$329,MOD(((3-1)*$N$318+7)-1,10)+1,INT((((3-1)*$N$318+7)-1)/10)+1)))),IF(AND(3=$N$319+1,7&lt;=$O$318),IF(($N$318*$N$319+7)&gt;80,"",IF(INDEX($P$320:$W$329,MOD(($N$318*$N$319+7)-1,10)+1,INT((($N$318*$N$319+7)-1)/10)+1)="","",INDEX($P$320:$W$329,MOD(($N$318*$N$319+7)-1,10)+1,INT((($N$318*$N$319+7)-1)/10)+1))),""))),IF($N$320="","",IF(OR(ISTEXT($N$318),ISTEXT($N$319),ISTEXT($N$320)),"",IF(OR(7&gt;$N$318,3&gt;$N$319,((3-1)*$N$318+7)&gt;$N$320),"",IF(INDEX($P$320:$W$329,MOD(((3-1)*$N$318+7)-1,10)+1,INT((((3-1)*$N$318+7)-1)/10)+1)="","",INDEX($P$320:$W$329,MOD(((3-1)*$N$318+7)-1,10)+1,INT((((3-1)*$N$318+7)-1)/10)+1))))))</f>
        <v/>
      </c>
      <c r="K322" s="539">
        <f>IF($D$318="Flat Oval",IF(OR($N$320="",ISTEXT($N$318),ISTEXT($N$319)),"",IF(3&lt;=$N$319,IF(8&gt;$N$318,"",IF(((3-1)*$N$318+8)&gt;80,"",IF(INDEX($P$320:$W$329,MOD(((3-1)*$N$318+8)-1,10)+1,INT((((3-1)*$N$318+8)-1)/10)+1)="","",INDEX($P$320:$W$329,MOD(((3-1)*$N$318+8)-1,10)+1,INT((((3-1)*$N$318+8)-1)/10)+1)))),IF(AND(3=$N$319+1,8&lt;=$O$318),IF(($N$318*$N$319+8)&gt;80,"",IF(INDEX($P$320:$W$329,MOD(($N$318*$N$319+8)-1,10)+1,INT((($N$318*$N$319+8)-1)/10)+1)="","",INDEX($P$320:$W$329,MOD(($N$318*$N$319+8)-1,10)+1,INT((($N$318*$N$319+8)-1)/10)+1))),""))),IF($N$320="","",IF(OR(ISTEXT($N$318),ISTEXT($N$319),ISTEXT($N$320)),"",IF(OR(8&gt;$N$318,3&gt;$N$319,((3-1)*$N$318+8)&gt;$N$320),"",IF(INDEX($P$320:$W$329,MOD(((3-1)*$N$318+8)-1,10)+1,INT((((3-1)*$N$318+8)-1)/10)+1)="","",INDEX($P$320:$W$329,MOD(((3-1)*$N$318+8)-1,10)+1,INT((((3-1)*$N$318+8)-1)/10)+1))))))</f>
        <v/>
      </c>
      <c r="L322" s="539">
        <f>IF($D$318="Flat Oval",IF(OR($N$320="",ISTEXT($N$318),ISTEXT($N$319)),"",IF(3&lt;=$N$319,IF(9&gt;$N$318,"",IF(((3-1)*$N$318+9)&gt;80,"",IF(INDEX($P$320:$W$329,MOD(((3-1)*$N$318+9)-1,10)+1,INT((((3-1)*$N$318+9)-1)/10)+1)="","",INDEX($P$320:$W$329,MOD(((3-1)*$N$318+9)-1,10)+1,INT((((3-1)*$N$318+9)-1)/10)+1)))),IF(AND(3=$N$319+1,9&lt;=$O$318),IF(($N$318*$N$319+9)&gt;80,"",IF(INDEX($P$320:$W$329,MOD(($N$318*$N$319+9)-1,10)+1,INT((($N$318*$N$319+9)-1)/10)+1)="","",INDEX($P$320:$W$329,MOD(($N$318*$N$319+9)-1,10)+1,INT((($N$318*$N$319+9)-1)/10)+1))),""))),IF($N$320="","",IF(OR(ISTEXT($N$318),ISTEXT($N$319),ISTEXT($N$320)),"",IF(OR(9&gt;$N$318,3&gt;$N$319,((3-1)*$N$318+9)&gt;$N$320),"",IF(INDEX($P$320:$W$329,MOD(((3-1)*$N$318+9)-1,10)+1,INT((((3-1)*$N$318+9)-1)/10)+1)="","",INDEX($P$320:$W$329,MOD(((3-1)*$N$318+9)-1,10)+1,INT((((3-1)*$N$318+9)-1)/10)+1))))))</f>
        <v/>
      </c>
      <c r="M322" s="539">
        <f>IF($D$318="Flat Oval",IF(OR($N$320="",ISTEXT($N$318),ISTEXT($N$319)),"",IF(3&lt;=$N$319,IF(10&gt;$N$318,"",IF(((3-1)*$N$318+10)&gt;80,"",IF(INDEX($P$320:$W$329,MOD(((3-1)*$N$318+10)-1,10)+1,INT((((3-1)*$N$318+10)-1)/10)+1)="","",INDEX($P$320:$W$329,MOD(((3-1)*$N$318+10)-1,10)+1,INT((((3-1)*$N$318+10)-1)/10)+1)))),IF(AND(3=$N$319+1,10&lt;=$O$318),IF(($N$318*$N$319+10)&gt;80,"",IF(INDEX($P$320:$W$329,MOD(($N$318*$N$319+10)-1,10)+1,INT((($N$318*$N$319+10)-1)/10)+1)="","",INDEX($P$320:$W$329,MOD(($N$318*$N$319+10)-1,10)+1,INT((($N$318*$N$319+10)-1)/10)+1))),""))),IF($N$320="","",IF(OR(ISTEXT($N$318),ISTEXT($N$319),ISTEXT($N$320)),"",IF(OR(10&gt;$N$318,3&gt;$N$319,((3-1)*$N$318+10)&gt;$N$320),"",IF(INDEX($P$320:$W$329,MOD(((3-1)*$N$318+10)-1,10)+1,INT((((3-1)*$N$318+10)-1)/10)+1)="","",INDEX($P$320:$W$329,MOD(((3-1)*$N$318+10)-1,10)+1,INT((((3-1)*$N$318+10)-1)/10)+1))))))</f>
        <v/>
      </c>
      <c r="O322">
        <f>IF(AND($D$318="Flat Oval",NOT(OR($G$318="",$I$318="")),NOT(OR(ISTEXT($G$318),ISTEXT($I$318)))),PI()*(($I$318-2*N($K$318))/2)^2/144,"")</f>
        <v/>
      </c>
      <c r="P322" s="540" t="n"/>
      <c r="Q322" s="540" t="n"/>
      <c r="R322" s="540" t="n"/>
      <c r="S322" s="540" t="n"/>
      <c r="T322" s="540" t="n"/>
      <c r="U322" s="540" t="n"/>
      <c r="V322" s="540" t="n"/>
      <c r="W322" s="540" t="n"/>
    </row>
    <row r="323" ht="13.35" customHeight="1" s="162">
      <c r="B323" s="537">
        <f>IF($D$318="Flat Oval",IF(OR($N$319="",ISTEXT($N$319)),"",IF(4&lt;=$N$319,ROUND((4-0.5)*$I$318/$N$319,1),IF(4=$N$319+1,"Ends",""))),IF(OR($D$318="",$G$318=""),"",IF($D$318="Round",IF(4=1,"Axis 1 (0°)",IF(4=2,"Axis 2 (90°)","")),IF(ISTEXT($N$319),"",IF(4&gt;$N$319,"",IF(ISTEXT($I$318),"",ROUND((4-0.5)*$I$318/$N$319,1)))))))</f>
        <v/>
      </c>
      <c r="C323" s="538" t="n"/>
      <c r="D323" s="539">
        <f>IF($D$318="Flat Oval",IF(OR($N$320="",ISTEXT($N$318),ISTEXT($N$319)),"",IF(4&lt;=$N$319,IF(1&gt;$N$318,"",IF(((4-1)*$N$318+1)&gt;80,"",IF(INDEX($P$320:$W$329,MOD(((4-1)*$N$318+1)-1,10)+1,INT((((4-1)*$N$318+1)-1)/10)+1)="","",INDEX($P$320:$W$329,MOD(((4-1)*$N$318+1)-1,10)+1,INT((((4-1)*$N$318+1)-1)/10)+1)))),IF(AND(4=$N$319+1,1&lt;=$O$318),IF(($N$318*$N$319+1)&gt;80,"",IF(INDEX($P$320:$W$329,MOD(($N$318*$N$319+1)-1,10)+1,INT((($N$318*$N$319+1)-1)/10)+1)="","",INDEX($P$320:$W$329,MOD(($N$318*$N$319+1)-1,10)+1,INT((($N$318*$N$319+1)-1)/10)+1))),""))),IF($N$320="","",IF(OR(ISTEXT($N$318),ISTEXT($N$319),ISTEXT($N$320)),"",IF(OR(1&gt;$N$318,4&gt;$N$319,((4-1)*$N$318+1)&gt;$N$320),"",IF(INDEX($P$320:$W$329,MOD(((4-1)*$N$318+1)-1,10)+1,INT((((4-1)*$N$318+1)-1)/10)+1)="","",INDEX($P$320:$W$329,MOD(((4-1)*$N$318+1)-1,10)+1,INT((((4-1)*$N$318+1)-1)/10)+1))))))</f>
        <v/>
      </c>
      <c r="E323" s="539">
        <f>IF($D$318="Flat Oval",IF(OR($N$320="",ISTEXT($N$318),ISTEXT($N$319)),"",IF(4&lt;=$N$319,IF(2&gt;$N$318,"",IF(((4-1)*$N$318+2)&gt;80,"",IF(INDEX($P$320:$W$329,MOD(((4-1)*$N$318+2)-1,10)+1,INT((((4-1)*$N$318+2)-1)/10)+1)="","",INDEX($P$320:$W$329,MOD(((4-1)*$N$318+2)-1,10)+1,INT((((4-1)*$N$318+2)-1)/10)+1)))),IF(AND(4=$N$319+1,2&lt;=$O$318),IF(($N$318*$N$319+2)&gt;80,"",IF(INDEX($P$320:$W$329,MOD(($N$318*$N$319+2)-1,10)+1,INT((($N$318*$N$319+2)-1)/10)+1)="","",INDEX($P$320:$W$329,MOD(($N$318*$N$319+2)-1,10)+1,INT((($N$318*$N$319+2)-1)/10)+1))),""))),IF($N$320="","",IF(OR(ISTEXT($N$318),ISTEXT($N$319),ISTEXT($N$320)),"",IF(OR(2&gt;$N$318,4&gt;$N$319,((4-1)*$N$318+2)&gt;$N$320),"",IF(INDEX($P$320:$W$329,MOD(((4-1)*$N$318+2)-1,10)+1,INT((((4-1)*$N$318+2)-1)/10)+1)="","",INDEX($P$320:$W$329,MOD(((4-1)*$N$318+2)-1,10)+1,INT((((4-1)*$N$318+2)-1)/10)+1))))))</f>
        <v/>
      </c>
      <c r="F323" s="539">
        <f>IF($D$318="Flat Oval",IF(OR($N$320="",ISTEXT($N$318),ISTEXT($N$319)),"",IF(4&lt;=$N$319,IF(3&gt;$N$318,"",IF(((4-1)*$N$318+3)&gt;80,"",IF(INDEX($P$320:$W$329,MOD(((4-1)*$N$318+3)-1,10)+1,INT((((4-1)*$N$318+3)-1)/10)+1)="","",INDEX($P$320:$W$329,MOD(((4-1)*$N$318+3)-1,10)+1,INT((((4-1)*$N$318+3)-1)/10)+1)))),IF(AND(4=$N$319+1,3&lt;=$O$318),IF(($N$318*$N$319+3)&gt;80,"",IF(INDEX($P$320:$W$329,MOD(($N$318*$N$319+3)-1,10)+1,INT((($N$318*$N$319+3)-1)/10)+1)="","",INDEX($P$320:$W$329,MOD(($N$318*$N$319+3)-1,10)+1,INT((($N$318*$N$319+3)-1)/10)+1))),""))),IF($N$320="","",IF(OR(ISTEXT($N$318),ISTEXT($N$319),ISTEXT($N$320)),"",IF(OR(3&gt;$N$318,4&gt;$N$319,((4-1)*$N$318+3)&gt;$N$320),"",IF(INDEX($P$320:$W$329,MOD(((4-1)*$N$318+3)-1,10)+1,INT((((4-1)*$N$318+3)-1)/10)+1)="","",INDEX($P$320:$W$329,MOD(((4-1)*$N$318+3)-1,10)+1,INT((((4-1)*$N$318+3)-1)/10)+1))))))</f>
        <v/>
      </c>
      <c r="G323" s="539">
        <f>IF($D$318="Flat Oval",IF(OR($N$320="",ISTEXT($N$318),ISTEXT($N$319)),"",IF(4&lt;=$N$319,IF(4&gt;$N$318,"",IF(((4-1)*$N$318+4)&gt;80,"",IF(INDEX($P$320:$W$329,MOD(((4-1)*$N$318+4)-1,10)+1,INT((((4-1)*$N$318+4)-1)/10)+1)="","",INDEX($P$320:$W$329,MOD(((4-1)*$N$318+4)-1,10)+1,INT((((4-1)*$N$318+4)-1)/10)+1)))),IF(AND(4=$N$319+1,4&lt;=$O$318),IF(($N$318*$N$319+4)&gt;80,"",IF(INDEX($P$320:$W$329,MOD(($N$318*$N$319+4)-1,10)+1,INT((($N$318*$N$319+4)-1)/10)+1)="","",INDEX($P$320:$W$329,MOD(($N$318*$N$319+4)-1,10)+1,INT((($N$318*$N$319+4)-1)/10)+1))),""))),IF($N$320="","",IF(OR(ISTEXT($N$318),ISTEXT($N$319),ISTEXT($N$320)),"",IF(OR(4&gt;$N$318,4&gt;$N$319,((4-1)*$N$318+4)&gt;$N$320),"",IF(INDEX($P$320:$W$329,MOD(((4-1)*$N$318+4)-1,10)+1,INT((((4-1)*$N$318+4)-1)/10)+1)="","",INDEX($P$320:$W$329,MOD(((4-1)*$N$318+4)-1,10)+1,INT((((4-1)*$N$318+4)-1)/10)+1))))))</f>
        <v/>
      </c>
      <c r="H323" s="539">
        <f>IF($D$318="Flat Oval",IF(OR($N$320="",ISTEXT($N$318),ISTEXT($N$319)),"",IF(4&lt;=$N$319,IF(5&gt;$N$318,"",IF(((4-1)*$N$318+5)&gt;80,"",IF(INDEX($P$320:$W$329,MOD(((4-1)*$N$318+5)-1,10)+1,INT((((4-1)*$N$318+5)-1)/10)+1)="","",INDEX($P$320:$W$329,MOD(((4-1)*$N$318+5)-1,10)+1,INT((((4-1)*$N$318+5)-1)/10)+1)))),IF(AND(4=$N$319+1,5&lt;=$O$318),IF(($N$318*$N$319+5)&gt;80,"",IF(INDEX($P$320:$W$329,MOD(($N$318*$N$319+5)-1,10)+1,INT((($N$318*$N$319+5)-1)/10)+1)="","",INDEX($P$320:$W$329,MOD(($N$318*$N$319+5)-1,10)+1,INT((($N$318*$N$319+5)-1)/10)+1))),""))),IF($N$320="","",IF(OR(ISTEXT($N$318),ISTEXT($N$319),ISTEXT($N$320)),"",IF(OR(5&gt;$N$318,4&gt;$N$319,((4-1)*$N$318+5)&gt;$N$320),"",IF(INDEX($P$320:$W$329,MOD(((4-1)*$N$318+5)-1,10)+1,INT((((4-1)*$N$318+5)-1)/10)+1)="","",INDEX($P$320:$W$329,MOD(((4-1)*$N$318+5)-1,10)+1,INT((((4-1)*$N$318+5)-1)/10)+1))))))</f>
        <v/>
      </c>
      <c r="I323" s="539">
        <f>IF($D$318="Flat Oval",IF(OR($N$320="",ISTEXT($N$318),ISTEXT($N$319)),"",IF(4&lt;=$N$319,IF(6&gt;$N$318,"",IF(((4-1)*$N$318+6)&gt;80,"",IF(INDEX($P$320:$W$329,MOD(((4-1)*$N$318+6)-1,10)+1,INT((((4-1)*$N$318+6)-1)/10)+1)="","",INDEX($P$320:$W$329,MOD(((4-1)*$N$318+6)-1,10)+1,INT((((4-1)*$N$318+6)-1)/10)+1)))),IF(AND(4=$N$319+1,6&lt;=$O$318),IF(($N$318*$N$319+6)&gt;80,"",IF(INDEX($P$320:$W$329,MOD(($N$318*$N$319+6)-1,10)+1,INT((($N$318*$N$319+6)-1)/10)+1)="","",INDEX($P$320:$W$329,MOD(($N$318*$N$319+6)-1,10)+1,INT((($N$318*$N$319+6)-1)/10)+1))),""))),IF($N$320="","",IF(OR(ISTEXT($N$318),ISTEXT($N$319),ISTEXT($N$320)),"",IF(OR(6&gt;$N$318,4&gt;$N$319,((4-1)*$N$318+6)&gt;$N$320),"",IF(INDEX($P$320:$W$329,MOD(((4-1)*$N$318+6)-1,10)+1,INT((((4-1)*$N$318+6)-1)/10)+1)="","",INDEX($P$320:$W$329,MOD(((4-1)*$N$318+6)-1,10)+1,INT((((4-1)*$N$318+6)-1)/10)+1))))))</f>
        <v/>
      </c>
      <c r="J323" s="539">
        <f>IF($D$318="Flat Oval",IF(OR($N$320="",ISTEXT($N$318),ISTEXT($N$319)),"",IF(4&lt;=$N$319,IF(7&gt;$N$318,"",IF(((4-1)*$N$318+7)&gt;80,"",IF(INDEX($P$320:$W$329,MOD(((4-1)*$N$318+7)-1,10)+1,INT((((4-1)*$N$318+7)-1)/10)+1)="","",INDEX($P$320:$W$329,MOD(((4-1)*$N$318+7)-1,10)+1,INT((((4-1)*$N$318+7)-1)/10)+1)))),IF(AND(4=$N$319+1,7&lt;=$O$318),IF(($N$318*$N$319+7)&gt;80,"",IF(INDEX($P$320:$W$329,MOD(($N$318*$N$319+7)-1,10)+1,INT((($N$318*$N$319+7)-1)/10)+1)="","",INDEX($P$320:$W$329,MOD(($N$318*$N$319+7)-1,10)+1,INT((($N$318*$N$319+7)-1)/10)+1))),""))),IF($N$320="","",IF(OR(ISTEXT($N$318),ISTEXT($N$319),ISTEXT($N$320)),"",IF(OR(7&gt;$N$318,4&gt;$N$319,((4-1)*$N$318+7)&gt;$N$320),"",IF(INDEX($P$320:$W$329,MOD(((4-1)*$N$318+7)-1,10)+1,INT((((4-1)*$N$318+7)-1)/10)+1)="","",INDEX($P$320:$W$329,MOD(((4-1)*$N$318+7)-1,10)+1,INT((((4-1)*$N$318+7)-1)/10)+1))))))</f>
        <v/>
      </c>
      <c r="K323" s="539">
        <f>IF($D$318="Flat Oval",IF(OR($N$320="",ISTEXT($N$318),ISTEXT($N$319)),"",IF(4&lt;=$N$319,IF(8&gt;$N$318,"",IF(((4-1)*$N$318+8)&gt;80,"",IF(INDEX($P$320:$W$329,MOD(((4-1)*$N$318+8)-1,10)+1,INT((((4-1)*$N$318+8)-1)/10)+1)="","",INDEX($P$320:$W$329,MOD(((4-1)*$N$318+8)-1,10)+1,INT((((4-1)*$N$318+8)-1)/10)+1)))),IF(AND(4=$N$319+1,8&lt;=$O$318),IF(($N$318*$N$319+8)&gt;80,"",IF(INDEX($P$320:$W$329,MOD(($N$318*$N$319+8)-1,10)+1,INT((($N$318*$N$319+8)-1)/10)+1)="","",INDEX($P$320:$W$329,MOD(($N$318*$N$319+8)-1,10)+1,INT((($N$318*$N$319+8)-1)/10)+1))),""))),IF($N$320="","",IF(OR(ISTEXT($N$318),ISTEXT($N$319),ISTEXT($N$320)),"",IF(OR(8&gt;$N$318,4&gt;$N$319,((4-1)*$N$318+8)&gt;$N$320),"",IF(INDEX($P$320:$W$329,MOD(((4-1)*$N$318+8)-1,10)+1,INT((((4-1)*$N$318+8)-1)/10)+1)="","",INDEX($P$320:$W$329,MOD(((4-1)*$N$318+8)-1,10)+1,INT((((4-1)*$N$318+8)-1)/10)+1))))))</f>
        <v/>
      </c>
      <c r="L323" s="539">
        <f>IF($D$318="Flat Oval",IF(OR($N$320="",ISTEXT($N$318),ISTEXT($N$319)),"",IF(4&lt;=$N$319,IF(9&gt;$N$318,"",IF(((4-1)*$N$318+9)&gt;80,"",IF(INDEX($P$320:$W$329,MOD(((4-1)*$N$318+9)-1,10)+1,INT((((4-1)*$N$318+9)-1)/10)+1)="","",INDEX($P$320:$W$329,MOD(((4-1)*$N$318+9)-1,10)+1,INT((((4-1)*$N$318+9)-1)/10)+1)))),IF(AND(4=$N$319+1,9&lt;=$O$318),IF(($N$318*$N$319+9)&gt;80,"",IF(INDEX($P$320:$W$329,MOD(($N$318*$N$319+9)-1,10)+1,INT((($N$318*$N$319+9)-1)/10)+1)="","",INDEX($P$320:$W$329,MOD(($N$318*$N$319+9)-1,10)+1,INT((($N$318*$N$319+9)-1)/10)+1))),""))),IF($N$320="","",IF(OR(ISTEXT($N$318),ISTEXT($N$319),ISTEXT($N$320)),"",IF(OR(9&gt;$N$318,4&gt;$N$319,((4-1)*$N$318+9)&gt;$N$320),"",IF(INDEX($P$320:$W$329,MOD(((4-1)*$N$318+9)-1,10)+1,INT((((4-1)*$N$318+9)-1)/10)+1)="","",INDEX($P$320:$W$329,MOD(((4-1)*$N$318+9)-1,10)+1,INT((((4-1)*$N$318+9)-1)/10)+1))))))</f>
        <v/>
      </c>
      <c r="M323" s="539">
        <f>IF($D$318="Flat Oval",IF(OR($N$320="",ISTEXT($N$318),ISTEXT($N$319)),"",IF(4&lt;=$N$319,IF(10&gt;$N$318,"",IF(((4-1)*$N$318+10)&gt;80,"",IF(INDEX($P$320:$W$329,MOD(((4-1)*$N$318+10)-1,10)+1,INT((((4-1)*$N$318+10)-1)/10)+1)="","",INDEX($P$320:$W$329,MOD(((4-1)*$N$318+10)-1,10)+1,INT((((4-1)*$N$318+10)-1)/10)+1)))),IF(AND(4=$N$319+1,10&lt;=$O$318),IF(($N$318*$N$319+10)&gt;80,"",IF(INDEX($P$320:$W$329,MOD(($N$318*$N$319+10)-1,10)+1,INT((($N$318*$N$319+10)-1)/10)+1)="","",INDEX($P$320:$W$329,MOD(($N$318*$N$319+10)-1,10)+1,INT((($N$318*$N$319+10)-1)/10)+1))),""))),IF($N$320="","",IF(OR(ISTEXT($N$318),ISTEXT($N$319),ISTEXT($N$320)),"",IF(OR(10&gt;$N$318,4&gt;$N$319,((4-1)*$N$318+10)&gt;$N$320),"",IF(INDEX($P$320:$W$329,MOD(((4-1)*$N$318+10)-1,10)+1,INT((((4-1)*$N$318+10)-1)/10)+1)="","",INDEX($P$320:$W$329,MOD(((4-1)*$N$318+10)-1,10)+1,INT((((4-1)*$N$318+10)-1)/10)+1))))))</f>
        <v/>
      </c>
      <c r="P323" s="540" t="n"/>
      <c r="Q323" s="540" t="n"/>
      <c r="R323" s="540" t="n"/>
      <c r="S323" s="540" t="n"/>
      <c r="T323" s="540" t="n"/>
      <c r="U323" s="540" t="n"/>
      <c r="V323" s="540" t="n"/>
      <c r="W323" s="540" t="n"/>
    </row>
    <row r="324" ht="13.35" customHeight="1" s="162">
      <c r="B324" s="537">
        <f>IF($D$318="Flat Oval",IF(OR($N$319="",ISTEXT($N$319)),"",IF(5&lt;=$N$319,ROUND((5-0.5)*$I$318/$N$319,1),IF(5=$N$319+1,"Ends",""))),IF(OR($D$318="",$G$318=""),"",IF($D$318="Round",IF(5=1,"Axis 1 (0°)",IF(5=2,"Axis 2 (90°)","")),IF(ISTEXT($N$319),"",IF(5&gt;$N$319,"",IF(ISTEXT($I$318),"",ROUND((5-0.5)*$I$318/$N$319,1)))))))</f>
        <v/>
      </c>
      <c r="C324" s="538" t="n"/>
      <c r="D324" s="539">
        <f>IF($D$318="Flat Oval",IF(OR($N$320="",ISTEXT($N$318),ISTEXT($N$319)),"",IF(5&lt;=$N$319,IF(1&gt;$N$318,"",IF(((5-1)*$N$318+1)&gt;80,"",IF(INDEX($P$320:$W$329,MOD(((5-1)*$N$318+1)-1,10)+1,INT((((5-1)*$N$318+1)-1)/10)+1)="","",INDEX($P$320:$W$329,MOD(((5-1)*$N$318+1)-1,10)+1,INT((((5-1)*$N$318+1)-1)/10)+1)))),IF(AND(5=$N$319+1,1&lt;=$O$318),IF(($N$318*$N$319+1)&gt;80,"",IF(INDEX($P$320:$W$329,MOD(($N$318*$N$319+1)-1,10)+1,INT((($N$318*$N$319+1)-1)/10)+1)="","",INDEX($P$320:$W$329,MOD(($N$318*$N$319+1)-1,10)+1,INT((($N$318*$N$319+1)-1)/10)+1))),""))),IF($N$320="","",IF(OR(ISTEXT($N$318),ISTEXT($N$319),ISTEXT($N$320)),"",IF(OR(1&gt;$N$318,5&gt;$N$319,((5-1)*$N$318+1)&gt;$N$320),"",IF(INDEX($P$320:$W$329,MOD(((5-1)*$N$318+1)-1,10)+1,INT((((5-1)*$N$318+1)-1)/10)+1)="","",INDEX($P$320:$W$329,MOD(((5-1)*$N$318+1)-1,10)+1,INT((((5-1)*$N$318+1)-1)/10)+1))))))</f>
        <v/>
      </c>
      <c r="E324" s="539">
        <f>IF($D$318="Flat Oval",IF(OR($N$320="",ISTEXT($N$318),ISTEXT($N$319)),"",IF(5&lt;=$N$319,IF(2&gt;$N$318,"",IF(((5-1)*$N$318+2)&gt;80,"",IF(INDEX($P$320:$W$329,MOD(((5-1)*$N$318+2)-1,10)+1,INT((((5-1)*$N$318+2)-1)/10)+1)="","",INDEX($P$320:$W$329,MOD(((5-1)*$N$318+2)-1,10)+1,INT((((5-1)*$N$318+2)-1)/10)+1)))),IF(AND(5=$N$319+1,2&lt;=$O$318),IF(($N$318*$N$319+2)&gt;80,"",IF(INDEX($P$320:$W$329,MOD(($N$318*$N$319+2)-1,10)+1,INT((($N$318*$N$319+2)-1)/10)+1)="","",INDEX($P$320:$W$329,MOD(($N$318*$N$319+2)-1,10)+1,INT((($N$318*$N$319+2)-1)/10)+1))),""))),IF($N$320="","",IF(OR(ISTEXT($N$318),ISTEXT($N$319),ISTEXT($N$320)),"",IF(OR(2&gt;$N$318,5&gt;$N$319,((5-1)*$N$318+2)&gt;$N$320),"",IF(INDEX($P$320:$W$329,MOD(((5-1)*$N$318+2)-1,10)+1,INT((((5-1)*$N$318+2)-1)/10)+1)="","",INDEX($P$320:$W$329,MOD(((5-1)*$N$318+2)-1,10)+1,INT((((5-1)*$N$318+2)-1)/10)+1))))))</f>
        <v/>
      </c>
      <c r="F324" s="539">
        <f>IF($D$318="Flat Oval",IF(OR($N$320="",ISTEXT($N$318),ISTEXT($N$319)),"",IF(5&lt;=$N$319,IF(3&gt;$N$318,"",IF(((5-1)*$N$318+3)&gt;80,"",IF(INDEX($P$320:$W$329,MOD(((5-1)*$N$318+3)-1,10)+1,INT((((5-1)*$N$318+3)-1)/10)+1)="","",INDEX($P$320:$W$329,MOD(((5-1)*$N$318+3)-1,10)+1,INT((((5-1)*$N$318+3)-1)/10)+1)))),IF(AND(5=$N$319+1,3&lt;=$O$318),IF(($N$318*$N$319+3)&gt;80,"",IF(INDEX($P$320:$W$329,MOD(($N$318*$N$319+3)-1,10)+1,INT((($N$318*$N$319+3)-1)/10)+1)="","",INDEX($P$320:$W$329,MOD(($N$318*$N$319+3)-1,10)+1,INT((($N$318*$N$319+3)-1)/10)+1))),""))),IF($N$320="","",IF(OR(ISTEXT($N$318),ISTEXT($N$319),ISTEXT($N$320)),"",IF(OR(3&gt;$N$318,5&gt;$N$319,((5-1)*$N$318+3)&gt;$N$320),"",IF(INDEX($P$320:$W$329,MOD(((5-1)*$N$318+3)-1,10)+1,INT((((5-1)*$N$318+3)-1)/10)+1)="","",INDEX($P$320:$W$329,MOD(((5-1)*$N$318+3)-1,10)+1,INT((((5-1)*$N$318+3)-1)/10)+1))))))</f>
        <v/>
      </c>
      <c r="G324" s="539">
        <f>IF($D$318="Flat Oval",IF(OR($N$320="",ISTEXT($N$318),ISTEXT($N$319)),"",IF(5&lt;=$N$319,IF(4&gt;$N$318,"",IF(((5-1)*$N$318+4)&gt;80,"",IF(INDEX($P$320:$W$329,MOD(((5-1)*$N$318+4)-1,10)+1,INT((((5-1)*$N$318+4)-1)/10)+1)="","",INDEX($P$320:$W$329,MOD(((5-1)*$N$318+4)-1,10)+1,INT((((5-1)*$N$318+4)-1)/10)+1)))),IF(AND(5=$N$319+1,4&lt;=$O$318),IF(($N$318*$N$319+4)&gt;80,"",IF(INDEX($P$320:$W$329,MOD(($N$318*$N$319+4)-1,10)+1,INT((($N$318*$N$319+4)-1)/10)+1)="","",INDEX($P$320:$W$329,MOD(($N$318*$N$319+4)-1,10)+1,INT((($N$318*$N$319+4)-1)/10)+1))),""))),IF($N$320="","",IF(OR(ISTEXT($N$318),ISTEXT($N$319),ISTEXT($N$320)),"",IF(OR(4&gt;$N$318,5&gt;$N$319,((5-1)*$N$318+4)&gt;$N$320),"",IF(INDEX($P$320:$W$329,MOD(((5-1)*$N$318+4)-1,10)+1,INT((((5-1)*$N$318+4)-1)/10)+1)="","",INDEX($P$320:$W$329,MOD(((5-1)*$N$318+4)-1,10)+1,INT((((5-1)*$N$318+4)-1)/10)+1))))))</f>
        <v/>
      </c>
      <c r="H324" s="539">
        <f>IF($D$318="Flat Oval",IF(OR($N$320="",ISTEXT($N$318),ISTEXT($N$319)),"",IF(5&lt;=$N$319,IF(5&gt;$N$318,"",IF(((5-1)*$N$318+5)&gt;80,"",IF(INDEX($P$320:$W$329,MOD(((5-1)*$N$318+5)-1,10)+1,INT((((5-1)*$N$318+5)-1)/10)+1)="","",INDEX($P$320:$W$329,MOD(((5-1)*$N$318+5)-1,10)+1,INT((((5-1)*$N$318+5)-1)/10)+1)))),IF(AND(5=$N$319+1,5&lt;=$O$318),IF(($N$318*$N$319+5)&gt;80,"",IF(INDEX($P$320:$W$329,MOD(($N$318*$N$319+5)-1,10)+1,INT((($N$318*$N$319+5)-1)/10)+1)="","",INDEX($P$320:$W$329,MOD(($N$318*$N$319+5)-1,10)+1,INT((($N$318*$N$319+5)-1)/10)+1))),""))),IF($N$320="","",IF(OR(ISTEXT($N$318),ISTEXT($N$319),ISTEXT($N$320)),"",IF(OR(5&gt;$N$318,5&gt;$N$319,((5-1)*$N$318+5)&gt;$N$320),"",IF(INDEX($P$320:$W$329,MOD(((5-1)*$N$318+5)-1,10)+1,INT((((5-1)*$N$318+5)-1)/10)+1)="","",INDEX($P$320:$W$329,MOD(((5-1)*$N$318+5)-1,10)+1,INT((((5-1)*$N$318+5)-1)/10)+1))))))</f>
        <v/>
      </c>
      <c r="I324" s="539">
        <f>IF($D$318="Flat Oval",IF(OR($N$320="",ISTEXT($N$318),ISTEXT($N$319)),"",IF(5&lt;=$N$319,IF(6&gt;$N$318,"",IF(((5-1)*$N$318+6)&gt;80,"",IF(INDEX($P$320:$W$329,MOD(((5-1)*$N$318+6)-1,10)+1,INT((((5-1)*$N$318+6)-1)/10)+1)="","",INDEX($P$320:$W$329,MOD(((5-1)*$N$318+6)-1,10)+1,INT((((5-1)*$N$318+6)-1)/10)+1)))),IF(AND(5=$N$319+1,6&lt;=$O$318),IF(($N$318*$N$319+6)&gt;80,"",IF(INDEX($P$320:$W$329,MOD(($N$318*$N$319+6)-1,10)+1,INT((($N$318*$N$319+6)-1)/10)+1)="","",INDEX($P$320:$W$329,MOD(($N$318*$N$319+6)-1,10)+1,INT((($N$318*$N$319+6)-1)/10)+1))),""))),IF($N$320="","",IF(OR(ISTEXT($N$318),ISTEXT($N$319),ISTEXT($N$320)),"",IF(OR(6&gt;$N$318,5&gt;$N$319,((5-1)*$N$318+6)&gt;$N$320),"",IF(INDEX($P$320:$W$329,MOD(((5-1)*$N$318+6)-1,10)+1,INT((((5-1)*$N$318+6)-1)/10)+1)="","",INDEX($P$320:$W$329,MOD(((5-1)*$N$318+6)-1,10)+1,INT((((5-1)*$N$318+6)-1)/10)+1))))))</f>
        <v/>
      </c>
      <c r="J324" s="539">
        <f>IF($D$318="Flat Oval",IF(OR($N$320="",ISTEXT($N$318),ISTEXT($N$319)),"",IF(5&lt;=$N$319,IF(7&gt;$N$318,"",IF(((5-1)*$N$318+7)&gt;80,"",IF(INDEX($P$320:$W$329,MOD(((5-1)*$N$318+7)-1,10)+1,INT((((5-1)*$N$318+7)-1)/10)+1)="","",INDEX($P$320:$W$329,MOD(((5-1)*$N$318+7)-1,10)+1,INT((((5-1)*$N$318+7)-1)/10)+1)))),IF(AND(5=$N$319+1,7&lt;=$O$318),IF(($N$318*$N$319+7)&gt;80,"",IF(INDEX($P$320:$W$329,MOD(($N$318*$N$319+7)-1,10)+1,INT((($N$318*$N$319+7)-1)/10)+1)="","",INDEX($P$320:$W$329,MOD(($N$318*$N$319+7)-1,10)+1,INT((($N$318*$N$319+7)-1)/10)+1))),""))),IF($N$320="","",IF(OR(ISTEXT($N$318),ISTEXT($N$319),ISTEXT($N$320)),"",IF(OR(7&gt;$N$318,5&gt;$N$319,((5-1)*$N$318+7)&gt;$N$320),"",IF(INDEX($P$320:$W$329,MOD(((5-1)*$N$318+7)-1,10)+1,INT((((5-1)*$N$318+7)-1)/10)+1)="","",INDEX($P$320:$W$329,MOD(((5-1)*$N$318+7)-1,10)+1,INT((((5-1)*$N$318+7)-1)/10)+1))))))</f>
        <v/>
      </c>
      <c r="K324" s="539">
        <f>IF($D$318="Flat Oval",IF(OR($N$320="",ISTEXT($N$318),ISTEXT($N$319)),"",IF(5&lt;=$N$319,IF(8&gt;$N$318,"",IF(((5-1)*$N$318+8)&gt;80,"",IF(INDEX($P$320:$W$329,MOD(((5-1)*$N$318+8)-1,10)+1,INT((((5-1)*$N$318+8)-1)/10)+1)="","",INDEX($P$320:$W$329,MOD(((5-1)*$N$318+8)-1,10)+1,INT((((5-1)*$N$318+8)-1)/10)+1)))),IF(AND(5=$N$319+1,8&lt;=$O$318),IF(($N$318*$N$319+8)&gt;80,"",IF(INDEX($P$320:$W$329,MOD(($N$318*$N$319+8)-1,10)+1,INT((($N$318*$N$319+8)-1)/10)+1)="","",INDEX($P$320:$W$329,MOD(($N$318*$N$319+8)-1,10)+1,INT((($N$318*$N$319+8)-1)/10)+1))),""))),IF($N$320="","",IF(OR(ISTEXT($N$318),ISTEXT($N$319),ISTEXT($N$320)),"",IF(OR(8&gt;$N$318,5&gt;$N$319,((5-1)*$N$318+8)&gt;$N$320),"",IF(INDEX($P$320:$W$329,MOD(((5-1)*$N$318+8)-1,10)+1,INT((((5-1)*$N$318+8)-1)/10)+1)="","",INDEX($P$320:$W$329,MOD(((5-1)*$N$318+8)-1,10)+1,INT((((5-1)*$N$318+8)-1)/10)+1))))))</f>
        <v/>
      </c>
      <c r="L324" s="539">
        <f>IF($D$318="Flat Oval",IF(OR($N$320="",ISTEXT($N$318),ISTEXT($N$319)),"",IF(5&lt;=$N$319,IF(9&gt;$N$318,"",IF(((5-1)*$N$318+9)&gt;80,"",IF(INDEX($P$320:$W$329,MOD(((5-1)*$N$318+9)-1,10)+1,INT((((5-1)*$N$318+9)-1)/10)+1)="","",INDEX($P$320:$W$329,MOD(((5-1)*$N$318+9)-1,10)+1,INT((((5-1)*$N$318+9)-1)/10)+1)))),IF(AND(5=$N$319+1,9&lt;=$O$318),IF(($N$318*$N$319+9)&gt;80,"",IF(INDEX($P$320:$W$329,MOD(($N$318*$N$319+9)-1,10)+1,INT((($N$318*$N$319+9)-1)/10)+1)="","",INDEX($P$320:$W$329,MOD(($N$318*$N$319+9)-1,10)+1,INT((($N$318*$N$319+9)-1)/10)+1))),""))),IF($N$320="","",IF(OR(ISTEXT($N$318),ISTEXT($N$319),ISTEXT($N$320)),"",IF(OR(9&gt;$N$318,5&gt;$N$319,((5-1)*$N$318+9)&gt;$N$320),"",IF(INDEX($P$320:$W$329,MOD(((5-1)*$N$318+9)-1,10)+1,INT((((5-1)*$N$318+9)-1)/10)+1)="","",INDEX($P$320:$W$329,MOD(((5-1)*$N$318+9)-1,10)+1,INT((((5-1)*$N$318+9)-1)/10)+1))))))</f>
        <v/>
      </c>
      <c r="M324" s="539">
        <f>IF($D$318="Flat Oval",IF(OR($N$320="",ISTEXT($N$318),ISTEXT($N$319)),"",IF(5&lt;=$N$319,IF(10&gt;$N$318,"",IF(((5-1)*$N$318+10)&gt;80,"",IF(INDEX($P$320:$W$329,MOD(((5-1)*$N$318+10)-1,10)+1,INT((((5-1)*$N$318+10)-1)/10)+1)="","",INDEX($P$320:$W$329,MOD(((5-1)*$N$318+10)-1,10)+1,INT((((5-1)*$N$318+10)-1)/10)+1)))),IF(AND(5=$N$319+1,10&lt;=$O$318),IF(($N$318*$N$319+10)&gt;80,"",IF(INDEX($P$320:$W$329,MOD(($N$318*$N$319+10)-1,10)+1,INT((($N$318*$N$319+10)-1)/10)+1)="","",INDEX($P$320:$W$329,MOD(($N$318*$N$319+10)-1,10)+1,INT((($N$318*$N$319+10)-1)/10)+1))),""))),IF($N$320="","",IF(OR(ISTEXT($N$318),ISTEXT($N$319),ISTEXT($N$320)),"",IF(OR(10&gt;$N$318,5&gt;$N$319,((5-1)*$N$318+10)&gt;$N$320),"",IF(INDEX($P$320:$W$329,MOD(((5-1)*$N$318+10)-1,10)+1,INT((((5-1)*$N$318+10)-1)/10)+1)="","",INDEX($P$320:$W$329,MOD(((5-1)*$N$318+10)-1,10)+1,INT((((5-1)*$N$318+10)-1)/10)+1))))))</f>
        <v/>
      </c>
      <c r="P324" s="540" t="n"/>
      <c r="Q324" s="540" t="n"/>
      <c r="R324" s="540" t="n"/>
      <c r="S324" s="540" t="n"/>
      <c r="T324" s="540" t="n"/>
      <c r="U324" s="540" t="n"/>
      <c r="V324" s="540" t="n"/>
      <c r="W324" s="540" t="n"/>
    </row>
    <row r="325" ht="13.35" customHeight="1" s="162">
      <c r="B325" s="537">
        <f>IF($D$318="Flat Oval",IF(OR($N$319="",ISTEXT($N$319)),"",IF(6&lt;=$N$319,ROUND((6-0.5)*$I$318/$N$319,1),IF(6=$N$319+1,"Ends",""))),IF(OR($D$318="",$G$318=""),"",IF($D$318="Round",IF(6=1,"Axis 1 (0°)",IF(6=2,"Axis 2 (90°)","")),IF(ISTEXT($N$319),"",IF(6&gt;$N$319,"",IF(ISTEXT($I$318),"",ROUND((6-0.5)*$I$318/$N$319,1)))))))</f>
        <v/>
      </c>
      <c r="C325" s="538" t="n"/>
      <c r="D325" s="539">
        <f>IF($D$318="Flat Oval",IF(OR($N$320="",ISTEXT($N$318),ISTEXT($N$319)),"",IF(6&lt;=$N$319,IF(1&gt;$N$318,"",IF(((6-1)*$N$318+1)&gt;80,"",IF(INDEX($P$320:$W$329,MOD(((6-1)*$N$318+1)-1,10)+1,INT((((6-1)*$N$318+1)-1)/10)+1)="","",INDEX($P$320:$W$329,MOD(((6-1)*$N$318+1)-1,10)+1,INT((((6-1)*$N$318+1)-1)/10)+1)))),IF(AND(6=$N$319+1,1&lt;=$O$318),IF(($N$318*$N$319+1)&gt;80,"",IF(INDEX($P$320:$W$329,MOD(($N$318*$N$319+1)-1,10)+1,INT((($N$318*$N$319+1)-1)/10)+1)="","",INDEX($P$320:$W$329,MOD(($N$318*$N$319+1)-1,10)+1,INT((($N$318*$N$319+1)-1)/10)+1))),""))),IF($N$320="","",IF(OR(ISTEXT($N$318),ISTEXT($N$319),ISTEXT($N$320)),"",IF(OR(1&gt;$N$318,6&gt;$N$319,((6-1)*$N$318+1)&gt;$N$320),"",IF(INDEX($P$320:$W$329,MOD(((6-1)*$N$318+1)-1,10)+1,INT((((6-1)*$N$318+1)-1)/10)+1)="","",INDEX($P$320:$W$329,MOD(((6-1)*$N$318+1)-1,10)+1,INT((((6-1)*$N$318+1)-1)/10)+1))))))</f>
        <v/>
      </c>
      <c r="E325" s="539">
        <f>IF($D$318="Flat Oval",IF(OR($N$320="",ISTEXT($N$318),ISTEXT($N$319)),"",IF(6&lt;=$N$319,IF(2&gt;$N$318,"",IF(((6-1)*$N$318+2)&gt;80,"",IF(INDEX($P$320:$W$329,MOD(((6-1)*$N$318+2)-1,10)+1,INT((((6-1)*$N$318+2)-1)/10)+1)="","",INDEX($P$320:$W$329,MOD(((6-1)*$N$318+2)-1,10)+1,INT((((6-1)*$N$318+2)-1)/10)+1)))),IF(AND(6=$N$319+1,2&lt;=$O$318),IF(($N$318*$N$319+2)&gt;80,"",IF(INDEX($P$320:$W$329,MOD(($N$318*$N$319+2)-1,10)+1,INT((($N$318*$N$319+2)-1)/10)+1)="","",INDEX($P$320:$W$329,MOD(($N$318*$N$319+2)-1,10)+1,INT((($N$318*$N$319+2)-1)/10)+1))),""))),IF($N$320="","",IF(OR(ISTEXT($N$318),ISTEXT($N$319),ISTEXT($N$320)),"",IF(OR(2&gt;$N$318,6&gt;$N$319,((6-1)*$N$318+2)&gt;$N$320),"",IF(INDEX($P$320:$W$329,MOD(((6-1)*$N$318+2)-1,10)+1,INT((((6-1)*$N$318+2)-1)/10)+1)="","",INDEX($P$320:$W$329,MOD(((6-1)*$N$318+2)-1,10)+1,INT((((6-1)*$N$318+2)-1)/10)+1))))))</f>
        <v/>
      </c>
      <c r="F325" s="539">
        <f>IF($D$318="Flat Oval",IF(OR($N$320="",ISTEXT($N$318),ISTEXT($N$319)),"",IF(6&lt;=$N$319,IF(3&gt;$N$318,"",IF(((6-1)*$N$318+3)&gt;80,"",IF(INDEX($P$320:$W$329,MOD(((6-1)*$N$318+3)-1,10)+1,INT((((6-1)*$N$318+3)-1)/10)+1)="","",INDEX($P$320:$W$329,MOD(((6-1)*$N$318+3)-1,10)+1,INT((((6-1)*$N$318+3)-1)/10)+1)))),IF(AND(6=$N$319+1,3&lt;=$O$318),IF(($N$318*$N$319+3)&gt;80,"",IF(INDEX($P$320:$W$329,MOD(($N$318*$N$319+3)-1,10)+1,INT((($N$318*$N$319+3)-1)/10)+1)="","",INDEX($P$320:$W$329,MOD(($N$318*$N$319+3)-1,10)+1,INT((($N$318*$N$319+3)-1)/10)+1))),""))),IF($N$320="","",IF(OR(ISTEXT($N$318),ISTEXT($N$319),ISTEXT($N$320)),"",IF(OR(3&gt;$N$318,6&gt;$N$319,((6-1)*$N$318+3)&gt;$N$320),"",IF(INDEX($P$320:$W$329,MOD(((6-1)*$N$318+3)-1,10)+1,INT((((6-1)*$N$318+3)-1)/10)+1)="","",INDEX($P$320:$W$329,MOD(((6-1)*$N$318+3)-1,10)+1,INT((((6-1)*$N$318+3)-1)/10)+1))))))</f>
        <v/>
      </c>
      <c r="G325" s="539">
        <f>IF($D$318="Flat Oval",IF(OR($N$320="",ISTEXT($N$318),ISTEXT($N$319)),"",IF(6&lt;=$N$319,IF(4&gt;$N$318,"",IF(((6-1)*$N$318+4)&gt;80,"",IF(INDEX($P$320:$W$329,MOD(((6-1)*$N$318+4)-1,10)+1,INT((((6-1)*$N$318+4)-1)/10)+1)="","",INDEX($P$320:$W$329,MOD(((6-1)*$N$318+4)-1,10)+1,INT((((6-1)*$N$318+4)-1)/10)+1)))),IF(AND(6=$N$319+1,4&lt;=$O$318),IF(($N$318*$N$319+4)&gt;80,"",IF(INDEX($P$320:$W$329,MOD(($N$318*$N$319+4)-1,10)+1,INT((($N$318*$N$319+4)-1)/10)+1)="","",INDEX($P$320:$W$329,MOD(($N$318*$N$319+4)-1,10)+1,INT((($N$318*$N$319+4)-1)/10)+1))),""))),IF($N$320="","",IF(OR(ISTEXT($N$318),ISTEXT($N$319),ISTEXT($N$320)),"",IF(OR(4&gt;$N$318,6&gt;$N$319,((6-1)*$N$318+4)&gt;$N$320),"",IF(INDEX($P$320:$W$329,MOD(((6-1)*$N$318+4)-1,10)+1,INT((((6-1)*$N$318+4)-1)/10)+1)="","",INDEX($P$320:$W$329,MOD(((6-1)*$N$318+4)-1,10)+1,INT((((6-1)*$N$318+4)-1)/10)+1))))))</f>
        <v/>
      </c>
      <c r="H325" s="539">
        <f>IF($D$318="Flat Oval",IF(OR($N$320="",ISTEXT($N$318),ISTEXT($N$319)),"",IF(6&lt;=$N$319,IF(5&gt;$N$318,"",IF(((6-1)*$N$318+5)&gt;80,"",IF(INDEX($P$320:$W$329,MOD(((6-1)*$N$318+5)-1,10)+1,INT((((6-1)*$N$318+5)-1)/10)+1)="","",INDEX($P$320:$W$329,MOD(((6-1)*$N$318+5)-1,10)+1,INT((((6-1)*$N$318+5)-1)/10)+1)))),IF(AND(6=$N$319+1,5&lt;=$O$318),IF(($N$318*$N$319+5)&gt;80,"",IF(INDEX($P$320:$W$329,MOD(($N$318*$N$319+5)-1,10)+1,INT((($N$318*$N$319+5)-1)/10)+1)="","",INDEX($P$320:$W$329,MOD(($N$318*$N$319+5)-1,10)+1,INT((($N$318*$N$319+5)-1)/10)+1))),""))),IF($N$320="","",IF(OR(ISTEXT($N$318),ISTEXT($N$319),ISTEXT($N$320)),"",IF(OR(5&gt;$N$318,6&gt;$N$319,((6-1)*$N$318+5)&gt;$N$320),"",IF(INDEX($P$320:$W$329,MOD(((6-1)*$N$318+5)-1,10)+1,INT((((6-1)*$N$318+5)-1)/10)+1)="","",INDEX($P$320:$W$329,MOD(((6-1)*$N$318+5)-1,10)+1,INT((((6-1)*$N$318+5)-1)/10)+1))))))</f>
        <v/>
      </c>
      <c r="I325" s="539">
        <f>IF($D$318="Flat Oval",IF(OR($N$320="",ISTEXT($N$318),ISTEXT($N$319)),"",IF(6&lt;=$N$319,IF(6&gt;$N$318,"",IF(((6-1)*$N$318+6)&gt;80,"",IF(INDEX($P$320:$W$329,MOD(((6-1)*$N$318+6)-1,10)+1,INT((((6-1)*$N$318+6)-1)/10)+1)="","",INDEX($P$320:$W$329,MOD(((6-1)*$N$318+6)-1,10)+1,INT((((6-1)*$N$318+6)-1)/10)+1)))),IF(AND(6=$N$319+1,6&lt;=$O$318),IF(($N$318*$N$319+6)&gt;80,"",IF(INDEX($P$320:$W$329,MOD(($N$318*$N$319+6)-1,10)+1,INT((($N$318*$N$319+6)-1)/10)+1)="","",INDEX($P$320:$W$329,MOD(($N$318*$N$319+6)-1,10)+1,INT((($N$318*$N$319+6)-1)/10)+1))),""))),IF($N$320="","",IF(OR(ISTEXT($N$318),ISTEXT($N$319),ISTEXT($N$320)),"",IF(OR(6&gt;$N$318,6&gt;$N$319,((6-1)*$N$318+6)&gt;$N$320),"",IF(INDEX($P$320:$W$329,MOD(((6-1)*$N$318+6)-1,10)+1,INT((((6-1)*$N$318+6)-1)/10)+1)="","",INDEX($P$320:$W$329,MOD(((6-1)*$N$318+6)-1,10)+1,INT((((6-1)*$N$318+6)-1)/10)+1))))))</f>
        <v/>
      </c>
      <c r="J325" s="539">
        <f>IF($D$318="Flat Oval",IF(OR($N$320="",ISTEXT($N$318),ISTEXT($N$319)),"",IF(6&lt;=$N$319,IF(7&gt;$N$318,"",IF(((6-1)*$N$318+7)&gt;80,"",IF(INDEX($P$320:$W$329,MOD(((6-1)*$N$318+7)-1,10)+1,INT((((6-1)*$N$318+7)-1)/10)+1)="","",INDEX($P$320:$W$329,MOD(((6-1)*$N$318+7)-1,10)+1,INT((((6-1)*$N$318+7)-1)/10)+1)))),IF(AND(6=$N$319+1,7&lt;=$O$318),IF(($N$318*$N$319+7)&gt;80,"",IF(INDEX($P$320:$W$329,MOD(($N$318*$N$319+7)-1,10)+1,INT((($N$318*$N$319+7)-1)/10)+1)="","",INDEX($P$320:$W$329,MOD(($N$318*$N$319+7)-1,10)+1,INT((($N$318*$N$319+7)-1)/10)+1))),""))),IF($N$320="","",IF(OR(ISTEXT($N$318),ISTEXT($N$319),ISTEXT($N$320)),"",IF(OR(7&gt;$N$318,6&gt;$N$319,((6-1)*$N$318+7)&gt;$N$320),"",IF(INDEX($P$320:$W$329,MOD(((6-1)*$N$318+7)-1,10)+1,INT((((6-1)*$N$318+7)-1)/10)+1)="","",INDEX($P$320:$W$329,MOD(((6-1)*$N$318+7)-1,10)+1,INT((((6-1)*$N$318+7)-1)/10)+1))))))</f>
        <v/>
      </c>
      <c r="K325" s="539">
        <f>IF($D$318="Flat Oval",IF(OR($N$320="",ISTEXT($N$318),ISTEXT($N$319)),"",IF(6&lt;=$N$319,IF(8&gt;$N$318,"",IF(((6-1)*$N$318+8)&gt;80,"",IF(INDEX($P$320:$W$329,MOD(((6-1)*$N$318+8)-1,10)+1,INT((((6-1)*$N$318+8)-1)/10)+1)="","",INDEX($P$320:$W$329,MOD(((6-1)*$N$318+8)-1,10)+1,INT((((6-1)*$N$318+8)-1)/10)+1)))),IF(AND(6=$N$319+1,8&lt;=$O$318),IF(($N$318*$N$319+8)&gt;80,"",IF(INDEX($P$320:$W$329,MOD(($N$318*$N$319+8)-1,10)+1,INT((($N$318*$N$319+8)-1)/10)+1)="","",INDEX($P$320:$W$329,MOD(($N$318*$N$319+8)-1,10)+1,INT((($N$318*$N$319+8)-1)/10)+1))),""))),IF($N$320="","",IF(OR(ISTEXT($N$318),ISTEXT($N$319),ISTEXT($N$320)),"",IF(OR(8&gt;$N$318,6&gt;$N$319,((6-1)*$N$318+8)&gt;$N$320),"",IF(INDEX($P$320:$W$329,MOD(((6-1)*$N$318+8)-1,10)+1,INT((((6-1)*$N$318+8)-1)/10)+1)="","",INDEX($P$320:$W$329,MOD(((6-1)*$N$318+8)-1,10)+1,INT((((6-1)*$N$318+8)-1)/10)+1))))))</f>
        <v/>
      </c>
      <c r="L325" s="539">
        <f>IF($D$318="Flat Oval",IF(OR($N$320="",ISTEXT($N$318),ISTEXT($N$319)),"",IF(6&lt;=$N$319,IF(9&gt;$N$318,"",IF(((6-1)*$N$318+9)&gt;80,"",IF(INDEX($P$320:$W$329,MOD(((6-1)*$N$318+9)-1,10)+1,INT((((6-1)*$N$318+9)-1)/10)+1)="","",INDEX($P$320:$W$329,MOD(((6-1)*$N$318+9)-1,10)+1,INT((((6-1)*$N$318+9)-1)/10)+1)))),IF(AND(6=$N$319+1,9&lt;=$O$318),IF(($N$318*$N$319+9)&gt;80,"",IF(INDEX($P$320:$W$329,MOD(($N$318*$N$319+9)-1,10)+1,INT((($N$318*$N$319+9)-1)/10)+1)="","",INDEX($P$320:$W$329,MOD(($N$318*$N$319+9)-1,10)+1,INT((($N$318*$N$319+9)-1)/10)+1))),""))),IF($N$320="","",IF(OR(ISTEXT($N$318),ISTEXT($N$319),ISTEXT($N$320)),"",IF(OR(9&gt;$N$318,6&gt;$N$319,((6-1)*$N$318+9)&gt;$N$320),"",IF(INDEX($P$320:$W$329,MOD(((6-1)*$N$318+9)-1,10)+1,INT((((6-1)*$N$318+9)-1)/10)+1)="","",INDEX($P$320:$W$329,MOD(((6-1)*$N$318+9)-1,10)+1,INT((((6-1)*$N$318+9)-1)/10)+1))))))</f>
        <v/>
      </c>
      <c r="M325" s="539">
        <f>IF($D$318="Flat Oval",IF(OR($N$320="",ISTEXT($N$318),ISTEXT($N$319)),"",IF(6&lt;=$N$319,IF(10&gt;$N$318,"",IF(((6-1)*$N$318+10)&gt;80,"",IF(INDEX($P$320:$W$329,MOD(((6-1)*$N$318+10)-1,10)+1,INT((((6-1)*$N$318+10)-1)/10)+1)="","",INDEX($P$320:$W$329,MOD(((6-1)*$N$318+10)-1,10)+1,INT((((6-1)*$N$318+10)-1)/10)+1)))),IF(AND(6=$N$319+1,10&lt;=$O$318),IF(($N$318*$N$319+10)&gt;80,"",IF(INDEX($P$320:$W$329,MOD(($N$318*$N$319+10)-1,10)+1,INT((($N$318*$N$319+10)-1)/10)+1)="","",INDEX($P$320:$W$329,MOD(($N$318*$N$319+10)-1,10)+1,INT((($N$318*$N$319+10)-1)/10)+1))),""))),IF($N$320="","",IF(OR(ISTEXT($N$318),ISTEXT($N$319),ISTEXT($N$320)),"",IF(OR(10&gt;$N$318,6&gt;$N$319,((6-1)*$N$318+10)&gt;$N$320),"",IF(INDEX($P$320:$W$329,MOD(((6-1)*$N$318+10)-1,10)+1,INT((((6-1)*$N$318+10)-1)/10)+1)="","",INDEX($P$320:$W$329,MOD(((6-1)*$N$318+10)-1,10)+1,INT((((6-1)*$N$318+10)-1)/10)+1))))))</f>
        <v/>
      </c>
      <c r="P325" s="540" t="n"/>
      <c r="Q325" s="540" t="n"/>
      <c r="R325" s="540" t="n"/>
      <c r="S325" s="540" t="n"/>
      <c r="T325" s="540" t="n"/>
      <c r="U325" s="540" t="n"/>
      <c r="V325" s="540" t="n"/>
      <c r="W325" s="540" t="n"/>
    </row>
    <row r="326" ht="13.35" customHeight="1" s="162">
      <c r="B326" s="537">
        <f>IF($D$318="Flat Oval",IF(OR($N$319="",ISTEXT($N$319)),"",IF(7&lt;=$N$319,ROUND((7-0.5)*$I$318/$N$319,1),IF(7=$N$319+1,"Ends",""))),IF(OR($D$318="",$G$318=""),"",IF($D$318="Round",IF(7=1,"Axis 1 (0°)",IF(7=2,"Axis 2 (90°)","")),IF(ISTEXT($N$319),"",IF(7&gt;$N$319,"",IF(ISTEXT($I$318),"",ROUND((7-0.5)*$I$318/$N$319,1)))))))</f>
        <v/>
      </c>
      <c r="C326" s="538" t="n"/>
      <c r="D326" s="539">
        <f>IF($D$318="Flat Oval",IF(OR($N$320="",ISTEXT($N$318),ISTEXT($N$319)),"",IF(7&lt;=$N$319,IF(1&gt;$N$318,"",IF(((7-1)*$N$318+1)&gt;80,"",IF(INDEX($P$320:$W$329,MOD(((7-1)*$N$318+1)-1,10)+1,INT((((7-1)*$N$318+1)-1)/10)+1)="","",INDEX($P$320:$W$329,MOD(((7-1)*$N$318+1)-1,10)+1,INT((((7-1)*$N$318+1)-1)/10)+1)))),IF(AND(7=$N$319+1,1&lt;=$O$318),IF(($N$318*$N$319+1)&gt;80,"",IF(INDEX($P$320:$W$329,MOD(($N$318*$N$319+1)-1,10)+1,INT((($N$318*$N$319+1)-1)/10)+1)="","",INDEX($P$320:$W$329,MOD(($N$318*$N$319+1)-1,10)+1,INT((($N$318*$N$319+1)-1)/10)+1))),""))),IF($N$320="","",IF(OR(ISTEXT($N$318),ISTEXT($N$319),ISTEXT($N$320)),"",IF(OR(1&gt;$N$318,7&gt;$N$319,((7-1)*$N$318+1)&gt;$N$320),"",IF(INDEX($P$320:$W$329,MOD(((7-1)*$N$318+1)-1,10)+1,INT((((7-1)*$N$318+1)-1)/10)+1)="","",INDEX($P$320:$W$329,MOD(((7-1)*$N$318+1)-1,10)+1,INT((((7-1)*$N$318+1)-1)/10)+1))))))</f>
        <v/>
      </c>
      <c r="E326" s="539">
        <f>IF($D$318="Flat Oval",IF(OR($N$320="",ISTEXT($N$318),ISTEXT($N$319)),"",IF(7&lt;=$N$319,IF(2&gt;$N$318,"",IF(((7-1)*$N$318+2)&gt;80,"",IF(INDEX($P$320:$W$329,MOD(((7-1)*$N$318+2)-1,10)+1,INT((((7-1)*$N$318+2)-1)/10)+1)="","",INDEX($P$320:$W$329,MOD(((7-1)*$N$318+2)-1,10)+1,INT((((7-1)*$N$318+2)-1)/10)+1)))),IF(AND(7=$N$319+1,2&lt;=$O$318),IF(($N$318*$N$319+2)&gt;80,"",IF(INDEX($P$320:$W$329,MOD(($N$318*$N$319+2)-1,10)+1,INT((($N$318*$N$319+2)-1)/10)+1)="","",INDEX($P$320:$W$329,MOD(($N$318*$N$319+2)-1,10)+1,INT((($N$318*$N$319+2)-1)/10)+1))),""))),IF($N$320="","",IF(OR(ISTEXT($N$318),ISTEXT($N$319),ISTEXT($N$320)),"",IF(OR(2&gt;$N$318,7&gt;$N$319,((7-1)*$N$318+2)&gt;$N$320),"",IF(INDEX($P$320:$W$329,MOD(((7-1)*$N$318+2)-1,10)+1,INT((((7-1)*$N$318+2)-1)/10)+1)="","",INDEX($P$320:$W$329,MOD(((7-1)*$N$318+2)-1,10)+1,INT((((7-1)*$N$318+2)-1)/10)+1))))))</f>
        <v/>
      </c>
      <c r="F326" s="539">
        <f>IF($D$318="Flat Oval",IF(OR($N$320="",ISTEXT($N$318),ISTEXT($N$319)),"",IF(7&lt;=$N$319,IF(3&gt;$N$318,"",IF(((7-1)*$N$318+3)&gt;80,"",IF(INDEX($P$320:$W$329,MOD(((7-1)*$N$318+3)-1,10)+1,INT((((7-1)*$N$318+3)-1)/10)+1)="","",INDEX($P$320:$W$329,MOD(((7-1)*$N$318+3)-1,10)+1,INT((((7-1)*$N$318+3)-1)/10)+1)))),IF(AND(7=$N$319+1,3&lt;=$O$318),IF(($N$318*$N$319+3)&gt;80,"",IF(INDEX($P$320:$W$329,MOD(($N$318*$N$319+3)-1,10)+1,INT((($N$318*$N$319+3)-1)/10)+1)="","",INDEX($P$320:$W$329,MOD(($N$318*$N$319+3)-1,10)+1,INT((($N$318*$N$319+3)-1)/10)+1))),""))),IF($N$320="","",IF(OR(ISTEXT($N$318),ISTEXT($N$319),ISTEXT($N$320)),"",IF(OR(3&gt;$N$318,7&gt;$N$319,((7-1)*$N$318+3)&gt;$N$320),"",IF(INDEX($P$320:$W$329,MOD(((7-1)*$N$318+3)-1,10)+1,INT((((7-1)*$N$318+3)-1)/10)+1)="","",INDEX($P$320:$W$329,MOD(((7-1)*$N$318+3)-1,10)+1,INT((((7-1)*$N$318+3)-1)/10)+1))))))</f>
        <v/>
      </c>
      <c r="G326" s="539">
        <f>IF($D$318="Flat Oval",IF(OR($N$320="",ISTEXT($N$318),ISTEXT($N$319)),"",IF(7&lt;=$N$319,IF(4&gt;$N$318,"",IF(((7-1)*$N$318+4)&gt;80,"",IF(INDEX($P$320:$W$329,MOD(((7-1)*$N$318+4)-1,10)+1,INT((((7-1)*$N$318+4)-1)/10)+1)="","",INDEX($P$320:$W$329,MOD(((7-1)*$N$318+4)-1,10)+1,INT((((7-1)*$N$318+4)-1)/10)+1)))),IF(AND(7=$N$319+1,4&lt;=$O$318),IF(($N$318*$N$319+4)&gt;80,"",IF(INDEX($P$320:$W$329,MOD(($N$318*$N$319+4)-1,10)+1,INT((($N$318*$N$319+4)-1)/10)+1)="","",INDEX($P$320:$W$329,MOD(($N$318*$N$319+4)-1,10)+1,INT((($N$318*$N$319+4)-1)/10)+1))),""))),IF($N$320="","",IF(OR(ISTEXT($N$318),ISTEXT($N$319),ISTEXT($N$320)),"",IF(OR(4&gt;$N$318,7&gt;$N$319,((7-1)*$N$318+4)&gt;$N$320),"",IF(INDEX($P$320:$W$329,MOD(((7-1)*$N$318+4)-1,10)+1,INT((((7-1)*$N$318+4)-1)/10)+1)="","",INDEX($P$320:$W$329,MOD(((7-1)*$N$318+4)-1,10)+1,INT((((7-1)*$N$318+4)-1)/10)+1))))))</f>
        <v/>
      </c>
      <c r="H326" s="539">
        <f>IF($D$318="Flat Oval",IF(OR($N$320="",ISTEXT($N$318),ISTEXT($N$319)),"",IF(7&lt;=$N$319,IF(5&gt;$N$318,"",IF(((7-1)*$N$318+5)&gt;80,"",IF(INDEX($P$320:$W$329,MOD(((7-1)*$N$318+5)-1,10)+1,INT((((7-1)*$N$318+5)-1)/10)+1)="","",INDEX($P$320:$W$329,MOD(((7-1)*$N$318+5)-1,10)+1,INT((((7-1)*$N$318+5)-1)/10)+1)))),IF(AND(7=$N$319+1,5&lt;=$O$318),IF(($N$318*$N$319+5)&gt;80,"",IF(INDEX($P$320:$W$329,MOD(($N$318*$N$319+5)-1,10)+1,INT((($N$318*$N$319+5)-1)/10)+1)="","",INDEX($P$320:$W$329,MOD(($N$318*$N$319+5)-1,10)+1,INT((($N$318*$N$319+5)-1)/10)+1))),""))),IF($N$320="","",IF(OR(ISTEXT($N$318),ISTEXT($N$319),ISTEXT($N$320)),"",IF(OR(5&gt;$N$318,7&gt;$N$319,((7-1)*$N$318+5)&gt;$N$320),"",IF(INDEX($P$320:$W$329,MOD(((7-1)*$N$318+5)-1,10)+1,INT((((7-1)*$N$318+5)-1)/10)+1)="","",INDEX($P$320:$W$329,MOD(((7-1)*$N$318+5)-1,10)+1,INT((((7-1)*$N$318+5)-1)/10)+1))))))</f>
        <v/>
      </c>
      <c r="I326" s="539">
        <f>IF($D$318="Flat Oval",IF(OR($N$320="",ISTEXT($N$318),ISTEXT($N$319)),"",IF(7&lt;=$N$319,IF(6&gt;$N$318,"",IF(((7-1)*$N$318+6)&gt;80,"",IF(INDEX($P$320:$W$329,MOD(((7-1)*$N$318+6)-1,10)+1,INT((((7-1)*$N$318+6)-1)/10)+1)="","",INDEX($P$320:$W$329,MOD(((7-1)*$N$318+6)-1,10)+1,INT((((7-1)*$N$318+6)-1)/10)+1)))),IF(AND(7=$N$319+1,6&lt;=$O$318),IF(($N$318*$N$319+6)&gt;80,"",IF(INDEX($P$320:$W$329,MOD(($N$318*$N$319+6)-1,10)+1,INT((($N$318*$N$319+6)-1)/10)+1)="","",INDEX($P$320:$W$329,MOD(($N$318*$N$319+6)-1,10)+1,INT((($N$318*$N$319+6)-1)/10)+1))),""))),IF($N$320="","",IF(OR(ISTEXT($N$318),ISTEXT($N$319),ISTEXT($N$320)),"",IF(OR(6&gt;$N$318,7&gt;$N$319,((7-1)*$N$318+6)&gt;$N$320),"",IF(INDEX($P$320:$W$329,MOD(((7-1)*$N$318+6)-1,10)+1,INT((((7-1)*$N$318+6)-1)/10)+1)="","",INDEX($P$320:$W$329,MOD(((7-1)*$N$318+6)-1,10)+1,INT((((7-1)*$N$318+6)-1)/10)+1))))))</f>
        <v/>
      </c>
      <c r="J326" s="539">
        <f>IF($D$318="Flat Oval",IF(OR($N$320="",ISTEXT($N$318),ISTEXT($N$319)),"",IF(7&lt;=$N$319,IF(7&gt;$N$318,"",IF(((7-1)*$N$318+7)&gt;80,"",IF(INDEX($P$320:$W$329,MOD(((7-1)*$N$318+7)-1,10)+1,INT((((7-1)*$N$318+7)-1)/10)+1)="","",INDEX($P$320:$W$329,MOD(((7-1)*$N$318+7)-1,10)+1,INT((((7-1)*$N$318+7)-1)/10)+1)))),IF(AND(7=$N$319+1,7&lt;=$O$318),IF(($N$318*$N$319+7)&gt;80,"",IF(INDEX($P$320:$W$329,MOD(($N$318*$N$319+7)-1,10)+1,INT((($N$318*$N$319+7)-1)/10)+1)="","",INDEX($P$320:$W$329,MOD(($N$318*$N$319+7)-1,10)+1,INT((($N$318*$N$319+7)-1)/10)+1))),""))),IF($N$320="","",IF(OR(ISTEXT($N$318),ISTEXT($N$319),ISTEXT($N$320)),"",IF(OR(7&gt;$N$318,7&gt;$N$319,((7-1)*$N$318+7)&gt;$N$320),"",IF(INDEX($P$320:$W$329,MOD(((7-1)*$N$318+7)-1,10)+1,INT((((7-1)*$N$318+7)-1)/10)+1)="","",INDEX($P$320:$W$329,MOD(((7-1)*$N$318+7)-1,10)+1,INT((((7-1)*$N$318+7)-1)/10)+1))))))</f>
        <v/>
      </c>
      <c r="K326" s="539">
        <f>IF($D$318="Flat Oval",IF(OR($N$320="",ISTEXT($N$318),ISTEXT($N$319)),"",IF(7&lt;=$N$319,IF(8&gt;$N$318,"",IF(((7-1)*$N$318+8)&gt;80,"",IF(INDEX($P$320:$W$329,MOD(((7-1)*$N$318+8)-1,10)+1,INT((((7-1)*$N$318+8)-1)/10)+1)="","",INDEX($P$320:$W$329,MOD(((7-1)*$N$318+8)-1,10)+1,INT((((7-1)*$N$318+8)-1)/10)+1)))),IF(AND(7=$N$319+1,8&lt;=$O$318),IF(($N$318*$N$319+8)&gt;80,"",IF(INDEX($P$320:$W$329,MOD(($N$318*$N$319+8)-1,10)+1,INT((($N$318*$N$319+8)-1)/10)+1)="","",INDEX($P$320:$W$329,MOD(($N$318*$N$319+8)-1,10)+1,INT((($N$318*$N$319+8)-1)/10)+1))),""))),IF($N$320="","",IF(OR(ISTEXT($N$318),ISTEXT($N$319),ISTEXT($N$320)),"",IF(OR(8&gt;$N$318,7&gt;$N$319,((7-1)*$N$318+8)&gt;$N$320),"",IF(INDEX($P$320:$W$329,MOD(((7-1)*$N$318+8)-1,10)+1,INT((((7-1)*$N$318+8)-1)/10)+1)="","",INDEX($P$320:$W$329,MOD(((7-1)*$N$318+8)-1,10)+1,INT((((7-1)*$N$318+8)-1)/10)+1))))))</f>
        <v/>
      </c>
      <c r="L326" s="539">
        <f>IF($D$318="Flat Oval",IF(OR($N$320="",ISTEXT($N$318),ISTEXT($N$319)),"",IF(7&lt;=$N$319,IF(9&gt;$N$318,"",IF(((7-1)*$N$318+9)&gt;80,"",IF(INDEX($P$320:$W$329,MOD(((7-1)*$N$318+9)-1,10)+1,INT((((7-1)*$N$318+9)-1)/10)+1)="","",INDEX($P$320:$W$329,MOD(((7-1)*$N$318+9)-1,10)+1,INT((((7-1)*$N$318+9)-1)/10)+1)))),IF(AND(7=$N$319+1,9&lt;=$O$318),IF(($N$318*$N$319+9)&gt;80,"",IF(INDEX($P$320:$W$329,MOD(($N$318*$N$319+9)-1,10)+1,INT((($N$318*$N$319+9)-1)/10)+1)="","",INDEX($P$320:$W$329,MOD(($N$318*$N$319+9)-1,10)+1,INT((($N$318*$N$319+9)-1)/10)+1))),""))),IF($N$320="","",IF(OR(ISTEXT($N$318),ISTEXT($N$319),ISTEXT($N$320)),"",IF(OR(9&gt;$N$318,7&gt;$N$319,((7-1)*$N$318+9)&gt;$N$320),"",IF(INDEX($P$320:$W$329,MOD(((7-1)*$N$318+9)-1,10)+1,INT((((7-1)*$N$318+9)-1)/10)+1)="","",INDEX($P$320:$W$329,MOD(((7-1)*$N$318+9)-1,10)+1,INT((((7-1)*$N$318+9)-1)/10)+1))))))</f>
        <v/>
      </c>
      <c r="M326" s="539">
        <f>IF($D$318="Flat Oval",IF(OR($N$320="",ISTEXT($N$318),ISTEXT($N$319)),"",IF(7&lt;=$N$319,IF(10&gt;$N$318,"",IF(((7-1)*$N$318+10)&gt;80,"",IF(INDEX($P$320:$W$329,MOD(((7-1)*$N$318+10)-1,10)+1,INT((((7-1)*$N$318+10)-1)/10)+1)="","",INDEX($P$320:$W$329,MOD(((7-1)*$N$318+10)-1,10)+1,INT((((7-1)*$N$318+10)-1)/10)+1)))),IF(AND(7=$N$319+1,10&lt;=$O$318),IF(($N$318*$N$319+10)&gt;80,"",IF(INDEX($P$320:$W$329,MOD(($N$318*$N$319+10)-1,10)+1,INT((($N$318*$N$319+10)-1)/10)+1)="","",INDEX($P$320:$W$329,MOD(($N$318*$N$319+10)-1,10)+1,INT((($N$318*$N$319+10)-1)/10)+1))),""))),IF($N$320="","",IF(OR(ISTEXT($N$318),ISTEXT($N$319),ISTEXT($N$320)),"",IF(OR(10&gt;$N$318,7&gt;$N$319,((7-1)*$N$318+10)&gt;$N$320),"",IF(INDEX($P$320:$W$329,MOD(((7-1)*$N$318+10)-1,10)+1,INT((((7-1)*$N$318+10)-1)/10)+1)="","",INDEX($P$320:$W$329,MOD(((7-1)*$N$318+10)-1,10)+1,INT((((7-1)*$N$318+10)-1)/10)+1))))))</f>
        <v/>
      </c>
      <c r="P326" s="540" t="n"/>
      <c r="Q326" s="540" t="n"/>
      <c r="R326" s="540" t="n"/>
      <c r="S326" s="540" t="n"/>
      <c r="T326" s="540" t="n"/>
      <c r="U326" s="540" t="n"/>
      <c r="V326" s="540" t="n"/>
      <c r="W326" s="540" t="n"/>
    </row>
    <row r="327" ht="13.35" customHeight="1" s="162">
      <c r="B327" s="537">
        <f>IF($D$318="Flat Oval",IF(OR($N$319="",ISTEXT($N$319)),"",IF(8&lt;=$N$319,ROUND((8-0.5)*$I$318/$N$319,1),IF(8=$N$319+1,"Ends",""))),IF(OR($D$318="",$G$318=""),"",IF($D$318="Round",IF(8=1,"Axis 1 (0°)",IF(8=2,"Axis 2 (90°)","")),IF(ISTEXT($N$319),"",IF(8&gt;$N$319,"",IF(ISTEXT($I$318),"",ROUND((8-0.5)*$I$318/$N$319,1)))))))</f>
        <v/>
      </c>
      <c r="C327" s="538" t="n"/>
      <c r="D327" s="539">
        <f>IF($D$318="Flat Oval",IF(OR($N$320="",ISTEXT($N$318),ISTEXT($N$319)),"",IF(8&lt;=$N$319,IF(1&gt;$N$318,"",IF(((8-1)*$N$318+1)&gt;80,"",IF(INDEX($P$320:$W$329,MOD(((8-1)*$N$318+1)-1,10)+1,INT((((8-1)*$N$318+1)-1)/10)+1)="","",INDEX($P$320:$W$329,MOD(((8-1)*$N$318+1)-1,10)+1,INT((((8-1)*$N$318+1)-1)/10)+1)))),IF(AND(8=$N$319+1,1&lt;=$O$318),IF(($N$318*$N$319+1)&gt;80,"",IF(INDEX($P$320:$W$329,MOD(($N$318*$N$319+1)-1,10)+1,INT((($N$318*$N$319+1)-1)/10)+1)="","",INDEX($P$320:$W$329,MOD(($N$318*$N$319+1)-1,10)+1,INT((($N$318*$N$319+1)-1)/10)+1))),""))),IF($N$320="","",IF(OR(ISTEXT($N$318),ISTEXT($N$319),ISTEXT($N$320)),"",IF(OR(1&gt;$N$318,8&gt;$N$319,((8-1)*$N$318+1)&gt;$N$320),"",IF(INDEX($P$320:$W$329,MOD(((8-1)*$N$318+1)-1,10)+1,INT((((8-1)*$N$318+1)-1)/10)+1)="","",INDEX($P$320:$W$329,MOD(((8-1)*$N$318+1)-1,10)+1,INT((((8-1)*$N$318+1)-1)/10)+1))))))</f>
        <v/>
      </c>
      <c r="E327" s="539">
        <f>IF($D$318="Flat Oval",IF(OR($N$320="",ISTEXT($N$318),ISTEXT($N$319)),"",IF(8&lt;=$N$319,IF(2&gt;$N$318,"",IF(((8-1)*$N$318+2)&gt;80,"",IF(INDEX($P$320:$W$329,MOD(((8-1)*$N$318+2)-1,10)+1,INT((((8-1)*$N$318+2)-1)/10)+1)="","",INDEX($P$320:$W$329,MOD(((8-1)*$N$318+2)-1,10)+1,INT((((8-1)*$N$318+2)-1)/10)+1)))),IF(AND(8=$N$319+1,2&lt;=$O$318),IF(($N$318*$N$319+2)&gt;80,"",IF(INDEX($P$320:$W$329,MOD(($N$318*$N$319+2)-1,10)+1,INT((($N$318*$N$319+2)-1)/10)+1)="","",INDEX($P$320:$W$329,MOD(($N$318*$N$319+2)-1,10)+1,INT((($N$318*$N$319+2)-1)/10)+1))),""))),IF($N$320="","",IF(OR(ISTEXT($N$318),ISTEXT($N$319),ISTEXT($N$320)),"",IF(OR(2&gt;$N$318,8&gt;$N$319,((8-1)*$N$318+2)&gt;$N$320),"",IF(INDEX($P$320:$W$329,MOD(((8-1)*$N$318+2)-1,10)+1,INT((((8-1)*$N$318+2)-1)/10)+1)="","",INDEX($P$320:$W$329,MOD(((8-1)*$N$318+2)-1,10)+1,INT((((8-1)*$N$318+2)-1)/10)+1))))))</f>
        <v/>
      </c>
      <c r="F327" s="539">
        <f>IF($D$318="Flat Oval",IF(OR($N$320="",ISTEXT($N$318),ISTEXT($N$319)),"",IF(8&lt;=$N$319,IF(3&gt;$N$318,"",IF(((8-1)*$N$318+3)&gt;80,"",IF(INDEX($P$320:$W$329,MOD(((8-1)*$N$318+3)-1,10)+1,INT((((8-1)*$N$318+3)-1)/10)+1)="","",INDEX($P$320:$W$329,MOD(((8-1)*$N$318+3)-1,10)+1,INT((((8-1)*$N$318+3)-1)/10)+1)))),IF(AND(8=$N$319+1,3&lt;=$O$318),IF(($N$318*$N$319+3)&gt;80,"",IF(INDEX($P$320:$W$329,MOD(($N$318*$N$319+3)-1,10)+1,INT((($N$318*$N$319+3)-1)/10)+1)="","",INDEX($P$320:$W$329,MOD(($N$318*$N$319+3)-1,10)+1,INT((($N$318*$N$319+3)-1)/10)+1))),""))),IF($N$320="","",IF(OR(ISTEXT($N$318),ISTEXT($N$319),ISTEXT($N$320)),"",IF(OR(3&gt;$N$318,8&gt;$N$319,((8-1)*$N$318+3)&gt;$N$320),"",IF(INDEX($P$320:$W$329,MOD(((8-1)*$N$318+3)-1,10)+1,INT((((8-1)*$N$318+3)-1)/10)+1)="","",INDEX($P$320:$W$329,MOD(((8-1)*$N$318+3)-1,10)+1,INT((((8-1)*$N$318+3)-1)/10)+1))))))</f>
        <v/>
      </c>
      <c r="G327" s="539">
        <f>IF($D$318="Flat Oval",IF(OR($N$320="",ISTEXT($N$318),ISTEXT($N$319)),"",IF(8&lt;=$N$319,IF(4&gt;$N$318,"",IF(((8-1)*$N$318+4)&gt;80,"",IF(INDEX($P$320:$W$329,MOD(((8-1)*$N$318+4)-1,10)+1,INT((((8-1)*$N$318+4)-1)/10)+1)="","",INDEX($P$320:$W$329,MOD(((8-1)*$N$318+4)-1,10)+1,INT((((8-1)*$N$318+4)-1)/10)+1)))),IF(AND(8=$N$319+1,4&lt;=$O$318),IF(($N$318*$N$319+4)&gt;80,"",IF(INDEX($P$320:$W$329,MOD(($N$318*$N$319+4)-1,10)+1,INT((($N$318*$N$319+4)-1)/10)+1)="","",INDEX($P$320:$W$329,MOD(($N$318*$N$319+4)-1,10)+1,INT((($N$318*$N$319+4)-1)/10)+1))),""))),IF($N$320="","",IF(OR(ISTEXT($N$318),ISTEXT($N$319),ISTEXT($N$320)),"",IF(OR(4&gt;$N$318,8&gt;$N$319,((8-1)*$N$318+4)&gt;$N$320),"",IF(INDEX($P$320:$W$329,MOD(((8-1)*$N$318+4)-1,10)+1,INT((((8-1)*$N$318+4)-1)/10)+1)="","",INDEX($P$320:$W$329,MOD(((8-1)*$N$318+4)-1,10)+1,INT((((8-1)*$N$318+4)-1)/10)+1))))))</f>
        <v/>
      </c>
      <c r="H327" s="539">
        <f>IF($D$318="Flat Oval",IF(OR($N$320="",ISTEXT($N$318),ISTEXT($N$319)),"",IF(8&lt;=$N$319,IF(5&gt;$N$318,"",IF(((8-1)*$N$318+5)&gt;80,"",IF(INDEX($P$320:$W$329,MOD(((8-1)*$N$318+5)-1,10)+1,INT((((8-1)*$N$318+5)-1)/10)+1)="","",INDEX($P$320:$W$329,MOD(((8-1)*$N$318+5)-1,10)+1,INT((((8-1)*$N$318+5)-1)/10)+1)))),IF(AND(8=$N$319+1,5&lt;=$O$318),IF(($N$318*$N$319+5)&gt;80,"",IF(INDEX($P$320:$W$329,MOD(($N$318*$N$319+5)-1,10)+1,INT((($N$318*$N$319+5)-1)/10)+1)="","",INDEX($P$320:$W$329,MOD(($N$318*$N$319+5)-1,10)+1,INT((($N$318*$N$319+5)-1)/10)+1))),""))),IF($N$320="","",IF(OR(ISTEXT($N$318),ISTEXT($N$319),ISTEXT($N$320)),"",IF(OR(5&gt;$N$318,8&gt;$N$319,((8-1)*$N$318+5)&gt;$N$320),"",IF(INDEX($P$320:$W$329,MOD(((8-1)*$N$318+5)-1,10)+1,INT((((8-1)*$N$318+5)-1)/10)+1)="","",INDEX($P$320:$W$329,MOD(((8-1)*$N$318+5)-1,10)+1,INT((((8-1)*$N$318+5)-1)/10)+1))))))</f>
        <v/>
      </c>
      <c r="I327" s="539">
        <f>IF($D$318="Flat Oval",IF(OR($N$320="",ISTEXT($N$318),ISTEXT($N$319)),"",IF(8&lt;=$N$319,IF(6&gt;$N$318,"",IF(((8-1)*$N$318+6)&gt;80,"",IF(INDEX($P$320:$W$329,MOD(((8-1)*$N$318+6)-1,10)+1,INT((((8-1)*$N$318+6)-1)/10)+1)="","",INDEX($P$320:$W$329,MOD(((8-1)*$N$318+6)-1,10)+1,INT((((8-1)*$N$318+6)-1)/10)+1)))),IF(AND(8=$N$319+1,6&lt;=$O$318),IF(($N$318*$N$319+6)&gt;80,"",IF(INDEX($P$320:$W$329,MOD(($N$318*$N$319+6)-1,10)+1,INT((($N$318*$N$319+6)-1)/10)+1)="","",INDEX($P$320:$W$329,MOD(($N$318*$N$319+6)-1,10)+1,INT((($N$318*$N$319+6)-1)/10)+1))),""))),IF($N$320="","",IF(OR(ISTEXT($N$318),ISTEXT($N$319),ISTEXT($N$320)),"",IF(OR(6&gt;$N$318,8&gt;$N$319,((8-1)*$N$318+6)&gt;$N$320),"",IF(INDEX($P$320:$W$329,MOD(((8-1)*$N$318+6)-1,10)+1,INT((((8-1)*$N$318+6)-1)/10)+1)="","",INDEX($P$320:$W$329,MOD(((8-1)*$N$318+6)-1,10)+1,INT((((8-1)*$N$318+6)-1)/10)+1))))))</f>
        <v/>
      </c>
      <c r="J327" s="539">
        <f>IF($D$318="Flat Oval",IF(OR($N$320="",ISTEXT($N$318),ISTEXT($N$319)),"",IF(8&lt;=$N$319,IF(7&gt;$N$318,"",IF(((8-1)*$N$318+7)&gt;80,"",IF(INDEX($P$320:$W$329,MOD(((8-1)*$N$318+7)-1,10)+1,INT((((8-1)*$N$318+7)-1)/10)+1)="","",INDEX($P$320:$W$329,MOD(((8-1)*$N$318+7)-1,10)+1,INT((((8-1)*$N$318+7)-1)/10)+1)))),IF(AND(8=$N$319+1,7&lt;=$O$318),IF(($N$318*$N$319+7)&gt;80,"",IF(INDEX($P$320:$W$329,MOD(($N$318*$N$319+7)-1,10)+1,INT((($N$318*$N$319+7)-1)/10)+1)="","",INDEX($P$320:$W$329,MOD(($N$318*$N$319+7)-1,10)+1,INT((($N$318*$N$319+7)-1)/10)+1))),""))),IF($N$320="","",IF(OR(ISTEXT($N$318),ISTEXT($N$319),ISTEXT($N$320)),"",IF(OR(7&gt;$N$318,8&gt;$N$319,((8-1)*$N$318+7)&gt;$N$320),"",IF(INDEX($P$320:$W$329,MOD(((8-1)*$N$318+7)-1,10)+1,INT((((8-1)*$N$318+7)-1)/10)+1)="","",INDEX($P$320:$W$329,MOD(((8-1)*$N$318+7)-1,10)+1,INT((((8-1)*$N$318+7)-1)/10)+1))))))</f>
        <v/>
      </c>
      <c r="K327" s="539">
        <f>IF($D$318="Flat Oval",IF(OR($N$320="",ISTEXT($N$318),ISTEXT($N$319)),"",IF(8&lt;=$N$319,IF(8&gt;$N$318,"",IF(((8-1)*$N$318+8)&gt;80,"",IF(INDEX($P$320:$W$329,MOD(((8-1)*$N$318+8)-1,10)+1,INT((((8-1)*$N$318+8)-1)/10)+1)="","",INDEX($P$320:$W$329,MOD(((8-1)*$N$318+8)-1,10)+1,INT((((8-1)*$N$318+8)-1)/10)+1)))),IF(AND(8=$N$319+1,8&lt;=$O$318),IF(($N$318*$N$319+8)&gt;80,"",IF(INDEX($P$320:$W$329,MOD(($N$318*$N$319+8)-1,10)+1,INT((($N$318*$N$319+8)-1)/10)+1)="","",INDEX($P$320:$W$329,MOD(($N$318*$N$319+8)-1,10)+1,INT((($N$318*$N$319+8)-1)/10)+1))),""))),IF($N$320="","",IF(OR(ISTEXT($N$318),ISTEXT($N$319),ISTEXT($N$320)),"",IF(OR(8&gt;$N$318,8&gt;$N$319,((8-1)*$N$318+8)&gt;$N$320),"",IF(INDEX($P$320:$W$329,MOD(((8-1)*$N$318+8)-1,10)+1,INT((((8-1)*$N$318+8)-1)/10)+1)="","",INDEX($P$320:$W$329,MOD(((8-1)*$N$318+8)-1,10)+1,INT((((8-1)*$N$318+8)-1)/10)+1))))))</f>
        <v/>
      </c>
      <c r="L327" s="539">
        <f>IF($D$318="Flat Oval",IF(OR($N$320="",ISTEXT($N$318),ISTEXT($N$319)),"",IF(8&lt;=$N$319,IF(9&gt;$N$318,"",IF(((8-1)*$N$318+9)&gt;80,"",IF(INDEX($P$320:$W$329,MOD(((8-1)*$N$318+9)-1,10)+1,INT((((8-1)*$N$318+9)-1)/10)+1)="","",INDEX($P$320:$W$329,MOD(((8-1)*$N$318+9)-1,10)+1,INT((((8-1)*$N$318+9)-1)/10)+1)))),IF(AND(8=$N$319+1,9&lt;=$O$318),IF(($N$318*$N$319+9)&gt;80,"",IF(INDEX($P$320:$W$329,MOD(($N$318*$N$319+9)-1,10)+1,INT((($N$318*$N$319+9)-1)/10)+1)="","",INDEX($P$320:$W$329,MOD(($N$318*$N$319+9)-1,10)+1,INT((($N$318*$N$319+9)-1)/10)+1))),""))),IF($N$320="","",IF(OR(ISTEXT($N$318),ISTEXT($N$319),ISTEXT($N$320)),"",IF(OR(9&gt;$N$318,8&gt;$N$319,((8-1)*$N$318+9)&gt;$N$320),"",IF(INDEX($P$320:$W$329,MOD(((8-1)*$N$318+9)-1,10)+1,INT((((8-1)*$N$318+9)-1)/10)+1)="","",INDEX($P$320:$W$329,MOD(((8-1)*$N$318+9)-1,10)+1,INT((((8-1)*$N$318+9)-1)/10)+1))))))</f>
        <v/>
      </c>
      <c r="M327" s="539">
        <f>IF($D$318="Flat Oval",IF(OR($N$320="",ISTEXT($N$318),ISTEXT($N$319)),"",IF(8&lt;=$N$319,IF(10&gt;$N$318,"",IF(((8-1)*$N$318+10)&gt;80,"",IF(INDEX($P$320:$W$329,MOD(((8-1)*$N$318+10)-1,10)+1,INT((((8-1)*$N$318+10)-1)/10)+1)="","",INDEX($P$320:$W$329,MOD(((8-1)*$N$318+10)-1,10)+1,INT((((8-1)*$N$318+10)-1)/10)+1)))),IF(AND(8=$N$319+1,10&lt;=$O$318),IF(($N$318*$N$319+10)&gt;80,"",IF(INDEX($P$320:$W$329,MOD(($N$318*$N$319+10)-1,10)+1,INT((($N$318*$N$319+10)-1)/10)+1)="","",INDEX($P$320:$W$329,MOD(($N$318*$N$319+10)-1,10)+1,INT((($N$318*$N$319+10)-1)/10)+1))),""))),IF($N$320="","",IF(OR(ISTEXT($N$318),ISTEXT($N$319),ISTEXT($N$320)),"",IF(OR(10&gt;$N$318,8&gt;$N$319,((8-1)*$N$318+10)&gt;$N$320),"",IF(INDEX($P$320:$W$329,MOD(((8-1)*$N$318+10)-1,10)+1,INT((((8-1)*$N$318+10)-1)/10)+1)="","",INDEX($P$320:$W$329,MOD(((8-1)*$N$318+10)-1,10)+1,INT((((8-1)*$N$318+10)-1)/10)+1))))))</f>
        <v/>
      </c>
      <c r="P327" s="540" t="n"/>
      <c r="Q327" s="540" t="n"/>
      <c r="R327" s="540" t="n"/>
      <c r="S327" s="540" t="n"/>
      <c r="T327" s="540" t="n"/>
      <c r="U327" s="540" t="n"/>
      <c r="V327" s="540" t="n"/>
      <c r="W327" s="540" t="n"/>
    </row>
    <row r="328" ht="13.35" customHeight="1" s="162">
      <c r="P328" s="540" t="n"/>
      <c r="Q328" s="540" t="n"/>
      <c r="R328" s="540" t="n"/>
      <c r="S328" s="540" t="n"/>
      <c r="T328" s="540" t="n"/>
      <c r="U328" s="540" t="n"/>
      <c r="V328" s="540" t="n"/>
      <c r="W328" s="540" t="n"/>
    </row>
    <row r="329" ht="13.35" customHeight="1" s="162">
      <c r="B329" s="188" t="inlineStr">
        <is>
          <t>Airflow Traverse Measurement</t>
        </is>
      </c>
      <c r="C329" s="174" t="n"/>
      <c r="D329" s="174" t="n"/>
      <c r="E329" s="174" t="n"/>
      <c r="F329" s="174" t="n"/>
      <c r="G329" s="174" t="n"/>
      <c r="H329" s="173" t="n"/>
      <c r="I329" s="194" t="inlineStr">
        <is>
          <t>Design CFM</t>
        </is>
      </c>
      <c r="J329" s="188" t="inlineStr">
        <is>
          <t>Initial</t>
        </is>
      </c>
      <c r="K329" s="173" t="n"/>
      <c r="L329" s="188" t="inlineStr">
        <is>
          <t>Final</t>
        </is>
      </c>
      <c r="M329" s="173" t="n"/>
      <c r="P329" s="540" t="n"/>
      <c r="Q329" s="540" t="n"/>
      <c r="R329" s="540" t="n"/>
      <c r="S329" s="540" t="n"/>
      <c r="T329" s="540" t="n"/>
      <c r="U329" s="540" t="n"/>
      <c r="V329" s="540" t="n"/>
      <c r="W329" s="540" t="n"/>
    </row>
    <row r="330" ht="13.35" customHeight="1" s="162">
      <c r="B330" s="153" t="inlineStr">
        <is>
          <t xml:space="preserve">Point </t>
        </is>
      </c>
      <c r="C330" s="188" t="inlineStr">
        <is>
          <t>Area Served</t>
        </is>
      </c>
      <c r="D330" s="174" t="n"/>
      <c r="E330" s="173" t="n"/>
      <c r="F330" s="188" t="inlineStr">
        <is>
          <t>Size</t>
        </is>
      </c>
      <c r="G330" s="173" t="n"/>
      <c r="H330" s="188" t="inlineStr">
        <is>
          <t>Ak</t>
        </is>
      </c>
      <c r="I330" s="440" t="n"/>
      <c r="J330" s="188" t="inlineStr">
        <is>
          <t>VEL</t>
        </is>
      </c>
      <c r="K330" s="188" t="inlineStr">
        <is>
          <t>CFM</t>
        </is>
      </c>
      <c r="L330" s="188" t="inlineStr">
        <is>
          <t>VEL</t>
        </is>
      </c>
      <c r="M330" s="188" t="inlineStr">
        <is>
          <t>CFM</t>
        </is>
      </c>
    </row>
    <row r="331" ht="13.35" customHeight="1" s="162">
      <c r="B331" s="31" t="inlineStr">
        <is>
          <t>T-21</t>
        </is>
      </c>
      <c r="C331" s="307" t="n"/>
      <c r="D331" s="174" t="n"/>
      <c r="E331" s="173" t="n"/>
      <c r="F331" s="307">
        <f>IF($D$333="Flat Oval",IF(OR($G$333="",$I$333=""),"",$G$333&amp;""" x "&amp;$I$333&amp;""" oval"),IF($G$333="","",IF($D$333="Round",$G$333&amp;""" dia",$G$333&amp;""" x "&amp;$I$333&amp;"""")))</f>
        <v/>
      </c>
      <c r="G331" s="173" t="n"/>
      <c r="H331" s="525">
        <f>IF($D$333="Flat Oval",IF(OR($G$333="",$I$333=""),"",IF(OR(ISTEXT($G$333),ISTEXT($I$333)),"",ROUND(((($G$333-2*N($K$333))-($I$333-2*N($K$333)))*($I$333-2*N($K$333))+PI()*(($I$333-2*N($K$333))/2)^2)/144,3))),IF(OR($D$333="",$G$333=""),"",IF($D$333="Round",IF(ISTEXT($G$333),"",ROUND(PI()*(($G$333-2*N($K$333))/2)^2/144,3)),IF($I$333="","",IF(OR(ISTEXT($G$333),ISTEXT($I$333)),"",ROUND(($G$333-2*N($K$333))*($I$333-2*N($K$333))/144,3))))))</f>
        <v/>
      </c>
      <c r="I331" s="189" t="n"/>
      <c r="J331" s="189" t="n"/>
      <c r="K331" s="189">
        <f>IF(N(J331)*N(H331)=0,"",ROUND(N(J331)*N(H331),0))</f>
        <v/>
      </c>
      <c r="L331" s="189">
        <f>IF($D$333="Flat Oval",IF(OR($O$334="",$O$335="",N($O$336)+N($O$337)=0),"",ROUND(($O$334*$O$336+$O$335*$O$337)/($O$336+$O$337),0)),IF(COUNT(D335:M342)=0,"",ROUND(AVERAGE(D335:M342),0)))</f>
        <v/>
      </c>
      <c r="M331" s="189">
        <f>IF(N(L331)*N(H331)=0,"",ROUND(N(L331)*N(H331),0))</f>
        <v/>
      </c>
    </row>
    <row r="332" ht="13.35" customHeight="1" s="162">
      <c r="B332" s="188" t="inlineStr">
        <is>
          <t>Instrument</t>
        </is>
      </c>
      <c r="C332" s="173" t="n"/>
      <c r="D332" s="196" t="n"/>
      <c r="E332" s="174" t="n"/>
      <c r="F332" s="174" t="n"/>
      <c r="G332" s="173" t="n"/>
      <c r="H332" s="188" t="inlineStr">
        <is>
          <t>Duct Static Pressure</t>
        </is>
      </c>
      <c r="I332" s="174" t="n"/>
      <c r="J332" s="173" t="n"/>
      <c r="K332" s="53" t="n"/>
      <c r="L332" s="188" t="inlineStr">
        <is>
          <t>Temp</t>
        </is>
      </c>
      <c r="M332" s="52" t="n"/>
      <c r="N332" s="51" t="n"/>
    </row>
    <row r="333" ht="13.35" customHeight="1" s="162">
      <c r="B333" s="526" t="inlineStr">
        <is>
          <t>Duct shape:</t>
        </is>
      </c>
      <c r="C333" s="173" t="n"/>
      <c r="D333" s="527" t="n"/>
      <c r="E333" s="173" t="n"/>
      <c r="F333" s="528" t="inlineStr">
        <is>
          <t>W / Dia (in)</t>
        </is>
      </c>
      <c r="G333" s="529" t="n"/>
      <c r="H333" s="526" t="inlineStr">
        <is>
          <t>H (in)</t>
        </is>
      </c>
      <c r="I333" s="530" t="n"/>
      <c r="J333" s="531" t="inlineStr">
        <is>
          <t>Liner (in)</t>
        </is>
      </c>
      <c r="K333" s="532" t="n"/>
      <c r="L333" s="526" t="inlineStr">
        <is>
          <t>Points</t>
        </is>
      </c>
      <c r="M333" s="533">
        <f>IF($D$333="Flat Oval",IF($N$335="","",$N$333&amp;"x"&amp;$N$334&amp;"+"&amp;$O$333&amp;" ends"),IF($N$333="","",IF($D$333="Round",$N$333&amp;" x 2 axes",IF($N$334="","",$N$333&amp;" x "&amp;$N$334))))</f>
        <v/>
      </c>
      <c r="N333" s="534">
        <f>IF($D$333="Flat Oval",IF(OR($G$333="",$I$333=""),"",IF(OR(ISTEXT($G$333),ISTEXT($I$333)),"",IF($G$333-$I$333&lt;12,2,MIN(10,MAX(3,ROUNDUP(($G$333-$I$333)/6,0)))))),IF(OR($D$333="",$G$333=""),"",IF($D$333="Round",IF(ISTEXT($G$333),"",IF($G$333&lt;=9,6,IF($G$333&lt;=12,8,10))),IF(ISTEXT($G$333),"",IF($G$333&lt;12,2,MIN(10,MAX(3,ROUNDUP($G$333/6,0))))))))</f>
        <v/>
      </c>
      <c r="O333">
        <f>IF(AND($D$333="Flat Oval",NOT(OR($G$333="",$I$333="")),NOT(OR(ISTEXT($G$333),ISTEXT($I$333)))),IF($I$333&lt;=9,6,IF($I$333&lt;=12,8,10)),"")</f>
        <v/>
      </c>
      <c r="P333" s="473" t="inlineStr">
        <is>
          <t>Quick entry – type readings in order (row by row of the grid), down this column then the next:</t>
        </is>
      </c>
    </row>
    <row r="334" ht="13.35" customHeight="1" s="162">
      <c r="B334" s="535" t="inlineStr">
        <is>
          <t>Depth↓ Pos→ (in)</t>
        </is>
      </c>
      <c r="C334" s="414" t="n"/>
      <c r="D334" s="535">
        <f>IF($D$333="Flat Oval",IF(OR($N$333="",ISTEXT($N$333),1&gt;$N$333),"",ROUND((1-0.5)*($G$333-$I$333)/$N$333,1)),IF(ISTEXT($N$333),"",IF(OR($D$333="",$G$333="",1&gt;$N$333),"",IF($D$333="Round",IF(ISTEXT($G$333),"",ROUND(IF(1&lt;=$N$333/2,$G$333/2*(1-SQRT(($N$333-2*1+1)/$N$333)),$G$333-$G$333/2*(1-SQRT(($N$333-2*($N$333-1+1)+1)/$N$333))),1)),IF(ISTEXT($G$333),"",ROUND((1-0.5)*$G$333/$N$333,1))))))</f>
        <v/>
      </c>
      <c r="E334" s="535">
        <f>IF($D$333="Flat Oval",IF(OR($N$333="",ISTEXT($N$333),2&gt;$N$333),"",ROUND((2-0.5)*($G$333-$I$333)/$N$333,1)),IF(ISTEXT($N$333),"",IF(OR($D$333="",$G$333="",2&gt;$N$333),"",IF($D$333="Round",IF(ISTEXT($G$333),"",ROUND(IF(2&lt;=$N$333/2,$G$333/2*(1-SQRT(($N$333-2*2+1)/$N$333)),$G$333-$G$333/2*(1-SQRT(($N$333-2*($N$333-2+1)+1)/$N$333))),1)),IF(ISTEXT($G$333),"",ROUND((2-0.5)*$G$333/$N$333,1))))))</f>
        <v/>
      </c>
      <c r="F334" s="535">
        <f>IF($D$333="Flat Oval",IF(OR($N$333="",ISTEXT($N$333),3&gt;$N$333),"",ROUND((3-0.5)*($G$333-$I$333)/$N$333,1)),IF(ISTEXT($N$333),"",IF(OR($D$333="",$G$333="",3&gt;$N$333),"",IF($D$333="Round",IF(ISTEXT($G$333),"",ROUND(IF(3&lt;=$N$333/2,$G$333/2*(1-SQRT(($N$333-2*3+1)/$N$333)),$G$333-$G$333/2*(1-SQRT(($N$333-2*($N$333-3+1)+1)/$N$333))),1)),IF(ISTEXT($G$333),"",ROUND((3-0.5)*$G$333/$N$333,1))))))</f>
        <v/>
      </c>
      <c r="G334" s="535">
        <f>IF($D$333="Flat Oval",IF(OR($N$333="",ISTEXT($N$333),4&gt;$N$333),"",ROUND((4-0.5)*($G$333-$I$333)/$N$333,1)),IF(ISTEXT($N$333),"",IF(OR($D$333="",$G$333="",4&gt;$N$333),"",IF($D$333="Round",IF(ISTEXT($G$333),"",ROUND(IF(4&lt;=$N$333/2,$G$333/2*(1-SQRT(($N$333-2*4+1)/$N$333)),$G$333-$G$333/2*(1-SQRT(($N$333-2*($N$333-4+1)+1)/$N$333))),1)),IF(ISTEXT($G$333),"",ROUND((4-0.5)*$G$333/$N$333,1))))))</f>
        <v/>
      </c>
      <c r="H334" s="535">
        <f>IF($D$333="Flat Oval",IF(OR($N$333="",ISTEXT($N$333),5&gt;$N$333),"",ROUND((5-0.5)*($G$333-$I$333)/$N$333,1)),IF(ISTEXT($N$333),"",IF(OR($D$333="",$G$333="",5&gt;$N$333),"",IF($D$333="Round",IF(ISTEXT($G$333),"",ROUND(IF(5&lt;=$N$333/2,$G$333/2*(1-SQRT(($N$333-2*5+1)/$N$333)),$G$333-$G$333/2*(1-SQRT(($N$333-2*($N$333-5+1)+1)/$N$333))),1)),IF(ISTEXT($G$333),"",ROUND((5-0.5)*$G$333/$N$333,1))))))</f>
        <v/>
      </c>
      <c r="I334" s="535">
        <f>IF($D$333="Flat Oval",IF(OR($N$333="",ISTEXT($N$333),6&gt;$N$333),"",ROUND((6-0.5)*($G$333-$I$333)/$N$333,1)),IF(ISTEXT($N$333),"",IF(OR($D$333="",$G$333="",6&gt;$N$333),"",IF($D$333="Round",IF(ISTEXT($G$333),"",ROUND(IF(6&lt;=$N$333/2,$G$333/2*(1-SQRT(($N$333-2*6+1)/$N$333)),$G$333-$G$333/2*(1-SQRT(($N$333-2*($N$333-6+1)+1)/$N$333))),1)),IF(ISTEXT($G$333),"",ROUND((6-0.5)*$G$333/$N$333,1))))))</f>
        <v/>
      </c>
      <c r="J334" s="535">
        <f>IF($D$333="Flat Oval",IF(OR($N$333="",ISTEXT($N$333),7&gt;$N$333),"",ROUND((7-0.5)*($G$333-$I$333)/$N$333,1)),IF(ISTEXT($N$333),"",IF(OR($D$333="",$G$333="",7&gt;$N$333),"",IF($D$333="Round",IF(ISTEXT($G$333),"",ROUND(IF(7&lt;=$N$333/2,$G$333/2*(1-SQRT(($N$333-2*7+1)/$N$333)),$G$333-$G$333/2*(1-SQRT(($N$333-2*($N$333-7+1)+1)/$N$333))),1)),IF(ISTEXT($G$333),"",ROUND((7-0.5)*$G$333/$N$333,1))))))</f>
        <v/>
      </c>
      <c r="K334" s="535">
        <f>IF($D$333="Flat Oval",IF(OR($N$333="",ISTEXT($N$333),8&gt;$N$333),"",ROUND((8-0.5)*($G$333-$I$333)/$N$333,1)),IF(ISTEXT($N$333),"",IF(OR($D$333="",$G$333="",8&gt;$N$333),"",IF($D$333="Round",IF(ISTEXT($G$333),"",ROUND(IF(8&lt;=$N$333/2,$G$333/2*(1-SQRT(($N$333-2*8+1)/$N$333)),$G$333-$G$333/2*(1-SQRT(($N$333-2*($N$333-8+1)+1)/$N$333))),1)),IF(ISTEXT($G$333),"",ROUND((8-0.5)*$G$333/$N$333,1))))))</f>
        <v/>
      </c>
      <c r="L334" s="535">
        <f>IF($D$333="Flat Oval",IF(OR($N$333="",ISTEXT($N$333),9&gt;$N$333),"",ROUND((9-0.5)*($G$333-$I$333)/$N$333,1)),IF(ISTEXT($N$333),"",IF(OR($D$333="",$G$333="",9&gt;$N$333),"",IF($D$333="Round",IF(ISTEXT($G$333),"",ROUND(IF(9&lt;=$N$333/2,$G$333/2*(1-SQRT(($N$333-2*9+1)/$N$333)),$G$333-$G$333/2*(1-SQRT(($N$333-2*($N$333-9+1)+1)/$N$333))),1)),IF(ISTEXT($G$333),"",ROUND((9-0.5)*$G$333/$N$333,1))))))</f>
        <v/>
      </c>
      <c r="M334" s="535">
        <f>IF($D$333="Flat Oval",IF(OR($N$333="",ISTEXT($N$333),10&gt;$N$333),"",ROUND((10-0.5)*($G$333-$I$333)/$N$333,1)),IF(ISTEXT($N$333),"",IF(OR($D$333="",$G$333="",10&gt;$N$333),"",IF($D$333="Round",IF(ISTEXT($G$333),"",ROUND(IF(10&lt;=$N$333/2,$G$333/2*(1-SQRT(($N$333-2*10+1)/$N$333)),$G$333-$G$333/2*(1-SQRT(($N$333-2*($N$333-10+1)+1)/$N$333))),1)),IF(ISTEXT($G$333),"",ROUND((10-0.5)*$G$333/$N$333,1))))))</f>
        <v/>
      </c>
      <c r="N334" s="534">
        <f>IF($D$333="Flat Oval",IF(OR($G$333="",$I$333=""),"",IF(OR(ISTEXT($G$333),ISTEXT($I$333)),"",IF($I$333&lt;12,2,MIN(7,MAX(3,ROUNDUP($I$333/6,0)))))),IF(OR($D$333="",$G$333=""),"",IF($D$333="Round",2,IF($I$333="","",IF(ISTEXT($I$333),"",IF($I$333&lt;12,2,MIN(8,MAX(3,ROUNDUP($I$333/6,0)))))))))</f>
        <v/>
      </c>
      <c r="O334">
        <f>IF(OR(NOT($D$333="Flat Oval"),N($N$335)=0),"",IF(COUNT(D335:INDEX(M335:M342,$N$334))=0,"",AVERAGE(D335:INDEX(M335:M342,$N$334))))</f>
        <v/>
      </c>
      <c r="P334" s="536" t="inlineStr">
        <is>
          <t>1–10</t>
        </is>
      </c>
      <c r="Q334" s="536" t="inlineStr">
        <is>
          <t>11–20</t>
        </is>
      </c>
      <c r="R334" s="536" t="inlineStr">
        <is>
          <t>21–30</t>
        </is>
      </c>
      <c r="S334" s="536" t="inlineStr">
        <is>
          <t>31–40</t>
        </is>
      </c>
      <c r="T334" s="536" t="inlineStr">
        <is>
          <t>41–50</t>
        </is>
      </c>
      <c r="U334" s="536" t="inlineStr">
        <is>
          <t>51–60</t>
        </is>
      </c>
      <c r="V334" s="536" t="inlineStr">
        <is>
          <t>61–70</t>
        </is>
      </c>
      <c r="W334" s="536" t="inlineStr">
        <is>
          <t>71–80</t>
        </is>
      </c>
    </row>
    <row r="335" ht="13.35" customHeight="1" s="162">
      <c r="B335" s="537">
        <f>IF($D$333="Flat Oval",IF(OR($N$334="",ISTEXT($N$334)),"",IF(1&lt;=$N$334,ROUND((1-0.5)*$I$333/$N$334,1),IF(1=$N$334+1,"Ends",""))),IF(OR($D$333="",$G$333=""),"",IF($D$333="Round",IF(1=1,"Axis 1 (0°)",IF(1=2,"Axis 2 (90°)","")),IF(ISTEXT($N$334),"",IF(1&gt;$N$334,"",IF(ISTEXT($I$333),"",ROUND((1-0.5)*$I$333/$N$334,1)))))))</f>
        <v/>
      </c>
      <c r="C335" s="538" t="n"/>
      <c r="D335" s="539">
        <f>IF($D$333="Flat Oval",IF(OR($N$335="",ISTEXT($N$333),ISTEXT($N$334)),"",IF(1&lt;=$N$334,IF(1&gt;$N$333,"",IF(((1-1)*$N$333+1)&gt;80,"",IF(INDEX($P$335:$W$344,MOD(((1-1)*$N$333+1)-1,10)+1,INT((((1-1)*$N$333+1)-1)/10)+1)="","",INDEX($P$335:$W$344,MOD(((1-1)*$N$333+1)-1,10)+1,INT((((1-1)*$N$333+1)-1)/10)+1)))),IF(AND(1=$N$334+1,1&lt;=$O$333),IF(($N$333*$N$334+1)&gt;80,"",IF(INDEX($P$335:$W$344,MOD(($N$333*$N$334+1)-1,10)+1,INT((($N$333*$N$334+1)-1)/10)+1)="","",INDEX($P$335:$W$344,MOD(($N$333*$N$334+1)-1,10)+1,INT((($N$333*$N$334+1)-1)/10)+1))),""))),IF($N$335="","",IF(OR(ISTEXT($N$333),ISTEXT($N$334),ISTEXT($N$335)),"",IF(OR(1&gt;$N$333,1&gt;$N$334,((1-1)*$N$333+1)&gt;$N$335),"",IF(INDEX($P$335:$W$344,MOD(((1-1)*$N$333+1)-1,10)+1,INT((((1-1)*$N$333+1)-1)/10)+1)="","",INDEX($P$335:$W$344,MOD(((1-1)*$N$333+1)-1,10)+1,INT((((1-1)*$N$333+1)-1)/10)+1))))))</f>
        <v/>
      </c>
      <c r="E335" s="539">
        <f>IF($D$333="Flat Oval",IF(OR($N$335="",ISTEXT($N$333),ISTEXT($N$334)),"",IF(1&lt;=$N$334,IF(2&gt;$N$333,"",IF(((1-1)*$N$333+2)&gt;80,"",IF(INDEX($P$335:$W$344,MOD(((1-1)*$N$333+2)-1,10)+1,INT((((1-1)*$N$333+2)-1)/10)+1)="","",INDEX($P$335:$W$344,MOD(((1-1)*$N$333+2)-1,10)+1,INT((((1-1)*$N$333+2)-1)/10)+1)))),IF(AND(1=$N$334+1,2&lt;=$O$333),IF(($N$333*$N$334+2)&gt;80,"",IF(INDEX($P$335:$W$344,MOD(($N$333*$N$334+2)-1,10)+1,INT((($N$333*$N$334+2)-1)/10)+1)="","",INDEX($P$335:$W$344,MOD(($N$333*$N$334+2)-1,10)+1,INT((($N$333*$N$334+2)-1)/10)+1))),""))),IF($N$335="","",IF(OR(ISTEXT($N$333),ISTEXT($N$334),ISTEXT($N$335)),"",IF(OR(2&gt;$N$333,1&gt;$N$334,((1-1)*$N$333+2)&gt;$N$335),"",IF(INDEX($P$335:$W$344,MOD(((1-1)*$N$333+2)-1,10)+1,INT((((1-1)*$N$333+2)-1)/10)+1)="","",INDEX($P$335:$W$344,MOD(((1-1)*$N$333+2)-1,10)+1,INT((((1-1)*$N$333+2)-1)/10)+1))))))</f>
        <v/>
      </c>
      <c r="F335" s="539">
        <f>IF($D$333="Flat Oval",IF(OR($N$335="",ISTEXT($N$333),ISTEXT($N$334)),"",IF(1&lt;=$N$334,IF(3&gt;$N$333,"",IF(((1-1)*$N$333+3)&gt;80,"",IF(INDEX($P$335:$W$344,MOD(((1-1)*$N$333+3)-1,10)+1,INT((((1-1)*$N$333+3)-1)/10)+1)="","",INDEX($P$335:$W$344,MOD(((1-1)*$N$333+3)-1,10)+1,INT((((1-1)*$N$333+3)-1)/10)+1)))),IF(AND(1=$N$334+1,3&lt;=$O$333),IF(($N$333*$N$334+3)&gt;80,"",IF(INDEX($P$335:$W$344,MOD(($N$333*$N$334+3)-1,10)+1,INT((($N$333*$N$334+3)-1)/10)+1)="","",INDEX($P$335:$W$344,MOD(($N$333*$N$334+3)-1,10)+1,INT((($N$333*$N$334+3)-1)/10)+1))),""))),IF($N$335="","",IF(OR(ISTEXT($N$333),ISTEXT($N$334),ISTEXT($N$335)),"",IF(OR(3&gt;$N$333,1&gt;$N$334,((1-1)*$N$333+3)&gt;$N$335),"",IF(INDEX($P$335:$W$344,MOD(((1-1)*$N$333+3)-1,10)+1,INT((((1-1)*$N$333+3)-1)/10)+1)="","",INDEX($P$335:$W$344,MOD(((1-1)*$N$333+3)-1,10)+1,INT((((1-1)*$N$333+3)-1)/10)+1))))))</f>
        <v/>
      </c>
      <c r="G335" s="539">
        <f>IF($D$333="Flat Oval",IF(OR($N$335="",ISTEXT($N$333),ISTEXT($N$334)),"",IF(1&lt;=$N$334,IF(4&gt;$N$333,"",IF(((1-1)*$N$333+4)&gt;80,"",IF(INDEX($P$335:$W$344,MOD(((1-1)*$N$333+4)-1,10)+1,INT((((1-1)*$N$333+4)-1)/10)+1)="","",INDEX($P$335:$W$344,MOD(((1-1)*$N$333+4)-1,10)+1,INT((((1-1)*$N$333+4)-1)/10)+1)))),IF(AND(1=$N$334+1,4&lt;=$O$333),IF(($N$333*$N$334+4)&gt;80,"",IF(INDEX($P$335:$W$344,MOD(($N$333*$N$334+4)-1,10)+1,INT((($N$333*$N$334+4)-1)/10)+1)="","",INDEX($P$335:$W$344,MOD(($N$333*$N$334+4)-1,10)+1,INT((($N$333*$N$334+4)-1)/10)+1))),""))),IF($N$335="","",IF(OR(ISTEXT($N$333),ISTEXT($N$334),ISTEXT($N$335)),"",IF(OR(4&gt;$N$333,1&gt;$N$334,((1-1)*$N$333+4)&gt;$N$335),"",IF(INDEX($P$335:$W$344,MOD(((1-1)*$N$333+4)-1,10)+1,INT((((1-1)*$N$333+4)-1)/10)+1)="","",INDEX($P$335:$W$344,MOD(((1-1)*$N$333+4)-1,10)+1,INT((((1-1)*$N$333+4)-1)/10)+1))))))</f>
        <v/>
      </c>
      <c r="H335" s="539">
        <f>IF($D$333="Flat Oval",IF(OR($N$335="",ISTEXT($N$333),ISTEXT($N$334)),"",IF(1&lt;=$N$334,IF(5&gt;$N$333,"",IF(((1-1)*$N$333+5)&gt;80,"",IF(INDEX($P$335:$W$344,MOD(((1-1)*$N$333+5)-1,10)+1,INT((((1-1)*$N$333+5)-1)/10)+1)="","",INDEX($P$335:$W$344,MOD(((1-1)*$N$333+5)-1,10)+1,INT((((1-1)*$N$333+5)-1)/10)+1)))),IF(AND(1=$N$334+1,5&lt;=$O$333),IF(($N$333*$N$334+5)&gt;80,"",IF(INDEX($P$335:$W$344,MOD(($N$333*$N$334+5)-1,10)+1,INT((($N$333*$N$334+5)-1)/10)+1)="","",INDEX($P$335:$W$344,MOD(($N$333*$N$334+5)-1,10)+1,INT((($N$333*$N$334+5)-1)/10)+1))),""))),IF($N$335="","",IF(OR(ISTEXT($N$333),ISTEXT($N$334),ISTEXT($N$335)),"",IF(OR(5&gt;$N$333,1&gt;$N$334,((1-1)*$N$333+5)&gt;$N$335),"",IF(INDEX($P$335:$W$344,MOD(((1-1)*$N$333+5)-1,10)+1,INT((((1-1)*$N$333+5)-1)/10)+1)="","",INDEX($P$335:$W$344,MOD(((1-1)*$N$333+5)-1,10)+1,INT((((1-1)*$N$333+5)-1)/10)+1))))))</f>
        <v/>
      </c>
      <c r="I335" s="539">
        <f>IF($D$333="Flat Oval",IF(OR($N$335="",ISTEXT($N$333),ISTEXT($N$334)),"",IF(1&lt;=$N$334,IF(6&gt;$N$333,"",IF(((1-1)*$N$333+6)&gt;80,"",IF(INDEX($P$335:$W$344,MOD(((1-1)*$N$333+6)-1,10)+1,INT((((1-1)*$N$333+6)-1)/10)+1)="","",INDEX($P$335:$W$344,MOD(((1-1)*$N$333+6)-1,10)+1,INT((((1-1)*$N$333+6)-1)/10)+1)))),IF(AND(1=$N$334+1,6&lt;=$O$333),IF(($N$333*$N$334+6)&gt;80,"",IF(INDEX($P$335:$W$344,MOD(($N$333*$N$334+6)-1,10)+1,INT((($N$333*$N$334+6)-1)/10)+1)="","",INDEX($P$335:$W$344,MOD(($N$333*$N$334+6)-1,10)+1,INT((($N$333*$N$334+6)-1)/10)+1))),""))),IF($N$335="","",IF(OR(ISTEXT($N$333),ISTEXT($N$334),ISTEXT($N$335)),"",IF(OR(6&gt;$N$333,1&gt;$N$334,((1-1)*$N$333+6)&gt;$N$335),"",IF(INDEX($P$335:$W$344,MOD(((1-1)*$N$333+6)-1,10)+1,INT((((1-1)*$N$333+6)-1)/10)+1)="","",INDEX($P$335:$W$344,MOD(((1-1)*$N$333+6)-1,10)+1,INT((((1-1)*$N$333+6)-1)/10)+1))))))</f>
        <v/>
      </c>
      <c r="J335" s="539">
        <f>IF($D$333="Flat Oval",IF(OR($N$335="",ISTEXT($N$333),ISTEXT($N$334)),"",IF(1&lt;=$N$334,IF(7&gt;$N$333,"",IF(((1-1)*$N$333+7)&gt;80,"",IF(INDEX($P$335:$W$344,MOD(((1-1)*$N$333+7)-1,10)+1,INT((((1-1)*$N$333+7)-1)/10)+1)="","",INDEX($P$335:$W$344,MOD(((1-1)*$N$333+7)-1,10)+1,INT((((1-1)*$N$333+7)-1)/10)+1)))),IF(AND(1=$N$334+1,7&lt;=$O$333),IF(($N$333*$N$334+7)&gt;80,"",IF(INDEX($P$335:$W$344,MOD(($N$333*$N$334+7)-1,10)+1,INT((($N$333*$N$334+7)-1)/10)+1)="","",INDEX($P$335:$W$344,MOD(($N$333*$N$334+7)-1,10)+1,INT((($N$333*$N$334+7)-1)/10)+1))),""))),IF($N$335="","",IF(OR(ISTEXT($N$333),ISTEXT($N$334),ISTEXT($N$335)),"",IF(OR(7&gt;$N$333,1&gt;$N$334,((1-1)*$N$333+7)&gt;$N$335),"",IF(INDEX($P$335:$W$344,MOD(((1-1)*$N$333+7)-1,10)+1,INT((((1-1)*$N$333+7)-1)/10)+1)="","",INDEX($P$335:$W$344,MOD(((1-1)*$N$333+7)-1,10)+1,INT((((1-1)*$N$333+7)-1)/10)+1))))))</f>
        <v/>
      </c>
      <c r="K335" s="539">
        <f>IF($D$333="Flat Oval",IF(OR($N$335="",ISTEXT($N$333),ISTEXT($N$334)),"",IF(1&lt;=$N$334,IF(8&gt;$N$333,"",IF(((1-1)*$N$333+8)&gt;80,"",IF(INDEX($P$335:$W$344,MOD(((1-1)*$N$333+8)-1,10)+1,INT((((1-1)*$N$333+8)-1)/10)+1)="","",INDEX($P$335:$W$344,MOD(((1-1)*$N$333+8)-1,10)+1,INT((((1-1)*$N$333+8)-1)/10)+1)))),IF(AND(1=$N$334+1,8&lt;=$O$333),IF(($N$333*$N$334+8)&gt;80,"",IF(INDEX($P$335:$W$344,MOD(($N$333*$N$334+8)-1,10)+1,INT((($N$333*$N$334+8)-1)/10)+1)="","",INDEX($P$335:$W$344,MOD(($N$333*$N$334+8)-1,10)+1,INT((($N$333*$N$334+8)-1)/10)+1))),""))),IF($N$335="","",IF(OR(ISTEXT($N$333),ISTEXT($N$334),ISTEXT($N$335)),"",IF(OR(8&gt;$N$333,1&gt;$N$334,((1-1)*$N$333+8)&gt;$N$335),"",IF(INDEX($P$335:$W$344,MOD(((1-1)*$N$333+8)-1,10)+1,INT((((1-1)*$N$333+8)-1)/10)+1)="","",INDEX($P$335:$W$344,MOD(((1-1)*$N$333+8)-1,10)+1,INT((((1-1)*$N$333+8)-1)/10)+1))))))</f>
        <v/>
      </c>
      <c r="L335" s="539">
        <f>IF($D$333="Flat Oval",IF(OR($N$335="",ISTEXT($N$333),ISTEXT($N$334)),"",IF(1&lt;=$N$334,IF(9&gt;$N$333,"",IF(((1-1)*$N$333+9)&gt;80,"",IF(INDEX($P$335:$W$344,MOD(((1-1)*$N$333+9)-1,10)+1,INT((((1-1)*$N$333+9)-1)/10)+1)="","",INDEX($P$335:$W$344,MOD(((1-1)*$N$333+9)-1,10)+1,INT((((1-1)*$N$333+9)-1)/10)+1)))),IF(AND(1=$N$334+1,9&lt;=$O$333),IF(($N$333*$N$334+9)&gt;80,"",IF(INDEX($P$335:$W$344,MOD(($N$333*$N$334+9)-1,10)+1,INT((($N$333*$N$334+9)-1)/10)+1)="","",INDEX($P$335:$W$344,MOD(($N$333*$N$334+9)-1,10)+1,INT((($N$333*$N$334+9)-1)/10)+1))),""))),IF($N$335="","",IF(OR(ISTEXT($N$333),ISTEXT($N$334),ISTEXT($N$335)),"",IF(OR(9&gt;$N$333,1&gt;$N$334,((1-1)*$N$333+9)&gt;$N$335),"",IF(INDEX($P$335:$W$344,MOD(((1-1)*$N$333+9)-1,10)+1,INT((((1-1)*$N$333+9)-1)/10)+1)="","",INDEX($P$335:$W$344,MOD(((1-1)*$N$333+9)-1,10)+1,INT((((1-1)*$N$333+9)-1)/10)+1))))))</f>
        <v/>
      </c>
      <c r="M335" s="539">
        <f>IF($D$333="Flat Oval",IF(OR($N$335="",ISTEXT($N$333),ISTEXT($N$334)),"",IF(1&lt;=$N$334,IF(10&gt;$N$333,"",IF(((1-1)*$N$333+10)&gt;80,"",IF(INDEX($P$335:$W$344,MOD(((1-1)*$N$333+10)-1,10)+1,INT((((1-1)*$N$333+10)-1)/10)+1)="","",INDEX($P$335:$W$344,MOD(((1-1)*$N$333+10)-1,10)+1,INT((((1-1)*$N$333+10)-1)/10)+1)))),IF(AND(1=$N$334+1,10&lt;=$O$333),IF(($N$333*$N$334+10)&gt;80,"",IF(INDEX($P$335:$W$344,MOD(($N$333*$N$334+10)-1,10)+1,INT((($N$333*$N$334+10)-1)/10)+1)="","",INDEX($P$335:$W$344,MOD(($N$333*$N$334+10)-1,10)+1,INT((($N$333*$N$334+10)-1)/10)+1))),""))),IF($N$335="","",IF(OR(ISTEXT($N$333),ISTEXT($N$334),ISTEXT($N$335)),"",IF(OR(10&gt;$N$333,1&gt;$N$334,((1-1)*$N$333+10)&gt;$N$335),"",IF(INDEX($P$335:$W$344,MOD(((1-1)*$N$333+10)-1,10)+1,INT((((1-1)*$N$333+10)-1)/10)+1)="","",INDEX($P$335:$W$344,MOD(((1-1)*$N$333+10)-1,10)+1,INT((((1-1)*$N$333+10)-1)/10)+1))))))</f>
        <v/>
      </c>
      <c r="N335" s="534">
        <f>IF($D$333="Flat Oval",IF(OR($N$333="",$N$334="",$O$333=""),"",$N$333*$N$334+$O$333),IF(OR(N333="",N334=""),"",IF(OR(ISTEXT(N333),ISTEXT(N334)),"",N333*N334)))</f>
        <v/>
      </c>
      <c r="O335">
        <f>IF(OR(NOT($D$333="Flat Oval"),N($N$335)=0),"",IF(COUNT(INDEX(D335:D342,$N$334+1):INDEX(M335:M342,$N$334+1))=0,"",AVERAGE(INDEX(D335:D342,$N$334+1):INDEX(M335:M342,$N$334+1))))</f>
        <v/>
      </c>
      <c r="P335" s="540" t="n"/>
      <c r="Q335" s="540" t="n"/>
      <c r="R335" s="540" t="n"/>
      <c r="S335" s="540" t="n"/>
      <c r="T335" s="540" t="n"/>
      <c r="U335" s="540" t="n"/>
      <c r="V335" s="540" t="n"/>
      <c r="W335" s="540" t="n"/>
    </row>
    <row r="336" ht="13.35" customHeight="1" s="162">
      <c r="B336" s="537">
        <f>IF($D$333="Flat Oval",IF(OR($N$334="",ISTEXT($N$334)),"",IF(2&lt;=$N$334,ROUND((2-0.5)*$I$333/$N$334,1),IF(2=$N$334+1,"Ends",""))),IF(OR($D$333="",$G$333=""),"",IF($D$333="Round",IF(2=1,"Axis 1 (0°)",IF(2=2,"Axis 2 (90°)","")),IF(ISTEXT($N$334),"",IF(2&gt;$N$334,"",IF(ISTEXT($I$333),"",ROUND((2-0.5)*$I$333/$N$334,1)))))))</f>
        <v/>
      </c>
      <c r="C336" s="538" t="n"/>
      <c r="D336" s="539">
        <f>IF($D$333="Flat Oval",IF(OR($N$335="",ISTEXT($N$333),ISTEXT($N$334)),"",IF(2&lt;=$N$334,IF(1&gt;$N$333,"",IF(((2-1)*$N$333+1)&gt;80,"",IF(INDEX($P$335:$W$344,MOD(((2-1)*$N$333+1)-1,10)+1,INT((((2-1)*$N$333+1)-1)/10)+1)="","",INDEX($P$335:$W$344,MOD(((2-1)*$N$333+1)-1,10)+1,INT((((2-1)*$N$333+1)-1)/10)+1)))),IF(AND(2=$N$334+1,1&lt;=$O$333),IF(($N$333*$N$334+1)&gt;80,"",IF(INDEX($P$335:$W$344,MOD(($N$333*$N$334+1)-1,10)+1,INT((($N$333*$N$334+1)-1)/10)+1)="","",INDEX($P$335:$W$344,MOD(($N$333*$N$334+1)-1,10)+1,INT((($N$333*$N$334+1)-1)/10)+1))),""))),IF($N$335="","",IF(OR(ISTEXT($N$333),ISTEXT($N$334),ISTEXT($N$335)),"",IF(OR(1&gt;$N$333,2&gt;$N$334,((2-1)*$N$333+1)&gt;$N$335),"",IF(INDEX($P$335:$W$344,MOD(((2-1)*$N$333+1)-1,10)+1,INT((((2-1)*$N$333+1)-1)/10)+1)="","",INDEX($P$335:$W$344,MOD(((2-1)*$N$333+1)-1,10)+1,INT((((2-1)*$N$333+1)-1)/10)+1))))))</f>
        <v/>
      </c>
      <c r="E336" s="539">
        <f>IF($D$333="Flat Oval",IF(OR($N$335="",ISTEXT($N$333),ISTEXT($N$334)),"",IF(2&lt;=$N$334,IF(2&gt;$N$333,"",IF(((2-1)*$N$333+2)&gt;80,"",IF(INDEX($P$335:$W$344,MOD(((2-1)*$N$333+2)-1,10)+1,INT((((2-1)*$N$333+2)-1)/10)+1)="","",INDEX($P$335:$W$344,MOD(((2-1)*$N$333+2)-1,10)+1,INT((((2-1)*$N$333+2)-1)/10)+1)))),IF(AND(2=$N$334+1,2&lt;=$O$333),IF(($N$333*$N$334+2)&gt;80,"",IF(INDEX($P$335:$W$344,MOD(($N$333*$N$334+2)-1,10)+1,INT((($N$333*$N$334+2)-1)/10)+1)="","",INDEX($P$335:$W$344,MOD(($N$333*$N$334+2)-1,10)+1,INT((($N$333*$N$334+2)-1)/10)+1))),""))),IF($N$335="","",IF(OR(ISTEXT($N$333),ISTEXT($N$334),ISTEXT($N$335)),"",IF(OR(2&gt;$N$333,2&gt;$N$334,((2-1)*$N$333+2)&gt;$N$335),"",IF(INDEX($P$335:$W$344,MOD(((2-1)*$N$333+2)-1,10)+1,INT((((2-1)*$N$333+2)-1)/10)+1)="","",INDEX($P$335:$W$344,MOD(((2-1)*$N$333+2)-1,10)+1,INT((((2-1)*$N$333+2)-1)/10)+1))))))</f>
        <v/>
      </c>
      <c r="F336" s="539">
        <f>IF($D$333="Flat Oval",IF(OR($N$335="",ISTEXT($N$333),ISTEXT($N$334)),"",IF(2&lt;=$N$334,IF(3&gt;$N$333,"",IF(((2-1)*$N$333+3)&gt;80,"",IF(INDEX($P$335:$W$344,MOD(((2-1)*$N$333+3)-1,10)+1,INT((((2-1)*$N$333+3)-1)/10)+1)="","",INDEX($P$335:$W$344,MOD(((2-1)*$N$333+3)-1,10)+1,INT((((2-1)*$N$333+3)-1)/10)+1)))),IF(AND(2=$N$334+1,3&lt;=$O$333),IF(($N$333*$N$334+3)&gt;80,"",IF(INDEX($P$335:$W$344,MOD(($N$333*$N$334+3)-1,10)+1,INT((($N$333*$N$334+3)-1)/10)+1)="","",INDEX($P$335:$W$344,MOD(($N$333*$N$334+3)-1,10)+1,INT((($N$333*$N$334+3)-1)/10)+1))),""))),IF($N$335="","",IF(OR(ISTEXT($N$333),ISTEXT($N$334),ISTEXT($N$335)),"",IF(OR(3&gt;$N$333,2&gt;$N$334,((2-1)*$N$333+3)&gt;$N$335),"",IF(INDEX($P$335:$W$344,MOD(((2-1)*$N$333+3)-1,10)+1,INT((((2-1)*$N$333+3)-1)/10)+1)="","",INDEX($P$335:$W$344,MOD(((2-1)*$N$333+3)-1,10)+1,INT((((2-1)*$N$333+3)-1)/10)+1))))))</f>
        <v/>
      </c>
      <c r="G336" s="539">
        <f>IF($D$333="Flat Oval",IF(OR($N$335="",ISTEXT($N$333),ISTEXT($N$334)),"",IF(2&lt;=$N$334,IF(4&gt;$N$333,"",IF(((2-1)*$N$333+4)&gt;80,"",IF(INDEX($P$335:$W$344,MOD(((2-1)*$N$333+4)-1,10)+1,INT((((2-1)*$N$333+4)-1)/10)+1)="","",INDEX($P$335:$W$344,MOD(((2-1)*$N$333+4)-1,10)+1,INT((((2-1)*$N$333+4)-1)/10)+1)))),IF(AND(2=$N$334+1,4&lt;=$O$333),IF(($N$333*$N$334+4)&gt;80,"",IF(INDEX($P$335:$W$344,MOD(($N$333*$N$334+4)-1,10)+1,INT((($N$333*$N$334+4)-1)/10)+1)="","",INDEX($P$335:$W$344,MOD(($N$333*$N$334+4)-1,10)+1,INT((($N$333*$N$334+4)-1)/10)+1))),""))),IF($N$335="","",IF(OR(ISTEXT($N$333),ISTEXT($N$334),ISTEXT($N$335)),"",IF(OR(4&gt;$N$333,2&gt;$N$334,((2-1)*$N$333+4)&gt;$N$335),"",IF(INDEX($P$335:$W$344,MOD(((2-1)*$N$333+4)-1,10)+1,INT((((2-1)*$N$333+4)-1)/10)+1)="","",INDEX($P$335:$W$344,MOD(((2-1)*$N$333+4)-1,10)+1,INT((((2-1)*$N$333+4)-1)/10)+1))))))</f>
        <v/>
      </c>
      <c r="H336" s="539">
        <f>IF($D$333="Flat Oval",IF(OR($N$335="",ISTEXT($N$333),ISTEXT($N$334)),"",IF(2&lt;=$N$334,IF(5&gt;$N$333,"",IF(((2-1)*$N$333+5)&gt;80,"",IF(INDEX($P$335:$W$344,MOD(((2-1)*$N$333+5)-1,10)+1,INT((((2-1)*$N$333+5)-1)/10)+1)="","",INDEX($P$335:$W$344,MOD(((2-1)*$N$333+5)-1,10)+1,INT((((2-1)*$N$333+5)-1)/10)+1)))),IF(AND(2=$N$334+1,5&lt;=$O$333),IF(($N$333*$N$334+5)&gt;80,"",IF(INDEX($P$335:$W$344,MOD(($N$333*$N$334+5)-1,10)+1,INT((($N$333*$N$334+5)-1)/10)+1)="","",INDEX($P$335:$W$344,MOD(($N$333*$N$334+5)-1,10)+1,INT((($N$333*$N$334+5)-1)/10)+1))),""))),IF($N$335="","",IF(OR(ISTEXT($N$333),ISTEXT($N$334),ISTEXT($N$335)),"",IF(OR(5&gt;$N$333,2&gt;$N$334,((2-1)*$N$333+5)&gt;$N$335),"",IF(INDEX($P$335:$W$344,MOD(((2-1)*$N$333+5)-1,10)+1,INT((((2-1)*$N$333+5)-1)/10)+1)="","",INDEX($P$335:$W$344,MOD(((2-1)*$N$333+5)-1,10)+1,INT((((2-1)*$N$333+5)-1)/10)+1))))))</f>
        <v/>
      </c>
      <c r="I336" s="539">
        <f>IF($D$333="Flat Oval",IF(OR($N$335="",ISTEXT($N$333),ISTEXT($N$334)),"",IF(2&lt;=$N$334,IF(6&gt;$N$333,"",IF(((2-1)*$N$333+6)&gt;80,"",IF(INDEX($P$335:$W$344,MOD(((2-1)*$N$333+6)-1,10)+1,INT((((2-1)*$N$333+6)-1)/10)+1)="","",INDEX($P$335:$W$344,MOD(((2-1)*$N$333+6)-1,10)+1,INT((((2-1)*$N$333+6)-1)/10)+1)))),IF(AND(2=$N$334+1,6&lt;=$O$333),IF(($N$333*$N$334+6)&gt;80,"",IF(INDEX($P$335:$W$344,MOD(($N$333*$N$334+6)-1,10)+1,INT((($N$333*$N$334+6)-1)/10)+1)="","",INDEX($P$335:$W$344,MOD(($N$333*$N$334+6)-1,10)+1,INT((($N$333*$N$334+6)-1)/10)+1))),""))),IF($N$335="","",IF(OR(ISTEXT($N$333),ISTEXT($N$334),ISTEXT($N$335)),"",IF(OR(6&gt;$N$333,2&gt;$N$334,((2-1)*$N$333+6)&gt;$N$335),"",IF(INDEX($P$335:$W$344,MOD(((2-1)*$N$333+6)-1,10)+1,INT((((2-1)*$N$333+6)-1)/10)+1)="","",INDEX($P$335:$W$344,MOD(((2-1)*$N$333+6)-1,10)+1,INT((((2-1)*$N$333+6)-1)/10)+1))))))</f>
        <v/>
      </c>
      <c r="J336" s="539">
        <f>IF($D$333="Flat Oval",IF(OR($N$335="",ISTEXT($N$333),ISTEXT($N$334)),"",IF(2&lt;=$N$334,IF(7&gt;$N$333,"",IF(((2-1)*$N$333+7)&gt;80,"",IF(INDEX($P$335:$W$344,MOD(((2-1)*$N$333+7)-1,10)+1,INT((((2-1)*$N$333+7)-1)/10)+1)="","",INDEX($P$335:$W$344,MOD(((2-1)*$N$333+7)-1,10)+1,INT((((2-1)*$N$333+7)-1)/10)+1)))),IF(AND(2=$N$334+1,7&lt;=$O$333),IF(($N$333*$N$334+7)&gt;80,"",IF(INDEX($P$335:$W$344,MOD(($N$333*$N$334+7)-1,10)+1,INT((($N$333*$N$334+7)-1)/10)+1)="","",INDEX($P$335:$W$344,MOD(($N$333*$N$334+7)-1,10)+1,INT((($N$333*$N$334+7)-1)/10)+1))),""))),IF($N$335="","",IF(OR(ISTEXT($N$333),ISTEXT($N$334),ISTEXT($N$335)),"",IF(OR(7&gt;$N$333,2&gt;$N$334,((2-1)*$N$333+7)&gt;$N$335),"",IF(INDEX($P$335:$W$344,MOD(((2-1)*$N$333+7)-1,10)+1,INT((((2-1)*$N$333+7)-1)/10)+1)="","",INDEX($P$335:$W$344,MOD(((2-1)*$N$333+7)-1,10)+1,INT((((2-1)*$N$333+7)-1)/10)+1))))))</f>
        <v/>
      </c>
      <c r="K336" s="539">
        <f>IF($D$333="Flat Oval",IF(OR($N$335="",ISTEXT($N$333),ISTEXT($N$334)),"",IF(2&lt;=$N$334,IF(8&gt;$N$333,"",IF(((2-1)*$N$333+8)&gt;80,"",IF(INDEX($P$335:$W$344,MOD(((2-1)*$N$333+8)-1,10)+1,INT((((2-1)*$N$333+8)-1)/10)+1)="","",INDEX($P$335:$W$344,MOD(((2-1)*$N$333+8)-1,10)+1,INT((((2-1)*$N$333+8)-1)/10)+1)))),IF(AND(2=$N$334+1,8&lt;=$O$333),IF(($N$333*$N$334+8)&gt;80,"",IF(INDEX($P$335:$W$344,MOD(($N$333*$N$334+8)-1,10)+1,INT((($N$333*$N$334+8)-1)/10)+1)="","",INDEX($P$335:$W$344,MOD(($N$333*$N$334+8)-1,10)+1,INT((($N$333*$N$334+8)-1)/10)+1))),""))),IF($N$335="","",IF(OR(ISTEXT($N$333),ISTEXT($N$334),ISTEXT($N$335)),"",IF(OR(8&gt;$N$333,2&gt;$N$334,((2-1)*$N$333+8)&gt;$N$335),"",IF(INDEX($P$335:$W$344,MOD(((2-1)*$N$333+8)-1,10)+1,INT((((2-1)*$N$333+8)-1)/10)+1)="","",INDEX($P$335:$W$344,MOD(((2-1)*$N$333+8)-1,10)+1,INT((((2-1)*$N$333+8)-1)/10)+1))))))</f>
        <v/>
      </c>
      <c r="L336" s="539">
        <f>IF($D$333="Flat Oval",IF(OR($N$335="",ISTEXT($N$333),ISTEXT($N$334)),"",IF(2&lt;=$N$334,IF(9&gt;$N$333,"",IF(((2-1)*$N$333+9)&gt;80,"",IF(INDEX($P$335:$W$344,MOD(((2-1)*$N$333+9)-1,10)+1,INT((((2-1)*$N$333+9)-1)/10)+1)="","",INDEX($P$335:$W$344,MOD(((2-1)*$N$333+9)-1,10)+1,INT((((2-1)*$N$333+9)-1)/10)+1)))),IF(AND(2=$N$334+1,9&lt;=$O$333),IF(($N$333*$N$334+9)&gt;80,"",IF(INDEX($P$335:$W$344,MOD(($N$333*$N$334+9)-1,10)+1,INT((($N$333*$N$334+9)-1)/10)+1)="","",INDEX($P$335:$W$344,MOD(($N$333*$N$334+9)-1,10)+1,INT((($N$333*$N$334+9)-1)/10)+1))),""))),IF($N$335="","",IF(OR(ISTEXT($N$333),ISTEXT($N$334),ISTEXT($N$335)),"",IF(OR(9&gt;$N$333,2&gt;$N$334,((2-1)*$N$333+9)&gt;$N$335),"",IF(INDEX($P$335:$W$344,MOD(((2-1)*$N$333+9)-1,10)+1,INT((((2-1)*$N$333+9)-1)/10)+1)="","",INDEX($P$335:$W$344,MOD(((2-1)*$N$333+9)-1,10)+1,INT((((2-1)*$N$333+9)-1)/10)+1))))))</f>
        <v/>
      </c>
      <c r="M336" s="539">
        <f>IF($D$333="Flat Oval",IF(OR($N$335="",ISTEXT($N$333),ISTEXT($N$334)),"",IF(2&lt;=$N$334,IF(10&gt;$N$333,"",IF(((2-1)*$N$333+10)&gt;80,"",IF(INDEX($P$335:$W$344,MOD(((2-1)*$N$333+10)-1,10)+1,INT((((2-1)*$N$333+10)-1)/10)+1)="","",INDEX($P$335:$W$344,MOD(((2-1)*$N$333+10)-1,10)+1,INT((((2-1)*$N$333+10)-1)/10)+1)))),IF(AND(2=$N$334+1,10&lt;=$O$333),IF(($N$333*$N$334+10)&gt;80,"",IF(INDEX($P$335:$W$344,MOD(($N$333*$N$334+10)-1,10)+1,INT((($N$333*$N$334+10)-1)/10)+1)="","",INDEX($P$335:$W$344,MOD(($N$333*$N$334+10)-1,10)+1,INT((($N$333*$N$334+10)-1)/10)+1))),""))),IF($N$335="","",IF(OR(ISTEXT($N$333),ISTEXT($N$334),ISTEXT($N$335)),"",IF(OR(10&gt;$N$333,2&gt;$N$334,((2-1)*$N$333+10)&gt;$N$335),"",IF(INDEX($P$335:$W$344,MOD(((2-1)*$N$333+10)-1,10)+1,INT((((2-1)*$N$333+10)-1)/10)+1)="","",INDEX($P$335:$W$344,MOD(((2-1)*$N$333+10)-1,10)+1,INT((((2-1)*$N$333+10)-1)/10)+1))))))</f>
        <v/>
      </c>
      <c r="O336">
        <f>IF(AND($D$333="Flat Oval",NOT(OR($G$333="",$I$333="")),NOT(OR(ISTEXT($G$333),ISTEXT($I$333)))),(($G$333-2*N($K$333))-($I$333-2*N($K$333)))*($I$333-2*N($K$333))/144,"")</f>
        <v/>
      </c>
      <c r="P336" s="540" t="n"/>
      <c r="Q336" s="540" t="n"/>
      <c r="R336" s="540" t="n"/>
      <c r="S336" s="540" t="n"/>
      <c r="T336" s="540" t="n"/>
      <c r="U336" s="540" t="n"/>
      <c r="V336" s="540" t="n"/>
      <c r="W336" s="540" t="n"/>
    </row>
    <row r="337" ht="13.35" customHeight="1" s="162">
      <c r="B337" s="537">
        <f>IF($D$333="Flat Oval",IF(OR($N$334="",ISTEXT($N$334)),"",IF(3&lt;=$N$334,ROUND((3-0.5)*$I$333/$N$334,1),IF(3=$N$334+1,"Ends",""))),IF(OR($D$333="",$G$333=""),"",IF($D$333="Round",IF(3=1,"Axis 1 (0°)",IF(3=2,"Axis 2 (90°)","")),IF(ISTEXT($N$334),"",IF(3&gt;$N$334,"",IF(ISTEXT($I$333),"",ROUND((3-0.5)*$I$333/$N$334,1)))))))</f>
        <v/>
      </c>
      <c r="C337" s="538" t="n"/>
      <c r="D337" s="539">
        <f>IF($D$333="Flat Oval",IF(OR($N$335="",ISTEXT($N$333),ISTEXT($N$334)),"",IF(3&lt;=$N$334,IF(1&gt;$N$333,"",IF(((3-1)*$N$333+1)&gt;80,"",IF(INDEX($P$335:$W$344,MOD(((3-1)*$N$333+1)-1,10)+1,INT((((3-1)*$N$333+1)-1)/10)+1)="","",INDEX($P$335:$W$344,MOD(((3-1)*$N$333+1)-1,10)+1,INT((((3-1)*$N$333+1)-1)/10)+1)))),IF(AND(3=$N$334+1,1&lt;=$O$333),IF(($N$333*$N$334+1)&gt;80,"",IF(INDEX($P$335:$W$344,MOD(($N$333*$N$334+1)-1,10)+1,INT((($N$333*$N$334+1)-1)/10)+1)="","",INDEX($P$335:$W$344,MOD(($N$333*$N$334+1)-1,10)+1,INT((($N$333*$N$334+1)-1)/10)+1))),""))),IF($N$335="","",IF(OR(ISTEXT($N$333),ISTEXT($N$334),ISTEXT($N$335)),"",IF(OR(1&gt;$N$333,3&gt;$N$334,((3-1)*$N$333+1)&gt;$N$335),"",IF(INDEX($P$335:$W$344,MOD(((3-1)*$N$333+1)-1,10)+1,INT((((3-1)*$N$333+1)-1)/10)+1)="","",INDEX($P$335:$W$344,MOD(((3-1)*$N$333+1)-1,10)+1,INT((((3-1)*$N$333+1)-1)/10)+1))))))</f>
        <v/>
      </c>
      <c r="E337" s="539">
        <f>IF($D$333="Flat Oval",IF(OR($N$335="",ISTEXT($N$333),ISTEXT($N$334)),"",IF(3&lt;=$N$334,IF(2&gt;$N$333,"",IF(((3-1)*$N$333+2)&gt;80,"",IF(INDEX($P$335:$W$344,MOD(((3-1)*$N$333+2)-1,10)+1,INT((((3-1)*$N$333+2)-1)/10)+1)="","",INDEX($P$335:$W$344,MOD(((3-1)*$N$333+2)-1,10)+1,INT((((3-1)*$N$333+2)-1)/10)+1)))),IF(AND(3=$N$334+1,2&lt;=$O$333),IF(($N$333*$N$334+2)&gt;80,"",IF(INDEX($P$335:$W$344,MOD(($N$333*$N$334+2)-1,10)+1,INT((($N$333*$N$334+2)-1)/10)+1)="","",INDEX($P$335:$W$344,MOD(($N$333*$N$334+2)-1,10)+1,INT((($N$333*$N$334+2)-1)/10)+1))),""))),IF($N$335="","",IF(OR(ISTEXT($N$333),ISTEXT($N$334),ISTEXT($N$335)),"",IF(OR(2&gt;$N$333,3&gt;$N$334,((3-1)*$N$333+2)&gt;$N$335),"",IF(INDEX($P$335:$W$344,MOD(((3-1)*$N$333+2)-1,10)+1,INT((((3-1)*$N$333+2)-1)/10)+1)="","",INDEX($P$335:$W$344,MOD(((3-1)*$N$333+2)-1,10)+1,INT((((3-1)*$N$333+2)-1)/10)+1))))))</f>
        <v/>
      </c>
      <c r="F337" s="539">
        <f>IF($D$333="Flat Oval",IF(OR($N$335="",ISTEXT($N$333),ISTEXT($N$334)),"",IF(3&lt;=$N$334,IF(3&gt;$N$333,"",IF(((3-1)*$N$333+3)&gt;80,"",IF(INDEX($P$335:$W$344,MOD(((3-1)*$N$333+3)-1,10)+1,INT((((3-1)*$N$333+3)-1)/10)+1)="","",INDEX($P$335:$W$344,MOD(((3-1)*$N$333+3)-1,10)+1,INT((((3-1)*$N$333+3)-1)/10)+1)))),IF(AND(3=$N$334+1,3&lt;=$O$333),IF(($N$333*$N$334+3)&gt;80,"",IF(INDEX($P$335:$W$344,MOD(($N$333*$N$334+3)-1,10)+1,INT((($N$333*$N$334+3)-1)/10)+1)="","",INDEX($P$335:$W$344,MOD(($N$333*$N$334+3)-1,10)+1,INT((($N$333*$N$334+3)-1)/10)+1))),""))),IF($N$335="","",IF(OR(ISTEXT($N$333),ISTEXT($N$334),ISTEXT($N$335)),"",IF(OR(3&gt;$N$333,3&gt;$N$334,((3-1)*$N$333+3)&gt;$N$335),"",IF(INDEX($P$335:$W$344,MOD(((3-1)*$N$333+3)-1,10)+1,INT((((3-1)*$N$333+3)-1)/10)+1)="","",INDEX($P$335:$W$344,MOD(((3-1)*$N$333+3)-1,10)+1,INT((((3-1)*$N$333+3)-1)/10)+1))))))</f>
        <v/>
      </c>
      <c r="G337" s="539">
        <f>IF($D$333="Flat Oval",IF(OR($N$335="",ISTEXT($N$333),ISTEXT($N$334)),"",IF(3&lt;=$N$334,IF(4&gt;$N$333,"",IF(((3-1)*$N$333+4)&gt;80,"",IF(INDEX($P$335:$W$344,MOD(((3-1)*$N$333+4)-1,10)+1,INT((((3-1)*$N$333+4)-1)/10)+1)="","",INDEX($P$335:$W$344,MOD(((3-1)*$N$333+4)-1,10)+1,INT((((3-1)*$N$333+4)-1)/10)+1)))),IF(AND(3=$N$334+1,4&lt;=$O$333),IF(($N$333*$N$334+4)&gt;80,"",IF(INDEX($P$335:$W$344,MOD(($N$333*$N$334+4)-1,10)+1,INT((($N$333*$N$334+4)-1)/10)+1)="","",INDEX($P$335:$W$344,MOD(($N$333*$N$334+4)-1,10)+1,INT((($N$333*$N$334+4)-1)/10)+1))),""))),IF($N$335="","",IF(OR(ISTEXT($N$333),ISTEXT($N$334),ISTEXT($N$335)),"",IF(OR(4&gt;$N$333,3&gt;$N$334,((3-1)*$N$333+4)&gt;$N$335),"",IF(INDEX($P$335:$W$344,MOD(((3-1)*$N$333+4)-1,10)+1,INT((((3-1)*$N$333+4)-1)/10)+1)="","",INDEX($P$335:$W$344,MOD(((3-1)*$N$333+4)-1,10)+1,INT((((3-1)*$N$333+4)-1)/10)+1))))))</f>
        <v/>
      </c>
      <c r="H337" s="539">
        <f>IF($D$333="Flat Oval",IF(OR($N$335="",ISTEXT($N$333),ISTEXT($N$334)),"",IF(3&lt;=$N$334,IF(5&gt;$N$333,"",IF(((3-1)*$N$333+5)&gt;80,"",IF(INDEX($P$335:$W$344,MOD(((3-1)*$N$333+5)-1,10)+1,INT((((3-1)*$N$333+5)-1)/10)+1)="","",INDEX($P$335:$W$344,MOD(((3-1)*$N$333+5)-1,10)+1,INT((((3-1)*$N$333+5)-1)/10)+1)))),IF(AND(3=$N$334+1,5&lt;=$O$333),IF(($N$333*$N$334+5)&gt;80,"",IF(INDEX($P$335:$W$344,MOD(($N$333*$N$334+5)-1,10)+1,INT((($N$333*$N$334+5)-1)/10)+1)="","",INDEX($P$335:$W$344,MOD(($N$333*$N$334+5)-1,10)+1,INT((($N$333*$N$334+5)-1)/10)+1))),""))),IF($N$335="","",IF(OR(ISTEXT($N$333),ISTEXT($N$334),ISTEXT($N$335)),"",IF(OR(5&gt;$N$333,3&gt;$N$334,((3-1)*$N$333+5)&gt;$N$335),"",IF(INDEX($P$335:$W$344,MOD(((3-1)*$N$333+5)-1,10)+1,INT((((3-1)*$N$333+5)-1)/10)+1)="","",INDEX($P$335:$W$344,MOD(((3-1)*$N$333+5)-1,10)+1,INT((((3-1)*$N$333+5)-1)/10)+1))))))</f>
        <v/>
      </c>
      <c r="I337" s="539">
        <f>IF($D$333="Flat Oval",IF(OR($N$335="",ISTEXT($N$333),ISTEXT($N$334)),"",IF(3&lt;=$N$334,IF(6&gt;$N$333,"",IF(((3-1)*$N$333+6)&gt;80,"",IF(INDEX($P$335:$W$344,MOD(((3-1)*$N$333+6)-1,10)+1,INT((((3-1)*$N$333+6)-1)/10)+1)="","",INDEX($P$335:$W$344,MOD(((3-1)*$N$333+6)-1,10)+1,INT((((3-1)*$N$333+6)-1)/10)+1)))),IF(AND(3=$N$334+1,6&lt;=$O$333),IF(($N$333*$N$334+6)&gt;80,"",IF(INDEX($P$335:$W$344,MOD(($N$333*$N$334+6)-1,10)+1,INT((($N$333*$N$334+6)-1)/10)+1)="","",INDEX($P$335:$W$344,MOD(($N$333*$N$334+6)-1,10)+1,INT((($N$333*$N$334+6)-1)/10)+1))),""))),IF($N$335="","",IF(OR(ISTEXT($N$333),ISTEXT($N$334),ISTEXT($N$335)),"",IF(OR(6&gt;$N$333,3&gt;$N$334,((3-1)*$N$333+6)&gt;$N$335),"",IF(INDEX($P$335:$W$344,MOD(((3-1)*$N$333+6)-1,10)+1,INT((((3-1)*$N$333+6)-1)/10)+1)="","",INDEX($P$335:$W$344,MOD(((3-1)*$N$333+6)-1,10)+1,INT((((3-1)*$N$333+6)-1)/10)+1))))))</f>
        <v/>
      </c>
      <c r="J337" s="539">
        <f>IF($D$333="Flat Oval",IF(OR($N$335="",ISTEXT($N$333),ISTEXT($N$334)),"",IF(3&lt;=$N$334,IF(7&gt;$N$333,"",IF(((3-1)*$N$333+7)&gt;80,"",IF(INDEX($P$335:$W$344,MOD(((3-1)*$N$333+7)-1,10)+1,INT((((3-1)*$N$333+7)-1)/10)+1)="","",INDEX($P$335:$W$344,MOD(((3-1)*$N$333+7)-1,10)+1,INT((((3-1)*$N$333+7)-1)/10)+1)))),IF(AND(3=$N$334+1,7&lt;=$O$333),IF(($N$333*$N$334+7)&gt;80,"",IF(INDEX($P$335:$W$344,MOD(($N$333*$N$334+7)-1,10)+1,INT((($N$333*$N$334+7)-1)/10)+1)="","",INDEX($P$335:$W$344,MOD(($N$333*$N$334+7)-1,10)+1,INT((($N$333*$N$334+7)-1)/10)+1))),""))),IF($N$335="","",IF(OR(ISTEXT($N$333),ISTEXT($N$334),ISTEXT($N$335)),"",IF(OR(7&gt;$N$333,3&gt;$N$334,((3-1)*$N$333+7)&gt;$N$335),"",IF(INDEX($P$335:$W$344,MOD(((3-1)*$N$333+7)-1,10)+1,INT((((3-1)*$N$333+7)-1)/10)+1)="","",INDEX($P$335:$W$344,MOD(((3-1)*$N$333+7)-1,10)+1,INT((((3-1)*$N$333+7)-1)/10)+1))))))</f>
        <v/>
      </c>
      <c r="K337" s="539">
        <f>IF($D$333="Flat Oval",IF(OR($N$335="",ISTEXT($N$333),ISTEXT($N$334)),"",IF(3&lt;=$N$334,IF(8&gt;$N$333,"",IF(((3-1)*$N$333+8)&gt;80,"",IF(INDEX($P$335:$W$344,MOD(((3-1)*$N$333+8)-1,10)+1,INT((((3-1)*$N$333+8)-1)/10)+1)="","",INDEX($P$335:$W$344,MOD(((3-1)*$N$333+8)-1,10)+1,INT((((3-1)*$N$333+8)-1)/10)+1)))),IF(AND(3=$N$334+1,8&lt;=$O$333),IF(($N$333*$N$334+8)&gt;80,"",IF(INDEX($P$335:$W$344,MOD(($N$333*$N$334+8)-1,10)+1,INT((($N$333*$N$334+8)-1)/10)+1)="","",INDEX($P$335:$W$344,MOD(($N$333*$N$334+8)-1,10)+1,INT((($N$333*$N$334+8)-1)/10)+1))),""))),IF($N$335="","",IF(OR(ISTEXT($N$333),ISTEXT($N$334),ISTEXT($N$335)),"",IF(OR(8&gt;$N$333,3&gt;$N$334,((3-1)*$N$333+8)&gt;$N$335),"",IF(INDEX($P$335:$W$344,MOD(((3-1)*$N$333+8)-1,10)+1,INT((((3-1)*$N$333+8)-1)/10)+1)="","",INDEX($P$335:$W$344,MOD(((3-1)*$N$333+8)-1,10)+1,INT((((3-1)*$N$333+8)-1)/10)+1))))))</f>
        <v/>
      </c>
      <c r="L337" s="539">
        <f>IF($D$333="Flat Oval",IF(OR($N$335="",ISTEXT($N$333),ISTEXT($N$334)),"",IF(3&lt;=$N$334,IF(9&gt;$N$333,"",IF(((3-1)*$N$333+9)&gt;80,"",IF(INDEX($P$335:$W$344,MOD(((3-1)*$N$333+9)-1,10)+1,INT((((3-1)*$N$333+9)-1)/10)+1)="","",INDEX($P$335:$W$344,MOD(((3-1)*$N$333+9)-1,10)+1,INT((((3-1)*$N$333+9)-1)/10)+1)))),IF(AND(3=$N$334+1,9&lt;=$O$333),IF(($N$333*$N$334+9)&gt;80,"",IF(INDEX($P$335:$W$344,MOD(($N$333*$N$334+9)-1,10)+1,INT((($N$333*$N$334+9)-1)/10)+1)="","",INDEX($P$335:$W$344,MOD(($N$333*$N$334+9)-1,10)+1,INT((($N$333*$N$334+9)-1)/10)+1))),""))),IF($N$335="","",IF(OR(ISTEXT($N$333),ISTEXT($N$334),ISTEXT($N$335)),"",IF(OR(9&gt;$N$333,3&gt;$N$334,((3-1)*$N$333+9)&gt;$N$335),"",IF(INDEX($P$335:$W$344,MOD(((3-1)*$N$333+9)-1,10)+1,INT((((3-1)*$N$333+9)-1)/10)+1)="","",INDEX($P$335:$W$344,MOD(((3-1)*$N$333+9)-1,10)+1,INT((((3-1)*$N$333+9)-1)/10)+1))))))</f>
        <v/>
      </c>
      <c r="M337" s="539">
        <f>IF($D$333="Flat Oval",IF(OR($N$335="",ISTEXT($N$333),ISTEXT($N$334)),"",IF(3&lt;=$N$334,IF(10&gt;$N$333,"",IF(((3-1)*$N$333+10)&gt;80,"",IF(INDEX($P$335:$W$344,MOD(((3-1)*$N$333+10)-1,10)+1,INT((((3-1)*$N$333+10)-1)/10)+1)="","",INDEX($P$335:$W$344,MOD(((3-1)*$N$333+10)-1,10)+1,INT((((3-1)*$N$333+10)-1)/10)+1)))),IF(AND(3=$N$334+1,10&lt;=$O$333),IF(($N$333*$N$334+10)&gt;80,"",IF(INDEX($P$335:$W$344,MOD(($N$333*$N$334+10)-1,10)+1,INT((($N$333*$N$334+10)-1)/10)+1)="","",INDEX($P$335:$W$344,MOD(($N$333*$N$334+10)-1,10)+1,INT((($N$333*$N$334+10)-1)/10)+1))),""))),IF($N$335="","",IF(OR(ISTEXT($N$333),ISTEXT($N$334),ISTEXT($N$335)),"",IF(OR(10&gt;$N$333,3&gt;$N$334,((3-1)*$N$333+10)&gt;$N$335),"",IF(INDEX($P$335:$W$344,MOD(((3-1)*$N$333+10)-1,10)+1,INT((((3-1)*$N$333+10)-1)/10)+1)="","",INDEX($P$335:$W$344,MOD(((3-1)*$N$333+10)-1,10)+1,INT((((3-1)*$N$333+10)-1)/10)+1))))))</f>
        <v/>
      </c>
      <c r="O337">
        <f>IF(AND($D$333="Flat Oval",NOT(OR($G$333="",$I$333="")),NOT(OR(ISTEXT($G$333),ISTEXT($I$333)))),PI()*(($I$333-2*N($K$333))/2)^2/144,"")</f>
        <v/>
      </c>
      <c r="P337" s="540" t="n"/>
      <c r="Q337" s="540" t="n"/>
      <c r="R337" s="540" t="n"/>
      <c r="S337" s="540" t="n"/>
      <c r="T337" s="540" t="n"/>
      <c r="U337" s="540" t="n"/>
      <c r="V337" s="540" t="n"/>
      <c r="W337" s="540" t="n"/>
    </row>
    <row r="338" ht="13.35" customHeight="1" s="162">
      <c r="B338" s="537">
        <f>IF($D$333="Flat Oval",IF(OR($N$334="",ISTEXT($N$334)),"",IF(4&lt;=$N$334,ROUND((4-0.5)*$I$333/$N$334,1),IF(4=$N$334+1,"Ends",""))),IF(OR($D$333="",$G$333=""),"",IF($D$333="Round",IF(4=1,"Axis 1 (0°)",IF(4=2,"Axis 2 (90°)","")),IF(ISTEXT($N$334),"",IF(4&gt;$N$334,"",IF(ISTEXT($I$333),"",ROUND((4-0.5)*$I$333/$N$334,1)))))))</f>
        <v/>
      </c>
      <c r="C338" s="538" t="n"/>
      <c r="D338" s="539">
        <f>IF($D$333="Flat Oval",IF(OR($N$335="",ISTEXT($N$333),ISTEXT($N$334)),"",IF(4&lt;=$N$334,IF(1&gt;$N$333,"",IF(((4-1)*$N$333+1)&gt;80,"",IF(INDEX($P$335:$W$344,MOD(((4-1)*$N$333+1)-1,10)+1,INT((((4-1)*$N$333+1)-1)/10)+1)="","",INDEX($P$335:$W$344,MOD(((4-1)*$N$333+1)-1,10)+1,INT((((4-1)*$N$333+1)-1)/10)+1)))),IF(AND(4=$N$334+1,1&lt;=$O$333),IF(($N$333*$N$334+1)&gt;80,"",IF(INDEX($P$335:$W$344,MOD(($N$333*$N$334+1)-1,10)+1,INT((($N$333*$N$334+1)-1)/10)+1)="","",INDEX($P$335:$W$344,MOD(($N$333*$N$334+1)-1,10)+1,INT((($N$333*$N$334+1)-1)/10)+1))),""))),IF($N$335="","",IF(OR(ISTEXT($N$333),ISTEXT($N$334),ISTEXT($N$335)),"",IF(OR(1&gt;$N$333,4&gt;$N$334,((4-1)*$N$333+1)&gt;$N$335),"",IF(INDEX($P$335:$W$344,MOD(((4-1)*$N$333+1)-1,10)+1,INT((((4-1)*$N$333+1)-1)/10)+1)="","",INDEX($P$335:$W$344,MOD(((4-1)*$N$333+1)-1,10)+1,INT((((4-1)*$N$333+1)-1)/10)+1))))))</f>
        <v/>
      </c>
      <c r="E338" s="539">
        <f>IF($D$333="Flat Oval",IF(OR($N$335="",ISTEXT($N$333),ISTEXT($N$334)),"",IF(4&lt;=$N$334,IF(2&gt;$N$333,"",IF(((4-1)*$N$333+2)&gt;80,"",IF(INDEX($P$335:$W$344,MOD(((4-1)*$N$333+2)-1,10)+1,INT((((4-1)*$N$333+2)-1)/10)+1)="","",INDEX($P$335:$W$344,MOD(((4-1)*$N$333+2)-1,10)+1,INT((((4-1)*$N$333+2)-1)/10)+1)))),IF(AND(4=$N$334+1,2&lt;=$O$333),IF(($N$333*$N$334+2)&gt;80,"",IF(INDEX($P$335:$W$344,MOD(($N$333*$N$334+2)-1,10)+1,INT((($N$333*$N$334+2)-1)/10)+1)="","",INDEX($P$335:$W$344,MOD(($N$333*$N$334+2)-1,10)+1,INT((($N$333*$N$334+2)-1)/10)+1))),""))),IF($N$335="","",IF(OR(ISTEXT($N$333),ISTEXT($N$334),ISTEXT($N$335)),"",IF(OR(2&gt;$N$333,4&gt;$N$334,((4-1)*$N$333+2)&gt;$N$335),"",IF(INDEX($P$335:$W$344,MOD(((4-1)*$N$333+2)-1,10)+1,INT((((4-1)*$N$333+2)-1)/10)+1)="","",INDEX($P$335:$W$344,MOD(((4-1)*$N$333+2)-1,10)+1,INT((((4-1)*$N$333+2)-1)/10)+1))))))</f>
        <v/>
      </c>
      <c r="F338" s="539">
        <f>IF($D$333="Flat Oval",IF(OR($N$335="",ISTEXT($N$333),ISTEXT($N$334)),"",IF(4&lt;=$N$334,IF(3&gt;$N$333,"",IF(((4-1)*$N$333+3)&gt;80,"",IF(INDEX($P$335:$W$344,MOD(((4-1)*$N$333+3)-1,10)+1,INT((((4-1)*$N$333+3)-1)/10)+1)="","",INDEX($P$335:$W$344,MOD(((4-1)*$N$333+3)-1,10)+1,INT((((4-1)*$N$333+3)-1)/10)+1)))),IF(AND(4=$N$334+1,3&lt;=$O$333),IF(($N$333*$N$334+3)&gt;80,"",IF(INDEX($P$335:$W$344,MOD(($N$333*$N$334+3)-1,10)+1,INT((($N$333*$N$334+3)-1)/10)+1)="","",INDEX($P$335:$W$344,MOD(($N$333*$N$334+3)-1,10)+1,INT((($N$333*$N$334+3)-1)/10)+1))),""))),IF($N$335="","",IF(OR(ISTEXT($N$333),ISTEXT($N$334),ISTEXT($N$335)),"",IF(OR(3&gt;$N$333,4&gt;$N$334,((4-1)*$N$333+3)&gt;$N$335),"",IF(INDEX($P$335:$W$344,MOD(((4-1)*$N$333+3)-1,10)+1,INT((((4-1)*$N$333+3)-1)/10)+1)="","",INDEX($P$335:$W$344,MOD(((4-1)*$N$333+3)-1,10)+1,INT((((4-1)*$N$333+3)-1)/10)+1))))))</f>
        <v/>
      </c>
      <c r="G338" s="539">
        <f>IF($D$333="Flat Oval",IF(OR($N$335="",ISTEXT($N$333),ISTEXT($N$334)),"",IF(4&lt;=$N$334,IF(4&gt;$N$333,"",IF(((4-1)*$N$333+4)&gt;80,"",IF(INDEX($P$335:$W$344,MOD(((4-1)*$N$333+4)-1,10)+1,INT((((4-1)*$N$333+4)-1)/10)+1)="","",INDEX($P$335:$W$344,MOD(((4-1)*$N$333+4)-1,10)+1,INT((((4-1)*$N$333+4)-1)/10)+1)))),IF(AND(4=$N$334+1,4&lt;=$O$333),IF(($N$333*$N$334+4)&gt;80,"",IF(INDEX($P$335:$W$344,MOD(($N$333*$N$334+4)-1,10)+1,INT((($N$333*$N$334+4)-1)/10)+1)="","",INDEX($P$335:$W$344,MOD(($N$333*$N$334+4)-1,10)+1,INT((($N$333*$N$334+4)-1)/10)+1))),""))),IF($N$335="","",IF(OR(ISTEXT($N$333),ISTEXT($N$334),ISTEXT($N$335)),"",IF(OR(4&gt;$N$333,4&gt;$N$334,((4-1)*$N$333+4)&gt;$N$335),"",IF(INDEX($P$335:$W$344,MOD(((4-1)*$N$333+4)-1,10)+1,INT((((4-1)*$N$333+4)-1)/10)+1)="","",INDEX($P$335:$W$344,MOD(((4-1)*$N$333+4)-1,10)+1,INT((((4-1)*$N$333+4)-1)/10)+1))))))</f>
        <v/>
      </c>
      <c r="H338" s="539">
        <f>IF($D$333="Flat Oval",IF(OR($N$335="",ISTEXT($N$333),ISTEXT($N$334)),"",IF(4&lt;=$N$334,IF(5&gt;$N$333,"",IF(((4-1)*$N$333+5)&gt;80,"",IF(INDEX($P$335:$W$344,MOD(((4-1)*$N$333+5)-1,10)+1,INT((((4-1)*$N$333+5)-1)/10)+1)="","",INDEX($P$335:$W$344,MOD(((4-1)*$N$333+5)-1,10)+1,INT((((4-1)*$N$333+5)-1)/10)+1)))),IF(AND(4=$N$334+1,5&lt;=$O$333),IF(($N$333*$N$334+5)&gt;80,"",IF(INDEX($P$335:$W$344,MOD(($N$333*$N$334+5)-1,10)+1,INT((($N$333*$N$334+5)-1)/10)+1)="","",INDEX($P$335:$W$344,MOD(($N$333*$N$334+5)-1,10)+1,INT((($N$333*$N$334+5)-1)/10)+1))),""))),IF($N$335="","",IF(OR(ISTEXT($N$333),ISTEXT($N$334),ISTEXT($N$335)),"",IF(OR(5&gt;$N$333,4&gt;$N$334,((4-1)*$N$333+5)&gt;$N$335),"",IF(INDEX($P$335:$W$344,MOD(((4-1)*$N$333+5)-1,10)+1,INT((((4-1)*$N$333+5)-1)/10)+1)="","",INDEX($P$335:$W$344,MOD(((4-1)*$N$333+5)-1,10)+1,INT((((4-1)*$N$333+5)-1)/10)+1))))))</f>
        <v/>
      </c>
      <c r="I338" s="539">
        <f>IF($D$333="Flat Oval",IF(OR($N$335="",ISTEXT($N$333),ISTEXT($N$334)),"",IF(4&lt;=$N$334,IF(6&gt;$N$333,"",IF(((4-1)*$N$333+6)&gt;80,"",IF(INDEX($P$335:$W$344,MOD(((4-1)*$N$333+6)-1,10)+1,INT((((4-1)*$N$333+6)-1)/10)+1)="","",INDEX($P$335:$W$344,MOD(((4-1)*$N$333+6)-1,10)+1,INT((((4-1)*$N$333+6)-1)/10)+1)))),IF(AND(4=$N$334+1,6&lt;=$O$333),IF(($N$333*$N$334+6)&gt;80,"",IF(INDEX($P$335:$W$344,MOD(($N$333*$N$334+6)-1,10)+1,INT((($N$333*$N$334+6)-1)/10)+1)="","",INDEX($P$335:$W$344,MOD(($N$333*$N$334+6)-1,10)+1,INT((($N$333*$N$334+6)-1)/10)+1))),""))),IF($N$335="","",IF(OR(ISTEXT($N$333),ISTEXT($N$334),ISTEXT($N$335)),"",IF(OR(6&gt;$N$333,4&gt;$N$334,((4-1)*$N$333+6)&gt;$N$335),"",IF(INDEX($P$335:$W$344,MOD(((4-1)*$N$333+6)-1,10)+1,INT((((4-1)*$N$333+6)-1)/10)+1)="","",INDEX($P$335:$W$344,MOD(((4-1)*$N$333+6)-1,10)+1,INT((((4-1)*$N$333+6)-1)/10)+1))))))</f>
        <v/>
      </c>
      <c r="J338" s="539">
        <f>IF($D$333="Flat Oval",IF(OR($N$335="",ISTEXT($N$333),ISTEXT($N$334)),"",IF(4&lt;=$N$334,IF(7&gt;$N$333,"",IF(((4-1)*$N$333+7)&gt;80,"",IF(INDEX($P$335:$W$344,MOD(((4-1)*$N$333+7)-1,10)+1,INT((((4-1)*$N$333+7)-1)/10)+1)="","",INDEX($P$335:$W$344,MOD(((4-1)*$N$333+7)-1,10)+1,INT((((4-1)*$N$333+7)-1)/10)+1)))),IF(AND(4=$N$334+1,7&lt;=$O$333),IF(($N$333*$N$334+7)&gt;80,"",IF(INDEX($P$335:$W$344,MOD(($N$333*$N$334+7)-1,10)+1,INT((($N$333*$N$334+7)-1)/10)+1)="","",INDEX($P$335:$W$344,MOD(($N$333*$N$334+7)-1,10)+1,INT((($N$333*$N$334+7)-1)/10)+1))),""))),IF($N$335="","",IF(OR(ISTEXT($N$333),ISTEXT($N$334),ISTEXT($N$335)),"",IF(OR(7&gt;$N$333,4&gt;$N$334,((4-1)*$N$333+7)&gt;$N$335),"",IF(INDEX($P$335:$W$344,MOD(((4-1)*$N$333+7)-1,10)+1,INT((((4-1)*$N$333+7)-1)/10)+1)="","",INDEX($P$335:$W$344,MOD(((4-1)*$N$333+7)-1,10)+1,INT((((4-1)*$N$333+7)-1)/10)+1))))))</f>
        <v/>
      </c>
      <c r="K338" s="539">
        <f>IF($D$333="Flat Oval",IF(OR($N$335="",ISTEXT($N$333),ISTEXT($N$334)),"",IF(4&lt;=$N$334,IF(8&gt;$N$333,"",IF(((4-1)*$N$333+8)&gt;80,"",IF(INDEX($P$335:$W$344,MOD(((4-1)*$N$333+8)-1,10)+1,INT((((4-1)*$N$333+8)-1)/10)+1)="","",INDEX($P$335:$W$344,MOD(((4-1)*$N$333+8)-1,10)+1,INT((((4-1)*$N$333+8)-1)/10)+1)))),IF(AND(4=$N$334+1,8&lt;=$O$333),IF(($N$333*$N$334+8)&gt;80,"",IF(INDEX($P$335:$W$344,MOD(($N$333*$N$334+8)-1,10)+1,INT((($N$333*$N$334+8)-1)/10)+1)="","",INDEX($P$335:$W$344,MOD(($N$333*$N$334+8)-1,10)+1,INT((($N$333*$N$334+8)-1)/10)+1))),""))),IF($N$335="","",IF(OR(ISTEXT($N$333),ISTEXT($N$334),ISTEXT($N$335)),"",IF(OR(8&gt;$N$333,4&gt;$N$334,((4-1)*$N$333+8)&gt;$N$335),"",IF(INDEX($P$335:$W$344,MOD(((4-1)*$N$333+8)-1,10)+1,INT((((4-1)*$N$333+8)-1)/10)+1)="","",INDEX($P$335:$W$344,MOD(((4-1)*$N$333+8)-1,10)+1,INT((((4-1)*$N$333+8)-1)/10)+1))))))</f>
        <v/>
      </c>
      <c r="L338" s="539">
        <f>IF($D$333="Flat Oval",IF(OR($N$335="",ISTEXT($N$333),ISTEXT($N$334)),"",IF(4&lt;=$N$334,IF(9&gt;$N$333,"",IF(((4-1)*$N$333+9)&gt;80,"",IF(INDEX($P$335:$W$344,MOD(((4-1)*$N$333+9)-1,10)+1,INT((((4-1)*$N$333+9)-1)/10)+1)="","",INDEX($P$335:$W$344,MOD(((4-1)*$N$333+9)-1,10)+1,INT((((4-1)*$N$333+9)-1)/10)+1)))),IF(AND(4=$N$334+1,9&lt;=$O$333),IF(($N$333*$N$334+9)&gt;80,"",IF(INDEX($P$335:$W$344,MOD(($N$333*$N$334+9)-1,10)+1,INT((($N$333*$N$334+9)-1)/10)+1)="","",INDEX($P$335:$W$344,MOD(($N$333*$N$334+9)-1,10)+1,INT((($N$333*$N$334+9)-1)/10)+1))),""))),IF($N$335="","",IF(OR(ISTEXT($N$333),ISTEXT($N$334),ISTEXT($N$335)),"",IF(OR(9&gt;$N$333,4&gt;$N$334,((4-1)*$N$333+9)&gt;$N$335),"",IF(INDEX($P$335:$W$344,MOD(((4-1)*$N$333+9)-1,10)+1,INT((((4-1)*$N$333+9)-1)/10)+1)="","",INDEX($P$335:$W$344,MOD(((4-1)*$N$333+9)-1,10)+1,INT((((4-1)*$N$333+9)-1)/10)+1))))))</f>
        <v/>
      </c>
      <c r="M338" s="539">
        <f>IF($D$333="Flat Oval",IF(OR($N$335="",ISTEXT($N$333),ISTEXT($N$334)),"",IF(4&lt;=$N$334,IF(10&gt;$N$333,"",IF(((4-1)*$N$333+10)&gt;80,"",IF(INDEX($P$335:$W$344,MOD(((4-1)*$N$333+10)-1,10)+1,INT((((4-1)*$N$333+10)-1)/10)+1)="","",INDEX($P$335:$W$344,MOD(((4-1)*$N$333+10)-1,10)+1,INT((((4-1)*$N$333+10)-1)/10)+1)))),IF(AND(4=$N$334+1,10&lt;=$O$333),IF(($N$333*$N$334+10)&gt;80,"",IF(INDEX($P$335:$W$344,MOD(($N$333*$N$334+10)-1,10)+1,INT((($N$333*$N$334+10)-1)/10)+1)="","",INDEX($P$335:$W$344,MOD(($N$333*$N$334+10)-1,10)+1,INT((($N$333*$N$334+10)-1)/10)+1))),""))),IF($N$335="","",IF(OR(ISTEXT($N$333),ISTEXT($N$334),ISTEXT($N$335)),"",IF(OR(10&gt;$N$333,4&gt;$N$334,((4-1)*$N$333+10)&gt;$N$335),"",IF(INDEX($P$335:$W$344,MOD(((4-1)*$N$333+10)-1,10)+1,INT((((4-1)*$N$333+10)-1)/10)+1)="","",INDEX($P$335:$W$344,MOD(((4-1)*$N$333+10)-1,10)+1,INT((((4-1)*$N$333+10)-1)/10)+1))))))</f>
        <v/>
      </c>
      <c r="P338" s="540" t="n"/>
      <c r="Q338" s="540" t="n"/>
      <c r="R338" s="540" t="n"/>
      <c r="S338" s="540" t="n"/>
      <c r="T338" s="540" t="n"/>
      <c r="U338" s="540" t="n"/>
      <c r="V338" s="540" t="n"/>
      <c r="W338" s="540" t="n"/>
    </row>
    <row r="339" ht="13.35" customHeight="1" s="162">
      <c r="B339" s="537">
        <f>IF($D$333="Flat Oval",IF(OR($N$334="",ISTEXT($N$334)),"",IF(5&lt;=$N$334,ROUND((5-0.5)*$I$333/$N$334,1),IF(5=$N$334+1,"Ends",""))),IF(OR($D$333="",$G$333=""),"",IF($D$333="Round",IF(5=1,"Axis 1 (0°)",IF(5=2,"Axis 2 (90°)","")),IF(ISTEXT($N$334),"",IF(5&gt;$N$334,"",IF(ISTEXT($I$333),"",ROUND((5-0.5)*$I$333/$N$334,1)))))))</f>
        <v/>
      </c>
      <c r="C339" s="538" t="n"/>
      <c r="D339" s="539">
        <f>IF($D$333="Flat Oval",IF(OR($N$335="",ISTEXT($N$333),ISTEXT($N$334)),"",IF(5&lt;=$N$334,IF(1&gt;$N$333,"",IF(((5-1)*$N$333+1)&gt;80,"",IF(INDEX($P$335:$W$344,MOD(((5-1)*$N$333+1)-1,10)+1,INT((((5-1)*$N$333+1)-1)/10)+1)="","",INDEX($P$335:$W$344,MOD(((5-1)*$N$333+1)-1,10)+1,INT((((5-1)*$N$333+1)-1)/10)+1)))),IF(AND(5=$N$334+1,1&lt;=$O$333),IF(($N$333*$N$334+1)&gt;80,"",IF(INDEX($P$335:$W$344,MOD(($N$333*$N$334+1)-1,10)+1,INT((($N$333*$N$334+1)-1)/10)+1)="","",INDEX($P$335:$W$344,MOD(($N$333*$N$334+1)-1,10)+1,INT((($N$333*$N$334+1)-1)/10)+1))),""))),IF($N$335="","",IF(OR(ISTEXT($N$333),ISTEXT($N$334),ISTEXT($N$335)),"",IF(OR(1&gt;$N$333,5&gt;$N$334,((5-1)*$N$333+1)&gt;$N$335),"",IF(INDEX($P$335:$W$344,MOD(((5-1)*$N$333+1)-1,10)+1,INT((((5-1)*$N$333+1)-1)/10)+1)="","",INDEX($P$335:$W$344,MOD(((5-1)*$N$333+1)-1,10)+1,INT((((5-1)*$N$333+1)-1)/10)+1))))))</f>
        <v/>
      </c>
      <c r="E339" s="539">
        <f>IF($D$333="Flat Oval",IF(OR($N$335="",ISTEXT($N$333),ISTEXT($N$334)),"",IF(5&lt;=$N$334,IF(2&gt;$N$333,"",IF(((5-1)*$N$333+2)&gt;80,"",IF(INDEX($P$335:$W$344,MOD(((5-1)*$N$333+2)-1,10)+1,INT((((5-1)*$N$333+2)-1)/10)+1)="","",INDEX($P$335:$W$344,MOD(((5-1)*$N$333+2)-1,10)+1,INT((((5-1)*$N$333+2)-1)/10)+1)))),IF(AND(5=$N$334+1,2&lt;=$O$333),IF(($N$333*$N$334+2)&gt;80,"",IF(INDEX($P$335:$W$344,MOD(($N$333*$N$334+2)-1,10)+1,INT((($N$333*$N$334+2)-1)/10)+1)="","",INDEX($P$335:$W$344,MOD(($N$333*$N$334+2)-1,10)+1,INT((($N$333*$N$334+2)-1)/10)+1))),""))),IF($N$335="","",IF(OR(ISTEXT($N$333),ISTEXT($N$334),ISTEXT($N$335)),"",IF(OR(2&gt;$N$333,5&gt;$N$334,((5-1)*$N$333+2)&gt;$N$335),"",IF(INDEX($P$335:$W$344,MOD(((5-1)*$N$333+2)-1,10)+1,INT((((5-1)*$N$333+2)-1)/10)+1)="","",INDEX($P$335:$W$344,MOD(((5-1)*$N$333+2)-1,10)+1,INT((((5-1)*$N$333+2)-1)/10)+1))))))</f>
        <v/>
      </c>
      <c r="F339" s="539">
        <f>IF($D$333="Flat Oval",IF(OR($N$335="",ISTEXT($N$333),ISTEXT($N$334)),"",IF(5&lt;=$N$334,IF(3&gt;$N$333,"",IF(((5-1)*$N$333+3)&gt;80,"",IF(INDEX($P$335:$W$344,MOD(((5-1)*$N$333+3)-1,10)+1,INT((((5-1)*$N$333+3)-1)/10)+1)="","",INDEX($P$335:$W$344,MOD(((5-1)*$N$333+3)-1,10)+1,INT((((5-1)*$N$333+3)-1)/10)+1)))),IF(AND(5=$N$334+1,3&lt;=$O$333),IF(($N$333*$N$334+3)&gt;80,"",IF(INDEX($P$335:$W$344,MOD(($N$333*$N$334+3)-1,10)+1,INT((($N$333*$N$334+3)-1)/10)+1)="","",INDEX($P$335:$W$344,MOD(($N$333*$N$334+3)-1,10)+1,INT((($N$333*$N$334+3)-1)/10)+1))),""))),IF($N$335="","",IF(OR(ISTEXT($N$333),ISTEXT($N$334),ISTEXT($N$335)),"",IF(OR(3&gt;$N$333,5&gt;$N$334,((5-1)*$N$333+3)&gt;$N$335),"",IF(INDEX($P$335:$W$344,MOD(((5-1)*$N$333+3)-1,10)+1,INT((((5-1)*$N$333+3)-1)/10)+1)="","",INDEX($P$335:$W$344,MOD(((5-1)*$N$333+3)-1,10)+1,INT((((5-1)*$N$333+3)-1)/10)+1))))))</f>
        <v/>
      </c>
      <c r="G339" s="539">
        <f>IF($D$333="Flat Oval",IF(OR($N$335="",ISTEXT($N$333),ISTEXT($N$334)),"",IF(5&lt;=$N$334,IF(4&gt;$N$333,"",IF(((5-1)*$N$333+4)&gt;80,"",IF(INDEX($P$335:$W$344,MOD(((5-1)*$N$333+4)-1,10)+1,INT((((5-1)*$N$333+4)-1)/10)+1)="","",INDEX($P$335:$W$344,MOD(((5-1)*$N$333+4)-1,10)+1,INT((((5-1)*$N$333+4)-1)/10)+1)))),IF(AND(5=$N$334+1,4&lt;=$O$333),IF(($N$333*$N$334+4)&gt;80,"",IF(INDEX($P$335:$W$344,MOD(($N$333*$N$334+4)-1,10)+1,INT((($N$333*$N$334+4)-1)/10)+1)="","",INDEX($P$335:$W$344,MOD(($N$333*$N$334+4)-1,10)+1,INT((($N$333*$N$334+4)-1)/10)+1))),""))),IF($N$335="","",IF(OR(ISTEXT($N$333),ISTEXT($N$334),ISTEXT($N$335)),"",IF(OR(4&gt;$N$333,5&gt;$N$334,((5-1)*$N$333+4)&gt;$N$335),"",IF(INDEX($P$335:$W$344,MOD(((5-1)*$N$333+4)-1,10)+1,INT((((5-1)*$N$333+4)-1)/10)+1)="","",INDEX($P$335:$W$344,MOD(((5-1)*$N$333+4)-1,10)+1,INT((((5-1)*$N$333+4)-1)/10)+1))))))</f>
        <v/>
      </c>
      <c r="H339" s="539">
        <f>IF($D$333="Flat Oval",IF(OR($N$335="",ISTEXT($N$333),ISTEXT($N$334)),"",IF(5&lt;=$N$334,IF(5&gt;$N$333,"",IF(((5-1)*$N$333+5)&gt;80,"",IF(INDEX($P$335:$W$344,MOD(((5-1)*$N$333+5)-1,10)+1,INT((((5-1)*$N$333+5)-1)/10)+1)="","",INDEX($P$335:$W$344,MOD(((5-1)*$N$333+5)-1,10)+1,INT((((5-1)*$N$333+5)-1)/10)+1)))),IF(AND(5=$N$334+1,5&lt;=$O$333),IF(($N$333*$N$334+5)&gt;80,"",IF(INDEX($P$335:$W$344,MOD(($N$333*$N$334+5)-1,10)+1,INT((($N$333*$N$334+5)-1)/10)+1)="","",INDEX($P$335:$W$344,MOD(($N$333*$N$334+5)-1,10)+1,INT((($N$333*$N$334+5)-1)/10)+1))),""))),IF($N$335="","",IF(OR(ISTEXT($N$333),ISTEXT($N$334),ISTEXT($N$335)),"",IF(OR(5&gt;$N$333,5&gt;$N$334,((5-1)*$N$333+5)&gt;$N$335),"",IF(INDEX($P$335:$W$344,MOD(((5-1)*$N$333+5)-1,10)+1,INT((((5-1)*$N$333+5)-1)/10)+1)="","",INDEX($P$335:$W$344,MOD(((5-1)*$N$333+5)-1,10)+1,INT((((5-1)*$N$333+5)-1)/10)+1))))))</f>
        <v/>
      </c>
      <c r="I339" s="539">
        <f>IF($D$333="Flat Oval",IF(OR($N$335="",ISTEXT($N$333),ISTEXT($N$334)),"",IF(5&lt;=$N$334,IF(6&gt;$N$333,"",IF(((5-1)*$N$333+6)&gt;80,"",IF(INDEX($P$335:$W$344,MOD(((5-1)*$N$333+6)-1,10)+1,INT((((5-1)*$N$333+6)-1)/10)+1)="","",INDEX($P$335:$W$344,MOD(((5-1)*$N$333+6)-1,10)+1,INT((((5-1)*$N$333+6)-1)/10)+1)))),IF(AND(5=$N$334+1,6&lt;=$O$333),IF(($N$333*$N$334+6)&gt;80,"",IF(INDEX($P$335:$W$344,MOD(($N$333*$N$334+6)-1,10)+1,INT((($N$333*$N$334+6)-1)/10)+1)="","",INDEX($P$335:$W$344,MOD(($N$333*$N$334+6)-1,10)+1,INT((($N$333*$N$334+6)-1)/10)+1))),""))),IF($N$335="","",IF(OR(ISTEXT($N$333),ISTEXT($N$334),ISTEXT($N$335)),"",IF(OR(6&gt;$N$333,5&gt;$N$334,((5-1)*$N$333+6)&gt;$N$335),"",IF(INDEX($P$335:$W$344,MOD(((5-1)*$N$333+6)-1,10)+1,INT((((5-1)*$N$333+6)-1)/10)+1)="","",INDEX($P$335:$W$344,MOD(((5-1)*$N$333+6)-1,10)+1,INT((((5-1)*$N$333+6)-1)/10)+1))))))</f>
        <v/>
      </c>
      <c r="J339" s="539">
        <f>IF($D$333="Flat Oval",IF(OR($N$335="",ISTEXT($N$333),ISTEXT($N$334)),"",IF(5&lt;=$N$334,IF(7&gt;$N$333,"",IF(((5-1)*$N$333+7)&gt;80,"",IF(INDEX($P$335:$W$344,MOD(((5-1)*$N$333+7)-1,10)+1,INT((((5-1)*$N$333+7)-1)/10)+1)="","",INDEX($P$335:$W$344,MOD(((5-1)*$N$333+7)-1,10)+1,INT((((5-1)*$N$333+7)-1)/10)+1)))),IF(AND(5=$N$334+1,7&lt;=$O$333),IF(($N$333*$N$334+7)&gt;80,"",IF(INDEX($P$335:$W$344,MOD(($N$333*$N$334+7)-1,10)+1,INT((($N$333*$N$334+7)-1)/10)+1)="","",INDEX($P$335:$W$344,MOD(($N$333*$N$334+7)-1,10)+1,INT((($N$333*$N$334+7)-1)/10)+1))),""))),IF($N$335="","",IF(OR(ISTEXT($N$333),ISTEXT($N$334),ISTEXT($N$335)),"",IF(OR(7&gt;$N$333,5&gt;$N$334,((5-1)*$N$333+7)&gt;$N$335),"",IF(INDEX($P$335:$W$344,MOD(((5-1)*$N$333+7)-1,10)+1,INT((((5-1)*$N$333+7)-1)/10)+1)="","",INDEX($P$335:$W$344,MOD(((5-1)*$N$333+7)-1,10)+1,INT((((5-1)*$N$333+7)-1)/10)+1))))))</f>
        <v/>
      </c>
      <c r="K339" s="539">
        <f>IF($D$333="Flat Oval",IF(OR($N$335="",ISTEXT($N$333),ISTEXT($N$334)),"",IF(5&lt;=$N$334,IF(8&gt;$N$333,"",IF(((5-1)*$N$333+8)&gt;80,"",IF(INDEX($P$335:$W$344,MOD(((5-1)*$N$333+8)-1,10)+1,INT((((5-1)*$N$333+8)-1)/10)+1)="","",INDEX($P$335:$W$344,MOD(((5-1)*$N$333+8)-1,10)+1,INT((((5-1)*$N$333+8)-1)/10)+1)))),IF(AND(5=$N$334+1,8&lt;=$O$333),IF(($N$333*$N$334+8)&gt;80,"",IF(INDEX($P$335:$W$344,MOD(($N$333*$N$334+8)-1,10)+1,INT((($N$333*$N$334+8)-1)/10)+1)="","",INDEX($P$335:$W$344,MOD(($N$333*$N$334+8)-1,10)+1,INT((($N$333*$N$334+8)-1)/10)+1))),""))),IF($N$335="","",IF(OR(ISTEXT($N$333),ISTEXT($N$334),ISTEXT($N$335)),"",IF(OR(8&gt;$N$333,5&gt;$N$334,((5-1)*$N$333+8)&gt;$N$335),"",IF(INDEX($P$335:$W$344,MOD(((5-1)*$N$333+8)-1,10)+1,INT((((5-1)*$N$333+8)-1)/10)+1)="","",INDEX($P$335:$W$344,MOD(((5-1)*$N$333+8)-1,10)+1,INT((((5-1)*$N$333+8)-1)/10)+1))))))</f>
        <v/>
      </c>
      <c r="L339" s="539">
        <f>IF($D$333="Flat Oval",IF(OR($N$335="",ISTEXT($N$333),ISTEXT($N$334)),"",IF(5&lt;=$N$334,IF(9&gt;$N$333,"",IF(((5-1)*$N$333+9)&gt;80,"",IF(INDEX($P$335:$W$344,MOD(((5-1)*$N$333+9)-1,10)+1,INT((((5-1)*$N$333+9)-1)/10)+1)="","",INDEX($P$335:$W$344,MOD(((5-1)*$N$333+9)-1,10)+1,INT((((5-1)*$N$333+9)-1)/10)+1)))),IF(AND(5=$N$334+1,9&lt;=$O$333),IF(($N$333*$N$334+9)&gt;80,"",IF(INDEX($P$335:$W$344,MOD(($N$333*$N$334+9)-1,10)+1,INT((($N$333*$N$334+9)-1)/10)+1)="","",INDEX($P$335:$W$344,MOD(($N$333*$N$334+9)-1,10)+1,INT((($N$333*$N$334+9)-1)/10)+1))),""))),IF($N$335="","",IF(OR(ISTEXT($N$333),ISTEXT($N$334),ISTEXT($N$335)),"",IF(OR(9&gt;$N$333,5&gt;$N$334,((5-1)*$N$333+9)&gt;$N$335),"",IF(INDEX($P$335:$W$344,MOD(((5-1)*$N$333+9)-1,10)+1,INT((((5-1)*$N$333+9)-1)/10)+1)="","",INDEX($P$335:$W$344,MOD(((5-1)*$N$333+9)-1,10)+1,INT((((5-1)*$N$333+9)-1)/10)+1))))))</f>
        <v/>
      </c>
      <c r="M339" s="539">
        <f>IF($D$333="Flat Oval",IF(OR($N$335="",ISTEXT($N$333),ISTEXT($N$334)),"",IF(5&lt;=$N$334,IF(10&gt;$N$333,"",IF(((5-1)*$N$333+10)&gt;80,"",IF(INDEX($P$335:$W$344,MOD(((5-1)*$N$333+10)-1,10)+1,INT((((5-1)*$N$333+10)-1)/10)+1)="","",INDEX($P$335:$W$344,MOD(((5-1)*$N$333+10)-1,10)+1,INT((((5-1)*$N$333+10)-1)/10)+1)))),IF(AND(5=$N$334+1,10&lt;=$O$333),IF(($N$333*$N$334+10)&gt;80,"",IF(INDEX($P$335:$W$344,MOD(($N$333*$N$334+10)-1,10)+1,INT((($N$333*$N$334+10)-1)/10)+1)="","",INDEX($P$335:$W$344,MOD(($N$333*$N$334+10)-1,10)+1,INT((($N$333*$N$334+10)-1)/10)+1))),""))),IF($N$335="","",IF(OR(ISTEXT($N$333),ISTEXT($N$334),ISTEXT($N$335)),"",IF(OR(10&gt;$N$333,5&gt;$N$334,((5-1)*$N$333+10)&gt;$N$335),"",IF(INDEX($P$335:$W$344,MOD(((5-1)*$N$333+10)-1,10)+1,INT((((5-1)*$N$333+10)-1)/10)+1)="","",INDEX($P$335:$W$344,MOD(((5-1)*$N$333+10)-1,10)+1,INT((((5-1)*$N$333+10)-1)/10)+1))))))</f>
        <v/>
      </c>
      <c r="P339" s="540" t="n"/>
      <c r="Q339" s="540" t="n"/>
      <c r="R339" s="540" t="n"/>
      <c r="S339" s="540" t="n"/>
      <c r="T339" s="540" t="n"/>
      <c r="U339" s="540" t="n"/>
      <c r="V339" s="540" t="n"/>
      <c r="W339" s="540" t="n"/>
    </row>
    <row r="340" ht="13.35" customHeight="1" s="162">
      <c r="B340" s="537">
        <f>IF($D$333="Flat Oval",IF(OR($N$334="",ISTEXT($N$334)),"",IF(6&lt;=$N$334,ROUND((6-0.5)*$I$333/$N$334,1),IF(6=$N$334+1,"Ends",""))),IF(OR($D$333="",$G$333=""),"",IF($D$333="Round",IF(6=1,"Axis 1 (0°)",IF(6=2,"Axis 2 (90°)","")),IF(ISTEXT($N$334),"",IF(6&gt;$N$334,"",IF(ISTEXT($I$333),"",ROUND((6-0.5)*$I$333/$N$334,1)))))))</f>
        <v/>
      </c>
      <c r="C340" s="538" t="n"/>
      <c r="D340" s="539">
        <f>IF($D$333="Flat Oval",IF(OR($N$335="",ISTEXT($N$333),ISTEXT($N$334)),"",IF(6&lt;=$N$334,IF(1&gt;$N$333,"",IF(((6-1)*$N$333+1)&gt;80,"",IF(INDEX($P$335:$W$344,MOD(((6-1)*$N$333+1)-1,10)+1,INT((((6-1)*$N$333+1)-1)/10)+1)="","",INDEX($P$335:$W$344,MOD(((6-1)*$N$333+1)-1,10)+1,INT((((6-1)*$N$333+1)-1)/10)+1)))),IF(AND(6=$N$334+1,1&lt;=$O$333),IF(($N$333*$N$334+1)&gt;80,"",IF(INDEX($P$335:$W$344,MOD(($N$333*$N$334+1)-1,10)+1,INT((($N$333*$N$334+1)-1)/10)+1)="","",INDEX($P$335:$W$344,MOD(($N$333*$N$334+1)-1,10)+1,INT((($N$333*$N$334+1)-1)/10)+1))),""))),IF($N$335="","",IF(OR(ISTEXT($N$333),ISTEXT($N$334),ISTEXT($N$335)),"",IF(OR(1&gt;$N$333,6&gt;$N$334,((6-1)*$N$333+1)&gt;$N$335),"",IF(INDEX($P$335:$W$344,MOD(((6-1)*$N$333+1)-1,10)+1,INT((((6-1)*$N$333+1)-1)/10)+1)="","",INDEX($P$335:$W$344,MOD(((6-1)*$N$333+1)-1,10)+1,INT((((6-1)*$N$333+1)-1)/10)+1))))))</f>
        <v/>
      </c>
      <c r="E340" s="539">
        <f>IF($D$333="Flat Oval",IF(OR($N$335="",ISTEXT($N$333),ISTEXT($N$334)),"",IF(6&lt;=$N$334,IF(2&gt;$N$333,"",IF(((6-1)*$N$333+2)&gt;80,"",IF(INDEX($P$335:$W$344,MOD(((6-1)*$N$333+2)-1,10)+1,INT((((6-1)*$N$333+2)-1)/10)+1)="","",INDEX($P$335:$W$344,MOD(((6-1)*$N$333+2)-1,10)+1,INT((((6-1)*$N$333+2)-1)/10)+1)))),IF(AND(6=$N$334+1,2&lt;=$O$333),IF(($N$333*$N$334+2)&gt;80,"",IF(INDEX($P$335:$W$344,MOD(($N$333*$N$334+2)-1,10)+1,INT((($N$333*$N$334+2)-1)/10)+1)="","",INDEX($P$335:$W$344,MOD(($N$333*$N$334+2)-1,10)+1,INT((($N$333*$N$334+2)-1)/10)+1))),""))),IF($N$335="","",IF(OR(ISTEXT($N$333),ISTEXT($N$334),ISTEXT($N$335)),"",IF(OR(2&gt;$N$333,6&gt;$N$334,((6-1)*$N$333+2)&gt;$N$335),"",IF(INDEX($P$335:$W$344,MOD(((6-1)*$N$333+2)-1,10)+1,INT((((6-1)*$N$333+2)-1)/10)+1)="","",INDEX($P$335:$W$344,MOD(((6-1)*$N$333+2)-1,10)+1,INT((((6-1)*$N$333+2)-1)/10)+1))))))</f>
        <v/>
      </c>
      <c r="F340" s="539">
        <f>IF($D$333="Flat Oval",IF(OR($N$335="",ISTEXT($N$333),ISTEXT($N$334)),"",IF(6&lt;=$N$334,IF(3&gt;$N$333,"",IF(((6-1)*$N$333+3)&gt;80,"",IF(INDEX($P$335:$W$344,MOD(((6-1)*$N$333+3)-1,10)+1,INT((((6-1)*$N$333+3)-1)/10)+1)="","",INDEX($P$335:$W$344,MOD(((6-1)*$N$333+3)-1,10)+1,INT((((6-1)*$N$333+3)-1)/10)+1)))),IF(AND(6=$N$334+1,3&lt;=$O$333),IF(($N$333*$N$334+3)&gt;80,"",IF(INDEX($P$335:$W$344,MOD(($N$333*$N$334+3)-1,10)+1,INT((($N$333*$N$334+3)-1)/10)+1)="","",INDEX($P$335:$W$344,MOD(($N$333*$N$334+3)-1,10)+1,INT((($N$333*$N$334+3)-1)/10)+1))),""))),IF($N$335="","",IF(OR(ISTEXT($N$333),ISTEXT($N$334),ISTEXT($N$335)),"",IF(OR(3&gt;$N$333,6&gt;$N$334,((6-1)*$N$333+3)&gt;$N$335),"",IF(INDEX($P$335:$W$344,MOD(((6-1)*$N$333+3)-1,10)+1,INT((((6-1)*$N$333+3)-1)/10)+1)="","",INDEX($P$335:$W$344,MOD(((6-1)*$N$333+3)-1,10)+1,INT((((6-1)*$N$333+3)-1)/10)+1))))))</f>
        <v/>
      </c>
      <c r="G340" s="539">
        <f>IF($D$333="Flat Oval",IF(OR($N$335="",ISTEXT($N$333),ISTEXT($N$334)),"",IF(6&lt;=$N$334,IF(4&gt;$N$333,"",IF(((6-1)*$N$333+4)&gt;80,"",IF(INDEX($P$335:$W$344,MOD(((6-1)*$N$333+4)-1,10)+1,INT((((6-1)*$N$333+4)-1)/10)+1)="","",INDEX($P$335:$W$344,MOD(((6-1)*$N$333+4)-1,10)+1,INT((((6-1)*$N$333+4)-1)/10)+1)))),IF(AND(6=$N$334+1,4&lt;=$O$333),IF(($N$333*$N$334+4)&gt;80,"",IF(INDEX($P$335:$W$344,MOD(($N$333*$N$334+4)-1,10)+1,INT((($N$333*$N$334+4)-1)/10)+1)="","",INDEX($P$335:$W$344,MOD(($N$333*$N$334+4)-1,10)+1,INT((($N$333*$N$334+4)-1)/10)+1))),""))),IF($N$335="","",IF(OR(ISTEXT($N$333),ISTEXT($N$334),ISTEXT($N$335)),"",IF(OR(4&gt;$N$333,6&gt;$N$334,((6-1)*$N$333+4)&gt;$N$335),"",IF(INDEX($P$335:$W$344,MOD(((6-1)*$N$333+4)-1,10)+1,INT((((6-1)*$N$333+4)-1)/10)+1)="","",INDEX($P$335:$W$344,MOD(((6-1)*$N$333+4)-1,10)+1,INT((((6-1)*$N$333+4)-1)/10)+1))))))</f>
        <v/>
      </c>
      <c r="H340" s="539">
        <f>IF($D$333="Flat Oval",IF(OR($N$335="",ISTEXT($N$333),ISTEXT($N$334)),"",IF(6&lt;=$N$334,IF(5&gt;$N$333,"",IF(((6-1)*$N$333+5)&gt;80,"",IF(INDEX($P$335:$W$344,MOD(((6-1)*$N$333+5)-1,10)+1,INT((((6-1)*$N$333+5)-1)/10)+1)="","",INDEX($P$335:$W$344,MOD(((6-1)*$N$333+5)-1,10)+1,INT((((6-1)*$N$333+5)-1)/10)+1)))),IF(AND(6=$N$334+1,5&lt;=$O$333),IF(($N$333*$N$334+5)&gt;80,"",IF(INDEX($P$335:$W$344,MOD(($N$333*$N$334+5)-1,10)+1,INT((($N$333*$N$334+5)-1)/10)+1)="","",INDEX($P$335:$W$344,MOD(($N$333*$N$334+5)-1,10)+1,INT((($N$333*$N$334+5)-1)/10)+1))),""))),IF($N$335="","",IF(OR(ISTEXT($N$333),ISTEXT($N$334),ISTEXT($N$335)),"",IF(OR(5&gt;$N$333,6&gt;$N$334,((6-1)*$N$333+5)&gt;$N$335),"",IF(INDEX($P$335:$W$344,MOD(((6-1)*$N$333+5)-1,10)+1,INT((((6-1)*$N$333+5)-1)/10)+1)="","",INDEX($P$335:$W$344,MOD(((6-1)*$N$333+5)-1,10)+1,INT((((6-1)*$N$333+5)-1)/10)+1))))))</f>
        <v/>
      </c>
      <c r="I340" s="539">
        <f>IF($D$333="Flat Oval",IF(OR($N$335="",ISTEXT($N$333),ISTEXT($N$334)),"",IF(6&lt;=$N$334,IF(6&gt;$N$333,"",IF(((6-1)*$N$333+6)&gt;80,"",IF(INDEX($P$335:$W$344,MOD(((6-1)*$N$333+6)-1,10)+1,INT((((6-1)*$N$333+6)-1)/10)+1)="","",INDEX($P$335:$W$344,MOD(((6-1)*$N$333+6)-1,10)+1,INT((((6-1)*$N$333+6)-1)/10)+1)))),IF(AND(6=$N$334+1,6&lt;=$O$333),IF(($N$333*$N$334+6)&gt;80,"",IF(INDEX($P$335:$W$344,MOD(($N$333*$N$334+6)-1,10)+1,INT((($N$333*$N$334+6)-1)/10)+1)="","",INDEX($P$335:$W$344,MOD(($N$333*$N$334+6)-1,10)+1,INT((($N$333*$N$334+6)-1)/10)+1))),""))),IF($N$335="","",IF(OR(ISTEXT($N$333),ISTEXT($N$334),ISTEXT($N$335)),"",IF(OR(6&gt;$N$333,6&gt;$N$334,((6-1)*$N$333+6)&gt;$N$335),"",IF(INDEX($P$335:$W$344,MOD(((6-1)*$N$333+6)-1,10)+1,INT((((6-1)*$N$333+6)-1)/10)+1)="","",INDEX($P$335:$W$344,MOD(((6-1)*$N$333+6)-1,10)+1,INT((((6-1)*$N$333+6)-1)/10)+1))))))</f>
        <v/>
      </c>
      <c r="J340" s="539">
        <f>IF($D$333="Flat Oval",IF(OR($N$335="",ISTEXT($N$333),ISTEXT($N$334)),"",IF(6&lt;=$N$334,IF(7&gt;$N$333,"",IF(((6-1)*$N$333+7)&gt;80,"",IF(INDEX($P$335:$W$344,MOD(((6-1)*$N$333+7)-1,10)+1,INT((((6-1)*$N$333+7)-1)/10)+1)="","",INDEX($P$335:$W$344,MOD(((6-1)*$N$333+7)-1,10)+1,INT((((6-1)*$N$333+7)-1)/10)+1)))),IF(AND(6=$N$334+1,7&lt;=$O$333),IF(($N$333*$N$334+7)&gt;80,"",IF(INDEX($P$335:$W$344,MOD(($N$333*$N$334+7)-1,10)+1,INT((($N$333*$N$334+7)-1)/10)+1)="","",INDEX($P$335:$W$344,MOD(($N$333*$N$334+7)-1,10)+1,INT((($N$333*$N$334+7)-1)/10)+1))),""))),IF($N$335="","",IF(OR(ISTEXT($N$333),ISTEXT($N$334),ISTEXT($N$335)),"",IF(OR(7&gt;$N$333,6&gt;$N$334,((6-1)*$N$333+7)&gt;$N$335),"",IF(INDEX($P$335:$W$344,MOD(((6-1)*$N$333+7)-1,10)+1,INT((((6-1)*$N$333+7)-1)/10)+1)="","",INDEX($P$335:$W$344,MOD(((6-1)*$N$333+7)-1,10)+1,INT((((6-1)*$N$333+7)-1)/10)+1))))))</f>
        <v/>
      </c>
      <c r="K340" s="539">
        <f>IF($D$333="Flat Oval",IF(OR($N$335="",ISTEXT($N$333),ISTEXT($N$334)),"",IF(6&lt;=$N$334,IF(8&gt;$N$333,"",IF(((6-1)*$N$333+8)&gt;80,"",IF(INDEX($P$335:$W$344,MOD(((6-1)*$N$333+8)-1,10)+1,INT((((6-1)*$N$333+8)-1)/10)+1)="","",INDEX($P$335:$W$344,MOD(((6-1)*$N$333+8)-1,10)+1,INT((((6-1)*$N$333+8)-1)/10)+1)))),IF(AND(6=$N$334+1,8&lt;=$O$333),IF(($N$333*$N$334+8)&gt;80,"",IF(INDEX($P$335:$W$344,MOD(($N$333*$N$334+8)-1,10)+1,INT((($N$333*$N$334+8)-1)/10)+1)="","",INDEX($P$335:$W$344,MOD(($N$333*$N$334+8)-1,10)+1,INT((($N$333*$N$334+8)-1)/10)+1))),""))),IF($N$335="","",IF(OR(ISTEXT($N$333),ISTEXT($N$334),ISTEXT($N$335)),"",IF(OR(8&gt;$N$333,6&gt;$N$334,((6-1)*$N$333+8)&gt;$N$335),"",IF(INDEX($P$335:$W$344,MOD(((6-1)*$N$333+8)-1,10)+1,INT((((6-1)*$N$333+8)-1)/10)+1)="","",INDEX($P$335:$W$344,MOD(((6-1)*$N$333+8)-1,10)+1,INT((((6-1)*$N$333+8)-1)/10)+1))))))</f>
        <v/>
      </c>
      <c r="L340" s="539">
        <f>IF($D$333="Flat Oval",IF(OR($N$335="",ISTEXT($N$333),ISTEXT($N$334)),"",IF(6&lt;=$N$334,IF(9&gt;$N$333,"",IF(((6-1)*$N$333+9)&gt;80,"",IF(INDEX($P$335:$W$344,MOD(((6-1)*$N$333+9)-1,10)+1,INT((((6-1)*$N$333+9)-1)/10)+1)="","",INDEX($P$335:$W$344,MOD(((6-1)*$N$333+9)-1,10)+1,INT((((6-1)*$N$333+9)-1)/10)+1)))),IF(AND(6=$N$334+1,9&lt;=$O$333),IF(($N$333*$N$334+9)&gt;80,"",IF(INDEX($P$335:$W$344,MOD(($N$333*$N$334+9)-1,10)+1,INT((($N$333*$N$334+9)-1)/10)+1)="","",INDEX($P$335:$W$344,MOD(($N$333*$N$334+9)-1,10)+1,INT((($N$333*$N$334+9)-1)/10)+1))),""))),IF($N$335="","",IF(OR(ISTEXT($N$333),ISTEXT($N$334),ISTEXT($N$335)),"",IF(OR(9&gt;$N$333,6&gt;$N$334,((6-1)*$N$333+9)&gt;$N$335),"",IF(INDEX($P$335:$W$344,MOD(((6-1)*$N$333+9)-1,10)+1,INT((((6-1)*$N$333+9)-1)/10)+1)="","",INDEX($P$335:$W$344,MOD(((6-1)*$N$333+9)-1,10)+1,INT((((6-1)*$N$333+9)-1)/10)+1))))))</f>
        <v/>
      </c>
      <c r="M340" s="539">
        <f>IF($D$333="Flat Oval",IF(OR($N$335="",ISTEXT($N$333),ISTEXT($N$334)),"",IF(6&lt;=$N$334,IF(10&gt;$N$333,"",IF(((6-1)*$N$333+10)&gt;80,"",IF(INDEX($P$335:$W$344,MOD(((6-1)*$N$333+10)-1,10)+1,INT((((6-1)*$N$333+10)-1)/10)+1)="","",INDEX($P$335:$W$344,MOD(((6-1)*$N$333+10)-1,10)+1,INT((((6-1)*$N$333+10)-1)/10)+1)))),IF(AND(6=$N$334+1,10&lt;=$O$333),IF(($N$333*$N$334+10)&gt;80,"",IF(INDEX($P$335:$W$344,MOD(($N$333*$N$334+10)-1,10)+1,INT((($N$333*$N$334+10)-1)/10)+1)="","",INDEX($P$335:$W$344,MOD(($N$333*$N$334+10)-1,10)+1,INT((($N$333*$N$334+10)-1)/10)+1))),""))),IF($N$335="","",IF(OR(ISTEXT($N$333),ISTEXT($N$334),ISTEXT($N$335)),"",IF(OR(10&gt;$N$333,6&gt;$N$334,((6-1)*$N$333+10)&gt;$N$335),"",IF(INDEX($P$335:$W$344,MOD(((6-1)*$N$333+10)-1,10)+1,INT((((6-1)*$N$333+10)-1)/10)+1)="","",INDEX($P$335:$W$344,MOD(((6-1)*$N$333+10)-1,10)+1,INT((((6-1)*$N$333+10)-1)/10)+1))))))</f>
        <v/>
      </c>
      <c r="P340" s="540" t="n"/>
      <c r="Q340" s="540" t="n"/>
      <c r="R340" s="540" t="n"/>
      <c r="S340" s="540" t="n"/>
      <c r="T340" s="540" t="n"/>
      <c r="U340" s="540" t="n"/>
      <c r="V340" s="540" t="n"/>
      <c r="W340" s="540" t="n"/>
    </row>
    <row r="341" ht="13.35" customHeight="1" s="162">
      <c r="B341" s="537">
        <f>IF($D$333="Flat Oval",IF(OR($N$334="",ISTEXT($N$334)),"",IF(7&lt;=$N$334,ROUND((7-0.5)*$I$333/$N$334,1),IF(7=$N$334+1,"Ends",""))),IF(OR($D$333="",$G$333=""),"",IF($D$333="Round",IF(7=1,"Axis 1 (0°)",IF(7=2,"Axis 2 (90°)","")),IF(ISTEXT($N$334),"",IF(7&gt;$N$334,"",IF(ISTEXT($I$333),"",ROUND((7-0.5)*$I$333/$N$334,1)))))))</f>
        <v/>
      </c>
      <c r="C341" s="538" t="n"/>
      <c r="D341" s="539">
        <f>IF($D$333="Flat Oval",IF(OR($N$335="",ISTEXT($N$333),ISTEXT($N$334)),"",IF(7&lt;=$N$334,IF(1&gt;$N$333,"",IF(((7-1)*$N$333+1)&gt;80,"",IF(INDEX($P$335:$W$344,MOD(((7-1)*$N$333+1)-1,10)+1,INT((((7-1)*$N$333+1)-1)/10)+1)="","",INDEX($P$335:$W$344,MOD(((7-1)*$N$333+1)-1,10)+1,INT((((7-1)*$N$333+1)-1)/10)+1)))),IF(AND(7=$N$334+1,1&lt;=$O$333),IF(($N$333*$N$334+1)&gt;80,"",IF(INDEX($P$335:$W$344,MOD(($N$333*$N$334+1)-1,10)+1,INT((($N$333*$N$334+1)-1)/10)+1)="","",INDEX($P$335:$W$344,MOD(($N$333*$N$334+1)-1,10)+1,INT((($N$333*$N$334+1)-1)/10)+1))),""))),IF($N$335="","",IF(OR(ISTEXT($N$333),ISTEXT($N$334),ISTEXT($N$335)),"",IF(OR(1&gt;$N$333,7&gt;$N$334,((7-1)*$N$333+1)&gt;$N$335),"",IF(INDEX($P$335:$W$344,MOD(((7-1)*$N$333+1)-1,10)+1,INT((((7-1)*$N$333+1)-1)/10)+1)="","",INDEX($P$335:$W$344,MOD(((7-1)*$N$333+1)-1,10)+1,INT((((7-1)*$N$333+1)-1)/10)+1))))))</f>
        <v/>
      </c>
      <c r="E341" s="539">
        <f>IF($D$333="Flat Oval",IF(OR($N$335="",ISTEXT($N$333),ISTEXT($N$334)),"",IF(7&lt;=$N$334,IF(2&gt;$N$333,"",IF(((7-1)*$N$333+2)&gt;80,"",IF(INDEX($P$335:$W$344,MOD(((7-1)*$N$333+2)-1,10)+1,INT((((7-1)*$N$333+2)-1)/10)+1)="","",INDEX($P$335:$W$344,MOD(((7-1)*$N$333+2)-1,10)+1,INT((((7-1)*$N$333+2)-1)/10)+1)))),IF(AND(7=$N$334+1,2&lt;=$O$333),IF(($N$333*$N$334+2)&gt;80,"",IF(INDEX($P$335:$W$344,MOD(($N$333*$N$334+2)-1,10)+1,INT((($N$333*$N$334+2)-1)/10)+1)="","",INDEX($P$335:$W$344,MOD(($N$333*$N$334+2)-1,10)+1,INT((($N$333*$N$334+2)-1)/10)+1))),""))),IF($N$335="","",IF(OR(ISTEXT($N$333),ISTEXT($N$334),ISTEXT($N$335)),"",IF(OR(2&gt;$N$333,7&gt;$N$334,((7-1)*$N$333+2)&gt;$N$335),"",IF(INDEX($P$335:$W$344,MOD(((7-1)*$N$333+2)-1,10)+1,INT((((7-1)*$N$333+2)-1)/10)+1)="","",INDEX($P$335:$W$344,MOD(((7-1)*$N$333+2)-1,10)+1,INT((((7-1)*$N$333+2)-1)/10)+1))))))</f>
        <v/>
      </c>
      <c r="F341" s="539">
        <f>IF($D$333="Flat Oval",IF(OR($N$335="",ISTEXT($N$333),ISTEXT($N$334)),"",IF(7&lt;=$N$334,IF(3&gt;$N$333,"",IF(((7-1)*$N$333+3)&gt;80,"",IF(INDEX($P$335:$W$344,MOD(((7-1)*$N$333+3)-1,10)+1,INT((((7-1)*$N$333+3)-1)/10)+1)="","",INDEX($P$335:$W$344,MOD(((7-1)*$N$333+3)-1,10)+1,INT((((7-1)*$N$333+3)-1)/10)+1)))),IF(AND(7=$N$334+1,3&lt;=$O$333),IF(($N$333*$N$334+3)&gt;80,"",IF(INDEX($P$335:$W$344,MOD(($N$333*$N$334+3)-1,10)+1,INT((($N$333*$N$334+3)-1)/10)+1)="","",INDEX($P$335:$W$344,MOD(($N$333*$N$334+3)-1,10)+1,INT((($N$333*$N$334+3)-1)/10)+1))),""))),IF($N$335="","",IF(OR(ISTEXT($N$333),ISTEXT($N$334),ISTEXT($N$335)),"",IF(OR(3&gt;$N$333,7&gt;$N$334,((7-1)*$N$333+3)&gt;$N$335),"",IF(INDEX($P$335:$W$344,MOD(((7-1)*$N$333+3)-1,10)+1,INT((((7-1)*$N$333+3)-1)/10)+1)="","",INDEX($P$335:$W$344,MOD(((7-1)*$N$333+3)-1,10)+1,INT((((7-1)*$N$333+3)-1)/10)+1))))))</f>
        <v/>
      </c>
      <c r="G341" s="539">
        <f>IF($D$333="Flat Oval",IF(OR($N$335="",ISTEXT($N$333),ISTEXT($N$334)),"",IF(7&lt;=$N$334,IF(4&gt;$N$333,"",IF(((7-1)*$N$333+4)&gt;80,"",IF(INDEX($P$335:$W$344,MOD(((7-1)*$N$333+4)-1,10)+1,INT((((7-1)*$N$333+4)-1)/10)+1)="","",INDEX($P$335:$W$344,MOD(((7-1)*$N$333+4)-1,10)+1,INT((((7-1)*$N$333+4)-1)/10)+1)))),IF(AND(7=$N$334+1,4&lt;=$O$333),IF(($N$333*$N$334+4)&gt;80,"",IF(INDEX($P$335:$W$344,MOD(($N$333*$N$334+4)-1,10)+1,INT((($N$333*$N$334+4)-1)/10)+1)="","",INDEX($P$335:$W$344,MOD(($N$333*$N$334+4)-1,10)+1,INT((($N$333*$N$334+4)-1)/10)+1))),""))),IF($N$335="","",IF(OR(ISTEXT($N$333),ISTEXT($N$334),ISTEXT($N$335)),"",IF(OR(4&gt;$N$333,7&gt;$N$334,((7-1)*$N$333+4)&gt;$N$335),"",IF(INDEX($P$335:$W$344,MOD(((7-1)*$N$333+4)-1,10)+1,INT((((7-1)*$N$333+4)-1)/10)+1)="","",INDEX($P$335:$W$344,MOD(((7-1)*$N$333+4)-1,10)+1,INT((((7-1)*$N$333+4)-1)/10)+1))))))</f>
        <v/>
      </c>
      <c r="H341" s="539">
        <f>IF($D$333="Flat Oval",IF(OR($N$335="",ISTEXT($N$333),ISTEXT($N$334)),"",IF(7&lt;=$N$334,IF(5&gt;$N$333,"",IF(((7-1)*$N$333+5)&gt;80,"",IF(INDEX($P$335:$W$344,MOD(((7-1)*$N$333+5)-1,10)+1,INT((((7-1)*$N$333+5)-1)/10)+1)="","",INDEX($P$335:$W$344,MOD(((7-1)*$N$333+5)-1,10)+1,INT((((7-1)*$N$333+5)-1)/10)+1)))),IF(AND(7=$N$334+1,5&lt;=$O$333),IF(($N$333*$N$334+5)&gt;80,"",IF(INDEX($P$335:$W$344,MOD(($N$333*$N$334+5)-1,10)+1,INT((($N$333*$N$334+5)-1)/10)+1)="","",INDEX($P$335:$W$344,MOD(($N$333*$N$334+5)-1,10)+1,INT((($N$333*$N$334+5)-1)/10)+1))),""))),IF($N$335="","",IF(OR(ISTEXT($N$333),ISTEXT($N$334),ISTEXT($N$335)),"",IF(OR(5&gt;$N$333,7&gt;$N$334,((7-1)*$N$333+5)&gt;$N$335),"",IF(INDEX($P$335:$W$344,MOD(((7-1)*$N$333+5)-1,10)+1,INT((((7-1)*$N$333+5)-1)/10)+1)="","",INDEX($P$335:$W$344,MOD(((7-1)*$N$333+5)-1,10)+1,INT((((7-1)*$N$333+5)-1)/10)+1))))))</f>
        <v/>
      </c>
      <c r="I341" s="539">
        <f>IF($D$333="Flat Oval",IF(OR($N$335="",ISTEXT($N$333),ISTEXT($N$334)),"",IF(7&lt;=$N$334,IF(6&gt;$N$333,"",IF(((7-1)*$N$333+6)&gt;80,"",IF(INDEX($P$335:$W$344,MOD(((7-1)*$N$333+6)-1,10)+1,INT((((7-1)*$N$333+6)-1)/10)+1)="","",INDEX($P$335:$W$344,MOD(((7-1)*$N$333+6)-1,10)+1,INT((((7-1)*$N$333+6)-1)/10)+1)))),IF(AND(7=$N$334+1,6&lt;=$O$333),IF(($N$333*$N$334+6)&gt;80,"",IF(INDEX($P$335:$W$344,MOD(($N$333*$N$334+6)-1,10)+1,INT((($N$333*$N$334+6)-1)/10)+1)="","",INDEX($P$335:$W$344,MOD(($N$333*$N$334+6)-1,10)+1,INT((($N$333*$N$334+6)-1)/10)+1))),""))),IF($N$335="","",IF(OR(ISTEXT($N$333),ISTEXT($N$334),ISTEXT($N$335)),"",IF(OR(6&gt;$N$333,7&gt;$N$334,((7-1)*$N$333+6)&gt;$N$335),"",IF(INDEX($P$335:$W$344,MOD(((7-1)*$N$333+6)-1,10)+1,INT((((7-1)*$N$333+6)-1)/10)+1)="","",INDEX($P$335:$W$344,MOD(((7-1)*$N$333+6)-1,10)+1,INT((((7-1)*$N$333+6)-1)/10)+1))))))</f>
        <v/>
      </c>
      <c r="J341" s="539">
        <f>IF($D$333="Flat Oval",IF(OR($N$335="",ISTEXT($N$333),ISTEXT($N$334)),"",IF(7&lt;=$N$334,IF(7&gt;$N$333,"",IF(((7-1)*$N$333+7)&gt;80,"",IF(INDEX($P$335:$W$344,MOD(((7-1)*$N$333+7)-1,10)+1,INT((((7-1)*$N$333+7)-1)/10)+1)="","",INDEX($P$335:$W$344,MOD(((7-1)*$N$333+7)-1,10)+1,INT((((7-1)*$N$333+7)-1)/10)+1)))),IF(AND(7=$N$334+1,7&lt;=$O$333),IF(($N$333*$N$334+7)&gt;80,"",IF(INDEX($P$335:$W$344,MOD(($N$333*$N$334+7)-1,10)+1,INT((($N$333*$N$334+7)-1)/10)+1)="","",INDEX($P$335:$W$344,MOD(($N$333*$N$334+7)-1,10)+1,INT((($N$333*$N$334+7)-1)/10)+1))),""))),IF($N$335="","",IF(OR(ISTEXT($N$333),ISTEXT($N$334),ISTEXT($N$335)),"",IF(OR(7&gt;$N$333,7&gt;$N$334,((7-1)*$N$333+7)&gt;$N$335),"",IF(INDEX($P$335:$W$344,MOD(((7-1)*$N$333+7)-1,10)+1,INT((((7-1)*$N$333+7)-1)/10)+1)="","",INDEX($P$335:$W$344,MOD(((7-1)*$N$333+7)-1,10)+1,INT((((7-1)*$N$333+7)-1)/10)+1))))))</f>
        <v/>
      </c>
      <c r="K341" s="539">
        <f>IF($D$333="Flat Oval",IF(OR($N$335="",ISTEXT($N$333),ISTEXT($N$334)),"",IF(7&lt;=$N$334,IF(8&gt;$N$333,"",IF(((7-1)*$N$333+8)&gt;80,"",IF(INDEX($P$335:$W$344,MOD(((7-1)*$N$333+8)-1,10)+1,INT((((7-1)*$N$333+8)-1)/10)+1)="","",INDEX($P$335:$W$344,MOD(((7-1)*$N$333+8)-1,10)+1,INT((((7-1)*$N$333+8)-1)/10)+1)))),IF(AND(7=$N$334+1,8&lt;=$O$333),IF(($N$333*$N$334+8)&gt;80,"",IF(INDEX($P$335:$W$344,MOD(($N$333*$N$334+8)-1,10)+1,INT((($N$333*$N$334+8)-1)/10)+1)="","",INDEX($P$335:$W$344,MOD(($N$333*$N$334+8)-1,10)+1,INT((($N$333*$N$334+8)-1)/10)+1))),""))),IF($N$335="","",IF(OR(ISTEXT($N$333),ISTEXT($N$334),ISTEXT($N$335)),"",IF(OR(8&gt;$N$333,7&gt;$N$334,((7-1)*$N$333+8)&gt;$N$335),"",IF(INDEX($P$335:$W$344,MOD(((7-1)*$N$333+8)-1,10)+1,INT((((7-1)*$N$333+8)-1)/10)+1)="","",INDEX($P$335:$W$344,MOD(((7-1)*$N$333+8)-1,10)+1,INT((((7-1)*$N$333+8)-1)/10)+1))))))</f>
        <v/>
      </c>
      <c r="L341" s="539">
        <f>IF($D$333="Flat Oval",IF(OR($N$335="",ISTEXT($N$333),ISTEXT($N$334)),"",IF(7&lt;=$N$334,IF(9&gt;$N$333,"",IF(((7-1)*$N$333+9)&gt;80,"",IF(INDEX($P$335:$W$344,MOD(((7-1)*$N$333+9)-1,10)+1,INT((((7-1)*$N$333+9)-1)/10)+1)="","",INDEX($P$335:$W$344,MOD(((7-1)*$N$333+9)-1,10)+1,INT((((7-1)*$N$333+9)-1)/10)+1)))),IF(AND(7=$N$334+1,9&lt;=$O$333),IF(($N$333*$N$334+9)&gt;80,"",IF(INDEX($P$335:$W$344,MOD(($N$333*$N$334+9)-1,10)+1,INT((($N$333*$N$334+9)-1)/10)+1)="","",INDEX($P$335:$W$344,MOD(($N$333*$N$334+9)-1,10)+1,INT((($N$333*$N$334+9)-1)/10)+1))),""))),IF($N$335="","",IF(OR(ISTEXT($N$333),ISTEXT($N$334),ISTEXT($N$335)),"",IF(OR(9&gt;$N$333,7&gt;$N$334,((7-1)*$N$333+9)&gt;$N$335),"",IF(INDEX($P$335:$W$344,MOD(((7-1)*$N$333+9)-1,10)+1,INT((((7-1)*$N$333+9)-1)/10)+1)="","",INDEX($P$335:$W$344,MOD(((7-1)*$N$333+9)-1,10)+1,INT((((7-1)*$N$333+9)-1)/10)+1))))))</f>
        <v/>
      </c>
      <c r="M341" s="539">
        <f>IF($D$333="Flat Oval",IF(OR($N$335="",ISTEXT($N$333),ISTEXT($N$334)),"",IF(7&lt;=$N$334,IF(10&gt;$N$333,"",IF(((7-1)*$N$333+10)&gt;80,"",IF(INDEX($P$335:$W$344,MOD(((7-1)*$N$333+10)-1,10)+1,INT((((7-1)*$N$333+10)-1)/10)+1)="","",INDEX($P$335:$W$344,MOD(((7-1)*$N$333+10)-1,10)+1,INT((((7-1)*$N$333+10)-1)/10)+1)))),IF(AND(7=$N$334+1,10&lt;=$O$333),IF(($N$333*$N$334+10)&gt;80,"",IF(INDEX($P$335:$W$344,MOD(($N$333*$N$334+10)-1,10)+1,INT((($N$333*$N$334+10)-1)/10)+1)="","",INDEX($P$335:$W$344,MOD(($N$333*$N$334+10)-1,10)+1,INT((($N$333*$N$334+10)-1)/10)+1))),""))),IF($N$335="","",IF(OR(ISTEXT($N$333),ISTEXT($N$334),ISTEXT($N$335)),"",IF(OR(10&gt;$N$333,7&gt;$N$334,((7-1)*$N$333+10)&gt;$N$335),"",IF(INDEX($P$335:$W$344,MOD(((7-1)*$N$333+10)-1,10)+1,INT((((7-1)*$N$333+10)-1)/10)+1)="","",INDEX($P$335:$W$344,MOD(((7-1)*$N$333+10)-1,10)+1,INT((((7-1)*$N$333+10)-1)/10)+1))))))</f>
        <v/>
      </c>
      <c r="P341" s="540" t="n"/>
      <c r="Q341" s="540" t="n"/>
      <c r="R341" s="540" t="n"/>
      <c r="S341" s="540" t="n"/>
      <c r="T341" s="540" t="n"/>
      <c r="U341" s="540" t="n"/>
      <c r="V341" s="540" t="n"/>
      <c r="W341" s="540" t="n"/>
    </row>
    <row r="342" ht="13.35" customHeight="1" s="162">
      <c r="B342" s="537">
        <f>IF($D$333="Flat Oval",IF(OR($N$334="",ISTEXT($N$334)),"",IF(8&lt;=$N$334,ROUND((8-0.5)*$I$333/$N$334,1),IF(8=$N$334+1,"Ends",""))),IF(OR($D$333="",$G$333=""),"",IF($D$333="Round",IF(8=1,"Axis 1 (0°)",IF(8=2,"Axis 2 (90°)","")),IF(ISTEXT($N$334),"",IF(8&gt;$N$334,"",IF(ISTEXT($I$333),"",ROUND((8-0.5)*$I$333/$N$334,1)))))))</f>
        <v/>
      </c>
      <c r="C342" s="538" t="n"/>
      <c r="D342" s="539">
        <f>IF($D$333="Flat Oval",IF(OR($N$335="",ISTEXT($N$333),ISTEXT($N$334)),"",IF(8&lt;=$N$334,IF(1&gt;$N$333,"",IF(((8-1)*$N$333+1)&gt;80,"",IF(INDEX($P$335:$W$344,MOD(((8-1)*$N$333+1)-1,10)+1,INT((((8-1)*$N$333+1)-1)/10)+1)="","",INDEX($P$335:$W$344,MOD(((8-1)*$N$333+1)-1,10)+1,INT((((8-1)*$N$333+1)-1)/10)+1)))),IF(AND(8=$N$334+1,1&lt;=$O$333),IF(($N$333*$N$334+1)&gt;80,"",IF(INDEX($P$335:$W$344,MOD(($N$333*$N$334+1)-1,10)+1,INT((($N$333*$N$334+1)-1)/10)+1)="","",INDEX($P$335:$W$344,MOD(($N$333*$N$334+1)-1,10)+1,INT((($N$333*$N$334+1)-1)/10)+1))),""))),IF($N$335="","",IF(OR(ISTEXT($N$333),ISTEXT($N$334),ISTEXT($N$335)),"",IF(OR(1&gt;$N$333,8&gt;$N$334,((8-1)*$N$333+1)&gt;$N$335),"",IF(INDEX($P$335:$W$344,MOD(((8-1)*$N$333+1)-1,10)+1,INT((((8-1)*$N$333+1)-1)/10)+1)="","",INDEX($P$335:$W$344,MOD(((8-1)*$N$333+1)-1,10)+1,INT((((8-1)*$N$333+1)-1)/10)+1))))))</f>
        <v/>
      </c>
      <c r="E342" s="539">
        <f>IF($D$333="Flat Oval",IF(OR($N$335="",ISTEXT($N$333),ISTEXT($N$334)),"",IF(8&lt;=$N$334,IF(2&gt;$N$333,"",IF(((8-1)*$N$333+2)&gt;80,"",IF(INDEX($P$335:$W$344,MOD(((8-1)*$N$333+2)-1,10)+1,INT((((8-1)*$N$333+2)-1)/10)+1)="","",INDEX($P$335:$W$344,MOD(((8-1)*$N$333+2)-1,10)+1,INT((((8-1)*$N$333+2)-1)/10)+1)))),IF(AND(8=$N$334+1,2&lt;=$O$333),IF(($N$333*$N$334+2)&gt;80,"",IF(INDEX($P$335:$W$344,MOD(($N$333*$N$334+2)-1,10)+1,INT((($N$333*$N$334+2)-1)/10)+1)="","",INDEX($P$335:$W$344,MOD(($N$333*$N$334+2)-1,10)+1,INT((($N$333*$N$334+2)-1)/10)+1))),""))),IF($N$335="","",IF(OR(ISTEXT($N$333),ISTEXT($N$334),ISTEXT($N$335)),"",IF(OR(2&gt;$N$333,8&gt;$N$334,((8-1)*$N$333+2)&gt;$N$335),"",IF(INDEX($P$335:$W$344,MOD(((8-1)*$N$333+2)-1,10)+1,INT((((8-1)*$N$333+2)-1)/10)+1)="","",INDEX($P$335:$W$344,MOD(((8-1)*$N$333+2)-1,10)+1,INT((((8-1)*$N$333+2)-1)/10)+1))))))</f>
        <v/>
      </c>
      <c r="F342" s="539">
        <f>IF($D$333="Flat Oval",IF(OR($N$335="",ISTEXT($N$333),ISTEXT($N$334)),"",IF(8&lt;=$N$334,IF(3&gt;$N$333,"",IF(((8-1)*$N$333+3)&gt;80,"",IF(INDEX($P$335:$W$344,MOD(((8-1)*$N$333+3)-1,10)+1,INT((((8-1)*$N$333+3)-1)/10)+1)="","",INDEX($P$335:$W$344,MOD(((8-1)*$N$333+3)-1,10)+1,INT((((8-1)*$N$333+3)-1)/10)+1)))),IF(AND(8=$N$334+1,3&lt;=$O$333),IF(($N$333*$N$334+3)&gt;80,"",IF(INDEX($P$335:$W$344,MOD(($N$333*$N$334+3)-1,10)+1,INT((($N$333*$N$334+3)-1)/10)+1)="","",INDEX($P$335:$W$344,MOD(($N$333*$N$334+3)-1,10)+1,INT((($N$333*$N$334+3)-1)/10)+1))),""))),IF($N$335="","",IF(OR(ISTEXT($N$333),ISTEXT($N$334),ISTEXT($N$335)),"",IF(OR(3&gt;$N$333,8&gt;$N$334,((8-1)*$N$333+3)&gt;$N$335),"",IF(INDEX($P$335:$W$344,MOD(((8-1)*$N$333+3)-1,10)+1,INT((((8-1)*$N$333+3)-1)/10)+1)="","",INDEX($P$335:$W$344,MOD(((8-1)*$N$333+3)-1,10)+1,INT((((8-1)*$N$333+3)-1)/10)+1))))))</f>
        <v/>
      </c>
      <c r="G342" s="539">
        <f>IF($D$333="Flat Oval",IF(OR($N$335="",ISTEXT($N$333),ISTEXT($N$334)),"",IF(8&lt;=$N$334,IF(4&gt;$N$333,"",IF(((8-1)*$N$333+4)&gt;80,"",IF(INDEX($P$335:$W$344,MOD(((8-1)*$N$333+4)-1,10)+1,INT((((8-1)*$N$333+4)-1)/10)+1)="","",INDEX($P$335:$W$344,MOD(((8-1)*$N$333+4)-1,10)+1,INT((((8-1)*$N$333+4)-1)/10)+1)))),IF(AND(8=$N$334+1,4&lt;=$O$333),IF(($N$333*$N$334+4)&gt;80,"",IF(INDEX($P$335:$W$344,MOD(($N$333*$N$334+4)-1,10)+1,INT((($N$333*$N$334+4)-1)/10)+1)="","",INDEX($P$335:$W$344,MOD(($N$333*$N$334+4)-1,10)+1,INT((($N$333*$N$334+4)-1)/10)+1))),""))),IF($N$335="","",IF(OR(ISTEXT($N$333),ISTEXT($N$334),ISTEXT($N$335)),"",IF(OR(4&gt;$N$333,8&gt;$N$334,((8-1)*$N$333+4)&gt;$N$335),"",IF(INDEX($P$335:$W$344,MOD(((8-1)*$N$333+4)-1,10)+1,INT((((8-1)*$N$333+4)-1)/10)+1)="","",INDEX($P$335:$W$344,MOD(((8-1)*$N$333+4)-1,10)+1,INT((((8-1)*$N$333+4)-1)/10)+1))))))</f>
        <v/>
      </c>
      <c r="H342" s="539">
        <f>IF($D$333="Flat Oval",IF(OR($N$335="",ISTEXT($N$333),ISTEXT($N$334)),"",IF(8&lt;=$N$334,IF(5&gt;$N$333,"",IF(((8-1)*$N$333+5)&gt;80,"",IF(INDEX($P$335:$W$344,MOD(((8-1)*$N$333+5)-1,10)+1,INT((((8-1)*$N$333+5)-1)/10)+1)="","",INDEX($P$335:$W$344,MOD(((8-1)*$N$333+5)-1,10)+1,INT((((8-1)*$N$333+5)-1)/10)+1)))),IF(AND(8=$N$334+1,5&lt;=$O$333),IF(($N$333*$N$334+5)&gt;80,"",IF(INDEX($P$335:$W$344,MOD(($N$333*$N$334+5)-1,10)+1,INT((($N$333*$N$334+5)-1)/10)+1)="","",INDEX($P$335:$W$344,MOD(($N$333*$N$334+5)-1,10)+1,INT((($N$333*$N$334+5)-1)/10)+1))),""))),IF($N$335="","",IF(OR(ISTEXT($N$333),ISTEXT($N$334),ISTEXT($N$335)),"",IF(OR(5&gt;$N$333,8&gt;$N$334,((8-1)*$N$333+5)&gt;$N$335),"",IF(INDEX($P$335:$W$344,MOD(((8-1)*$N$333+5)-1,10)+1,INT((((8-1)*$N$333+5)-1)/10)+1)="","",INDEX($P$335:$W$344,MOD(((8-1)*$N$333+5)-1,10)+1,INT((((8-1)*$N$333+5)-1)/10)+1))))))</f>
        <v/>
      </c>
      <c r="I342" s="539">
        <f>IF($D$333="Flat Oval",IF(OR($N$335="",ISTEXT($N$333),ISTEXT($N$334)),"",IF(8&lt;=$N$334,IF(6&gt;$N$333,"",IF(((8-1)*$N$333+6)&gt;80,"",IF(INDEX($P$335:$W$344,MOD(((8-1)*$N$333+6)-1,10)+1,INT((((8-1)*$N$333+6)-1)/10)+1)="","",INDEX($P$335:$W$344,MOD(((8-1)*$N$333+6)-1,10)+1,INT((((8-1)*$N$333+6)-1)/10)+1)))),IF(AND(8=$N$334+1,6&lt;=$O$333),IF(($N$333*$N$334+6)&gt;80,"",IF(INDEX($P$335:$W$344,MOD(($N$333*$N$334+6)-1,10)+1,INT((($N$333*$N$334+6)-1)/10)+1)="","",INDEX($P$335:$W$344,MOD(($N$333*$N$334+6)-1,10)+1,INT((($N$333*$N$334+6)-1)/10)+1))),""))),IF($N$335="","",IF(OR(ISTEXT($N$333),ISTEXT($N$334),ISTEXT($N$335)),"",IF(OR(6&gt;$N$333,8&gt;$N$334,((8-1)*$N$333+6)&gt;$N$335),"",IF(INDEX($P$335:$W$344,MOD(((8-1)*$N$333+6)-1,10)+1,INT((((8-1)*$N$333+6)-1)/10)+1)="","",INDEX($P$335:$W$344,MOD(((8-1)*$N$333+6)-1,10)+1,INT((((8-1)*$N$333+6)-1)/10)+1))))))</f>
        <v/>
      </c>
      <c r="J342" s="539">
        <f>IF($D$333="Flat Oval",IF(OR($N$335="",ISTEXT($N$333),ISTEXT($N$334)),"",IF(8&lt;=$N$334,IF(7&gt;$N$333,"",IF(((8-1)*$N$333+7)&gt;80,"",IF(INDEX($P$335:$W$344,MOD(((8-1)*$N$333+7)-1,10)+1,INT((((8-1)*$N$333+7)-1)/10)+1)="","",INDEX($P$335:$W$344,MOD(((8-1)*$N$333+7)-1,10)+1,INT((((8-1)*$N$333+7)-1)/10)+1)))),IF(AND(8=$N$334+1,7&lt;=$O$333),IF(($N$333*$N$334+7)&gt;80,"",IF(INDEX($P$335:$W$344,MOD(($N$333*$N$334+7)-1,10)+1,INT((($N$333*$N$334+7)-1)/10)+1)="","",INDEX($P$335:$W$344,MOD(($N$333*$N$334+7)-1,10)+1,INT((($N$333*$N$334+7)-1)/10)+1))),""))),IF($N$335="","",IF(OR(ISTEXT($N$333),ISTEXT($N$334),ISTEXT($N$335)),"",IF(OR(7&gt;$N$333,8&gt;$N$334,((8-1)*$N$333+7)&gt;$N$335),"",IF(INDEX($P$335:$W$344,MOD(((8-1)*$N$333+7)-1,10)+1,INT((((8-1)*$N$333+7)-1)/10)+1)="","",INDEX($P$335:$W$344,MOD(((8-1)*$N$333+7)-1,10)+1,INT((((8-1)*$N$333+7)-1)/10)+1))))))</f>
        <v/>
      </c>
      <c r="K342" s="539">
        <f>IF($D$333="Flat Oval",IF(OR($N$335="",ISTEXT($N$333),ISTEXT($N$334)),"",IF(8&lt;=$N$334,IF(8&gt;$N$333,"",IF(((8-1)*$N$333+8)&gt;80,"",IF(INDEX($P$335:$W$344,MOD(((8-1)*$N$333+8)-1,10)+1,INT((((8-1)*$N$333+8)-1)/10)+1)="","",INDEX($P$335:$W$344,MOD(((8-1)*$N$333+8)-1,10)+1,INT((((8-1)*$N$333+8)-1)/10)+1)))),IF(AND(8=$N$334+1,8&lt;=$O$333),IF(($N$333*$N$334+8)&gt;80,"",IF(INDEX($P$335:$W$344,MOD(($N$333*$N$334+8)-1,10)+1,INT((($N$333*$N$334+8)-1)/10)+1)="","",INDEX($P$335:$W$344,MOD(($N$333*$N$334+8)-1,10)+1,INT((($N$333*$N$334+8)-1)/10)+1))),""))),IF($N$335="","",IF(OR(ISTEXT($N$333),ISTEXT($N$334),ISTEXT($N$335)),"",IF(OR(8&gt;$N$333,8&gt;$N$334,((8-1)*$N$333+8)&gt;$N$335),"",IF(INDEX($P$335:$W$344,MOD(((8-1)*$N$333+8)-1,10)+1,INT((((8-1)*$N$333+8)-1)/10)+1)="","",INDEX($P$335:$W$344,MOD(((8-1)*$N$333+8)-1,10)+1,INT((((8-1)*$N$333+8)-1)/10)+1))))))</f>
        <v/>
      </c>
      <c r="L342" s="539">
        <f>IF($D$333="Flat Oval",IF(OR($N$335="",ISTEXT($N$333),ISTEXT($N$334)),"",IF(8&lt;=$N$334,IF(9&gt;$N$333,"",IF(((8-1)*$N$333+9)&gt;80,"",IF(INDEX($P$335:$W$344,MOD(((8-1)*$N$333+9)-1,10)+1,INT((((8-1)*$N$333+9)-1)/10)+1)="","",INDEX($P$335:$W$344,MOD(((8-1)*$N$333+9)-1,10)+1,INT((((8-1)*$N$333+9)-1)/10)+1)))),IF(AND(8=$N$334+1,9&lt;=$O$333),IF(($N$333*$N$334+9)&gt;80,"",IF(INDEX($P$335:$W$344,MOD(($N$333*$N$334+9)-1,10)+1,INT((($N$333*$N$334+9)-1)/10)+1)="","",INDEX($P$335:$W$344,MOD(($N$333*$N$334+9)-1,10)+1,INT((($N$333*$N$334+9)-1)/10)+1))),""))),IF($N$335="","",IF(OR(ISTEXT($N$333),ISTEXT($N$334),ISTEXT($N$335)),"",IF(OR(9&gt;$N$333,8&gt;$N$334,((8-1)*$N$333+9)&gt;$N$335),"",IF(INDEX($P$335:$W$344,MOD(((8-1)*$N$333+9)-1,10)+1,INT((((8-1)*$N$333+9)-1)/10)+1)="","",INDEX($P$335:$W$344,MOD(((8-1)*$N$333+9)-1,10)+1,INT((((8-1)*$N$333+9)-1)/10)+1))))))</f>
        <v/>
      </c>
      <c r="M342" s="539">
        <f>IF($D$333="Flat Oval",IF(OR($N$335="",ISTEXT($N$333),ISTEXT($N$334)),"",IF(8&lt;=$N$334,IF(10&gt;$N$333,"",IF(((8-1)*$N$333+10)&gt;80,"",IF(INDEX($P$335:$W$344,MOD(((8-1)*$N$333+10)-1,10)+1,INT((((8-1)*$N$333+10)-1)/10)+1)="","",INDEX($P$335:$W$344,MOD(((8-1)*$N$333+10)-1,10)+1,INT((((8-1)*$N$333+10)-1)/10)+1)))),IF(AND(8=$N$334+1,10&lt;=$O$333),IF(($N$333*$N$334+10)&gt;80,"",IF(INDEX($P$335:$W$344,MOD(($N$333*$N$334+10)-1,10)+1,INT((($N$333*$N$334+10)-1)/10)+1)="","",INDEX($P$335:$W$344,MOD(($N$333*$N$334+10)-1,10)+1,INT((($N$333*$N$334+10)-1)/10)+1))),""))),IF($N$335="","",IF(OR(ISTEXT($N$333),ISTEXT($N$334),ISTEXT($N$335)),"",IF(OR(10&gt;$N$333,8&gt;$N$334,((8-1)*$N$333+10)&gt;$N$335),"",IF(INDEX($P$335:$W$344,MOD(((8-1)*$N$333+10)-1,10)+1,INT((((8-1)*$N$333+10)-1)/10)+1)="","",INDEX($P$335:$W$344,MOD(((8-1)*$N$333+10)-1,10)+1,INT((((8-1)*$N$333+10)-1)/10)+1))))))</f>
        <v/>
      </c>
      <c r="P342" s="540" t="n"/>
      <c r="Q342" s="540" t="n"/>
      <c r="R342" s="540" t="n"/>
      <c r="S342" s="540" t="n"/>
      <c r="T342" s="540" t="n"/>
      <c r="U342" s="540" t="n"/>
      <c r="V342" s="540" t="n"/>
      <c r="W342" s="540" t="n"/>
    </row>
    <row r="343" ht="13.35" customHeight="1" s="162">
      <c r="P343" s="540" t="n"/>
      <c r="Q343" s="540" t="n"/>
      <c r="R343" s="540" t="n"/>
      <c r="S343" s="540" t="n"/>
      <c r="T343" s="540" t="n"/>
      <c r="U343" s="540" t="n"/>
      <c r="V343" s="540" t="n"/>
      <c r="W343" s="540" t="n"/>
    </row>
    <row r="344" ht="13.35" customHeight="1" s="162">
      <c r="B344" s="188" t="inlineStr">
        <is>
          <t>Remarks</t>
        </is>
      </c>
      <c r="C344" s="173" t="n"/>
      <c r="D344" s="154" t="n"/>
      <c r="E344" s="174" t="n"/>
      <c r="F344" s="174" t="n"/>
      <c r="G344" s="174" t="n"/>
      <c r="H344" s="174" t="n"/>
      <c r="I344" s="174" t="n"/>
      <c r="J344" s="174" t="n"/>
      <c r="K344" s="174" t="n"/>
      <c r="L344" s="174" t="n"/>
      <c r="M344" s="173" t="n"/>
      <c r="P344" s="540" t="n"/>
      <c r="Q344" s="540" t="n"/>
      <c r="R344" s="540" t="n"/>
      <c r="S344" s="540" t="n"/>
      <c r="T344" s="540" t="n"/>
      <c r="U344" s="540" t="n"/>
      <c r="V344" s="540" t="n"/>
      <c r="W344" s="540" t="n"/>
    </row>
    <row r="345" ht="13.35" customHeight="1" s="162">
      <c r="B345" s="154" t="n"/>
      <c r="C345" s="174" t="n"/>
      <c r="D345" s="174" t="n"/>
      <c r="E345" s="174" t="n"/>
      <c r="F345" s="174" t="n"/>
      <c r="G345" s="174" t="n"/>
      <c r="H345" s="174" t="n"/>
      <c r="I345" s="174" t="n"/>
      <c r="J345" s="174" t="n"/>
      <c r="K345" s="174" t="n"/>
      <c r="L345" s="174" t="n"/>
      <c r="M345" s="173" t="n"/>
    </row>
    <row r="346" ht="13.35" customHeight="1" s="162">
      <c r="B346" s="154" t="n"/>
      <c r="C346" s="174" t="n"/>
      <c r="D346" s="174" t="n"/>
      <c r="E346" s="174" t="n"/>
      <c r="F346" s="174" t="n"/>
      <c r="G346" s="174" t="n"/>
      <c r="H346" s="174" t="n"/>
      <c r="I346" s="174" t="n"/>
      <c r="J346" s="174" t="n"/>
      <c r="K346" s="174" t="n"/>
      <c r="L346" s="174" t="n"/>
      <c r="M346" s="173" t="n"/>
    </row>
    <row r="348" ht="13.35" customHeight="1" s="162">
      <c r="B348" s="188" t="inlineStr">
        <is>
          <t>Airflow Traverse Measurement</t>
        </is>
      </c>
      <c r="C348" s="174" t="n"/>
      <c r="D348" s="174" t="n"/>
      <c r="E348" s="174" t="n"/>
      <c r="F348" s="174" t="n"/>
      <c r="G348" s="174" t="n"/>
      <c r="H348" s="173" t="n"/>
      <c r="I348" s="194" t="inlineStr">
        <is>
          <t>Design CFM</t>
        </is>
      </c>
      <c r="J348" s="188" t="inlineStr">
        <is>
          <t>Initial</t>
        </is>
      </c>
      <c r="K348" s="173" t="n"/>
      <c r="L348" s="188" t="inlineStr">
        <is>
          <t>Final</t>
        </is>
      </c>
      <c r="M348" s="173" t="n"/>
    </row>
    <row r="349" ht="13.35" customHeight="1" s="162">
      <c r="B349" s="153" t="inlineStr">
        <is>
          <t xml:space="preserve">Point </t>
        </is>
      </c>
      <c r="C349" s="188" t="inlineStr">
        <is>
          <t>Area Served</t>
        </is>
      </c>
      <c r="D349" s="174" t="n"/>
      <c r="E349" s="173" t="n"/>
      <c r="F349" s="188" t="inlineStr">
        <is>
          <t>Size</t>
        </is>
      </c>
      <c r="G349" s="173" t="n"/>
      <c r="H349" s="188" t="inlineStr">
        <is>
          <t>Ak</t>
        </is>
      </c>
      <c r="I349" s="440" t="n"/>
      <c r="J349" s="188" t="inlineStr">
        <is>
          <t>VEL</t>
        </is>
      </c>
      <c r="K349" s="188" t="inlineStr">
        <is>
          <t>CFM</t>
        </is>
      </c>
      <c r="L349" s="188" t="inlineStr">
        <is>
          <t>VEL</t>
        </is>
      </c>
      <c r="M349" s="188" t="inlineStr">
        <is>
          <t>CFM</t>
        </is>
      </c>
    </row>
    <row r="350" ht="13.35" customHeight="1" s="162">
      <c r="B350" s="31" t="inlineStr">
        <is>
          <t>T-22</t>
        </is>
      </c>
      <c r="C350" s="307" t="n"/>
      <c r="D350" s="174" t="n"/>
      <c r="E350" s="173" t="n"/>
      <c r="F350" s="307">
        <f>IF($D$352="Flat Oval",IF(OR($G$352="",$I$352=""),"",$G$352&amp;""" x "&amp;$I$352&amp;""" oval"),IF($G$352="","",IF($D$352="Round",$G$352&amp;""" dia",$G$352&amp;""" x "&amp;$I$352&amp;"""")))</f>
        <v/>
      </c>
      <c r="G350" s="173" t="n"/>
      <c r="H350" s="525">
        <f>IF($D$352="Flat Oval",IF(OR($G$352="",$I$352=""),"",IF(OR(ISTEXT($G$352),ISTEXT($I$352)),"",ROUND(((($G$352-2*N($K$352))-($I$352-2*N($K$352)))*($I$352-2*N($K$352))+PI()*(($I$352-2*N($K$352))/2)^2)/144,3))),IF(OR($D$352="",$G$352=""),"",IF($D$352="Round",IF(ISTEXT($G$352),"",ROUND(PI()*(($G$352-2*N($K$352))/2)^2/144,3)),IF($I$352="","",IF(OR(ISTEXT($G$352),ISTEXT($I$352)),"",ROUND(($G$352-2*N($K$352))*($I$352-2*N($K$352))/144,3))))))</f>
        <v/>
      </c>
      <c r="I350" s="189" t="n"/>
      <c r="J350" s="189" t="n"/>
      <c r="K350" s="189">
        <f>IF(N(J350)*N(H350)=0,"",ROUND(N(J350)*N(H350),0))</f>
        <v/>
      </c>
      <c r="L350" s="189">
        <f>IF($D$352="Flat Oval",IF(OR($O$353="",$O$354="",N($O$355)+N($O$356)=0),"",ROUND(($O$353*$O$355+$O$354*$O$356)/($O$355+$O$356),0)),IF(COUNT(D354:M361)=0,"",ROUND(AVERAGE(D354:M361),0)))</f>
        <v/>
      </c>
      <c r="M350" s="189">
        <f>IF(N(L350)*N(H350)=0,"",ROUND(N(L350)*N(H350),0))</f>
        <v/>
      </c>
    </row>
    <row r="351" ht="13.35" customHeight="1" s="162">
      <c r="B351" s="188" t="inlineStr">
        <is>
          <t>Instrument</t>
        </is>
      </c>
      <c r="C351" s="173" t="n"/>
      <c r="D351" s="196" t="n"/>
      <c r="E351" s="174" t="n"/>
      <c r="F351" s="174" t="n"/>
      <c r="G351" s="173" t="n"/>
      <c r="H351" s="188" t="inlineStr">
        <is>
          <t>Duct Static Pressure</t>
        </is>
      </c>
      <c r="I351" s="174" t="n"/>
      <c r="J351" s="173" t="n"/>
      <c r="K351" s="53" t="n"/>
      <c r="L351" s="188" t="inlineStr">
        <is>
          <t>Temp</t>
        </is>
      </c>
      <c r="M351" s="52" t="n"/>
      <c r="N351" s="51" t="n"/>
    </row>
    <row r="352" ht="13.35" customHeight="1" s="162">
      <c r="B352" s="526" t="inlineStr">
        <is>
          <t>Duct shape:</t>
        </is>
      </c>
      <c r="C352" s="173" t="n"/>
      <c r="D352" s="527" t="n"/>
      <c r="E352" s="173" t="n"/>
      <c r="F352" s="528" t="inlineStr">
        <is>
          <t>W / Dia (in)</t>
        </is>
      </c>
      <c r="G352" s="529" t="n"/>
      <c r="H352" s="526" t="inlineStr">
        <is>
          <t>H (in)</t>
        </is>
      </c>
      <c r="I352" s="530" t="n"/>
      <c r="J352" s="531" t="inlineStr">
        <is>
          <t>Liner (in)</t>
        </is>
      </c>
      <c r="K352" s="532" t="n"/>
      <c r="L352" s="526" t="inlineStr">
        <is>
          <t>Points</t>
        </is>
      </c>
      <c r="M352" s="533">
        <f>IF($D$352="Flat Oval",IF($N$354="","",$N$352&amp;"x"&amp;$N$353&amp;"+"&amp;$O$352&amp;" ends"),IF($N$352="","",IF($D$352="Round",$N$352&amp;" x 2 axes",IF($N$353="","",$N$352&amp;" x "&amp;$N$353))))</f>
        <v/>
      </c>
      <c r="N352" s="534">
        <f>IF($D$352="Flat Oval",IF(OR($G$352="",$I$352=""),"",IF(OR(ISTEXT($G$352),ISTEXT($I$352)),"",IF($G$352-$I$352&lt;12,2,MIN(10,MAX(3,ROUNDUP(($G$352-$I$352)/6,0)))))),IF(OR($D$352="",$G$352=""),"",IF($D$352="Round",IF(ISTEXT($G$352),"",IF($G$352&lt;=9,6,IF($G$352&lt;=12,8,10))),IF(ISTEXT($G$352),"",IF($G$352&lt;12,2,MIN(10,MAX(3,ROUNDUP($G$352/6,0))))))))</f>
        <v/>
      </c>
      <c r="O352">
        <f>IF(AND($D$352="Flat Oval",NOT(OR($G$352="",$I$352="")),NOT(OR(ISTEXT($G$352),ISTEXT($I$352)))),IF($I$352&lt;=9,6,IF($I$352&lt;=12,8,10)),"")</f>
        <v/>
      </c>
      <c r="P352" s="473" t="inlineStr">
        <is>
          <t>Quick entry – type readings in order (row by row of the grid), down this column then the next:</t>
        </is>
      </c>
    </row>
    <row r="353" ht="13.35" customHeight="1" s="162">
      <c r="B353" s="535" t="inlineStr">
        <is>
          <t>Depth↓ Pos→ (in)</t>
        </is>
      </c>
      <c r="C353" s="414" t="n"/>
      <c r="D353" s="535">
        <f>IF($D$352="Flat Oval",IF(OR($N$352="",ISTEXT($N$352),1&gt;$N$352),"",ROUND((1-0.5)*($G$352-$I$352)/$N$352,1)),IF(ISTEXT($N$352),"",IF(OR($D$352="",$G$352="",1&gt;$N$352),"",IF($D$352="Round",IF(ISTEXT($G$352),"",ROUND(IF(1&lt;=$N$352/2,$G$352/2*(1-SQRT(($N$352-2*1+1)/$N$352)),$G$352-$G$352/2*(1-SQRT(($N$352-2*($N$352-1+1)+1)/$N$352))),1)),IF(ISTEXT($G$352),"",ROUND((1-0.5)*$G$352/$N$352,1))))))</f>
        <v/>
      </c>
      <c r="E353" s="535">
        <f>IF($D$352="Flat Oval",IF(OR($N$352="",ISTEXT($N$352),2&gt;$N$352),"",ROUND((2-0.5)*($G$352-$I$352)/$N$352,1)),IF(ISTEXT($N$352),"",IF(OR($D$352="",$G$352="",2&gt;$N$352),"",IF($D$352="Round",IF(ISTEXT($G$352),"",ROUND(IF(2&lt;=$N$352/2,$G$352/2*(1-SQRT(($N$352-2*2+1)/$N$352)),$G$352-$G$352/2*(1-SQRT(($N$352-2*($N$352-2+1)+1)/$N$352))),1)),IF(ISTEXT($G$352),"",ROUND((2-0.5)*$G$352/$N$352,1))))))</f>
        <v/>
      </c>
      <c r="F353" s="535">
        <f>IF($D$352="Flat Oval",IF(OR($N$352="",ISTEXT($N$352),3&gt;$N$352),"",ROUND((3-0.5)*($G$352-$I$352)/$N$352,1)),IF(ISTEXT($N$352),"",IF(OR($D$352="",$G$352="",3&gt;$N$352),"",IF($D$352="Round",IF(ISTEXT($G$352),"",ROUND(IF(3&lt;=$N$352/2,$G$352/2*(1-SQRT(($N$352-2*3+1)/$N$352)),$G$352-$G$352/2*(1-SQRT(($N$352-2*($N$352-3+1)+1)/$N$352))),1)),IF(ISTEXT($G$352),"",ROUND((3-0.5)*$G$352/$N$352,1))))))</f>
        <v/>
      </c>
      <c r="G353" s="535">
        <f>IF($D$352="Flat Oval",IF(OR($N$352="",ISTEXT($N$352),4&gt;$N$352),"",ROUND((4-0.5)*($G$352-$I$352)/$N$352,1)),IF(ISTEXT($N$352),"",IF(OR($D$352="",$G$352="",4&gt;$N$352),"",IF($D$352="Round",IF(ISTEXT($G$352),"",ROUND(IF(4&lt;=$N$352/2,$G$352/2*(1-SQRT(($N$352-2*4+1)/$N$352)),$G$352-$G$352/2*(1-SQRT(($N$352-2*($N$352-4+1)+1)/$N$352))),1)),IF(ISTEXT($G$352),"",ROUND((4-0.5)*$G$352/$N$352,1))))))</f>
        <v/>
      </c>
      <c r="H353" s="535">
        <f>IF($D$352="Flat Oval",IF(OR($N$352="",ISTEXT($N$352),5&gt;$N$352),"",ROUND((5-0.5)*($G$352-$I$352)/$N$352,1)),IF(ISTEXT($N$352),"",IF(OR($D$352="",$G$352="",5&gt;$N$352),"",IF($D$352="Round",IF(ISTEXT($G$352),"",ROUND(IF(5&lt;=$N$352/2,$G$352/2*(1-SQRT(($N$352-2*5+1)/$N$352)),$G$352-$G$352/2*(1-SQRT(($N$352-2*($N$352-5+1)+1)/$N$352))),1)),IF(ISTEXT($G$352),"",ROUND((5-0.5)*$G$352/$N$352,1))))))</f>
        <v/>
      </c>
      <c r="I353" s="535">
        <f>IF($D$352="Flat Oval",IF(OR($N$352="",ISTEXT($N$352),6&gt;$N$352),"",ROUND((6-0.5)*($G$352-$I$352)/$N$352,1)),IF(ISTEXT($N$352),"",IF(OR($D$352="",$G$352="",6&gt;$N$352),"",IF($D$352="Round",IF(ISTEXT($G$352),"",ROUND(IF(6&lt;=$N$352/2,$G$352/2*(1-SQRT(($N$352-2*6+1)/$N$352)),$G$352-$G$352/2*(1-SQRT(($N$352-2*($N$352-6+1)+1)/$N$352))),1)),IF(ISTEXT($G$352),"",ROUND((6-0.5)*$G$352/$N$352,1))))))</f>
        <v/>
      </c>
      <c r="J353" s="535">
        <f>IF($D$352="Flat Oval",IF(OR($N$352="",ISTEXT($N$352),7&gt;$N$352),"",ROUND((7-0.5)*($G$352-$I$352)/$N$352,1)),IF(ISTEXT($N$352),"",IF(OR($D$352="",$G$352="",7&gt;$N$352),"",IF($D$352="Round",IF(ISTEXT($G$352),"",ROUND(IF(7&lt;=$N$352/2,$G$352/2*(1-SQRT(($N$352-2*7+1)/$N$352)),$G$352-$G$352/2*(1-SQRT(($N$352-2*($N$352-7+1)+1)/$N$352))),1)),IF(ISTEXT($G$352),"",ROUND((7-0.5)*$G$352/$N$352,1))))))</f>
        <v/>
      </c>
      <c r="K353" s="535">
        <f>IF($D$352="Flat Oval",IF(OR($N$352="",ISTEXT($N$352),8&gt;$N$352),"",ROUND((8-0.5)*($G$352-$I$352)/$N$352,1)),IF(ISTEXT($N$352),"",IF(OR($D$352="",$G$352="",8&gt;$N$352),"",IF($D$352="Round",IF(ISTEXT($G$352),"",ROUND(IF(8&lt;=$N$352/2,$G$352/2*(1-SQRT(($N$352-2*8+1)/$N$352)),$G$352-$G$352/2*(1-SQRT(($N$352-2*($N$352-8+1)+1)/$N$352))),1)),IF(ISTEXT($G$352),"",ROUND((8-0.5)*$G$352/$N$352,1))))))</f>
        <v/>
      </c>
      <c r="L353" s="535">
        <f>IF($D$352="Flat Oval",IF(OR($N$352="",ISTEXT($N$352),9&gt;$N$352),"",ROUND((9-0.5)*($G$352-$I$352)/$N$352,1)),IF(ISTEXT($N$352),"",IF(OR($D$352="",$G$352="",9&gt;$N$352),"",IF($D$352="Round",IF(ISTEXT($G$352),"",ROUND(IF(9&lt;=$N$352/2,$G$352/2*(1-SQRT(($N$352-2*9+1)/$N$352)),$G$352-$G$352/2*(1-SQRT(($N$352-2*($N$352-9+1)+1)/$N$352))),1)),IF(ISTEXT($G$352),"",ROUND((9-0.5)*$G$352/$N$352,1))))))</f>
        <v/>
      </c>
      <c r="M353" s="535">
        <f>IF($D$352="Flat Oval",IF(OR($N$352="",ISTEXT($N$352),10&gt;$N$352),"",ROUND((10-0.5)*($G$352-$I$352)/$N$352,1)),IF(ISTEXT($N$352),"",IF(OR($D$352="",$G$352="",10&gt;$N$352),"",IF($D$352="Round",IF(ISTEXT($G$352),"",ROUND(IF(10&lt;=$N$352/2,$G$352/2*(1-SQRT(($N$352-2*10+1)/$N$352)),$G$352-$G$352/2*(1-SQRT(($N$352-2*($N$352-10+1)+1)/$N$352))),1)),IF(ISTEXT($G$352),"",ROUND((10-0.5)*$G$352/$N$352,1))))))</f>
        <v/>
      </c>
      <c r="N353" s="534">
        <f>IF($D$352="Flat Oval",IF(OR($G$352="",$I$352=""),"",IF(OR(ISTEXT($G$352),ISTEXT($I$352)),"",IF($I$352&lt;12,2,MIN(7,MAX(3,ROUNDUP($I$352/6,0)))))),IF(OR($D$352="",$G$352=""),"",IF($D$352="Round",2,IF($I$352="","",IF(ISTEXT($I$352),"",IF($I$352&lt;12,2,MIN(8,MAX(3,ROUNDUP($I$352/6,0)))))))))</f>
        <v/>
      </c>
      <c r="O353">
        <f>IF(OR(NOT($D$352="Flat Oval"),N($N$354)=0),"",IF(COUNT(D354:INDEX(M354:M361,$N$353))=0,"",AVERAGE(D354:INDEX(M354:M361,$N$353))))</f>
        <v/>
      </c>
      <c r="P353" s="536" t="inlineStr">
        <is>
          <t>1–10</t>
        </is>
      </c>
      <c r="Q353" s="536" t="inlineStr">
        <is>
          <t>11–20</t>
        </is>
      </c>
      <c r="R353" s="536" t="inlineStr">
        <is>
          <t>21–30</t>
        </is>
      </c>
      <c r="S353" s="536" t="inlineStr">
        <is>
          <t>31–40</t>
        </is>
      </c>
      <c r="T353" s="536" t="inlineStr">
        <is>
          <t>41–50</t>
        </is>
      </c>
      <c r="U353" s="536" t="inlineStr">
        <is>
          <t>51–60</t>
        </is>
      </c>
      <c r="V353" s="536" t="inlineStr">
        <is>
          <t>61–70</t>
        </is>
      </c>
      <c r="W353" s="536" t="inlineStr">
        <is>
          <t>71–80</t>
        </is>
      </c>
    </row>
    <row r="354" ht="13.35" customHeight="1" s="162">
      <c r="B354" s="537">
        <f>IF($D$352="Flat Oval",IF(OR($N$353="",ISTEXT($N$353)),"",IF(1&lt;=$N$353,ROUND((1-0.5)*$I$352/$N$353,1),IF(1=$N$353+1,"Ends",""))),IF(OR($D$352="",$G$352=""),"",IF($D$352="Round",IF(1=1,"Axis 1 (0°)",IF(1=2,"Axis 2 (90°)","")),IF(ISTEXT($N$353),"",IF(1&gt;$N$353,"",IF(ISTEXT($I$352),"",ROUND((1-0.5)*$I$352/$N$353,1)))))))</f>
        <v/>
      </c>
      <c r="C354" s="538" t="n"/>
      <c r="D354" s="539">
        <f>IF($D$352="Flat Oval",IF(OR($N$354="",ISTEXT($N$352),ISTEXT($N$353)),"",IF(1&lt;=$N$353,IF(1&gt;$N$352,"",IF(((1-1)*$N$352+1)&gt;80,"",IF(INDEX($P$354:$W$363,MOD(((1-1)*$N$352+1)-1,10)+1,INT((((1-1)*$N$352+1)-1)/10)+1)="","",INDEX($P$354:$W$363,MOD(((1-1)*$N$352+1)-1,10)+1,INT((((1-1)*$N$352+1)-1)/10)+1)))),IF(AND(1=$N$353+1,1&lt;=$O$352),IF(($N$352*$N$353+1)&gt;80,"",IF(INDEX($P$354:$W$363,MOD(($N$352*$N$353+1)-1,10)+1,INT((($N$352*$N$353+1)-1)/10)+1)="","",INDEX($P$354:$W$363,MOD(($N$352*$N$353+1)-1,10)+1,INT((($N$352*$N$353+1)-1)/10)+1))),""))),IF($N$354="","",IF(OR(ISTEXT($N$352),ISTEXT($N$353),ISTEXT($N$354)),"",IF(OR(1&gt;$N$352,1&gt;$N$353,((1-1)*$N$352+1)&gt;$N$354),"",IF(INDEX($P$354:$W$363,MOD(((1-1)*$N$352+1)-1,10)+1,INT((((1-1)*$N$352+1)-1)/10)+1)="","",INDEX($P$354:$W$363,MOD(((1-1)*$N$352+1)-1,10)+1,INT((((1-1)*$N$352+1)-1)/10)+1))))))</f>
        <v/>
      </c>
      <c r="E354" s="539">
        <f>IF($D$352="Flat Oval",IF(OR($N$354="",ISTEXT($N$352),ISTEXT($N$353)),"",IF(1&lt;=$N$353,IF(2&gt;$N$352,"",IF(((1-1)*$N$352+2)&gt;80,"",IF(INDEX($P$354:$W$363,MOD(((1-1)*$N$352+2)-1,10)+1,INT((((1-1)*$N$352+2)-1)/10)+1)="","",INDEX($P$354:$W$363,MOD(((1-1)*$N$352+2)-1,10)+1,INT((((1-1)*$N$352+2)-1)/10)+1)))),IF(AND(1=$N$353+1,2&lt;=$O$352),IF(($N$352*$N$353+2)&gt;80,"",IF(INDEX($P$354:$W$363,MOD(($N$352*$N$353+2)-1,10)+1,INT((($N$352*$N$353+2)-1)/10)+1)="","",INDEX($P$354:$W$363,MOD(($N$352*$N$353+2)-1,10)+1,INT((($N$352*$N$353+2)-1)/10)+1))),""))),IF($N$354="","",IF(OR(ISTEXT($N$352),ISTEXT($N$353),ISTEXT($N$354)),"",IF(OR(2&gt;$N$352,1&gt;$N$353,((1-1)*$N$352+2)&gt;$N$354),"",IF(INDEX($P$354:$W$363,MOD(((1-1)*$N$352+2)-1,10)+1,INT((((1-1)*$N$352+2)-1)/10)+1)="","",INDEX($P$354:$W$363,MOD(((1-1)*$N$352+2)-1,10)+1,INT((((1-1)*$N$352+2)-1)/10)+1))))))</f>
        <v/>
      </c>
      <c r="F354" s="539">
        <f>IF($D$352="Flat Oval",IF(OR($N$354="",ISTEXT($N$352),ISTEXT($N$353)),"",IF(1&lt;=$N$353,IF(3&gt;$N$352,"",IF(((1-1)*$N$352+3)&gt;80,"",IF(INDEX($P$354:$W$363,MOD(((1-1)*$N$352+3)-1,10)+1,INT((((1-1)*$N$352+3)-1)/10)+1)="","",INDEX($P$354:$W$363,MOD(((1-1)*$N$352+3)-1,10)+1,INT((((1-1)*$N$352+3)-1)/10)+1)))),IF(AND(1=$N$353+1,3&lt;=$O$352),IF(($N$352*$N$353+3)&gt;80,"",IF(INDEX($P$354:$W$363,MOD(($N$352*$N$353+3)-1,10)+1,INT((($N$352*$N$353+3)-1)/10)+1)="","",INDEX($P$354:$W$363,MOD(($N$352*$N$353+3)-1,10)+1,INT((($N$352*$N$353+3)-1)/10)+1))),""))),IF($N$354="","",IF(OR(ISTEXT($N$352),ISTEXT($N$353),ISTEXT($N$354)),"",IF(OR(3&gt;$N$352,1&gt;$N$353,((1-1)*$N$352+3)&gt;$N$354),"",IF(INDEX($P$354:$W$363,MOD(((1-1)*$N$352+3)-1,10)+1,INT((((1-1)*$N$352+3)-1)/10)+1)="","",INDEX($P$354:$W$363,MOD(((1-1)*$N$352+3)-1,10)+1,INT((((1-1)*$N$352+3)-1)/10)+1))))))</f>
        <v/>
      </c>
      <c r="G354" s="539">
        <f>IF($D$352="Flat Oval",IF(OR($N$354="",ISTEXT($N$352),ISTEXT($N$353)),"",IF(1&lt;=$N$353,IF(4&gt;$N$352,"",IF(((1-1)*$N$352+4)&gt;80,"",IF(INDEX($P$354:$W$363,MOD(((1-1)*$N$352+4)-1,10)+1,INT((((1-1)*$N$352+4)-1)/10)+1)="","",INDEX($P$354:$W$363,MOD(((1-1)*$N$352+4)-1,10)+1,INT((((1-1)*$N$352+4)-1)/10)+1)))),IF(AND(1=$N$353+1,4&lt;=$O$352),IF(($N$352*$N$353+4)&gt;80,"",IF(INDEX($P$354:$W$363,MOD(($N$352*$N$353+4)-1,10)+1,INT((($N$352*$N$353+4)-1)/10)+1)="","",INDEX($P$354:$W$363,MOD(($N$352*$N$353+4)-1,10)+1,INT((($N$352*$N$353+4)-1)/10)+1))),""))),IF($N$354="","",IF(OR(ISTEXT($N$352),ISTEXT($N$353),ISTEXT($N$354)),"",IF(OR(4&gt;$N$352,1&gt;$N$353,((1-1)*$N$352+4)&gt;$N$354),"",IF(INDEX($P$354:$W$363,MOD(((1-1)*$N$352+4)-1,10)+1,INT((((1-1)*$N$352+4)-1)/10)+1)="","",INDEX($P$354:$W$363,MOD(((1-1)*$N$352+4)-1,10)+1,INT((((1-1)*$N$352+4)-1)/10)+1))))))</f>
        <v/>
      </c>
      <c r="H354" s="539">
        <f>IF($D$352="Flat Oval",IF(OR($N$354="",ISTEXT($N$352),ISTEXT($N$353)),"",IF(1&lt;=$N$353,IF(5&gt;$N$352,"",IF(((1-1)*$N$352+5)&gt;80,"",IF(INDEX($P$354:$W$363,MOD(((1-1)*$N$352+5)-1,10)+1,INT((((1-1)*$N$352+5)-1)/10)+1)="","",INDEX($P$354:$W$363,MOD(((1-1)*$N$352+5)-1,10)+1,INT((((1-1)*$N$352+5)-1)/10)+1)))),IF(AND(1=$N$353+1,5&lt;=$O$352),IF(($N$352*$N$353+5)&gt;80,"",IF(INDEX($P$354:$W$363,MOD(($N$352*$N$353+5)-1,10)+1,INT((($N$352*$N$353+5)-1)/10)+1)="","",INDEX($P$354:$W$363,MOD(($N$352*$N$353+5)-1,10)+1,INT((($N$352*$N$353+5)-1)/10)+1))),""))),IF($N$354="","",IF(OR(ISTEXT($N$352),ISTEXT($N$353),ISTEXT($N$354)),"",IF(OR(5&gt;$N$352,1&gt;$N$353,((1-1)*$N$352+5)&gt;$N$354),"",IF(INDEX($P$354:$W$363,MOD(((1-1)*$N$352+5)-1,10)+1,INT((((1-1)*$N$352+5)-1)/10)+1)="","",INDEX($P$354:$W$363,MOD(((1-1)*$N$352+5)-1,10)+1,INT((((1-1)*$N$352+5)-1)/10)+1))))))</f>
        <v/>
      </c>
      <c r="I354" s="539">
        <f>IF($D$352="Flat Oval",IF(OR($N$354="",ISTEXT($N$352),ISTEXT($N$353)),"",IF(1&lt;=$N$353,IF(6&gt;$N$352,"",IF(((1-1)*$N$352+6)&gt;80,"",IF(INDEX($P$354:$W$363,MOD(((1-1)*$N$352+6)-1,10)+1,INT((((1-1)*$N$352+6)-1)/10)+1)="","",INDEX($P$354:$W$363,MOD(((1-1)*$N$352+6)-1,10)+1,INT((((1-1)*$N$352+6)-1)/10)+1)))),IF(AND(1=$N$353+1,6&lt;=$O$352),IF(($N$352*$N$353+6)&gt;80,"",IF(INDEX($P$354:$W$363,MOD(($N$352*$N$353+6)-1,10)+1,INT((($N$352*$N$353+6)-1)/10)+1)="","",INDEX($P$354:$W$363,MOD(($N$352*$N$353+6)-1,10)+1,INT((($N$352*$N$353+6)-1)/10)+1))),""))),IF($N$354="","",IF(OR(ISTEXT($N$352),ISTEXT($N$353),ISTEXT($N$354)),"",IF(OR(6&gt;$N$352,1&gt;$N$353,((1-1)*$N$352+6)&gt;$N$354),"",IF(INDEX($P$354:$W$363,MOD(((1-1)*$N$352+6)-1,10)+1,INT((((1-1)*$N$352+6)-1)/10)+1)="","",INDEX($P$354:$W$363,MOD(((1-1)*$N$352+6)-1,10)+1,INT((((1-1)*$N$352+6)-1)/10)+1))))))</f>
        <v/>
      </c>
      <c r="J354" s="539">
        <f>IF($D$352="Flat Oval",IF(OR($N$354="",ISTEXT($N$352),ISTEXT($N$353)),"",IF(1&lt;=$N$353,IF(7&gt;$N$352,"",IF(((1-1)*$N$352+7)&gt;80,"",IF(INDEX($P$354:$W$363,MOD(((1-1)*$N$352+7)-1,10)+1,INT((((1-1)*$N$352+7)-1)/10)+1)="","",INDEX($P$354:$W$363,MOD(((1-1)*$N$352+7)-1,10)+1,INT((((1-1)*$N$352+7)-1)/10)+1)))),IF(AND(1=$N$353+1,7&lt;=$O$352),IF(($N$352*$N$353+7)&gt;80,"",IF(INDEX($P$354:$W$363,MOD(($N$352*$N$353+7)-1,10)+1,INT((($N$352*$N$353+7)-1)/10)+1)="","",INDEX($P$354:$W$363,MOD(($N$352*$N$353+7)-1,10)+1,INT((($N$352*$N$353+7)-1)/10)+1))),""))),IF($N$354="","",IF(OR(ISTEXT($N$352),ISTEXT($N$353),ISTEXT($N$354)),"",IF(OR(7&gt;$N$352,1&gt;$N$353,((1-1)*$N$352+7)&gt;$N$354),"",IF(INDEX($P$354:$W$363,MOD(((1-1)*$N$352+7)-1,10)+1,INT((((1-1)*$N$352+7)-1)/10)+1)="","",INDEX($P$354:$W$363,MOD(((1-1)*$N$352+7)-1,10)+1,INT((((1-1)*$N$352+7)-1)/10)+1))))))</f>
        <v/>
      </c>
      <c r="K354" s="539">
        <f>IF($D$352="Flat Oval",IF(OR($N$354="",ISTEXT($N$352),ISTEXT($N$353)),"",IF(1&lt;=$N$353,IF(8&gt;$N$352,"",IF(((1-1)*$N$352+8)&gt;80,"",IF(INDEX($P$354:$W$363,MOD(((1-1)*$N$352+8)-1,10)+1,INT((((1-1)*$N$352+8)-1)/10)+1)="","",INDEX($P$354:$W$363,MOD(((1-1)*$N$352+8)-1,10)+1,INT((((1-1)*$N$352+8)-1)/10)+1)))),IF(AND(1=$N$353+1,8&lt;=$O$352),IF(($N$352*$N$353+8)&gt;80,"",IF(INDEX($P$354:$W$363,MOD(($N$352*$N$353+8)-1,10)+1,INT((($N$352*$N$353+8)-1)/10)+1)="","",INDEX($P$354:$W$363,MOD(($N$352*$N$353+8)-1,10)+1,INT((($N$352*$N$353+8)-1)/10)+1))),""))),IF($N$354="","",IF(OR(ISTEXT($N$352),ISTEXT($N$353),ISTEXT($N$354)),"",IF(OR(8&gt;$N$352,1&gt;$N$353,((1-1)*$N$352+8)&gt;$N$354),"",IF(INDEX($P$354:$W$363,MOD(((1-1)*$N$352+8)-1,10)+1,INT((((1-1)*$N$352+8)-1)/10)+1)="","",INDEX($P$354:$W$363,MOD(((1-1)*$N$352+8)-1,10)+1,INT((((1-1)*$N$352+8)-1)/10)+1))))))</f>
        <v/>
      </c>
      <c r="L354" s="539">
        <f>IF($D$352="Flat Oval",IF(OR($N$354="",ISTEXT($N$352),ISTEXT($N$353)),"",IF(1&lt;=$N$353,IF(9&gt;$N$352,"",IF(((1-1)*$N$352+9)&gt;80,"",IF(INDEX($P$354:$W$363,MOD(((1-1)*$N$352+9)-1,10)+1,INT((((1-1)*$N$352+9)-1)/10)+1)="","",INDEX($P$354:$W$363,MOD(((1-1)*$N$352+9)-1,10)+1,INT((((1-1)*$N$352+9)-1)/10)+1)))),IF(AND(1=$N$353+1,9&lt;=$O$352),IF(($N$352*$N$353+9)&gt;80,"",IF(INDEX($P$354:$W$363,MOD(($N$352*$N$353+9)-1,10)+1,INT((($N$352*$N$353+9)-1)/10)+1)="","",INDEX($P$354:$W$363,MOD(($N$352*$N$353+9)-1,10)+1,INT((($N$352*$N$353+9)-1)/10)+1))),""))),IF($N$354="","",IF(OR(ISTEXT($N$352),ISTEXT($N$353),ISTEXT($N$354)),"",IF(OR(9&gt;$N$352,1&gt;$N$353,((1-1)*$N$352+9)&gt;$N$354),"",IF(INDEX($P$354:$W$363,MOD(((1-1)*$N$352+9)-1,10)+1,INT((((1-1)*$N$352+9)-1)/10)+1)="","",INDEX($P$354:$W$363,MOD(((1-1)*$N$352+9)-1,10)+1,INT((((1-1)*$N$352+9)-1)/10)+1))))))</f>
        <v/>
      </c>
      <c r="M354" s="539">
        <f>IF($D$352="Flat Oval",IF(OR($N$354="",ISTEXT($N$352),ISTEXT($N$353)),"",IF(1&lt;=$N$353,IF(10&gt;$N$352,"",IF(((1-1)*$N$352+10)&gt;80,"",IF(INDEX($P$354:$W$363,MOD(((1-1)*$N$352+10)-1,10)+1,INT((((1-1)*$N$352+10)-1)/10)+1)="","",INDEX($P$354:$W$363,MOD(((1-1)*$N$352+10)-1,10)+1,INT((((1-1)*$N$352+10)-1)/10)+1)))),IF(AND(1=$N$353+1,10&lt;=$O$352),IF(($N$352*$N$353+10)&gt;80,"",IF(INDEX($P$354:$W$363,MOD(($N$352*$N$353+10)-1,10)+1,INT((($N$352*$N$353+10)-1)/10)+1)="","",INDEX($P$354:$W$363,MOD(($N$352*$N$353+10)-1,10)+1,INT((($N$352*$N$353+10)-1)/10)+1))),""))),IF($N$354="","",IF(OR(ISTEXT($N$352),ISTEXT($N$353),ISTEXT($N$354)),"",IF(OR(10&gt;$N$352,1&gt;$N$353,((1-1)*$N$352+10)&gt;$N$354),"",IF(INDEX($P$354:$W$363,MOD(((1-1)*$N$352+10)-1,10)+1,INT((((1-1)*$N$352+10)-1)/10)+1)="","",INDEX($P$354:$W$363,MOD(((1-1)*$N$352+10)-1,10)+1,INT((((1-1)*$N$352+10)-1)/10)+1))))))</f>
        <v/>
      </c>
      <c r="N354" s="534">
        <f>IF($D$352="Flat Oval",IF(OR($N$352="",$N$353="",$O$352=""),"",$N$352*$N$353+$O$352),IF(OR(N352="",N353=""),"",IF(OR(ISTEXT(N352),ISTEXT(N353)),"",N352*N353)))</f>
        <v/>
      </c>
      <c r="O354">
        <f>IF(OR(NOT($D$352="Flat Oval"),N($N$354)=0),"",IF(COUNT(INDEX(D354:D361,$N$353+1):INDEX(M354:M361,$N$353+1))=0,"",AVERAGE(INDEX(D354:D361,$N$353+1):INDEX(M354:M361,$N$353+1))))</f>
        <v/>
      </c>
      <c r="P354" s="540" t="n"/>
      <c r="Q354" s="540" t="n"/>
      <c r="R354" s="540" t="n"/>
      <c r="S354" s="540" t="n"/>
      <c r="T354" s="540" t="n"/>
      <c r="U354" s="540" t="n"/>
      <c r="V354" s="540" t="n"/>
      <c r="W354" s="540" t="n"/>
    </row>
    <row r="355" ht="13.35" customHeight="1" s="162">
      <c r="B355" s="537">
        <f>IF($D$352="Flat Oval",IF(OR($N$353="",ISTEXT($N$353)),"",IF(2&lt;=$N$353,ROUND((2-0.5)*$I$352/$N$353,1),IF(2=$N$353+1,"Ends",""))),IF(OR($D$352="",$G$352=""),"",IF($D$352="Round",IF(2=1,"Axis 1 (0°)",IF(2=2,"Axis 2 (90°)","")),IF(ISTEXT($N$353),"",IF(2&gt;$N$353,"",IF(ISTEXT($I$352),"",ROUND((2-0.5)*$I$352/$N$353,1)))))))</f>
        <v/>
      </c>
      <c r="C355" s="538" t="n"/>
      <c r="D355" s="539">
        <f>IF($D$352="Flat Oval",IF(OR($N$354="",ISTEXT($N$352),ISTEXT($N$353)),"",IF(2&lt;=$N$353,IF(1&gt;$N$352,"",IF(((2-1)*$N$352+1)&gt;80,"",IF(INDEX($P$354:$W$363,MOD(((2-1)*$N$352+1)-1,10)+1,INT((((2-1)*$N$352+1)-1)/10)+1)="","",INDEX($P$354:$W$363,MOD(((2-1)*$N$352+1)-1,10)+1,INT((((2-1)*$N$352+1)-1)/10)+1)))),IF(AND(2=$N$353+1,1&lt;=$O$352),IF(($N$352*$N$353+1)&gt;80,"",IF(INDEX($P$354:$W$363,MOD(($N$352*$N$353+1)-1,10)+1,INT((($N$352*$N$353+1)-1)/10)+1)="","",INDEX($P$354:$W$363,MOD(($N$352*$N$353+1)-1,10)+1,INT((($N$352*$N$353+1)-1)/10)+1))),""))),IF($N$354="","",IF(OR(ISTEXT($N$352),ISTEXT($N$353),ISTEXT($N$354)),"",IF(OR(1&gt;$N$352,2&gt;$N$353,((2-1)*$N$352+1)&gt;$N$354),"",IF(INDEX($P$354:$W$363,MOD(((2-1)*$N$352+1)-1,10)+1,INT((((2-1)*$N$352+1)-1)/10)+1)="","",INDEX($P$354:$W$363,MOD(((2-1)*$N$352+1)-1,10)+1,INT((((2-1)*$N$352+1)-1)/10)+1))))))</f>
        <v/>
      </c>
      <c r="E355" s="539">
        <f>IF($D$352="Flat Oval",IF(OR($N$354="",ISTEXT($N$352),ISTEXT($N$353)),"",IF(2&lt;=$N$353,IF(2&gt;$N$352,"",IF(((2-1)*$N$352+2)&gt;80,"",IF(INDEX($P$354:$W$363,MOD(((2-1)*$N$352+2)-1,10)+1,INT((((2-1)*$N$352+2)-1)/10)+1)="","",INDEX($P$354:$W$363,MOD(((2-1)*$N$352+2)-1,10)+1,INT((((2-1)*$N$352+2)-1)/10)+1)))),IF(AND(2=$N$353+1,2&lt;=$O$352),IF(($N$352*$N$353+2)&gt;80,"",IF(INDEX($P$354:$W$363,MOD(($N$352*$N$353+2)-1,10)+1,INT((($N$352*$N$353+2)-1)/10)+1)="","",INDEX($P$354:$W$363,MOD(($N$352*$N$353+2)-1,10)+1,INT((($N$352*$N$353+2)-1)/10)+1))),""))),IF($N$354="","",IF(OR(ISTEXT($N$352),ISTEXT($N$353),ISTEXT($N$354)),"",IF(OR(2&gt;$N$352,2&gt;$N$353,((2-1)*$N$352+2)&gt;$N$354),"",IF(INDEX($P$354:$W$363,MOD(((2-1)*$N$352+2)-1,10)+1,INT((((2-1)*$N$352+2)-1)/10)+1)="","",INDEX($P$354:$W$363,MOD(((2-1)*$N$352+2)-1,10)+1,INT((((2-1)*$N$352+2)-1)/10)+1))))))</f>
        <v/>
      </c>
      <c r="F355" s="539">
        <f>IF($D$352="Flat Oval",IF(OR($N$354="",ISTEXT($N$352),ISTEXT($N$353)),"",IF(2&lt;=$N$353,IF(3&gt;$N$352,"",IF(((2-1)*$N$352+3)&gt;80,"",IF(INDEX($P$354:$W$363,MOD(((2-1)*$N$352+3)-1,10)+1,INT((((2-1)*$N$352+3)-1)/10)+1)="","",INDEX($P$354:$W$363,MOD(((2-1)*$N$352+3)-1,10)+1,INT((((2-1)*$N$352+3)-1)/10)+1)))),IF(AND(2=$N$353+1,3&lt;=$O$352),IF(($N$352*$N$353+3)&gt;80,"",IF(INDEX($P$354:$W$363,MOD(($N$352*$N$353+3)-1,10)+1,INT((($N$352*$N$353+3)-1)/10)+1)="","",INDEX($P$354:$W$363,MOD(($N$352*$N$353+3)-1,10)+1,INT((($N$352*$N$353+3)-1)/10)+1))),""))),IF($N$354="","",IF(OR(ISTEXT($N$352),ISTEXT($N$353),ISTEXT($N$354)),"",IF(OR(3&gt;$N$352,2&gt;$N$353,((2-1)*$N$352+3)&gt;$N$354),"",IF(INDEX($P$354:$W$363,MOD(((2-1)*$N$352+3)-1,10)+1,INT((((2-1)*$N$352+3)-1)/10)+1)="","",INDEX($P$354:$W$363,MOD(((2-1)*$N$352+3)-1,10)+1,INT((((2-1)*$N$352+3)-1)/10)+1))))))</f>
        <v/>
      </c>
      <c r="G355" s="539">
        <f>IF($D$352="Flat Oval",IF(OR($N$354="",ISTEXT($N$352),ISTEXT($N$353)),"",IF(2&lt;=$N$353,IF(4&gt;$N$352,"",IF(((2-1)*$N$352+4)&gt;80,"",IF(INDEX($P$354:$W$363,MOD(((2-1)*$N$352+4)-1,10)+1,INT((((2-1)*$N$352+4)-1)/10)+1)="","",INDEX($P$354:$W$363,MOD(((2-1)*$N$352+4)-1,10)+1,INT((((2-1)*$N$352+4)-1)/10)+1)))),IF(AND(2=$N$353+1,4&lt;=$O$352),IF(($N$352*$N$353+4)&gt;80,"",IF(INDEX($P$354:$W$363,MOD(($N$352*$N$353+4)-1,10)+1,INT((($N$352*$N$353+4)-1)/10)+1)="","",INDEX($P$354:$W$363,MOD(($N$352*$N$353+4)-1,10)+1,INT((($N$352*$N$353+4)-1)/10)+1))),""))),IF($N$354="","",IF(OR(ISTEXT($N$352),ISTEXT($N$353),ISTEXT($N$354)),"",IF(OR(4&gt;$N$352,2&gt;$N$353,((2-1)*$N$352+4)&gt;$N$354),"",IF(INDEX($P$354:$W$363,MOD(((2-1)*$N$352+4)-1,10)+1,INT((((2-1)*$N$352+4)-1)/10)+1)="","",INDEX($P$354:$W$363,MOD(((2-1)*$N$352+4)-1,10)+1,INT((((2-1)*$N$352+4)-1)/10)+1))))))</f>
        <v/>
      </c>
      <c r="H355" s="539">
        <f>IF($D$352="Flat Oval",IF(OR($N$354="",ISTEXT($N$352),ISTEXT($N$353)),"",IF(2&lt;=$N$353,IF(5&gt;$N$352,"",IF(((2-1)*$N$352+5)&gt;80,"",IF(INDEX($P$354:$W$363,MOD(((2-1)*$N$352+5)-1,10)+1,INT((((2-1)*$N$352+5)-1)/10)+1)="","",INDEX($P$354:$W$363,MOD(((2-1)*$N$352+5)-1,10)+1,INT((((2-1)*$N$352+5)-1)/10)+1)))),IF(AND(2=$N$353+1,5&lt;=$O$352),IF(($N$352*$N$353+5)&gt;80,"",IF(INDEX($P$354:$W$363,MOD(($N$352*$N$353+5)-1,10)+1,INT((($N$352*$N$353+5)-1)/10)+1)="","",INDEX($P$354:$W$363,MOD(($N$352*$N$353+5)-1,10)+1,INT((($N$352*$N$353+5)-1)/10)+1))),""))),IF($N$354="","",IF(OR(ISTEXT($N$352),ISTEXT($N$353),ISTEXT($N$354)),"",IF(OR(5&gt;$N$352,2&gt;$N$353,((2-1)*$N$352+5)&gt;$N$354),"",IF(INDEX($P$354:$W$363,MOD(((2-1)*$N$352+5)-1,10)+1,INT((((2-1)*$N$352+5)-1)/10)+1)="","",INDEX($P$354:$W$363,MOD(((2-1)*$N$352+5)-1,10)+1,INT((((2-1)*$N$352+5)-1)/10)+1))))))</f>
        <v/>
      </c>
      <c r="I355" s="539">
        <f>IF($D$352="Flat Oval",IF(OR($N$354="",ISTEXT($N$352),ISTEXT($N$353)),"",IF(2&lt;=$N$353,IF(6&gt;$N$352,"",IF(((2-1)*$N$352+6)&gt;80,"",IF(INDEX($P$354:$W$363,MOD(((2-1)*$N$352+6)-1,10)+1,INT((((2-1)*$N$352+6)-1)/10)+1)="","",INDEX($P$354:$W$363,MOD(((2-1)*$N$352+6)-1,10)+1,INT((((2-1)*$N$352+6)-1)/10)+1)))),IF(AND(2=$N$353+1,6&lt;=$O$352),IF(($N$352*$N$353+6)&gt;80,"",IF(INDEX($P$354:$W$363,MOD(($N$352*$N$353+6)-1,10)+1,INT((($N$352*$N$353+6)-1)/10)+1)="","",INDEX($P$354:$W$363,MOD(($N$352*$N$353+6)-1,10)+1,INT((($N$352*$N$353+6)-1)/10)+1))),""))),IF($N$354="","",IF(OR(ISTEXT($N$352),ISTEXT($N$353),ISTEXT($N$354)),"",IF(OR(6&gt;$N$352,2&gt;$N$353,((2-1)*$N$352+6)&gt;$N$354),"",IF(INDEX($P$354:$W$363,MOD(((2-1)*$N$352+6)-1,10)+1,INT((((2-1)*$N$352+6)-1)/10)+1)="","",INDEX($P$354:$W$363,MOD(((2-1)*$N$352+6)-1,10)+1,INT((((2-1)*$N$352+6)-1)/10)+1))))))</f>
        <v/>
      </c>
      <c r="J355" s="539">
        <f>IF($D$352="Flat Oval",IF(OR($N$354="",ISTEXT($N$352),ISTEXT($N$353)),"",IF(2&lt;=$N$353,IF(7&gt;$N$352,"",IF(((2-1)*$N$352+7)&gt;80,"",IF(INDEX($P$354:$W$363,MOD(((2-1)*$N$352+7)-1,10)+1,INT((((2-1)*$N$352+7)-1)/10)+1)="","",INDEX($P$354:$W$363,MOD(((2-1)*$N$352+7)-1,10)+1,INT((((2-1)*$N$352+7)-1)/10)+1)))),IF(AND(2=$N$353+1,7&lt;=$O$352),IF(($N$352*$N$353+7)&gt;80,"",IF(INDEX($P$354:$W$363,MOD(($N$352*$N$353+7)-1,10)+1,INT((($N$352*$N$353+7)-1)/10)+1)="","",INDEX($P$354:$W$363,MOD(($N$352*$N$353+7)-1,10)+1,INT((($N$352*$N$353+7)-1)/10)+1))),""))),IF($N$354="","",IF(OR(ISTEXT($N$352),ISTEXT($N$353),ISTEXT($N$354)),"",IF(OR(7&gt;$N$352,2&gt;$N$353,((2-1)*$N$352+7)&gt;$N$354),"",IF(INDEX($P$354:$W$363,MOD(((2-1)*$N$352+7)-1,10)+1,INT((((2-1)*$N$352+7)-1)/10)+1)="","",INDEX($P$354:$W$363,MOD(((2-1)*$N$352+7)-1,10)+1,INT((((2-1)*$N$352+7)-1)/10)+1))))))</f>
        <v/>
      </c>
      <c r="K355" s="539">
        <f>IF($D$352="Flat Oval",IF(OR($N$354="",ISTEXT($N$352),ISTEXT($N$353)),"",IF(2&lt;=$N$353,IF(8&gt;$N$352,"",IF(((2-1)*$N$352+8)&gt;80,"",IF(INDEX($P$354:$W$363,MOD(((2-1)*$N$352+8)-1,10)+1,INT((((2-1)*$N$352+8)-1)/10)+1)="","",INDEX($P$354:$W$363,MOD(((2-1)*$N$352+8)-1,10)+1,INT((((2-1)*$N$352+8)-1)/10)+1)))),IF(AND(2=$N$353+1,8&lt;=$O$352),IF(($N$352*$N$353+8)&gt;80,"",IF(INDEX($P$354:$W$363,MOD(($N$352*$N$353+8)-1,10)+1,INT((($N$352*$N$353+8)-1)/10)+1)="","",INDEX($P$354:$W$363,MOD(($N$352*$N$353+8)-1,10)+1,INT((($N$352*$N$353+8)-1)/10)+1))),""))),IF($N$354="","",IF(OR(ISTEXT($N$352),ISTEXT($N$353),ISTEXT($N$354)),"",IF(OR(8&gt;$N$352,2&gt;$N$353,((2-1)*$N$352+8)&gt;$N$354),"",IF(INDEX($P$354:$W$363,MOD(((2-1)*$N$352+8)-1,10)+1,INT((((2-1)*$N$352+8)-1)/10)+1)="","",INDEX($P$354:$W$363,MOD(((2-1)*$N$352+8)-1,10)+1,INT((((2-1)*$N$352+8)-1)/10)+1))))))</f>
        <v/>
      </c>
      <c r="L355" s="539">
        <f>IF($D$352="Flat Oval",IF(OR($N$354="",ISTEXT($N$352),ISTEXT($N$353)),"",IF(2&lt;=$N$353,IF(9&gt;$N$352,"",IF(((2-1)*$N$352+9)&gt;80,"",IF(INDEX($P$354:$W$363,MOD(((2-1)*$N$352+9)-1,10)+1,INT((((2-1)*$N$352+9)-1)/10)+1)="","",INDEX($P$354:$W$363,MOD(((2-1)*$N$352+9)-1,10)+1,INT((((2-1)*$N$352+9)-1)/10)+1)))),IF(AND(2=$N$353+1,9&lt;=$O$352),IF(($N$352*$N$353+9)&gt;80,"",IF(INDEX($P$354:$W$363,MOD(($N$352*$N$353+9)-1,10)+1,INT((($N$352*$N$353+9)-1)/10)+1)="","",INDEX($P$354:$W$363,MOD(($N$352*$N$353+9)-1,10)+1,INT((($N$352*$N$353+9)-1)/10)+1))),""))),IF($N$354="","",IF(OR(ISTEXT($N$352),ISTEXT($N$353),ISTEXT($N$354)),"",IF(OR(9&gt;$N$352,2&gt;$N$353,((2-1)*$N$352+9)&gt;$N$354),"",IF(INDEX($P$354:$W$363,MOD(((2-1)*$N$352+9)-1,10)+1,INT((((2-1)*$N$352+9)-1)/10)+1)="","",INDEX($P$354:$W$363,MOD(((2-1)*$N$352+9)-1,10)+1,INT((((2-1)*$N$352+9)-1)/10)+1))))))</f>
        <v/>
      </c>
      <c r="M355" s="539">
        <f>IF($D$352="Flat Oval",IF(OR($N$354="",ISTEXT($N$352),ISTEXT($N$353)),"",IF(2&lt;=$N$353,IF(10&gt;$N$352,"",IF(((2-1)*$N$352+10)&gt;80,"",IF(INDEX($P$354:$W$363,MOD(((2-1)*$N$352+10)-1,10)+1,INT((((2-1)*$N$352+10)-1)/10)+1)="","",INDEX($P$354:$W$363,MOD(((2-1)*$N$352+10)-1,10)+1,INT((((2-1)*$N$352+10)-1)/10)+1)))),IF(AND(2=$N$353+1,10&lt;=$O$352),IF(($N$352*$N$353+10)&gt;80,"",IF(INDEX($P$354:$W$363,MOD(($N$352*$N$353+10)-1,10)+1,INT((($N$352*$N$353+10)-1)/10)+1)="","",INDEX($P$354:$W$363,MOD(($N$352*$N$353+10)-1,10)+1,INT((($N$352*$N$353+10)-1)/10)+1))),""))),IF($N$354="","",IF(OR(ISTEXT($N$352),ISTEXT($N$353),ISTEXT($N$354)),"",IF(OR(10&gt;$N$352,2&gt;$N$353,((2-1)*$N$352+10)&gt;$N$354),"",IF(INDEX($P$354:$W$363,MOD(((2-1)*$N$352+10)-1,10)+1,INT((((2-1)*$N$352+10)-1)/10)+1)="","",INDEX($P$354:$W$363,MOD(((2-1)*$N$352+10)-1,10)+1,INT((((2-1)*$N$352+10)-1)/10)+1))))))</f>
        <v/>
      </c>
      <c r="O355">
        <f>IF(AND($D$352="Flat Oval",NOT(OR($G$352="",$I$352="")),NOT(OR(ISTEXT($G$352),ISTEXT($I$352)))),(($G$352-2*N($K$352))-($I$352-2*N($K$352)))*($I$352-2*N($K$352))/144,"")</f>
        <v/>
      </c>
      <c r="P355" s="540" t="n"/>
      <c r="Q355" s="540" t="n"/>
      <c r="R355" s="540" t="n"/>
      <c r="S355" s="540" t="n"/>
      <c r="T355" s="540" t="n"/>
      <c r="U355" s="540" t="n"/>
      <c r="V355" s="540" t="n"/>
      <c r="W355" s="540" t="n"/>
    </row>
    <row r="356" ht="13.35" customHeight="1" s="162">
      <c r="B356" s="537">
        <f>IF($D$352="Flat Oval",IF(OR($N$353="",ISTEXT($N$353)),"",IF(3&lt;=$N$353,ROUND((3-0.5)*$I$352/$N$353,1),IF(3=$N$353+1,"Ends",""))),IF(OR($D$352="",$G$352=""),"",IF($D$352="Round",IF(3=1,"Axis 1 (0°)",IF(3=2,"Axis 2 (90°)","")),IF(ISTEXT($N$353),"",IF(3&gt;$N$353,"",IF(ISTEXT($I$352),"",ROUND((3-0.5)*$I$352/$N$353,1)))))))</f>
        <v/>
      </c>
      <c r="C356" s="538" t="n"/>
      <c r="D356" s="539">
        <f>IF($D$352="Flat Oval",IF(OR($N$354="",ISTEXT($N$352),ISTEXT($N$353)),"",IF(3&lt;=$N$353,IF(1&gt;$N$352,"",IF(((3-1)*$N$352+1)&gt;80,"",IF(INDEX($P$354:$W$363,MOD(((3-1)*$N$352+1)-1,10)+1,INT((((3-1)*$N$352+1)-1)/10)+1)="","",INDEX($P$354:$W$363,MOD(((3-1)*$N$352+1)-1,10)+1,INT((((3-1)*$N$352+1)-1)/10)+1)))),IF(AND(3=$N$353+1,1&lt;=$O$352),IF(($N$352*$N$353+1)&gt;80,"",IF(INDEX($P$354:$W$363,MOD(($N$352*$N$353+1)-1,10)+1,INT((($N$352*$N$353+1)-1)/10)+1)="","",INDEX($P$354:$W$363,MOD(($N$352*$N$353+1)-1,10)+1,INT((($N$352*$N$353+1)-1)/10)+1))),""))),IF($N$354="","",IF(OR(ISTEXT($N$352),ISTEXT($N$353),ISTEXT($N$354)),"",IF(OR(1&gt;$N$352,3&gt;$N$353,((3-1)*$N$352+1)&gt;$N$354),"",IF(INDEX($P$354:$W$363,MOD(((3-1)*$N$352+1)-1,10)+1,INT((((3-1)*$N$352+1)-1)/10)+1)="","",INDEX($P$354:$W$363,MOD(((3-1)*$N$352+1)-1,10)+1,INT((((3-1)*$N$352+1)-1)/10)+1))))))</f>
        <v/>
      </c>
      <c r="E356" s="539">
        <f>IF($D$352="Flat Oval",IF(OR($N$354="",ISTEXT($N$352),ISTEXT($N$353)),"",IF(3&lt;=$N$353,IF(2&gt;$N$352,"",IF(((3-1)*$N$352+2)&gt;80,"",IF(INDEX($P$354:$W$363,MOD(((3-1)*$N$352+2)-1,10)+1,INT((((3-1)*$N$352+2)-1)/10)+1)="","",INDEX($P$354:$W$363,MOD(((3-1)*$N$352+2)-1,10)+1,INT((((3-1)*$N$352+2)-1)/10)+1)))),IF(AND(3=$N$353+1,2&lt;=$O$352),IF(($N$352*$N$353+2)&gt;80,"",IF(INDEX($P$354:$W$363,MOD(($N$352*$N$353+2)-1,10)+1,INT((($N$352*$N$353+2)-1)/10)+1)="","",INDEX($P$354:$W$363,MOD(($N$352*$N$353+2)-1,10)+1,INT((($N$352*$N$353+2)-1)/10)+1))),""))),IF($N$354="","",IF(OR(ISTEXT($N$352),ISTEXT($N$353),ISTEXT($N$354)),"",IF(OR(2&gt;$N$352,3&gt;$N$353,((3-1)*$N$352+2)&gt;$N$354),"",IF(INDEX($P$354:$W$363,MOD(((3-1)*$N$352+2)-1,10)+1,INT((((3-1)*$N$352+2)-1)/10)+1)="","",INDEX($P$354:$W$363,MOD(((3-1)*$N$352+2)-1,10)+1,INT((((3-1)*$N$352+2)-1)/10)+1))))))</f>
        <v/>
      </c>
      <c r="F356" s="539">
        <f>IF($D$352="Flat Oval",IF(OR($N$354="",ISTEXT($N$352),ISTEXT($N$353)),"",IF(3&lt;=$N$353,IF(3&gt;$N$352,"",IF(((3-1)*$N$352+3)&gt;80,"",IF(INDEX($P$354:$W$363,MOD(((3-1)*$N$352+3)-1,10)+1,INT((((3-1)*$N$352+3)-1)/10)+1)="","",INDEX($P$354:$W$363,MOD(((3-1)*$N$352+3)-1,10)+1,INT((((3-1)*$N$352+3)-1)/10)+1)))),IF(AND(3=$N$353+1,3&lt;=$O$352),IF(($N$352*$N$353+3)&gt;80,"",IF(INDEX($P$354:$W$363,MOD(($N$352*$N$353+3)-1,10)+1,INT((($N$352*$N$353+3)-1)/10)+1)="","",INDEX($P$354:$W$363,MOD(($N$352*$N$353+3)-1,10)+1,INT((($N$352*$N$353+3)-1)/10)+1))),""))),IF($N$354="","",IF(OR(ISTEXT($N$352),ISTEXT($N$353),ISTEXT($N$354)),"",IF(OR(3&gt;$N$352,3&gt;$N$353,((3-1)*$N$352+3)&gt;$N$354),"",IF(INDEX($P$354:$W$363,MOD(((3-1)*$N$352+3)-1,10)+1,INT((((3-1)*$N$352+3)-1)/10)+1)="","",INDEX($P$354:$W$363,MOD(((3-1)*$N$352+3)-1,10)+1,INT((((3-1)*$N$352+3)-1)/10)+1))))))</f>
        <v/>
      </c>
      <c r="G356" s="539">
        <f>IF($D$352="Flat Oval",IF(OR($N$354="",ISTEXT($N$352),ISTEXT($N$353)),"",IF(3&lt;=$N$353,IF(4&gt;$N$352,"",IF(((3-1)*$N$352+4)&gt;80,"",IF(INDEX($P$354:$W$363,MOD(((3-1)*$N$352+4)-1,10)+1,INT((((3-1)*$N$352+4)-1)/10)+1)="","",INDEX($P$354:$W$363,MOD(((3-1)*$N$352+4)-1,10)+1,INT((((3-1)*$N$352+4)-1)/10)+1)))),IF(AND(3=$N$353+1,4&lt;=$O$352),IF(($N$352*$N$353+4)&gt;80,"",IF(INDEX($P$354:$W$363,MOD(($N$352*$N$353+4)-1,10)+1,INT((($N$352*$N$353+4)-1)/10)+1)="","",INDEX($P$354:$W$363,MOD(($N$352*$N$353+4)-1,10)+1,INT((($N$352*$N$353+4)-1)/10)+1))),""))),IF($N$354="","",IF(OR(ISTEXT($N$352),ISTEXT($N$353),ISTEXT($N$354)),"",IF(OR(4&gt;$N$352,3&gt;$N$353,((3-1)*$N$352+4)&gt;$N$354),"",IF(INDEX($P$354:$W$363,MOD(((3-1)*$N$352+4)-1,10)+1,INT((((3-1)*$N$352+4)-1)/10)+1)="","",INDEX($P$354:$W$363,MOD(((3-1)*$N$352+4)-1,10)+1,INT((((3-1)*$N$352+4)-1)/10)+1))))))</f>
        <v/>
      </c>
      <c r="H356" s="539">
        <f>IF($D$352="Flat Oval",IF(OR($N$354="",ISTEXT($N$352),ISTEXT($N$353)),"",IF(3&lt;=$N$353,IF(5&gt;$N$352,"",IF(((3-1)*$N$352+5)&gt;80,"",IF(INDEX($P$354:$W$363,MOD(((3-1)*$N$352+5)-1,10)+1,INT((((3-1)*$N$352+5)-1)/10)+1)="","",INDEX($P$354:$W$363,MOD(((3-1)*$N$352+5)-1,10)+1,INT((((3-1)*$N$352+5)-1)/10)+1)))),IF(AND(3=$N$353+1,5&lt;=$O$352),IF(($N$352*$N$353+5)&gt;80,"",IF(INDEX($P$354:$W$363,MOD(($N$352*$N$353+5)-1,10)+1,INT((($N$352*$N$353+5)-1)/10)+1)="","",INDEX($P$354:$W$363,MOD(($N$352*$N$353+5)-1,10)+1,INT((($N$352*$N$353+5)-1)/10)+1))),""))),IF($N$354="","",IF(OR(ISTEXT($N$352),ISTEXT($N$353),ISTEXT($N$354)),"",IF(OR(5&gt;$N$352,3&gt;$N$353,((3-1)*$N$352+5)&gt;$N$354),"",IF(INDEX($P$354:$W$363,MOD(((3-1)*$N$352+5)-1,10)+1,INT((((3-1)*$N$352+5)-1)/10)+1)="","",INDEX($P$354:$W$363,MOD(((3-1)*$N$352+5)-1,10)+1,INT((((3-1)*$N$352+5)-1)/10)+1))))))</f>
        <v/>
      </c>
      <c r="I356" s="539">
        <f>IF($D$352="Flat Oval",IF(OR($N$354="",ISTEXT($N$352),ISTEXT($N$353)),"",IF(3&lt;=$N$353,IF(6&gt;$N$352,"",IF(((3-1)*$N$352+6)&gt;80,"",IF(INDEX($P$354:$W$363,MOD(((3-1)*$N$352+6)-1,10)+1,INT((((3-1)*$N$352+6)-1)/10)+1)="","",INDEX($P$354:$W$363,MOD(((3-1)*$N$352+6)-1,10)+1,INT((((3-1)*$N$352+6)-1)/10)+1)))),IF(AND(3=$N$353+1,6&lt;=$O$352),IF(($N$352*$N$353+6)&gt;80,"",IF(INDEX($P$354:$W$363,MOD(($N$352*$N$353+6)-1,10)+1,INT((($N$352*$N$353+6)-1)/10)+1)="","",INDEX($P$354:$W$363,MOD(($N$352*$N$353+6)-1,10)+1,INT((($N$352*$N$353+6)-1)/10)+1))),""))),IF($N$354="","",IF(OR(ISTEXT($N$352),ISTEXT($N$353),ISTEXT($N$354)),"",IF(OR(6&gt;$N$352,3&gt;$N$353,((3-1)*$N$352+6)&gt;$N$354),"",IF(INDEX($P$354:$W$363,MOD(((3-1)*$N$352+6)-1,10)+1,INT((((3-1)*$N$352+6)-1)/10)+1)="","",INDEX($P$354:$W$363,MOD(((3-1)*$N$352+6)-1,10)+1,INT((((3-1)*$N$352+6)-1)/10)+1))))))</f>
        <v/>
      </c>
      <c r="J356" s="539">
        <f>IF($D$352="Flat Oval",IF(OR($N$354="",ISTEXT($N$352),ISTEXT($N$353)),"",IF(3&lt;=$N$353,IF(7&gt;$N$352,"",IF(((3-1)*$N$352+7)&gt;80,"",IF(INDEX($P$354:$W$363,MOD(((3-1)*$N$352+7)-1,10)+1,INT((((3-1)*$N$352+7)-1)/10)+1)="","",INDEX($P$354:$W$363,MOD(((3-1)*$N$352+7)-1,10)+1,INT((((3-1)*$N$352+7)-1)/10)+1)))),IF(AND(3=$N$353+1,7&lt;=$O$352),IF(($N$352*$N$353+7)&gt;80,"",IF(INDEX($P$354:$W$363,MOD(($N$352*$N$353+7)-1,10)+1,INT((($N$352*$N$353+7)-1)/10)+1)="","",INDEX($P$354:$W$363,MOD(($N$352*$N$353+7)-1,10)+1,INT((($N$352*$N$353+7)-1)/10)+1))),""))),IF($N$354="","",IF(OR(ISTEXT($N$352),ISTEXT($N$353),ISTEXT($N$354)),"",IF(OR(7&gt;$N$352,3&gt;$N$353,((3-1)*$N$352+7)&gt;$N$354),"",IF(INDEX($P$354:$W$363,MOD(((3-1)*$N$352+7)-1,10)+1,INT((((3-1)*$N$352+7)-1)/10)+1)="","",INDEX($P$354:$W$363,MOD(((3-1)*$N$352+7)-1,10)+1,INT((((3-1)*$N$352+7)-1)/10)+1))))))</f>
        <v/>
      </c>
      <c r="K356" s="539">
        <f>IF($D$352="Flat Oval",IF(OR($N$354="",ISTEXT($N$352),ISTEXT($N$353)),"",IF(3&lt;=$N$353,IF(8&gt;$N$352,"",IF(((3-1)*$N$352+8)&gt;80,"",IF(INDEX($P$354:$W$363,MOD(((3-1)*$N$352+8)-1,10)+1,INT((((3-1)*$N$352+8)-1)/10)+1)="","",INDEX($P$354:$W$363,MOD(((3-1)*$N$352+8)-1,10)+1,INT((((3-1)*$N$352+8)-1)/10)+1)))),IF(AND(3=$N$353+1,8&lt;=$O$352),IF(($N$352*$N$353+8)&gt;80,"",IF(INDEX($P$354:$W$363,MOD(($N$352*$N$353+8)-1,10)+1,INT((($N$352*$N$353+8)-1)/10)+1)="","",INDEX($P$354:$W$363,MOD(($N$352*$N$353+8)-1,10)+1,INT((($N$352*$N$353+8)-1)/10)+1))),""))),IF($N$354="","",IF(OR(ISTEXT($N$352),ISTEXT($N$353),ISTEXT($N$354)),"",IF(OR(8&gt;$N$352,3&gt;$N$353,((3-1)*$N$352+8)&gt;$N$354),"",IF(INDEX($P$354:$W$363,MOD(((3-1)*$N$352+8)-1,10)+1,INT((((3-1)*$N$352+8)-1)/10)+1)="","",INDEX($P$354:$W$363,MOD(((3-1)*$N$352+8)-1,10)+1,INT((((3-1)*$N$352+8)-1)/10)+1))))))</f>
        <v/>
      </c>
      <c r="L356" s="539">
        <f>IF($D$352="Flat Oval",IF(OR($N$354="",ISTEXT($N$352),ISTEXT($N$353)),"",IF(3&lt;=$N$353,IF(9&gt;$N$352,"",IF(((3-1)*$N$352+9)&gt;80,"",IF(INDEX($P$354:$W$363,MOD(((3-1)*$N$352+9)-1,10)+1,INT((((3-1)*$N$352+9)-1)/10)+1)="","",INDEX($P$354:$W$363,MOD(((3-1)*$N$352+9)-1,10)+1,INT((((3-1)*$N$352+9)-1)/10)+1)))),IF(AND(3=$N$353+1,9&lt;=$O$352),IF(($N$352*$N$353+9)&gt;80,"",IF(INDEX($P$354:$W$363,MOD(($N$352*$N$353+9)-1,10)+1,INT((($N$352*$N$353+9)-1)/10)+1)="","",INDEX($P$354:$W$363,MOD(($N$352*$N$353+9)-1,10)+1,INT((($N$352*$N$353+9)-1)/10)+1))),""))),IF($N$354="","",IF(OR(ISTEXT($N$352),ISTEXT($N$353),ISTEXT($N$354)),"",IF(OR(9&gt;$N$352,3&gt;$N$353,((3-1)*$N$352+9)&gt;$N$354),"",IF(INDEX($P$354:$W$363,MOD(((3-1)*$N$352+9)-1,10)+1,INT((((3-1)*$N$352+9)-1)/10)+1)="","",INDEX($P$354:$W$363,MOD(((3-1)*$N$352+9)-1,10)+1,INT((((3-1)*$N$352+9)-1)/10)+1))))))</f>
        <v/>
      </c>
      <c r="M356" s="539">
        <f>IF($D$352="Flat Oval",IF(OR($N$354="",ISTEXT($N$352),ISTEXT($N$353)),"",IF(3&lt;=$N$353,IF(10&gt;$N$352,"",IF(((3-1)*$N$352+10)&gt;80,"",IF(INDEX($P$354:$W$363,MOD(((3-1)*$N$352+10)-1,10)+1,INT((((3-1)*$N$352+10)-1)/10)+1)="","",INDEX($P$354:$W$363,MOD(((3-1)*$N$352+10)-1,10)+1,INT((((3-1)*$N$352+10)-1)/10)+1)))),IF(AND(3=$N$353+1,10&lt;=$O$352),IF(($N$352*$N$353+10)&gt;80,"",IF(INDEX($P$354:$W$363,MOD(($N$352*$N$353+10)-1,10)+1,INT((($N$352*$N$353+10)-1)/10)+1)="","",INDEX($P$354:$W$363,MOD(($N$352*$N$353+10)-1,10)+1,INT((($N$352*$N$353+10)-1)/10)+1))),""))),IF($N$354="","",IF(OR(ISTEXT($N$352),ISTEXT($N$353),ISTEXT($N$354)),"",IF(OR(10&gt;$N$352,3&gt;$N$353,((3-1)*$N$352+10)&gt;$N$354),"",IF(INDEX($P$354:$W$363,MOD(((3-1)*$N$352+10)-1,10)+1,INT((((3-1)*$N$352+10)-1)/10)+1)="","",INDEX($P$354:$W$363,MOD(((3-1)*$N$352+10)-1,10)+1,INT((((3-1)*$N$352+10)-1)/10)+1))))))</f>
        <v/>
      </c>
      <c r="O356">
        <f>IF(AND($D$352="Flat Oval",NOT(OR($G$352="",$I$352="")),NOT(OR(ISTEXT($G$352),ISTEXT($I$352)))),PI()*(($I$352-2*N($K$352))/2)^2/144,"")</f>
        <v/>
      </c>
      <c r="P356" s="540" t="n"/>
      <c r="Q356" s="540" t="n"/>
      <c r="R356" s="540" t="n"/>
      <c r="S356" s="540" t="n"/>
      <c r="T356" s="540" t="n"/>
      <c r="U356" s="540" t="n"/>
      <c r="V356" s="540" t="n"/>
      <c r="W356" s="540" t="n"/>
    </row>
    <row r="357" ht="13.35" customHeight="1" s="162">
      <c r="B357" s="537">
        <f>IF($D$352="Flat Oval",IF(OR($N$353="",ISTEXT($N$353)),"",IF(4&lt;=$N$353,ROUND((4-0.5)*$I$352/$N$353,1),IF(4=$N$353+1,"Ends",""))),IF(OR($D$352="",$G$352=""),"",IF($D$352="Round",IF(4=1,"Axis 1 (0°)",IF(4=2,"Axis 2 (90°)","")),IF(ISTEXT($N$353),"",IF(4&gt;$N$353,"",IF(ISTEXT($I$352),"",ROUND((4-0.5)*$I$352/$N$353,1)))))))</f>
        <v/>
      </c>
      <c r="C357" s="538" t="n"/>
      <c r="D357" s="539">
        <f>IF($D$352="Flat Oval",IF(OR($N$354="",ISTEXT($N$352),ISTEXT($N$353)),"",IF(4&lt;=$N$353,IF(1&gt;$N$352,"",IF(((4-1)*$N$352+1)&gt;80,"",IF(INDEX($P$354:$W$363,MOD(((4-1)*$N$352+1)-1,10)+1,INT((((4-1)*$N$352+1)-1)/10)+1)="","",INDEX($P$354:$W$363,MOD(((4-1)*$N$352+1)-1,10)+1,INT((((4-1)*$N$352+1)-1)/10)+1)))),IF(AND(4=$N$353+1,1&lt;=$O$352),IF(($N$352*$N$353+1)&gt;80,"",IF(INDEX($P$354:$W$363,MOD(($N$352*$N$353+1)-1,10)+1,INT((($N$352*$N$353+1)-1)/10)+1)="","",INDEX($P$354:$W$363,MOD(($N$352*$N$353+1)-1,10)+1,INT((($N$352*$N$353+1)-1)/10)+1))),""))),IF($N$354="","",IF(OR(ISTEXT($N$352),ISTEXT($N$353),ISTEXT($N$354)),"",IF(OR(1&gt;$N$352,4&gt;$N$353,((4-1)*$N$352+1)&gt;$N$354),"",IF(INDEX($P$354:$W$363,MOD(((4-1)*$N$352+1)-1,10)+1,INT((((4-1)*$N$352+1)-1)/10)+1)="","",INDEX($P$354:$W$363,MOD(((4-1)*$N$352+1)-1,10)+1,INT((((4-1)*$N$352+1)-1)/10)+1))))))</f>
        <v/>
      </c>
      <c r="E357" s="539">
        <f>IF($D$352="Flat Oval",IF(OR($N$354="",ISTEXT($N$352),ISTEXT($N$353)),"",IF(4&lt;=$N$353,IF(2&gt;$N$352,"",IF(((4-1)*$N$352+2)&gt;80,"",IF(INDEX($P$354:$W$363,MOD(((4-1)*$N$352+2)-1,10)+1,INT((((4-1)*$N$352+2)-1)/10)+1)="","",INDEX($P$354:$W$363,MOD(((4-1)*$N$352+2)-1,10)+1,INT((((4-1)*$N$352+2)-1)/10)+1)))),IF(AND(4=$N$353+1,2&lt;=$O$352),IF(($N$352*$N$353+2)&gt;80,"",IF(INDEX($P$354:$W$363,MOD(($N$352*$N$353+2)-1,10)+1,INT((($N$352*$N$353+2)-1)/10)+1)="","",INDEX($P$354:$W$363,MOD(($N$352*$N$353+2)-1,10)+1,INT((($N$352*$N$353+2)-1)/10)+1))),""))),IF($N$354="","",IF(OR(ISTEXT($N$352),ISTEXT($N$353),ISTEXT($N$354)),"",IF(OR(2&gt;$N$352,4&gt;$N$353,((4-1)*$N$352+2)&gt;$N$354),"",IF(INDEX($P$354:$W$363,MOD(((4-1)*$N$352+2)-1,10)+1,INT((((4-1)*$N$352+2)-1)/10)+1)="","",INDEX($P$354:$W$363,MOD(((4-1)*$N$352+2)-1,10)+1,INT((((4-1)*$N$352+2)-1)/10)+1))))))</f>
        <v/>
      </c>
      <c r="F357" s="539">
        <f>IF($D$352="Flat Oval",IF(OR($N$354="",ISTEXT($N$352),ISTEXT($N$353)),"",IF(4&lt;=$N$353,IF(3&gt;$N$352,"",IF(((4-1)*$N$352+3)&gt;80,"",IF(INDEX($P$354:$W$363,MOD(((4-1)*$N$352+3)-1,10)+1,INT((((4-1)*$N$352+3)-1)/10)+1)="","",INDEX($P$354:$W$363,MOD(((4-1)*$N$352+3)-1,10)+1,INT((((4-1)*$N$352+3)-1)/10)+1)))),IF(AND(4=$N$353+1,3&lt;=$O$352),IF(($N$352*$N$353+3)&gt;80,"",IF(INDEX($P$354:$W$363,MOD(($N$352*$N$353+3)-1,10)+1,INT((($N$352*$N$353+3)-1)/10)+1)="","",INDEX($P$354:$W$363,MOD(($N$352*$N$353+3)-1,10)+1,INT((($N$352*$N$353+3)-1)/10)+1))),""))),IF($N$354="","",IF(OR(ISTEXT($N$352),ISTEXT($N$353),ISTEXT($N$354)),"",IF(OR(3&gt;$N$352,4&gt;$N$353,((4-1)*$N$352+3)&gt;$N$354),"",IF(INDEX($P$354:$W$363,MOD(((4-1)*$N$352+3)-1,10)+1,INT((((4-1)*$N$352+3)-1)/10)+1)="","",INDEX($P$354:$W$363,MOD(((4-1)*$N$352+3)-1,10)+1,INT((((4-1)*$N$352+3)-1)/10)+1))))))</f>
        <v/>
      </c>
      <c r="G357" s="539">
        <f>IF($D$352="Flat Oval",IF(OR($N$354="",ISTEXT($N$352),ISTEXT($N$353)),"",IF(4&lt;=$N$353,IF(4&gt;$N$352,"",IF(((4-1)*$N$352+4)&gt;80,"",IF(INDEX($P$354:$W$363,MOD(((4-1)*$N$352+4)-1,10)+1,INT((((4-1)*$N$352+4)-1)/10)+1)="","",INDEX($P$354:$W$363,MOD(((4-1)*$N$352+4)-1,10)+1,INT((((4-1)*$N$352+4)-1)/10)+1)))),IF(AND(4=$N$353+1,4&lt;=$O$352),IF(($N$352*$N$353+4)&gt;80,"",IF(INDEX($P$354:$W$363,MOD(($N$352*$N$353+4)-1,10)+1,INT((($N$352*$N$353+4)-1)/10)+1)="","",INDEX($P$354:$W$363,MOD(($N$352*$N$353+4)-1,10)+1,INT((($N$352*$N$353+4)-1)/10)+1))),""))),IF($N$354="","",IF(OR(ISTEXT($N$352),ISTEXT($N$353),ISTEXT($N$354)),"",IF(OR(4&gt;$N$352,4&gt;$N$353,((4-1)*$N$352+4)&gt;$N$354),"",IF(INDEX($P$354:$W$363,MOD(((4-1)*$N$352+4)-1,10)+1,INT((((4-1)*$N$352+4)-1)/10)+1)="","",INDEX($P$354:$W$363,MOD(((4-1)*$N$352+4)-1,10)+1,INT((((4-1)*$N$352+4)-1)/10)+1))))))</f>
        <v/>
      </c>
      <c r="H357" s="539">
        <f>IF($D$352="Flat Oval",IF(OR($N$354="",ISTEXT($N$352),ISTEXT($N$353)),"",IF(4&lt;=$N$353,IF(5&gt;$N$352,"",IF(((4-1)*$N$352+5)&gt;80,"",IF(INDEX($P$354:$W$363,MOD(((4-1)*$N$352+5)-1,10)+1,INT((((4-1)*$N$352+5)-1)/10)+1)="","",INDEX($P$354:$W$363,MOD(((4-1)*$N$352+5)-1,10)+1,INT((((4-1)*$N$352+5)-1)/10)+1)))),IF(AND(4=$N$353+1,5&lt;=$O$352),IF(($N$352*$N$353+5)&gt;80,"",IF(INDEX($P$354:$W$363,MOD(($N$352*$N$353+5)-1,10)+1,INT((($N$352*$N$353+5)-1)/10)+1)="","",INDEX($P$354:$W$363,MOD(($N$352*$N$353+5)-1,10)+1,INT((($N$352*$N$353+5)-1)/10)+1))),""))),IF($N$354="","",IF(OR(ISTEXT($N$352),ISTEXT($N$353),ISTEXT($N$354)),"",IF(OR(5&gt;$N$352,4&gt;$N$353,((4-1)*$N$352+5)&gt;$N$354),"",IF(INDEX($P$354:$W$363,MOD(((4-1)*$N$352+5)-1,10)+1,INT((((4-1)*$N$352+5)-1)/10)+1)="","",INDEX($P$354:$W$363,MOD(((4-1)*$N$352+5)-1,10)+1,INT((((4-1)*$N$352+5)-1)/10)+1))))))</f>
        <v/>
      </c>
      <c r="I357" s="539">
        <f>IF($D$352="Flat Oval",IF(OR($N$354="",ISTEXT($N$352),ISTEXT($N$353)),"",IF(4&lt;=$N$353,IF(6&gt;$N$352,"",IF(((4-1)*$N$352+6)&gt;80,"",IF(INDEX($P$354:$W$363,MOD(((4-1)*$N$352+6)-1,10)+1,INT((((4-1)*$N$352+6)-1)/10)+1)="","",INDEX($P$354:$W$363,MOD(((4-1)*$N$352+6)-1,10)+1,INT((((4-1)*$N$352+6)-1)/10)+1)))),IF(AND(4=$N$353+1,6&lt;=$O$352),IF(($N$352*$N$353+6)&gt;80,"",IF(INDEX($P$354:$W$363,MOD(($N$352*$N$353+6)-1,10)+1,INT((($N$352*$N$353+6)-1)/10)+1)="","",INDEX($P$354:$W$363,MOD(($N$352*$N$353+6)-1,10)+1,INT((($N$352*$N$353+6)-1)/10)+1))),""))),IF($N$354="","",IF(OR(ISTEXT($N$352),ISTEXT($N$353),ISTEXT($N$354)),"",IF(OR(6&gt;$N$352,4&gt;$N$353,((4-1)*$N$352+6)&gt;$N$354),"",IF(INDEX($P$354:$W$363,MOD(((4-1)*$N$352+6)-1,10)+1,INT((((4-1)*$N$352+6)-1)/10)+1)="","",INDEX($P$354:$W$363,MOD(((4-1)*$N$352+6)-1,10)+1,INT((((4-1)*$N$352+6)-1)/10)+1))))))</f>
        <v/>
      </c>
      <c r="J357" s="539">
        <f>IF($D$352="Flat Oval",IF(OR($N$354="",ISTEXT($N$352),ISTEXT($N$353)),"",IF(4&lt;=$N$353,IF(7&gt;$N$352,"",IF(((4-1)*$N$352+7)&gt;80,"",IF(INDEX($P$354:$W$363,MOD(((4-1)*$N$352+7)-1,10)+1,INT((((4-1)*$N$352+7)-1)/10)+1)="","",INDEX($P$354:$W$363,MOD(((4-1)*$N$352+7)-1,10)+1,INT((((4-1)*$N$352+7)-1)/10)+1)))),IF(AND(4=$N$353+1,7&lt;=$O$352),IF(($N$352*$N$353+7)&gt;80,"",IF(INDEX($P$354:$W$363,MOD(($N$352*$N$353+7)-1,10)+1,INT((($N$352*$N$353+7)-1)/10)+1)="","",INDEX($P$354:$W$363,MOD(($N$352*$N$353+7)-1,10)+1,INT((($N$352*$N$353+7)-1)/10)+1))),""))),IF($N$354="","",IF(OR(ISTEXT($N$352),ISTEXT($N$353),ISTEXT($N$354)),"",IF(OR(7&gt;$N$352,4&gt;$N$353,((4-1)*$N$352+7)&gt;$N$354),"",IF(INDEX($P$354:$W$363,MOD(((4-1)*$N$352+7)-1,10)+1,INT((((4-1)*$N$352+7)-1)/10)+1)="","",INDEX($P$354:$W$363,MOD(((4-1)*$N$352+7)-1,10)+1,INT((((4-1)*$N$352+7)-1)/10)+1))))))</f>
        <v/>
      </c>
      <c r="K357" s="539">
        <f>IF($D$352="Flat Oval",IF(OR($N$354="",ISTEXT($N$352),ISTEXT($N$353)),"",IF(4&lt;=$N$353,IF(8&gt;$N$352,"",IF(((4-1)*$N$352+8)&gt;80,"",IF(INDEX($P$354:$W$363,MOD(((4-1)*$N$352+8)-1,10)+1,INT((((4-1)*$N$352+8)-1)/10)+1)="","",INDEX($P$354:$W$363,MOD(((4-1)*$N$352+8)-1,10)+1,INT((((4-1)*$N$352+8)-1)/10)+1)))),IF(AND(4=$N$353+1,8&lt;=$O$352),IF(($N$352*$N$353+8)&gt;80,"",IF(INDEX($P$354:$W$363,MOD(($N$352*$N$353+8)-1,10)+1,INT((($N$352*$N$353+8)-1)/10)+1)="","",INDEX($P$354:$W$363,MOD(($N$352*$N$353+8)-1,10)+1,INT((($N$352*$N$353+8)-1)/10)+1))),""))),IF($N$354="","",IF(OR(ISTEXT($N$352),ISTEXT($N$353),ISTEXT($N$354)),"",IF(OR(8&gt;$N$352,4&gt;$N$353,((4-1)*$N$352+8)&gt;$N$354),"",IF(INDEX($P$354:$W$363,MOD(((4-1)*$N$352+8)-1,10)+1,INT((((4-1)*$N$352+8)-1)/10)+1)="","",INDEX($P$354:$W$363,MOD(((4-1)*$N$352+8)-1,10)+1,INT((((4-1)*$N$352+8)-1)/10)+1))))))</f>
        <v/>
      </c>
      <c r="L357" s="539">
        <f>IF($D$352="Flat Oval",IF(OR($N$354="",ISTEXT($N$352),ISTEXT($N$353)),"",IF(4&lt;=$N$353,IF(9&gt;$N$352,"",IF(((4-1)*$N$352+9)&gt;80,"",IF(INDEX($P$354:$W$363,MOD(((4-1)*$N$352+9)-1,10)+1,INT((((4-1)*$N$352+9)-1)/10)+1)="","",INDEX($P$354:$W$363,MOD(((4-1)*$N$352+9)-1,10)+1,INT((((4-1)*$N$352+9)-1)/10)+1)))),IF(AND(4=$N$353+1,9&lt;=$O$352),IF(($N$352*$N$353+9)&gt;80,"",IF(INDEX($P$354:$W$363,MOD(($N$352*$N$353+9)-1,10)+1,INT((($N$352*$N$353+9)-1)/10)+1)="","",INDEX($P$354:$W$363,MOD(($N$352*$N$353+9)-1,10)+1,INT((($N$352*$N$353+9)-1)/10)+1))),""))),IF($N$354="","",IF(OR(ISTEXT($N$352),ISTEXT($N$353),ISTEXT($N$354)),"",IF(OR(9&gt;$N$352,4&gt;$N$353,((4-1)*$N$352+9)&gt;$N$354),"",IF(INDEX($P$354:$W$363,MOD(((4-1)*$N$352+9)-1,10)+1,INT((((4-1)*$N$352+9)-1)/10)+1)="","",INDEX($P$354:$W$363,MOD(((4-1)*$N$352+9)-1,10)+1,INT((((4-1)*$N$352+9)-1)/10)+1))))))</f>
        <v/>
      </c>
      <c r="M357" s="539">
        <f>IF($D$352="Flat Oval",IF(OR($N$354="",ISTEXT($N$352),ISTEXT($N$353)),"",IF(4&lt;=$N$353,IF(10&gt;$N$352,"",IF(((4-1)*$N$352+10)&gt;80,"",IF(INDEX($P$354:$W$363,MOD(((4-1)*$N$352+10)-1,10)+1,INT((((4-1)*$N$352+10)-1)/10)+1)="","",INDEX($P$354:$W$363,MOD(((4-1)*$N$352+10)-1,10)+1,INT((((4-1)*$N$352+10)-1)/10)+1)))),IF(AND(4=$N$353+1,10&lt;=$O$352),IF(($N$352*$N$353+10)&gt;80,"",IF(INDEX($P$354:$W$363,MOD(($N$352*$N$353+10)-1,10)+1,INT((($N$352*$N$353+10)-1)/10)+1)="","",INDEX($P$354:$W$363,MOD(($N$352*$N$353+10)-1,10)+1,INT((($N$352*$N$353+10)-1)/10)+1))),""))),IF($N$354="","",IF(OR(ISTEXT($N$352),ISTEXT($N$353),ISTEXT($N$354)),"",IF(OR(10&gt;$N$352,4&gt;$N$353,((4-1)*$N$352+10)&gt;$N$354),"",IF(INDEX($P$354:$W$363,MOD(((4-1)*$N$352+10)-1,10)+1,INT((((4-1)*$N$352+10)-1)/10)+1)="","",INDEX($P$354:$W$363,MOD(((4-1)*$N$352+10)-1,10)+1,INT((((4-1)*$N$352+10)-1)/10)+1))))))</f>
        <v/>
      </c>
      <c r="P357" s="540" t="n"/>
      <c r="Q357" s="540" t="n"/>
      <c r="R357" s="540" t="n"/>
      <c r="S357" s="540" t="n"/>
      <c r="T357" s="540" t="n"/>
      <c r="U357" s="540" t="n"/>
      <c r="V357" s="540" t="n"/>
      <c r="W357" s="540" t="n"/>
    </row>
    <row r="358" ht="13.35" customHeight="1" s="162">
      <c r="B358" s="537">
        <f>IF($D$352="Flat Oval",IF(OR($N$353="",ISTEXT($N$353)),"",IF(5&lt;=$N$353,ROUND((5-0.5)*$I$352/$N$353,1),IF(5=$N$353+1,"Ends",""))),IF(OR($D$352="",$G$352=""),"",IF($D$352="Round",IF(5=1,"Axis 1 (0°)",IF(5=2,"Axis 2 (90°)","")),IF(ISTEXT($N$353),"",IF(5&gt;$N$353,"",IF(ISTEXT($I$352),"",ROUND((5-0.5)*$I$352/$N$353,1)))))))</f>
        <v/>
      </c>
      <c r="C358" s="538" t="n"/>
      <c r="D358" s="539">
        <f>IF($D$352="Flat Oval",IF(OR($N$354="",ISTEXT($N$352),ISTEXT($N$353)),"",IF(5&lt;=$N$353,IF(1&gt;$N$352,"",IF(((5-1)*$N$352+1)&gt;80,"",IF(INDEX($P$354:$W$363,MOD(((5-1)*$N$352+1)-1,10)+1,INT((((5-1)*$N$352+1)-1)/10)+1)="","",INDEX($P$354:$W$363,MOD(((5-1)*$N$352+1)-1,10)+1,INT((((5-1)*$N$352+1)-1)/10)+1)))),IF(AND(5=$N$353+1,1&lt;=$O$352),IF(($N$352*$N$353+1)&gt;80,"",IF(INDEX($P$354:$W$363,MOD(($N$352*$N$353+1)-1,10)+1,INT((($N$352*$N$353+1)-1)/10)+1)="","",INDEX($P$354:$W$363,MOD(($N$352*$N$353+1)-1,10)+1,INT((($N$352*$N$353+1)-1)/10)+1))),""))),IF($N$354="","",IF(OR(ISTEXT($N$352),ISTEXT($N$353),ISTEXT($N$354)),"",IF(OR(1&gt;$N$352,5&gt;$N$353,((5-1)*$N$352+1)&gt;$N$354),"",IF(INDEX($P$354:$W$363,MOD(((5-1)*$N$352+1)-1,10)+1,INT((((5-1)*$N$352+1)-1)/10)+1)="","",INDEX($P$354:$W$363,MOD(((5-1)*$N$352+1)-1,10)+1,INT((((5-1)*$N$352+1)-1)/10)+1))))))</f>
        <v/>
      </c>
      <c r="E358" s="539">
        <f>IF($D$352="Flat Oval",IF(OR($N$354="",ISTEXT($N$352),ISTEXT($N$353)),"",IF(5&lt;=$N$353,IF(2&gt;$N$352,"",IF(((5-1)*$N$352+2)&gt;80,"",IF(INDEX($P$354:$W$363,MOD(((5-1)*$N$352+2)-1,10)+1,INT((((5-1)*$N$352+2)-1)/10)+1)="","",INDEX($P$354:$W$363,MOD(((5-1)*$N$352+2)-1,10)+1,INT((((5-1)*$N$352+2)-1)/10)+1)))),IF(AND(5=$N$353+1,2&lt;=$O$352),IF(($N$352*$N$353+2)&gt;80,"",IF(INDEX($P$354:$W$363,MOD(($N$352*$N$353+2)-1,10)+1,INT((($N$352*$N$353+2)-1)/10)+1)="","",INDEX($P$354:$W$363,MOD(($N$352*$N$353+2)-1,10)+1,INT((($N$352*$N$353+2)-1)/10)+1))),""))),IF($N$354="","",IF(OR(ISTEXT($N$352),ISTEXT($N$353),ISTEXT($N$354)),"",IF(OR(2&gt;$N$352,5&gt;$N$353,((5-1)*$N$352+2)&gt;$N$354),"",IF(INDEX($P$354:$W$363,MOD(((5-1)*$N$352+2)-1,10)+1,INT((((5-1)*$N$352+2)-1)/10)+1)="","",INDEX($P$354:$W$363,MOD(((5-1)*$N$352+2)-1,10)+1,INT((((5-1)*$N$352+2)-1)/10)+1))))))</f>
        <v/>
      </c>
      <c r="F358" s="539">
        <f>IF($D$352="Flat Oval",IF(OR($N$354="",ISTEXT($N$352),ISTEXT($N$353)),"",IF(5&lt;=$N$353,IF(3&gt;$N$352,"",IF(((5-1)*$N$352+3)&gt;80,"",IF(INDEX($P$354:$W$363,MOD(((5-1)*$N$352+3)-1,10)+1,INT((((5-1)*$N$352+3)-1)/10)+1)="","",INDEX($P$354:$W$363,MOD(((5-1)*$N$352+3)-1,10)+1,INT((((5-1)*$N$352+3)-1)/10)+1)))),IF(AND(5=$N$353+1,3&lt;=$O$352),IF(($N$352*$N$353+3)&gt;80,"",IF(INDEX($P$354:$W$363,MOD(($N$352*$N$353+3)-1,10)+1,INT((($N$352*$N$353+3)-1)/10)+1)="","",INDEX($P$354:$W$363,MOD(($N$352*$N$353+3)-1,10)+1,INT((($N$352*$N$353+3)-1)/10)+1))),""))),IF($N$354="","",IF(OR(ISTEXT($N$352),ISTEXT($N$353),ISTEXT($N$354)),"",IF(OR(3&gt;$N$352,5&gt;$N$353,((5-1)*$N$352+3)&gt;$N$354),"",IF(INDEX($P$354:$W$363,MOD(((5-1)*$N$352+3)-1,10)+1,INT((((5-1)*$N$352+3)-1)/10)+1)="","",INDEX($P$354:$W$363,MOD(((5-1)*$N$352+3)-1,10)+1,INT((((5-1)*$N$352+3)-1)/10)+1))))))</f>
        <v/>
      </c>
      <c r="G358" s="539">
        <f>IF($D$352="Flat Oval",IF(OR($N$354="",ISTEXT($N$352),ISTEXT($N$353)),"",IF(5&lt;=$N$353,IF(4&gt;$N$352,"",IF(((5-1)*$N$352+4)&gt;80,"",IF(INDEX($P$354:$W$363,MOD(((5-1)*$N$352+4)-1,10)+1,INT((((5-1)*$N$352+4)-1)/10)+1)="","",INDEX($P$354:$W$363,MOD(((5-1)*$N$352+4)-1,10)+1,INT((((5-1)*$N$352+4)-1)/10)+1)))),IF(AND(5=$N$353+1,4&lt;=$O$352),IF(($N$352*$N$353+4)&gt;80,"",IF(INDEX($P$354:$W$363,MOD(($N$352*$N$353+4)-1,10)+1,INT((($N$352*$N$353+4)-1)/10)+1)="","",INDEX($P$354:$W$363,MOD(($N$352*$N$353+4)-1,10)+1,INT((($N$352*$N$353+4)-1)/10)+1))),""))),IF($N$354="","",IF(OR(ISTEXT($N$352),ISTEXT($N$353),ISTEXT($N$354)),"",IF(OR(4&gt;$N$352,5&gt;$N$353,((5-1)*$N$352+4)&gt;$N$354),"",IF(INDEX($P$354:$W$363,MOD(((5-1)*$N$352+4)-1,10)+1,INT((((5-1)*$N$352+4)-1)/10)+1)="","",INDEX($P$354:$W$363,MOD(((5-1)*$N$352+4)-1,10)+1,INT((((5-1)*$N$352+4)-1)/10)+1))))))</f>
        <v/>
      </c>
      <c r="H358" s="539">
        <f>IF($D$352="Flat Oval",IF(OR($N$354="",ISTEXT($N$352),ISTEXT($N$353)),"",IF(5&lt;=$N$353,IF(5&gt;$N$352,"",IF(((5-1)*$N$352+5)&gt;80,"",IF(INDEX($P$354:$W$363,MOD(((5-1)*$N$352+5)-1,10)+1,INT((((5-1)*$N$352+5)-1)/10)+1)="","",INDEX($P$354:$W$363,MOD(((5-1)*$N$352+5)-1,10)+1,INT((((5-1)*$N$352+5)-1)/10)+1)))),IF(AND(5=$N$353+1,5&lt;=$O$352),IF(($N$352*$N$353+5)&gt;80,"",IF(INDEX($P$354:$W$363,MOD(($N$352*$N$353+5)-1,10)+1,INT((($N$352*$N$353+5)-1)/10)+1)="","",INDEX($P$354:$W$363,MOD(($N$352*$N$353+5)-1,10)+1,INT((($N$352*$N$353+5)-1)/10)+1))),""))),IF($N$354="","",IF(OR(ISTEXT($N$352),ISTEXT($N$353),ISTEXT($N$354)),"",IF(OR(5&gt;$N$352,5&gt;$N$353,((5-1)*$N$352+5)&gt;$N$354),"",IF(INDEX($P$354:$W$363,MOD(((5-1)*$N$352+5)-1,10)+1,INT((((5-1)*$N$352+5)-1)/10)+1)="","",INDEX($P$354:$W$363,MOD(((5-1)*$N$352+5)-1,10)+1,INT((((5-1)*$N$352+5)-1)/10)+1))))))</f>
        <v/>
      </c>
      <c r="I358" s="539">
        <f>IF($D$352="Flat Oval",IF(OR($N$354="",ISTEXT($N$352),ISTEXT($N$353)),"",IF(5&lt;=$N$353,IF(6&gt;$N$352,"",IF(((5-1)*$N$352+6)&gt;80,"",IF(INDEX($P$354:$W$363,MOD(((5-1)*$N$352+6)-1,10)+1,INT((((5-1)*$N$352+6)-1)/10)+1)="","",INDEX($P$354:$W$363,MOD(((5-1)*$N$352+6)-1,10)+1,INT((((5-1)*$N$352+6)-1)/10)+1)))),IF(AND(5=$N$353+1,6&lt;=$O$352),IF(($N$352*$N$353+6)&gt;80,"",IF(INDEX($P$354:$W$363,MOD(($N$352*$N$353+6)-1,10)+1,INT((($N$352*$N$353+6)-1)/10)+1)="","",INDEX($P$354:$W$363,MOD(($N$352*$N$353+6)-1,10)+1,INT((($N$352*$N$353+6)-1)/10)+1))),""))),IF($N$354="","",IF(OR(ISTEXT($N$352),ISTEXT($N$353),ISTEXT($N$354)),"",IF(OR(6&gt;$N$352,5&gt;$N$353,((5-1)*$N$352+6)&gt;$N$354),"",IF(INDEX($P$354:$W$363,MOD(((5-1)*$N$352+6)-1,10)+1,INT((((5-1)*$N$352+6)-1)/10)+1)="","",INDEX($P$354:$W$363,MOD(((5-1)*$N$352+6)-1,10)+1,INT((((5-1)*$N$352+6)-1)/10)+1))))))</f>
        <v/>
      </c>
      <c r="J358" s="539">
        <f>IF($D$352="Flat Oval",IF(OR($N$354="",ISTEXT($N$352),ISTEXT($N$353)),"",IF(5&lt;=$N$353,IF(7&gt;$N$352,"",IF(((5-1)*$N$352+7)&gt;80,"",IF(INDEX($P$354:$W$363,MOD(((5-1)*$N$352+7)-1,10)+1,INT((((5-1)*$N$352+7)-1)/10)+1)="","",INDEX($P$354:$W$363,MOD(((5-1)*$N$352+7)-1,10)+1,INT((((5-1)*$N$352+7)-1)/10)+1)))),IF(AND(5=$N$353+1,7&lt;=$O$352),IF(($N$352*$N$353+7)&gt;80,"",IF(INDEX($P$354:$W$363,MOD(($N$352*$N$353+7)-1,10)+1,INT((($N$352*$N$353+7)-1)/10)+1)="","",INDEX($P$354:$W$363,MOD(($N$352*$N$353+7)-1,10)+1,INT((($N$352*$N$353+7)-1)/10)+1))),""))),IF($N$354="","",IF(OR(ISTEXT($N$352),ISTEXT($N$353),ISTEXT($N$354)),"",IF(OR(7&gt;$N$352,5&gt;$N$353,((5-1)*$N$352+7)&gt;$N$354),"",IF(INDEX($P$354:$W$363,MOD(((5-1)*$N$352+7)-1,10)+1,INT((((5-1)*$N$352+7)-1)/10)+1)="","",INDEX($P$354:$W$363,MOD(((5-1)*$N$352+7)-1,10)+1,INT((((5-1)*$N$352+7)-1)/10)+1))))))</f>
        <v/>
      </c>
      <c r="K358" s="539">
        <f>IF($D$352="Flat Oval",IF(OR($N$354="",ISTEXT($N$352),ISTEXT($N$353)),"",IF(5&lt;=$N$353,IF(8&gt;$N$352,"",IF(((5-1)*$N$352+8)&gt;80,"",IF(INDEX($P$354:$W$363,MOD(((5-1)*$N$352+8)-1,10)+1,INT((((5-1)*$N$352+8)-1)/10)+1)="","",INDEX($P$354:$W$363,MOD(((5-1)*$N$352+8)-1,10)+1,INT((((5-1)*$N$352+8)-1)/10)+1)))),IF(AND(5=$N$353+1,8&lt;=$O$352),IF(($N$352*$N$353+8)&gt;80,"",IF(INDEX($P$354:$W$363,MOD(($N$352*$N$353+8)-1,10)+1,INT((($N$352*$N$353+8)-1)/10)+1)="","",INDEX($P$354:$W$363,MOD(($N$352*$N$353+8)-1,10)+1,INT((($N$352*$N$353+8)-1)/10)+1))),""))),IF($N$354="","",IF(OR(ISTEXT($N$352),ISTEXT($N$353),ISTEXT($N$354)),"",IF(OR(8&gt;$N$352,5&gt;$N$353,((5-1)*$N$352+8)&gt;$N$354),"",IF(INDEX($P$354:$W$363,MOD(((5-1)*$N$352+8)-1,10)+1,INT((((5-1)*$N$352+8)-1)/10)+1)="","",INDEX($P$354:$W$363,MOD(((5-1)*$N$352+8)-1,10)+1,INT((((5-1)*$N$352+8)-1)/10)+1))))))</f>
        <v/>
      </c>
      <c r="L358" s="539">
        <f>IF($D$352="Flat Oval",IF(OR($N$354="",ISTEXT($N$352),ISTEXT($N$353)),"",IF(5&lt;=$N$353,IF(9&gt;$N$352,"",IF(((5-1)*$N$352+9)&gt;80,"",IF(INDEX($P$354:$W$363,MOD(((5-1)*$N$352+9)-1,10)+1,INT((((5-1)*$N$352+9)-1)/10)+1)="","",INDEX($P$354:$W$363,MOD(((5-1)*$N$352+9)-1,10)+1,INT((((5-1)*$N$352+9)-1)/10)+1)))),IF(AND(5=$N$353+1,9&lt;=$O$352),IF(($N$352*$N$353+9)&gt;80,"",IF(INDEX($P$354:$W$363,MOD(($N$352*$N$353+9)-1,10)+1,INT((($N$352*$N$353+9)-1)/10)+1)="","",INDEX($P$354:$W$363,MOD(($N$352*$N$353+9)-1,10)+1,INT((($N$352*$N$353+9)-1)/10)+1))),""))),IF($N$354="","",IF(OR(ISTEXT($N$352),ISTEXT($N$353),ISTEXT($N$354)),"",IF(OR(9&gt;$N$352,5&gt;$N$353,((5-1)*$N$352+9)&gt;$N$354),"",IF(INDEX($P$354:$W$363,MOD(((5-1)*$N$352+9)-1,10)+1,INT((((5-1)*$N$352+9)-1)/10)+1)="","",INDEX($P$354:$W$363,MOD(((5-1)*$N$352+9)-1,10)+1,INT((((5-1)*$N$352+9)-1)/10)+1))))))</f>
        <v/>
      </c>
      <c r="M358" s="539">
        <f>IF($D$352="Flat Oval",IF(OR($N$354="",ISTEXT($N$352),ISTEXT($N$353)),"",IF(5&lt;=$N$353,IF(10&gt;$N$352,"",IF(((5-1)*$N$352+10)&gt;80,"",IF(INDEX($P$354:$W$363,MOD(((5-1)*$N$352+10)-1,10)+1,INT((((5-1)*$N$352+10)-1)/10)+1)="","",INDEX($P$354:$W$363,MOD(((5-1)*$N$352+10)-1,10)+1,INT((((5-1)*$N$352+10)-1)/10)+1)))),IF(AND(5=$N$353+1,10&lt;=$O$352),IF(($N$352*$N$353+10)&gt;80,"",IF(INDEX($P$354:$W$363,MOD(($N$352*$N$353+10)-1,10)+1,INT((($N$352*$N$353+10)-1)/10)+1)="","",INDEX($P$354:$W$363,MOD(($N$352*$N$353+10)-1,10)+1,INT((($N$352*$N$353+10)-1)/10)+1))),""))),IF($N$354="","",IF(OR(ISTEXT($N$352),ISTEXT($N$353),ISTEXT($N$354)),"",IF(OR(10&gt;$N$352,5&gt;$N$353,((5-1)*$N$352+10)&gt;$N$354),"",IF(INDEX($P$354:$W$363,MOD(((5-1)*$N$352+10)-1,10)+1,INT((((5-1)*$N$352+10)-1)/10)+1)="","",INDEX($P$354:$W$363,MOD(((5-1)*$N$352+10)-1,10)+1,INT((((5-1)*$N$352+10)-1)/10)+1))))))</f>
        <v/>
      </c>
      <c r="P358" s="540" t="n"/>
      <c r="Q358" s="540" t="n"/>
      <c r="R358" s="540" t="n"/>
      <c r="S358" s="540" t="n"/>
      <c r="T358" s="540" t="n"/>
      <c r="U358" s="540" t="n"/>
      <c r="V358" s="540" t="n"/>
      <c r="W358" s="540" t="n"/>
    </row>
    <row r="359" ht="13.35" customHeight="1" s="162">
      <c r="B359" s="537">
        <f>IF($D$352="Flat Oval",IF(OR($N$353="",ISTEXT($N$353)),"",IF(6&lt;=$N$353,ROUND((6-0.5)*$I$352/$N$353,1),IF(6=$N$353+1,"Ends",""))),IF(OR($D$352="",$G$352=""),"",IF($D$352="Round",IF(6=1,"Axis 1 (0°)",IF(6=2,"Axis 2 (90°)","")),IF(ISTEXT($N$353),"",IF(6&gt;$N$353,"",IF(ISTEXT($I$352),"",ROUND((6-0.5)*$I$352/$N$353,1)))))))</f>
        <v/>
      </c>
      <c r="C359" s="538" t="n"/>
      <c r="D359" s="539">
        <f>IF($D$352="Flat Oval",IF(OR($N$354="",ISTEXT($N$352),ISTEXT($N$353)),"",IF(6&lt;=$N$353,IF(1&gt;$N$352,"",IF(((6-1)*$N$352+1)&gt;80,"",IF(INDEX($P$354:$W$363,MOD(((6-1)*$N$352+1)-1,10)+1,INT((((6-1)*$N$352+1)-1)/10)+1)="","",INDEX($P$354:$W$363,MOD(((6-1)*$N$352+1)-1,10)+1,INT((((6-1)*$N$352+1)-1)/10)+1)))),IF(AND(6=$N$353+1,1&lt;=$O$352),IF(($N$352*$N$353+1)&gt;80,"",IF(INDEX($P$354:$W$363,MOD(($N$352*$N$353+1)-1,10)+1,INT((($N$352*$N$353+1)-1)/10)+1)="","",INDEX($P$354:$W$363,MOD(($N$352*$N$353+1)-1,10)+1,INT((($N$352*$N$353+1)-1)/10)+1))),""))),IF($N$354="","",IF(OR(ISTEXT($N$352),ISTEXT($N$353),ISTEXT($N$354)),"",IF(OR(1&gt;$N$352,6&gt;$N$353,((6-1)*$N$352+1)&gt;$N$354),"",IF(INDEX($P$354:$W$363,MOD(((6-1)*$N$352+1)-1,10)+1,INT((((6-1)*$N$352+1)-1)/10)+1)="","",INDEX($P$354:$W$363,MOD(((6-1)*$N$352+1)-1,10)+1,INT((((6-1)*$N$352+1)-1)/10)+1))))))</f>
        <v/>
      </c>
      <c r="E359" s="539">
        <f>IF($D$352="Flat Oval",IF(OR($N$354="",ISTEXT($N$352),ISTEXT($N$353)),"",IF(6&lt;=$N$353,IF(2&gt;$N$352,"",IF(((6-1)*$N$352+2)&gt;80,"",IF(INDEX($P$354:$W$363,MOD(((6-1)*$N$352+2)-1,10)+1,INT((((6-1)*$N$352+2)-1)/10)+1)="","",INDEX($P$354:$W$363,MOD(((6-1)*$N$352+2)-1,10)+1,INT((((6-1)*$N$352+2)-1)/10)+1)))),IF(AND(6=$N$353+1,2&lt;=$O$352),IF(($N$352*$N$353+2)&gt;80,"",IF(INDEX($P$354:$W$363,MOD(($N$352*$N$353+2)-1,10)+1,INT((($N$352*$N$353+2)-1)/10)+1)="","",INDEX($P$354:$W$363,MOD(($N$352*$N$353+2)-1,10)+1,INT((($N$352*$N$353+2)-1)/10)+1))),""))),IF($N$354="","",IF(OR(ISTEXT($N$352),ISTEXT($N$353),ISTEXT($N$354)),"",IF(OR(2&gt;$N$352,6&gt;$N$353,((6-1)*$N$352+2)&gt;$N$354),"",IF(INDEX($P$354:$W$363,MOD(((6-1)*$N$352+2)-1,10)+1,INT((((6-1)*$N$352+2)-1)/10)+1)="","",INDEX($P$354:$W$363,MOD(((6-1)*$N$352+2)-1,10)+1,INT((((6-1)*$N$352+2)-1)/10)+1))))))</f>
        <v/>
      </c>
      <c r="F359" s="539">
        <f>IF($D$352="Flat Oval",IF(OR($N$354="",ISTEXT($N$352),ISTEXT($N$353)),"",IF(6&lt;=$N$353,IF(3&gt;$N$352,"",IF(((6-1)*$N$352+3)&gt;80,"",IF(INDEX($P$354:$W$363,MOD(((6-1)*$N$352+3)-1,10)+1,INT((((6-1)*$N$352+3)-1)/10)+1)="","",INDEX($P$354:$W$363,MOD(((6-1)*$N$352+3)-1,10)+1,INT((((6-1)*$N$352+3)-1)/10)+1)))),IF(AND(6=$N$353+1,3&lt;=$O$352),IF(($N$352*$N$353+3)&gt;80,"",IF(INDEX($P$354:$W$363,MOD(($N$352*$N$353+3)-1,10)+1,INT((($N$352*$N$353+3)-1)/10)+1)="","",INDEX($P$354:$W$363,MOD(($N$352*$N$353+3)-1,10)+1,INT((($N$352*$N$353+3)-1)/10)+1))),""))),IF($N$354="","",IF(OR(ISTEXT($N$352),ISTEXT($N$353),ISTEXT($N$354)),"",IF(OR(3&gt;$N$352,6&gt;$N$353,((6-1)*$N$352+3)&gt;$N$354),"",IF(INDEX($P$354:$W$363,MOD(((6-1)*$N$352+3)-1,10)+1,INT((((6-1)*$N$352+3)-1)/10)+1)="","",INDEX($P$354:$W$363,MOD(((6-1)*$N$352+3)-1,10)+1,INT((((6-1)*$N$352+3)-1)/10)+1))))))</f>
        <v/>
      </c>
      <c r="G359" s="539">
        <f>IF($D$352="Flat Oval",IF(OR($N$354="",ISTEXT($N$352),ISTEXT($N$353)),"",IF(6&lt;=$N$353,IF(4&gt;$N$352,"",IF(((6-1)*$N$352+4)&gt;80,"",IF(INDEX($P$354:$W$363,MOD(((6-1)*$N$352+4)-1,10)+1,INT((((6-1)*$N$352+4)-1)/10)+1)="","",INDEX($P$354:$W$363,MOD(((6-1)*$N$352+4)-1,10)+1,INT((((6-1)*$N$352+4)-1)/10)+1)))),IF(AND(6=$N$353+1,4&lt;=$O$352),IF(($N$352*$N$353+4)&gt;80,"",IF(INDEX($P$354:$W$363,MOD(($N$352*$N$353+4)-1,10)+1,INT((($N$352*$N$353+4)-1)/10)+1)="","",INDEX($P$354:$W$363,MOD(($N$352*$N$353+4)-1,10)+1,INT((($N$352*$N$353+4)-1)/10)+1))),""))),IF($N$354="","",IF(OR(ISTEXT($N$352),ISTEXT($N$353),ISTEXT($N$354)),"",IF(OR(4&gt;$N$352,6&gt;$N$353,((6-1)*$N$352+4)&gt;$N$354),"",IF(INDEX($P$354:$W$363,MOD(((6-1)*$N$352+4)-1,10)+1,INT((((6-1)*$N$352+4)-1)/10)+1)="","",INDEX($P$354:$W$363,MOD(((6-1)*$N$352+4)-1,10)+1,INT((((6-1)*$N$352+4)-1)/10)+1))))))</f>
        <v/>
      </c>
      <c r="H359" s="539">
        <f>IF($D$352="Flat Oval",IF(OR($N$354="",ISTEXT($N$352),ISTEXT($N$353)),"",IF(6&lt;=$N$353,IF(5&gt;$N$352,"",IF(((6-1)*$N$352+5)&gt;80,"",IF(INDEX($P$354:$W$363,MOD(((6-1)*$N$352+5)-1,10)+1,INT((((6-1)*$N$352+5)-1)/10)+1)="","",INDEX($P$354:$W$363,MOD(((6-1)*$N$352+5)-1,10)+1,INT((((6-1)*$N$352+5)-1)/10)+1)))),IF(AND(6=$N$353+1,5&lt;=$O$352),IF(($N$352*$N$353+5)&gt;80,"",IF(INDEX($P$354:$W$363,MOD(($N$352*$N$353+5)-1,10)+1,INT((($N$352*$N$353+5)-1)/10)+1)="","",INDEX($P$354:$W$363,MOD(($N$352*$N$353+5)-1,10)+1,INT((($N$352*$N$353+5)-1)/10)+1))),""))),IF($N$354="","",IF(OR(ISTEXT($N$352),ISTEXT($N$353),ISTEXT($N$354)),"",IF(OR(5&gt;$N$352,6&gt;$N$353,((6-1)*$N$352+5)&gt;$N$354),"",IF(INDEX($P$354:$W$363,MOD(((6-1)*$N$352+5)-1,10)+1,INT((((6-1)*$N$352+5)-1)/10)+1)="","",INDEX($P$354:$W$363,MOD(((6-1)*$N$352+5)-1,10)+1,INT((((6-1)*$N$352+5)-1)/10)+1))))))</f>
        <v/>
      </c>
      <c r="I359" s="539">
        <f>IF($D$352="Flat Oval",IF(OR($N$354="",ISTEXT($N$352),ISTEXT($N$353)),"",IF(6&lt;=$N$353,IF(6&gt;$N$352,"",IF(((6-1)*$N$352+6)&gt;80,"",IF(INDEX($P$354:$W$363,MOD(((6-1)*$N$352+6)-1,10)+1,INT((((6-1)*$N$352+6)-1)/10)+1)="","",INDEX($P$354:$W$363,MOD(((6-1)*$N$352+6)-1,10)+1,INT((((6-1)*$N$352+6)-1)/10)+1)))),IF(AND(6=$N$353+1,6&lt;=$O$352),IF(($N$352*$N$353+6)&gt;80,"",IF(INDEX($P$354:$W$363,MOD(($N$352*$N$353+6)-1,10)+1,INT((($N$352*$N$353+6)-1)/10)+1)="","",INDEX($P$354:$W$363,MOD(($N$352*$N$353+6)-1,10)+1,INT((($N$352*$N$353+6)-1)/10)+1))),""))),IF($N$354="","",IF(OR(ISTEXT($N$352),ISTEXT($N$353),ISTEXT($N$354)),"",IF(OR(6&gt;$N$352,6&gt;$N$353,((6-1)*$N$352+6)&gt;$N$354),"",IF(INDEX($P$354:$W$363,MOD(((6-1)*$N$352+6)-1,10)+1,INT((((6-1)*$N$352+6)-1)/10)+1)="","",INDEX($P$354:$W$363,MOD(((6-1)*$N$352+6)-1,10)+1,INT((((6-1)*$N$352+6)-1)/10)+1))))))</f>
        <v/>
      </c>
      <c r="J359" s="539">
        <f>IF($D$352="Flat Oval",IF(OR($N$354="",ISTEXT($N$352),ISTEXT($N$353)),"",IF(6&lt;=$N$353,IF(7&gt;$N$352,"",IF(((6-1)*$N$352+7)&gt;80,"",IF(INDEX($P$354:$W$363,MOD(((6-1)*$N$352+7)-1,10)+1,INT((((6-1)*$N$352+7)-1)/10)+1)="","",INDEX($P$354:$W$363,MOD(((6-1)*$N$352+7)-1,10)+1,INT((((6-1)*$N$352+7)-1)/10)+1)))),IF(AND(6=$N$353+1,7&lt;=$O$352),IF(($N$352*$N$353+7)&gt;80,"",IF(INDEX($P$354:$W$363,MOD(($N$352*$N$353+7)-1,10)+1,INT((($N$352*$N$353+7)-1)/10)+1)="","",INDEX($P$354:$W$363,MOD(($N$352*$N$353+7)-1,10)+1,INT((($N$352*$N$353+7)-1)/10)+1))),""))),IF($N$354="","",IF(OR(ISTEXT($N$352),ISTEXT($N$353),ISTEXT($N$354)),"",IF(OR(7&gt;$N$352,6&gt;$N$353,((6-1)*$N$352+7)&gt;$N$354),"",IF(INDEX($P$354:$W$363,MOD(((6-1)*$N$352+7)-1,10)+1,INT((((6-1)*$N$352+7)-1)/10)+1)="","",INDEX($P$354:$W$363,MOD(((6-1)*$N$352+7)-1,10)+1,INT((((6-1)*$N$352+7)-1)/10)+1))))))</f>
        <v/>
      </c>
      <c r="K359" s="539">
        <f>IF($D$352="Flat Oval",IF(OR($N$354="",ISTEXT($N$352),ISTEXT($N$353)),"",IF(6&lt;=$N$353,IF(8&gt;$N$352,"",IF(((6-1)*$N$352+8)&gt;80,"",IF(INDEX($P$354:$W$363,MOD(((6-1)*$N$352+8)-1,10)+1,INT((((6-1)*$N$352+8)-1)/10)+1)="","",INDEX($P$354:$W$363,MOD(((6-1)*$N$352+8)-1,10)+1,INT((((6-1)*$N$352+8)-1)/10)+1)))),IF(AND(6=$N$353+1,8&lt;=$O$352),IF(($N$352*$N$353+8)&gt;80,"",IF(INDEX($P$354:$W$363,MOD(($N$352*$N$353+8)-1,10)+1,INT((($N$352*$N$353+8)-1)/10)+1)="","",INDEX($P$354:$W$363,MOD(($N$352*$N$353+8)-1,10)+1,INT((($N$352*$N$353+8)-1)/10)+1))),""))),IF($N$354="","",IF(OR(ISTEXT($N$352),ISTEXT($N$353),ISTEXT($N$354)),"",IF(OR(8&gt;$N$352,6&gt;$N$353,((6-1)*$N$352+8)&gt;$N$354),"",IF(INDEX($P$354:$W$363,MOD(((6-1)*$N$352+8)-1,10)+1,INT((((6-1)*$N$352+8)-1)/10)+1)="","",INDEX($P$354:$W$363,MOD(((6-1)*$N$352+8)-1,10)+1,INT((((6-1)*$N$352+8)-1)/10)+1))))))</f>
        <v/>
      </c>
      <c r="L359" s="539">
        <f>IF($D$352="Flat Oval",IF(OR($N$354="",ISTEXT($N$352),ISTEXT($N$353)),"",IF(6&lt;=$N$353,IF(9&gt;$N$352,"",IF(((6-1)*$N$352+9)&gt;80,"",IF(INDEX($P$354:$W$363,MOD(((6-1)*$N$352+9)-1,10)+1,INT((((6-1)*$N$352+9)-1)/10)+1)="","",INDEX($P$354:$W$363,MOD(((6-1)*$N$352+9)-1,10)+1,INT((((6-1)*$N$352+9)-1)/10)+1)))),IF(AND(6=$N$353+1,9&lt;=$O$352),IF(($N$352*$N$353+9)&gt;80,"",IF(INDEX($P$354:$W$363,MOD(($N$352*$N$353+9)-1,10)+1,INT((($N$352*$N$353+9)-1)/10)+1)="","",INDEX($P$354:$W$363,MOD(($N$352*$N$353+9)-1,10)+1,INT((($N$352*$N$353+9)-1)/10)+1))),""))),IF($N$354="","",IF(OR(ISTEXT($N$352),ISTEXT($N$353),ISTEXT($N$354)),"",IF(OR(9&gt;$N$352,6&gt;$N$353,((6-1)*$N$352+9)&gt;$N$354),"",IF(INDEX($P$354:$W$363,MOD(((6-1)*$N$352+9)-1,10)+1,INT((((6-1)*$N$352+9)-1)/10)+1)="","",INDEX($P$354:$W$363,MOD(((6-1)*$N$352+9)-1,10)+1,INT((((6-1)*$N$352+9)-1)/10)+1))))))</f>
        <v/>
      </c>
      <c r="M359" s="539">
        <f>IF($D$352="Flat Oval",IF(OR($N$354="",ISTEXT($N$352),ISTEXT($N$353)),"",IF(6&lt;=$N$353,IF(10&gt;$N$352,"",IF(((6-1)*$N$352+10)&gt;80,"",IF(INDEX($P$354:$W$363,MOD(((6-1)*$N$352+10)-1,10)+1,INT((((6-1)*$N$352+10)-1)/10)+1)="","",INDEX($P$354:$W$363,MOD(((6-1)*$N$352+10)-1,10)+1,INT((((6-1)*$N$352+10)-1)/10)+1)))),IF(AND(6=$N$353+1,10&lt;=$O$352),IF(($N$352*$N$353+10)&gt;80,"",IF(INDEX($P$354:$W$363,MOD(($N$352*$N$353+10)-1,10)+1,INT((($N$352*$N$353+10)-1)/10)+1)="","",INDEX($P$354:$W$363,MOD(($N$352*$N$353+10)-1,10)+1,INT((($N$352*$N$353+10)-1)/10)+1))),""))),IF($N$354="","",IF(OR(ISTEXT($N$352),ISTEXT($N$353),ISTEXT($N$354)),"",IF(OR(10&gt;$N$352,6&gt;$N$353,((6-1)*$N$352+10)&gt;$N$354),"",IF(INDEX($P$354:$W$363,MOD(((6-1)*$N$352+10)-1,10)+1,INT((((6-1)*$N$352+10)-1)/10)+1)="","",INDEX($P$354:$W$363,MOD(((6-1)*$N$352+10)-1,10)+1,INT((((6-1)*$N$352+10)-1)/10)+1))))))</f>
        <v/>
      </c>
      <c r="P359" s="540" t="n"/>
      <c r="Q359" s="540" t="n"/>
      <c r="R359" s="540" t="n"/>
      <c r="S359" s="540" t="n"/>
      <c r="T359" s="540" t="n"/>
      <c r="U359" s="540" t="n"/>
      <c r="V359" s="540" t="n"/>
      <c r="W359" s="540" t="n"/>
    </row>
    <row r="360" ht="13.35" customHeight="1" s="162">
      <c r="B360" s="537">
        <f>IF($D$352="Flat Oval",IF(OR($N$353="",ISTEXT($N$353)),"",IF(7&lt;=$N$353,ROUND((7-0.5)*$I$352/$N$353,1),IF(7=$N$353+1,"Ends",""))),IF(OR($D$352="",$G$352=""),"",IF($D$352="Round",IF(7=1,"Axis 1 (0°)",IF(7=2,"Axis 2 (90°)","")),IF(ISTEXT($N$353),"",IF(7&gt;$N$353,"",IF(ISTEXT($I$352),"",ROUND((7-0.5)*$I$352/$N$353,1)))))))</f>
        <v/>
      </c>
      <c r="C360" s="538" t="n"/>
      <c r="D360" s="539">
        <f>IF($D$352="Flat Oval",IF(OR($N$354="",ISTEXT($N$352),ISTEXT($N$353)),"",IF(7&lt;=$N$353,IF(1&gt;$N$352,"",IF(((7-1)*$N$352+1)&gt;80,"",IF(INDEX($P$354:$W$363,MOD(((7-1)*$N$352+1)-1,10)+1,INT((((7-1)*$N$352+1)-1)/10)+1)="","",INDEX($P$354:$W$363,MOD(((7-1)*$N$352+1)-1,10)+1,INT((((7-1)*$N$352+1)-1)/10)+1)))),IF(AND(7=$N$353+1,1&lt;=$O$352),IF(($N$352*$N$353+1)&gt;80,"",IF(INDEX($P$354:$W$363,MOD(($N$352*$N$353+1)-1,10)+1,INT((($N$352*$N$353+1)-1)/10)+1)="","",INDEX($P$354:$W$363,MOD(($N$352*$N$353+1)-1,10)+1,INT((($N$352*$N$353+1)-1)/10)+1))),""))),IF($N$354="","",IF(OR(ISTEXT($N$352),ISTEXT($N$353),ISTEXT($N$354)),"",IF(OR(1&gt;$N$352,7&gt;$N$353,((7-1)*$N$352+1)&gt;$N$354),"",IF(INDEX($P$354:$W$363,MOD(((7-1)*$N$352+1)-1,10)+1,INT((((7-1)*$N$352+1)-1)/10)+1)="","",INDEX($P$354:$W$363,MOD(((7-1)*$N$352+1)-1,10)+1,INT((((7-1)*$N$352+1)-1)/10)+1))))))</f>
        <v/>
      </c>
      <c r="E360" s="539">
        <f>IF($D$352="Flat Oval",IF(OR($N$354="",ISTEXT($N$352),ISTEXT($N$353)),"",IF(7&lt;=$N$353,IF(2&gt;$N$352,"",IF(((7-1)*$N$352+2)&gt;80,"",IF(INDEX($P$354:$W$363,MOD(((7-1)*$N$352+2)-1,10)+1,INT((((7-1)*$N$352+2)-1)/10)+1)="","",INDEX($P$354:$W$363,MOD(((7-1)*$N$352+2)-1,10)+1,INT((((7-1)*$N$352+2)-1)/10)+1)))),IF(AND(7=$N$353+1,2&lt;=$O$352),IF(($N$352*$N$353+2)&gt;80,"",IF(INDEX($P$354:$W$363,MOD(($N$352*$N$353+2)-1,10)+1,INT((($N$352*$N$353+2)-1)/10)+1)="","",INDEX($P$354:$W$363,MOD(($N$352*$N$353+2)-1,10)+1,INT((($N$352*$N$353+2)-1)/10)+1))),""))),IF($N$354="","",IF(OR(ISTEXT($N$352),ISTEXT($N$353),ISTEXT($N$354)),"",IF(OR(2&gt;$N$352,7&gt;$N$353,((7-1)*$N$352+2)&gt;$N$354),"",IF(INDEX($P$354:$W$363,MOD(((7-1)*$N$352+2)-1,10)+1,INT((((7-1)*$N$352+2)-1)/10)+1)="","",INDEX($P$354:$W$363,MOD(((7-1)*$N$352+2)-1,10)+1,INT((((7-1)*$N$352+2)-1)/10)+1))))))</f>
        <v/>
      </c>
      <c r="F360" s="539">
        <f>IF($D$352="Flat Oval",IF(OR($N$354="",ISTEXT($N$352),ISTEXT($N$353)),"",IF(7&lt;=$N$353,IF(3&gt;$N$352,"",IF(((7-1)*$N$352+3)&gt;80,"",IF(INDEX($P$354:$W$363,MOD(((7-1)*$N$352+3)-1,10)+1,INT((((7-1)*$N$352+3)-1)/10)+1)="","",INDEX($P$354:$W$363,MOD(((7-1)*$N$352+3)-1,10)+1,INT((((7-1)*$N$352+3)-1)/10)+1)))),IF(AND(7=$N$353+1,3&lt;=$O$352),IF(($N$352*$N$353+3)&gt;80,"",IF(INDEX($P$354:$W$363,MOD(($N$352*$N$353+3)-1,10)+1,INT((($N$352*$N$353+3)-1)/10)+1)="","",INDEX($P$354:$W$363,MOD(($N$352*$N$353+3)-1,10)+1,INT((($N$352*$N$353+3)-1)/10)+1))),""))),IF($N$354="","",IF(OR(ISTEXT($N$352),ISTEXT($N$353),ISTEXT($N$354)),"",IF(OR(3&gt;$N$352,7&gt;$N$353,((7-1)*$N$352+3)&gt;$N$354),"",IF(INDEX($P$354:$W$363,MOD(((7-1)*$N$352+3)-1,10)+1,INT((((7-1)*$N$352+3)-1)/10)+1)="","",INDEX($P$354:$W$363,MOD(((7-1)*$N$352+3)-1,10)+1,INT((((7-1)*$N$352+3)-1)/10)+1))))))</f>
        <v/>
      </c>
      <c r="G360" s="539">
        <f>IF($D$352="Flat Oval",IF(OR($N$354="",ISTEXT($N$352),ISTEXT($N$353)),"",IF(7&lt;=$N$353,IF(4&gt;$N$352,"",IF(((7-1)*$N$352+4)&gt;80,"",IF(INDEX($P$354:$W$363,MOD(((7-1)*$N$352+4)-1,10)+1,INT((((7-1)*$N$352+4)-1)/10)+1)="","",INDEX($P$354:$W$363,MOD(((7-1)*$N$352+4)-1,10)+1,INT((((7-1)*$N$352+4)-1)/10)+1)))),IF(AND(7=$N$353+1,4&lt;=$O$352),IF(($N$352*$N$353+4)&gt;80,"",IF(INDEX($P$354:$W$363,MOD(($N$352*$N$353+4)-1,10)+1,INT((($N$352*$N$353+4)-1)/10)+1)="","",INDEX($P$354:$W$363,MOD(($N$352*$N$353+4)-1,10)+1,INT((($N$352*$N$353+4)-1)/10)+1))),""))),IF($N$354="","",IF(OR(ISTEXT($N$352),ISTEXT($N$353),ISTEXT($N$354)),"",IF(OR(4&gt;$N$352,7&gt;$N$353,((7-1)*$N$352+4)&gt;$N$354),"",IF(INDEX($P$354:$W$363,MOD(((7-1)*$N$352+4)-1,10)+1,INT((((7-1)*$N$352+4)-1)/10)+1)="","",INDEX($P$354:$W$363,MOD(((7-1)*$N$352+4)-1,10)+1,INT((((7-1)*$N$352+4)-1)/10)+1))))))</f>
        <v/>
      </c>
      <c r="H360" s="539">
        <f>IF($D$352="Flat Oval",IF(OR($N$354="",ISTEXT($N$352),ISTEXT($N$353)),"",IF(7&lt;=$N$353,IF(5&gt;$N$352,"",IF(((7-1)*$N$352+5)&gt;80,"",IF(INDEX($P$354:$W$363,MOD(((7-1)*$N$352+5)-1,10)+1,INT((((7-1)*$N$352+5)-1)/10)+1)="","",INDEX($P$354:$W$363,MOD(((7-1)*$N$352+5)-1,10)+1,INT((((7-1)*$N$352+5)-1)/10)+1)))),IF(AND(7=$N$353+1,5&lt;=$O$352),IF(($N$352*$N$353+5)&gt;80,"",IF(INDEX($P$354:$W$363,MOD(($N$352*$N$353+5)-1,10)+1,INT((($N$352*$N$353+5)-1)/10)+1)="","",INDEX($P$354:$W$363,MOD(($N$352*$N$353+5)-1,10)+1,INT((($N$352*$N$353+5)-1)/10)+1))),""))),IF($N$354="","",IF(OR(ISTEXT($N$352),ISTEXT($N$353),ISTEXT($N$354)),"",IF(OR(5&gt;$N$352,7&gt;$N$353,((7-1)*$N$352+5)&gt;$N$354),"",IF(INDEX($P$354:$W$363,MOD(((7-1)*$N$352+5)-1,10)+1,INT((((7-1)*$N$352+5)-1)/10)+1)="","",INDEX($P$354:$W$363,MOD(((7-1)*$N$352+5)-1,10)+1,INT((((7-1)*$N$352+5)-1)/10)+1))))))</f>
        <v/>
      </c>
      <c r="I360" s="539">
        <f>IF($D$352="Flat Oval",IF(OR($N$354="",ISTEXT($N$352),ISTEXT($N$353)),"",IF(7&lt;=$N$353,IF(6&gt;$N$352,"",IF(((7-1)*$N$352+6)&gt;80,"",IF(INDEX($P$354:$W$363,MOD(((7-1)*$N$352+6)-1,10)+1,INT((((7-1)*$N$352+6)-1)/10)+1)="","",INDEX($P$354:$W$363,MOD(((7-1)*$N$352+6)-1,10)+1,INT((((7-1)*$N$352+6)-1)/10)+1)))),IF(AND(7=$N$353+1,6&lt;=$O$352),IF(($N$352*$N$353+6)&gt;80,"",IF(INDEX($P$354:$W$363,MOD(($N$352*$N$353+6)-1,10)+1,INT((($N$352*$N$353+6)-1)/10)+1)="","",INDEX($P$354:$W$363,MOD(($N$352*$N$353+6)-1,10)+1,INT((($N$352*$N$353+6)-1)/10)+1))),""))),IF($N$354="","",IF(OR(ISTEXT($N$352),ISTEXT($N$353),ISTEXT($N$354)),"",IF(OR(6&gt;$N$352,7&gt;$N$353,((7-1)*$N$352+6)&gt;$N$354),"",IF(INDEX($P$354:$W$363,MOD(((7-1)*$N$352+6)-1,10)+1,INT((((7-1)*$N$352+6)-1)/10)+1)="","",INDEX($P$354:$W$363,MOD(((7-1)*$N$352+6)-1,10)+1,INT((((7-1)*$N$352+6)-1)/10)+1))))))</f>
        <v/>
      </c>
      <c r="J360" s="539">
        <f>IF($D$352="Flat Oval",IF(OR($N$354="",ISTEXT($N$352),ISTEXT($N$353)),"",IF(7&lt;=$N$353,IF(7&gt;$N$352,"",IF(((7-1)*$N$352+7)&gt;80,"",IF(INDEX($P$354:$W$363,MOD(((7-1)*$N$352+7)-1,10)+1,INT((((7-1)*$N$352+7)-1)/10)+1)="","",INDEX($P$354:$W$363,MOD(((7-1)*$N$352+7)-1,10)+1,INT((((7-1)*$N$352+7)-1)/10)+1)))),IF(AND(7=$N$353+1,7&lt;=$O$352),IF(($N$352*$N$353+7)&gt;80,"",IF(INDEX($P$354:$W$363,MOD(($N$352*$N$353+7)-1,10)+1,INT((($N$352*$N$353+7)-1)/10)+1)="","",INDEX($P$354:$W$363,MOD(($N$352*$N$353+7)-1,10)+1,INT((($N$352*$N$353+7)-1)/10)+1))),""))),IF($N$354="","",IF(OR(ISTEXT($N$352),ISTEXT($N$353),ISTEXT($N$354)),"",IF(OR(7&gt;$N$352,7&gt;$N$353,((7-1)*$N$352+7)&gt;$N$354),"",IF(INDEX($P$354:$W$363,MOD(((7-1)*$N$352+7)-1,10)+1,INT((((7-1)*$N$352+7)-1)/10)+1)="","",INDEX($P$354:$W$363,MOD(((7-1)*$N$352+7)-1,10)+1,INT((((7-1)*$N$352+7)-1)/10)+1))))))</f>
        <v/>
      </c>
      <c r="K360" s="539">
        <f>IF($D$352="Flat Oval",IF(OR($N$354="",ISTEXT($N$352),ISTEXT($N$353)),"",IF(7&lt;=$N$353,IF(8&gt;$N$352,"",IF(((7-1)*$N$352+8)&gt;80,"",IF(INDEX($P$354:$W$363,MOD(((7-1)*$N$352+8)-1,10)+1,INT((((7-1)*$N$352+8)-1)/10)+1)="","",INDEX($P$354:$W$363,MOD(((7-1)*$N$352+8)-1,10)+1,INT((((7-1)*$N$352+8)-1)/10)+1)))),IF(AND(7=$N$353+1,8&lt;=$O$352),IF(($N$352*$N$353+8)&gt;80,"",IF(INDEX($P$354:$W$363,MOD(($N$352*$N$353+8)-1,10)+1,INT((($N$352*$N$353+8)-1)/10)+1)="","",INDEX($P$354:$W$363,MOD(($N$352*$N$353+8)-1,10)+1,INT((($N$352*$N$353+8)-1)/10)+1))),""))),IF($N$354="","",IF(OR(ISTEXT($N$352),ISTEXT($N$353),ISTEXT($N$354)),"",IF(OR(8&gt;$N$352,7&gt;$N$353,((7-1)*$N$352+8)&gt;$N$354),"",IF(INDEX($P$354:$W$363,MOD(((7-1)*$N$352+8)-1,10)+1,INT((((7-1)*$N$352+8)-1)/10)+1)="","",INDEX($P$354:$W$363,MOD(((7-1)*$N$352+8)-1,10)+1,INT((((7-1)*$N$352+8)-1)/10)+1))))))</f>
        <v/>
      </c>
      <c r="L360" s="539">
        <f>IF($D$352="Flat Oval",IF(OR($N$354="",ISTEXT($N$352),ISTEXT($N$353)),"",IF(7&lt;=$N$353,IF(9&gt;$N$352,"",IF(((7-1)*$N$352+9)&gt;80,"",IF(INDEX($P$354:$W$363,MOD(((7-1)*$N$352+9)-1,10)+1,INT((((7-1)*$N$352+9)-1)/10)+1)="","",INDEX($P$354:$W$363,MOD(((7-1)*$N$352+9)-1,10)+1,INT((((7-1)*$N$352+9)-1)/10)+1)))),IF(AND(7=$N$353+1,9&lt;=$O$352),IF(($N$352*$N$353+9)&gt;80,"",IF(INDEX($P$354:$W$363,MOD(($N$352*$N$353+9)-1,10)+1,INT((($N$352*$N$353+9)-1)/10)+1)="","",INDEX($P$354:$W$363,MOD(($N$352*$N$353+9)-1,10)+1,INT((($N$352*$N$353+9)-1)/10)+1))),""))),IF($N$354="","",IF(OR(ISTEXT($N$352),ISTEXT($N$353),ISTEXT($N$354)),"",IF(OR(9&gt;$N$352,7&gt;$N$353,((7-1)*$N$352+9)&gt;$N$354),"",IF(INDEX($P$354:$W$363,MOD(((7-1)*$N$352+9)-1,10)+1,INT((((7-1)*$N$352+9)-1)/10)+1)="","",INDEX($P$354:$W$363,MOD(((7-1)*$N$352+9)-1,10)+1,INT((((7-1)*$N$352+9)-1)/10)+1))))))</f>
        <v/>
      </c>
      <c r="M360" s="539">
        <f>IF($D$352="Flat Oval",IF(OR($N$354="",ISTEXT($N$352),ISTEXT($N$353)),"",IF(7&lt;=$N$353,IF(10&gt;$N$352,"",IF(((7-1)*$N$352+10)&gt;80,"",IF(INDEX($P$354:$W$363,MOD(((7-1)*$N$352+10)-1,10)+1,INT((((7-1)*$N$352+10)-1)/10)+1)="","",INDEX($P$354:$W$363,MOD(((7-1)*$N$352+10)-1,10)+1,INT((((7-1)*$N$352+10)-1)/10)+1)))),IF(AND(7=$N$353+1,10&lt;=$O$352),IF(($N$352*$N$353+10)&gt;80,"",IF(INDEX($P$354:$W$363,MOD(($N$352*$N$353+10)-1,10)+1,INT((($N$352*$N$353+10)-1)/10)+1)="","",INDEX($P$354:$W$363,MOD(($N$352*$N$353+10)-1,10)+1,INT((($N$352*$N$353+10)-1)/10)+1))),""))),IF($N$354="","",IF(OR(ISTEXT($N$352),ISTEXT($N$353),ISTEXT($N$354)),"",IF(OR(10&gt;$N$352,7&gt;$N$353,((7-1)*$N$352+10)&gt;$N$354),"",IF(INDEX($P$354:$W$363,MOD(((7-1)*$N$352+10)-1,10)+1,INT((((7-1)*$N$352+10)-1)/10)+1)="","",INDEX($P$354:$W$363,MOD(((7-1)*$N$352+10)-1,10)+1,INT((((7-1)*$N$352+10)-1)/10)+1))))))</f>
        <v/>
      </c>
      <c r="P360" s="540" t="n"/>
      <c r="Q360" s="540" t="n"/>
      <c r="R360" s="540" t="n"/>
      <c r="S360" s="540" t="n"/>
      <c r="T360" s="540" t="n"/>
      <c r="U360" s="540" t="n"/>
      <c r="V360" s="540" t="n"/>
      <c r="W360" s="540" t="n"/>
    </row>
    <row r="361" ht="13.35" customHeight="1" s="162">
      <c r="B361" s="537">
        <f>IF($D$352="Flat Oval",IF(OR($N$353="",ISTEXT($N$353)),"",IF(8&lt;=$N$353,ROUND((8-0.5)*$I$352/$N$353,1),IF(8=$N$353+1,"Ends",""))),IF(OR($D$352="",$G$352=""),"",IF($D$352="Round",IF(8=1,"Axis 1 (0°)",IF(8=2,"Axis 2 (90°)","")),IF(ISTEXT($N$353),"",IF(8&gt;$N$353,"",IF(ISTEXT($I$352),"",ROUND((8-0.5)*$I$352/$N$353,1)))))))</f>
        <v/>
      </c>
      <c r="C361" s="538" t="n"/>
      <c r="D361" s="539">
        <f>IF($D$352="Flat Oval",IF(OR($N$354="",ISTEXT($N$352),ISTEXT($N$353)),"",IF(8&lt;=$N$353,IF(1&gt;$N$352,"",IF(((8-1)*$N$352+1)&gt;80,"",IF(INDEX($P$354:$W$363,MOD(((8-1)*$N$352+1)-1,10)+1,INT((((8-1)*$N$352+1)-1)/10)+1)="","",INDEX($P$354:$W$363,MOD(((8-1)*$N$352+1)-1,10)+1,INT((((8-1)*$N$352+1)-1)/10)+1)))),IF(AND(8=$N$353+1,1&lt;=$O$352),IF(($N$352*$N$353+1)&gt;80,"",IF(INDEX($P$354:$W$363,MOD(($N$352*$N$353+1)-1,10)+1,INT((($N$352*$N$353+1)-1)/10)+1)="","",INDEX($P$354:$W$363,MOD(($N$352*$N$353+1)-1,10)+1,INT((($N$352*$N$353+1)-1)/10)+1))),""))),IF($N$354="","",IF(OR(ISTEXT($N$352),ISTEXT($N$353),ISTEXT($N$354)),"",IF(OR(1&gt;$N$352,8&gt;$N$353,((8-1)*$N$352+1)&gt;$N$354),"",IF(INDEX($P$354:$W$363,MOD(((8-1)*$N$352+1)-1,10)+1,INT((((8-1)*$N$352+1)-1)/10)+1)="","",INDEX($P$354:$W$363,MOD(((8-1)*$N$352+1)-1,10)+1,INT((((8-1)*$N$352+1)-1)/10)+1))))))</f>
        <v/>
      </c>
      <c r="E361" s="539">
        <f>IF($D$352="Flat Oval",IF(OR($N$354="",ISTEXT($N$352),ISTEXT($N$353)),"",IF(8&lt;=$N$353,IF(2&gt;$N$352,"",IF(((8-1)*$N$352+2)&gt;80,"",IF(INDEX($P$354:$W$363,MOD(((8-1)*$N$352+2)-1,10)+1,INT((((8-1)*$N$352+2)-1)/10)+1)="","",INDEX($P$354:$W$363,MOD(((8-1)*$N$352+2)-1,10)+1,INT((((8-1)*$N$352+2)-1)/10)+1)))),IF(AND(8=$N$353+1,2&lt;=$O$352),IF(($N$352*$N$353+2)&gt;80,"",IF(INDEX($P$354:$W$363,MOD(($N$352*$N$353+2)-1,10)+1,INT((($N$352*$N$353+2)-1)/10)+1)="","",INDEX($P$354:$W$363,MOD(($N$352*$N$353+2)-1,10)+1,INT((($N$352*$N$353+2)-1)/10)+1))),""))),IF($N$354="","",IF(OR(ISTEXT($N$352),ISTEXT($N$353),ISTEXT($N$354)),"",IF(OR(2&gt;$N$352,8&gt;$N$353,((8-1)*$N$352+2)&gt;$N$354),"",IF(INDEX($P$354:$W$363,MOD(((8-1)*$N$352+2)-1,10)+1,INT((((8-1)*$N$352+2)-1)/10)+1)="","",INDEX($P$354:$W$363,MOD(((8-1)*$N$352+2)-1,10)+1,INT((((8-1)*$N$352+2)-1)/10)+1))))))</f>
        <v/>
      </c>
      <c r="F361" s="539">
        <f>IF($D$352="Flat Oval",IF(OR($N$354="",ISTEXT($N$352),ISTEXT($N$353)),"",IF(8&lt;=$N$353,IF(3&gt;$N$352,"",IF(((8-1)*$N$352+3)&gt;80,"",IF(INDEX($P$354:$W$363,MOD(((8-1)*$N$352+3)-1,10)+1,INT((((8-1)*$N$352+3)-1)/10)+1)="","",INDEX($P$354:$W$363,MOD(((8-1)*$N$352+3)-1,10)+1,INT((((8-1)*$N$352+3)-1)/10)+1)))),IF(AND(8=$N$353+1,3&lt;=$O$352),IF(($N$352*$N$353+3)&gt;80,"",IF(INDEX($P$354:$W$363,MOD(($N$352*$N$353+3)-1,10)+1,INT((($N$352*$N$353+3)-1)/10)+1)="","",INDEX($P$354:$W$363,MOD(($N$352*$N$353+3)-1,10)+1,INT((($N$352*$N$353+3)-1)/10)+1))),""))),IF($N$354="","",IF(OR(ISTEXT($N$352),ISTEXT($N$353),ISTEXT($N$354)),"",IF(OR(3&gt;$N$352,8&gt;$N$353,((8-1)*$N$352+3)&gt;$N$354),"",IF(INDEX($P$354:$W$363,MOD(((8-1)*$N$352+3)-1,10)+1,INT((((8-1)*$N$352+3)-1)/10)+1)="","",INDEX($P$354:$W$363,MOD(((8-1)*$N$352+3)-1,10)+1,INT((((8-1)*$N$352+3)-1)/10)+1))))))</f>
        <v/>
      </c>
      <c r="G361" s="539">
        <f>IF($D$352="Flat Oval",IF(OR($N$354="",ISTEXT($N$352),ISTEXT($N$353)),"",IF(8&lt;=$N$353,IF(4&gt;$N$352,"",IF(((8-1)*$N$352+4)&gt;80,"",IF(INDEX($P$354:$W$363,MOD(((8-1)*$N$352+4)-1,10)+1,INT((((8-1)*$N$352+4)-1)/10)+1)="","",INDEX($P$354:$W$363,MOD(((8-1)*$N$352+4)-1,10)+1,INT((((8-1)*$N$352+4)-1)/10)+1)))),IF(AND(8=$N$353+1,4&lt;=$O$352),IF(($N$352*$N$353+4)&gt;80,"",IF(INDEX($P$354:$W$363,MOD(($N$352*$N$353+4)-1,10)+1,INT((($N$352*$N$353+4)-1)/10)+1)="","",INDEX($P$354:$W$363,MOD(($N$352*$N$353+4)-1,10)+1,INT((($N$352*$N$353+4)-1)/10)+1))),""))),IF($N$354="","",IF(OR(ISTEXT($N$352),ISTEXT($N$353),ISTEXT($N$354)),"",IF(OR(4&gt;$N$352,8&gt;$N$353,((8-1)*$N$352+4)&gt;$N$354),"",IF(INDEX($P$354:$W$363,MOD(((8-1)*$N$352+4)-1,10)+1,INT((((8-1)*$N$352+4)-1)/10)+1)="","",INDEX($P$354:$W$363,MOD(((8-1)*$N$352+4)-1,10)+1,INT((((8-1)*$N$352+4)-1)/10)+1))))))</f>
        <v/>
      </c>
      <c r="H361" s="539">
        <f>IF($D$352="Flat Oval",IF(OR($N$354="",ISTEXT($N$352),ISTEXT($N$353)),"",IF(8&lt;=$N$353,IF(5&gt;$N$352,"",IF(((8-1)*$N$352+5)&gt;80,"",IF(INDEX($P$354:$W$363,MOD(((8-1)*$N$352+5)-1,10)+1,INT((((8-1)*$N$352+5)-1)/10)+1)="","",INDEX($P$354:$W$363,MOD(((8-1)*$N$352+5)-1,10)+1,INT((((8-1)*$N$352+5)-1)/10)+1)))),IF(AND(8=$N$353+1,5&lt;=$O$352),IF(($N$352*$N$353+5)&gt;80,"",IF(INDEX($P$354:$W$363,MOD(($N$352*$N$353+5)-1,10)+1,INT((($N$352*$N$353+5)-1)/10)+1)="","",INDEX($P$354:$W$363,MOD(($N$352*$N$353+5)-1,10)+1,INT((($N$352*$N$353+5)-1)/10)+1))),""))),IF($N$354="","",IF(OR(ISTEXT($N$352),ISTEXT($N$353),ISTEXT($N$354)),"",IF(OR(5&gt;$N$352,8&gt;$N$353,((8-1)*$N$352+5)&gt;$N$354),"",IF(INDEX($P$354:$W$363,MOD(((8-1)*$N$352+5)-1,10)+1,INT((((8-1)*$N$352+5)-1)/10)+1)="","",INDEX($P$354:$W$363,MOD(((8-1)*$N$352+5)-1,10)+1,INT((((8-1)*$N$352+5)-1)/10)+1))))))</f>
        <v/>
      </c>
      <c r="I361" s="539">
        <f>IF($D$352="Flat Oval",IF(OR($N$354="",ISTEXT($N$352),ISTEXT($N$353)),"",IF(8&lt;=$N$353,IF(6&gt;$N$352,"",IF(((8-1)*$N$352+6)&gt;80,"",IF(INDEX($P$354:$W$363,MOD(((8-1)*$N$352+6)-1,10)+1,INT((((8-1)*$N$352+6)-1)/10)+1)="","",INDEX($P$354:$W$363,MOD(((8-1)*$N$352+6)-1,10)+1,INT((((8-1)*$N$352+6)-1)/10)+1)))),IF(AND(8=$N$353+1,6&lt;=$O$352),IF(($N$352*$N$353+6)&gt;80,"",IF(INDEX($P$354:$W$363,MOD(($N$352*$N$353+6)-1,10)+1,INT((($N$352*$N$353+6)-1)/10)+1)="","",INDEX($P$354:$W$363,MOD(($N$352*$N$353+6)-1,10)+1,INT((($N$352*$N$353+6)-1)/10)+1))),""))),IF($N$354="","",IF(OR(ISTEXT($N$352),ISTEXT($N$353),ISTEXT($N$354)),"",IF(OR(6&gt;$N$352,8&gt;$N$353,((8-1)*$N$352+6)&gt;$N$354),"",IF(INDEX($P$354:$W$363,MOD(((8-1)*$N$352+6)-1,10)+1,INT((((8-1)*$N$352+6)-1)/10)+1)="","",INDEX($P$354:$W$363,MOD(((8-1)*$N$352+6)-1,10)+1,INT((((8-1)*$N$352+6)-1)/10)+1))))))</f>
        <v/>
      </c>
      <c r="J361" s="539">
        <f>IF($D$352="Flat Oval",IF(OR($N$354="",ISTEXT($N$352),ISTEXT($N$353)),"",IF(8&lt;=$N$353,IF(7&gt;$N$352,"",IF(((8-1)*$N$352+7)&gt;80,"",IF(INDEX($P$354:$W$363,MOD(((8-1)*$N$352+7)-1,10)+1,INT((((8-1)*$N$352+7)-1)/10)+1)="","",INDEX($P$354:$W$363,MOD(((8-1)*$N$352+7)-1,10)+1,INT((((8-1)*$N$352+7)-1)/10)+1)))),IF(AND(8=$N$353+1,7&lt;=$O$352),IF(($N$352*$N$353+7)&gt;80,"",IF(INDEX($P$354:$W$363,MOD(($N$352*$N$353+7)-1,10)+1,INT((($N$352*$N$353+7)-1)/10)+1)="","",INDEX($P$354:$W$363,MOD(($N$352*$N$353+7)-1,10)+1,INT((($N$352*$N$353+7)-1)/10)+1))),""))),IF($N$354="","",IF(OR(ISTEXT($N$352),ISTEXT($N$353),ISTEXT($N$354)),"",IF(OR(7&gt;$N$352,8&gt;$N$353,((8-1)*$N$352+7)&gt;$N$354),"",IF(INDEX($P$354:$W$363,MOD(((8-1)*$N$352+7)-1,10)+1,INT((((8-1)*$N$352+7)-1)/10)+1)="","",INDEX($P$354:$W$363,MOD(((8-1)*$N$352+7)-1,10)+1,INT((((8-1)*$N$352+7)-1)/10)+1))))))</f>
        <v/>
      </c>
      <c r="K361" s="539">
        <f>IF($D$352="Flat Oval",IF(OR($N$354="",ISTEXT($N$352),ISTEXT($N$353)),"",IF(8&lt;=$N$353,IF(8&gt;$N$352,"",IF(((8-1)*$N$352+8)&gt;80,"",IF(INDEX($P$354:$W$363,MOD(((8-1)*$N$352+8)-1,10)+1,INT((((8-1)*$N$352+8)-1)/10)+1)="","",INDEX($P$354:$W$363,MOD(((8-1)*$N$352+8)-1,10)+1,INT((((8-1)*$N$352+8)-1)/10)+1)))),IF(AND(8=$N$353+1,8&lt;=$O$352),IF(($N$352*$N$353+8)&gt;80,"",IF(INDEX($P$354:$W$363,MOD(($N$352*$N$353+8)-1,10)+1,INT((($N$352*$N$353+8)-1)/10)+1)="","",INDEX($P$354:$W$363,MOD(($N$352*$N$353+8)-1,10)+1,INT((($N$352*$N$353+8)-1)/10)+1))),""))),IF($N$354="","",IF(OR(ISTEXT($N$352),ISTEXT($N$353),ISTEXT($N$354)),"",IF(OR(8&gt;$N$352,8&gt;$N$353,((8-1)*$N$352+8)&gt;$N$354),"",IF(INDEX($P$354:$W$363,MOD(((8-1)*$N$352+8)-1,10)+1,INT((((8-1)*$N$352+8)-1)/10)+1)="","",INDEX($P$354:$W$363,MOD(((8-1)*$N$352+8)-1,10)+1,INT((((8-1)*$N$352+8)-1)/10)+1))))))</f>
        <v/>
      </c>
      <c r="L361" s="539">
        <f>IF($D$352="Flat Oval",IF(OR($N$354="",ISTEXT($N$352),ISTEXT($N$353)),"",IF(8&lt;=$N$353,IF(9&gt;$N$352,"",IF(((8-1)*$N$352+9)&gt;80,"",IF(INDEX($P$354:$W$363,MOD(((8-1)*$N$352+9)-1,10)+1,INT((((8-1)*$N$352+9)-1)/10)+1)="","",INDEX($P$354:$W$363,MOD(((8-1)*$N$352+9)-1,10)+1,INT((((8-1)*$N$352+9)-1)/10)+1)))),IF(AND(8=$N$353+1,9&lt;=$O$352),IF(($N$352*$N$353+9)&gt;80,"",IF(INDEX($P$354:$W$363,MOD(($N$352*$N$353+9)-1,10)+1,INT((($N$352*$N$353+9)-1)/10)+1)="","",INDEX($P$354:$W$363,MOD(($N$352*$N$353+9)-1,10)+1,INT((($N$352*$N$353+9)-1)/10)+1))),""))),IF($N$354="","",IF(OR(ISTEXT($N$352),ISTEXT($N$353),ISTEXT($N$354)),"",IF(OR(9&gt;$N$352,8&gt;$N$353,((8-1)*$N$352+9)&gt;$N$354),"",IF(INDEX($P$354:$W$363,MOD(((8-1)*$N$352+9)-1,10)+1,INT((((8-1)*$N$352+9)-1)/10)+1)="","",INDEX($P$354:$W$363,MOD(((8-1)*$N$352+9)-1,10)+1,INT((((8-1)*$N$352+9)-1)/10)+1))))))</f>
        <v/>
      </c>
      <c r="M361" s="539">
        <f>IF($D$352="Flat Oval",IF(OR($N$354="",ISTEXT($N$352),ISTEXT($N$353)),"",IF(8&lt;=$N$353,IF(10&gt;$N$352,"",IF(((8-1)*$N$352+10)&gt;80,"",IF(INDEX($P$354:$W$363,MOD(((8-1)*$N$352+10)-1,10)+1,INT((((8-1)*$N$352+10)-1)/10)+1)="","",INDEX($P$354:$W$363,MOD(((8-1)*$N$352+10)-1,10)+1,INT((((8-1)*$N$352+10)-1)/10)+1)))),IF(AND(8=$N$353+1,10&lt;=$O$352),IF(($N$352*$N$353+10)&gt;80,"",IF(INDEX($P$354:$W$363,MOD(($N$352*$N$353+10)-1,10)+1,INT((($N$352*$N$353+10)-1)/10)+1)="","",INDEX($P$354:$W$363,MOD(($N$352*$N$353+10)-1,10)+1,INT((($N$352*$N$353+10)-1)/10)+1))),""))),IF($N$354="","",IF(OR(ISTEXT($N$352),ISTEXT($N$353),ISTEXT($N$354)),"",IF(OR(10&gt;$N$352,8&gt;$N$353,((8-1)*$N$352+10)&gt;$N$354),"",IF(INDEX($P$354:$W$363,MOD(((8-1)*$N$352+10)-1,10)+1,INT((((8-1)*$N$352+10)-1)/10)+1)="","",INDEX($P$354:$W$363,MOD(((8-1)*$N$352+10)-1,10)+1,INT((((8-1)*$N$352+10)-1)/10)+1))))))</f>
        <v/>
      </c>
      <c r="P361" s="540" t="n"/>
      <c r="Q361" s="540" t="n"/>
      <c r="R361" s="540" t="n"/>
      <c r="S361" s="540" t="n"/>
      <c r="T361" s="540" t="n"/>
      <c r="U361" s="540" t="n"/>
      <c r="V361" s="540" t="n"/>
      <c r="W361" s="540" t="n"/>
    </row>
    <row r="362" ht="13.35" customHeight="1" s="162">
      <c r="P362" s="540" t="n"/>
      <c r="Q362" s="540" t="n"/>
      <c r="R362" s="540" t="n"/>
      <c r="S362" s="540" t="n"/>
      <c r="T362" s="540" t="n"/>
      <c r="U362" s="540" t="n"/>
      <c r="V362" s="540" t="n"/>
      <c r="W362" s="540" t="n"/>
    </row>
    <row r="363" ht="13.35" customHeight="1" s="162">
      <c r="B363" s="188" t="inlineStr">
        <is>
          <t>Airflow Traverse Measurement</t>
        </is>
      </c>
      <c r="C363" s="174" t="n"/>
      <c r="D363" s="174" t="n"/>
      <c r="E363" s="174" t="n"/>
      <c r="F363" s="174" t="n"/>
      <c r="G363" s="174" t="n"/>
      <c r="H363" s="173" t="n"/>
      <c r="I363" s="194" t="inlineStr">
        <is>
          <t>Design CFM</t>
        </is>
      </c>
      <c r="J363" s="188" t="inlineStr">
        <is>
          <t>Initial</t>
        </is>
      </c>
      <c r="K363" s="173" t="n"/>
      <c r="L363" s="188" t="inlineStr">
        <is>
          <t>Final</t>
        </is>
      </c>
      <c r="M363" s="173" t="n"/>
      <c r="P363" s="540" t="n"/>
      <c r="Q363" s="540" t="n"/>
      <c r="R363" s="540" t="n"/>
      <c r="S363" s="540" t="n"/>
      <c r="T363" s="540" t="n"/>
      <c r="U363" s="540" t="n"/>
      <c r="V363" s="540" t="n"/>
      <c r="W363" s="540" t="n"/>
    </row>
    <row r="364" ht="13.35" customHeight="1" s="162">
      <c r="B364" s="153" t="inlineStr">
        <is>
          <t xml:space="preserve">Point </t>
        </is>
      </c>
      <c r="C364" s="188" t="inlineStr">
        <is>
          <t>Area Served</t>
        </is>
      </c>
      <c r="D364" s="174" t="n"/>
      <c r="E364" s="173" t="n"/>
      <c r="F364" s="188" t="inlineStr">
        <is>
          <t>Size</t>
        </is>
      </c>
      <c r="G364" s="173" t="n"/>
      <c r="H364" s="188" t="inlineStr">
        <is>
          <t>Ak</t>
        </is>
      </c>
      <c r="I364" s="440" t="n"/>
      <c r="J364" s="188" t="inlineStr">
        <is>
          <t>VEL</t>
        </is>
      </c>
      <c r="K364" s="188" t="inlineStr">
        <is>
          <t>CFM</t>
        </is>
      </c>
      <c r="L364" s="188" t="inlineStr">
        <is>
          <t>VEL</t>
        </is>
      </c>
      <c r="M364" s="188" t="inlineStr">
        <is>
          <t>CFM</t>
        </is>
      </c>
    </row>
    <row r="365" ht="13.35" customHeight="1" s="162">
      <c r="B365" s="31" t="inlineStr">
        <is>
          <t>T-23</t>
        </is>
      </c>
      <c r="C365" s="307" t="n"/>
      <c r="D365" s="174" t="n"/>
      <c r="E365" s="173" t="n"/>
      <c r="F365" s="307">
        <f>IF($D$367="Flat Oval",IF(OR($G$367="",$I$367=""),"",$G$367&amp;""" x "&amp;$I$367&amp;""" oval"),IF($G$367="","",IF($D$367="Round",$G$367&amp;""" dia",$G$367&amp;""" x "&amp;$I$367&amp;"""")))</f>
        <v/>
      </c>
      <c r="G365" s="173" t="n"/>
      <c r="H365" s="525">
        <f>IF($D$367="Flat Oval",IF(OR($G$367="",$I$367=""),"",IF(OR(ISTEXT($G$367),ISTEXT($I$367)),"",ROUND(((($G$367-2*N($K$367))-($I$367-2*N($K$367)))*($I$367-2*N($K$367))+PI()*(($I$367-2*N($K$367))/2)^2)/144,3))),IF(OR($D$367="",$G$367=""),"",IF($D$367="Round",IF(ISTEXT($G$367),"",ROUND(PI()*(($G$367-2*N($K$367))/2)^2/144,3)),IF($I$367="","",IF(OR(ISTEXT($G$367),ISTEXT($I$367)),"",ROUND(($G$367-2*N($K$367))*($I$367-2*N($K$367))/144,3))))))</f>
        <v/>
      </c>
      <c r="I365" s="189" t="n"/>
      <c r="J365" s="189" t="n"/>
      <c r="K365" s="189">
        <f>IF(N(J365)*N(H365)=0,"",ROUND(N(J365)*N(H365),0))</f>
        <v/>
      </c>
      <c r="L365" s="189">
        <f>IF($D$367="Flat Oval",IF(OR($O$368="",$O$369="",N($O$370)+N($O$371)=0),"",ROUND(($O$368*$O$370+$O$369*$O$371)/($O$370+$O$371),0)),IF(COUNT(D369:M376)=0,"",ROUND(AVERAGE(D369:M376),0)))</f>
        <v/>
      </c>
      <c r="M365" s="189">
        <f>IF(N(L365)*N(H365)=0,"",ROUND(N(L365)*N(H365),0))</f>
        <v/>
      </c>
    </row>
    <row r="366" ht="13.35" customHeight="1" s="162">
      <c r="B366" s="188" t="inlineStr">
        <is>
          <t>Instrument</t>
        </is>
      </c>
      <c r="C366" s="173" t="n"/>
      <c r="D366" s="196" t="n"/>
      <c r="E366" s="174" t="n"/>
      <c r="F366" s="174" t="n"/>
      <c r="G366" s="173" t="n"/>
      <c r="H366" s="188" t="inlineStr">
        <is>
          <t>Duct Static Pressure</t>
        </is>
      </c>
      <c r="I366" s="174" t="n"/>
      <c r="J366" s="173" t="n"/>
      <c r="K366" s="53" t="n"/>
      <c r="L366" s="188" t="inlineStr">
        <is>
          <t>Temp</t>
        </is>
      </c>
      <c r="M366" s="52" t="n"/>
      <c r="N366" s="51" t="n"/>
    </row>
    <row r="367" ht="13.35" customHeight="1" s="162">
      <c r="B367" s="526" t="inlineStr">
        <is>
          <t>Duct shape:</t>
        </is>
      </c>
      <c r="C367" s="173" t="n"/>
      <c r="D367" s="527" t="n"/>
      <c r="E367" s="173" t="n"/>
      <c r="F367" s="528" t="inlineStr">
        <is>
          <t>W / Dia (in)</t>
        </is>
      </c>
      <c r="G367" s="529" t="n"/>
      <c r="H367" s="526" t="inlineStr">
        <is>
          <t>H (in)</t>
        </is>
      </c>
      <c r="I367" s="530" t="n"/>
      <c r="J367" s="531" t="inlineStr">
        <is>
          <t>Liner (in)</t>
        </is>
      </c>
      <c r="K367" s="532" t="n"/>
      <c r="L367" s="526" t="inlineStr">
        <is>
          <t>Points</t>
        </is>
      </c>
      <c r="M367" s="533">
        <f>IF($D$367="Flat Oval",IF($N$369="","",$N$367&amp;"x"&amp;$N$368&amp;"+"&amp;$O$367&amp;" ends"),IF($N$367="","",IF($D$367="Round",$N$367&amp;" x 2 axes",IF($N$368="","",$N$367&amp;" x "&amp;$N$368))))</f>
        <v/>
      </c>
      <c r="N367" s="534">
        <f>IF($D$367="Flat Oval",IF(OR($G$367="",$I$367=""),"",IF(OR(ISTEXT($G$367),ISTEXT($I$367)),"",IF($G$367-$I$367&lt;12,2,MIN(10,MAX(3,ROUNDUP(($G$367-$I$367)/6,0)))))),IF(OR($D$367="",$G$367=""),"",IF($D$367="Round",IF(ISTEXT($G$367),"",IF($G$367&lt;=9,6,IF($G$367&lt;=12,8,10))),IF(ISTEXT($G$367),"",IF($G$367&lt;12,2,MIN(10,MAX(3,ROUNDUP($G$367/6,0))))))))</f>
        <v/>
      </c>
      <c r="O367">
        <f>IF(AND($D$367="Flat Oval",NOT(OR($G$367="",$I$367="")),NOT(OR(ISTEXT($G$367),ISTEXT($I$367)))),IF($I$367&lt;=9,6,IF($I$367&lt;=12,8,10)),"")</f>
        <v/>
      </c>
      <c r="P367" s="473" t="inlineStr">
        <is>
          <t>Quick entry – type readings in order (row by row of the grid), down this column then the next:</t>
        </is>
      </c>
    </row>
    <row r="368" ht="13.35" customHeight="1" s="162">
      <c r="B368" s="535" t="inlineStr">
        <is>
          <t>Depth↓ Pos→ (in)</t>
        </is>
      </c>
      <c r="C368" s="414" t="n"/>
      <c r="D368" s="535">
        <f>IF($D$367="Flat Oval",IF(OR($N$367="",ISTEXT($N$367),1&gt;$N$367),"",ROUND((1-0.5)*($G$367-$I$367)/$N$367,1)),IF(ISTEXT($N$367),"",IF(OR($D$367="",$G$367="",1&gt;$N$367),"",IF($D$367="Round",IF(ISTEXT($G$367),"",ROUND(IF(1&lt;=$N$367/2,$G$367/2*(1-SQRT(($N$367-2*1+1)/$N$367)),$G$367-$G$367/2*(1-SQRT(($N$367-2*($N$367-1+1)+1)/$N$367))),1)),IF(ISTEXT($G$367),"",ROUND((1-0.5)*$G$367/$N$367,1))))))</f>
        <v/>
      </c>
      <c r="E368" s="535">
        <f>IF($D$367="Flat Oval",IF(OR($N$367="",ISTEXT($N$367),2&gt;$N$367),"",ROUND((2-0.5)*($G$367-$I$367)/$N$367,1)),IF(ISTEXT($N$367),"",IF(OR($D$367="",$G$367="",2&gt;$N$367),"",IF($D$367="Round",IF(ISTEXT($G$367),"",ROUND(IF(2&lt;=$N$367/2,$G$367/2*(1-SQRT(($N$367-2*2+1)/$N$367)),$G$367-$G$367/2*(1-SQRT(($N$367-2*($N$367-2+1)+1)/$N$367))),1)),IF(ISTEXT($G$367),"",ROUND((2-0.5)*$G$367/$N$367,1))))))</f>
        <v/>
      </c>
      <c r="F368" s="535">
        <f>IF($D$367="Flat Oval",IF(OR($N$367="",ISTEXT($N$367),3&gt;$N$367),"",ROUND((3-0.5)*($G$367-$I$367)/$N$367,1)),IF(ISTEXT($N$367),"",IF(OR($D$367="",$G$367="",3&gt;$N$367),"",IF($D$367="Round",IF(ISTEXT($G$367),"",ROUND(IF(3&lt;=$N$367/2,$G$367/2*(1-SQRT(($N$367-2*3+1)/$N$367)),$G$367-$G$367/2*(1-SQRT(($N$367-2*($N$367-3+1)+1)/$N$367))),1)),IF(ISTEXT($G$367),"",ROUND((3-0.5)*$G$367/$N$367,1))))))</f>
        <v/>
      </c>
      <c r="G368" s="535">
        <f>IF($D$367="Flat Oval",IF(OR($N$367="",ISTEXT($N$367),4&gt;$N$367),"",ROUND((4-0.5)*($G$367-$I$367)/$N$367,1)),IF(ISTEXT($N$367),"",IF(OR($D$367="",$G$367="",4&gt;$N$367),"",IF($D$367="Round",IF(ISTEXT($G$367),"",ROUND(IF(4&lt;=$N$367/2,$G$367/2*(1-SQRT(($N$367-2*4+1)/$N$367)),$G$367-$G$367/2*(1-SQRT(($N$367-2*($N$367-4+1)+1)/$N$367))),1)),IF(ISTEXT($G$367),"",ROUND((4-0.5)*$G$367/$N$367,1))))))</f>
        <v/>
      </c>
      <c r="H368" s="535">
        <f>IF($D$367="Flat Oval",IF(OR($N$367="",ISTEXT($N$367),5&gt;$N$367),"",ROUND((5-0.5)*($G$367-$I$367)/$N$367,1)),IF(ISTEXT($N$367),"",IF(OR($D$367="",$G$367="",5&gt;$N$367),"",IF($D$367="Round",IF(ISTEXT($G$367),"",ROUND(IF(5&lt;=$N$367/2,$G$367/2*(1-SQRT(($N$367-2*5+1)/$N$367)),$G$367-$G$367/2*(1-SQRT(($N$367-2*($N$367-5+1)+1)/$N$367))),1)),IF(ISTEXT($G$367),"",ROUND((5-0.5)*$G$367/$N$367,1))))))</f>
        <v/>
      </c>
      <c r="I368" s="535">
        <f>IF($D$367="Flat Oval",IF(OR($N$367="",ISTEXT($N$367),6&gt;$N$367),"",ROUND((6-0.5)*($G$367-$I$367)/$N$367,1)),IF(ISTEXT($N$367),"",IF(OR($D$367="",$G$367="",6&gt;$N$367),"",IF($D$367="Round",IF(ISTEXT($G$367),"",ROUND(IF(6&lt;=$N$367/2,$G$367/2*(1-SQRT(($N$367-2*6+1)/$N$367)),$G$367-$G$367/2*(1-SQRT(($N$367-2*($N$367-6+1)+1)/$N$367))),1)),IF(ISTEXT($G$367),"",ROUND((6-0.5)*$G$367/$N$367,1))))))</f>
        <v/>
      </c>
      <c r="J368" s="535">
        <f>IF($D$367="Flat Oval",IF(OR($N$367="",ISTEXT($N$367),7&gt;$N$367),"",ROUND((7-0.5)*($G$367-$I$367)/$N$367,1)),IF(ISTEXT($N$367),"",IF(OR($D$367="",$G$367="",7&gt;$N$367),"",IF($D$367="Round",IF(ISTEXT($G$367),"",ROUND(IF(7&lt;=$N$367/2,$G$367/2*(1-SQRT(($N$367-2*7+1)/$N$367)),$G$367-$G$367/2*(1-SQRT(($N$367-2*($N$367-7+1)+1)/$N$367))),1)),IF(ISTEXT($G$367),"",ROUND((7-0.5)*$G$367/$N$367,1))))))</f>
        <v/>
      </c>
      <c r="K368" s="535">
        <f>IF($D$367="Flat Oval",IF(OR($N$367="",ISTEXT($N$367),8&gt;$N$367),"",ROUND((8-0.5)*($G$367-$I$367)/$N$367,1)),IF(ISTEXT($N$367),"",IF(OR($D$367="",$G$367="",8&gt;$N$367),"",IF($D$367="Round",IF(ISTEXT($G$367),"",ROUND(IF(8&lt;=$N$367/2,$G$367/2*(1-SQRT(($N$367-2*8+1)/$N$367)),$G$367-$G$367/2*(1-SQRT(($N$367-2*($N$367-8+1)+1)/$N$367))),1)),IF(ISTEXT($G$367),"",ROUND((8-0.5)*$G$367/$N$367,1))))))</f>
        <v/>
      </c>
      <c r="L368" s="535">
        <f>IF($D$367="Flat Oval",IF(OR($N$367="",ISTEXT($N$367),9&gt;$N$367),"",ROUND((9-0.5)*($G$367-$I$367)/$N$367,1)),IF(ISTEXT($N$367),"",IF(OR($D$367="",$G$367="",9&gt;$N$367),"",IF($D$367="Round",IF(ISTEXT($G$367),"",ROUND(IF(9&lt;=$N$367/2,$G$367/2*(1-SQRT(($N$367-2*9+1)/$N$367)),$G$367-$G$367/2*(1-SQRT(($N$367-2*($N$367-9+1)+1)/$N$367))),1)),IF(ISTEXT($G$367),"",ROUND((9-0.5)*$G$367/$N$367,1))))))</f>
        <v/>
      </c>
      <c r="M368" s="535">
        <f>IF($D$367="Flat Oval",IF(OR($N$367="",ISTEXT($N$367),10&gt;$N$367),"",ROUND((10-0.5)*($G$367-$I$367)/$N$367,1)),IF(ISTEXT($N$367),"",IF(OR($D$367="",$G$367="",10&gt;$N$367),"",IF($D$367="Round",IF(ISTEXT($G$367),"",ROUND(IF(10&lt;=$N$367/2,$G$367/2*(1-SQRT(($N$367-2*10+1)/$N$367)),$G$367-$G$367/2*(1-SQRT(($N$367-2*($N$367-10+1)+1)/$N$367))),1)),IF(ISTEXT($G$367),"",ROUND((10-0.5)*$G$367/$N$367,1))))))</f>
        <v/>
      </c>
      <c r="N368" s="534">
        <f>IF($D$367="Flat Oval",IF(OR($G$367="",$I$367=""),"",IF(OR(ISTEXT($G$367),ISTEXT($I$367)),"",IF($I$367&lt;12,2,MIN(7,MAX(3,ROUNDUP($I$367/6,0)))))),IF(OR($D$367="",$G$367=""),"",IF($D$367="Round",2,IF($I$367="","",IF(ISTEXT($I$367),"",IF($I$367&lt;12,2,MIN(8,MAX(3,ROUNDUP($I$367/6,0)))))))))</f>
        <v/>
      </c>
      <c r="O368">
        <f>IF(OR(NOT($D$367="Flat Oval"),N($N$369)=0),"",IF(COUNT(D369:INDEX(M369:M376,$N$368))=0,"",AVERAGE(D369:INDEX(M369:M376,$N$368))))</f>
        <v/>
      </c>
      <c r="P368" s="536" t="inlineStr">
        <is>
          <t>1–10</t>
        </is>
      </c>
      <c r="Q368" s="536" t="inlineStr">
        <is>
          <t>11–20</t>
        </is>
      </c>
      <c r="R368" s="536" t="inlineStr">
        <is>
          <t>21–30</t>
        </is>
      </c>
      <c r="S368" s="536" t="inlineStr">
        <is>
          <t>31–40</t>
        </is>
      </c>
      <c r="T368" s="536" t="inlineStr">
        <is>
          <t>41–50</t>
        </is>
      </c>
      <c r="U368" s="536" t="inlineStr">
        <is>
          <t>51–60</t>
        </is>
      </c>
      <c r="V368" s="536" t="inlineStr">
        <is>
          <t>61–70</t>
        </is>
      </c>
      <c r="W368" s="536" t="inlineStr">
        <is>
          <t>71–80</t>
        </is>
      </c>
    </row>
    <row r="369" ht="13.35" customHeight="1" s="162">
      <c r="B369" s="537">
        <f>IF($D$367="Flat Oval",IF(OR($N$368="",ISTEXT($N$368)),"",IF(1&lt;=$N$368,ROUND((1-0.5)*$I$367/$N$368,1),IF(1=$N$368+1,"Ends",""))),IF(OR($D$367="",$G$367=""),"",IF($D$367="Round",IF(1=1,"Axis 1 (0°)",IF(1=2,"Axis 2 (90°)","")),IF(ISTEXT($N$368),"",IF(1&gt;$N$368,"",IF(ISTEXT($I$367),"",ROUND((1-0.5)*$I$367/$N$368,1)))))))</f>
        <v/>
      </c>
      <c r="C369" s="538" t="n"/>
      <c r="D369" s="539">
        <f>IF($D$367="Flat Oval",IF(OR($N$369="",ISTEXT($N$367),ISTEXT($N$368)),"",IF(1&lt;=$N$368,IF(1&gt;$N$367,"",IF(((1-1)*$N$367+1)&gt;80,"",IF(INDEX($P$369:$W$378,MOD(((1-1)*$N$367+1)-1,10)+1,INT((((1-1)*$N$367+1)-1)/10)+1)="","",INDEX($P$369:$W$378,MOD(((1-1)*$N$367+1)-1,10)+1,INT((((1-1)*$N$367+1)-1)/10)+1)))),IF(AND(1=$N$368+1,1&lt;=$O$367),IF(($N$367*$N$368+1)&gt;80,"",IF(INDEX($P$369:$W$378,MOD(($N$367*$N$368+1)-1,10)+1,INT((($N$367*$N$368+1)-1)/10)+1)="","",INDEX($P$369:$W$378,MOD(($N$367*$N$368+1)-1,10)+1,INT((($N$367*$N$368+1)-1)/10)+1))),""))),IF($N$369="","",IF(OR(ISTEXT($N$367),ISTEXT($N$368),ISTEXT($N$369)),"",IF(OR(1&gt;$N$367,1&gt;$N$368,((1-1)*$N$367+1)&gt;$N$369),"",IF(INDEX($P$369:$W$378,MOD(((1-1)*$N$367+1)-1,10)+1,INT((((1-1)*$N$367+1)-1)/10)+1)="","",INDEX($P$369:$W$378,MOD(((1-1)*$N$367+1)-1,10)+1,INT((((1-1)*$N$367+1)-1)/10)+1))))))</f>
        <v/>
      </c>
      <c r="E369" s="539">
        <f>IF($D$367="Flat Oval",IF(OR($N$369="",ISTEXT($N$367),ISTEXT($N$368)),"",IF(1&lt;=$N$368,IF(2&gt;$N$367,"",IF(((1-1)*$N$367+2)&gt;80,"",IF(INDEX($P$369:$W$378,MOD(((1-1)*$N$367+2)-1,10)+1,INT((((1-1)*$N$367+2)-1)/10)+1)="","",INDEX($P$369:$W$378,MOD(((1-1)*$N$367+2)-1,10)+1,INT((((1-1)*$N$367+2)-1)/10)+1)))),IF(AND(1=$N$368+1,2&lt;=$O$367),IF(($N$367*$N$368+2)&gt;80,"",IF(INDEX($P$369:$W$378,MOD(($N$367*$N$368+2)-1,10)+1,INT((($N$367*$N$368+2)-1)/10)+1)="","",INDEX($P$369:$W$378,MOD(($N$367*$N$368+2)-1,10)+1,INT((($N$367*$N$368+2)-1)/10)+1))),""))),IF($N$369="","",IF(OR(ISTEXT($N$367),ISTEXT($N$368),ISTEXT($N$369)),"",IF(OR(2&gt;$N$367,1&gt;$N$368,((1-1)*$N$367+2)&gt;$N$369),"",IF(INDEX($P$369:$W$378,MOD(((1-1)*$N$367+2)-1,10)+1,INT((((1-1)*$N$367+2)-1)/10)+1)="","",INDEX($P$369:$W$378,MOD(((1-1)*$N$367+2)-1,10)+1,INT((((1-1)*$N$367+2)-1)/10)+1))))))</f>
        <v/>
      </c>
      <c r="F369" s="539">
        <f>IF($D$367="Flat Oval",IF(OR($N$369="",ISTEXT($N$367),ISTEXT($N$368)),"",IF(1&lt;=$N$368,IF(3&gt;$N$367,"",IF(((1-1)*$N$367+3)&gt;80,"",IF(INDEX($P$369:$W$378,MOD(((1-1)*$N$367+3)-1,10)+1,INT((((1-1)*$N$367+3)-1)/10)+1)="","",INDEX($P$369:$W$378,MOD(((1-1)*$N$367+3)-1,10)+1,INT((((1-1)*$N$367+3)-1)/10)+1)))),IF(AND(1=$N$368+1,3&lt;=$O$367),IF(($N$367*$N$368+3)&gt;80,"",IF(INDEX($P$369:$W$378,MOD(($N$367*$N$368+3)-1,10)+1,INT((($N$367*$N$368+3)-1)/10)+1)="","",INDEX($P$369:$W$378,MOD(($N$367*$N$368+3)-1,10)+1,INT((($N$367*$N$368+3)-1)/10)+1))),""))),IF($N$369="","",IF(OR(ISTEXT($N$367),ISTEXT($N$368),ISTEXT($N$369)),"",IF(OR(3&gt;$N$367,1&gt;$N$368,((1-1)*$N$367+3)&gt;$N$369),"",IF(INDEX($P$369:$W$378,MOD(((1-1)*$N$367+3)-1,10)+1,INT((((1-1)*$N$367+3)-1)/10)+1)="","",INDEX($P$369:$W$378,MOD(((1-1)*$N$367+3)-1,10)+1,INT((((1-1)*$N$367+3)-1)/10)+1))))))</f>
        <v/>
      </c>
      <c r="G369" s="539">
        <f>IF($D$367="Flat Oval",IF(OR($N$369="",ISTEXT($N$367),ISTEXT($N$368)),"",IF(1&lt;=$N$368,IF(4&gt;$N$367,"",IF(((1-1)*$N$367+4)&gt;80,"",IF(INDEX($P$369:$W$378,MOD(((1-1)*$N$367+4)-1,10)+1,INT((((1-1)*$N$367+4)-1)/10)+1)="","",INDEX($P$369:$W$378,MOD(((1-1)*$N$367+4)-1,10)+1,INT((((1-1)*$N$367+4)-1)/10)+1)))),IF(AND(1=$N$368+1,4&lt;=$O$367),IF(($N$367*$N$368+4)&gt;80,"",IF(INDEX($P$369:$W$378,MOD(($N$367*$N$368+4)-1,10)+1,INT((($N$367*$N$368+4)-1)/10)+1)="","",INDEX($P$369:$W$378,MOD(($N$367*$N$368+4)-1,10)+1,INT((($N$367*$N$368+4)-1)/10)+1))),""))),IF($N$369="","",IF(OR(ISTEXT($N$367),ISTEXT($N$368),ISTEXT($N$369)),"",IF(OR(4&gt;$N$367,1&gt;$N$368,((1-1)*$N$367+4)&gt;$N$369),"",IF(INDEX($P$369:$W$378,MOD(((1-1)*$N$367+4)-1,10)+1,INT((((1-1)*$N$367+4)-1)/10)+1)="","",INDEX($P$369:$W$378,MOD(((1-1)*$N$367+4)-1,10)+1,INT((((1-1)*$N$367+4)-1)/10)+1))))))</f>
        <v/>
      </c>
      <c r="H369" s="539">
        <f>IF($D$367="Flat Oval",IF(OR($N$369="",ISTEXT($N$367),ISTEXT($N$368)),"",IF(1&lt;=$N$368,IF(5&gt;$N$367,"",IF(((1-1)*$N$367+5)&gt;80,"",IF(INDEX($P$369:$W$378,MOD(((1-1)*$N$367+5)-1,10)+1,INT((((1-1)*$N$367+5)-1)/10)+1)="","",INDEX($P$369:$W$378,MOD(((1-1)*$N$367+5)-1,10)+1,INT((((1-1)*$N$367+5)-1)/10)+1)))),IF(AND(1=$N$368+1,5&lt;=$O$367),IF(($N$367*$N$368+5)&gt;80,"",IF(INDEX($P$369:$W$378,MOD(($N$367*$N$368+5)-1,10)+1,INT((($N$367*$N$368+5)-1)/10)+1)="","",INDEX($P$369:$W$378,MOD(($N$367*$N$368+5)-1,10)+1,INT((($N$367*$N$368+5)-1)/10)+1))),""))),IF($N$369="","",IF(OR(ISTEXT($N$367),ISTEXT($N$368),ISTEXT($N$369)),"",IF(OR(5&gt;$N$367,1&gt;$N$368,((1-1)*$N$367+5)&gt;$N$369),"",IF(INDEX($P$369:$W$378,MOD(((1-1)*$N$367+5)-1,10)+1,INT((((1-1)*$N$367+5)-1)/10)+1)="","",INDEX($P$369:$W$378,MOD(((1-1)*$N$367+5)-1,10)+1,INT((((1-1)*$N$367+5)-1)/10)+1))))))</f>
        <v/>
      </c>
      <c r="I369" s="539">
        <f>IF($D$367="Flat Oval",IF(OR($N$369="",ISTEXT($N$367),ISTEXT($N$368)),"",IF(1&lt;=$N$368,IF(6&gt;$N$367,"",IF(((1-1)*$N$367+6)&gt;80,"",IF(INDEX($P$369:$W$378,MOD(((1-1)*$N$367+6)-1,10)+1,INT((((1-1)*$N$367+6)-1)/10)+1)="","",INDEX($P$369:$W$378,MOD(((1-1)*$N$367+6)-1,10)+1,INT((((1-1)*$N$367+6)-1)/10)+1)))),IF(AND(1=$N$368+1,6&lt;=$O$367),IF(($N$367*$N$368+6)&gt;80,"",IF(INDEX($P$369:$W$378,MOD(($N$367*$N$368+6)-1,10)+1,INT((($N$367*$N$368+6)-1)/10)+1)="","",INDEX($P$369:$W$378,MOD(($N$367*$N$368+6)-1,10)+1,INT((($N$367*$N$368+6)-1)/10)+1))),""))),IF($N$369="","",IF(OR(ISTEXT($N$367),ISTEXT($N$368),ISTEXT($N$369)),"",IF(OR(6&gt;$N$367,1&gt;$N$368,((1-1)*$N$367+6)&gt;$N$369),"",IF(INDEX($P$369:$W$378,MOD(((1-1)*$N$367+6)-1,10)+1,INT((((1-1)*$N$367+6)-1)/10)+1)="","",INDEX($P$369:$W$378,MOD(((1-1)*$N$367+6)-1,10)+1,INT((((1-1)*$N$367+6)-1)/10)+1))))))</f>
        <v/>
      </c>
      <c r="J369" s="539">
        <f>IF($D$367="Flat Oval",IF(OR($N$369="",ISTEXT($N$367),ISTEXT($N$368)),"",IF(1&lt;=$N$368,IF(7&gt;$N$367,"",IF(((1-1)*$N$367+7)&gt;80,"",IF(INDEX($P$369:$W$378,MOD(((1-1)*$N$367+7)-1,10)+1,INT((((1-1)*$N$367+7)-1)/10)+1)="","",INDEX($P$369:$W$378,MOD(((1-1)*$N$367+7)-1,10)+1,INT((((1-1)*$N$367+7)-1)/10)+1)))),IF(AND(1=$N$368+1,7&lt;=$O$367),IF(($N$367*$N$368+7)&gt;80,"",IF(INDEX($P$369:$W$378,MOD(($N$367*$N$368+7)-1,10)+1,INT((($N$367*$N$368+7)-1)/10)+1)="","",INDEX($P$369:$W$378,MOD(($N$367*$N$368+7)-1,10)+1,INT((($N$367*$N$368+7)-1)/10)+1))),""))),IF($N$369="","",IF(OR(ISTEXT($N$367),ISTEXT($N$368),ISTEXT($N$369)),"",IF(OR(7&gt;$N$367,1&gt;$N$368,((1-1)*$N$367+7)&gt;$N$369),"",IF(INDEX($P$369:$W$378,MOD(((1-1)*$N$367+7)-1,10)+1,INT((((1-1)*$N$367+7)-1)/10)+1)="","",INDEX($P$369:$W$378,MOD(((1-1)*$N$367+7)-1,10)+1,INT((((1-1)*$N$367+7)-1)/10)+1))))))</f>
        <v/>
      </c>
      <c r="K369" s="539">
        <f>IF($D$367="Flat Oval",IF(OR($N$369="",ISTEXT($N$367),ISTEXT($N$368)),"",IF(1&lt;=$N$368,IF(8&gt;$N$367,"",IF(((1-1)*$N$367+8)&gt;80,"",IF(INDEX($P$369:$W$378,MOD(((1-1)*$N$367+8)-1,10)+1,INT((((1-1)*$N$367+8)-1)/10)+1)="","",INDEX($P$369:$W$378,MOD(((1-1)*$N$367+8)-1,10)+1,INT((((1-1)*$N$367+8)-1)/10)+1)))),IF(AND(1=$N$368+1,8&lt;=$O$367),IF(($N$367*$N$368+8)&gt;80,"",IF(INDEX($P$369:$W$378,MOD(($N$367*$N$368+8)-1,10)+1,INT((($N$367*$N$368+8)-1)/10)+1)="","",INDEX($P$369:$W$378,MOD(($N$367*$N$368+8)-1,10)+1,INT((($N$367*$N$368+8)-1)/10)+1))),""))),IF($N$369="","",IF(OR(ISTEXT($N$367),ISTEXT($N$368),ISTEXT($N$369)),"",IF(OR(8&gt;$N$367,1&gt;$N$368,((1-1)*$N$367+8)&gt;$N$369),"",IF(INDEX($P$369:$W$378,MOD(((1-1)*$N$367+8)-1,10)+1,INT((((1-1)*$N$367+8)-1)/10)+1)="","",INDEX($P$369:$W$378,MOD(((1-1)*$N$367+8)-1,10)+1,INT((((1-1)*$N$367+8)-1)/10)+1))))))</f>
        <v/>
      </c>
      <c r="L369" s="539">
        <f>IF($D$367="Flat Oval",IF(OR($N$369="",ISTEXT($N$367),ISTEXT($N$368)),"",IF(1&lt;=$N$368,IF(9&gt;$N$367,"",IF(((1-1)*$N$367+9)&gt;80,"",IF(INDEX($P$369:$W$378,MOD(((1-1)*$N$367+9)-1,10)+1,INT((((1-1)*$N$367+9)-1)/10)+1)="","",INDEX($P$369:$W$378,MOD(((1-1)*$N$367+9)-1,10)+1,INT((((1-1)*$N$367+9)-1)/10)+1)))),IF(AND(1=$N$368+1,9&lt;=$O$367),IF(($N$367*$N$368+9)&gt;80,"",IF(INDEX($P$369:$W$378,MOD(($N$367*$N$368+9)-1,10)+1,INT((($N$367*$N$368+9)-1)/10)+1)="","",INDEX($P$369:$W$378,MOD(($N$367*$N$368+9)-1,10)+1,INT((($N$367*$N$368+9)-1)/10)+1))),""))),IF($N$369="","",IF(OR(ISTEXT($N$367),ISTEXT($N$368),ISTEXT($N$369)),"",IF(OR(9&gt;$N$367,1&gt;$N$368,((1-1)*$N$367+9)&gt;$N$369),"",IF(INDEX($P$369:$W$378,MOD(((1-1)*$N$367+9)-1,10)+1,INT((((1-1)*$N$367+9)-1)/10)+1)="","",INDEX($P$369:$W$378,MOD(((1-1)*$N$367+9)-1,10)+1,INT((((1-1)*$N$367+9)-1)/10)+1))))))</f>
        <v/>
      </c>
      <c r="M369" s="539">
        <f>IF($D$367="Flat Oval",IF(OR($N$369="",ISTEXT($N$367),ISTEXT($N$368)),"",IF(1&lt;=$N$368,IF(10&gt;$N$367,"",IF(((1-1)*$N$367+10)&gt;80,"",IF(INDEX($P$369:$W$378,MOD(((1-1)*$N$367+10)-1,10)+1,INT((((1-1)*$N$367+10)-1)/10)+1)="","",INDEX($P$369:$W$378,MOD(((1-1)*$N$367+10)-1,10)+1,INT((((1-1)*$N$367+10)-1)/10)+1)))),IF(AND(1=$N$368+1,10&lt;=$O$367),IF(($N$367*$N$368+10)&gt;80,"",IF(INDEX($P$369:$W$378,MOD(($N$367*$N$368+10)-1,10)+1,INT((($N$367*$N$368+10)-1)/10)+1)="","",INDEX($P$369:$W$378,MOD(($N$367*$N$368+10)-1,10)+1,INT((($N$367*$N$368+10)-1)/10)+1))),""))),IF($N$369="","",IF(OR(ISTEXT($N$367),ISTEXT($N$368),ISTEXT($N$369)),"",IF(OR(10&gt;$N$367,1&gt;$N$368,((1-1)*$N$367+10)&gt;$N$369),"",IF(INDEX($P$369:$W$378,MOD(((1-1)*$N$367+10)-1,10)+1,INT((((1-1)*$N$367+10)-1)/10)+1)="","",INDEX($P$369:$W$378,MOD(((1-1)*$N$367+10)-1,10)+1,INT((((1-1)*$N$367+10)-1)/10)+1))))))</f>
        <v/>
      </c>
      <c r="N369" s="534">
        <f>IF($D$367="Flat Oval",IF(OR($N$367="",$N$368="",$O$367=""),"",$N$367*$N$368+$O$367),IF(OR(N367="",N368=""),"",IF(OR(ISTEXT(N367),ISTEXT(N368)),"",N367*N368)))</f>
        <v/>
      </c>
      <c r="O369">
        <f>IF(OR(NOT($D$367="Flat Oval"),N($N$369)=0),"",IF(COUNT(INDEX(D369:D376,$N$368+1):INDEX(M369:M376,$N$368+1))=0,"",AVERAGE(INDEX(D369:D376,$N$368+1):INDEX(M369:M376,$N$368+1))))</f>
        <v/>
      </c>
      <c r="P369" s="540" t="n"/>
      <c r="Q369" s="540" t="n"/>
      <c r="R369" s="540" t="n"/>
      <c r="S369" s="540" t="n"/>
      <c r="T369" s="540" t="n"/>
      <c r="U369" s="540" t="n"/>
      <c r="V369" s="540" t="n"/>
      <c r="W369" s="540" t="n"/>
    </row>
    <row r="370" ht="13.35" customHeight="1" s="162">
      <c r="B370" s="537">
        <f>IF($D$367="Flat Oval",IF(OR($N$368="",ISTEXT($N$368)),"",IF(2&lt;=$N$368,ROUND((2-0.5)*$I$367/$N$368,1),IF(2=$N$368+1,"Ends",""))),IF(OR($D$367="",$G$367=""),"",IF($D$367="Round",IF(2=1,"Axis 1 (0°)",IF(2=2,"Axis 2 (90°)","")),IF(ISTEXT($N$368),"",IF(2&gt;$N$368,"",IF(ISTEXT($I$367),"",ROUND((2-0.5)*$I$367/$N$368,1)))))))</f>
        <v/>
      </c>
      <c r="C370" s="538" t="n"/>
      <c r="D370" s="539">
        <f>IF($D$367="Flat Oval",IF(OR($N$369="",ISTEXT($N$367),ISTEXT($N$368)),"",IF(2&lt;=$N$368,IF(1&gt;$N$367,"",IF(((2-1)*$N$367+1)&gt;80,"",IF(INDEX($P$369:$W$378,MOD(((2-1)*$N$367+1)-1,10)+1,INT((((2-1)*$N$367+1)-1)/10)+1)="","",INDEX($P$369:$W$378,MOD(((2-1)*$N$367+1)-1,10)+1,INT((((2-1)*$N$367+1)-1)/10)+1)))),IF(AND(2=$N$368+1,1&lt;=$O$367),IF(($N$367*$N$368+1)&gt;80,"",IF(INDEX($P$369:$W$378,MOD(($N$367*$N$368+1)-1,10)+1,INT((($N$367*$N$368+1)-1)/10)+1)="","",INDEX($P$369:$W$378,MOD(($N$367*$N$368+1)-1,10)+1,INT((($N$367*$N$368+1)-1)/10)+1))),""))),IF($N$369="","",IF(OR(ISTEXT($N$367),ISTEXT($N$368),ISTEXT($N$369)),"",IF(OR(1&gt;$N$367,2&gt;$N$368,((2-1)*$N$367+1)&gt;$N$369),"",IF(INDEX($P$369:$W$378,MOD(((2-1)*$N$367+1)-1,10)+1,INT((((2-1)*$N$367+1)-1)/10)+1)="","",INDEX($P$369:$W$378,MOD(((2-1)*$N$367+1)-1,10)+1,INT((((2-1)*$N$367+1)-1)/10)+1))))))</f>
        <v/>
      </c>
      <c r="E370" s="539">
        <f>IF($D$367="Flat Oval",IF(OR($N$369="",ISTEXT($N$367),ISTEXT($N$368)),"",IF(2&lt;=$N$368,IF(2&gt;$N$367,"",IF(((2-1)*$N$367+2)&gt;80,"",IF(INDEX($P$369:$W$378,MOD(((2-1)*$N$367+2)-1,10)+1,INT((((2-1)*$N$367+2)-1)/10)+1)="","",INDEX($P$369:$W$378,MOD(((2-1)*$N$367+2)-1,10)+1,INT((((2-1)*$N$367+2)-1)/10)+1)))),IF(AND(2=$N$368+1,2&lt;=$O$367),IF(($N$367*$N$368+2)&gt;80,"",IF(INDEX($P$369:$W$378,MOD(($N$367*$N$368+2)-1,10)+1,INT((($N$367*$N$368+2)-1)/10)+1)="","",INDEX($P$369:$W$378,MOD(($N$367*$N$368+2)-1,10)+1,INT((($N$367*$N$368+2)-1)/10)+1))),""))),IF($N$369="","",IF(OR(ISTEXT($N$367),ISTEXT($N$368),ISTEXT($N$369)),"",IF(OR(2&gt;$N$367,2&gt;$N$368,((2-1)*$N$367+2)&gt;$N$369),"",IF(INDEX($P$369:$W$378,MOD(((2-1)*$N$367+2)-1,10)+1,INT((((2-1)*$N$367+2)-1)/10)+1)="","",INDEX($P$369:$W$378,MOD(((2-1)*$N$367+2)-1,10)+1,INT((((2-1)*$N$367+2)-1)/10)+1))))))</f>
        <v/>
      </c>
      <c r="F370" s="539">
        <f>IF($D$367="Flat Oval",IF(OR($N$369="",ISTEXT($N$367),ISTEXT($N$368)),"",IF(2&lt;=$N$368,IF(3&gt;$N$367,"",IF(((2-1)*$N$367+3)&gt;80,"",IF(INDEX($P$369:$W$378,MOD(((2-1)*$N$367+3)-1,10)+1,INT((((2-1)*$N$367+3)-1)/10)+1)="","",INDEX($P$369:$W$378,MOD(((2-1)*$N$367+3)-1,10)+1,INT((((2-1)*$N$367+3)-1)/10)+1)))),IF(AND(2=$N$368+1,3&lt;=$O$367),IF(($N$367*$N$368+3)&gt;80,"",IF(INDEX($P$369:$W$378,MOD(($N$367*$N$368+3)-1,10)+1,INT((($N$367*$N$368+3)-1)/10)+1)="","",INDEX($P$369:$W$378,MOD(($N$367*$N$368+3)-1,10)+1,INT((($N$367*$N$368+3)-1)/10)+1))),""))),IF($N$369="","",IF(OR(ISTEXT($N$367),ISTEXT($N$368),ISTEXT($N$369)),"",IF(OR(3&gt;$N$367,2&gt;$N$368,((2-1)*$N$367+3)&gt;$N$369),"",IF(INDEX($P$369:$W$378,MOD(((2-1)*$N$367+3)-1,10)+1,INT((((2-1)*$N$367+3)-1)/10)+1)="","",INDEX($P$369:$W$378,MOD(((2-1)*$N$367+3)-1,10)+1,INT((((2-1)*$N$367+3)-1)/10)+1))))))</f>
        <v/>
      </c>
      <c r="G370" s="539">
        <f>IF($D$367="Flat Oval",IF(OR($N$369="",ISTEXT($N$367),ISTEXT($N$368)),"",IF(2&lt;=$N$368,IF(4&gt;$N$367,"",IF(((2-1)*$N$367+4)&gt;80,"",IF(INDEX($P$369:$W$378,MOD(((2-1)*$N$367+4)-1,10)+1,INT((((2-1)*$N$367+4)-1)/10)+1)="","",INDEX($P$369:$W$378,MOD(((2-1)*$N$367+4)-1,10)+1,INT((((2-1)*$N$367+4)-1)/10)+1)))),IF(AND(2=$N$368+1,4&lt;=$O$367),IF(($N$367*$N$368+4)&gt;80,"",IF(INDEX($P$369:$W$378,MOD(($N$367*$N$368+4)-1,10)+1,INT((($N$367*$N$368+4)-1)/10)+1)="","",INDEX($P$369:$W$378,MOD(($N$367*$N$368+4)-1,10)+1,INT((($N$367*$N$368+4)-1)/10)+1))),""))),IF($N$369="","",IF(OR(ISTEXT($N$367),ISTEXT($N$368),ISTEXT($N$369)),"",IF(OR(4&gt;$N$367,2&gt;$N$368,((2-1)*$N$367+4)&gt;$N$369),"",IF(INDEX($P$369:$W$378,MOD(((2-1)*$N$367+4)-1,10)+1,INT((((2-1)*$N$367+4)-1)/10)+1)="","",INDEX($P$369:$W$378,MOD(((2-1)*$N$367+4)-1,10)+1,INT((((2-1)*$N$367+4)-1)/10)+1))))))</f>
        <v/>
      </c>
      <c r="H370" s="539">
        <f>IF($D$367="Flat Oval",IF(OR($N$369="",ISTEXT($N$367),ISTEXT($N$368)),"",IF(2&lt;=$N$368,IF(5&gt;$N$367,"",IF(((2-1)*$N$367+5)&gt;80,"",IF(INDEX($P$369:$W$378,MOD(((2-1)*$N$367+5)-1,10)+1,INT((((2-1)*$N$367+5)-1)/10)+1)="","",INDEX($P$369:$W$378,MOD(((2-1)*$N$367+5)-1,10)+1,INT((((2-1)*$N$367+5)-1)/10)+1)))),IF(AND(2=$N$368+1,5&lt;=$O$367),IF(($N$367*$N$368+5)&gt;80,"",IF(INDEX($P$369:$W$378,MOD(($N$367*$N$368+5)-1,10)+1,INT((($N$367*$N$368+5)-1)/10)+1)="","",INDEX($P$369:$W$378,MOD(($N$367*$N$368+5)-1,10)+1,INT((($N$367*$N$368+5)-1)/10)+1))),""))),IF($N$369="","",IF(OR(ISTEXT($N$367),ISTEXT($N$368),ISTEXT($N$369)),"",IF(OR(5&gt;$N$367,2&gt;$N$368,((2-1)*$N$367+5)&gt;$N$369),"",IF(INDEX($P$369:$W$378,MOD(((2-1)*$N$367+5)-1,10)+1,INT((((2-1)*$N$367+5)-1)/10)+1)="","",INDEX($P$369:$W$378,MOD(((2-1)*$N$367+5)-1,10)+1,INT((((2-1)*$N$367+5)-1)/10)+1))))))</f>
        <v/>
      </c>
      <c r="I370" s="539">
        <f>IF($D$367="Flat Oval",IF(OR($N$369="",ISTEXT($N$367),ISTEXT($N$368)),"",IF(2&lt;=$N$368,IF(6&gt;$N$367,"",IF(((2-1)*$N$367+6)&gt;80,"",IF(INDEX($P$369:$W$378,MOD(((2-1)*$N$367+6)-1,10)+1,INT((((2-1)*$N$367+6)-1)/10)+1)="","",INDEX($P$369:$W$378,MOD(((2-1)*$N$367+6)-1,10)+1,INT((((2-1)*$N$367+6)-1)/10)+1)))),IF(AND(2=$N$368+1,6&lt;=$O$367),IF(($N$367*$N$368+6)&gt;80,"",IF(INDEX($P$369:$W$378,MOD(($N$367*$N$368+6)-1,10)+1,INT((($N$367*$N$368+6)-1)/10)+1)="","",INDEX($P$369:$W$378,MOD(($N$367*$N$368+6)-1,10)+1,INT((($N$367*$N$368+6)-1)/10)+1))),""))),IF($N$369="","",IF(OR(ISTEXT($N$367),ISTEXT($N$368),ISTEXT($N$369)),"",IF(OR(6&gt;$N$367,2&gt;$N$368,((2-1)*$N$367+6)&gt;$N$369),"",IF(INDEX($P$369:$W$378,MOD(((2-1)*$N$367+6)-1,10)+1,INT((((2-1)*$N$367+6)-1)/10)+1)="","",INDEX($P$369:$W$378,MOD(((2-1)*$N$367+6)-1,10)+1,INT((((2-1)*$N$367+6)-1)/10)+1))))))</f>
        <v/>
      </c>
      <c r="J370" s="539">
        <f>IF($D$367="Flat Oval",IF(OR($N$369="",ISTEXT($N$367),ISTEXT($N$368)),"",IF(2&lt;=$N$368,IF(7&gt;$N$367,"",IF(((2-1)*$N$367+7)&gt;80,"",IF(INDEX($P$369:$W$378,MOD(((2-1)*$N$367+7)-1,10)+1,INT((((2-1)*$N$367+7)-1)/10)+1)="","",INDEX($P$369:$W$378,MOD(((2-1)*$N$367+7)-1,10)+1,INT((((2-1)*$N$367+7)-1)/10)+1)))),IF(AND(2=$N$368+1,7&lt;=$O$367),IF(($N$367*$N$368+7)&gt;80,"",IF(INDEX($P$369:$W$378,MOD(($N$367*$N$368+7)-1,10)+1,INT((($N$367*$N$368+7)-1)/10)+1)="","",INDEX($P$369:$W$378,MOD(($N$367*$N$368+7)-1,10)+1,INT((($N$367*$N$368+7)-1)/10)+1))),""))),IF($N$369="","",IF(OR(ISTEXT($N$367),ISTEXT($N$368),ISTEXT($N$369)),"",IF(OR(7&gt;$N$367,2&gt;$N$368,((2-1)*$N$367+7)&gt;$N$369),"",IF(INDEX($P$369:$W$378,MOD(((2-1)*$N$367+7)-1,10)+1,INT((((2-1)*$N$367+7)-1)/10)+1)="","",INDEX($P$369:$W$378,MOD(((2-1)*$N$367+7)-1,10)+1,INT((((2-1)*$N$367+7)-1)/10)+1))))))</f>
        <v/>
      </c>
      <c r="K370" s="539">
        <f>IF($D$367="Flat Oval",IF(OR($N$369="",ISTEXT($N$367),ISTEXT($N$368)),"",IF(2&lt;=$N$368,IF(8&gt;$N$367,"",IF(((2-1)*$N$367+8)&gt;80,"",IF(INDEX($P$369:$W$378,MOD(((2-1)*$N$367+8)-1,10)+1,INT((((2-1)*$N$367+8)-1)/10)+1)="","",INDEX($P$369:$W$378,MOD(((2-1)*$N$367+8)-1,10)+1,INT((((2-1)*$N$367+8)-1)/10)+1)))),IF(AND(2=$N$368+1,8&lt;=$O$367),IF(($N$367*$N$368+8)&gt;80,"",IF(INDEX($P$369:$W$378,MOD(($N$367*$N$368+8)-1,10)+1,INT((($N$367*$N$368+8)-1)/10)+1)="","",INDEX($P$369:$W$378,MOD(($N$367*$N$368+8)-1,10)+1,INT((($N$367*$N$368+8)-1)/10)+1))),""))),IF($N$369="","",IF(OR(ISTEXT($N$367),ISTEXT($N$368),ISTEXT($N$369)),"",IF(OR(8&gt;$N$367,2&gt;$N$368,((2-1)*$N$367+8)&gt;$N$369),"",IF(INDEX($P$369:$W$378,MOD(((2-1)*$N$367+8)-1,10)+1,INT((((2-1)*$N$367+8)-1)/10)+1)="","",INDEX($P$369:$W$378,MOD(((2-1)*$N$367+8)-1,10)+1,INT((((2-1)*$N$367+8)-1)/10)+1))))))</f>
        <v/>
      </c>
      <c r="L370" s="539">
        <f>IF($D$367="Flat Oval",IF(OR($N$369="",ISTEXT($N$367),ISTEXT($N$368)),"",IF(2&lt;=$N$368,IF(9&gt;$N$367,"",IF(((2-1)*$N$367+9)&gt;80,"",IF(INDEX($P$369:$W$378,MOD(((2-1)*$N$367+9)-1,10)+1,INT((((2-1)*$N$367+9)-1)/10)+1)="","",INDEX($P$369:$W$378,MOD(((2-1)*$N$367+9)-1,10)+1,INT((((2-1)*$N$367+9)-1)/10)+1)))),IF(AND(2=$N$368+1,9&lt;=$O$367),IF(($N$367*$N$368+9)&gt;80,"",IF(INDEX($P$369:$W$378,MOD(($N$367*$N$368+9)-1,10)+1,INT((($N$367*$N$368+9)-1)/10)+1)="","",INDEX($P$369:$W$378,MOD(($N$367*$N$368+9)-1,10)+1,INT((($N$367*$N$368+9)-1)/10)+1))),""))),IF($N$369="","",IF(OR(ISTEXT($N$367),ISTEXT($N$368),ISTEXT($N$369)),"",IF(OR(9&gt;$N$367,2&gt;$N$368,((2-1)*$N$367+9)&gt;$N$369),"",IF(INDEX($P$369:$W$378,MOD(((2-1)*$N$367+9)-1,10)+1,INT((((2-1)*$N$367+9)-1)/10)+1)="","",INDEX($P$369:$W$378,MOD(((2-1)*$N$367+9)-1,10)+1,INT((((2-1)*$N$367+9)-1)/10)+1))))))</f>
        <v/>
      </c>
      <c r="M370" s="539">
        <f>IF($D$367="Flat Oval",IF(OR($N$369="",ISTEXT($N$367),ISTEXT($N$368)),"",IF(2&lt;=$N$368,IF(10&gt;$N$367,"",IF(((2-1)*$N$367+10)&gt;80,"",IF(INDEX($P$369:$W$378,MOD(((2-1)*$N$367+10)-1,10)+1,INT((((2-1)*$N$367+10)-1)/10)+1)="","",INDEX($P$369:$W$378,MOD(((2-1)*$N$367+10)-1,10)+1,INT((((2-1)*$N$367+10)-1)/10)+1)))),IF(AND(2=$N$368+1,10&lt;=$O$367),IF(($N$367*$N$368+10)&gt;80,"",IF(INDEX($P$369:$W$378,MOD(($N$367*$N$368+10)-1,10)+1,INT((($N$367*$N$368+10)-1)/10)+1)="","",INDEX($P$369:$W$378,MOD(($N$367*$N$368+10)-1,10)+1,INT((($N$367*$N$368+10)-1)/10)+1))),""))),IF($N$369="","",IF(OR(ISTEXT($N$367),ISTEXT($N$368),ISTEXT($N$369)),"",IF(OR(10&gt;$N$367,2&gt;$N$368,((2-1)*$N$367+10)&gt;$N$369),"",IF(INDEX($P$369:$W$378,MOD(((2-1)*$N$367+10)-1,10)+1,INT((((2-1)*$N$367+10)-1)/10)+1)="","",INDEX($P$369:$W$378,MOD(((2-1)*$N$367+10)-1,10)+1,INT((((2-1)*$N$367+10)-1)/10)+1))))))</f>
        <v/>
      </c>
      <c r="O370">
        <f>IF(AND($D$367="Flat Oval",NOT(OR($G$367="",$I$367="")),NOT(OR(ISTEXT($G$367),ISTEXT($I$367)))),(($G$367-2*N($K$367))-($I$367-2*N($K$367)))*($I$367-2*N($K$367))/144,"")</f>
        <v/>
      </c>
      <c r="P370" s="540" t="n"/>
      <c r="Q370" s="540" t="n"/>
      <c r="R370" s="540" t="n"/>
      <c r="S370" s="540" t="n"/>
      <c r="T370" s="540" t="n"/>
      <c r="U370" s="540" t="n"/>
      <c r="V370" s="540" t="n"/>
      <c r="W370" s="540" t="n"/>
    </row>
    <row r="371" ht="13.35" customHeight="1" s="162">
      <c r="B371" s="537">
        <f>IF($D$367="Flat Oval",IF(OR($N$368="",ISTEXT($N$368)),"",IF(3&lt;=$N$368,ROUND((3-0.5)*$I$367/$N$368,1),IF(3=$N$368+1,"Ends",""))),IF(OR($D$367="",$G$367=""),"",IF($D$367="Round",IF(3=1,"Axis 1 (0°)",IF(3=2,"Axis 2 (90°)","")),IF(ISTEXT($N$368),"",IF(3&gt;$N$368,"",IF(ISTEXT($I$367),"",ROUND((3-0.5)*$I$367/$N$368,1)))))))</f>
        <v/>
      </c>
      <c r="C371" s="538" t="n"/>
      <c r="D371" s="539">
        <f>IF($D$367="Flat Oval",IF(OR($N$369="",ISTEXT($N$367),ISTEXT($N$368)),"",IF(3&lt;=$N$368,IF(1&gt;$N$367,"",IF(((3-1)*$N$367+1)&gt;80,"",IF(INDEX($P$369:$W$378,MOD(((3-1)*$N$367+1)-1,10)+1,INT((((3-1)*$N$367+1)-1)/10)+1)="","",INDEX($P$369:$W$378,MOD(((3-1)*$N$367+1)-1,10)+1,INT((((3-1)*$N$367+1)-1)/10)+1)))),IF(AND(3=$N$368+1,1&lt;=$O$367),IF(($N$367*$N$368+1)&gt;80,"",IF(INDEX($P$369:$W$378,MOD(($N$367*$N$368+1)-1,10)+1,INT((($N$367*$N$368+1)-1)/10)+1)="","",INDEX($P$369:$W$378,MOD(($N$367*$N$368+1)-1,10)+1,INT((($N$367*$N$368+1)-1)/10)+1))),""))),IF($N$369="","",IF(OR(ISTEXT($N$367),ISTEXT($N$368),ISTEXT($N$369)),"",IF(OR(1&gt;$N$367,3&gt;$N$368,((3-1)*$N$367+1)&gt;$N$369),"",IF(INDEX($P$369:$W$378,MOD(((3-1)*$N$367+1)-1,10)+1,INT((((3-1)*$N$367+1)-1)/10)+1)="","",INDEX($P$369:$W$378,MOD(((3-1)*$N$367+1)-1,10)+1,INT((((3-1)*$N$367+1)-1)/10)+1))))))</f>
        <v/>
      </c>
      <c r="E371" s="539">
        <f>IF($D$367="Flat Oval",IF(OR($N$369="",ISTEXT($N$367),ISTEXT($N$368)),"",IF(3&lt;=$N$368,IF(2&gt;$N$367,"",IF(((3-1)*$N$367+2)&gt;80,"",IF(INDEX($P$369:$W$378,MOD(((3-1)*$N$367+2)-1,10)+1,INT((((3-1)*$N$367+2)-1)/10)+1)="","",INDEX($P$369:$W$378,MOD(((3-1)*$N$367+2)-1,10)+1,INT((((3-1)*$N$367+2)-1)/10)+1)))),IF(AND(3=$N$368+1,2&lt;=$O$367),IF(($N$367*$N$368+2)&gt;80,"",IF(INDEX($P$369:$W$378,MOD(($N$367*$N$368+2)-1,10)+1,INT((($N$367*$N$368+2)-1)/10)+1)="","",INDEX($P$369:$W$378,MOD(($N$367*$N$368+2)-1,10)+1,INT((($N$367*$N$368+2)-1)/10)+1))),""))),IF($N$369="","",IF(OR(ISTEXT($N$367),ISTEXT($N$368),ISTEXT($N$369)),"",IF(OR(2&gt;$N$367,3&gt;$N$368,((3-1)*$N$367+2)&gt;$N$369),"",IF(INDEX($P$369:$W$378,MOD(((3-1)*$N$367+2)-1,10)+1,INT((((3-1)*$N$367+2)-1)/10)+1)="","",INDEX($P$369:$W$378,MOD(((3-1)*$N$367+2)-1,10)+1,INT((((3-1)*$N$367+2)-1)/10)+1))))))</f>
        <v/>
      </c>
      <c r="F371" s="539">
        <f>IF($D$367="Flat Oval",IF(OR($N$369="",ISTEXT($N$367),ISTEXT($N$368)),"",IF(3&lt;=$N$368,IF(3&gt;$N$367,"",IF(((3-1)*$N$367+3)&gt;80,"",IF(INDEX($P$369:$W$378,MOD(((3-1)*$N$367+3)-1,10)+1,INT((((3-1)*$N$367+3)-1)/10)+1)="","",INDEX($P$369:$W$378,MOD(((3-1)*$N$367+3)-1,10)+1,INT((((3-1)*$N$367+3)-1)/10)+1)))),IF(AND(3=$N$368+1,3&lt;=$O$367),IF(($N$367*$N$368+3)&gt;80,"",IF(INDEX($P$369:$W$378,MOD(($N$367*$N$368+3)-1,10)+1,INT((($N$367*$N$368+3)-1)/10)+1)="","",INDEX($P$369:$W$378,MOD(($N$367*$N$368+3)-1,10)+1,INT((($N$367*$N$368+3)-1)/10)+1))),""))),IF($N$369="","",IF(OR(ISTEXT($N$367),ISTEXT($N$368),ISTEXT($N$369)),"",IF(OR(3&gt;$N$367,3&gt;$N$368,((3-1)*$N$367+3)&gt;$N$369),"",IF(INDEX($P$369:$W$378,MOD(((3-1)*$N$367+3)-1,10)+1,INT((((3-1)*$N$367+3)-1)/10)+1)="","",INDEX($P$369:$W$378,MOD(((3-1)*$N$367+3)-1,10)+1,INT((((3-1)*$N$367+3)-1)/10)+1))))))</f>
        <v/>
      </c>
      <c r="G371" s="539">
        <f>IF($D$367="Flat Oval",IF(OR($N$369="",ISTEXT($N$367),ISTEXT($N$368)),"",IF(3&lt;=$N$368,IF(4&gt;$N$367,"",IF(((3-1)*$N$367+4)&gt;80,"",IF(INDEX($P$369:$W$378,MOD(((3-1)*$N$367+4)-1,10)+1,INT((((3-1)*$N$367+4)-1)/10)+1)="","",INDEX($P$369:$W$378,MOD(((3-1)*$N$367+4)-1,10)+1,INT((((3-1)*$N$367+4)-1)/10)+1)))),IF(AND(3=$N$368+1,4&lt;=$O$367),IF(($N$367*$N$368+4)&gt;80,"",IF(INDEX($P$369:$W$378,MOD(($N$367*$N$368+4)-1,10)+1,INT((($N$367*$N$368+4)-1)/10)+1)="","",INDEX($P$369:$W$378,MOD(($N$367*$N$368+4)-1,10)+1,INT((($N$367*$N$368+4)-1)/10)+1))),""))),IF($N$369="","",IF(OR(ISTEXT($N$367),ISTEXT($N$368),ISTEXT($N$369)),"",IF(OR(4&gt;$N$367,3&gt;$N$368,((3-1)*$N$367+4)&gt;$N$369),"",IF(INDEX($P$369:$W$378,MOD(((3-1)*$N$367+4)-1,10)+1,INT((((3-1)*$N$367+4)-1)/10)+1)="","",INDEX($P$369:$W$378,MOD(((3-1)*$N$367+4)-1,10)+1,INT((((3-1)*$N$367+4)-1)/10)+1))))))</f>
        <v/>
      </c>
      <c r="H371" s="539">
        <f>IF($D$367="Flat Oval",IF(OR($N$369="",ISTEXT($N$367),ISTEXT($N$368)),"",IF(3&lt;=$N$368,IF(5&gt;$N$367,"",IF(((3-1)*$N$367+5)&gt;80,"",IF(INDEX($P$369:$W$378,MOD(((3-1)*$N$367+5)-1,10)+1,INT((((3-1)*$N$367+5)-1)/10)+1)="","",INDEX($P$369:$W$378,MOD(((3-1)*$N$367+5)-1,10)+1,INT((((3-1)*$N$367+5)-1)/10)+1)))),IF(AND(3=$N$368+1,5&lt;=$O$367),IF(($N$367*$N$368+5)&gt;80,"",IF(INDEX($P$369:$W$378,MOD(($N$367*$N$368+5)-1,10)+1,INT((($N$367*$N$368+5)-1)/10)+1)="","",INDEX($P$369:$W$378,MOD(($N$367*$N$368+5)-1,10)+1,INT((($N$367*$N$368+5)-1)/10)+1))),""))),IF($N$369="","",IF(OR(ISTEXT($N$367),ISTEXT($N$368),ISTEXT($N$369)),"",IF(OR(5&gt;$N$367,3&gt;$N$368,((3-1)*$N$367+5)&gt;$N$369),"",IF(INDEX($P$369:$W$378,MOD(((3-1)*$N$367+5)-1,10)+1,INT((((3-1)*$N$367+5)-1)/10)+1)="","",INDEX($P$369:$W$378,MOD(((3-1)*$N$367+5)-1,10)+1,INT((((3-1)*$N$367+5)-1)/10)+1))))))</f>
        <v/>
      </c>
      <c r="I371" s="539">
        <f>IF($D$367="Flat Oval",IF(OR($N$369="",ISTEXT($N$367),ISTEXT($N$368)),"",IF(3&lt;=$N$368,IF(6&gt;$N$367,"",IF(((3-1)*$N$367+6)&gt;80,"",IF(INDEX($P$369:$W$378,MOD(((3-1)*$N$367+6)-1,10)+1,INT((((3-1)*$N$367+6)-1)/10)+1)="","",INDEX($P$369:$W$378,MOD(((3-1)*$N$367+6)-1,10)+1,INT((((3-1)*$N$367+6)-1)/10)+1)))),IF(AND(3=$N$368+1,6&lt;=$O$367),IF(($N$367*$N$368+6)&gt;80,"",IF(INDEX($P$369:$W$378,MOD(($N$367*$N$368+6)-1,10)+1,INT((($N$367*$N$368+6)-1)/10)+1)="","",INDEX($P$369:$W$378,MOD(($N$367*$N$368+6)-1,10)+1,INT((($N$367*$N$368+6)-1)/10)+1))),""))),IF($N$369="","",IF(OR(ISTEXT($N$367),ISTEXT($N$368),ISTEXT($N$369)),"",IF(OR(6&gt;$N$367,3&gt;$N$368,((3-1)*$N$367+6)&gt;$N$369),"",IF(INDEX($P$369:$W$378,MOD(((3-1)*$N$367+6)-1,10)+1,INT((((3-1)*$N$367+6)-1)/10)+1)="","",INDEX($P$369:$W$378,MOD(((3-1)*$N$367+6)-1,10)+1,INT((((3-1)*$N$367+6)-1)/10)+1))))))</f>
        <v/>
      </c>
      <c r="J371" s="539">
        <f>IF($D$367="Flat Oval",IF(OR($N$369="",ISTEXT($N$367),ISTEXT($N$368)),"",IF(3&lt;=$N$368,IF(7&gt;$N$367,"",IF(((3-1)*$N$367+7)&gt;80,"",IF(INDEX($P$369:$W$378,MOD(((3-1)*$N$367+7)-1,10)+1,INT((((3-1)*$N$367+7)-1)/10)+1)="","",INDEX($P$369:$W$378,MOD(((3-1)*$N$367+7)-1,10)+1,INT((((3-1)*$N$367+7)-1)/10)+1)))),IF(AND(3=$N$368+1,7&lt;=$O$367),IF(($N$367*$N$368+7)&gt;80,"",IF(INDEX($P$369:$W$378,MOD(($N$367*$N$368+7)-1,10)+1,INT((($N$367*$N$368+7)-1)/10)+1)="","",INDEX($P$369:$W$378,MOD(($N$367*$N$368+7)-1,10)+1,INT((($N$367*$N$368+7)-1)/10)+1))),""))),IF($N$369="","",IF(OR(ISTEXT($N$367),ISTEXT($N$368),ISTEXT($N$369)),"",IF(OR(7&gt;$N$367,3&gt;$N$368,((3-1)*$N$367+7)&gt;$N$369),"",IF(INDEX($P$369:$W$378,MOD(((3-1)*$N$367+7)-1,10)+1,INT((((3-1)*$N$367+7)-1)/10)+1)="","",INDEX($P$369:$W$378,MOD(((3-1)*$N$367+7)-1,10)+1,INT((((3-1)*$N$367+7)-1)/10)+1))))))</f>
        <v/>
      </c>
      <c r="K371" s="539">
        <f>IF($D$367="Flat Oval",IF(OR($N$369="",ISTEXT($N$367),ISTEXT($N$368)),"",IF(3&lt;=$N$368,IF(8&gt;$N$367,"",IF(((3-1)*$N$367+8)&gt;80,"",IF(INDEX($P$369:$W$378,MOD(((3-1)*$N$367+8)-1,10)+1,INT((((3-1)*$N$367+8)-1)/10)+1)="","",INDEX($P$369:$W$378,MOD(((3-1)*$N$367+8)-1,10)+1,INT((((3-1)*$N$367+8)-1)/10)+1)))),IF(AND(3=$N$368+1,8&lt;=$O$367),IF(($N$367*$N$368+8)&gt;80,"",IF(INDEX($P$369:$W$378,MOD(($N$367*$N$368+8)-1,10)+1,INT((($N$367*$N$368+8)-1)/10)+1)="","",INDEX($P$369:$W$378,MOD(($N$367*$N$368+8)-1,10)+1,INT((($N$367*$N$368+8)-1)/10)+1))),""))),IF($N$369="","",IF(OR(ISTEXT($N$367),ISTEXT($N$368),ISTEXT($N$369)),"",IF(OR(8&gt;$N$367,3&gt;$N$368,((3-1)*$N$367+8)&gt;$N$369),"",IF(INDEX($P$369:$W$378,MOD(((3-1)*$N$367+8)-1,10)+1,INT((((3-1)*$N$367+8)-1)/10)+1)="","",INDEX($P$369:$W$378,MOD(((3-1)*$N$367+8)-1,10)+1,INT((((3-1)*$N$367+8)-1)/10)+1))))))</f>
        <v/>
      </c>
      <c r="L371" s="539">
        <f>IF($D$367="Flat Oval",IF(OR($N$369="",ISTEXT($N$367),ISTEXT($N$368)),"",IF(3&lt;=$N$368,IF(9&gt;$N$367,"",IF(((3-1)*$N$367+9)&gt;80,"",IF(INDEX($P$369:$W$378,MOD(((3-1)*$N$367+9)-1,10)+1,INT((((3-1)*$N$367+9)-1)/10)+1)="","",INDEX($P$369:$W$378,MOD(((3-1)*$N$367+9)-1,10)+1,INT((((3-1)*$N$367+9)-1)/10)+1)))),IF(AND(3=$N$368+1,9&lt;=$O$367),IF(($N$367*$N$368+9)&gt;80,"",IF(INDEX($P$369:$W$378,MOD(($N$367*$N$368+9)-1,10)+1,INT((($N$367*$N$368+9)-1)/10)+1)="","",INDEX($P$369:$W$378,MOD(($N$367*$N$368+9)-1,10)+1,INT((($N$367*$N$368+9)-1)/10)+1))),""))),IF($N$369="","",IF(OR(ISTEXT($N$367),ISTEXT($N$368),ISTEXT($N$369)),"",IF(OR(9&gt;$N$367,3&gt;$N$368,((3-1)*$N$367+9)&gt;$N$369),"",IF(INDEX($P$369:$W$378,MOD(((3-1)*$N$367+9)-1,10)+1,INT((((3-1)*$N$367+9)-1)/10)+1)="","",INDEX($P$369:$W$378,MOD(((3-1)*$N$367+9)-1,10)+1,INT((((3-1)*$N$367+9)-1)/10)+1))))))</f>
        <v/>
      </c>
      <c r="M371" s="539">
        <f>IF($D$367="Flat Oval",IF(OR($N$369="",ISTEXT($N$367),ISTEXT($N$368)),"",IF(3&lt;=$N$368,IF(10&gt;$N$367,"",IF(((3-1)*$N$367+10)&gt;80,"",IF(INDEX($P$369:$W$378,MOD(((3-1)*$N$367+10)-1,10)+1,INT((((3-1)*$N$367+10)-1)/10)+1)="","",INDEX($P$369:$W$378,MOD(((3-1)*$N$367+10)-1,10)+1,INT((((3-1)*$N$367+10)-1)/10)+1)))),IF(AND(3=$N$368+1,10&lt;=$O$367),IF(($N$367*$N$368+10)&gt;80,"",IF(INDEX($P$369:$W$378,MOD(($N$367*$N$368+10)-1,10)+1,INT((($N$367*$N$368+10)-1)/10)+1)="","",INDEX($P$369:$W$378,MOD(($N$367*$N$368+10)-1,10)+1,INT((($N$367*$N$368+10)-1)/10)+1))),""))),IF($N$369="","",IF(OR(ISTEXT($N$367),ISTEXT($N$368),ISTEXT($N$369)),"",IF(OR(10&gt;$N$367,3&gt;$N$368,((3-1)*$N$367+10)&gt;$N$369),"",IF(INDEX($P$369:$W$378,MOD(((3-1)*$N$367+10)-1,10)+1,INT((((3-1)*$N$367+10)-1)/10)+1)="","",INDEX($P$369:$W$378,MOD(((3-1)*$N$367+10)-1,10)+1,INT((((3-1)*$N$367+10)-1)/10)+1))))))</f>
        <v/>
      </c>
      <c r="O371">
        <f>IF(AND($D$367="Flat Oval",NOT(OR($G$367="",$I$367="")),NOT(OR(ISTEXT($G$367),ISTEXT($I$367)))),PI()*(($I$367-2*N($K$367))/2)^2/144,"")</f>
        <v/>
      </c>
      <c r="P371" s="540" t="n"/>
      <c r="Q371" s="540" t="n"/>
      <c r="R371" s="540" t="n"/>
      <c r="S371" s="540" t="n"/>
      <c r="T371" s="540" t="n"/>
      <c r="U371" s="540" t="n"/>
      <c r="V371" s="540" t="n"/>
      <c r="W371" s="540" t="n"/>
    </row>
    <row r="372" ht="13.35" customHeight="1" s="162">
      <c r="B372" s="537">
        <f>IF($D$367="Flat Oval",IF(OR($N$368="",ISTEXT($N$368)),"",IF(4&lt;=$N$368,ROUND((4-0.5)*$I$367/$N$368,1),IF(4=$N$368+1,"Ends",""))),IF(OR($D$367="",$G$367=""),"",IF($D$367="Round",IF(4=1,"Axis 1 (0°)",IF(4=2,"Axis 2 (90°)","")),IF(ISTEXT($N$368),"",IF(4&gt;$N$368,"",IF(ISTEXT($I$367),"",ROUND((4-0.5)*$I$367/$N$368,1)))))))</f>
        <v/>
      </c>
      <c r="C372" s="538" t="n"/>
      <c r="D372" s="539">
        <f>IF($D$367="Flat Oval",IF(OR($N$369="",ISTEXT($N$367),ISTEXT($N$368)),"",IF(4&lt;=$N$368,IF(1&gt;$N$367,"",IF(((4-1)*$N$367+1)&gt;80,"",IF(INDEX($P$369:$W$378,MOD(((4-1)*$N$367+1)-1,10)+1,INT((((4-1)*$N$367+1)-1)/10)+1)="","",INDEX($P$369:$W$378,MOD(((4-1)*$N$367+1)-1,10)+1,INT((((4-1)*$N$367+1)-1)/10)+1)))),IF(AND(4=$N$368+1,1&lt;=$O$367),IF(($N$367*$N$368+1)&gt;80,"",IF(INDEX($P$369:$W$378,MOD(($N$367*$N$368+1)-1,10)+1,INT((($N$367*$N$368+1)-1)/10)+1)="","",INDEX($P$369:$W$378,MOD(($N$367*$N$368+1)-1,10)+1,INT((($N$367*$N$368+1)-1)/10)+1))),""))),IF($N$369="","",IF(OR(ISTEXT($N$367),ISTEXT($N$368),ISTEXT($N$369)),"",IF(OR(1&gt;$N$367,4&gt;$N$368,((4-1)*$N$367+1)&gt;$N$369),"",IF(INDEX($P$369:$W$378,MOD(((4-1)*$N$367+1)-1,10)+1,INT((((4-1)*$N$367+1)-1)/10)+1)="","",INDEX($P$369:$W$378,MOD(((4-1)*$N$367+1)-1,10)+1,INT((((4-1)*$N$367+1)-1)/10)+1))))))</f>
        <v/>
      </c>
      <c r="E372" s="539">
        <f>IF($D$367="Flat Oval",IF(OR($N$369="",ISTEXT($N$367),ISTEXT($N$368)),"",IF(4&lt;=$N$368,IF(2&gt;$N$367,"",IF(((4-1)*$N$367+2)&gt;80,"",IF(INDEX($P$369:$W$378,MOD(((4-1)*$N$367+2)-1,10)+1,INT((((4-1)*$N$367+2)-1)/10)+1)="","",INDEX($P$369:$W$378,MOD(((4-1)*$N$367+2)-1,10)+1,INT((((4-1)*$N$367+2)-1)/10)+1)))),IF(AND(4=$N$368+1,2&lt;=$O$367),IF(($N$367*$N$368+2)&gt;80,"",IF(INDEX($P$369:$W$378,MOD(($N$367*$N$368+2)-1,10)+1,INT((($N$367*$N$368+2)-1)/10)+1)="","",INDEX($P$369:$W$378,MOD(($N$367*$N$368+2)-1,10)+1,INT((($N$367*$N$368+2)-1)/10)+1))),""))),IF($N$369="","",IF(OR(ISTEXT($N$367),ISTEXT($N$368),ISTEXT($N$369)),"",IF(OR(2&gt;$N$367,4&gt;$N$368,((4-1)*$N$367+2)&gt;$N$369),"",IF(INDEX($P$369:$W$378,MOD(((4-1)*$N$367+2)-1,10)+1,INT((((4-1)*$N$367+2)-1)/10)+1)="","",INDEX($P$369:$W$378,MOD(((4-1)*$N$367+2)-1,10)+1,INT((((4-1)*$N$367+2)-1)/10)+1))))))</f>
        <v/>
      </c>
      <c r="F372" s="539">
        <f>IF($D$367="Flat Oval",IF(OR($N$369="",ISTEXT($N$367),ISTEXT($N$368)),"",IF(4&lt;=$N$368,IF(3&gt;$N$367,"",IF(((4-1)*$N$367+3)&gt;80,"",IF(INDEX($P$369:$W$378,MOD(((4-1)*$N$367+3)-1,10)+1,INT((((4-1)*$N$367+3)-1)/10)+1)="","",INDEX($P$369:$W$378,MOD(((4-1)*$N$367+3)-1,10)+1,INT((((4-1)*$N$367+3)-1)/10)+1)))),IF(AND(4=$N$368+1,3&lt;=$O$367),IF(($N$367*$N$368+3)&gt;80,"",IF(INDEX($P$369:$W$378,MOD(($N$367*$N$368+3)-1,10)+1,INT((($N$367*$N$368+3)-1)/10)+1)="","",INDEX($P$369:$W$378,MOD(($N$367*$N$368+3)-1,10)+1,INT((($N$367*$N$368+3)-1)/10)+1))),""))),IF($N$369="","",IF(OR(ISTEXT($N$367),ISTEXT($N$368),ISTEXT($N$369)),"",IF(OR(3&gt;$N$367,4&gt;$N$368,((4-1)*$N$367+3)&gt;$N$369),"",IF(INDEX($P$369:$W$378,MOD(((4-1)*$N$367+3)-1,10)+1,INT((((4-1)*$N$367+3)-1)/10)+1)="","",INDEX($P$369:$W$378,MOD(((4-1)*$N$367+3)-1,10)+1,INT((((4-1)*$N$367+3)-1)/10)+1))))))</f>
        <v/>
      </c>
      <c r="G372" s="539">
        <f>IF($D$367="Flat Oval",IF(OR($N$369="",ISTEXT($N$367),ISTEXT($N$368)),"",IF(4&lt;=$N$368,IF(4&gt;$N$367,"",IF(((4-1)*$N$367+4)&gt;80,"",IF(INDEX($P$369:$W$378,MOD(((4-1)*$N$367+4)-1,10)+1,INT((((4-1)*$N$367+4)-1)/10)+1)="","",INDEX($P$369:$W$378,MOD(((4-1)*$N$367+4)-1,10)+1,INT((((4-1)*$N$367+4)-1)/10)+1)))),IF(AND(4=$N$368+1,4&lt;=$O$367),IF(($N$367*$N$368+4)&gt;80,"",IF(INDEX($P$369:$W$378,MOD(($N$367*$N$368+4)-1,10)+1,INT((($N$367*$N$368+4)-1)/10)+1)="","",INDEX($P$369:$W$378,MOD(($N$367*$N$368+4)-1,10)+1,INT((($N$367*$N$368+4)-1)/10)+1))),""))),IF($N$369="","",IF(OR(ISTEXT($N$367),ISTEXT($N$368),ISTEXT($N$369)),"",IF(OR(4&gt;$N$367,4&gt;$N$368,((4-1)*$N$367+4)&gt;$N$369),"",IF(INDEX($P$369:$W$378,MOD(((4-1)*$N$367+4)-1,10)+1,INT((((4-1)*$N$367+4)-1)/10)+1)="","",INDEX($P$369:$W$378,MOD(((4-1)*$N$367+4)-1,10)+1,INT((((4-1)*$N$367+4)-1)/10)+1))))))</f>
        <v/>
      </c>
      <c r="H372" s="539">
        <f>IF($D$367="Flat Oval",IF(OR($N$369="",ISTEXT($N$367),ISTEXT($N$368)),"",IF(4&lt;=$N$368,IF(5&gt;$N$367,"",IF(((4-1)*$N$367+5)&gt;80,"",IF(INDEX($P$369:$W$378,MOD(((4-1)*$N$367+5)-1,10)+1,INT((((4-1)*$N$367+5)-1)/10)+1)="","",INDEX($P$369:$W$378,MOD(((4-1)*$N$367+5)-1,10)+1,INT((((4-1)*$N$367+5)-1)/10)+1)))),IF(AND(4=$N$368+1,5&lt;=$O$367),IF(($N$367*$N$368+5)&gt;80,"",IF(INDEX($P$369:$W$378,MOD(($N$367*$N$368+5)-1,10)+1,INT((($N$367*$N$368+5)-1)/10)+1)="","",INDEX($P$369:$W$378,MOD(($N$367*$N$368+5)-1,10)+1,INT((($N$367*$N$368+5)-1)/10)+1))),""))),IF($N$369="","",IF(OR(ISTEXT($N$367),ISTEXT($N$368),ISTEXT($N$369)),"",IF(OR(5&gt;$N$367,4&gt;$N$368,((4-1)*$N$367+5)&gt;$N$369),"",IF(INDEX($P$369:$W$378,MOD(((4-1)*$N$367+5)-1,10)+1,INT((((4-1)*$N$367+5)-1)/10)+1)="","",INDEX($P$369:$W$378,MOD(((4-1)*$N$367+5)-1,10)+1,INT((((4-1)*$N$367+5)-1)/10)+1))))))</f>
        <v/>
      </c>
      <c r="I372" s="539">
        <f>IF($D$367="Flat Oval",IF(OR($N$369="",ISTEXT($N$367),ISTEXT($N$368)),"",IF(4&lt;=$N$368,IF(6&gt;$N$367,"",IF(((4-1)*$N$367+6)&gt;80,"",IF(INDEX($P$369:$W$378,MOD(((4-1)*$N$367+6)-1,10)+1,INT((((4-1)*$N$367+6)-1)/10)+1)="","",INDEX($P$369:$W$378,MOD(((4-1)*$N$367+6)-1,10)+1,INT((((4-1)*$N$367+6)-1)/10)+1)))),IF(AND(4=$N$368+1,6&lt;=$O$367),IF(($N$367*$N$368+6)&gt;80,"",IF(INDEX($P$369:$W$378,MOD(($N$367*$N$368+6)-1,10)+1,INT((($N$367*$N$368+6)-1)/10)+1)="","",INDEX($P$369:$W$378,MOD(($N$367*$N$368+6)-1,10)+1,INT((($N$367*$N$368+6)-1)/10)+1))),""))),IF($N$369="","",IF(OR(ISTEXT($N$367),ISTEXT($N$368),ISTEXT($N$369)),"",IF(OR(6&gt;$N$367,4&gt;$N$368,((4-1)*$N$367+6)&gt;$N$369),"",IF(INDEX($P$369:$W$378,MOD(((4-1)*$N$367+6)-1,10)+1,INT((((4-1)*$N$367+6)-1)/10)+1)="","",INDEX($P$369:$W$378,MOD(((4-1)*$N$367+6)-1,10)+1,INT((((4-1)*$N$367+6)-1)/10)+1))))))</f>
        <v/>
      </c>
      <c r="J372" s="539">
        <f>IF($D$367="Flat Oval",IF(OR($N$369="",ISTEXT($N$367),ISTEXT($N$368)),"",IF(4&lt;=$N$368,IF(7&gt;$N$367,"",IF(((4-1)*$N$367+7)&gt;80,"",IF(INDEX($P$369:$W$378,MOD(((4-1)*$N$367+7)-1,10)+1,INT((((4-1)*$N$367+7)-1)/10)+1)="","",INDEX($P$369:$W$378,MOD(((4-1)*$N$367+7)-1,10)+1,INT((((4-1)*$N$367+7)-1)/10)+1)))),IF(AND(4=$N$368+1,7&lt;=$O$367),IF(($N$367*$N$368+7)&gt;80,"",IF(INDEX($P$369:$W$378,MOD(($N$367*$N$368+7)-1,10)+1,INT((($N$367*$N$368+7)-1)/10)+1)="","",INDEX($P$369:$W$378,MOD(($N$367*$N$368+7)-1,10)+1,INT((($N$367*$N$368+7)-1)/10)+1))),""))),IF($N$369="","",IF(OR(ISTEXT($N$367),ISTEXT($N$368),ISTEXT($N$369)),"",IF(OR(7&gt;$N$367,4&gt;$N$368,((4-1)*$N$367+7)&gt;$N$369),"",IF(INDEX($P$369:$W$378,MOD(((4-1)*$N$367+7)-1,10)+1,INT((((4-1)*$N$367+7)-1)/10)+1)="","",INDEX($P$369:$W$378,MOD(((4-1)*$N$367+7)-1,10)+1,INT((((4-1)*$N$367+7)-1)/10)+1))))))</f>
        <v/>
      </c>
      <c r="K372" s="539">
        <f>IF($D$367="Flat Oval",IF(OR($N$369="",ISTEXT($N$367),ISTEXT($N$368)),"",IF(4&lt;=$N$368,IF(8&gt;$N$367,"",IF(((4-1)*$N$367+8)&gt;80,"",IF(INDEX($P$369:$W$378,MOD(((4-1)*$N$367+8)-1,10)+1,INT((((4-1)*$N$367+8)-1)/10)+1)="","",INDEX($P$369:$W$378,MOD(((4-1)*$N$367+8)-1,10)+1,INT((((4-1)*$N$367+8)-1)/10)+1)))),IF(AND(4=$N$368+1,8&lt;=$O$367),IF(($N$367*$N$368+8)&gt;80,"",IF(INDEX($P$369:$W$378,MOD(($N$367*$N$368+8)-1,10)+1,INT((($N$367*$N$368+8)-1)/10)+1)="","",INDEX($P$369:$W$378,MOD(($N$367*$N$368+8)-1,10)+1,INT((($N$367*$N$368+8)-1)/10)+1))),""))),IF($N$369="","",IF(OR(ISTEXT($N$367),ISTEXT($N$368),ISTEXT($N$369)),"",IF(OR(8&gt;$N$367,4&gt;$N$368,((4-1)*$N$367+8)&gt;$N$369),"",IF(INDEX($P$369:$W$378,MOD(((4-1)*$N$367+8)-1,10)+1,INT((((4-1)*$N$367+8)-1)/10)+1)="","",INDEX($P$369:$W$378,MOD(((4-1)*$N$367+8)-1,10)+1,INT((((4-1)*$N$367+8)-1)/10)+1))))))</f>
        <v/>
      </c>
      <c r="L372" s="539">
        <f>IF($D$367="Flat Oval",IF(OR($N$369="",ISTEXT($N$367),ISTEXT($N$368)),"",IF(4&lt;=$N$368,IF(9&gt;$N$367,"",IF(((4-1)*$N$367+9)&gt;80,"",IF(INDEX($P$369:$W$378,MOD(((4-1)*$N$367+9)-1,10)+1,INT((((4-1)*$N$367+9)-1)/10)+1)="","",INDEX($P$369:$W$378,MOD(((4-1)*$N$367+9)-1,10)+1,INT((((4-1)*$N$367+9)-1)/10)+1)))),IF(AND(4=$N$368+1,9&lt;=$O$367),IF(($N$367*$N$368+9)&gt;80,"",IF(INDEX($P$369:$W$378,MOD(($N$367*$N$368+9)-1,10)+1,INT((($N$367*$N$368+9)-1)/10)+1)="","",INDEX($P$369:$W$378,MOD(($N$367*$N$368+9)-1,10)+1,INT((($N$367*$N$368+9)-1)/10)+1))),""))),IF($N$369="","",IF(OR(ISTEXT($N$367),ISTEXT($N$368),ISTEXT($N$369)),"",IF(OR(9&gt;$N$367,4&gt;$N$368,((4-1)*$N$367+9)&gt;$N$369),"",IF(INDEX($P$369:$W$378,MOD(((4-1)*$N$367+9)-1,10)+1,INT((((4-1)*$N$367+9)-1)/10)+1)="","",INDEX($P$369:$W$378,MOD(((4-1)*$N$367+9)-1,10)+1,INT((((4-1)*$N$367+9)-1)/10)+1))))))</f>
        <v/>
      </c>
      <c r="M372" s="539">
        <f>IF($D$367="Flat Oval",IF(OR($N$369="",ISTEXT($N$367),ISTEXT($N$368)),"",IF(4&lt;=$N$368,IF(10&gt;$N$367,"",IF(((4-1)*$N$367+10)&gt;80,"",IF(INDEX($P$369:$W$378,MOD(((4-1)*$N$367+10)-1,10)+1,INT((((4-1)*$N$367+10)-1)/10)+1)="","",INDEX($P$369:$W$378,MOD(((4-1)*$N$367+10)-1,10)+1,INT((((4-1)*$N$367+10)-1)/10)+1)))),IF(AND(4=$N$368+1,10&lt;=$O$367),IF(($N$367*$N$368+10)&gt;80,"",IF(INDEX($P$369:$W$378,MOD(($N$367*$N$368+10)-1,10)+1,INT((($N$367*$N$368+10)-1)/10)+1)="","",INDEX($P$369:$W$378,MOD(($N$367*$N$368+10)-1,10)+1,INT((($N$367*$N$368+10)-1)/10)+1))),""))),IF($N$369="","",IF(OR(ISTEXT($N$367),ISTEXT($N$368),ISTEXT($N$369)),"",IF(OR(10&gt;$N$367,4&gt;$N$368,((4-1)*$N$367+10)&gt;$N$369),"",IF(INDEX($P$369:$W$378,MOD(((4-1)*$N$367+10)-1,10)+1,INT((((4-1)*$N$367+10)-1)/10)+1)="","",INDEX($P$369:$W$378,MOD(((4-1)*$N$367+10)-1,10)+1,INT((((4-1)*$N$367+10)-1)/10)+1))))))</f>
        <v/>
      </c>
      <c r="P372" s="540" t="n"/>
      <c r="Q372" s="540" t="n"/>
      <c r="R372" s="540" t="n"/>
      <c r="S372" s="540" t="n"/>
      <c r="T372" s="540" t="n"/>
      <c r="U372" s="540" t="n"/>
      <c r="V372" s="540" t="n"/>
      <c r="W372" s="540" t="n"/>
    </row>
    <row r="373" ht="13.35" customHeight="1" s="162">
      <c r="B373" s="537">
        <f>IF($D$367="Flat Oval",IF(OR($N$368="",ISTEXT($N$368)),"",IF(5&lt;=$N$368,ROUND((5-0.5)*$I$367/$N$368,1),IF(5=$N$368+1,"Ends",""))),IF(OR($D$367="",$G$367=""),"",IF($D$367="Round",IF(5=1,"Axis 1 (0°)",IF(5=2,"Axis 2 (90°)","")),IF(ISTEXT($N$368),"",IF(5&gt;$N$368,"",IF(ISTEXT($I$367),"",ROUND((5-0.5)*$I$367/$N$368,1)))))))</f>
        <v/>
      </c>
      <c r="C373" s="538" t="n"/>
      <c r="D373" s="539">
        <f>IF($D$367="Flat Oval",IF(OR($N$369="",ISTEXT($N$367),ISTEXT($N$368)),"",IF(5&lt;=$N$368,IF(1&gt;$N$367,"",IF(((5-1)*$N$367+1)&gt;80,"",IF(INDEX($P$369:$W$378,MOD(((5-1)*$N$367+1)-1,10)+1,INT((((5-1)*$N$367+1)-1)/10)+1)="","",INDEX($P$369:$W$378,MOD(((5-1)*$N$367+1)-1,10)+1,INT((((5-1)*$N$367+1)-1)/10)+1)))),IF(AND(5=$N$368+1,1&lt;=$O$367),IF(($N$367*$N$368+1)&gt;80,"",IF(INDEX($P$369:$W$378,MOD(($N$367*$N$368+1)-1,10)+1,INT((($N$367*$N$368+1)-1)/10)+1)="","",INDEX($P$369:$W$378,MOD(($N$367*$N$368+1)-1,10)+1,INT((($N$367*$N$368+1)-1)/10)+1))),""))),IF($N$369="","",IF(OR(ISTEXT($N$367),ISTEXT($N$368),ISTEXT($N$369)),"",IF(OR(1&gt;$N$367,5&gt;$N$368,((5-1)*$N$367+1)&gt;$N$369),"",IF(INDEX($P$369:$W$378,MOD(((5-1)*$N$367+1)-1,10)+1,INT((((5-1)*$N$367+1)-1)/10)+1)="","",INDEX($P$369:$W$378,MOD(((5-1)*$N$367+1)-1,10)+1,INT((((5-1)*$N$367+1)-1)/10)+1))))))</f>
        <v/>
      </c>
      <c r="E373" s="539">
        <f>IF($D$367="Flat Oval",IF(OR($N$369="",ISTEXT($N$367),ISTEXT($N$368)),"",IF(5&lt;=$N$368,IF(2&gt;$N$367,"",IF(((5-1)*$N$367+2)&gt;80,"",IF(INDEX($P$369:$W$378,MOD(((5-1)*$N$367+2)-1,10)+1,INT((((5-1)*$N$367+2)-1)/10)+1)="","",INDEX($P$369:$W$378,MOD(((5-1)*$N$367+2)-1,10)+1,INT((((5-1)*$N$367+2)-1)/10)+1)))),IF(AND(5=$N$368+1,2&lt;=$O$367),IF(($N$367*$N$368+2)&gt;80,"",IF(INDEX($P$369:$W$378,MOD(($N$367*$N$368+2)-1,10)+1,INT((($N$367*$N$368+2)-1)/10)+1)="","",INDEX($P$369:$W$378,MOD(($N$367*$N$368+2)-1,10)+1,INT((($N$367*$N$368+2)-1)/10)+1))),""))),IF($N$369="","",IF(OR(ISTEXT($N$367),ISTEXT($N$368),ISTEXT($N$369)),"",IF(OR(2&gt;$N$367,5&gt;$N$368,((5-1)*$N$367+2)&gt;$N$369),"",IF(INDEX($P$369:$W$378,MOD(((5-1)*$N$367+2)-1,10)+1,INT((((5-1)*$N$367+2)-1)/10)+1)="","",INDEX($P$369:$W$378,MOD(((5-1)*$N$367+2)-1,10)+1,INT((((5-1)*$N$367+2)-1)/10)+1))))))</f>
        <v/>
      </c>
      <c r="F373" s="539">
        <f>IF($D$367="Flat Oval",IF(OR($N$369="",ISTEXT($N$367),ISTEXT($N$368)),"",IF(5&lt;=$N$368,IF(3&gt;$N$367,"",IF(((5-1)*$N$367+3)&gt;80,"",IF(INDEX($P$369:$W$378,MOD(((5-1)*$N$367+3)-1,10)+1,INT((((5-1)*$N$367+3)-1)/10)+1)="","",INDEX($P$369:$W$378,MOD(((5-1)*$N$367+3)-1,10)+1,INT((((5-1)*$N$367+3)-1)/10)+1)))),IF(AND(5=$N$368+1,3&lt;=$O$367),IF(($N$367*$N$368+3)&gt;80,"",IF(INDEX($P$369:$W$378,MOD(($N$367*$N$368+3)-1,10)+1,INT((($N$367*$N$368+3)-1)/10)+1)="","",INDEX($P$369:$W$378,MOD(($N$367*$N$368+3)-1,10)+1,INT((($N$367*$N$368+3)-1)/10)+1))),""))),IF($N$369="","",IF(OR(ISTEXT($N$367),ISTEXT($N$368),ISTEXT($N$369)),"",IF(OR(3&gt;$N$367,5&gt;$N$368,((5-1)*$N$367+3)&gt;$N$369),"",IF(INDEX($P$369:$W$378,MOD(((5-1)*$N$367+3)-1,10)+1,INT((((5-1)*$N$367+3)-1)/10)+1)="","",INDEX($P$369:$W$378,MOD(((5-1)*$N$367+3)-1,10)+1,INT((((5-1)*$N$367+3)-1)/10)+1))))))</f>
        <v/>
      </c>
      <c r="G373" s="539">
        <f>IF($D$367="Flat Oval",IF(OR($N$369="",ISTEXT($N$367),ISTEXT($N$368)),"",IF(5&lt;=$N$368,IF(4&gt;$N$367,"",IF(((5-1)*$N$367+4)&gt;80,"",IF(INDEX($P$369:$W$378,MOD(((5-1)*$N$367+4)-1,10)+1,INT((((5-1)*$N$367+4)-1)/10)+1)="","",INDEX($P$369:$W$378,MOD(((5-1)*$N$367+4)-1,10)+1,INT((((5-1)*$N$367+4)-1)/10)+1)))),IF(AND(5=$N$368+1,4&lt;=$O$367),IF(($N$367*$N$368+4)&gt;80,"",IF(INDEX($P$369:$W$378,MOD(($N$367*$N$368+4)-1,10)+1,INT((($N$367*$N$368+4)-1)/10)+1)="","",INDEX($P$369:$W$378,MOD(($N$367*$N$368+4)-1,10)+1,INT((($N$367*$N$368+4)-1)/10)+1))),""))),IF($N$369="","",IF(OR(ISTEXT($N$367),ISTEXT($N$368),ISTEXT($N$369)),"",IF(OR(4&gt;$N$367,5&gt;$N$368,((5-1)*$N$367+4)&gt;$N$369),"",IF(INDEX($P$369:$W$378,MOD(((5-1)*$N$367+4)-1,10)+1,INT((((5-1)*$N$367+4)-1)/10)+1)="","",INDEX($P$369:$W$378,MOD(((5-1)*$N$367+4)-1,10)+1,INT((((5-1)*$N$367+4)-1)/10)+1))))))</f>
        <v/>
      </c>
      <c r="H373" s="539">
        <f>IF($D$367="Flat Oval",IF(OR($N$369="",ISTEXT($N$367),ISTEXT($N$368)),"",IF(5&lt;=$N$368,IF(5&gt;$N$367,"",IF(((5-1)*$N$367+5)&gt;80,"",IF(INDEX($P$369:$W$378,MOD(((5-1)*$N$367+5)-1,10)+1,INT((((5-1)*$N$367+5)-1)/10)+1)="","",INDEX($P$369:$W$378,MOD(((5-1)*$N$367+5)-1,10)+1,INT((((5-1)*$N$367+5)-1)/10)+1)))),IF(AND(5=$N$368+1,5&lt;=$O$367),IF(($N$367*$N$368+5)&gt;80,"",IF(INDEX($P$369:$W$378,MOD(($N$367*$N$368+5)-1,10)+1,INT((($N$367*$N$368+5)-1)/10)+1)="","",INDEX($P$369:$W$378,MOD(($N$367*$N$368+5)-1,10)+1,INT((($N$367*$N$368+5)-1)/10)+1))),""))),IF($N$369="","",IF(OR(ISTEXT($N$367),ISTEXT($N$368),ISTEXT($N$369)),"",IF(OR(5&gt;$N$367,5&gt;$N$368,((5-1)*$N$367+5)&gt;$N$369),"",IF(INDEX($P$369:$W$378,MOD(((5-1)*$N$367+5)-1,10)+1,INT((((5-1)*$N$367+5)-1)/10)+1)="","",INDEX($P$369:$W$378,MOD(((5-1)*$N$367+5)-1,10)+1,INT((((5-1)*$N$367+5)-1)/10)+1))))))</f>
        <v/>
      </c>
      <c r="I373" s="539">
        <f>IF($D$367="Flat Oval",IF(OR($N$369="",ISTEXT($N$367),ISTEXT($N$368)),"",IF(5&lt;=$N$368,IF(6&gt;$N$367,"",IF(((5-1)*$N$367+6)&gt;80,"",IF(INDEX($P$369:$W$378,MOD(((5-1)*$N$367+6)-1,10)+1,INT((((5-1)*$N$367+6)-1)/10)+1)="","",INDEX($P$369:$W$378,MOD(((5-1)*$N$367+6)-1,10)+1,INT((((5-1)*$N$367+6)-1)/10)+1)))),IF(AND(5=$N$368+1,6&lt;=$O$367),IF(($N$367*$N$368+6)&gt;80,"",IF(INDEX($P$369:$W$378,MOD(($N$367*$N$368+6)-1,10)+1,INT((($N$367*$N$368+6)-1)/10)+1)="","",INDEX($P$369:$W$378,MOD(($N$367*$N$368+6)-1,10)+1,INT((($N$367*$N$368+6)-1)/10)+1))),""))),IF($N$369="","",IF(OR(ISTEXT($N$367),ISTEXT($N$368),ISTEXT($N$369)),"",IF(OR(6&gt;$N$367,5&gt;$N$368,((5-1)*$N$367+6)&gt;$N$369),"",IF(INDEX($P$369:$W$378,MOD(((5-1)*$N$367+6)-1,10)+1,INT((((5-1)*$N$367+6)-1)/10)+1)="","",INDEX($P$369:$W$378,MOD(((5-1)*$N$367+6)-1,10)+1,INT((((5-1)*$N$367+6)-1)/10)+1))))))</f>
        <v/>
      </c>
      <c r="J373" s="539">
        <f>IF($D$367="Flat Oval",IF(OR($N$369="",ISTEXT($N$367),ISTEXT($N$368)),"",IF(5&lt;=$N$368,IF(7&gt;$N$367,"",IF(((5-1)*$N$367+7)&gt;80,"",IF(INDEX($P$369:$W$378,MOD(((5-1)*$N$367+7)-1,10)+1,INT((((5-1)*$N$367+7)-1)/10)+1)="","",INDEX($P$369:$W$378,MOD(((5-1)*$N$367+7)-1,10)+1,INT((((5-1)*$N$367+7)-1)/10)+1)))),IF(AND(5=$N$368+1,7&lt;=$O$367),IF(($N$367*$N$368+7)&gt;80,"",IF(INDEX($P$369:$W$378,MOD(($N$367*$N$368+7)-1,10)+1,INT((($N$367*$N$368+7)-1)/10)+1)="","",INDEX($P$369:$W$378,MOD(($N$367*$N$368+7)-1,10)+1,INT((($N$367*$N$368+7)-1)/10)+1))),""))),IF($N$369="","",IF(OR(ISTEXT($N$367),ISTEXT($N$368),ISTEXT($N$369)),"",IF(OR(7&gt;$N$367,5&gt;$N$368,((5-1)*$N$367+7)&gt;$N$369),"",IF(INDEX($P$369:$W$378,MOD(((5-1)*$N$367+7)-1,10)+1,INT((((5-1)*$N$367+7)-1)/10)+1)="","",INDEX($P$369:$W$378,MOD(((5-1)*$N$367+7)-1,10)+1,INT((((5-1)*$N$367+7)-1)/10)+1))))))</f>
        <v/>
      </c>
      <c r="K373" s="539">
        <f>IF($D$367="Flat Oval",IF(OR($N$369="",ISTEXT($N$367),ISTEXT($N$368)),"",IF(5&lt;=$N$368,IF(8&gt;$N$367,"",IF(((5-1)*$N$367+8)&gt;80,"",IF(INDEX($P$369:$W$378,MOD(((5-1)*$N$367+8)-1,10)+1,INT((((5-1)*$N$367+8)-1)/10)+1)="","",INDEX($P$369:$W$378,MOD(((5-1)*$N$367+8)-1,10)+1,INT((((5-1)*$N$367+8)-1)/10)+1)))),IF(AND(5=$N$368+1,8&lt;=$O$367),IF(($N$367*$N$368+8)&gt;80,"",IF(INDEX($P$369:$W$378,MOD(($N$367*$N$368+8)-1,10)+1,INT((($N$367*$N$368+8)-1)/10)+1)="","",INDEX($P$369:$W$378,MOD(($N$367*$N$368+8)-1,10)+1,INT((($N$367*$N$368+8)-1)/10)+1))),""))),IF($N$369="","",IF(OR(ISTEXT($N$367),ISTEXT($N$368),ISTEXT($N$369)),"",IF(OR(8&gt;$N$367,5&gt;$N$368,((5-1)*$N$367+8)&gt;$N$369),"",IF(INDEX($P$369:$W$378,MOD(((5-1)*$N$367+8)-1,10)+1,INT((((5-1)*$N$367+8)-1)/10)+1)="","",INDEX($P$369:$W$378,MOD(((5-1)*$N$367+8)-1,10)+1,INT((((5-1)*$N$367+8)-1)/10)+1))))))</f>
        <v/>
      </c>
      <c r="L373" s="539">
        <f>IF($D$367="Flat Oval",IF(OR($N$369="",ISTEXT($N$367),ISTEXT($N$368)),"",IF(5&lt;=$N$368,IF(9&gt;$N$367,"",IF(((5-1)*$N$367+9)&gt;80,"",IF(INDEX($P$369:$W$378,MOD(((5-1)*$N$367+9)-1,10)+1,INT((((5-1)*$N$367+9)-1)/10)+1)="","",INDEX($P$369:$W$378,MOD(((5-1)*$N$367+9)-1,10)+1,INT((((5-1)*$N$367+9)-1)/10)+1)))),IF(AND(5=$N$368+1,9&lt;=$O$367),IF(($N$367*$N$368+9)&gt;80,"",IF(INDEX($P$369:$W$378,MOD(($N$367*$N$368+9)-1,10)+1,INT((($N$367*$N$368+9)-1)/10)+1)="","",INDEX($P$369:$W$378,MOD(($N$367*$N$368+9)-1,10)+1,INT((($N$367*$N$368+9)-1)/10)+1))),""))),IF($N$369="","",IF(OR(ISTEXT($N$367),ISTEXT($N$368),ISTEXT($N$369)),"",IF(OR(9&gt;$N$367,5&gt;$N$368,((5-1)*$N$367+9)&gt;$N$369),"",IF(INDEX($P$369:$W$378,MOD(((5-1)*$N$367+9)-1,10)+1,INT((((5-1)*$N$367+9)-1)/10)+1)="","",INDEX($P$369:$W$378,MOD(((5-1)*$N$367+9)-1,10)+1,INT((((5-1)*$N$367+9)-1)/10)+1))))))</f>
        <v/>
      </c>
      <c r="M373" s="539">
        <f>IF($D$367="Flat Oval",IF(OR($N$369="",ISTEXT($N$367),ISTEXT($N$368)),"",IF(5&lt;=$N$368,IF(10&gt;$N$367,"",IF(((5-1)*$N$367+10)&gt;80,"",IF(INDEX($P$369:$W$378,MOD(((5-1)*$N$367+10)-1,10)+1,INT((((5-1)*$N$367+10)-1)/10)+1)="","",INDEX($P$369:$W$378,MOD(((5-1)*$N$367+10)-1,10)+1,INT((((5-1)*$N$367+10)-1)/10)+1)))),IF(AND(5=$N$368+1,10&lt;=$O$367),IF(($N$367*$N$368+10)&gt;80,"",IF(INDEX($P$369:$W$378,MOD(($N$367*$N$368+10)-1,10)+1,INT((($N$367*$N$368+10)-1)/10)+1)="","",INDEX($P$369:$W$378,MOD(($N$367*$N$368+10)-1,10)+1,INT((($N$367*$N$368+10)-1)/10)+1))),""))),IF($N$369="","",IF(OR(ISTEXT($N$367),ISTEXT($N$368),ISTEXT($N$369)),"",IF(OR(10&gt;$N$367,5&gt;$N$368,((5-1)*$N$367+10)&gt;$N$369),"",IF(INDEX($P$369:$W$378,MOD(((5-1)*$N$367+10)-1,10)+1,INT((((5-1)*$N$367+10)-1)/10)+1)="","",INDEX($P$369:$W$378,MOD(((5-1)*$N$367+10)-1,10)+1,INT((((5-1)*$N$367+10)-1)/10)+1))))))</f>
        <v/>
      </c>
      <c r="P373" s="540" t="n"/>
      <c r="Q373" s="540" t="n"/>
      <c r="R373" s="540" t="n"/>
      <c r="S373" s="540" t="n"/>
      <c r="T373" s="540" t="n"/>
      <c r="U373" s="540" t="n"/>
      <c r="V373" s="540" t="n"/>
      <c r="W373" s="540" t="n"/>
    </row>
    <row r="374" ht="13.35" customHeight="1" s="162">
      <c r="B374" s="537">
        <f>IF($D$367="Flat Oval",IF(OR($N$368="",ISTEXT($N$368)),"",IF(6&lt;=$N$368,ROUND((6-0.5)*$I$367/$N$368,1),IF(6=$N$368+1,"Ends",""))),IF(OR($D$367="",$G$367=""),"",IF($D$367="Round",IF(6=1,"Axis 1 (0°)",IF(6=2,"Axis 2 (90°)","")),IF(ISTEXT($N$368),"",IF(6&gt;$N$368,"",IF(ISTEXT($I$367),"",ROUND((6-0.5)*$I$367/$N$368,1)))))))</f>
        <v/>
      </c>
      <c r="C374" s="538" t="n"/>
      <c r="D374" s="539">
        <f>IF($D$367="Flat Oval",IF(OR($N$369="",ISTEXT($N$367),ISTEXT($N$368)),"",IF(6&lt;=$N$368,IF(1&gt;$N$367,"",IF(((6-1)*$N$367+1)&gt;80,"",IF(INDEX($P$369:$W$378,MOD(((6-1)*$N$367+1)-1,10)+1,INT((((6-1)*$N$367+1)-1)/10)+1)="","",INDEX($P$369:$W$378,MOD(((6-1)*$N$367+1)-1,10)+1,INT((((6-1)*$N$367+1)-1)/10)+1)))),IF(AND(6=$N$368+1,1&lt;=$O$367),IF(($N$367*$N$368+1)&gt;80,"",IF(INDEX($P$369:$W$378,MOD(($N$367*$N$368+1)-1,10)+1,INT((($N$367*$N$368+1)-1)/10)+1)="","",INDEX($P$369:$W$378,MOD(($N$367*$N$368+1)-1,10)+1,INT((($N$367*$N$368+1)-1)/10)+1))),""))),IF($N$369="","",IF(OR(ISTEXT($N$367),ISTEXT($N$368),ISTEXT($N$369)),"",IF(OR(1&gt;$N$367,6&gt;$N$368,((6-1)*$N$367+1)&gt;$N$369),"",IF(INDEX($P$369:$W$378,MOD(((6-1)*$N$367+1)-1,10)+1,INT((((6-1)*$N$367+1)-1)/10)+1)="","",INDEX($P$369:$W$378,MOD(((6-1)*$N$367+1)-1,10)+1,INT((((6-1)*$N$367+1)-1)/10)+1))))))</f>
        <v/>
      </c>
      <c r="E374" s="539">
        <f>IF($D$367="Flat Oval",IF(OR($N$369="",ISTEXT($N$367),ISTEXT($N$368)),"",IF(6&lt;=$N$368,IF(2&gt;$N$367,"",IF(((6-1)*$N$367+2)&gt;80,"",IF(INDEX($P$369:$W$378,MOD(((6-1)*$N$367+2)-1,10)+1,INT((((6-1)*$N$367+2)-1)/10)+1)="","",INDEX($P$369:$W$378,MOD(((6-1)*$N$367+2)-1,10)+1,INT((((6-1)*$N$367+2)-1)/10)+1)))),IF(AND(6=$N$368+1,2&lt;=$O$367),IF(($N$367*$N$368+2)&gt;80,"",IF(INDEX($P$369:$W$378,MOD(($N$367*$N$368+2)-1,10)+1,INT((($N$367*$N$368+2)-1)/10)+1)="","",INDEX($P$369:$W$378,MOD(($N$367*$N$368+2)-1,10)+1,INT((($N$367*$N$368+2)-1)/10)+1))),""))),IF($N$369="","",IF(OR(ISTEXT($N$367),ISTEXT($N$368),ISTEXT($N$369)),"",IF(OR(2&gt;$N$367,6&gt;$N$368,((6-1)*$N$367+2)&gt;$N$369),"",IF(INDEX($P$369:$W$378,MOD(((6-1)*$N$367+2)-1,10)+1,INT((((6-1)*$N$367+2)-1)/10)+1)="","",INDEX($P$369:$W$378,MOD(((6-1)*$N$367+2)-1,10)+1,INT((((6-1)*$N$367+2)-1)/10)+1))))))</f>
        <v/>
      </c>
      <c r="F374" s="539">
        <f>IF($D$367="Flat Oval",IF(OR($N$369="",ISTEXT($N$367),ISTEXT($N$368)),"",IF(6&lt;=$N$368,IF(3&gt;$N$367,"",IF(((6-1)*$N$367+3)&gt;80,"",IF(INDEX($P$369:$W$378,MOD(((6-1)*$N$367+3)-1,10)+1,INT((((6-1)*$N$367+3)-1)/10)+1)="","",INDEX($P$369:$W$378,MOD(((6-1)*$N$367+3)-1,10)+1,INT((((6-1)*$N$367+3)-1)/10)+1)))),IF(AND(6=$N$368+1,3&lt;=$O$367),IF(($N$367*$N$368+3)&gt;80,"",IF(INDEX($P$369:$W$378,MOD(($N$367*$N$368+3)-1,10)+1,INT((($N$367*$N$368+3)-1)/10)+1)="","",INDEX($P$369:$W$378,MOD(($N$367*$N$368+3)-1,10)+1,INT((($N$367*$N$368+3)-1)/10)+1))),""))),IF($N$369="","",IF(OR(ISTEXT($N$367),ISTEXT($N$368),ISTEXT($N$369)),"",IF(OR(3&gt;$N$367,6&gt;$N$368,((6-1)*$N$367+3)&gt;$N$369),"",IF(INDEX($P$369:$W$378,MOD(((6-1)*$N$367+3)-1,10)+1,INT((((6-1)*$N$367+3)-1)/10)+1)="","",INDEX($P$369:$W$378,MOD(((6-1)*$N$367+3)-1,10)+1,INT((((6-1)*$N$367+3)-1)/10)+1))))))</f>
        <v/>
      </c>
      <c r="G374" s="539">
        <f>IF($D$367="Flat Oval",IF(OR($N$369="",ISTEXT($N$367),ISTEXT($N$368)),"",IF(6&lt;=$N$368,IF(4&gt;$N$367,"",IF(((6-1)*$N$367+4)&gt;80,"",IF(INDEX($P$369:$W$378,MOD(((6-1)*$N$367+4)-1,10)+1,INT((((6-1)*$N$367+4)-1)/10)+1)="","",INDEX($P$369:$W$378,MOD(((6-1)*$N$367+4)-1,10)+1,INT((((6-1)*$N$367+4)-1)/10)+1)))),IF(AND(6=$N$368+1,4&lt;=$O$367),IF(($N$367*$N$368+4)&gt;80,"",IF(INDEX($P$369:$W$378,MOD(($N$367*$N$368+4)-1,10)+1,INT((($N$367*$N$368+4)-1)/10)+1)="","",INDEX($P$369:$W$378,MOD(($N$367*$N$368+4)-1,10)+1,INT((($N$367*$N$368+4)-1)/10)+1))),""))),IF($N$369="","",IF(OR(ISTEXT($N$367),ISTEXT($N$368),ISTEXT($N$369)),"",IF(OR(4&gt;$N$367,6&gt;$N$368,((6-1)*$N$367+4)&gt;$N$369),"",IF(INDEX($P$369:$W$378,MOD(((6-1)*$N$367+4)-1,10)+1,INT((((6-1)*$N$367+4)-1)/10)+1)="","",INDEX($P$369:$W$378,MOD(((6-1)*$N$367+4)-1,10)+1,INT((((6-1)*$N$367+4)-1)/10)+1))))))</f>
        <v/>
      </c>
      <c r="H374" s="539">
        <f>IF($D$367="Flat Oval",IF(OR($N$369="",ISTEXT($N$367),ISTEXT($N$368)),"",IF(6&lt;=$N$368,IF(5&gt;$N$367,"",IF(((6-1)*$N$367+5)&gt;80,"",IF(INDEX($P$369:$W$378,MOD(((6-1)*$N$367+5)-1,10)+1,INT((((6-1)*$N$367+5)-1)/10)+1)="","",INDEX($P$369:$W$378,MOD(((6-1)*$N$367+5)-1,10)+1,INT((((6-1)*$N$367+5)-1)/10)+1)))),IF(AND(6=$N$368+1,5&lt;=$O$367),IF(($N$367*$N$368+5)&gt;80,"",IF(INDEX($P$369:$W$378,MOD(($N$367*$N$368+5)-1,10)+1,INT((($N$367*$N$368+5)-1)/10)+1)="","",INDEX($P$369:$W$378,MOD(($N$367*$N$368+5)-1,10)+1,INT((($N$367*$N$368+5)-1)/10)+1))),""))),IF($N$369="","",IF(OR(ISTEXT($N$367),ISTEXT($N$368),ISTEXT($N$369)),"",IF(OR(5&gt;$N$367,6&gt;$N$368,((6-1)*$N$367+5)&gt;$N$369),"",IF(INDEX($P$369:$W$378,MOD(((6-1)*$N$367+5)-1,10)+1,INT((((6-1)*$N$367+5)-1)/10)+1)="","",INDEX($P$369:$W$378,MOD(((6-1)*$N$367+5)-1,10)+1,INT((((6-1)*$N$367+5)-1)/10)+1))))))</f>
        <v/>
      </c>
      <c r="I374" s="539">
        <f>IF($D$367="Flat Oval",IF(OR($N$369="",ISTEXT($N$367),ISTEXT($N$368)),"",IF(6&lt;=$N$368,IF(6&gt;$N$367,"",IF(((6-1)*$N$367+6)&gt;80,"",IF(INDEX($P$369:$W$378,MOD(((6-1)*$N$367+6)-1,10)+1,INT((((6-1)*$N$367+6)-1)/10)+1)="","",INDEX($P$369:$W$378,MOD(((6-1)*$N$367+6)-1,10)+1,INT((((6-1)*$N$367+6)-1)/10)+1)))),IF(AND(6=$N$368+1,6&lt;=$O$367),IF(($N$367*$N$368+6)&gt;80,"",IF(INDEX($P$369:$W$378,MOD(($N$367*$N$368+6)-1,10)+1,INT((($N$367*$N$368+6)-1)/10)+1)="","",INDEX($P$369:$W$378,MOD(($N$367*$N$368+6)-1,10)+1,INT((($N$367*$N$368+6)-1)/10)+1))),""))),IF($N$369="","",IF(OR(ISTEXT($N$367),ISTEXT($N$368),ISTEXT($N$369)),"",IF(OR(6&gt;$N$367,6&gt;$N$368,((6-1)*$N$367+6)&gt;$N$369),"",IF(INDEX($P$369:$W$378,MOD(((6-1)*$N$367+6)-1,10)+1,INT((((6-1)*$N$367+6)-1)/10)+1)="","",INDEX($P$369:$W$378,MOD(((6-1)*$N$367+6)-1,10)+1,INT((((6-1)*$N$367+6)-1)/10)+1))))))</f>
        <v/>
      </c>
      <c r="J374" s="539">
        <f>IF($D$367="Flat Oval",IF(OR($N$369="",ISTEXT($N$367),ISTEXT($N$368)),"",IF(6&lt;=$N$368,IF(7&gt;$N$367,"",IF(((6-1)*$N$367+7)&gt;80,"",IF(INDEX($P$369:$W$378,MOD(((6-1)*$N$367+7)-1,10)+1,INT((((6-1)*$N$367+7)-1)/10)+1)="","",INDEX($P$369:$W$378,MOD(((6-1)*$N$367+7)-1,10)+1,INT((((6-1)*$N$367+7)-1)/10)+1)))),IF(AND(6=$N$368+1,7&lt;=$O$367),IF(($N$367*$N$368+7)&gt;80,"",IF(INDEX($P$369:$W$378,MOD(($N$367*$N$368+7)-1,10)+1,INT((($N$367*$N$368+7)-1)/10)+1)="","",INDEX($P$369:$W$378,MOD(($N$367*$N$368+7)-1,10)+1,INT((($N$367*$N$368+7)-1)/10)+1))),""))),IF($N$369="","",IF(OR(ISTEXT($N$367),ISTEXT($N$368),ISTEXT($N$369)),"",IF(OR(7&gt;$N$367,6&gt;$N$368,((6-1)*$N$367+7)&gt;$N$369),"",IF(INDEX($P$369:$W$378,MOD(((6-1)*$N$367+7)-1,10)+1,INT((((6-1)*$N$367+7)-1)/10)+1)="","",INDEX($P$369:$W$378,MOD(((6-1)*$N$367+7)-1,10)+1,INT((((6-1)*$N$367+7)-1)/10)+1))))))</f>
        <v/>
      </c>
      <c r="K374" s="539">
        <f>IF($D$367="Flat Oval",IF(OR($N$369="",ISTEXT($N$367),ISTEXT($N$368)),"",IF(6&lt;=$N$368,IF(8&gt;$N$367,"",IF(((6-1)*$N$367+8)&gt;80,"",IF(INDEX($P$369:$W$378,MOD(((6-1)*$N$367+8)-1,10)+1,INT((((6-1)*$N$367+8)-1)/10)+1)="","",INDEX($P$369:$W$378,MOD(((6-1)*$N$367+8)-1,10)+1,INT((((6-1)*$N$367+8)-1)/10)+1)))),IF(AND(6=$N$368+1,8&lt;=$O$367),IF(($N$367*$N$368+8)&gt;80,"",IF(INDEX($P$369:$W$378,MOD(($N$367*$N$368+8)-1,10)+1,INT((($N$367*$N$368+8)-1)/10)+1)="","",INDEX($P$369:$W$378,MOD(($N$367*$N$368+8)-1,10)+1,INT((($N$367*$N$368+8)-1)/10)+1))),""))),IF($N$369="","",IF(OR(ISTEXT($N$367),ISTEXT($N$368),ISTEXT($N$369)),"",IF(OR(8&gt;$N$367,6&gt;$N$368,((6-1)*$N$367+8)&gt;$N$369),"",IF(INDEX($P$369:$W$378,MOD(((6-1)*$N$367+8)-1,10)+1,INT((((6-1)*$N$367+8)-1)/10)+1)="","",INDEX($P$369:$W$378,MOD(((6-1)*$N$367+8)-1,10)+1,INT((((6-1)*$N$367+8)-1)/10)+1))))))</f>
        <v/>
      </c>
      <c r="L374" s="539">
        <f>IF($D$367="Flat Oval",IF(OR($N$369="",ISTEXT($N$367),ISTEXT($N$368)),"",IF(6&lt;=$N$368,IF(9&gt;$N$367,"",IF(((6-1)*$N$367+9)&gt;80,"",IF(INDEX($P$369:$W$378,MOD(((6-1)*$N$367+9)-1,10)+1,INT((((6-1)*$N$367+9)-1)/10)+1)="","",INDEX($P$369:$W$378,MOD(((6-1)*$N$367+9)-1,10)+1,INT((((6-1)*$N$367+9)-1)/10)+1)))),IF(AND(6=$N$368+1,9&lt;=$O$367),IF(($N$367*$N$368+9)&gt;80,"",IF(INDEX($P$369:$W$378,MOD(($N$367*$N$368+9)-1,10)+1,INT((($N$367*$N$368+9)-1)/10)+1)="","",INDEX($P$369:$W$378,MOD(($N$367*$N$368+9)-1,10)+1,INT((($N$367*$N$368+9)-1)/10)+1))),""))),IF($N$369="","",IF(OR(ISTEXT($N$367),ISTEXT($N$368),ISTEXT($N$369)),"",IF(OR(9&gt;$N$367,6&gt;$N$368,((6-1)*$N$367+9)&gt;$N$369),"",IF(INDEX($P$369:$W$378,MOD(((6-1)*$N$367+9)-1,10)+1,INT((((6-1)*$N$367+9)-1)/10)+1)="","",INDEX($P$369:$W$378,MOD(((6-1)*$N$367+9)-1,10)+1,INT((((6-1)*$N$367+9)-1)/10)+1))))))</f>
        <v/>
      </c>
      <c r="M374" s="539">
        <f>IF($D$367="Flat Oval",IF(OR($N$369="",ISTEXT($N$367),ISTEXT($N$368)),"",IF(6&lt;=$N$368,IF(10&gt;$N$367,"",IF(((6-1)*$N$367+10)&gt;80,"",IF(INDEX($P$369:$W$378,MOD(((6-1)*$N$367+10)-1,10)+1,INT((((6-1)*$N$367+10)-1)/10)+1)="","",INDEX($P$369:$W$378,MOD(((6-1)*$N$367+10)-1,10)+1,INT((((6-1)*$N$367+10)-1)/10)+1)))),IF(AND(6=$N$368+1,10&lt;=$O$367),IF(($N$367*$N$368+10)&gt;80,"",IF(INDEX($P$369:$W$378,MOD(($N$367*$N$368+10)-1,10)+1,INT((($N$367*$N$368+10)-1)/10)+1)="","",INDEX($P$369:$W$378,MOD(($N$367*$N$368+10)-1,10)+1,INT((($N$367*$N$368+10)-1)/10)+1))),""))),IF($N$369="","",IF(OR(ISTEXT($N$367),ISTEXT($N$368),ISTEXT($N$369)),"",IF(OR(10&gt;$N$367,6&gt;$N$368,((6-1)*$N$367+10)&gt;$N$369),"",IF(INDEX($P$369:$W$378,MOD(((6-1)*$N$367+10)-1,10)+1,INT((((6-1)*$N$367+10)-1)/10)+1)="","",INDEX($P$369:$W$378,MOD(((6-1)*$N$367+10)-1,10)+1,INT((((6-1)*$N$367+10)-1)/10)+1))))))</f>
        <v/>
      </c>
      <c r="P374" s="540" t="n"/>
      <c r="Q374" s="540" t="n"/>
      <c r="R374" s="540" t="n"/>
      <c r="S374" s="540" t="n"/>
      <c r="T374" s="540" t="n"/>
      <c r="U374" s="540" t="n"/>
      <c r="V374" s="540" t="n"/>
      <c r="W374" s="540" t="n"/>
    </row>
    <row r="375" ht="13.35" customHeight="1" s="162">
      <c r="B375" s="537">
        <f>IF($D$367="Flat Oval",IF(OR($N$368="",ISTEXT($N$368)),"",IF(7&lt;=$N$368,ROUND((7-0.5)*$I$367/$N$368,1),IF(7=$N$368+1,"Ends",""))),IF(OR($D$367="",$G$367=""),"",IF($D$367="Round",IF(7=1,"Axis 1 (0°)",IF(7=2,"Axis 2 (90°)","")),IF(ISTEXT($N$368),"",IF(7&gt;$N$368,"",IF(ISTEXT($I$367),"",ROUND((7-0.5)*$I$367/$N$368,1)))))))</f>
        <v/>
      </c>
      <c r="C375" s="538" t="n"/>
      <c r="D375" s="539">
        <f>IF($D$367="Flat Oval",IF(OR($N$369="",ISTEXT($N$367),ISTEXT($N$368)),"",IF(7&lt;=$N$368,IF(1&gt;$N$367,"",IF(((7-1)*$N$367+1)&gt;80,"",IF(INDEX($P$369:$W$378,MOD(((7-1)*$N$367+1)-1,10)+1,INT((((7-1)*$N$367+1)-1)/10)+1)="","",INDEX($P$369:$W$378,MOD(((7-1)*$N$367+1)-1,10)+1,INT((((7-1)*$N$367+1)-1)/10)+1)))),IF(AND(7=$N$368+1,1&lt;=$O$367),IF(($N$367*$N$368+1)&gt;80,"",IF(INDEX($P$369:$W$378,MOD(($N$367*$N$368+1)-1,10)+1,INT((($N$367*$N$368+1)-1)/10)+1)="","",INDEX($P$369:$W$378,MOD(($N$367*$N$368+1)-1,10)+1,INT((($N$367*$N$368+1)-1)/10)+1))),""))),IF($N$369="","",IF(OR(ISTEXT($N$367),ISTEXT($N$368),ISTEXT($N$369)),"",IF(OR(1&gt;$N$367,7&gt;$N$368,((7-1)*$N$367+1)&gt;$N$369),"",IF(INDEX($P$369:$W$378,MOD(((7-1)*$N$367+1)-1,10)+1,INT((((7-1)*$N$367+1)-1)/10)+1)="","",INDEX($P$369:$W$378,MOD(((7-1)*$N$367+1)-1,10)+1,INT((((7-1)*$N$367+1)-1)/10)+1))))))</f>
        <v/>
      </c>
      <c r="E375" s="539">
        <f>IF($D$367="Flat Oval",IF(OR($N$369="",ISTEXT($N$367),ISTEXT($N$368)),"",IF(7&lt;=$N$368,IF(2&gt;$N$367,"",IF(((7-1)*$N$367+2)&gt;80,"",IF(INDEX($P$369:$W$378,MOD(((7-1)*$N$367+2)-1,10)+1,INT((((7-1)*$N$367+2)-1)/10)+1)="","",INDEX($P$369:$W$378,MOD(((7-1)*$N$367+2)-1,10)+1,INT((((7-1)*$N$367+2)-1)/10)+1)))),IF(AND(7=$N$368+1,2&lt;=$O$367),IF(($N$367*$N$368+2)&gt;80,"",IF(INDEX($P$369:$W$378,MOD(($N$367*$N$368+2)-1,10)+1,INT((($N$367*$N$368+2)-1)/10)+1)="","",INDEX($P$369:$W$378,MOD(($N$367*$N$368+2)-1,10)+1,INT((($N$367*$N$368+2)-1)/10)+1))),""))),IF($N$369="","",IF(OR(ISTEXT($N$367),ISTEXT($N$368),ISTEXT($N$369)),"",IF(OR(2&gt;$N$367,7&gt;$N$368,((7-1)*$N$367+2)&gt;$N$369),"",IF(INDEX($P$369:$W$378,MOD(((7-1)*$N$367+2)-1,10)+1,INT((((7-1)*$N$367+2)-1)/10)+1)="","",INDEX($P$369:$W$378,MOD(((7-1)*$N$367+2)-1,10)+1,INT((((7-1)*$N$367+2)-1)/10)+1))))))</f>
        <v/>
      </c>
      <c r="F375" s="539">
        <f>IF($D$367="Flat Oval",IF(OR($N$369="",ISTEXT($N$367),ISTEXT($N$368)),"",IF(7&lt;=$N$368,IF(3&gt;$N$367,"",IF(((7-1)*$N$367+3)&gt;80,"",IF(INDEX($P$369:$W$378,MOD(((7-1)*$N$367+3)-1,10)+1,INT((((7-1)*$N$367+3)-1)/10)+1)="","",INDEX($P$369:$W$378,MOD(((7-1)*$N$367+3)-1,10)+1,INT((((7-1)*$N$367+3)-1)/10)+1)))),IF(AND(7=$N$368+1,3&lt;=$O$367),IF(($N$367*$N$368+3)&gt;80,"",IF(INDEX($P$369:$W$378,MOD(($N$367*$N$368+3)-1,10)+1,INT((($N$367*$N$368+3)-1)/10)+1)="","",INDEX($P$369:$W$378,MOD(($N$367*$N$368+3)-1,10)+1,INT((($N$367*$N$368+3)-1)/10)+1))),""))),IF($N$369="","",IF(OR(ISTEXT($N$367),ISTEXT($N$368),ISTEXT($N$369)),"",IF(OR(3&gt;$N$367,7&gt;$N$368,((7-1)*$N$367+3)&gt;$N$369),"",IF(INDEX($P$369:$W$378,MOD(((7-1)*$N$367+3)-1,10)+1,INT((((7-1)*$N$367+3)-1)/10)+1)="","",INDEX($P$369:$W$378,MOD(((7-1)*$N$367+3)-1,10)+1,INT((((7-1)*$N$367+3)-1)/10)+1))))))</f>
        <v/>
      </c>
      <c r="G375" s="539">
        <f>IF($D$367="Flat Oval",IF(OR($N$369="",ISTEXT($N$367),ISTEXT($N$368)),"",IF(7&lt;=$N$368,IF(4&gt;$N$367,"",IF(((7-1)*$N$367+4)&gt;80,"",IF(INDEX($P$369:$W$378,MOD(((7-1)*$N$367+4)-1,10)+1,INT((((7-1)*$N$367+4)-1)/10)+1)="","",INDEX($P$369:$W$378,MOD(((7-1)*$N$367+4)-1,10)+1,INT((((7-1)*$N$367+4)-1)/10)+1)))),IF(AND(7=$N$368+1,4&lt;=$O$367),IF(($N$367*$N$368+4)&gt;80,"",IF(INDEX($P$369:$W$378,MOD(($N$367*$N$368+4)-1,10)+1,INT((($N$367*$N$368+4)-1)/10)+1)="","",INDEX($P$369:$W$378,MOD(($N$367*$N$368+4)-1,10)+1,INT((($N$367*$N$368+4)-1)/10)+1))),""))),IF($N$369="","",IF(OR(ISTEXT($N$367),ISTEXT($N$368),ISTEXT($N$369)),"",IF(OR(4&gt;$N$367,7&gt;$N$368,((7-1)*$N$367+4)&gt;$N$369),"",IF(INDEX($P$369:$W$378,MOD(((7-1)*$N$367+4)-1,10)+1,INT((((7-1)*$N$367+4)-1)/10)+1)="","",INDEX($P$369:$W$378,MOD(((7-1)*$N$367+4)-1,10)+1,INT((((7-1)*$N$367+4)-1)/10)+1))))))</f>
        <v/>
      </c>
      <c r="H375" s="539">
        <f>IF($D$367="Flat Oval",IF(OR($N$369="",ISTEXT($N$367),ISTEXT($N$368)),"",IF(7&lt;=$N$368,IF(5&gt;$N$367,"",IF(((7-1)*$N$367+5)&gt;80,"",IF(INDEX($P$369:$W$378,MOD(((7-1)*$N$367+5)-1,10)+1,INT((((7-1)*$N$367+5)-1)/10)+1)="","",INDEX($P$369:$W$378,MOD(((7-1)*$N$367+5)-1,10)+1,INT((((7-1)*$N$367+5)-1)/10)+1)))),IF(AND(7=$N$368+1,5&lt;=$O$367),IF(($N$367*$N$368+5)&gt;80,"",IF(INDEX($P$369:$W$378,MOD(($N$367*$N$368+5)-1,10)+1,INT((($N$367*$N$368+5)-1)/10)+1)="","",INDEX($P$369:$W$378,MOD(($N$367*$N$368+5)-1,10)+1,INT((($N$367*$N$368+5)-1)/10)+1))),""))),IF($N$369="","",IF(OR(ISTEXT($N$367),ISTEXT($N$368),ISTEXT($N$369)),"",IF(OR(5&gt;$N$367,7&gt;$N$368,((7-1)*$N$367+5)&gt;$N$369),"",IF(INDEX($P$369:$W$378,MOD(((7-1)*$N$367+5)-1,10)+1,INT((((7-1)*$N$367+5)-1)/10)+1)="","",INDEX($P$369:$W$378,MOD(((7-1)*$N$367+5)-1,10)+1,INT((((7-1)*$N$367+5)-1)/10)+1))))))</f>
        <v/>
      </c>
      <c r="I375" s="539">
        <f>IF($D$367="Flat Oval",IF(OR($N$369="",ISTEXT($N$367),ISTEXT($N$368)),"",IF(7&lt;=$N$368,IF(6&gt;$N$367,"",IF(((7-1)*$N$367+6)&gt;80,"",IF(INDEX($P$369:$W$378,MOD(((7-1)*$N$367+6)-1,10)+1,INT((((7-1)*$N$367+6)-1)/10)+1)="","",INDEX($P$369:$W$378,MOD(((7-1)*$N$367+6)-1,10)+1,INT((((7-1)*$N$367+6)-1)/10)+1)))),IF(AND(7=$N$368+1,6&lt;=$O$367),IF(($N$367*$N$368+6)&gt;80,"",IF(INDEX($P$369:$W$378,MOD(($N$367*$N$368+6)-1,10)+1,INT((($N$367*$N$368+6)-1)/10)+1)="","",INDEX($P$369:$W$378,MOD(($N$367*$N$368+6)-1,10)+1,INT((($N$367*$N$368+6)-1)/10)+1))),""))),IF($N$369="","",IF(OR(ISTEXT($N$367),ISTEXT($N$368),ISTEXT($N$369)),"",IF(OR(6&gt;$N$367,7&gt;$N$368,((7-1)*$N$367+6)&gt;$N$369),"",IF(INDEX($P$369:$W$378,MOD(((7-1)*$N$367+6)-1,10)+1,INT((((7-1)*$N$367+6)-1)/10)+1)="","",INDEX($P$369:$W$378,MOD(((7-1)*$N$367+6)-1,10)+1,INT((((7-1)*$N$367+6)-1)/10)+1))))))</f>
        <v/>
      </c>
      <c r="J375" s="539">
        <f>IF($D$367="Flat Oval",IF(OR($N$369="",ISTEXT($N$367),ISTEXT($N$368)),"",IF(7&lt;=$N$368,IF(7&gt;$N$367,"",IF(((7-1)*$N$367+7)&gt;80,"",IF(INDEX($P$369:$W$378,MOD(((7-1)*$N$367+7)-1,10)+1,INT((((7-1)*$N$367+7)-1)/10)+1)="","",INDEX($P$369:$W$378,MOD(((7-1)*$N$367+7)-1,10)+1,INT((((7-1)*$N$367+7)-1)/10)+1)))),IF(AND(7=$N$368+1,7&lt;=$O$367),IF(($N$367*$N$368+7)&gt;80,"",IF(INDEX($P$369:$W$378,MOD(($N$367*$N$368+7)-1,10)+1,INT((($N$367*$N$368+7)-1)/10)+1)="","",INDEX($P$369:$W$378,MOD(($N$367*$N$368+7)-1,10)+1,INT((($N$367*$N$368+7)-1)/10)+1))),""))),IF($N$369="","",IF(OR(ISTEXT($N$367),ISTEXT($N$368),ISTEXT($N$369)),"",IF(OR(7&gt;$N$367,7&gt;$N$368,((7-1)*$N$367+7)&gt;$N$369),"",IF(INDEX($P$369:$W$378,MOD(((7-1)*$N$367+7)-1,10)+1,INT((((7-1)*$N$367+7)-1)/10)+1)="","",INDEX($P$369:$W$378,MOD(((7-1)*$N$367+7)-1,10)+1,INT((((7-1)*$N$367+7)-1)/10)+1))))))</f>
        <v/>
      </c>
      <c r="K375" s="539">
        <f>IF($D$367="Flat Oval",IF(OR($N$369="",ISTEXT($N$367),ISTEXT($N$368)),"",IF(7&lt;=$N$368,IF(8&gt;$N$367,"",IF(((7-1)*$N$367+8)&gt;80,"",IF(INDEX($P$369:$W$378,MOD(((7-1)*$N$367+8)-1,10)+1,INT((((7-1)*$N$367+8)-1)/10)+1)="","",INDEX($P$369:$W$378,MOD(((7-1)*$N$367+8)-1,10)+1,INT((((7-1)*$N$367+8)-1)/10)+1)))),IF(AND(7=$N$368+1,8&lt;=$O$367),IF(($N$367*$N$368+8)&gt;80,"",IF(INDEX($P$369:$W$378,MOD(($N$367*$N$368+8)-1,10)+1,INT((($N$367*$N$368+8)-1)/10)+1)="","",INDEX($P$369:$W$378,MOD(($N$367*$N$368+8)-1,10)+1,INT((($N$367*$N$368+8)-1)/10)+1))),""))),IF($N$369="","",IF(OR(ISTEXT($N$367),ISTEXT($N$368),ISTEXT($N$369)),"",IF(OR(8&gt;$N$367,7&gt;$N$368,((7-1)*$N$367+8)&gt;$N$369),"",IF(INDEX($P$369:$W$378,MOD(((7-1)*$N$367+8)-1,10)+1,INT((((7-1)*$N$367+8)-1)/10)+1)="","",INDEX($P$369:$W$378,MOD(((7-1)*$N$367+8)-1,10)+1,INT((((7-1)*$N$367+8)-1)/10)+1))))))</f>
        <v/>
      </c>
      <c r="L375" s="539">
        <f>IF($D$367="Flat Oval",IF(OR($N$369="",ISTEXT($N$367),ISTEXT($N$368)),"",IF(7&lt;=$N$368,IF(9&gt;$N$367,"",IF(((7-1)*$N$367+9)&gt;80,"",IF(INDEX($P$369:$W$378,MOD(((7-1)*$N$367+9)-1,10)+1,INT((((7-1)*$N$367+9)-1)/10)+1)="","",INDEX($P$369:$W$378,MOD(((7-1)*$N$367+9)-1,10)+1,INT((((7-1)*$N$367+9)-1)/10)+1)))),IF(AND(7=$N$368+1,9&lt;=$O$367),IF(($N$367*$N$368+9)&gt;80,"",IF(INDEX($P$369:$W$378,MOD(($N$367*$N$368+9)-1,10)+1,INT((($N$367*$N$368+9)-1)/10)+1)="","",INDEX($P$369:$W$378,MOD(($N$367*$N$368+9)-1,10)+1,INT((($N$367*$N$368+9)-1)/10)+1))),""))),IF($N$369="","",IF(OR(ISTEXT($N$367),ISTEXT($N$368),ISTEXT($N$369)),"",IF(OR(9&gt;$N$367,7&gt;$N$368,((7-1)*$N$367+9)&gt;$N$369),"",IF(INDEX($P$369:$W$378,MOD(((7-1)*$N$367+9)-1,10)+1,INT((((7-1)*$N$367+9)-1)/10)+1)="","",INDEX($P$369:$W$378,MOD(((7-1)*$N$367+9)-1,10)+1,INT((((7-1)*$N$367+9)-1)/10)+1))))))</f>
        <v/>
      </c>
      <c r="M375" s="539">
        <f>IF($D$367="Flat Oval",IF(OR($N$369="",ISTEXT($N$367),ISTEXT($N$368)),"",IF(7&lt;=$N$368,IF(10&gt;$N$367,"",IF(((7-1)*$N$367+10)&gt;80,"",IF(INDEX($P$369:$W$378,MOD(((7-1)*$N$367+10)-1,10)+1,INT((((7-1)*$N$367+10)-1)/10)+1)="","",INDEX($P$369:$W$378,MOD(((7-1)*$N$367+10)-1,10)+1,INT((((7-1)*$N$367+10)-1)/10)+1)))),IF(AND(7=$N$368+1,10&lt;=$O$367),IF(($N$367*$N$368+10)&gt;80,"",IF(INDEX($P$369:$W$378,MOD(($N$367*$N$368+10)-1,10)+1,INT((($N$367*$N$368+10)-1)/10)+1)="","",INDEX($P$369:$W$378,MOD(($N$367*$N$368+10)-1,10)+1,INT((($N$367*$N$368+10)-1)/10)+1))),""))),IF($N$369="","",IF(OR(ISTEXT($N$367),ISTEXT($N$368),ISTEXT($N$369)),"",IF(OR(10&gt;$N$367,7&gt;$N$368,((7-1)*$N$367+10)&gt;$N$369),"",IF(INDEX($P$369:$W$378,MOD(((7-1)*$N$367+10)-1,10)+1,INT((((7-1)*$N$367+10)-1)/10)+1)="","",INDEX($P$369:$W$378,MOD(((7-1)*$N$367+10)-1,10)+1,INT((((7-1)*$N$367+10)-1)/10)+1))))))</f>
        <v/>
      </c>
      <c r="P375" s="540" t="n"/>
      <c r="Q375" s="540" t="n"/>
      <c r="R375" s="540" t="n"/>
      <c r="S375" s="540" t="n"/>
      <c r="T375" s="540" t="n"/>
      <c r="U375" s="540" t="n"/>
      <c r="V375" s="540" t="n"/>
      <c r="W375" s="540" t="n"/>
    </row>
    <row r="376" ht="13.35" customHeight="1" s="162">
      <c r="B376" s="537">
        <f>IF($D$367="Flat Oval",IF(OR($N$368="",ISTEXT($N$368)),"",IF(8&lt;=$N$368,ROUND((8-0.5)*$I$367/$N$368,1),IF(8=$N$368+1,"Ends",""))),IF(OR($D$367="",$G$367=""),"",IF($D$367="Round",IF(8=1,"Axis 1 (0°)",IF(8=2,"Axis 2 (90°)","")),IF(ISTEXT($N$368),"",IF(8&gt;$N$368,"",IF(ISTEXT($I$367),"",ROUND((8-0.5)*$I$367/$N$368,1)))))))</f>
        <v/>
      </c>
      <c r="C376" s="538" t="n"/>
      <c r="D376" s="539">
        <f>IF($D$367="Flat Oval",IF(OR($N$369="",ISTEXT($N$367),ISTEXT($N$368)),"",IF(8&lt;=$N$368,IF(1&gt;$N$367,"",IF(((8-1)*$N$367+1)&gt;80,"",IF(INDEX($P$369:$W$378,MOD(((8-1)*$N$367+1)-1,10)+1,INT((((8-1)*$N$367+1)-1)/10)+1)="","",INDEX($P$369:$W$378,MOD(((8-1)*$N$367+1)-1,10)+1,INT((((8-1)*$N$367+1)-1)/10)+1)))),IF(AND(8=$N$368+1,1&lt;=$O$367),IF(($N$367*$N$368+1)&gt;80,"",IF(INDEX($P$369:$W$378,MOD(($N$367*$N$368+1)-1,10)+1,INT((($N$367*$N$368+1)-1)/10)+1)="","",INDEX($P$369:$W$378,MOD(($N$367*$N$368+1)-1,10)+1,INT((($N$367*$N$368+1)-1)/10)+1))),""))),IF($N$369="","",IF(OR(ISTEXT($N$367),ISTEXT($N$368),ISTEXT($N$369)),"",IF(OR(1&gt;$N$367,8&gt;$N$368,((8-1)*$N$367+1)&gt;$N$369),"",IF(INDEX($P$369:$W$378,MOD(((8-1)*$N$367+1)-1,10)+1,INT((((8-1)*$N$367+1)-1)/10)+1)="","",INDEX($P$369:$W$378,MOD(((8-1)*$N$367+1)-1,10)+1,INT((((8-1)*$N$367+1)-1)/10)+1))))))</f>
        <v/>
      </c>
      <c r="E376" s="539">
        <f>IF($D$367="Flat Oval",IF(OR($N$369="",ISTEXT($N$367),ISTEXT($N$368)),"",IF(8&lt;=$N$368,IF(2&gt;$N$367,"",IF(((8-1)*$N$367+2)&gt;80,"",IF(INDEX($P$369:$W$378,MOD(((8-1)*$N$367+2)-1,10)+1,INT((((8-1)*$N$367+2)-1)/10)+1)="","",INDEX($P$369:$W$378,MOD(((8-1)*$N$367+2)-1,10)+1,INT((((8-1)*$N$367+2)-1)/10)+1)))),IF(AND(8=$N$368+1,2&lt;=$O$367),IF(($N$367*$N$368+2)&gt;80,"",IF(INDEX($P$369:$W$378,MOD(($N$367*$N$368+2)-1,10)+1,INT((($N$367*$N$368+2)-1)/10)+1)="","",INDEX($P$369:$W$378,MOD(($N$367*$N$368+2)-1,10)+1,INT((($N$367*$N$368+2)-1)/10)+1))),""))),IF($N$369="","",IF(OR(ISTEXT($N$367),ISTEXT($N$368),ISTEXT($N$369)),"",IF(OR(2&gt;$N$367,8&gt;$N$368,((8-1)*$N$367+2)&gt;$N$369),"",IF(INDEX($P$369:$W$378,MOD(((8-1)*$N$367+2)-1,10)+1,INT((((8-1)*$N$367+2)-1)/10)+1)="","",INDEX($P$369:$W$378,MOD(((8-1)*$N$367+2)-1,10)+1,INT((((8-1)*$N$367+2)-1)/10)+1))))))</f>
        <v/>
      </c>
      <c r="F376" s="539">
        <f>IF($D$367="Flat Oval",IF(OR($N$369="",ISTEXT($N$367),ISTEXT($N$368)),"",IF(8&lt;=$N$368,IF(3&gt;$N$367,"",IF(((8-1)*$N$367+3)&gt;80,"",IF(INDEX($P$369:$W$378,MOD(((8-1)*$N$367+3)-1,10)+1,INT((((8-1)*$N$367+3)-1)/10)+1)="","",INDEX($P$369:$W$378,MOD(((8-1)*$N$367+3)-1,10)+1,INT((((8-1)*$N$367+3)-1)/10)+1)))),IF(AND(8=$N$368+1,3&lt;=$O$367),IF(($N$367*$N$368+3)&gt;80,"",IF(INDEX($P$369:$W$378,MOD(($N$367*$N$368+3)-1,10)+1,INT((($N$367*$N$368+3)-1)/10)+1)="","",INDEX($P$369:$W$378,MOD(($N$367*$N$368+3)-1,10)+1,INT((($N$367*$N$368+3)-1)/10)+1))),""))),IF($N$369="","",IF(OR(ISTEXT($N$367),ISTEXT($N$368),ISTEXT($N$369)),"",IF(OR(3&gt;$N$367,8&gt;$N$368,((8-1)*$N$367+3)&gt;$N$369),"",IF(INDEX($P$369:$W$378,MOD(((8-1)*$N$367+3)-1,10)+1,INT((((8-1)*$N$367+3)-1)/10)+1)="","",INDEX($P$369:$W$378,MOD(((8-1)*$N$367+3)-1,10)+1,INT((((8-1)*$N$367+3)-1)/10)+1))))))</f>
        <v/>
      </c>
      <c r="G376" s="539">
        <f>IF($D$367="Flat Oval",IF(OR($N$369="",ISTEXT($N$367),ISTEXT($N$368)),"",IF(8&lt;=$N$368,IF(4&gt;$N$367,"",IF(((8-1)*$N$367+4)&gt;80,"",IF(INDEX($P$369:$W$378,MOD(((8-1)*$N$367+4)-1,10)+1,INT((((8-1)*$N$367+4)-1)/10)+1)="","",INDEX($P$369:$W$378,MOD(((8-1)*$N$367+4)-1,10)+1,INT((((8-1)*$N$367+4)-1)/10)+1)))),IF(AND(8=$N$368+1,4&lt;=$O$367),IF(($N$367*$N$368+4)&gt;80,"",IF(INDEX($P$369:$W$378,MOD(($N$367*$N$368+4)-1,10)+1,INT((($N$367*$N$368+4)-1)/10)+1)="","",INDEX($P$369:$W$378,MOD(($N$367*$N$368+4)-1,10)+1,INT((($N$367*$N$368+4)-1)/10)+1))),""))),IF($N$369="","",IF(OR(ISTEXT($N$367),ISTEXT($N$368),ISTEXT($N$369)),"",IF(OR(4&gt;$N$367,8&gt;$N$368,((8-1)*$N$367+4)&gt;$N$369),"",IF(INDEX($P$369:$W$378,MOD(((8-1)*$N$367+4)-1,10)+1,INT((((8-1)*$N$367+4)-1)/10)+1)="","",INDEX($P$369:$W$378,MOD(((8-1)*$N$367+4)-1,10)+1,INT((((8-1)*$N$367+4)-1)/10)+1))))))</f>
        <v/>
      </c>
      <c r="H376" s="539">
        <f>IF($D$367="Flat Oval",IF(OR($N$369="",ISTEXT($N$367),ISTEXT($N$368)),"",IF(8&lt;=$N$368,IF(5&gt;$N$367,"",IF(((8-1)*$N$367+5)&gt;80,"",IF(INDEX($P$369:$W$378,MOD(((8-1)*$N$367+5)-1,10)+1,INT((((8-1)*$N$367+5)-1)/10)+1)="","",INDEX($P$369:$W$378,MOD(((8-1)*$N$367+5)-1,10)+1,INT((((8-1)*$N$367+5)-1)/10)+1)))),IF(AND(8=$N$368+1,5&lt;=$O$367),IF(($N$367*$N$368+5)&gt;80,"",IF(INDEX($P$369:$W$378,MOD(($N$367*$N$368+5)-1,10)+1,INT((($N$367*$N$368+5)-1)/10)+1)="","",INDEX($P$369:$W$378,MOD(($N$367*$N$368+5)-1,10)+1,INT((($N$367*$N$368+5)-1)/10)+1))),""))),IF($N$369="","",IF(OR(ISTEXT($N$367),ISTEXT($N$368),ISTEXT($N$369)),"",IF(OR(5&gt;$N$367,8&gt;$N$368,((8-1)*$N$367+5)&gt;$N$369),"",IF(INDEX($P$369:$W$378,MOD(((8-1)*$N$367+5)-1,10)+1,INT((((8-1)*$N$367+5)-1)/10)+1)="","",INDEX($P$369:$W$378,MOD(((8-1)*$N$367+5)-1,10)+1,INT((((8-1)*$N$367+5)-1)/10)+1))))))</f>
        <v/>
      </c>
      <c r="I376" s="539">
        <f>IF($D$367="Flat Oval",IF(OR($N$369="",ISTEXT($N$367),ISTEXT($N$368)),"",IF(8&lt;=$N$368,IF(6&gt;$N$367,"",IF(((8-1)*$N$367+6)&gt;80,"",IF(INDEX($P$369:$W$378,MOD(((8-1)*$N$367+6)-1,10)+1,INT((((8-1)*$N$367+6)-1)/10)+1)="","",INDEX($P$369:$W$378,MOD(((8-1)*$N$367+6)-1,10)+1,INT((((8-1)*$N$367+6)-1)/10)+1)))),IF(AND(8=$N$368+1,6&lt;=$O$367),IF(($N$367*$N$368+6)&gt;80,"",IF(INDEX($P$369:$W$378,MOD(($N$367*$N$368+6)-1,10)+1,INT((($N$367*$N$368+6)-1)/10)+1)="","",INDEX($P$369:$W$378,MOD(($N$367*$N$368+6)-1,10)+1,INT((($N$367*$N$368+6)-1)/10)+1))),""))),IF($N$369="","",IF(OR(ISTEXT($N$367),ISTEXT($N$368),ISTEXT($N$369)),"",IF(OR(6&gt;$N$367,8&gt;$N$368,((8-1)*$N$367+6)&gt;$N$369),"",IF(INDEX($P$369:$W$378,MOD(((8-1)*$N$367+6)-1,10)+1,INT((((8-1)*$N$367+6)-1)/10)+1)="","",INDEX($P$369:$W$378,MOD(((8-1)*$N$367+6)-1,10)+1,INT((((8-1)*$N$367+6)-1)/10)+1))))))</f>
        <v/>
      </c>
      <c r="J376" s="539">
        <f>IF($D$367="Flat Oval",IF(OR($N$369="",ISTEXT($N$367),ISTEXT($N$368)),"",IF(8&lt;=$N$368,IF(7&gt;$N$367,"",IF(((8-1)*$N$367+7)&gt;80,"",IF(INDEX($P$369:$W$378,MOD(((8-1)*$N$367+7)-1,10)+1,INT((((8-1)*$N$367+7)-1)/10)+1)="","",INDEX($P$369:$W$378,MOD(((8-1)*$N$367+7)-1,10)+1,INT((((8-1)*$N$367+7)-1)/10)+1)))),IF(AND(8=$N$368+1,7&lt;=$O$367),IF(($N$367*$N$368+7)&gt;80,"",IF(INDEX($P$369:$W$378,MOD(($N$367*$N$368+7)-1,10)+1,INT((($N$367*$N$368+7)-1)/10)+1)="","",INDEX($P$369:$W$378,MOD(($N$367*$N$368+7)-1,10)+1,INT((($N$367*$N$368+7)-1)/10)+1))),""))),IF($N$369="","",IF(OR(ISTEXT($N$367),ISTEXT($N$368),ISTEXT($N$369)),"",IF(OR(7&gt;$N$367,8&gt;$N$368,((8-1)*$N$367+7)&gt;$N$369),"",IF(INDEX($P$369:$W$378,MOD(((8-1)*$N$367+7)-1,10)+1,INT((((8-1)*$N$367+7)-1)/10)+1)="","",INDEX($P$369:$W$378,MOD(((8-1)*$N$367+7)-1,10)+1,INT((((8-1)*$N$367+7)-1)/10)+1))))))</f>
        <v/>
      </c>
      <c r="K376" s="539">
        <f>IF($D$367="Flat Oval",IF(OR($N$369="",ISTEXT($N$367),ISTEXT($N$368)),"",IF(8&lt;=$N$368,IF(8&gt;$N$367,"",IF(((8-1)*$N$367+8)&gt;80,"",IF(INDEX($P$369:$W$378,MOD(((8-1)*$N$367+8)-1,10)+1,INT((((8-1)*$N$367+8)-1)/10)+1)="","",INDEX($P$369:$W$378,MOD(((8-1)*$N$367+8)-1,10)+1,INT((((8-1)*$N$367+8)-1)/10)+1)))),IF(AND(8=$N$368+1,8&lt;=$O$367),IF(($N$367*$N$368+8)&gt;80,"",IF(INDEX($P$369:$W$378,MOD(($N$367*$N$368+8)-1,10)+1,INT((($N$367*$N$368+8)-1)/10)+1)="","",INDEX($P$369:$W$378,MOD(($N$367*$N$368+8)-1,10)+1,INT((($N$367*$N$368+8)-1)/10)+1))),""))),IF($N$369="","",IF(OR(ISTEXT($N$367),ISTEXT($N$368),ISTEXT($N$369)),"",IF(OR(8&gt;$N$367,8&gt;$N$368,((8-1)*$N$367+8)&gt;$N$369),"",IF(INDEX($P$369:$W$378,MOD(((8-1)*$N$367+8)-1,10)+1,INT((((8-1)*$N$367+8)-1)/10)+1)="","",INDEX($P$369:$W$378,MOD(((8-1)*$N$367+8)-1,10)+1,INT((((8-1)*$N$367+8)-1)/10)+1))))))</f>
        <v/>
      </c>
      <c r="L376" s="539">
        <f>IF($D$367="Flat Oval",IF(OR($N$369="",ISTEXT($N$367),ISTEXT($N$368)),"",IF(8&lt;=$N$368,IF(9&gt;$N$367,"",IF(((8-1)*$N$367+9)&gt;80,"",IF(INDEX($P$369:$W$378,MOD(((8-1)*$N$367+9)-1,10)+1,INT((((8-1)*$N$367+9)-1)/10)+1)="","",INDEX($P$369:$W$378,MOD(((8-1)*$N$367+9)-1,10)+1,INT((((8-1)*$N$367+9)-1)/10)+1)))),IF(AND(8=$N$368+1,9&lt;=$O$367),IF(($N$367*$N$368+9)&gt;80,"",IF(INDEX($P$369:$W$378,MOD(($N$367*$N$368+9)-1,10)+1,INT((($N$367*$N$368+9)-1)/10)+1)="","",INDEX($P$369:$W$378,MOD(($N$367*$N$368+9)-1,10)+1,INT((($N$367*$N$368+9)-1)/10)+1))),""))),IF($N$369="","",IF(OR(ISTEXT($N$367),ISTEXT($N$368),ISTEXT($N$369)),"",IF(OR(9&gt;$N$367,8&gt;$N$368,((8-1)*$N$367+9)&gt;$N$369),"",IF(INDEX($P$369:$W$378,MOD(((8-1)*$N$367+9)-1,10)+1,INT((((8-1)*$N$367+9)-1)/10)+1)="","",INDEX($P$369:$W$378,MOD(((8-1)*$N$367+9)-1,10)+1,INT((((8-1)*$N$367+9)-1)/10)+1))))))</f>
        <v/>
      </c>
      <c r="M376" s="539">
        <f>IF($D$367="Flat Oval",IF(OR($N$369="",ISTEXT($N$367),ISTEXT($N$368)),"",IF(8&lt;=$N$368,IF(10&gt;$N$367,"",IF(((8-1)*$N$367+10)&gt;80,"",IF(INDEX($P$369:$W$378,MOD(((8-1)*$N$367+10)-1,10)+1,INT((((8-1)*$N$367+10)-1)/10)+1)="","",INDEX($P$369:$W$378,MOD(((8-1)*$N$367+10)-1,10)+1,INT((((8-1)*$N$367+10)-1)/10)+1)))),IF(AND(8=$N$368+1,10&lt;=$O$367),IF(($N$367*$N$368+10)&gt;80,"",IF(INDEX($P$369:$W$378,MOD(($N$367*$N$368+10)-1,10)+1,INT((($N$367*$N$368+10)-1)/10)+1)="","",INDEX($P$369:$W$378,MOD(($N$367*$N$368+10)-1,10)+1,INT((($N$367*$N$368+10)-1)/10)+1))),""))),IF($N$369="","",IF(OR(ISTEXT($N$367),ISTEXT($N$368),ISTEXT($N$369)),"",IF(OR(10&gt;$N$367,8&gt;$N$368,((8-1)*$N$367+10)&gt;$N$369),"",IF(INDEX($P$369:$W$378,MOD(((8-1)*$N$367+10)-1,10)+1,INT((((8-1)*$N$367+10)-1)/10)+1)="","",INDEX($P$369:$W$378,MOD(((8-1)*$N$367+10)-1,10)+1,INT((((8-1)*$N$367+10)-1)/10)+1))))))</f>
        <v/>
      </c>
      <c r="P376" s="540" t="n"/>
      <c r="Q376" s="540" t="n"/>
      <c r="R376" s="540" t="n"/>
      <c r="S376" s="540" t="n"/>
      <c r="T376" s="540" t="n"/>
      <c r="U376" s="540" t="n"/>
      <c r="V376" s="540" t="n"/>
      <c r="W376" s="540" t="n"/>
    </row>
    <row r="377" ht="13.35" customHeight="1" s="162">
      <c r="P377" s="540" t="n"/>
      <c r="Q377" s="540" t="n"/>
      <c r="R377" s="540" t="n"/>
      <c r="S377" s="540" t="n"/>
      <c r="T377" s="540" t="n"/>
      <c r="U377" s="540" t="n"/>
      <c r="V377" s="540" t="n"/>
      <c r="W377" s="540" t="n"/>
    </row>
    <row r="378" ht="13.35" customHeight="1" s="162">
      <c r="B378" s="188" t="inlineStr">
        <is>
          <t>Airflow Traverse Measurement</t>
        </is>
      </c>
      <c r="C378" s="174" t="n"/>
      <c r="D378" s="174" t="n"/>
      <c r="E378" s="174" t="n"/>
      <c r="F378" s="174" t="n"/>
      <c r="G378" s="174" t="n"/>
      <c r="H378" s="173" t="n"/>
      <c r="I378" s="194" t="inlineStr">
        <is>
          <t>Design CFM</t>
        </is>
      </c>
      <c r="J378" s="188" t="inlineStr">
        <is>
          <t>Initial</t>
        </is>
      </c>
      <c r="K378" s="173" t="n"/>
      <c r="L378" s="188" t="inlineStr">
        <is>
          <t>Final</t>
        </is>
      </c>
      <c r="M378" s="173" t="n"/>
      <c r="P378" s="540" t="n"/>
      <c r="Q378" s="540" t="n"/>
      <c r="R378" s="540" t="n"/>
      <c r="S378" s="540" t="n"/>
      <c r="T378" s="540" t="n"/>
      <c r="U378" s="540" t="n"/>
      <c r="V378" s="540" t="n"/>
      <c r="W378" s="540" t="n"/>
    </row>
    <row r="379" ht="13.35" customHeight="1" s="162">
      <c r="B379" s="153" t="inlineStr">
        <is>
          <t xml:space="preserve">Point </t>
        </is>
      </c>
      <c r="C379" s="188" t="inlineStr">
        <is>
          <t>Area Served</t>
        </is>
      </c>
      <c r="D379" s="174" t="n"/>
      <c r="E379" s="173" t="n"/>
      <c r="F379" s="188" t="inlineStr">
        <is>
          <t>Size</t>
        </is>
      </c>
      <c r="G379" s="173" t="n"/>
      <c r="H379" s="188" t="inlineStr">
        <is>
          <t>Ak</t>
        </is>
      </c>
      <c r="I379" s="440" t="n"/>
      <c r="J379" s="188" t="inlineStr">
        <is>
          <t>VEL</t>
        </is>
      </c>
      <c r="K379" s="188" t="inlineStr">
        <is>
          <t>CFM</t>
        </is>
      </c>
      <c r="L379" s="188" t="inlineStr">
        <is>
          <t>VEL</t>
        </is>
      </c>
      <c r="M379" s="188" t="inlineStr">
        <is>
          <t>CFM</t>
        </is>
      </c>
    </row>
    <row r="380" ht="13.35" customHeight="1" s="162">
      <c r="B380" s="31" t="inlineStr">
        <is>
          <t>T-24</t>
        </is>
      </c>
      <c r="C380" s="307" t="n"/>
      <c r="D380" s="174" t="n"/>
      <c r="E380" s="173" t="n"/>
      <c r="F380" s="307">
        <f>IF($D$382="Flat Oval",IF(OR($G$382="",$I$382=""),"",$G$382&amp;""" x "&amp;$I$382&amp;""" oval"),IF($G$382="","",IF($D$382="Round",$G$382&amp;""" dia",$G$382&amp;""" x "&amp;$I$382&amp;"""")))</f>
        <v/>
      </c>
      <c r="G380" s="173" t="n"/>
      <c r="H380" s="525">
        <f>IF($D$382="Flat Oval",IF(OR($G$382="",$I$382=""),"",IF(OR(ISTEXT($G$382),ISTEXT($I$382)),"",ROUND(((($G$382-2*N($K$382))-($I$382-2*N($K$382)))*($I$382-2*N($K$382))+PI()*(($I$382-2*N($K$382))/2)^2)/144,3))),IF(OR($D$382="",$G$382=""),"",IF($D$382="Round",IF(ISTEXT($G$382),"",ROUND(PI()*(($G$382-2*N($K$382))/2)^2/144,3)),IF($I$382="","",IF(OR(ISTEXT($G$382),ISTEXT($I$382)),"",ROUND(($G$382-2*N($K$382))*($I$382-2*N($K$382))/144,3))))))</f>
        <v/>
      </c>
      <c r="I380" s="189" t="n"/>
      <c r="J380" s="189" t="n"/>
      <c r="K380" s="189">
        <f>IF(N(J380)*N(H380)=0,"",ROUND(N(J380)*N(H380),0))</f>
        <v/>
      </c>
      <c r="L380" s="189">
        <f>IF($D$382="Flat Oval",IF(OR($O$383="",$O$384="",N($O$385)+N($O$386)=0),"",ROUND(($O$383*$O$385+$O$384*$O$386)/($O$385+$O$386),0)),IF(COUNT(D384:M391)=0,"",ROUND(AVERAGE(D384:M391),0)))</f>
        <v/>
      </c>
      <c r="M380" s="189">
        <f>IF(N(L380)*N(H380)=0,"",ROUND(N(L380)*N(H380),0))</f>
        <v/>
      </c>
    </row>
    <row r="381" ht="13.35" customHeight="1" s="162">
      <c r="B381" s="188" t="inlineStr">
        <is>
          <t>Instrument</t>
        </is>
      </c>
      <c r="C381" s="173" t="n"/>
      <c r="D381" s="196" t="n"/>
      <c r="E381" s="174" t="n"/>
      <c r="F381" s="174" t="n"/>
      <c r="G381" s="173" t="n"/>
      <c r="H381" s="188" t="inlineStr">
        <is>
          <t>Duct Static Pressure</t>
        </is>
      </c>
      <c r="I381" s="174" t="n"/>
      <c r="J381" s="173" t="n"/>
      <c r="K381" s="53" t="n"/>
      <c r="L381" s="188" t="inlineStr">
        <is>
          <t>Temp</t>
        </is>
      </c>
      <c r="M381" s="52" t="n"/>
      <c r="N381" s="51" t="n"/>
    </row>
    <row r="382" ht="13.35" customHeight="1" s="162">
      <c r="B382" s="526" t="inlineStr">
        <is>
          <t>Duct shape:</t>
        </is>
      </c>
      <c r="C382" s="173" t="n"/>
      <c r="D382" s="527" t="n"/>
      <c r="E382" s="173" t="n"/>
      <c r="F382" s="528" t="inlineStr">
        <is>
          <t>W / Dia (in)</t>
        </is>
      </c>
      <c r="G382" s="529" t="n"/>
      <c r="H382" s="526" t="inlineStr">
        <is>
          <t>H (in)</t>
        </is>
      </c>
      <c r="I382" s="530" t="n"/>
      <c r="J382" s="531" t="inlineStr">
        <is>
          <t>Liner (in)</t>
        </is>
      </c>
      <c r="K382" s="532" t="n"/>
      <c r="L382" s="526" t="inlineStr">
        <is>
          <t>Points</t>
        </is>
      </c>
      <c r="M382" s="533">
        <f>IF($D$382="Flat Oval",IF($N$384="","",$N$382&amp;"x"&amp;$N$383&amp;"+"&amp;$O$382&amp;" ends"),IF($N$382="","",IF($D$382="Round",$N$382&amp;" x 2 axes",IF($N$383="","",$N$382&amp;" x "&amp;$N$383))))</f>
        <v/>
      </c>
      <c r="N382" s="534">
        <f>IF($D$382="Flat Oval",IF(OR($G$382="",$I$382=""),"",IF(OR(ISTEXT($G$382),ISTEXT($I$382)),"",IF($G$382-$I$382&lt;12,2,MIN(10,MAX(3,ROUNDUP(($G$382-$I$382)/6,0)))))),IF(OR($D$382="",$G$382=""),"",IF($D$382="Round",IF(ISTEXT($G$382),"",IF($G$382&lt;=9,6,IF($G$382&lt;=12,8,10))),IF(ISTEXT($G$382),"",IF($G$382&lt;12,2,MIN(10,MAX(3,ROUNDUP($G$382/6,0))))))))</f>
        <v/>
      </c>
      <c r="O382">
        <f>IF(AND($D$382="Flat Oval",NOT(OR($G$382="",$I$382="")),NOT(OR(ISTEXT($G$382),ISTEXT($I$382)))),IF($I$382&lt;=9,6,IF($I$382&lt;=12,8,10)),"")</f>
        <v/>
      </c>
      <c r="P382" s="473" t="inlineStr">
        <is>
          <t>Quick entry – type readings in order (row by row of the grid), down this column then the next:</t>
        </is>
      </c>
    </row>
    <row r="383" ht="13.35" customHeight="1" s="162">
      <c r="B383" s="535" t="inlineStr">
        <is>
          <t>Depth↓ Pos→ (in)</t>
        </is>
      </c>
      <c r="C383" s="414" t="n"/>
      <c r="D383" s="535">
        <f>IF($D$382="Flat Oval",IF(OR($N$382="",ISTEXT($N$382),1&gt;$N$382),"",ROUND((1-0.5)*($G$382-$I$382)/$N$382,1)),IF(ISTEXT($N$382),"",IF(OR($D$382="",$G$382="",1&gt;$N$382),"",IF($D$382="Round",IF(ISTEXT($G$382),"",ROUND(IF(1&lt;=$N$382/2,$G$382/2*(1-SQRT(($N$382-2*1+1)/$N$382)),$G$382-$G$382/2*(1-SQRT(($N$382-2*($N$382-1+1)+1)/$N$382))),1)),IF(ISTEXT($G$382),"",ROUND((1-0.5)*$G$382/$N$382,1))))))</f>
        <v/>
      </c>
      <c r="E383" s="535">
        <f>IF($D$382="Flat Oval",IF(OR($N$382="",ISTEXT($N$382),2&gt;$N$382),"",ROUND((2-0.5)*($G$382-$I$382)/$N$382,1)),IF(ISTEXT($N$382),"",IF(OR($D$382="",$G$382="",2&gt;$N$382),"",IF($D$382="Round",IF(ISTEXT($G$382),"",ROUND(IF(2&lt;=$N$382/2,$G$382/2*(1-SQRT(($N$382-2*2+1)/$N$382)),$G$382-$G$382/2*(1-SQRT(($N$382-2*($N$382-2+1)+1)/$N$382))),1)),IF(ISTEXT($G$382),"",ROUND((2-0.5)*$G$382/$N$382,1))))))</f>
        <v/>
      </c>
      <c r="F383" s="535">
        <f>IF($D$382="Flat Oval",IF(OR($N$382="",ISTEXT($N$382),3&gt;$N$382),"",ROUND((3-0.5)*($G$382-$I$382)/$N$382,1)),IF(ISTEXT($N$382),"",IF(OR($D$382="",$G$382="",3&gt;$N$382),"",IF($D$382="Round",IF(ISTEXT($G$382),"",ROUND(IF(3&lt;=$N$382/2,$G$382/2*(1-SQRT(($N$382-2*3+1)/$N$382)),$G$382-$G$382/2*(1-SQRT(($N$382-2*($N$382-3+1)+1)/$N$382))),1)),IF(ISTEXT($G$382),"",ROUND((3-0.5)*$G$382/$N$382,1))))))</f>
        <v/>
      </c>
      <c r="G383" s="535">
        <f>IF($D$382="Flat Oval",IF(OR($N$382="",ISTEXT($N$382),4&gt;$N$382),"",ROUND((4-0.5)*($G$382-$I$382)/$N$382,1)),IF(ISTEXT($N$382),"",IF(OR($D$382="",$G$382="",4&gt;$N$382),"",IF($D$382="Round",IF(ISTEXT($G$382),"",ROUND(IF(4&lt;=$N$382/2,$G$382/2*(1-SQRT(($N$382-2*4+1)/$N$382)),$G$382-$G$382/2*(1-SQRT(($N$382-2*($N$382-4+1)+1)/$N$382))),1)),IF(ISTEXT($G$382),"",ROUND((4-0.5)*$G$382/$N$382,1))))))</f>
        <v/>
      </c>
      <c r="H383" s="535">
        <f>IF($D$382="Flat Oval",IF(OR($N$382="",ISTEXT($N$382),5&gt;$N$382),"",ROUND((5-0.5)*($G$382-$I$382)/$N$382,1)),IF(ISTEXT($N$382),"",IF(OR($D$382="",$G$382="",5&gt;$N$382),"",IF($D$382="Round",IF(ISTEXT($G$382),"",ROUND(IF(5&lt;=$N$382/2,$G$382/2*(1-SQRT(($N$382-2*5+1)/$N$382)),$G$382-$G$382/2*(1-SQRT(($N$382-2*($N$382-5+1)+1)/$N$382))),1)),IF(ISTEXT($G$382),"",ROUND((5-0.5)*$G$382/$N$382,1))))))</f>
        <v/>
      </c>
      <c r="I383" s="535">
        <f>IF($D$382="Flat Oval",IF(OR($N$382="",ISTEXT($N$382),6&gt;$N$382),"",ROUND((6-0.5)*($G$382-$I$382)/$N$382,1)),IF(ISTEXT($N$382),"",IF(OR($D$382="",$G$382="",6&gt;$N$382),"",IF($D$382="Round",IF(ISTEXT($G$382),"",ROUND(IF(6&lt;=$N$382/2,$G$382/2*(1-SQRT(($N$382-2*6+1)/$N$382)),$G$382-$G$382/2*(1-SQRT(($N$382-2*($N$382-6+1)+1)/$N$382))),1)),IF(ISTEXT($G$382),"",ROUND((6-0.5)*$G$382/$N$382,1))))))</f>
        <v/>
      </c>
      <c r="J383" s="535">
        <f>IF($D$382="Flat Oval",IF(OR($N$382="",ISTEXT($N$382),7&gt;$N$382),"",ROUND((7-0.5)*($G$382-$I$382)/$N$382,1)),IF(ISTEXT($N$382),"",IF(OR($D$382="",$G$382="",7&gt;$N$382),"",IF($D$382="Round",IF(ISTEXT($G$382),"",ROUND(IF(7&lt;=$N$382/2,$G$382/2*(1-SQRT(($N$382-2*7+1)/$N$382)),$G$382-$G$382/2*(1-SQRT(($N$382-2*($N$382-7+1)+1)/$N$382))),1)),IF(ISTEXT($G$382),"",ROUND((7-0.5)*$G$382/$N$382,1))))))</f>
        <v/>
      </c>
      <c r="K383" s="535">
        <f>IF($D$382="Flat Oval",IF(OR($N$382="",ISTEXT($N$382),8&gt;$N$382),"",ROUND((8-0.5)*($G$382-$I$382)/$N$382,1)),IF(ISTEXT($N$382),"",IF(OR($D$382="",$G$382="",8&gt;$N$382),"",IF($D$382="Round",IF(ISTEXT($G$382),"",ROUND(IF(8&lt;=$N$382/2,$G$382/2*(1-SQRT(($N$382-2*8+1)/$N$382)),$G$382-$G$382/2*(1-SQRT(($N$382-2*($N$382-8+1)+1)/$N$382))),1)),IF(ISTEXT($G$382),"",ROUND((8-0.5)*$G$382/$N$382,1))))))</f>
        <v/>
      </c>
      <c r="L383" s="535">
        <f>IF($D$382="Flat Oval",IF(OR($N$382="",ISTEXT($N$382),9&gt;$N$382),"",ROUND((9-0.5)*($G$382-$I$382)/$N$382,1)),IF(ISTEXT($N$382),"",IF(OR($D$382="",$G$382="",9&gt;$N$382),"",IF($D$382="Round",IF(ISTEXT($G$382),"",ROUND(IF(9&lt;=$N$382/2,$G$382/2*(1-SQRT(($N$382-2*9+1)/$N$382)),$G$382-$G$382/2*(1-SQRT(($N$382-2*($N$382-9+1)+1)/$N$382))),1)),IF(ISTEXT($G$382),"",ROUND((9-0.5)*$G$382/$N$382,1))))))</f>
        <v/>
      </c>
      <c r="M383" s="535">
        <f>IF($D$382="Flat Oval",IF(OR($N$382="",ISTEXT($N$382),10&gt;$N$382),"",ROUND((10-0.5)*($G$382-$I$382)/$N$382,1)),IF(ISTEXT($N$382),"",IF(OR($D$382="",$G$382="",10&gt;$N$382),"",IF($D$382="Round",IF(ISTEXT($G$382),"",ROUND(IF(10&lt;=$N$382/2,$G$382/2*(1-SQRT(($N$382-2*10+1)/$N$382)),$G$382-$G$382/2*(1-SQRT(($N$382-2*($N$382-10+1)+1)/$N$382))),1)),IF(ISTEXT($G$382),"",ROUND((10-0.5)*$G$382/$N$382,1))))))</f>
        <v/>
      </c>
      <c r="N383" s="534">
        <f>IF($D$382="Flat Oval",IF(OR($G$382="",$I$382=""),"",IF(OR(ISTEXT($G$382),ISTEXT($I$382)),"",IF($I$382&lt;12,2,MIN(7,MAX(3,ROUNDUP($I$382/6,0)))))),IF(OR($D$382="",$G$382=""),"",IF($D$382="Round",2,IF($I$382="","",IF(ISTEXT($I$382),"",IF($I$382&lt;12,2,MIN(8,MAX(3,ROUNDUP($I$382/6,0)))))))))</f>
        <v/>
      </c>
      <c r="O383">
        <f>IF(OR(NOT($D$382="Flat Oval"),N($N$384)=0),"",IF(COUNT(D384:INDEX(M384:M391,$N$383))=0,"",AVERAGE(D384:INDEX(M384:M391,$N$383))))</f>
        <v/>
      </c>
      <c r="P383" s="536" t="inlineStr">
        <is>
          <t>1–10</t>
        </is>
      </c>
      <c r="Q383" s="536" t="inlineStr">
        <is>
          <t>11–20</t>
        </is>
      </c>
      <c r="R383" s="536" t="inlineStr">
        <is>
          <t>21–30</t>
        </is>
      </c>
      <c r="S383" s="536" t="inlineStr">
        <is>
          <t>31–40</t>
        </is>
      </c>
      <c r="T383" s="536" t="inlineStr">
        <is>
          <t>41–50</t>
        </is>
      </c>
      <c r="U383" s="536" t="inlineStr">
        <is>
          <t>51–60</t>
        </is>
      </c>
      <c r="V383" s="536" t="inlineStr">
        <is>
          <t>61–70</t>
        </is>
      </c>
      <c r="W383" s="536" t="inlineStr">
        <is>
          <t>71–80</t>
        </is>
      </c>
    </row>
    <row r="384" ht="13.35" customHeight="1" s="162">
      <c r="B384" s="537">
        <f>IF($D$382="Flat Oval",IF(OR($N$383="",ISTEXT($N$383)),"",IF(1&lt;=$N$383,ROUND((1-0.5)*$I$382/$N$383,1),IF(1=$N$383+1,"Ends",""))),IF(OR($D$382="",$G$382=""),"",IF($D$382="Round",IF(1=1,"Axis 1 (0°)",IF(1=2,"Axis 2 (90°)","")),IF(ISTEXT($N$383),"",IF(1&gt;$N$383,"",IF(ISTEXT($I$382),"",ROUND((1-0.5)*$I$382/$N$383,1)))))))</f>
        <v/>
      </c>
      <c r="C384" s="538" t="n"/>
      <c r="D384" s="539">
        <f>IF($D$382="Flat Oval",IF(OR($N$384="",ISTEXT($N$382),ISTEXT($N$383)),"",IF(1&lt;=$N$383,IF(1&gt;$N$382,"",IF(((1-1)*$N$382+1)&gt;80,"",IF(INDEX($P$384:$W$393,MOD(((1-1)*$N$382+1)-1,10)+1,INT((((1-1)*$N$382+1)-1)/10)+1)="","",INDEX($P$384:$W$393,MOD(((1-1)*$N$382+1)-1,10)+1,INT((((1-1)*$N$382+1)-1)/10)+1)))),IF(AND(1=$N$383+1,1&lt;=$O$382),IF(($N$382*$N$383+1)&gt;80,"",IF(INDEX($P$384:$W$393,MOD(($N$382*$N$383+1)-1,10)+1,INT((($N$382*$N$383+1)-1)/10)+1)="","",INDEX($P$384:$W$393,MOD(($N$382*$N$383+1)-1,10)+1,INT((($N$382*$N$383+1)-1)/10)+1))),""))),IF($N$384="","",IF(OR(ISTEXT($N$382),ISTEXT($N$383),ISTEXT($N$384)),"",IF(OR(1&gt;$N$382,1&gt;$N$383,((1-1)*$N$382+1)&gt;$N$384),"",IF(INDEX($P$384:$W$393,MOD(((1-1)*$N$382+1)-1,10)+1,INT((((1-1)*$N$382+1)-1)/10)+1)="","",INDEX($P$384:$W$393,MOD(((1-1)*$N$382+1)-1,10)+1,INT((((1-1)*$N$382+1)-1)/10)+1))))))</f>
        <v/>
      </c>
      <c r="E384" s="539">
        <f>IF($D$382="Flat Oval",IF(OR($N$384="",ISTEXT($N$382),ISTEXT($N$383)),"",IF(1&lt;=$N$383,IF(2&gt;$N$382,"",IF(((1-1)*$N$382+2)&gt;80,"",IF(INDEX($P$384:$W$393,MOD(((1-1)*$N$382+2)-1,10)+1,INT((((1-1)*$N$382+2)-1)/10)+1)="","",INDEX($P$384:$W$393,MOD(((1-1)*$N$382+2)-1,10)+1,INT((((1-1)*$N$382+2)-1)/10)+1)))),IF(AND(1=$N$383+1,2&lt;=$O$382),IF(($N$382*$N$383+2)&gt;80,"",IF(INDEX($P$384:$W$393,MOD(($N$382*$N$383+2)-1,10)+1,INT((($N$382*$N$383+2)-1)/10)+1)="","",INDEX($P$384:$W$393,MOD(($N$382*$N$383+2)-1,10)+1,INT((($N$382*$N$383+2)-1)/10)+1))),""))),IF($N$384="","",IF(OR(ISTEXT($N$382),ISTEXT($N$383),ISTEXT($N$384)),"",IF(OR(2&gt;$N$382,1&gt;$N$383,((1-1)*$N$382+2)&gt;$N$384),"",IF(INDEX($P$384:$W$393,MOD(((1-1)*$N$382+2)-1,10)+1,INT((((1-1)*$N$382+2)-1)/10)+1)="","",INDEX($P$384:$W$393,MOD(((1-1)*$N$382+2)-1,10)+1,INT((((1-1)*$N$382+2)-1)/10)+1))))))</f>
        <v/>
      </c>
      <c r="F384" s="539">
        <f>IF($D$382="Flat Oval",IF(OR($N$384="",ISTEXT($N$382),ISTEXT($N$383)),"",IF(1&lt;=$N$383,IF(3&gt;$N$382,"",IF(((1-1)*$N$382+3)&gt;80,"",IF(INDEX($P$384:$W$393,MOD(((1-1)*$N$382+3)-1,10)+1,INT((((1-1)*$N$382+3)-1)/10)+1)="","",INDEX($P$384:$W$393,MOD(((1-1)*$N$382+3)-1,10)+1,INT((((1-1)*$N$382+3)-1)/10)+1)))),IF(AND(1=$N$383+1,3&lt;=$O$382),IF(($N$382*$N$383+3)&gt;80,"",IF(INDEX($P$384:$W$393,MOD(($N$382*$N$383+3)-1,10)+1,INT((($N$382*$N$383+3)-1)/10)+1)="","",INDEX($P$384:$W$393,MOD(($N$382*$N$383+3)-1,10)+1,INT((($N$382*$N$383+3)-1)/10)+1))),""))),IF($N$384="","",IF(OR(ISTEXT($N$382),ISTEXT($N$383),ISTEXT($N$384)),"",IF(OR(3&gt;$N$382,1&gt;$N$383,((1-1)*$N$382+3)&gt;$N$384),"",IF(INDEX($P$384:$W$393,MOD(((1-1)*$N$382+3)-1,10)+1,INT((((1-1)*$N$382+3)-1)/10)+1)="","",INDEX($P$384:$W$393,MOD(((1-1)*$N$382+3)-1,10)+1,INT((((1-1)*$N$382+3)-1)/10)+1))))))</f>
        <v/>
      </c>
      <c r="G384" s="539">
        <f>IF($D$382="Flat Oval",IF(OR($N$384="",ISTEXT($N$382),ISTEXT($N$383)),"",IF(1&lt;=$N$383,IF(4&gt;$N$382,"",IF(((1-1)*$N$382+4)&gt;80,"",IF(INDEX($P$384:$W$393,MOD(((1-1)*$N$382+4)-1,10)+1,INT((((1-1)*$N$382+4)-1)/10)+1)="","",INDEX($P$384:$W$393,MOD(((1-1)*$N$382+4)-1,10)+1,INT((((1-1)*$N$382+4)-1)/10)+1)))),IF(AND(1=$N$383+1,4&lt;=$O$382),IF(($N$382*$N$383+4)&gt;80,"",IF(INDEX($P$384:$W$393,MOD(($N$382*$N$383+4)-1,10)+1,INT((($N$382*$N$383+4)-1)/10)+1)="","",INDEX($P$384:$W$393,MOD(($N$382*$N$383+4)-1,10)+1,INT((($N$382*$N$383+4)-1)/10)+1))),""))),IF($N$384="","",IF(OR(ISTEXT($N$382),ISTEXT($N$383),ISTEXT($N$384)),"",IF(OR(4&gt;$N$382,1&gt;$N$383,((1-1)*$N$382+4)&gt;$N$384),"",IF(INDEX($P$384:$W$393,MOD(((1-1)*$N$382+4)-1,10)+1,INT((((1-1)*$N$382+4)-1)/10)+1)="","",INDEX($P$384:$W$393,MOD(((1-1)*$N$382+4)-1,10)+1,INT((((1-1)*$N$382+4)-1)/10)+1))))))</f>
        <v/>
      </c>
      <c r="H384" s="539">
        <f>IF($D$382="Flat Oval",IF(OR($N$384="",ISTEXT($N$382),ISTEXT($N$383)),"",IF(1&lt;=$N$383,IF(5&gt;$N$382,"",IF(((1-1)*$N$382+5)&gt;80,"",IF(INDEX($P$384:$W$393,MOD(((1-1)*$N$382+5)-1,10)+1,INT((((1-1)*$N$382+5)-1)/10)+1)="","",INDEX($P$384:$W$393,MOD(((1-1)*$N$382+5)-1,10)+1,INT((((1-1)*$N$382+5)-1)/10)+1)))),IF(AND(1=$N$383+1,5&lt;=$O$382),IF(($N$382*$N$383+5)&gt;80,"",IF(INDEX($P$384:$W$393,MOD(($N$382*$N$383+5)-1,10)+1,INT((($N$382*$N$383+5)-1)/10)+1)="","",INDEX($P$384:$W$393,MOD(($N$382*$N$383+5)-1,10)+1,INT((($N$382*$N$383+5)-1)/10)+1))),""))),IF($N$384="","",IF(OR(ISTEXT($N$382),ISTEXT($N$383),ISTEXT($N$384)),"",IF(OR(5&gt;$N$382,1&gt;$N$383,((1-1)*$N$382+5)&gt;$N$384),"",IF(INDEX($P$384:$W$393,MOD(((1-1)*$N$382+5)-1,10)+1,INT((((1-1)*$N$382+5)-1)/10)+1)="","",INDEX($P$384:$W$393,MOD(((1-1)*$N$382+5)-1,10)+1,INT((((1-1)*$N$382+5)-1)/10)+1))))))</f>
        <v/>
      </c>
      <c r="I384" s="539">
        <f>IF($D$382="Flat Oval",IF(OR($N$384="",ISTEXT($N$382),ISTEXT($N$383)),"",IF(1&lt;=$N$383,IF(6&gt;$N$382,"",IF(((1-1)*$N$382+6)&gt;80,"",IF(INDEX($P$384:$W$393,MOD(((1-1)*$N$382+6)-1,10)+1,INT((((1-1)*$N$382+6)-1)/10)+1)="","",INDEX($P$384:$W$393,MOD(((1-1)*$N$382+6)-1,10)+1,INT((((1-1)*$N$382+6)-1)/10)+1)))),IF(AND(1=$N$383+1,6&lt;=$O$382),IF(($N$382*$N$383+6)&gt;80,"",IF(INDEX($P$384:$W$393,MOD(($N$382*$N$383+6)-1,10)+1,INT((($N$382*$N$383+6)-1)/10)+1)="","",INDEX($P$384:$W$393,MOD(($N$382*$N$383+6)-1,10)+1,INT((($N$382*$N$383+6)-1)/10)+1))),""))),IF($N$384="","",IF(OR(ISTEXT($N$382),ISTEXT($N$383),ISTEXT($N$384)),"",IF(OR(6&gt;$N$382,1&gt;$N$383,((1-1)*$N$382+6)&gt;$N$384),"",IF(INDEX($P$384:$W$393,MOD(((1-1)*$N$382+6)-1,10)+1,INT((((1-1)*$N$382+6)-1)/10)+1)="","",INDEX($P$384:$W$393,MOD(((1-1)*$N$382+6)-1,10)+1,INT((((1-1)*$N$382+6)-1)/10)+1))))))</f>
        <v/>
      </c>
      <c r="J384" s="539">
        <f>IF($D$382="Flat Oval",IF(OR($N$384="",ISTEXT($N$382),ISTEXT($N$383)),"",IF(1&lt;=$N$383,IF(7&gt;$N$382,"",IF(((1-1)*$N$382+7)&gt;80,"",IF(INDEX($P$384:$W$393,MOD(((1-1)*$N$382+7)-1,10)+1,INT((((1-1)*$N$382+7)-1)/10)+1)="","",INDEX($P$384:$W$393,MOD(((1-1)*$N$382+7)-1,10)+1,INT((((1-1)*$N$382+7)-1)/10)+1)))),IF(AND(1=$N$383+1,7&lt;=$O$382),IF(($N$382*$N$383+7)&gt;80,"",IF(INDEX($P$384:$W$393,MOD(($N$382*$N$383+7)-1,10)+1,INT((($N$382*$N$383+7)-1)/10)+1)="","",INDEX($P$384:$W$393,MOD(($N$382*$N$383+7)-1,10)+1,INT((($N$382*$N$383+7)-1)/10)+1))),""))),IF($N$384="","",IF(OR(ISTEXT($N$382),ISTEXT($N$383),ISTEXT($N$384)),"",IF(OR(7&gt;$N$382,1&gt;$N$383,((1-1)*$N$382+7)&gt;$N$384),"",IF(INDEX($P$384:$W$393,MOD(((1-1)*$N$382+7)-1,10)+1,INT((((1-1)*$N$382+7)-1)/10)+1)="","",INDEX($P$384:$W$393,MOD(((1-1)*$N$382+7)-1,10)+1,INT((((1-1)*$N$382+7)-1)/10)+1))))))</f>
        <v/>
      </c>
      <c r="K384" s="539">
        <f>IF($D$382="Flat Oval",IF(OR($N$384="",ISTEXT($N$382),ISTEXT($N$383)),"",IF(1&lt;=$N$383,IF(8&gt;$N$382,"",IF(((1-1)*$N$382+8)&gt;80,"",IF(INDEX($P$384:$W$393,MOD(((1-1)*$N$382+8)-1,10)+1,INT((((1-1)*$N$382+8)-1)/10)+1)="","",INDEX($P$384:$W$393,MOD(((1-1)*$N$382+8)-1,10)+1,INT((((1-1)*$N$382+8)-1)/10)+1)))),IF(AND(1=$N$383+1,8&lt;=$O$382),IF(($N$382*$N$383+8)&gt;80,"",IF(INDEX($P$384:$W$393,MOD(($N$382*$N$383+8)-1,10)+1,INT((($N$382*$N$383+8)-1)/10)+1)="","",INDEX($P$384:$W$393,MOD(($N$382*$N$383+8)-1,10)+1,INT((($N$382*$N$383+8)-1)/10)+1))),""))),IF($N$384="","",IF(OR(ISTEXT($N$382),ISTEXT($N$383),ISTEXT($N$384)),"",IF(OR(8&gt;$N$382,1&gt;$N$383,((1-1)*$N$382+8)&gt;$N$384),"",IF(INDEX($P$384:$W$393,MOD(((1-1)*$N$382+8)-1,10)+1,INT((((1-1)*$N$382+8)-1)/10)+1)="","",INDEX($P$384:$W$393,MOD(((1-1)*$N$382+8)-1,10)+1,INT((((1-1)*$N$382+8)-1)/10)+1))))))</f>
        <v/>
      </c>
      <c r="L384" s="539">
        <f>IF($D$382="Flat Oval",IF(OR($N$384="",ISTEXT($N$382),ISTEXT($N$383)),"",IF(1&lt;=$N$383,IF(9&gt;$N$382,"",IF(((1-1)*$N$382+9)&gt;80,"",IF(INDEX($P$384:$W$393,MOD(((1-1)*$N$382+9)-1,10)+1,INT((((1-1)*$N$382+9)-1)/10)+1)="","",INDEX($P$384:$W$393,MOD(((1-1)*$N$382+9)-1,10)+1,INT((((1-1)*$N$382+9)-1)/10)+1)))),IF(AND(1=$N$383+1,9&lt;=$O$382),IF(($N$382*$N$383+9)&gt;80,"",IF(INDEX($P$384:$W$393,MOD(($N$382*$N$383+9)-1,10)+1,INT((($N$382*$N$383+9)-1)/10)+1)="","",INDEX($P$384:$W$393,MOD(($N$382*$N$383+9)-1,10)+1,INT((($N$382*$N$383+9)-1)/10)+1))),""))),IF($N$384="","",IF(OR(ISTEXT($N$382),ISTEXT($N$383),ISTEXT($N$384)),"",IF(OR(9&gt;$N$382,1&gt;$N$383,((1-1)*$N$382+9)&gt;$N$384),"",IF(INDEX($P$384:$W$393,MOD(((1-1)*$N$382+9)-1,10)+1,INT((((1-1)*$N$382+9)-1)/10)+1)="","",INDEX($P$384:$W$393,MOD(((1-1)*$N$382+9)-1,10)+1,INT((((1-1)*$N$382+9)-1)/10)+1))))))</f>
        <v/>
      </c>
      <c r="M384" s="539">
        <f>IF($D$382="Flat Oval",IF(OR($N$384="",ISTEXT($N$382),ISTEXT($N$383)),"",IF(1&lt;=$N$383,IF(10&gt;$N$382,"",IF(((1-1)*$N$382+10)&gt;80,"",IF(INDEX($P$384:$W$393,MOD(((1-1)*$N$382+10)-1,10)+1,INT((((1-1)*$N$382+10)-1)/10)+1)="","",INDEX($P$384:$W$393,MOD(((1-1)*$N$382+10)-1,10)+1,INT((((1-1)*$N$382+10)-1)/10)+1)))),IF(AND(1=$N$383+1,10&lt;=$O$382),IF(($N$382*$N$383+10)&gt;80,"",IF(INDEX($P$384:$W$393,MOD(($N$382*$N$383+10)-1,10)+1,INT((($N$382*$N$383+10)-1)/10)+1)="","",INDEX($P$384:$W$393,MOD(($N$382*$N$383+10)-1,10)+1,INT((($N$382*$N$383+10)-1)/10)+1))),""))),IF($N$384="","",IF(OR(ISTEXT($N$382),ISTEXT($N$383),ISTEXT($N$384)),"",IF(OR(10&gt;$N$382,1&gt;$N$383,((1-1)*$N$382+10)&gt;$N$384),"",IF(INDEX($P$384:$W$393,MOD(((1-1)*$N$382+10)-1,10)+1,INT((((1-1)*$N$382+10)-1)/10)+1)="","",INDEX($P$384:$W$393,MOD(((1-1)*$N$382+10)-1,10)+1,INT((((1-1)*$N$382+10)-1)/10)+1))))))</f>
        <v/>
      </c>
      <c r="N384" s="534">
        <f>IF($D$382="Flat Oval",IF(OR($N$382="",$N$383="",$O$382=""),"",$N$382*$N$383+$O$382),IF(OR(N382="",N383=""),"",IF(OR(ISTEXT(N382),ISTEXT(N383)),"",N382*N383)))</f>
        <v/>
      </c>
      <c r="O384">
        <f>IF(OR(NOT($D$382="Flat Oval"),N($N$384)=0),"",IF(COUNT(INDEX(D384:D391,$N$383+1):INDEX(M384:M391,$N$383+1))=0,"",AVERAGE(INDEX(D384:D391,$N$383+1):INDEX(M384:M391,$N$383+1))))</f>
        <v/>
      </c>
      <c r="P384" s="540" t="n"/>
      <c r="Q384" s="540" t="n"/>
      <c r="R384" s="540" t="n"/>
      <c r="S384" s="540" t="n"/>
      <c r="T384" s="540" t="n"/>
      <c r="U384" s="540" t="n"/>
      <c r="V384" s="540" t="n"/>
      <c r="W384" s="540" t="n"/>
    </row>
    <row r="385" ht="13.35" customHeight="1" s="162">
      <c r="B385" s="537">
        <f>IF($D$382="Flat Oval",IF(OR($N$383="",ISTEXT($N$383)),"",IF(2&lt;=$N$383,ROUND((2-0.5)*$I$382/$N$383,1),IF(2=$N$383+1,"Ends",""))),IF(OR($D$382="",$G$382=""),"",IF($D$382="Round",IF(2=1,"Axis 1 (0°)",IF(2=2,"Axis 2 (90°)","")),IF(ISTEXT($N$383),"",IF(2&gt;$N$383,"",IF(ISTEXT($I$382),"",ROUND((2-0.5)*$I$382/$N$383,1)))))))</f>
        <v/>
      </c>
      <c r="C385" s="538" t="n"/>
      <c r="D385" s="539">
        <f>IF($D$382="Flat Oval",IF(OR($N$384="",ISTEXT($N$382),ISTEXT($N$383)),"",IF(2&lt;=$N$383,IF(1&gt;$N$382,"",IF(((2-1)*$N$382+1)&gt;80,"",IF(INDEX($P$384:$W$393,MOD(((2-1)*$N$382+1)-1,10)+1,INT((((2-1)*$N$382+1)-1)/10)+1)="","",INDEX($P$384:$W$393,MOD(((2-1)*$N$382+1)-1,10)+1,INT((((2-1)*$N$382+1)-1)/10)+1)))),IF(AND(2=$N$383+1,1&lt;=$O$382),IF(($N$382*$N$383+1)&gt;80,"",IF(INDEX($P$384:$W$393,MOD(($N$382*$N$383+1)-1,10)+1,INT((($N$382*$N$383+1)-1)/10)+1)="","",INDEX($P$384:$W$393,MOD(($N$382*$N$383+1)-1,10)+1,INT((($N$382*$N$383+1)-1)/10)+1))),""))),IF($N$384="","",IF(OR(ISTEXT($N$382),ISTEXT($N$383),ISTEXT($N$384)),"",IF(OR(1&gt;$N$382,2&gt;$N$383,((2-1)*$N$382+1)&gt;$N$384),"",IF(INDEX($P$384:$W$393,MOD(((2-1)*$N$382+1)-1,10)+1,INT((((2-1)*$N$382+1)-1)/10)+1)="","",INDEX($P$384:$W$393,MOD(((2-1)*$N$382+1)-1,10)+1,INT((((2-1)*$N$382+1)-1)/10)+1))))))</f>
        <v/>
      </c>
      <c r="E385" s="539">
        <f>IF($D$382="Flat Oval",IF(OR($N$384="",ISTEXT($N$382),ISTEXT($N$383)),"",IF(2&lt;=$N$383,IF(2&gt;$N$382,"",IF(((2-1)*$N$382+2)&gt;80,"",IF(INDEX($P$384:$W$393,MOD(((2-1)*$N$382+2)-1,10)+1,INT((((2-1)*$N$382+2)-1)/10)+1)="","",INDEX($P$384:$W$393,MOD(((2-1)*$N$382+2)-1,10)+1,INT((((2-1)*$N$382+2)-1)/10)+1)))),IF(AND(2=$N$383+1,2&lt;=$O$382),IF(($N$382*$N$383+2)&gt;80,"",IF(INDEX($P$384:$W$393,MOD(($N$382*$N$383+2)-1,10)+1,INT((($N$382*$N$383+2)-1)/10)+1)="","",INDEX($P$384:$W$393,MOD(($N$382*$N$383+2)-1,10)+1,INT((($N$382*$N$383+2)-1)/10)+1))),""))),IF($N$384="","",IF(OR(ISTEXT($N$382),ISTEXT($N$383),ISTEXT($N$384)),"",IF(OR(2&gt;$N$382,2&gt;$N$383,((2-1)*$N$382+2)&gt;$N$384),"",IF(INDEX($P$384:$W$393,MOD(((2-1)*$N$382+2)-1,10)+1,INT((((2-1)*$N$382+2)-1)/10)+1)="","",INDEX($P$384:$W$393,MOD(((2-1)*$N$382+2)-1,10)+1,INT((((2-1)*$N$382+2)-1)/10)+1))))))</f>
        <v/>
      </c>
      <c r="F385" s="539">
        <f>IF($D$382="Flat Oval",IF(OR($N$384="",ISTEXT($N$382),ISTEXT($N$383)),"",IF(2&lt;=$N$383,IF(3&gt;$N$382,"",IF(((2-1)*$N$382+3)&gt;80,"",IF(INDEX($P$384:$W$393,MOD(((2-1)*$N$382+3)-1,10)+1,INT((((2-1)*$N$382+3)-1)/10)+1)="","",INDEX($P$384:$W$393,MOD(((2-1)*$N$382+3)-1,10)+1,INT((((2-1)*$N$382+3)-1)/10)+1)))),IF(AND(2=$N$383+1,3&lt;=$O$382),IF(($N$382*$N$383+3)&gt;80,"",IF(INDEX($P$384:$W$393,MOD(($N$382*$N$383+3)-1,10)+1,INT((($N$382*$N$383+3)-1)/10)+1)="","",INDEX($P$384:$W$393,MOD(($N$382*$N$383+3)-1,10)+1,INT((($N$382*$N$383+3)-1)/10)+1))),""))),IF($N$384="","",IF(OR(ISTEXT($N$382),ISTEXT($N$383),ISTEXT($N$384)),"",IF(OR(3&gt;$N$382,2&gt;$N$383,((2-1)*$N$382+3)&gt;$N$384),"",IF(INDEX($P$384:$W$393,MOD(((2-1)*$N$382+3)-1,10)+1,INT((((2-1)*$N$382+3)-1)/10)+1)="","",INDEX($P$384:$W$393,MOD(((2-1)*$N$382+3)-1,10)+1,INT((((2-1)*$N$382+3)-1)/10)+1))))))</f>
        <v/>
      </c>
      <c r="G385" s="539">
        <f>IF($D$382="Flat Oval",IF(OR($N$384="",ISTEXT($N$382),ISTEXT($N$383)),"",IF(2&lt;=$N$383,IF(4&gt;$N$382,"",IF(((2-1)*$N$382+4)&gt;80,"",IF(INDEX($P$384:$W$393,MOD(((2-1)*$N$382+4)-1,10)+1,INT((((2-1)*$N$382+4)-1)/10)+1)="","",INDEX($P$384:$W$393,MOD(((2-1)*$N$382+4)-1,10)+1,INT((((2-1)*$N$382+4)-1)/10)+1)))),IF(AND(2=$N$383+1,4&lt;=$O$382),IF(($N$382*$N$383+4)&gt;80,"",IF(INDEX($P$384:$W$393,MOD(($N$382*$N$383+4)-1,10)+1,INT((($N$382*$N$383+4)-1)/10)+1)="","",INDEX($P$384:$W$393,MOD(($N$382*$N$383+4)-1,10)+1,INT((($N$382*$N$383+4)-1)/10)+1))),""))),IF($N$384="","",IF(OR(ISTEXT($N$382),ISTEXT($N$383),ISTEXT($N$384)),"",IF(OR(4&gt;$N$382,2&gt;$N$383,((2-1)*$N$382+4)&gt;$N$384),"",IF(INDEX($P$384:$W$393,MOD(((2-1)*$N$382+4)-1,10)+1,INT((((2-1)*$N$382+4)-1)/10)+1)="","",INDEX($P$384:$W$393,MOD(((2-1)*$N$382+4)-1,10)+1,INT((((2-1)*$N$382+4)-1)/10)+1))))))</f>
        <v/>
      </c>
      <c r="H385" s="539">
        <f>IF($D$382="Flat Oval",IF(OR($N$384="",ISTEXT($N$382),ISTEXT($N$383)),"",IF(2&lt;=$N$383,IF(5&gt;$N$382,"",IF(((2-1)*$N$382+5)&gt;80,"",IF(INDEX($P$384:$W$393,MOD(((2-1)*$N$382+5)-1,10)+1,INT((((2-1)*$N$382+5)-1)/10)+1)="","",INDEX($P$384:$W$393,MOD(((2-1)*$N$382+5)-1,10)+1,INT((((2-1)*$N$382+5)-1)/10)+1)))),IF(AND(2=$N$383+1,5&lt;=$O$382),IF(($N$382*$N$383+5)&gt;80,"",IF(INDEX($P$384:$W$393,MOD(($N$382*$N$383+5)-1,10)+1,INT((($N$382*$N$383+5)-1)/10)+1)="","",INDEX($P$384:$W$393,MOD(($N$382*$N$383+5)-1,10)+1,INT((($N$382*$N$383+5)-1)/10)+1))),""))),IF($N$384="","",IF(OR(ISTEXT($N$382),ISTEXT($N$383),ISTEXT($N$384)),"",IF(OR(5&gt;$N$382,2&gt;$N$383,((2-1)*$N$382+5)&gt;$N$384),"",IF(INDEX($P$384:$W$393,MOD(((2-1)*$N$382+5)-1,10)+1,INT((((2-1)*$N$382+5)-1)/10)+1)="","",INDEX($P$384:$W$393,MOD(((2-1)*$N$382+5)-1,10)+1,INT((((2-1)*$N$382+5)-1)/10)+1))))))</f>
        <v/>
      </c>
      <c r="I385" s="539">
        <f>IF($D$382="Flat Oval",IF(OR($N$384="",ISTEXT($N$382),ISTEXT($N$383)),"",IF(2&lt;=$N$383,IF(6&gt;$N$382,"",IF(((2-1)*$N$382+6)&gt;80,"",IF(INDEX($P$384:$W$393,MOD(((2-1)*$N$382+6)-1,10)+1,INT((((2-1)*$N$382+6)-1)/10)+1)="","",INDEX($P$384:$W$393,MOD(((2-1)*$N$382+6)-1,10)+1,INT((((2-1)*$N$382+6)-1)/10)+1)))),IF(AND(2=$N$383+1,6&lt;=$O$382),IF(($N$382*$N$383+6)&gt;80,"",IF(INDEX($P$384:$W$393,MOD(($N$382*$N$383+6)-1,10)+1,INT((($N$382*$N$383+6)-1)/10)+1)="","",INDEX($P$384:$W$393,MOD(($N$382*$N$383+6)-1,10)+1,INT((($N$382*$N$383+6)-1)/10)+1))),""))),IF($N$384="","",IF(OR(ISTEXT($N$382),ISTEXT($N$383),ISTEXT($N$384)),"",IF(OR(6&gt;$N$382,2&gt;$N$383,((2-1)*$N$382+6)&gt;$N$384),"",IF(INDEX($P$384:$W$393,MOD(((2-1)*$N$382+6)-1,10)+1,INT((((2-1)*$N$382+6)-1)/10)+1)="","",INDEX($P$384:$W$393,MOD(((2-1)*$N$382+6)-1,10)+1,INT((((2-1)*$N$382+6)-1)/10)+1))))))</f>
        <v/>
      </c>
      <c r="J385" s="539">
        <f>IF($D$382="Flat Oval",IF(OR($N$384="",ISTEXT($N$382),ISTEXT($N$383)),"",IF(2&lt;=$N$383,IF(7&gt;$N$382,"",IF(((2-1)*$N$382+7)&gt;80,"",IF(INDEX($P$384:$W$393,MOD(((2-1)*$N$382+7)-1,10)+1,INT((((2-1)*$N$382+7)-1)/10)+1)="","",INDEX($P$384:$W$393,MOD(((2-1)*$N$382+7)-1,10)+1,INT((((2-1)*$N$382+7)-1)/10)+1)))),IF(AND(2=$N$383+1,7&lt;=$O$382),IF(($N$382*$N$383+7)&gt;80,"",IF(INDEX($P$384:$W$393,MOD(($N$382*$N$383+7)-1,10)+1,INT((($N$382*$N$383+7)-1)/10)+1)="","",INDEX($P$384:$W$393,MOD(($N$382*$N$383+7)-1,10)+1,INT((($N$382*$N$383+7)-1)/10)+1))),""))),IF($N$384="","",IF(OR(ISTEXT($N$382),ISTEXT($N$383),ISTEXT($N$384)),"",IF(OR(7&gt;$N$382,2&gt;$N$383,((2-1)*$N$382+7)&gt;$N$384),"",IF(INDEX($P$384:$W$393,MOD(((2-1)*$N$382+7)-1,10)+1,INT((((2-1)*$N$382+7)-1)/10)+1)="","",INDEX($P$384:$W$393,MOD(((2-1)*$N$382+7)-1,10)+1,INT((((2-1)*$N$382+7)-1)/10)+1))))))</f>
        <v/>
      </c>
      <c r="K385" s="539">
        <f>IF($D$382="Flat Oval",IF(OR($N$384="",ISTEXT($N$382),ISTEXT($N$383)),"",IF(2&lt;=$N$383,IF(8&gt;$N$382,"",IF(((2-1)*$N$382+8)&gt;80,"",IF(INDEX($P$384:$W$393,MOD(((2-1)*$N$382+8)-1,10)+1,INT((((2-1)*$N$382+8)-1)/10)+1)="","",INDEX($P$384:$W$393,MOD(((2-1)*$N$382+8)-1,10)+1,INT((((2-1)*$N$382+8)-1)/10)+1)))),IF(AND(2=$N$383+1,8&lt;=$O$382),IF(($N$382*$N$383+8)&gt;80,"",IF(INDEX($P$384:$W$393,MOD(($N$382*$N$383+8)-1,10)+1,INT((($N$382*$N$383+8)-1)/10)+1)="","",INDEX($P$384:$W$393,MOD(($N$382*$N$383+8)-1,10)+1,INT((($N$382*$N$383+8)-1)/10)+1))),""))),IF($N$384="","",IF(OR(ISTEXT($N$382),ISTEXT($N$383),ISTEXT($N$384)),"",IF(OR(8&gt;$N$382,2&gt;$N$383,((2-1)*$N$382+8)&gt;$N$384),"",IF(INDEX($P$384:$W$393,MOD(((2-1)*$N$382+8)-1,10)+1,INT((((2-1)*$N$382+8)-1)/10)+1)="","",INDEX($P$384:$W$393,MOD(((2-1)*$N$382+8)-1,10)+1,INT((((2-1)*$N$382+8)-1)/10)+1))))))</f>
        <v/>
      </c>
      <c r="L385" s="539">
        <f>IF($D$382="Flat Oval",IF(OR($N$384="",ISTEXT($N$382),ISTEXT($N$383)),"",IF(2&lt;=$N$383,IF(9&gt;$N$382,"",IF(((2-1)*$N$382+9)&gt;80,"",IF(INDEX($P$384:$W$393,MOD(((2-1)*$N$382+9)-1,10)+1,INT((((2-1)*$N$382+9)-1)/10)+1)="","",INDEX($P$384:$W$393,MOD(((2-1)*$N$382+9)-1,10)+1,INT((((2-1)*$N$382+9)-1)/10)+1)))),IF(AND(2=$N$383+1,9&lt;=$O$382),IF(($N$382*$N$383+9)&gt;80,"",IF(INDEX($P$384:$W$393,MOD(($N$382*$N$383+9)-1,10)+1,INT((($N$382*$N$383+9)-1)/10)+1)="","",INDEX($P$384:$W$393,MOD(($N$382*$N$383+9)-1,10)+1,INT((($N$382*$N$383+9)-1)/10)+1))),""))),IF($N$384="","",IF(OR(ISTEXT($N$382),ISTEXT($N$383),ISTEXT($N$384)),"",IF(OR(9&gt;$N$382,2&gt;$N$383,((2-1)*$N$382+9)&gt;$N$384),"",IF(INDEX($P$384:$W$393,MOD(((2-1)*$N$382+9)-1,10)+1,INT((((2-1)*$N$382+9)-1)/10)+1)="","",INDEX($P$384:$W$393,MOD(((2-1)*$N$382+9)-1,10)+1,INT((((2-1)*$N$382+9)-1)/10)+1))))))</f>
        <v/>
      </c>
      <c r="M385" s="539">
        <f>IF($D$382="Flat Oval",IF(OR($N$384="",ISTEXT($N$382),ISTEXT($N$383)),"",IF(2&lt;=$N$383,IF(10&gt;$N$382,"",IF(((2-1)*$N$382+10)&gt;80,"",IF(INDEX($P$384:$W$393,MOD(((2-1)*$N$382+10)-1,10)+1,INT((((2-1)*$N$382+10)-1)/10)+1)="","",INDEX($P$384:$W$393,MOD(((2-1)*$N$382+10)-1,10)+1,INT((((2-1)*$N$382+10)-1)/10)+1)))),IF(AND(2=$N$383+1,10&lt;=$O$382),IF(($N$382*$N$383+10)&gt;80,"",IF(INDEX($P$384:$W$393,MOD(($N$382*$N$383+10)-1,10)+1,INT((($N$382*$N$383+10)-1)/10)+1)="","",INDEX($P$384:$W$393,MOD(($N$382*$N$383+10)-1,10)+1,INT((($N$382*$N$383+10)-1)/10)+1))),""))),IF($N$384="","",IF(OR(ISTEXT($N$382),ISTEXT($N$383),ISTEXT($N$384)),"",IF(OR(10&gt;$N$382,2&gt;$N$383,((2-1)*$N$382+10)&gt;$N$384),"",IF(INDEX($P$384:$W$393,MOD(((2-1)*$N$382+10)-1,10)+1,INT((((2-1)*$N$382+10)-1)/10)+1)="","",INDEX($P$384:$W$393,MOD(((2-1)*$N$382+10)-1,10)+1,INT((((2-1)*$N$382+10)-1)/10)+1))))))</f>
        <v/>
      </c>
      <c r="O385">
        <f>IF(AND($D$382="Flat Oval",NOT(OR($G$382="",$I$382="")),NOT(OR(ISTEXT($G$382),ISTEXT($I$382)))),(($G$382-2*N($K$382))-($I$382-2*N($K$382)))*($I$382-2*N($K$382))/144,"")</f>
        <v/>
      </c>
      <c r="P385" s="540" t="n"/>
      <c r="Q385" s="540" t="n"/>
      <c r="R385" s="540" t="n"/>
      <c r="S385" s="540" t="n"/>
      <c r="T385" s="540" t="n"/>
      <c r="U385" s="540" t="n"/>
      <c r="V385" s="540" t="n"/>
      <c r="W385" s="540" t="n"/>
    </row>
    <row r="386" ht="13.35" customHeight="1" s="162">
      <c r="B386" s="537">
        <f>IF($D$382="Flat Oval",IF(OR($N$383="",ISTEXT($N$383)),"",IF(3&lt;=$N$383,ROUND((3-0.5)*$I$382/$N$383,1),IF(3=$N$383+1,"Ends",""))),IF(OR($D$382="",$G$382=""),"",IF($D$382="Round",IF(3=1,"Axis 1 (0°)",IF(3=2,"Axis 2 (90°)","")),IF(ISTEXT($N$383),"",IF(3&gt;$N$383,"",IF(ISTEXT($I$382),"",ROUND((3-0.5)*$I$382/$N$383,1)))))))</f>
        <v/>
      </c>
      <c r="C386" s="538" t="n"/>
      <c r="D386" s="539">
        <f>IF($D$382="Flat Oval",IF(OR($N$384="",ISTEXT($N$382),ISTEXT($N$383)),"",IF(3&lt;=$N$383,IF(1&gt;$N$382,"",IF(((3-1)*$N$382+1)&gt;80,"",IF(INDEX($P$384:$W$393,MOD(((3-1)*$N$382+1)-1,10)+1,INT((((3-1)*$N$382+1)-1)/10)+1)="","",INDEX($P$384:$W$393,MOD(((3-1)*$N$382+1)-1,10)+1,INT((((3-1)*$N$382+1)-1)/10)+1)))),IF(AND(3=$N$383+1,1&lt;=$O$382),IF(($N$382*$N$383+1)&gt;80,"",IF(INDEX($P$384:$W$393,MOD(($N$382*$N$383+1)-1,10)+1,INT((($N$382*$N$383+1)-1)/10)+1)="","",INDEX($P$384:$W$393,MOD(($N$382*$N$383+1)-1,10)+1,INT((($N$382*$N$383+1)-1)/10)+1))),""))),IF($N$384="","",IF(OR(ISTEXT($N$382),ISTEXT($N$383),ISTEXT($N$384)),"",IF(OR(1&gt;$N$382,3&gt;$N$383,((3-1)*$N$382+1)&gt;$N$384),"",IF(INDEX($P$384:$W$393,MOD(((3-1)*$N$382+1)-1,10)+1,INT((((3-1)*$N$382+1)-1)/10)+1)="","",INDEX($P$384:$W$393,MOD(((3-1)*$N$382+1)-1,10)+1,INT((((3-1)*$N$382+1)-1)/10)+1))))))</f>
        <v/>
      </c>
      <c r="E386" s="539">
        <f>IF($D$382="Flat Oval",IF(OR($N$384="",ISTEXT($N$382),ISTEXT($N$383)),"",IF(3&lt;=$N$383,IF(2&gt;$N$382,"",IF(((3-1)*$N$382+2)&gt;80,"",IF(INDEX($P$384:$W$393,MOD(((3-1)*$N$382+2)-1,10)+1,INT((((3-1)*$N$382+2)-1)/10)+1)="","",INDEX($P$384:$W$393,MOD(((3-1)*$N$382+2)-1,10)+1,INT((((3-1)*$N$382+2)-1)/10)+1)))),IF(AND(3=$N$383+1,2&lt;=$O$382),IF(($N$382*$N$383+2)&gt;80,"",IF(INDEX($P$384:$W$393,MOD(($N$382*$N$383+2)-1,10)+1,INT((($N$382*$N$383+2)-1)/10)+1)="","",INDEX($P$384:$W$393,MOD(($N$382*$N$383+2)-1,10)+1,INT((($N$382*$N$383+2)-1)/10)+1))),""))),IF($N$384="","",IF(OR(ISTEXT($N$382),ISTEXT($N$383),ISTEXT($N$384)),"",IF(OR(2&gt;$N$382,3&gt;$N$383,((3-1)*$N$382+2)&gt;$N$384),"",IF(INDEX($P$384:$W$393,MOD(((3-1)*$N$382+2)-1,10)+1,INT((((3-1)*$N$382+2)-1)/10)+1)="","",INDEX($P$384:$W$393,MOD(((3-1)*$N$382+2)-1,10)+1,INT((((3-1)*$N$382+2)-1)/10)+1))))))</f>
        <v/>
      </c>
      <c r="F386" s="539">
        <f>IF($D$382="Flat Oval",IF(OR($N$384="",ISTEXT($N$382),ISTEXT($N$383)),"",IF(3&lt;=$N$383,IF(3&gt;$N$382,"",IF(((3-1)*$N$382+3)&gt;80,"",IF(INDEX($P$384:$W$393,MOD(((3-1)*$N$382+3)-1,10)+1,INT((((3-1)*$N$382+3)-1)/10)+1)="","",INDEX($P$384:$W$393,MOD(((3-1)*$N$382+3)-1,10)+1,INT((((3-1)*$N$382+3)-1)/10)+1)))),IF(AND(3=$N$383+1,3&lt;=$O$382),IF(($N$382*$N$383+3)&gt;80,"",IF(INDEX($P$384:$W$393,MOD(($N$382*$N$383+3)-1,10)+1,INT((($N$382*$N$383+3)-1)/10)+1)="","",INDEX($P$384:$W$393,MOD(($N$382*$N$383+3)-1,10)+1,INT((($N$382*$N$383+3)-1)/10)+1))),""))),IF($N$384="","",IF(OR(ISTEXT($N$382),ISTEXT($N$383),ISTEXT($N$384)),"",IF(OR(3&gt;$N$382,3&gt;$N$383,((3-1)*$N$382+3)&gt;$N$384),"",IF(INDEX($P$384:$W$393,MOD(((3-1)*$N$382+3)-1,10)+1,INT((((3-1)*$N$382+3)-1)/10)+1)="","",INDEX($P$384:$W$393,MOD(((3-1)*$N$382+3)-1,10)+1,INT((((3-1)*$N$382+3)-1)/10)+1))))))</f>
        <v/>
      </c>
      <c r="G386" s="539">
        <f>IF($D$382="Flat Oval",IF(OR($N$384="",ISTEXT($N$382),ISTEXT($N$383)),"",IF(3&lt;=$N$383,IF(4&gt;$N$382,"",IF(((3-1)*$N$382+4)&gt;80,"",IF(INDEX($P$384:$W$393,MOD(((3-1)*$N$382+4)-1,10)+1,INT((((3-1)*$N$382+4)-1)/10)+1)="","",INDEX($P$384:$W$393,MOD(((3-1)*$N$382+4)-1,10)+1,INT((((3-1)*$N$382+4)-1)/10)+1)))),IF(AND(3=$N$383+1,4&lt;=$O$382),IF(($N$382*$N$383+4)&gt;80,"",IF(INDEX($P$384:$W$393,MOD(($N$382*$N$383+4)-1,10)+1,INT((($N$382*$N$383+4)-1)/10)+1)="","",INDEX($P$384:$W$393,MOD(($N$382*$N$383+4)-1,10)+1,INT((($N$382*$N$383+4)-1)/10)+1))),""))),IF($N$384="","",IF(OR(ISTEXT($N$382),ISTEXT($N$383),ISTEXT($N$384)),"",IF(OR(4&gt;$N$382,3&gt;$N$383,((3-1)*$N$382+4)&gt;$N$384),"",IF(INDEX($P$384:$W$393,MOD(((3-1)*$N$382+4)-1,10)+1,INT((((3-1)*$N$382+4)-1)/10)+1)="","",INDEX($P$384:$W$393,MOD(((3-1)*$N$382+4)-1,10)+1,INT((((3-1)*$N$382+4)-1)/10)+1))))))</f>
        <v/>
      </c>
      <c r="H386" s="539">
        <f>IF($D$382="Flat Oval",IF(OR($N$384="",ISTEXT($N$382),ISTEXT($N$383)),"",IF(3&lt;=$N$383,IF(5&gt;$N$382,"",IF(((3-1)*$N$382+5)&gt;80,"",IF(INDEX($P$384:$W$393,MOD(((3-1)*$N$382+5)-1,10)+1,INT((((3-1)*$N$382+5)-1)/10)+1)="","",INDEX($P$384:$W$393,MOD(((3-1)*$N$382+5)-1,10)+1,INT((((3-1)*$N$382+5)-1)/10)+1)))),IF(AND(3=$N$383+1,5&lt;=$O$382),IF(($N$382*$N$383+5)&gt;80,"",IF(INDEX($P$384:$W$393,MOD(($N$382*$N$383+5)-1,10)+1,INT((($N$382*$N$383+5)-1)/10)+1)="","",INDEX($P$384:$W$393,MOD(($N$382*$N$383+5)-1,10)+1,INT((($N$382*$N$383+5)-1)/10)+1))),""))),IF($N$384="","",IF(OR(ISTEXT($N$382),ISTEXT($N$383),ISTEXT($N$384)),"",IF(OR(5&gt;$N$382,3&gt;$N$383,((3-1)*$N$382+5)&gt;$N$384),"",IF(INDEX($P$384:$W$393,MOD(((3-1)*$N$382+5)-1,10)+1,INT((((3-1)*$N$382+5)-1)/10)+1)="","",INDEX($P$384:$W$393,MOD(((3-1)*$N$382+5)-1,10)+1,INT((((3-1)*$N$382+5)-1)/10)+1))))))</f>
        <v/>
      </c>
      <c r="I386" s="539">
        <f>IF($D$382="Flat Oval",IF(OR($N$384="",ISTEXT($N$382),ISTEXT($N$383)),"",IF(3&lt;=$N$383,IF(6&gt;$N$382,"",IF(((3-1)*$N$382+6)&gt;80,"",IF(INDEX($P$384:$W$393,MOD(((3-1)*$N$382+6)-1,10)+1,INT((((3-1)*$N$382+6)-1)/10)+1)="","",INDEX($P$384:$W$393,MOD(((3-1)*$N$382+6)-1,10)+1,INT((((3-1)*$N$382+6)-1)/10)+1)))),IF(AND(3=$N$383+1,6&lt;=$O$382),IF(($N$382*$N$383+6)&gt;80,"",IF(INDEX($P$384:$W$393,MOD(($N$382*$N$383+6)-1,10)+1,INT((($N$382*$N$383+6)-1)/10)+1)="","",INDEX($P$384:$W$393,MOD(($N$382*$N$383+6)-1,10)+1,INT((($N$382*$N$383+6)-1)/10)+1))),""))),IF($N$384="","",IF(OR(ISTEXT($N$382),ISTEXT($N$383),ISTEXT($N$384)),"",IF(OR(6&gt;$N$382,3&gt;$N$383,((3-1)*$N$382+6)&gt;$N$384),"",IF(INDEX($P$384:$W$393,MOD(((3-1)*$N$382+6)-1,10)+1,INT((((3-1)*$N$382+6)-1)/10)+1)="","",INDEX($P$384:$W$393,MOD(((3-1)*$N$382+6)-1,10)+1,INT((((3-1)*$N$382+6)-1)/10)+1))))))</f>
        <v/>
      </c>
      <c r="J386" s="539">
        <f>IF($D$382="Flat Oval",IF(OR($N$384="",ISTEXT($N$382),ISTEXT($N$383)),"",IF(3&lt;=$N$383,IF(7&gt;$N$382,"",IF(((3-1)*$N$382+7)&gt;80,"",IF(INDEX($P$384:$W$393,MOD(((3-1)*$N$382+7)-1,10)+1,INT((((3-1)*$N$382+7)-1)/10)+1)="","",INDEX($P$384:$W$393,MOD(((3-1)*$N$382+7)-1,10)+1,INT((((3-1)*$N$382+7)-1)/10)+1)))),IF(AND(3=$N$383+1,7&lt;=$O$382),IF(($N$382*$N$383+7)&gt;80,"",IF(INDEX($P$384:$W$393,MOD(($N$382*$N$383+7)-1,10)+1,INT((($N$382*$N$383+7)-1)/10)+1)="","",INDEX($P$384:$W$393,MOD(($N$382*$N$383+7)-1,10)+1,INT((($N$382*$N$383+7)-1)/10)+1))),""))),IF($N$384="","",IF(OR(ISTEXT($N$382),ISTEXT($N$383),ISTEXT($N$384)),"",IF(OR(7&gt;$N$382,3&gt;$N$383,((3-1)*$N$382+7)&gt;$N$384),"",IF(INDEX($P$384:$W$393,MOD(((3-1)*$N$382+7)-1,10)+1,INT((((3-1)*$N$382+7)-1)/10)+1)="","",INDEX($P$384:$W$393,MOD(((3-1)*$N$382+7)-1,10)+1,INT((((3-1)*$N$382+7)-1)/10)+1))))))</f>
        <v/>
      </c>
      <c r="K386" s="539">
        <f>IF($D$382="Flat Oval",IF(OR($N$384="",ISTEXT($N$382),ISTEXT($N$383)),"",IF(3&lt;=$N$383,IF(8&gt;$N$382,"",IF(((3-1)*$N$382+8)&gt;80,"",IF(INDEX($P$384:$W$393,MOD(((3-1)*$N$382+8)-1,10)+1,INT((((3-1)*$N$382+8)-1)/10)+1)="","",INDEX($P$384:$W$393,MOD(((3-1)*$N$382+8)-1,10)+1,INT((((3-1)*$N$382+8)-1)/10)+1)))),IF(AND(3=$N$383+1,8&lt;=$O$382),IF(($N$382*$N$383+8)&gt;80,"",IF(INDEX($P$384:$W$393,MOD(($N$382*$N$383+8)-1,10)+1,INT((($N$382*$N$383+8)-1)/10)+1)="","",INDEX($P$384:$W$393,MOD(($N$382*$N$383+8)-1,10)+1,INT((($N$382*$N$383+8)-1)/10)+1))),""))),IF($N$384="","",IF(OR(ISTEXT($N$382),ISTEXT($N$383),ISTEXT($N$384)),"",IF(OR(8&gt;$N$382,3&gt;$N$383,((3-1)*$N$382+8)&gt;$N$384),"",IF(INDEX($P$384:$W$393,MOD(((3-1)*$N$382+8)-1,10)+1,INT((((3-1)*$N$382+8)-1)/10)+1)="","",INDEX($P$384:$W$393,MOD(((3-1)*$N$382+8)-1,10)+1,INT((((3-1)*$N$382+8)-1)/10)+1))))))</f>
        <v/>
      </c>
      <c r="L386" s="539">
        <f>IF($D$382="Flat Oval",IF(OR($N$384="",ISTEXT($N$382),ISTEXT($N$383)),"",IF(3&lt;=$N$383,IF(9&gt;$N$382,"",IF(((3-1)*$N$382+9)&gt;80,"",IF(INDEX($P$384:$W$393,MOD(((3-1)*$N$382+9)-1,10)+1,INT((((3-1)*$N$382+9)-1)/10)+1)="","",INDEX($P$384:$W$393,MOD(((3-1)*$N$382+9)-1,10)+1,INT((((3-1)*$N$382+9)-1)/10)+1)))),IF(AND(3=$N$383+1,9&lt;=$O$382),IF(($N$382*$N$383+9)&gt;80,"",IF(INDEX($P$384:$W$393,MOD(($N$382*$N$383+9)-1,10)+1,INT((($N$382*$N$383+9)-1)/10)+1)="","",INDEX($P$384:$W$393,MOD(($N$382*$N$383+9)-1,10)+1,INT((($N$382*$N$383+9)-1)/10)+1))),""))),IF($N$384="","",IF(OR(ISTEXT($N$382),ISTEXT($N$383),ISTEXT($N$384)),"",IF(OR(9&gt;$N$382,3&gt;$N$383,((3-1)*$N$382+9)&gt;$N$384),"",IF(INDEX($P$384:$W$393,MOD(((3-1)*$N$382+9)-1,10)+1,INT((((3-1)*$N$382+9)-1)/10)+1)="","",INDEX($P$384:$W$393,MOD(((3-1)*$N$382+9)-1,10)+1,INT((((3-1)*$N$382+9)-1)/10)+1))))))</f>
        <v/>
      </c>
      <c r="M386" s="539">
        <f>IF($D$382="Flat Oval",IF(OR($N$384="",ISTEXT($N$382),ISTEXT($N$383)),"",IF(3&lt;=$N$383,IF(10&gt;$N$382,"",IF(((3-1)*$N$382+10)&gt;80,"",IF(INDEX($P$384:$W$393,MOD(((3-1)*$N$382+10)-1,10)+1,INT((((3-1)*$N$382+10)-1)/10)+1)="","",INDEX($P$384:$W$393,MOD(((3-1)*$N$382+10)-1,10)+1,INT((((3-1)*$N$382+10)-1)/10)+1)))),IF(AND(3=$N$383+1,10&lt;=$O$382),IF(($N$382*$N$383+10)&gt;80,"",IF(INDEX($P$384:$W$393,MOD(($N$382*$N$383+10)-1,10)+1,INT((($N$382*$N$383+10)-1)/10)+1)="","",INDEX($P$384:$W$393,MOD(($N$382*$N$383+10)-1,10)+1,INT((($N$382*$N$383+10)-1)/10)+1))),""))),IF($N$384="","",IF(OR(ISTEXT($N$382),ISTEXT($N$383),ISTEXT($N$384)),"",IF(OR(10&gt;$N$382,3&gt;$N$383,((3-1)*$N$382+10)&gt;$N$384),"",IF(INDEX($P$384:$W$393,MOD(((3-1)*$N$382+10)-1,10)+1,INT((((3-1)*$N$382+10)-1)/10)+1)="","",INDEX($P$384:$W$393,MOD(((3-1)*$N$382+10)-1,10)+1,INT((((3-1)*$N$382+10)-1)/10)+1))))))</f>
        <v/>
      </c>
      <c r="O386">
        <f>IF(AND($D$382="Flat Oval",NOT(OR($G$382="",$I$382="")),NOT(OR(ISTEXT($G$382),ISTEXT($I$382)))),PI()*(($I$382-2*N($K$382))/2)^2/144,"")</f>
        <v/>
      </c>
      <c r="P386" s="540" t="n"/>
      <c r="Q386" s="540" t="n"/>
      <c r="R386" s="540" t="n"/>
      <c r="S386" s="540" t="n"/>
      <c r="T386" s="540" t="n"/>
      <c r="U386" s="540" t="n"/>
      <c r="V386" s="540" t="n"/>
      <c r="W386" s="540" t="n"/>
    </row>
    <row r="387" ht="13.35" customHeight="1" s="162">
      <c r="B387" s="537">
        <f>IF($D$382="Flat Oval",IF(OR($N$383="",ISTEXT($N$383)),"",IF(4&lt;=$N$383,ROUND((4-0.5)*$I$382/$N$383,1),IF(4=$N$383+1,"Ends",""))),IF(OR($D$382="",$G$382=""),"",IF($D$382="Round",IF(4=1,"Axis 1 (0°)",IF(4=2,"Axis 2 (90°)","")),IF(ISTEXT($N$383),"",IF(4&gt;$N$383,"",IF(ISTEXT($I$382),"",ROUND((4-0.5)*$I$382/$N$383,1)))))))</f>
        <v/>
      </c>
      <c r="C387" s="538" t="n"/>
      <c r="D387" s="539">
        <f>IF($D$382="Flat Oval",IF(OR($N$384="",ISTEXT($N$382),ISTEXT($N$383)),"",IF(4&lt;=$N$383,IF(1&gt;$N$382,"",IF(((4-1)*$N$382+1)&gt;80,"",IF(INDEX($P$384:$W$393,MOD(((4-1)*$N$382+1)-1,10)+1,INT((((4-1)*$N$382+1)-1)/10)+1)="","",INDEX($P$384:$W$393,MOD(((4-1)*$N$382+1)-1,10)+1,INT((((4-1)*$N$382+1)-1)/10)+1)))),IF(AND(4=$N$383+1,1&lt;=$O$382),IF(($N$382*$N$383+1)&gt;80,"",IF(INDEX($P$384:$W$393,MOD(($N$382*$N$383+1)-1,10)+1,INT((($N$382*$N$383+1)-1)/10)+1)="","",INDEX($P$384:$W$393,MOD(($N$382*$N$383+1)-1,10)+1,INT((($N$382*$N$383+1)-1)/10)+1))),""))),IF($N$384="","",IF(OR(ISTEXT($N$382),ISTEXT($N$383),ISTEXT($N$384)),"",IF(OR(1&gt;$N$382,4&gt;$N$383,((4-1)*$N$382+1)&gt;$N$384),"",IF(INDEX($P$384:$W$393,MOD(((4-1)*$N$382+1)-1,10)+1,INT((((4-1)*$N$382+1)-1)/10)+1)="","",INDEX($P$384:$W$393,MOD(((4-1)*$N$382+1)-1,10)+1,INT((((4-1)*$N$382+1)-1)/10)+1))))))</f>
        <v/>
      </c>
      <c r="E387" s="539">
        <f>IF($D$382="Flat Oval",IF(OR($N$384="",ISTEXT($N$382),ISTEXT($N$383)),"",IF(4&lt;=$N$383,IF(2&gt;$N$382,"",IF(((4-1)*$N$382+2)&gt;80,"",IF(INDEX($P$384:$W$393,MOD(((4-1)*$N$382+2)-1,10)+1,INT((((4-1)*$N$382+2)-1)/10)+1)="","",INDEX($P$384:$W$393,MOD(((4-1)*$N$382+2)-1,10)+1,INT((((4-1)*$N$382+2)-1)/10)+1)))),IF(AND(4=$N$383+1,2&lt;=$O$382),IF(($N$382*$N$383+2)&gt;80,"",IF(INDEX($P$384:$W$393,MOD(($N$382*$N$383+2)-1,10)+1,INT((($N$382*$N$383+2)-1)/10)+1)="","",INDEX($P$384:$W$393,MOD(($N$382*$N$383+2)-1,10)+1,INT((($N$382*$N$383+2)-1)/10)+1))),""))),IF($N$384="","",IF(OR(ISTEXT($N$382),ISTEXT($N$383),ISTEXT($N$384)),"",IF(OR(2&gt;$N$382,4&gt;$N$383,((4-1)*$N$382+2)&gt;$N$384),"",IF(INDEX($P$384:$W$393,MOD(((4-1)*$N$382+2)-1,10)+1,INT((((4-1)*$N$382+2)-1)/10)+1)="","",INDEX($P$384:$W$393,MOD(((4-1)*$N$382+2)-1,10)+1,INT((((4-1)*$N$382+2)-1)/10)+1))))))</f>
        <v/>
      </c>
      <c r="F387" s="539">
        <f>IF($D$382="Flat Oval",IF(OR($N$384="",ISTEXT($N$382),ISTEXT($N$383)),"",IF(4&lt;=$N$383,IF(3&gt;$N$382,"",IF(((4-1)*$N$382+3)&gt;80,"",IF(INDEX($P$384:$W$393,MOD(((4-1)*$N$382+3)-1,10)+1,INT((((4-1)*$N$382+3)-1)/10)+1)="","",INDEX($P$384:$W$393,MOD(((4-1)*$N$382+3)-1,10)+1,INT((((4-1)*$N$382+3)-1)/10)+1)))),IF(AND(4=$N$383+1,3&lt;=$O$382),IF(($N$382*$N$383+3)&gt;80,"",IF(INDEX($P$384:$W$393,MOD(($N$382*$N$383+3)-1,10)+1,INT((($N$382*$N$383+3)-1)/10)+1)="","",INDEX($P$384:$W$393,MOD(($N$382*$N$383+3)-1,10)+1,INT((($N$382*$N$383+3)-1)/10)+1))),""))),IF($N$384="","",IF(OR(ISTEXT($N$382),ISTEXT($N$383),ISTEXT($N$384)),"",IF(OR(3&gt;$N$382,4&gt;$N$383,((4-1)*$N$382+3)&gt;$N$384),"",IF(INDEX($P$384:$W$393,MOD(((4-1)*$N$382+3)-1,10)+1,INT((((4-1)*$N$382+3)-1)/10)+1)="","",INDEX($P$384:$W$393,MOD(((4-1)*$N$382+3)-1,10)+1,INT((((4-1)*$N$382+3)-1)/10)+1))))))</f>
        <v/>
      </c>
      <c r="G387" s="539">
        <f>IF($D$382="Flat Oval",IF(OR($N$384="",ISTEXT($N$382),ISTEXT($N$383)),"",IF(4&lt;=$N$383,IF(4&gt;$N$382,"",IF(((4-1)*$N$382+4)&gt;80,"",IF(INDEX($P$384:$W$393,MOD(((4-1)*$N$382+4)-1,10)+1,INT((((4-1)*$N$382+4)-1)/10)+1)="","",INDEX($P$384:$W$393,MOD(((4-1)*$N$382+4)-1,10)+1,INT((((4-1)*$N$382+4)-1)/10)+1)))),IF(AND(4=$N$383+1,4&lt;=$O$382),IF(($N$382*$N$383+4)&gt;80,"",IF(INDEX($P$384:$W$393,MOD(($N$382*$N$383+4)-1,10)+1,INT((($N$382*$N$383+4)-1)/10)+1)="","",INDEX($P$384:$W$393,MOD(($N$382*$N$383+4)-1,10)+1,INT((($N$382*$N$383+4)-1)/10)+1))),""))),IF($N$384="","",IF(OR(ISTEXT($N$382),ISTEXT($N$383),ISTEXT($N$384)),"",IF(OR(4&gt;$N$382,4&gt;$N$383,((4-1)*$N$382+4)&gt;$N$384),"",IF(INDEX($P$384:$W$393,MOD(((4-1)*$N$382+4)-1,10)+1,INT((((4-1)*$N$382+4)-1)/10)+1)="","",INDEX($P$384:$W$393,MOD(((4-1)*$N$382+4)-1,10)+1,INT((((4-1)*$N$382+4)-1)/10)+1))))))</f>
        <v/>
      </c>
      <c r="H387" s="539">
        <f>IF($D$382="Flat Oval",IF(OR($N$384="",ISTEXT($N$382),ISTEXT($N$383)),"",IF(4&lt;=$N$383,IF(5&gt;$N$382,"",IF(((4-1)*$N$382+5)&gt;80,"",IF(INDEX($P$384:$W$393,MOD(((4-1)*$N$382+5)-1,10)+1,INT((((4-1)*$N$382+5)-1)/10)+1)="","",INDEX($P$384:$W$393,MOD(((4-1)*$N$382+5)-1,10)+1,INT((((4-1)*$N$382+5)-1)/10)+1)))),IF(AND(4=$N$383+1,5&lt;=$O$382),IF(($N$382*$N$383+5)&gt;80,"",IF(INDEX($P$384:$W$393,MOD(($N$382*$N$383+5)-1,10)+1,INT((($N$382*$N$383+5)-1)/10)+1)="","",INDEX($P$384:$W$393,MOD(($N$382*$N$383+5)-1,10)+1,INT((($N$382*$N$383+5)-1)/10)+1))),""))),IF($N$384="","",IF(OR(ISTEXT($N$382),ISTEXT($N$383),ISTEXT($N$384)),"",IF(OR(5&gt;$N$382,4&gt;$N$383,((4-1)*$N$382+5)&gt;$N$384),"",IF(INDEX($P$384:$W$393,MOD(((4-1)*$N$382+5)-1,10)+1,INT((((4-1)*$N$382+5)-1)/10)+1)="","",INDEX($P$384:$W$393,MOD(((4-1)*$N$382+5)-1,10)+1,INT((((4-1)*$N$382+5)-1)/10)+1))))))</f>
        <v/>
      </c>
      <c r="I387" s="539">
        <f>IF($D$382="Flat Oval",IF(OR($N$384="",ISTEXT($N$382),ISTEXT($N$383)),"",IF(4&lt;=$N$383,IF(6&gt;$N$382,"",IF(((4-1)*$N$382+6)&gt;80,"",IF(INDEX($P$384:$W$393,MOD(((4-1)*$N$382+6)-1,10)+1,INT((((4-1)*$N$382+6)-1)/10)+1)="","",INDEX($P$384:$W$393,MOD(((4-1)*$N$382+6)-1,10)+1,INT((((4-1)*$N$382+6)-1)/10)+1)))),IF(AND(4=$N$383+1,6&lt;=$O$382),IF(($N$382*$N$383+6)&gt;80,"",IF(INDEX($P$384:$W$393,MOD(($N$382*$N$383+6)-1,10)+1,INT((($N$382*$N$383+6)-1)/10)+1)="","",INDEX($P$384:$W$393,MOD(($N$382*$N$383+6)-1,10)+1,INT((($N$382*$N$383+6)-1)/10)+1))),""))),IF($N$384="","",IF(OR(ISTEXT($N$382),ISTEXT($N$383),ISTEXT($N$384)),"",IF(OR(6&gt;$N$382,4&gt;$N$383,((4-1)*$N$382+6)&gt;$N$384),"",IF(INDEX($P$384:$W$393,MOD(((4-1)*$N$382+6)-1,10)+1,INT((((4-1)*$N$382+6)-1)/10)+1)="","",INDEX($P$384:$W$393,MOD(((4-1)*$N$382+6)-1,10)+1,INT((((4-1)*$N$382+6)-1)/10)+1))))))</f>
        <v/>
      </c>
      <c r="J387" s="539">
        <f>IF($D$382="Flat Oval",IF(OR($N$384="",ISTEXT($N$382),ISTEXT($N$383)),"",IF(4&lt;=$N$383,IF(7&gt;$N$382,"",IF(((4-1)*$N$382+7)&gt;80,"",IF(INDEX($P$384:$W$393,MOD(((4-1)*$N$382+7)-1,10)+1,INT((((4-1)*$N$382+7)-1)/10)+1)="","",INDEX($P$384:$W$393,MOD(((4-1)*$N$382+7)-1,10)+1,INT((((4-1)*$N$382+7)-1)/10)+1)))),IF(AND(4=$N$383+1,7&lt;=$O$382),IF(($N$382*$N$383+7)&gt;80,"",IF(INDEX($P$384:$W$393,MOD(($N$382*$N$383+7)-1,10)+1,INT((($N$382*$N$383+7)-1)/10)+1)="","",INDEX($P$384:$W$393,MOD(($N$382*$N$383+7)-1,10)+1,INT((($N$382*$N$383+7)-1)/10)+1))),""))),IF($N$384="","",IF(OR(ISTEXT($N$382),ISTEXT($N$383),ISTEXT($N$384)),"",IF(OR(7&gt;$N$382,4&gt;$N$383,((4-1)*$N$382+7)&gt;$N$384),"",IF(INDEX($P$384:$W$393,MOD(((4-1)*$N$382+7)-1,10)+1,INT((((4-1)*$N$382+7)-1)/10)+1)="","",INDEX($P$384:$W$393,MOD(((4-1)*$N$382+7)-1,10)+1,INT((((4-1)*$N$382+7)-1)/10)+1))))))</f>
        <v/>
      </c>
      <c r="K387" s="539">
        <f>IF($D$382="Flat Oval",IF(OR($N$384="",ISTEXT($N$382),ISTEXT($N$383)),"",IF(4&lt;=$N$383,IF(8&gt;$N$382,"",IF(((4-1)*$N$382+8)&gt;80,"",IF(INDEX($P$384:$W$393,MOD(((4-1)*$N$382+8)-1,10)+1,INT((((4-1)*$N$382+8)-1)/10)+1)="","",INDEX($P$384:$W$393,MOD(((4-1)*$N$382+8)-1,10)+1,INT((((4-1)*$N$382+8)-1)/10)+1)))),IF(AND(4=$N$383+1,8&lt;=$O$382),IF(($N$382*$N$383+8)&gt;80,"",IF(INDEX($P$384:$W$393,MOD(($N$382*$N$383+8)-1,10)+1,INT((($N$382*$N$383+8)-1)/10)+1)="","",INDEX($P$384:$W$393,MOD(($N$382*$N$383+8)-1,10)+1,INT((($N$382*$N$383+8)-1)/10)+1))),""))),IF($N$384="","",IF(OR(ISTEXT($N$382),ISTEXT($N$383),ISTEXT($N$384)),"",IF(OR(8&gt;$N$382,4&gt;$N$383,((4-1)*$N$382+8)&gt;$N$384),"",IF(INDEX($P$384:$W$393,MOD(((4-1)*$N$382+8)-1,10)+1,INT((((4-1)*$N$382+8)-1)/10)+1)="","",INDEX($P$384:$W$393,MOD(((4-1)*$N$382+8)-1,10)+1,INT((((4-1)*$N$382+8)-1)/10)+1))))))</f>
        <v/>
      </c>
      <c r="L387" s="539">
        <f>IF($D$382="Flat Oval",IF(OR($N$384="",ISTEXT($N$382),ISTEXT($N$383)),"",IF(4&lt;=$N$383,IF(9&gt;$N$382,"",IF(((4-1)*$N$382+9)&gt;80,"",IF(INDEX($P$384:$W$393,MOD(((4-1)*$N$382+9)-1,10)+1,INT((((4-1)*$N$382+9)-1)/10)+1)="","",INDEX($P$384:$W$393,MOD(((4-1)*$N$382+9)-1,10)+1,INT((((4-1)*$N$382+9)-1)/10)+1)))),IF(AND(4=$N$383+1,9&lt;=$O$382),IF(($N$382*$N$383+9)&gt;80,"",IF(INDEX($P$384:$W$393,MOD(($N$382*$N$383+9)-1,10)+1,INT((($N$382*$N$383+9)-1)/10)+1)="","",INDEX($P$384:$W$393,MOD(($N$382*$N$383+9)-1,10)+1,INT((($N$382*$N$383+9)-1)/10)+1))),""))),IF($N$384="","",IF(OR(ISTEXT($N$382),ISTEXT($N$383),ISTEXT($N$384)),"",IF(OR(9&gt;$N$382,4&gt;$N$383,((4-1)*$N$382+9)&gt;$N$384),"",IF(INDEX($P$384:$W$393,MOD(((4-1)*$N$382+9)-1,10)+1,INT((((4-1)*$N$382+9)-1)/10)+1)="","",INDEX($P$384:$W$393,MOD(((4-1)*$N$382+9)-1,10)+1,INT((((4-1)*$N$382+9)-1)/10)+1))))))</f>
        <v/>
      </c>
      <c r="M387" s="539">
        <f>IF($D$382="Flat Oval",IF(OR($N$384="",ISTEXT($N$382),ISTEXT($N$383)),"",IF(4&lt;=$N$383,IF(10&gt;$N$382,"",IF(((4-1)*$N$382+10)&gt;80,"",IF(INDEX($P$384:$W$393,MOD(((4-1)*$N$382+10)-1,10)+1,INT((((4-1)*$N$382+10)-1)/10)+1)="","",INDEX($P$384:$W$393,MOD(((4-1)*$N$382+10)-1,10)+1,INT((((4-1)*$N$382+10)-1)/10)+1)))),IF(AND(4=$N$383+1,10&lt;=$O$382),IF(($N$382*$N$383+10)&gt;80,"",IF(INDEX($P$384:$W$393,MOD(($N$382*$N$383+10)-1,10)+1,INT((($N$382*$N$383+10)-1)/10)+1)="","",INDEX($P$384:$W$393,MOD(($N$382*$N$383+10)-1,10)+1,INT((($N$382*$N$383+10)-1)/10)+1))),""))),IF($N$384="","",IF(OR(ISTEXT($N$382),ISTEXT($N$383),ISTEXT($N$384)),"",IF(OR(10&gt;$N$382,4&gt;$N$383,((4-1)*$N$382+10)&gt;$N$384),"",IF(INDEX($P$384:$W$393,MOD(((4-1)*$N$382+10)-1,10)+1,INT((((4-1)*$N$382+10)-1)/10)+1)="","",INDEX($P$384:$W$393,MOD(((4-1)*$N$382+10)-1,10)+1,INT((((4-1)*$N$382+10)-1)/10)+1))))))</f>
        <v/>
      </c>
      <c r="P387" s="540" t="n"/>
      <c r="Q387" s="540" t="n"/>
      <c r="R387" s="540" t="n"/>
      <c r="S387" s="540" t="n"/>
      <c r="T387" s="540" t="n"/>
      <c r="U387" s="540" t="n"/>
      <c r="V387" s="540" t="n"/>
      <c r="W387" s="540" t="n"/>
    </row>
    <row r="388" ht="13.35" customHeight="1" s="162">
      <c r="B388" s="537">
        <f>IF($D$382="Flat Oval",IF(OR($N$383="",ISTEXT($N$383)),"",IF(5&lt;=$N$383,ROUND((5-0.5)*$I$382/$N$383,1),IF(5=$N$383+1,"Ends",""))),IF(OR($D$382="",$G$382=""),"",IF($D$382="Round",IF(5=1,"Axis 1 (0°)",IF(5=2,"Axis 2 (90°)","")),IF(ISTEXT($N$383),"",IF(5&gt;$N$383,"",IF(ISTEXT($I$382),"",ROUND((5-0.5)*$I$382/$N$383,1)))))))</f>
        <v/>
      </c>
      <c r="C388" s="538" t="n"/>
      <c r="D388" s="539">
        <f>IF($D$382="Flat Oval",IF(OR($N$384="",ISTEXT($N$382),ISTEXT($N$383)),"",IF(5&lt;=$N$383,IF(1&gt;$N$382,"",IF(((5-1)*$N$382+1)&gt;80,"",IF(INDEX($P$384:$W$393,MOD(((5-1)*$N$382+1)-1,10)+1,INT((((5-1)*$N$382+1)-1)/10)+1)="","",INDEX($P$384:$W$393,MOD(((5-1)*$N$382+1)-1,10)+1,INT((((5-1)*$N$382+1)-1)/10)+1)))),IF(AND(5=$N$383+1,1&lt;=$O$382),IF(($N$382*$N$383+1)&gt;80,"",IF(INDEX($P$384:$W$393,MOD(($N$382*$N$383+1)-1,10)+1,INT((($N$382*$N$383+1)-1)/10)+1)="","",INDEX($P$384:$W$393,MOD(($N$382*$N$383+1)-1,10)+1,INT((($N$382*$N$383+1)-1)/10)+1))),""))),IF($N$384="","",IF(OR(ISTEXT($N$382),ISTEXT($N$383),ISTEXT($N$384)),"",IF(OR(1&gt;$N$382,5&gt;$N$383,((5-1)*$N$382+1)&gt;$N$384),"",IF(INDEX($P$384:$W$393,MOD(((5-1)*$N$382+1)-1,10)+1,INT((((5-1)*$N$382+1)-1)/10)+1)="","",INDEX($P$384:$W$393,MOD(((5-1)*$N$382+1)-1,10)+1,INT((((5-1)*$N$382+1)-1)/10)+1))))))</f>
        <v/>
      </c>
      <c r="E388" s="539">
        <f>IF($D$382="Flat Oval",IF(OR($N$384="",ISTEXT($N$382),ISTEXT($N$383)),"",IF(5&lt;=$N$383,IF(2&gt;$N$382,"",IF(((5-1)*$N$382+2)&gt;80,"",IF(INDEX($P$384:$W$393,MOD(((5-1)*$N$382+2)-1,10)+1,INT((((5-1)*$N$382+2)-1)/10)+1)="","",INDEX($P$384:$W$393,MOD(((5-1)*$N$382+2)-1,10)+1,INT((((5-1)*$N$382+2)-1)/10)+1)))),IF(AND(5=$N$383+1,2&lt;=$O$382),IF(($N$382*$N$383+2)&gt;80,"",IF(INDEX($P$384:$W$393,MOD(($N$382*$N$383+2)-1,10)+1,INT((($N$382*$N$383+2)-1)/10)+1)="","",INDEX($P$384:$W$393,MOD(($N$382*$N$383+2)-1,10)+1,INT((($N$382*$N$383+2)-1)/10)+1))),""))),IF($N$384="","",IF(OR(ISTEXT($N$382),ISTEXT($N$383),ISTEXT($N$384)),"",IF(OR(2&gt;$N$382,5&gt;$N$383,((5-1)*$N$382+2)&gt;$N$384),"",IF(INDEX($P$384:$W$393,MOD(((5-1)*$N$382+2)-1,10)+1,INT((((5-1)*$N$382+2)-1)/10)+1)="","",INDEX($P$384:$W$393,MOD(((5-1)*$N$382+2)-1,10)+1,INT((((5-1)*$N$382+2)-1)/10)+1))))))</f>
        <v/>
      </c>
      <c r="F388" s="539">
        <f>IF($D$382="Flat Oval",IF(OR($N$384="",ISTEXT($N$382),ISTEXT($N$383)),"",IF(5&lt;=$N$383,IF(3&gt;$N$382,"",IF(((5-1)*$N$382+3)&gt;80,"",IF(INDEX($P$384:$W$393,MOD(((5-1)*$N$382+3)-1,10)+1,INT((((5-1)*$N$382+3)-1)/10)+1)="","",INDEX($P$384:$W$393,MOD(((5-1)*$N$382+3)-1,10)+1,INT((((5-1)*$N$382+3)-1)/10)+1)))),IF(AND(5=$N$383+1,3&lt;=$O$382),IF(($N$382*$N$383+3)&gt;80,"",IF(INDEX($P$384:$W$393,MOD(($N$382*$N$383+3)-1,10)+1,INT((($N$382*$N$383+3)-1)/10)+1)="","",INDEX($P$384:$W$393,MOD(($N$382*$N$383+3)-1,10)+1,INT((($N$382*$N$383+3)-1)/10)+1))),""))),IF($N$384="","",IF(OR(ISTEXT($N$382),ISTEXT($N$383),ISTEXT($N$384)),"",IF(OR(3&gt;$N$382,5&gt;$N$383,((5-1)*$N$382+3)&gt;$N$384),"",IF(INDEX($P$384:$W$393,MOD(((5-1)*$N$382+3)-1,10)+1,INT((((5-1)*$N$382+3)-1)/10)+1)="","",INDEX($P$384:$W$393,MOD(((5-1)*$N$382+3)-1,10)+1,INT((((5-1)*$N$382+3)-1)/10)+1))))))</f>
        <v/>
      </c>
      <c r="G388" s="539">
        <f>IF($D$382="Flat Oval",IF(OR($N$384="",ISTEXT($N$382),ISTEXT($N$383)),"",IF(5&lt;=$N$383,IF(4&gt;$N$382,"",IF(((5-1)*$N$382+4)&gt;80,"",IF(INDEX($P$384:$W$393,MOD(((5-1)*$N$382+4)-1,10)+1,INT((((5-1)*$N$382+4)-1)/10)+1)="","",INDEX($P$384:$W$393,MOD(((5-1)*$N$382+4)-1,10)+1,INT((((5-1)*$N$382+4)-1)/10)+1)))),IF(AND(5=$N$383+1,4&lt;=$O$382),IF(($N$382*$N$383+4)&gt;80,"",IF(INDEX($P$384:$W$393,MOD(($N$382*$N$383+4)-1,10)+1,INT((($N$382*$N$383+4)-1)/10)+1)="","",INDEX($P$384:$W$393,MOD(($N$382*$N$383+4)-1,10)+1,INT((($N$382*$N$383+4)-1)/10)+1))),""))),IF($N$384="","",IF(OR(ISTEXT($N$382),ISTEXT($N$383),ISTEXT($N$384)),"",IF(OR(4&gt;$N$382,5&gt;$N$383,((5-1)*$N$382+4)&gt;$N$384),"",IF(INDEX($P$384:$W$393,MOD(((5-1)*$N$382+4)-1,10)+1,INT((((5-1)*$N$382+4)-1)/10)+1)="","",INDEX($P$384:$W$393,MOD(((5-1)*$N$382+4)-1,10)+1,INT((((5-1)*$N$382+4)-1)/10)+1))))))</f>
        <v/>
      </c>
      <c r="H388" s="539">
        <f>IF($D$382="Flat Oval",IF(OR($N$384="",ISTEXT($N$382),ISTEXT($N$383)),"",IF(5&lt;=$N$383,IF(5&gt;$N$382,"",IF(((5-1)*$N$382+5)&gt;80,"",IF(INDEX($P$384:$W$393,MOD(((5-1)*$N$382+5)-1,10)+1,INT((((5-1)*$N$382+5)-1)/10)+1)="","",INDEX($P$384:$W$393,MOD(((5-1)*$N$382+5)-1,10)+1,INT((((5-1)*$N$382+5)-1)/10)+1)))),IF(AND(5=$N$383+1,5&lt;=$O$382),IF(($N$382*$N$383+5)&gt;80,"",IF(INDEX($P$384:$W$393,MOD(($N$382*$N$383+5)-1,10)+1,INT((($N$382*$N$383+5)-1)/10)+1)="","",INDEX($P$384:$W$393,MOD(($N$382*$N$383+5)-1,10)+1,INT((($N$382*$N$383+5)-1)/10)+1))),""))),IF($N$384="","",IF(OR(ISTEXT($N$382),ISTEXT($N$383),ISTEXT($N$384)),"",IF(OR(5&gt;$N$382,5&gt;$N$383,((5-1)*$N$382+5)&gt;$N$384),"",IF(INDEX($P$384:$W$393,MOD(((5-1)*$N$382+5)-1,10)+1,INT((((5-1)*$N$382+5)-1)/10)+1)="","",INDEX($P$384:$W$393,MOD(((5-1)*$N$382+5)-1,10)+1,INT((((5-1)*$N$382+5)-1)/10)+1))))))</f>
        <v/>
      </c>
      <c r="I388" s="539">
        <f>IF($D$382="Flat Oval",IF(OR($N$384="",ISTEXT($N$382),ISTEXT($N$383)),"",IF(5&lt;=$N$383,IF(6&gt;$N$382,"",IF(((5-1)*$N$382+6)&gt;80,"",IF(INDEX($P$384:$W$393,MOD(((5-1)*$N$382+6)-1,10)+1,INT((((5-1)*$N$382+6)-1)/10)+1)="","",INDEX($P$384:$W$393,MOD(((5-1)*$N$382+6)-1,10)+1,INT((((5-1)*$N$382+6)-1)/10)+1)))),IF(AND(5=$N$383+1,6&lt;=$O$382),IF(($N$382*$N$383+6)&gt;80,"",IF(INDEX($P$384:$W$393,MOD(($N$382*$N$383+6)-1,10)+1,INT((($N$382*$N$383+6)-1)/10)+1)="","",INDEX($P$384:$W$393,MOD(($N$382*$N$383+6)-1,10)+1,INT((($N$382*$N$383+6)-1)/10)+1))),""))),IF($N$384="","",IF(OR(ISTEXT($N$382),ISTEXT($N$383),ISTEXT($N$384)),"",IF(OR(6&gt;$N$382,5&gt;$N$383,((5-1)*$N$382+6)&gt;$N$384),"",IF(INDEX($P$384:$W$393,MOD(((5-1)*$N$382+6)-1,10)+1,INT((((5-1)*$N$382+6)-1)/10)+1)="","",INDEX($P$384:$W$393,MOD(((5-1)*$N$382+6)-1,10)+1,INT((((5-1)*$N$382+6)-1)/10)+1))))))</f>
        <v/>
      </c>
      <c r="J388" s="539">
        <f>IF($D$382="Flat Oval",IF(OR($N$384="",ISTEXT($N$382),ISTEXT($N$383)),"",IF(5&lt;=$N$383,IF(7&gt;$N$382,"",IF(((5-1)*$N$382+7)&gt;80,"",IF(INDEX($P$384:$W$393,MOD(((5-1)*$N$382+7)-1,10)+1,INT((((5-1)*$N$382+7)-1)/10)+1)="","",INDEX($P$384:$W$393,MOD(((5-1)*$N$382+7)-1,10)+1,INT((((5-1)*$N$382+7)-1)/10)+1)))),IF(AND(5=$N$383+1,7&lt;=$O$382),IF(($N$382*$N$383+7)&gt;80,"",IF(INDEX($P$384:$W$393,MOD(($N$382*$N$383+7)-1,10)+1,INT((($N$382*$N$383+7)-1)/10)+1)="","",INDEX($P$384:$W$393,MOD(($N$382*$N$383+7)-1,10)+1,INT((($N$382*$N$383+7)-1)/10)+1))),""))),IF($N$384="","",IF(OR(ISTEXT($N$382),ISTEXT($N$383),ISTEXT($N$384)),"",IF(OR(7&gt;$N$382,5&gt;$N$383,((5-1)*$N$382+7)&gt;$N$384),"",IF(INDEX($P$384:$W$393,MOD(((5-1)*$N$382+7)-1,10)+1,INT((((5-1)*$N$382+7)-1)/10)+1)="","",INDEX($P$384:$W$393,MOD(((5-1)*$N$382+7)-1,10)+1,INT((((5-1)*$N$382+7)-1)/10)+1))))))</f>
        <v/>
      </c>
      <c r="K388" s="539">
        <f>IF($D$382="Flat Oval",IF(OR($N$384="",ISTEXT($N$382),ISTEXT($N$383)),"",IF(5&lt;=$N$383,IF(8&gt;$N$382,"",IF(((5-1)*$N$382+8)&gt;80,"",IF(INDEX($P$384:$W$393,MOD(((5-1)*$N$382+8)-1,10)+1,INT((((5-1)*$N$382+8)-1)/10)+1)="","",INDEX($P$384:$W$393,MOD(((5-1)*$N$382+8)-1,10)+1,INT((((5-1)*$N$382+8)-1)/10)+1)))),IF(AND(5=$N$383+1,8&lt;=$O$382),IF(($N$382*$N$383+8)&gt;80,"",IF(INDEX($P$384:$W$393,MOD(($N$382*$N$383+8)-1,10)+1,INT((($N$382*$N$383+8)-1)/10)+1)="","",INDEX($P$384:$W$393,MOD(($N$382*$N$383+8)-1,10)+1,INT((($N$382*$N$383+8)-1)/10)+1))),""))),IF($N$384="","",IF(OR(ISTEXT($N$382),ISTEXT($N$383),ISTEXT($N$384)),"",IF(OR(8&gt;$N$382,5&gt;$N$383,((5-1)*$N$382+8)&gt;$N$384),"",IF(INDEX($P$384:$W$393,MOD(((5-1)*$N$382+8)-1,10)+1,INT((((5-1)*$N$382+8)-1)/10)+1)="","",INDEX($P$384:$W$393,MOD(((5-1)*$N$382+8)-1,10)+1,INT((((5-1)*$N$382+8)-1)/10)+1))))))</f>
        <v/>
      </c>
      <c r="L388" s="539">
        <f>IF($D$382="Flat Oval",IF(OR($N$384="",ISTEXT($N$382),ISTEXT($N$383)),"",IF(5&lt;=$N$383,IF(9&gt;$N$382,"",IF(((5-1)*$N$382+9)&gt;80,"",IF(INDEX($P$384:$W$393,MOD(((5-1)*$N$382+9)-1,10)+1,INT((((5-1)*$N$382+9)-1)/10)+1)="","",INDEX($P$384:$W$393,MOD(((5-1)*$N$382+9)-1,10)+1,INT((((5-1)*$N$382+9)-1)/10)+1)))),IF(AND(5=$N$383+1,9&lt;=$O$382),IF(($N$382*$N$383+9)&gt;80,"",IF(INDEX($P$384:$W$393,MOD(($N$382*$N$383+9)-1,10)+1,INT((($N$382*$N$383+9)-1)/10)+1)="","",INDEX($P$384:$W$393,MOD(($N$382*$N$383+9)-1,10)+1,INT((($N$382*$N$383+9)-1)/10)+1))),""))),IF($N$384="","",IF(OR(ISTEXT($N$382),ISTEXT($N$383),ISTEXT($N$384)),"",IF(OR(9&gt;$N$382,5&gt;$N$383,((5-1)*$N$382+9)&gt;$N$384),"",IF(INDEX($P$384:$W$393,MOD(((5-1)*$N$382+9)-1,10)+1,INT((((5-1)*$N$382+9)-1)/10)+1)="","",INDEX($P$384:$W$393,MOD(((5-1)*$N$382+9)-1,10)+1,INT((((5-1)*$N$382+9)-1)/10)+1))))))</f>
        <v/>
      </c>
      <c r="M388" s="539">
        <f>IF($D$382="Flat Oval",IF(OR($N$384="",ISTEXT($N$382),ISTEXT($N$383)),"",IF(5&lt;=$N$383,IF(10&gt;$N$382,"",IF(((5-1)*$N$382+10)&gt;80,"",IF(INDEX($P$384:$W$393,MOD(((5-1)*$N$382+10)-1,10)+1,INT((((5-1)*$N$382+10)-1)/10)+1)="","",INDEX($P$384:$W$393,MOD(((5-1)*$N$382+10)-1,10)+1,INT((((5-1)*$N$382+10)-1)/10)+1)))),IF(AND(5=$N$383+1,10&lt;=$O$382),IF(($N$382*$N$383+10)&gt;80,"",IF(INDEX($P$384:$W$393,MOD(($N$382*$N$383+10)-1,10)+1,INT((($N$382*$N$383+10)-1)/10)+1)="","",INDEX($P$384:$W$393,MOD(($N$382*$N$383+10)-1,10)+1,INT((($N$382*$N$383+10)-1)/10)+1))),""))),IF($N$384="","",IF(OR(ISTEXT($N$382),ISTEXT($N$383),ISTEXT($N$384)),"",IF(OR(10&gt;$N$382,5&gt;$N$383,((5-1)*$N$382+10)&gt;$N$384),"",IF(INDEX($P$384:$W$393,MOD(((5-1)*$N$382+10)-1,10)+1,INT((((5-1)*$N$382+10)-1)/10)+1)="","",INDEX($P$384:$W$393,MOD(((5-1)*$N$382+10)-1,10)+1,INT((((5-1)*$N$382+10)-1)/10)+1))))))</f>
        <v/>
      </c>
      <c r="P388" s="540" t="n"/>
      <c r="Q388" s="540" t="n"/>
      <c r="R388" s="540" t="n"/>
      <c r="S388" s="540" t="n"/>
      <c r="T388" s="540" t="n"/>
      <c r="U388" s="540" t="n"/>
      <c r="V388" s="540" t="n"/>
      <c r="W388" s="540" t="n"/>
    </row>
    <row r="389" ht="13.35" customHeight="1" s="162">
      <c r="B389" s="537">
        <f>IF($D$382="Flat Oval",IF(OR($N$383="",ISTEXT($N$383)),"",IF(6&lt;=$N$383,ROUND((6-0.5)*$I$382/$N$383,1),IF(6=$N$383+1,"Ends",""))),IF(OR($D$382="",$G$382=""),"",IF($D$382="Round",IF(6=1,"Axis 1 (0°)",IF(6=2,"Axis 2 (90°)","")),IF(ISTEXT($N$383),"",IF(6&gt;$N$383,"",IF(ISTEXT($I$382),"",ROUND((6-0.5)*$I$382/$N$383,1)))))))</f>
        <v/>
      </c>
      <c r="C389" s="538" t="n"/>
      <c r="D389" s="539">
        <f>IF($D$382="Flat Oval",IF(OR($N$384="",ISTEXT($N$382),ISTEXT($N$383)),"",IF(6&lt;=$N$383,IF(1&gt;$N$382,"",IF(((6-1)*$N$382+1)&gt;80,"",IF(INDEX($P$384:$W$393,MOD(((6-1)*$N$382+1)-1,10)+1,INT((((6-1)*$N$382+1)-1)/10)+1)="","",INDEX($P$384:$W$393,MOD(((6-1)*$N$382+1)-1,10)+1,INT((((6-1)*$N$382+1)-1)/10)+1)))),IF(AND(6=$N$383+1,1&lt;=$O$382),IF(($N$382*$N$383+1)&gt;80,"",IF(INDEX($P$384:$W$393,MOD(($N$382*$N$383+1)-1,10)+1,INT((($N$382*$N$383+1)-1)/10)+1)="","",INDEX($P$384:$W$393,MOD(($N$382*$N$383+1)-1,10)+1,INT((($N$382*$N$383+1)-1)/10)+1))),""))),IF($N$384="","",IF(OR(ISTEXT($N$382),ISTEXT($N$383),ISTEXT($N$384)),"",IF(OR(1&gt;$N$382,6&gt;$N$383,((6-1)*$N$382+1)&gt;$N$384),"",IF(INDEX($P$384:$W$393,MOD(((6-1)*$N$382+1)-1,10)+1,INT((((6-1)*$N$382+1)-1)/10)+1)="","",INDEX($P$384:$W$393,MOD(((6-1)*$N$382+1)-1,10)+1,INT((((6-1)*$N$382+1)-1)/10)+1))))))</f>
        <v/>
      </c>
      <c r="E389" s="539">
        <f>IF($D$382="Flat Oval",IF(OR($N$384="",ISTEXT($N$382),ISTEXT($N$383)),"",IF(6&lt;=$N$383,IF(2&gt;$N$382,"",IF(((6-1)*$N$382+2)&gt;80,"",IF(INDEX($P$384:$W$393,MOD(((6-1)*$N$382+2)-1,10)+1,INT((((6-1)*$N$382+2)-1)/10)+1)="","",INDEX($P$384:$W$393,MOD(((6-1)*$N$382+2)-1,10)+1,INT((((6-1)*$N$382+2)-1)/10)+1)))),IF(AND(6=$N$383+1,2&lt;=$O$382),IF(($N$382*$N$383+2)&gt;80,"",IF(INDEX($P$384:$W$393,MOD(($N$382*$N$383+2)-1,10)+1,INT((($N$382*$N$383+2)-1)/10)+1)="","",INDEX($P$384:$W$393,MOD(($N$382*$N$383+2)-1,10)+1,INT((($N$382*$N$383+2)-1)/10)+1))),""))),IF($N$384="","",IF(OR(ISTEXT($N$382),ISTEXT($N$383),ISTEXT($N$384)),"",IF(OR(2&gt;$N$382,6&gt;$N$383,((6-1)*$N$382+2)&gt;$N$384),"",IF(INDEX($P$384:$W$393,MOD(((6-1)*$N$382+2)-1,10)+1,INT((((6-1)*$N$382+2)-1)/10)+1)="","",INDEX($P$384:$W$393,MOD(((6-1)*$N$382+2)-1,10)+1,INT((((6-1)*$N$382+2)-1)/10)+1))))))</f>
        <v/>
      </c>
      <c r="F389" s="539">
        <f>IF($D$382="Flat Oval",IF(OR($N$384="",ISTEXT($N$382),ISTEXT($N$383)),"",IF(6&lt;=$N$383,IF(3&gt;$N$382,"",IF(((6-1)*$N$382+3)&gt;80,"",IF(INDEX($P$384:$W$393,MOD(((6-1)*$N$382+3)-1,10)+1,INT((((6-1)*$N$382+3)-1)/10)+1)="","",INDEX($P$384:$W$393,MOD(((6-1)*$N$382+3)-1,10)+1,INT((((6-1)*$N$382+3)-1)/10)+1)))),IF(AND(6=$N$383+1,3&lt;=$O$382),IF(($N$382*$N$383+3)&gt;80,"",IF(INDEX($P$384:$W$393,MOD(($N$382*$N$383+3)-1,10)+1,INT((($N$382*$N$383+3)-1)/10)+1)="","",INDEX($P$384:$W$393,MOD(($N$382*$N$383+3)-1,10)+1,INT((($N$382*$N$383+3)-1)/10)+1))),""))),IF($N$384="","",IF(OR(ISTEXT($N$382),ISTEXT($N$383),ISTEXT($N$384)),"",IF(OR(3&gt;$N$382,6&gt;$N$383,((6-1)*$N$382+3)&gt;$N$384),"",IF(INDEX($P$384:$W$393,MOD(((6-1)*$N$382+3)-1,10)+1,INT((((6-1)*$N$382+3)-1)/10)+1)="","",INDEX($P$384:$W$393,MOD(((6-1)*$N$382+3)-1,10)+1,INT((((6-1)*$N$382+3)-1)/10)+1))))))</f>
        <v/>
      </c>
      <c r="G389" s="539">
        <f>IF($D$382="Flat Oval",IF(OR($N$384="",ISTEXT($N$382),ISTEXT($N$383)),"",IF(6&lt;=$N$383,IF(4&gt;$N$382,"",IF(((6-1)*$N$382+4)&gt;80,"",IF(INDEX($P$384:$W$393,MOD(((6-1)*$N$382+4)-1,10)+1,INT((((6-1)*$N$382+4)-1)/10)+1)="","",INDEX($P$384:$W$393,MOD(((6-1)*$N$382+4)-1,10)+1,INT((((6-1)*$N$382+4)-1)/10)+1)))),IF(AND(6=$N$383+1,4&lt;=$O$382),IF(($N$382*$N$383+4)&gt;80,"",IF(INDEX($P$384:$W$393,MOD(($N$382*$N$383+4)-1,10)+1,INT((($N$382*$N$383+4)-1)/10)+1)="","",INDEX($P$384:$W$393,MOD(($N$382*$N$383+4)-1,10)+1,INT((($N$382*$N$383+4)-1)/10)+1))),""))),IF($N$384="","",IF(OR(ISTEXT($N$382),ISTEXT($N$383),ISTEXT($N$384)),"",IF(OR(4&gt;$N$382,6&gt;$N$383,((6-1)*$N$382+4)&gt;$N$384),"",IF(INDEX($P$384:$W$393,MOD(((6-1)*$N$382+4)-1,10)+1,INT((((6-1)*$N$382+4)-1)/10)+1)="","",INDEX($P$384:$W$393,MOD(((6-1)*$N$382+4)-1,10)+1,INT((((6-1)*$N$382+4)-1)/10)+1))))))</f>
        <v/>
      </c>
      <c r="H389" s="539">
        <f>IF($D$382="Flat Oval",IF(OR($N$384="",ISTEXT($N$382),ISTEXT($N$383)),"",IF(6&lt;=$N$383,IF(5&gt;$N$382,"",IF(((6-1)*$N$382+5)&gt;80,"",IF(INDEX($P$384:$W$393,MOD(((6-1)*$N$382+5)-1,10)+1,INT((((6-1)*$N$382+5)-1)/10)+1)="","",INDEX($P$384:$W$393,MOD(((6-1)*$N$382+5)-1,10)+1,INT((((6-1)*$N$382+5)-1)/10)+1)))),IF(AND(6=$N$383+1,5&lt;=$O$382),IF(($N$382*$N$383+5)&gt;80,"",IF(INDEX($P$384:$W$393,MOD(($N$382*$N$383+5)-1,10)+1,INT((($N$382*$N$383+5)-1)/10)+1)="","",INDEX($P$384:$W$393,MOD(($N$382*$N$383+5)-1,10)+1,INT((($N$382*$N$383+5)-1)/10)+1))),""))),IF($N$384="","",IF(OR(ISTEXT($N$382),ISTEXT($N$383),ISTEXT($N$384)),"",IF(OR(5&gt;$N$382,6&gt;$N$383,((6-1)*$N$382+5)&gt;$N$384),"",IF(INDEX($P$384:$W$393,MOD(((6-1)*$N$382+5)-1,10)+1,INT((((6-1)*$N$382+5)-1)/10)+1)="","",INDEX($P$384:$W$393,MOD(((6-1)*$N$382+5)-1,10)+1,INT((((6-1)*$N$382+5)-1)/10)+1))))))</f>
        <v/>
      </c>
      <c r="I389" s="539">
        <f>IF($D$382="Flat Oval",IF(OR($N$384="",ISTEXT($N$382),ISTEXT($N$383)),"",IF(6&lt;=$N$383,IF(6&gt;$N$382,"",IF(((6-1)*$N$382+6)&gt;80,"",IF(INDEX($P$384:$W$393,MOD(((6-1)*$N$382+6)-1,10)+1,INT((((6-1)*$N$382+6)-1)/10)+1)="","",INDEX($P$384:$W$393,MOD(((6-1)*$N$382+6)-1,10)+1,INT((((6-1)*$N$382+6)-1)/10)+1)))),IF(AND(6=$N$383+1,6&lt;=$O$382),IF(($N$382*$N$383+6)&gt;80,"",IF(INDEX($P$384:$W$393,MOD(($N$382*$N$383+6)-1,10)+1,INT((($N$382*$N$383+6)-1)/10)+1)="","",INDEX($P$384:$W$393,MOD(($N$382*$N$383+6)-1,10)+1,INT((($N$382*$N$383+6)-1)/10)+1))),""))),IF($N$384="","",IF(OR(ISTEXT($N$382),ISTEXT($N$383),ISTEXT($N$384)),"",IF(OR(6&gt;$N$382,6&gt;$N$383,((6-1)*$N$382+6)&gt;$N$384),"",IF(INDEX($P$384:$W$393,MOD(((6-1)*$N$382+6)-1,10)+1,INT((((6-1)*$N$382+6)-1)/10)+1)="","",INDEX($P$384:$W$393,MOD(((6-1)*$N$382+6)-1,10)+1,INT((((6-1)*$N$382+6)-1)/10)+1))))))</f>
        <v/>
      </c>
      <c r="J389" s="539">
        <f>IF($D$382="Flat Oval",IF(OR($N$384="",ISTEXT($N$382),ISTEXT($N$383)),"",IF(6&lt;=$N$383,IF(7&gt;$N$382,"",IF(((6-1)*$N$382+7)&gt;80,"",IF(INDEX($P$384:$W$393,MOD(((6-1)*$N$382+7)-1,10)+1,INT((((6-1)*$N$382+7)-1)/10)+1)="","",INDEX($P$384:$W$393,MOD(((6-1)*$N$382+7)-1,10)+1,INT((((6-1)*$N$382+7)-1)/10)+1)))),IF(AND(6=$N$383+1,7&lt;=$O$382),IF(($N$382*$N$383+7)&gt;80,"",IF(INDEX($P$384:$W$393,MOD(($N$382*$N$383+7)-1,10)+1,INT((($N$382*$N$383+7)-1)/10)+1)="","",INDEX($P$384:$W$393,MOD(($N$382*$N$383+7)-1,10)+1,INT((($N$382*$N$383+7)-1)/10)+1))),""))),IF($N$384="","",IF(OR(ISTEXT($N$382),ISTEXT($N$383),ISTEXT($N$384)),"",IF(OR(7&gt;$N$382,6&gt;$N$383,((6-1)*$N$382+7)&gt;$N$384),"",IF(INDEX($P$384:$W$393,MOD(((6-1)*$N$382+7)-1,10)+1,INT((((6-1)*$N$382+7)-1)/10)+1)="","",INDEX($P$384:$W$393,MOD(((6-1)*$N$382+7)-1,10)+1,INT((((6-1)*$N$382+7)-1)/10)+1))))))</f>
        <v/>
      </c>
      <c r="K389" s="539">
        <f>IF($D$382="Flat Oval",IF(OR($N$384="",ISTEXT($N$382),ISTEXT($N$383)),"",IF(6&lt;=$N$383,IF(8&gt;$N$382,"",IF(((6-1)*$N$382+8)&gt;80,"",IF(INDEX($P$384:$W$393,MOD(((6-1)*$N$382+8)-1,10)+1,INT((((6-1)*$N$382+8)-1)/10)+1)="","",INDEX($P$384:$W$393,MOD(((6-1)*$N$382+8)-1,10)+1,INT((((6-1)*$N$382+8)-1)/10)+1)))),IF(AND(6=$N$383+1,8&lt;=$O$382),IF(($N$382*$N$383+8)&gt;80,"",IF(INDEX($P$384:$W$393,MOD(($N$382*$N$383+8)-1,10)+1,INT((($N$382*$N$383+8)-1)/10)+1)="","",INDEX($P$384:$W$393,MOD(($N$382*$N$383+8)-1,10)+1,INT((($N$382*$N$383+8)-1)/10)+1))),""))),IF($N$384="","",IF(OR(ISTEXT($N$382),ISTEXT($N$383),ISTEXT($N$384)),"",IF(OR(8&gt;$N$382,6&gt;$N$383,((6-1)*$N$382+8)&gt;$N$384),"",IF(INDEX($P$384:$W$393,MOD(((6-1)*$N$382+8)-1,10)+1,INT((((6-1)*$N$382+8)-1)/10)+1)="","",INDEX($P$384:$W$393,MOD(((6-1)*$N$382+8)-1,10)+1,INT((((6-1)*$N$382+8)-1)/10)+1))))))</f>
        <v/>
      </c>
      <c r="L389" s="539">
        <f>IF($D$382="Flat Oval",IF(OR($N$384="",ISTEXT($N$382),ISTEXT($N$383)),"",IF(6&lt;=$N$383,IF(9&gt;$N$382,"",IF(((6-1)*$N$382+9)&gt;80,"",IF(INDEX($P$384:$W$393,MOD(((6-1)*$N$382+9)-1,10)+1,INT((((6-1)*$N$382+9)-1)/10)+1)="","",INDEX($P$384:$W$393,MOD(((6-1)*$N$382+9)-1,10)+1,INT((((6-1)*$N$382+9)-1)/10)+1)))),IF(AND(6=$N$383+1,9&lt;=$O$382),IF(($N$382*$N$383+9)&gt;80,"",IF(INDEX($P$384:$W$393,MOD(($N$382*$N$383+9)-1,10)+1,INT((($N$382*$N$383+9)-1)/10)+1)="","",INDEX($P$384:$W$393,MOD(($N$382*$N$383+9)-1,10)+1,INT((($N$382*$N$383+9)-1)/10)+1))),""))),IF($N$384="","",IF(OR(ISTEXT($N$382),ISTEXT($N$383),ISTEXT($N$384)),"",IF(OR(9&gt;$N$382,6&gt;$N$383,((6-1)*$N$382+9)&gt;$N$384),"",IF(INDEX($P$384:$W$393,MOD(((6-1)*$N$382+9)-1,10)+1,INT((((6-1)*$N$382+9)-1)/10)+1)="","",INDEX($P$384:$W$393,MOD(((6-1)*$N$382+9)-1,10)+1,INT((((6-1)*$N$382+9)-1)/10)+1))))))</f>
        <v/>
      </c>
      <c r="M389" s="539">
        <f>IF($D$382="Flat Oval",IF(OR($N$384="",ISTEXT($N$382),ISTEXT($N$383)),"",IF(6&lt;=$N$383,IF(10&gt;$N$382,"",IF(((6-1)*$N$382+10)&gt;80,"",IF(INDEX($P$384:$W$393,MOD(((6-1)*$N$382+10)-1,10)+1,INT((((6-1)*$N$382+10)-1)/10)+1)="","",INDEX($P$384:$W$393,MOD(((6-1)*$N$382+10)-1,10)+1,INT((((6-1)*$N$382+10)-1)/10)+1)))),IF(AND(6=$N$383+1,10&lt;=$O$382),IF(($N$382*$N$383+10)&gt;80,"",IF(INDEX($P$384:$W$393,MOD(($N$382*$N$383+10)-1,10)+1,INT((($N$382*$N$383+10)-1)/10)+1)="","",INDEX($P$384:$W$393,MOD(($N$382*$N$383+10)-1,10)+1,INT((($N$382*$N$383+10)-1)/10)+1))),""))),IF($N$384="","",IF(OR(ISTEXT($N$382),ISTEXT($N$383),ISTEXT($N$384)),"",IF(OR(10&gt;$N$382,6&gt;$N$383,((6-1)*$N$382+10)&gt;$N$384),"",IF(INDEX($P$384:$W$393,MOD(((6-1)*$N$382+10)-1,10)+1,INT((((6-1)*$N$382+10)-1)/10)+1)="","",INDEX($P$384:$W$393,MOD(((6-1)*$N$382+10)-1,10)+1,INT((((6-1)*$N$382+10)-1)/10)+1))))))</f>
        <v/>
      </c>
      <c r="P389" s="540" t="n"/>
      <c r="Q389" s="540" t="n"/>
      <c r="R389" s="540" t="n"/>
      <c r="S389" s="540" t="n"/>
      <c r="T389" s="540" t="n"/>
      <c r="U389" s="540" t="n"/>
      <c r="V389" s="540" t="n"/>
      <c r="W389" s="540" t="n"/>
    </row>
    <row r="390" ht="13.35" customHeight="1" s="162">
      <c r="B390" s="537">
        <f>IF($D$382="Flat Oval",IF(OR($N$383="",ISTEXT($N$383)),"",IF(7&lt;=$N$383,ROUND((7-0.5)*$I$382/$N$383,1),IF(7=$N$383+1,"Ends",""))),IF(OR($D$382="",$G$382=""),"",IF($D$382="Round",IF(7=1,"Axis 1 (0°)",IF(7=2,"Axis 2 (90°)","")),IF(ISTEXT($N$383),"",IF(7&gt;$N$383,"",IF(ISTEXT($I$382),"",ROUND((7-0.5)*$I$382/$N$383,1)))))))</f>
        <v/>
      </c>
      <c r="C390" s="538" t="n"/>
      <c r="D390" s="539">
        <f>IF($D$382="Flat Oval",IF(OR($N$384="",ISTEXT($N$382),ISTEXT($N$383)),"",IF(7&lt;=$N$383,IF(1&gt;$N$382,"",IF(((7-1)*$N$382+1)&gt;80,"",IF(INDEX($P$384:$W$393,MOD(((7-1)*$N$382+1)-1,10)+1,INT((((7-1)*$N$382+1)-1)/10)+1)="","",INDEX($P$384:$W$393,MOD(((7-1)*$N$382+1)-1,10)+1,INT((((7-1)*$N$382+1)-1)/10)+1)))),IF(AND(7=$N$383+1,1&lt;=$O$382),IF(($N$382*$N$383+1)&gt;80,"",IF(INDEX($P$384:$W$393,MOD(($N$382*$N$383+1)-1,10)+1,INT((($N$382*$N$383+1)-1)/10)+1)="","",INDEX($P$384:$W$393,MOD(($N$382*$N$383+1)-1,10)+1,INT((($N$382*$N$383+1)-1)/10)+1))),""))),IF($N$384="","",IF(OR(ISTEXT($N$382),ISTEXT($N$383),ISTEXT($N$384)),"",IF(OR(1&gt;$N$382,7&gt;$N$383,((7-1)*$N$382+1)&gt;$N$384),"",IF(INDEX($P$384:$W$393,MOD(((7-1)*$N$382+1)-1,10)+1,INT((((7-1)*$N$382+1)-1)/10)+1)="","",INDEX($P$384:$W$393,MOD(((7-1)*$N$382+1)-1,10)+1,INT((((7-1)*$N$382+1)-1)/10)+1))))))</f>
        <v/>
      </c>
      <c r="E390" s="539">
        <f>IF($D$382="Flat Oval",IF(OR($N$384="",ISTEXT($N$382),ISTEXT($N$383)),"",IF(7&lt;=$N$383,IF(2&gt;$N$382,"",IF(((7-1)*$N$382+2)&gt;80,"",IF(INDEX($P$384:$W$393,MOD(((7-1)*$N$382+2)-1,10)+1,INT((((7-1)*$N$382+2)-1)/10)+1)="","",INDEX($P$384:$W$393,MOD(((7-1)*$N$382+2)-1,10)+1,INT((((7-1)*$N$382+2)-1)/10)+1)))),IF(AND(7=$N$383+1,2&lt;=$O$382),IF(($N$382*$N$383+2)&gt;80,"",IF(INDEX($P$384:$W$393,MOD(($N$382*$N$383+2)-1,10)+1,INT((($N$382*$N$383+2)-1)/10)+1)="","",INDEX($P$384:$W$393,MOD(($N$382*$N$383+2)-1,10)+1,INT((($N$382*$N$383+2)-1)/10)+1))),""))),IF($N$384="","",IF(OR(ISTEXT($N$382),ISTEXT($N$383),ISTEXT($N$384)),"",IF(OR(2&gt;$N$382,7&gt;$N$383,((7-1)*$N$382+2)&gt;$N$384),"",IF(INDEX($P$384:$W$393,MOD(((7-1)*$N$382+2)-1,10)+1,INT((((7-1)*$N$382+2)-1)/10)+1)="","",INDEX($P$384:$W$393,MOD(((7-1)*$N$382+2)-1,10)+1,INT((((7-1)*$N$382+2)-1)/10)+1))))))</f>
        <v/>
      </c>
      <c r="F390" s="539">
        <f>IF($D$382="Flat Oval",IF(OR($N$384="",ISTEXT($N$382),ISTEXT($N$383)),"",IF(7&lt;=$N$383,IF(3&gt;$N$382,"",IF(((7-1)*$N$382+3)&gt;80,"",IF(INDEX($P$384:$W$393,MOD(((7-1)*$N$382+3)-1,10)+1,INT((((7-1)*$N$382+3)-1)/10)+1)="","",INDEX($P$384:$W$393,MOD(((7-1)*$N$382+3)-1,10)+1,INT((((7-1)*$N$382+3)-1)/10)+1)))),IF(AND(7=$N$383+1,3&lt;=$O$382),IF(($N$382*$N$383+3)&gt;80,"",IF(INDEX($P$384:$W$393,MOD(($N$382*$N$383+3)-1,10)+1,INT((($N$382*$N$383+3)-1)/10)+1)="","",INDEX($P$384:$W$393,MOD(($N$382*$N$383+3)-1,10)+1,INT((($N$382*$N$383+3)-1)/10)+1))),""))),IF($N$384="","",IF(OR(ISTEXT($N$382),ISTEXT($N$383),ISTEXT($N$384)),"",IF(OR(3&gt;$N$382,7&gt;$N$383,((7-1)*$N$382+3)&gt;$N$384),"",IF(INDEX($P$384:$W$393,MOD(((7-1)*$N$382+3)-1,10)+1,INT((((7-1)*$N$382+3)-1)/10)+1)="","",INDEX($P$384:$W$393,MOD(((7-1)*$N$382+3)-1,10)+1,INT((((7-1)*$N$382+3)-1)/10)+1))))))</f>
        <v/>
      </c>
      <c r="G390" s="539">
        <f>IF($D$382="Flat Oval",IF(OR($N$384="",ISTEXT($N$382),ISTEXT($N$383)),"",IF(7&lt;=$N$383,IF(4&gt;$N$382,"",IF(((7-1)*$N$382+4)&gt;80,"",IF(INDEX($P$384:$W$393,MOD(((7-1)*$N$382+4)-1,10)+1,INT((((7-1)*$N$382+4)-1)/10)+1)="","",INDEX($P$384:$W$393,MOD(((7-1)*$N$382+4)-1,10)+1,INT((((7-1)*$N$382+4)-1)/10)+1)))),IF(AND(7=$N$383+1,4&lt;=$O$382),IF(($N$382*$N$383+4)&gt;80,"",IF(INDEX($P$384:$W$393,MOD(($N$382*$N$383+4)-1,10)+1,INT((($N$382*$N$383+4)-1)/10)+1)="","",INDEX($P$384:$W$393,MOD(($N$382*$N$383+4)-1,10)+1,INT((($N$382*$N$383+4)-1)/10)+1))),""))),IF($N$384="","",IF(OR(ISTEXT($N$382),ISTEXT($N$383),ISTEXT($N$384)),"",IF(OR(4&gt;$N$382,7&gt;$N$383,((7-1)*$N$382+4)&gt;$N$384),"",IF(INDEX($P$384:$W$393,MOD(((7-1)*$N$382+4)-1,10)+1,INT((((7-1)*$N$382+4)-1)/10)+1)="","",INDEX($P$384:$W$393,MOD(((7-1)*$N$382+4)-1,10)+1,INT((((7-1)*$N$382+4)-1)/10)+1))))))</f>
        <v/>
      </c>
      <c r="H390" s="539">
        <f>IF($D$382="Flat Oval",IF(OR($N$384="",ISTEXT($N$382),ISTEXT($N$383)),"",IF(7&lt;=$N$383,IF(5&gt;$N$382,"",IF(((7-1)*$N$382+5)&gt;80,"",IF(INDEX($P$384:$W$393,MOD(((7-1)*$N$382+5)-1,10)+1,INT((((7-1)*$N$382+5)-1)/10)+1)="","",INDEX($P$384:$W$393,MOD(((7-1)*$N$382+5)-1,10)+1,INT((((7-1)*$N$382+5)-1)/10)+1)))),IF(AND(7=$N$383+1,5&lt;=$O$382),IF(($N$382*$N$383+5)&gt;80,"",IF(INDEX($P$384:$W$393,MOD(($N$382*$N$383+5)-1,10)+1,INT((($N$382*$N$383+5)-1)/10)+1)="","",INDEX($P$384:$W$393,MOD(($N$382*$N$383+5)-1,10)+1,INT((($N$382*$N$383+5)-1)/10)+1))),""))),IF($N$384="","",IF(OR(ISTEXT($N$382),ISTEXT($N$383),ISTEXT($N$384)),"",IF(OR(5&gt;$N$382,7&gt;$N$383,((7-1)*$N$382+5)&gt;$N$384),"",IF(INDEX($P$384:$W$393,MOD(((7-1)*$N$382+5)-1,10)+1,INT((((7-1)*$N$382+5)-1)/10)+1)="","",INDEX($P$384:$W$393,MOD(((7-1)*$N$382+5)-1,10)+1,INT((((7-1)*$N$382+5)-1)/10)+1))))))</f>
        <v/>
      </c>
      <c r="I390" s="539">
        <f>IF($D$382="Flat Oval",IF(OR($N$384="",ISTEXT($N$382),ISTEXT($N$383)),"",IF(7&lt;=$N$383,IF(6&gt;$N$382,"",IF(((7-1)*$N$382+6)&gt;80,"",IF(INDEX($P$384:$W$393,MOD(((7-1)*$N$382+6)-1,10)+1,INT((((7-1)*$N$382+6)-1)/10)+1)="","",INDEX($P$384:$W$393,MOD(((7-1)*$N$382+6)-1,10)+1,INT((((7-1)*$N$382+6)-1)/10)+1)))),IF(AND(7=$N$383+1,6&lt;=$O$382),IF(($N$382*$N$383+6)&gt;80,"",IF(INDEX($P$384:$W$393,MOD(($N$382*$N$383+6)-1,10)+1,INT((($N$382*$N$383+6)-1)/10)+1)="","",INDEX($P$384:$W$393,MOD(($N$382*$N$383+6)-1,10)+1,INT((($N$382*$N$383+6)-1)/10)+1))),""))),IF($N$384="","",IF(OR(ISTEXT($N$382),ISTEXT($N$383),ISTEXT($N$384)),"",IF(OR(6&gt;$N$382,7&gt;$N$383,((7-1)*$N$382+6)&gt;$N$384),"",IF(INDEX($P$384:$W$393,MOD(((7-1)*$N$382+6)-1,10)+1,INT((((7-1)*$N$382+6)-1)/10)+1)="","",INDEX($P$384:$W$393,MOD(((7-1)*$N$382+6)-1,10)+1,INT((((7-1)*$N$382+6)-1)/10)+1))))))</f>
        <v/>
      </c>
      <c r="J390" s="539">
        <f>IF($D$382="Flat Oval",IF(OR($N$384="",ISTEXT($N$382),ISTEXT($N$383)),"",IF(7&lt;=$N$383,IF(7&gt;$N$382,"",IF(((7-1)*$N$382+7)&gt;80,"",IF(INDEX($P$384:$W$393,MOD(((7-1)*$N$382+7)-1,10)+1,INT((((7-1)*$N$382+7)-1)/10)+1)="","",INDEX($P$384:$W$393,MOD(((7-1)*$N$382+7)-1,10)+1,INT((((7-1)*$N$382+7)-1)/10)+1)))),IF(AND(7=$N$383+1,7&lt;=$O$382),IF(($N$382*$N$383+7)&gt;80,"",IF(INDEX($P$384:$W$393,MOD(($N$382*$N$383+7)-1,10)+1,INT((($N$382*$N$383+7)-1)/10)+1)="","",INDEX($P$384:$W$393,MOD(($N$382*$N$383+7)-1,10)+1,INT((($N$382*$N$383+7)-1)/10)+1))),""))),IF($N$384="","",IF(OR(ISTEXT($N$382),ISTEXT($N$383),ISTEXT($N$384)),"",IF(OR(7&gt;$N$382,7&gt;$N$383,((7-1)*$N$382+7)&gt;$N$384),"",IF(INDEX($P$384:$W$393,MOD(((7-1)*$N$382+7)-1,10)+1,INT((((7-1)*$N$382+7)-1)/10)+1)="","",INDEX($P$384:$W$393,MOD(((7-1)*$N$382+7)-1,10)+1,INT((((7-1)*$N$382+7)-1)/10)+1))))))</f>
        <v/>
      </c>
      <c r="K390" s="539">
        <f>IF($D$382="Flat Oval",IF(OR($N$384="",ISTEXT($N$382),ISTEXT($N$383)),"",IF(7&lt;=$N$383,IF(8&gt;$N$382,"",IF(((7-1)*$N$382+8)&gt;80,"",IF(INDEX($P$384:$W$393,MOD(((7-1)*$N$382+8)-1,10)+1,INT((((7-1)*$N$382+8)-1)/10)+1)="","",INDEX($P$384:$W$393,MOD(((7-1)*$N$382+8)-1,10)+1,INT((((7-1)*$N$382+8)-1)/10)+1)))),IF(AND(7=$N$383+1,8&lt;=$O$382),IF(($N$382*$N$383+8)&gt;80,"",IF(INDEX($P$384:$W$393,MOD(($N$382*$N$383+8)-1,10)+1,INT((($N$382*$N$383+8)-1)/10)+1)="","",INDEX($P$384:$W$393,MOD(($N$382*$N$383+8)-1,10)+1,INT((($N$382*$N$383+8)-1)/10)+1))),""))),IF($N$384="","",IF(OR(ISTEXT($N$382),ISTEXT($N$383),ISTEXT($N$384)),"",IF(OR(8&gt;$N$382,7&gt;$N$383,((7-1)*$N$382+8)&gt;$N$384),"",IF(INDEX($P$384:$W$393,MOD(((7-1)*$N$382+8)-1,10)+1,INT((((7-1)*$N$382+8)-1)/10)+1)="","",INDEX($P$384:$W$393,MOD(((7-1)*$N$382+8)-1,10)+1,INT((((7-1)*$N$382+8)-1)/10)+1))))))</f>
        <v/>
      </c>
      <c r="L390" s="539">
        <f>IF($D$382="Flat Oval",IF(OR($N$384="",ISTEXT($N$382),ISTEXT($N$383)),"",IF(7&lt;=$N$383,IF(9&gt;$N$382,"",IF(((7-1)*$N$382+9)&gt;80,"",IF(INDEX($P$384:$W$393,MOD(((7-1)*$N$382+9)-1,10)+1,INT((((7-1)*$N$382+9)-1)/10)+1)="","",INDEX($P$384:$W$393,MOD(((7-1)*$N$382+9)-1,10)+1,INT((((7-1)*$N$382+9)-1)/10)+1)))),IF(AND(7=$N$383+1,9&lt;=$O$382),IF(($N$382*$N$383+9)&gt;80,"",IF(INDEX($P$384:$W$393,MOD(($N$382*$N$383+9)-1,10)+1,INT((($N$382*$N$383+9)-1)/10)+1)="","",INDEX($P$384:$W$393,MOD(($N$382*$N$383+9)-1,10)+1,INT((($N$382*$N$383+9)-1)/10)+1))),""))),IF($N$384="","",IF(OR(ISTEXT($N$382),ISTEXT($N$383),ISTEXT($N$384)),"",IF(OR(9&gt;$N$382,7&gt;$N$383,((7-1)*$N$382+9)&gt;$N$384),"",IF(INDEX($P$384:$W$393,MOD(((7-1)*$N$382+9)-1,10)+1,INT((((7-1)*$N$382+9)-1)/10)+1)="","",INDEX($P$384:$W$393,MOD(((7-1)*$N$382+9)-1,10)+1,INT((((7-1)*$N$382+9)-1)/10)+1))))))</f>
        <v/>
      </c>
      <c r="M390" s="539">
        <f>IF($D$382="Flat Oval",IF(OR($N$384="",ISTEXT($N$382),ISTEXT($N$383)),"",IF(7&lt;=$N$383,IF(10&gt;$N$382,"",IF(((7-1)*$N$382+10)&gt;80,"",IF(INDEX($P$384:$W$393,MOD(((7-1)*$N$382+10)-1,10)+1,INT((((7-1)*$N$382+10)-1)/10)+1)="","",INDEX($P$384:$W$393,MOD(((7-1)*$N$382+10)-1,10)+1,INT((((7-1)*$N$382+10)-1)/10)+1)))),IF(AND(7=$N$383+1,10&lt;=$O$382),IF(($N$382*$N$383+10)&gt;80,"",IF(INDEX($P$384:$W$393,MOD(($N$382*$N$383+10)-1,10)+1,INT((($N$382*$N$383+10)-1)/10)+1)="","",INDEX($P$384:$W$393,MOD(($N$382*$N$383+10)-1,10)+1,INT((($N$382*$N$383+10)-1)/10)+1))),""))),IF($N$384="","",IF(OR(ISTEXT($N$382),ISTEXT($N$383),ISTEXT($N$384)),"",IF(OR(10&gt;$N$382,7&gt;$N$383,((7-1)*$N$382+10)&gt;$N$384),"",IF(INDEX($P$384:$W$393,MOD(((7-1)*$N$382+10)-1,10)+1,INT((((7-1)*$N$382+10)-1)/10)+1)="","",INDEX($P$384:$W$393,MOD(((7-1)*$N$382+10)-1,10)+1,INT((((7-1)*$N$382+10)-1)/10)+1))))))</f>
        <v/>
      </c>
      <c r="P390" s="540" t="n"/>
      <c r="Q390" s="540" t="n"/>
      <c r="R390" s="540" t="n"/>
      <c r="S390" s="540" t="n"/>
      <c r="T390" s="540" t="n"/>
      <c r="U390" s="540" t="n"/>
      <c r="V390" s="540" t="n"/>
      <c r="W390" s="540" t="n"/>
    </row>
    <row r="391" ht="13.35" customHeight="1" s="162">
      <c r="B391" s="537">
        <f>IF($D$382="Flat Oval",IF(OR($N$383="",ISTEXT($N$383)),"",IF(8&lt;=$N$383,ROUND((8-0.5)*$I$382/$N$383,1),IF(8=$N$383+1,"Ends",""))),IF(OR($D$382="",$G$382=""),"",IF($D$382="Round",IF(8=1,"Axis 1 (0°)",IF(8=2,"Axis 2 (90°)","")),IF(ISTEXT($N$383),"",IF(8&gt;$N$383,"",IF(ISTEXT($I$382),"",ROUND((8-0.5)*$I$382/$N$383,1)))))))</f>
        <v/>
      </c>
      <c r="C391" s="538" t="n"/>
      <c r="D391" s="539">
        <f>IF($D$382="Flat Oval",IF(OR($N$384="",ISTEXT($N$382),ISTEXT($N$383)),"",IF(8&lt;=$N$383,IF(1&gt;$N$382,"",IF(((8-1)*$N$382+1)&gt;80,"",IF(INDEX($P$384:$W$393,MOD(((8-1)*$N$382+1)-1,10)+1,INT((((8-1)*$N$382+1)-1)/10)+1)="","",INDEX($P$384:$W$393,MOD(((8-1)*$N$382+1)-1,10)+1,INT((((8-1)*$N$382+1)-1)/10)+1)))),IF(AND(8=$N$383+1,1&lt;=$O$382),IF(($N$382*$N$383+1)&gt;80,"",IF(INDEX($P$384:$W$393,MOD(($N$382*$N$383+1)-1,10)+1,INT((($N$382*$N$383+1)-1)/10)+1)="","",INDEX($P$384:$W$393,MOD(($N$382*$N$383+1)-1,10)+1,INT((($N$382*$N$383+1)-1)/10)+1))),""))),IF($N$384="","",IF(OR(ISTEXT($N$382),ISTEXT($N$383),ISTEXT($N$384)),"",IF(OR(1&gt;$N$382,8&gt;$N$383,((8-1)*$N$382+1)&gt;$N$384),"",IF(INDEX($P$384:$W$393,MOD(((8-1)*$N$382+1)-1,10)+1,INT((((8-1)*$N$382+1)-1)/10)+1)="","",INDEX($P$384:$W$393,MOD(((8-1)*$N$382+1)-1,10)+1,INT((((8-1)*$N$382+1)-1)/10)+1))))))</f>
        <v/>
      </c>
      <c r="E391" s="539">
        <f>IF($D$382="Flat Oval",IF(OR($N$384="",ISTEXT($N$382),ISTEXT($N$383)),"",IF(8&lt;=$N$383,IF(2&gt;$N$382,"",IF(((8-1)*$N$382+2)&gt;80,"",IF(INDEX($P$384:$W$393,MOD(((8-1)*$N$382+2)-1,10)+1,INT((((8-1)*$N$382+2)-1)/10)+1)="","",INDEX($P$384:$W$393,MOD(((8-1)*$N$382+2)-1,10)+1,INT((((8-1)*$N$382+2)-1)/10)+1)))),IF(AND(8=$N$383+1,2&lt;=$O$382),IF(($N$382*$N$383+2)&gt;80,"",IF(INDEX($P$384:$W$393,MOD(($N$382*$N$383+2)-1,10)+1,INT((($N$382*$N$383+2)-1)/10)+1)="","",INDEX($P$384:$W$393,MOD(($N$382*$N$383+2)-1,10)+1,INT((($N$382*$N$383+2)-1)/10)+1))),""))),IF($N$384="","",IF(OR(ISTEXT($N$382),ISTEXT($N$383),ISTEXT($N$384)),"",IF(OR(2&gt;$N$382,8&gt;$N$383,((8-1)*$N$382+2)&gt;$N$384),"",IF(INDEX($P$384:$W$393,MOD(((8-1)*$N$382+2)-1,10)+1,INT((((8-1)*$N$382+2)-1)/10)+1)="","",INDEX($P$384:$W$393,MOD(((8-1)*$N$382+2)-1,10)+1,INT((((8-1)*$N$382+2)-1)/10)+1))))))</f>
        <v/>
      </c>
      <c r="F391" s="539">
        <f>IF($D$382="Flat Oval",IF(OR($N$384="",ISTEXT($N$382),ISTEXT($N$383)),"",IF(8&lt;=$N$383,IF(3&gt;$N$382,"",IF(((8-1)*$N$382+3)&gt;80,"",IF(INDEX($P$384:$W$393,MOD(((8-1)*$N$382+3)-1,10)+1,INT((((8-1)*$N$382+3)-1)/10)+1)="","",INDEX($P$384:$W$393,MOD(((8-1)*$N$382+3)-1,10)+1,INT((((8-1)*$N$382+3)-1)/10)+1)))),IF(AND(8=$N$383+1,3&lt;=$O$382),IF(($N$382*$N$383+3)&gt;80,"",IF(INDEX($P$384:$W$393,MOD(($N$382*$N$383+3)-1,10)+1,INT((($N$382*$N$383+3)-1)/10)+1)="","",INDEX($P$384:$W$393,MOD(($N$382*$N$383+3)-1,10)+1,INT((($N$382*$N$383+3)-1)/10)+1))),""))),IF($N$384="","",IF(OR(ISTEXT($N$382),ISTEXT($N$383),ISTEXT($N$384)),"",IF(OR(3&gt;$N$382,8&gt;$N$383,((8-1)*$N$382+3)&gt;$N$384),"",IF(INDEX($P$384:$W$393,MOD(((8-1)*$N$382+3)-1,10)+1,INT((((8-1)*$N$382+3)-1)/10)+1)="","",INDEX($P$384:$W$393,MOD(((8-1)*$N$382+3)-1,10)+1,INT((((8-1)*$N$382+3)-1)/10)+1))))))</f>
        <v/>
      </c>
      <c r="G391" s="539">
        <f>IF($D$382="Flat Oval",IF(OR($N$384="",ISTEXT($N$382),ISTEXT($N$383)),"",IF(8&lt;=$N$383,IF(4&gt;$N$382,"",IF(((8-1)*$N$382+4)&gt;80,"",IF(INDEX($P$384:$W$393,MOD(((8-1)*$N$382+4)-1,10)+1,INT((((8-1)*$N$382+4)-1)/10)+1)="","",INDEX($P$384:$W$393,MOD(((8-1)*$N$382+4)-1,10)+1,INT((((8-1)*$N$382+4)-1)/10)+1)))),IF(AND(8=$N$383+1,4&lt;=$O$382),IF(($N$382*$N$383+4)&gt;80,"",IF(INDEX($P$384:$W$393,MOD(($N$382*$N$383+4)-1,10)+1,INT((($N$382*$N$383+4)-1)/10)+1)="","",INDEX($P$384:$W$393,MOD(($N$382*$N$383+4)-1,10)+1,INT((($N$382*$N$383+4)-1)/10)+1))),""))),IF($N$384="","",IF(OR(ISTEXT($N$382),ISTEXT($N$383),ISTEXT($N$384)),"",IF(OR(4&gt;$N$382,8&gt;$N$383,((8-1)*$N$382+4)&gt;$N$384),"",IF(INDEX($P$384:$W$393,MOD(((8-1)*$N$382+4)-1,10)+1,INT((((8-1)*$N$382+4)-1)/10)+1)="","",INDEX($P$384:$W$393,MOD(((8-1)*$N$382+4)-1,10)+1,INT((((8-1)*$N$382+4)-1)/10)+1))))))</f>
        <v/>
      </c>
      <c r="H391" s="539">
        <f>IF($D$382="Flat Oval",IF(OR($N$384="",ISTEXT($N$382),ISTEXT($N$383)),"",IF(8&lt;=$N$383,IF(5&gt;$N$382,"",IF(((8-1)*$N$382+5)&gt;80,"",IF(INDEX($P$384:$W$393,MOD(((8-1)*$N$382+5)-1,10)+1,INT((((8-1)*$N$382+5)-1)/10)+1)="","",INDEX($P$384:$W$393,MOD(((8-1)*$N$382+5)-1,10)+1,INT((((8-1)*$N$382+5)-1)/10)+1)))),IF(AND(8=$N$383+1,5&lt;=$O$382),IF(($N$382*$N$383+5)&gt;80,"",IF(INDEX($P$384:$W$393,MOD(($N$382*$N$383+5)-1,10)+1,INT((($N$382*$N$383+5)-1)/10)+1)="","",INDEX($P$384:$W$393,MOD(($N$382*$N$383+5)-1,10)+1,INT((($N$382*$N$383+5)-1)/10)+1))),""))),IF($N$384="","",IF(OR(ISTEXT($N$382),ISTEXT($N$383),ISTEXT($N$384)),"",IF(OR(5&gt;$N$382,8&gt;$N$383,((8-1)*$N$382+5)&gt;$N$384),"",IF(INDEX($P$384:$W$393,MOD(((8-1)*$N$382+5)-1,10)+1,INT((((8-1)*$N$382+5)-1)/10)+1)="","",INDEX($P$384:$W$393,MOD(((8-1)*$N$382+5)-1,10)+1,INT((((8-1)*$N$382+5)-1)/10)+1))))))</f>
        <v/>
      </c>
      <c r="I391" s="539">
        <f>IF($D$382="Flat Oval",IF(OR($N$384="",ISTEXT($N$382),ISTEXT($N$383)),"",IF(8&lt;=$N$383,IF(6&gt;$N$382,"",IF(((8-1)*$N$382+6)&gt;80,"",IF(INDEX($P$384:$W$393,MOD(((8-1)*$N$382+6)-1,10)+1,INT((((8-1)*$N$382+6)-1)/10)+1)="","",INDEX($P$384:$W$393,MOD(((8-1)*$N$382+6)-1,10)+1,INT((((8-1)*$N$382+6)-1)/10)+1)))),IF(AND(8=$N$383+1,6&lt;=$O$382),IF(($N$382*$N$383+6)&gt;80,"",IF(INDEX($P$384:$W$393,MOD(($N$382*$N$383+6)-1,10)+1,INT((($N$382*$N$383+6)-1)/10)+1)="","",INDEX($P$384:$W$393,MOD(($N$382*$N$383+6)-1,10)+1,INT((($N$382*$N$383+6)-1)/10)+1))),""))),IF($N$384="","",IF(OR(ISTEXT($N$382),ISTEXT($N$383),ISTEXT($N$384)),"",IF(OR(6&gt;$N$382,8&gt;$N$383,((8-1)*$N$382+6)&gt;$N$384),"",IF(INDEX($P$384:$W$393,MOD(((8-1)*$N$382+6)-1,10)+1,INT((((8-1)*$N$382+6)-1)/10)+1)="","",INDEX($P$384:$W$393,MOD(((8-1)*$N$382+6)-1,10)+1,INT((((8-1)*$N$382+6)-1)/10)+1))))))</f>
        <v/>
      </c>
      <c r="J391" s="539">
        <f>IF($D$382="Flat Oval",IF(OR($N$384="",ISTEXT($N$382),ISTEXT($N$383)),"",IF(8&lt;=$N$383,IF(7&gt;$N$382,"",IF(((8-1)*$N$382+7)&gt;80,"",IF(INDEX($P$384:$W$393,MOD(((8-1)*$N$382+7)-1,10)+1,INT((((8-1)*$N$382+7)-1)/10)+1)="","",INDEX($P$384:$W$393,MOD(((8-1)*$N$382+7)-1,10)+1,INT((((8-1)*$N$382+7)-1)/10)+1)))),IF(AND(8=$N$383+1,7&lt;=$O$382),IF(($N$382*$N$383+7)&gt;80,"",IF(INDEX($P$384:$W$393,MOD(($N$382*$N$383+7)-1,10)+1,INT((($N$382*$N$383+7)-1)/10)+1)="","",INDEX($P$384:$W$393,MOD(($N$382*$N$383+7)-1,10)+1,INT((($N$382*$N$383+7)-1)/10)+1))),""))),IF($N$384="","",IF(OR(ISTEXT($N$382),ISTEXT($N$383),ISTEXT($N$384)),"",IF(OR(7&gt;$N$382,8&gt;$N$383,((8-1)*$N$382+7)&gt;$N$384),"",IF(INDEX($P$384:$W$393,MOD(((8-1)*$N$382+7)-1,10)+1,INT((((8-1)*$N$382+7)-1)/10)+1)="","",INDEX($P$384:$W$393,MOD(((8-1)*$N$382+7)-1,10)+1,INT((((8-1)*$N$382+7)-1)/10)+1))))))</f>
        <v/>
      </c>
      <c r="K391" s="539">
        <f>IF($D$382="Flat Oval",IF(OR($N$384="",ISTEXT($N$382),ISTEXT($N$383)),"",IF(8&lt;=$N$383,IF(8&gt;$N$382,"",IF(((8-1)*$N$382+8)&gt;80,"",IF(INDEX($P$384:$W$393,MOD(((8-1)*$N$382+8)-1,10)+1,INT((((8-1)*$N$382+8)-1)/10)+1)="","",INDEX($P$384:$W$393,MOD(((8-1)*$N$382+8)-1,10)+1,INT((((8-1)*$N$382+8)-1)/10)+1)))),IF(AND(8=$N$383+1,8&lt;=$O$382),IF(($N$382*$N$383+8)&gt;80,"",IF(INDEX($P$384:$W$393,MOD(($N$382*$N$383+8)-1,10)+1,INT((($N$382*$N$383+8)-1)/10)+1)="","",INDEX($P$384:$W$393,MOD(($N$382*$N$383+8)-1,10)+1,INT((($N$382*$N$383+8)-1)/10)+1))),""))),IF($N$384="","",IF(OR(ISTEXT($N$382),ISTEXT($N$383),ISTEXT($N$384)),"",IF(OR(8&gt;$N$382,8&gt;$N$383,((8-1)*$N$382+8)&gt;$N$384),"",IF(INDEX($P$384:$W$393,MOD(((8-1)*$N$382+8)-1,10)+1,INT((((8-1)*$N$382+8)-1)/10)+1)="","",INDEX($P$384:$W$393,MOD(((8-1)*$N$382+8)-1,10)+1,INT((((8-1)*$N$382+8)-1)/10)+1))))))</f>
        <v/>
      </c>
      <c r="L391" s="539">
        <f>IF($D$382="Flat Oval",IF(OR($N$384="",ISTEXT($N$382),ISTEXT($N$383)),"",IF(8&lt;=$N$383,IF(9&gt;$N$382,"",IF(((8-1)*$N$382+9)&gt;80,"",IF(INDEX($P$384:$W$393,MOD(((8-1)*$N$382+9)-1,10)+1,INT((((8-1)*$N$382+9)-1)/10)+1)="","",INDEX($P$384:$W$393,MOD(((8-1)*$N$382+9)-1,10)+1,INT((((8-1)*$N$382+9)-1)/10)+1)))),IF(AND(8=$N$383+1,9&lt;=$O$382),IF(($N$382*$N$383+9)&gt;80,"",IF(INDEX($P$384:$W$393,MOD(($N$382*$N$383+9)-1,10)+1,INT((($N$382*$N$383+9)-1)/10)+1)="","",INDEX($P$384:$W$393,MOD(($N$382*$N$383+9)-1,10)+1,INT((($N$382*$N$383+9)-1)/10)+1))),""))),IF($N$384="","",IF(OR(ISTEXT($N$382),ISTEXT($N$383),ISTEXT($N$384)),"",IF(OR(9&gt;$N$382,8&gt;$N$383,((8-1)*$N$382+9)&gt;$N$384),"",IF(INDEX($P$384:$W$393,MOD(((8-1)*$N$382+9)-1,10)+1,INT((((8-1)*$N$382+9)-1)/10)+1)="","",INDEX($P$384:$W$393,MOD(((8-1)*$N$382+9)-1,10)+1,INT((((8-1)*$N$382+9)-1)/10)+1))))))</f>
        <v/>
      </c>
      <c r="M391" s="539">
        <f>IF($D$382="Flat Oval",IF(OR($N$384="",ISTEXT($N$382),ISTEXT($N$383)),"",IF(8&lt;=$N$383,IF(10&gt;$N$382,"",IF(((8-1)*$N$382+10)&gt;80,"",IF(INDEX($P$384:$W$393,MOD(((8-1)*$N$382+10)-1,10)+1,INT((((8-1)*$N$382+10)-1)/10)+1)="","",INDEX($P$384:$W$393,MOD(((8-1)*$N$382+10)-1,10)+1,INT((((8-1)*$N$382+10)-1)/10)+1)))),IF(AND(8=$N$383+1,10&lt;=$O$382),IF(($N$382*$N$383+10)&gt;80,"",IF(INDEX($P$384:$W$393,MOD(($N$382*$N$383+10)-1,10)+1,INT((($N$382*$N$383+10)-1)/10)+1)="","",INDEX($P$384:$W$393,MOD(($N$382*$N$383+10)-1,10)+1,INT((($N$382*$N$383+10)-1)/10)+1))),""))),IF($N$384="","",IF(OR(ISTEXT($N$382),ISTEXT($N$383),ISTEXT($N$384)),"",IF(OR(10&gt;$N$382,8&gt;$N$383,((8-1)*$N$382+10)&gt;$N$384),"",IF(INDEX($P$384:$W$393,MOD(((8-1)*$N$382+10)-1,10)+1,INT((((8-1)*$N$382+10)-1)/10)+1)="","",INDEX($P$384:$W$393,MOD(((8-1)*$N$382+10)-1,10)+1,INT((((8-1)*$N$382+10)-1)/10)+1))))))</f>
        <v/>
      </c>
      <c r="P391" s="540" t="n"/>
      <c r="Q391" s="540" t="n"/>
      <c r="R391" s="540" t="n"/>
      <c r="S391" s="540" t="n"/>
      <c r="T391" s="540" t="n"/>
      <c r="U391" s="540" t="n"/>
      <c r="V391" s="540" t="n"/>
      <c r="W391" s="540" t="n"/>
    </row>
    <row r="392" ht="13.35" customHeight="1" s="162">
      <c r="P392" s="540" t="n"/>
      <c r="Q392" s="540" t="n"/>
      <c r="R392" s="540" t="n"/>
      <c r="S392" s="540" t="n"/>
      <c r="T392" s="540" t="n"/>
      <c r="U392" s="540" t="n"/>
      <c r="V392" s="540" t="n"/>
      <c r="W392" s="540" t="n"/>
    </row>
    <row r="393" ht="13.35" customHeight="1" s="162">
      <c r="B393" s="188" t="inlineStr">
        <is>
          <t>Remarks</t>
        </is>
      </c>
      <c r="C393" s="173" t="n"/>
      <c r="D393" s="154" t="n"/>
      <c r="E393" s="174" t="n"/>
      <c r="F393" s="174" t="n"/>
      <c r="G393" s="174" t="n"/>
      <c r="H393" s="174" t="n"/>
      <c r="I393" s="174" t="n"/>
      <c r="J393" s="174" t="n"/>
      <c r="K393" s="174" t="n"/>
      <c r="L393" s="174" t="n"/>
      <c r="M393" s="173" t="n"/>
      <c r="P393" s="540" t="n"/>
      <c r="Q393" s="540" t="n"/>
      <c r="R393" s="540" t="n"/>
      <c r="S393" s="540" t="n"/>
      <c r="T393" s="540" t="n"/>
      <c r="U393" s="540" t="n"/>
      <c r="V393" s="540" t="n"/>
      <c r="W393" s="540" t="n"/>
    </row>
    <row r="394" ht="13.35" customHeight="1" s="162">
      <c r="B394" s="154" t="n"/>
      <c r="C394" s="174" t="n"/>
      <c r="D394" s="174" t="n"/>
      <c r="E394" s="174" t="n"/>
      <c r="F394" s="174" t="n"/>
      <c r="G394" s="174" t="n"/>
      <c r="H394" s="174" t="n"/>
      <c r="I394" s="174" t="n"/>
      <c r="J394" s="174" t="n"/>
      <c r="K394" s="174" t="n"/>
      <c r="L394" s="174" t="n"/>
      <c r="M394" s="173" t="n"/>
    </row>
    <row r="395" ht="13.35" customHeight="1" s="162">
      <c r="B395" s="154" t="n"/>
      <c r="C395" s="174" t="n"/>
      <c r="D395" s="174" t="n"/>
      <c r="E395" s="174" t="n"/>
      <c r="F395" s="174" t="n"/>
      <c r="G395" s="174" t="n"/>
      <c r="H395" s="174" t="n"/>
      <c r="I395" s="174" t="n"/>
      <c r="J395" s="174" t="n"/>
      <c r="K395" s="174" t="n"/>
      <c r="L395" s="174" t="n"/>
      <c r="M395" s="173" t="n"/>
    </row>
    <row r="397" ht="13.35" customHeight="1" s="162">
      <c r="B397" s="188" t="inlineStr">
        <is>
          <t>Airflow Traverse Measurement</t>
        </is>
      </c>
      <c r="C397" s="174" t="n"/>
      <c r="D397" s="174" t="n"/>
      <c r="E397" s="174" t="n"/>
      <c r="F397" s="174" t="n"/>
      <c r="G397" s="174" t="n"/>
      <c r="H397" s="173" t="n"/>
      <c r="I397" s="194" t="inlineStr">
        <is>
          <t>Design CFM</t>
        </is>
      </c>
      <c r="J397" s="188" t="inlineStr">
        <is>
          <t>Initial</t>
        </is>
      </c>
      <c r="K397" s="173" t="n"/>
      <c r="L397" s="188" t="inlineStr">
        <is>
          <t>Final</t>
        </is>
      </c>
      <c r="M397" s="173" t="n"/>
    </row>
    <row r="398" ht="13.35" customHeight="1" s="162">
      <c r="B398" s="153" t="inlineStr">
        <is>
          <t xml:space="preserve">Point </t>
        </is>
      </c>
      <c r="C398" s="188" t="inlineStr">
        <is>
          <t>Area Served</t>
        </is>
      </c>
      <c r="D398" s="174" t="n"/>
      <c r="E398" s="173" t="n"/>
      <c r="F398" s="188" t="inlineStr">
        <is>
          <t>Size</t>
        </is>
      </c>
      <c r="G398" s="173" t="n"/>
      <c r="H398" s="188" t="inlineStr">
        <is>
          <t>Ak</t>
        </is>
      </c>
      <c r="I398" s="440" t="n"/>
      <c r="J398" s="188" t="inlineStr">
        <is>
          <t>VEL</t>
        </is>
      </c>
      <c r="K398" s="188" t="inlineStr">
        <is>
          <t>CFM</t>
        </is>
      </c>
      <c r="L398" s="188" t="inlineStr">
        <is>
          <t>VEL</t>
        </is>
      </c>
      <c r="M398" s="188" t="inlineStr">
        <is>
          <t>CFM</t>
        </is>
      </c>
    </row>
    <row r="399" ht="13.35" customHeight="1" s="162">
      <c r="B399" s="31" t="inlineStr">
        <is>
          <t>T-25</t>
        </is>
      </c>
      <c r="C399" s="307" t="n"/>
      <c r="D399" s="174" t="n"/>
      <c r="E399" s="173" t="n"/>
      <c r="F399" s="307">
        <f>IF($D$401="Flat Oval",IF(OR($G$401="",$I$401=""),"",$G$401&amp;""" x "&amp;$I$401&amp;""" oval"),IF($G$401="","",IF($D$401="Round",$G$401&amp;""" dia",$G$401&amp;""" x "&amp;$I$401&amp;"""")))</f>
        <v/>
      </c>
      <c r="G399" s="173" t="n"/>
      <c r="H399" s="525">
        <f>IF($D$401="Flat Oval",IF(OR($G$401="",$I$401=""),"",IF(OR(ISTEXT($G$401),ISTEXT($I$401)),"",ROUND(((($G$401-2*N($K$401))-($I$401-2*N($K$401)))*($I$401-2*N($K$401))+PI()*(($I$401-2*N($K$401))/2)^2)/144,3))),IF(OR($D$401="",$G$401=""),"",IF($D$401="Round",IF(ISTEXT($G$401),"",ROUND(PI()*(($G$401-2*N($K$401))/2)^2/144,3)),IF($I$401="","",IF(OR(ISTEXT($G$401),ISTEXT($I$401)),"",ROUND(($G$401-2*N($K$401))*($I$401-2*N($K$401))/144,3))))))</f>
        <v/>
      </c>
      <c r="I399" s="189" t="n"/>
      <c r="J399" s="189" t="n"/>
      <c r="K399" s="189">
        <f>IF(N(J399)*N(H399)=0,"",ROUND(N(J399)*N(H399),0))</f>
        <v/>
      </c>
      <c r="L399" s="189">
        <f>IF($D$401="Flat Oval",IF(OR($O$402="",$O$403="",N($O$404)+N($O$405)=0),"",ROUND(($O$402*$O$404+$O$403*$O$405)/($O$404+$O$405),0)),IF(COUNT(D403:M410)=0,"",ROUND(AVERAGE(D403:M410),0)))</f>
        <v/>
      </c>
      <c r="M399" s="189">
        <f>IF(N(L399)*N(H399)=0,"",ROUND(N(L399)*N(H399),0))</f>
        <v/>
      </c>
    </row>
    <row r="400" ht="13.35" customHeight="1" s="162">
      <c r="B400" s="188" t="inlineStr">
        <is>
          <t>Instrument</t>
        </is>
      </c>
      <c r="C400" s="173" t="n"/>
      <c r="D400" s="196" t="n"/>
      <c r="E400" s="174" t="n"/>
      <c r="F400" s="174" t="n"/>
      <c r="G400" s="173" t="n"/>
      <c r="H400" s="188" t="inlineStr">
        <is>
          <t>Duct Static Pressure</t>
        </is>
      </c>
      <c r="I400" s="174" t="n"/>
      <c r="J400" s="173" t="n"/>
      <c r="K400" s="53" t="n"/>
      <c r="L400" s="188" t="inlineStr">
        <is>
          <t>Temp</t>
        </is>
      </c>
      <c r="M400" s="52" t="n"/>
      <c r="N400" s="51" t="n"/>
    </row>
    <row r="401" ht="13.35" customHeight="1" s="162">
      <c r="B401" s="526" t="inlineStr">
        <is>
          <t>Duct shape:</t>
        </is>
      </c>
      <c r="C401" s="173" t="n"/>
      <c r="D401" s="527" t="n"/>
      <c r="E401" s="173" t="n"/>
      <c r="F401" s="528" t="inlineStr">
        <is>
          <t>W / Dia (in)</t>
        </is>
      </c>
      <c r="G401" s="529" t="n"/>
      <c r="H401" s="526" t="inlineStr">
        <is>
          <t>H (in)</t>
        </is>
      </c>
      <c r="I401" s="530" t="n"/>
      <c r="J401" s="531" t="inlineStr">
        <is>
          <t>Liner (in)</t>
        </is>
      </c>
      <c r="K401" s="532" t="n"/>
      <c r="L401" s="526" t="inlineStr">
        <is>
          <t>Points</t>
        </is>
      </c>
      <c r="M401" s="533">
        <f>IF($D$401="Flat Oval",IF($N$403="","",$N$401&amp;"x"&amp;$N$402&amp;"+"&amp;$O$401&amp;" ends"),IF($N$401="","",IF($D$401="Round",$N$401&amp;" x 2 axes",IF($N$402="","",$N$401&amp;" x "&amp;$N$402))))</f>
        <v/>
      </c>
      <c r="N401" s="534">
        <f>IF($D$401="Flat Oval",IF(OR($G$401="",$I$401=""),"",IF(OR(ISTEXT($G$401),ISTEXT($I$401)),"",IF($G$401-$I$401&lt;12,2,MIN(10,MAX(3,ROUNDUP(($G$401-$I$401)/6,0)))))),IF(OR($D$401="",$G$401=""),"",IF($D$401="Round",IF(ISTEXT($G$401),"",IF($G$401&lt;=9,6,IF($G$401&lt;=12,8,10))),IF(ISTEXT($G$401),"",IF($G$401&lt;12,2,MIN(10,MAX(3,ROUNDUP($G$401/6,0))))))))</f>
        <v/>
      </c>
      <c r="O401">
        <f>IF(AND($D$401="Flat Oval",NOT(OR($G$401="",$I$401="")),NOT(OR(ISTEXT($G$401),ISTEXT($I$401)))),IF($I$401&lt;=9,6,IF($I$401&lt;=12,8,10)),"")</f>
        <v/>
      </c>
      <c r="P401" s="473" t="inlineStr">
        <is>
          <t>Quick entry – type readings in order (row by row of the grid), down this column then the next:</t>
        </is>
      </c>
    </row>
    <row r="402" ht="13.35" customHeight="1" s="162">
      <c r="B402" s="535" t="inlineStr">
        <is>
          <t>Depth↓ Pos→ (in)</t>
        </is>
      </c>
      <c r="C402" s="414" t="n"/>
      <c r="D402" s="535">
        <f>IF($D$401="Flat Oval",IF(OR($N$401="",ISTEXT($N$401),1&gt;$N$401),"",ROUND((1-0.5)*($G$401-$I$401)/$N$401,1)),IF(ISTEXT($N$401),"",IF(OR($D$401="",$G$401="",1&gt;$N$401),"",IF($D$401="Round",IF(ISTEXT($G$401),"",ROUND(IF(1&lt;=$N$401/2,$G$401/2*(1-SQRT(($N$401-2*1+1)/$N$401)),$G$401-$G$401/2*(1-SQRT(($N$401-2*($N$401-1+1)+1)/$N$401))),1)),IF(ISTEXT($G$401),"",ROUND((1-0.5)*$G$401/$N$401,1))))))</f>
        <v/>
      </c>
      <c r="E402" s="535">
        <f>IF($D$401="Flat Oval",IF(OR($N$401="",ISTEXT($N$401),2&gt;$N$401),"",ROUND((2-0.5)*($G$401-$I$401)/$N$401,1)),IF(ISTEXT($N$401),"",IF(OR($D$401="",$G$401="",2&gt;$N$401),"",IF($D$401="Round",IF(ISTEXT($G$401),"",ROUND(IF(2&lt;=$N$401/2,$G$401/2*(1-SQRT(($N$401-2*2+1)/$N$401)),$G$401-$G$401/2*(1-SQRT(($N$401-2*($N$401-2+1)+1)/$N$401))),1)),IF(ISTEXT($G$401),"",ROUND((2-0.5)*$G$401/$N$401,1))))))</f>
        <v/>
      </c>
      <c r="F402" s="535">
        <f>IF($D$401="Flat Oval",IF(OR($N$401="",ISTEXT($N$401),3&gt;$N$401),"",ROUND((3-0.5)*($G$401-$I$401)/$N$401,1)),IF(ISTEXT($N$401),"",IF(OR($D$401="",$G$401="",3&gt;$N$401),"",IF($D$401="Round",IF(ISTEXT($G$401),"",ROUND(IF(3&lt;=$N$401/2,$G$401/2*(1-SQRT(($N$401-2*3+1)/$N$401)),$G$401-$G$401/2*(1-SQRT(($N$401-2*($N$401-3+1)+1)/$N$401))),1)),IF(ISTEXT($G$401),"",ROUND((3-0.5)*$G$401/$N$401,1))))))</f>
        <v/>
      </c>
      <c r="G402" s="535">
        <f>IF($D$401="Flat Oval",IF(OR($N$401="",ISTEXT($N$401),4&gt;$N$401),"",ROUND((4-0.5)*($G$401-$I$401)/$N$401,1)),IF(ISTEXT($N$401),"",IF(OR($D$401="",$G$401="",4&gt;$N$401),"",IF($D$401="Round",IF(ISTEXT($G$401),"",ROUND(IF(4&lt;=$N$401/2,$G$401/2*(1-SQRT(($N$401-2*4+1)/$N$401)),$G$401-$G$401/2*(1-SQRT(($N$401-2*($N$401-4+1)+1)/$N$401))),1)),IF(ISTEXT($G$401),"",ROUND((4-0.5)*$G$401/$N$401,1))))))</f>
        <v/>
      </c>
      <c r="H402" s="535">
        <f>IF($D$401="Flat Oval",IF(OR($N$401="",ISTEXT($N$401),5&gt;$N$401),"",ROUND((5-0.5)*($G$401-$I$401)/$N$401,1)),IF(ISTEXT($N$401),"",IF(OR($D$401="",$G$401="",5&gt;$N$401),"",IF($D$401="Round",IF(ISTEXT($G$401),"",ROUND(IF(5&lt;=$N$401/2,$G$401/2*(1-SQRT(($N$401-2*5+1)/$N$401)),$G$401-$G$401/2*(1-SQRT(($N$401-2*($N$401-5+1)+1)/$N$401))),1)),IF(ISTEXT($G$401),"",ROUND((5-0.5)*$G$401/$N$401,1))))))</f>
        <v/>
      </c>
      <c r="I402" s="535">
        <f>IF($D$401="Flat Oval",IF(OR($N$401="",ISTEXT($N$401),6&gt;$N$401),"",ROUND((6-0.5)*($G$401-$I$401)/$N$401,1)),IF(ISTEXT($N$401),"",IF(OR($D$401="",$G$401="",6&gt;$N$401),"",IF($D$401="Round",IF(ISTEXT($G$401),"",ROUND(IF(6&lt;=$N$401/2,$G$401/2*(1-SQRT(($N$401-2*6+1)/$N$401)),$G$401-$G$401/2*(1-SQRT(($N$401-2*($N$401-6+1)+1)/$N$401))),1)),IF(ISTEXT($G$401),"",ROUND((6-0.5)*$G$401/$N$401,1))))))</f>
        <v/>
      </c>
      <c r="J402" s="535">
        <f>IF($D$401="Flat Oval",IF(OR($N$401="",ISTEXT($N$401),7&gt;$N$401),"",ROUND((7-0.5)*($G$401-$I$401)/$N$401,1)),IF(ISTEXT($N$401),"",IF(OR($D$401="",$G$401="",7&gt;$N$401),"",IF($D$401="Round",IF(ISTEXT($G$401),"",ROUND(IF(7&lt;=$N$401/2,$G$401/2*(1-SQRT(($N$401-2*7+1)/$N$401)),$G$401-$G$401/2*(1-SQRT(($N$401-2*($N$401-7+1)+1)/$N$401))),1)),IF(ISTEXT($G$401),"",ROUND((7-0.5)*$G$401/$N$401,1))))))</f>
        <v/>
      </c>
      <c r="K402" s="535">
        <f>IF($D$401="Flat Oval",IF(OR($N$401="",ISTEXT($N$401),8&gt;$N$401),"",ROUND((8-0.5)*($G$401-$I$401)/$N$401,1)),IF(ISTEXT($N$401),"",IF(OR($D$401="",$G$401="",8&gt;$N$401),"",IF($D$401="Round",IF(ISTEXT($G$401),"",ROUND(IF(8&lt;=$N$401/2,$G$401/2*(1-SQRT(($N$401-2*8+1)/$N$401)),$G$401-$G$401/2*(1-SQRT(($N$401-2*($N$401-8+1)+1)/$N$401))),1)),IF(ISTEXT($G$401),"",ROUND((8-0.5)*$G$401/$N$401,1))))))</f>
        <v/>
      </c>
      <c r="L402" s="535">
        <f>IF($D$401="Flat Oval",IF(OR($N$401="",ISTEXT($N$401),9&gt;$N$401),"",ROUND((9-0.5)*($G$401-$I$401)/$N$401,1)),IF(ISTEXT($N$401),"",IF(OR($D$401="",$G$401="",9&gt;$N$401),"",IF($D$401="Round",IF(ISTEXT($G$401),"",ROUND(IF(9&lt;=$N$401/2,$G$401/2*(1-SQRT(($N$401-2*9+1)/$N$401)),$G$401-$G$401/2*(1-SQRT(($N$401-2*($N$401-9+1)+1)/$N$401))),1)),IF(ISTEXT($G$401),"",ROUND((9-0.5)*$G$401/$N$401,1))))))</f>
        <v/>
      </c>
      <c r="M402" s="535">
        <f>IF($D$401="Flat Oval",IF(OR($N$401="",ISTEXT($N$401),10&gt;$N$401),"",ROUND((10-0.5)*($G$401-$I$401)/$N$401,1)),IF(ISTEXT($N$401),"",IF(OR($D$401="",$G$401="",10&gt;$N$401),"",IF($D$401="Round",IF(ISTEXT($G$401),"",ROUND(IF(10&lt;=$N$401/2,$G$401/2*(1-SQRT(($N$401-2*10+1)/$N$401)),$G$401-$G$401/2*(1-SQRT(($N$401-2*($N$401-10+1)+1)/$N$401))),1)),IF(ISTEXT($G$401),"",ROUND((10-0.5)*$G$401/$N$401,1))))))</f>
        <v/>
      </c>
      <c r="N402" s="534">
        <f>IF($D$401="Flat Oval",IF(OR($G$401="",$I$401=""),"",IF(OR(ISTEXT($G$401),ISTEXT($I$401)),"",IF($I$401&lt;12,2,MIN(7,MAX(3,ROUNDUP($I$401/6,0)))))),IF(OR($D$401="",$G$401=""),"",IF($D$401="Round",2,IF($I$401="","",IF(ISTEXT($I$401),"",IF($I$401&lt;12,2,MIN(8,MAX(3,ROUNDUP($I$401/6,0)))))))))</f>
        <v/>
      </c>
      <c r="O402">
        <f>IF(OR(NOT($D$401="Flat Oval"),N($N$403)=0),"",IF(COUNT(D403:INDEX(M403:M410,$N$402))=0,"",AVERAGE(D403:INDEX(M403:M410,$N$402))))</f>
        <v/>
      </c>
      <c r="P402" s="536" t="inlineStr">
        <is>
          <t>1–10</t>
        </is>
      </c>
      <c r="Q402" s="536" t="inlineStr">
        <is>
          <t>11–20</t>
        </is>
      </c>
      <c r="R402" s="536" t="inlineStr">
        <is>
          <t>21–30</t>
        </is>
      </c>
      <c r="S402" s="536" t="inlineStr">
        <is>
          <t>31–40</t>
        </is>
      </c>
      <c r="T402" s="536" t="inlineStr">
        <is>
          <t>41–50</t>
        </is>
      </c>
      <c r="U402" s="536" t="inlineStr">
        <is>
          <t>51–60</t>
        </is>
      </c>
      <c r="V402" s="536" t="inlineStr">
        <is>
          <t>61–70</t>
        </is>
      </c>
      <c r="W402" s="536" t="inlineStr">
        <is>
          <t>71–80</t>
        </is>
      </c>
    </row>
    <row r="403" ht="13.35" customHeight="1" s="162">
      <c r="B403" s="537">
        <f>IF($D$401="Flat Oval",IF(OR($N$402="",ISTEXT($N$402)),"",IF(1&lt;=$N$402,ROUND((1-0.5)*$I$401/$N$402,1),IF(1=$N$402+1,"Ends",""))),IF(OR($D$401="",$G$401=""),"",IF($D$401="Round",IF(1=1,"Axis 1 (0°)",IF(1=2,"Axis 2 (90°)","")),IF(ISTEXT($N$402),"",IF(1&gt;$N$402,"",IF(ISTEXT($I$401),"",ROUND((1-0.5)*$I$401/$N$402,1)))))))</f>
        <v/>
      </c>
      <c r="C403" s="538" t="n"/>
      <c r="D403" s="539">
        <f>IF($D$401="Flat Oval",IF(OR($N$403="",ISTEXT($N$401),ISTEXT($N$402)),"",IF(1&lt;=$N$402,IF(1&gt;$N$401,"",IF(((1-1)*$N$401+1)&gt;80,"",IF(INDEX($P$403:$W$412,MOD(((1-1)*$N$401+1)-1,10)+1,INT((((1-1)*$N$401+1)-1)/10)+1)="","",INDEX($P$403:$W$412,MOD(((1-1)*$N$401+1)-1,10)+1,INT((((1-1)*$N$401+1)-1)/10)+1)))),IF(AND(1=$N$402+1,1&lt;=$O$401),IF(($N$401*$N$402+1)&gt;80,"",IF(INDEX($P$403:$W$412,MOD(($N$401*$N$402+1)-1,10)+1,INT((($N$401*$N$402+1)-1)/10)+1)="","",INDEX($P$403:$W$412,MOD(($N$401*$N$402+1)-1,10)+1,INT((($N$401*$N$402+1)-1)/10)+1))),""))),IF($N$403="","",IF(OR(ISTEXT($N$401),ISTEXT($N$402),ISTEXT($N$403)),"",IF(OR(1&gt;$N$401,1&gt;$N$402,((1-1)*$N$401+1)&gt;$N$403),"",IF(INDEX($P$403:$W$412,MOD(((1-1)*$N$401+1)-1,10)+1,INT((((1-1)*$N$401+1)-1)/10)+1)="","",INDEX($P$403:$W$412,MOD(((1-1)*$N$401+1)-1,10)+1,INT((((1-1)*$N$401+1)-1)/10)+1))))))</f>
        <v/>
      </c>
      <c r="E403" s="539">
        <f>IF($D$401="Flat Oval",IF(OR($N$403="",ISTEXT($N$401),ISTEXT($N$402)),"",IF(1&lt;=$N$402,IF(2&gt;$N$401,"",IF(((1-1)*$N$401+2)&gt;80,"",IF(INDEX($P$403:$W$412,MOD(((1-1)*$N$401+2)-1,10)+1,INT((((1-1)*$N$401+2)-1)/10)+1)="","",INDEX($P$403:$W$412,MOD(((1-1)*$N$401+2)-1,10)+1,INT((((1-1)*$N$401+2)-1)/10)+1)))),IF(AND(1=$N$402+1,2&lt;=$O$401),IF(($N$401*$N$402+2)&gt;80,"",IF(INDEX($P$403:$W$412,MOD(($N$401*$N$402+2)-1,10)+1,INT((($N$401*$N$402+2)-1)/10)+1)="","",INDEX($P$403:$W$412,MOD(($N$401*$N$402+2)-1,10)+1,INT((($N$401*$N$402+2)-1)/10)+1))),""))),IF($N$403="","",IF(OR(ISTEXT($N$401),ISTEXT($N$402),ISTEXT($N$403)),"",IF(OR(2&gt;$N$401,1&gt;$N$402,((1-1)*$N$401+2)&gt;$N$403),"",IF(INDEX($P$403:$W$412,MOD(((1-1)*$N$401+2)-1,10)+1,INT((((1-1)*$N$401+2)-1)/10)+1)="","",INDEX($P$403:$W$412,MOD(((1-1)*$N$401+2)-1,10)+1,INT((((1-1)*$N$401+2)-1)/10)+1))))))</f>
        <v/>
      </c>
      <c r="F403" s="539">
        <f>IF($D$401="Flat Oval",IF(OR($N$403="",ISTEXT($N$401),ISTEXT($N$402)),"",IF(1&lt;=$N$402,IF(3&gt;$N$401,"",IF(((1-1)*$N$401+3)&gt;80,"",IF(INDEX($P$403:$W$412,MOD(((1-1)*$N$401+3)-1,10)+1,INT((((1-1)*$N$401+3)-1)/10)+1)="","",INDEX($P$403:$W$412,MOD(((1-1)*$N$401+3)-1,10)+1,INT((((1-1)*$N$401+3)-1)/10)+1)))),IF(AND(1=$N$402+1,3&lt;=$O$401),IF(($N$401*$N$402+3)&gt;80,"",IF(INDEX($P$403:$W$412,MOD(($N$401*$N$402+3)-1,10)+1,INT((($N$401*$N$402+3)-1)/10)+1)="","",INDEX($P$403:$W$412,MOD(($N$401*$N$402+3)-1,10)+1,INT((($N$401*$N$402+3)-1)/10)+1))),""))),IF($N$403="","",IF(OR(ISTEXT($N$401),ISTEXT($N$402),ISTEXT($N$403)),"",IF(OR(3&gt;$N$401,1&gt;$N$402,((1-1)*$N$401+3)&gt;$N$403),"",IF(INDEX($P$403:$W$412,MOD(((1-1)*$N$401+3)-1,10)+1,INT((((1-1)*$N$401+3)-1)/10)+1)="","",INDEX($P$403:$W$412,MOD(((1-1)*$N$401+3)-1,10)+1,INT((((1-1)*$N$401+3)-1)/10)+1))))))</f>
        <v/>
      </c>
      <c r="G403" s="539">
        <f>IF($D$401="Flat Oval",IF(OR($N$403="",ISTEXT($N$401),ISTEXT($N$402)),"",IF(1&lt;=$N$402,IF(4&gt;$N$401,"",IF(((1-1)*$N$401+4)&gt;80,"",IF(INDEX($P$403:$W$412,MOD(((1-1)*$N$401+4)-1,10)+1,INT((((1-1)*$N$401+4)-1)/10)+1)="","",INDEX($P$403:$W$412,MOD(((1-1)*$N$401+4)-1,10)+1,INT((((1-1)*$N$401+4)-1)/10)+1)))),IF(AND(1=$N$402+1,4&lt;=$O$401),IF(($N$401*$N$402+4)&gt;80,"",IF(INDEX($P$403:$W$412,MOD(($N$401*$N$402+4)-1,10)+1,INT((($N$401*$N$402+4)-1)/10)+1)="","",INDEX($P$403:$W$412,MOD(($N$401*$N$402+4)-1,10)+1,INT((($N$401*$N$402+4)-1)/10)+1))),""))),IF($N$403="","",IF(OR(ISTEXT($N$401),ISTEXT($N$402),ISTEXT($N$403)),"",IF(OR(4&gt;$N$401,1&gt;$N$402,((1-1)*$N$401+4)&gt;$N$403),"",IF(INDEX($P$403:$W$412,MOD(((1-1)*$N$401+4)-1,10)+1,INT((((1-1)*$N$401+4)-1)/10)+1)="","",INDEX($P$403:$W$412,MOD(((1-1)*$N$401+4)-1,10)+1,INT((((1-1)*$N$401+4)-1)/10)+1))))))</f>
        <v/>
      </c>
      <c r="H403" s="539">
        <f>IF($D$401="Flat Oval",IF(OR($N$403="",ISTEXT($N$401),ISTEXT($N$402)),"",IF(1&lt;=$N$402,IF(5&gt;$N$401,"",IF(((1-1)*$N$401+5)&gt;80,"",IF(INDEX($P$403:$W$412,MOD(((1-1)*$N$401+5)-1,10)+1,INT((((1-1)*$N$401+5)-1)/10)+1)="","",INDEX($P$403:$W$412,MOD(((1-1)*$N$401+5)-1,10)+1,INT((((1-1)*$N$401+5)-1)/10)+1)))),IF(AND(1=$N$402+1,5&lt;=$O$401),IF(($N$401*$N$402+5)&gt;80,"",IF(INDEX($P$403:$W$412,MOD(($N$401*$N$402+5)-1,10)+1,INT((($N$401*$N$402+5)-1)/10)+1)="","",INDEX($P$403:$W$412,MOD(($N$401*$N$402+5)-1,10)+1,INT((($N$401*$N$402+5)-1)/10)+1))),""))),IF($N$403="","",IF(OR(ISTEXT($N$401),ISTEXT($N$402),ISTEXT($N$403)),"",IF(OR(5&gt;$N$401,1&gt;$N$402,((1-1)*$N$401+5)&gt;$N$403),"",IF(INDEX($P$403:$W$412,MOD(((1-1)*$N$401+5)-1,10)+1,INT((((1-1)*$N$401+5)-1)/10)+1)="","",INDEX($P$403:$W$412,MOD(((1-1)*$N$401+5)-1,10)+1,INT((((1-1)*$N$401+5)-1)/10)+1))))))</f>
        <v/>
      </c>
      <c r="I403" s="539">
        <f>IF($D$401="Flat Oval",IF(OR($N$403="",ISTEXT($N$401),ISTEXT($N$402)),"",IF(1&lt;=$N$402,IF(6&gt;$N$401,"",IF(((1-1)*$N$401+6)&gt;80,"",IF(INDEX($P$403:$W$412,MOD(((1-1)*$N$401+6)-1,10)+1,INT((((1-1)*$N$401+6)-1)/10)+1)="","",INDEX($P$403:$W$412,MOD(((1-1)*$N$401+6)-1,10)+1,INT((((1-1)*$N$401+6)-1)/10)+1)))),IF(AND(1=$N$402+1,6&lt;=$O$401),IF(($N$401*$N$402+6)&gt;80,"",IF(INDEX($P$403:$W$412,MOD(($N$401*$N$402+6)-1,10)+1,INT((($N$401*$N$402+6)-1)/10)+1)="","",INDEX($P$403:$W$412,MOD(($N$401*$N$402+6)-1,10)+1,INT((($N$401*$N$402+6)-1)/10)+1))),""))),IF($N$403="","",IF(OR(ISTEXT($N$401),ISTEXT($N$402),ISTEXT($N$403)),"",IF(OR(6&gt;$N$401,1&gt;$N$402,((1-1)*$N$401+6)&gt;$N$403),"",IF(INDEX($P$403:$W$412,MOD(((1-1)*$N$401+6)-1,10)+1,INT((((1-1)*$N$401+6)-1)/10)+1)="","",INDEX($P$403:$W$412,MOD(((1-1)*$N$401+6)-1,10)+1,INT((((1-1)*$N$401+6)-1)/10)+1))))))</f>
        <v/>
      </c>
      <c r="J403" s="539">
        <f>IF($D$401="Flat Oval",IF(OR($N$403="",ISTEXT($N$401),ISTEXT($N$402)),"",IF(1&lt;=$N$402,IF(7&gt;$N$401,"",IF(((1-1)*$N$401+7)&gt;80,"",IF(INDEX($P$403:$W$412,MOD(((1-1)*$N$401+7)-1,10)+1,INT((((1-1)*$N$401+7)-1)/10)+1)="","",INDEX($P$403:$W$412,MOD(((1-1)*$N$401+7)-1,10)+1,INT((((1-1)*$N$401+7)-1)/10)+1)))),IF(AND(1=$N$402+1,7&lt;=$O$401),IF(($N$401*$N$402+7)&gt;80,"",IF(INDEX($P$403:$W$412,MOD(($N$401*$N$402+7)-1,10)+1,INT((($N$401*$N$402+7)-1)/10)+1)="","",INDEX($P$403:$W$412,MOD(($N$401*$N$402+7)-1,10)+1,INT((($N$401*$N$402+7)-1)/10)+1))),""))),IF($N$403="","",IF(OR(ISTEXT($N$401),ISTEXT($N$402),ISTEXT($N$403)),"",IF(OR(7&gt;$N$401,1&gt;$N$402,((1-1)*$N$401+7)&gt;$N$403),"",IF(INDEX($P$403:$W$412,MOD(((1-1)*$N$401+7)-1,10)+1,INT((((1-1)*$N$401+7)-1)/10)+1)="","",INDEX($P$403:$W$412,MOD(((1-1)*$N$401+7)-1,10)+1,INT((((1-1)*$N$401+7)-1)/10)+1))))))</f>
        <v/>
      </c>
      <c r="K403" s="539">
        <f>IF($D$401="Flat Oval",IF(OR($N$403="",ISTEXT($N$401),ISTEXT($N$402)),"",IF(1&lt;=$N$402,IF(8&gt;$N$401,"",IF(((1-1)*$N$401+8)&gt;80,"",IF(INDEX($P$403:$W$412,MOD(((1-1)*$N$401+8)-1,10)+1,INT((((1-1)*$N$401+8)-1)/10)+1)="","",INDEX($P$403:$W$412,MOD(((1-1)*$N$401+8)-1,10)+1,INT((((1-1)*$N$401+8)-1)/10)+1)))),IF(AND(1=$N$402+1,8&lt;=$O$401),IF(($N$401*$N$402+8)&gt;80,"",IF(INDEX($P$403:$W$412,MOD(($N$401*$N$402+8)-1,10)+1,INT((($N$401*$N$402+8)-1)/10)+1)="","",INDEX($P$403:$W$412,MOD(($N$401*$N$402+8)-1,10)+1,INT((($N$401*$N$402+8)-1)/10)+1))),""))),IF($N$403="","",IF(OR(ISTEXT($N$401),ISTEXT($N$402),ISTEXT($N$403)),"",IF(OR(8&gt;$N$401,1&gt;$N$402,((1-1)*$N$401+8)&gt;$N$403),"",IF(INDEX($P$403:$W$412,MOD(((1-1)*$N$401+8)-1,10)+1,INT((((1-1)*$N$401+8)-1)/10)+1)="","",INDEX($P$403:$W$412,MOD(((1-1)*$N$401+8)-1,10)+1,INT((((1-1)*$N$401+8)-1)/10)+1))))))</f>
        <v/>
      </c>
      <c r="L403" s="539">
        <f>IF($D$401="Flat Oval",IF(OR($N$403="",ISTEXT($N$401),ISTEXT($N$402)),"",IF(1&lt;=$N$402,IF(9&gt;$N$401,"",IF(((1-1)*$N$401+9)&gt;80,"",IF(INDEX($P$403:$W$412,MOD(((1-1)*$N$401+9)-1,10)+1,INT((((1-1)*$N$401+9)-1)/10)+1)="","",INDEX($P$403:$W$412,MOD(((1-1)*$N$401+9)-1,10)+1,INT((((1-1)*$N$401+9)-1)/10)+1)))),IF(AND(1=$N$402+1,9&lt;=$O$401),IF(($N$401*$N$402+9)&gt;80,"",IF(INDEX($P$403:$W$412,MOD(($N$401*$N$402+9)-1,10)+1,INT((($N$401*$N$402+9)-1)/10)+1)="","",INDEX($P$403:$W$412,MOD(($N$401*$N$402+9)-1,10)+1,INT((($N$401*$N$402+9)-1)/10)+1))),""))),IF($N$403="","",IF(OR(ISTEXT($N$401),ISTEXT($N$402),ISTEXT($N$403)),"",IF(OR(9&gt;$N$401,1&gt;$N$402,((1-1)*$N$401+9)&gt;$N$403),"",IF(INDEX($P$403:$W$412,MOD(((1-1)*$N$401+9)-1,10)+1,INT((((1-1)*$N$401+9)-1)/10)+1)="","",INDEX($P$403:$W$412,MOD(((1-1)*$N$401+9)-1,10)+1,INT((((1-1)*$N$401+9)-1)/10)+1))))))</f>
        <v/>
      </c>
      <c r="M403" s="539">
        <f>IF($D$401="Flat Oval",IF(OR($N$403="",ISTEXT($N$401),ISTEXT($N$402)),"",IF(1&lt;=$N$402,IF(10&gt;$N$401,"",IF(((1-1)*$N$401+10)&gt;80,"",IF(INDEX($P$403:$W$412,MOD(((1-1)*$N$401+10)-1,10)+1,INT((((1-1)*$N$401+10)-1)/10)+1)="","",INDEX($P$403:$W$412,MOD(((1-1)*$N$401+10)-1,10)+1,INT((((1-1)*$N$401+10)-1)/10)+1)))),IF(AND(1=$N$402+1,10&lt;=$O$401),IF(($N$401*$N$402+10)&gt;80,"",IF(INDEX($P$403:$W$412,MOD(($N$401*$N$402+10)-1,10)+1,INT((($N$401*$N$402+10)-1)/10)+1)="","",INDEX($P$403:$W$412,MOD(($N$401*$N$402+10)-1,10)+1,INT((($N$401*$N$402+10)-1)/10)+1))),""))),IF($N$403="","",IF(OR(ISTEXT($N$401),ISTEXT($N$402),ISTEXT($N$403)),"",IF(OR(10&gt;$N$401,1&gt;$N$402,((1-1)*$N$401+10)&gt;$N$403),"",IF(INDEX($P$403:$W$412,MOD(((1-1)*$N$401+10)-1,10)+1,INT((((1-1)*$N$401+10)-1)/10)+1)="","",INDEX($P$403:$W$412,MOD(((1-1)*$N$401+10)-1,10)+1,INT((((1-1)*$N$401+10)-1)/10)+1))))))</f>
        <v/>
      </c>
      <c r="N403" s="534">
        <f>IF($D$401="Flat Oval",IF(OR($N$401="",$N$402="",$O$401=""),"",$N$401*$N$402+$O$401),IF(OR(N401="",N402=""),"",IF(OR(ISTEXT(N401),ISTEXT(N402)),"",N401*N402)))</f>
        <v/>
      </c>
      <c r="O403">
        <f>IF(OR(NOT($D$401="Flat Oval"),N($N$403)=0),"",IF(COUNT(INDEX(D403:D410,$N$402+1):INDEX(M403:M410,$N$402+1))=0,"",AVERAGE(INDEX(D403:D410,$N$402+1):INDEX(M403:M410,$N$402+1))))</f>
        <v/>
      </c>
      <c r="P403" s="540" t="n"/>
      <c r="Q403" s="540" t="n"/>
      <c r="R403" s="540" t="n"/>
      <c r="S403" s="540" t="n"/>
      <c r="T403" s="540" t="n"/>
      <c r="U403" s="540" t="n"/>
      <c r="V403" s="540" t="n"/>
      <c r="W403" s="540" t="n"/>
    </row>
    <row r="404" ht="13.35" customHeight="1" s="162">
      <c r="B404" s="537">
        <f>IF($D$401="Flat Oval",IF(OR($N$402="",ISTEXT($N$402)),"",IF(2&lt;=$N$402,ROUND((2-0.5)*$I$401/$N$402,1),IF(2=$N$402+1,"Ends",""))),IF(OR($D$401="",$G$401=""),"",IF($D$401="Round",IF(2=1,"Axis 1 (0°)",IF(2=2,"Axis 2 (90°)","")),IF(ISTEXT($N$402),"",IF(2&gt;$N$402,"",IF(ISTEXT($I$401),"",ROUND((2-0.5)*$I$401/$N$402,1)))))))</f>
        <v/>
      </c>
      <c r="C404" s="538" t="n"/>
      <c r="D404" s="539">
        <f>IF($D$401="Flat Oval",IF(OR($N$403="",ISTEXT($N$401),ISTEXT($N$402)),"",IF(2&lt;=$N$402,IF(1&gt;$N$401,"",IF(((2-1)*$N$401+1)&gt;80,"",IF(INDEX($P$403:$W$412,MOD(((2-1)*$N$401+1)-1,10)+1,INT((((2-1)*$N$401+1)-1)/10)+1)="","",INDEX($P$403:$W$412,MOD(((2-1)*$N$401+1)-1,10)+1,INT((((2-1)*$N$401+1)-1)/10)+1)))),IF(AND(2=$N$402+1,1&lt;=$O$401),IF(($N$401*$N$402+1)&gt;80,"",IF(INDEX($P$403:$W$412,MOD(($N$401*$N$402+1)-1,10)+1,INT((($N$401*$N$402+1)-1)/10)+1)="","",INDEX($P$403:$W$412,MOD(($N$401*$N$402+1)-1,10)+1,INT((($N$401*$N$402+1)-1)/10)+1))),""))),IF($N$403="","",IF(OR(ISTEXT($N$401),ISTEXT($N$402),ISTEXT($N$403)),"",IF(OR(1&gt;$N$401,2&gt;$N$402,((2-1)*$N$401+1)&gt;$N$403),"",IF(INDEX($P$403:$W$412,MOD(((2-1)*$N$401+1)-1,10)+1,INT((((2-1)*$N$401+1)-1)/10)+1)="","",INDEX($P$403:$W$412,MOD(((2-1)*$N$401+1)-1,10)+1,INT((((2-1)*$N$401+1)-1)/10)+1))))))</f>
        <v/>
      </c>
      <c r="E404" s="539">
        <f>IF($D$401="Flat Oval",IF(OR($N$403="",ISTEXT($N$401),ISTEXT($N$402)),"",IF(2&lt;=$N$402,IF(2&gt;$N$401,"",IF(((2-1)*$N$401+2)&gt;80,"",IF(INDEX($P$403:$W$412,MOD(((2-1)*$N$401+2)-1,10)+1,INT((((2-1)*$N$401+2)-1)/10)+1)="","",INDEX($P$403:$W$412,MOD(((2-1)*$N$401+2)-1,10)+1,INT((((2-1)*$N$401+2)-1)/10)+1)))),IF(AND(2=$N$402+1,2&lt;=$O$401),IF(($N$401*$N$402+2)&gt;80,"",IF(INDEX($P$403:$W$412,MOD(($N$401*$N$402+2)-1,10)+1,INT((($N$401*$N$402+2)-1)/10)+1)="","",INDEX($P$403:$W$412,MOD(($N$401*$N$402+2)-1,10)+1,INT((($N$401*$N$402+2)-1)/10)+1))),""))),IF($N$403="","",IF(OR(ISTEXT($N$401),ISTEXT($N$402),ISTEXT($N$403)),"",IF(OR(2&gt;$N$401,2&gt;$N$402,((2-1)*$N$401+2)&gt;$N$403),"",IF(INDEX($P$403:$W$412,MOD(((2-1)*$N$401+2)-1,10)+1,INT((((2-1)*$N$401+2)-1)/10)+1)="","",INDEX($P$403:$W$412,MOD(((2-1)*$N$401+2)-1,10)+1,INT((((2-1)*$N$401+2)-1)/10)+1))))))</f>
        <v/>
      </c>
      <c r="F404" s="539">
        <f>IF($D$401="Flat Oval",IF(OR($N$403="",ISTEXT($N$401),ISTEXT($N$402)),"",IF(2&lt;=$N$402,IF(3&gt;$N$401,"",IF(((2-1)*$N$401+3)&gt;80,"",IF(INDEX($P$403:$W$412,MOD(((2-1)*$N$401+3)-1,10)+1,INT((((2-1)*$N$401+3)-1)/10)+1)="","",INDEX($P$403:$W$412,MOD(((2-1)*$N$401+3)-1,10)+1,INT((((2-1)*$N$401+3)-1)/10)+1)))),IF(AND(2=$N$402+1,3&lt;=$O$401),IF(($N$401*$N$402+3)&gt;80,"",IF(INDEX($P$403:$W$412,MOD(($N$401*$N$402+3)-1,10)+1,INT((($N$401*$N$402+3)-1)/10)+1)="","",INDEX($P$403:$W$412,MOD(($N$401*$N$402+3)-1,10)+1,INT((($N$401*$N$402+3)-1)/10)+1))),""))),IF($N$403="","",IF(OR(ISTEXT($N$401),ISTEXT($N$402),ISTEXT($N$403)),"",IF(OR(3&gt;$N$401,2&gt;$N$402,((2-1)*$N$401+3)&gt;$N$403),"",IF(INDEX($P$403:$W$412,MOD(((2-1)*$N$401+3)-1,10)+1,INT((((2-1)*$N$401+3)-1)/10)+1)="","",INDEX($P$403:$W$412,MOD(((2-1)*$N$401+3)-1,10)+1,INT((((2-1)*$N$401+3)-1)/10)+1))))))</f>
        <v/>
      </c>
      <c r="G404" s="539">
        <f>IF($D$401="Flat Oval",IF(OR($N$403="",ISTEXT($N$401),ISTEXT($N$402)),"",IF(2&lt;=$N$402,IF(4&gt;$N$401,"",IF(((2-1)*$N$401+4)&gt;80,"",IF(INDEX($P$403:$W$412,MOD(((2-1)*$N$401+4)-1,10)+1,INT((((2-1)*$N$401+4)-1)/10)+1)="","",INDEX($P$403:$W$412,MOD(((2-1)*$N$401+4)-1,10)+1,INT((((2-1)*$N$401+4)-1)/10)+1)))),IF(AND(2=$N$402+1,4&lt;=$O$401),IF(($N$401*$N$402+4)&gt;80,"",IF(INDEX($P$403:$W$412,MOD(($N$401*$N$402+4)-1,10)+1,INT((($N$401*$N$402+4)-1)/10)+1)="","",INDEX($P$403:$W$412,MOD(($N$401*$N$402+4)-1,10)+1,INT((($N$401*$N$402+4)-1)/10)+1))),""))),IF($N$403="","",IF(OR(ISTEXT($N$401),ISTEXT($N$402),ISTEXT($N$403)),"",IF(OR(4&gt;$N$401,2&gt;$N$402,((2-1)*$N$401+4)&gt;$N$403),"",IF(INDEX($P$403:$W$412,MOD(((2-1)*$N$401+4)-1,10)+1,INT((((2-1)*$N$401+4)-1)/10)+1)="","",INDEX($P$403:$W$412,MOD(((2-1)*$N$401+4)-1,10)+1,INT((((2-1)*$N$401+4)-1)/10)+1))))))</f>
        <v/>
      </c>
      <c r="H404" s="539">
        <f>IF($D$401="Flat Oval",IF(OR($N$403="",ISTEXT($N$401),ISTEXT($N$402)),"",IF(2&lt;=$N$402,IF(5&gt;$N$401,"",IF(((2-1)*$N$401+5)&gt;80,"",IF(INDEX($P$403:$W$412,MOD(((2-1)*$N$401+5)-1,10)+1,INT((((2-1)*$N$401+5)-1)/10)+1)="","",INDEX($P$403:$W$412,MOD(((2-1)*$N$401+5)-1,10)+1,INT((((2-1)*$N$401+5)-1)/10)+1)))),IF(AND(2=$N$402+1,5&lt;=$O$401),IF(($N$401*$N$402+5)&gt;80,"",IF(INDEX($P$403:$W$412,MOD(($N$401*$N$402+5)-1,10)+1,INT((($N$401*$N$402+5)-1)/10)+1)="","",INDEX($P$403:$W$412,MOD(($N$401*$N$402+5)-1,10)+1,INT((($N$401*$N$402+5)-1)/10)+1))),""))),IF($N$403="","",IF(OR(ISTEXT($N$401),ISTEXT($N$402),ISTEXT($N$403)),"",IF(OR(5&gt;$N$401,2&gt;$N$402,((2-1)*$N$401+5)&gt;$N$403),"",IF(INDEX($P$403:$W$412,MOD(((2-1)*$N$401+5)-1,10)+1,INT((((2-1)*$N$401+5)-1)/10)+1)="","",INDEX($P$403:$W$412,MOD(((2-1)*$N$401+5)-1,10)+1,INT((((2-1)*$N$401+5)-1)/10)+1))))))</f>
        <v/>
      </c>
      <c r="I404" s="539">
        <f>IF($D$401="Flat Oval",IF(OR($N$403="",ISTEXT($N$401),ISTEXT($N$402)),"",IF(2&lt;=$N$402,IF(6&gt;$N$401,"",IF(((2-1)*$N$401+6)&gt;80,"",IF(INDEX($P$403:$W$412,MOD(((2-1)*$N$401+6)-1,10)+1,INT((((2-1)*$N$401+6)-1)/10)+1)="","",INDEX($P$403:$W$412,MOD(((2-1)*$N$401+6)-1,10)+1,INT((((2-1)*$N$401+6)-1)/10)+1)))),IF(AND(2=$N$402+1,6&lt;=$O$401),IF(($N$401*$N$402+6)&gt;80,"",IF(INDEX($P$403:$W$412,MOD(($N$401*$N$402+6)-1,10)+1,INT((($N$401*$N$402+6)-1)/10)+1)="","",INDEX($P$403:$W$412,MOD(($N$401*$N$402+6)-1,10)+1,INT((($N$401*$N$402+6)-1)/10)+1))),""))),IF($N$403="","",IF(OR(ISTEXT($N$401),ISTEXT($N$402),ISTEXT($N$403)),"",IF(OR(6&gt;$N$401,2&gt;$N$402,((2-1)*$N$401+6)&gt;$N$403),"",IF(INDEX($P$403:$W$412,MOD(((2-1)*$N$401+6)-1,10)+1,INT((((2-1)*$N$401+6)-1)/10)+1)="","",INDEX($P$403:$W$412,MOD(((2-1)*$N$401+6)-1,10)+1,INT((((2-1)*$N$401+6)-1)/10)+1))))))</f>
        <v/>
      </c>
      <c r="J404" s="539">
        <f>IF($D$401="Flat Oval",IF(OR($N$403="",ISTEXT($N$401),ISTEXT($N$402)),"",IF(2&lt;=$N$402,IF(7&gt;$N$401,"",IF(((2-1)*$N$401+7)&gt;80,"",IF(INDEX($P$403:$W$412,MOD(((2-1)*$N$401+7)-1,10)+1,INT((((2-1)*$N$401+7)-1)/10)+1)="","",INDEX($P$403:$W$412,MOD(((2-1)*$N$401+7)-1,10)+1,INT((((2-1)*$N$401+7)-1)/10)+1)))),IF(AND(2=$N$402+1,7&lt;=$O$401),IF(($N$401*$N$402+7)&gt;80,"",IF(INDEX($P$403:$W$412,MOD(($N$401*$N$402+7)-1,10)+1,INT((($N$401*$N$402+7)-1)/10)+1)="","",INDEX($P$403:$W$412,MOD(($N$401*$N$402+7)-1,10)+1,INT((($N$401*$N$402+7)-1)/10)+1))),""))),IF($N$403="","",IF(OR(ISTEXT($N$401),ISTEXT($N$402),ISTEXT($N$403)),"",IF(OR(7&gt;$N$401,2&gt;$N$402,((2-1)*$N$401+7)&gt;$N$403),"",IF(INDEX($P$403:$W$412,MOD(((2-1)*$N$401+7)-1,10)+1,INT((((2-1)*$N$401+7)-1)/10)+1)="","",INDEX($P$403:$W$412,MOD(((2-1)*$N$401+7)-1,10)+1,INT((((2-1)*$N$401+7)-1)/10)+1))))))</f>
        <v/>
      </c>
      <c r="K404" s="539">
        <f>IF($D$401="Flat Oval",IF(OR($N$403="",ISTEXT($N$401),ISTEXT($N$402)),"",IF(2&lt;=$N$402,IF(8&gt;$N$401,"",IF(((2-1)*$N$401+8)&gt;80,"",IF(INDEX($P$403:$W$412,MOD(((2-1)*$N$401+8)-1,10)+1,INT((((2-1)*$N$401+8)-1)/10)+1)="","",INDEX($P$403:$W$412,MOD(((2-1)*$N$401+8)-1,10)+1,INT((((2-1)*$N$401+8)-1)/10)+1)))),IF(AND(2=$N$402+1,8&lt;=$O$401),IF(($N$401*$N$402+8)&gt;80,"",IF(INDEX($P$403:$W$412,MOD(($N$401*$N$402+8)-1,10)+1,INT((($N$401*$N$402+8)-1)/10)+1)="","",INDEX($P$403:$W$412,MOD(($N$401*$N$402+8)-1,10)+1,INT((($N$401*$N$402+8)-1)/10)+1))),""))),IF($N$403="","",IF(OR(ISTEXT($N$401),ISTEXT($N$402),ISTEXT($N$403)),"",IF(OR(8&gt;$N$401,2&gt;$N$402,((2-1)*$N$401+8)&gt;$N$403),"",IF(INDEX($P$403:$W$412,MOD(((2-1)*$N$401+8)-1,10)+1,INT((((2-1)*$N$401+8)-1)/10)+1)="","",INDEX($P$403:$W$412,MOD(((2-1)*$N$401+8)-1,10)+1,INT((((2-1)*$N$401+8)-1)/10)+1))))))</f>
        <v/>
      </c>
      <c r="L404" s="539">
        <f>IF($D$401="Flat Oval",IF(OR($N$403="",ISTEXT($N$401),ISTEXT($N$402)),"",IF(2&lt;=$N$402,IF(9&gt;$N$401,"",IF(((2-1)*$N$401+9)&gt;80,"",IF(INDEX($P$403:$W$412,MOD(((2-1)*$N$401+9)-1,10)+1,INT((((2-1)*$N$401+9)-1)/10)+1)="","",INDEX($P$403:$W$412,MOD(((2-1)*$N$401+9)-1,10)+1,INT((((2-1)*$N$401+9)-1)/10)+1)))),IF(AND(2=$N$402+1,9&lt;=$O$401),IF(($N$401*$N$402+9)&gt;80,"",IF(INDEX($P$403:$W$412,MOD(($N$401*$N$402+9)-1,10)+1,INT((($N$401*$N$402+9)-1)/10)+1)="","",INDEX($P$403:$W$412,MOD(($N$401*$N$402+9)-1,10)+1,INT((($N$401*$N$402+9)-1)/10)+1))),""))),IF($N$403="","",IF(OR(ISTEXT($N$401),ISTEXT($N$402),ISTEXT($N$403)),"",IF(OR(9&gt;$N$401,2&gt;$N$402,((2-1)*$N$401+9)&gt;$N$403),"",IF(INDEX($P$403:$W$412,MOD(((2-1)*$N$401+9)-1,10)+1,INT((((2-1)*$N$401+9)-1)/10)+1)="","",INDEX($P$403:$W$412,MOD(((2-1)*$N$401+9)-1,10)+1,INT((((2-1)*$N$401+9)-1)/10)+1))))))</f>
        <v/>
      </c>
      <c r="M404" s="539">
        <f>IF($D$401="Flat Oval",IF(OR($N$403="",ISTEXT($N$401),ISTEXT($N$402)),"",IF(2&lt;=$N$402,IF(10&gt;$N$401,"",IF(((2-1)*$N$401+10)&gt;80,"",IF(INDEX($P$403:$W$412,MOD(((2-1)*$N$401+10)-1,10)+1,INT((((2-1)*$N$401+10)-1)/10)+1)="","",INDEX($P$403:$W$412,MOD(((2-1)*$N$401+10)-1,10)+1,INT((((2-1)*$N$401+10)-1)/10)+1)))),IF(AND(2=$N$402+1,10&lt;=$O$401),IF(($N$401*$N$402+10)&gt;80,"",IF(INDEX($P$403:$W$412,MOD(($N$401*$N$402+10)-1,10)+1,INT((($N$401*$N$402+10)-1)/10)+1)="","",INDEX($P$403:$W$412,MOD(($N$401*$N$402+10)-1,10)+1,INT((($N$401*$N$402+10)-1)/10)+1))),""))),IF($N$403="","",IF(OR(ISTEXT($N$401),ISTEXT($N$402),ISTEXT($N$403)),"",IF(OR(10&gt;$N$401,2&gt;$N$402,((2-1)*$N$401+10)&gt;$N$403),"",IF(INDEX($P$403:$W$412,MOD(((2-1)*$N$401+10)-1,10)+1,INT((((2-1)*$N$401+10)-1)/10)+1)="","",INDEX($P$403:$W$412,MOD(((2-1)*$N$401+10)-1,10)+1,INT((((2-1)*$N$401+10)-1)/10)+1))))))</f>
        <v/>
      </c>
      <c r="O404">
        <f>IF(AND($D$401="Flat Oval",NOT(OR($G$401="",$I$401="")),NOT(OR(ISTEXT($G$401),ISTEXT($I$401)))),(($G$401-2*N($K$401))-($I$401-2*N($K$401)))*($I$401-2*N($K$401))/144,"")</f>
        <v/>
      </c>
      <c r="P404" s="540" t="n"/>
      <c r="Q404" s="540" t="n"/>
      <c r="R404" s="540" t="n"/>
      <c r="S404" s="540" t="n"/>
      <c r="T404" s="540" t="n"/>
      <c r="U404" s="540" t="n"/>
      <c r="V404" s="540" t="n"/>
      <c r="W404" s="540" t="n"/>
    </row>
    <row r="405" ht="13.35" customHeight="1" s="162">
      <c r="B405" s="537">
        <f>IF($D$401="Flat Oval",IF(OR($N$402="",ISTEXT($N$402)),"",IF(3&lt;=$N$402,ROUND((3-0.5)*$I$401/$N$402,1),IF(3=$N$402+1,"Ends",""))),IF(OR($D$401="",$G$401=""),"",IF($D$401="Round",IF(3=1,"Axis 1 (0°)",IF(3=2,"Axis 2 (90°)","")),IF(ISTEXT($N$402),"",IF(3&gt;$N$402,"",IF(ISTEXT($I$401),"",ROUND((3-0.5)*$I$401/$N$402,1)))))))</f>
        <v/>
      </c>
      <c r="C405" s="538" t="n"/>
      <c r="D405" s="539">
        <f>IF($D$401="Flat Oval",IF(OR($N$403="",ISTEXT($N$401),ISTEXT($N$402)),"",IF(3&lt;=$N$402,IF(1&gt;$N$401,"",IF(((3-1)*$N$401+1)&gt;80,"",IF(INDEX($P$403:$W$412,MOD(((3-1)*$N$401+1)-1,10)+1,INT((((3-1)*$N$401+1)-1)/10)+1)="","",INDEX($P$403:$W$412,MOD(((3-1)*$N$401+1)-1,10)+1,INT((((3-1)*$N$401+1)-1)/10)+1)))),IF(AND(3=$N$402+1,1&lt;=$O$401),IF(($N$401*$N$402+1)&gt;80,"",IF(INDEX($P$403:$W$412,MOD(($N$401*$N$402+1)-1,10)+1,INT((($N$401*$N$402+1)-1)/10)+1)="","",INDEX($P$403:$W$412,MOD(($N$401*$N$402+1)-1,10)+1,INT((($N$401*$N$402+1)-1)/10)+1))),""))),IF($N$403="","",IF(OR(ISTEXT($N$401),ISTEXT($N$402),ISTEXT($N$403)),"",IF(OR(1&gt;$N$401,3&gt;$N$402,((3-1)*$N$401+1)&gt;$N$403),"",IF(INDEX($P$403:$W$412,MOD(((3-1)*$N$401+1)-1,10)+1,INT((((3-1)*$N$401+1)-1)/10)+1)="","",INDEX($P$403:$W$412,MOD(((3-1)*$N$401+1)-1,10)+1,INT((((3-1)*$N$401+1)-1)/10)+1))))))</f>
        <v/>
      </c>
      <c r="E405" s="539">
        <f>IF($D$401="Flat Oval",IF(OR($N$403="",ISTEXT($N$401),ISTEXT($N$402)),"",IF(3&lt;=$N$402,IF(2&gt;$N$401,"",IF(((3-1)*$N$401+2)&gt;80,"",IF(INDEX($P$403:$W$412,MOD(((3-1)*$N$401+2)-1,10)+1,INT((((3-1)*$N$401+2)-1)/10)+1)="","",INDEX($P$403:$W$412,MOD(((3-1)*$N$401+2)-1,10)+1,INT((((3-1)*$N$401+2)-1)/10)+1)))),IF(AND(3=$N$402+1,2&lt;=$O$401),IF(($N$401*$N$402+2)&gt;80,"",IF(INDEX($P$403:$W$412,MOD(($N$401*$N$402+2)-1,10)+1,INT((($N$401*$N$402+2)-1)/10)+1)="","",INDEX($P$403:$W$412,MOD(($N$401*$N$402+2)-1,10)+1,INT((($N$401*$N$402+2)-1)/10)+1))),""))),IF($N$403="","",IF(OR(ISTEXT($N$401),ISTEXT($N$402),ISTEXT($N$403)),"",IF(OR(2&gt;$N$401,3&gt;$N$402,((3-1)*$N$401+2)&gt;$N$403),"",IF(INDEX($P$403:$W$412,MOD(((3-1)*$N$401+2)-1,10)+1,INT((((3-1)*$N$401+2)-1)/10)+1)="","",INDEX($P$403:$W$412,MOD(((3-1)*$N$401+2)-1,10)+1,INT((((3-1)*$N$401+2)-1)/10)+1))))))</f>
        <v/>
      </c>
      <c r="F405" s="539">
        <f>IF($D$401="Flat Oval",IF(OR($N$403="",ISTEXT($N$401),ISTEXT($N$402)),"",IF(3&lt;=$N$402,IF(3&gt;$N$401,"",IF(((3-1)*$N$401+3)&gt;80,"",IF(INDEX($P$403:$W$412,MOD(((3-1)*$N$401+3)-1,10)+1,INT((((3-1)*$N$401+3)-1)/10)+1)="","",INDEX($P$403:$W$412,MOD(((3-1)*$N$401+3)-1,10)+1,INT((((3-1)*$N$401+3)-1)/10)+1)))),IF(AND(3=$N$402+1,3&lt;=$O$401),IF(($N$401*$N$402+3)&gt;80,"",IF(INDEX($P$403:$W$412,MOD(($N$401*$N$402+3)-1,10)+1,INT((($N$401*$N$402+3)-1)/10)+1)="","",INDEX($P$403:$W$412,MOD(($N$401*$N$402+3)-1,10)+1,INT((($N$401*$N$402+3)-1)/10)+1))),""))),IF($N$403="","",IF(OR(ISTEXT($N$401),ISTEXT($N$402),ISTEXT($N$403)),"",IF(OR(3&gt;$N$401,3&gt;$N$402,((3-1)*$N$401+3)&gt;$N$403),"",IF(INDEX($P$403:$W$412,MOD(((3-1)*$N$401+3)-1,10)+1,INT((((3-1)*$N$401+3)-1)/10)+1)="","",INDEX($P$403:$W$412,MOD(((3-1)*$N$401+3)-1,10)+1,INT((((3-1)*$N$401+3)-1)/10)+1))))))</f>
        <v/>
      </c>
      <c r="G405" s="539">
        <f>IF($D$401="Flat Oval",IF(OR($N$403="",ISTEXT($N$401),ISTEXT($N$402)),"",IF(3&lt;=$N$402,IF(4&gt;$N$401,"",IF(((3-1)*$N$401+4)&gt;80,"",IF(INDEX($P$403:$W$412,MOD(((3-1)*$N$401+4)-1,10)+1,INT((((3-1)*$N$401+4)-1)/10)+1)="","",INDEX($P$403:$W$412,MOD(((3-1)*$N$401+4)-1,10)+1,INT((((3-1)*$N$401+4)-1)/10)+1)))),IF(AND(3=$N$402+1,4&lt;=$O$401),IF(($N$401*$N$402+4)&gt;80,"",IF(INDEX($P$403:$W$412,MOD(($N$401*$N$402+4)-1,10)+1,INT((($N$401*$N$402+4)-1)/10)+1)="","",INDEX($P$403:$W$412,MOD(($N$401*$N$402+4)-1,10)+1,INT((($N$401*$N$402+4)-1)/10)+1))),""))),IF($N$403="","",IF(OR(ISTEXT($N$401),ISTEXT($N$402),ISTEXT($N$403)),"",IF(OR(4&gt;$N$401,3&gt;$N$402,((3-1)*$N$401+4)&gt;$N$403),"",IF(INDEX($P$403:$W$412,MOD(((3-1)*$N$401+4)-1,10)+1,INT((((3-1)*$N$401+4)-1)/10)+1)="","",INDEX($P$403:$W$412,MOD(((3-1)*$N$401+4)-1,10)+1,INT((((3-1)*$N$401+4)-1)/10)+1))))))</f>
        <v/>
      </c>
      <c r="H405" s="539">
        <f>IF($D$401="Flat Oval",IF(OR($N$403="",ISTEXT($N$401),ISTEXT($N$402)),"",IF(3&lt;=$N$402,IF(5&gt;$N$401,"",IF(((3-1)*$N$401+5)&gt;80,"",IF(INDEX($P$403:$W$412,MOD(((3-1)*$N$401+5)-1,10)+1,INT((((3-1)*$N$401+5)-1)/10)+1)="","",INDEX($P$403:$W$412,MOD(((3-1)*$N$401+5)-1,10)+1,INT((((3-1)*$N$401+5)-1)/10)+1)))),IF(AND(3=$N$402+1,5&lt;=$O$401),IF(($N$401*$N$402+5)&gt;80,"",IF(INDEX($P$403:$W$412,MOD(($N$401*$N$402+5)-1,10)+1,INT((($N$401*$N$402+5)-1)/10)+1)="","",INDEX($P$403:$W$412,MOD(($N$401*$N$402+5)-1,10)+1,INT((($N$401*$N$402+5)-1)/10)+1))),""))),IF($N$403="","",IF(OR(ISTEXT($N$401),ISTEXT($N$402),ISTEXT($N$403)),"",IF(OR(5&gt;$N$401,3&gt;$N$402,((3-1)*$N$401+5)&gt;$N$403),"",IF(INDEX($P$403:$W$412,MOD(((3-1)*$N$401+5)-1,10)+1,INT((((3-1)*$N$401+5)-1)/10)+1)="","",INDEX($P$403:$W$412,MOD(((3-1)*$N$401+5)-1,10)+1,INT((((3-1)*$N$401+5)-1)/10)+1))))))</f>
        <v/>
      </c>
      <c r="I405" s="539">
        <f>IF($D$401="Flat Oval",IF(OR($N$403="",ISTEXT($N$401),ISTEXT($N$402)),"",IF(3&lt;=$N$402,IF(6&gt;$N$401,"",IF(((3-1)*$N$401+6)&gt;80,"",IF(INDEX($P$403:$W$412,MOD(((3-1)*$N$401+6)-1,10)+1,INT((((3-1)*$N$401+6)-1)/10)+1)="","",INDEX($P$403:$W$412,MOD(((3-1)*$N$401+6)-1,10)+1,INT((((3-1)*$N$401+6)-1)/10)+1)))),IF(AND(3=$N$402+1,6&lt;=$O$401),IF(($N$401*$N$402+6)&gt;80,"",IF(INDEX($P$403:$W$412,MOD(($N$401*$N$402+6)-1,10)+1,INT((($N$401*$N$402+6)-1)/10)+1)="","",INDEX($P$403:$W$412,MOD(($N$401*$N$402+6)-1,10)+1,INT((($N$401*$N$402+6)-1)/10)+1))),""))),IF($N$403="","",IF(OR(ISTEXT($N$401),ISTEXT($N$402),ISTEXT($N$403)),"",IF(OR(6&gt;$N$401,3&gt;$N$402,((3-1)*$N$401+6)&gt;$N$403),"",IF(INDEX($P$403:$W$412,MOD(((3-1)*$N$401+6)-1,10)+1,INT((((3-1)*$N$401+6)-1)/10)+1)="","",INDEX($P$403:$W$412,MOD(((3-1)*$N$401+6)-1,10)+1,INT((((3-1)*$N$401+6)-1)/10)+1))))))</f>
        <v/>
      </c>
      <c r="J405" s="539">
        <f>IF($D$401="Flat Oval",IF(OR($N$403="",ISTEXT($N$401),ISTEXT($N$402)),"",IF(3&lt;=$N$402,IF(7&gt;$N$401,"",IF(((3-1)*$N$401+7)&gt;80,"",IF(INDEX($P$403:$W$412,MOD(((3-1)*$N$401+7)-1,10)+1,INT((((3-1)*$N$401+7)-1)/10)+1)="","",INDEX($P$403:$W$412,MOD(((3-1)*$N$401+7)-1,10)+1,INT((((3-1)*$N$401+7)-1)/10)+1)))),IF(AND(3=$N$402+1,7&lt;=$O$401),IF(($N$401*$N$402+7)&gt;80,"",IF(INDEX($P$403:$W$412,MOD(($N$401*$N$402+7)-1,10)+1,INT((($N$401*$N$402+7)-1)/10)+1)="","",INDEX($P$403:$W$412,MOD(($N$401*$N$402+7)-1,10)+1,INT((($N$401*$N$402+7)-1)/10)+1))),""))),IF($N$403="","",IF(OR(ISTEXT($N$401),ISTEXT($N$402),ISTEXT($N$403)),"",IF(OR(7&gt;$N$401,3&gt;$N$402,((3-1)*$N$401+7)&gt;$N$403),"",IF(INDEX($P$403:$W$412,MOD(((3-1)*$N$401+7)-1,10)+1,INT((((3-1)*$N$401+7)-1)/10)+1)="","",INDEX($P$403:$W$412,MOD(((3-1)*$N$401+7)-1,10)+1,INT((((3-1)*$N$401+7)-1)/10)+1))))))</f>
        <v/>
      </c>
      <c r="K405" s="539">
        <f>IF($D$401="Flat Oval",IF(OR($N$403="",ISTEXT($N$401),ISTEXT($N$402)),"",IF(3&lt;=$N$402,IF(8&gt;$N$401,"",IF(((3-1)*$N$401+8)&gt;80,"",IF(INDEX($P$403:$W$412,MOD(((3-1)*$N$401+8)-1,10)+1,INT((((3-1)*$N$401+8)-1)/10)+1)="","",INDEX($P$403:$W$412,MOD(((3-1)*$N$401+8)-1,10)+1,INT((((3-1)*$N$401+8)-1)/10)+1)))),IF(AND(3=$N$402+1,8&lt;=$O$401),IF(($N$401*$N$402+8)&gt;80,"",IF(INDEX($P$403:$W$412,MOD(($N$401*$N$402+8)-1,10)+1,INT((($N$401*$N$402+8)-1)/10)+1)="","",INDEX($P$403:$W$412,MOD(($N$401*$N$402+8)-1,10)+1,INT((($N$401*$N$402+8)-1)/10)+1))),""))),IF($N$403="","",IF(OR(ISTEXT($N$401),ISTEXT($N$402),ISTEXT($N$403)),"",IF(OR(8&gt;$N$401,3&gt;$N$402,((3-1)*$N$401+8)&gt;$N$403),"",IF(INDEX($P$403:$W$412,MOD(((3-1)*$N$401+8)-1,10)+1,INT((((3-1)*$N$401+8)-1)/10)+1)="","",INDEX($P$403:$W$412,MOD(((3-1)*$N$401+8)-1,10)+1,INT((((3-1)*$N$401+8)-1)/10)+1))))))</f>
        <v/>
      </c>
      <c r="L405" s="539">
        <f>IF($D$401="Flat Oval",IF(OR($N$403="",ISTEXT($N$401),ISTEXT($N$402)),"",IF(3&lt;=$N$402,IF(9&gt;$N$401,"",IF(((3-1)*$N$401+9)&gt;80,"",IF(INDEX($P$403:$W$412,MOD(((3-1)*$N$401+9)-1,10)+1,INT((((3-1)*$N$401+9)-1)/10)+1)="","",INDEX($P$403:$W$412,MOD(((3-1)*$N$401+9)-1,10)+1,INT((((3-1)*$N$401+9)-1)/10)+1)))),IF(AND(3=$N$402+1,9&lt;=$O$401),IF(($N$401*$N$402+9)&gt;80,"",IF(INDEX($P$403:$W$412,MOD(($N$401*$N$402+9)-1,10)+1,INT((($N$401*$N$402+9)-1)/10)+1)="","",INDEX($P$403:$W$412,MOD(($N$401*$N$402+9)-1,10)+1,INT((($N$401*$N$402+9)-1)/10)+1))),""))),IF($N$403="","",IF(OR(ISTEXT($N$401),ISTEXT($N$402),ISTEXT($N$403)),"",IF(OR(9&gt;$N$401,3&gt;$N$402,((3-1)*$N$401+9)&gt;$N$403),"",IF(INDEX($P$403:$W$412,MOD(((3-1)*$N$401+9)-1,10)+1,INT((((3-1)*$N$401+9)-1)/10)+1)="","",INDEX($P$403:$W$412,MOD(((3-1)*$N$401+9)-1,10)+1,INT((((3-1)*$N$401+9)-1)/10)+1))))))</f>
        <v/>
      </c>
      <c r="M405" s="539">
        <f>IF($D$401="Flat Oval",IF(OR($N$403="",ISTEXT($N$401),ISTEXT($N$402)),"",IF(3&lt;=$N$402,IF(10&gt;$N$401,"",IF(((3-1)*$N$401+10)&gt;80,"",IF(INDEX($P$403:$W$412,MOD(((3-1)*$N$401+10)-1,10)+1,INT((((3-1)*$N$401+10)-1)/10)+1)="","",INDEX($P$403:$W$412,MOD(((3-1)*$N$401+10)-1,10)+1,INT((((3-1)*$N$401+10)-1)/10)+1)))),IF(AND(3=$N$402+1,10&lt;=$O$401),IF(($N$401*$N$402+10)&gt;80,"",IF(INDEX($P$403:$W$412,MOD(($N$401*$N$402+10)-1,10)+1,INT((($N$401*$N$402+10)-1)/10)+1)="","",INDEX($P$403:$W$412,MOD(($N$401*$N$402+10)-1,10)+1,INT((($N$401*$N$402+10)-1)/10)+1))),""))),IF($N$403="","",IF(OR(ISTEXT($N$401),ISTEXT($N$402),ISTEXT($N$403)),"",IF(OR(10&gt;$N$401,3&gt;$N$402,((3-1)*$N$401+10)&gt;$N$403),"",IF(INDEX($P$403:$W$412,MOD(((3-1)*$N$401+10)-1,10)+1,INT((((3-1)*$N$401+10)-1)/10)+1)="","",INDEX($P$403:$W$412,MOD(((3-1)*$N$401+10)-1,10)+1,INT((((3-1)*$N$401+10)-1)/10)+1))))))</f>
        <v/>
      </c>
      <c r="O405">
        <f>IF(AND($D$401="Flat Oval",NOT(OR($G$401="",$I$401="")),NOT(OR(ISTEXT($G$401),ISTEXT($I$401)))),PI()*(($I$401-2*N($K$401))/2)^2/144,"")</f>
        <v/>
      </c>
      <c r="P405" s="540" t="n"/>
      <c r="Q405" s="540" t="n"/>
      <c r="R405" s="540" t="n"/>
      <c r="S405" s="540" t="n"/>
      <c r="T405" s="540" t="n"/>
      <c r="U405" s="540" t="n"/>
      <c r="V405" s="540" t="n"/>
      <c r="W405" s="540" t="n"/>
    </row>
    <row r="406" ht="13.35" customHeight="1" s="162">
      <c r="B406" s="537">
        <f>IF($D$401="Flat Oval",IF(OR($N$402="",ISTEXT($N$402)),"",IF(4&lt;=$N$402,ROUND((4-0.5)*$I$401/$N$402,1),IF(4=$N$402+1,"Ends",""))),IF(OR($D$401="",$G$401=""),"",IF($D$401="Round",IF(4=1,"Axis 1 (0°)",IF(4=2,"Axis 2 (90°)","")),IF(ISTEXT($N$402),"",IF(4&gt;$N$402,"",IF(ISTEXT($I$401),"",ROUND((4-0.5)*$I$401/$N$402,1)))))))</f>
        <v/>
      </c>
      <c r="C406" s="538" t="n"/>
      <c r="D406" s="539">
        <f>IF($D$401="Flat Oval",IF(OR($N$403="",ISTEXT($N$401),ISTEXT($N$402)),"",IF(4&lt;=$N$402,IF(1&gt;$N$401,"",IF(((4-1)*$N$401+1)&gt;80,"",IF(INDEX($P$403:$W$412,MOD(((4-1)*$N$401+1)-1,10)+1,INT((((4-1)*$N$401+1)-1)/10)+1)="","",INDEX($P$403:$W$412,MOD(((4-1)*$N$401+1)-1,10)+1,INT((((4-1)*$N$401+1)-1)/10)+1)))),IF(AND(4=$N$402+1,1&lt;=$O$401),IF(($N$401*$N$402+1)&gt;80,"",IF(INDEX($P$403:$W$412,MOD(($N$401*$N$402+1)-1,10)+1,INT((($N$401*$N$402+1)-1)/10)+1)="","",INDEX($P$403:$W$412,MOD(($N$401*$N$402+1)-1,10)+1,INT((($N$401*$N$402+1)-1)/10)+1))),""))),IF($N$403="","",IF(OR(ISTEXT($N$401),ISTEXT($N$402),ISTEXT($N$403)),"",IF(OR(1&gt;$N$401,4&gt;$N$402,((4-1)*$N$401+1)&gt;$N$403),"",IF(INDEX($P$403:$W$412,MOD(((4-1)*$N$401+1)-1,10)+1,INT((((4-1)*$N$401+1)-1)/10)+1)="","",INDEX($P$403:$W$412,MOD(((4-1)*$N$401+1)-1,10)+1,INT((((4-1)*$N$401+1)-1)/10)+1))))))</f>
        <v/>
      </c>
      <c r="E406" s="539">
        <f>IF($D$401="Flat Oval",IF(OR($N$403="",ISTEXT($N$401),ISTEXT($N$402)),"",IF(4&lt;=$N$402,IF(2&gt;$N$401,"",IF(((4-1)*$N$401+2)&gt;80,"",IF(INDEX($P$403:$W$412,MOD(((4-1)*$N$401+2)-1,10)+1,INT((((4-1)*$N$401+2)-1)/10)+1)="","",INDEX($P$403:$W$412,MOD(((4-1)*$N$401+2)-1,10)+1,INT((((4-1)*$N$401+2)-1)/10)+1)))),IF(AND(4=$N$402+1,2&lt;=$O$401),IF(($N$401*$N$402+2)&gt;80,"",IF(INDEX($P$403:$W$412,MOD(($N$401*$N$402+2)-1,10)+1,INT((($N$401*$N$402+2)-1)/10)+1)="","",INDEX($P$403:$W$412,MOD(($N$401*$N$402+2)-1,10)+1,INT((($N$401*$N$402+2)-1)/10)+1))),""))),IF($N$403="","",IF(OR(ISTEXT($N$401),ISTEXT($N$402),ISTEXT($N$403)),"",IF(OR(2&gt;$N$401,4&gt;$N$402,((4-1)*$N$401+2)&gt;$N$403),"",IF(INDEX($P$403:$W$412,MOD(((4-1)*$N$401+2)-1,10)+1,INT((((4-1)*$N$401+2)-1)/10)+1)="","",INDEX($P$403:$W$412,MOD(((4-1)*$N$401+2)-1,10)+1,INT((((4-1)*$N$401+2)-1)/10)+1))))))</f>
        <v/>
      </c>
      <c r="F406" s="539">
        <f>IF($D$401="Flat Oval",IF(OR($N$403="",ISTEXT($N$401),ISTEXT($N$402)),"",IF(4&lt;=$N$402,IF(3&gt;$N$401,"",IF(((4-1)*$N$401+3)&gt;80,"",IF(INDEX($P$403:$W$412,MOD(((4-1)*$N$401+3)-1,10)+1,INT((((4-1)*$N$401+3)-1)/10)+1)="","",INDEX($P$403:$W$412,MOD(((4-1)*$N$401+3)-1,10)+1,INT((((4-1)*$N$401+3)-1)/10)+1)))),IF(AND(4=$N$402+1,3&lt;=$O$401),IF(($N$401*$N$402+3)&gt;80,"",IF(INDEX($P$403:$W$412,MOD(($N$401*$N$402+3)-1,10)+1,INT((($N$401*$N$402+3)-1)/10)+1)="","",INDEX($P$403:$W$412,MOD(($N$401*$N$402+3)-1,10)+1,INT((($N$401*$N$402+3)-1)/10)+1))),""))),IF($N$403="","",IF(OR(ISTEXT($N$401),ISTEXT($N$402),ISTEXT($N$403)),"",IF(OR(3&gt;$N$401,4&gt;$N$402,((4-1)*$N$401+3)&gt;$N$403),"",IF(INDEX($P$403:$W$412,MOD(((4-1)*$N$401+3)-1,10)+1,INT((((4-1)*$N$401+3)-1)/10)+1)="","",INDEX($P$403:$W$412,MOD(((4-1)*$N$401+3)-1,10)+1,INT((((4-1)*$N$401+3)-1)/10)+1))))))</f>
        <v/>
      </c>
      <c r="G406" s="539">
        <f>IF($D$401="Flat Oval",IF(OR($N$403="",ISTEXT($N$401),ISTEXT($N$402)),"",IF(4&lt;=$N$402,IF(4&gt;$N$401,"",IF(((4-1)*$N$401+4)&gt;80,"",IF(INDEX($P$403:$W$412,MOD(((4-1)*$N$401+4)-1,10)+1,INT((((4-1)*$N$401+4)-1)/10)+1)="","",INDEX($P$403:$W$412,MOD(((4-1)*$N$401+4)-1,10)+1,INT((((4-1)*$N$401+4)-1)/10)+1)))),IF(AND(4=$N$402+1,4&lt;=$O$401),IF(($N$401*$N$402+4)&gt;80,"",IF(INDEX($P$403:$W$412,MOD(($N$401*$N$402+4)-1,10)+1,INT((($N$401*$N$402+4)-1)/10)+1)="","",INDEX($P$403:$W$412,MOD(($N$401*$N$402+4)-1,10)+1,INT((($N$401*$N$402+4)-1)/10)+1))),""))),IF($N$403="","",IF(OR(ISTEXT($N$401),ISTEXT($N$402),ISTEXT($N$403)),"",IF(OR(4&gt;$N$401,4&gt;$N$402,((4-1)*$N$401+4)&gt;$N$403),"",IF(INDEX($P$403:$W$412,MOD(((4-1)*$N$401+4)-1,10)+1,INT((((4-1)*$N$401+4)-1)/10)+1)="","",INDEX($P$403:$W$412,MOD(((4-1)*$N$401+4)-1,10)+1,INT((((4-1)*$N$401+4)-1)/10)+1))))))</f>
        <v/>
      </c>
      <c r="H406" s="539">
        <f>IF($D$401="Flat Oval",IF(OR($N$403="",ISTEXT($N$401),ISTEXT($N$402)),"",IF(4&lt;=$N$402,IF(5&gt;$N$401,"",IF(((4-1)*$N$401+5)&gt;80,"",IF(INDEX($P$403:$W$412,MOD(((4-1)*$N$401+5)-1,10)+1,INT((((4-1)*$N$401+5)-1)/10)+1)="","",INDEX($P$403:$W$412,MOD(((4-1)*$N$401+5)-1,10)+1,INT((((4-1)*$N$401+5)-1)/10)+1)))),IF(AND(4=$N$402+1,5&lt;=$O$401),IF(($N$401*$N$402+5)&gt;80,"",IF(INDEX($P$403:$W$412,MOD(($N$401*$N$402+5)-1,10)+1,INT((($N$401*$N$402+5)-1)/10)+1)="","",INDEX($P$403:$W$412,MOD(($N$401*$N$402+5)-1,10)+1,INT((($N$401*$N$402+5)-1)/10)+1))),""))),IF($N$403="","",IF(OR(ISTEXT($N$401),ISTEXT($N$402),ISTEXT($N$403)),"",IF(OR(5&gt;$N$401,4&gt;$N$402,((4-1)*$N$401+5)&gt;$N$403),"",IF(INDEX($P$403:$W$412,MOD(((4-1)*$N$401+5)-1,10)+1,INT((((4-1)*$N$401+5)-1)/10)+1)="","",INDEX($P$403:$W$412,MOD(((4-1)*$N$401+5)-1,10)+1,INT((((4-1)*$N$401+5)-1)/10)+1))))))</f>
        <v/>
      </c>
      <c r="I406" s="539">
        <f>IF($D$401="Flat Oval",IF(OR($N$403="",ISTEXT($N$401),ISTEXT($N$402)),"",IF(4&lt;=$N$402,IF(6&gt;$N$401,"",IF(((4-1)*$N$401+6)&gt;80,"",IF(INDEX($P$403:$W$412,MOD(((4-1)*$N$401+6)-1,10)+1,INT((((4-1)*$N$401+6)-1)/10)+1)="","",INDEX($P$403:$W$412,MOD(((4-1)*$N$401+6)-1,10)+1,INT((((4-1)*$N$401+6)-1)/10)+1)))),IF(AND(4=$N$402+1,6&lt;=$O$401),IF(($N$401*$N$402+6)&gt;80,"",IF(INDEX($P$403:$W$412,MOD(($N$401*$N$402+6)-1,10)+1,INT((($N$401*$N$402+6)-1)/10)+1)="","",INDEX($P$403:$W$412,MOD(($N$401*$N$402+6)-1,10)+1,INT((($N$401*$N$402+6)-1)/10)+1))),""))),IF($N$403="","",IF(OR(ISTEXT($N$401),ISTEXT($N$402),ISTEXT($N$403)),"",IF(OR(6&gt;$N$401,4&gt;$N$402,((4-1)*$N$401+6)&gt;$N$403),"",IF(INDEX($P$403:$W$412,MOD(((4-1)*$N$401+6)-1,10)+1,INT((((4-1)*$N$401+6)-1)/10)+1)="","",INDEX($P$403:$W$412,MOD(((4-1)*$N$401+6)-1,10)+1,INT((((4-1)*$N$401+6)-1)/10)+1))))))</f>
        <v/>
      </c>
      <c r="J406" s="539">
        <f>IF($D$401="Flat Oval",IF(OR($N$403="",ISTEXT($N$401),ISTEXT($N$402)),"",IF(4&lt;=$N$402,IF(7&gt;$N$401,"",IF(((4-1)*$N$401+7)&gt;80,"",IF(INDEX($P$403:$W$412,MOD(((4-1)*$N$401+7)-1,10)+1,INT((((4-1)*$N$401+7)-1)/10)+1)="","",INDEX($P$403:$W$412,MOD(((4-1)*$N$401+7)-1,10)+1,INT((((4-1)*$N$401+7)-1)/10)+1)))),IF(AND(4=$N$402+1,7&lt;=$O$401),IF(($N$401*$N$402+7)&gt;80,"",IF(INDEX($P$403:$W$412,MOD(($N$401*$N$402+7)-1,10)+1,INT((($N$401*$N$402+7)-1)/10)+1)="","",INDEX($P$403:$W$412,MOD(($N$401*$N$402+7)-1,10)+1,INT((($N$401*$N$402+7)-1)/10)+1))),""))),IF($N$403="","",IF(OR(ISTEXT($N$401),ISTEXT($N$402),ISTEXT($N$403)),"",IF(OR(7&gt;$N$401,4&gt;$N$402,((4-1)*$N$401+7)&gt;$N$403),"",IF(INDEX($P$403:$W$412,MOD(((4-1)*$N$401+7)-1,10)+1,INT((((4-1)*$N$401+7)-1)/10)+1)="","",INDEX($P$403:$W$412,MOD(((4-1)*$N$401+7)-1,10)+1,INT((((4-1)*$N$401+7)-1)/10)+1))))))</f>
        <v/>
      </c>
      <c r="K406" s="539">
        <f>IF($D$401="Flat Oval",IF(OR($N$403="",ISTEXT($N$401),ISTEXT($N$402)),"",IF(4&lt;=$N$402,IF(8&gt;$N$401,"",IF(((4-1)*$N$401+8)&gt;80,"",IF(INDEX($P$403:$W$412,MOD(((4-1)*$N$401+8)-1,10)+1,INT((((4-1)*$N$401+8)-1)/10)+1)="","",INDEX($P$403:$W$412,MOD(((4-1)*$N$401+8)-1,10)+1,INT((((4-1)*$N$401+8)-1)/10)+1)))),IF(AND(4=$N$402+1,8&lt;=$O$401),IF(($N$401*$N$402+8)&gt;80,"",IF(INDEX($P$403:$W$412,MOD(($N$401*$N$402+8)-1,10)+1,INT((($N$401*$N$402+8)-1)/10)+1)="","",INDEX($P$403:$W$412,MOD(($N$401*$N$402+8)-1,10)+1,INT((($N$401*$N$402+8)-1)/10)+1))),""))),IF($N$403="","",IF(OR(ISTEXT($N$401),ISTEXT($N$402),ISTEXT($N$403)),"",IF(OR(8&gt;$N$401,4&gt;$N$402,((4-1)*$N$401+8)&gt;$N$403),"",IF(INDEX($P$403:$W$412,MOD(((4-1)*$N$401+8)-1,10)+1,INT((((4-1)*$N$401+8)-1)/10)+1)="","",INDEX($P$403:$W$412,MOD(((4-1)*$N$401+8)-1,10)+1,INT((((4-1)*$N$401+8)-1)/10)+1))))))</f>
        <v/>
      </c>
      <c r="L406" s="539">
        <f>IF($D$401="Flat Oval",IF(OR($N$403="",ISTEXT($N$401),ISTEXT($N$402)),"",IF(4&lt;=$N$402,IF(9&gt;$N$401,"",IF(((4-1)*$N$401+9)&gt;80,"",IF(INDEX($P$403:$W$412,MOD(((4-1)*$N$401+9)-1,10)+1,INT((((4-1)*$N$401+9)-1)/10)+1)="","",INDEX($P$403:$W$412,MOD(((4-1)*$N$401+9)-1,10)+1,INT((((4-1)*$N$401+9)-1)/10)+1)))),IF(AND(4=$N$402+1,9&lt;=$O$401),IF(($N$401*$N$402+9)&gt;80,"",IF(INDEX($P$403:$W$412,MOD(($N$401*$N$402+9)-1,10)+1,INT((($N$401*$N$402+9)-1)/10)+1)="","",INDEX($P$403:$W$412,MOD(($N$401*$N$402+9)-1,10)+1,INT((($N$401*$N$402+9)-1)/10)+1))),""))),IF($N$403="","",IF(OR(ISTEXT($N$401),ISTEXT($N$402),ISTEXT($N$403)),"",IF(OR(9&gt;$N$401,4&gt;$N$402,((4-1)*$N$401+9)&gt;$N$403),"",IF(INDEX($P$403:$W$412,MOD(((4-1)*$N$401+9)-1,10)+1,INT((((4-1)*$N$401+9)-1)/10)+1)="","",INDEX($P$403:$W$412,MOD(((4-1)*$N$401+9)-1,10)+1,INT((((4-1)*$N$401+9)-1)/10)+1))))))</f>
        <v/>
      </c>
      <c r="M406" s="539">
        <f>IF($D$401="Flat Oval",IF(OR($N$403="",ISTEXT($N$401),ISTEXT($N$402)),"",IF(4&lt;=$N$402,IF(10&gt;$N$401,"",IF(((4-1)*$N$401+10)&gt;80,"",IF(INDEX($P$403:$W$412,MOD(((4-1)*$N$401+10)-1,10)+1,INT((((4-1)*$N$401+10)-1)/10)+1)="","",INDEX($P$403:$W$412,MOD(((4-1)*$N$401+10)-1,10)+1,INT((((4-1)*$N$401+10)-1)/10)+1)))),IF(AND(4=$N$402+1,10&lt;=$O$401),IF(($N$401*$N$402+10)&gt;80,"",IF(INDEX($P$403:$W$412,MOD(($N$401*$N$402+10)-1,10)+1,INT((($N$401*$N$402+10)-1)/10)+1)="","",INDEX($P$403:$W$412,MOD(($N$401*$N$402+10)-1,10)+1,INT((($N$401*$N$402+10)-1)/10)+1))),""))),IF($N$403="","",IF(OR(ISTEXT($N$401),ISTEXT($N$402),ISTEXT($N$403)),"",IF(OR(10&gt;$N$401,4&gt;$N$402,((4-1)*$N$401+10)&gt;$N$403),"",IF(INDEX($P$403:$W$412,MOD(((4-1)*$N$401+10)-1,10)+1,INT((((4-1)*$N$401+10)-1)/10)+1)="","",INDEX($P$403:$W$412,MOD(((4-1)*$N$401+10)-1,10)+1,INT((((4-1)*$N$401+10)-1)/10)+1))))))</f>
        <v/>
      </c>
      <c r="P406" s="540" t="n"/>
      <c r="Q406" s="540" t="n"/>
      <c r="R406" s="540" t="n"/>
      <c r="S406" s="540" t="n"/>
      <c r="T406" s="540" t="n"/>
      <c r="U406" s="540" t="n"/>
      <c r="V406" s="540" t="n"/>
      <c r="W406" s="540" t="n"/>
    </row>
    <row r="407" ht="13.35" customHeight="1" s="162">
      <c r="B407" s="537">
        <f>IF($D$401="Flat Oval",IF(OR($N$402="",ISTEXT($N$402)),"",IF(5&lt;=$N$402,ROUND((5-0.5)*$I$401/$N$402,1),IF(5=$N$402+1,"Ends",""))),IF(OR($D$401="",$G$401=""),"",IF($D$401="Round",IF(5=1,"Axis 1 (0°)",IF(5=2,"Axis 2 (90°)","")),IF(ISTEXT($N$402),"",IF(5&gt;$N$402,"",IF(ISTEXT($I$401),"",ROUND((5-0.5)*$I$401/$N$402,1)))))))</f>
        <v/>
      </c>
      <c r="C407" s="538" t="n"/>
      <c r="D407" s="539">
        <f>IF($D$401="Flat Oval",IF(OR($N$403="",ISTEXT($N$401),ISTEXT($N$402)),"",IF(5&lt;=$N$402,IF(1&gt;$N$401,"",IF(((5-1)*$N$401+1)&gt;80,"",IF(INDEX($P$403:$W$412,MOD(((5-1)*$N$401+1)-1,10)+1,INT((((5-1)*$N$401+1)-1)/10)+1)="","",INDEX($P$403:$W$412,MOD(((5-1)*$N$401+1)-1,10)+1,INT((((5-1)*$N$401+1)-1)/10)+1)))),IF(AND(5=$N$402+1,1&lt;=$O$401),IF(($N$401*$N$402+1)&gt;80,"",IF(INDEX($P$403:$W$412,MOD(($N$401*$N$402+1)-1,10)+1,INT((($N$401*$N$402+1)-1)/10)+1)="","",INDEX($P$403:$W$412,MOD(($N$401*$N$402+1)-1,10)+1,INT((($N$401*$N$402+1)-1)/10)+1))),""))),IF($N$403="","",IF(OR(ISTEXT($N$401),ISTEXT($N$402),ISTEXT($N$403)),"",IF(OR(1&gt;$N$401,5&gt;$N$402,((5-1)*$N$401+1)&gt;$N$403),"",IF(INDEX($P$403:$W$412,MOD(((5-1)*$N$401+1)-1,10)+1,INT((((5-1)*$N$401+1)-1)/10)+1)="","",INDEX($P$403:$W$412,MOD(((5-1)*$N$401+1)-1,10)+1,INT((((5-1)*$N$401+1)-1)/10)+1))))))</f>
        <v/>
      </c>
      <c r="E407" s="539">
        <f>IF($D$401="Flat Oval",IF(OR($N$403="",ISTEXT($N$401),ISTEXT($N$402)),"",IF(5&lt;=$N$402,IF(2&gt;$N$401,"",IF(((5-1)*$N$401+2)&gt;80,"",IF(INDEX($P$403:$W$412,MOD(((5-1)*$N$401+2)-1,10)+1,INT((((5-1)*$N$401+2)-1)/10)+1)="","",INDEX($P$403:$W$412,MOD(((5-1)*$N$401+2)-1,10)+1,INT((((5-1)*$N$401+2)-1)/10)+1)))),IF(AND(5=$N$402+1,2&lt;=$O$401),IF(($N$401*$N$402+2)&gt;80,"",IF(INDEX($P$403:$W$412,MOD(($N$401*$N$402+2)-1,10)+1,INT((($N$401*$N$402+2)-1)/10)+1)="","",INDEX($P$403:$W$412,MOD(($N$401*$N$402+2)-1,10)+1,INT((($N$401*$N$402+2)-1)/10)+1))),""))),IF($N$403="","",IF(OR(ISTEXT($N$401),ISTEXT($N$402),ISTEXT($N$403)),"",IF(OR(2&gt;$N$401,5&gt;$N$402,((5-1)*$N$401+2)&gt;$N$403),"",IF(INDEX($P$403:$W$412,MOD(((5-1)*$N$401+2)-1,10)+1,INT((((5-1)*$N$401+2)-1)/10)+1)="","",INDEX($P$403:$W$412,MOD(((5-1)*$N$401+2)-1,10)+1,INT((((5-1)*$N$401+2)-1)/10)+1))))))</f>
        <v/>
      </c>
      <c r="F407" s="539">
        <f>IF($D$401="Flat Oval",IF(OR($N$403="",ISTEXT($N$401),ISTEXT($N$402)),"",IF(5&lt;=$N$402,IF(3&gt;$N$401,"",IF(((5-1)*$N$401+3)&gt;80,"",IF(INDEX($P$403:$W$412,MOD(((5-1)*$N$401+3)-1,10)+1,INT((((5-1)*$N$401+3)-1)/10)+1)="","",INDEX($P$403:$W$412,MOD(((5-1)*$N$401+3)-1,10)+1,INT((((5-1)*$N$401+3)-1)/10)+1)))),IF(AND(5=$N$402+1,3&lt;=$O$401),IF(($N$401*$N$402+3)&gt;80,"",IF(INDEX($P$403:$W$412,MOD(($N$401*$N$402+3)-1,10)+1,INT((($N$401*$N$402+3)-1)/10)+1)="","",INDEX($P$403:$W$412,MOD(($N$401*$N$402+3)-1,10)+1,INT((($N$401*$N$402+3)-1)/10)+1))),""))),IF($N$403="","",IF(OR(ISTEXT($N$401),ISTEXT($N$402),ISTEXT($N$403)),"",IF(OR(3&gt;$N$401,5&gt;$N$402,((5-1)*$N$401+3)&gt;$N$403),"",IF(INDEX($P$403:$W$412,MOD(((5-1)*$N$401+3)-1,10)+1,INT((((5-1)*$N$401+3)-1)/10)+1)="","",INDEX($P$403:$W$412,MOD(((5-1)*$N$401+3)-1,10)+1,INT((((5-1)*$N$401+3)-1)/10)+1))))))</f>
        <v/>
      </c>
      <c r="G407" s="539">
        <f>IF($D$401="Flat Oval",IF(OR($N$403="",ISTEXT($N$401),ISTEXT($N$402)),"",IF(5&lt;=$N$402,IF(4&gt;$N$401,"",IF(((5-1)*$N$401+4)&gt;80,"",IF(INDEX($P$403:$W$412,MOD(((5-1)*$N$401+4)-1,10)+1,INT((((5-1)*$N$401+4)-1)/10)+1)="","",INDEX($P$403:$W$412,MOD(((5-1)*$N$401+4)-1,10)+1,INT((((5-1)*$N$401+4)-1)/10)+1)))),IF(AND(5=$N$402+1,4&lt;=$O$401),IF(($N$401*$N$402+4)&gt;80,"",IF(INDEX($P$403:$W$412,MOD(($N$401*$N$402+4)-1,10)+1,INT((($N$401*$N$402+4)-1)/10)+1)="","",INDEX($P$403:$W$412,MOD(($N$401*$N$402+4)-1,10)+1,INT((($N$401*$N$402+4)-1)/10)+1))),""))),IF($N$403="","",IF(OR(ISTEXT($N$401),ISTEXT($N$402),ISTEXT($N$403)),"",IF(OR(4&gt;$N$401,5&gt;$N$402,((5-1)*$N$401+4)&gt;$N$403),"",IF(INDEX($P$403:$W$412,MOD(((5-1)*$N$401+4)-1,10)+1,INT((((5-1)*$N$401+4)-1)/10)+1)="","",INDEX($P$403:$W$412,MOD(((5-1)*$N$401+4)-1,10)+1,INT((((5-1)*$N$401+4)-1)/10)+1))))))</f>
        <v/>
      </c>
      <c r="H407" s="539">
        <f>IF($D$401="Flat Oval",IF(OR($N$403="",ISTEXT($N$401),ISTEXT($N$402)),"",IF(5&lt;=$N$402,IF(5&gt;$N$401,"",IF(((5-1)*$N$401+5)&gt;80,"",IF(INDEX($P$403:$W$412,MOD(((5-1)*$N$401+5)-1,10)+1,INT((((5-1)*$N$401+5)-1)/10)+1)="","",INDEX($P$403:$W$412,MOD(((5-1)*$N$401+5)-1,10)+1,INT((((5-1)*$N$401+5)-1)/10)+1)))),IF(AND(5=$N$402+1,5&lt;=$O$401),IF(($N$401*$N$402+5)&gt;80,"",IF(INDEX($P$403:$W$412,MOD(($N$401*$N$402+5)-1,10)+1,INT((($N$401*$N$402+5)-1)/10)+1)="","",INDEX($P$403:$W$412,MOD(($N$401*$N$402+5)-1,10)+1,INT((($N$401*$N$402+5)-1)/10)+1))),""))),IF($N$403="","",IF(OR(ISTEXT($N$401),ISTEXT($N$402),ISTEXT($N$403)),"",IF(OR(5&gt;$N$401,5&gt;$N$402,((5-1)*$N$401+5)&gt;$N$403),"",IF(INDEX($P$403:$W$412,MOD(((5-1)*$N$401+5)-1,10)+1,INT((((5-1)*$N$401+5)-1)/10)+1)="","",INDEX($P$403:$W$412,MOD(((5-1)*$N$401+5)-1,10)+1,INT((((5-1)*$N$401+5)-1)/10)+1))))))</f>
        <v/>
      </c>
      <c r="I407" s="539">
        <f>IF($D$401="Flat Oval",IF(OR($N$403="",ISTEXT($N$401),ISTEXT($N$402)),"",IF(5&lt;=$N$402,IF(6&gt;$N$401,"",IF(((5-1)*$N$401+6)&gt;80,"",IF(INDEX($P$403:$W$412,MOD(((5-1)*$N$401+6)-1,10)+1,INT((((5-1)*$N$401+6)-1)/10)+1)="","",INDEX($P$403:$W$412,MOD(((5-1)*$N$401+6)-1,10)+1,INT((((5-1)*$N$401+6)-1)/10)+1)))),IF(AND(5=$N$402+1,6&lt;=$O$401),IF(($N$401*$N$402+6)&gt;80,"",IF(INDEX($P$403:$W$412,MOD(($N$401*$N$402+6)-1,10)+1,INT((($N$401*$N$402+6)-1)/10)+1)="","",INDEX($P$403:$W$412,MOD(($N$401*$N$402+6)-1,10)+1,INT((($N$401*$N$402+6)-1)/10)+1))),""))),IF($N$403="","",IF(OR(ISTEXT($N$401),ISTEXT($N$402),ISTEXT($N$403)),"",IF(OR(6&gt;$N$401,5&gt;$N$402,((5-1)*$N$401+6)&gt;$N$403),"",IF(INDEX($P$403:$W$412,MOD(((5-1)*$N$401+6)-1,10)+1,INT((((5-1)*$N$401+6)-1)/10)+1)="","",INDEX($P$403:$W$412,MOD(((5-1)*$N$401+6)-1,10)+1,INT((((5-1)*$N$401+6)-1)/10)+1))))))</f>
        <v/>
      </c>
      <c r="J407" s="539">
        <f>IF($D$401="Flat Oval",IF(OR($N$403="",ISTEXT($N$401),ISTEXT($N$402)),"",IF(5&lt;=$N$402,IF(7&gt;$N$401,"",IF(((5-1)*$N$401+7)&gt;80,"",IF(INDEX($P$403:$W$412,MOD(((5-1)*$N$401+7)-1,10)+1,INT((((5-1)*$N$401+7)-1)/10)+1)="","",INDEX($P$403:$W$412,MOD(((5-1)*$N$401+7)-1,10)+1,INT((((5-1)*$N$401+7)-1)/10)+1)))),IF(AND(5=$N$402+1,7&lt;=$O$401),IF(($N$401*$N$402+7)&gt;80,"",IF(INDEX($P$403:$W$412,MOD(($N$401*$N$402+7)-1,10)+1,INT((($N$401*$N$402+7)-1)/10)+1)="","",INDEX($P$403:$W$412,MOD(($N$401*$N$402+7)-1,10)+1,INT((($N$401*$N$402+7)-1)/10)+1))),""))),IF($N$403="","",IF(OR(ISTEXT($N$401),ISTEXT($N$402),ISTEXT($N$403)),"",IF(OR(7&gt;$N$401,5&gt;$N$402,((5-1)*$N$401+7)&gt;$N$403),"",IF(INDEX($P$403:$W$412,MOD(((5-1)*$N$401+7)-1,10)+1,INT((((5-1)*$N$401+7)-1)/10)+1)="","",INDEX($P$403:$W$412,MOD(((5-1)*$N$401+7)-1,10)+1,INT((((5-1)*$N$401+7)-1)/10)+1))))))</f>
        <v/>
      </c>
      <c r="K407" s="539">
        <f>IF($D$401="Flat Oval",IF(OR($N$403="",ISTEXT($N$401),ISTEXT($N$402)),"",IF(5&lt;=$N$402,IF(8&gt;$N$401,"",IF(((5-1)*$N$401+8)&gt;80,"",IF(INDEX($P$403:$W$412,MOD(((5-1)*$N$401+8)-1,10)+1,INT((((5-1)*$N$401+8)-1)/10)+1)="","",INDEX($P$403:$W$412,MOD(((5-1)*$N$401+8)-1,10)+1,INT((((5-1)*$N$401+8)-1)/10)+1)))),IF(AND(5=$N$402+1,8&lt;=$O$401),IF(($N$401*$N$402+8)&gt;80,"",IF(INDEX($P$403:$W$412,MOD(($N$401*$N$402+8)-1,10)+1,INT((($N$401*$N$402+8)-1)/10)+1)="","",INDEX($P$403:$W$412,MOD(($N$401*$N$402+8)-1,10)+1,INT((($N$401*$N$402+8)-1)/10)+1))),""))),IF($N$403="","",IF(OR(ISTEXT($N$401),ISTEXT($N$402),ISTEXT($N$403)),"",IF(OR(8&gt;$N$401,5&gt;$N$402,((5-1)*$N$401+8)&gt;$N$403),"",IF(INDEX($P$403:$W$412,MOD(((5-1)*$N$401+8)-1,10)+1,INT((((5-1)*$N$401+8)-1)/10)+1)="","",INDEX($P$403:$W$412,MOD(((5-1)*$N$401+8)-1,10)+1,INT((((5-1)*$N$401+8)-1)/10)+1))))))</f>
        <v/>
      </c>
      <c r="L407" s="539">
        <f>IF($D$401="Flat Oval",IF(OR($N$403="",ISTEXT($N$401),ISTEXT($N$402)),"",IF(5&lt;=$N$402,IF(9&gt;$N$401,"",IF(((5-1)*$N$401+9)&gt;80,"",IF(INDEX($P$403:$W$412,MOD(((5-1)*$N$401+9)-1,10)+1,INT((((5-1)*$N$401+9)-1)/10)+1)="","",INDEX($P$403:$W$412,MOD(((5-1)*$N$401+9)-1,10)+1,INT((((5-1)*$N$401+9)-1)/10)+1)))),IF(AND(5=$N$402+1,9&lt;=$O$401),IF(($N$401*$N$402+9)&gt;80,"",IF(INDEX($P$403:$W$412,MOD(($N$401*$N$402+9)-1,10)+1,INT((($N$401*$N$402+9)-1)/10)+1)="","",INDEX($P$403:$W$412,MOD(($N$401*$N$402+9)-1,10)+1,INT((($N$401*$N$402+9)-1)/10)+1))),""))),IF($N$403="","",IF(OR(ISTEXT($N$401),ISTEXT($N$402),ISTEXT($N$403)),"",IF(OR(9&gt;$N$401,5&gt;$N$402,((5-1)*$N$401+9)&gt;$N$403),"",IF(INDEX($P$403:$W$412,MOD(((5-1)*$N$401+9)-1,10)+1,INT((((5-1)*$N$401+9)-1)/10)+1)="","",INDEX($P$403:$W$412,MOD(((5-1)*$N$401+9)-1,10)+1,INT((((5-1)*$N$401+9)-1)/10)+1))))))</f>
        <v/>
      </c>
      <c r="M407" s="539">
        <f>IF($D$401="Flat Oval",IF(OR($N$403="",ISTEXT($N$401),ISTEXT($N$402)),"",IF(5&lt;=$N$402,IF(10&gt;$N$401,"",IF(((5-1)*$N$401+10)&gt;80,"",IF(INDEX($P$403:$W$412,MOD(((5-1)*$N$401+10)-1,10)+1,INT((((5-1)*$N$401+10)-1)/10)+1)="","",INDEX($P$403:$W$412,MOD(((5-1)*$N$401+10)-1,10)+1,INT((((5-1)*$N$401+10)-1)/10)+1)))),IF(AND(5=$N$402+1,10&lt;=$O$401),IF(($N$401*$N$402+10)&gt;80,"",IF(INDEX($P$403:$W$412,MOD(($N$401*$N$402+10)-1,10)+1,INT((($N$401*$N$402+10)-1)/10)+1)="","",INDEX($P$403:$W$412,MOD(($N$401*$N$402+10)-1,10)+1,INT((($N$401*$N$402+10)-1)/10)+1))),""))),IF($N$403="","",IF(OR(ISTEXT($N$401),ISTEXT($N$402),ISTEXT($N$403)),"",IF(OR(10&gt;$N$401,5&gt;$N$402,((5-1)*$N$401+10)&gt;$N$403),"",IF(INDEX($P$403:$W$412,MOD(((5-1)*$N$401+10)-1,10)+1,INT((((5-1)*$N$401+10)-1)/10)+1)="","",INDEX($P$403:$W$412,MOD(((5-1)*$N$401+10)-1,10)+1,INT((((5-1)*$N$401+10)-1)/10)+1))))))</f>
        <v/>
      </c>
      <c r="P407" s="540" t="n"/>
      <c r="Q407" s="540" t="n"/>
      <c r="R407" s="540" t="n"/>
      <c r="S407" s="540" t="n"/>
      <c r="T407" s="540" t="n"/>
      <c r="U407" s="540" t="n"/>
      <c r="V407" s="540" t="n"/>
      <c r="W407" s="540" t="n"/>
    </row>
    <row r="408" ht="13.35" customHeight="1" s="162">
      <c r="B408" s="537">
        <f>IF($D$401="Flat Oval",IF(OR($N$402="",ISTEXT($N$402)),"",IF(6&lt;=$N$402,ROUND((6-0.5)*$I$401/$N$402,1),IF(6=$N$402+1,"Ends",""))),IF(OR($D$401="",$G$401=""),"",IF($D$401="Round",IF(6=1,"Axis 1 (0°)",IF(6=2,"Axis 2 (90°)","")),IF(ISTEXT($N$402),"",IF(6&gt;$N$402,"",IF(ISTEXT($I$401),"",ROUND((6-0.5)*$I$401/$N$402,1)))))))</f>
        <v/>
      </c>
      <c r="C408" s="538" t="n"/>
      <c r="D408" s="539">
        <f>IF($D$401="Flat Oval",IF(OR($N$403="",ISTEXT($N$401),ISTEXT($N$402)),"",IF(6&lt;=$N$402,IF(1&gt;$N$401,"",IF(((6-1)*$N$401+1)&gt;80,"",IF(INDEX($P$403:$W$412,MOD(((6-1)*$N$401+1)-1,10)+1,INT((((6-1)*$N$401+1)-1)/10)+1)="","",INDEX($P$403:$W$412,MOD(((6-1)*$N$401+1)-1,10)+1,INT((((6-1)*$N$401+1)-1)/10)+1)))),IF(AND(6=$N$402+1,1&lt;=$O$401),IF(($N$401*$N$402+1)&gt;80,"",IF(INDEX($P$403:$W$412,MOD(($N$401*$N$402+1)-1,10)+1,INT((($N$401*$N$402+1)-1)/10)+1)="","",INDEX($P$403:$W$412,MOD(($N$401*$N$402+1)-1,10)+1,INT((($N$401*$N$402+1)-1)/10)+1))),""))),IF($N$403="","",IF(OR(ISTEXT($N$401),ISTEXT($N$402),ISTEXT($N$403)),"",IF(OR(1&gt;$N$401,6&gt;$N$402,((6-1)*$N$401+1)&gt;$N$403),"",IF(INDEX($P$403:$W$412,MOD(((6-1)*$N$401+1)-1,10)+1,INT((((6-1)*$N$401+1)-1)/10)+1)="","",INDEX($P$403:$W$412,MOD(((6-1)*$N$401+1)-1,10)+1,INT((((6-1)*$N$401+1)-1)/10)+1))))))</f>
        <v/>
      </c>
      <c r="E408" s="539">
        <f>IF($D$401="Flat Oval",IF(OR($N$403="",ISTEXT($N$401),ISTEXT($N$402)),"",IF(6&lt;=$N$402,IF(2&gt;$N$401,"",IF(((6-1)*$N$401+2)&gt;80,"",IF(INDEX($P$403:$W$412,MOD(((6-1)*$N$401+2)-1,10)+1,INT((((6-1)*$N$401+2)-1)/10)+1)="","",INDEX($P$403:$W$412,MOD(((6-1)*$N$401+2)-1,10)+1,INT((((6-1)*$N$401+2)-1)/10)+1)))),IF(AND(6=$N$402+1,2&lt;=$O$401),IF(($N$401*$N$402+2)&gt;80,"",IF(INDEX($P$403:$W$412,MOD(($N$401*$N$402+2)-1,10)+1,INT((($N$401*$N$402+2)-1)/10)+1)="","",INDEX($P$403:$W$412,MOD(($N$401*$N$402+2)-1,10)+1,INT((($N$401*$N$402+2)-1)/10)+1))),""))),IF($N$403="","",IF(OR(ISTEXT($N$401),ISTEXT($N$402),ISTEXT($N$403)),"",IF(OR(2&gt;$N$401,6&gt;$N$402,((6-1)*$N$401+2)&gt;$N$403),"",IF(INDEX($P$403:$W$412,MOD(((6-1)*$N$401+2)-1,10)+1,INT((((6-1)*$N$401+2)-1)/10)+1)="","",INDEX($P$403:$W$412,MOD(((6-1)*$N$401+2)-1,10)+1,INT((((6-1)*$N$401+2)-1)/10)+1))))))</f>
        <v/>
      </c>
      <c r="F408" s="539">
        <f>IF($D$401="Flat Oval",IF(OR($N$403="",ISTEXT($N$401),ISTEXT($N$402)),"",IF(6&lt;=$N$402,IF(3&gt;$N$401,"",IF(((6-1)*$N$401+3)&gt;80,"",IF(INDEX($P$403:$W$412,MOD(((6-1)*$N$401+3)-1,10)+1,INT((((6-1)*$N$401+3)-1)/10)+1)="","",INDEX($P$403:$W$412,MOD(((6-1)*$N$401+3)-1,10)+1,INT((((6-1)*$N$401+3)-1)/10)+1)))),IF(AND(6=$N$402+1,3&lt;=$O$401),IF(($N$401*$N$402+3)&gt;80,"",IF(INDEX($P$403:$W$412,MOD(($N$401*$N$402+3)-1,10)+1,INT((($N$401*$N$402+3)-1)/10)+1)="","",INDEX($P$403:$W$412,MOD(($N$401*$N$402+3)-1,10)+1,INT((($N$401*$N$402+3)-1)/10)+1))),""))),IF($N$403="","",IF(OR(ISTEXT($N$401),ISTEXT($N$402),ISTEXT($N$403)),"",IF(OR(3&gt;$N$401,6&gt;$N$402,((6-1)*$N$401+3)&gt;$N$403),"",IF(INDEX($P$403:$W$412,MOD(((6-1)*$N$401+3)-1,10)+1,INT((((6-1)*$N$401+3)-1)/10)+1)="","",INDEX($P$403:$W$412,MOD(((6-1)*$N$401+3)-1,10)+1,INT((((6-1)*$N$401+3)-1)/10)+1))))))</f>
        <v/>
      </c>
      <c r="G408" s="539">
        <f>IF($D$401="Flat Oval",IF(OR($N$403="",ISTEXT($N$401),ISTEXT($N$402)),"",IF(6&lt;=$N$402,IF(4&gt;$N$401,"",IF(((6-1)*$N$401+4)&gt;80,"",IF(INDEX($P$403:$W$412,MOD(((6-1)*$N$401+4)-1,10)+1,INT((((6-1)*$N$401+4)-1)/10)+1)="","",INDEX($P$403:$W$412,MOD(((6-1)*$N$401+4)-1,10)+1,INT((((6-1)*$N$401+4)-1)/10)+1)))),IF(AND(6=$N$402+1,4&lt;=$O$401),IF(($N$401*$N$402+4)&gt;80,"",IF(INDEX($P$403:$W$412,MOD(($N$401*$N$402+4)-1,10)+1,INT((($N$401*$N$402+4)-1)/10)+1)="","",INDEX($P$403:$W$412,MOD(($N$401*$N$402+4)-1,10)+1,INT((($N$401*$N$402+4)-1)/10)+1))),""))),IF($N$403="","",IF(OR(ISTEXT($N$401),ISTEXT($N$402),ISTEXT($N$403)),"",IF(OR(4&gt;$N$401,6&gt;$N$402,((6-1)*$N$401+4)&gt;$N$403),"",IF(INDEX($P$403:$W$412,MOD(((6-1)*$N$401+4)-1,10)+1,INT((((6-1)*$N$401+4)-1)/10)+1)="","",INDEX($P$403:$W$412,MOD(((6-1)*$N$401+4)-1,10)+1,INT((((6-1)*$N$401+4)-1)/10)+1))))))</f>
        <v/>
      </c>
      <c r="H408" s="539">
        <f>IF($D$401="Flat Oval",IF(OR($N$403="",ISTEXT($N$401),ISTEXT($N$402)),"",IF(6&lt;=$N$402,IF(5&gt;$N$401,"",IF(((6-1)*$N$401+5)&gt;80,"",IF(INDEX($P$403:$W$412,MOD(((6-1)*$N$401+5)-1,10)+1,INT((((6-1)*$N$401+5)-1)/10)+1)="","",INDEX($P$403:$W$412,MOD(((6-1)*$N$401+5)-1,10)+1,INT((((6-1)*$N$401+5)-1)/10)+1)))),IF(AND(6=$N$402+1,5&lt;=$O$401),IF(($N$401*$N$402+5)&gt;80,"",IF(INDEX($P$403:$W$412,MOD(($N$401*$N$402+5)-1,10)+1,INT((($N$401*$N$402+5)-1)/10)+1)="","",INDEX($P$403:$W$412,MOD(($N$401*$N$402+5)-1,10)+1,INT((($N$401*$N$402+5)-1)/10)+1))),""))),IF($N$403="","",IF(OR(ISTEXT($N$401),ISTEXT($N$402),ISTEXT($N$403)),"",IF(OR(5&gt;$N$401,6&gt;$N$402,((6-1)*$N$401+5)&gt;$N$403),"",IF(INDEX($P$403:$W$412,MOD(((6-1)*$N$401+5)-1,10)+1,INT((((6-1)*$N$401+5)-1)/10)+1)="","",INDEX($P$403:$W$412,MOD(((6-1)*$N$401+5)-1,10)+1,INT((((6-1)*$N$401+5)-1)/10)+1))))))</f>
        <v/>
      </c>
      <c r="I408" s="539">
        <f>IF($D$401="Flat Oval",IF(OR($N$403="",ISTEXT($N$401),ISTEXT($N$402)),"",IF(6&lt;=$N$402,IF(6&gt;$N$401,"",IF(((6-1)*$N$401+6)&gt;80,"",IF(INDEX($P$403:$W$412,MOD(((6-1)*$N$401+6)-1,10)+1,INT((((6-1)*$N$401+6)-1)/10)+1)="","",INDEX($P$403:$W$412,MOD(((6-1)*$N$401+6)-1,10)+1,INT((((6-1)*$N$401+6)-1)/10)+1)))),IF(AND(6=$N$402+1,6&lt;=$O$401),IF(($N$401*$N$402+6)&gt;80,"",IF(INDEX($P$403:$W$412,MOD(($N$401*$N$402+6)-1,10)+1,INT((($N$401*$N$402+6)-1)/10)+1)="","",INDEX($P$403:$W$412,MOD(($N$401*$N$402+6)-1,10)+1,INT((($N$401*$N$402+6)-1)/10)+1))),""))),IF($N$403="","",IF(OR(ISTEXT($N$401),ISTEXT($N$402),ISTEXT($N$403)),"",IF(OR(6&gt;$N$401,6&gt;$N$402,((6-1)*$N$401+6)&gt;$N$403),"",IF(INDEX($P$403:$W$412,MOD(((6-1)*$N$401+6)-1,10)+1,INT((((6-1)*$N$401+6)-1)/10)+1)="","",INDEX($P$403:$W$412,MOD(((6-1)*$N$401+6)-1,10)+1,INT((((6-1)*$N$401+6)-1)/10)+1))))))</f>
        <v/>
      </c>
      <c r="J408" s="539">
        <f>IF($D$401="Flat Oval",IF(OR($N$403="",ISTEXT($N$401),ISTEXT($N$402)),"",IF(6&lt;=$N$402,IF(7&gt;$N$401,"",IF(((6-1)*$N$401+7)&gt;80,"",IF(INDEX($P$403:$W$412,MOD(((6-1)*$N$401+7)-1,10)+1,INT((((6-1)*$N$401+7)-1)/10)+1)="","",INDEX($P$403:$W$412,MOD(((6-1)*$N$401+7)-1,10)+1,INT((((6-1)*$N$401+7)-1)/10)+1)))),IF(AND(6=$N$402+1,7&lt;=$O$401),IF(($N$401*$N$402+7)&gt;80,"",IF(INDEX($P$403:$W$412,MOD(($N$401*$N$402+7)-1,10)+1,INT((($N$401*$N$402+7)-1)/10)+1)="","",INDEX($P$403:$W$412,MOD(($N$401*$N$402+7)-1,10)+1,INT((($N$401*$N$402+7)-1)/10)+1))),""))),IF($N$403="","",IF(OR(ISTEXT($N$401),ISTEXT($N$402),ISTEXT($N$403)),"",IF(OR(7&gt;$N$401,6&gt;$N$402,((6-1)*$N$401+7)&gt;$N$403),"",IF(INDEX($P$403:$W$412,MOD(((6-1)*$N$401+7)-1,10)+1,INT((((6-1)*$N$401+7)-1)/10)+1)="","",INDEX($P$403:$W$412,MOD(((6-1)*$N$401+7)-1,10)+1,INT((((6-1)*$N$401+7)-1)/10)+1))))))</f>
        <v/>
      </c>
      <c r="K408" s="539">
        <f>IF($D$401="Flat Oval",IF(OR($N$403="",ISTEXT($N$401),ISTEXT($N$402)),"",IF(6&lt;=$N$402,IF(8&gt;$N$401,"",IF(((6-1)*$N$401+8)&gt;80,"",IF(INDEX($P$403:$W$412,MOD(((6-1)*$N$401+8)-1,10)+1,INT((((6-1)*$N$401+8)-1)/10)+1)="","",INDEX($P$403:$W$412,MOD(((6-1)*$N$401+8)-1,10)+1,INT((((6-1)*$N$401+8)-1)/10)+1)))),IF(AND(6=$N$402+1,8&lt;=$O$401),IF(($N$401*$N$402+8)&gt;80,"",IF(INDEX($P$403:$W$412,MOD(($N$401*$N$402+8)-1,10)+1,INT((($N$401*$N$402+8)-1)/10)+1)="","",INDEX($P$403:$W$412,MOD(($N$401*$N$402+8)-1,10)+1,INT((($N$401*$N$402+8)-1)/10)+1))),""))),IF($N$403="","",IF(OR(ISTEXT($N$401),ISTEXT($N$402),ISTEXT($N$403)),"",IF(OR(8&gt;$N$401,6&gt;$N$402,((6-1)*$N$401+8)&gt;$N$403),"",IF(INDEX($P$403:$W$412,MOD(((6-1)*$N$401+8)-1,10)+1,INT((((6-1)*$N$401+8)-1)/10)+1)="","",INDEX($P$403:$W$412,MOD(((6-1)*$N$401+8)-1,10)+1,INT((((6-1)*$N$401+8)-1)/10)+1))))))</f>
        <v/>
      </c>
      <c r="L408" s="539">
        <f>IF($D$401="Flat Oval",IF(OR($N$403="",ISTEXT($N$401),ISTEXT($N$402)),"",IF(6&lt;=$N$402,IF(9&gt;$N$401,"",IF(((6-1)*$N$401+9)&gt;80,"",IF(INDEX($P$403:$W$412,MOD(((6-1)*$N$401+9)-1,10)+1,INT((((6-1)*$N$401+9)-1)/10)+1)="","",INDEX($P$403:$W$412,MOD(((6-1)*$N$401+9)-1,10)+1,INT((((6-1)*$N$401+9)-1)/10)+1)))),IF(AND(6=$N$402+1,9&lt;=$O$401),IF(($N$401*$N$402+9)&gt;80,"",IF(INDEX($P$403:$W$412,MOD(($N$401*$N$402+9)-1,10)+1,INT((($N$401*$N$402+9)-1)/10)+1)="","",INDEX($P$403:$W$412,MOD(($N$401*$N$402+9)-1,10)+1,INT((($N$401*$N$402+9)-1)/10)+1))),""))),IF($N$403="","",IF(OR(ISTEXT($N$401),ISTEXT($N$402),ISTEXT($N$403)),"",IF(OR(9&gt;$N$401,6&gt;$N$402,((6-1)*$N$401+9)&gt;$N$403),"",IF(INDEX($P$403:$W$412,MOD(((6-1)*$N$401+9)-1,10)+1,INT((((6-1)*$N$401+9)-1)/10)+1)="","",INDEX($P$403:$W$412,MOD(((6-1)*$N$401+9)-1,10)+1,INT((((6-1)*$N$401+9)-1)/10)+1))))))</f>
        <v/>
      </c>
      <c r="M408" s="539">
        <f>IF($D$401="Flat Oval",IF(OR($N$403="",ISTEXT($N$401),ISTEXT($N$402)),"",IF(6&lt;=$N$402,IF(10&gt;$N$401,"",IF(((6-1)*$N$401+10)&gt;80,"",IF(INDEX($P$403:$W$412,MOD(((6-1)*$N$401+10)-1,10)+1,INT((((6-1)*$N$401+10)-1)/10)+1)="","",INDEX($P$403:$W$412,MOD(((6-1)*$N$401+10)-1,10)+1,INT((((6-1)*$N$401+10)-1)/10)+1)))),IF(AND(6=$N$402+1,10&lt;=$O$401),IF(($N$401*$N$402+10)&gt;80,"",IF(INDEX($P$403:$W$412,MOD(($N$401*$N$402+10)-1,10)+1,INT((($N$401*$N$402+10)-1)/10)+1)="","",INDEX($P$403:$W$412,MOD(($N$401*$N$402+10)-1,10)+1,INT((($N$401*$N$402+10)-1)/10)+1))),""))),IF($N$403="","",IF(OR(ISTEXT($N$401),ISTEXT($N$402),ISTEXT($N$403)),"",IF(OR(10&gt;$N$401,6&gt;$N$402,((6-1)*$N$401+10)&gt;$N$403),"",IF(INDEX($P$403:$W$412,MOD(((6-1)*$N$401+10)-1,10)+1,INT((((6-1)*$N$401+10)-1)/10)+1)="","",INDEX($P$403:$W$412,MOD(((6-1)*$N$401+10)-1,10)+1,INT((((6-1)*$N$401+10)-1)/10)+1))))))</f>
        <v/>
      </c>
      <c r="P408" s="540" t="n"/>
      <c r="Q408" s="540" t="n"/>
      <c r="R408" s="540" t="n"/>
      <c r="S408" s="540" t="n"/>
      <c r="T408" s="540" t="n"/>
      <c r="U408" s="540" t="n"/>
      <c r="V408" s="540" t="n"/>
      <c r="W408" s="540" t="n"/>
    </row>
    <row r="409" ht="13.35" customHeight="1" s="162">
      <c r="B409" s="537">
        <f>IF($D$401="Flat Oval",IF(OR($N$402="",ISTEXT($N$402)),"",IF(7&lt;=$N$402,ROUND((7-0.5)*$I$401/$N$402,1),IF(7=$N$402+1,"Ends",""))),IF(OR($D$401="",$G$401=""),"",IF($D$401="Round",IF(7=1,"Axis 1 (0°)",IF(7=2,"Axis 2 (90°)","")),IF(ISTEXT($N$402),"",IF(7&gt;$N$402,"",IF(ISTEXT($I$401),"",ROUND((7-0.5)*$I$401/$N$402,1)))))))</f>
        <v/>
      </c>
      <c r="C409" s="538" t="n"/>
      <c r="D409" s="539">
        <f>IF($D$401="Flat Oval",IF(OR($N$403="",ISTEXT($N$401),ISTEXT($N$402)),"",IF(7&lt;=$N$402,IF(1&gt;$N$401,"",IF(((7-1)*$N$401+1)&gt;80,"",IF(INDEX($P$403:$W$412,MOD(((7-1)*$N$401+1)-1,10)+1,INT((((7-1)*$N$401+1)-1)/10)+1)="","",INDEX($P$403:$W$412,MOD(((7-1)*$N$401+1)-1,10)+1,INT((((7-1)*$N$401+1)-1)/10)+1)))),IF(AND(7=$N$402+1,1&lt;=$O$401),IF(($N$401*$N$402+1)&gt;80,"",IF(INDEX($P$403:$W$412,MOD(($N$401*$N$402+1)-1,10)+1,INT((($N$401*$N$402+1)-1)/10)+1)="","",INDEX($P$403:$W$412,MOD(($N$401*$N$402+1)-1,10)+1,INT((($N$401*$N$402+1)-1)/10)+1))),""))),IF($N$403="","",IF(OR(ISTEXT($N$401),ISTEXT($N$402),ISTEXT($N$403)),"",IF(OR(1&gt;$N$401,7&gt;$N$402,((7-1)*$N$401+1)&gt;$N$403),"",IF(INDEX($P$403:$W$412,MOD(((7-1)*$N$401+1)-1,10)+1,INT((((7-1)*$N$401+1)-1)/10)+1)="","",INDEX($P$403:$W$412,MOD(((7-1)*$N$401+1)-1,10)+1,INT((((7-1)*$N$401+1)-1)/10)+1))))))</f>
        <v/>
      </c>
      <c r="E409" s="539">
        <f>IF($D$401="Flat Oval",IF(OR($N$403="",ISTEXT($N$401),ISTEXT($N$402)),"",IF(7&lt;=$N$402,IF(2&gt;$N$401,"",IF(((7-1)*$N$401+2)&gt;80,"",IF(INDEX($P$403:$W$412,MOD(((7-1)*$N$401+2)-1,10)+1,INT((((7-1)*$N$401+2)-1)/10)+1)="","",INDEX($P$403:$W$412,MOD(((7-1)*$N$401+2)-1,10)+1,INT((((7-1)*$N$401+2)-1)/10)+1)))),IF(AND(7=$N$402+1,2&lt;=$O$401),IF(($N$401*$N$402+2)&gt;80,"",IF(INDEX($P$403:$W$412,MOD(($N$401*$N$402+2)-1,10)+1,INT((($N$401*$N$402+2)-1)/10)+1)="","",INDEX($P$403:$W$412,MOD(($N$401*$N$402+2)-1,10)+1,INT((($N$401*$N$402+2)-1)/10)+1))),""))),IF($N$403="","",IF(OR(ISTEXT($N$401),ISTEXT($N$402),ISTEXT($N$403)),"",IF(OR(2&gt;$N$401,7&gt;$N$402,((7-1)*$N$401+2)&gt;$N$403),"",IF(INDEX($P$403:$W$412,MOD(((7-1)*$N$401+2)-1,10)+1,INT((((7-1)*$N$401+2)-1)/10)+1)="","",INDEX($P$403:$W$412,MOD(((7-1)*$N$401+2)-1,10)+1,INT((((7-1)*$N$401+2)-1)/10)+1))))))</f>
        <v/>
      </c>
      <c r="F409" s="539">
        <f>IF($D$401="Flat Oval",IF(OR($N$403="",ISTEXT($N$401),ISTEXT($N$402)),"",IF(7&lt;=$N$402,IF(3&gt;$N$401,"",IF(((7-1)*$N$401+3)&gt;80,"",IF(INDEX($P$403:$W$412,MOD(((7-1)*$N$401+3)-1,10)+1,INT((((7-1)*$N$401+3)-1)/10)+1)="","",INDEX($P$403:$W$412,MOD(((7-1)*$N$401+3)-1,10)+1,INT((((7-1)*$N$401+3)-1)/10)+1)))),IF(AND(7=$N$402+1,3&lt;=$O$401),IF(($N$401*$N$402+3)&gt;80,"",IF(INDEX($P$403:$W$412,MOD(($N$401*$N$402+3)-1,10)+1,INT((($N$401*$N$402+3)-1)/10)+1)="","",INDEX($P$403:$W$412,MOD(($N$401*$N$402+3)-1,10)+1,INT((($N$401*$N$402+3)-1)/10)+1))),""))),IF($N$403="","",IF(OR(ISTEXT($N$401),ISTEXT($N$402),ISTEXT($N$403)),"",IF(OR(3&gt;$N$401,7&gt;$N$402,((7-1)*$N$401+3)&gt;$N$403),"",IF(INDEX($P$403:$W$412,MOD(((7-1)*$N$401+3)-1,10)+1,INT((((7-1)*$N$401+3)-1)/10)+1)="","",INDEX($P$403:$W$412,MOD(((7-1)*$N$401+3)-1,10)+1,INT((((7-1)*$N$401+3)-1)/10)+1))))))</f>
        <v/>
      </c>
      <c r="G409" s="539">
        <f>IF($D$401="Flat Oval",IF(OR($N$403="",ISTEXT($N$401),ISTEXT($N$402)),"",IF(7&lt;=$N$402,IF(4&gt;$N$401,"",IF(((7-1)*$N$401+4)&gt;80,"",IF(INDEX($P$403:$W$412,MOD(((7-1)*$N$401+4)-1,10)+1,INT((((7-1)*$N$401+4)-1)/10)+1)="","",INDEX($P$403:$W$412,MOD(((7-1)*$N$401+4)-1,10)+1,INT((((7-1)*$N$401+4)-1)/10)+1)))),IF(AND(7=$N$402+1,4&lt;=$O$401),IF(($N$401*$N$402+4)&gt;80,"",IF(INDEX($P$403:$W$412,MOD(($N$401*$N$402+4)-1,10)+1,INT((($N$401*$N$402+4)-1)/10)+1)="","",INDEX($P$403:$W$412,MOD(($N$401*$N$402+4)-1,10)+1,INT((($N$401*$N$402+4)-1)/10)+1))),""))),IF($N$403="","",IF(OR(ISTEXT($N$401),ISTEXT($N$402),ISTEXT($N$403)),"",IF(OR(4&gt;$N$401,7&gt;$N$402,((7-1)*$N$401+4)&gt;$N$403),"",IF(INDEX($P$403:$W$412,MOD(((7-1)*$N$401+4)-1,10)+1,INT((((7-1)*$N$401+4)-1)/10)+1)="","",INDEX($P$403:$W$412,MOD(((7-1)*$N$401+4)-1,10)+1,INT((((7-1)*$N$401+4)-1)/10)+1))))))</f>
        <v/>
      </c>
      <c r="H409" s="539">
        <f>IF($D$401="Flat Oval",IF(OR($N$403="",ISTEXT($N$401),ISTEXT($N$402)),"",IF(7&lt;=$N$402,IF(5&gt;$N$401,"",IF(((7-1)*$N$401+5)&gt;80,"",IF(INDEX($P$403:$W$412,MOD(((7-1)*$N$401+5)-1,10)+1,INT((((7-1)*$N$401+5)-1)/10)+1)="","",INDEX($P$403:$W$412,MOD(((7-1)*$N$401+5)-1,10)+1,INT((((7-1)*$N$401+5)-1)/10)+1)))),IF(AND(7=$N$402+1,5&lt;=$O$401),IF(($N$401*$N$402+5)&gt;80,"",IF(INDEX($P$403:$W$412,MOD(($N$401*$N$402+5)-1,10)+1,INT((($N$401*$N$402+5)-1)/10)+1)="","",INDEX($P$403:$W$412,MOD(($N$401*$N$402+5)-1,10)+1,INT((($N$401*$N$402+5)-1)/10)+1))),""))),IF($N$403="","",IF(OR(ISTEXT($N$401),ISTEXT($N$402),ISTEXT($N$403)),"",IF(OR(5&gt;$N$401,7&gt;$N$402,((7-1)*$N$401+5)&gt;$N$403),"",IF(INDEX($P$403:$W$412,MOD(((7-1)*$N$401+5)-1,10)+1,INT((((7-1)*$N$401+5)-1)/10)+1)="","",INDEX($P$403:$W$412,MOD(((7-1)*$N$401+5)-1,10)+1,INT((((7-1)*$N$401+5)-1)/10)+1))))))</f>
        <v/>
      </c>
      <c r="I409" s="539">
        <f>IF($D$401="Flat Oval",IF(OR($N$403="",ISTEXT($N$401),ISTEXT($N$402)),"",IF(7&lt;=$N$402,IF(6&gt;$N$401,"",IF(((7-1)*$N$401+6)&gt;80,"",IF(INDEX($P$403:$W$412,MOD(((7-1)*$N$401+6)-1,10)+1,INT((((7-1)*$N$401+6)-1)/10)+1)="","",INDEX($P$403:$W$412,MOD(((7-1)*$N$401+6)-1,10)+1,INT((((7-1)*$N$401+6)-1)/10)+1)))),IF(AND(7=$N$402+1,6&lt;=$O$401),IF(($N$401*$N$402+6)&gt;80,"",IF(INDEX($P$403:$W$412,MOD(($N$401*$N$402+6)-1,10)+1,INT((($N$401*$N$402+6)-1)/10)+1)="","",INDEX($P$403:$W$412,MOD(($N$401*$N$402+6)-1,10)+1,INT((($N$401*$N$402+6)-1)/10)+1))),""))),IF($N$403="","",IF(OR(ISTEXT($N$401),ISTEXT($N$402),ISTEXT($N$403)),"",IF(OR(6&gt;$N$401,7&gt;$N$402,((7-1)*$N$401+6)&gt;$N$403),"",IF(INDEX($P$403:$W$412,MOD(((7-1)*$N$401+6)-1,10)+1,INT((((7-1)*$N$401+6)-1)/10)+1)="","",INDEX($P$403:$W$412,MOD(((7-1)*$N$401+6)-1,10)+1,INT((((7-1)*$N$401+6)-1)/10)+1))))))</f>
        <v/>
      </c>
      <c r="J409" s="539">
        <f>IF($D$401="Flat Oval",IF(OR($N$403="",ISTEXT($N$401),ISTEXT($N$402)),"",IF(7&lt;=$N$402,IF(7&gt;$N$401,"",IF(((7-1)*$N$401+7)&gt;80,"",IF(INDEX($P$403:$W$412,MOD(((7-1)*$N$401+7)-1,10)+1,INT((((7-1)*$N$401+7)-1)/10)+1)="","",INDEX($P$403:$W$412,MOD(((7-1)*$N$401+7)-1,10)+1,INT((((7-1)*$N$401+7)-1)/10)+1)))),IF(AND(7=$N$402+1,7&lt;=$O$401),IF(($N$401*$N$402+7)&gt;80,"",IF(INDEX($P$403:$W$412,MOD(($N$401*$N$402+7)-1,10)+1,INT((($N$401*$N$402+7)-1)/10)+1)="","",INDEX($P$403:$W$412,MOD(($N$401*$N$402+7)-1,10)+1,INT((($N$401*$N$402+7)-1)/10)+1))),""))),IF($N$403="","",IF(OR(ISTEXT($N$401),ISTEXT($N$402),ISTEXT($N$403)),"",IF(OR(7&gt;$N$401,7&gt;$N$402,((7-1)*$N$401+7)&gt;$N$403),"",IF(INDEX($P$403:$W$412,MOD(((7-1)*$N$401+7)-1,10)+1,INT((((7-1)*$N$401+7)-1)/10)+1)="","",INDEX($P$403:$W$412,MOD(((7-1)*$N$401+7)-1,10)+1,INT((((7-1)*$N$401+7)-1)/10)+1))))))</f>
        <v/>
      </c>
      <c r="K409" s="539">
        <f>IF($D$401="Flat Oval",IF(OR($N$403="",ISTEXT($N$401),ISTEXT($N$402)),"",IF(7&lt;=$N$402,IF(8&gt;$N$401,"",IF(((7-1)*$N$401+8)&gt;80,"",IF(INDEX($P$403:$W$412,MOD(((7-1)*$N$401+8)-1,10)+1,INT((((7-1)*$N$401+8)-1)/10)+1)="","",INDEX($P$403:$W$412,MOD(((7-1)*$N$401+8)-1,10)+1,INT((((7-1)*$N$401+8)-1)/10)+1)))),IF(AND(7=$N$402+1,8&lt;=$O$401),IF(($N$401*$N$402+8)&gt;80,"",IF(INDEX($P$403:$W$412,MOD(($N$401*$N$402+8)-1,10)+1,INT((($N$401*$N$402+8)-1)/10)+1)="","",INDEX($P$403:$W$412,MOD(($N$401*$N$402+8)-1,10)+1,INT((($N$401*$N$402+8)-1)/10)+1))),""))),IF($N$403="","",IF(OR(ISTEXT($N$401),ISTEXT($N$402),ISTEXT($N$403)),"",IF(OR(8&gt;$N$401,7&gt;$N$402,((7-1)*$N$401+8)&gt;$N$403),"",IF(INDEX($P$403:$W$412,MOD(((7-1)*$N$401+8)-1,10)+1,INT((((7-1)*$N$401+8)-1)/10)+1)="","",INDEX($P$403:$W$412,MOD(((7-1)*$N$401+8)-1,10)+1,INT((((7-1)*$N$401+8)-1)/10)+1))))))</f>
        <v/>
      </c>
      <c r="L409" s="539">
        <f>IF($D$401="Flat Oval",IF(OR($N$403="",ISTEXT($N$401),ISTEXT($N$402)),"",IF(7&lt;=$N$402,IF(9&gt;$N$401,"",IF(((7-1)*$N$401+9)&gt;80,"",IF(INDEX($P$403:$W$412,MOD(((7-1)*$N$401+9)-1,10)+1,INT((((7-1)*$N$401+9)-1)/10)+1)="","",INDEX($P$403:$W$412,MOD(((7-1)*$N$401+9)-1,10)+1,INT((((7-1)*$N$401+9)-1)/10)+1)))),IF(AND(7=$N$402+1,9&lt;=$O$401),IF(($N$401*$N$402+9)&gt;80,"",IF(INDEX($P$403:$W$412,MOD(($N$401*$N$402+9)-1,10)+1,INT((($N$401*$N$402+9)-1)/10)+1)="","",INDEX($P$403:$W$412,MOD(($N$401*$N$402+9)-1,10)+1,INT((($N$401*$N$402+9)-1)/10)+1))),""))),IF($N$403="","",IF(OR(ISTEXT($N$401),ISTEXT($N$402),ISTEXT($N$403)),"",IF(OR(9&gt;$N$401,7&gt;$N$402,((7-1)*$N$401+9)&gt;$N$403),"",IF(INDEX($P$403:$W$412,MOD(((7-1)*$N$401+9)-1,10)+1,INT((((7-1)*$N$401+9)-1)/10)+1)="","",INDEX($P$403:$W$412,MOD(((7-1)*$N$401+9)-1,10)+1,INT((((7-1)*$N$401+9)-1)/10)+1))))))</f>
        <v/>
      </c>
      <c r="M409" s="539">
        <f>IF($D$401="Flat Oval",IF(OR($N$403="",ISTEXT($N$401),ISTEXT($N$402)),"",IF(7&lt;=$N$402,IF(10&gt;$N$401,"",IF(((7-1)*$N$401+10)&gt;80,"",IF(INDEX($P$403:$W$412,MOD(((7-1)*$N$401+10)-1,10)+1,INT((((7-1)*$N$401+10)-1)/10)+1)="","",INDEX($P$403:$W$412,MOD(((7-1)*$N$401+10)-1,10)+1,INT((((7-1)*$N$401+10)-1)/10)+1)))),IF(AND(7=$N$402+1,10&lt;=$O$401),IF(($N$401*$N$402+10)&gt;80,"",IF(INDEX($P$403:$W$412,MOD(($N$401*$N$402+10)-1,10)+1,INT((($N$401*$N$402+10)-1)/10)+1)="","",INDEX($P$403:$W$412,MOD(($N$401*$N$402+10)-1,10)+1,INT((($N$401*$N$402+10)-1)/10)+1))),""))),IF($N$403="","",IF(OR(ISTEXT($N$401),ISTEXT($N$402),ISTEXT($N$403)),"",IF(OR(10&gt;$N$401,7&gt;$N$402,((7-1)*$N$401+10)&gt;$N$403),"",IF(INDEX($P$403:$W$412,MOD(((7-1)*$N$401+10)-1,10)+1,INT((((7-1)*$N$401+10)-1)/10)+1)="","",INDEX($P$403:$W$412,MOD(((7-1)*$N$401+10)-1,10)+1,INT((((7-1)*$N$401+10)-1)/10)+1))))))</f>
        <v/>
      </c>
      <c r="P409" s="540" t="n"/>
      <c r="Q409" s="540" t="n"/>
      <c r="R409" s="540" t="n"/>
      <c r="S409" s="540" t="n"/>
      <c r="T409" s="540" t="n"/>
      <c r="U409" s="540" t="n"/>
      <c r="V409" s="540" t="n"/>
      <c r="W409" s="540" t="n"/>
    </row>
    <row r="410" ht="13.35" customHeight="1" s="162">
      <c r="B410" s="537">
        <f>IF($D$401="Flat Oval",IF(OR($N$402="",ISTEXT($N$402)),"",IF(8&lt;=$N$402,ROUND((8-0.5)*$I$401/$N$402,1),IF(8=$N$402+1,"Ends",""))),IF(OR($D$401="",$G$401=""),"",IF($D$401="Round",IF(8=1,"Axis 1 (0°)",IF(8=2,"Axis 2 (90°)","")),IF(ISTEXT($N$402),"",IF(8&gt;$N$402,"",IF(ISTEXT($I$401),"",ROUND((8-0.5)*$I$401/$N$402,1)))))))</f>
        <v/>
      </c>
      <c r="C410" s="538" t="n"/>
      <c r="D410" s="539">
        <f>IF($D$401="Flat Oval",IF(OR($N$403="",ISTEXT($N$401),ISTEXT($N$402)),"",IF(8&lt;=$N$402,IF(1&gt;$N$401,"",IF(((8-1)*$N$401+1)&gt;80,"",IF(INDEX($P$403:$W$412,MOD(((8-1)*$N$401+1)-1,10)+1,INT((((8-1)*$N$401+1)-1)/10)+1)="","",INDEX($P$403:$W$412,MOD(((8-1)*$N$401+1)-1,10)+1,INT((((8-1)*$N$401+1)-1)/10)+1)))),IF(AND(8=$N$402+1,1&lt;=$O$401),IF(($N$401*$N$402+1)&gt;80,"",IF(INDEX($P$403:$W$412,MOD(($N$401*$N$402+1)-1,10)+1,INT((($N$401*$N$402+1)-1)/10)+1)="","",INDEX($P$403:$W$412,MOD(($N$401*$N$402+1)-1,10)+1,INT((($N$401*$N$402+1)-1)/10)+1))),""))),IF($N$403="","",IF(OR(ISTEXT($N$401),ISTEXT($N$402),ISTEXT($N$403)),"",IF(OR(1&gt;$N$401,8&gt;$N$402,((8-1)*$N$401+1)&gt;$N$403),"",IF(INDEX($P$403:$W$412,MOD(((8-1)*$N$401+1)-1,10)+1,INT((((8-1)*$N$401+1)-1)/10)+1)="","",INDEX($P$403:$W$412,MOD(((8-1)*$N$401+1)-1,10)+1,INT((((8-1)*$N$401+1)-1)/10)+1))))))</f>
        <v/>
      </c>
      <c r="E410" s="539">
        <f>IF($D$401="Flat Oval",IF(OR($N$403="",ISTEXT($N$401),ISTEXT($N$402)),"",IF(8&lt;=$N$402,IF(2&gt;$N$401,"",IF(((8-1)*$N$401+2)&gt;80,"",IF(INDEX($P$403:$W$412,MOD(((8-1)*$N$401+2)-1,10)+1,INT((((8-1)*$N$401+2)-1)/10)+1)="","",INDEX($P$403:$W$412,MOD(((8-1)*$N$401+2)-1,10)+1,INT((((8-1)*$N$401+2)-1)/10)+1)))),IF(AND(8=$N$402+1,2&lt;=$O$401),IF(($N$401*$N$402+2)&gt;80,"",IF(INDEX($P$403:$W$412,MOD(($N$401*$N$402+2)-1,10)+1,INT((($N$401*$N$402+2)-1)/10)+1)="","",INDEX($P$403:$W$412,MOD(($N$401*$N$402+2)-1,10)+1,INT((($N$401*$N$402+2)-1)/10)+1))),""))),IF($N$403="","",IF(OR(ISTEXT($N$401),ISTEXT($N$402),ISTEXT($N$403)),"",IF(OR(2&gt;$N$401,8&gt;$N$402,((8-1)*$N$401+2)&gt;$N$403),"",IF(INDEX($P$403:$W$412,MOD(((8-1)*$N$401+2)-1,10)+1,INT((((8-1)*$N$401+2)-1)/10)+1)="","",INDEX($P$403:$W$412,MOD(((8-1)*$N$401+2)-1,10)+1,INT((((8-1)*$N$401+2)-1)/10)+1))))))</f>
        <v/>
      </c>
      <c r="F410" s="539">
        <f>IF($D$401="Flat Oval",IF(OR($N$403="",ISTEXT($N$401),ISTEXT($N$402)),"",IF(8&lt;=$N$402,IF(3&gt;$N$401,"",IF(((8-1)*$N$401+3)&gt;80,"",IF(INDEX($P$403:$W$412,MOD(((8-1)*$N$401+3)-1,10)+1,INT((((8-1)*$N$401+3)-1)/10)+1)="","",INDEX($P$403:$W$412,MOD(((8-1)*$N$401+3)-1,10)+1,INT((((8-1)*$N$401+3)-1)/10)+1)))),IF(AND(8=$N$402+1,3&lt;=$O$401),IF(($N$401*$N$402+3)&gt;80,"",IF(INDEX($P$403:$W$412,MOD(($N$401*$N$402+3)-1,10)+1,INT((($N$401*$N$402+3)-1)/10)+1)="","",INDEX($P$403:$W$412,MOD(($N$401*$N$402+3)-1,10)+1,INT((($N$401*$N$402+3)-1)/10)+1))),""))),IF($N$403="","",IF(OR(ISTEXT($N$401),ISTEXT($N$402),ISTEXT($N$403)),"",IF(OR(3&gt;$N$401,8&gt;$N$402,((8-1)*$N$401+3)&gt;$N$403),"",IF(INDEX($P$403:$W$412,MOD(((8-1)*$N$401+3)-1,10)+1,INT((((8-1)*$N$401+3)-1)/10)+1)="","",INDEX($P$403:$W$412,MOD(((8-1)*$N$401+3)-1,10)+1,INT((((8-1)*$N$401+3)-1)/10)+1))))))</f>
        <v/>
      </c>
      <c r="G410" s="539">
        <f>IF($D$401="Flat Oval",IF(OR($N$403="",ISTEXT($N$401),ISTEXT($N$402)),"",IF(8&lt;=$N$402,IF(4&gt;$N$401,"",IF(((8-1)*$N$401+4)&gt;80,"",IF(INDEX($P$403:$W$412,MOD(((8-1)*$N$401+4)-1,10)+1,INT((((8-1)*$N$401+4)-1)/10)+1)="","",INDEX($P$403:$W$412,MOD(((8-1)*$N$401+4)-1,10)+1,INT((((8-1)*$N$401+4)-1)/10)+1)))),IF(AND(8=$N$402+1,4&lt;=$O$401),IF(($N$401*$N$402+4)&gt;80,"",IF(INDEX($P$403:$W$412,MOD(($N$401*$N$402+4)-1,10)+1,INT((($N$401*$N$402+4)-1)/10)+1)="","",INDEX($P$403:$W$412,MOD(($N$401*$N$402+4)-1,10)+1,INT((($N$401*$N$402+4)-1)/10)+1))),""))),IF($N$403="","",IF(OR(ISTEXT($N$401),ISTEXT($N$402),ISTEXT($N$403)),"",IF(OR(4&gt;$N$401,8&gt;$N$402,((8-1)*$N$401+4)&gt;$N$403),"",IF(INDEX($P$403:$W$412,MOD(((8-1)*$N$401+4)-1,10)+1,INT((((8-1)*$N$401+4)-1)/10)+1)="","",INDEX($P$403:$W$412,MOD(((8-1)*$N$401+4)-1,10)+1,INT((((8-1)*$N$401+4)-1)/10)+1))))))</f>
        <v/>
      </c>
      <c r="H410" s="539">
        <f>IF($D$401="Flat Oval",IF(OR($N$403="",ISTEXT($N$401),ISTEXT($N$402)),"",IF(8&lt;=$N$402,IF(5&gt;$N$401,"",IF(((8-1)*$N$401+5)&gt;80,"",IF(INDEX($P$403:$W$412,MOD(((8-1)*$N$401+5)-1,10)+1,INT((((8-1)*$N$401+5)-1)/10)+1)="","",INDEX($P$403:$W$412,MOD(((8-1)*$N$401+5)-1,10)+1,INT((((8-1)*$N$401+5)-1)/10)+1)))),IF(AND(8=$N$402+1,5&lt;=$O$401),IF(($N$401*$N$402+5)&gt;80,"",IF(INDEX($P$403:$W$412,MOD(($N$401*$N$402+5)-1,10)+1,INT((($N$401*$N$402+5)-1)/10)+1)="","",INDEX($P$403:$W$412,MOD(($N$401*$N$402+5)-1,10)+1,INT((($N$401*$N$402+5)-1)/10)+1))),""))),IF($N$403="","",IF(OR(ISTEXT($N$401),ISTEXT($N$402),ISTEXT($N$403)),"",IF(OR(5&gt;$N$401,8&gt;$N$402,((8-1)*$N$401+5)&gt;$N$403),"",IF(INDEX($P$403:$W$412,MOD(((8-1)*$N$401+5)-1,10)+1,INT((((8-1)*$N$401+5)-1)/10)+1)="","",INDEX($P$403:$W$412,MOD(((8-1)*$N$401+5)-1,10)+1,INT((((8-1)*$N$401+5)-1)/10)+1))))))</f>
        <v/>
      </c>
      <c r="I410" s="539">
        <f>IF($D$401="Flat Oval",IF(OR($N$403="",ISTEXT($N$401),ISTEXT($N$402)),"",IF(8&lt;=$N$402,IF(6&gt;$N$401,"",IF(((8-1)*$N$401+6)&gt;80,"",IF(INDEX($P$403:$W$412,MOD(((8-1)*$N$401+6)-1,10)+1,INT((((8-1)*$N$401+6)-1)/10)+1)="","",INDEX($P$403:$W$412,MOD(((8-1)*$N$401+6)-1,10)+1,INT((((8-1)*$N$401+6)-1)/10)+1)))),IF(AND(8=$N$402+1,6&lt;=$O$401),IF(($N$401*$N$402+6)&gt;80,"",IF(INDEX($P$403:$W$412,MOD(($N$401*$N$402+6)-1,10)+1,INT((($N$401*$N$402+6)-1)/10)+1)="","",INDEX($P$403:$W$412,MOD(($N$401*$N$402+6)-1,10)+1,INT((($N$401*$N$402+6)-1)/10)+1))),""))),IF($N$403="","",IF(OR(ISTEXT($N$401),ISTEXT($N$402),ISTEXT($N$403)),"",IF(OR(6&gt;$N$401,8&gt;$N$402,((8-1)*$N$401+6)&gt;$N$403),"",IF(INDEX($P$403:$W$412,MOD(((8-1)*$N$401+6)-1,10)+1,INT((((8-1)*$N$401+6)-1)/10)+1)="","",INDEX($P$403:$W$412,MOD(((8-1)*$N$401+6)-1,10)+1,INT((((8-1)*$N$401+6)-1)/10)+1))))))</f>
        <v/>
      </c>
      <c r="J410" s="539">
        <f>IF($D$401="Flat Oval",IF(OR($N$403="",ISTEXT($N$401),ISTEXT($N$402)),"",IF(8&lt;=$N$402,IF(7&gt;$N$401,"",IF(((8-1)*$N$401+7)&gt;80,"",IF(INDEX($P$403:$W$412,MOD(((8-1)*$N$401+7)-1,10)+1,INT((((8-1)*$N$401+7)-1)/10)+1)="","",INDEX($P$403:$W$412,MOD(((8-1)*$N$401+7)-1,10)+1,INT((((8-1)*$N$401+7)-1)/10)+1)))),IF(AND(8=$N$402+1,7&lt;=$O$401),IF(($N$401*$N$402+7)&gt;80,"",IF(INDEX($P$403:$W$412,MOD(($N$401*$N$402+7)-1,10)+1,INT((($N$401*$N$402+7)-1)/10)+1)="","",INDEX($P$403:$W$412,MOD(($N$401*$N$402+7)-1,10)+1,INT((($N$401*$N$402+7)-1)/10)+1))),""))),IF($N$403="","",IF(OR(ISTEXT($N$401),ISTEXT($N$402),ISTEXT($N$403)),"",IF(OR(7&gt;$N$401,8&gt;$N$402,((8-1)*$N$401+7)&gt;$N$403),"",IF(INDEX($P$403:$W$412,MOD(((8-1)*$N$401+7)-1,10)+1,INT((((8-1)*$N$401+7)-1)/10)+1)="","",INDEX($P$403:$W$412,MOD(((8-1)*$N$401+7)-1,10)+1,INT((((8-1)*$N$401+7)-1)/10)+1))))))</f>
        <v/>
      </c>
      <c r="K410" s="539">
        <f>IF($D$401="Flat Oval",IF(OR($N$403="",ISTEXT($N$401),ISTEXT($N$402)),"",IF(8&lt;=$N$402,IF(8&gt;$N$401,"",IF(((8-1)*$N$401+8)&gt;80,"",IF(INDEX($P$403:$W$412,MOD(((8-1)*$N$401+8)-1,10)+1,INT((((8-1)*$N$401+8)-1)/10)+1)="","",INDEX($P$403:$W$412,MOD(((8-1)*$N$401+8)-1,10)+1,INT((((8-1)*$N$401+8)-1)/10)+1)))),IF(AND(8=$N$402+1,8&lt;=$O$401),IF(($N$401*$N$402+8)&gt;80,"",IF(INDEX($P$403:$W$412,MOD(($N$401*$N$402+8)-1,10)+1,INT((($N$401*$N$402+8)-1)/10)+1)="","",INDEX($P$403:$W$412,MOD(($N$401*$N$402+8)-1,10)+1,INT((($N$401*$N$402+8)-1)/10)+1))),""))),IF($N$403="","",IF(OR(ISTEXT($N$401),ISTEXT($N$402),ISTEXT($N$403)),"",IF(OR(8&gt;$N$401,8&gt;$N$402,((8-1)*$N$401+8)&gt;$N$403),"",IF(INDEX($P$403:$W$412,MOD(((8-1)*$N$401+8)-1,10)+1,INT((((8-1)*$N$401+8)-1)/10)+1)="","",INDEX($P$403:$W$412,MOD(((8-1)*$N$401+8)-1,10)+1,INT((((8-1)*$N$401+8)-1)/10)+1))))))</f>
        <v/>
      </c>
      <c r="L410" s="539">
        <f>IF($D$401="Flat Oval",IF(OR($N$403="",ISTEXT($N$401),ISTEXT($N$402)),"",IF(8&lt;=$N$402,IF(9&gt;$N$401,"",IF(((8-1)*$N$401+9)&gt;80,"",IF(INDEX($P$403:$W$412,MOD(((8-1)*$N$401+9)-1,10)+1,INT((((8-1)*$N$401+9)-1)/10)+1)="","",INDEX($P$403:$W$412,MOD(((8-1)*$N$401+9)-1,10)+1,INT((((8-1)*$N$401+9)-1)/10)+1)))),IF(AND(8=$N$402+1,9&lt;=$O$401),IF(($N$401*$N$402+9)&gt;80,"",IF(INDEX($P$403:$W$412,MOD(($N$401*$N$402+9)-1,10)+1,INT((($N$401*$N$402+9)-1)/10)+1)="","",INDEX($P$403:$W$412,MOD(($N$401*$N$402+9)-1,10)+1,INT((($N$401*$N$402+9)-1)/10)+1))),""))),IF($N$403="","",IF(OR(ISTEXT($N$401),ISTEXT($N$402),ISTEXT($N$403)),"",IF(OR(9&gt;$N$401,8&gt;$N$402,((8-1)*$N$401+9)&gt;$N$403),"",IF(INDEX($P$403:$W$412,MOD(((8-1)*$N$401+9)-1,10)+1,INT((((8-1)*$N$401+9)-1)/10)+1)="","",INDEX($P$403:$W$412,MOD(((8-1)*$N$401+9)-1,10)+1,INT((((8-1)*$N$401+9)-1)/10)+1))))))</f>
        <v/>
      </c>
      <c r="M410" s="539">
        <f>IF($D$401="Flat Oval",IF(OR($N$403="",ISTEXT($N$401),ISTEXT($N$402)),"",IF(8&lt;=$N$402,IF(10&gt;$N$401,"",IF(((8-1)*$N$401+10)&gt;80,"",IF(INDEX($P$403:$W$412,MOD(((8-1)*$N$401+10)-1,10)+1,INT((((8-1)*$N$401+10)-1)/10)+1)="","",INDEX($P$403:$W$412,MOD(((8-1)*$N$401+10)-1,10)+1,INT((((8-1)*$N$401+10)-1)/10)+1)))),IF(AND(8=$N$402+1,10&lt;=$O$401),IF(($N$401*$N$402+10)&gt;80,"",IF(INDEX($P$403:$W$412,MOD(($N$401*$N$402+10)-1,10)+1,INT((($N$401*$N$402+10)-1)/10)+1)="","",INDEX($P$403:$W$412,MOD(($N$401*$N$402+10)-1,10)+1,INT((($N$401*$N$402+10)-1)/10)+1))),""))),IF($N$403="","",IF(OR(ISTEXT($N$401),ISTEXT($N$402),ISTEXT($N$403)),"",IF(OR(10&gt;$N$401,8&gt;$N$402,((8-1)*$N$401+10)&gt;$N$403),"",IF(INDEX($P$403:$W$412,MOD(((8-1)*$N$401+10)-1,10)+1,INT((((8-1)*$N$401+10)-1)/10)+1)="","",INDEX($P$403:$W$412,MOD(((8-1)*$N$401+10)-1,10)+1,INT((((8-1)*$N$401+10)-1)/10)+1))))))</f>
        <v/>
      </c>
      <c r="P410" s="540" t="n"/>
      <c r="Q410" s="540" t="n"/>
      <c r="R410" s="540" t="n"/>
      <c r="S410" s="540" t="n"/>
      <c r="T410" s="540" t="n"/>
      <c r="U410" s="540" t="n"/>
      <c r="V410" s="540" t="n"/>
      <c r="W410" s="540" t="n"/>
    </row>
    <row r="411" ht="13.35" customHeight="1" s="162">
      <c r="P411" s="540" t="n"/>
      <c r="Q411" s="540" t="n"/>
      <c r="R411" s="540" t="n"/>
      <c r="S411" s="540" t="n"/>
      <c r="T411" s="540" t="n"/>
      <c r="U411" s="540" t="n"/>
      <c r="V411" s="540" t="n"/>
      <c r="W411" s="540" t="n"/>
    </row>
    <row r="412" ht="13.35" customHeight="1" s="162">
      <c r="B412" s="188" t="inlineStr">
        <is>
          <t>Airflow Traverse Measurement</t>
        </is>
      </c>
      <c r="C412" s="174" t="n"/>
      <c r="D412" s="174" t="n"/>
      <c r="E412" s="174" t="n"/>
      <c r="F412" s="174" t="n"/>
      <c r="G412" s="174" t="n"/>
      <c r="H412" s="173" t="n"/>
      <c r="I412" s="194" t="inlineStr">
        <is>
          <t>Design CFM</t>
        </is>
      </c>
      <c r="J412" s="188" t="inlineStr">
        <is>
          <t>Initial</t>
        </is>
      </c>
      <c r="K412" s="173" t="n"/>
      <c r="L412" s="188" t="inlineStr">
        <is>
          <t>Final</t>
        </is>
      </c>
      <c r="M412" s="173" t="n"/>
      <c r="P412" s="540" t="n"/>
      <c r="Q412" s="540" t="n"/>
      <c r="R412" s="540" t="n"/>
      <c r="S412" s="540" t="n"/>
      <c r="T412" s="540" t="n"/>
      <c r="U412" s="540" t="n"/>
      <c r="V412" s="540" t="n"/>
      <c r="W412" s="540" t="n"/>
    </row>
    <row r="413" ht="13.35" customHeight="1" s="162">
      <c r="B413" s="153" t="inlineStr">
        <is>
          <t xml:space="preserve">Point </t>
        </is>
      </c>
      <c r="C413" s="188" t="inlineStr">
        <is>
          <t>Area Served</t>
        </is>
      </c>
      <c r="D413" s="174" t="n"/>
      <c r="E413" s="173" t="n"/>
      <c r="F413" s="188" t="inlineStr">
        <is>
          <t>Size</t>
        </is>
      </c>
      <c r="G413" s="173" t="n"/>
      <c r="H413" s="188" t="inlineStr">
        <is>
          <t>Ak</t>
        </is>
      </c>
      <c r="I413" s="440" t="n"/>
      <c r="J413" s="188" t="inlineStr">
        <is>
          <t>VEL</t>
        </is>
      </c>
      <c r="K413" s="188" t="inlineStr">
        <is>
          <t>CFM</t>
        </is>
      </c>
      <c r="L413" s="188" t="inlineStr">
        <is>
          <t>VEL</t>
        </is>
      </c>
      <c r="M413" s="188" t="inlineStr">
        <is>
          <t>CFM</t>
        </is>
      </c>
    </row>
    <row r="414" ht="13.35" customHeight="1" s="162">
      <c r="B414" s="31" t="inlineStr">
        <is>
          <t>T-26</t>
        </is>
      </c>
      <c r="C414" s="307" t="n"/>
      <c r="D414" s="174" t="n"/>
      <c r="E414" s="173" t="n"/>
      <c r="F414" s="307">
        <f>IF($D$416="Flat Oval",IF(OR($G$416="",$I$416=""),"",$G$416&amp;""" x "&amp;$I$416&amp;""" oval"),IF($G$416="","",IF($D$416="Round",$G$416&amp;""" dia",$G$416&amp;""" x "&amp;$I$416&amp;"""")))</f>
        <v/>
      </c>
      <c r="G414" s="173" t="n"/>
      <c r="H414" s="525">
        <f>IF($D$416="Flat Oval",IF(OR($G$416="",$I$416=""),"",IF(OR(ISTEXT($G$416),ISTEXT($I$416)),"",ROUND(((($G$416-2*N($K$416))-($I$416-2*N($K$416)))*($I$416-2*N($K$416))+PI()*(($I$416-2*N($K$416))/2)^2)/144,3))),IF(OR($D$416="",$G$416=""),"",IF($D$416="Round",IF(ISTEXT($G$416),"",ROUND(PI()*(($G$416-2*N($K$416))/2)^2/144,3)),IF($I$416="","",IF(OR(ISTEXT($G$416),ISTEXT($I$416)),"",ROUND(($G$416-2*N($K$416))*($I$416-2*N($K$416))/144,3))))))</f>
        <v/>
      </c>
      <c r="I414" s="189" t="n"/>
      <c r="J414" s="189" t="n"/>
      <c r="K414" s="189">
        <f>IF(N(J414)*N(H414)=0,"",ROUND(N(J414)*N(H414),0))</f>
        <v/>
      </c>
      <c r="L414" s="189">
        <f>IF($D$416="Flat Oval",IF(OR($O$417="",$O$418="",N($O$419)+N($O$420)=0),"",ROUND(($O$417*$O$419+$O$418*$O$420)/($O$419+$O$420),0)),IF(COUNT(D418:M425)=0,"",ROUND(AVERAGE(D418:M425),0)))</f>
        <v/>
      </c>
      <c r="M414" s="189">
        <f>IF(N(L414)*N(H414)=0,"",ROUND(N(L414)*N(H414),0))</f>
        <v/>
      </c>
    </row>
    <row r="415" ht="13.35" customHeight="1" s="162">
      <c r="B415" s="188" t="inlineStr">
        <is>
          <t>Instrument</t>
        </is>
      </c>
      <c r="C415" s="173" t="n"/>
      <c r="D415" s="196" t="n"/>
      <c r="E415" s="174" t="n"/>
      <c r="F415" s="174" t="n"/>
      <c r="G415" s="173" t="n"/>
      <c r="H415" s="188" t="inlineStr">
        <is>
          <t>Duct Static Pressure</t>
        </is>
      </c>
      <c r="I415" s="174" t="n"/>
      <c r="J415" s="173" t="n"/>
      <c r="K415" s="53" t="n"/>
      <c r="L415" s="188" t="inlineStr">
        <is>
          <t>Temp</t>
        </is>
      </c>
      <c r="M415" s="52" t="n"/>
      <c r="N415" s="51" t="n"/>
    </row>
    <row r="416" ht="13.35" customHeight="1" s="162">
      <c r="B416" s="526" t="inlineStr">
        <is>
          <t>Duct shape:</t>
        </is>
      </c>
      <c r="C416" s="173" t="n"/>
      <c r="D416" s="527" t="n"/>
      <c r="E416" s="173" t="n"/>
      <c r="F416" s="528" t="inlineStr">
        <is>
          <t>W / Dia (in)</t>
        </is>
      </c>
      <c r="G416" s="529" t="n"/>
      <c r="H416" s="526" t="inlineStr">
        <is>
          <t>H (in)</t>
        </is>
      </c>
      <c r="I416" s="530" t="n"/>
      <c r="J416" s="531" t="inlineStr">
        <is>
          <t>Liner (in)</t>
        </is>
      </c>
      <c r="K416" s="532" t="n"/>
      <c r="L416" s="526" t="inlineStr">
        <is>
          <t>Points</t>
        </is>
      </c>
      <c r="M416" s="533">
        <f>IF($D$416="Flat Oval",IF($N$418="","",$N$416&amp;"x"&amp;$N$417&amp;"+"&amp;$O$416&amp;" ends"),IF($N$416="","",IF($D$416="Round",$N$416&amp;" x 2 axes",IF($N$417="","",$N$416&amp;" x "&amp;$N$417))))</f>
        <v/>
      </c>
      <c r="N416" s="534">
        <f>IF($D$416="Flat Oval",IF(OR($G$416="",$I$416=""),"",IF(OR(ISTEXT($G$416),ISTEXT($I$416)),"",IF($G$416-$I$416&lt;12,2,MIN(10,MAX(3,ROUNDUP(($G$416-$I$416)/6,0)))))),IF(OR($D$416="",$G$416=""),"",IF($D$416="Round",IF(ISTEXT($G$416),"",IF($G$416&lt;=9,6,IF($G$416&lt;=12,8,10))),IF(ISTEXT($G$416),"",IF($G$416&lt;12,2,MIN(10,MAX(3,ROUNDUP($G$416/6,0))))))))</f>
        <v/>
      </c>
      <c r="O416">
        <f>IF(AND($D$416="Flat Oval",NOT(OR($G$416="",$I$416="")),NOT(OR(ISTEXT($G$416),ISTEXT($I$416)))),IF($I$416&lt;=9,6,IF($I$416&lt;=12,8,10)),"")</f>
        <v/>
      </c>
      <c r="P416" s="473" t="inlineStr">
        <is>
          <t>Quick entry – type readings in order (row by row of the grid), down this column then the next:</t>
        </is>
      </c>
    </row>
    <row r="417" ht="13.35" customHeight="1" s="162">
      <c r="B417" s="535" t="inlineStr">
        <is>
          <t>Depth↓ Pos→ (in)</t>
        </is>
      </c>
      <c r="C417" s="414" t="n"/>
      <c r="D417" s="535">
        <f>IF($D$416="Flat Oval",IF(OR($N$416="",ISTEXT($N$416),1&gt;$N$416),"",ROUND((1-0.5)*($G$416-$I$416)/$N$416,1)),IF(ISTEXT($N$416),"",IF(OR($D$416="",$G$416="",1&gt;$N$416),"",IF($D$416="Round",IF(ISTEXT($G$416),"",ROUND(IF(1&lt;=$N$416/2,$G$416/2*(1-SQRT(($N$416-2*1+1)/$N$416)),$G$416-$G$416/2*(1-SQRT(($N$416-2*($N$416-1+1)+1)/$N$416))),1)),IF(ISTEXT($G$416),"",ROUND((1-0.5)*$G$416/$N$416,1))))))</f>
        <v/>
      </c>
      <c r="E417" s="535">
        <f>IF($D$416="Flat Oval",IF(OR($N$416="",ISTEXT($N$416),2&gt;$N$416),"",ROUND((2-0.5)*($G$416-$I$416)/$N$416,1)),IF(ISTEXT($N$416),"",IF(OR($D$416="",$G$416="",2&gt;$N$416),"",IF($D$416="Round",IF(ISTEXT($G$416),"",ROUND(IF(2&lt;=$N$416/2,$G$416/2*(1-SQRT(($N$416-2*2+1)/$N$416)),$G$416-$G$416/2*(1-SQRT(($N$416-2*($N$416-2+1)+1)/$N$416))),1)),IF(ISTEXT($G$416),"",ROUND((2-0.5)*$G$416/$N$416,1))))))</f>
        <v/>
      </c>
      <c r="F417" s="535">
        <f>IF($D$416="Flat Oval",IF(OR($N$416="",ISTEXT($N$416),3&gt;$N$416),"",ROUND((3-0.5)*($G$416-$I$416)/$N$416,1)),IF(ISTEXT($N$416),"",IF(OR($D$416="",$G$416="",3&gt;$N$416),"",IF($D$416="Round",IF(ISTEXT($G$416),"",ROUND(IF(3&lt;=$N$416/2,$G$416/2*(1-SQRT(($N$416-2*3+1)/$N$416)),$G$416-$G$416/2*(1-SQRT(($N$416-2*($N$416-3+1)+1)/$N$416))),1)),IF(ISTEXT($G$416),"",ROUND((3-0.5)*$G$416/$N$416,1))))))</f>
        <v/>
      </c>
      <c r="G417" s="535">
        <f>IF($D$416="Flat Oval",IF(OR($N$416="",ISTEXT($N$416),4&gt;$N$416),"",ROUND((4-0.5)*($G$416-$I$416)/$N$416,1)),IF(ISTEXT($N$416),"",IF(OR($D$416="",$G$416="",4&gt;$N$416),"",IF($D$416="Round",IF(ISTEXT($G$416),"",ROUND(IF(4&lt;=$N$416/2,$G$416/2*(1-SQRT(($N$416-2*4+1)/$N$416)),$G$416-$G$416/2*(1-SQRT(($N$416-2*($N$416-4+1)+1)/$N$416))),1)),IF(ISTEXT($G$416),"",ROUND((4-0.5)*$G$416/$N$416,1))))))</f>
        <v/>
      </c>
      <c r="H417" s="535">
        <f>IF($D$416="Flat Oval",IF(OR($N$416="",ISTEXT($N$416),5&gt;$N$416),"",ROUND((5-0.5)*($G$416-$I$416)/$N$416,1)),IF(ISTEXT($N$416),"",IF(OR($D$416="",$G$416="",5&gt;$N$416),"",IF($D$416="Round",IF(ISTEXT($G$416),"",ROUND(IF(5&lt;=$N$416/2,$G$416/2*(1-SQRT(($N$416-2*5+1)/$N$416)),$G$416-$G$416/2*(1-SQRT(($N$416-2*($N$416-5+1)+1)/$N$416))),1)),IF(ISTEXT($G$416),"",ROUND((5-0.5)*$G$416/$N$416,1))))))</f>
        <v/>
      </c>
      <c r="I417" s="535">
        <f>IF($D$416="Flat Oval",IF(OR($N$416="",ISTEXT($N$416),6&gt;$N$416),"",ROUND((6-0.5)*($G$416-$I$416)/$N$416,1)),IF(ISTEXT($N$416),"",IF(OR($D$416="",$G$416="",6&gt;$N$416),"",IF($D$416="Round",IF(ISTEXT($G$416),"",ROUND(IF(6&lt;=$N$416/2,$G$416/2*(1-SQRT(($N$416-2*6+1)/$N$416)),$G$416-$G$416/2*(1-SQRT(($N$416-2*($N$416-6+1)+1)/$N$416))),1)),IF(ISTEXT($G$416),"",ROUND((6-0.5)*$G$416/$N$416,1))))))</f>
        <v/>
      </c>
      <c r="J417" s="535">
        <f>IF($D$416="Flat Oval",IF(OR($N$416="",ISTEXT($N$416),7&gt;$N$416),"",ROUND((7-0.5)*($G$416-$I$416)/$N$416,1)),IF(ISTEXT($N$416),"",IF(OR($D$416="",$G$416="",7&gt;$N$416),"",IF($D$416="Round",IF(ISTEXT($G$416),"",ROUND(IF(7&lt;=$N$416/2,$G$416/2*(1-SQRT(($N$416-2*7+1)/$N$416)),$G$416-$G$416/2*(1-SQRT(($N$416-2*($N$416-7+1)+1)/$N$416))),1)),IF(ISTEXT($G$416),"",ROUND((7-0.5)*$G$416/$N$416,1))))))</f>
        <v/>
      </c>
      <c r="K417" s="535">
        <f>IF($D$416="Flat Oval",IF(OR($N$416="",ISTEXT($N$416),8&gt;$N$416),"",ROUND((8-0.5)*($G$416-$I$416)/$N$416,1)),IF(ISTEXT($N$416),"",IF(OR($D$416="",$G$416="",8&gt;$N$416),"",IF($D$416="Round",IF(ISTEXT($G$416),"",ROUND(IF(8&lt;=$N$416/2,$G$416/2*(1-SQRT(($N$416-2*8+1)/$N$416)),$G$416-$G$416/2*(1-SQRT(($N$416-2*($N$416-8+1)+1)/$N$416))),1)),IF(ISTEXT($G$416),"",ROUND((8-0.5)*$G$416/$N$416,1))))))</f>
        <v/>
      </c>
      <c r="L417" s="535">
        <f>IF($D$416="Flat Oval",IF(OR($N$416="",ISTEXT($N$416),9&gt;$N$416),"",ROUND((9-0.5)*($G$416-$I$416)/$N$416,1)),IF(ISTEXT($N$416),"",IF(OR($D$416="",$G$416="",9&gt;$N$416),"",IF($D$416="Round",IF(ISTEXT($G$416),"",ROUND(IF(9&lt;=$N$416/2,$G$416/2*(1-SQRT(($N$416-2*9+1)/$N$416)),$G$416-$G$416/2*(1-SQRT(($N$416-2*($N$416-9+1)+1)/$N$416))),1)),IF(ISTEXT($G$416),"",ROUND((9-0.5)*$G$416/$N$416,1))))))</f>
        <v/>
      </c>
      <c r="M417" s="535">
        <f>IF($D$416="Flat Oval",IF(OR($N$416="",ISTEXT($N$416),10&gt;$N$416),"",ROUND((10-0.5)*($G$416-$I$416)/$N$416,1)),IF(ISTEXT($N$416),"",IF(OR($D$416="",$G$416="",10&gt;$N$416),"",IF($D$416="Round",IF(ISTEXT($G$416),"",ROUND(IF(10&lt;=$N$416/2,$G$416/2*(1-SQRT(($N$416-2*10+1)/$N$416)),$G$416-$G$416/2*(1-SQRT(($N$416-2*($N$416-10+1)+1)/$N$416))),1)),IF(ISTEXT($G$416),"",ROUND((10-0.5)*$G$416/$N$416,1))))))</f>
        <v/>
      </c>
      <c r="N417" s="534">
        <f>IF($D$416="Flat Oval",IF(OR($G$416="",$I$416=""),"",IF(OR(ISTEXT($G$416),ISTEXT($I$416)),"",IF($I$416&lt;12,2,MIN(7,MAX(3,ROUNDUP($I$416/6,0)))))),IF(OR($D$416="",$G$416=""),"",IF($D$416="Round",2,IF($I$416="","",IF(ISTEXT($I$416),"",IF($I$416&lt;12,2,MIN(8,MAX(3,ROUNDUP($I$416/6,0)))))))))</f>
        <v/>
      </c>
      <c r="O417">
        <f>IF(OR(NOT($D$416="Flat Oval"),N($N$418)=0),"",IF(COUNT(D418:INDEX(M418:M425,$N$417))=0,"",AVERAGE(D418:INDEX(M418:M425,$N$417))))</f>
        <v/>
      </c>
      <c r="P417" s="536" t="inlineStr">
        <is>
          <t>1–10</t>
        </is>
      </c>
      <c r="Q417" s="536" t="inlineStr">
        <is>
          <t>11–20</t>
        </is>
      </c>
      <c r="R417" s="536" t="inlineStr">
        <is>
          <t>21–30</t>
        </is>
      </c>
      <c r="S417" s="536" t="inlineStr">
        <is>
          <t>31–40</t>
        </is>
      </c>
      <c r="T417" s="536" t="inlineStr">
        <is>
          <t>41–50</t>
        </is>
      </c>
      <c r="U417" s="536" t="inlineStr">
        <is>
          <t>51–60</t>
        </is>
      </c>
      <c r="V417" s="536" t="inlineStr">
        <is>
          <t>61–70</t>
        </is>
      </c>
      <c r="W417" s="536" t="inlineStr">
        <is>
          <t>71–80</t>
        </is>
      </c>
    </row>
    <row r="418" ht="13.35" customHeight="1" s="162">
      <c r="B418" s="537">
        <f>IF($D$416="Flat Oval",IF(OR($N$417="",ISTEXT($N$417)),"",IF(1&lt;=$N$417,ROUND((1-0.5)*$I$416/$N$417,1),IF(1=$N$417+1,"Ends",""))),IF(OR($D$416="",$G$416=""),"",IF($D$416="Round",IF(1=1,"Axis 1 (0°)",IF(1=2,"Axis 2 (90°)","")),IF(ISTEXT($N$417),"",IF(1&gt;$N$417,"",IF(ISTEXT($I$416),"",ROUND((1-0.5)*$I$416/$N$417,1)))))))</f>
        <v/>
      </c>
      <c r="C418" s="538" t="n"/>
      <c r="D418" s="539">
        <f>IF($D$416="Flat Oval",IF(OR($N$418="",ISTEXT($N$416),ISTEXT($N$417)),"",IF(1&lt;=$N$417,IF(1&gt;$N$416,"",IF(((1-1)*$N$416+1)&gt;80,"",IF(INDEX($P$418:$W$427,MOD(((1-1)*$N$416+1)-1,10)+1,INT((((1-1)*$N$416+1)-1)/10)+1)="","",INDEX($P$418:$W$427,MOD(((1-1)*$N$416+1)-1,10)+1,INT((((1-1)*$N$416+1)-1)/10)+1)))),IF(AND(1=$N$417+1,1&lt;=$O$416),IF(($N$416*$N$417+1)&gt;80,"",IF(INDEX($P$418:$W$427,MOD(($N$416*$N$417+1)-1,10)+1,INT((($N$416*$N$417+1)-1)/10)+1)="","",INDEX($P$418:$W$427,MOD(($N$416*$N$417+1)-1,10)+1,INT((($N$416*$N$417+1)-1)/10)+1))),""))),IF($N$418="","",IF(OR(ISTEXT($N$416),ISTEXT($N$417),ISTEXT($N$418)),"",IF(OR(1&gt;$N$416,1&gt;$N$417,((1-1)*$N$416+1)&gt;$N$418),"",IF(INDEX($P$418:$W$427,MOD(((1-1)*$N$416+1)-1,10)+1,INT((((1-1)*$N$416+1)-1)/10)+1)="","",INDEX($P$418:$W$427,MOD(((1-1)*$N$416+1)-1,10)+1,INT((((1-1)*$N$416+1)-1)/10)+1))))))</f>
        <v/>
      </c>
      <c r="E418" s="539">
        <f>IF($D$416="Flat Oval",IF(OR($N$418="",ISTEXT($N$416),ISTEXT($N$417)),"",IF(1&lt;=$N$417,IF(2&gt;$N$416,"",IF(((1-1)*$N$416+2)&gt;80,"",IF(INDEX($P$418:$W$427,MOD(((1-1)*$N$416+2)-1,10)+1,INT((((1-1)*$N$416+2)-1)/10)+1)="","",INDEX($P$418:$W$427,MOD(((1-1)*$N$416+2)-1,10)+1,INT((((1-1)*$N$416+2)-1)/10)+1)))),IF(AND(1=$N$417+1,2&lt;=$O$416),IF(($N$416*$N$417+2)&gt;80,"",IF(INDEX($P$418:$W$427,MOD(($N$416*$N$417+2)-1,10)+1,INT((($N$416*$N$417+2)-1)/10)+1)="","",INDEX($P$418:$W$427,MOD(($N$416*$N$417+2)-1,10)+1,INT((($N$416*$N$417+2)-1)/10)+1))),""))),IF($N$418="","",IF(OR(ISTEXT($N$416),ISTEXT($N$417),ISTEXT($N$418)),"",IF(OR(2&gt;$N$416,1&gt;$N$417,((1-1)*$N$416+2)&gt;$N$418),"",IF(INDEX($P$418:$W$427,MOD(((1-1)*$N$416+2)-1,10)+1,INT((((1-1)*$N$416+2)-1)/10)+1)="","",INDEX($P$418:$W$427,MOD(((1-1)*$N$416+2)-1,10)+1,INT((((1-1)*$N$416+2)-1)/10)+1))))))</f>
        <v/>
      </c>
      <c r="F418" s="539">
        <f>IF($D$416="Flat Oval",IF(OR($N$418="",ISTEXT($N$416),ISTEXT($N$417)),"",IF(1&lt;=$N$417,IF(3&gt;$N$416,"",IF(((1-1)*$N$416+3)&gt;80,"",IF(INDEX($P$418:$W$427,MOD(((1-1)*$N$416+3)-1,10)+1,INT((((1-1)*$N$416+3)-1)/10)+1)="","",INDEX($P$418:$W$427,MOD(((1-1)*$N$416+3)-1,10)+1,INT((((1-1)*$N$416+3)-1)/10)+1)))),IF(AND(1=$N$417+1,3&lt;=$O$416),IF(($N$416*$N$417+3)&gt;80,"",IF(INDEX($P$418:$W$427,MOD(($N$416*$N$417+3)-1,10)+1,INT((($N$416*$N$417+3)-1)/10)+1)="","",INDEX($P$418:$W$427,MOD(($N$416*$N$417+3)-1,10)+1,INT((($N$416*$N$417+3)-1)/10)+1))),""))),IF($N$418="","",IF(OR(ISTEXT($N$416),ISTEXT($N$417),ISTEXT($N$418)),"",IF(OR(3&gt;$N$416,1&gt;$N$417,((1-1)*$N$416+3)&gt;$N$418),"",IF(INDEX($P$418:$W$427,MOD(((1-1)*$N$416+3)-1,10)+1,INT((((1-1)*$N$416+3)-1)/10)+1)="","",INDEX($P$418:$W$427,MOD(((1-1)*$N$416+3)-1,10)+1,INT((((1-1)*$N$416+3)-1)/10)+1))))))</f>
        <v/>
      </c>
      <c r="G418" s="539">
        <f>IF($D$416="Flat Oval",IF(OR($N$418="",ISTEXT($N$416),ISTEXT($N$417)),"",IF(1&lt;=$N$417,IF(4&gt;$N$416,"",IF(((1-1)*$N$416+4)&gt;80,"",IF(INDEX($P$418:$W$427,MOD(((1-1)*$N$416+4)-1,10)+1,INT((((1-1)*$N$416+4)-1)/10)+1)="","",INDEX($P$418:$W$427,MOD(((1-1)*$N$416+4)-1,10)+1,INT((((1-1)*$N$416+4)-1)/10)+1)))),IF(AND(1=$N$417+1,4&lt;=$O$416),IF(($N$416*$N$417+4)&gt;80,"",IF(INDEX($P$418:$W$427,MOD(($N$416*$N$417+4)-1,10)+1,INT((($N$416*$N$417+4)-1)/10)+1)="","",INDEX($P$418:$W$427,MOD(($N$416*$N$417+4)-1,10)+1,INT((($N$416*$N$417+4)-1)/10)+1))),""))),IF($N$418="","",IF(OR(ISTEXT($N$416),ISTEXT($N$417),ISTEXT($N$418)),"",IF(OR(4&gt;$N$416,1&gt;$N$417,((1-1)*$N$416+4)&gt;$N$418),"",IF(INDEX($P$418:$W$427,MOD(((1-1)*$N$416+4)-1,10)+1,INT((((1-1)*$N$416+4)-1)/10)+1)="","",INDEX($P$418:$W$427,MOD(((1-1)*$N$416+4)-1,10)+1,INT((((1-1)*$N$416+4)-1)/10)+1))))))</f>
        <v/>
      </c>
      <c r="H418" s="539">
        <f>IF($D$416="Flat Oval",IF(OR($N$418="",ISTEXT($N$416),ISTEXT($N$417)),"",IF(1&lt;=$N$417,IF(5&gt;$N$416,"",IF(((1-1)*$N$416+5)&gt;80,"",IF(INDEX($P$418:$W$427,MOD(((1-1)*$N$416+5)-1,10)+1,INT((((1-1)*$N$416+5)-1)/10)+1)="","",INDEX($P$418:$W$427,MOD(((1-1)*$N$416+5)-1,10)+1,INT((((1-1)*$N$416+5)-1)/10)+1)))),IF(AND(1=$N$417+1,5&lt;=$O$416),IF(($N$416*$N$417+5)&gt;80,"",IF(INDEX($P$418:$W$427,MOD(($N$416*$N$417+5)-1,10)+1,INT((($N$416*$N$417+5)-1)/10)+1)="","",INDEX($P$418:$W$427,MOD(($N$416*$N$417+5)-1,10)+1,INT((($N$416*$N$417+5)-1)/10)+1))),""))),IF($N$418="","",IF(OR(ISTEXT($N$416),ISTEXT($N$417),ISTEXT($N$418)),"",IF(OR(5&gt;$N$416,1&gt;$N$417,((1-1)*$N$416+5)&gt;$N$418),"",IF(INDEX($P$418:$W$427,MOD(((1-1)*$N$416+5)-1,10)+1,INT((((1-1)*$N$416+5)-1)/10)+1)="","",INDEX($P$418:$W$427,MOD(((1-1)*$N$416+5)-1,10)+1,INT((((1-1)*$N$416+5)-1)/10)+1))))))</f>
        <v/>
      </c>
      <c r="I418" s="539">
        <f>IF($D$416="Flat Oval",IF(OR($N$418="",ISTEXT($N$416),ISTEXT($N$417)),"",IF(1&lt;=$N$417,IF(6&gt;$N$416,"",IF(((1-1)*$N$416+6)&gt;80,"",IF(INDEX($P$418:$W$427,MOD(((1-1)*$N$416+6)-1,10)+1,INT((((1-1)*$N$416+6)-1)/10)+1)="","",INDEX($P$418:$W$427,MOD(((1-1)*$N$416+6)-1,10)+1,INT((((1-1)*$N$416+6)-1)/10)+1)))),IF(AND(1=$N$417+1,6&lt;=$O$416),IF(($N$416*$N$417+6)&gt;80,"",IF(INDEX($P$418:$W$427,MOD(($N$416*$N$417+6)-1,10)+1,INT((($N$416*$N$417+6)-1)/10)+1)="","",INDEX($P$418:$W$427,MOD(($N$416*$N$417+6)-1,10)+1,INT((($N$416*$N$417+6)-1)/10)+1))),""))),IF($N$418="","",IF(OR(ISTEXT($N$416),ISTEXT($N$417),ISTEXT($N$418)),"",IF(OR(6&gt;$N$416,1&gt;$N$417,((1-1)*$N$416+6)&gt;$N$418),"",IF(INDEX($P$418:$W$427,MOD(((1-1)*$N$416+6)-1,10)+1,INT((((1-1)*$N$416+6)-1)/10)+1)="","",INDEX($P$418:$W$427,MOD(((1-1)*$N$416+6)-1,10)+1,INT((((1-1)*$N$416+6)-1)/10)+1))))))</f>
        <v/>
      </c>
      <c r="J418" s="539">
        <f>IF($D$416="Flat Oval",IF(OR($N$418="",ISTEXT($N$416),ISTEXT($N$417)),"",IF(1&lt;=$N$417,IF(7&gt;$N$416,"",IF(((1-1)*$N$416+7)&gt;80,"",IF(INDEX($P$418:$W$427,MOD(((1-1)*$N$416+7)-1,10)+1,INT((((1-1)*$N$416+7)-1)/10)+1)="","",INDEX($P$418:$W$427,MOD(((1-1)*$N$416+7)-1,10)+1,INT((((1-1)*$N$416+7)-1)/10)+1)))),IF(AND(1=$N$417+1,7&lt;=$O$416),IF(($N$416*$N$417+7)&gt;80,"",IF(INDEX($P$418:$W$427,MOD(($N$416*$N$417+7)-1,10)+1,INT((($N$416*$N$417+7)-1)/10)+1)="","",INDEX($P$418:$W$427,MOD(($N$416*$N$417+7)-1,10)+1,INT((($N$416*$N$417+7)-1)/10)+1))),""))),IF($N$418="","",IF(OR(ISTEXT($N$416),ISTEXT($N$417),ISTEXT($N$418)),"",IF(OR(7&gt;$N$416,1&gt;$N$417,((1-1)*$N$416+7)&gt;$N$418),"",IF(INDEX($P$418:$W$427,MOD(((1-1)*$N$416+7)-1,10)+1,INT((((1-1)*$N$416+7)-1)/10)+1)="","",INDEX($P$418:$W$427,MOD(((1-1)*$N$416+7)-1,10)+1,INT((((1-1)*$N$416+7)-1)/10)+1))))))</f>
        <v/>
      </c>
      <c r="K418" s="539">
        <f>IF($D$416="Flat Oval",IF(OR($N$418="",ISTEXT($N$416),ISTEXT($N$417)),"",IF(1&lt;=$N$417,IF(8&gt;$N$416,"",IF(((1-1)*$N$416+8)&gt;80,"",IF(INDEX($P$418:$W$427,MOD(((1-1)*$N$416+8)-1,10)+1,INT((((1-1)*$N$416+8)-1)/10)+1)="","",INDEX($P$418:$W$427,MOD(((1-1)*$N$416+8)-1,10)+1,INT((((1-1)*$N$416+8)-1)/10)+1)))),IF(AND(1=$N$417+1,8&lt;=$O$416),IF(($N$416*$N$417+8)&gt;80,"",IF(INDEX($P$418:$W$427,MOD(($N$416*$N$417+8)-1,10)+1,INT((($N$416*$N$417+8)-1)/10)+1)="","",INDEX($P$418:$W$427,MOD(($N$416*$N$417+8)-1,10)+1,INT((($N$416*$N$417+8)-1)/10)+1))),""))),IF($N$418="","",IF(OR(ISTEXT($N$416),ISTEXT($N$417),ISTEXT($N$418)),"",IF(OR(8&gt;$N$416,1&gt;$N$417,((1-1)*$N$416+8)&gt;$N$418),"",IF(INDEX($P$418:$W$427,MOD(((1-1)*$N$416+8)-1,10)+1,INT((((1-1)*$N$416+8)-1)/10)+1)="","",INDEX($P$418:$W$427,MOD(((1-1)*$N$416+8)-1,10)+1,INT((((1-1)*$N$416+8)-1)/10)+1))))))</f>
        <v/>
      </c>
      <c r="L418" s="539">
        <f>IF($D$416="Flat Oval",IF(OR($N$418="",ISTEXT($N$416),ISTEXT($N$417)),"",IF(1&lt;=$N$417,IF(9&gt;$N$416,"",IF(((1-1)*$N$416+9)&gt;80,"",IF(INDEX($P$418:$W$427,MOD(((1-1)*$N$416+9)-1,10)+1,INT((((1-1)*$N$416+9)-1)/10)+1)="","",INDEX($P$418:$W$427,MOD(((1-1)*$N$416+9)-1,10)+1,INT((((1-1)*$N$416+9)-1)/10)+1)))),IF(AND(1=$N$417+1,9&lt;=$O$416),IF(($N$416*$N$417+9)&gt;80,"",IF(INDEX($P$418:$W$427,MOD(($N$416*$N$417+9)-1,10)+1,INT((($N$416*$N$417+9)-1)/10)+1)="","",INDEX($P$418:$W$427,MOD(($N$416*$N$417+9)-1,10)+1,INT((($N$416*$N$417+9)-1)/10)+1))),""))),IF($N$418="","",IF(OR(ISTEXT($N$416),ISTEXT($N$417),ISTEXT($N$418)),"",IF(OR(9&gt;$N$416,1&gt;$N$417,((1-1)*$N$416+9)&gt;$N$418),"",IF(INDEX($P$418:$W$427,MOD(((1-1)*$N$416+9)-1,10)+1,INT((((1-1)*$N$416+9)-1)/10)+1)="","",INDEX($P$418:$W$427,MOD(((1-1)*$N$416+9)-1,10)+1,INT((((1-1)*$N$416+9)-1)/10)+1))))))</f>
        <v/>
      </c>
      <c r="M418" s="539">
        <f>IF($D$416="Flat Oval",IF(OR($N$418="",ISTEXT($N$416),ISTEXT($N$417)),"",IF(1&lt;=$N$417,IF(10&gt;$N$416,"",IF(((1-1)*$N$416+10)&gt;80,"",IF(INDEX($P$418:$W$427,MOD(((1-1)*$N$416+10)-1,10)+1,INT((((1-1)*$N$416+10)-1)/10)+1)="","",INDEX($P$418:$W$427,MOD(((1-1)*$N$416+10)-1,10)+1,INT((((1-1)*$N$416+10)-1)/10)+1)))),IF(AND(1=$N$417+1,10&lt;=$O$416),IF(($N$416*$N$417+10)&gt;80,"",IF(INDEX($P$418:$W$427,MOD(($N$416*$N$417+10)-1,10)+1,INT((($N$416*$N$417+10)-1)/10)+1)="","",INDEX($P$418:$W$427,MOD(($N$416*$N$417+10)-1,10)+1,INT((($N$416*$N$417+10)-1)/10)+1))),""))),IF($N$418="","",IF(OR(ISTEXT($N$416),ISTEXT($N$417),ISTEXT($N$418)),"",IF(OR(10&gt;$N$416,1&gt;$N$417,((1-1)*$N$416+10)&gt;$N$418),"",IF(INDEX($P$418:$W$427,MOD(((1-1)*$N$416+10)-1,10)+1,INT((((1-1)*$N$416+10)-1)/10)+1)="","",INDEX($P$418:$W$427,MOD(((1-1)*$N$416+10)-1,10)+1,INT((((1-1)*$N$416+10)-1)/10)+1))))))</f>
        <v/>
      </c>
      <c r="N418" s="534">
        <f>IF($D$416="Flat Oval",IF(OR($N$416="",$N$417="",$O$416=""),"",$N$416*$N$417+$O$416),IF(OR(N416="",N417=""),"",IF(OR(ISTEXT(N416),ISTEXT(N417)),"",N416*N417)))</f>
        <v/>
      </c>
      <c r="O418">
        <f>IF(OR(NOT($D$416="Flat Oval"),N($N$418)=0),"",IF(COUNT(INDEX(D418:D425,$N$417+1):INDEX(M418:M425,$N$417+1))=0,"",AVERAGE(INDEX(D418:D425,$N$417+1):INDEX(M418:M425,$N$417+1))))</f>
        <v/>
      </c>
      <c r="P418" s="540" t="n"/>
      <c r="Q418" s="540" t="n"/>
      <c r="R418" s="540" t="n"/>
      <c r="S418" s="540" t="n"/>
      <c r="T418" s="540" t="n"/>
      <c r="U418" s="540" t="n"/>
      <c r="V418" s="540" t="n"/>
      <c r="W418" s="540" t="n"/>
    </row>
    <row r="419" ht="13.35" customHeight="1" s="162">
      <c r="B419" s="537">
        <f>IF($D$416="Flat Oval",IF(OR($N$417="",ISTEXT($N$417)),"",IF(2&lt;=$N$417,ROUND((2-0.5)*$I$416/$N$417,1),IF(2=$N$417+1,"Ends",""))),IF(OR($D$416="",$G$416=""),"",IF($D$416="Round",IF(2=1,"Axis 1 (0°)",IF(2=2,"Axis 2 (90°)","")),IF(ISTEXT($N$417),"",IF(2&gt;$N$417,"",IF(ISTEXT($I$416),"",ROUND((2-0.5)*$I$416/$N$417,1)))))))</f>
        <v/>
      </c>
      <c r="C419" s="538" t="n"/>
      <c r="D419" s="539">
        <f>IF($D$416="Flat Oval",IF(OR($N$418="",ISTEXT($N$416),ISTEXT($N$417)),"",IF(2&lt;=$N$417,IF(1&gt;$N$416,"",IF(((2-1)*$N$416+1)&gt;80,"",IF(INDEX($P$418:$W$427,MOD(((2-1)*$N$416+1)-1,10)+1,INT((((2-1)*$N$416+1)-1)/10)+1)="","",INDEX($P$418:$W$427,MOD(((2-1)*$N$416+1)-1,10)+1,INT((((2-1)*$N$416+1)-1)/10)+1)))),IF(AND(2=$N$417+1,1&lt;=$O$416),IF(($N$416*$N$417+1)&gt;80,"",IF(INDEX($P$418:$W$427,MOD(($N$416*$N$417+1)-1,10)+1,INT((($N$416*$N$417+1)-1)/10)+1)="","",INDEX($P$418:$W$427,MOD(($N$416*$N$417+1)-1,10)+1,INT((($N$416*$N$417+1)-1)/10)+1))),""))),IF($N$418="","",IF(OR(ISTEXT($N$416),ISTEXT($N$417),ISTEXT($N$418)),"",IF(OR(1&gt;$N$416,2&gt;$N$417,((2-1)*$N$416+1)&gt;$N$418),"",IF(INDEX($P$418:$W$427,MOD(((2-1)*$N$416+1)-1,10)+1,INT((((2-1)*$N$416+1)-1)/10)+1)="","",INDEX($P$418:$W$427,MOD(((2-1)*$N$416+1)-1,10)+1,INT((((2-1)*$N$416+1)-1)/10)+1))))))</f>
        <v/>
      </c>
      <c r="E419" s="539">
        <f>IF($D$416="Flat Oval",IF(OR($N$418="",ISTEXT($N$416),ISTEXT($N$417)),"",IF(2&lt;=$N$417,IF(2&gt;$N$416,"",IF(((2-1)*$N$416+2)&gt;80,"",IF(INDEX($P$418:$W$427,MOD(((2-1)*$N$416+2)-1,10)+1,INT((((2-1)*$N$416+2)-1)/10)+1)="","",INDEX($P$418:$W$427,MOD(((2-1)*$N$416+2)-1,10)+1,INT((((2-1)*$N$416+2)-1)/10)+1)))),IF(AND(2=$N$417+1,2&lt;=$O$416),IF(($N$416*$N$417+2)&gt;80,"",IF(INDEX($P$418:$W$427,MOD(($N$416*$N$417+2)-1,10)+1,INT((($N$416*$N$417+2)-1)/10)+1)="","",INDEX($P$418:$W$427,MOD(($N$416*$N$417+2)-1,10)+1,INT((($N$416*$N$417+2)-1)/10)+1))),""))),IF($N$418="","",IF(OR(ISTEXT($N$416),ISTEXT($N$417),ISTEXT($N$418)),"",IF(OR(2&gt;$N$416,2&gt;$N$417,((2-1)*$N$416+2)&gt;$N$418),"",IF(INDEX($P$418:$W$427,MOD(((2-1)*$N$416+2)-1,10)+1,INT((((2-1)*$N$416+2)-1)/10)+1)="","",INDEX($P$418:$W$427,MOD(((2-1)*$N$416+2)-1,10)+1,INT((((2-1)*$N$416+2)-1)/10)+1))))))</f>
        <v/>
      </c>
      <c r="F419" s="539">
        <f>IF($D$416="Flat Oval",IF(OR($N$418="",ISTEXT($N$416),ISTEXT($N$417)),"",IF(2&lt;=$N$417,IF(3&gt;$N$416,"",IF(((2-1)*$N$416+3)&gt;80,"",IF(INDEX($P$418:$W$427,MOD(((2-1)*$N$416+3)-1,10)+1,INT((((2-1)*$N$416+3)-1)/10)+1)="","",INDEX($P$418:$W$427,MOD(((2-1)*$N$416+3)-1,10)+1,INT((((2-1)*$N$416+3)-1)/10)+1)))),IF(AND(2=$N$417+1,3&lt;=$O$416),IF(($N$416*$N$417+3)&gt;80,"",IF(INDEX($P$418:$W$427,MOD(($N$416*$N$417+3)-1,10)+1,INT((($N$416*$N$417+3)-1)/10)+1)="","",INDEX($P$418:$W$427,MOD(($N$416*$N$417+3)-1,10)+1,INT((($N$416*$N$417+3)-1)/10)+1))),""))),IF($N$418="","",IF(OR(ISTEXT($N$416),ISTEXT($N$417),ISTEXT($N$418)),"",IF(OR(3&gt;$N$416,2&gt;$N$417,((2-1)*$N$416+3)&gt;$N$418),"",IF(INDEX($P$418:$W$427,MOD(((2-1)*$N$416+3)-1,10)+1,INT((((2-1)*$N$416+3)-1)/10)+1)="","",INDEX($P$418:$W$427,MOD(((2-1)*$N$416+3)-1,10)+1,INT((((2-1)*$N$416+3)-1)/10)+1))))))</f>
        <v/>
      </c>
      <c r="G419" s="539">
        <f>IF($D$416="Flat Oval",IF(OR($N$418="",ISTEXT($N$416),ISTEXT($N$417)),"",IF(2&lt;=$N$417,IF(4&gt;$N$416,"",IF(((2-1)*$N$416+4)&gt;80,"",IF(INDEX($P$418:$W$427,MOD(((2-1)*$N$416+4)-1,10)+1,INT((((2-1)*$N$416+4)-1)/10)+1)="","",INDEX($P$418:$W$427,MOD(((2-1)*$N$416+4)-1,10)+1,INT((((2-1)*$N$416+4)-1)/10)+1)))),IF(AND(2=$N$417+1,4&lt;=$O$416),IF(($N$416*$N$417+4)&gt;80,"",IF(INDEX($P$418:$W$427,MOD(($N$416*$N$417+4)-1,10)+1,INT((($N$416*$N$417+4)-1)/10)+1)="","",INDEX($P$418:$W$427,MOD(($N$416*$N$417+4)-1,10)+1,INT((($N$416*$N$417+4)-1)/10)+1))),""))),IF($N$418="","",IF(OR(ISTEXT($N$416),ISTEXT($N$417),ISTEXT($N$418)),"",IF(OR(4&gt;$N$416,2&gt;$N$417,((2-1)*$N$416+4)&gt;$N$418),"",IF(INDEX($P$418:$W$427,MOD(((2-1)*$N$416+4)-1,10)+1,INT((((2-1)*$N$416+4)-1)/10)+1)="","",INDEX($P$418:$W$427,MOD(((2-1)*$N$416+4)-1,10)+1,INT((((2-1)*$N$416+4)-1)/10)+1))))))</f>
        <v/>
      </c>
      <c r="H419" s="539">
        <f>IF($D$416="Flat Oval",IF(OR($N$418="",ISTEXT($N$416),ISTEXT($N$417)),"",IF(2&lt;=$N$417,IF(5&gt;$N$416,"",IF(((2-1)*$N$416+5)&gt;80,"",IF(INDEX($P$418:$W$427,MOD(((2-1)*$N$416+5)-1,10)+1,INT((((2-1)*$N$416+5)-1)/10)+1)="","",INDEX($P$418:$W$427,MOD(((2-1)*$N$416+5)-1,10)+1,INT((((2-1)*$N$416+5)-1)/10)+1)))),IF(AND(2=$N$417+1,5&lt;=$O$416),IF(($N$416*$N$417+5)&gt;80,"",IF(INDEX($P$418:$W$427,MOD(($N$416*$N$417+5)-1,10)+1,INT((($N$416*$N$417+5)-1)/10)+1)="","",INDEX($P$418:$W$427,MOD(($N$416*$N$417+5)-1,10)+1,INT((($N$416*$N$417+5)-1)/10)+1))),""))),IF($N$418="","",IF(OR(ISTEXT($N$416),ISTEXT($N$417),ISTEXT($N$418)),"",IF(OR(5&gt;$N$416,2&gt;$N$417,((2-1)*$N$416+5)&gt;$N$418),"",IF(INDEX($P$418:$W$427,MOD(((2-1)*$N$416+5)-1,10)+1,INT((((2-1)*$N$416+5)-1)/10)+1)="","",INDEX($P$418:$W$427,MOD(((2-1)*$N$416+5)-1,10)+1,INT((((2-1)*$N$416+5)-1)/10)+1))))))</f>
        <v/>
      </c>
      <c r="I419" s="539">
        <f>IF($D$416="Flat Oval",IF(OR($N$418="",ISTEXT($N$416),ISTEXT($N$417)),"",IF(2&lt;=$N$417,IF(6&gt;$N$416,"",IF(((2-1)*$N$416+6)&gt;80,"",IF(INDEX($P$418:$W$427,MOD(((2-1)*$N$416+6)-1,10)+1,INT((((2-1)*$N$416+6)-1)/10)+1)="","",INDEX($P$418:$W$427,MOD(((2-1)*$N$416+6)-1,10)+1,INT((((2-1)*$N$416+6)-1)/10)+1)))),IF(AND(2=$N$417+1,6&lt;=$O$416),IF(($N$416*$N$417+6)&gt;80,"",IF(INDEX($P$418:$W$427,MOD(($N$416*$N$417+6)-1,10)+1,INT((($N$416*$N$417+6)-1)/10)+1)="","",INDEX($P$418:$W$427,MOD(($N$416*$N$417+6)-1,10)+1,INT((($N$416*$N$417+6)-1)/10)+1))),""))),IF($N$418="","",IF(OR(ISTEXT($N$416),ISTEXT($N$417),ISTEXT($N$418)),"",IF(OR(6&gt;$N$416,2&gt;$N$417,((2-1)*$N$416+6)&gt;$N$418),"",IF(INDEX($P$418:$W$427,MOD(((2-1)*$N$416+6)-1,10)+1,INT((((2-1)*$N$416+6)-1)/10)+1)="","",INDEX($P$418:$W$427,MOD(((2-1)*$N$416+6)-1,10)+1,INT((((2-1)*$N$416+6)-1)/10)+1))))))</f>
        <v/>
      </c>
      <c r="J419" s="539">
        <f>IF($D$416="Flat Oval",IF(OR($N$418="",ISTEXT($N$416),ISTEXT($N$417)),"",IF(2&lt;=$N$417,IF(7&gt;$N$416,"",IF(((2-1)*$N$416+7)&gt;80,"",IF(INDEX($P$418:$W$427,MOD(((2-1)*$N$416+7)-1,10)+1,INT((((2-1)*$N$416+7)-1)/10)+1)="","",INDEX($P$418:$W$427,MOD(((2-1)*$N$416+7)-1,10)+1,INT((((2-1)*$N$416+7)-1)/10)+1)))),IF(AND(2=$N$417+1,7&lt;=$O$416),IF(($N$416*$N$417+7)&gt;80,"",IF(INDEX($P$418:$W$427,MOD(($N$416*$N$417+7)-1,10)+1,INT((($N$416*$N$417+7)-1)/10)+1)="","",INDEX($P$418:$W$427,MOD(($N$416*$N$417+7)-1,10)+1,INT((($N$416*$N$417+7)-1)/10)+1))),""))),IF($N$418="","",IF(OR(ISTEXT($N$416),ISTEXT($N$417),ISTEXT($N$418)),"",IF(OR(7&gt;$N$416,2&gt;$N$417,((2-1)*$N$416+7)&gt;$N$418),"",IF(INDEX($P$418:$W$427,MOD(((2-1)*$N$416+7)-1,10)+1,INT((((2-1)*$N$416+7)-1)/10)+1)="","",INDEX($P$418:$W$427,MOD(((2-1)*$N$416+7)-1,10)+1,INT((((2-1)*$N$416+7)-1)/10)+1))))))</f>
        <v/>
      </c>
      <c r="K419" s="539">
        <f>IF($D$416="Flat Oval",IF(OR($N$418="",ISTEXT($N$416),ISTEXT($N$417)),"",IF(2&lt;=$N$417,IF(8&gt;$N$416,"",IF(((2-1)*$N$416+8)&gt;80,"",IF(INDEX($P$418:$W$427,MOD(((2-1)*$N$416+8)-1,10)+1,INT((((2-1)*$N$416+8)-1)/10)+1)="","",INDEX($P$418:$W$427,MOD(((2-1)*$N$416+8)-1,10)+1,INT((((2-1)*$N$416+8)-1)/10)+1)))),IF(AND(2=$N$417+1,8&lt;=$O$416),IF(($N$416*$N$417+8)&gt;80,"",IF(INDEX($P$418:$W$427,MOD(($N$416*$N$417+8)-1,10)+1,INT((($N$416*$N$417+8)-1)/10)+1)="","",INDEX($P$418:$W$427,MOD(($N$416*$N$417+8)-1,10)+1,INT((($N$416*$N$417+8)-1)/10)+1))),""))),IF($N$418="","",IF(OR(ISTEXT($N$416),ISTEXT($N$417),ISTEXT($N$418)),"",IF(OR(8&gt;$N$416,2&gt;$N$417,((2-1)*$N$416+8)&gt;$N$418),"",IF(INDEX($P$418:$W$427,MOD(((2-1)*$N$416+8)-1,10)+1,INT((((2-1)*$N$416+8)-1)/10)+1)="","",INDEX($P$418:$W$427,MOD(((2-1)*$N$416+8)-1,10)+1,INT((((2-1)*$N$416+8)-1)/10)+1))))))</f>
        <v/>
      </c>
      <c r="L419" s="539">
        <f>IF($D$416="Flat Oval",IF(OR($N$418="",ISTEXT($N$416),ISTEXT($N$417)),"",IF(2&lt;=$N$417,IF(9&gt;$N$416,"",IF(((2-1)*$N$416+9)&gt;80,"",IF(INDEX($P$418:$W$427,MOD(((2-1)*$N$416+9)-1,10)+1,INT((((2-1)*$N$416+9)-1)/10)+1)="","",INDEX($P$418:$W$427,MOD(((2-1)*$N$416+9)-1,10)+1,INT((((2-1)*$N$416+9)-1)/10)+1)))),IF(AND(2=$N$417+1,9&lt;=$O$416),IF(($N$416*$N$417+9)&gt;80,"",IF(INDEX($P$418:$W$427,MOD(($N$416*$N$417+9)-1,10)+1,INT((($N$416*$N$417+9)-1)/10)+1)="","",INDEX($P$418:$W$427,MOD(($N$416*$N$417+9)-1,10)+1,INT((($N$416*$N$417+9)-1)/10)+1))),""))),IF($N$418="","",IF(OR(ISTEXT($N$416),ISTEXT($N$417),ISTEXT($N$418)),"",IF(OR(9&gt;$N$416,2&gt;$N$417,((2-1)*$N$416+9)&gt;$N$418),"",IF(INDEX($P$418:$W$427,MOD(((2-1)*$N$416+9)-1,10)+1,INT((((2-1)*$N$416+9)-1)/10)+1)="","",INDEX($P$418:$W$427,MOD(((2-1)*$N$416+9)-1,10)+1,INT((((2-1)*$N$416+9)-1)/10)+1))))))</f>
        <v/>
      </c>
      <c r="M419" s="539">
        <f>IF($D$416="Flat Oval",IF(OR($N$418="",ISTEXT($N$416),ISTEXT($N$417)),"",IF(2&lt;=$N$417,IF(10&gt;$N$416,"",IF(((2-1)*$N$416+10)&gt;80,"",IF(INDEX($P$418:$W$427,MOD(((2-1)*$N$416+10)-1,10)+1,INT((((2-1)*$N$416+10)-1)/10)+1)="","",INDEX($P$418:$W$427,MOD(((2-1)*$N$416+10)-1,10)+1,INT((((2-1)*$N$416+10)-1)/10)+1)))),IF(AND(2=$N$417+1,10&lt;=$O$416),IF(($N$416*$N$417+10)&gt;80,"",IF(INDEX($P$418:$W$427,MOD(($N$416*$N$417+10)-1,10)+1,INT((($N$416*$N$417+10)-1)/10)+1)="","",INDEX($P$418:$W$427,MOD(($N$416*$N$417+10)-1,10)+1,INT((($N$416*$N$417+10)-1)/10)+1))),""))),IF($N$418="","",IF(OR(ISTEXT($N$416),ISTEXT($N$417),ISTEXT($N$418)),"",IF(OR(10&gt;$N$416,2&gt;$N$417,((2-1)*$N$416+10)&gt;$N$418),"",IF(INDEX($P$418:$W$427,MOD(((2-1)*$N$416+10)-1,10)+1,INT((((2-1)*$N$416+10)-1)/10)+1)="","",INDEX($P$418:$W$427,MOD(((2-1)*$N$416+10)-1,10)+1,INT((((2-1)*$N$416+10)-1)/10)+1))))))</f>
        <v/>
      </c>
      <c r="O419">
        <f>IF(AND($D$416="Flat Oval",NOT(OR($G$416="",$I$416="")),NOT(OR(ISTEXT($G$416),ISTEXT($I$416)))),(($G$416-2*N($K$416))-($I$416-2*N($K$416)))*($I$416-2*N($K$416))/144,"")</f>
        <v/>
      </c>
      <c r="P419" s="540" t="n"/>
      <c r="Q419" s="540" t="n"/>
      <c r="R419" s="540" t="n"/>
      <c r="S419" s="540" t="n"/>
      <c r="T419" s="540" t="n"/>
      <c r="U419" s="540" t="n"/>
      <c r="V419" s="540" t="n"/>
      <c r="W419" s="540" t="n"/>
    </row>
    <row r="420" ht="13.35" customHeight="1" s="162">
      <c r="B420" s="537">
        <f>IF($D$416="Flat Oval",IF(OR($N$417="",ISTEXT($N$417)),"",IF(3&lt;=$N$417,ROUND((3-0.5)*$I$416/$N$417,1),IF(3=$N$417+1,"Ends",""))),IF(OR($D$416="",$G$416=""),"",IF($D$416="Round",IF(3=1,"Axis 1 (0°)",IF(3=2,"Axis 2 (90°)","")),IF(ISTEXT($N$417),"",IF(3&gt;$N$417,"",IF(ISTEXT($I$416),"",ROUND((3-0.5)*$I$416/$N$417,1)))))))</f>
        <v/>
      </c>
      <c r="C420" s="538" t="n"/>
      <c r="D420" s="539">
        <f>IF($D$416="Flat Oval",IF(OR($N$418="",ISTEXT($N$416),ISTEXT($N$417)),"",IF(3&lt;=$N$417,IF(1&gt;$N$416,"",IF(((3-1)*$N$416+1)&gt;80,"",IF(INDEX($P$418:$W$427,MOD(((3-1)*$N$416+1)-1,10)+1,INT((((3-1)*$N$416+1)-1)/10)+1)="","",INDEX($P$418:$W$427,MOD(((3-1)*$N$416+1)-1,10)+1,INT((((3-1)*$N$416+1)-1)/10)+1)))),IF(AND(3=$N$417+1,1&lt;=$O$416),IF(($N$416*$N$417+1)&gt;80,"",IF(INDEX($P$418:$W$427,MOD(($N$416*$N$417+1)-1,10)+1,INT((($N$416*$N$417+1)-1)/10)+1)="","",INDEX($P$418:$W$427,MOD(($N$416*$N$417+1)-1,10)+1,INT((($N$416*$N$417+1)-1)/10)+1))),""))),IF($N$418="","",IF(OR(ISTEXT($N$416),ISTEXT($N$417),ISTEXT($N$418)),"",IF(OR(1&gt;$N$416,3&gt;$N$417,((3-1)*$N$416+1)&gt;$N$418),"",IF(INDEX($P$418:$W$427,MOD(((3-1)*$N$416+1)-1,10)+1,INT((((3-1)*$N$416+1)-1)/10)+1)="","",INDEX($P$418:$W$427,MOD(((3-1)*$N$416+1)-1,10)+1,INT((((3-1)*$N$416+1)-1)/10)+1))))))</f>
        <v/>
      </c>
      <c r="E420" s="539">
        <f>IF($D$416="Flat Oval",IF(OR($N$418="",ISTEXT($N$416),ISTEXT($N$417)),"",IF(3&lt;=$N$417,IF(2&gt;$N$416,"",IF(((3-1)*$N$416+2)&gt;80,"",IF(INDEX($P$418:$W$427,MOD(((3-1)*$N$416+2)-1,10)+1,INT((((3-1)*$N$416+2)-1)/10)+1)="","",INDEX($P$418:$W$427,MOD(((3-1)*$N$416+2)-1,10)+1,INT((((3-1)*$N$416+2)-1)/10)+1)))),IF(AND(3=$N$417+1,2&lt;=$O$416),IF(($N$416*$N$417+2)&gt;80,"",IF(INDEX($P$418:$W$427,MOD(($N$416*$N$417+2)-1,10)+1,INT((($N$416*$N$417+2)-1)/10)+1)="","",INDEX($P$418:$W$427,MOD(($N$416*$N$417+2)-1,10)+1,INT((($N$416*$N$417+2)-1)/10)+1))),""))),IF($N$418="","",IF(OR(ISTEXT($N$416),ISTEXT($N$417),ISTEXT($N$418)),"",IF(OR(2&gt;$N$416,3&gt;$N$417,((3-1)*$N$416+2)&gt;$N$418),"",IF(INDEX($P$418:$W$427,MOD(((3-1)*$N$416+2)-1,10)+1,INT((((3-1)*$N$416+2)-1)/10)+1)="","",INDEX($P$418:$W$427,MOD(((3-1)*$N$416+2)-1,10)+1,INT((((3-1)*$N$416+2)-1)/10)+1))))))</f>
        <v/>
      </c>
      <c r="F420" s="539">
        <f>IF($D$416="Flat Oval",IF(OR($N$418="",ISTEXT($N$416),ISTEXT($N$417)),"",IF(3&lt;=$N$417,IF(3&gt;$N$416,"",IF(((3-1)*$N$416+3)&gt;80,"",IF(INDEX($P$418:$W$427,MOD(((3-1)*$N$416+3)-1,10)+1,INT((((3-1)*$N$416+3)-1)/10)+1)="","",INDEX($P$418:$W$427,MOD(((3-1)*$N$416+3)-1,10)+1,INT((((3-1)*$N$416+3)-1)/10)+1)))),IF(AND(3=$N$417+1,3&lt;=$O$416),IF(($N$416*$N$417+3)&gt;80,"",IF(INDEX($P$418:$W$427,MOD(($N$416*$N$417+3)-1,10)+1,INT((($N$416*$N$417+3)-1)/10)+1)="","",INDEX($P$418:$W$427,MOD(($N$416*$N$417+3)-1,10)+1,INT((($N$416*$N$417+3)-1)/10)+1))),""))),IF($N$418="","",IF(OR(ISTEXT($N$416),ISTEXT($N$417),ISTEXT($N$418)),"",IF(OR(3&gt;$N$416,3&gt;$N$417,((3-1)*$N$416+3)&gt;$N$418),"",IF(INDEX($P$418:$W$427,MOD(((3-1)*$N$416+3)-1,10)+1,INT((((3-1)*$N$416+3)-1)/10)+1)="","",INDEX($P$418:$W$427,MOD(((3-1)*$N$416+3)-1,10)+1,INT((((3-1)*$N$416+3)-1)/10)+1))))))</f>
        <v/>
      </c>
      <c r="G420" s="539">
        <f>IF($D$416="Flat Oval",IF(OR($N$418="",ISTEXT($N$416),ISTEXT($N$417)),"",IF(3&lt;=$N$417,IF(4&gt;$N$416,"",IF(((3-1)*$N$416+4)&gt;80,"",IF(INDEX($P$418:$W$427,MOD(((3-1)*$N$416+4)-1,10)+1,INT((((3-1)*$N$416+4)-1)/10)+1)="","",INDEX($P$418:$W$427,MOD(((3-1)*$N$416+4)-1,10)+1,INT((((3-1)*$N$416+4)-1)/10)+1)))),IF(AND(3=$N$417+1,4&lt;=$O$416),IF(($N$416*$N$417+4)&gt;80,"",IF(INDEX($P$418:$W$427,MOD(($N$416*$N$417+4)-1,10)+1,INT((($N$416*$N$417+4)-1)/10)+1)="","",INDEX($P$418:$W$427,MOD(($N$416*$N$417+4)-1,10)+1,INT((($N$416*$N$417+4)-1)/10)+1))),""))),IF($N$418="","",IF(OR(ISTEXT($N$416),ISTEXT($N$417),ISTEXT($N$418)),"",IF(OR(4&gt;$N$416,3&gt;$N$417,((3-1)*$N$416+4)&gt;$N$418),"",IF(INDEX($P$418:$W$427,MOD(((3-1)*$N$416+4)-1,10)+1,INT((((3-1)*$N$416+4)-1)/10)+1)="","",INDEX($P$418:$W$427,MOD(((3-1)*$N$416+4)-1,10)+1,INT((((3-1)*$N$416+4)-1)/10)+1))))))</f>
        <v/>
      </c>
      <c r="H420" s="539">
        <f>IF($D$416="Flat Oval",IF(OR($N$418="",ISTEXT($N$416),ISTEXT($N$417)),"",IF(3&lt;=$N$417,IF(5&gt;$N$416,"",IF(((3-1)*$N$416+5)&gt;80,"",IF(INDEX($P$418:$W$427,MOD(((3-1)*$N$416+5)-1,10)+1,INT((((3-1)*$N$416+5)-1)/10)+1)="","",INDEX($P$418:$W$427,MOD(((3-1)*$N$416+5)-1,10)+1,INT((((3-1)*$N$416+5)-1)/10)+1)))),IF(AND(3=$N$417+1,5&lt;=$O$416),IF(($N$416*$N$417+5)&gt;80,"",IF(INDEX($P$418:$W$427,MOD(($N$416*$N$417+5)-1,10)+1,INT((($N$416*$N$417+5)-1)/10)+1)="","",INDEX($P$418:$W$427,MOD(($N$416*$N$417+5)-1,10)+1,INT((($N$416*$N$417+5)-1)/10)+1))),""))),IF($N$418="","",IF(OR(ISTEXT($N$416),ISTEXT($N$417),ISTEXT($N$418)),"",IF(OR(5&gt;$N$416,3&gt;$N$417,((3-1)*$N$416+5)&gt;$N$418),"",IF(INDEX($P$418:$W$427,MOD(((3-1)*$N$416+5)-1,10)+1,INT((((3-1)*$N$416+5)-1)/10)+1)="","",INDEX($P$418:$W$427,MOD(((3-1)*$N$416+5)-1,10)+1,INT((((3-1)*$N$416+5)-1)/10)+1))))))</f>
        <v/>
      </c>
      <c r="I420" s="539">
        <f>IF($D$416="Flat Oval",IF(OR($N$418="",ISTEXT($N$416),ISTEXT($N$417)),"",IF(3&lt;=$N$417,IF(6&gt;$N$416,"",IF(((3-1)*$N$416+6)&gt;80,"",IF(INDEX($P$418:$W$427,MOD(((3-1)*$N$416+6)-1,10)+1,INT((((3-1)*$N$416+6)-1)/10)+1)="","",INDEX($P$418:$W$427,MOD(((3-1)*$N$416+6)-1,10)+1,INT((((3-1)*$N$416+6)-1)/10)+1)))),IF(AND(3=$N$417+1,6&lt;=$O$416),IF(($N$416*$N$417+6)&gt;80,"",IF(INDEX($P$418:$W$427,MOD(($N$416*$N$417+6)-1,10)+1,INT((($N$416*$N$417+6)-1)/10)+1)="","",INDEX($P$418:$W$427,MOD(($N$416*$N$417+6)-1,10)+1,INT((($N$416*$N$417+6)-1)/10)+1))),""))),IF($N$418="","",IF(OR(ISTEXT($N$416),ISTEXT($N$417),ISTEXT($N$418)),"",IF(OR(6&gt;$N$416,3&gt;$N$417,((3-1)*$N$416+6)&gt;$N$418),"",IF(INDEX($P$418:$W$427,MOD(((3-1)*$N$416+6)-1,10)+1,INT((((3-1)*$N$416+6)-1)/10)+1)="","",INDEX($P$418:$W$427,MOD(((3-1)*$N$416+6)-1,10)+1,INT((((3-1)*$N$416+6)-1)/10)+1))))))</f>
        <v/>
      </c>
      <c r="J420" s="539">
        <f>IF($D$416="Flat Oval",IF(OR($N$418="",ISTEXT($N$416),ISTEXT($N$417)),"",IF(3&lt;=$N$417,IF(7&gt;$N$416,"",IF(((3-1)*$N$416+7)&gt;80,"",IF(INDEX($P$418:$W$427,MOD(((3-1)*$N$416+7)-1,10)+1,INT((((3-1)*$N$416+7)-1)/10)+1)="","",INDEX($P$418:$W$427,MOD(((3-1)*$N$416+7)-1,10)+1,INT((((3-1)*$N$416+7)-1)/10)+1)))),IF(AND(3=$N$417+1,7&lt;=$O$416),IF(($N$416*$N$417+7)&gt;80,"",IF(INDEX($P$418:$W$427,MOD(($N$416*$N$417+7)-1,10)+1,INT((($N$416*$N$417+7)-1)/10)+1)="","",INDEX($P$418:$W$427,MOD(($N$416*$N$417+7)-1,10)+1,INT((($N$416*$N$417+7)-1)/10)+1))),""))),IF($N$418="","",IF(OR(ISTEXT($N$416),ISTEXT($N$417),ISTEXT($N$418)),"",IF(OR(7&gt;$N$416,3&gt;$N$417,((3-1)*$N$416+7)&gt;$N$418),"",IF(INDEX($P$418:$W$427,MOD(((3-1)*$N$416+7)-1,10)+1,INT((((3-1)*$N$416+7)-1)/10)+1)="","",INDEX($P$418:$W$427,MOD(((3-1)*$N$416+7)-1,10)+1,INT((((3-1)*$N$416+7)-1)/10)+1))))))</f>
        <v/>
      </c>
      <c r="K420" s="539">
        <f>IF($D$416="Flat Oval",IF(OR($N$418="",ISTEXT($N$416),ISTEXT($N$417)),"",IF(3&lt;=$N$417,IF(8&gt;$N$416,"",IF(((3-1)*$N$416+8)&gt;80,"",IF(INDEX($P$418:$W$427,MOD(((3-1)*$N$416+8)-1,10)+1,INT((((3-1)*$N$416+8)-1)/10)+1)="","",INDEX($P$418:$W$427,MOD(((3-1)*$N$416+8)-1,10)+1,INT((((3-1)*$N$416+8)-1)/10)+1)))),IF(AND(3=$N$417+1,8&lt;=$O$416),IF(($N$416*$N$417+8)&gt;80,"",IF(INDEX($P$418:$W$427,MOD(($N$416*$N$417+8)-1,10)+1,INT((($N$416*$N$417+8)-1)/10)+1)="","",INDEX($P$418:$W$427,MOD(($N$416*$N$417+8)-1,10)+1,INT((($N$416*$N$417+8)-1)/10)+1))),""))),IF($N$418="","",IF(OR(ISTEXT($N$416),ISTEXT($N$417),ISTEXT($N$418)),"",IF(OR(8&gt;$N$416,3&gt;$N$417,((3-1)*$N$416+8)&gt;$N$418),"",IF(INDEX($P$418:$W$427,MOD(((3-1)*$N$416+8)-1,10)+1,INT((((3-1)*$N$416+8)-1)/10)+1)="","",INDEX($P$418:$W$427,MOD(((3-1)*$N$416+8)-1,10)+1,INT((((3-1)*$N$416+8)-1)/10)+1))))))</f>
        <v/>
      </c>
      <c r="L420" s="539">
        <f>IF($D$416="Flat Oval",IF(OR($N$418="",ISTEXT($N$416),ISTEXT($N$417)),"",IF(3&lt;=$N$417,IF(9&gt;$N$416,"",IF(((3-1)*$N$416+9)&gt;80,"",IF(INDEX($P$418:$W$427,MOD(((3-1)*$N$416+9)-1,10)+1,INT((((3-1)*$N$416+9)-1)/10)+1)="","",INDEX($P$418:$W$427,MOD(((3-1)*$N$416+9)-1,10)+1,INT((((3-1)*$N$416+9)-1)/10)+1)))),IF(AND(3=$N$417+1,9&lt;=$O$416),IF(($N$416*$N$417+9)&gt;80,"",IF(INDEX($P$418:$W$427,MOD(($N$416*$N$417+9)-1,10)+1,INT((($N$416*$N$417+9)-1)/10)+1)="","",INDEX($P$418:$W$427,MOD(($N$416*$N$417+9)-1,10)+1,INT((($N$416*$N$417+9)-1)/10)+1))),""))),IF($N$418="","",IF(OR(ISTEXT($N$416),ISTEXT($N$417),ISTEXT($N$418)),"",IF(OR(9&gt;$N$416,3&gt;$N$417,((3-1)*$N$416+9)&gt;$N$418),"",IF(INDEX($P$418:$W$427,MOD(((3-1)*$N$416+9)-1,10)+1,INT((((3-1)*$N$416+9)-1)/10)+1)="","",INDEX($P$418:$W$427,MOD(((3-1)*$N$416+9)-1,10)+1,INT((((3-1)*$N$416+9)-1)/10)+1))))))</f>
        <v/>
      </c>
      <c r="M420" s="539">
        <f>IF($D$416="Flat Oval",IF(OR($N$418="",ISTEXT($N$416),ISTEXT($N$417)),"",IF(3&lt;=$N$417,IF(10&gt;$N$416,"",IF(((3-1)*$N$416+10)&gt;80,"",IF(INDEX($P$418:$W$427,MOD(((3-1)*$N$416+10)-1,10)+1,INT((((3-1)*$N$416+10)-1)/10)+1)="","",INDEX($P$418:$W$427,MOD(((3-1)*$N$416+10)-1,10)+1,INT((((3-1)*$N$416+10)-1)/10)+1)))),IF(AND(3=$N$417+1,10&lt;=$O$416),IF(($N$416*$N$417+10)&gt;80,"",IF(INDEX($P$418:$W$427,MOD(($N$416*$N$417+10)-1,10)+1,INT((($N$416*$N$417+10)-1)/10)+1)="","",INDEX($P$418:$W$427,MOD(($N$416*$N$417+10)-1,10)+1,INT((($N$416*$N$417+10)-1)/10)+1))),""))),IF($N$418="","",IF(OR(ISTEXT($N$416),ISTEXT($N$417),ISTEXT($N$418)),"",IF(OR(10&gt;$N$416,3&gt;$N$417,((3-1)*$N$416+10)&gt;$N$418),"",IF(INDEX($P$418:$W$427,MOD(((3-1)*$N$416+10)-1,10)+1,INT((((3-1)*$N$416+10)-1)/10)+1)="","",INDEX($P$418:$W$427,MOD(((3-1)*$N$416+10)-1,10)+1,INT((((3-1)*$N$416+10)-1)/10)+1))))))</f>
        <v/>
      </c>
      <c r="O420">
        <f>IF(AND($D$416="Flat Oval",NOT(OR($G$416="",$I$416="")),NOT(OR(ISTEXT($G$416),ISTEXT($I$416)))),PI()*(($I$416-2*N($K$416))/2)^2/144,"")</f>
        <v/>
      </c>
      <c r="P420" s="540" t="n"/>
      <c r="Q420" s="540" t="n"/>
      <c r="R420" s="540" t="n"/>
      <c r="S420" s="540" t="n"/>
      <c r="T420" s="540" t="n"/>
      <c r="U420" s="540" t="n"/>
      <c r="V420" s="540" t="n"/>
      <c r="W420" s="540" t="n"/>
    </row>
    <row r="421" ht="13.35" customHeight="1" s="162">
      <c r="B421" s="537">
        <f>IF($D$416="Flat Oval",IF(OR($N$417="",ISTEXT($N$417)),"",IF(4&lt;=$N$417,ROUND((4-0.5)*$I$416/$N$417,1),IF(4=$N$417+1,"Ends",""))),IF(OR($D$416="",$G$416=""),"",IF($D$416="Round",IF(4=1,"Axis 1 (0°)",IF(4=2,"Axis 2 (90°)","")),IF(ISTEXT($N$417),"",IF(4&gt;$N$417,"",IF(ISTEXT($I$416),"",ROUND((4-0.5)*$I$416/$N$417,1)))))))</f>
        <v/>
      </c>
      <c r="C421" s="538" t="n"/>
      <c r="D421" s="539">
        <f>IF($D$416="Flat Oval",IF(OR($N$418="",ISTEXT($N$416),ISTEXT($N$417)),"",IF(4&lt;=$N$417,IF(1&gt;$N$416,"",IF(((4-1)*$N$416+1)&gt;80,"",IF(INDEX($P$418:$W$427,MOD(((4-1)*$N$416+1)-1,10)+1,INT((((4-1)*$N$416+1)-1)/10)+1)="","",INDEX($P$418:$W$427,MOD(((4-1)*$N$416+1)-1,10)+1,INT((((4-1)*$N$416+1)-1)/10)+1)))),IF(AND(4=$N$417+1,1&lt;=$O$416),IF(($N$416*$N$417+1)&gt;80,"",IF(INDEX($P$418:$W$427,MOD(($N$416*$N$417+1)-1,10)+1,INT((($N$416*$N$417+1)-1)/10)+1)="","",INDEX($P$418:$W$427,MOD(($N$416*$N$417+1)-1,10)+1,INT((($N$416*$N$417+1)-1)/10)+1))),""))),IF($N$418="","",IF(OR(ISTEXT($N$416),ISTEXT($N$417),ISTEXT($N$418)),"",IF(OR(1&gt;$N$416,4&gt;$N$417,((4-1)*$N$416+1)&gt;$N$418),"",IF(INDEX($P$418:$W$427,MOD(((4-1)*$N$416+1)-1,10)+1,INT((((4-1)*$N$416+1)-1)/10)+1)="","",INDEX($P$418:$W$427,MOD(((4-1)*$N$416+1)-1,10)+1,INT((((4-1)*$N$416+1)-1)/10)+1))))))</f>
        <v/>
      </c>
      <c r="E421" s="539">
        <f>IF($D$416="Flat Oval",IF(OR($N$418="",ISTEXT($N$416),ISTEXT($N$417)),"",IF(4&lt;=$N$417,IF(2&gt;$N$416,"",IF(((4-1)*$N$416+2)&gt;80,"",IF(INDEX($P$418:$W$427,MOD(((4-1)*$N$416+2)-1,10)+1,INT((((4-1)*$N$416+2)-1)/10)+1)="","",INDEX($P$418:$W$427,MOD(((4-1)*$N$416+2)-1,10)+1,INT((((4-1)*$N$416+2)-1)/10)+1)))),IF(AND(4=$N$417+1,2&lt;=$O$416),IF(($N$416*$N$417+2)&gt;80,"",IF(INDEX($P$418:$W$427,MOD(($N$416*$N$417+2)-1,10)+1,INT((($N$416*$N$417+2)-1)/10)+1)="","",INDEX($P$418:$W$427,MOD(($N$416*$N$417+2)-1,10)+1,INT((($N$416*$N$417+2)-1)/10)+1))),""))),IF($N$418="","",IF(OR(ISTEXT($N$416),ISTEXT($N$417),ISTEXT($N$418)),"",IF(OR(2&gt;$N$416,4&gt;$N$417,((4-1)*$N$416+2)&gt;$N$418),"",IF(INDEX($P$418:$W$427,MOD(((4-1)*$N$416+2)-1,10)+1,INT((((4-1)*$N$416+2)-1)/10)+1)="","",INDEX($P$418:$W$427,MOD(((4-1)*$N$416+2)-1,10)+1,INT((((4-1)*$N$416+2)-1)/10)+1))))))</f>
        <v/>
      </c>
      <c r="F421" s="539">
        <f>IF($D$416="Flat Oval",IF(OR($N$418="",ISTEXT($N$416),ISTEXT($N$417)),"",IF(4&lt;=$N$417,IF(3&gt;$N$416,"",IF(((4-1)*$N$416+3)&gt;80,"",IF(INDEX($P$418:$W$427,MOD(((4-1)*$N$416+3)-1,10)+1,INT((((4-1)*$N$416+3)-1)/10)+1)="","",INDEX($P$418:$W$427,MOD(((4-1)*$N$416+3)-1,10)+1,INT((((4-1)*$N$416+3)-1)/10)+1)))),IF(AND(4=$N$417+1,3&lt;=$O$416),IF(($N$416*$N$417+3)&gt;80,"",IF(INDEX($P$418:$W$427,MOD(($N$416*$N$417+3)-1,10)+1,INT((($N$416*$N$417+3)-1)/10)+1)="","",INDEX($P$418:$W$427,MOD(($N$416*$N$417+3)-1,10)+1,INT((($N$416*$N$417+3)-1)/10)+1))),""))),IF($N$418="","",IF(OR(ISTEXT($N$416),ISTEXT($N$417),ISTEXT($N$418)),"",IF(OR(3&gt;$N$416,4&gt;$N$417,((4-1)*$N$416+3)&gt;$N$418),"",IF(INDEX($P$418:$W$427,MOD(((4-1)*$N$416+3)-1,10)+1,INT((((4-1)*$N$416+3)-1)/10)+1)="","",INDEX($P$418:$W$427,MOD(((4-1)*$N$416+3)-1,10)+1,INT((((4-1)*$N$416+3)-1)/10)+1))))))</f>
        <v/>
      </c>
      <c r="G421" s="539">
        <f>IF($D$416="Flat Oval",IF(OR($N$418="",ISTEXT($N$416),ISTEXT($N$417)),"",IF(4&lt;=$N$417,IF(4&gt;$N$416,"",IF(((4-1)*$N$416+4)&gt;80,"",IF(INDEX($P$418:$W$427,MOD(((4-1)*$N$416+4)-1,10)+1,INT((((4-1)*$N$416+4)-1)/10)+1)="","",INDEX($P$418:$W$427,MOD(((4-1)*$N$416+4)-1,10)+1,INT((((4-1)*$N$416+4)-1)/10)+1)))),IF(AND(4=$N$417+1,4&lt;=$O$416),IF(($N$416*$N$417+4)&gt;80,"",IF(INDEX($P$418:$W$427,MOD(($N$416*$N$417+4)-1,10)+1,INT((($N$416*$N$417+4)-1)/10)+1)="","",INDEX($P$418:$W$427,MOD(($N$416*$N$417+4)-1,10)+1,INT((($N$416*$N$417+4)-1)/10)+1))),""))),IF($N$418="","",IF(OR(ISTEXT($N$416),ISTEXT($N$417),ISTEXT($N$418)),"",IF(OR(4&gt;$N$416,4&gt;$N$417,((4-1)*$N$416+4)&gt;$N$418),"",IF(INDEX($P$418:$W$427,MOD(((4-1)*$N$416+4)-1,10)+1,INT((((4-1)*$N$416+4)-1)/10)+1)="","",INDEX($P$418:$W$427,MOD(((4-1)*$N$416+4)-1,10)+1,INT((((4-1)*$N$416+4)-1)/10)+1))))))</f>
        <v/>
      </c>
      <c r="H421" s="539">
        <f>IF($D$416="Flat Oval",IF(OR($N$418="",ISTEXT($N$416),ISTEXT($N$417)),"",IF(4&lt;=$N$417,IF(5&gt;$N$416,"",IF(((4-1)*$N$416+5)&gt;80,"",IF(INDEX($P$418:$W$427,MOD(((4-1)*$N$416+5)-1,10)+1,INT((((4-1)*$N$416+5)-1)/10)+1)="","",INDEX($P$418:$W$427,MOD(((4-1)*$N$416+5)-1,10)+1,INT((((4-1)*$N$416+5)-1)/10)+1)))),IF(AND(4=$N$417+1,5&lt;=$O$416),IF(($N$416*$N$417+5)&gt;80,"",IF(INDEX($P$418:$W$427,MOD(($N$416*$N$417+5)-1,10)+1,INT((($N$416*$N$417+5)-1)/10)+1)="","",INDEX($P$418:$W$427,MOD(($N$416*$N$417+5)-1,10)+1,INT((($N$416*$N$417+5)-1)/10)+1))),""))),IF($N$418="","",IF(OR(ISTEXT($N$416),ISTEXT($N$417),ISTEXT($N$418)),"",IF(OR(5&gt;$N$416,4&gt;$N$417,((4-1)*$N$416+5)&gt;$N$418),"",IF(INDEX($P$418:$W$427,MOD(((4-1)*$N$416+5)-1,10)+1,INT((((4-1)*$N$416+5)-1)/10)+1)="","",INDEX($P$418:$W$427,MOD(((4-1)*$N$416+5)-1,10)+1,INT((((4-1)*$N$416+5)-1)/10)+1))))))</f>
        <v/>
      </c>
      <c r="I421" s="539">
        <f>IF($D$416="Flat Oval",IF(OR($N$418="",ISTEXT($N$416),ISTEXT($N$417)),"",IF(4&lt;=$N$417,IF(6&gt;$N$416,"",IF(((4-1)*$N$416+6)&gt;80,"",IF(INDEX($P$418:$W$427,MOD(((4-1)*$N$416+6)-1,10)+1,INT((((4-1)*$N$416+6)-1)/10)+1)="","",INDEX($P$418:$W$427,MOD(((4-1)*$N$416+6)-1,10)+1,INT((((4-1)*$N$416+6)-1)/10)+1)))),IF(AND(4=$N$417+1,6&lt;=$O$416),IF(($N$416*$N$417+6)&gt;80,"",IF(INDEX($P$418:$W$427,MOD(($N$416*$N$417+6)-1,10)+1,INT((($N$416*$N$417+6)-1)/10)+1)="","",INDEX($P$418:$W$427,MOD(($N$416*$N$417+6)-1,10)+1,INT((($N$416*$N$417+6)-1)/10)+1))),""))),IF($N$418="","",IF(OR(ISTEXT($N$416),ISTEXT($N$417),ISTEXT($N$418)),"",IF(OR(6&gt;$N$416,4&gt;$N$417,((4-1)*$N$416+6)&gt;$N$418),"",IF(INDEX($P$418:$W$427,MOD(((4-1)*$N$416+6)-1,10)+1,INT((((4-1)*$N$416+6)-1)/10)+1)="","",INDEX($P$418:$W$427,MOD(((4-1)*$N$416+6)-1,10)+1,INT((((4-1)*$N$416+6)-1)/10)+1))))))</f>
        <v/>
      </c>
      <c r="J421" s="539">
        <f>IF($D$416="Flat Oval",IF(OR($N$418="",ISTEXT($N$416),ISTEXT($N$417)),"",IF(4&lt;=$N$417,IF(7&gt;$N$416,"",IF(((4-1)*$N$416+7)&gt;80,"",IF(INDEX($P$418:$W$427,MOD(((4-1)*$N$416+7)-1,10)+1,INT((((4-1)*$N$416+7)-1)/10)+1)="","",INDEX($P$418:$W$427,MOD(((4-1)*$N$416+7)-1,10)+1,INT((((4-1)*$N$416+7)-1)/10)+1)))),IF(AND(4=$N$417+1,7&lt;=$O$416),IF(($N$416*$N$417+7)&gt;80,"",IF(INDEX($P$418:$W$427,MOD(($N$416*$N$417+7)-1,10)+1,INT((($N$416*$N$417+7)-1)/10)+1)="","",INDEX($P$418:$W$427,MOD(($N$416*$N$417+7)-1,10)+1,INT((($N$416*$N$417+7)-1)/10)+1))),""))),IF($N$418="","",IF(OR(ISTEXT($N$416),ISTEXT($N$417),ISTEXT($N$418)),"",IF(OR(7&gt;$N$416,4&gt;$N$417,((4-1)*$N$416+7)&gt;$N$418),"",IF(INDEX($P$418:$W$427,MOD(((4-1)*$N$416+7)-1,10)+1,INT((((4-1)*$N$416+7)-1)/10)+1)="","",INDEX($P$418:$W$427,MOD(((4-1)*$N$416+7)-1,10)+1,INT((((4-1)*$N$416+7)-1)/10)+1))))))</f>
        <v/>
      </c>
      <c r="K421" s="539">
        <f>IF($D$416="Flat Oval",IF(OR($N$418="",ISTEXT($N$416),ISTEXT($N$417)),"",IF(4&lt;=$N$417,IF(8&gt;$N$416,"",IF(((4-1)*$N$416+8)&gt;80,"",IF(INDEX($P$418:$W$427,MOD(((4-1)*$N$416+8)-1,10)+1,INT((((4-1)*$N$416+8)-1)/10)+1)="","",INDEX($P$418:$W$427,MOD(((4-1)*$N$416+8)-1,10)+1,INT((((4-1)*$N$416+8)-1)/10)+1)))),IF(AND(4=$N$417+1,8&lt;=$O$416),IF(($N$416*$N$417+8)&gt;80,"",IF(INDEX($P$418:$W$427,MOD(($N$416*$N$417+8)-1,10)+1,INT((($N$416*$N$417+8)-1)/10)+1)="","",INDEX($P$418:$W$427,MOD(($N$416*$N$417+8)-1,10)+1,INT((($N$416*$N$417+8)-1)/10)+1))),""))),IF($N$418="","",IF(OR(ISTEXT($N$416),ISTEXT($N$417),ISTEXT($N$418)),"",IF(OR(8&gt;$N$416,4&gt;$N$417,((4-1)*$N$416+8)&gt;$N$418),"",IF(INDEX($P$418:$W$427,MOD(((4-1)*$N$416+8)-1,10)+1,INT((((4-1)*$N$416+8)-1)/10)+1)="","",INDEX($P$418:$W$427,MOD(((4-1)*$N$416+8)-1,10)+1,INT((((4-1)*$N$416+8)-1)/10)+1))))))</f>
        <v/>
      </c>
      <c r="L421" s="539">
        <f>IF($D$416="Flat Oval",IF(OR($N$418="",ISTEXT($N$416),ISTEXT($N$417)),"",IF(4&lt;=$N$417,IF(9&gt;$N$416,"",IF(((4-1)*$N$416+9)&gt;80,"",IF(INDEX($P$418:$W$427,MOD(((4-1)*$N$416+9)-1,10)+1,INT((((4-1)*$N$416+9)-1)/10)+1)="","",INDEX($P$418:$W$427,MOD(((4-1)*$N$416+9)-1,10)+1,INT((((4-1)*$N$416+9)-1)/10)+1)))),IF(AND(4=$N$417+1,9&lt;=$O$416),IF(($N$416*$N$417+9)&gt;80,"",IF(INDEX($P$418:$W$427,MOD(($N$416*$N$417+9)-1,10)+1,INT((($N$416*$N$417+9)-1)/10)+1)="","",INDEX($P$418:$W$427,MOD(($N$416*$N$417+9)-1,10)+1,INT((($N$416*$N$417+9)-1)/10)+1))),""))),IF($N$418="","",IF(OR(ISTEXT($N$416),ISTEXT($N$417),ISTEXT($N$418)),"",IF(OR(9&gt;$N$416,4&gt;$N$417,((4-1)*$N$416+9)&gt;$N$418),"",IF(INDEX($P$418:$W$427,MOD(((4-1)*$N$416+9)-1,10)+1,INT((((4-1)*$N$416+9)-1)/10)+1)="","",INDEX($P$418:$W$427,MOD(((4-1)*$N$416+9)-1,10)+1,INT((((4-1)*$N$416+9)-1)/10)+1))))))</f>
        <v/>
      </c>
      <c r="M421" s="539">
        <f>IF($D$416="Flat Oval",IF(OR($N$418="",ISTEXT($N$416),ISTEXT($N$417)),"",IF(4&lt;=$N$417,IF(10&gt;$N$416,"",IF(((4-1)*$N$416+10)&gt;80,"",IF(INDEX($P$418:$W$427,MOD(((4-1)*$N$416+10)-1,10)+1,INT((((4-1)*$N$416+10)-1)/10)+1)="","",INDEX($P$418:$W$427,MOD(((4-1)*$N$416+10)-1,10)+1,INT((((4-1)*$N$416+10)-1)/10)+1)))),IF(AND(4=$N$417+1,10&lt;=$O$416),IF(($N$416*$N$417+10)&gt;80,"",IF(INDEX($P$418:$W$427,MOD(($N$416*$N$417+10)-1,10)+1,INT((($N$416*$N$417+10)-1)/10)+1)="","",INDEX($P$418:$W$427,MOD(($N$416*$N$417+10)-1,10)+1,INT((($N$416*$N$417+10)-1)/10)+1))),""))),IF($N$418="","",IF(OR(ISTEXT($N$416),ISTEXT($N$417),ISTEXT($N$418)),"",IF(OR(10&gt;$N$416,4&gt;$N$417,((4-1)*$N$416+10)&gt;$N$418),"",IF(INDEX($P$418:$W$427,MOD(((4-1)*$N$416+10)-1,10)+1,INT((((4-1)*$N$416+10)-1)/10)+1)="","",INDEX($P$418:$W$427,MOD(((4-1)*$N$416+10)-1,10)+1,INT((((4-1)*$N$416+10)-1)/10)+1))))))</f>
        <v/>
      </c>
      <c r="P421" s="540" t="n"/>
      <c r="Q421" s="540" t="n"/>
      <c r="R421" s="540" t="n"/>
      <c r="S421" s="540" t="n"/>
      <c r="T421" s="540" t="n"/>
      <c r="U421" s="540" t="n"/>
      <c r="V421" s="540" t="n"/>
      <c r="W421" s="540" t="n"/>
    </row>
    <row r="422" ht="13.35" customHeight="1" s="162">
      <c r="B422" s="537">
        <f>IF($D$416="Flat Oval",IF(OR($N$417="",ISTEXT($N$417)),"",IF(5&lt;=$N$417,ROUND((5-0.5)*$I$416/$N$417,1),IF(5=$N$417+1,"Ends",""))),IF(OR($D$416="",$G$416=""),"",IF($D$416="Round",IF(5=1,"Axis 1 (0°)",IF(5=2,"Axis 2 (90°)","")),IF(ISTEXT($N$417),"",IF(5&gt;$N$417,"",IF(ISTEXT($I$416),"",ROUND((5-0.5)*$I$416/$N$417,1)))))))</f>
        <v/>
      </c>
      <c r="C422" s="538" t="n"/>
      <c r="D422" s="539">
        <f>IF($D$416="Flat Oval",IF(OR($N$418="",ISTEXT($N$416),ISTEXT($N$417)),"",IF(5&lt;=$N$417,IF(1&gt;$N$416,"",IF(((5-1)*$N$416+1)&gt;80,"",IF(INDEX($P$418:$W$427,MOD(((5-1)*$N$416+1)-1,10)+1,INT((((5-1)*$N$416+1)-1)/10)+1)="","",INDEX($P$418:$W$427,MOD(((5-1)*$N$416+1)-1,10)+1,INT((((5-1)*$N$416+1)-1)/10)+1)))),IF(AND(5=$N$417+1,1&lt;=$O$416),IF(($N$416*$N$417+1)&gt;80,"",IF(INDEX($P$418:$W$427,MOD(($N$416*$N$417+1)-1,10)+1,INT((($N$416*$N$417+1)-1)/10)+1)="","",INDEX($P$418:$W$427,MOD(($N$416*$N$417+1)-1,10)+1,INT((($N$416*$N$417+1)-1)/10)+1))),""))),IF($N$418="","",IF(OR(ISTEXT($N$416),ISTEXT($N$417),ISTEXT($N$418)),"",IF(OR(1&gt;$N$416,5&gt;$N$417,((5-1)*$N$416+1)&gt;$N$418),"",IF(INDEX($P$418:$W$427,MOD(((5-1)*$N$416+1)-1,10)+1,INT((((5-1)*$N$416+1)-1)/10)+1)="","",INDEX($P$418:$W$427,MOD(((5-1)*$N$416+1)-1,10)+1,INT((((5-1)*$N$416+1)-1)/10)+1))))))</f>
        <v/>
      </c>
      <c r="E422" s="539">
        <f>IF($D$416="Flat Oval",IF(OR($N$418="",ISTEXT($N$416),ISTEXT($N$417)),"",IF(5&lt;=$N$417,IF(2&gt;$N$416,"",IF(((5-1)*$N$416+2)&gt;80,"",IF(INDEX($P$418:$W$427,MOD(((5-1)*$N$416+2)-1,10)+1,INT((((5-1)*$N$416+2)-1)/10)+1)="","",INDEX($P$418:$W$427,MOD(((5-1)*$N$416+2)-1,10)+1,INT((((5-1)*$N$416+2)-1)/10)+1)))),IF(AND(5=$N$417+1,2&lt;=$O$416),IF(($N$416*$N$417+2)&gt;80,"",IF(INDEX($P$418:$W$427,MOD(($N$416*$N$417+2)-1,10)+1,INT((($N$416*$N$417+2)-1)/10)+1)="","",INDEX($P$418:$W$427,MOD(($N$416*$N$417+2)-1,10)+1,INT((($N$416*$N$417+2)-1)/10)+1))),""))),IF($N$418="","",IF(OR(ISTEXT($N$416),ISTEXT($N$417),ISTEXT($N$418)),"",IF(OR(2&gt;$N$416,5&gt;$N$417,((5-1)*$N$416+2)&gt;$N$418),"",IF(INDEX($P$418:$W$427,MOD(((5-1)*$N$416+2)-1,10)+1,INT((((5-1)*$N$416+2)-1)/10)+1)="","",INDEX($P$418:$W$427,MOD(((5-1)*$N$416+2)-1,10)+1,INT((((5-1)*$N$416+2)-1)/10)+1))))))</f>
        <v/>
      </c>
      <c r="F422" s="539">
        <f>IF($D$416="Flat Oval",IF(OR($N$418="",ISTEXT($N$416),ISTEXT($N$417)),"",IF(5&lt;=$N$417,IF(3&gt;$N$416,"",IF(((5-1)*$N$416+3)&gt;80,"",IF(INDEX($P$418:$W$427,MOD(((5-1)*$N$416+3)-1,10)+1,INT((((5-1)*$N$416+3)-1)/10)+1)="","",INDEX($P$418:$W$427,MOD(((5-1)*$N$416+3)-1,10)+1,INT((((5-1)*$N$416+3)-1)/10)+1)))),IF(AND(5=$N$417+1,3&lt;=$O$416),IF(($N$416*$N$417+3)&gt;80,"",IF(INDEX($P$418:$W$427,MOD(($N$416*$N$417+3)-1,10)+1,INT((($N$416*$N$417+3)-1)/10)+1)="","",INDEX($P$418:$W$427,MOD(($N$416*$N$417+3)-1,10)+1,INT((($N$416*$N$417+3)-1)/10)+1))),""))),IF($N$418="","",IF(OR(ISTEXT($N$416),ISTEXT($N$417),ISTEXT($N$418)),"",IF(OR(3&gt;$N$416,5&gt;$N$417,((5-1)*$N$416+3)&gt;$N$418),"",IF(INDEX($P$418:$W$427,MOD(((5-1)*$N$416+3)-1,10)+1,INT((((5-1)*$N$416+3)-1)/10)+1)="","",INDEX($P$418:$W$427,MOD(((5-1)*$N$416+3)-1,10)+1,INT((((5-1)*$N$416+3)-1)/10)+1))))))</f>
        <v/>
      </c>
      <c r="G422" s="539">
        <f>IF($D$416="Flat Oval",IF(OR($N$418="",ISTEXT($N$416),ISTEXT($N$417)),"",IF(5&lt;=$N$417,IF(4&gt;$N$416,"",IF(((5-1)*$N$416+4)&gt;80,"",IF(INDEX($P$418:$W$427,MOD(((5-1)*$N$416+4)-1,10)+1,INT((((5-1)*$N$416+4)-1)/10)+1)="","",INDEX($P$418:$W$427,MOD(((5-1)*$N$416+4)-1,10)+1,INT((((5-1)*$N$416+4)-1)/10)+1)))),IF(AND(5=$N$417+1,4&lt;=$O$416),IF(($N$416*$N$417+4)&gt;80,"",IF(INDEX($P$418:$W$427,MOD(($N$416*$N$417+4)-1,10)+1,INT((($N$416*$N$417+4)-1)/10)+1)="","",INDEX($P$418:$W$427,MOD(($N$416*$N$417+4)-1,10)+1,INT((($N$416*$N$417+4)-1)/10)+1))),""))),IF($N$418="","",IF(OR(ISTEXT($N$416),ISTEXT($N$417),ISTEXT($N$418)),"",IF(OR(4&gt;$N$416,5&gt;$N$417,((5-1)*$N$416+4)&gt;$N$418),"",IF(INDEX($P$418:$W$427,MOD(((5-1)*$N$416+4)-1,10)+1,INT((((5-1)*$N$416+4)-1)/10)+1)="","",INDEX($P$418:$W$427,MOD(((5-1)*$N$416+4)-1,10)+1,INT((((5-1)*$N$416+4)-1)/10)+1))))))</f>
        <v/>
      </c>
      <c r="H422" s="539">
        <f>IF($D$416="Flat Oval",IF(OR($N$418="",ISTEXT($N$416),ISTEXT($N$417)),"",IF(5&lt;=$N$417,IF(5&gt;$N$416,"",IF(((5-1)*$N$416+5)&gt;80,"",IF(INDEX($P$418:$W$427,MOD(((5-1)*$N$416+5)-1,10)+1,INT((((5-1)*$N$416+5)-1)/10)+1)="","",INDEX($P$418:$W$427,MOD(((5-1)*$N$416+5)-1,10)+1,INT((((5-1)*$N$416+5)-1)/10)+1)))),IF(AND(5=$N$417+1,5&lt;=$O$416),IF(($N$416*$N$417+5)&gt;80,"",IF(INDEX($P$418:$W$427,MOD(($N$416*$N$417+5)-1,10)+1,INT((($N$416*$N$417+5)-1)/10)+1)="","",INDEX($P$418:$W$427,MOD(($N$416*$N$417+5)-1,10)+1,INT((($N$416*$N$417+5)-1)/10)+1))),""))),IF($N$418="","",IF(OR(ISTEXT($N$416),ISTEXT($N$417),ISTEXT($N$418)),"",IF(OR(5&gt;$N$416,5&gt;$N$417,((5-1)*$N$416+5)&gt;$N$418),"",IF(INDEX($P$418:$W$427,MOD(((5-1)*$N$416+5)-1,10)+1,INT((((5-1)*$N$416+5)-1)/10)+1)="","",INDEX($P$418:$W$427,MOD(((5-1)*$N$416+5)-1,10)+1,INT((((5-1)*$N$416+5)-1)/10)+1))))))</f>
        <v/>
      </c>
      <c r="I422" s="539">
        <f>IF($D$416="Flat Oval",IF(OR($N$418="",ISTEXT($N$416),ISTEXT($N$417)),"",IF(5&lt;=$N$417,IF(6&gt;$N$416,"",IF(((5-1)*$N$416+6)&gt;80,"",IF(INDEX($P$418:$W$427,MOD(((5-1)*$N$416+6)-1,10)+1,INT((((5-1)*$N$416+6)-1)/10)+1)="","",INDEX($P$418:$W$427,MOD(((5-1)*$N$416+6)-1,10)+1,INT((((5-1)*$N$416+6)-1)/10)+1)))),IF(AND(5=$N$417+1,6&lt;=$O$416),IF(($N$416*$N$417+6)&gt;80,"",IF(INDEX($P$418:$W$427,MOD(($N$416*$N$417+6)-1,10)+1,INT((($N$416*$N$417+6)-1)/10)+1)="","",INDEX($P$418:$W$427,MOD(($N$416*$N$417+6)-1,10)+1,INT((($N$416*$N$417+6)-1)/10)+1))),""))),IF($N$418="","",IF(OR(ISTEXT($N$416),ISTEXT($N$417),ISTEXT($N$418)),"",IF(OR(6&gt;$N$416,5&gt;$N$417,((5-1)*$N$416+6)&gt;$N$418),"",IF(INDEX($P$418:$W$427,MOD(((5-1)*$N$416+6)-1,10)+1,INT((((5-1)*$N$416+6)-1)/10)+1)="","",INDEX($P$418:$W$427,MOD(((5-1)*$N$416+6)-1,10)+1,INT((((5-1)*$N$416+6)-1)/10)+1))))))</f>
        <v/>
      </c>
      <c r="J422" s="539">
        <f>IF($D$416="Flat Oval",IF(OR($N$418="",ISTEXT($N$416),ISTEXT($N$417)),"",IF(5&lt;=$N$417,IF(7&gt;$N$416,"",IF(((5-1)*$N$416+7)&gt;80,"",IF(INDEX($P$418:$W$427,MOD(((5-1)*$N$416+7)-1,10)+1,INT((((5-1)*$N$416+7)-1)/10)+1)="","",INDEX($P$418:$W$427,MOD(((5-1)*$N$416+7)-1,10)+1,INT((((5-1)*$N$416+7)-1)/10)+1)))),IF(AND(5=$N$417+1,7&lt;=$O$416),IF(($N$416*$N$417+7)&gt;80,"",IF(INDEX($P$418:$W$427,MOD(($N$416*$N$417+7)-1,10)+1,INT((($N$416*$N$417+7)-1)/10)+1)="","",INDEX($P$418:$W$427,MOD(($N$416*$N$417+7)-1,10)+1,INT((($N$416*$N$417+7)-1)/10)+1))),""))),IF($N$418="","",IF(OR(ISTEXT($N$416),ISTEXT($N$417),ISTEXT($N$418)),"",IF(OR(7&gt;$N$416,5&gt;$N$417,((5-1)*$N$416+7)&gt;$N$418),"",IF(INDEX($P$418:$W$427,MOD(((5-1)*$N$416+7)-1,10)+1,INT((((5-1)*$N$416+7)-1)/10)+1)="","",INDEX($P$418:$W$427,MOD(((5-1)*$N$416+7)-1,10)+1,INT((((5-1)*$N$416+7)-1)/10)+1))))))</f>
        <v/>
      </c>
      <c r="K422" s="539">
        <f>IF($D$416="Flat Oval",IF(OR($N$418="",ISTEXT($N$416),ISTEXT($N$417)),"",IF(5&lt;=$N$417,IF(8&gt;$N$416,"",IF(((5-1)*$N$416+8)&gt;80,"",IF(INDEX($P$418:$W$427,MOD(((5-1)*$N$416+8)-1,10)+1,INT((((5-1)*$N$416+8)-1)/10)+1)="","",INDEX($P$418:$W$427,MOD(((5-1)*$N$416+8)-1,10)+1,INT((((5-1)*$N$416+8)-1)/10)+1)))),IF(AND(5=$N$417+1,8&lt;=$O$416),IF(($N$416*$N$417+8)&gt;80,"",IF(INDEX($P$418:$W$427,MOD(($N$416*$N$417+8)-1,10)+1,INT((($N$416*$N$417+8)-1)/10)+1)="","",INDEX($P$418:$W$427,MOD(($N$416*$N$417+8)-1,10)+1,INT((($N$416*$N$417+8)-1)/10)+1))),""))),IF($N$418="","",IF(OR(ISTEXT($N$416),ISTEXT($N$417),ISTEXT($N$418)),"",IF(OR(8&gt;$N$416,5&gt;$N$417,((5-1)*$N$416+8)&gt;$N$418),"",IF(INDEX($P$418:$W$427,MOD(((5-1)*$N$416+8)-1,10)+1,INT((((5-1)*$N$416+8)-1)/10)+1)="","",INDEX($P$418:$W$427,MOD(((5-1)*$N$416+8)-1,10)+1,INT((((5-1)*$N$416+8)-1)/10)+1))))))</f>
        <v/>
      </c>
      <c r="L422" s="539">
        <f>IF($D$416="Flat Oval",IF(OR($N$418="",ISTEXT($N$416),ISTEXT($N$417)),"",IF(5&lt;=$N$417,IF(9&gt;$N$416,"",IF(((5-1)*$N$416+9)&gt;80,"",IF(INDEX($P$418:$W$427,MOD(((5-1)*$N$416+9)-1,10)+1,INT((((5-1)*$N$416+9)-1)/10)+1)="","",INDEX($P$418:$W$427,MOD(((5-1)*$N$416+9)-1,10)+1,INT((((5-1)*$N$416+9)-1)/10)+1)))),IF(AND(5=$N$417+1,9&lt;=$O$416),IF(($N$416*$N$417+9)&gt;80,"",IF(INDEX($P$418:$W$427,MOD(($N$416*$N$417+9)-1,10)+1,INT((($N$416*$N$417+9)-1)/10)+1)="","",INDEX($P$418:$W$427,MOD(($N$416*$N$417+9)-1,10)+1,INT((($N$416*$N$417+9)-1)/10)+1))),""))),IF($N$418="","",IF(OR(ISTEXT($N$416),ISTEXT($N$417),ISTEXT($N$418)),"",IF(OR(9&gt;$N$416,5&gt;$N$417,((5-1)*$N$416+9)&gt;$N$418),"",IF(INDEX($P$418:$W$427,MOD(((5-1)*$N$416+9)-1,10)+1,INT((((5-1)*$N$416+9)-1)/10)+1)="","",INDEX($P$418:$W$427,MOD(((5-1)*$N$416+9)-1,10)+1,INT((((5-1)*$N$416+9)-1)/10)+1))))))</f>
        <v/>
      </c>
      <c r="M422" s="539">
        <f>IF($D$416="Flat Oval",IF(OR($N$418="",ISTEXT($N$416),ISTEXT($N$417)),"",IF(5&lt;=$N$417,IF(10&gt;$N$416,"",IF(((5-1)*$N$416+10)&gt;80,"",IF(INDEX($P$418:$W$427,MOD(((5-1)*$N$416+10)-1,10)+1,INT((((5-1)*$N$416+10)-1)/10)+1)="","",INDEX($P$418:$W$427,MOD(((5-1)*$N$416+10)-1,10)+1,INT((((5-1)*$N$416+10)-1)/10)+1)))),IF(AND(5=$N$417+1,10&lt;=$O$416),IF(($N$416*$N$417+10)&gt;80,"",IF(INDEX($P$418:$W$427,MOD(($N$416*$N$417+10)-1,10)+1,INT((($N$416*$N$417+10)-1)/10)+1)="","",INDEX($P$418:$W$427,MOD(($N$416*$N$417+10)-1,10)+1,INT((($N$416*$N$417+10)-1)/10)+1))),""))),IF($N$418="","",IF(OR(ISTEXT($N$416),ISTEXT($N$417),ISTEXT($N$418)),"",IF(OR(10&gt;$N$416,5&gt;$N$417,((5-1)*$N$416+10)&gt;$N$418),"",IF(INDEX($P$418:$W$427,MOD(((5-1)*$N$416+10)-1,10)+1,INT((((5-1)*$N$416+10)-1)/10)+1)="","",INDEX($P$418:$W$427,MOD(((5-1)*$N$416+10)-1,10)+1,INT((((5-1)*$N$416+10)-1)/10)+1))))))</f>
        <v/>
      </c>
      <c r="P422" s="540" t="n"/>
      <c r="Q422" s="540" t="n"/>
      <c r="R422" s="540" t="n"/>
      <c r="S422" s="540" t="n"/>
      <c r="T422" s="540" t="n"/>
      <c r="U422" s="540" t="n"/>
      <c r="V422" s="540" t="n"/>
      <c r="W422" s="540" t="n"/>
    </row>
    <row r="423" ht="13.35" customHeight="1" s="162">
      <c r="B423" s="537">
        <f>IF($D$416="Flat Oval",IF(OR($N$417="",ISTEXT($N$417)),"",IF(6&lt;=$N$417,ROUND((6-0.5)*$I$416/$N$417,1),IF(6=$N$417+1,"Ends",""))),IF(OR($D$416="",$G$416=""),"",IF($D$416="Round",IF(6=1,"Axis 1 (0°)",IF(6=2,"Axis 2 (90°)","")),IF(ISTEXT($N$417),"",IF(6&gt;$N$417,"",IF(ISTEXT($I$416),"",ROUND((6-0.5)*$I$416/$N$417,1)))))))</f>
        <v/>
      </c>
      <c r="C423" s="538" t="n"/>
      <c r="D423" s="539">
        <f>IF($D$416="Flat Oval",IF(OR($N$418="",ISTEXT($N$416),ISTEXT($N$417)),"",IF(6&lt;=$N$417,IF(1&gt;$N$416,"",IF(((6-1)*$N$416+1)&gt;80,"",IF(INDEX($P$418:$W$427,MOD(((6-1)*$N$416+1)-1,10)+1,INT((((6-1)*$N$416+1)-1)/10)+1)="","",INDEX($P$418:$W$427,MOD(((6-1)*$N$416+1)-1,10)+1,INT((((6-1)*$N$416+1)-1)/10)+1)))),IF(AND(6=$N$417+1,1&lt;=$O$416),IF(($N$416*$N$417+1)&gt;80,"",IF(INDEX($P$418:$W$427,MOD(($N$416*$N$417+1)-1,10)+1,INT((($N$416*$N$417+1)-1)/10)+1)="","",INDEX($P$418:$W$427,MOD(($N$416*$N$417+1)-1,10)+1,INT((($N$416*$N$417+1)-1)/10)+1))),""))),IF($N$418="","",IF(OR(ISTEXT($N$416),ISTEXT($N$417),ISTEXT($N$418)),"",IF(OR(1&gt;$N$416,6&gt;$N$417,((6-1)*$N$416+1)&gt;$N$418),"",IF(INDEX($P$418:$W$427,MOD(((6-1)*$N$416+1)-1,10)+1,INT((((6-1)*$N$416+1)-1)/10)+1)="","",INDEX($P$418:$W$427,MOD(((6-1)*$N$416+1)-1,10)+1,INT((((6-1)*$N$416+1)-1)/10)+1))))))</f>
        <v/>
      </c>
      <c r="E423" s="539">
        <f>IF($D$416="Flat Oval",IF(OR($N$418="",ISTEXT($N$416),ISTEXT($N$417)),"",IF(6&lt;=$N$417,IF(2&gt;$N$416,"",IF(((6-1)*$N$416+2)&gt;80,"",IF(INDEX($P$418:$W$427,MOD(((6-1)*$N$416+2)-1,10)+1,INT((((6-1)*$N$416+2)-1)/10)+1)="","",INDEX($P$418:$W$427,MOD(((6-1)*$N$416+2)-1,10)+1,INT((((6-1)*$N$416+2)-1)/10)+1)))),IF(AND(6=$N$417+1,2&lt;=$O$416),IF(($N$416*$N$417+2)&gt;80,"",IF(INDEX($P$418:$W$427,MOD(($N$416*$N$417+2)-1,10)+1,INT((($N$416*$N$417+2)-1)/10)+1)="","",INDEX($P$418:$W$427,MOD(($N$416*$N$417+2)-1,10)+1,INT((($N$416*$N$417+2)-1)/10)+1))),""))),IF($N$418="","",IF(OR(ISTEXT($N$416),ISTEXT($N$417),ISTEXT($N$418)),"",IF(OR(2&gt;$N$416,6&gt;$N$417,((6-1)*$N$416+2)&gt;$N$418),"",IF(INDEX($P$418:$W$427,MOD(((6-1)*$N$416+2)-1,10)+1,INT((((6-1)*$N$416+2)-1)/10)+1)="","",INDEX($P$418:$W$427,MOD(((6-1)*$N$416+2)-1,10)+1,INT((((6-1)*$N$416+2)-1)/10)+1))))))</f>
        <v/>
      </c>
      <c r="F423" s="539">
        <f>IF($D$416="Flat Oval",IF(OR($N$418="",ISTEXT($N$416),ISTEXT($N$417)),"",IF(6&lt;=$N$417,IF(3&gt;$N$416,"",IF(((6-1)*$N$416+3)&gt;80,"",IF(INDEX($P$418:$W$427,MOD(((6-1)*$N$416+3)-1,10)+1,INT((((6-1)*$N$416+3)-1)/10)+1)="","",INDEX($P$418:$W$427,MOD(((6-1)*$N$416+3)-1,10)+1,INT((((6-1)*$N$416+3)-1)/10)+1)))),IF(AND(6=$N$417+1,3&lt;=$O$416),IF(($N$416*$N$417+3)&gt;80,"",IF(INDEX($P$418:$W$427,MOD(($N$416*$N$417+3)-1,10)+1,INT((($N$416*$N$417+3)-1)/10)+1)="","",INDEX($P$418:$W$427,MOD(($N$416*$N$417+3)-1,10)+1,INT((($N$416*$N$417+3)-1)/10)+1))),""))),IF($N$418="","",IF(OR(ISTEXT($N$416),ISTEXT($N$417),ISTEXT($N$418)),"",IF(OR(3&gt;$N$416,6&gt;$N$417,((6-1)*$N$416+3)&gt;$N$418),"",IF(INDEX($P$418:$W$427,MOD(((6-1)*$N$416+3)-1,10)+1,INT((((6-1)*$N$416+3)-1)/10)+1)="","",INDEX($P$418:$W$427,MOD(((6-1)*$N$416+3)-1,10)+1,INT((((6-1)*$N$416+3)-1)/10)+1))))))</f>
        <v/>
      </c>
      <c r="G423" s="539">
        <f>IF($D$416="Flat Oval",IF(OR($N$418="",ISTEXT($N$416),ISTEXT($N$417)),"",IF(6&lt;=$N$417,IF(4&gt;$N$416,"",IF(((6-1)*$N$416+4)&gt;80,"",IF(INDEX($P$418:$W$427,MOD(((6-1)*$N$416+4)-1,10)+1,INT((((6-1)*$N$416+4)-1)/10)+1)="","",INDEX($P$418:$W$427,MOD(((6-1)*$N$416+4)-1,10)+1,INT((((6-1)*$N$416+4)-1)/10)+1)))),IF(AND(6=$N$417+1,4&lt;=$O$416),IF(($N$416*$N$417+4)&gt;80,"",IF(INDEX($P$418:$W$427,MOD(($N$416*$N$417+4)-1,10)+1,INT((($N$416*$N$417+4)-1)/10)+1)="","",INDEX($P$418:$W$427,MOD(($N$416*$N$417+4)-1,10)+1,INT((($N$416*$N$417+4)-1)/10)+1))),""))),IF($N$418="","",IF(OR(ISTEXT($N$416),ISTEXT($N$417),ISTEXT($N$418)),"",IF(OR(4&gt;$N$416,6&gt;$N$417,((6-1)*$N$416+4)&gt;$N$418),"",IF(INDEX($P$418:$W$427,MOD(((6-1)*$N$416+4)-1,10)+1,INT((((6-1)*$N$416+4)-1)/10)+1)="","",INDEX($P$418:$W$427,MOD(((6-1)*$N$416+4)-1,10)+1,INT((((6-1)*$N$416+4)-1)/10)+1))))))</f>
        <v/>
      </c>
      <c r="H423" s="539">
        <f>IF($D$416="Flat Oval",IF(OR($N$418="",ISTEXT($N$416),ISTEXT($N$417)),"",IF(6&lt;=$N$417,IF(5&gt;$N$416,"",IF(((6-1)*$N$416+5)&gt;80,"",IF(INDEX($P$418:$W$427,MOD(((6-1)*$N$416+5)-1,10)+1,INT((((6-1)*$N$416+5)-1)/10)+1)="","",INDEX($P$418:$W$427,MOD(((6-1)*$N$416+5)-1,10)+1,INT((((6-1)*$N$416+5)-1)/10)+1)))),IF(AND(6=$N$417+1,5&lt;=$O$416),IF(($N$416*$N$417+5)&gt;80,"",IF(INDEX($P$418:$W$427,MOD(($N$416*$N$417+5)-1,10)+1,INT((($N$416*$N$417+5)-1)/10)+1)="","",INDEX($P$418:$W$427,MOD(($N$416*$N$417+5)-1,10)+1,INT((($N$416*$N$417+5)-1)/10)+1))),""))),IF($N$418="","",IF(OR(ISTEXT($N$416),ISTEXT($N$417),ISTEXT($N$418)),"",IF(OR(5&gt;$N$416,6&gt;$N$417,((6-1)*$N$416+5)&gt;$N$418),"",IF(INDEX($P$418:$W$427,MOD(((6-1)*$N$416+5)-1,10)+1,INT((((6-1)*$N$416+5)-1)/10)+1)="","",INDEX($P$418:$W$427,MOD(((6-1)*$N$416+5)-1,10)+1,INT((((6-1)*$N$416+5)-1)/10)+1))))))</f>
        <v/>
      </c>
      <c r="I423" s="539">
        <f>IF($D$416="Flat Oval",IF(OR($N$418="",ISTEXT($N$416),ISTEXT($N$417)),"",IF(6&lt;=$N$417,IF(6&gt;$N$416,"",IF(((6-1)*$N$416+6)&gt;80,"",IF(INDEX($P$418:$W$427,MOD(((6-1)*$N$416+6)-1,10)+1,INT((((6-1)*$N$416+6)-1)/10)+1)="","",INDEX($P$418:$W$427,MOD(((6-1)*$N$416+6)-1,10)+1,INT((((6-1)*$N$416+6)-1)/10)+1)))),IF(AND(6=$N$417+1,6&lt;=$O$416),IF(($N$416*$N$417+6)&gt;80,"",IF(INDEX($P$418:$W$427,MOD(($N$416*$N$417+6)-1,10)+1,INT((($N$416*$N$417+6)-1)/10)+1)="","",INDEX($P$418:$W$427,MOD(($N$416*$N$417+6)-1,10)+1,INT((($N$416*$N$417+6)-1)/10)+1))),""))),IF($N$418="","",IF(OR(ISTEXT($N$416),ISTEXT($N$417),ISTEXT($N$418)),"",IF(OR(6&gt;$N$416,6&gt;$N$417,((6-1)*$N$416+6)&gt;$N$418),"",IF(INDEX($P$418:$W$427,MOD(((6-1)*$N$416+6)-1,10)+1,INT((((6-1)*$N$416+6)-1)/10)+1)="","",INDEX($P$418:$W$427,MOD(((6-1)*$N$416+6)-1,10)+1,INT((((6-1)*$N$416+6)-1)/10)+1))))))</f>
        <v/>
      </c>
      <c r="J423" s="539">
        <f>IF($D$416="Flat Oval",IF(OR($N$418="",ISTEXT($N$416),ISTEXT($N$417)),"",IF(6&lt;=$N$417,IF(7&gt;$N$416,"",IF(((6-1)*$N$416+7)&gt;80,"",IF(INDEX($P$418:$W$427,MOD(((6-1)*$N$416+7)-1,10)+1,INT((((6-1)*$N$416+7)-1)/10)+1)="","",INDEX($P$418:$W$427,MOD(((6-1)*$N$416+7)-1,10)+1,INT((((6-1)*$N$416+7)-1)/10)+1)))),IF(AND(6=$N$417+1,7&lt;=$O$416),IF(($N$416*$N$417+7)&gt;80,"",IF(INDEX($P$418:$W$427,MOD(($N$416*$N$417+7)-1,10)+1,INT((($N$416*$N$417+7)-1)/10)+1)="","",INDEX($P$418:$W$427,MOD(($N$416*$N$417+7)-1,10)+1,INT((($N$416*$N$417+7)-1)/10)+1))),""))),IF($N$418="","",IF(OR(ISTEXT($N$416),ISTEXT($N$417),ISTEXT($N$418)),"",IF(OR(7&gt;$N$416,6&gt;$N$417,((6-1)*$N$416+7)&gt;$N$418),"",IF(INDEX($P$418:$W$427,MOD(((6-1)*$N$416+7)-1,10)+1,INT((((6-1)*$N$416+7)-1)/10)+1)="","",INDEX($P$418:$W$427,MOD(((6-1)*$N$416+7)-1,10)+1,INT((((6-1)*$N$416+7)-1)/10)+1))))))</f>
        <v/>
      </c>
      <c r="K423" s="539">
        <f>IF($D$416="Flat Oval",IF(OR($N$418="",ISTEXT($N$416),ISTEXT($N$417)),"",IF(6&lt;=$N$417,IF(8&gt;$N$416,"",IF(((6-1)*$N$416+8)&gt;80,"",IF(INDEX($P$418:$W$427,MOD(((6-1)*$N$416+8)-1,10)+1,INT((((6-1)*$N$416+8)-1)/10)+1)="","",INDEX($P$418:$W$427,MOD(((6-1)*$N$416+8)-1,10)+1,INT((((6-1)*$N$416+8)-1)/10)+1)))),IF(AND(6=$N$417+1,8&lt;=$O$416),IF(($N$416*$N$417+8)&gt;80,"",IF(INDEX($P$418:$W$427,MOD(($N$416*$N$417+8)-1,10)+1,INT((($N$416*$N$417+8)-1)/10)+1)="","",INDEX($P$418:$W$427,MOD(($N$416*$N$417+8)-1,10)+1,INT((($N$416*$N$417+8)-1)/10)+1))),""))),IF($N$418="","",IF(OR(ISTEXT($N$416),ISTEXT($N$417),ISTEXT($N$418)),"",IF(OR(8&gt;$N$416,6&gt;$N$417,((6-1)*$N$416+8)&gt;$N$418),"",IF(INDEX($P$418:$W$427,MOD(((6-1)*$N$416+8)-1,10)+1,INT((((6-1)*$N$416+8)-1)/10)+1)="","",INDEX($P$418:$W$427,MOD(((6-1)*$N$416+8)-1,10)+1,INT((((6-1)*$N$416+8)-1)/10)+1))))))</f>
        <v/>
      </c>
      <c r="L423" s="539">
        <f>IF($D$416="Flat Oval",IF(OR($N$418="",ISTEXT($N$416),ISTEXT($N$417)),"",IF(6&lt;=$N$417,IF(9&gt;$N$416,"",IF(((6-1)*$N$416+9)&gt;80,"",IF(INDEX($P$418:$W$427,MOD(((6-1)*$N$416+9)-1,10)+1,INT((((6-1)*$N$416+9)-1)/10)+1)="","",INDEX($P$418:$W$427,MOD(((6-1)*$N$416+9)-1,10)+1,INT((((6-1)*$N$416+9)-1)/10)+1)))),IF(AND(6=$N$417+1,9&lt;=$O$416),IF(($N$416*$N$417+9)&gt;80,"",IF(INDEX($P$418:$W$427,MOD(($N$416*$N$417+9)-1,10)+1,INT((($N$416*$N$417+9)-1)/10)+1)="","",INDEX($P$418:$W$427,MOD(($N$416*$N$417+9)-1,10)+1,INT((($N$416*$N$417+9)-1)/10)+1))),""))),IF($N$418="","",IF(OR(ISTEXT($N$416),ISTEXT($N$417),ISTEXT($N$418)),"",IF(OR(9&gt;$N$416,6&gt;$N$417,((6-1)*$N$416+9)&gt;$N$418),"",IF(INDEX($P$418:$W$427,MOD(((6-1)*$N$416+9)-1,10)+1,INT((((6-1)*$N$416+9)-1)/10)+1)="","",INDEX($P$418:$W$427,MOD(((6-1)*$N$416+9)-1,10)+1,INT((((6-1)*$N$416+9)-1)/10)+1))))))</f>
        <v/>
      </c>
      <c r="M423" s="539">
        <f>IF($D$416="Flat Oval",IF(OR($N$418="",ISTEXT($N$416),ISTEXT($N$417)),"",IF(6&lt;=$N$417,IF(10&gt;$N$416,"",IF(((6-1)*$N$416+10)&gt;80,"",IF(INDEX($P$418:$W$427,MOD(((6-1)*$N$416+10)-1,10)+1,INT((((6-1)*$N$416+10)-1)/10)+1)="","",INDEX($P$418:$W$427,MOD(((6-1)*$N$416+10)-1,10)+1,INT((((6-1)*$N$416+10)-1)/10)+1)))),IF(AND(6=$N$417+1,10&lt;=$O$416),IF(($N$416*$N$417+10)&gt;80,"",IF(INDEX($P$418:$W$427,MOD(($N$416*$N$417+10)-1,10)+1,INT((($N$416*$N$417+10)-1)/10)+1)="","",INDEX($P$418:$W$427,MOD(($N$416*$N$417+10)-1,10)+1,INT((($N$416*$N$417+10)-1)/10)+1))),""))),IF($N$418="","",IF(OR(ISTEXT($N$416),ISTEXT($N$417),ISTEXT($N$418)),"",IF(OR(10&gt;$N$416,6&gt;$N$417,((6-1)*$N$416+10)&gt;$N$418),"",IF(INDEX($P$418:$W$427,MOD(((6-1)*$N$416+10)-1,10)+1,INT((((6-1)*$N$416+10)-1)/10)+1)="","",INDEX($P$418:$W$427,MOD(((6-1)*$N$416+10)-1,10)+1,INT((((6-1)*$N$416+10)-1)/10)+1))))))</f>
        <v/>
      </c>
      <c r="P423" s="540" t="n"/>
      <c r="Q423" s="540" t="n"/>
      <c r="R423" s="540" t="n"/>
      <c r="S423" s="540" t="n"/>
      <c r="T423" s="540" t="n"/>
      <c r="U423" s="540" t="n"/>
      <c r="V423" s="540" t="n"/>
      <c r="W423" s="540" t="n"/>
    </row>
    <row r="424" ht="13.35" customHeight="1" s="162">
      <c r="B424" s="537">
        <f>IF($D$416="Flat Oval",IF(OR($N$417="",ISTEXT($N$417)),"",IF(7&lt;=$N$417,ROUND((7-0.5)*$I$416/$N$417,1),IF(7=$N$417+1,"Ends",""))),IF(OR($D$416="",$G$416=""),"",IF($D$416="Round",IF(7=1,"Axis 1 (0°)",IF(7=2,"Axis 2 (90°)","")),IF(ISTEXT($N$417),"",IF(7&gt;$N$417,"",IF(ISTEXT($I$416),"",ROUND((7-0.5)*$I$416/$N$417,1)))))))</f>
        <v/>
      </c>
      <c r="C424" s="538" t="n"/>
      <c r="D424" s="539">
        <f>IF($D$416="Flat Oval",IF(OR($N$418="",ISTEXT($N$416),ISTEXT($N$417)),"",IF(7&lt;=$N$417,IF(1&gt;$N$416,"",IF(((7-1)*$N$416+1)&gt;80,"",IF(INDEX($P$418:$W$427,MOD(((7-1)*$N$416+1)-1,10)+1,INT((((7-1)*$N$416+1)-1)/10)+1)="","",INDEX($P$418:$W$427,MOD(((7-1)*$N$416+1)-1,10)+1,INT((((7-1)*$N$416+1)-1)/10)+1)))),IF(AND(7=$N$417+1,1&lt;=$O$416),IF(($N$416*$N$417+1)&gt;80,"",IF(INDEX($P$418:$W$427,MOD(($N$416*$N$417+1)-1,10)+1,INT((($N$416*$N$417+1)-1)/10)+1)="","",INDEX($P$418:$W$427,MOD(($N$416*$N$417+1)-1,10)+1,INT((($N$416*$N$417+1)-1)/10)+1))),""))),IF($N$418="","",IF(OR(ISTEXT($N$416),ISTEXT($N$417),ISTEXT($N$418)),"",IF(OR(1&gt;$N$416,7&gt;$N$417,((7-1)*$N$416+1)&gt;$N$418),"",IF(INDEX($P$418:$W$427,MOD(((7-1)*$N$416+1)-1,10)+1,INT((((7-1)*$N$416+1)-1)/10)+1)="","",INDEX($P$418:$W$427,MOD(((7-1)*$N$416+1)-1,10)+1,INT((((7-1)*$N$416+1)-1)/10)+1))))))</f>
        <v/>
      </c>
      <c r="E424" s="539">
        <f>IF($D$416="Flat Oval",IF(OR($N$418="",ISTEXT($N$416),ISTEXT($N$417)),"",IF(7&lt;=$N$417,IF(2&gt;$N$416,"",IF(((7-1)*$N$416+2)&gt;80,"",IF(INDEX($P$418:$W$427,MOD(((7-1)*$N$416+2)-1,10)+1,INT((((7-1)*$N$416+2)-1)/10)+1)="","",INDEX($P$418:$W$427,MOD(((7-1)*$N$416+2)-1,10)+1,INT((((7-1)*$N$416+2)-1)/10)+1)))),IF(AND(7=$N$417+1,2&lt;=$O$416),IF(($N$416*$N$417+2)&gt;80,"",IF(INDEX($P$418:$W$427,MOD(($N$416*$N$417+2)-1,10)+1,INT((($N$416*$N$417+2)-1)/10)+1)="","",INDEX($P$418:$W$427,MOD(($N$416*$N$417+2)-1,10)+1,INT((($N$416*$N$417+2)-1)/10)+1))),""))),IF($N$418="","",IF(OR(ISTEXT($N$416),ISTEXT($N$417),ISTEXT($N$418)),"",IF(OR(2&gt;$N$416,7&gt;$N$417,((7-1)*$N$416+2)&gt;$N$418),"",IF(INDEX($P$418:$W$427,MOD(((7-1)*$N$416+2)-1,10)+1,INT((((7-1)*$N$416+2)-1)/10)+1)="","",INDEX($P$418:$W$427,MOD(((7-1)*$N$416+2)-1,10)+1,INT((((7-1)*$N$416+2)-1)/10)+1))))))</f>
        <v/>
      </c>
      <c r="F424" s="539">
        <f>IF($D$416="Flat Oval",IF(OR($N$418="",ISTEXT($N$416),ISTEXT($N$417)),"",IF(7&lt;=$N$417,IF(3&gt;$N$416,"",IF(((7-1)*$N$416+3)&gt;80,"",IF(INDEX($P$418:$W$427,MOD(((7-1)*$N$416+3)-1,10)+1,INT((((7-1)*$N$416+3)-1)/10)+1)="","",INDEX($P$418:$W$427,MOD(((7-1)*$N$416+3)-1,10)+1,INT((((7-1)*$N$416+3)-1)/10)+1)))),IF(AND(7=$N$417+1,3&lt;=$O$416),IF(($N$416*$N$417+3)&gt;80,"",IF(INDEX($P$418:$W$427,MOD(($N$416*$N$417+3)-1,10)+1,INT((($N$416*$N$417+3)-1)/10)+1)="","",INDEX($P$418:$W$427,MOD(($N$416*$N$417+3)-1,10)+1,INT((($N$416*$N$417+3)-1)/10)+1))),""))),IF($N$418="","",IF(OR(ISTEXT($N$416),ISTEXT($N$417),ISTEXT($N$418)),"",IF(OR(3&gt;$N$416,7&gt;$N$417,((7-1)*$N$416+3)&gt;$N$418),"",IF(INDEX($P$418:$W$427,MOD(((7-1)*$N$416+3)-1,10)+1,INT((((7-1)*$N$416+3)-1)/10)+1)="","",INDEX($P$418:$W$427,MOD(((7-1)*$N$416+3)-1,10)+1,INT((((7-1)*$N$416+3)-1)/10)+1))))))</f>
        <v/>
      </c>
      <c r="G424" s="539">
        <f>IF($D$416="Flat Oval",IF(OR($N$418="",ISTEXT($N$416),ISTEXT($N$417)),"",IF(7&lt;=$N$417,IF(4&gt;$N$416,"",IF(((7-1)*$N$416+4)&gt;80,"",IF(INDEX($P$418:$W$427,MOD(((7-1)*$N$416+4)-1,10)+1,INT((((7-1)*$N$416+4)-1)/10)+1)="","",INDEX($P$418:$W$427,MOD(((7-1)*$N$416+4)-1,10)+1,INT((((7-1)*$N$416+4)-1)/10)+1)))),IF(AND(7=$N$417+1,4&lt;=$O$416),IF(($N$416*$N$417+4)&gt;80,"",IF(INDEX($P$418:$W$427,MOD(($N$416*$N$417+4)-1,10)+1,INT((($N$416*$N$417+4)-1)/10)+1)="","",INDEX($P$418:$W$427,MOD(($N$416*$N$417+4)-1,10)+1,INT((($N$416*$N$417+4)-1)/10)+1))),""))),IF($N$418="","",IF(OR(ISTEXT($N$416),ISTEXT($N$417),ISTEXT($N$418)),"",IF(OR(4&gt;$N$416,7&gt;$N$417,((7-1)*$N$416+4)&gt;$N$418),"",IF(INDEX($P$418:$W$427,MOD(((7-1)*$N$416+4)-1,10)+1,INT((((7-1)*$N$416+4)-1)/10)+1)="","",INDEX($P$418:$W$427,MOD(((7-1)*$N$416+4)-1,10)+1,INT((((7-1)*$N$416+4)-1)/10)+1))))))</f>
        <v/>
      </c>
      <c r="H424" s="539">
        <f>IF($D$416="Flat Oval",IF(OR($N$418="",ISTEXT($N$416),ISTEXT($N$417)),"",IF(7&lt;=$N$417,IF(5&gt;$N$416,"",IF(((7-1)*$N$416+5)&gt;80,"",IF(INDEX($P$418:$W$427,MOD(((7-1)*$N$416+5)-1,10)+1,INT((((7-1)*$N$416+5)-1)/10)+1)="","",INDEX($P$418:$W$427,MOD(((7-1)*$N$416+5)-1,10)+1,INT((((7-1)*$N$416+5)-1)/10)+1)))),IF(AND(7=$N$417+1,5&lt;=$O$416),IF(($N$416*$N$417+5)&gt;80,"",IF(INDEX($P$418:$W$427,MOD(($N$416*$N$417+5)-1,10)+1,INT((($N$416*$N$417+5)-1)/10)+1)="","",INDEX($P$418:$W$427,MOD(($N$416*$N$417+5)-1,10)+1,INT((($N$416*$N$417+5)-1)/10)+1))),""))),IF($N$418="","",IF(OR(ISTEXT($N$416),ISTEXT($N$417),ISTEXT($N$418)),"",IF(OR(5&gt;$N$416,7&gt;$N$417,((7-1)*$N$416+5)&gt;$N$418),"",IF(INDEX($P$418:$W$427,MOD(((7-1)*$N$416+5)-1,10)+1,INT((((7-1)*$N$416+5)-1)/10)+1)="","",INDEX($P$418:$W$427,MOD(((7-1)*$N$416+5)-1,10)+1,INT((((7-1)*$N$416+5)-1)/10)+1))))))</f>
        <v/>
      </c>
      <c r="I424" s="539">
        <f>IF($D$416="Flat Oval",IF(OR($N$418="",ISTEXT($N$416),ISTEXT($N$417)),"",IF(7&lt;=$N$417,IF(6&gt;$N$416,"",IF(((7-1)*$N$416+6)&gt;80,"",IF(INDEX($P$418:$W$427,MOD(((7-1)*$N$416+6)-1,10)+1,INT((((7-1)*$N$416+6)-1)/10)+1)="","",INDEX($P$418:$W$427,MOD(((7-1)*$N$416+6)-1,10)+1,INT((((7-1)*$N$416+6)-1)/10)+1)))),IF(AND(7=$N$417+1,6&lt;=$O$416),IF(($N$416*$N$417+6)&gt;80,"",IF(INDEX($P$418:$W$427,MOD(($N$416*$N$417+6)-1,10)+1,INT((($N$416*$N$417+6)-1)/10)+1)="","",INDEX($P$418:$W$427,MOD(($N$416*$N$417+6)-1,10)+1,INT((($N$416*$N$417+6)-1)/10)+1))),""))),IF($N$418="","",IF(OR(ISTEXT($N$416),ISTEXT($N$417),ISTEXT($N$418)),"",IF(OR(6&gt;$N$416,7&gt;$N$417,((7-1)*$N$416+6)&gt;$N$418),"",IF(INDEX($P$418:$W$427,MOD(((7-1)*$N$416+6)-1,10)+1,INT((((7-1)*$N$416+6)-1)/10)+1)="","",INDEX($P$418:$W$427,MOD(((7-1)*$N$416+6)-1,10)+1,INT((((7-1)*$N$416+6)-1)/10)+1))))))</f>
        <v/>
      </c>
      <c r="J424" s="539">
        <f>IF($D$416="Flat Oval",IF(OR($N$418="",ISTEXT($N$416),ISTEXT($N$417)),"",IF(7&lt;=$N$417,IF(7&gt;$N$416,"",IF(((7-1)*$N$416+7)&gt;80,"",IF(INDEX($P$418:$W$427,MOD(((7-1)*$N$416+7)-1,10)+1,INT((((7-1)*$N$416+7)-1)/10)+1)="","",INDEX($P$418:$W$427,MOD(((7-1)*$N$416+7)-1,10)+1,INT((((7-1)*$N$416+7)-1)/10)+1)))),IF(AND(7=$N$417+1,7&lt;=$O$416),IF(($N$416*$N$417+7)&gt;80,"",IF(INDEX($P$418:$W$427,MOD(($N$416*$N$417+7)-1,10)+1,INT((($N$416*$N$417+7)-1)/10)+1)="","",INDEX($P$418:$W$427,MOD(($N$416*$N$417+7)-1,10)+1,INT((($N$416*$N$417+7)-1)/10)+1))),""))),IF($N$418="","",IF(OR(ISTEXT($N$416),ISTEXT($N$417),ISTEXT($N$418)),"",IF(OR(7&gt;$N$416,7&gt;$N$417,((7-1)*$N$416+7)&gt;$N$418),"",IF(INDEX($P$418:$W$427,MOD(((7-1)*$N$416+7)-1,10)+1,INT((((7-1)*$N$416+7)-1)/10)+1)="","",INDEX($P$418:$W$427,MOD(((7-1)*$N$416+7)-1,10)+1,INT((((7-1)*$N$416+7)-1)/10)+1))))))</f>
        <v/>
      </c>
      <c r="K424" s="539">
        <f>IF($D$416="Flat Oval",IF(OR($N$418="",ISTEXT($N$416),ISTEXT($N$417)),"",IF(7&lt;=$N$417,IF(8&gt;$N$416,"",IF(((7-1)*$N$416+8)&gt;80,"",IF(INDEX($P$418:$W$427,MOD(((7-1)*$N$416+8)-1,10)+1,INT((((7-1)*$N$416+8)-1)/10)+1)="","",INDEX($P$418:$W$427,MOD(((7-1)*$N$416+8)-1,10)+1,INT((((7-1)*$N$416+8)-1)/10)+1)))),IF(AND(7=$N$417+1,8&lt;=$O$416),IF(($N$416*$N$417+8)&gt;80,"",IF(INDEX($P$418:$W$427,MOD(($N$416*$N$417+8)-1,10)+1,INT((($N$416*$N$417+8)-1)/10)+1)="","",INDEX($P$418:$W$427,MOD(($N$416*$N$417+8)-1,10)+1,INT((($N$416*$N$417+8)-1)/10)+1))),""))),IF($N$418="","",IF(OR(ISTEXT($N$416),ISTEXT($N$417),ISTEXT($N$418)),"",IF(OR(8&gt;$N$416,7&gt;$N$417,((7-1)*$N$416+8)&gt;$N$418),"",IF(INDEX($P$418:$W$427,MOD(((7-1)*$N$416+8)-1,10)+1,INT((((7-1)*$N$416+8)-1)/10)+1)="","",INDEX($P$418:$W$427,MOD(((7-1)*$N$416+8)-1,10)+1,INT((((7-1)*$N$416+8)-1)/10)+1))))))</f>
        <v/>
      </c>
      <c r="L424" s="539">
        <f>IF($D$416="Flat Oval",IF(OR($N$418="",ISTEXT($N$416),ISTEXT($N$417)),"",IF(7&lt;=$N$417,IF(9&gt;$N$416,"",IF(((7-1)*$N$416+9)&gt;80,"",IF(INDEX($P$418:$W$427,MOD(((7-1)*$N$416+9)-1,10)+1,INT((((7-1)*$N$416+9)-1)/10)+1)="","",INDEX($P$418:$W$427,MOD(((7-1)*$N$416+9)-1,10)+1,INT((((7-1)*$N$416+9)-1)/10)+1)))),IF(AND(7=$N$417+1,9&lt;=$O$416),IF(($N$416*$N$417+9)&gt;80,"",IF(INDEX($P$418:$W$427,MOD(($N$416*$N$417+9)-1,10)+1,INT((($N$416*$N$417+9)-1)/10)+1)="","",INDEX($P$418:$W$427,MOD(($N$416*$N$417+9)-1,10)+1,INT((($N$416*$N$417+9)-1)/10)+1))),""))),IF($N$418="","",IF(OR(ISTEXT($N$416),ISTEXT($N$417),ISTEXT($N$418)),"",IF(OR(9&gt;$N$416,7&gt;$N$417,((7-1)*$N$416+9)&gt;$N$418),"",IF(INDEX($P$418:$W$427,MOD(((7-1)*$N$416+9)-1,10)+1,INT((((7-1)*$N$416+9)-1)/10)+1)="","",INDEX($P$418:$W$427,MOD(((7-1)*$N$416+9)-1,10)+1,INT((((7-1)*$N$416+9)-1)/10)+1))))))</f>
        <v/>
      </c>
      <c r="M424" s="539">
        <f>IF($D$416="Flat Oval",IF(OR($N$418="",ISTEXT($N$416),ISTEXT($N$417)),"",IF(7&lt;=$N$417,IF(10&gt;$N$416,"",IF(((7-1)*$N$416+10)&gt;80,"",IF(INDEX($P$418:$W$427,MOD(((7-1)*$N$416+10)-1,10)+1,INT((((7-1)*$N$416+10)-1)/10)+1)="","",INDEX($P$418:$W$427,MOD(((7-1)*$N$416+10)-1,10)+1,INT((((7-1)*$N$416+10)-1)/10)+1)))),IF(AND(7=$N$417+1,10&lt;=$O$416),IF(($N$416*$N$417+10)&gt;80,"",IF(INDEX($P$418:$W$427,MOD(($N$416*$N$417+10)-1,10)+1,INT((($N$416*$N$417+10)-1)/10)+1)="","",INDEX($P$418:$W$427,MOD(($N$416*$N$417+10)-1,10)+1,INT((($N$416*$N$417+10)-1)/10)+1))),""))),IF($N$418="","",IF(OR(ISTEXT($N$416),ISTEXT($N$417),ISTEXT($N$418)),"",IF(OR(10&gt;$N$416,7&gt;$N$417,((7-1)*$N$416+10)&gt;$N$418),"",IF(INDEX($P$418:$W$427,MOD(((7-1)*$N$416+10)-1,10)+1,INT((((7-1)*$N$416+10)-1)/10)+1)="","",INDEX($P$418:$W$427,MOD(((7-1)*$N$416+10)-1,10)+1,INT((((7-1)*$N$416+10)-1)/10)+1))))))</f>
        <v/>
      </c>
      <c r="P424" s="540" t="n"/>
      <c r="Q424" s="540" t="n"/>
      <c r="R424" s="540" t="n"/>
      <c r="S424" s="540" t="n"/>
      <c r="T424" s="540" t="n"/>
      <c r="U424" s="540" t="n"/>
      <c r="V424" s="540" t="n"/>
      <c r="W424" s="540" t="n"/>
    </row>
    <row r="425" ht="13.35" customHeight="1" s="162">
      <c r="B425" s="537">
        <f>IF($D$416="Flat Oval",IF(OR($N$417="",ISTEXT($N$417)),"",IF(8&lt;=$N$417,ROUND((8-0.5)*$I$416/$N$417,1),IF(8=$N$417+1,"Ends",""))),IF(OR($D$416="",$G$416=""),"",IF($D$416="Round",IF(8=1,"Axis 1 (0°)",IF(8=2,"Axis 2 (90°)","")),IF(ISTEXT($N$417),"",IF(8&gt;$N$417,"",IF(ISTEXT($I$416),"",ROUND((8-0.5)*$I$416/$N$417,1)))))))</f>
        <v/>
      </c>
      <c r="C425" s="538" t="n"/>
      <c r="D425" s="539">
        <f>IF($D$416="Flat Oval",IF(OR($N$418="",ISTEXT($N$416),ISTEXT($N$417)),"",IF(8&lt;=$N$417,IF(1&gt;$N$416,"",IF(((8-1)*$N$416+1)&gt;80,"",IF(INDEX($P$418:$W$427,MOD(((8-1)*$N$416+1)-1,10)+1,INT((((8-1)*$N$416+1)-1)/10)+1)="","",INDEX($P$418:$W$427,MOD(((8-1)*$N$416+1)-1,10)+1,INT((((8-1)*$N$416+1)-1)/10)+1)))),IF(AND(8=$N$417+1,1&lt;=$O$416),IF(($N$416*$N$417+1)&gt;80,"",IF(INDEX($P$418:$W$427,MOD(($N$416*$N$417+1)-1,10)+1,INT((($N$416*$N$417+1)-1)/10)+1)="","",INDEX($P$418:$W$427,MOD(($N$416*$N$417+1)-1,10)+1,INT((($N$416*$N$417+1)-1)/10)+1))),""))),IF($N$418="","",IF(OR(ISTEXT($N$416),ISTEXT($N$417),ISTEXT($N$418)),"",IF(OR(1&gt;$N$416,8&gt;$N$417,((8-1)*$N$416+1)&gt;$N$418),"",IF(INDEX($P$418:$W$427,MOD(((8-1)*$N$416+1)-1,10)+1,INT((((8-1)*$N$416+1)-1)/10)+1)="","",INDEX($P$418:$W$427,MOD(((8-1)*$N$416+1)-1,10)+1,INT((((8-1)*$N$416+1)-1)/10)+1))))))</f>
        <v/>
      </c>
      <c r="E425" s="539">
        <f>IF($D$416="Flat Oval",IF(OR($N$418="",ISTEXT($N$416),ISTEXT($N$417)),"",IF(8&lt;=$N$417,IF(2&gt;$N$416,"",IF(((8-1)*$N$416+2)&gt;80,"",IF(INDEX($P$418:$W$427,MOD(((8-1)*$N$416+2)-1,10)+1,INT((((8-1)*$N$416+2)-1)/10)+1)="","",INDEX($P$418:$W$427,MOD(((8-1)*$N$416+2)-1,10)+1,INT((((8-1)*$N$416+2)-1)/10)+1)))),IF(AND(8=$N$417+1,2&lt;=$O$416),IF(($N$416*$N$417+2)&gt;80,"",IF(INDEX($P$418:$W$427,MOD(($N$416*$N$417+2)-1,10)+1,INT((($N$416*$N$417+2)-1)/10)+1)="","",INDEX($P$418:$W$427,MOD(($N$416*$N$417+2)-1,10)+1,INT((($N$416*$N$417+2)-1)/10)+1))),""))),IF($N$418="","",IF(OR(ISTEXT($N$416),ISTEXT($N$417),ISTEXT($N$418)),"",IF(OR(2&gt;$N$416,8&gt;$N$417,((8-1)*$N$416+2)&gt;$N$418),"",IF(INDEX($P$418:$W$427,MOD(((8-1)*$N$416+2)-1,10)+1,INT((((8-1)*$N$416+2)-1)/10)+1)="","",INDEX($P$418:$W$427,MOD(((8-1)*$N$416+2)-1,10)+1,INT((((8-1)*$N$416+2)-1)/10)+1))))))</f>
        <v/>
      </c>
      <c r="F425" s="539">
        <f>IF($D$416="Flat Oval",IF(OR($N$418="",ISTEXT($N$416),ISTEXT($N$417)),"",IF(8&lt;=$N$417,IF(3&gt;$N$416,"",IF(((8-1)*$N$416+3)&gt;80,"",IF(INDEX($P$418:$W$427,MOD(((8-1)*$N$416+3)-1,10)+1,INT((((8-1)*$N$416+3)-1)/10)+1)="","",INDEX($P$418:$W$427,MOD(((8-1)*$N$416+3)-1,10)+1,INT((((8-1)*$N$416+3)-1)/10)+1)))),IF(AND(8=$N$417+1,3&lt;=$O$416),IF(($N$416*$N$417+3)&gt;80,"",IF(INDEX($P$418:$W$427,MOD(($N$416*$N$417+3)-1,10)+1,INT((($N$416*$N$417+3)-1)/10)+1)="","",INDEX($P$418:$W$427,MOD(($N$416*$N$417+3)-1,10)+1,INT((($N$416*$N$417+3)-1)/10)+1))),""))),IF($N$418="","",IF(OR(ISTEXT($N$416),ISTEXT($N$417),ISTEXT($N$418)),"",IF(OR(3&gt;$N$416,8&gt;$N$417,((8-1)*$N$416+3)&gt;$N$418),"",IF(INDEX($P$418:$W$427,MOD(((8-1)*$N$416+3)-1,10)+1,INT((((8-1)*$N$416+3)-1)/10)+1)="","",INDEX($P$418:$W$427,MOD(((8-1)*$N$416+3)-1,10)+1,INT((((8-1)*$N$416+3)-1)/10)+1))))))</f>
        <v/>
      </c>
      <c r="G425" s="539">
        <f>IF($D$416="Flat Oval",IF(OR($N$418="",ISTEXT($N$416),ISTEXT($N$417)),"",IF(8&lt;=$N$417,IF(4&gt;$N$416,"",IF(((8-1)*$N$416+4)&gt;80,"",IF(INDEX($P$418:$W$427,MOD(((8-1)*$N$416+4)-1,10)+1,INT((((8-1)*$N$416+4)-1)/10)+1)="","",INDEX($P$418:$W$427,MOD(((8-1)*$N$416+4)-1,10)+1,INT((((8-1)*$N$416+4)-1)/10)+1)))),IF(AND(8=$N$417+1,4&lt;=$O$416),IF(($N$416*$N$417+4)&gt;80,"",IF(INDEX($P$418:$W$427,MOD(($N$416*$N$417+4)-1,10)+1,INT((($N$416*$N$417+4)-1)/10)+1)="","",INDEX($P$418:$W$427,MOD(($N$416*$N$417+4)-1,10)+1,INT((($N$416*$N$417+4)-1)/10)+1))),""))),IF($N$418="","",IF(OR(ISTEXT($N$416),ISTEXT($N$417),ISTEXT($N$418)),"",IF(OR(4&gt;$N$416,8&gt;$N$417,((8-1)*$N$416+4)&gt;$N$418),"",IF(INDEX($P$418:$W$427,MOD(((8-1)*$N$416+4)-1,10)+1,INT((((8-1)*$N$416+4)-1)/10)+1)="","",INDEX($P$418:$W$427,MOD(((8-1)*$N$416+4)-1,10)+1,INT((((8-1)*$N$416+4)-1)/10)+1))))))</f>
        <v/>
      </c>
      <c r="H425" s="539">
        <f>IF($D$416="Flat Oval",IF(OR($N$418="",ISTEXT($N$416),ISTEXT($N$417)),"",IF(8&lt;=$N$417,IF(5&gt;$N$416,"",IF(((8-1)*$N$416+5)&gt;80,"",IF(INDEX($P$418:$W$427,MOD(((8-1)*$N$416+5)-1,10)+1,INT((((8-1)*$N$416+5)-1)/10)+1)="","",INDEX($P$418:$W$427,MOD(((8-1)*$N$416+5)-1,10)+1,INT((((8-1)*$N$416+5)-1)/10)+1)))),IF(AND(8=$N$417+1,5&lt;=$O$416),IF(($N$416*$N$417+5)&gt;80,"",IF(INDEX($P$418:$W$427,MOD(($N$416*$N$417+5)-1,10)+1,INT((($N$416*$N$417+5)-1)/10)+1)="","",INDEX($P$418:$W$427,MOD(($N$416*$N$417+5)-1,10)+1,INT((($N$416*$N$417+5)-1)/10)+1))),""))),IF($N$418="","",IF(OR(ISTEXT($N$416),ISTEXT($N$417),ISTEXT($N$418)),"",IF(OR(5&gt;$N$416,8&gt;$N$417,((8-1)*$N$416+5)&gt;$N$418),"",IF(INDEX($P$418:$W$427,MOD(((8-1)*$N$416+5)-1,10)+1,INT((((8-1)*$N$416+5)-1)/10)+1)="","",INDEX($P$418:$W$427,MOD(((8-1)*$N$416+5)-1,10)+1,INT((((8-1)*$N$416+5)-1)/10)+1))))))</f>
        <v/>
      </c>
      <c r="I425" s="539">
        <f>IF($D$416="Flat Oval",IF(OR($N$418="",ISTEXT($N$416),ISTEXT($N$417)),"",IF(8&lt;=$N$417,IF(6&gt;$N$416,"",IF(((8-1)*$N$416+6)&gt;80,"",IF(INDEX($P$418:$W$427,MOD(((8-1)*$N$416+6)-1,10)+1,INT((((8-1)*$N$416+6)-1)/10)+1)="","",INDEX($P$418:$W$427,MOD(((8-1)*$N$416+6)-1,10)+1,INT((((8-1)*$N$416+6)-1)/10)+1)))),IF(AND(8=$N$417+1,6&lt;=$O$416),IF(($N$416*$N$417+6)&gt;80,"",IF(INDEX($P$418:$W$427,MOD(($N$416*$N$417+6)-1,10)+1,INT((($N$416*$N$417+6)-1)/10)+1)="","",INDEX($P$418:$W$427,MOD(($N$416*$N$417+6)-1,10)+1,INT((($N$416*$N$417+6)-1)/10)+1))),""))),IF($N$418="","",IF(OR(ISTEXT($N$416),ISTEXT($N$417),ISTEXT($N$418)),"",IF(OR(6&gt;$N$416,8&gt;$N$417,((8-1)*$N$416+6)&gt;$N$418),"",IF(INDEX($P$418:$W$427,MOD(((8-1)*$N$416+6)-1,10)+1,INT((((8-1)*$N$416+6)-1)/10)+1)="","",INDEX($P$418:$W$427,MOD(((8-1)*$N$416+6)-1,10)+1,INT((((8-1)*$N$416+6)-1)/10)+1))))))</f>
        <v/>
      </c>
      <c r="J425" s="539">
        <f>IF($D$416="Flat Oval",IF(OR($N$418="",ISTEXT($N$416),ISTEXT($N$417)),"",IF(8&lt;=$N$417,IF(7&gt;$N$416,"",IF(((8-1)*$N$416+7)&gt;80,"",IF(INDEX($P$418:$W$427,MOD(((8-1)*$N$416+7)-1,10)+1,INT((((8-1)*$N$416+7)-1)/10)+1)="","",INDEX($P$418:$W$427,MOD(((8-1)*$N$416+7)-1,10)+1,INT((((8-1)*$N$416+7)-1)/10)+1)))),IF(AND(8=$N$417+1,7&lt;=$O$416),IF(($N$416*$N$417+7)&gt;80,"",IF(INDEX($P$418:$W$427,MOD(($N$416*$N$417+7)-1,10)+1,INT((($N$416*$N$417+7)-1)/10)+1)="","",INDEX($P$418:$W$427,MOD(($N$416*$N$417+7)-1,10)+1,INT((($N$416*$N$417+7)-1)/10)+1))),""))),IF($N$418="","",IF(OR(ISTEXT($N$416),ISTEXT($N$417),ISTEXT($N$418)),"",IF(OR(7&gt;$N$416,8&gt;$N$417,((8-1)*$N$416+7)&gt;$N$418),"",IF(INDEX($P$418:$W$427,MOD(((8-1)*$N$416+7)-1,10)+1,INT((((8-1)*$N$416+7)-1)/10)+1)="","",INDEX($P$418:$W$427,MOD(((8-1)*$N$416+7)-1,10)+1,INT((((8-1)*$N$416+7)-1)/10)+1))))))</f>
        <v/>
      </c>
      <c r="K425" s="539">
        <f>IF($D$416="Flat Oval",IF(OR($N$418="",ISTEXT($N$416),ISTEXT($N$417)),"",IF(8&lt;=$N$417,IF(8&gt;$N$416,"",IF(((8-1)*$N$416+8)&gt;80,"",IF(INDEX($P$418:$W$427,MOD(((8-1)*$N$416+8)-1,10)+1,INT((((8-1)*$N$416+8)-1)/10)+1)="","",INDEX($P$418:$W$427,MOD(((8-1)*$N$416+8)-1,10)+1,INT((((8-1)*$N$416+8)-1)/10)+1)))),IF(AND(8=$N$417+1,8&lt;=$O$416),IF(($N$416*$N$417+8)&gt;80,"",IF(INDEX($P$418:$W$427,MOD(($N$416*$N$417+8)-1,10)+1,INT((($N$416*$N$417+8)-1)/10)+1)="","",INDEX($P$418:$W$427,MOD(($N$416*$N$417+8)-1,10)+1,INT((($N$416*$N$417+8)-1)/10)+1))),""))),IF($N$418="","",IF(OR(ISTEXT($N$416),ISTEXT($N$417),ISTEXT($N$418)),"",IF(OR(8&gt;$N$416,8&gt;$N$417,((8-1)*$N$416+8)&gt;$N$418),"",IF(INDEX($P$418:$W$427,MOD(((8-1)*$N$416+8)-1,10)+1,INT((((8-1)*$N$416+8)-1)/10)+1)="","",INDEX($P$418:$W$427,MOD(((8-1)*$N$416+8)-1,10)+1,INT((((8-1)*$N$416+8)-1)/10)+1))))))</f>
        <v/>
      </c>
      <c r="L425" s="539">
        <f>IF($D$416="Flat Oval",IF(OR($N$418="",ISTEXT($N$416),ISTEXT($N$417)),"",IF(8&lt;=$N$417,IF(9&gt;$N$416,"",IF(((8-1)*$N$416+9)&gt;80,"",IF(INDEX($P$418:$W$427,MOD(((8-1)*$N$416+9)-1,10)+1,INT((((8-1)*$N$416+9)-1)/10)+1)="","",INDEX($P$418:$W$427,MOD(((8-1)*$N$416+9)-1,10)+1,INT((((8-1)*$N$416+9)-1)/10)+1)))),IF(AND(8=$N$417+1,9&lt;=$O$416),IF(($N$416*$N$417+9)&gt;80,"",IF(INDEX($P$418:$W$427,MOD(($N$416*$N$417+9)-1,10)+1,INT((($N$416*$N$417+9)-1)/10)+1)="","",INDEX($P$418:$W$427,MOD(($N$416*$N$417+9)-1,10)+1,INT((($N$416*$N$417+9)-1)/10)+1))),""))),IF($N$418="","",IF(OR(ISTEXT($N$416),ISTEXT($N$417),ISTEXT($N$418)),"",IF(OR(9&gt;$N$416,8&gt;$N$417,((8-1)*$N$416+9)&gt;$N$418),"",IF(INDEX($P$418:$W$427,MOD(((8-1)*$N$416+9)-1,10)+1,INT((((8-1)*$N$416+9)-1)/10)+1)="","",INDEX($P$418:$W$427,MOD(((8-1)*$N$416+9)-1,10)+1,INT((((8-1)*$N$416+9)-1)/10)+1))))))</f>
        <v/>
      </c>
      <c r="M425" s="539">
        <f>IF($D$416="Flat Oval",IF(OR($N$418="",ISTEXT($N$416),ISTEXT($N$417)),"",IF(8&lt;=$N$417,IF(10&gt;$N$416,"",IF(((8-1)*$N$416+10)&gt;80,"",IF(INDEX($P$418:$W$427,MOD(((8-1)*$N$416+10)-1,10)+1,INT((((8-1)*$N$416+10)-1)/10)+1)="","",INDEX($P$418:$W$427,MOD(((8-1)*$N$416+10)-1,10)+1,INT((((8-1)*$N$416+10)-1)/10)+1)))),IF(AND(8=$N$417+1,10&lt;=$O$416),IF(($N$416*$N$417+10)&gt;80,"",IF(INDEX($P$418:$W$427,MOD(($N$416*$N$417+10)-1,10)+1,INT((($N$416*$N$417+10)-1)/10)+1)="","",INDEX($P$418:$W$427,MOD(($N$416*$N$417+10)-1,10)+1,INT((($N$416*$N$417+10)-1)/10)+1))),""))),IF($N$418="","",IF(OR(ISTEXT($N$416),ISTEXT($N$417),ISTEXT($N$418)),"",IF(OR(10&gt;$N$416,8&gt;$N$417,((8-1)*$N$416+10)&gt;$N$418),"",IF(INDEX($P$418:$W$427,MOD(((8-1)*$N$416+10)-1,10)+1,INT((((8-1)*$N$416+10)-1)/10)+1)="","",INDEX($P$418:$W$427,MOD(((8-1)*$N$416+10)-1,10)+1,INT((((8-1)*$N$416+10)-1)/10)+1))))))</f>
        <v/>
      </c>
      <c r="P425" s="540" t="n"/>
      <c r="Q425" s="540" t="n"/>
      <c r="R425" s="540" t="n"/>
      <c r="S425" s="540" t="n"/>
      <c r="T425" s="540" t="n"/>
      <c r="U425" s="540" t="n"/>
      <c r="V425" s="540" t="n"/>
      <c r="W425" s="540" t="n"/>
    </row>
    <row r="426" ht="13.35" customHeight="1" s="162">
      <c r="P426" s="540" t="n"/>
      <c r="Q426" s="540" t="n"/>
      <c r="R426" s="540" t="n"/>
      <c r="S426" s="540" t="n"/>
      <c r="T426" s="540" t="n"/>
      <c r="U426" s="540" t="n"/>
      <c r="V426" s="540" t="n"/>
      <c r="W426" s="540" t="n"/>
    </row>
    <row r="427" ht="13.35" customHeight="1" s="162">
      <c r="B427" s="188" t="inlineStr">
        <is>
          <t>Airflow Traverse Measurement</t>
        </is>
      </c>
      <c r="C427" s="174" t="n"/>
      <c r="D427" s="174" t="n"/>
      <c r="E427" s="174" t="n"/>
      <c r="F427" s="174" t="n"/>
      <c r="G427" s="174" t="n"/>
      <c r="H427" s="173" t="n"/>
      <c r="I427" s="194" t="inlineStr">
        <is>
          <t>Design CFM</t>
        </is>
      </c>
      <c r="J427" s="188" t="inlineStr">
        <is>
          <t>Initial</t>
        </is>
      </c>
      <c r="K427" s="173" t="n"/>
      <c r="L427" s="188" t="inlineStr">
        <is>
          <t>Final</t>
        </is>
      </c>
      <c r="M427" s="173" t="n"/>
      <c r="P427" s="540" t="n"/>
      <c r="Q427" s="540" t="n"/>
      <c r="R427" s="540" t="n"/>
      <c r="S427" s="540" t="n"/>
      <c r="T427" s="540" t="n"/>
      <c r="U427" s="540" t="n"/>
      <c r="V427" s="540" t="n"/>
      <c r="W427" s="540" t="n"/>
    </row>
    <row r="428" ht="13.35" customHeight="1" s="162">
      <c r="B428" s="153" t="inlineStr">
        <is>
          <t xml:space="preserve">Point </t>
        </is>
      </c>
      <c r="C428" s="188" t="inlineStr">
        <is>
          <t>Area Served</t>
        </is>
      </c>
      <c r="D428" s="174" t="n"/>
      <c r="E428" s="173" t="n"/>
      <c r="F428" s="188" t="inlineStr">
        <is>
          <t>Size</t>
        </is>
      </c>
      <c r="G428" s="173" t="n"/>
      <c r="H428" s="188" t="inlineStr">
        <is>
          <t>Ak</t>
        </is>
      </c>
      <c r="I428" s="440" t="n"/>
      <c r="J428" s="188" t="inlineStr">
        <is>
          <t>VEL</t>
        </is>
      </c>
      <c r="K428" s="188" t="inlineStr">
        <is>
          <t>CFM</t>
        </is>
      </c>
      <c r="L428" s="188" t="inlineStr">
        <is>
          <t>VEL</t>
        </is>
      </c>
      <c r="M428" s="188" t="inlineStr">
        <is>
          <t>CFM</t>
        </is>
      </c>
    </row>
    <row r="429" ht="13.35" customHeight="1" s="162">
      <c r="B429" s="31" t="inlineStr">
        <is>
          <t>T-27</t>
        </is>
      </c>
      <c r="C429" s="307" t="n"/>
      <c r="D429" s="174" t="n"/>
      <c r="E429" s="173" t="n"/>
      <c r="F429" s="307">
        <f>IF($D$431="Flat Oval",IF(OR($G$431="",$I$431=""),"",$G$431&amp;""" x "&amp;$I$431&amp;""" oval"),IF($G$431="","",IF($D$431="Round",$G$431&amp;""" dia",$G$431&amp;""" x "&amp;$I$431&amp;"""")))</f>
        <v/>
      </c>
      <c r="G429" s="173" t="n"/>
      <c r="H429" s="525">
        <f>IF($D$431="Flat Oval",IF(OR($G$431="",$I$431=""),"",IF(OR(ISTEXT($G$431),ISTEXT($I$431)),"",ROUND(((($G$431-2*N($K$431))-($I$431-2*N($K$431)))*($I$431-2*N($K$431))+PI()*(($I$431-2*N($K$431))/2)^2)/144,3))),IF(OR($D$431="",$G$431=""),"",IF($D$431="Round",IF(ISTEXT($G$431),"",ROUND(PI()*(($G$431-2*N($K$431))/2)^2/144,3)),IF($I$431="","",IF(OR(ISTEXT($G$431),ISTEXT($I$431)),"",ROUND(($G$431-2*N($K$431))*($I$431-2*N($K$431))/144,3))))))</f>
        <v/>
      </c>
      <c r="I429" s="189" t="n"/>
      <c r="J429" s="189" t="n"/>
      <c r="K429" s="189">
        <f>IF(N(J429)*N(H429)=0,"",ROUND(N(J429)*N(H429),0))</f>
        <v/>
      </c>
      <c r="L429" s="189">
        <f>IF($D$431="Flat Oval",IF(OR($O$432="",$O$433="",N($O$434)+N($O$435)=0),"",ROUND(($O$432*$O$434+$O$433*$O$435)/($O$434+$O$435),0)),IF(COUNT(D433:M440)=0,"",ROUND(AVERAGE(D433:M440),0)))</f>
        <v/>
      </c>
      <c r="M429" s="189">
        <f>IF(N(L429)*N(H429)=0,"",ROUND(N(L429)*N(H429),0))</f>
        <v/>
      </c>
    </row>
    <row r="430" ht="13.35" customHeight="1" s="162">
      <c r="B430" s="188" t="inlineStr">
        <is>
          <t>Instrument</t>
        </is>
      </c>
      <c r="C430" s="173" t="n"/>
      <c r="D430" s="196" t="n"/>
      <c r="E430" s="174" t="n"/>
      <c r="F430" s="174" t="n"/>
      <c r="G430" s="173" t="n"/>
      <c r="H430" s="188" t="inlineStr">
        <is>
          <t>Duct Static Pressure</t>
        </is>
      </c>
      <c r="I430" s="174" t="n"/>
      <c r="J430" s="173" t="n"/>
      <c r="K430" s="53" t="n"/>
      <c r="L430" s="188" t="inlineStr">
        <is>
          <t>Temp</t>
        </is>
      </c>
      <c r="M430" s="52" t="n"/>
      <c r="N430" s="51" t="n"/>
    </row>
    <row r="431" ht="13.35" customHeight="1" s="162">
      <c r="B431" s="526" t="inlineStr">
        <is>
          <t>Duct shape:</t>
        </is>
      </c>
      <c r="C431" s="173" t="n"/>
      <c r="D431" s="527" t="n"/>
      <c r="E431" s="173" t="n"/>
      <c r="F431" s="528" t="inlineStr">
        <is>
          <t>W / Dia (in)</t>
        </is>
      </c>
      <c r="G431" s="529" t="n"/>
      <c r="H431" s="526" t="inlineStr">
        <is>
          <t>H (in)</t>
        </is>
      </c>
      <c r="I431" s="530" t="n"/>
      <c r="J431" s="531" t="inlineStr">
        <is>
          <t>Liner (in)</t>
        </is>
      </c>
      <c r="K431" s="532" t="n"/>
      <c r="L431" s="526" t="inlineStr">
        <is>
          <t>Points</t>
        </is>
      </c>
      <c r="M431" s="533">
        <f>IF($D$431="Flat Oval",IF($N$433="","",$N$431&amp;"x"&amp;$N$432&amp;"+"&amp;$O$431&amp;" ends"),IF($N$431="","",IF($D$431="Round",$N$431&amp;" x 2 axes",IF($N$432="","",$N$431&amp;" x "&amp;$N$432))))</f>
        <v/>
      </c>
      <c r="N431" s="534">
        <f>IF($D$431="Flat Oval",IF(OR($G$431="",$I$431=""),"",IF(OR(ISTEXT($G$431),ISTEXT($I$431)),"",IF($G$431-$I$431&lt;12,2,MIN(10,MAX(3,ROUNDUP(($G$431-$I$431)/6,0)))))),IF(OR($D$431="",$G$431=""),"",IF($D$431="Round",IF(ISTEXT($G$431),"",IF($G$431&lt;=9,6,IF($G$431&lt;=12,8,10))),IF(ISTEXT($G$431),"",IF($G$431&lt;12,2,MIN(10,MAX(3,ROUNDUP($G$431/6,0))))))))</f>
        <v/>
      </c>
      <c r="O431">
        <f>IF(AND($D$431="Flat Oval",NOT(OR($G$431="",$I$431="")),NOT(OR(ISTEXT($G$431),ISTEXT($I$431)))),IF($I$431&lt;=9,6,IF($I$431&lt;=12,8,10)),"")</f>
        <v/>
      </c>
      <c r="P431" s="473" t="inlineStr">
        <is>
          <t>Quick entry – type readings in order (row by row of the grid), down this column then the next:</t>
        </is>
      </c>
    </row>
    <row r="432" ht="13.35" customHeight="1" s="162">
      <c r="B432" s="535" t="inlineStr">
        <is>
          <t>Depth↓ Pos→ (in)</t>
        </is>
      </c>
      <c r="C432" s="414" t="n"/>
      <c r="D432" s="535">
        <f>IF($D$431="Flat Oval",IF(OR($N$431="",ISTEXT($N$431),1&gt;$N$431),"",ROUND((1-0.5)*($G$431-$I$431)/$N$431,1)),IF(ISTEXT($N$431),"",IF(OR($D$431="",$G$431="",1&gt;$N$431),"",IF($D$431="Round",IF(ISTEXT($G$431),"",ROUND(IF(1&lt;=$N$431/2,$G$431/2*(1-SQRT(($N$431-2*1+1)/$N$431)),$G$431-$G$431/2*(1-SQRT(($N$431-2*($N$431-1+1)+1)/$N$431))),1)),IF(ISTEXT($G$431),"",ROUND((1-0.5)*$G$431/$N$431,1))))))</f>
        <v/>
      </c>
      <c r="E432" s="535">
        <f>IF($D$431="Flat Oval",IF(OR($N$431="",ISTEXT($N$431),2&gt;$N$431),"",ROUND((2-0.5)*($G$431-$I$431)/$N$431,1)),IF(ISTEXT($N$431),"",IF(OR($D$431="",$G$431="",2&gt;$N$431),"",IF($D$431="Round",IF(ISTEXT($G$431),"",ROUND(IF(2&lt;=$N$431/2,$G$431/2*(1-SQRT(($N$431-2*2+1)/$N$431)),$G$431-$G$431/2*(1-SQRT(($N$431-2*($N$431-2+1)+1)/$N$431))),1)),IF(ISTEXT($G$431),"",ROUND((2-0.5)*$G$431/$N$431,1))))))</f>
        <v/>
      </c>
      <c r="F432" s="535">
        <f>IF($D$431="Flat Oval",IF(OR($N$431="",ISTEXT($N$431),3&gt;$N$431),"",ROUND((3-0.5)*($G$431-$I$431)/$N$431,1)),IF(ISTEXT($N$431),"",IF(OR($D$431="",$G$431="",3&gt;$N$431),"",IF($D$431="Round",IF(ISTEXT($G$431),"",ROUND(IF(3&lt;=$N$431/2,$G$431/2*(1-SQRT(($N$431-2*3+1)/$N$431)),$G$431-$G$431/2*(1-SQRT(($N$431-2*($N$431-3+1)+1)/$N$431))),1)),IF(ISTEXT($G$431),"",ROUND((3-0.5)*$G$431/$N$431,1))))))</f>
        <v/>
      </c>
      <c r="G432" s="535">
        <f>IF($D$431="Flat Oval",IF(OR($N$431="",ISTEXT($N$431),4&gt;$N$431),"",ROUND((4-0.5)*($G$431-$I$431)/$N$431,1)),IF(ISTEXT($N$431),"",IF(OR($D$431="",$G$431="",4&gt;$N$431),"",IF($D$431="Round",IF(ISTEXT($G$431),"",ROUND(IF(4&lt;=$N$431/2,$G$431/2*(1-SQRT(($N$431-2*4+1)/$N$431)),$G$431-$G$431/2*(1-SQRT(($N$431-2*($N$431-4+1)+1)/$N$431))),1)),IF(ISTEXT($G$431),"",ROUND((4-0.5)*$G$431/$N$431,1))))))</f>
        <v/>
      </c>
      <c r="H432" s="535">
        <f>IF($D$431="Flat Oval",IF(OR($N$431="",ISTEXT($N$431),5&gt;$N$431),"",ROUND((5-0.5)*($G$431-$I$431)/$N$431,1)),IF(ISTEXT($N$431),"",IF(OR($D$431="",$G$431="",5&gt;$N$431),"",IF($D$431="Round",IF(ISTEXT($G$431),"",ROUND(IF(5&lt;=$N$431/2,$G$431/2*(1-SQRT(($N$431-2*5+1)/$N$431)),$G$431-$G$431/2*(1-SQRT(($N$431-2*($N$431-5+1)+1)/$N$431))),1)),IF(ISTEXT($G$431),"",ROUND((5-0.5)*$G$431/$N$431,1))))))</f>
        <v/>
      </c>
      <c r="I432" s="535">
        <f>IF($D$431="Flat Oval",IF(OR($N$431="",ISTEXT($N$431),6&gt;$N$431),"",ROUND((6-0.5)*($G$431-$I$431)/$N$431,1)),IF(ISTEXT($N$431),"",IF(OR($D$431="",$G$431="",6&gt;$N$431),"",IF($D$431="Round",IF(ISTEXT($G$431),"",ROUND(IF(6&lt;=$N$431/2,$G$431/2*(1-SQRT(($N$431-2*6+1)/$N$431)),$G$431-$G$431/2*(1-SQRT(($N$431-2*($N$431-6+1)+1)/$N$431))),1)),IF(ISTEXT($G$431),"",ROUND((6-0.5)*$G$431/$N$431,1))))))</f>
        <v/>
      </c>
      <c r="J432" s="535">
        <f>IF($D$431="Flat Oval",IF(OR($N$431="",ISTEXT($N$431),7&gt;$N$431),"",ROUND((7-0.5)*($G$431-$I$431)/$N$431,1)),IF(ISTEXT($N$431),"",IF(OR($D$431="",$G$431="",7&gt;$N$431),"",IF($D$431="Round",IF(ISTEXT($G$431),"",ROUND(IF(7&lt;=$N$431/2,$G$431/2*(1-SQRT(($N$431-2*7+1)/$N$431)),$G$431-$G$431/2*(1-SQRT(($N$431-2*($N$431-7+1)+1)/$N$431))),1)),IF(ISTEXT($G$431),"",ROUND((7-0.5)*$G$431/$N$431,1))))))</f>
        <v/>
      </c>
      <c r="K432" s="535">
        <f>IF($D$431="Flat Oval",IF(OR($N$431="",ISTEXT($N$431),8&gt;$N$431),"",ROUND((8-0.5)*($G$431-$I$431)/$N$431,1)),IF(ISTEXT($N$431),"",IF(OR($D$431="",$G$431="",8&gt;$N$431),"",IF($D$431="Round",IF(ISTEXT($G$431),"",ROUND(IF(8&lt;=$N$431/2,$G$431/2*(1-SQRT(($N$431-2*8+1)/$N$431)),$G$431-$G$431/2*(1-SQRT(($N$431-2*($N$431-8+1)+1)/$N$431))),1)),IF(ISTEXT($G$431),"",ROUND((8-0.5)*$G$431/$N$431,1))))))</f>
        <v/>
      </c>
      <c r="L432" s="535">
        <f>IF($D$431="Flat Oval",IF(OR($N$431="",ISTEXT($N$431),9&gt;$N$431),"",ROUND((9-0.5)*($G$431-$I$431)/$N$431,1)),IF(ISTEXT($N$431),"",IF(OR($D$431="",$G$431="",9&gt;$N$431),"",IF($D$431="Round",IF(ISTEXT($G$431),"",ROUND(IF(9&lt;=$N$431/2,$G$431/2*(1-SQRT(($N$431-2*9+1)/$N$431)),$G$431-$G$431/2*(1-SQRT(($N$431-2*($N$431-9+1)+1)/$N$431))),1)),IF(ISTEXT($G$431),"",ROUND((9-0.5)*$G$431/$N$431,1))))))</f>
        <v/>
      </c>
      <c r="M432" s="535">
        <f>IF($D$431="Flat Oval",IF(OR($N$431="",ISTEXT($N$431),10&gt;$N$431),"",ROUND((10-0.5)*($G$431-$I$431)/$N$431,1)),IF(ISTEXT($N$431),"",IF(OR($D$431="",$G$431="",10&gt;$N$431),"",IF($D$431="Round",IF(ISTEXT($G$431),"",ROUND(IF(10&lt;=$N$431/2,$G$431/2*(1-SQRT(($N$431-2*10+1)/$N$431)),$G$431-$G$431/2*(1-SQRT(($N$431-2*($N$431-10+1)+1)/$N$431))),1)),IF(ISTEXT($G$431),"",ROUND((10-0.5)*$G$431/$N$431,1))))))</f>
        <v/>
      </c>
      <c r="N432" s="534">
        <f>IF($D$431="Flat Oval",IF(OR($G$431="",$I$431=""),"",IF(OR(ISTEXT($G$431),ISTEXT($I$431)),"",IF($I$431&lt;12,2,MIN(7,MAX(3,ROUNDUP($I$431/6,0)))))),IF(OR($D$431="",$G$431=""),"",IF($D$431="Round",2,IF($I$431="","",IF(ISTEXT($I$431),"",IF($I$431&lt;12,2,MIN(8,MAX(3,ROUNDUP($I$431/6,0)))))))))</f>
        <v/>
      </c>
      <c r="O432">
        <f>IF(OR(NOT($D$431="Flat Oval"),N($N$433)=0),"",IF(COUNT(D433:INDEX(M433:M440,$N$432))=0,"",AVERAGE(D433:INDEX(M433:M440,$N$432))))</f>
        <v/>
      </c>
      <c r="P432" s="536" t="inlineStr">
        <is>
          <t>1–10</t>
        </is>
      </c>
      <c r="Q432" s="536" t="inlineStr">
        <is>
          <t>11–20</t>
        </is>
      </c>
      <c r="R432" s="536" t="inlineStr">
        <is>
          <t>21–30</t>
        </is>
      </c>
      <c r="S432" s="536" t="inlineStr">
        <is>
          <t>31–40</t>
        </is>
      </c>
      <c r="T432" s="536" t="inlineStr">
        <is>
          <t>41–50</t>
        </is>
      </c>
      <c r="U432" s="536" t="inlineStr">
        <is>
          <t>51–60</t>
        </is>
      </c>
      <c r="V432" s="536" t="inlineStr">
        <is>
          <t>61–70</t>
        </is>
      </c>
      <c r="W432" s="536" t="inlineStr">
        <is>
          <t>71–80</t>
        </is>
      </c>
    </row>
    <row r="433" ht="13.35" customHeight="1" s="162">
      <c r="B433" s="537">
        <f>IF($D$431="Flat Oval",IF(OR($N$432="",ISTEXT($N$432)),"",IF(1&lt;=$N$432,ROUND((1-0.5)*$I$431/$N$432,1),IF(1=$N$432+1,"Ends",""))),IF(OR($D$431="",$G$431=""),"",IF($D$431="Round",IF(1=1,"Axis 1 (0°)",IF(1=2,"Axis 2 (90°)","")),IF(ISTEXT($N$432),"",IF(1&gt;$N$432,"",IF(ISTEXT($I$431),"",ROUND((1-0.5)*$I$431/$N$432,1)))))))</f>
        <v/>
      </c>
      <c r="C433" s="538" t="n"/>
      <c r="D433" s="539">
        <f>IF($D$431="Flat Oval",IF(OR($N$433="",ISTEXT($N$431),ISTEXT($N$432)),"",IF(1&lt;=$N$432,IF(1&gt;$N$431,"",IF(((1-1)*$N$431+1)&gt;80,"",IF(INDEX($P$433:$W$442,MOD(((1-1)*$N$431+1)-1,10)+1,INT((((1-1)*$N$431+1)-1)/10)+1)="","",INDEX($P$433:$W$442,MOD(((1-1)*$N$431+1)-1,10)+1,INT((((1-1)*$N$431+1)-1)/10)+1)))),IF(AND(1=$N$432+1,1&lt;=$O$431),IF(($N$431*$N$432+1)&gt;80,"",IF(INDEX($P$433:$W$442,MOD(($N$431*$N$432+1)-1,10)+1,INT((($N$431*$N$432+1)-1)/10)+1)="","",INDEX($P$433:$W$442,MOD(($N$431*$N$432+1)-1,10)+1,INT((($N$431*$N$432+1)-1)/10)+1))),""))),IF($N$433="","",IF(OR(ISTEXT($N$431),ISTEXT($N$432),ISTEXT($N$433)),"",IF(OR(1&gt;$N$431,1&gt;$N$432,((1-1)*$N$431+1)&gt;$N$433),"",IF(INDEX($P$433:$W$442,MOD(((1-1)*$N$431+1)-1,10)+1,INT((((1-1)*$N$431+1)-1)/10)+1)="","",INDEX($P$433:$W$442,MOD(((1-1)*$N$431+1)-1,10)+1,INT((((1-1)*$N$431+1)-1)/10)+1))))))</f>
        <v/>
      </c>
      <c r="E433" s="539">
        <f>IF($D$431="Flat Oval",IF(OR($N$433="",ISTEXT($N$431),ISTEXT($N$432)),"",IF(1&lt;=$N$432,IF(2&gt;$N$431,"",IF(((1-1)*$N$431+2)&gt;80,"",IF(INDEX($P$433:$W$442,MOD(((1-1)*$N$431+2)-1,10)+1,INT((((1-1)*$N$431+2)-1)/10)+1)="","",INDEX($P$433:$W$442,MOD(((1-1)*$N$431+2)-1,10)+1,INT((((1-1)*$N$431+2)-1)/10)+1)))),IF(AND(1=$N$432+1,2&lt;=$O$431),IF(($N$431*$N$432+2)&gt;80,"",IF(INDEX($P$433:$W$442,MOD(($N$431*$N$432+2)-1,10)+1,INT((($N$431*$N$432+2)-1)/10)+1)="","",INDEX($P$433:$W$442,MOD(($N$431*$N$432+2)-1,10)+1,INT((($N$431*$N$432+2)-1)/10)+1))),""))),IF($N$433="","",IF(OR(ISTEXT($N$431),ISTEXT($N$432),ISTEXT($N$433)),"",IF(OR(2&gt;$N$431,1&gt;$N$432,((1-1)*$N$431+2)&gt;$N$433),"",IF(INDEX($P$433:$W$442,MOD(((1-1)*$N$431+2)-1,10)+1,INT((((1-1)*$N$431+2)-1)/10)+1)="","",INDEX($P$433:$W$442,MOD(((1-1)*$N$431+2)-1,10)+1,INT((((1-1)*$N$431+2)-1)/10)+1))))))</f>
        <v/>
      </c>
      <c r="F433" s="539">
        <f>IF($D$431="Flat Oval",IF(OR($N$433="",ISTEXT($N$431),ISTEXT($N$432)),"",IF(1&lt;=$N$432,IF(3&gt;$N$431,"",IF(((1-1)*$N$431+3)&gt;80,"",IF(INDEX($P$433:$W$442,MOD(((1-1)*$N$431+3)-1,10)+1,INT((((1-1)*$N$431+3)-1)/10)+1)="","",INDEX($P$433:$W$442,MOD(((1-1)*$N$431+3)-1,10)+1,INT((((1-1)*$N$431+3)-1)/10)+1)))),IF(AND(1=$N$432+1,3&lt;=$O$431),IF(($N$431*$N$432+3)&gt;80,"",IF(INDEX($P$433:$W$442,MOD(($N$431*$N$432+3)-1,10)+1,INT((($N$431*$N$432+3)-1)/10)+1)="","",INDEX($P$433:$W$442,MOD(($N$431*$N$432+3)-1,10)+1,INT((($N$431*$N$432+3)-1)/10)+1))),""))),IF($N$433="","",IF(OR(ISTEXT($N$431),ISTEXT($N$432),ISTEXT($N$433)),"",IF(OR(3&gt;$N$431,1&gt;$N$432,((1-1)*$N$431+3)&gt;$N$433),"",IF(INDEX($P$433:$W$442,MOD(((1-1)*$N$431+3)-1,10)+1,INT((((1-1)*$N$431+3)-1)/10)+1)="","",INDEX($P$433:$W$442,MOD(((1-1)*$N$431+3)-1,10)+1,INT((((1-1)*$N$431+3)-1)/10)+1))))))</f>
        <v/>
      </c>
      <c r="G433" s="539">
        <f>IF($D$431="Flat Oval",IF(OR($N$433="",ISTEXT($N$431),ISTEXT($N$432)),"",IF(1&lt;=$N$432,IF(4&gt;$N$431,"",IF(((1-1)*$N$431+4)&gt;80,"",IF(INDEX($P$433:$W$442,MOD(((1-1)*$N$431+4)-1,10)+1,INT((((1-1)*$N$431+4)-1)/10)+1)="","",INDEX($P$433:$W$442,MOD(((1-1)*$N$431+4)-1,10)+1,INT((((1-1)*$N$431+4)-1)/10)+1)))),IF(AND(1=$N$432+1,4&lt;=$O$431),IF(($N$431*$N$432+4)&gt;80,"",IF(INDEX($P$433:$W$442,MOD(($N$431*$N$432+4)-1,10)+1,INT((($N$431*$N$432+4)-1)/10)+1)="","",INDEX($P$433:$W$442,MOD(($N$431*$N$432+4)-1,10)+1,INT((($N$431*$N$432+4)-1)/10)+1))),""))),IF($N$433="","",IF(OR(ISTEXT($N$431),ISTEXT($N$432),ISTEXT($N$433)),"",IF(OR(4&gt;$N$431,1&gt;$N$432,((1-1)*$N$431+4)&gt;$N$433),"",IF(INDEX($P$433:$W$442,MOD(((1-1)*$N$431+4)-1,10)+1,INT((((1-1)*$N$431+4)-1)/10)+1)="","",INDEX($P$433:$W$442,MOD(((1-1)*$N$431+4)-1,10)+1,INT((((1-1)*$N$431+4)-1)/10)+1))))))</f>
        <v/>
      </c>
      <c r="H433" s="539">
        <f>IF($D$431="Flat Oval",IF(OR($N$433="",ISTEXT($N$431),ISTEXT($N$432)),"",IF(1&lt;=$N$432,IF(5&gt;$N$431,"",IF(((1-1)*$N$431+5)&gt;80,"",IF(INDEX($P$433:$W$442,MOD(((1-1)*$N$431+5)-1,10)+1,INT((((1-1)*$N$431+5)-1)/10)+1)="","",INDEX($P$433:$W$442,MOD(((1-1)*$N$431+5)-1,10)+1,INT((((1-1)*$N$431+5)-1)/10)+1)))),IF(AND(1=$N$432+1,5&lt;=$O$431),IF(($N$431*$N$432+5)&gt;80,"",IF(INDEX($P$433:$W$442,MOD(($N$431*$N$432+5)-1,10)+1,INT((($N$431*$N$432+5)-1)/10)+1)="","",INDEX($P$433:$W$442,MOD(($N$431*$N$432+5)-1,10)+1,INT((($N$431*$N$432+5)-1)/10)+1))),""))),IF($N$433="","",IF(OR(ISTEXT($N$431),ISTEXT($N$432),ISTEXT($N$433)),"",IF(OR(5&gt;$N$431,1&gt;$N$432,((1-1)*$N$431+5)&gt;$N$433),"",IF(INDEX($P$433:$W$442,MOD(((1-1)*$N$431+5)-1,10)+1,INT((((1-1)*$N$431+5)-1)/10)+1)="","",INDEX($P$433:$W$442,MOD(((1-1)*$N$431+5)-1,10)+1,INT((((1-1)*$N$431+5)-1)/10)+1))))))</f>
        <v/>
      </c>
      <c r="I433" s="539">
        <f>IF($D$431="Flat Oval",IF(OR($N$433="",ISTEXT($N$431),ISTEXT($N$432)),"",IF(1&lt;=$N$432,IF(6&gt;$N$431,"",IF(((1-1)*$N$431+6)&gt;80,"",IF(INDEX($P$433:$W$442,MOD(((1-1)*$N$431+6)-1,10)+1,INT((((1-1)*$N$431+6)-1)/10)+1)="","",INDEX($P$433:$W$442,MOD(((1-1)*$N$431+6)-1,10)+1,INT((((1-1)*$N$431+6)-1)/10)+1)))),IF(AND(1=$N$432+1,6&lt;=$O$431),IF(($N$431*$N$432+6)&gt;80,"",IF(INDEX($P$433:$W$442,MOD(($N$431*$N$432+6)-1,10)+1,INT((($N$431*$N$432+6)-1)/10)+1)="","",INDEX($P$433:$W$442,MOD(($N$431*$N$432+6)-1,10)+1,INT((($N$431*$N$432+6)-1)/10)+1))),""))),IF($N$433="","",IF(OR(ISTEXT($N$431),ISTEXT($N$432),ISTEXT($N$433)),"",IF(OR(6&gt;$N$431,1&gt;$N$432,((1-1)*$N$431+6)&gt;$N$433),"",IF(INDEX($P$433:$W$442,MOD(((1-1)*$N$431+6)-1,10)+1,INT((((1-1)*$N$431+6)-1)/10)+1)="","",INDEX($P$433:$W$442,MOD(((1-1)*$N$431+6)-1,10)+1,INT((((1-1)*$N$431+6)-1)/10)+1))))))</f>
        <v/>
      </c>
      <c r="J433" s="539">
        <f>IF($D$431="Flat Oval",IF(OR($N$433="",ISTEXT($N$431),ISTEXT($N$432)),"",IF(1&lt;=$N$432,IF(7&gt;$N$431,"",IF(((1-1)*$N$431+7)&gt;80,"",IF(INDEX($P$433:$W$442,MOD(((1-1)*$N$431+7)-1,10)+1,INT((((1-1)*$N$431+7)-1)/10)+1)="","",INDEX($P$433:$W$442,MOD(((1-1)*$N$431+7)-1,10)+1,INT((((1-1)*$N$431+7)-1)/10)+1)))),IF(AND(1=$N$432+1,7&lt;=$O$431),IF(($N$431*$N$432+7)&gt;80,"",IF(INDEX($P$433:$W$442,MOD(($N$431*$N$432+7)-1,10)+1,INT((($N$431*$N$432+7)-1)/10)+1)="","",INDEX($P$433:$W$442,MOD(($N$431*$N$432+7)-1,10)+1,INT((($N$431*$N$432+7)-1)/10)+1))),""))),IF($N$433="","",IF(OR(ISTEXT($N$431),ISTEXT($N$432),ISTEXT($N$433)),"",IF(OR(7&gt;$N$431,1&gt;$N$432,((1-1)*$N$431+7)&gt;$N$433),"",IF(INDEX($P$433:$W$442,MOD(((1-1)*$N$431+7)-1,10)+1,INT((((1-1)*$N$431+7)-1)/10)+1)="","",INDEX($P$433:$W$442,MOD(((1-1)*$N$431+7)-1,10)+1,INT((((1-1)*$N$431+7)-1)/10)+1))))))</f>
        <v/>
      </c>
      <c r="K433" s="539">
        <f>IF($D$431="Flat Oval",IF(OR($N$433="",ISTEXT($N$431),ISTEXT($N$432)),"",IF(1&lt;=$N$432,IF(8&gt;$N$431,"",IF(((1-1)*$N$431+8)&gt;80,"",IF(INDEX($P$433:$W$442,MOD(((1-1)*$N$431+8)-1,10)+1,INT((((1-1)*$N$431+8)-1)/10)+1)="","",INDEX($P$433:$W$442,MOD(((1-1)*$N$431+8)-1,10)+1,INT((((1-1)*$N$431+8)-1)/10)+1)))),IF(AND(1=$N$432+1,8&lt;=$O$431),IF(($N$431*$N$432+8)&gt;80,"",IF(INDEX($P$433:$W$442,MOD(($N$431*$N$432+8)-1,10)+1,INT((($N$431*$N$432+8)-1)/10)+1)="","",INDEX($P$433:$W$442,MOD(($N$431*$N$432+8)-1,10)+1,INT((($N$431*$N$432+8)-1)/10)+1))),""))),IF($N$433="","",IF(OR(ISTEXT($N$431),ISTEXT($N$432),ISTEXT($N$433)),"",IF(OR(8&gt;$N$431,1&gt;$N$432,((1-1)*$N$431+8)&gt;$N$433),"",IF(INDEX($P$433:$W$442,MOD(((1-1)*$N$431+8)-1,10)+1,INT((((1-1)*$N$431+8)-1)/10)+1)="","",INDEX($P$433:$W$442,MOD(((1-1)*$N$431+8)-1,10)+1,INT((((1-1)*$N$431+8)-1)/10)+1))))))</f>
        <v/>
      </c>
      <c r="L433" s="539">
        <f>IF($D$431="Flat Oval",IF(OR($N$433="",ISTEXT($N$431),ISTEXT($N$432)),"",IF(1&lt;=$N$432,IF(9&gt;$N$431,"",IF(((1-1)*$N$431+9)&gt;80,"",IF(INDEX($P$433:$W$442,MOD(((1-1)*$N$431+9)-1,10)+1,INT((((1-1)*$N$431+9)-1)/10)+1)="","",INDEX($P$433:$W$442,MOD(((1-1)*$N$431+9)-1,10)+1,INT((((1-1)*$N$431+9)-1)/10)+1)))),IF(AND(1=$N$432+1,9&lt;=$O$431),IF(($N$431*$N$432+9)&gt;80,"",IF(INDEX($P$433:$W$442,MOD(($N$431*$N$432+9)-1,10)+1,INT((($N$431*$N$432+9)-1)/10)+1)="","",INDEX($P$433:$W$442,MOD(($N$431*$N$432+9)-1,10)+1,INT((($N$431*$N$432+9)-1)/10)+1))),""))),IF($N$433="","",IF(OR(ISTEXT($N$431),ISTEXT($N$432),ISTEXT($N$433)),"",IF(OR(9&gt;$N$431,1&gt;$N$432,((1-1)*$N$431+9)&gt;$N$433),"",IF(INDEX($P$433:$W$442,MOD(((1-1)*$N$431+9)-1,10)+1,INT((((1-1)*$N$431+9)-1)/10)+1)="","",INDEX($P$433:$W$442,MOD(((1-1)*$N$431+9)-1,10)+1,INT((((1-1)*$N$431+9)-1)/10)+1))))))</f>
        <v/>
      </c>
      <c r="M433" s="539">
        <f>IF($D$431="Flat Oval",IF(OR($N$433="",ISTEXT($N$431),ISTEXT($N$432)),"",IF(1&lt;=$N$432,IF(10&gt;$N$431,"",IF(((1-1)*$N$431+10)&gt;80,"",IF(INDEX($P$433:$W$442,MOD(((1-1)*$N$431+10)-1,10)+1,INT((((1-1)*$N$431+10)-1)/10)+1)="","",INDEX($P$433:$W$442,MOD(((1-1)*$N$431+10)-1,10)+1,INT((((1-1)*$N$431+10)-1)/10)+1)))),IF(AND(1=$N$432+1,10&lt;=$O$431),IF(($N$431*$N$432+10)&gt;80,"",IF(INDEX($P$433:$W$442,MOD(($N$431*$N$432+10)-1,10)+1,INT((($N$431*$N$432+10)-1)/10)+1)="","",INDEX($P$433:$W$442,MOD(($N$431*$N$432+10)-1,10)+1,INT((($N$431*$N$432+10)-1)/10)+1))),""))),IF($N$433="","",IF(OR(ISTEXT($N$431),ISTEXT($N$432),ISTEXT($N$433)),"",IF(OR(10&gt;$N$431,1&gt;$N$432,((1-1)*$N$431+10)&gt;$N$433),"",IF(INDEX($P$433:$W$442,MOD(((1-1)*$N$431+10)-1,10)+1,INT((((1-1)*$N$431+10)-1)/10)+1)="","",INDEX($P$433:$W$442,MOD(((1-1)*$N$431+10)-1,10)+1,INT((((1-1)*$N$431+10)-1)/10)+1))))))</f>
        <v/>
      </c>
      <c r="N433" s="534">
        <f>IF($D$431="Flat Oval",IF(OR($N$431="",$N$432="",$O$431=""),"",$N$431*$N$432+$O$431),IF(OR(N431="",N432=""),"",IF(OR(ISTEXT(N431),ISTEXT(N432)),"",N431*N432)))</f>
        <v/>
      </c>
      <c r="O433">
        <f>IF(OR(NOT($D$431="Flat Oval"),N($N$433)=0),"",IF(COUNT(INDEX(D433:D440,$N$432+1):INDEX(M433:M440,$N$432+1))=0,"",AVERAGE(INDEX(D433:D440,$N$432+1):INDEX(M433:M440,$N$432+1))))</f>
        <v/>
      </c>
      <c r="P433" s="540" t="n"/>
      <c r="Q433" s="540" t="n"/>
      <c r="R433" s="540" t="n"/>
      <c r="S433" s="540" t="n"/>
      <c r="T433" s="540" t="n"/>
      <c r="U433" s="540" t="n"/>
      <c r="V433" s="540" t="n"/>
      <c r="W433" s="540" t="n"/>
    </row>
    <row r="434" ht="13.35" customHeight="1" s="162">
      <c r="B434" s="537">
        <f>IF($D$431="Flat Oval",IF(OR($N$432="",ISTEXT($N$432)),"",IF(2&lt;=$N$432,ROUND((2-0.5)*$I$431/$N$432,1),IF(2=$N$432+1,"Ends",""))),IF(OR($D$431="",$G$431=""),"",IF($D$431="Round",IF(2=1,"Axis 1 (0°)",IF(2=2,"Axis 2 (90°)","")),IF(ISTEXT($N$432),"",IF(2&gt;$N$432,"",IF(ISTEXT($I$431),"",ROUND((2-0.5)*$I$431/$N$432,1)))))))</f>
        <v/>
      </c>
      <c r="C434" s="538" t="n"/>
      <c r="D434" s="539">
        <f>IF($D$431="Flat Oval",IF(OR($N$433="",ISTEXT($N$431),ISTEXT($N$432)),"",IF(2&lt;=$N$432,IF(1&gt;$N$431,"",IF(((2-1)*$N$431+1)&gt;80,"",IF(INDEX($P$433:$W$442,MOD(((2-1)*$N$431+1)-1,10)+1,INT((((2-1)*$N$431+1)-1)/10)+1)="","",INDEX($P$433:$W$442,MOD(((2-1)*$N$431+1)-1,10)+1,INT((((2-1)*$N$431+1)-1)/10)+1)))),IF(AND(2=$N$432+1,1&lt;=$O$431),IF(($N$431*$N$432+1)&gt;80,"",IF(INDEX($P$433:$W$442,MOD(($N$431*$N$432+1)-1,10)+1,INT((($N$431*$N$432+1)-1)/10)+1)="","",INDEX($P$433:$W$442,MOD(($N$431*$N$432+1)-1,10)+1,INT((($N$431*$N$432+1)-1)/10)+1))),""))),IF($N$433="","",IF(OR(ISTEXT($N$431),ISTEXT($N$432),ISTEXT($N$433)),"",IF(OR(1&gt;$N$431,2&gt;$N$432,((2-1)*$N$431+1)&gt;$N$433),"",IF(INDEX($P$433:$W$442,MOD(((2-1)*$N$431+1)-1,10)+1,INT((((2-1)*$N$431+1)-1)/10)+1)="","",INDEX($P$433:$W$442,MOD(((2-1)*$N$431+1)-1,10)+1,INT((((2-1)*$N$431+1)-1)/10)+1))))))</f>
        <v/>
      </c>
      <c r="E434" s="539">
        <f>IF($D$431="Flat Oval",IF(OR($N$433="",ISTEXT($N$431),ISTEXT($N$432)),"",IF(2&lt;=$N$432,IF(2&gt;$N$431,"",IF(((2-1)*$N$431+2)&gt;80,"",IF(INDEX($P$433:$W$442,MOD(((2-1)*$N$431+2)-1,10)+1,INT((((2-1)*$N$431+2)-1)/10)+1)="","",INDEX($P$433:$W$442,MOD(((2-1)*$N$431+2)-1,10)+1,INT((((2-1)*$N$431+2)-1)/10)+1)))),IF(AND(2=$N$432+1,2&lt;=$O$431),IF(($N$431*$N$432+2)&gt;80,"",IF(INDEX($P$433:$W$442,MOD(($N$431*$N$432+2)-1,10)+1,INT((($N$431*$N$432+2)-1)/10)+1)="","",INDEX($P$433:$W$442,MOD(($N$431*$N$432+2)-1,10)+1,INT((($N$431*$N$432+2)-1)/10)+1))),""))),IF($N$433="","",IF(OR(ISTEXT($N$431),ISTEXT($N$432),ISTEXT($N$433)),"",IF(OR(2&gt;$N$431,2&gt;$N$432,((2-1)*$N$431+2)&gt;$N$433),"",IF(INDEX($P$433:$W$442,MOD(((2-1)*$N$431+2)-1,10)+1,INT((((2-1)*$N$431+2)-1)/10)+1)="","",INDEX($P$433:$W$442,MOD(((2-1)*$N$431+2)-1,10)+1,INT((((2-1)*$N$431+2)-1)/10)+1))))))</f>
        <v/>
      </c>
      <c r="F434" s="539">
        <f>IF($D$431="Flat Oval",IF(OR($N$433="",ISTEXT($N$431),ISTEXT($N$432)),"",IF(2&lt;=$N$432,IF(3&gt;$N$431,"",IF(((2-1)*$N$431+3)&gt;80,"",IF(INDEX($P$433:$W$442,MOD(((2-1)*$N$431+3)-1,10)+1,INT((((2-1)*$N$431+3)-1)/10)+1)="","",INDEX($P$433:$W$442,MOD(((2-1)*$N$431+3)-1,10)+1,INT((((2-1)*$N$431+3)-1)/10)+1)))),IF(AND(2=$N$432+1,3&lt;=$O$431),IF(($N$431*$N$432+3)&gt;80,"",IF(INDEX($P$433:$W$442,MOD(($N$431*$N$432+3)-1,10)+1,INT((($N$431*$N$432+3)-1)/10)+1)="","",INDEX($P$433:$W$442,MOD(($N$431*$N$432+3)-1,10)+1,INT((($N$431*$N$432+3)-1)/10)+1))),""))),IF($N$433="","",IF(OR(ISTEXT($N$431),ISTEXT($N$432),ISTEXT($N$433)),"",IF(OR(3&gt;$N$431,2&gt;$N$432,((2-1)*$N$431+3)&gt;$N$433),"",IF(INDEX($P$433:$W$442,MOD(((2-1)*$N$431+3)-1,10)+1,INT((((2-1)*$N$431+3)-1)/10)+1)="","",INDEX($P$433:$W$442,MOD(((2-1)*$N$431+3)-1,10)+1,INT((((2-1)*$N$431+3)-1)/10)+1))))))</f>
        <v/>
      </c>
      <c r="G434" s="539">
        <f>IF($D$431="Flat Oval",IF(OR($N$433="",ISTEXT($N$431),ISTEXT($N$432)),"",IF(2&lt;=$N$432,IF(4&gt;$N$431,"",IF(((2-1)*$N$431+4)&gt;80,"",IF(INDEX($P$433:$W$442,MOD(((2-1)*$N$431+4)-1,10)+1,INT((((2-1)*$N$431+4)-1)/10)+1)="","",INDEX($P$433:$W$442,MOD(((2-1)*$N$431+4)-1,10)+1,INT((((2-1)*$N$431+4)-1)/10)+1)))),IF(AND(2=$N$432+1,4&lt;=$O$431),IF(($N$431*$N$432+4)&gt;80,"",IF(INDEX($P$433:$W$442,MOD(($N$431*$N$432+4)-1,10)+1,INT((($N$431*$N$432+4)-1)/10)+1)="","",INDEX($P$433:$W$442,MOD(($N$431*$N$432+4)-1,10)+1,INT((($N$431*$N$432+4)-1)/10)+1))),""))),IF($N$433="","",IF(OR(ISTEXT($N$431),ISTEXT($N$432),ISTEXT($N$433)),"",IF(OR(4&gt;$N$431,2&gt;$N$432,((2-1)*$N$431+4)&gt;$N$433),"",IF(INDEX($P$433:$W$442,MOD(((2-1)*$N$431+4)-1,10)+1,INT((((2-1)*$N$431+4)-1)/10)+1)="","",INDEX($P$433:$W$442,MOD(((2-1)*$N$431+4)-1,10)+1,INT((((2-1)*$N$431+4)-1)/10)+1))))))</f>
        <v/>
      </c>
      <c r="H434" s="539">
        <f>IF($D$431="Flat Oval",IF(OR($N$433="",ISTEXT($N$431),ISTEXT($N$432)),"",IF(2&lt;=$N$432,IF(5&gt;$N$431,"",IF(((2-1)*$N$431+5)&gt;80,"",IF(INDEX($P$433:$W$442,MOD(((2-1)*$N$431+5)-1,10)+1,INT((((2-1)*$N$431+5)-1)/10)+1)="","",INDEX($P$433:$W$442,MOD(((2-1)*$N$431+5)-1,10)+1,INT((((2-1)*$N$431+5)-1)/10)+1)))),IF(AND(2=$N$432+1,5&lt;=$O$431),IF(($N$431*$N$432+5)&gt;80,"",IF(INDEX($P$433:$W$442,MOD(($N$431*$N$432+5)-1,10)+1,INT((($N$431*$N$432+5)-1)/10)+1)="","",INDEX($P$433:$W$442,MOD(($N$431*$N$432+5)-1,10)+1,INT((($N$431*$N$432+5)-1)/10)+1))),""))),IF($N$433="","",IF(OR(ISTEXT($N$431),ISTEXT($N$432),ISTEXT($N$433)),"",IF(OR(5&gt;$N$431,2&gt;$N$432,((2-1)*$N$431+5)&gt;$N$433),"",IF(INDEX($P$433:$W$442,MOD(((2-1)*$N$431+5)-1,10)+1,INT((((2-1)*$N$431+5)-1)/10)+1)="","",INDEX($P$433:$W$442,MOD(((2-1)*$N$431+5)-1,10)+1,INT((((2-1)*$N$431+5)-1)/10)+1))))))</f>
        <v/>
      </c>
      <c r="I434" s="539">
        <f>IF($D$431="Flat Oval",IF(OR($N$433="",ISTEXT($N$431),ISTEXT($N$432)),"",IF(2&lt;=$N$432,IF(6&gt;$N$431,"",IF(((2-1)*$N$431+6)&gt;80,"",IF(INDEX($P$433:$W$442,MOD(((2-1)*$N$431+6)-1,10)+1,INT((((2-1)*$N$431+6)-1)/10)+1)="","",INDEX($P$433:$W$442,MOD(((2-1)*$N$431+6)-1,10)+1,INT((((2-1)*$N$431+6)-1)/10)+1)))),IF(AND(2=$N$432+1,6&lt;=$O$431),IF(($N$431*$N$432+6)&gt;80,"",IF(INDEX($P$433:$W$442,MOD(($N$431*$N$432+6)-1,10)+1,INT((($N$431*$N$432+6)-1)/10)+1)="","",INDEX($P$433:$W$442,MOD(($N$431*$N$432+6)-1,10)+1,INT((($N$431*$N$432+6)-1)/10)+1))),""))),IF($N$433="","",IF(OR(ISTEXT($N$431),ISTEXT($N$432),ISTEXT($N$433)),"",IF(OR(6&gt;$N$431,2&gt;$N$432,((2-1)*$N$431+6)&gt;$N$433),"",IF(INDEX($P$433:$W$442,MOD(((2-1)*$N$431+6)-1,10)+1,INT((((2-1)*$N$431+6)-1)/10)+1)="","",INDEX($P$433:$W$442,MOD(((2-1)*$N$431+6)-1,10)+1,INT((((2-1)*$N$431+6)-1)/10)+1))))))</f>
        <v/>
      </c>
      <c r="J434" s="539">
        <f>IF($D$431="Flat Oval",IF(OR($N$433="",ISTEXT($N$431),ISTEXT($N$432)),"",IF(2&lt;=$N$432,IF(7&gt;$N$431,"",IF(((2-1)*$N$431+7)&gt;80,"",IF(INDEX($P$433:$W$442,MOD(((2-1)*$N$431+7)-1,10)+1,INT((((2-1)*$N$431+7)-1)/10)+1)="","",INDEX($P$433:$W$442,MOD(((2-1)*$N$431+7)-1,10)+1,INT((((2-1)*$N$431+7)-1)/10)+1)))),IF(AND(2=$N$432+1,7&lt;=$O$431),IF(($N$431*$N$432+7)&gt;80,"",IF(INDEX($P$433:$W$442,MOD(($N$431*$N$432+7)-1,10)+1,INT((($N$431*$N$432+7)-1)/10)+1)="","",INDEX($P$433:$W$442,MOD(($N$431*$N$432+7)-1,10)+1,INT((($N$431*$N$432+7)-1)/10)+1))),""))),IF($N$433="","",IF(OR(ISTEXT($N$431),ISTEXT($N$432),ISTEXT($N$433)),"",IF(OR(7&gt;$N$431,2&gt;$N$432,((2-1)*$N$431+7)&gt;$N$433),"",IF(INDEX($P$433:$W$442,MOD(((2-1)*$N$431+7)-1,10)+1,INT((((2-1)*$N$431+7)-1)/10)+1)="","",INDEX($P$433:$W$442,MOD(((2-1)*$N$431+7)-1,10)+1,INT((((2-1)*$N$431+7)-1)/10)+1))))))</f>
        <v/>
      </c>
      <c r="K434" s="539">
        <f>IF($D$431="Flat Oval",IF(OR($N$433="",ISTEXT($N$431),ISTEXT($N$432)),"",IF(2&lt;=$N$432,IF(8&gt;$N$431,"",IF(((2-1)*$N$431+8)&gt;80,"",IF(INDEX($P$433:$W$442,MOD(((2-1)*$N$431+8)-1,10)+1,INT((((2-1)*$N$431+8)-1)/10)+1)="","",INDEX($P$433:$W$442,MOD(((2-1)*$N$431+8)-1,10)+1,INT((((2-1)*$N$431+8)-1)/10)+1)))),IF(AND(2=$N$432+1,8&lt;=$O$431),IF(($N$431*$N$432+8)&gt;80,"",IF(INDEX($P$433:$W$442,MOD(($N$431*$N$432+8)-1,10)+1,INT((($N$431*$N$432+8)-1)/10)+1)="","",INDEX($P$433:$W$442,MOD(($N$431*$N$432+8)-1,10)+1,INT((($N$431*$N$432+8)-1)/10)+1))),""))),IF($N$433="","",IF(OR(ISTEXT($N$431),ISTEXT($N$432),ISTEXT($N$433)),"",IF(OR(8&gt;$N$431,2&gt;$N$432,((2-1)*$N$431+8)&gt;$N$433),"",IF(INDEX($P$433:$W$442,MOD(((2-1)*$N$431+8)-1,10)+1,INT((((2-1)*$N$431+8)-1)/10)+1)="","",INDEX($P$433:$W$442,MOD(((2-1)*$N$431+8)-1,10)+1,INT((((2-1)*$N$431+8)-1)/10)+1))))))</f>
        <v/>
      </c>
      <c r="L434" s="539">
        <f>IF($D$431="Flat Oval",IF(OR($N$433="",ISTEXT($N$431),ISTEXT($N$432)),"",IF(2&lt;=$N$432,IF(9&gt;$N$431,"",IF(((2-1)*$N$431+9)&gt;80,"",IF(INDEX($P$433:$W$442,MOD(((2-1)*$N$431+9)-1,10)+1,INT((((2-1)*$N$431+9)-1)/10)+1)="","",INDEX($P$433:$W$442,MOD(((2-1)*$N$431+9)-1,10)+1,INT((((2-1)*$N$431+9)-1)/10)+1)))),IF(AND(2=$N$432+1,9&lt;=$O$431),IF(($N$431*$N$432+9)&gt;80,"",IF(INDEX($P$433:$W$442,MOD(($N$431*$N$432+9)-1,10)+1,INT((($N$431*$N$432+9)-1)/10)+1)="","",INDEX($P$433:$W$442,MOD(($N$431*$N$432+9)-1,10)+1,INT((($N$431*$N$432+9)-1)/10)+1))),""))),IF($N$433="","",IF(OR(ISTEXT($N$431),ISTEXT($N$432),ISTEXT($N$433)),"",IF(OR(9&gt;$N$431,2&gt;$N$432,((2-1)*$N$431+9)&gt;$N$433),"",IF(INDEX($P$433:$W$442,MOD(((2-1)*$N$431+9)-1,10)+1,INT((((2-1)*$N$431+9)-1)/10)+1)="","",INDEX($P$433:$W$442,MOD(((2-1)*$N$431+9)-1,10)+1,INT((((2-1)*$N$431+9)-1)/10)+1))))))</f>
        <v/>
      </c>
      <c r="M434" s="539">
        <f>IF($D$431="Flat Oval",IF(OR($N$433="",ISTEXT($N$431),ISTEXT($N$432)),"",IF(2&lt;=$N$432,IF(10&gt;$N$431,"",IF(((2-1)*$N$431+10)&gt;80,"",IF(INDEX($P$433:$W$442,MOD(((2-1)*$N$431+10)-1,10)+1,INT((((2-1)*$N$431+10)-1)/10)+1)="","",INDEX($P$433:$W$442,MOD(((2-1)*$N$431+10)-1,10)+1,INT((((2-1)*$N$431+10)-1)/10)+1)))),IF(AND(2=$N$432+1,10&lt;=$O$431),IF(($N$431*$N$432+10)&gt;80,"",IF(INDEX($P$433:$W$442,MOD(($N$431*$N$432+10)-1,10)+1,INT((($N$431*$N$432+10)-1)/10)+1)="","",INDEX($P$433:$W$442,MOD(($N$431*$N$432+10)-1,10)+1,INT((($N$431*$N$432+10)-1)/10)+1))),""))),IF($N$433="","",IF(OR(ISTEXT($N$431),ISTEXT($N$432),ISTEXT($N$433)),"",IF(OR(10&gt;$N$431,2&gt;$N$432,((2-1)*$N$431+10)&gt;$N$433),"",IF(INDEX($P$433:$W$442,MOD(((2-1)*$N$431+10)-1,10)+1,INT((((2-1)*$N$431+10)-1)/10)+1)="","",INDEX($P$433:$W$442,MOD(((2-1)*$N$431+10)-1,10)+1,INT((((2-1)*$N$431+10)-1)/10)+1))))))</f>
        <v/>
      </c>
      <c r="O434">
        <f>IF(AND($D$431="Flat Oval",NOT(OR($G$431="",$I$431="")),NOT(OR(ISTEXT($G$431),ISTEXT($I$431)))),(($G$431-2*N($K$431))-($I$431-2*N($K$431)))*($I$431-2*N($K$431))/144,"")</f>
        <v/>
      </c>
      <c r="P434" s="540" t="n"/>
      <c r="Q434" s="540" t="n"/>
      <c r="R434" s="540" t="n"/>
      <c r="S434" s="540" t="n"/>
      <c r="T434" s="540" t="n"/>
      <c r="U434" s="540" t="n"/>
      <c r="V434" s="540" t="n"/>
      <c r="W434" s="540" t="n"/>
    </row>
    <row r="435" ht="13.35" customHeight="1" s="162">
      <c r="B435" s="537">
        <f>IF($D$431="Flat Oval",IF(OR($N$432="",ISTEXT($N$432)),"",IF(3&lt;=$N$432,ROUND((3-0.5)*$I$431/$N$432,1),IF(3=$N$432+1,"Ends",""))),IF(OR($D$431="",$G$431=""),"",IF($D$431="Round",IF(3=1,"Axis 1 (0°)",IF(3=2,"Axis 2 (90°)","")),IF(ISTEXT($N$432),"",IF(3&gt;$N$432,"",IF(ISTEXT($I$431),"",ROUND((3-0.5)*$I$431/$N$432,1)))))))</f>
        <v/>
      </c>
      <c r="C435" s="538" t="n"/>
      <c r="D435" s="539">
        <f>IF($D$431="Flat Oval",IF(OR($N$433="",ISTEXT($N$431),ISTEXT($N$432)),"",IF(3&lt;=$N$432,IF(1&gt;$N$431,"",IF(((3-1)*$N$431+1)&gt;80,"",IF(INDEX($P$433:$W$442,MOD(((3-1)*$N$431+1)-1,10)+1,INT((((3-1)*$N$431+1)-1)/10)+1)="","",INDEX($P$433:$W$442,MOD(((3-1)*$N$431+1)-1,10)+1,INT((((3-1)*$N$431+1)-1)/10)+1)))),IF(AND(3=$N$432+1,1&lt;=$O$431),IF(($N$431*$N$432+1)&gt;80,"",IF(INDEX($P$433:$W$442,MOD(($N$431*$N$432+1)-1,10)+1,INT((($N$431*$N$432+1)-1)/10)+1)="","",INDEX($P$433:$W$442,MOD(($N$431*$N$432+1)-1,10)+1,INT((($N$431*$N$432+1)-1)/10)+1))),""))),IF($N$433="","",IF(OR(ISTEXT($N$431),ISTEXT($N$432),ISTEXT($N$433)),"",IF(OR(1&gt;$N$431,3&gt;$N$432,((3-1)*$N$431+1)&gt;$N$433),"",IF(INDEX($P$433:$W$442,MOD(((3-1)*$N$431+1)-1,10)+1,INT((((3-1)*$N$431+1)-1)/10)+1)="","",INDEX($P$433:$W$442,MOD(((3-1)*$N$431+1)-1,10)+1,INT((((3-1)*$N$431+1)-1)/10)+1))))))</f>
        <v/>
      </c>
      <c r="E435" s="539">
        <f>IF($D$431="Flat Oval",IF(OR($N$433="",ISTEXT($N$431),ISTEXT($N$432)),"",IF(3&lt;=$N$432,IF(2&gt;$N$431,"",IF(((3-1)*$N$431+2)&gt;80,"",IF(INDEX($P$433:$W$442,MOD(((3-1)*$N$431+2)-1,10)+1,INT((((3-1)*$N$431+2)-1)/10)+1)="","",INDEX($P$433:$W$442,MOD(((3-1)*$N$431+2)-1,10)+1,INT((((3-1)*$N$431+2)-1)/10)+1)))),IF(AND(3=$N$432+1,2&lt;=$O$431),IF(($N$431*$N$432+2)&gt;80,"",IF(INDEX($P$433:$W$442,MOD(($N$431*$N$432+2)-1,10)+1,INT((($N$431*$N$432+2)-1)/10)+1)="","",INDEX($P$433:$W$442,MOD(($N$431*$N$432+2)-1,10)+1,INT((($N$431*$N$432+2)-1)/10)+1))),""))),IF($N$433="","",IF(OR(ISTEXT($N$431),ISTEXT($N$432),ISTEXT($N$433)),"",IF(OR(2&gt;$N$431,3&gt;$N$432,((3-1)*$N$431+2)&gt;$N$433),"",IF(INDEX($P$433:$W$442,MOD(((3-1)*$N$431+2)-1,10)+1,INT((((3-1)*$N$431+2)-1)/10)+1)="","",INDEX($P$433:$W$442,MOD(((3-1)*$N$431+2)-1,10)+1,INT((((3-1)*$N$431+2)-1)/10)+1))))))</f>
        <v/>
      </c>
      <c r="F435" s="539">
        <f>IF($D$431="Flat Oval",IF(OR($N$433="",ISTEXT($N$431),ISTEXT($N$432)),"",IF(3&lt;=$N$432,IF(3&gt;$N$431,"",IF(((3-1)*$N$431+3)&gt;80,"",IF(INDEX($P$433:$W$442,MOD(((3-1)*$N$431+3)-1,10)+1,INT((((3-1)*$N$431+3)-1)/10)+1)="","",INDEX($P$433:$W$442,MOD(((3-1)*$N$431+3)-1,10)+1,INT((((3-1)*$N$431+3)-1)/10)+1)))),IF(AND(3=$N$432+1,3&lt;=$O$431),IF(($N$431*$N$432+3)&gt;80,"",IF(INDEX($P$433:$W$442,MOD(($N$431*$N$432+3)-1,10)+1,INT((($N$431*$N$432+3)-1)/10)+1)="","",INDEX($P$433:$W$442,MOD(($N$431*$N$432+3)-1,10)+1,INT((($N$431*$N$432+3)-1)/10)+1))),""))),IF($N$433="","",IF(OR(ISTEXT($N$431),ISTEXT($N$432),ISTEXT($N$433)),"",IF(OR(3&gt;$N$431,3&gt;$N$432,((3-1)*$N$431+3)&gt;$N$433),"",IF(INDEX($P$433:$W$442,MOD(((3-1)*$N$431+3)-1,10)+1,INT((((3-1)*$N$431+3)-1)/10)+1)="","",INDEX($P$433:$W$442,MOD(((3-1)*$N$431+3)-1,10)+1,INT((((3-1)*$N$431+3)-1)/10)+1))))))</f>
        <v/>
      </c>
      <c r="G435" s="539">
        <f>IF($D$431="Flat Oval",IF(OR($N$433="",ISTEXT($N$431),ISTEXT($N$432)),"",IF(3&lt;=$N$432,IF(4&gt;$N$431,"",IF(((3-1)*$N$431+4)&gt;80,"",IF(INDEX($P$433:$W$442,MOD(((3-1)*$N$431+4)-1,10)+1,INT((((3-1)*$N$431+4)-1)/10)+1)="","",INDEX($P$433:$W$442,MOD(((3-1)*$N$431+4)-1,10)+1,INT((((3-1)*$N$431+4)-1)/10)+1)))),IF(AND(3=$N$432+1,4&lt;=$O$431),IF(($N$431*$N$432+4)&gt;80,"",IF(INDEX($P$433:$W$442,MOD(($N$431*$N$432+4)-1,10)+1,INT((($N$431*$N$432+4)-1)/10)+1)="","",INDEX($P$433:$W$442,MOD(($N$431*$N$432+4)-1,10)+1,INT((($N$431*$N$432+4)-1)/10)+1))),""))),IF($N$433="","",IF(OR(ISTEXT($N$431),ISTEXT($N$432),ISTEXT($N$433)),"",IF(OR(4&gt;$N$431,3&gt;$N$432,((3-1)*$N$431+4)&gt;$N$433),"",IF(INDEX($P$433:$W$442,MOD(((3-1)*$N$431+4)-1,10)+1,INT((((3-1)*$N$431+4)-1)/10)+1)="","",INDEX($P$433:$W$442,MOD(((3-1)*$N$431+4)-1,10)+1,INT((((3-1)*$N$431+4)-1)/10)+1))))))</f>
        <v/>
      </c>
      <c r="H435" s="539">
        <f>IF($D$431="Flat Oval",IF(OR($N$433="",ISTEXT($N$431),ISTEXT($N$432)),"",IF(3&lt;=$N$432,IF(5&gt;$N$431,"",IF(((3-1)*$N$431+5)&gt;80,"",IF(INDEX($P$433:$W$442,MOD(((3-1)*$N$431+5)-1,10)+1,INT((((3-1)*$N$431+5)-1)/10)+1)="","",INDEX($P$433:$W$442,MOD(((3-1)*$N$431+5)-1,10)+1,INT((((3-1)*$N$431+5)-1)/10)+1)))),IF(AND(3=$N$432+1,5&lt;=$O$431),IF(($N$431*$N$432+5)&gt;80,"",IF(INDEX($P$433:$W$442,MOD(($N$431*$N$432+5)-1,10)+1,INT((($N$431*$N$432+5)-1)/10)+1)="","",INDEX($P$433:$W$442,MOD(($N$431*$N$432+5)-1,10)+1,INT((($N$431*$N$432+5)-1)/10)+1))),""))),IF($N$433="","",IF(OR(ISTEXT($N$431),ISTEXT($N$432),ISTEXT($N$433)),"",IF(OR(5&gt;$N$431,3&gt;$N$432,((3-1)*$N$431+5)&gt;$N$433),"",IF(INDEX($P$433:$W$442,MOD(((3-1)*$N$431+5)-1,10)+1,INT((((3-1)*$N$431+5)-1)/10)+1)="","",INDEX($P$433:$W$442,MOD(((3-1)*$N$431+5)-1,10)+1,INT((((3-1)*$N$431+5)-1)/10)+1))))))</f>
        <v/>
      </c>
      <c r="I435" s="539">
        <f>IF($D$431="Flat Oval",IF(OR($N$433="",ISTEXT($N$431),ISTEXT($N$432)),"",IF(3&lt;=$N$432,IF(6&gt;$N$431,"",IF(((3-1)*$N$431+6)&gt;80,"",IF(INDEX($P$433:$W$442,MOD(((3-1)*$N$431+6)-1,10)+1,INT((((3-1)*$N$431+6)-1)/10)+1)="","",INDEX($P$433:$W$442,MOD(((3-1)*$N$431+6)-1,10)+1,INT((((3-1)*$N$431+6)-1)/10)+1)))),IF(AND(3=$N$432+1,6&lt;=$O$431),IF(($N$431*$N$432+6)&gt;80,"",IF(INDEX($P$433:$W$442,MOD(($N$431*$N$432+6)-1,10)+1,INT((($N$431*$N$432+6)-1)/10)+1)="","",INDEX($P$433:$W$442,MOD(($N$431*$N$432+6)-1,10)+1,INT((($N$431*$N$432+6)-1)/10)+1))),""))),IF($N$433="","",IF(OR(ISTEXT($N$431),ISTEXT($N$432),ISTEXT($N$433)),"",IF(OR(6&gt;$N$431,3&gt;$N$432,((3-1)*$N$431+6)&gt;$N$433),"",IF(INDEX($P$433:$W$442,MOD(((3-1)*$N$431+6)-1,10)+1,INT((((3-1)*$N$431+6)-1)/10)+1)="","",INDEX($P$433:$W$442,MOD(((3-1)*$N$431+6)-1,10)+1,INT((((3-1)*$N$431+6)-1)/10)+1))))))</f>
        <v/>
      </c>
      <c r="J435" s="539">
        <f>IF($D$431="Flat Oval",IF(OR($N$433="",ISTEXT($N$431),ISTEXT($N$432)),"",IF(3&lt;=$N$432,IF(7&gt;$N$431,"",IF(((3-1)*$N$431+7)&gt;80,"",IF(INDEX($P$433:$W$442,MOD(((3-1)*$N$431+7)-1,10)+1,INT((((3-1)*$N$431+7)-1)/10)+1)="","",INDEX($P$433:$W$442,MOD(((3-1)*$N$431+7)-1,10)+1,INT((((3-1)*$N$431+7)-1)/10)+1)))),IF(AND(3=$N$432+1,7&lt;=$O$431),IF(($N$431*$N$432+7)&gt;80,"",IF(INDEX($P$433:$W$442,MOD(($N$431*$N$432+7)-1,10)+1,INT((($N$431*$N$432+7)-1)/10)+1)="","",INDEX($P$433:$W$442,MOD(($N$431*$N$432+7)-1,10)+1,INT((($N$431*$N$432+7)-1)/10)+1))),""))),IF($N$433="","",IF(OR(ISTEXT($N$431),ISTEXT($N$432),ISTEXT($N$433)),"",IF(OR(7&gt;$N$431,3&gt;$N$432,((3-1)*$N$431+7)&gt;$N$433),"",IF(INDEX($P$433:$W$442,MOD(((3-1)*$N$431+7)-1,10)+1,INT((((3-1)*$N$431+7)-1)/10)+1)="","",INDEX($P$433:$W$442,MOD(((3-1)*$N$431+7)-1,10)+1,INT((((3-1)*$N$431+7)-1)/10)+1))))))</f>
        <v/>
      </c>
      <c r="K435" s="539">
        <f>IF($D$431="Flat Oval",IF(OR($N$433="",ISTEXT($N$431),ISTEXT($N$432)),"",IF(3&lt;=$N$432,IF(8&gt;$N$431,"",IF(((3-1)*$N$431+8)&gt;80,"",IF(INDEX($P$433:$W$442,MOD(((3-1)*$N$431+8)-1,10)+1,INT((((3-1)*$N$431+8)-1)/10)+1)="","",INDEX($P$433:$W$442,MOD(((3-1)*$N$431+8)-1,10)+1,INT((((3-1)*$N$431+8)-1)/10)+1)))),IF(AND(3=$N$432+1,8&lt;=$O$431),IF(($N$431*$N$432+8)&gt;80,"",IF(INDEX($P$433:$W$442,MOD(($N$431*$N$432+8)-1,10)+1,INT((($N$431*$N$432+8)-1)/10)+1)="","",INDEX($P$433:$W$442,MOD(($N$431*$N$432+8)-1,10)+1,INT((($N$431*$N$432+8)-1)/10)+1))),""))),IF($N$433="","",IF(OR(ISTEXT($N$431),ISTEXT($N$432),ISTEXT($N$433)),"",IF(OR(8&gt;$N$431,3&gt;$N$432,((3-1)*$N$431+8)&gt;$N$433),"",IF(INDEX($P$433:$W$442,MOD(((3-1)*$N$431+8)-1,10)+1,INT((((3-1)*$N$431+8)-1)/10)+1)="","",INDEX($P$433:$W$442,MOD(((3-1)*$N$431+8)-1,10)+1,INT((((3-1)*$N$431+8)-1)/10)+1))))))</f>
        <v/>
      </c>
      <c r="L435" s="539">
        <f>IF($D$431="Flat Oval",IF(OR($N$433="",ISTEXT($N$431),ISTEXT($N$432)),"",IF(3&lt;=$N$432,IF(9&gt;$N$431,"",IF(((3-1)*$N$431+9)&gt;80,"",IF(INDEX($P$433:$W$442,MOD(((3-1)*$N$431+9)-1,10)+1,INT((((3-1)*$N$431+9)-1)/10)+1)="","",INDEX($P$433:$W$442,MOD(((3-1)*$N$431+9)-1,10)+1,INT((((3-1)*$N$431+9)-1)/10)+1)))),IF(AND(3=$N$432+1,9&lt;=$O$431),IF(($N$431*$N$432+9)&gt;80,"",IF(INDEX($P$433:$W$442,MOD(($N$431*$N$432+9)-1,10)+1,INT((($N$431*$N$432+9)-1)/10)+1)="","",INDEX($P$433:$W$442,MOD(($N$431*$N$432+9)-1,10)+1,INT((($N$431*$N$432+9)-1)/10)+1))),""))),IF($N$433="","",IF(OR(ISTEXT($N$431),ISTEXT($N$432),ISTEXT($N$433)),"",IF(OR(9&gt;$N$431,3&gt;$N$432,((3-1)*$N$431+9)&gt;$N$433),"",IF(INDEX($P$433:$W$442,MOD(((3-1)*$N$431+9)-1,10)+1,INT((((3-1)*$N$431+9)-1)/10)+1)="","",INDEX($P$433:$W$442,MOD(((3-1)*$N$431+9)-1,10)+1,INT((((3-1)*$N$431+9)-1)/10)+1))))))</f>
        <v/>
      </c>
      <c r="M435" s="539">
        <f>IF($D$431="Flat Oval",IF(OR($N$433="",ISTEXT($N$431),ISTEXT($N$432)),"",IF(3&lt;=$N$432,IF(10&gt;$N$431,"",IF(((3-1)*$N$431+10)&gt;80,"",IF(INDEX($P$433:$W$442,MOD(((3-1)*$N$431+10)-1,10)+1,INT((((3-1)*$N$431+10)-1)/10)+1)="","",INDEX($P$433:$W$442,MOD(((3-1)*$N$431+10)-1,10)+1,INT((((3-1)*$N$431+10)-1)/10)+1)))),IF(AND(3=$N$432+1,10&lt;=$O$431),IF(($N$431*$N$432+10)&gt;80,"",IF(INDEX($P$433:$W$442,MOD(($N$431*$N$432+10)-1,10)+1,INT((($N$431*$N$432+10)-1)/10)+1)="","",INDEX($P$433:$W$442,MOD(($N$431*$N$432+10)-1,10)+1,INT((($N$431*$N$432+10)-1)/10)+1))),""))),IF($N$433="","",IF(OR(ISTEXT($N$431),ISTEXT($N$432),ISTEXT($N$433)),"",IF(OR(10&gt;$N$431,3&gt;$N$432,((3-1)*$N$431+10)&gt;$N$433),"",IF(INDEX($P$433:$W$442,MOD(((3-1)*$N$431+10)-1,10)+1,INT((((3-1)*$N$431+10)-1)/10)+1)="","",INDEX($P$433:$W$442,MOD(((3-1)*$N$431+10)-1,10)+1,INT((((3-1)*$N$431+10)-1)/10)+1))))))</f>
        <v/>
      </c>
      <c r="O435">
        <f>IF(AND($D$431="Flat Oval",NOT(OR($G$431="",$I$431="")),NOT(OR(ISTEXT($G$431),ISTEXT($I$431)))),PI()*(($I$431-2*N($K$431))/2)^2/144,"")</f>
        <v/>
      </c>
      <c r="P435" s="540" t="n"/>
      <c r="Q435" s="540" t="n"/>
      <c r="R435" s="540" t="n"/>
      <c r="S435" s="540" t="n"/>
      <c r="T435" s="540" t="n"/>
      <c r="U435" s="540" t="n"/>
      <c r="V435" s="540" t="n"/>
      <c r="W435" s="540" t="n"/>
    </row>
    <row r="436" ht="13.35" customHeight="1" s="162">
      <c r="B436" s="537">
        <f>IF($D$431="Flat Oval",IF(OR($N$432="",ISTEXT($N$432)),"",IF(4&lt;=$N$432,ROUND((4-0.5)*$I$431/$N$432,1),IF(4=$N$432+1,"Ends",""))),IF(OR($D$431="",$G$431=""),"",IF($D$431="Round",IF(4=1,"Axis 1 (0°)",IF(4=2,"Axis 2 (90°)","")),IF(ISTEXT($N$432),"",IF(4&gt;$N$432,"",IF(ISTEXT($I$431),"",ROUND((4-0.5)*$I$431/$N$432,1)))))))</f>
        <v/>
      </c>
      <c r="C436" s="538" t="n"/>
      <c r="D436" s="539">
        <f>IF($D$431="Flat Oval",IF(OR($N$433="",ISTEXT($N$431),ISTEXT($N$432)),"",IF(4&lt;=$N$432,IF(1&gt;$N$431,"",IF(((4-1)*$N$431+1)&gt;80,"",IF(INDEX($P$433:$W$442,MOD(((4-1)*$N$431+1)-1,10)+1,INT((((4-1)*$N$431+1)-1)/10)+1)="","",INDEX($P$433:$W$442,MOD(((4-1)*$N$431+1)-1,10)+1,INT((((4-1)*$N$431+1)-1)/10)+1)))),IF(AND(4=$N$432+1,1&lt;=$O$431),IF(($N$431*$N$432+1)&gt;80,"",IF(INDEX($P$433:$W$442,MOD(($N$431*$N$432+1)-1,10)+1,INT((($N$431*$N$432+1)-1)/10)+1)="","",INDEX($P$433:$W$442,MOD(($N$431*$N$432+1)-1,10)+1,INT((($N$431*$N$432+1)-1)/10)+1))),""))),IF($N$433="","",IF(OR(ISTEXT($N$431),ISTEXT($N$432),ISTEXT($N$433)),"",IF(OR(1&gt;$N$431,4&gt;$N$432,((4-1)*$N$431+1)&gt;$N$433),"",IF(INDEX($P$433:$W$442,MOD(((4-1)*$N$431+1)-1,10)+1,INT((((4-1)*$N$431+1)-1)/10)+1)="","",INDEX($P$433:$W$442,MOD(((4-1)*$N$431+1)-1,10)+1,INT((((4-1)*$N$431+1)-1)/10)+1))))))</f>
        <v/>
      </c>
      <c r="E436" s="539">
        <f>IF($D$431="Flat Oval",IF(OR($N$433="",ISTEXT($N$431),ISTEXT($N$432)),"",IF(4&lt;=$N$432,IF(2&gt;$N$431,"",IF(((4-1)*$N$431+2)&gt;80,"",IF(INDEX($P$433:$W$442,MOD(((4-1)*$N$431+2)-1,10)+1,INT((((4-1)*$N$431+2)-1)/10)+1)="","",INDEX($P$433:$W$442,MOD(((4-1)*$N$431+2)-1,10)+1,INT((((4-1)*$N$431+2)-1)/10)+1)))),IF(AND(4=$N$432+1,2&lt;=$O$431),IF(($N$431*$N$432+2)&gt;80,"",IF(INDEX($P$433:$W$442,MOD(($N$431*$N$432+2)-1,10)+1,INT((($N$431*$N$432+2)-1)/10)+1)="","",INDEX($P$433:$W$442,MOD(($N$431*$N$432+2)-1,10)+1,INT((($N$431*$N$432+2)-1)/10)+1))),""))),IF($N$433="","",IF(OR(ISTEXT($N$431),ISTEXT($N$432),ISTEXT($N$433)),"",IF(OR(2&gt;$N$431,4&gt;$N$432,((4-1)*$N$431+2)&gt;$N$433),"",IF(INDEX($P$433:$W$442,MOD(((4-1)*$N$431+2)-1,10)+1,INT((((4-1)*$N$431+2)-1)/10)+1)="","",INDEX($P$433:$W$442,MOD(((4-1)*$N$431+2)-1,10)+1,INT((((4-1)*$N$431+2)-1)/10)+1))))))</f>
        <v/>
      </c>
      <c r="F436" s="539">
        <f>IF($D$431="Flat Oval",IF(OR($N$433="",ISTEXT($N$431),ISTEXT($N$432)),"",IF(4&lt;=$N$432,IF(3&gt;$N$431,"",IF(((4-1)*$N$431+3)&gt;80,"",IF(INDEX($P$433:$W$442,MOD(((4-1)*$N$431+3)-1,10)+1,INT((((4-1)*$N$431+3)-1)/10)+1)="","",INDEX($P$433:$W$442,MOD(((4-1)*$N$431+3)-1,10)+1,INT((((4-1)*$N$431+3)-1)/10)+1)))),IF(AND(4=$N$432+1,3&lt;=$O$431),IF(($N$431*$N$432+3)&gt;80,"",IF(INDEX($P$433:$W$442,MOD(($N$431*$N$432+3)-1,10)+1,INT((($N$431*$N$432+3)-1)/10)+1)="","",INDEX($P$433:$W$442,MOD(($N$431*$N$432+3)-1,10)+1,INT((($N$431*$N$432+3)-1)/10)+1))),""))),IF($N$433="","",IF(OR(ISTEXT($N$431),ISTEXT($N$432),ISTEXT($N$433)),"",IF(OR(3&gt;$N$431,4&gt;$N$432,((4-1)*$N$431+3)&gt;$N$433),"",IF(INDEX($P$433:$W$442,MOD(((4-1)*$N$431+3)-1,10)+1,INT((((4-1)*$N$431+3)-1)/10)+1)="","",INDEX($P$433:$W$442,MOD(((4-1)*$N$431+3)-1,10)+1,INT((((4-1)*$N$431+3)-1)/10)+1))))))</f>
        <v/>
      </c>
      <c r="G436" s="539">
        <f>IF($D$431="Flat Oval",IF(OR($N$433="",ISTEXT($N$431),ISTEXT($N$432)),"",IF(4&lt;=$N$432,IF(4&gt;$N$431,"",IF(((4-1)*$N$431+4)&gt;80,"",IF(INDEX($P$433:$W$442,MOD(((4-1)*$N$431+4)-1,10)+1,INT((((4-1)*$N$431+4)-1)/10)+1)="","",INDEX($P$433:$W$442,MOD(((4-1)*$N$431+4)-1,10)+1,INT((((4-1)*$N$431+4)-1)/10)+1)))),IF(AND(4=$N$432+1,4&lt;=$O$431),IF(($N$431*$N$432+4)&gt;80,"",IF(INDEX($P$433:$W$442,MOD(($N$431*$N$432+4)-1,10)+1,INT((($N$431*$N$432+4)-1)/10)+1)="","",INDEX($P$433:$W$442,MOD(($N$431*$N$432+4)-1,10)+1,INT((($N$431*$N$432+4)-1)/10)+1))),""))),IF($N$433="","",IF(OR(ISTEXT($N$431),ISTEXT($N$432),ISTEXT($N$433)),"",IF(OR(4&gt;$N$431,4&gt;$N$432,((4-1)*$N$431+4)&gt;$N$433),"",IF(INDEX($P$433:$W$442,MOD(((4-1)*$N$431+4)-1,10)+1,INT((((4-1)*$N$431+4)-1)/10)+1)="","",INDEX($P$433:$W$442,MOD(((4-1)*$N$431+4)-1,10)+1,INT((((4-1)*$N$431+4)-1)/10)+1))))))</f>
        <v/>
      </c>
      <c r="H436" s="539">
        <f>IF($D$431="Flat Oval",IF(OR($N$433="",ISTEXT($N$431),ISTEXT($N$432)),"",IF(4&lt;=$N$432,IF(5&gt;$N$431,"",IF(((4-1)*$N$431+5)&gt;80,"",IF(INDEX($P$433:$W$442,MOD(((4-1)*$N$431+5)-1,10)+1,INT((((4-1)*$N$431+5)-1)/10)+1)="","",INDEX($P$433:$W$442,MOD(((4-1)*$N$431+5)-1,10)+1,INT((((4-1)*$N$431+5)-1)/10)+1)))),IF(AND(4=$N$432+1,5&lt;=$O$431),IF(($N$431*$N$432+5)&gt;80,"",IF(INDEX($P$433:$W$442,MOD(($N$431*$N$432+5)-1,10)+1,INT((($N$431*$N$432+5)-1)/10)+1)="","",INDEX($P$433:$W$442,MOD(($N$431*$N$432+5)-1,10)+1,INT((($N$431*$N$432+5)-1)/10)+1))),""))),IF($N$433="","",IF(OR(ISTEXT($N$431),ISTEXT($N$432),ISTEXT($N$433)),"",IF(OR(5&gt;$N$431,4&gt;$N$432,((4-1)*$N$431+5)&gt;$N$433),"",IF(INDEX($P$433:$W$442,MOD(((4-1)*$N$431+5)-1,10)+1,INT((((4-1)*$N$431+5)-1)/10)+1)="","",INDEX($P$433:$W$442,MOD(((4-1)*$N$431+5)-1,10)+1,INT((((4-1)*$N$431+5)-1)/10)+1))))))</f>
        <v/>
      </c>
      <c r="I436" s="539">
        <f>IF($D$431="Flat Oval",IF(OR($N$433="",ISTEXT($N$431),ISTEXT($N$432)),"",IF(4&lt;=$N$432,IF(6&gt;$N$431,"",IF(((4-1)*$N$431+6)&gt;80,"",IF(INDEX($P$433:$W$442,MOD(((4-1)*$N$431+6)-1,10)+1,INT((((4-1)*$N$431+6)-1)/10)+1)="","",INDEX($P$433:$W$442,MOD(((4-1)*$N$431+6)-1,10)+1,INT((((4-1)*$N$431+6)-1)/10)+1)))),IF(AND(4=$N$432+1,6&lt;=$O$431),IF(($N$431*$N$432+6)&gt;80,"",IF(INDEX($P$433:$W$442,MOD(($N$431*$N$432+6)-1,10)+1,INT((($N$431*$N$432+6)-1)/10)+1)="","",INDEX($P$433:$W$442,MOD(($N$431*$N$432+6)-1,10)+1,INT((($N$431*$N$432+6)-1)/10)+1))),""))),IF($N$433="","",IF(OR(ISTEXT($N$431),ISTEXT($N$432),ISTEXT($N$433)),"",IF(OR(6&gt;$N$431,4&gt;$N$432,((4-1)*$N$431+6)&gt;$N$433),"",IF(INDEX($P$433:$W$442,MOD(((4-1)*$N$431+6)-1,10)+1,INT((((4-1)*$N$431+6)-1)/10)+1)="","",INDEX($P$433:$W$442,MOD(((4-1)*$N$431+6)-1,10)+1,INT((((4-1)*$N$431+6)-1)/10)+1))))))</f>
        <v/>
      </c>
      <c r="J436" s="539">
        <f>IF($D$431="Flat Oval",IF(OR($N$433="",ISTEXT($N$431),ISTEXT($N$432)),"",IF(4&lt;=$N$432,IF(7&gt;$N$431,"",IF(((4-1)*$N$431+7)&gt;80,"",IF(INDEX($P$433:$W$442,MOD(((4-1)*$N$431+7)-1,10)+1,INT((((4-1)*$N$431+7)-1)/10)+1)="","",INDEX($P$433:$W$442,MOD(((4-1)*$N$431+7)-1,10)+1,INT((((4-1)*$N$431+7)-1)/10)+1)))),IF(AND(4=$N$432+1,7&lt;=$O$431),IF(($N$431*$N$432+7)&gt;80,"",IF(INDEX($P$433:$W$442,MOD(($N$431*$N$432+7)-1,10)+1,INT((($N$431*$N$432+7)-1)/10)+1)="","",INDEX($P$433:$W$442,MOD(($N$431*$N$432+7)-1,10)+1,INT((($N$431*$N$432+7)-1)/10)+1))),""))),IF($N$433="","",IF(OR(ISTEXT($N$431),ISTEXT($N$432),ISTEXT($N$433)),"",IF(OR(7&gt;$N$431,4&gt;$N$432,((4-1)*$N$431+7)&gt;$N$433),"",IF(INDEX($P$433:$W$442,MOD(((4-1)*$N$431+7)-1,10)+1,INT((((4-1)*$N$431+7)-1)/10)+1)="","",INDEX($P$433:$W$442,MOD(((4-1)*$N$431+7)-1,10)+1,INT((((4-1)*$N$431+7)-1)/10)+1))))))</f>
        <v/>
      </c>
      <c r="K436" s="539">
        <f>IF($D$431="Flat Oval",IF(OR($N$433="",ISTEXT($N$431),ISTEXT($N$432)),"",IF(4&lt;=$N$432,IF(8&gt;$N$431,"",IF(((4-1)*$N$431+8)&gt;80,"",IF(INDEX($P$433:$W$442,MOD(((4-1)*$N$431+8)-1,10)+1,INT((((4-1)*$N$431+8)-1)/10)+1)="","",INDEX($P$433:$W$442,MOD(((4-1)*$N$431+8)-1,10)+1,INT((((4-1)*$N$431+8)-1)/10)+1)))),IF(AND(4=$N$432+1,8&lt;=$O$431),IF(($N$431*$N$432+8)&gt;80,"",IF(INDEX($P$433:$W$442,MOD(($N$431*$N$432+8)-1,10)+1,INT((($N$431*$N$432+8)-1)/10)+1)="","",INDEX($P$433:$W$442,MOD(($N$431*$N$432+8)-1,10)+1,INT((($N$431*$N$432+8)-1)/10)+1))),""))),IF($N$433="","",IF(OR(ISTEXT($N$431),ISTEXT($N$432),ISTEXT($N$433)),"",IF(OR(8&gt;$N$431,4&gt;$N$432,((4-1)*$N$431+8)&gt;$N$433),"",IF(INDEX($P$433:$W$442,MOD(((4-1)*$N$431+8)-1,10)+1,INT((((4-1)*$N$431+8)-1)/10)+1)="","",INDEX($P$433:$W$442,MOD(((4-1)*$N$431+8)-1,10)+1,INT((((4-1)*$N$431+8)-1)/10)+1))))))</f>
        <v/>
      </c>
      <c r="L436" s="539">
        <f>IF($D$431="Flat Oval",IF(OR($N$433="",ISTEXT($N$431),ISTEXT($N$432)),"",IF(4&lt;=$N$432,IF(9&gt;$N$431,"",IF(((4-1)*$N$431+9)&gt;80,"",IF(INDEX($P$433:$W$442,MOD(((4-1)*$N$431+9)-1,10)+1,INT((((4-1)*$N$431+9)-1)/10)+1)="","",INDEX($P$433:$W$442,MOD(((4-1)*$N$431+9)-1,10)+1,INT((((4-1)*$N$431+9)-1)/10)+1)))),IF(AND(4=$N$432+1,9&lt;=$O$431),IF(($N$431*$N$432+9)&gt;80,"",IF(INDEX($P$433:$W$442,MOD(($N$431*$N$432+9)-1,10)+1,INT((($N$431*$N$432+9)-1)/10)+1)="","",INDEX($P$433:$W$442,MOD(($N$431*$N$432+9)-1,10)+1,INT((($N$431*$N$432+9)-1)/10)+1))),""))),IF($N$433="","",IF(OR(ISTEXT($N$431),ISTEXT($N$432),ISTEXT($N$433)),"",IF(OR(9&gt;$N$431,4&gt;$N$432,((4-1)*$N$431+9)&gt;$N$433),"",IF(INDEX($P$433:$W$442,MOD(((4-1)*$N$431+9)-1,10)+1,INT((((4-1)*$N$431+9)-1)/10)+1)="","",INDEX($P$433:$W$442,MOD(((4-1)*$N$431+9)-1,10)+1,INT((((4-1)*$N$431+9)-1)/10)+1))))))</f>
        <v/>
      </c>
      <c r="M436" s="539">
        <f>IF($D$431="Flat Oval",IF(OR($N$433="",ISTEXT($N$431),ISTEXT($N$432)),"",IF(4&lt;=$N$432,IF(10&gt;$N$431,"",IF(((4-1)*$N$431+10)&gt;80,"",IF(INDEX($P$433:$W$442,MOD(((4-1)*$N$431+10)-1,10)+1,INT((((4-1)*$N$431+10)-1)/10)+1)="","",INDEX($P$433:$W$442,MOD(((4-1)*$N$431+10)-1,10)+1,INT((((4-1)*$N$431+10)-1)/10)+1)))),IF(AND(4=$N$432+1,10&lt;=$O$431),IF(($N$431*$N$432+10)&gt;80,"",IF(INDEX($P$433:$W$442,MOD(($N$431*$N$432+10)-1,10)+1,INT((($N$431*$N$432+10)-1)/10)+1)="","",INDEX($P$433:$W$442,MOD(($N$431*$N$432+10)-1,10)+1,INT((($N$431*$N$432+10)-1)/10)+1))),""))),IF($N$433="","",IF(OR(ISTEXT($N$431),ISTEXT($N$432),ISTEXT($N$433)),"",IF(OR(10&gt;$N$431,4&gt;$N$432,((4-1)*$N$431+10)&gt;$N$433),"",IF(INDEX($P$433:$W$442,MOD(((4-1)*$N$431+10)-1,10)+1,INT((((4-1)*$N$431+10)-1)/10)+1)="","",INDEX($P$433:$W$442,MOD(((4-1)*$N$431+10)-1,10)+1,INT((((4-1)*$N$431+10)-1)/10)+1))))))</f>
        <v/>
      </c>
      <c r="P436" s="540" t="n"/>
      <c r="Q436" s="540" t="n"/>
      <c r="R436" s="540" t="n"/>
      <c r="S436" s="540" t="n"/>
      <c r="T436" s="540" t="n"/>
      <c r="U436" s="540" t="n"/>
      <c r="V436" s="540" t="n"/>
      <c r="W436" s="540" t="n"/>
    </row>
    <row r="437" ht="13.35" customHeight="1" s="162">
      <c r="B437" s="537">
        <f>IF($D$431="Flat Oval",IF(OR($N$432="",ISTEXT($N$432)),"",IF(5&lt;=$N$432,ROUND((5-0.5)*$I$431/$N$432,1),IF(5=$N$432+1,"Ends",""))),IF(OR($D$431="",$G$431=""),"",IF($D$431="Round",IF(5=1,"Axis 1 (0°)",IF(5=2,"Axis 2 (90°)","")),IF(ISTEXT($N$432),"",IF(5&gt;$N$432,"",IF(ISTEXT($I$431),"",ROUND((5-0.5)*$I$431/$N$432,1)))))))</f>
        <v/>
      </c>
      <c r="C437" s="538" t="n"/>
      <c r="D437" s="539">
        <f>IF($D$431="Flat Oval",IF(OR($N$433="",ISTEXT($N$431),ISTEXT($N$432)),"",IF(5&lt;=$N$432,IF(1&gt;$N$431,"",IF(((5-1)*$N$431+1)&gt;80,"",IF(INDEX($P$433:$W$442,MOD(((5-1)*$N$431+1)-1,10)+1,INT((((5-1)*$N$431+1)-1)/10)+1)="","",INDEX($P$433:$W$442,MOD(((5-1)*$N$431+1)-1,10)+1,INT((((5-1)*$N$431+1)-1)/10)+1)))),IF(AND(5=$N$432+1,1&lt;=$O$431),IF(($N$431*$N$432+1)&gt;80,"",IF(INDEX($P$433:$W$442,MOD(($N$431*$N$432+1)-1,10)+1,INT((($N$431*$N$432+1)-1)/10)+1)="","",INDEX($P$433:$W$442,MOD(($N$431*$N$432+1)-1,10)+1,INT((($N$431*$N$432+1)-1)/10)+1))),""))),IF($N$433="","",IF(OR(ISTEXT($N$431),ISTEXT($N$432),ISTEXT($N$433)),"",IF(OR(1&gt;$N$431,5&gt;$N$432,((5-1)*$N$431+1)&gt;$N$433),"",IF(INDEX($P$433:$W$442,MOD(((5-1)*$N$431+1)-1,10)+1,INT((((5-1)*$N$431+1)-1)/10)+1)="","",INDEX($P$433:$W$442,MOD(((5-1)*$N$431+1)-1,10)+1,INT((((5-1)*$N$431+1)-1)/10)+1))))))</f>
        <v/>
      </c>
      <c r="E437" s="539">
        <f>IF($D$431="Flat Oval",IF(OR($N$433="",ISTEXT($N$431),ISTEXT($N$432)),"",IF(5&lt;=$N$432,IF(2&gt;$N$431,"",IF(((5-1)*$N$431+2)&gt;80,"",IF(INDEX($P$433:$W$442,MOD(((5-1)*$N$431+2)-1,10)+1,INT((((5-1)*$N$431+2)-1)/10)+1)="","",INDEX($P$433:$W$442,MOD(((5-1)*$N$431+2)-1,10)+1,INT((((5-1)*$N$431+2)-1)/10)+1)))),IF(AND(5=$N$432+1,2&lt;=$O$431),IF(($N$431*$N$432+2)&gt;80,"",IF(INDEX($P$433:$W$442,MOD(($N$431*$N$432+2)-1,10)+1,INT((($N$431*$N$432+2)-1)/10)+1)="","",INDEX($P$433:$W$442,MOD(($N$431*$N$432+2)-1,10)+1,INT((($N$431*$N$432+2)-1)/10)+1))),""))),IF($N$433="","",IF(OR(ISTEXT($N$431),ISTEXT($N$432),ISTEXT($N$433)),"",IF(OR(2&gt;$N$431,5&gt;$N$432,((5-1)*$N$431+2)&gt;$N$433),"",IF(INDEX($P$433:$W$442,MOD(((5-1)*$N$431+2)-1,10)+1,INT((((5-1)*$N$431+2)-1)/10)+1)="","",INDEX($P$433:$W$442,MOD(((5-1)*$N$431+2)-1,10)+1,INT((((5-1)*$N$431+2)-1)/10)+1))))))</f>
        <v/>
      </c>
      <c r="F437" s="539">
        <f>IF($D$431="Flat Oval",IF(OR($N$433="",ISTEXT($N$431),ISTEXT($N$432)),"",IF(5&lt;=$N$432,IF(3&gt;$N$431,"",IF(((5-1)*$N$431+3)&gt;80,"",IF(INDEX($P$433:$W$442,MOD(((5-1)*$N$431+3)-1,10)+1,INT((((5-1)*$N$431+3)-1)/10)+1)="","",INDEX($P$433:$W$442,MOD(((5-1)*$N$431+3)-1,10)+1,INT((((5-1)*$N$431+3)-1)/10)+1)))),IF(AND(5=$N$432+1,3&lt;=$O$431),IF(($N$431*$N$432+3)&gt;80,"",IF(INDEX($P$433:$W$442,MOD(($N$431*$N$432+3)-1,10)+1,INT((($N$431*$N$432+3)-1)/10)+1)="","",INDEX($P$433:$W$442,MOD(($N$431*$N$432+3)-1,10)+1,INT((($N$431*$N$432+3)-1)/10)+1))),""))),IF($N$433="","",IF(OR(ISTEXT($N$431),ISTEXT($N$432),ISTEXT($N$433)),"",IF(OR(3&gt;$N$431,5&gt;$N$432,((5-1)*$N$431+3)&gt;$N$433),"",IF(INDEX($P$433:$W$442,MOD(((5-1)*$N$431+3)-1,10)+1,INT((((5-1)*$N$431+3)-1)/10)+1)="","",INDEX($P$433:$W$442,MOD(((5-1)*$N$431+3)-1,10)+1,INT((((5-1)*$N$431+3)-1)/10)+1))))))</f>
        <v/>
      </c>
      <c r="G437" s="539">
        <f>IF($D$431="Flat Oval",IF(OR($N$433="",ISTEXT($N$431),ISTEXT($N$432)),"",IF(5&lt;=$N$432,IF(4&gt;$N$431,"",IF(((5-1)*$N$431+4)&gt;80,"",IF(INDEX($P$433:$W$442,MOD(((5-1)*$N$431+4)-1,10)+1,INT((((5-1)*$N$431+4)-1)/10)+1)="","",INDEX($P$433:$W$442,MOD(((5-1)*$N$431+4)-1,10)+1,INT((((5-1)*$N$431+4)-1)/10)+1)))),IF(AND(5=$N$432+1,4&lt;=$O$431),IF(($N$431*$N$432+4)&gt;80,"",IF(INDEX($P$433:$W$442,MOD(($N$431*$N$432+4)-1,10)+1,INT((($N$431*$N$432+4)-1)/10)+1)="","",INDEX($P$433:$W$442,MOD(($N$431*$N$432+4)-1,10)+1,INT((($N$431*$N$432+4)-1)/10)+1))),""))),IF($N$433="","",IF(OR(ISTEXT($N$431),ISTEXT($N$432),ISTEXT($N$433)),"",IF(OR(4&gt;$N$431,5&gt;$N$432,((5-1)*$N$431+4)&gt;$N$433),"",IF(INDEX($P$433:$W$442,MOD(((5-1)*$N$431+4)-1,10)+1,INT((((5-1)*$N$431+4)-1)/10)+1)="","",INDEX($P$433:$W$442,MOD(((5-1)*$N$431+4)-1,10)+1,INT((((5-1)*$N$431+4)-1)/10)+1))))))</f>
        <v/>
      </c>
      <c r="H437" s="539">
        <f>IF($D$431="Flat Oval",IF(OR($N$433="",ISTEXT($N$431),ISTEXT($N$432)),"",IF(5&lt;=$N$432,IF(5&gt;$N$431,"",IF(((5-1)*$N$431+5)&gt;80,"",IF(INDEX($P$433:$W$442,MOD(((5-1)*$N$431+5)-1,10)+1,INT((((5-1)*$N$431+5)-1)/10)+1)="","",INDEX($P$433:$W$442,MOD(((5-1)*$N$431+5)-1,10)+1,INT((((5-1)*$N$431+5)-1)/10)+1)))),IF(AND(5=$N$432+1,5&lt;=$O$431),IF(($N$431*$N$432+5)&gt;80,"",IF(INDEX($P$433:$W$442,MOD(($N$431*$N$432+5)-1,10)+1,INT((($N$431*$N$432+5)-1)/10)+1)="","",INDEX($P$433:$W$442,MOD(($N$431*$N$432+5)-1,10)+1,INT((($N$431*$N$432+5)-1)/10)+1))),""))),IF($N$433="","",IF(OR(ISTEXT($N$431),ISTEXT($N$432),ISTEXT($N$433)),"",IF(OR(5&gt;$N$431,5&gt;$N$432,((5-1)*$N$431+5)&gt;$N$433),"",IF(INDEX($P$433:$W$442,MOD(((5-1)*$N$431+5)-1,10)+1,INT((((5-1)*$N$431+5)-1)/10)+1)="","",INDEX($P$433:$W$442,MOD(((5-1)*$N$431+5)-1,10)+1,INT((((5-1)*$N$431+5)-1)/10)+1))))))</f>
        <v/>
      </c>
      <c r="I437" s="539">
        <f>IF($D$431="Flat Oval",IF(OR($N$433="",ISTEXT($N$431),ISTEXT($N$432)),"",IF(5&lt;=$N$432,IF(6&gt;$N$431,"",IF(((5-1)*$N$431+6)&gt;80,"",IF(INDEX($P$433:$W$442,MOD(((5-1)*$N$431+6)-1,10)+1,INT((((5-1)*$N$431+6)-1)/10)+1)="","",INDEX($P$433:$W$442,MOD(((5-1)*$N$431+6)-1,10)+1,INT((((5-1)*$N$431+6)-1)/10)+1)))),IF(AND(5=$N$432+1,6&lt;=$O$431),IF(($N$431*$N$432+6)&gt;80,"",IF(INDEX($P$433:$W$442,MOD(($N$431*$N$432+6)-1,10)+1,INT((($N$431*$N$432+6)-1)/10)+1)="","",INDEX($P$433:$W$442,MOD(($N$431*$N$432+6)-1,10)+1,INT((($N$431*$N$432+6)-1)/10)+1))),""))),IF($N$433="","",IF(OR(ISTEXT($N$431),ISTEXT($N$432),ISTEXT($N$433)),"",IF(OR(6&gt;$N$431,5&gt;$N$432,((5-1)*$N$431+6)&gt;$N$433),"",IF(INDEX($P$433:$W$442,MOD(((5-1)*$N$431+6)-1,10)+1,INT((((5-1)*$N$431+6)-1)/10)+1)="","",INDEX($P$433:$W$442,MOD(((5-1)*$N$431+6)-1,10)+1,INT((((5-1)*$N$431+6)-1)/10)+1))))))</f>
        <v/>
      </c>
      <c r="J437" s="539">
        <f>IF($D$431="Flat Oval",IF(OR($N$433="",ISTEXT($N$431),ISTEXT($N$432)),"",IF(5&lt;=$N$432,IF(7&gt;$N$431,"",IF(((5-1)*$N$431+7)&gt;80,"",IF(INDEX($P$433:$W$442,MOD(((5-1)*$N$431+7)-1,10)+1,INT((((5-1)*$N$431+7)-1)/10)+1)="","",INDEX($P$433:$W$442,MOD(((5-1)*$N$431+7)-1,10)+1,INT((((5-1)*$N$431+7)-1)/10)+1)))),IF(AND(5=$N$432+1,7&lt;=$O$431),IF(($N$431*$N$432+7)&gt;80,"",IF(INDEX($P$433:$W$442,MOD(($N$431*$N$432+7)-1,10)+1,INT((($N$431*$N$432+7)-1)/10)+1)="","",INDEX($P$433:$W$442,MOD(($N$431*$N$432+7)-1,10)+1,INT((($N$431*$N$432+7)-1)/10)+1))),""))),IF($N$433="","",IF(OR(ISTEXT($N$431),ISTEXT($N$432),ISTEXT($N$433)),"",IF(OR(7&gt;$N$431,5&gt;$N$432,((5-1)*$N$431+7)&gt;$N$433),"",IF(INDEX($P$433:$W$442,MOD(((5-1)*$N$431+7)-1,10)+1,INT((((5-1)*$N$431+7)-1)/10)+1)="","",INDEX($P$433:$W$442,MOD(((5-1)*$N$431+7)-1,10)+1,INT((((5-1)*$N$431+7)-1)/10)+1))))))</f>
        <v/>
      </c>
      <c r="K437" s="539">
        <f>IF($D$431="Flat Oval",IF(OR($N$433="",ISTEXT($N$431),ISTEXT($N$432)),"",IF(5&lt;=$N$432,IF(8&gt;$N$431,"",IF(((5-1)*$N$431+8)&gt;80,"",IF(INDEX($P$433:$W$442,MOD(((5-1)*$N$431+8)-1,10)+1,INT((((5-1)*$N$431+8)-1)/10)+1)="","",INDEX($P$433:$W$442,MOD(((5-1)*$N$431+8)-1,10)+1,INT((((5-1)*$N$431+8)-1)/10)+1)))),IF(AND(5=$N$432+1,8&lt;=$O$431),IF(($N$431*$N$432+8)&gt;80,"",IF(INDEX($P$433:$W$442,MOD(($N$431*$N$432+8)-1,10)+1,INT((($N$431*$N$432+8)-1)/10)+1)="","",INDEX($P$433:$W$442,MOD(($N$431*$N$432+8)-1,10)+1,INT((($N$431*$N$432+8)-1)/10)+1))),""))),IF($N$433="","",IF(OR(ISTEXT($N$431),ISTEXT($N$432),ISTEXT($N$433)),"",IF(OR(8&gt;$N$431,5&gt;$N$432,((5-1)*$N$431+8)&gt;$N$433),"",IF(INDEX($P$433:$W$442,MOD(((5-1)*$N$431+8)-1,10)+1,INT((((5-1)*$N$431+8)-1)/10)+1)="","",INDEX($P$433:$W$442,MOD(((5-1)*$N$431+8)-1,10)+1,INT((((5-1)*$N$431+8)-1)/10)+1))))))</f>
        <v/>
      </c>
      <c r="L437" s="539">
        <f>IF($D$431="Flat Oval",IF(OR($N$433="",ISTEXT($N$431),ISTEXT($N$432)),"",IF(5&lt;=$N$432,IF(9&gt;$N$431,"",IF(((5-1)*$N$431+9)&gt;80,"",IF(INDEX($P$433:$W$442,MOD(((5-1)*$N$431+9)-1,10)+1,INT((((5-1)*$N$431+9)-1)/10)+1)="","",INDEX($P$433:$W$442,MOD(((5-1)*$N$431+9)-1,10)+1,INT((((5-1)*$N$431+9)-1)/10)+1)))),IF(AND(5=$N$432+1,9&lt;=$O$431),IF(($N$431*$N$432+9)&gt;80,"",IF(INDEX($P$433:$W$442,MOD(($N$431*$N$432+9)-1,10)+1,INT((($N$431*$N$432+9)-1)/10)+1)="","",INDEX($P$433:$W$442,MOD(($N$431*$N$432+9)-1,10)+1,INT((($N$431*$N$432+9)-1)/10)+1))),""))),IF($N$433="","",IF(OR(ISTEXT($N$431),ISTEXT($N$432),ISTEXT($N$433)),"",IF(OR(9&gt;$N$431,5&gt;$N$432,((5-1)*$N$431+9)&gt;$N$433),"",IF(INDEX($P$433:$W$442,MOD(((5-1)*$N$431+9)-1,10)+1,INT((((5-1)*$N$431+9)-1)/10)+1)="","",INDEX($P$433:$W$442,MOD(((5-1)*$N$431+9)-1,10)+1,INT((((5-1)*$N$431+9)-1)/10)+1))))))</f>
        <v/>
      </c>
      <c r="M437" s="539">
        <f>IF($D$431="Flat Oval",IF(OR($N$433="",ISTEXT($N$431),ISTEXT($N$432)),"",IF(5&lt;=$N$432,IF(10&gt;$N$431,"",IF(((5-1)*$N$431+10)&gt;80,"",IF(INDEX($P$433:$W$442,MOD(((5-1)*$N$431+10)-1,10)+1,INT((((5-1)*$N$431+10)-1)/10)+1)="","",INDEX($P$433:$W$442,MOD(((5-1)*$N$431+10)-1,10)+1,INT((((5-1)*$N$431+10)-1)/10)+1)))),IF(AND(5=$N$432+1,10&lt;=$O$431),IF(($N$431*$N$432+10)&gt;80,"",IF(INDEX($P$433:$W$442,MOD(($N$431*$N$432+10)-1,10)+1,INT((($N$431*$N$432+10)-1)/10)+1)="","",INDEX($P$433:$W$442,MOD(($N$431*$N$432+10)-1,10)+1,INT((($N$431*$N$432+10)-1)/10)+1))),""))),IF($N$433="","",IF(OR(ISTEXT($N$431),ISTEXT($N$432),ISTEXT($N$433)),"",IF(OR(10&gt;$N$431,5&gt;$N$432,((5-1)*$N$431+10)&gt;$N$433),"",IF(INDEX($P$433:$W$442,MOD(((5-1)*$N$431+10)-1,10)+1,INT((((5-1)*$N$431+10)-1)/10)+1)="","",INDEX($P$433:$W$442,MOD(((5-1)*$N$431+10)-1,10)+1,INT((((5-1)*$N$431+10)-1)/10)+1))))))</f>
        <v/>
      </c>
      <c r="P437" s="540" t="n"/>
      <c r="Q437" s="540" t="n"/>
      <c r="R437" s="540" t="n"/>
      <c r="S437" s="540" t="n"/>
      <c r="T437" s="540" t="n"/>
      <c r="U437" s="540" t="n"/>
      <c r="V437" s="540" t="n"/>
      <c r="W437" s="540" t="n"/>
    </row>
    <row r="438" ht="13.35" customHeight="1" s="162">
      <c r="B438" s="537">
        <f>IF($D$431="Flat Oval",IF(OR($N$432="",ISTEXT($N$432)),"",IF(6&lt;=$N$432,ROUND((6-0.5)*$I$431/$N$432,1),IF(6=$N$432+1,"Ends",""))),IF(OR($D$431="",$G$431=""),"",IF($D$431="Round",IF(6=1,"Axis 1 (0°)",IF(6=2,"Axis 2 (90°)","")),IF(ISTEXT($N$432),"",IF(6&gt;$N$432,"",IF(ISTEXT($I$431),"",ROUND((6-0.5)*$I$431/$N$432,1)))))))</f>
        <v/>
      </c>
      <c r="C438" s="538" t="n"/>
      <c r="D438" s="539">
        <f>IF($D$431="Flat Oval",IF(OR($N$433="",ISTEXT($N$431),ISTEXT($N$432)),"",IF(6&lt;=$N$432,IF(1&gt;$N$431,"",IF(((6-1)*$N$431+1)&gt;80,"",IF(INDEX($P$433:$W$442,MOD(((6-1)*$N$431+1)-1,10)+1,INT((((6-1)*$N$431+1)-1)/10)+1)="","",INDEX($P$433:$W$442,MOD(((6-1)*$N$431+1)-1,10)+1,INT((((6-1)*$N$431+1)-1)/10)+1)))),IF(AND(6=$N$432+1,1&lt;=$O$431),IF(($N$431*$N$432+1)&gt;80,"",IF(INDEX($P$433:$W$442,MOD(($N$431*$N$432+1)-1,10)+1,INT((($N$431*$N$432+1)-1)/10)+1)="","",INDEX($P$433:$W$442,MOD(($N$431*$N$432+1)-1,10)+1,INT((($N$431*$N$432+1)-1)/10)+1))),""))),IF($N$433="","",IF(OR(ISTEXT($N$431),ISTEXT($N$432),ISTEXT($N$433)),"",IF(OR(1&gt;$N$431,6&gt;$N$432,((6-1)*$N$431+1)&gt;$N$433),"",IF(INDEX($P$433:$W$442,MOD(((6-1)*$N$431+1)-1,10)+1,INT((((6-1)*$N$431+1)-1)/10)+1)="","",INDEX($P$433:$W$442,MOD(((6-1)*$N$431+1)-1,10)+1,INT((((6-1)*$N$431+1)-1)/10)+1))))))</f>
        <v/>
      </c>
      <c r="E438" s="539">
        <f>IF($D$431="Flat Oval",IF(OR($N$433="",ISTEXT($N$431),ISTEXT($N$432)),"",IF(6&lt;=$N$432,IF(2&gt;$N$431,"",IF(((6-1)*$N$431+2)&gt;80,"",IF(INDEX($P$433:$W$442,MOD(((6-1)*$N$431+2)-1,10)+1,INT((((6-1)*$N$431+2)-1)/10)+1)="","",INDEX($P$433:$W$442,MOD(((6-1)*$N$431+2)-1,10)+1,INT((((6-1)*$N$431+2)-1)/10)+1)))),IF(AND(6=$N$432+1,2&lt;=$O$431),IF(($N$431*$N$432+2)&gt;80,"",IF(INDEX($P$433:$W$442,MOD(($N$431*$N$432+2)-1,10)+1,INT((($N$431*$N$432+2)-1)/10)+1)="","",INDEX($P$433:$W$442,MOD(($N$431*$N$432+2)-1,10)+1,INT((($N$431*$N$432+2)-1)/10)+1))),""))),IF($N$433="","",IF(OR(ISTEXT($N$431),ISTEXT($N$432),ISTEXT($N$433)),"",IF(OR(2&gt;$N$431,6&gt;$N$432,((6-1)*$N$431+2)&gt;$N$433),"",IF(INDEX($P$433:$W$442,MOD(((6-1)*$N$431+2)-1,10)+1,INT((((6-1)*$N$431+2)-1)/10)+1)="","",INDEX($P$433:$W$442,MOD(((6-1)*$N$431+2)-1,10)+1,INT((((6-1)*$N$431+2)-1)/10)+1))))))</f>
        <v/>
      </c>
      <c r="F438" s="539">
        <f>IF($D$431="Flat Oval",IF(OR($N$433="",ISTEXT($N$431),ISTEXT($N$432)),"",IF(6&lt;=$N$432,IF(3&gt;$N$431,"",IF(((6-1)*$N$431+3)&gt;80,"",IF(INDEX($P$433:$W$442,MOD(((6-1)*$N$431+3)-1,10)+1,INT((((6-1)*$N$431+3)-1)/10)+1)="","",INDEX($P$433:$W$442,MOD(((6-1)*$N$431+3)-1,10)+1,INT((((6-1)*$N$431+3)-1)/10)+1)))),IF(AND(6=$N$432+1,3&lt;=$O$431),IF(($N$431*$N$432+3)&gt;80,"",IF(INDEX($P$433:$W$442,MOD(($N$431*$N$432+3)-1,10)+1,INT((($N$431*$N$432+3)-1)/10)+1)="","",INDEX($P$433:$W$442,MOD(($N$431*$N$432+3)-1,10)+1,INT((($N$431*$N$432+3)-1)/10)+1))),""))),IF($N$433="","",IF(OR(ISTEXT($N$431),ISTEXT($N$432),ISTEXT($N$433)),"",IF(OR(3&gt;$N$431,6&gt;$N$432,((6-1)*$N$431+3)&gt;$N$433),"",IF(INDEX($P$433:$W$442,MOD(((6-1)*$N$431+3)-1,10)+1,INT((((6-1)*$N$431+3)-1)/10)+1)="","",INDEX($P$433:$W$442,MOD(((6-1)*$N$431+3)-1,10)+1,INT((((6-1)*$N$431+3)-1)/10)+1))))))</f>
        <v/>
      </c>
      <c r="G438" s="539">
        <f>IF($D$431="Flat Oval",IF(OR($N$433="",ISTEXT($N$431),ISTEXT($N$432)),"",IF(6&lt;=$N$432,IF(4&gt;$N$431,"",IF(((6-1)*$N$431+4)&gt;80,"",IF(INDEX($P$433:$W$442,MOD(((6-1)*$N$431+4)-1,10)+1,INT((((6-1)*$N$431+4)-1)/10)+1)="","",INDEX($P$433:$W$442,MOD(((6-1)*$N$431+4)-1,10)+1,INT((((6-1)*$N$431+4)-1)/10)+1)))),IF(AND(6=$N$432+1,4&lt;=$O$431),IF(($N$431*$N$432+4)&gt;80,"",IF(INDEX($P$433:$W$442,MOD(($N$431*$N$432+4)-1,10)+1,INT((($N$431*$N$432+4)-1)/10)+1)="","",INDEX($P$433:$W$442,MOD(($N$431*$N$432+4)-1,10)+1,INT((($N$431*$N$432+4)-1)/10)+1))),""))),IF($N$433="","",IF(OR(ISTEXT($N$431),ISTEXT($N$432),ISTEXT($N$433)),"",IF(OR(4&gt;$N$431,6&gt;$N$432,((6-1)*$N$431+4)&gt;$N$433),"",IF(INDEX($P$433:$W$442,MOD(((6-1)*$N$431+4)-1,10)+1,INT((((6-1)*$N$431+4)-1)/10)+1)="","",INDEX($P$433:$W$442,MOD(((6-1)*$N$431+4)-1,10)+1,INT((((6-1)*$N$431+4)-1)/10)+1))))))</f>
        <v/>
      </c>
      <c r="H438" s="539">
        <f>IF($D$431="Flat Oval",IF(OR($N$433="",ISTEXT($N$431),ISTEXT($N$432)),"",IF(6&lt;=$N$432,IF(5&gt;$N$431,"",IF(((6-1)*$N$431+5)&gt;80,"",IF(INDEX($P$433:$W$442,MOD(((6-1)*$N$431+5)-1,10)+1,INT((((6-1)*$N$431+5)-1)/10)+1)="","",INDEX($P$433:$W$442,MOD(((6-1)*$N$431+5)-1,10)+1,INT((((6-1)*$N$431+5)-1)/10)+1)))),IF(AND(6=$N$432+1,5&lt;=$O$431),IF(($N$431*$N$432+5)&gt;80,"",IF(INDEX($P$433:$W$442,MOD(($N$431*$N$432+5)-1,10)+1,INT((($N$431*$N$432+5)-1)/10)+1)="","",INDEX($P$433:$W$442,MOD(($N$431*$N$432+5)-1,10)+1,INT((($N$431*$N$432+5)-1)/10)+1))),""))),IF($N$433="","",IF(OR(ISTEXT($N$431),ISTEXT($N$432),ISTEXT($N$433)),"",IF(OR(5&gt;$N$431,6&gt;$N$432,((6-1)*$N$431+5)&gt;$N$433),"",IF(INDEX($P$433:$W$442,MOD(((6-1)*$N$431+5)-1,10)+1,INT((((6-1)*$N$431+5)-1)/10)+1)="","",INDEX($P$433:$W$442,MOD(((6-1)*$N$431+5)-1,10)+1,INT((((6-1)*$N$431+5)-1)/10)+1))))))</f>
        <v/>
      </c>
      <c r="I438" s="539">
        <f>IF($D$431="Flat Oval",IF(OR($N$433="",ISTEXT($N$431),ISTEXT($N$432)),"",IF(6&lt;=$N$432,IF(6&gt;$N$431,"",IF(((6-1)*$N$431+6)&gt;80,"",IF(INDEX($P$433:$W$442,MOD(((6-1)*$N$431+6)-1,10)+1,INT((((6-1)*$N$431+6)-1)/10)+1)="","",INDEX($P$433:$W$442,MOD(((6-1)*$N$431+6)-1,10)+1,INT((((6-1)*$N$431+6)-1)/10)+1)))),IF(AND(6=$N$432+1,6&lt;=$O$431),IF(($N$431*$N$432+6)&gt;80,"",IF(INDEX($P$433:$W$442,MOD(($N$431*$N$432+6)-1,10)+1,INT((($N$431*$N$432+6)-1)/10)+1)="","",INDEX($P$433:$W$442,MOD(($N$431*$N$432+6)-1,10)+1,INT((($N$431*$N$432+6)-1)/10)+1))),""))),IF($N$433="","",IF(OR(ISTEXT($N$431),ISTEXT($N$432),ISTEXT($N$433)),"",IF(OR(6&gt;$N$431,6&gt;$N$432,((6-1)*$N$431+6)&gt;$N$433),"",IF(INDEX($P$433:$W$442,MOD(((6-1)*$N$431+6)-1,10)+1,INT((((6-1)*$N$431+6)-1)/10)+1)="","",INDEX($P$433:$W$442,MOD(((6-1)*$N$431+6)-1,10)+1,INT((((6-1)*$N$431+6)-1)/10)+1))))))</f>
        <v/>
      </c>
      <c r="J438" s="539">
        <f>IF($D$431="Flat Oval",IF(OR($N$433="",ISTEXT($N$431),ISTEXT($N$432)),"",IF(6&lt;=$N$432,IF(7&gt;$N$431,"",IF(((6-1)*$N$431+7)&gt;80,"",IF(INDEX($P$433:$W$442,MOD(((6-1)*$N$431+7)-1,10)+1,INT((((6-1)*$N$431+7)-1)/10)+1)="","",INDEX($P$433:$W$442,MOD(((6-1)*$N$431+7)-1,10)+1,INT((((6-1)*$N$431+7)-1)/10)+1)))),IF(AND(6=$N$432+1,7&lt;=$O$431),IF(($N$431*$N$432+7)&gt;80,"",IF(INDEX($P$433:$W$442,MOD(($N$431*$N$432+7)-1,10)+1,INT((($N$431*$N$432+7)-1)/10)+1)="","",INDEX($P$433:$W$442,MOD(($N$431*$N$432+7)-1,10)+1,INT((($N$431*$N$432+7)-1)/10)+1))),""))),IF($N$433="","",IF(OR(ISTEXT($N$431),ISTEXT($N$432),ISTEXT($N$433)),"",IF(OR(7&gt;$N$431,6&gt;$N$432,((6-1)*$N$431+7)&gt;$N$433),"",IF(INDEX($P$433:$W$442,MOD(((6-1)*$N$431+7)-1,10)+1,INT((((6-1)*$N$431+7)-1)/10)+1)="","",INDEX($P$433:$W$442,MOD(((6-1)*$N$431+7)-1,10)+1,INT((((6-1)*$N$431+7)-1)/10)+1))))))</f>
        <v/>
      </c>
      <c r="K438" s="539">
        <f>IF($D$431="Flat Oval",IF(OR($N$433="",ISTEXT($N$431),ISTEXT($N$432)),"",IF(6&lt;=$N$432,IF(8&gt;$N$431,"",IF(((6-1)*$N$431+8)&gt;80,"",IF(INDEX($P$433:$W$442,MOD(((6-1)*$N$431+8)-1,10)+1,INT((((6-1)*$N$431+8)-1)/10)+1)="","",INDEX($P$433:$W$442,MOD(((6-1)*$N$431+8)-1,10)+1,INT((((6-1)*$N$431+8)-1)/10)+1)))),IF(AND(6=$N$432+1,8&lt;=$O$431),IF(($N$431*$N$432+8)&gt;80,"",IF(INDEX($P$433:$W$442,MOD(($N$431*$N$432+8)-1,10)+1,INT((($N$431*$N$432+8)-1)/10)+1)="","",INDEX($P$433:$W$442,MOD(($N$431*$N$432+8)-1,10)+1,INT((($N$431*$N$432+8)-1)/10)+1))),""))),IF($N$433="","",IF(OR(ISTEXT($N$431),ISTEXT($N$432),ISTEXT($N$433)),"",IF(OR(8&gt;$N$431,6&gt;$N$432,((6-1)*$N$431+8)&gt;$N$433),"",IF(INDEX($P$433:$W$442,MOD(((6-1)*$N$431+8)-1,10)+1,INT((((6-1)*$N$431+8)-1)/10)+1)="","",INDEX($P$433:$W$442,MOD(((6-1)*$N$431+8)-1,10)+1,INT((((6-1)*$N$431+8)-1)/10)+1))))))</f>
        <v/>
      </c>
      <c r="L438" s="539">
        <f>IF($D$431="Flat Oval",IF(OR($N$433="",ISTEXT($N$431),ISTEXT($N$432)),"",IF(6&lt;=$N$432,IF(9&gt;$N$431,"",IF(((6-1)*$N$431+9)&gt;80,"",IF(INDEX($P$433:$W$442,MOD(((6-1)*$N$431+9)-1,10)+1,INT((((6-1)*$N$431+9)-1)/10)+1)="","",INDEX($P$433:$W$442,MOD(((6-1)*$N$431+9)-1,10)+1,INT((((6-1)*$N$431+9)-1)/10)+1)))),IF(AND(6=$N$432+1,9&lt;=$O$431),IF(($N$431*$N$432+9)&gt;80,"",IF(INDEX($P$433:$W$442,MOD(($N$431*$N$432+9)-1,10)+1,INT((($N$431*$N$432+9)-1)/10)+1)="","",INDEX($P$433:$W$442,MOD(($N$431*$N$432+9)-1,10)+1,INT((($N$431*$N$432+9)-1)/10)+1))),""))),IF($N$433="","",IF(OR(ISTEXT($N$431),ISTEXT($N$432),ISTEXT($N$433)),"",IF(OR(9&gt;$N$431,6&gt;$N$432,((6-1)*$N$431+9)&gt;$N$433),"",IF(INDEX($P$433:$W$442,MOD(((6-1)*$N$431+9)-1,10)+1,INT((((6-1)*$N$431+9)-1)/10)+1)="","",INDEX($P$433:$W$442,MOD(((6-1)*$N$431+9)-1,10)+1,INT((((6-1)*$N$431+9)-1)/10)+1))))))</f>
        <v/>
      </c>
      <c r="M438" s="539">
        <f>IF($D$431="Flat Oval",IF(OR($N$433="",ISTEXT($N$431),ISTEXT($N$432)),"",IF(6&lt;=$N$432,IF(10&gt;$N$431,"",IF(((6-1)*$N$431+10)&gt;80,"",IF(INDEX($P$433:$W$442,MOD(((6-1)*$N$431+10)-1,10)+1,INT((((6-1)*$N$431+10)-1)/10)+1)="","",INDEX($P$433:$W$442,MOD(((6-1)*$N$431+10)-1,10)+1,INT((((6-1)*$N$431+10)-1)/10)+1)))),IF(AND(6=$N$432+1,10&lt;=$O$431),IF(($N$431*$N$432+10)&gt;80,"",IF(INDEX($P$433:$W$442,MOD(($N$431*$N$432+10)-1,10)+1,INT((($N$431*$N$432+10)-1)/10)+1)="","",INDEX($P$433:$W$442,MOD(($N$431*$N$432+10)-1,10)+1,INT((($N$431*$N$432+10)-1)/10)+1))),""))),IF($N$433="","",IF(OR(ISTEXT($N$431),ISTEXT($N$432),ISTEXT($N$433)),"",IF(OR(10&gt;$N$431,6&gt;$N$432,((6-1)*$N$431+10)&gt;$N$433),"",IF(INDEX($P$433:$W$442,MOD(((6-1)*$N$431+10)-1,10)+1,INT((((6-1)*$N$431+10)-1)/10)+1)="","",INDEX($P$433:$W$442,MOD(((6-1)*$N$431+10)-1,10)+1,INT((((6-1)*$N$431+10)-1)/10)+1))))))</f>
        <v/>
      </c>
      <c r="P438" s="540" t="n"/>
      <c r="Q438" s="540" t="n"/>
      <c r="R438" s="540" t="n"/>
      <c r="S438" s="540" t="n"/>
      <c r="T438" s="540" t="n"/>
      <c r="U438" s="540" t="n"/>
      <c r="V438" s="540" t="n"/>
      <c r="W438" s="540" t="n"/>
    </row>
    <row r="439" ht="13.35" customHeight="1" s="162">
      <c r="B439" s="537">
        <f>IF($D$431="Flat Oval",IF(OR($N$432="",ISTEXT($N$432)),"",IF(7&lt;=$N$432,ROUND((7-0.5)*$I$431/$N$432,1),IF(7=$N$432+1,"Ends",""))),IF(OR($D$431="",$G$431=""),"",IF($D$431="Round",IF(7=1,"Axis 1 (0°)",IF(7=2,"Axis 2 (90°)","")),IF(ISTEXT($N$432),"",IF(7&gt;$N$432,"",IF(ISTEXT($I$431),"",ROUND((7-0.5)*$I$431/$N$432,1)))))))</f>
        <v/>
      </c>
      <c r="C439" s="538" t="n"/>
      <c r="D439" s="539">
        <f>IF($D$431="Flat Oval",IF(OR($N$433="",ISTEXT($N$431),ISTEXT($N$432)),"",IF(7&lt;=$N$432,IF(1&gt;$N$431,"",IF(((7-1)*$N$431+1)&gt;80,"",IF(INDEX($P$433:$W$442,MOD(((7-1)*$N$431+1)-1,10)+1,INT((((7-1)*$N$431+1)-1)/10)+1)="","",INDEX($P$433:$W$442,MOD(((7-1)*$N$431+1)-1,10)+1,INT((((7-1)*$N$431+1)-1)/10)+1)))),IF(AND(7=$N$432+1,1&lt;=$O$431),IF(($N$431*$N$432+1)&gt;80,"",IF(INDEX($P$433:$W$442,MOD(($N$431*$N$432+1)-1,10)+1,INT((($N$431*$N$432+1)-1)/10)+1)="","",INDEX($P$433:$W$442,MOD(($N$431*$N$432+1)-1,10)+1,INT((($N$431*$N$432+1)-1)/10)+1))),""))),IF($N$433="","",IF(OR(ISTEXT($N$431),ISTEXT($N$432),ISTEXT($N$433)),"",IF(OR(1&gt;$N$431,7&gt;$N$432,((7-1)*$N$431+1)&gt;$N$433),"",IF(INDEX($P$433:$W$442,MOD(((7-1)*$N$431+1)-1,10)+1,INT((((7-1)*$N$431+1)-1)/10)+1)="","",INDEX($P$433:$W$442,MOD(((7-1)*$N$431+1)-1,10)+1,INT((((7-1)*$N$431+1)-1)/10)+1))))))</f>
        <v/>
      </c>
      <c r="E439" s="539">
        <f>IF($D$431="Flat Oval",IF(OR($N$433="",ISTEXT($N$431),ISTEXT($N$432)),"",IF(7&lt;=$N$432,IF(2&gt;$N$431,"",IF(((7-1)*$N$431+2)&gt;80,"",IF(INDEX($P$433:$W$442,MOD(((7-1)*$N$431+2)-1,10)+1,INT((((7-1)*$N$431+2)-1)/10)+1)="","",INDEX($P$433:$W$442,MOD(((7-1)*$N$431+2)-1,10)+1,INT((((7-1)*$N$431+2)-1)/10)+1)))),IF(AND(7=$N$432+1,2&lt;=$O$431),IF(($N$431*$N$432+2)&gt;80,"",IF(INDEX($P$433:$W$442,MOD(($N$431*$N$432+2)-1,10)+1,INT((($N$431*$N$432+2)-1)/10)+1)="","",INDEX($P$433:$W$442,MOD(($N$431*$N$432+2)-1,10)+1,INT((($N$431*$N$432+2)-1)/10)+1))),""))),IF($N$433="","",IF(OR(ISTEXT($N$431),ISTEXT($N$432),ISTEXT($N$433)),"",IF(OR(2&gt;$N$431,7&gt;$N$432,((7-1)*$N$431+2)&gt;$N$433),"",IF(INDEX($P$433:$W$442,MOD(((7-1)*$N$431+2)-1,10)+1,INT((((7-1)*$N$431+2)-1)/10)+1)="","",INDEX($P$433:$W$442,MOD(((7-1)*$N$431+2)-1,10)+1,INT((((7-1)*$N$431+2)-1)/10)+1))))))</f>
        <v/>
      </c>
      <c r="F439" s="539">
        <f>IF($D$431="Flat Oval",IF(OR($N$433="",ISTEXT($N$431),ISTEXT($N$432)),"",IF(7&lt;=$N$432,IF(3&gt;$N$431,"",IF(((7-1)*$N$431+3)&gt;80,"",IF(INDEX($P$433:$W$442,MOD(((7-1)*$N$431+3)-1,10)+1,INT((((7-1)*$N$431+3)-1)/10)+1)="","",INDEX($P$433:$W$442,MOD(((7-1)*$N$431+3)-1,10)+1,INT((((7-1)*$N$431+3)-1)/10)+1)))),IF(AND(7=$N$432+1,3&lt;=$O$431),IF(($N$431*$N$432+3)&gt;80,"",IF(INDEX($P$433:$W$442,MOD(($N$431*$N$432+3)-1,10)+1,INT((($N$431*$N$432+3)-1)/10)+1)="","",INDEX($P$433:$W$442,MOD(($N$431*$N$432+3)-1,10)+1,INT((($N$431*$N$432+3)-1)/10)+1))),""))),IF($N$433="","",IF(OR(ISTEXT($N$431),ISTEXT($N$432),ISTEXT($N$433)),"",IF(OR(3&gt;$N$431,7&gt;$N$432,((7-1)*$N$431+3)&gt;$N$433),"",IF(INDEX($P$433:$W$442,MOD(((7-1)*$N$431+3)-1,10)+1,INT((((7-1)*$N$431+3)-1)/10)+1)="","",INDEX($P$433:$W$442,MOD(((7-1)*$N$431+3)-1,10)+1,INT((((7-1)*$N$431+3)-1)/10)+1))))))</f>
        <v/>
      </c>
      <c r="G439" s="539">
        <f>IF($D$431="Flat Oval",IF(OR($N$433="",ISTEXT($N$431),ISTEXT($N$432)),"",IF(7&lt;=$N$432,IF(4&gt;$N$431,"",IF(((7-1)*$N$431+4)&gt;80,"",IF(INDEX($P$433:$W$442,MOD(((7-1)*$N$431+4)-1,10)+1,INT((((7-1)*$N$431+4)-1)/10)+1)="","",INDEX($P$433:$W$442,MOD(((7-1)*$N$431+4)-1,10)+1,INT((((7-1)*$N$431+4)-1)/10)+1)))),IF(AND(7=$N$432+1,4&lt;=$O$431),IF(($N$431*$N$432+4)&gt;80,"",IF(INDEX($P$433:$W$442,MOD(($N$431*$N$432+4)-1,10)+1,INT((($N$431*$N$432+4)-1)/10)+1)="","",INDEX($P$433:$W$442,MOD(($N$431*$N$432+4)-1,10)+1,INT((($N$431*$N$432+4)-1)/10)+1))),""))),IF($N$433="","",IF(OR(ISTEXT($N$431),ISTEXT($N$432),ISTEXT($N$433)),"",IF(OR(4&gt;$N$431,7&gt;$N$432,((7-1)*$N$431+4)&gt;$N$433),"",IF(INDEX($P$433:$W$442,MOD(((7-1)*$N$431+4)-1,10)+1,INT((((7-1)*$N$431+4)-1)/10)+1)="","",INDEX($P$433:$W$442,MOD(((7-1)*$N$431+4)-1,10)+1,INT((((7-1)*$N$431+4)-1)/10)+1))))))</f>
        <v/>
      </c>
      <c r="H439" s="539">
        <f>IF($D$431="Flat Oval",IF(OR($N$433="",ISTEXT($N$431),ISTEXT($N$432)),"",IF(7&lt;=$N$432,IF(5&gt;$N$431,"",IF(((7-1)*$N$431+5)&gt;80,"",IF(INDEX($P$433:$W$442,MOD(((7-1)*$N$431+5)-1,10)+1,INT((((7-1)*$N$431+5)-1)/10)+1)="","",INDEX($P$433:$W$442,MOD(((7-1)*$N$431+5)-1,10)+1,INT((((7-1)*$N$431+5)-1)/10)+1)))),IF(AND(7=$N$432+1,5&lt;=$O$431),IF(($N$431*$N$432+5)&gt;80,"",IF(INDEX($P$433:$W$442,MOD(($N$431*$N$432+5)-1,10)+1,INT((($N$431*$N$432+5)-1)/10)+1)="","",INDEX($P$433:$W$442,MOD(($N$431*$N$432+5)-1,10)+1,INT((($N$431*$N$432+5)-1)/10)+1))),""))),IF($N$433="","",IF(OR(ISTEXT($N$431),ISTEXT($N$432),ISTEXT($N$433)),"",IF(OR(5&gt;$N$431,7&gt;$N$432,((7-1)*$N$431+5)&gt;$N$433),"",IF(INDEX($P$433:$W$442,MOD(((7-1)*$N$431+5)-1,10)+1,INT((((7-1)*$N$431+5)-1)/10)+1)="","",INDEX($P$433:$W$442,MOD(((7-1)*$N$431+5)-1,10)+1,INT((((7-1)*$N$431+5)-1)/10)+1))))))</f>
        <v/>
      </c>
      <c r="I439" s="539">
        <f>IF($D$431="Flat Oval",IF(OR($N$433="",ISTEXT($N$431),ISTEXT($N$432)),"",IF(7&lt;=$N$432,IF(6&gt;$N$431,"",IF(((7-1)*$N$431+6)&gt;80,"",IF(INDEX($P$433:$W$442,MOD(((7-1)*$N$431+6)-1,10)+1,INT((((7-1)*$N$431+6)-1)/10)+1)="","",INDEX($P$433:$W$442,MOD(((7-1)*$N$431+6)-1,10)+1,INT((((7-1)*$N$431+6)-1)/10)+1)))),IF(AND(7=$N$432+1,6&lt;=$O$431),IF(($N$431*$N$432+6)&gt;80,"",IF(INDEX($P$433:$W$442,MOD(($N$431*$N$432+6)-1,10)+1,INT((($N$431*$N$432+6)-1)/10)+1)="","",INDEX($P$433:$W$442,MOD(($N$431*$N$432+6)-1,10)+1,INT((($N$431*$N$432+6)-1)/10)+1))),""))),IF($N$433="","",IF(OR(ISTEXT($N$431),ISTEXT($N$432),ISTEXT($N$433)),"",IF(OR(6&gt;$N$431,7&gt;$N$432,((7-1)*$N$431+6)&gt;$N$433),"",IF(INDEX($P$433:$W$442,MOD(((7-1)*$N$431+6)-1,10)+1,INT((((7-1)*$N$431+6)-1)/10)+1)="","",INDEX($P$433:$W$442,MOD(((7-1)*$N$431+6)-1,10)+1,INT((((7-1)*$N$431+6)-1)/10)+1))))))</f>
        <v/>
      </c>
      <c r="J439" s="539">
        <f>IF($D$431="Flat Oval",IF(OR($N$433="",ISTEXT($N$431),ISTEXT($N$432)),"",IF(7&lt;=$N$432,IF(7&gt;$N$431,"",IF(((7-1)*$N$431+7)&gt;80,"",IF(INDEX($P$433:$W$442,MOD(((7-1)*$N$431+7)-1,10)+1,INT((((7-1)*$N$431+7)-1)/10)+1)="","",INDEX($P$433:$W$442,MOD(((7-1)*$N$431+7)-1,10)+1,INT((((7-1)*$N$431+7)-1)/10)+1)))),IF(AND(7=$N$432+1,7&lt;=$O$431),IF(($N$431*$N$432+7)&gt;80,"",IF(INDEX($P$433:$W$442,MOD(($N$431*$N$432+7)-1,10)+1,INT((($N$431*$N$432+7)-1)/10)+1)="","",INDEX($P$433:$W$442,MOD(($N$431*$N$432+7)-1,10)+1,INT((($N$431*$N$432+7)-1)/10)+1))),""))),IF($N$433="","",IF(OR(ISTEXT($N$431),ISTEXT($N$432),ISTEXT($N$433)),"",IF(OR(7&gt;$N$431,7&gt;$N$432,((7-1)*$N$431+7)&gt;$N$433),"",IF(INDEX($P$433:$W$442,MOD(((7-1)*$N$431+7)-1,10)+1,INT((((7-1)*$N$431+7)-1)/10)+1)="","",INDEX($P$433:$W$442,MOD(((7-1)*$N$431+7)-1,10)+1,INT((((7-1)*$N$431+7)-1)/10)+1))))))</f>
        <v/>
      </c>
      <c r="K439" s="539">
        <f>IF($D$431="Flat Oval",IF(OR($N$433="",ISTEXT($N$431),ISTEXT($N$432)),"",IF(7&lt;=$N$432,IF(8&gt;$N$431,"",IF(((7-1)*$N$431+8)&gt;80,"",IF(INDEX($P$433:$W$442,MOD(((7-1)*$N$431+8)-1,10)+1,INT((((7-1)*$N$431+8)-1)/10)+1)="","",INDEX($P$433:$W$442,MOD(((7-1)*$N$431+8)-1,10)+1,INT((((7-1)*$N$431+8)-1)/10)+1)))),IF(AND(7=$N$432+1,8&lt;=$O$431),IF(($N$431*$N$432+8)&gt;80,"",IF(INDEX($P$433:$W$442,MOD(($N$431*$N$432+8)-1,10)+1,INT((($N$431*$N$432+8)-1)/10)+1)="","",INDEX($P$433:$W$442,MOD(($N$431*$N$432+8)-1,10)+1,INT((($N$431*$N$432+8)-1)/10)+1))),""))),IF($N$433="","",IF(OR(ISTEXT($N$431),ISTEXT($N$432),ISTEXT($N$433)),"",IF(OR(8&gt;$N$431,7&gt;$N$432,((7-1)*$N$431+8)&gt;$N$433),"",IF(INDEX($P$433:$W$442,MOD(((7-1)*$N$431+8)-1,10)+1,INT((((7-1)*$N$431+8)-1)/10)+1)="","",INDEX($P$433:$W$442,MOD(((7-1)*$N$431+8)-1,10)+1,INT((((7-1)*$N$431+8)-1)/10)+1))))))</f>
        <v/>
      </c>
      <c r="L439" s="539">
        <f>IF($D$431="Flat Oval",IF(OR($N$433="",ISTEXT($N$431),ISTEXT($N$432)),"",IF(7&lt;=$N$432,IF(9&gt;$N$431,"",IF(((7-1)*$N$431+9)&gt;80,"",IF(INDEX($P$433:$W$442,MOD(((7-1)*$N$431+9)-1,10)+1,INT((((7-1)*$N$431+9)-1)/10)+1)="","",INDEX($P$433:$W$442,MOD(((7-1)*$N$431+9)-1,10)+1,INT((((7-1)*$N$431+9)-1)/10)+1)))),IF(AND(7=$N$432+1,9&lt;=$O$431),IF(($N$431*$N$432+9)&gt;80,"",IF(INDEX($P$433:$W$442,MOD(($N$431*$N$432+9)-1,10)+1,INT((($N$431*$N$432+9)-1)/10)+1)="","",INDEX($P$433:$W$442,MOD(($N$431*$N$432+9)-1,10)+1,INT((($N$431*$N$432+9)-1)/10)+1))),""))),IF($N$433="","",IF(OR(ISTEXT($N$431),ISTEXT($N$432),ISTEXT($N$433)),"",IF(OR(9&gt;$N$431,7&gt;$N$432,((7-1)*$N$431+9)&gt;$N$433),"",IF(INDEX($P$433:$W$442,MOD(((7-1)*$N$431+9)-1,10)+1,INT((((7-1)*$N$431+9)-1)/10)+1)="","",INDEX($P$433:$W$442,MOD(((7-1)*$N$431+9)-1,10)+1,INT((((7-1)*$N$431+9)-1)/10)+1))))))</f>
        <v/>
      </c>
      <c r="M439" s="539">
        <f>IF($D$431="Flat Oval",IF(OR($N$433="",ISTEXT($N$431),ISTEXT($N$432)),"",IF(7&lt;=$N$432,IF(10&gt;$N$431,"",IF(((7-1)*$N$431+10)&gt;80,"",IF(INDEX($P$433:$W$442,MOD(((7-1)*$N$431+10)-1,10)+1,INT((((7-1)*$N$431+10)-1)/10)+1)="","",INDEX($P$433:$W$442,MOD(((7-1)*$N$431+10)-1,10)+1,INT((((7-1)*$N$431+10)-1)/10)+1)))),IF(AND(7=$N$432+1,10&lt;=$O$431),IF(($N$431*$N$432+10)&gt;80,"",IF(INDEX($P$433:$W$442,MOD(($N$431*$N$432+10)-1,10)+1,INT((($N$431*$N$432+10)-1)/10)+1)="","",INDEX($P$433:$W$442,MOD(($N$431*$N$432+10)-1,10)+1,INT((($N$431*$N$432+10)-1)/10)+1))),""))),IF($N$433="","",IF(OR(ISTEXT($N$431),ISTEXT($N$432),ISTEXT($N$433)),"",IF(OR(10&gt;$N$431,7&gt;$N$432,((7-1)*$N$431+10)&gt;$N$433),"",IF(INDEX($P$433:$W$442,MOD(((7-1)*$N$431+10)-1,10)+1,INT((((7-1)*$N$431+10)-1)/10)+1)="","",INDEX($P$433:$W$442,MOD(((7-1)*$N$431+10)-1,10)+1,INT((((7-1)*$N$431+10)-1)/10)+1))))))</f>
        <v/>
      </c>
      <c r="P439" s="540" t="n"/>
      <c r="Q439" s="540" t="n"/>
      <c r="R439" s="540" t="n"/>
      <c r="S439" s="540" t="n"/>
      <c r="T439" s="540" t="n"/>
      <c r="U439" s="540" t="n"/>
      <c r="V439" s="540" t="n"/>
      <c r="W439" s="540" t="n"/>
    </row>
    <row r="440" ht="13.35" customHeight="1" s="162">
      <c r="B440" s="537">
        <f>IF($D$431="Flat Oval",IF(OR($N$432="",ISTEXT($N$432)),"",IF(8&lt;=$N$432,ROUND((8-0.5)*$I$431/$N$432,1),IF(8=$N$432+1,"Ends",""))),IF(OR($D$431="",$G$431=""),"",IF($D$431="Round",IF(8=1,"Axis 1 (0°)",IF(8=2,"Axis 2 (90°)","")),IF(ISTEXT($N$432),"",IF(8&gt;$N$432,"",IF(ISTEXT($I$431),"",ROUND((8-0.5)*$I$431/$N$432,1)))))))</f>
        <v/>
      </c>
      <c r="C440" s="538" t="n"/>
      <c r="D440" s="539">
        <f>IF($D$431="Flat Oval",IF(OR($N$433="",ISTEXT($N$431),ISTEXT($N$432)),"",IF(8&lt;=$N$432,IF(1&gt;$N$431,"",IF(((8-1)*$N$431+1)&gt;80,"",IF(INDEX($P$433:$W$442,MOD(((8-1)*$N$431+1)-1,10)+1,INT((((8-1)*$N$431+1)-1)/10)+1)="","",INDEX($P$433:$W$442,MOD(((8-1)*$N$431+1)-1,10)+1,INT((((8-1)*$N$431+1)-1)/10)+1)))),IF(AND(8=$N$432+1,1&lt;=$O$431),IF(($N$431*$N$432+1)&gt;80,"",IF(INDEX($P$433:$W$442,MOD(($N$431*$N$432+1)-1,10)+1,INT((($N$431*$N$432+1)-1)/10)+1)="","",INDEX($P$433:$W$442,MOD(($N$431*$N$432+1)-1,10)+1,INT((($N$431*$N$432+1)-1)/10)+1))),""))),IF($N$433="","",IF(OR(ISTEXT($N$431),ISTEXT($N$432),ISTEXT($N$433)),"",IF(OR(1&gt;$N$431,8&gt;$N$432,((8-1)*$N$431+1)&gt;$N$433),"",IF(INDEX($P$433:$W$442,MOD(((8-1)*$N$431+1)-1,10)+1,INT((((8-1)*$N$431+1)-1)/10)+1)="","",INDEX($P$433:$W$442,MOD(((8-1)*$N$431+1)-1,10)+1,INT((((8-1)*$N$431+1)-1)/10)+1))))))</f>
        <v/>
      </c>
      <c r="E440" s="539">
        <f>IF($D$431="Flat Oval",IF(OR($N$433="",ISTEXT($N$431),ISTEXT($N$432)),"",IF(8&lt;=$N$432,IF(2&gt;$N$431,"",IF(((8-1)*$N$431+2)&gt;80,"",IF(INDEX($P$433:$W$442,MOD(((8-1)*$N$431+2)-1,10)+1,INT((((8-1)*$N$431+2)-1)/10)+1)="","",INDEX($P$433:$W$442,MOD(((8-1)*$N$431+2)-1,10)+1,INT((((8-1)*$N$431+2)-1)/10)+1)))),IF(AND(8=$N$432+1,2&lt;=$O$431),IF(($N$431*$N$432+2)&gt;80,"",IF(INDEX($P$433:$W$442,MOD(($N$431*$N$432+2)-1,10)+1,INT((($N$431*$N$432+2)-1)/10)+1)="","",INDEX($P$433:$W$442,MOD(($N$431*$N$432+2)-1,10)+1,INT((($N$431*$N$432+2)-1)/10)+1))),""))),IF($N$433="","",IF(OR(ISTEXT($N$431),ISTEXT($N$432),ISTEXT($N$433)),"",IF(OR(2&gt;$N$431,8&gt;$N$432,((8-1)*$N$431+2)&gt;$N$433),"",IF(INDEX($P$433:$W$442,MOD(((8-1)*$N$431+2)-1,10)+1,INT((((8-1)*$N$431+2)-1)/10)+1)="","",INDEX($P$433:$W$442,MOD(((8-1)*$N$431+2)-1,10)+1,INT((((8-1)*$N$431+2)-1)/10)+1))))))</f>
        <v/>
      </c>
      <c r="F440" s="539">
        <f>IF($D$431="Flat Oval",IF(OR($N$433="",ISTEXT($N$431),ISTEXT($N$432)),"",IF(8&lt;=$N$432,IF(3&gt;$N$431,"",IF(((8-1)*$N$431+3)&gt;80,"",IF(INDEX($P$433:$W$442,MOD(((8-1)*$N$431+3)-1,10)+1,INT((((8-1)*$N$431+3)-1)/10)+1)="","",INDEX($P$433:$W$442,MOD(((8-1)*$N$431+3)-1,10)+1,INT((((8-1)*$N$431+3)-1)/10)+1)))),IF(AND(8=$N$432+1,3&lt;=$O$431),IF(($N$431*$N$432+3)&gt;80,"",IF(INDEX($P$433:$W$442,MOD(($N$431*$N$432+3)-1,10)+1,INT((($N$431*$N$432+3)-1)/10)+1)="","",INDEX($P$433:$W$442,MOD(($N$431*$N$432+3)-1,10)+1,INT((($N$431*$N$432+3)-1)/10)+1))),""))),IF($N$433="","",IF(OR(ISTEXT($N$431),ISTEXT($N$432),ISTEXT($N$433)),"",IF(OR(3&gt;$N$431,8&gt;$N$432,((8-1)*$N$431+3)&gt;$N$433),"",IF(INDEX($P$433:$W$442,MOD(((8-1)*$N$431+3)-1,10)+1,INT((((8-1)*$N$431+3)-1)/10)+1)="","",INDEX($P$433:$W$442,MOD(((8-1)*$N$431+3)-1,10)+1,INT((((8-1)*$N$431+3)-1)/10)+1))))))</f>
        <v/>
      </c>
      <c r="G440" s="539">
        <f>IF($D$431="Flat Oval",IF(OR($N$433="",ISTEXT($N$431),ISTEXT($N$432)),"",IF(8&lt;=$N$432,IF(4&gt;$N$431,"",IF(((8-1)*$N$431+4)&gt;80,"",IF(INDEX($P$433:$W$442,MOD(((8-1)*$N$431+4)-1,10)+1,INT((((8-1)*$N$431+4)-1)/10)+1)="","",INDEX($P$433:$W$442,MOD(((8-1)*$N$431+4)-1,10)+1,INT((((8-1)*$N$431+4)-1)/10)+1)))),IF(AND(8=$N$432+1,4&lt;=$O$431),IF(($N$431*$N$432+4)&gt;80,"",IF(INDEX($P$433:$W$442,MOD(($N$431*$N$432+4)-1,10)+1,INT((($N$431*$N$432+4)-1)/10)+1)="","",INDEX($P$433:$W$442,MOD(($N$431*$N$432+4)-1,10)+1,INT((($N$431*$N$432+4)-1)/10)+1))),""))),IF($N$433="","",IF(OR(ISTEXT($N$431),ISTEXT($N$432),ISTEXT($N$433)),"",IF(OR(4&gt;$N$431,8&gt;$N$432,((8-1)*$N$431+4)&gt;$N$433),"",IF(INDEX($P$433:$W$442,MOD(((8-1)*$N$431+4)-1,10)+1,INT((((8-1)*$N$431+4)-1)/10)+1)="","",INDEX($P$433:$W$442,MOD(((8-1)*$N$431+4)-1,10)+1,INT((((8-1)*$N$431+4)-1)/10)+1))))))</f>
        <v/>
      </c>
      <c r="H440" s="539">
        <f>IF($D$431="Flat Oval",IF(OR($N$433="",ISTEXT($N$431),ISTEXT($N$432)),"",IF(8&lt;=$N$432,IF(5&gt;$N$431,"",IF(((8-1)*$N$431+5)&gt;80,"",IF(INDEX($P$433:$W$442,MOD(((8-1)*$N$431+5)-1,10)+1,INT((((8-1)*$N$431+5)-1)/10)+1)="","",INDEX($P$433:$W$442,MOD(((8-1)*$N$431+5)-1,10)+1,INT((((8-1)*$N$431+5)-1)/10)+1)))),IF(AND(8=$N$432+1,5&lt;=$O$431),IF(($N$431*$N$432+5)&gt;80,"",IF(INDEX($P$433:$W$442,MOD(($N$431*$N$432+5)-1,10)+1,INT((($N$431*$N$432+5)-1)/10)+1)="","",INDEX($P$433:$W$442,MOD(($N$431*$N$432+5)-1,10)+1,INT((($N$431*$N$432+5)-1)/10)+1))),""))),IF($N$433="","",IF(OR(ISTEXT($N$431),ISTEXT($N$432),ISTEXT($N$433)),"",IF(OR(5&gt;$N$431,8&gt;$N$432,((8-1)*$N$431+5)&gt;$N$433),"",IF(INDEX($P$433:$W$442,MOD(((8-1)*$N$431+5)-1,10)+1,INT((((8-1)*$N$431+5)-1)/10)+1)="","",INDEX($P$433:$W$442,MOD(((8-1)*$N$431+5)-1,10)+1,INT((((8-1)*$N$431+5)-1)/10)+1))))))</f>
        <v/>
      </c>
      <c r="I440" s="539">
        <f>IF($D$431="Flat Oval",IF(OR($N$433="",ISTEXT($N$431),ISTEXT($N$432)),"",IF(8&lt;=$N$432,IF(6&gt;$N$431,"",IF(((8-1)*$N$431+6)&gt;80,"",IF(INDEX($P$433:$W$442,MOD(((8-1)*$N$431+6)-1,10)+1,INT((((8-1)*$N$431+6)-1)/10)+1)="","",INDEX($P$433:$W$442,MOD(((8-1)*$N$431+6)-1,10)+1,INT((((8-1)*$N$431+6)-1)/10)+1)))),IF(AND(8=$N$432+1,6&lt;=$O$431),IF(($N$431*$N$432+6)&gt;80,"",IF(INDEX($P$433:$W$442,MOD(($N$431*$N$432+6)-1,10)+1,INT((($N$431*$N$432+6)-1)/10)+1)="","",INDEX($P$433:$W$442,MOD(($N$431*$N$432+6)-1,10)+1,INT((($N$431*$N$432+6)-1)/10)+1))),""))),IF($N$433="","",IF(OR(ISTEXT($N$431),ISTEXT($N$432),ISTEXT($N$433)),"",IF(OR(6&gt;$N$431,8&gt;$N$432,((8-1)*$N$431+6)&gt;$N$433),"",IF(INDEX($P$433:$W$442,MOD(((8-1)*$N$431+6)-1,10)+1,INT((((8-1)*$N$431+6)-1)/10)+1)="","",INDEX($P$433:$W$442,MOD(((8-1)*$N$431+6)-1,10)+1,INT((((8-1)*$N$431+6)-1)/10)+1))))))</f>
        <v/>
      </c>
      <c r="J440" s="539">
        <f>IF($D$431="Flat Oval",IF(OR($N$433="",ISTEXT($N$431),ISTEXT($N$432)),"",IF(8&lt;=$N$432,IF(7&gt;$N$431,"",IF(((8-1)*$N$431+7)&gt;80,"",IF(INDEX($P$433:$W$442,MOD(((8-1)*$N$431+7)-1,10)+1,INT((((8-1)*$N$431+7)-1)/10)+1)="","",INDEX($P$433:$W$442,MOD(((8-1)*$N$431+7)-1,10)+1,INT((((8-1)*$N$431+7)-1)/10)+1)))),IF(AND(8=$N$432+1,7&lt;=$O$431),IF(($N$431*$N$432+7)&gt;80,"",IF(INDEX($P$433:$W$442,MOD(($N$431*$N$432+7)-1,10)+1,INT((($N$431*$N$432+7)-1)/10)+1)="","",INDEX($P$433:$W$442,MOD(($N$431*$N$432+7)-1,10)+1,INT((($N$431*$N$432+7)-1)/10)+1))),""))),IF($N$433="","",IF(OR(ISTEXT($N$431),ISTEXT($N$432),ISTEXT($N$433)),"",IF(OR(7&gt;$N$431,8&gt;$N$432,((8-1)*$N$431+7)&gt;$N$433),"",IF(INDEX($P$433:$W$442,MOD(((8-1)*$N$431+7)-1,10)+1,INT((((8-1)*$N$431+7)-1)/10)+1)="","",INDEX($P$433:$W$442,MOD(((8-1)*$N$431+7)-1,10)+1,INT((((8-1)*$N$431+7)-1)/10)+1))))))</f>
        <v/>
      </c>
      <c r="K440" s="539">
        <f>IF($D$431="Flat Oval",IF(OR($N$433="",ISTEXT($N$431),ISTEXT($N$432)),"",IF(8&lt;=$N$432,IF(8&gt;$N$431,"",IF(((8-1)*$N$431+8)&gt;80,"",IF(INDEX($P$433:$W$442,MOD(((8-1)*$N$431+8)-1,10)+1,INT((((8-1)*$N$431+8)-1)/10)+1)="","",INDEX($P$433:$W$442,MOD(((8-1)*$N$431+8)-1,10)+1,INT((((8-1)*$N$431+8)-1)/10)+1)))),IF(AND(8=$N$432+1,8&lt;=$O$431),IF(($N$431*$N$432+8)&gt;80,"",IF(INDEX($P$433:$W$442,MOD(($N$431*$N$432+8)-1,10)+1,INT((($N$431*$N$432+8)-1)/10)+1)="","",INDEX($P$433:$W$442,MOD(($N$431*$N$432+8)-1,10)+1,INT((($N$431*$N$432+8)-1)/10)+1))),""))),IF($N$433="","",IF(OR(ISTEXT($N$431),ISTEXT($N$432),ISTEXT($N$433)),"",IF(OR(8&gt;$N$431,8&gt;$N$432,((8-1)*$N$431+8)&gt;$N$433),"",IF(INDEX($P$433:$W$442,MOD(((8-1)*$N$431+8)-1,10)+1,INT((((8-1)*$N$431+8)-1)/10)+1)="","",INDEX($P$433:$W$442,MOD(((8-1)*$N$431+8)-1,10)+1,INT((((8-1)*$N$431+8)-1)/10)+1))))))</f>
        <v/>
      </c>
      <c r="L440" s="539">
        <f>IF($D$431="Flat Oval",IF(OR($N$433="",ISTEXT($N$431),ISTEXT($N$432)),"",IF(8&lt;=$N$432,IF(9&gt;$N$431,"",IF(((8-1)*$N$431+9)&gt;80,"",IF(INDEX($P$433:$W$442,MOD(((8-1)*$N$431+9)-1,10)+1,INT((((8-1)*$N$431+9)-1)/10)+1)="","",INDEX($P$433:$W$442,MOD(((8-1)*$N$431+9)-1,10)+1,INT((((8-1)*$N$431+9)-1)/10)+1)))),IF(AND(8=$N$432+1,9&lt;=$O$431),IF(($N$431*$N$432+9)&gt;80,"",IF(INDEX($P$433:$W$442,MOD(($N$431*$N$432+9)-1,10)+1,INT((($N$431*$N$432+9)-1)/10)+1)="","",INDEX($P$433:$W$442,MOD(($N$431*$N$432+9)-1,10)+1,INT((($N$431*$N$432+9)-1)/10)+1))),""))),IF($N$433="","",IF(OR(ISTEXT($N$431),ISTEXT($N$432),ISTEXT($N$433)),"",IF(OR(9&gt;$N$431,8&gt;$N$432,((8-1)*$N$431+9)&gt;$N$433),"",IF(INDEX($P$433:$W$442,MOD(((8-1)*$N$431+9)-1,10)+1,INT((((8-1)*$N$431+9)-1)/10)+1)="","",INDEX($P$433:$W$442,MOD(((8-1)*$N$431+9)-1,10)+1,INT((((8-1)*$N$431+9)-1)/10)+1))))))</f>
        <v/>
      </c>
      <c r="M440" s="539">
        <f>IF($D$431="Flat Oval",IF(OR($N$433="",ISTEXT($N$431),ISTEXT($N$432)),"",IF(8&lt;=$N$432,IF(10&gt;$N$431,"",IF(((8-1)*$N$431+10)&gt;80,"",IF(INDEX($P$433:$W$442,MOD(((8-1)*$N$431+10)-1,10)+1,INT((((8-1)*$N$431+10)-1)/10)+1)="","",INDEX($P$433:$W$442,MOD(((8-1)*$N$431+10)-1,10)+1,INT((((8-1)*$N$431+10)-1)/10)+1)))),IF(AND(8=$N$432+1,10&lt;=$O$431),IF(($N$431*$N$432+10)&gt;80,"",IF(INDEX($P$433:$W$442,MOD(($N$431*$N$432+10)-1,10)+1,INT((($N$431*$N$432+10)-1)/10)+1)="","",INDEX($P$433:$W$442,MOD(($N$431*$N$432+10)-1,10)+1,INT((($N$431*$N$432+10)-1)/10)+1))),""))),IF($N$433="","",IF(OR(ISTEXT($N$431),ISTEXT($N$432),ISTEXT($N$433)),"",IF(OR(10&gt;$N$431,8&gt;$N$432,((8-1)*$N$431+10)&gt;$N$433),"",IF(INDEX($P$433:$W$442,MOD(((8-1)*$N$431+10)-1,10)+1,INT((((8-1)*$N$431+10)-1)/10)+1)="","",INDEX($P$433:$W$442,MOD(((8-1)*$N$431+10)-1,10)+1,INT((((8-1)*$N$431+10)-1)/10)+1))))))</f>
        <v/>
      </c>
      <c r="P440" s="540" t="n"/>
      <c r="Q440" s="540" t="n"/>
      <c r="R440" s="540" t="n"/>
      <c r="S440" s="540" t="n"/>
      <c r="T440" s="540" t="n"/>
      <c r="U440" s="540" t="n"/>
      <c r="V440" s="540" t="n"/>
      <c r="W440" s="540" t="n"/>
    </row>
    <row r="441" ht="13.35" customHeight="1" s="162">
      <c r="P441" s="540" t="n"/>
      <c r="Q441" s="540" t="n"/>
      <c r="R441" s="540" t="n"/>
      <c r="S441" s="540" t="n"/>
      <c r="T441" s="540" t="n"/>
      <c r="U441" s="540" t="n"/>
      <c r="V441" s="540" t="n"/>
      <c r="W441" s="540" t="n"/>
    </row>
    <row r="442" ht="13.35" customHeight="1" s="162">
      <c r="B442" s="188" t="inlineStr">
        <is>
          <t>Remarks</t>
        </is>
      </c>
      <c r="C442" s="173" t="n"/>
      <c r="D442" s="154" t="n"/>
      <c r="E442" s="174" t="n"/>
      <c r="F442" s="174" t="n"/>
      <c r="G442" s="174" t="n"/>
      <c r="H442" s="174" t="n"/>
      <c r="I442" s="174" t="n"/>
      <c r="J442" s="174" t="n"/>
      <c r="K442" s="174" t="n"/>
      <c r="L442" s="174" t="n"/>
      <c r="M442" s="173" t="n"/>
      <c r="P442" s="540" t="n"/>
      <c r="Q442" s="540" t="n"/>
      <c r="R442" s="540" t="n"/>
      <c r="S442" s="540" t="n"/>
      <c r="T442" s="540" t="n"/>
      <c r="U442" s="540" t="n"/>
      <c r="V442" s="540" t="n"/>
      <c r="W442" s="540" t="n"/>
    </row>
    <row r="443" ht="13.35" customHeight="1" s="162">
      <c r="B443" s="154" t="n"/>
      <c r="C443" s="174" t="n"/>
      <c r="D443" s="174" t="n"/>
      <c r="E443" s="174" t="n"/>
      <c r="F443" s="174" t="n"/>
      <c r="G443" s="174" t="n"/>
      <c r="H443" s="174" t="n"/>
      <c r="I443" s="174" t="n"/>
      <c r="J443" s="174" t="n"/>
      <c r="K443" s="174" t="n"/>
      <c r="L443" s="174" t="n"/>
      <c r="M443" s="173" t="n"/>
    </row>
    <row r="444" ht="13.35" customHeight="1" s="162">
      <c r="B444" s="154" t="n"/>
      <c r="C444" s="174" t="n"/>
      <c r="D444" s="174" t="n"/>
      <c r="E444" s="174" t="n"/>
      <c r="F444" s="174" t="n"/>
      <c r="G444" s="174" t="n"/>
      <c r="H444" s="174" t="n"/>
      <c r="I444" s="174" t="n"/>
      <c r="J444" s="174" t="n"/>
      <c r="K444" s="174" t="n"/>
      <c r="L444" s="174" t="n"/>
      <c r="M444" s="173" t="n"/>
    </row>
    <row r="446" ht="13.35" customHeight="1" s="162">
      <c r="B446" s="188" t="inlineStr">
        <is>
          <t>Airflow Traverse Measurement</t>
        </is>
      </c>
      <c r="C446" s="174" t="n"/>
      <c r="D446" s="174" t="n"/>
      <c r="E446" s="174" t="n"/>
      <c r="F446" s="174" t="n"/>
      <c r="G446" s="174" t="n"/>
      <c r="H446" s="173" t="n"/>
      <c r="I446" s="194" t="inlineStr">
        <is>
          <t>Design CFM</t>
        </is>
      </c>
      <c r="J446" s="188" t="inlineStr">
        <is>
          <t>Initial</t>
        </is>
      </c>
      <c r="K446" s="173" t="n"/>
      <c r="L446" s="188" t="inlineStr">
        <is>
          <t>Final</t>
        </is>
      </c>
      <c r="M446" s="173" t="n"/>
    </row>
    <row r="447" ht="13.35" customHeight="1" s="162">
      <c r="B447" s="153" t="inlineStr">
        <is>
          <t xml:space="preserve">Point </t>
        </is>
      </c>
      <c r="C447" s="188" t="inlineStr">
        <is>
          <t>Area Served</t>
        </is>
      </c>
      <c r="D447" s="174" t="n"/>
      <c r="E447" s="173" t="n"/>
      <c r="F447" s="188" t="inlineStr">
        <is>
          <t>Size</t>
        </is>
      </c>
      <c r="G447" s="173" t="n"/>
      <c r="H447" s="188" t="inlineStr">
        <is>
          <t>Ak</t>
        </is>
      </c>
      <c r="I447" s="440" t="n"/>
      <c r="J447" s="188" t="inlineStr">
        <is>
          <t>VEL</t>
        </is>
      </c>
      <c r="K447" s="188" t="inlineStr">
        <is>
          <t>CFM</t>
        </is>
      </c>
      <c r="L447" s="188" t="inlineStr">
        <is>
          <t>VEL</t>
        </is>
      </c>
      <c r="M447" s="188" t="inlineStr">
        <is>
          <t>CFM</t>
        </is>
      </c>
    </row>
    <row r="448" ht="13.35" customHeight="1" s="162">
      <c r="B448" s="31" t="inlineStr">
        <is>
          <t>T-28</t>
        </is>
      </c>
      <c r="C448" s="307" t="n"/>
      <c r="D448" s="174" t="n"/>
      <c r="E448" s="173" t="n"/>
      <c r="F448" s="307">
        <f>IF($D$450="Flat Oval",IF(OR($G$450="",$I$450=""),"",$G$450&amp;""" x "&amp;$I$450&amp;""" oval"),IF($G$450="","",IF($D$450="Round",$G$450&amp;""" dia",$G$450&amp;""" x "&amp;$I$450&amp;"""")))</f>
        <v/>
      </c>
      <c r="G448" s="173" t="n"/>
      <c r="H448" s="525">
        <f>IF($D$450="Flat Oval",IF(OR($G$450="",$I$450=""),"",IF(OR(ISTEXT($G$450),ISTEXT($I$450)),"",ROUND(((($G$450-2*N($K$450))-($I$450-2*N($K$450)))*($I$450-2*N($K$450))+PI()*(($I$450-2*N($K$450))/2)^2)/144,3))),IF(OR($D$450="",$G$450=""),"",IF($D$450="Round",IF(ISTEXT($G$450),"",ROUND(PI()*(($G$450-2*N($K$450))/2)^2/144,3)),IF($I$450="","",IF(OR(ISTEXT($G$450),ISTEXT($I$450)),"",ROUND(($G$450-2*N($K$450))*($I$450-2*N($K$450))/144,3))))))</f>
        <v/>
      </c>
      <c r="I448" s="189" t="n"/>
      <c r="J448" s="189" t="n"/>
      <c r="K448" s="189">
        <f>IF(N(J448)*N(H448)=0,"",ROUND(N(J448)*N(H448),0))</f>
        <v/>
      </c>
      <c r="L448" s="189">
        <f>IF($D$450="Flat Oval",IF(OR($O$451="",$O$452="",N($O$453)+N($O$454)=0),"",ROUND(($O$451*$O$453+$O$452*$O$454)/($O$453+$O$454),0)),IF(COUNT(D452:M459)=0,"",ROUND(AVERAGE(D452:M459),0)))</f>
        <v/>
      </c>
      <c r="M448" s="189">
        <f>IF(N(L448)*N(H448)=0,"",ROUND(N(L448)*N(H448),0))</f>
        <v/>
      </c>
    </row>
    <row r="449" ht="13.35" customHeight="1" s="162">
      <c r="B449" s="188" t="inlineStr">
        <is>
          <t>Instrument</t>
        </is>
      </c>
      <c r="C449" s="173" t="n"/>
      <c r="D449" s="196" t="n"/>
      <c r="E449" s="174" t="n"/>
      <c r="F449" s="174" t="n"/>
      <c r="G449" s="173" t="n"/>
      <c r="H449" s="188" t="inlineStr">
        <is>
          <t>Duct Static Pressure</t>
        </is>
      </c>
      <c r="I449" s="174" t="n"/>
      <c r="J449" s="173" t="n"/>
      <c r="K449" s="53" t="n"/>
      <c r="L449" s="188" t="inlineStr">
        <is>
          <t>Temp</t>
        </is>
      </c>
      <c r="M449" s="52" t="n"/>
      <c r="N449" s="51" t="n"/>
    </row>
    <row r="450" ht="13.35" customHeight="1" s="162">
      <c r="B450" s="526" t="inlineStr">
        <is>
          <t>Duct shape:</t>
        </is>
      </c>
      <c r="C450" s="173" t="n"/>
      <c r="D450" s="527" t="n"/>
      <c r="E450" s="173" t="n"/>
      <c r="F450" s="528" t="inlineStr">
        <is>
          <t>W / Dia (in)</t>
        </is>
      </c>
      <c r="G450" s="529" t="n"/>
      <c r="H450" s="526" t="inlineStr">
        <is>
          <t>H (in)</t>
        </is>
      </c>
      <c r="I450" s="530" t="n"/>
      <c r="J450" s="531" t="inlineStr">
        <is>
          <t>Liner (in)</t>
        </is>
      </c>
      <c r="K450" s="532" t="n"/>
      <c r="L450" s="526" t="inlineStr">
        <is>
          <t>Points</t>
        </is>
      </c>
      <c r="M450" s="533">
        <f>IF($D$450="Flat Oval",IF($N$452="","",$N$450&amp;"x"&amp;$N$451&amp;"+"&amp;$O$450&amp;" ends"),IF($N$450="","",IF($D$450="Round",$N$450&amp;" x 2 axes",IF($N$451="","",$N$450&amp;" x "&amp;$N$451))))</f>
        <v/>
      </c>
      <c r="N450" s="534">
        <f>IF($D$450="Flat Oval",IF(OR($G$450="",$I$450=""),"",IF(OR(ISTEXT($G$450),ISTEXT($I$450)),"",IF($G$450-$I$450&lt;12,2,MIN(10,MAX(3,ROUNDUP(($G$450-$I$450)/6,0)))))),IF(OR($D$450="",$G$450=""),"",IF($D$450="Round",IF(ISTEXT($G$450),"",IF($G$450&lt;=9,6,IF($G$450&lt;=12,8,10))),IF(ISTEXT($G$450),"",IF($G$450&lt;12,2,MIN(10,MAX(3,ROUNDUP($G$450/6,0))))))))</f>
        <v/>
      </c>
      <c r="O450">
        <f>IF(AND($D$450="Flat Oval",NOT(OR($G$450="",$I$450="")),NOT(OR(ISTEXT($G$450),ISTEXT($I$450)))),IF($I$450&lt;=9,6,IF($I$450&lt;=12,8,10)),"")</f>
        <v/>
      </c>
      <c r="P450" s="473" t="inlineStr">
        <is>
          <t>Quick entry – type readings in order (row by row of the grid), down this column then the next:</t>
        </is>
      </c>
    </row>
    <row r="451" ht="13.35" customHeight="1" s="162">
      <c r="B451" s="535" t="inlineStr">
        <is>
          <t>Depth↓ Pos→ (in)</t>
        </is>
      </c>
      <c r="C451" s="414" t="n"/>
      <c r="D451" s="535">
        <f>IF($D$450="Flat Oval",IF(OR($N$450="",ISTEXT($N$450),1&gt;$N$450),"",ROUND((1-0.5)*($G$450-$I$450)/$N$450,1)),IF(ISTEXT($N$450),"",IF(OR($D$450="",$G$450="",1&gt;$N$450),"",IF($D$450="Round",IF(ISTEXT($G$450),"",ROUND(IF(1&lt;=$N$450/2,$G$450/2*(1-SQRT(($N$450-2*1+1)/$N$450)),$G$450-$G$450/2*(1-SQRT(($N$450-2*($N$450-1+1)+1)/$N$450))),1)),IF(ISTEXT($G$450),"",ROUND((1-0.5)*$G$450/$N$450,1))))))</f>
        <v/>
      </c>
      <c r="E451" s="535">
        <f>IF($D$450="Flat Oval",IF(OR($N$450="",ISTEXT($N$450),2&gt;$N$450),"",ROUND((2-0.5)*($G$450-$I$450)/$N$450,1)),IF(ISTEXT($N$450),"",IF(OR($D$450="",$G$450="",2&gt;$N$450),"",IF($D$450="Round",IF(ISTEXT($G$450),"",ROUND(IF(2&lt;=$N$450/2,$G$450/2*(1-SQRT(($N$450-2*2+1)/$N$450)),$G$450-$G$450/2*(1-SQRT(($N$450-2*($N$450-2+1)+1)/$N$450))),1)),IF(ISTEXT($G$450),"",ROUND((2-0.5)*$G$450/$N$450,1))))))</f>
        <v/>
      </c>
      <c r="F451" s="535">
        <f>IF($D$450="Flat Oval",IF(OR($N$450="",ISTEXT($N$450),3&gt;$N$450),"",ROUND((3-0.5)*($G$450-$I$450)/$N$450,1)),IF(ISTEXT($N$450),"",IF(OR($D$450="",$G$450="",3&gt;$N$450),"",IF($D$450="Round",IF(ISTEXT($G$450),"",ROUND(IF(3&lt;=$N$450/2,$G$450/2*(1-SQRT(($N$450-2*3+1)/$N$450)),$G$450-$G$450/2*(1-SQRT(($N$450-2*($N$450-3+1)+1)/$N$450))),1)),IF(ISTEXT($G$450),"",ROUND((3-0.5)*$G$450/$N$450,1))))))</f>
        <v/>
      </c>
      <c r="G451" s="535">
        <f>IF($D$450="Flat Oval",IF(OR($N$450="",ISTEXT($N$450),4&gt;$N$450),"",ROUND((4-0.5)*($G$450-$I$450)/$N$450,1)),IF(ISTEXT($N$450),"",IF(OR($D$450="",$G$450="",4&gt;$N$450),"",IF($D$450="Round",IF(ISTEXT($G$450),"",ROUND(IF(4&lt;=$N$450/2,$G$450/2*(1-SQRT(($N$450-2*4+1)/$N$450)),$G$450-$G$450/2*(1-SQRT(($N$450-2*($N$450-4+1)+1)/$N$450))),1)),IF(ISTEXT($G$450),"",ROUND((4-0.5)*$G$450/$N$450,1))))))</f>
        <v/>
      </c>
      <c r="H451" s="535">
        <f>IF($D$450="Flat Oval",IF(OR($N$450="",ISTEXT($N$450),5&gt;$N$450),"",ROUND((5-0.5)*($G$450-$I$450)/$N$450,1)),IF(ISTEXT($N$450),"",IF(OR($D$450="",$G$450="",5&gt;$N$450),"",IF($D$450="Round",IF(ISTEXT($G$450),"",ROUND(IF(5&lt;=$N$450/2,$G$450/2*(1-SQRT(($N$450-2*5+1)/$N$450)),$G$450-$G$450/2*(1-SQRT(($N$450-2*($N$450-5+1)+1)/$N$450))),1)),IF(ISTEXT($G$450),"",ROUND((5-0.5)*$G$450/$N$450,1))))))</f>
        <v/>
      </c>
      <c r="I451" s="535">
        <f>IF($D$450="Flat Oval",IF(OR($N$450="",ISTEXT($N$450),6&gt;$N$450),"",ROUND((6-0.5)*($G$450-$I$450)/$N$450,1)),IF(ISTEXT($N$450),"",IF(OR($D$450="",$G$450="",6&gt;$N$450),"",IF($D$450="Round",IF(ISTEXT($G$450),"",ROUND(IF(6&lt;=$N$450/2,$G$450/2*(1-SQRT(($N$450-2*6+1)/$N$450)),$G$450-$G$450/2*(1-SQRT(($N$450-2*($N$450-6+1)+1)/$N$450))),1)),IF(ISTEXT($G$450),"",ROUND((6-0.5)*$G$450/$N$450,1))))))</f>
        <v/>
      </c>
      <c r="J451" s="535">
        <f>IF($D$450="Flat Oval",IF(OR($N$450="",ISTEXT($N$450),7&gt;$N$450),"",ROUND((7-0.5)*($G$450-$I$450)/$N$450,1)),IF(ISTEXT($N$450),"",IF(OR($D$450="",$G$450="",7&gt;$N$450),"",IF($D$450="Round",IF(ISTEXT($G$450),"",ROUND(IF(7&lt;=$N$450/2,$G$450/2*(1-SQRT(($N$450-2*7+1)/$N$450)),$G$450-$G$450/2*(1-SQRT(($N$450-2*($N$450-7+1)+1)/$N$450))),1)),IF(ISTEXT($G$450),"",ROUND((7-0.5)*$G$450/$N$450,1))))))</f>
        <v/>
      </c>
      <c r="K451" s="535">
        <f>IF($D$450="Flat Oval",IF(OR($N$450="",ISTEXT($N$450),8&gt;$N$450),"",ROUND((8-0.5)*($G$450-$I$450)/$N$450,1)),IF(ISTEXT($N$450),"",IF(OR($D$450="",$G$450="",8&gt;$N$450),"",IF($D$450="Round",IF(ISTEXT($G$450),"",ROUND(IF(8&lt;=$N$450/2,$G$450/2*(1-SQRT(($N$450-2*8+1)/$N$450)),$G$450-$G$450/2*(1-SQRT(($N$450-2*($N$450-8+1)+1)/$N$450))),1)),IF(ISTEXT($G$450),"",ROUND((8-0.5)*$G$450/$N$450,1))))))</f>
        <v/>
      </c>
      <c r="L451" s="535">
        <f>IF($D$450="Flat Oval",IF(OR($N$450="",ISTEXT($N$450),9&gt;$N$450),"",ROUND((9-0.5)*($G$450-$I$450)/$N$450,1)),IF(ISTEXT($N$450),"",IF(OR($D$450="",$G$450="",9&gt;$N$450),"",IF($D$450="Round",IF(ISTEXT($G$450),"",ROUND(IF(9&lt;=$N$450/2,$G$450/2*(1-SQRT(($N$450-2*9+1)/$N$450)),$G$450-$G$450/2*(1-SQRT(($N$450-2*($N$450-9+1)+1)/$N$450))),1)),IF(ISTEXT($G$450),"",ROUND((9-0.5)*$G$450/$N$450,1))))))</f>
        <v/>
      </c>
      <c r="M451" s="535">
        <f>IF($D$450="Flat Oval",IF(OR($N$450="",ISTEXT($N$450),10&gt;$N$450),"",ROUND((10-0.5)*($G$450-$I$450)/$N$450,1)),IF(ISTEXT($N$450),"",IF(OR($D$450="",$G$450="",10&gt;$N$450),"",IF($D$450="Round",IF(ISTEXT($G$450),"",ROUND(IF(10&lt;=$N$450/2,$G$450/2*(1-SQRT(($N$450-2*10+1)/$N$450)),$G$450-$G$450/2*(1-SQRT(($N$450-2*($N$450-10+1)+1)/$N$450))),1)),IF(ISTEXT($G$450),"",ROUND((10-0.5)*$G$450/$N$450,1))))))</f>
        <v/>
      </c>
      <c r="N451" s="534">
        <f>IF($D$450="Flat Oval",IF(OR($G$450="",$I$450=""),"",IF(OR(ISTEXT($G$450),ISTEXT($I$450)),"",IF($I$450&lt;12,2,MIN(7,MAX(3,ROUNDUP($I$450/6,0)))))),IF(OR($D$450="",$G$450=""),"",IF($D$450="Round",2,IF($I$450="","",IF(ISTEXT($I$450),"",IF($I$450&lt;12,2,MIN(8,MAX(3,ROUNDUP($I$450/6,0)))))))))</f>
        <v/>
      </c>
      <c r="O451">
        <f>IF(OR(NOT($D$450="Flat Oval"),N($N$452)=0),"",IF(COUNT(D452:INDEX(M452:M459,$N$451))=0,"",AVERAGE(D452:INDEX(M452:M459,$N$451))))</f>
        <v/>
      </c>
      <c r="P451" s="536" t="inlineStr">
        <is>
          <t>1–10</t>
        </is>
      </c>
      <c r="Q451" s="536" t="inlineStr">
        <is>
          <t>11–20</t>
        </is>
      </c>
      <c r="R451" s="536" t="inlineStr">
        <is>
          <t>21–30</t>
        </is>
      </c>
      <c r="S451" s="536" t="inlineStr">
        <is>
          <t>31–40</t>
        </is>
      </c>
      <c r="T451" s="536" t="inlineStr">
        <is>
          <t>41–50</t>
        </is>
      </c>
      <c r="U451" s="536" t="inlineStr">
        <is>
          <t>51–60</t>
        </is>
      </c>
      <c r="V451" s="536" t="inlineStr">
        <is>
          <t>61–70</t>
        </is>
      </c>
      <c r="W451" s="536" t="inlineStr">
        <is>
          <t>71–80</t>
        </is>
      </c>
    </row>
    <row r="452" ht="13.35" customHeight="1" s="162">
      <c r="B452" s="537">
        <f>IF($D$450="Flat Oval",IF(OR($N$451="",ISTEXT($N$451)),"",IF(1&lt;=$N$451,ROUND((1-0.5)*$I$450/$N$451,1),IF(1=$N$451+1,"Ends",""))),IF(OR($D$450="",$G$450=""),"",IF($D$450="Round",IF(1=1,"Axis 1 (0°)",IF(1=2,"Axis 2 (90°)","")),IF(ISTEXT($N$451),"",IF(1&gt;$N$451,"",IF(ISTEXT($I$450),"",ROUND((1-0.5)*$I$450/$N$451,1)))))))</f>
        <v/>
      </c>
      <c r="C452" s="538" t="n"/>
      <c r="D452" s="539">
        <f>IF($D$450="Flat Oval",IF(OR($N$452="",ISTEXT($N$450),ISTEXT($N$451)),"",IF(1&lt;=$N$451,IF(1&gt;$N$450,"",IF(((1-1)*$N$450+1)&gt;80,"",IF(INDEX($P$452:$W$461,MOD(((1-1)*$N$450+1)-1,10)+1,INT((((1-1)*$N$450+1)-1)/10)+1)="","",INDEX($P$452:$W$461,MOD(((1-1)*$N$450+1)-1,10)+1,INT((((1-1)*$N$450+1)-1)/10)+1)))),IF(AND(1=$N$451+1,1&lt;=$O$450),IF(($N$450*$N$451+1)&gt;80,"",IF(INDEX($P$452:$W$461,MOD(($N$450*$N$451+1)-1,10)+1,INT((($N$450*$N$451+1)-1)/10)+1)="","",INDEX($P$452:$W$461,MOD(($N$450*$N$451+1)-1,10)+1,INT((($N$450*$N$451+1)-1)/10)+1))),""))),IF($N$452="","",IF(OR(ISTEXT($N$450),ISTEXT($N$451),ISTEXT($N$452)),"",IF(OR(1&gt;$N$450,1&gt;$N$451,((1-1)*$N$450+1)&gt;$N$452),"",IF(INDEX($P$452:$W$461,MOD(((1-1)*$N$450+1)-1,10)+1,INT((((1-1)*$N$450+1)-1)/10)+1)="","",INDEX($P$452:$W$461,MOD(((1-1)*$N$450+1)-1,10)+1,INT((((1-1)*$N$450+1)-1)/10)+1))))))</f>
        <v/>
      </c>
      <c r="E452" s="539">
        <f>IF($D$450="Flat Oval",IF(OR($N$452="",ISTEXT($N$450),ISTEXT($N$451)),"",IF(1&lt;=$N$451,IF(2&gt;$N$450,"",IF(((1-1)*$N$450+2)&gt;80,"",IF(INDEX($P$452:$W$461,MOD(((1-1)*$N$450+2)-1,10)+1,INT((((1-1)*$N$450+2)-1)/10)+1)="","",INDEX($P$452:$W$461,MOD(((1-1)*$N$450+2)-1,10)+1,INT((((1-1)*$N$450+2)-1)/10)+1)))),IF(AND(1=$N$451+1,2&lt;=$O$450),IF(($N$450*$N$451+2)&gt;80,"",IF(INDEX($P$452:$W$461,MOD(($N$450*$N$451+2)-1,10)+1,INT((($N$450*$N$451+2)-1)/10)+1)="","",INDEX($P$452:$W$461,MOD(($N$450*$N$451+2)-1,10)+1,INT((($N$450*$N$451+2)-1)/10)+1))),""))),IF($N$452="","",IF(OR(ISTEXT($N$450),ISTEXT($N$451),ISTEXT($N$452)),"",IF(OR(2&gt;$N$450,1&gt;$N$451,((1-1)*$N$450+2)&gt;$N$452),"",IF(INDEX($P$452:$W$461,MOD(((1-1)*$N$450+2)-1,10)+1,INT((((1-1)*$N$450+2)-1)/10)+1)="","",INDEX($P$452:$W$461,MOD(((1-1)*$N$450+2)-1,10)+1,INT((((1-1)*$N$450+2)-1)/10)+1))))))</f>
        <v/>
      </c>
      <c r="F452" s="539">
        <f>IF($D$450="Flat Oval",IF(OR($N$452="",ISTEXT($N$450),ISTEXT($N$451)),"",IF(1&lt;=$N$451,IF(3&gt;$N$450,"",IF(((1-1)*$N$450+3)&gt;80,"",IF(INDEX($P$452:$W$461,MOD(((1-1)*$N$450+3)-1,10)+1,INT((((1-1)*$N$450+3)-1)/10)+1)="","",INDEX($P$452:$W$461,MOD(((1-1)*$N$450+3)-1,10)+1,INT((((1-1)*$N$450+3)-1)/10)+1)))),IF(AND(1=$N$451+1,3&lt;=$O$450),IF(($N$450*$N$451+3)&gt;80,"",IF(INDEX($P$452:$W$461,MOD(($N$450*$N$451+3)-1,10)+1,INT((($N$450*$N$451+3)-1)/10)+1)="","",INDEX($P$452:$W$461,MOD(($N$450*$N$451+3)-1,10)+1,INT((($N$450*$N$451+3)-1)/10)+1))),""))),IF($N$452="","",IF(OR(ISTEXT($N$450),ISTEXT($N$451),ISTEXT($N$452)),"",IF(OR(3&gt;$N$450,1&gt;$N$451,((1-1)*$N$450+3)&gt;$N$452),"",IF(INDEX($P$452:$W$461,MOD(((1-1)*$N$450+3)-1,10)+1,INT((((1-1)*$N$450+3)-1)/10)+1)="","",INDEX($P$452:$W$461,MOD(((1-1)*$N$450+3)-1,10)+1,INT((((1-1)*$N$450+3)-1)/10)+1))))))</f>
        <v/>
      </c>
      <c r="G452" s="539">
        <f>IF($D$450="Flat Oval",IF(OR($N$452="",ISTEXT($N$450),ISTEXT($N$451)),"",IF(1&lt;=$N$451,IF(4&gt;$N$450,"",IF(((1-1)*$N$450+4)&gt;80,"",IF(INDEX($P$452:$W$461,MOD(((1-1)*$N$450+4)-1,10)+1,INT((((1-1)*$N$450+4)-1)/10)+1)="","",INDEX($P$452:$W$461,MOD(((1-1)*$N$450+4)-1,10)+1,INT((((1-1)*$N$450+4)-1)/10)+1)))),IF(AND(1=$N$451+1,4&lt;=$O$450),IF(($N$450*$N$451+4)&gt;80,"",IF(INDEX($P$452:$W$461,MOD(($N$450*$N$451+4)-1,10)+1,INT((($N$450*$N$451+4)-1)/10)+1)="","",INDEX($P$452:$W$461,MOD(($N$450*$N$451+4)-1,10)+1,INT((($N$450*$N$451+4)-1)/10)+1))),""))),IF($N$452="","",IF(OR(ISTEXT($N$450),ISTEXT($N$451),ISTEXT($N$452)),"",IF(OR(4&gt;$N$450,1&gt;$N$451,((1-1)*$N$450+4)&gt;$N$452),"",IF(INDEX($P$452:$W$461,MOD(((1-1)*$N$450+4)-1,10)+1,INT((((1-1)*$N$450+4)-1)/10)+1)="","",INDEX($P$452:$W$461,MOD(((1-1)*$N$450+4)-1,10)+1,INT((((1-1)*$N$450+4)-1)/10)+1))))))</f>
        <v/>
      </c>
      <c r="H452" s="539">
        <f>IF($D$450="Flat Oval",IF(OR($N$452="",ISTEXT($N$450),ISTEXT($N$451)),"",IF(1&lt;=$N$451,IF(5&gt;$N$450,"",IF(((1-1)*$N$450+5)&gt;80,"",IF(INDEX($P$452:$W$461,MOD(((1-1)*$N$450+5)-1,10)+1,INT((((1-1)*$N$450+5)-1)/10)+1)="","",INDEX($P$452:$W$461,MOD(((1-1)*$N$450+5)-1,10)+1,INT((((1-1)*$N$450+5)-1)/10)+1)))),IF(AND(1=$N$451+1,5&lt;=$O$450),IF(($N$450*$N$451+5)&gt;80,"",IF(INDEX($P$452:$W$461,MOD(($N$450*$N$451+5)-1,10)+1,INT((($N$450*$N$451+5)-1)/10)+1)="","",INDEX($P$452:$W$461,MOD(($N$450*$N$451+5)-1,10)+1,INT((($N$450*$N$451+5)-1)/10)+1))),""))),IF($N$452="","",IF(OR(ISTEXT($N$450),ISTEXT($N$451),ISTEXT($N$452)),"",IF(OR(5&gt;$N$450,1&gt;$N$451,((1-1)*$N$450+5)&gt;$N$452),"",IF(INDEX($P$452:$W$461,MOD(((1-1)*$N$450+5)-1,10)+1,INT((((1-1)*$N$450+5)-1)/10)+1)="","",INDEX($P$452:$W$461,MOD(((1-1)*$N$450+5)-1,10)+1,INT((((1-1)*$N$450+5)-1)/10)+1))))))</f>
        <v/>
      </c>
      <c r="I452" s="539">
        <f>IF($D$450="Flat Oval",IF(OR($N$452="",ISTEXT($N$450),ISTEXT($N$451)),"",IF(1&lt;=$N$451,IF(6&gt;$N$450,"",IF(((1-1)*$N$450+6)&gt;80,"",IF(INDEX($P$452:$W$461,MOD(((1-1)*$N$450+6)-1,10)+1,INT((((1-1)*$N$450+6)-1)/10)+1)="","",INDEX($P$452:$W$461,MOD(((1-1)*$N$450+6)-1,10)+1,INT((((1-1)*$N$450+6)-1)/10)+1)))),IF(AND(1=$N$451+1,6&lt;=$O$450),IF(($N$450*$N$451+6)&gt;80,"",IF(INDEX($P$452:$W$461,MOD(($N$450*$N$451+6)-1,10)+1,INT((($N$450*$N$451+6)-1)/10)+1)="","",INDEX($P$452:$W$461,MOD(($N$450*$N$451+6)-1,10)+1,INT((($N$450*$N$451+6)-1)/10)+1))),""))),IF($N$452="","",IF(OR(ISTEXT($N$450),ISTEXT($N$451),ISTEXT($N$452)),"",IF(OR(6&gt;$N$450,1&gt;$N$451,((1-1)*$N$450+6)&gt;$N$452),"",IF(INDEX($P$452:$W$461,MOD(((1-1)*$N$450+6)-1,10)+1,INT((((1-1)*$N$450+6)-1)/10)+1)="","",INDEX($P$452:$W$461,MOD(((1-1)*$N$450+6)-1,10)+1,INT((((1-1)*$N$450+6)-1)/10)+1))))))</f>
        <v/>
      </c>
      <c r="J452" s="539">
        <f>IF($D$450="Flat Oval",IF(OR($N$452="",ISTEXT($N$450),ISTEXT($N$451)),"",IF(1&lt;=$N$451,IF(7&gt;$N$450,"",IF(((1-1)*$N$450+7)&gt;80,"",IF(INDEX($P$452:$W$461,MOD(((1-1)*$N$450+7)-1,10)+1,INT((((1-1)*$N$450+7)-1)/10)+1)="","",INDEX($P$452:$W$461,MOD(((1-1)*$N$450+7)-1,10)+1,INT((((1-1)*$N$450+7)-1)/10)+1)))),IF(AND(1=$N$451+1,7&lt;=$O$450),IF(($N$450*$N$451+7)&gt;80,"",IF(INDEX($P$452:$W$461,MOD(($N$450*$N$451+7)-1,10)+1,INT((($N$450*$N$451+7)-1)/10)+1)="","",INDEX($P$452:$W$461,MOD(($N$450*$N$451+7)-1,10)+1,INT((($N$450*$N$451+7)-1)/10)+1))),""))),IF($N$452="","",IF(OR(ISTEXT($N$450),ISTEXT($N$451),ISTEXT($N$452)),"",IF(OR(7&gt;$N$450,1&gt;$N$451,((1-1)*$N$450+7)&gt;$N$452),"",IF(INDEX($P$452:$W$461,MOD(((1-1)*$N$450+7)-1,10)+1,INT((((1-1)*$N$450+7)-1)/10)+1)="","",INDEX($P$452:$W$461,MOD(((1-1)*$N$450+7)-1,10)+1,INT((((1-1)*$N$450+7)-1)/10)+1))))))</f>
        <v/>
      </c>
      <c r="K452" s="539">
        <f>IF($D$450="Flat Oval",IF(OR($N$452="",ISTEXT($N$450),ISTEXT($N$451)),"",IF(1&lt;=$N$451,IF(8&gt;$N$450,"",IF(((1-1)*$N$450+8)&gt;80,"",IF(INDEX($P$452:$W$461,MOD(((1-1)*$N$450+8)-1,10)+1,INT((((1-1)*$N$450+8)-1)/10)+1)="","",INDEX($P$452:$W$461,MOD(((1-1)*$N$450+8)-1,10)+1,INT((((1-1)*$N$450+8)-1)/10)+1)))),IF(AND(1=$N$451+1,8&lt;=$O$450),IF(($N$450*$N$451+8)&gt;80,"",IF(INDEX($P$452:$W$461,MOD(($N$450*$N$451+8)-1,10)+1,INT((($N$450*$N$451+8)-1)/10)+1)="","",INDEX($P$452:$W$461,MOD(($N$450*$N$451+8)-1,10)+1,INT((($N$450*$N$451+8)-1)/10)+1))),""))),IF($N$452="","",IF(OR(ISTEXT($N$450),ISTEXT($N$451),ISTEXT($N$452)),"",IF(OR(8&gt;$N$450,1&gt;$N$451,((1-1)*$N$450+8)&gt;$N$452),"",IF(INDEX($P$452:$W$461,MOD(((1-1)*$N$450+8)-1,10)+1,INT((((1-1)*$N$450+8)-1)/10)+1)="","",INDEX($P$452:$W$461,MOD(((1-1)*$N$450+8)-1,10)+1,INT((((1-1)*$N$450+8)-1)/10)+1))))))</f>
        <v/>
      </c>
      <c r="L452" s="539">
        <f>IF($D$450="Flat Oval",IF(OR($N$452="",ISTEXT($N$450),ISTEXT($N$451)),"",IF(1&lt;=$N$451,IF(9&gt;$N$450,"",IF(((1-1)*$N$450+9)&gt;80,"",IF(INDEX($P$452:$W$461,MOD(((1-1)*$N$450+9)-1,10)+1,INT((((1-1)*$N$450+9)-1)/10)+1)="","",INDEX($P$452:$W$461,MOD(((1-1)*$N$450+9)-1,10)+1,INT((((1-1)*$N$450+9)-1)/10)+1)))),IF(AND(1=$N$451+1,9&lt;=$O$450),IF(($N$450*$N$451+9)&gt;80,"",IF(INDEX($P$452:$W$461,MOD(($N$450*$N$451+9)-1,10)+1,INT((($N$450*$N$451+9)-1)/10)+1)="","",INDEX($P$452:$W$461,MOD(($N$450*$N$451+9)-1,10)+1,INT((($N$450*$N$451+9)-1)/10)+1))),""))),IF($N$452="","",IF(OR(ISTEXT($N$450),ISTEXT($N$451),ISTEXT($N$452)),"",IF(OR(9&gt;$N$450,1&gt;$N$451,((1-1)*$N$450+9)&gt;$N$452),"",IF(INDEX($P$452:$W$461,MOD(((1-1)*$N$450+9)-1,10)+1,INT((((1-1)*$N$450+9)-1)/10)+1)="","",INDEX($P$452:$W$461,MOD(((1-1)*$N$450+9)-1,10)+1,INT((((1-1)*$N$450+9)-1)/10)+1))))))</f>
        <v/>
      </c>
      <c r="M452" s="539">
        <f>IF($D$450="Flat Oval",IF(OR($N$452="",ISTEXT($N$450),ISTEXT($N$451)),"",IF(1&lt;=$N$451,IF(10&gt;$N$450,"",IF(((1-1)*$N$450+10)&gt;80,"",IF(INDEX($P$452:$W$461,MOD(((1-1)*$N$450+10)-1,10)+1,INT((((1-1)*$N$450+10)-1)/10)+1)="","",INDEX($P$452:$W$461,MOD(((1-1)*$N$450+10)-1,10)+1,INT((((1-1)*$N$450+10)-1)/10)+1)))),IF(AND(1=$N$451+1,10&lt;=$O$450),IF(($N$450*$N$451+10)&gt;80,"",IF(INDEX($P$452:$W$461,MOD(($N$450*$N$451+10)-1,10)+1,INT((($N$450*$N$451+10)-1)/10)+1)="","",INDEX($P$452:$W$461,MOD(($N$450*$N$451+10)-1,10)+1,INT((($N$450*$N$451+10)-1)/10)+1))),""))),IF($N$452="","",IF(OR(ISTEXT($N$450),ISTEXT($N$451),ISTEXT($N$452)),"",IF(OR(10&gt;$N$450,1&gt;$N$451,((1-1)*$N$450+10)&gt;$N$452),"",IF(INDEX($P$452:$W$461,MOD(((1-1)*$N$450+10)-1,10)+1,INT((((1-1)*$N$450+10)-1)/10)+1)="","",INDEX($P$452:$W$461,MOD(((1-1)*$N$450+10)-1,10)+1,INT((((1-1)*$N$450+10)-1)/10)+1))))))</f>
        <v/>
      </c>
      <c r="N452" s="534">
        <f>IF($D$450="Flat Oval",IF(OR($N$450="",$N$451="",$O$450=""),"",$N$450*$N$451+$O$450),IF(OR(N450="",N451=""),"",IF(OR(ISTEXT(N450),ISTEXT(N451)),"",N450*N451)))</f>
        <v/>
      </c>
      <c r="O452">
        <f>IF(OR(NOT($D$450="Flat Oval"),N($N$452)=0),"",IF(COUNT(INDEX(D452:D459,$N$451+1):INDEX(M452:M459,$N$451+1))=0,"",AVERAGE(INDEX(D452:D459,$N$451+1):INDEX(M452:M459,$N$451+1))))</f>
        <v/>
      </c>
      <c r="P452" s="540" t="n"/>
      <c r="Q452" s="540" t="n"/>
      <c r="R452" s="540" t="n"/>
      <c r="S452" s="540" t="n"/>
      <c r="T452" s="540" t="n"/>
      <c r="U452" s="540" t="n"/>
      <c r="V452" s="540" t="n"/>
      <c r="W452" s="540" t="n"/>
    </row>
    <row r="453" ht="13.35" customHeight="1" s="162">
      <c r="B453" s="537">
        <f>IF($D$450="Flat Oval",IF(OR($N$451="",ISTEXT($N$451)),"",IF(2&lt;=$N$451,ROUND((2-0.5)*$I$450/$N$451,1),IF(2=$N$451+1,"Ends",""))),IF(OR($D$450="",$G$450=""),"",IF($D$450="Round",IF(2=1,"Axis 1 (0°)",IF(2=2,"Axis 2 (90°)","")),IF(ISTEXT($N$451),"",IF(2&gt;$N$451,"",IF(ISTEXT($I$450),"",ROUND((2-0.5)*$I$450/$N$451,1)))))))</f>
        <v/>
      </c>
      <c r="C453" s="538" t="n"/>
      <c r="D453" s="539">
        <f>IF($D$450="Flat Oval",IF(OR($N$452="",ISTEXT($N$450),ISTEXT($N$451)),"",IF(2&lt;=$N$451,IF(1&gt;$N$450,"",IF(((2-1)*$N$450+1)&gt;80,"",IF(INDEX($P$452:$W$461,MOD(((2-1)*$N$450+1)-1,10)+1,INT((((2-1)*$N$450+1)-1)/10)+1)="","",INDEX($P$452:$W$461,MOD(((2-1)*$N$450+1)-1,10)+1,INT((((2-1)*$N$450+1)-1)/10)+1)))),IF(AND(2=$N$451+1,1&lt;=$O$450),IF(($N$450*$N$451+1)&gt;80,"",IF(INDEX($P$452:$W$461,MOD(($N$450*$N$451+1)-1,10)+1,INT((($N$450*$N$451+1)-1)/10)+1)="","",INDEX($P$452:$W$461,MOD(($N$450*$N$451+1)-1,10)+1,INT((($N$450*$N$451+1)-1)/10)+1))),""))),IF($N$452="","",IF(OR(ISTEXT($N$450),ISTEXT($N$451),ISTEXT($N$452)),"",IF(OR(1&gt;$N$450,2&gt;$N$451,((2-1)*$N$450+1)&gt;$N$452),"",IF(INDEX($P$452:$W$461,MOD(((2-1)*$N$450+1)-1,10)+1,INT((((2-1)*$N$450+1)-1)/10)+1)="","",INDEX($P$452:$W$461,MOD(((2-1)*$N$450+1)-1,10)+1,INT((((2-1)*$N$450+1)-1)/10)+1))))))</f>
        <v/>
      </c>
      <c r="E453" s="539">
        <f>IF($D$450="Flat Oval",IF(OR($N$452="",ISTEXT($N$450),ISTEXT($N$451)),"",IF(2&lt;=$N$451,IF(2&gt;$N$450,"",IF(((2-1)*$N$450+2)&gt;80,"",IF(INDEX($P$452:$W$461,MOD(((2-1)*$N$450+2)-1,10)+1,INT((((2-1)*$N$450+2)-1)/10)+1)="","",INDEX($P$452:$W$461,MOD(((2-1)*$N$450+2)-1,10)+1,INT((((2-1)*$N$450+2)-1)/10)+1)))),IF(AND(2=$N$451+1,2&lt;=$O$450),IF(($N$450*$N$451+2)&gt;80,"",IF(INDEX($P$452:$W$461,MOD(($N$450*$N$451+2)-1,10)+1,INT((($N$450*$N$451+2)-1)/10)+1)="","",INDEX($P$452:$W$461,MOD(($N$450*$N$451+2)-1,10)+1,INT((($N$450*$N$451+2)-1)/10)+1))),""))),IF($N$452="","",IF(OR(ISTEXT($N$450),ISTEXT($N$451),ISTEXT($N$452)),"",IF(OR(2&gt;$N$450,2&gt;$N$451,((2-1)*$N$450+2)&gt;$N$452),"",IF(INDEX($P$452:$W$461,MOD(((2-1)*$N$450+2)-1,10)+1,INT((((2-1)*$N$450+2)-1)/10)+1)="","",INDEX($P$452:$W$461,MOD(((2-1)*$N$450+2)-1,10)+1,INT((((2-1)*$N$450+2)-1)/10)+1))))))</f>
        <v/>
      </c>
      <c r="F453" s="539">
        <f>IF($D$450="Flat Oval",IF(OR($N$452="",ISTEXT($N$450),ISTEXT($N$451)),"",IF(2&lt;=$N$451,IF(3&gt;$N$450,"",IF(((2-1)*$N$450+3)&gt;80,"",IF(INDEX($P$452:$W$461,MOD(((2-1)*$N$450+3)-1,10)+1,INT((((2-1)*$N$450+3)-1)/10)+1)="","",INDEX($P$452:$W$461,MOD(((2-1)*$N$450+3)-1,10)+1,INT((((2-1)*$N$450+3)-1)/10)+1)))),IF(AND(2=$N$451+1,3&lt;=$O$450),IF(($N$450*$N$451+3)&gt;80,"",IF(INDEX($P$452:$W$461,MOD(($N$450*$N$451+3)-1,10)+1,INT((($N$450*$N$451+3)-1)/10)+1)="","",INDEX($P$452:$W$461,MOD(($N$450*$N$451+3)-1,10)+1,INT((($N$450*$N$451+3)-1)/10)+1))),""))),IF($N$452="","",IF(OR(ISTEXT($N$450),ISTEXT($N$451),ISTEXT($N$452)),"",IF(OR(3&gt;$N$450,2&gt;$N$451,((2-1)*$N$450+3)&gt;$N$452),"",IF(INDEX($P$452:$W$461,MOD(((2-1)*$N$450+3)-1,10)+1,INT((((2-1)*$N$450+3)-1)/10)+1)="","",INDEX($P$452:$W$461,MOD(((2-1)*$N$450+3)-1,10)+1,INT((((2-1)*$N$450+3)-1)/10)+1))))))</f>
        <v/>
      </c>
      <c r="G453" s="539">
        <f>IF($D$450="Flat Oval",IF(OR($N$452="",ISTEXT($N$450),ISTEXT($N$451)),"",IF(2&lt;=$N$451,IF(4&gt;$N$450,"",IF(((2-1)*$N$450+4)&gt;80,"",IF(INDEX($P$452:$W$461,MOD(((2-1)*$N$450+4)-1,10)+1,INT((((2-1)*$N$450+4)-1)/10)+1)="","",INDEX($P$452:$W$461,MOD(((2-1)*$N$450+4)-1,10)+1,INT((((2-1)*$N$450+4)-1)/10)+1)))),IF(AND(2=$N$451+1,4&lt;=$O$450),IF(($N$450*$N$451+4)&gt;80,"",IF(INDEX($P$452:$W$461,MOD(($N$450*$N$451+4)-1,10)+1,INT((($N$450*$N$451+4)-1)/10)+1)="","",INDEX($P$452:$W$461,MOD(($N$450*$N$451+4)-1,10)+1,INT((($N$450*$N$451+4)-1)/10)+1))),""))),IF($N$452="","",IF(OR(ISTEXT($N$450),ISTEXT($N$451),ISTEXT($N$452)),"",IF(OR(4&gt;$N$450,2&gt;$N$451,((2-1)*$N$450+4)&gt;$N$452),"",IF(INDEX($P$452:$W$461,MOD(((2-1)*$N$450+4)-1,10)+1,INT((((2-1)*$N$450+4)-1)/10)+1)="","",INDEX($P$452:$W$461,MOD(((2-1)*$N$450+4)-1,10)+1,INT((((2-1)*$N$450+4)-1)/10)+1))))))</f>
        <v/>
      </c>
      <c r="H453" s="539">
        <f>IF($D$450="Flat Oval",IF(OR($N$452="",ISTEXT($N$450),ISTEXT($N$451)),"",IF(2&lt;=$N$451,IF(5&gt;$N$450,"",IF(((2-1)*$N$450+5)&gt;80,"",IF(INDEX($P$452:$W$461,MOD(((2-1)*$N$450+5)-1,10)+1,INT((((2-1)*$N$450+5)-1)/10)+1)="","",INDEX($P$452:$W$461,MOD(((2-1)*$N$450+5)-1,10)+1,INT((((2-1)*$N$450+5)-1)/10)+1)))),IF(AND(2=$N$451+1,5&lt;=$O$450),IF(($N$450*$N$451+5)&gt;80,"",IF(INDEX($P$452:$W$461,MOD(($N$450*$N$451+5)-1,10)+1,INT((($N$450*$N$451+5)-1)/10)+1)="","",INDEX($P$452:$W$461,MOD(($N$450*$N$451+5)-1,10)+1,INT((($N$450*$N$451+5)-1)/10)+1))),""))),IF($N$452="","",IF(OR(ISTEXT($N$450),ISTEXT($N$451),ISTEXT($N$452)),"",IF(OR(5&gt;$N$450,2&gt;$N$451,((2-1)*$N$450+5)&gt;$N$452),"",IF(INDEX($P$452:$W$461,MOD(((2-1)*$N$450+5)-1,10)+1,INT((((2-1)*$N$450+5)-1)/10)+1)="","",INDEX($P$452:$W$461,MOD(((2-1)*$N$450+5)-1,10)+1,INT((((2-1)*$N$450+5)-1)/10)+1))))))</f>
        <v/>
      </c>
      <c r="I453" s="539">
        <f>IF($D$450="Flat Oval",IF(OR($N$452="",ISTEXT($N$450),ISTEXT($N$451)),"",IF(2&lt;=$N$451,IF(6&gt;$N$450,"",IF(((2-1)*$N$450+6)&gt;80,"",IF(INDEX($P$452:$W$461,MOD(((2-1)*$N$450+6)-1,10)+1,INT((((2-1)*$N$450+6)-1)/10)+1)="","",INDEX($P$452:$W$461,MOD(((2-1)*$N$450+6)-1,10)+1,INT((((2-1)*$N$450+6)-1)/10)+1)))),IF(AND(2=$N$451+1,6&lt;=$O$450),IF(($N$450*$N$451+6)&gt;80,"",IF(INDEX($P$452:$W$461,MOD(($N$450*$N$451+6)-1,10)+1,INT((($N$450*$N$451+6)-1)/10)+1)="","",INDEX($P$452:$W$461,MOD(($N$450*$N$451+6)-1,10)+1,INT((($N$450*$N$451+6)-1)/10)+1))),""))),IF($N$452="","",IF(OR(ISTEXT($N$450),ISTEXT($N$451),ISTEXT($N$452)),"",IF(OR(6&gt;$N$450,2&gt;$N$451,((2-1)*$N$450+6)&gt;$N$452),"",IF(INDEX($P$452:$W$461,MOD(((2-1)*$N$450+6)-1,10)+1,INT((((2-1)*$N$450+6)-1)/10)+1)="","",INDEX($P$452:$W$461,MOD(((2-1)*$N$450+6)-1,10)+1,INT((((2-1)*$N$450+6)-1)/10)+1))))))</f>
        <v/>
      </c>
      <c r="J453" s="539">
        <f>IF($D$450="Flat Oval",IF(OR($N$452="",ISTEXT($N$450),ISTEXT($N$451)),"",IF(2&lt;=$N$451,IF(7&gt;$N$450,"",IF(((2-1)*$N$450+7)&gt;80,"",IF(INDEX($P$452:$W$461,MOD(((2-1)*$N$450+7)-1,10)+1,INT((((2-1)*$N$450+7)-1)/10)+1)="","",INDEX($P$452:$W$461,MOD(((2-1)*$N$450+7)-1,10)+1,INT((((2-1)*$N$450+7)-1)/10)+1)))),IF(AND(2=$N$451+1,7&lt;=$O$450),IF(($N$450*$N$451+7)&gt;80,"",IF(INDEX($P$452:$W$461,MOD(($N$450*$N$451+7)-1,10)+1,INT((($N$450*$N$451+7)-1)/10)+1)="","",INDEX($P$452:$W$461,MOD(($N$450*$N$451+7)-1,10)+1,INT((($N$450*$N$451+7)-1)/10)+1))),""))),IF($N$452="","",IF(OR(ISTEXT($N$450),ISTEXT($N$451),ISTEXT($N$452)),"",IF(OR(7&gt;$N$450,2&gt;$N$451,((2-1)*$N$450+7)&gt;$N$452),"",IF(INDEX($P$452:$W$461,MOD(((2-1)*$N$450+7)-1,10)+1,INT((((2-1)*$N$450+7)-1)/10)+1)="","",INDEX($P$452:$W$461,MOD(((2-1)*$N$450+7)-1,10)+1,INT((((2-1)*$N$450+7)-1)/10)+1))))))</f>
        <v/>
      </c>
      <c r="K453" s="539">
        <f>IF($D$450="Flat Oval",IF(OR($N$452="",ISTEXT($N$450),ISTEXT($N$451)),"",IF(2&lt;=$N$451,IF(8&gt;$N$450,"",IF(((2-1)*$N$450+8)&gt;80,"",IF(INDEX($P$452:$W$461,MOD(((2-1)*$N$450+8)-1,10)+1,INT((((2-1)*$N$450+8)-1)/10)+1)="","",INDEX($P$452:$W$461,MOD(((2-1)*$N$450+8)-1,10)+1,INT((((2-1)*$N$450+8)-1)/10)+1)))),IF(AND(2=$N$451+1,8&lt;=$O$450),IF(($N$450*$N$451+8)&gt;80,"",IF(INDEX($P$452:$W$461,MOD(($N$450*$N$451+8)-1,10)+1,INT((($N$450*$N$451+8)-1)/10)+1)="","",INDEX($P$452:$W$461,MOD(($N$450*$N$451+8)-1,10)+1,INT((($N$450*$N$451+8)-1)/10)+1))),""))),IF($N$452="","",IF(OR(ISTEXT($N$450),ISTEXT($N$451),ISTEXT($N$452)),"",IF(OR(8&gt;$N$450,2&gt;$N$451,((2-1)*$N$450+8)&gt;$N$452),"",IF(INDEX($P$452:$W$461,MOD(((2-1)*$N$450+8)-1,10)+1,INT((((2-1)*$N$450+8)-1)/10)+1)="","",INDEX($P$452:$W$461,MOD(((2-1)*$N$450+8)-1,10)+1,INT((((2-1)*$N$450+8)-1)/10)+1))))))</f>
        <v/>
      </c>
      <c r="L453" s="539">
        <f>IF($D$450="Flat Oval",IF(OR($N$452="",ISTEXT($N$450),ISTEXT($N$451)),"",IF(2&lt;=$N$451,IF(9&gt;$N$450,"",IF(((2-1)*$N$450+9)&gt;80,"",IF(INDEX($P$452:$W$461,MOD(((2-1)*$N$450+9)-1,10)+1,INT((((2-1)*$N$450+9)-1)/10)+1)="","",INDEX($P$452:$W$461,MOD(((2-1)*$N$450+9)-1,10)+1,INT((((2-1)*$N$450+9)-1)/10)+1)))),IF(AND(2=$N$451+1,9&lt;=$O$450),IF(($N$450*$N$451+9)&gt;80,"",IF(INDEX($P$452:$W$461,MOD(($N$450*$N$451+9)-1,10)+1,INT((($N$450*$N$451+9)-1)/10)+1)="","",INDEX($P$452:$W$461,MOD(($N$450*$N$451+9)-1,10)+1,INT((($N$450*$N$451+9)-1)/10)+1))),""))),IF($N$452="","",IF(OR(ISTEXT($N$450),ISTEXT($N$451),ISTEXT($N$452)),"",IF(OR(9&gt;$N$450,2&gt;$N$451,((2-1)*$N$450+9)&gt;$N$452),"",IF(INDEX($P$452:$W$461,MOD(((2-1)*$N$450+9)-1,10)+1,INT((((2-1)*$N$450+9)-1)/10)+1)="","",INDEX($P$452:$W$461,MOD(((2-1)*$N$450+9)-1,10)+1,INT((((2-1)*$N$450+9)-1)/10)+1))))))</f>
        <v/>
      </c>
      <c r="M453" s="539">
        <f>IF($D$450="Flat Oval",IF(OR($N$452="",ISTEXT($N$450),ISTEXT($N$451)),"",IF(2&lt;=$N$451,IF(10&gt;$N$450,"",IF(((2-1)*$N$450+10)&gt;80,"",IF(INDEX($P$452:$W$461,MOD(((2-1)*$N$450+10)-1,10)+1,INT((((2-1)*$N$450+10)-1)/10)+1)="","",INDEX($P$452:$W$461,MOD(((2-1)*$N$450+10)-1,10)+1,INT((((2-1)*$N$450+10)-1)/10)+1)))),IF(AND(2=$N$451+1,10&lt;=$O$450),IF(($N$450*$N$451+10)&gt;80,"",IF(INDEX($P$452:$W$461,MOD(($N$450*$N$451+10)-1,10)+1,INT((($N$450*$N$451+10)-1)/10)+1)="","",INDEX($P$452:$W$461,MOD(($N$450*$N$451+10)-1,10)+1,INT((($N$450*$N$451+10)-1)/10)+1))),""))),IF($N$452="","",IF(OR(ISTEXT($N$450),ISTEXT($N$451),ISTEXT($N$452)),"",IF(OR(10&gt;$N$450,2&gt;$N$451,((2-1)*$N$450+10)&gt;$N$452),"",IF(INDEX($P$452:$W$461,MOD(((2-1)*$N$450+10)-1,10)+1,INT((((2-1)*$N$450+10)-1)/10)+1)="","",INDEX($P$452:$W$461,MOD(((2-1)*$N$450+10)-1,10)+1,INT((((2-1)*$N$450+10)-1)/10)+1))))))</f>
        <v/>
      </c>
      <c r="O453">
        <f>IF(AND($D$450="Flat Oval",NOT(OR($G$450="",$I$450="")),NOT(OR(ISTEXT($G$450),ISTEXT($I$450)))),(($G$450-2*N($K$450))-($I$450-2*N($K$450)))*($I$450-2*N($K$450))/144,"")</f>
        <v/>
      </c>
      <c r="P453" s="540" t="n"/>
      <c r="Q453" s="540" t="n"/>
      <c r="R453" s="540" t="n"/>
      <c r="S453" s="540" t="n"/>
      <c r="T453" s="540" t="n"/>
      <c r="U453" s="540" t="n"/>
      <c r="V453" s="540" t="n"/>
      <c r="W453" s="540" t="n"/>
    </row>
    <row r="454" ht="13.35" customHeight="1" s="162">
      <c r="B454" s="537">
        <f>IF($D$450="Flat Oval",IF(OR($N$451="",ISTEXT($N$451)),"",IF(3&lt;=$N$451,ROUND((3-0.5)*$I$450/$N$451,1),IF(3=$N$451+1,"Ends",""))),IF(OR($D$450="",$G$450=""),"",IF($D$450="Round",IF(3=1,"Axis 1 (0°)",IF(3=2,"Axis 2 (90°)","")),IF(ISTEXT($N$451),"",IF(3&gt;$N$451,"",IF(ISTEXT($I$450),"",ROUND((3-0.5)*$I$450/$N$451,1)))))))</f>
        <v/>
      </c>
      <c r="C454" s="538" t="n"/>
      <c r="D454" s="539">
        <f>IF($D$450="Flat Oval",IF(OR($N$452="",ISTEXT($N$450),ISTEXT($N$451)),"",IF(3&lt;=$N$451,IF(1&gt;$N$450,"",IF(((3-1)*$N$450+1)&gt;80,"",IF(INDEX($P$452:$W$461,MOD(((3-1)*$N$450+1)-1,10)+1,INT((((3-1)*$N$450+1)-1)/10)+1)="","",INDEX($P$452:$W$461,MOD(((3-1)*$N$450+1)-1,10)+1,INT((((3-1)*$N$450+1)-1)/10)+1)))),IF(AND(3=$N$451+1,1&lt;=$O$450),IF(($N$450*$N$451+1)&gt;80,"",IF(INDEX($P$452:$W$461,MOD(($N$450*$N$451+1)-1,10)+1,INT((($N$450*$N$451+1)-1)/10)+1)="","",INDEX($P$452:$W$461,MOD(($N$450*$N$451+1)-1,10)+1,INT((($N$450*$N$451+1)-1)/10)+1))),""))),IF($N$452="","",IF(OR(ISTEXT($N$450),ISTEXT($N$451),ISTEXT($N$452)),"",IF(OR(1&gt;$N$450,3&gt;$N$451,((3-1)*$N$450+1)&gt;$N$452),"",IF(INDEX($P$452:$W$461,MOD(((3-1)*$N$450+1)-1,10)+1,INT((((3-1)*$N$450+1)-1)/10)+1)="","",INDEX($P$452:$W$461,MOD(((3-1)*$N$450+1)-1,10)+1,INT((((3-1)*$N$450+1)-1)/10)+1))))))</f>
        <v/>
      </c>
      <c r="E454" s="539">
        <f>IF($D$450="Flat Oval",IF(OR($N$452="",ISTEXT($N$450),ISTEXT($N$451)),"",IF(3&lt;=$N$451,IF(2&gt;$N$450,"",IF(((3-1)*$N$450+2)&gt;80,"",IF(INDEX($P$452:$W$461,MOD(((3-1)*$N$450+2)-1,10)+1,INT((((3-1)*$N$450+2)-1)/10)+1)="","",INDEX($P$452:$W$461,MOD(((3-1)*$N$450+2)-1,10)+1,INT((((3-1)*$N$450+2)-1)/10)+1)))),IF(AND(3=$N$451+1,2&lt;=$O$450),IF(($N$450*$N$451+2)&gt;80,"",IF(INDEX($P$452:$W$461,MOD(($N$450*$N$451+2)-1,10)+1,INT((($N$450*$N$451+2)-1)/10)+1)="","",INDEX($P$452:$W$461,MOD(($N$450*$N$451+2)-1,10)+1,INT((($N$450*$N$451+2)-1)/10)+1))),""))),IF($N$452="","",IF(OR(ISTEXT($N$450),ISTEXT($N$451),ISTEXT($N$452)),"",IF(OR(2&gt;$N$450,3&gt;$N$451,((3-1)*$N$450+2)&gt;$N$452),"",IF(INDEX($P$452:$W$461,MOD(((3-1)*$N$450+2)-1,10)+1,INT((((3-1)*$N$450+2)-1)/10)+1)="","",INDEX($P$452:$W$461,MOD(((3-1)*$N$450+2)-1,10)+1,INT((((3-1)*$N$450+2)-1)/10)+1))))))</f>
        <v/>
      </c>
      <c r="F454" s="539">
        <f>IF($D$450="Flat Oval",IF(OR($N$452="",ISTEXT($N$450),ISTEXT($N$451)),"",IF(3&lt;=$N$451,IF(3&gt;$N$450,"",IF(((3-1)*$N$450+3)&gt;80,"",IF(INDEX($P$452:$W$461,MOD(((3-1)*$N$450+3)-1,10)+1,INT((((3-1)*$N$450+3)-1)/10)+1)="","",INDEX($P$452:$W$461,MOD(((3-1)*$N$450+3)-1,10)+1,INT((((3-1)*$N$450+3)-1)/10)+1)))),IF(AND(3=$N$451+1,3&lt;=$O$450),IF(($N$450*$N$451+3)&gt;80,"",IF(INDEX($P$452:$W$461,MOD(($N$450*$N$451+3)-1,10)+1,INT((($N$450*$N$451+3)-1)/10)+1)="","",INDEX($P$452:$W$461,MOD(($N$450*$N$451+3)-1,10)+1,INT((($N$450*$N$451+3)-1)/10)+1))),""))),IF($N$452="","",IF(OR(ISTEXT($N$450),ISTEXT($N$451),ISTEXT($N$452)),"",IF(OR(3&gt;$N$450,3&gt;$N$451,((3-1)*$N$450+3)&gt;$N$452),"",IF(INDEX($P$452:$W$461,MOD(((3-1)*$N$450+3)-1,10)+1,INT((((3-1)*$N$450+3)-1)/10)+1)="","",INDEX($P$452:$W$461,MOD(((3-1)*$N$450+3)-1,10)+1,INT((((3-1)*$N$450+3)-1)/10)+1))))))</f>
        <v/>
      </c>
      <c r="G454" s="539">
        <f>IF($D$450="Flat Oval",IF(OR($N$452="",ISTEXT($N$450),ISTEXT($N$451)),"",IF(3&lt;=$N$451,IF(4&gt;$N$450,"",IF(((3-1)*$N$450+4)&gt;80,"",IF(INDEX($P$452:$W$461,MOD(((3-1)*$N$450+4)-1,10)+1,INT((((3-1)*$N$450+4)-1)/10)+1)="","",INDEX($P$452:$W$461,MOD(((3-1)*$N$450+4)-1,10)+1,INT((((3-1)*$N$450+4)-1)/10)+1)))),IF(AND(3=$N$451+1,4&lt;=$O$450),IF(($N$450*$N$451+4)&gt;80,"",IF(INDEX($P$452:$W$461,MOD(($N$450*$N$451+4)-1,10)+1,INT((($N$450*$N$451+4)-1)/10)+1)="","",INDEX($P$452:$W$461,MOD(($N$450*$N$451+4)-1,10)+1,INT((($N$450*$N$451+4)-1)/10)+1))),""))),IF($N$452="","",IF(OR(ISTEXT($N$450),ISTEXT($N$451),ISTEXT($N$452)),"",IF(OR(4&gt;$N$450,3&gt;$N$451,((3-1)*$N$450+4)&gt;$N$452),"",IF(INDEX($P$452:$W$461,MOD(((3-1)*$N$450+4)-1,10)+1,INT((((3-1)*$N$450+4)-1)/10)+1)="","",INDEX($P$452:$W$461,MOD(((3-1)*$N$450+4)-1,10)+1,INT((((3-1)*$N$450+4)-1)/10)+1))))))</f>
        <v/>
      </c>
      <c r="H454" s="539">
        <f>IF($D$450="Flat Oval",IF(OR($N$452="",ISTEXT($N$450),ISTEXT($N$451)),"",IF(3&lt;=$N$451,IF(5&gt;$N$450,"",IF(((3-1)*$N$450+5)&gt;80,"",IF(INDEX($P$452:$W$461,MOD(((3-1)*$N$450+5)-1,10)+1,INT((((3-1)*$N$450+5)-1)/10)+1)="","",INDEX($P$452:$W$461,MOD(((3-1)*$N$450+5)-1,10)+1,INT((((3-1)*$N$450+5)-1)/10)+1)))),IF(AND(3=$N$451+1,5&lt;=$O$450),IF(($N$450*$N$451+5)&gt;80,"",IF(INDEX($P$452:$W$461,MOD(($N$450*$N$451+5)-1,10)+1,INT((($N$450*$N$451+5)-1)/10)+1)="","",INDEX($P$452:$W$461,MOD(($N$450*$N$451+5)-1,10)+1,INT((($N$450*$N$451+5)-1)/10)+1))),""))),IF($N$452="","",IF(OR(ISTEXT($N$450),ISTEXT($N$451),ISTEXT($N$452)),"",IF(OR(5&gt;$N$450,3&gt;$N$451,((3-1)*$N$450+5)&gt;$N$452),"",IF(INDEX($P$452:$W$461,MOD(((3-1)*$N$450+5)-1,10)+1,INT((((3-1)*$N$450+5)-1)/10)+1)="","",INDEX($P$452:$W$461,MOD(((3-1)*$N$450+5)-1,10)+1,INT((((3-1)*$N$450+5)-1)/10)+1))))))</f>
        <v/>
      </c>
      <c r="I454" s="539">
        <f>IF($D$450="Flat Oval",IF(OR($N$452="",ISTEXT($N$450),ISTEXT($N$451)),"",IF(3&lt;=$N$451,IF(6&gt;$N$450,"",IF(((3-1)*$N$450+6)&gt;80,"",IF(INDEX($P$452:$W$461,MOD(((3-1)*$N$450+6)-1,10)+1,INT((((3-1)*$N$450+6)-1)/10)+1)="","",INDEX($P$452:$W$461,MOD(((3-1)*$N$450+6)-1,10)+1,INT((((3-1)*$N$450+6)-1)/10)+1)))),IF(AND(3=$N$451+1,6&lt;=$O$450),IF(($N$450*$N$451+6)&gt;80,"",IF(INDEX($P$452:$W$461,MOD(($N$450*$N$451+6)-1,10)+1,INT((($N$450*$N$451+6)-1)/10)+1)="","",INDEX($P$452:$W$461,MOD(($N$450*$N$451+6)-1,10)+1,INT((($N$450*$N$451+6)-1)/10)+1))),""))),IF($N$452="","",IF(OR(ISTEXT($N$450),ISTEXT($N$451),ISTEXT($N$452)),"",IF(OR(6&gt;$N$450,3&gt;$N$451,((3-1)*$N$450+6)&gt;$N$452),"",IF(INDEX($P$452:$W$461,MOD(((3-1)*$N$450+6)-1,10)+1,INT((((3-1)*$N$450+6)-1)/10)+1)="","",INDEX($P$452:$W$461,MOD(((3-1)*$N$450+6)-1,10)+1,INT((((3-1)*$N$450+6)-1)/10)+1))))))</f>
        <v/>
      </c>
      <c r="J454" s="539">
        <f>IF($D$450="Flat Oval",IF(OR($N$452="",ISTEXT($N$450),ISTEXT($N$451)),"",IF(3&lt;=$N$451,IF(7&gt;$N$450,"",IF(((3-1)*$N$450+7)&gt;80,"",IF(INDEX($P$452:$W$461,MOD(((3-1)*$N$450+7)-1,10)+1,INT((((3-1)*$N$450+7)-1)/10)+1)="","",INDEX($P$452:$W$461,MOD(((3-1)*$N$450+7)-1,10)+1,INT((((3-1)*$N$450+7)-1)/10)+1)))),IF(AND(3=$N$451+1,7&lt;=$O$450),IF(($N$450*$N$451+7)&gt;80,"",IF(INDEX($P$452:$W$461,MOD(($N$450*$N$451+7)-1,10)+1,INT((($N$450*$N$451+7)-1)/10)+1)="","",INDEX($P$452:$W$461,MOD(($N$450*$N$451+7)-1,10)+1,INT((($N$450*$N$451+7)-1)/10)+1))),""))),IF($N$452="","",IF(OR(ISTEXT($N$450),ISTEXT($N$451),ISTEXT($N$452)),"",IF(OR(7&gt;$N$450,3&gt;$N$451,((3-1)*$N$450+7)&gt;$N$452),"",IF(INDEX($P$452:$W$461,MOD(((3-1)*$N$450+7)-1,10)+1,INT((((3-1)*$N$450+7)-1)/10)+1)="","",INDEX($P$452:$W$461,MOD(((3-1)*$N$450+7)-1,10)+1,INT((((3-1)*$N$450+7)-1)/10)+1))))))</f>
        <v/>
      </c>
      <c r="K454" s="539">
        <f>IF($D$450="Flat Oval",IF(OR($N$452="",ISTEXT($N$450),ISTEXT($N$451)),"",IF(3&lt;=$N$451,IF(8&gt;$N$450,"",IF(((3-1)*$N$450+8)&gt;80,"",IF(INDEX($P$452:$W$461,MOD(((3-1)*$N$450+8)-1,10)+1,INT((((3-1)*$N$450+8)-1)/10)+1)="","",INDEX($P$452:$W$461,MOD(((3-1)*$N$450+8)-1,10)+1,INT((((3-1)*$N$450+8)-1)/10)+1)))),IF(AND(3=$N$451+1,8&lt;=$O$450),IF(($N$450*$N$451+8)&gt;80,"",IF(INDEX($P$452:$W$461,MOD(($N$450*$N$451+8)-1,10)+1,INT((($N$450*$N$451+8)-1)/10)+1)="","",INDEX($P$452:$W$461,MOD(($N$450*$N$451+8)-1,10)+1,INT((($N$450*$N$451+8)-1)/10)+1))),""))),IF($N$452="","",IF(OR(ISTEXT($N$450),ISTEXT($N$451),ISTEXT($N$452)),"",IF(OR(8&gt;$N$450,3&gt;$N$451,((3-1)*$N$450+8)&gt;$N$452),"",IF(INDEX($P$452:$W$461,MOD(((3-1)*$N$450+8)-1,10)+1,INT((((3-1)*$N$450+8)-1)/10)+1)="","",INDEX($P$452:$W$461,MOD(((3-1)*$N$450+8)-1,10)+1,INT((((3-1)*$N$450+8)-1)/10)+1))))))</f>
        <v/>
      </c>
      <c r="L454" s="539">
        <f>IF($D$450="Flat Oval",IF(OR($N$452="",ISTEXT($N$450),ISTEXT($N$451)),"",IF(3&lt;=$N$451,IF(9&gt;$N$450,"",IF(((3-1)*$N$450+9)&gt;80,"",IF(INDEX($P$452:$W$461,MOD(((3-1)*$N$450+9)-1,10)+1,INT((((3-1)*$N$450+9)-1)/10)+1)="","",INDEX($P$452:$W$461,MOD(((3-1)*$N$450+9)-1,10)+1,INT((((3-1)*$N$450+9)-1)/10)+1)))),IF(AND(3=$N$451+1,9&lt;=$O$450),IF(($N$450*$N$451+9)&gt;80,"",IF(INDEX($P$452:$W$461,MOD(($N$450*$N$451+9)-1,10)+1,INT((($N$450*$N$451+9)-1)/10)+1)="","",INDEX($P$452:$W$461,MOD(($N$450*$N$451+9)-1,10)+1,INT((($N$450*$N$451+9)-1)/10)+1))),""))),IF($N$452="","",IF(OR(ISTEXT($N$450),ISTEXT($N$451),ISTEXT($N$452)),"",IF(OR(9&gt;$N$450,3&gt;$N$451,((3-1)*$N$450+9)&gt;$N$452),"",IF(INDEX($P$452:$W$461,MOD(((3-1)*$N$450+9)-1,10)+1,INT((((3-1)*$N$450+9)-1)/10)+1)="","",INDEX($P$452:$W$461,MOD(((3-1)*$N$450+9)-1,10)+1,INT((((3-1)*$N$450+9)-1)/10)+1))))))</f>
        <v/>
      </c>
      <c r="M454" s="539">
        <f>IF($D$450="Flat Oval",IF(OR($N$452="",ISTEXT($N$450),ISTEXT($N$451)),"",IF(3&lt;=$N$451,IF(10&gt;$N$450,"",IF(((3-1)*$N$450+10)&gt;80,"",IF(INDEX($P$452:$W$461,MOD(((3-1)*$N$450+10)-1,10)+1,INT((((3-1)*$N$450+10)-1)/10)+1)="","",INDEX($P$452:$W$461,MOD(((3-1)*$N$450+10)-1,10)+1,INT((((3-1)*$N$450+10)-1)/10)+1)))),IF(AND(3=$N$451+1,10&lt;=$O$450),IF(($N$450*$N$451+10)&gt;80,"",IF(INDEX($P$452:$W$461,MOD(($N$450*$N$451+10)-1,10)+1,INT((($N$450*$N$451+10)-1)/10)+1)="","",INDEX($P$452:$W$461,MOD(($N$450*$N$451+10)-1,10)+1,INT((($N$450*$N$451+10)-1)/10)+1))),""))),IF($N$452="","",IF(OR(ISTEXT($N$450),ISTEXT($N$451),ISTEXT($N$452)),"",IF(OR(10&gt;$N$450,3&gt;$N$451,((3-1)*$N$450+10)&gt;$N$452),"",IF(INDEX($P$452:$W$461,MOD(((3-1)*$N$450+10)-1,10)+1,INT((((3-1)*$N$450+10)-1)/10)+1)="","",INDEX($P$452:$W$461,MOD(((3-1)*$N$450+10)-1,10)+1,INT((((3-1)*$N$450+10)-1)/10)+1))))))</f>
        <v/>
      </c>
      <c r="O454">
        <f>IF(AND($D$450="Flat Oval",NOT(OR($G$450="",$I$450="")),NOT(OR(ISTEXT($G$450),ISTEXT($I$450)))),PI()*(($I$450-2*N($K$450))/2)^2/144,"")</f>
        <v/>
      </c>
      <c r="P454" s="540" t="n"/>
      <c r="Q454" s="540" t="n"/>
      <c r="R454" s="540" t="n"/>
      <c r="S454" s="540" t="n"/>
      <c r="T454" s="540" t="n"/>
      <c r="U454" s="540" t="n"/>
      <c r="V454" s="540" t="n"/>
      <c r="W454" s="540" t="n"/>
    </row>
    <row r="455" ht="13.35" customHeight="1" s="162">
      <c r="B455" s="537">
        <f>IF($D$450="Flat Oval",IF(OR($N$451="",ISTEXT($N$451)),"",IF(4&lt;=$N$451,ROUND((4-0.5)*$I$450/$N$451,1),IF(4=$N$451+1,"Ends",""))),IF(OR($D$450="",$G$450=""),"",IF($D$450="Round",IF(4=1,"Axis 1 (0°)",IF(4=2,"Axis 2 (90°)","")),IF(ISTEXT($N$451),"",IF(4&gt;$N$451,"",IF(ISTEXT($I$450),"",ROUND((4-0.5)*$I$450/$N$451,1)))))))</f>
        <v/>
      </c>
      <c r="C455" s="538" t="n"/>
      <c r="D455" s="539">
        <f>IF($D$450="Flat Oval",IF(OR($N$452="",ISTEXT($N$450),ISTEXT($N$451)),"",IF(4&lt;=$N$451,IF(1&gt;$N$450,"",IF(((4-1)*$N$450+1)&gt;80,"",IF(INDEX($P$452:$W$461,MOD(((4-1)*$N$450+1)-1,10)+1,INT((((4-1)*$N$450+1)-1)/10)+1)="","",INDEX($P$452:$W$461,MOD(((4-1)*$N$450+1)-1,10)+1,INT((((4-1)*$N$450+1)-1)/10)+1)))),IF(AND(4=$N$451+1,1&lt;=$O$450),IF(($N$450*$N$451+1)&gt;80,"",IF(INDEX($P$452:$W$461,MOD(($N$450*$N$451+1)-1,10)+1,INT((($N$450*$N$451+1)-1)/10)+1)="","",INDEX($P$452:$W$461,MOD(($N$450*$N$451+1)-1,10)+1,INT((($N$450*$N$451+1)-1)/10)+1))),""))),IF($N$452="","",IF(OR(ISTEXT($N$450),ISTEXT($N$451),ISTEXT($N$452)),"",IF(OR(1&gt;$N$450,4&gt;$N$451,((4-1)*$N$450+1)&gt;$N$452),"",IF(INDEX($P$452:$W$461,MOD(((4-1)*$N$450+1)-1,10)+1,INT((((4-1)*$N$450+1)-1)/10)+1)="","",INDEX($P$452:$W$461,MOD(((4-1)*$N$450+1)-1,10)+1,INT((((4-1)*$N$450+1)-1)/10)+1))))))</f>
        <v/>
      </c>
      <c r="E455" s="539">
        <f>IF($D$450="Flat Oval",IF(OR($N$452="",ISTEXT($N$450),ISTEXT($N$451)),"",IF(4&lt;=$N$451,IF(2&gt;$N$450,"",IF(((4-1)*$N$450+2)&gt;80,"",IF(INDEX($P$452:$W$461,MOD(((4-1)*$N$450+2)-1,10)+1,INT((((4-1)*$N$450+2)-1)/10)+1)="","",INDEX($P$452:$W$461,MOD(((4-1)*$N$450+2)-1,10)+1,INT((((4-1)*$N$450+2)-1)/10)+1)))),IF(AND(4=$N$451+1,2&lt;=$O$450),IF(($N$450*$N$451+2)&gt;80,"",IF(INDEX($P$452:$W$461,MOD(($N$450*$N$451+2)-1,10)+1,INT((($N$450*$N$451+2)-1)/10)+1)="","",INDEX($P$452:$W$461,MOD(($N$450*$N$451+2)-1,10)+1,INT((($N$450*$N$451+2)-1)/10)+1))),""))),IF($N$452="","",IF(OR(ISTEXT($N$450),ISTEXT($N$451),ISTEXT($N$452)),"",IF(OR(2&gt;$N$450,4&gt;$N$451,((4-1)*$N$450+2)&gt;$N$452),"",IF(INDEX($P$452:$W$461,MOD(((4-1)*$N$450+2)-1,10)+1,INT((((4-1)*$N$450+2)-1)/10)+1)="","",INDEX($P$452:$W$461,MOD(((4-1)*$N$450+2)-1,10)+1,INT((((4-1)*$N$450+2)-1)/10)+1))))))</f>
        <v/>
      </c>
      <c r="F455" s="539">
        <f>IF($D$450="Flat Oval",IF(OR($N$452="",ISTEXT($N$450),ISTEXT($N$451)),"",IF(4&lt;=$N$451,IF(3&gt;$N$450,"",IF(((4-1)*$N$450+3)&gt;80,"",IF(INDEX($P$452:$W$461,MOD(((4-1)*$N$450+3)-1,10)+1,INT((((4-1)*$N$450+3)-1)/10)+1)="","",INDEX($P$452:$W$461,MOD(((4-1)*$N$450+3)-1,10)+1,INT((((4-1)*$N$450+3)-1)/10)+1)))),IF(AND(4=$N$451+1,3&lt;=$O$450),IF(($N$450*$N$451+3)&gt;80,"",IF(INDEX($P$452:$W$461,MOD(($N$450*$N$451+3)-1,10)+1,INT((($N$450*$N$451+3)-1)/10)+1)="","",INDEX($P$452:$W$461,MOD(($N$450*$N$451+3)-1,10)+1,INT((($N$450*$N$451+3)-1)/10)+1))),""))),IF($N$452="","",IF(OR(ISTEXT($N$450),ISTEXT($N$451),ISTEXT($N$452)),"",IF(OR(3&gt;$N$450,4&gt;$N$451,((4-1)*$N$450+3)&gt;$N$452),"",IF(INDEX($P$452:$W$461,MOD(((4-1)*$N$450+3)-1,10)+1,INT((((4-1)*$N$450+3)-1)/10)+1)="","",INDEX($P$452:$W$461,MOD(((4-1)*$N$450+3)-1,10)+1,INT((((4-1)*$N$450+3)-1)/10)+1))))))</f>
        <v/>
      </c>
      <c r="G455" s="539">
        <f>IF($D$450="Flat Oval",IF(OR($N$452="",ISTEXT($N$450),ISTEXT($N$451)),"",IF(4&lt;=$N$451,IF(4&gt;$N$450,"",IF(((4-1)*$N$450+4)&gt;80,"",IF(INDEX($P$452:$W$461,MOD(((4-1)*$N$450+4)-1,10)+1,INT((((4-1)*$N$450+4)-1)/10)+1)="","",INDEX($P$452:$W$461,MOD(((4-1)*$N$450+4)-1,10)+1,INT((((4-1)*$N$450+4)-1)/10)+1)))),IF(AND(4=$N$451+1,4&lt;=$O$450),IF(($N$450*$N$451+4)&gt;80,"",IF(INDEX($P$452:$W$461,MOD(($N$450*$N$451+4)-1,10)+1,INT((($N$450*$N$451+4)-1)/10)+1)="","",INDEX($P$452:$W$461,MOD(($N$450*$N$451+4)-1,10)+1,INT((($N$450*$N$451+4)-1)/10)+1))),""))),IF($N$452="","",IF(OR(ISTEXT($N$450),ISTEXT($N$451),ISTEXT($N$452)),"",IF(OR(4&gt;$N$450,4&gt;$N$451,((4-1)*$N$450+4)&gt;$N$452),"",IF(INDEX($P$452:$W$461,MOD(((4-1)*$N$450+4)-1,10)+1,INT((((4-1)*$N$450+4)-1)/10)+1)="","",INDEX($P$452:$W$461,MOD(((4-1)*$N$450+4)-1,10)+1,INT((((4-1)*$N$450+4)-1)/10)+1))))))</f>
        <v/>
      </c>
      <c r="H455" s="539">
        <f>IF($D$450="Flat Oval",IF(OR($N$452="",ISTEXT($N$450),ISTEXT($N$451)),"",IF(4&lt;=$N$451,IF(5&gt;$N$450,"",IF(((4-1)*$N$450+5)&gt;80,"",IF(INDEX($P$452:$W$461,MOD(((4-1)*$N$450+5)-1,10)+1,INT((((4-1)*$N$450+5)-1)/10)+1)="","",INDEX($P$452:$W$461,MOD(((4-1)*$N$450+5)-1,10)+1,INT((((4-1)*$N$450+5)-1)/10)+1)))),IF(AND(4=$N$451+1,5&lt;=$O$450),IF(($N$450*$N$451+5)&gt;80,"",IF(INDEX($P$452:$W$461,MOD(($N$450*$N$451+5)-1,10)+1,INT((($N$450*$N$451+5)-1)/10)+1)="","",INDEX($P$452:$W$461,MOD(($N$450*$N$451+5)-1,10)+1,INT((($N$450*$N$451+5)-1)/10)+1))),""))),IF($N$452="","",IF(OR(ISTEXT($N$450),ISTEXT($N$451),ISTEXT($N$452)),"",IF(OR(5&gt;$N$450,4&gt;$N$451,((4-1)*$N$450+5)&gt;$N$452),"",IF(INDEX($P$452:$W$461,MOD(((4-1)*$N$450+5)-1,10)+1,INT((((4-1)*$N$450+5)-1)/10)+1)="","",INDEX($P$452:$W$461,MOD(((4-1)*$N$450+5)-1,10)+1,INT((((4-1)*$N$450+5)-1)/10)+1))))))</f>
        <v/>
      </c>
      <c r="I455" s="539">
        <f>IF($D$450="Flat Oval",IF(OR($N$452="",ISTEXT($N$450),ISTEXT($N$451)),"",IF(4&lt;=$N$451,IF(6&gt;$N$450,"",IF(((4-1)*$N$450+6)&gt;80,"",IF(INDEX($P$452:$W$461,MOD(((4-1)*$N$450+6)-1,10)+1,INT((((4-1)*$N$450+6)-1)/10)+1)="","",INDEX($P$452:$W$461,MOD(((4-1)*$N$450+6)-1,10)+1,INT((((4-1)*$N$450+6)-1)/10)+1)))),IF(AND(4=$N$451+1,6&lt;=$O$450),IF(($N$450*$N$451+6)&gt;80,"",IF(INDEX($P$452:$W$461,MOD(($N$450*$N$451+6)-1,10)+1,INT((($N$450*$N$451+6)-1)/10)+1)="","",INDEX($P$452:$W$461,MOD(($N$450*$N$451+6)-1,10)+1,INT((($N$450*$N$451+6)-1)/10)+1))),""))),IF($N$452="","",IF(OR(ISTEXT($N$450),ISTEXT($N$451),ISTEXT($N$452)),"",IF(OR(6&gt;$N$450,4&gt;$N$451,((4-1)*$N$450+6)&gt;$N$452),"",IF(INDEX($P$452:$W$461,MOD(((4-1)*$N$450+6)-1,10)+1,INT((((4-1)*$N$450+6)-1)/10)+1)="","",INDEX($P$452:$W$461,MOD(((4-1)*$N$450+6)-1,10)+1,INT((((4-1)*$N$450+6)-1)/10)+1))))))</f>
        <v/>
      </c>
      <c r="J455" s="539">
        <f>IF($D$450="Flat Oval",IF(OR($N$452="",ISTEXT($N$450),ISTEXT($N$451)),"",IF(4&lt;=$N$451,IF(7&gt;$N$450,"",IF(((4-1)*$N$450+7)&gt;80,"",IF(INDEX($P$452:$W$461,MOD(((4-1)*$N$450+7)-1,10)+1,INT((((4-1)*$N$450+7)-1)/10)+1)="","",INDEX($P$452:$W$461,MOD(((4-1)*$N$450+7)-1,10)+1,INT((((4-1)*$N$450+7)-1)/10)+1)))),IF(AND(4=$N$451+1,7&lt;=$O$450),IF(($N$450*$N$451+7)&gt;80,"",IF(INDEX($P$452:$W$461,MOD(($N$450*$N$451+7)-1,10)+1,INT((($N$450*$N$451+7)-1)/10)+1)="","",INDEX($P$452:$W$461,MOD(($N$450*$N$451+7)-1,10)+1,INT((($N$450*$N$451+7)-1)/10)+1))),""))),IF($N$452="","",IF(OR(ISTEXT($N$450),ISTEXT($N$451),ISTEXT($N$452)),"",IF(OR(7&gt;$N$450,4&gt;$N$451,((4-1)*$N$450+7)&gt;$N$452),"",IF(INDEX($P$452:$W$461,MOD(((4-1)*$N$450+7)-1,10)+1,INT((((4-1)*$N$450+7)-1)/10)+1)="","",INDEX($P$452:$W$461,MOD(((4-1)*$N$450+7)-1,10)+1,INT((((4-1)*$N$450+7)-1)/10)+1))))))</f>
        <v/>
      </c>
      <c r="K455" s="539">
        <f>IF($D$450="Flat Oval",IF(OR($N$452="",ISTEXT($N$450),ISTEXT($N$451)),"",IF(4&lt;=$N$451,IF(8&gt;$N$450,"",IF(((4-1)*$N$450+8)&gt;80,"",IF(INDEX($P$452:$W$461,MOD(((4-1)*$N$450+8)-1,10)+1,INT((((4-1)*$N$450+8)-1)/10)+1)="","",INDEX($P$452:$W$461,MOD(((4-1)*$N$450+8)-1,10)+1,INT((((4-1)*$N$450+8)-1)/10)+1)))),IF(AND(4=$N$451+1,8&lt;=$O$450),IF(($N$450*$N$451+8)&gt;80,"",IF(INDEX($P$452:$W$461,MOD(($N$450*$N$451+8)-1,10)+1,INT((($N$450*$N$451+8)-1)/10)+1)="","",INDEX($P$452:$W$461,MOD(($N$450*$N$451+8)-1,10)+1,INT((($N$450*$N$451+8)-1)/10)+1))),""))),IF($N$452="","",IF(OR(ISTEXT($N$450),ISTEXT($N$451),ISTEXT($N$452)),"",IF(OR(8&gt;$N$450,4&gt;$N$451,((4-1)*$N$450+8)&gt;$N$452),"",IF(INDEX($P$452:$W$461,MOD(((4-1)*$N$450+8)-1,10)+1,INT((((4-1)*$N$450+8)-1)/10)+1)="","",INDEX($P$452:$W$461,MOD(((4-1)*$N$450+8)-1,10)+1,INT((((4-1)*$N$450+8)-1)/10)+1))))))</f>
        <v/>
      </c>
      <c r="L455" s="539">
        <f>IF($D$450="Flat Oval",IF(OR($N$452="",ISTEXT($N$450),ISTEXT($N$451)),"",IF(4&lt;=$N$451,IF(9&gt;$N$450,"",IF(((4-1)*$N$450+9)&gt;80,"",IF(INDEX($P$452:$W$461,MOD(((4-1)*$N$450+9)-1,10)+1,INT((((4-1)*$N$450+9)-1)/10)+1)="","",INDEX($P$452:$W$461,MOD(((4-1)*$N$450+9)-1,10)+1,INT((((4-1)*$N$450+9)-1)/10)+1)))),IF(AND(4=$N$451+1,9&lt;=$O$450),IF(($N$450*$N$451+9)&gt;80,"",IF(INDEX($P$452:$W$461,MOD(($N$450*$N$451+9)-1,10)+1,INT((($N$450*$N$451+9)-1)/10)+1)="","",INDEX($P$452:$W$461,MOD(($N$450*$N$451+9)-1,10)+1,INT((($N$450*$N$451+9)-1)/10)+1))),""))),IF($N$452="","",IF(OR(ISTEXT($N$450),ISTEXT($N$451),ISTEXT($N$452)),"",IF(OR(9&gt;$N$450,4&gt;$N$451,((4-1)*$N$450+9)&gt;$N$452),"",IF(INDEX($P$452:$W$461,MOD(((4-1)*$N$450+9)-1,10)+1,INT((((4-1)*$N$450+9)-1)/10)+1)="","",INDEX($P$452:$W$461,MOD(((4-1)*$N$450+9)-1,10)+1,INT((((4-1)*$N$450+9)-1)/10)+1))))))</f>
        <v/>
      </c>
      <c r="M455" s="539">
        <f>IF($D$450="Flat Oval",IF(OR($N$452="",ISTEXT($N$450),ISTEXT($N$451)),"",IF(4&lt;=$N$451,IF(10&gt;$N$450,"",IF(((4-1)*$N$450+10)&gt;80,"",IF(INDEX($P$452:$W$461,MOD(((4-1)*$N$450+10)-1,10)+1,INT((((4-1)*$N$450+10)-1)/10)+1)="","",INDEX($P$452:$W$461,MOD(((4-1)*$N$450+10)-1,10)+1,INT((((4-1)*$N$450+10)-1)/10)+1)))),IF(AND(4=$N$451+1,10&lt;=$O$450),IF(($N$450*$N$451+10)&gt;80,"",IF(INDEX($P$452:$W$461,MOD(($N$450*$N$451+10)-1,10)+1,INT((($N$450*$N$451+10)-1)/10)+1)="","",INDEX($P$452:$W$461,MOD(($N$450*$N$451+10)-1,10)+1,INT((($N$450*$N$451+10)-1)/10)+1))),""))),IF($N$452="","",IF(OR(ISTEXT($N$450),ISTEXT($N$451),ISTEXT($N$452)),"",IF(OR(10&gt;$N$450,4&gt;$N$451,((4-1)*$N$450+10)&gt;$N$452),"",IF(INDEX($P$452:$W$461,MOD(((4-1)*$N$450+10)-1,10)+1,INT((((4-1)*$N$450+10)-1)/10)+1)="","",INDEX($P$452:$W$461,MOD(((4-1)*$N$450+10)-1,10)+1,INT((((4-1)*$N$450+10)-1)/10)+1))))))</f>
        <v/>
      </c>
      <c r="P455" s="540" t="n"/>
      <c r="Q455" s="540" t="n"/>
      <c r="R455" s="540" t="n"/>
      <c r="S455" s="540" t="n"/>
      <c r="T455" s="540" t="n"/>
      <c r="U455" s="540" t="n"/>
      <c r="V455" s="540" t="n"/>
      <c r="W455" s="540" t="n"/>
    </row>
    <row r="456" ht="13.35" customHeight="1" s="162">
      <c r="B456" s="537">
        <f>IF($D$450="Flat Oval",IF(OR($N$451="",ISTEXT($N$451)),"",IF(5&lt;=$N$451,ROUND((5-0.5)*$I$450/$N$451,1),IF(5=$N$451+1,"Ends",""))),IF(OR($D$450="",$G$450=""),"",IF($D$450="Round",IF(5=1,"Axis 1 (0°)",IF(5=2,"Axis 2 (90°)","")),IF(ISTEXT($N$451),"",IF(5&gt;$N$451,"",IF(ISTEXT($I$450),"",ROUND((5-0.5)*$I$450/$N$451,1)))))))</f>
        <v/>
      </c>
      <c r="C456" s="538" t="n"/>
      <c r="D456" s="539">
        <f>IF($D$450="Flat Oval",IF(OR($N$452="",ISTEXT($N$450),ISTEXT($N$451)),"",IF(5&lt;=$N$451,IF(1&gt;$N$450,"",IF(((5-1)*$N$450+1)&gt;80,"",IF(INDEX($P$452:$W$461,MOD(((5-1)*$N$450+1)-1,10)+1,INT((((5-1)*$N$450+1)-1)/10)+1)="","",INDEX($P$452:$W$461,MOD(((5-1)*$N$450+1)-1,10)+1,INT((((5-1)*$N$450+1)-1)/10)+1)))),IF(AND(5=$N$451+1,1&lt;=$O$450),IF(($N$450*$N$451+1)&gt;80,"",IF(INDEX($P$452:$W$461,MOD(($N$450*$N$451+1)-1,10)+1,INT((($N$450*$N$451+1)-1)/10)+1)="","",INDEX($P$452:$W$461,MOD(($N$450*$N$451+1)-1,10)+1,INT((($N$450*$N$451+1)-1)/10)+1))),""))),IF($N$452="","",IF(OR(ISTEXT($N$450),ISTEXT($N$451),ISTEXT($N$452)),"",IF(OR(1&gt;$N$450,5&gt;$N$451,((5-1)*$N$450+1)&gt;$N$452),"",IF(INDEX($P$452:$W$461,MOD(((5-1)*$N$450+1)-1,10)+1,INT((((5-1)*$N$450+1)-1)/10)+1)="","",INDEX($P$452:$W$461,MOD(((5-1)*$N$450+1)-1,10)+1,INT((((5-1)*$N$450+1)-1)/10)+1))))))</f>
        <v/>
      </c>
      <c r="E456" s="539">
        <f>IF($D$450="Flat Oval",IF(OR($N$452="",ISTEXT($N$450),ISTEXT($N$451)),"",IF(5&lt;=$N$451,IF(2&gt;$N$450,"",IF(((5-1)*$N$450+2)&gt;80,"",IF(INDEX($P$452:$W$461,MOD(((5-1)*$N$450+2)-1,10)+1,INT((((5-1)*$N$450+2)-1)/10)+1)="","",INDEX($P$452:$W$461,MOD(((5-1)*$N$450+2)-1,10)+1,INT((((5-1)*$N$450+2)-1)/10)+1)))),IF(AND(5=$N$451+1,2&lt;=$O$450),IF(($N$450*$N$451+2)&gt;80,"",IF(INDEX($P$452:$W$461,MOD(($N$450*$N$451+2)-1,10)+1,INT((($N$450*$N$451+2)-1)/10)+1)="","",INDEX($P$452:$W$461,MOD(($N$450*$N$451+2)-1,10)+1,INT((($N$450*$N$451+2)-1)/10)+1))),""))),IF($N$452="","",IF(OR(ISTEXT($N$450),ISTEXT($N$451),ISTEXT($N$452)),"",IF(OR(2&gt;$N$450,5&gt;$N$451,((5-1)*$N$450+2)&gt;$N$452),"",IF(INDEX($P$452:$W$461,MOD(((5-1)*$N$450+2)-1,10)+1,INT((((5-1)*$N$450+2)-1)/10)+1)="","",INDEX($P$452:$W$461,MOD(((5-1)*$N$450+2)-1,10)+1,INT((((5-1)*$N$450+2)-1)/10)+1))))))</f>
        <v/>
      </c>
      <c r="F456" s="539">
        <f>IF($D$450="Flat Oval",IF(OR($N$452="",ISTEXT($N$450),ISTEXT($N$451)),"",IF(5&lt;=$N$451,IF(3&gt;$N$450,"",IF(((5-1)*$N$450+3)&gt;80,"",IF(INDEX($P$452:$W$461,MOD(((5-1)*$N$450+3)-1,10)+1,INT((((5-1)*$N$450+3)-1)/10)+1)="","",INDEX($P$452:$W$461,MOD(((5-1)*$N$450+3)-1,10)+1,INT((((5-1)*$N$450+3)-1)/10)+1)))),IF(AND(5=$N$451+1,3&lt;=$O$450),IF(($N$450*$N$451+3)&gt;80,"",IF(INDEX($P$452:$W$461,MOD(($N$450*$N$451+3)-1,10)+1,INT((($N$450*$N$451+3)-1)/10)+1)="","",INDEX($P$452:$W$461,MOD(($N$450*$N$451+3)-1,10)+1,INT((($N$450*$N$451+3)-1)/10)+1))),""))),IF($N$452="","",IF(OR(ISTEXT($N$450),ISTEXT($N$451),ISTEXT($N$452)),"",IF(OR(3&gt;$N$450,5&gt;$N$451,((5-1)*$N$450+3)&gt;$N$452),"",IF(INDEX($P$452:$W$461,MOD(((5-1)*$N$450+3)-1,10)+1,INT((((5-1)*$N$450+3)-1)/10)+1)="","",INDEX($P$452:$W$461,MOD(((5-1)*$N$450+3)-1,10)+1,INT((((5-1)*$N$450+3)-1)/10)+1))))))</f>
        <v/>
      </c>
      <c r="G456" s="539">
        <f>IF($D$450="Flat Oval",IF(OR($N$452="",ISTEXT($N$450),ISTEXT($N$451)),"",IF(5&lt;=$N$451,IF(4&gt;$N$450,"",IF(((5-1)*$N$450+4)&gt;80,"",IF(INDEX($P$452:$W$461,MOD(((5-1)*$N$450+4)-1,10)+1,INT((((5-1)*$N$450+4)-1)/10)+1)="","",INDEX($P$452:$W$461,MOD(((5-1)*$N$450+4)-1,10)+1,INT((((5-1)*$N$450+4)-1)/10)+1)))),IF(AND(5=$N$451+1,4&lt;=$O$450),IF(($N$450*$N$451+4)&gt;80,"",IF(INDEX($P$452:$W$461,MOD(($N$450*$N$451+4)-1,10)+1,INT((($N$450*$N$451+4)-1)/10)+1)="","",INDEX($P$452:$W$461,MOD(($N$450*$N$451+4)-1,10)+1,INT((($N$450*$N$451+4)-1)/10)+1))),""))),IF($N$452="","",IF(OR(ISTEXT($N$450),ISTEXT($N$451),ISTEXT($N$452)),"",IF(OR(4&gt;$N$450,5&gt;$N$451,((5-1)*$N$450+4)&gt;$N$452),"",IF(INDEX($P$452:$W$461,MOD(((5-1)*$N$450+4)-1,10)+1,INT((((5-1)*$N$450+4)-1)/10)+1)="","",INDEX($P$452:$W$461,MOD(((5-1)*$N$450+4)-1,10)+1,INT((((5-1)*$N$450+4)-1)/10)+1))))))</f>
        <v/>
      </c>
      <c r="H456" s="539">
        <f>IF($D$450="Flat Oval",IF(OR($N$452="",ISTEXT($N$450),ISTEXT($N$451)),"",IF(5&lt;=$N$451,IF(5&gt;$N$450,"",IF(((5-1)*$N$450+5)&gt;80,"",IF(INDEX($P$452:$W$461,MOD(((5-1)*$N$450+5)-1,10)+1,INT((((5-1)*$N$450+5)-1)/10)+1)="","",INDEX($P$452:$W$461,MOD(((5-1)*$N$450+5)-1,10)+1,INT((((5-1)*$N$450+5)-1)/10)+1)))),IF(AND(5=$N$451+1,5&lt;=$O$450),IF(($N$450*$N$451+5)&gt;80,"",IF(INDEX($P$452:$W$461,MOD(($N$450*$N$451+5)-1,10)+1,INT((($N$450*$N$451+5)-1)/10)+1)="","",INDEX($P$452:$W$461,MOD(($N$450*$N$451+5)-1,10)+1,INT((($N$450*$N$451+5)-1)/10)+1))),""))),IF($N$452="","",IF(OR(ISTEXT($N$450),ISTEXT($N$451),ISTEXT($N$452)),"",IF(OR(5&gt;$N$450,5&gt;$N$451,((5-1)*$N$450+5)&gt;$N$452),"",IF(INDEX($P$452:$W$461,MOD(((5-1)*$N$450+5)-1,10)+1,INT((((5-1)*$N$450+5)-1)/10)+1)="","",INDEX($P$452:$W$461,MOD(((5-1)*$N$450+5)-1,10)+1,INT((((5-1)*$N$450+5)-1)/10)+1))))))</f>
        <v/>
      </c>
      <c r="I456" s="539">
        <f>IF($D$450="Flat Oval",IF(OR($N$452="",ISTEXT($N$450),ISTEXT($N$451)),"",IF(5&lt;=$N$451,IF(6&gt;$N$450,"",IF(((5-1)*$N$450+6)&gt;80,"",IF(INDEX($P$452:$W$461,MOD(((5-1)*$N$450+6)-1,10)+1,INT((((5-1)*$N$450+6)-1)/10)+1)="","",INDEX($P$452:$W$461,MOD(((5-1)*$N$450+6)-1,10)+1,INT((((5-1)*$N$450+6)-1)/10)+1)))),IF(AND(5=$N$451+1,6&lt;=$O$450),IF(($N$450*$N$451+6)&gt;80,"",IF(INDEX($P$452:$W$461,MOD(($N$450*$N$451+6)-1,10)+1,INT((($N$450*$N$451+6)-1)/10)+1)="","",INDEX($P$452:$W$461,MOD(($N$450*$N$451+6)-1,10)+1,INT((($N$450*$N$451+6)-1)/10)+1))),""))),IF($N$452="","",IF(OR(ISTEXT($N$450),ISTEXT($N$451),ISTEXT($N$452)),"",IF(OR(6&gt;$N$450,5&gt;$N$451,((5-1)*$N$450+6)&gt;$N$452),"",IF(INDEX($P$452:$W$461,MOD(((5-1)*$N$450+6)-1,10)+1,INT((((5-1)*$N$450+6)-1)/10)+1)="","",INDEX($P$452:$W$461,MOD(((5-1)*$N$450+6)-1,10)+1,INT((((5-1)*$N$450+6)-1)/10)+1))))))</f>
        <v/>
      </c>
      <c r="J456" s="539">
        <f>IF($D$450="Flat Oval",IF(OR($N$452="",ISTEXT($N$450),ISTEXT($N$451)),"",IF(5&lt;=$N$451,IF(7&gt;$N$450,"",IF(((5-1)*$N$450+7)&gt;80,"",IF(INDEX($P$452:$W$461,MOD(((5-1)*$N$450+7)-1,10)+1,INT((((5-1)*$N$450+7)-1)/10)+1)="","",INDEX($P$452:$W$461,MOD(((5-1)*$N$450+7)-1,10)+1,INT((((5-1)*$N$450+7)-1)/10)+1)))),IF(AND(5=$N$451+1,7&lt;=$O$450),IF(($N$450*$N$451+7)&gt;80,"",IF(INDEX($P$452:$W$461,MOD(($N$450*$N$451+7)-1,10)+1,INT((($N$450*$N$451+7)-1)/10)+1)="","",INDEX($P$452:$W$461,MOD(($N$450*$N$451+7)-1,10)+1,INT((($N$450*$N$451+7)-1)/10)+1))),""))),IF($N$452="","",IF(OR(ISTEXT($N$450),ISTEXT($N$451),ISTEXT($N$452)),"",IF(OR(7&gt;$N$450,5&gt;$N$451,((5-1)*$N$450+7)&gt;$N$452),"",IF(INDEX($P$452:$W$461,MOD(((5-1)*$N$450+7)-1,10)+1,INT((((5-1)*$N$450+7)-1)/10)+1)="","",INDEX($P$452:$W$461,MOD(((5-1)*$N$450+7)-1,10)+1,INT((((5-1)*$N$450+7)-1)/10)+1))))))</f>
        <v/>
      </c>
      <c r="K456" s="539">
        <f>IF($D$450="Flat Oval",IF(OR($N$452="",ISTEXT($N$450),ISTEXT($N$451)),"",IF(5&lt;=$N$451,IF(8&gt;$N$450,"",IF(((5-1)*$N$450+8)&gt;80,"",IF(INDEX($P$452:$W$461,MOD(((5-1)*$N$450+8)-1,10)+1,INT((((5-1)*$N$450+8)-1)/10)+1)="","",INDEX($P$452:$W$461,MOD(((5-1)*$N$450+8)-1,10)+1,INT((((5-1)*$N$450+8)-1)/10)+1)))),IF(AND(5=$N$451+1,8&lt;=$O$450),IF(($N$450*$N$451+8)&gt;80,"",IF(INDEX($P$452:$W$461,MOD(($N$450*$N$451+8)-1,10)+1,INT((($N$450*$N$451+8)-1)/10)+1)="","",INDEX($P$452:$W$461,MOD(($N$450*$N$451+8)-1,10)+1,INT((($N$450*$N$451+8)-1)/10)+1))),""))),IF($N$452="","",IF(OR(ISTEXT($N$450),ISTEXT($N$451),ISTEXT($N$452)),"",IF(OR(8&gt;$N$450,5&gt;$N$451,((5-1)*$N$450+8)&gt;$N$452),"",IF(INDEX($P$452:$W$461,MOD(((5-1)*$N$450+8)-1,10)+1,INT((((5-1)*$N$450+8)-1)/10)+1)="","",INDEX($P$452:$W$461,MOD(((5-1)*$N$450+8)-1,10)+1,INT((((5-1)*$N$450+8)-1)/10)+1))))))</f>
        <v/>
      </c>
      <c r="L456" s="539">
        <f>IF($D$450="Flat Oval",IF(OR($N$452="",ISTEXT($N$450),ISTEXT($N$451)),"",IF(5&lt;=$N$451,IF(9&gt;$N$450,"",IF(((5-1)*$N$450+9)&gt;80,"",IF(INDEX($P$452:$W$461,MOD(((5-1)*$N$450+9)-1,10)+1,INT((((5-1)*$N$450+9)-1)/10)+1)="","",INDEX($P$452:$W$461,MOD(((5-1)*$N$450+9)-1,10)+1,INT((((5-1)*$N$450+9)-1)/10)+1)))),IF(AND(5=$N$451+1,9&lt;=$O$450),IF(($N$450*$N$451+9)&gt;80,"",IF(INDEX($P$452:$W$461,MOD(($N$450*$N$451+9)-1,10)+1,INT((($N$450*$N$451+9)-1)/10)+1)="","",INDEX($P$452:$W$461,MOD(($N$450*$N$451+9)-1,10)+1,INT((($N$450*$N$451+9)-1)/10)+1))),""))),IF($N$452="","",IF(OR(ISTEXT($N$450),ISTEXT($N$451),ISTEXT($N$452)),"",IF(OR(9&gt;$N$450,5&gt;$N$451,((5-1)*$N$450+9)&gt;$N$452),"",IF(INDEX($P$452:$W$461,MOD(((5-1)*$N$450+9)-1,10)+1,INT((((5-1)*$N$450+9)-1)/10)+1)="","",INDEX($P$452:$W$461,MOD(((5-1)*$N$450+9)-1,10)+1,INT((((5-1)*$N$450+9)-1)/10)+1))))))</f>
        <v/>
      </c>
      <c r="M456" s="539">
        <f>IF($D$450="Flat Oval",IF(OR($N$452="",ISTEXT($N$450),ISTEXT($N$451)),"",IF(5&lt;=$N$451,IF(10&gt;$N$450,"",IF(((5-1)*$N$450+10)&gt;80,"",IF(INDEX($P$452:$W$461,MOD(((5-1)*$N$450+10)-1,10)+1,INT((((5-1)*$N$450+10)-1)/10)+1)="","",INDEX($P$452:$W$461,MOD(((5-1)*$N$450+10)-1,10)+1,INT((((5-1)*$N$450+10)-1)/10)+1)))),IF(AND(5=$N$451+1,10&lt;=$O$450),IF(($N$450*$N$451+10)&gt;80,"",IF(INDEX($P$452:$W$461,MOD(($N$450*$N$451+10)-1,10)+1,INT((($N$450*$N$451+10)-1)/10)+1)="","",INDEX($P$452:$W$461,MOD(($N$450*$N$451+10)-1,10)+1,INT((($N$450*$N$451+10)-1)/10)+1))),""))),IF($N$452="","",IF(OR(ISTEXT($N$450),ISTEXT($N$451),ISTEXT($N$452)),"",IF(OR(10&gt;$N$450,5&gt;$N$451,((5-1)*$N$450+10)&gt;$N$452),"",IF(INDEX($P$452:$W$461,MOD(((5-1)*$N$450+10)-1,10)+1,INT((((5-1)*$N$450+10)-1)/10)+1)="","",INDEX($P$452:$W$461,MOD(((5-1)*$N$450+10)-1,10)+1,INT((((5-1)*$N$450+10)-1)/10)+1))))))</f>
        <v/>
      </c>
      <c r="P456" s="540" t="n"/>
      <c r="Q456" s="540" t="n"/>
      <c r="R456" s="540" t="n"/>
      <c r="S456" s="540" t="n"/>
      <c r="T456" s="540" t="n"/>
      <c r="U456" s="540" t="n"/>
      <c r="V456" s="540" t="n"/>
      <c r="W456" s="540" t="n"/>
    </row>
    <row r="457" ht="13.35" customHeight="1" s="162">
      <c r="B457" s="537">
        <f>IF($D$450="Flat Oval",IF(OR($N$451="",ISTEXT($N$451)),"",IF(6&lt;=$N$451,ROUND((6-0.5)*$I$450/$N$451,1),IF(6=$N$451+1,"Ends",""))),IF(OR($D$450="",$G$450=""),"",IF($D$450="Round",IF(6=1,"Axis 1 (0°)",IF(6=2,"Axis 2 (90°)","")),IF(ISTEXT($N$451),"",IF(6&gt;$N$451,"",IF(ISTEXT($I$450),"",ROUND((6-0.5)*$I$450/$N$451,1)))))))</f>
        <v/>
      </c>
      <c r="C457" s="538" t="n"/>
      <c r="D457" s="539">
        <f>IF($D$450="Flat Oval",IF(OR($N$452="",ISTEXT($N$450),ISTEXT($N$451)),"",IF(6&lt;=$N$451,IF(1&gt;$N$450,"",IF(((6-1)*$N$450+1)&gt;80,"",IF(INDEX($P$452:$W$461,MOD(((6-1)*$N$450+1)-1,10)+1,INT((((6-1)*$N$450+1)-1)/10)+1)="","",INDEX($P$452:$W$461,MOD(((6-1)*$N$450+1)-1,10)+1,INT((((6-1)*$N$450+1)-1)/10)+1)))),IF(AND(6=$N$451+1,1&lt;=$O$450),IF(($N$450*$N$451+1)&gt;80,"",IF(INDEX($P$452:$W$461,MOD(($N$450*$N$451+1)-1,10)+1,INT((($N$450*$N$451+1)-1)/10)+1)="","",INDEX($P$452:$W$461,MOD(($N$450*$N$451+1)-1,10)+1,INT((($N$450*$N$451+1)-1)/10)+1))),""))),IF($N$452="","",IF(OR(ISTEXT($N$450),ISTEXT($N$451),ISTEXT($N$452)),"",IF(OR(1&gt;$N$450,6&gt;$N$451,((6-1)*$N$450+1)&gt;$N$452),"",IF(INDEX($P$452:$W$461,MOD(((6-1)*$N$450+1)-1,10)+1,INT((((6-1)*$N$450+1)-1)/10)+1)="","",INDEX($P$452:$W$461,MOD(((6-1)*$N$450+1)-1,10)+1,INT((((6-1)*$N$450+1)-1)/10)+1))))))</f>
        <v/>
      </c>
      <c r="E457" s="539">
        <f>IF($D$450="Flat Oval",IF(OR($N$452="",ISTEXT($N$450),ISTEXT($N$451)),"",IF(6&lt;=$N$451,IF(2&gt;$N$450,"",IF(((6-1)*$N$450+2)&gt;80,"",IF(INDEX($P$452:$W$461,MOD(((6-1)*$N$450+2)-1,10)+1,INT((((6-1)*$N$450+2)-1)/10)+1)="","",INDEX($P$452:$W$461,MOD(((6-1)*$N$450+2)-1,10)+1,INT((((6-1)*$N$450+2)-1)/10)+1)))),IF(AND(6=$N$451+1,2&lt;=$O$450),IF(($N$450*$N$451+2)&gt;80,"",IF(INDEX($P$452:$W$461,MOD(($N$450*$N$451+2)-1,10)+1,INT((($N$450*$N$451+2)-1)/10)+1)="","",INDEX($P$452:$W$461,MOD(($N$450*$N$451+2)-1,10)+1,INT((($N$450*$N$451+2)-1)/10)+1))),""))),IF($N$452="","",IF(OR(ISTEXT($N$450),ISTEXT($N$451),ISTEXT($N$452)),"",IF(OR(2&gt;$N$450,6&gt;$N$451,((6-1)*$N$450+2)&gt;$N$452),"",IF(INDEX($P$452:$W$461,MOD(((6-1)*$N$450+2)-1,10)+1,INT((((6-1)*$N$450+2)-1)/10)+1)="","",INDEX($P$452:$W$461,MOD(((6-1)*$N$450+2)-1,10)+1,INT((((6-1)*$N$450+2)-1)/10)+1))))))</f>
        <v/>
      </c>
      <c r="F457" s="539">
        <f>IF($D$450="Flat Oval",IF(OR($N$452="",ISTEXT($N$450),ISTEXT($N$451)),"",IF(6&lt;=$N$451,IF(3&gt;$N$450,"",IF(((6-1)*$N$450+3)&gt;80,"",IF(INDEX($P$452:$W$461,MOD(((6-1)*$N$450+3)-1,10)+1,INT((((6-1)*$N$450+3)-1)/10)+1)="","",INDEX($P$452:$W$461,MOD(((6-1)*$N$450+3)-1,10)+1,INT((((6-1)*$N$450+3)-1)/10)+1)))),IF(AND(6=$N$451+1,3&lt;=$O$450),IF(($N$450*$N$451+3)&gt;80,"",IF(INDEX($P$452:$W$461,MOD(($N$450*$N$451+3)-1,10)+1,INT((($N$450*$N$451+3)-1)/10)+1)="","",INDEX($P$452:$W$461,MOD(($N$450*$N$451+3)-1,10)+1,INT((($N$450*$N$451+3)-1)/10)+1))),""))),IF($N$452="","",IF(OR(ISTEXT($N$450),ISTEXT($N$451),ISTEXT($N$452)),"",IF(OR(3&gt;$N$450,6&gt;$N$451,((6-1)*$N$450+3)&gt;$N$452),"",IF(INDEX($P$452:$W$461,MOD(((6-1)*$N$450+3)-1,10)+1,INT((((6-1)*$N$450+3)-1)/10)+1)="","",INDEX($P$452:$W$461,MOD(((6-1)*$N$450+3)-1,10)+1,INT((((6-1)*$N$450+3)-1)/10)+1))))))</f>
        <v/>
      </c>
      <c r="G457" s="539">
        <f>IF($D$450="Flat Oval",IF(OR($N$452="",ISTEXT($N$450),ISTEXT($N$451)),"",IF(6&lt;=$N$451,IF(4&gt;$N$450,"",IF(((6-1)*$N$450+4)&gt;80,"",IF(INDEX($P$452:$W$461,MOD(((6-1)*$N$450+4)-1,10)+1,INT((((6-1)*$N$450+4)-1)/10)+1)="","",INDEX($P$452:$W$461,MOD(((6-1)*$N$450+4)-1,10)+1,INT((((6-1)*$N$450+4)-1)/10)+1)))),IF(AND(6=$N$451+1,4&lt;=$O$450),IF(($N$450*$N$451+4)&gt;80,"",IF(INDEX($P$452:$W$461,MOD(($N$450*$N$451+4)-1,10)+1,INT((($N$450*$N$451+4)-1)/10)+1)="","",INDEX($P$452:$W$461,MOD(($N$450*$N$451+4)-1,10)+1,INT((($N$450*$N$451+4)-1)/10)+1))),""))),IF($N$452="","",IF(OR(ISTEXT($N$450),ISTEXT($N$451),ISTEXT($N$452)),"",IF(OR(4&gt;$N$450,6&gt;$N$451,((6-1)*$N$450+4)&gt;$N$452),"",IF(INDEX($P$452:$W$461,MOD(((6-1)*$N$450+4)-1,10)+1,INT((((6-1)*$N$450+4)-1)/10)+1)="","",INDEX($P$452:$W$461,MOD(((6-1)*$N$450+4)-1,10)+1,INT((((6-1)*$N$450+4)-1)/10)+1))))))</f>
        <v/>
      </c>
      <c r="H457" s="539">
        <f>IF($D$450="Flat Oval",IF(OR($N$452="",ISTEXT($N$450),ISTEXT($N$451)),"",IF(6&lt;=$N$451,IF(5&gt;$N$450,"",IF(((6-1)*$N$450+5)&gt;80,"",IF(INDEX($P$452:$W$461,MOD(((6-1)*$N$450+5)-1,10)+1,INT((((6-1)*$N$450+5)-1)/10)+1)="","",INDEX($P$452:$W$461,MOD(((6-1)*$N$450+5)-1,10)+1,INT((((6-1)*$N$450+5)-1)/10)+1)))),IF(AND(6=$N$451+1,5&lt;=$O$450),IF(($N$450*$N$451+5)&gt;80,"",IF(INDEX($P$452:$W$461,MOD(($N$450*$N$451+5)-1,10)+1,INT((($N$450*$N$451+5)-1)/10)+1)="","",INDEX($P$452:$W$461,MOD(($N$450*$N$451+5)-1,10)+1,INT((($N$450*$N$451+5)-1)/10)+1))),""))),IF($N$452="","",IF(OR(ISTEXT($N$450),ISTEXT($N$451),ISTEXT($N$452)),"",IF(OR(5&gt;$N$450,6&gt;$N$451,((6-1)*$N$450+5)&gt;$N$452),"",IF(INDEX($P$452:$W$461,MOD(((6-1)*$N$450+5)-1,10)+1,INT((((6-1)*$N$450+5)-1)/10)+1)="","",INDEX($P$452:$W$461,MOD(((6-1)*$N$450+5)-1,10)+1,INT((((6-1)*$N$450+5)-1)/10)+1))))))</f>
        <v/>
      </c>
      <c r="I457" s="539">
        <f>IF($D$450="Flat Oval",IF(OR($N$452="",ISTEXT($N$450),ISTEXT($N$451)),"",IF(6&lt;=$N$451,IF(6&gt;$N$450,"",IF(((6-1)*$N$450+6)&gt;80,"",IF(INDEX($P$452:$W$461,MOD(((6-1)*$N$450+6)-1,10)+1,INT((((6-1)*$N$450+6)-1)/10)+1)="","",INDEX($P$452:$W$461,MOD(((6-1)*$N$450+6)-1,10)+1,INT((((6-1)*$N$450+6)-1)/10)+1)))),IF(AND(6=$N$451+1,6&lt;=$O$450),IF(($N$450*$N$451+6)&gt;80,"",IF(INDEX($P$452:$W$461,MOD(($N$450*$N$451+6)-1,10)+1,INT((($N$450*$N$451+6)-1)/10)+1)="","",INDEX($P$452:$W$461,MOD(($N$450*$N$451+6)-1,10)+1,INT((($N$450*$N$451+6)-1)/10)+1))),""))),IF($N$452="","",IF(OR(ISTEXT($N$450),ISTEXT($N$451),ISTEXT($N$452)),"",IF(OR(6&gt;$N$450,6&gt;$N$451,((6-1)*$N$450+6)&gt;$N$452),"",IF(INDEX($P$452:$W$461,MOD(((6-1)*$N$450+6)-1,10)+1,INT((((6-1)*$N$450+6)-1)/10)+1)="","",INDEX($P$452:$W$461,MOD(((6-1)*$N$450+6)-1,10)+1,INT((((6-1)*$N$450+6)-1)/10)+1))))))</f>
        <v/>
      </c>
      <c r="J457" s="539">
        <f>IF($D$450="Flat Oval",IF(OR($N$452="",ISTEXT($N$450),ISTEXT($N$451)),"",IF(6&lt;=$N$451,IF(7&gt;$N$450,"",IF(((6-1)*$N$450+7)&gt;80,"",IF(INDEX($P$452:$W$461,MOD(((6-1)*$N$450+7)-1,10)+1,INT((((6-1)*$N$450+7)-1)/10)+1)="","",INDEX($P$452:$W$461,MOD(((6-1)*$N$450+7)-1,10)+1,INT((((6-1)*$N$450+7)-1)/10)+1)))),IF(AND(6=$N$451+1,7&lt;=$O$450),IF(($N$450*$N$451+7)&gt;80,"",IF(INDEX($P$452:$W$461,MOD(($N$450*$N$451+7)-1,10)+1,INT((($N$450*$N$451+7)-1)/10)+1)="","",INDEX($P$452:$W$461,MOD(($N$450*$N$451+7)-1,10)+1,INT((($N$450*$N$451+7)-1)/10)+1))),""))),IF($N$452="","",IF(OR(ISTEXT($N$450),ISTEXT($N$451),ISTEXT($N$452)),"",IF(OR(7&gt;$N$450,6&gt;$N$451,((6-1)*$N$450+7)&gt;$N$452),"",IF(INDEX($P$452:$W$461,MOD(((6-1)*$N$450+7)-1,10)+1,INT((((6-1)*$N$450+7)-1)/10)+1)="","",INDEX($P$452:$W$461,MOD(((6-1)*$N$450+7)-1,10)+1,INT((((6-1)*$N$450+7)-1)/10)+1))))))</f>
        <v/>
      </c>
      <c r="K457" s="539">
        <f>IF($D$450="Flat Oval",IF(OR($N$452="",ISTEXT($N$450),ISTEXT($N$451)),"",IF(6&lt;=$N$451,IF(8&gt;$N$450,"",IF(((6-1)*$N$450+8)&gt;80,"",IF(INDEX($P$452:$W$461,MOD(((6-1)*$N$450+8)-1,10)+1,INT((((6-1)*$N$450+8)-1)/10)+1)="","",INDEX($P$452:$W$461,MOD(((6-1)*$N$450+8)-1,10)+1,INT((((6-1)*$N$450+8)-1)/10)+1)))),IF(AND(6=$N$451+1,8&lt;=$O$450),IF(($N$450*$N$451+8)&gt;80,"",IF(INDEX($P$452:$W$461,MOD(($N$450*$N$451+8)-1,10)+1,INT((($N$450*$N$451+8)-1)/10)+1)="","",INDEX($P$452:$W$461,MOD(($N$450*$N$451+8)-1,10)+1,INT((($N$450*$N$451+8)-1)/10)+1))),""))),IF($N$452="","",IF(OR(ISTEXT($N$450),ISTEXT($N$451),ISTEXT($N$452)),"",IF(OR(8&gt;$N$450,6&gt;$N$451,((6-1)*$N$450+8)&gt;$N$452),"",IF(INDEX($P$452:$W$461,MOD(((6-1)*$N$450+8)-1,10)+1,INT((((6-1)*$N$450+8)-1)/10)+1)="","",INDEX($P$452:$W$461,MOD(((6-1)*$N$450+8)-1,10)+1,INT((((6-1)*$N$450+8)-1)/10)+1))))))</f>
        <v/>
      </c>
      <c r="L457" s="539">
        <f>IF($D$450="Flat Oval",IF(OR($N$452="",ISTEXT($N$450),ISTEXT($N$451)),"",IF(6&lt;=$N$451,IF(9&gt;$N$450,"",IF(((6-1)*$N$450+9)&gt;80,"",IF(INDEX($P$452:$W$461,MOD(((6-1)*$N$450+9)-1,10)+1,INT((((6-1)*$N$450+9)-1)/10)+1)="","",INDEX($P$452:$W$461,MOD(((6-1)*$N$450+9)-1,10)+1,INT((((6-1)*$N$450+9)-1)/10)+1)))),IF(AND(6=$N$451+1,9&lt;=$O$450),IF(($N$450*$N$451+9)&gt;80,"",IF(INDEX($P$452:$W$461,MOD(($N$450*$N$451+9)-1,10)+1,INT((($N$450*$N$451+9)-1)/10)+1)="","",INDEX($P$452:$W$461,MOD(($N$450*$N$451+9)-1,10)+1,INT((($N$450*$N$451+9)-1)/10)+1))),""))),IF($N$452="","",IF(OR(ISTEXT($N$450),ISTEXT($N$451),ISTEXT($N$452)),"",IF(OR(9&gt;$N$450,6&gt;$N$451,((6-1)*$N$450+9)&gt;$N$452),"",IF(INDEX($P$452:$W$461,MOD(((6-1)*$N$450+9)-1,10)+1,INT((((6-1)*$N$450+9)-1)/10)+1)="","",INDEX($P$452:$W$461,MOD(((6-1)*$N$450+9)-1,10)+1,INT((((6-1)*$N$450+9)-1)/10)+1))))))</f>
        <v/>
      </c>
      <c r="M457" s="539">
        <f>IF($D$450="Flat Oval",IF(OR($N$452="",ISTEXT($N$450),ISTEXT($N$451)),"",IF(6&lt;=$N$451,IF(10&gt;$N$450,"",IF(((6-1)*$N$450+10)&gt;80,"",IF(INDEX($P$452:$W$461,MOD(((6-1)*$N$450+10)-1,10)+1,INT((((6-1)*$N$450+10)-1)/10)+1)="","",INDEX($P$452:$W$461,MOD(((6-1)*$N$450+10)-1,10)+1,INT((((6-1)*$N$450+10)-1)/10)+1)))),IF(AND(6=$N$451+1,10&lt;=$O$450),IF(($N$450*$N$451+10)&gt;80,"",IF(INDEX($P$452:$W$461,MOD(($N$450*$N$451+10)-1,10)+1,INT((($N$450*$N$451+10)-1)/10)+1)="","",INDEX($P$452:$W$461,MOD(($N$450*$N$451+10)-1,10)+1,INT((($N$450*$N$451+10)-1)/10)+1))),""))),IF($N$452="","",IF(OR(ISTEXT($N$450),ISTEXT($N$451),ISTEXT($N$452)),"",IF(OR(10&gt;$N$450,6&gt;$N$451,((6-1)*$N$450+10)&gt;$N$452),"",IF(INDEX($P$452:$W$461,MOD(((6-1)*$N$450+10)-1,10)+1,INT((((6-1)*$N$450+10)-1)/10)+1)="","",INDEX($P$452:$W$461,MOD(((6-1)*$N$450+10)-1,10)+1,INT((((6-1)*$N$450+10)-1)/10)+1))))))</f>
        <v/>
      </c>
      <c r="P457" s="540" t="n"/>
      <c r="Q457" s="540" t="n"/>
      <c r="R457" s="540" t="n"/>
      <c r="S457" s="540" t="n"/>
      <c r="T457" s="540" t="n"/>
      <c r="U457" s="540" t="n"/>
      <c r="V457" s="540" t="n"/>
      <c r="W457" s="540" t="n"/>
    </row>
    <row r="458" ht="13.35" customHeight="1" s="162">
      <c r="B458" s="537">
        <f>IF($D$450="Flat Oval",IF(OR($N$451="",ISTEXT($N$451)),"",IF(7&lt;=$N$451,ROUND((7-0.5)*$I$450/$N$451,1),IF(7=$N$451+1,"Ends",""))),IF(OR($D$450="",$G$450=""),"",IF($D$450="Round",IF(7=1,"Axis 1 (0°)",IF(7=2,"Axis 2 (90°)","")),IF(ISTEXT($N$451),"",IF(7&gt;$N$451,"",IF(ISTEXT($I$450),"",ROUND((7-0.5)*$I$450/$N$451,1)))))))</f>
        <v/>
      </c>
      <c r="C458" s="538" t="n"/>
      <c r="D458" s="539">
        <f>IF($D$450="Flat Oval",IF(OR($N$452="",ISTEXT($N$450),ISTEXT($N$451)),"",IF(7&lt;=$N$451,IF(1&gt;$N$450,"",IF(((7-1)*$N$450+1)&gt;80,"",IF(INDEX($P$452:$W$461,MOD(((7-1)*$N$450+1)-1,10)+1,INT((((7-1)*$N$450+1)-1)/10)+1)="","",INDEX($P$452:$W$461,MOD(((7-1)*$N$450+1)-1,10)+1,INT((((7-1)*$N$450+1)-1)/10)+1)))),IF(AND(7=$N$451+1,1&lt;=$O$450),IF(($N$450*$N$451+1)&gt;80,"",IF(INDEX($P$452:$W$461,MOD(($N$450*$N$451+1)-1,10)+1,INT((($N$450*$N$451+1)-1)/10)+1)="","",INDEX($P$452:$W$461,MOD(($N$450*$N$451+1)-1,10)+1,INT((($N$450*$N$451+1)-1)/10)+1))),""))),IF($N$452="","",IF(OR(ISTEXT($N$450),ISTEXT($N$451),ISTEXT($N$452)),"",IF(OR(1&gt;$N$450,7&gt;$N$451,((7-1)*$N$450+1)&gt;$N$452),"",IF(INDEX($P$452:$W$461,MOD(((7-1)*$N$450+1)-1,10)+1,INT((((7-1)*$N$450+1)-1)/10)+1)="","",INDEX($P$452:$W$461,MOD(((7-1)*$N$450+1)-1,10)+1,INT((((7-1)*$N$450+1)-1)/10)+1))))))</f>
        <v/>
      </c>
      <c r="E458" s="539">
        <f>IF($D$450="Flat Oval",IF(OR($N$452="",ISTEXT($N$450),ISTEXT($N$451)),"",IF(7&lt;=$N$451,IF(2&gt;$N$450,"",IF(((7-1)*$N$450+2)&gt;80,"",IF(INDEX($P$452:$W$461,MOD(((7-1)*$N$450+2)-1,10)+1,INT((((7-1)*$N$450+2)-1)/10)+1)="","",INDEX($P$452:$W$461,MOD(((7-1)*$N$450+2)-1,10)+1,INT((((7-1)*$N$450+2)-1)/10)+1)))),IF(AND(7=$N$451+1,2&lt;=$O$450),IF(($N$450*$N$451+2)&gt;80,"",IF(INDEX($P$452:$W$461,MOD(($N$450*$N$451+2)-1,10)+1,INT((($N$450*$N$451+2)-1)/10)+1)="","",INDEX($P$452:$W$461,MOD(($N$450*$N$451+2)-1,10)+1,INT((($N$450*$N$451+2)-1)/10)+1))),""))),IF($N$452="","",IF(OR(ISTEXT($N$450),ISTEXT($N$451),ISTEXT($N$452)),"",IF(OR(2&gt;$N$450,7&gt;$N$451,((7-1)*$N$450+2)&gt;$N$452),"",IF(INDEX($P$452:$W$461,MOD(((7-1)*$N$450+2)-1,10)+1,INT((((7-1)*$N$450+2)-1)/10)+1)="","",INDEX($P$452:$W$461,MOD(((7-1)*$N$450+2)-1,10)+1,INT((((7-1)*$N$450+2)-1)/10)+1))))))</f>
        <v/>
      </c>
      <c r="F458" s="539">
        <f>IF($D$450="Flat Oval",IF(OR($N$452="",ISTEXT($N$450),ISTEXT($N$451)),"",IF(7&lt;=$N$451,IF(3&gt;$N$450,"",IF(((7-1)*$N$450+3)&gt;80,"",IF(INDEX($P$452:$W$461,MOD(((7-1)*$N$450+3)-1,10)+1,INT((((7-1)*$N$450+3)-1)/10)+1)="","",INDEX($P$452:$W$461,MOD(((7-1)*$N$450+3)-1,10)+1,INT((((7-1)*$N$450+3)-1)/10)+1)))),IF(AND(7=$N$451+1,3&lt;=$O$450),IF(($N$450*$N$451+3)&gt;80,"",IF(INDEX($P$452:$W$461,MOD(($N$450*$N$451+3)-1,10)+1,INT((($N$450*$N$451+3)-1)/10)+1)="","",INDEX($P$452:$W$461,MOD(($N$450*$N$451+3)-1,10)+1,INT((($N$450*$N$451+3)-1)/10)+1))),""))),IF($N$452="","",IF(OR(ISTEXT($N$450),ISTEXT($N$451),ISTEXT($N$452)),"",IF(OR(3&gt;$N$450,7&gt;$N$451,((7-1)*$N$450+3)&gt;$N$452),"",IF(INDEX($P$452:$W$461,MOD(((7-1)*$N$450+3)-1,10)+1,INT((((7-1)*$N$450+3)-1)/10)+1)="","",INDEX($P$452:$W$461,MOD(((7-1)*$N$450+3)-1,10)+1,INT((((7-1)*$N$450+3)-1)/10)+1))))))</f>
        <v/>
      </c>
      <c r="G458" s="539">
        <f>IF($D$450="Flat Oval",IF(OR($N$452="",ISTEXT($N$450),ISTEXT($N$451)),"",IF(7&lt;=$N$451,IF(4&gt;$N$450,"",IF(((7-1)*$N$450+4)&gt;80,"",IF(INDEX($P$452:$W$461,MOD(((7-1)*$N$450+4)-1,10)+1,INT((((7-1)*$N$450+4)-1)/10)+1)="","",INDEX($P$452:$W$461,MOD(((7-1)*$N$450+4)-1,10)+1,INT((((7-1)*$N$450+4)-1)/10)+1)))),IF(AND(7=$N$451+1,4&lt;=$O$450),IF(($N$450*$N$451+4)&gt;80,"",IF(INDEX($P$452:$W$461,MOD(($N$450*$N$451+4)-1,10)+1,INT((($N$450*$N$451+4)-1)/10)+1)="","",INDEX($P$452:$W$461,MOD(($N$450*$N$451+4)-1,10)+1,INT((($N$450*$N$451+4)-1)/10)+1))),""))),IF($N$452="","",IF(OR(ISTEXT($N$450),ISTEXT($N$451),ISTEXT($N$452)),"",IF(OR(4&gt;$N$450,7&gt;$N$451,((7-1)*$N$450+4)&gt;$N$452),"",IF(INDEX($P$452:$W$461,MOD(((7-1)*$N$450+4)-1,10)+1,INT((((7-1)*$N$450+4)-1)/10)+1)="","",INDEX($P$452:$W$461,MOD(((7-1)*$N$450+4)-1,10)+1,INT((((7-1)*$N$450+4)-1)/10)+1))))))</f>
        <v/>
      </c>
      <c r="H458" s="539">
        <f>IF($D$450="Flat Oval",IF(OR($N$452="",ISTEXT($N$450),ISTEXT($N$451)),"",IF(7&lt;=$N$451,IF(5&gt;$N$450,"",IF(((7-1)*$N$450+5)&gt;80,"",IF(INDEX($P$452:$W$461,MOD(((7-1)*$N$450+5)-1,10)+1,INT((((7-1)*$N$450+5)-1)/10)+1)="","",INDEX($P$452:$W$461,MOD(((7-1)*$N$450+5)-1,10)+1,INT((((7-1)*$N$450+5)-1)/10)+1)))),IF(AND(7=$N$451+1,5&lt;=$O$450),IF(($N$450*$N$451+5)&gt;80,"",IF(INDEX($P$452:$W$461,MOD(($N$450*$N$451+5)-1,10)+1,INT((($N$450*$N$451+5)-1)/10)+1)="","",INDEX($P$452:$W$461,MOD(($N$450*$N$451+5)-1,10)+1,INT((($N$450*$N$451+5)-1)/10)+1))),""))),IF($N$452="","",IF(OR(ISTEXT($N$450),ISTEXT($N$451),ISTEXT($N$452)),"",IF(OR(5&gt;$N$450,7&gt;$N$451,((7-1)*$N$450+5)&gt;$N$452),"",IF(INDEX($P$452:$W$461,MOD(((7-1)*$N$450+5)-1,10)+1,INT((((7-1)*$N$450+5)-1)/10)+1)="","",INDEX($P$452:$W$461,MOD(((7-1)*$N$450+5)-1,10)+1,INT((((7-1)*$N$450+5)-1)/10)+1))))))</f>
        <v/>
      </c>
      <c r="I458" s="539">
        <f>IF($D$450="Flat Oval",IF(OR($N$452="",ISTEXT($N$450),ISTEXT($N$451)),"",IF(7&lt;=$N$451,IF(6&gt;$N$450,"",IF(((7-1)*$N$450+6)&gt;80,"",IF(INDEX($P$452:$W$461,MOD(((7-1)*$N$450+6)-1,10)+1,INT((((7-1)*$N$450+6)-1)/10)+1)="","",INDEX($P$452:$W$461,MOD(((7-1)*$N$450+6)-1,10)+1,INT((((7-1)*$N$450+6)-1)/10)+1)))),IF(AND(7=$N$451+1,6&lt;=$O$450),IF(($N$450*$N$451+6)&gt;80,"",IF(INDEX($P$452:$W$461,MOD(($N$450*$N$451+6)-1,10)+1,INT((($N$450*$N$451+6)-1)/10)+1)="","",INDEX($P$452:$W$461,MOD(($N$450*$N$451+6)-1,10)+1,INT((($N$450*$N$451+6)-1)/10)+1))),""))),IF($N$452="","",IF(OR(ISTEXT($N$450),ISTEXT($N$451),ISTEXT($N$452)),"",IF(OR(6&gt;$N$450,7&gt;$N$451,((7-1)*$N$450+6)&gt;$N$452),"",IF(INDEX($P$452:$W$461,MOD(((7-1)*$N$450+6)-1,10)+1,INT((((7-1)*$N$450+6)-1)/10)+1)="","",INDEX($P$452:$W$461,MOD(((7-1)*$N$450+6)-1,10)+1,INT((((7-1)*$N$450+6)-1)/10)+1))))))</f>
        <v/>
      </c>
      <c r="J458" s="539">
        <f>IF($D$450="Flat Oval",IF(OR($N$452="",ISTEXT($N$450),ISTEXT($N$451)),"",IF(7&lt;=$N$451,IF(7&gt;$N$450,"",IF(((7-1)*$N$450+7)&gt;80,"",IF(INDEX($P$452:$W$461,MOD(((7-1)*$N$450+7)-1,10)+1,INT((((7-1)*$N$450+7)-1)/10)+1)="","",INDEX($P$452:$W$461,MOD(((7-1)*$N$450+7)-1,10)+1,INT((((7-1)*$N$450+7)-1)/10)+1)))),IF(AND(7=$N$451+1,7&lt;=$O$450),IF(($N$450*$N$451+7)&gt;80,"",IF(INDEX($P$452:$W$461,MOD(($N$450*$N$451+7)-1,10)+1,INT((($N$450*$N$451+7)-1)/10)+1)="","",INDEX($P$452:$W$461,MOD(($N$450*$N$451+7)-1,10)+1,INT((($N$450*$N$451+7)-1)/10)+1))),""))),IF($N$452="","",IF(OR(ISTEXT($N$450),ISTEXT($N$451),ISTEXT($N$452)),"",IF(OR(7&gt;$N$450,7&gt;$N$451,((7-1)*$N$450+7)&gt;$N$452),"",IF(INDEX($P$452:$W$461,MOD(((7-1)*$N$450+7)-1,10)+1,INT((((7-1)*$N$450+7)-1)/10)+1)="","",INDEX($P$452:$W$461,MOD(((7-1)*$N$450+7)-1,10)+1,INT((((7-1)*$N$450+7)-1)/10)+1))))))</f>
        <v/>
      </c>
      <c r="K458" s="539">
        <f>IF($D$450="Flat Oval",IF(OR($N$452="",ISTEXT($N$450),ISTEXT($N$451)),"",IF(7&lt;=$N$451,IF(8&gt;$N$450,"",IF(((7-1)*$N$450+8)&gt;80,"",IF(INDEX($P$452:$W$461,MOD(((7-1)*$N$450+8)-1,10)+1,INT((((7-1)*$N$450+8)-1)/10)+1)="","",INDEX($P$452:$W$461,MOD(((7-1)*$N$450+8)-1,10)+1,INT((((7-1)*$N$450+8)-1)/10)+1)))),IF(AND(7=$N$451+1,8&lt;=$O$450),IF(($N$450*$N$451+8)&gt;80,"",IF(INDEX($P$452:$W$461,MOD(($N$450*$N$451+8)-1,10)+1,INT((($N$450*$N$451+8)-1)/10)+1)="","",INDEX($P$452:$W$461,MOD(($N$450*$N$451+8)-1,10)+1,INT((($N$450*$N$451+8)-1)/10)+1))),""))),IF($N$452="","",IF(OR(ISTEXT($N$450),ISTEXT($N$451),ISTEXT($N$452)),"",IF(OR(8&gt;$N$450,7&gt;$N$451,((7-1)*$N$450+8)&gt;$N$452),"",IF(INDEX($P$452:$W$461,MOD(((7-1)*$N$450+8)-1,10)+1,INT((((7-1)*$N$450+8)-1)/10)+1)="","",INDEX($P$452:$W$461,MOD(((7-1)*$N$450+8)-1,10)+1,INT((((7-1)*$N$450+8)-1)/10)+1))))))</f>
        <v/>
      </c>
      <c r="L458" s="539">
        <f>IF($D$450="Flat Oval",IF(OR($N$452="",ISTEXT($N$450),ISTEXT($N$451)),"",IF(7&lt;=$N$451,IF(9&gt;$N$450,"",IF(((7-1)*$N$450+9)&gt;80,"",IF(INDEX($P$452:$W$461,MOD(((7-1)*$N$450+9)-1,10)+1,INT((((7-1)*$N$450+9)-1)/10)+1)="","",INDEX($P$452:$W$461,MOD(((7-1)*$N$450+9)-1,10)+1,INT((((7-1)*$N$450+9)-1)/10)+1)))),IF(AND(7=$N$451+1,9&lt;=$O$450),IF(($N$450*$N$451+9)&gt;80,"",IF(INDEX($P$452:$W$461,MOD(($N$450*$N$451+9)-1,10)+1,INT((($N$450*$N$451+9)-1)/10)+1)="","",INDEX($P$452:$W$461,MOD(($N$450*$N$451+9)-1,10)+1,INT((($N$450*$N$451+9)-1)/10)+1))),""))),IF($N$452="","",IF(OR(ISTEXT($N$450),ISTEXT($N$451),ISTEXT($N$452)),"",IF(OR(9&gt;$N$450,7&gt;$N$451,((7-1)*$N$450+9)&gt;$N$452),"",IF(INDEX($P$452:$W$461,MOD(((7-1)*$N$450+9)-1,10)+1,INT((((7-1)*$N$450+9)-1)/10)+1)="","",INDEX($P$452:$W$461,MOD(((7-1)*$N$450+9)-1,10)+1,INT((((7-1)*$N$450+9)-1)/10)+1))))))</f>
        <v/>
      </c>
      <c r="M458" s="539">
        <f>IF($D$450="Flat Oval",IF(OR($N$452="",ISTEXT($N$450),ISTEXT($N$451)),"",IF(7&lt;=$N$451,IF(10&gt;$N$450,"",IF(((7-1)*$N$450+10)&gt;80,"",IF(INDEX($P$452:$W$461,MOD(((7-1)*$N$450+10)-1,10)+1,INT((((7-1)*$N$450+10)-1)/10)+1)="","",INDEX($P$452:$W$461,MOD(((7-1)*$N$450+10)-1,10)+1,INT((((7-1)*$N$450+10)-1)/10)+1)))),IF(AND(7=$N$451+1,10&lt;=$O$450),IF(($N$450*$N$451+10)&gt;80,"",IF(INDEX($P$452:$W$461,MOD(($N$450*$N$451+10)-1,10)+1,INT((($N$450*$N$451+10)-1)/10)+1)="","",INDEX($P$452:$W$461,MOD(($N$450*$N$451+10)-1,10)+1,INT((($N$450*$N$451+10)-1)/10)+1))),""))),IF($N$452="","",IF(OR(ISTEXT($N$450),ISTEXT($N$451),ISTEXT($N$452)),"",IF(OR(10&gt;$N$450,7&gt;$N$451,((7-1)*$N$450+10)&gt;$N$452),"",IF(INDEX($P$452:$W$461,MOD(((7-1)*$N$450+10)-1,10)+1,INT((((7-1)*$N$450+10)-1)/10)+1)="","",INDEX($P$452:$W$461,MOD(((7-1)*$N$450+10)-1,10)+1,INT((((7-1)*$N$450+10)-1)/10)+1))))))</f>
        <v/>
      </c>
      <c r="P458" s="540" t="n"/>
      <c r="Q458" s="540" t="n"/>
      <c r="R458" s="540" t="n"/>
      <c r="S458" s="540" t="n"/>
      <c r="T458" s="540" t="n"/>
      <c r="U458" s="540" t="n"/>
      <c r="V458" s="540" t="n"/>
      <c r="W458" s="540" t="n"/>
    </row>
    <row r="459" ht="13.35" customHeight="1" s="162">
      <c r="B459" s="537">
        <f>IF($D$450="Flat Oval",IF(OR($N$451="",ISTEXT($N$451)),"",IF(8&lt;=$N$451,ROUND((8-0.5)*$I$450/$N$451,1),IF(8=$N$451+1,"Ends",""))),IF(OR($D$450="",$G$450=""),"",IF($D$450="Round",IF(8=1,"Axis 1 (0°)",IF(8=2,"Axis 2 (90°)","")),IF(ISTEXT($N$451),"",IF(8&gt;$N$451,"",IF(ISTEXT($I$450),"",ROUND((8-0.5)*$I$450/$N$451,1)))))))</f>
        <v/>
      </c>
      <c r="C459" s="538" t="n"/>
      <c r="D459" s="539">
        <f>IF($D$450="Flat Oval",IF(OR($N$452="",ISTEXT($N$450),ISTEXT($N$451)),"",IF(8&lt;=$N$451,IF(1&gt;$N$450,"",IF(((8-1)*$N$450+1)&gt;80,"",IF(INDEX($P$452:$W$461,MOD(((8-1)*$N$450+1)-1,10)+1,INT((((8-1)*$N$450+1)-1)/10)+1)="","",INDEX($P$452:$W$461,MOD(((8-1)*$N$450+1)-1,10)+1,INT((((8-1)*$N$450+1)-1)/10)+1)))),IF(AND(8=$N$451+1,1&lt;=$O$450),IF(($N$450*$N$451+1)&gt;80,"",IF(INDEX($P$452:$W$461,MOD(($N$450*$N$451+1)-1,10)+1,INT((($N$450*$N$451+1)-1)/10)+1)="","",INDEX($P$452:$W$461,MOD(($N$450*$N$451+1)-1,10)+1,INT((($N$450*$N$451+1)-1)/10)+1))),""))),IF($N$452="","",IF(OR(ISTEXT($N$450),ISTEXT($N$451),ISTEXT($N$452)),"",IF(OR(1&gt;$N$450,8&gt;$N$451,((8-1)*$N$450+1)&gt;$N$452),"",IF(INDEX($P$452:$W$461,MOD(((8-1)*$N$450+1)-1,10)+1,INT((((8-1)*$N$450+1)-1)/10)+1)="","",INDEX($P$452:$W$461,MOD(((8-1)*$N$450+1)-1,10)+1,INT((((8-1)*$N$450+1)-1)/10)+1))))))</f>
        <v/>
      </c>
      <c r="E459" s="539">
        <f>IF($D$450="Flat Oval",IF(OR($N$452="",ISTEXT($N$450),ISTEXT($N$451)),"",IF(8&lt;=$N$451,IF(2&gt;$N$450,"",IF(((8-1)*$N$450+2)&gt;80,"",IF(INDEX($P$452:$W$461,MOD(((8-1)*$N$450+2)-1,10)+1,INT((((8-1)*$N$450+2)-1)/10)+1)="","",INDEX($P$452:$W$461,MOD(((8-1)*$N$450+2)-1,10)+1,INT((((8-1)*$N$450+2)-1)/10)+1)))),IF(AND(8=$N$451+1,2&lt;=$O$450),IF(($N$450*$N$451+2)&gt;80,"",IF(INDEX($P$452:$W$461,MOD(($N$450*$N$451+2)-1,10)+1,INT((($N$450*$N$451+2)-1)/10)+1)="","",INDEX($P$452:$W$461,MOD(($N$450*$N$451+2)-1,10)+1,INT((($N$450*$N$451+2)-1)/10)+1))),""))),IF($N$452="","",IF(OR(ISTEXT($N$450),ISTEXT($N$451),ISTEXT($N$452)),"",IF(OR(2&gt;$N$450,8&gt;$N$451,((8-1)*$N$450+2)&gt;$N$452),"",IF(INDEX($P$452:$W$461,MOD(((8-1)*$N$450+2)-1,10)+1,INT((((8-1)*$N$450+2)-1)/10)+1)="","",INDEX($P$452:$W$461,MOD(((8-1)*$N$450+2)-1,10)+1,INT((((8-1)*$N$450+2)-1)/10)+1))))))</f>
        <v/>
      </c>
      <c r="F459" s="539">
        <f>IF($D$450="Flat Oval",IF(OR($N$452="",ISTEXT($N$450),ISTEXT($N$451)),"",IF(8&lt;=$N$451,IF(3&gt;$N$450,"",IF(((8-1)*$N$450+3)&gt;80,"",IF(INDEX($P$452:$W$461,MOD(((8-1)*$N$450+3)-1,10)+1,INT((((8-1)*$N$450+3)-1)/10)+1)="","",INDEX($P$452:$W$461,MOD(((8-1)*$N$450+3)-1,10)+1,INT((((8-1)*$N$450+3)-1)/10)+1)))),IF(AND(8=$N$451+1,3&lt;=$O$450),IF(($N$450*$N$451+3)&gt;80,"",IF(INDEX($P$452:$W$461,MOD(($N$450*$N$451+3)-1,10)+1,INT((($N$450*$N$451+3)-1)/10)+1)="","",INDEX($P$452:$W$461,MOD(($N$450*$N$451+3)-1,10)+1,INT((($N$450*$N$451+3)-1)/10)+1))),""))),IF($N$452="","",IF(OR(ISTEXT($N$450),ISTEXT($N$451),ISTEXT($N$452)),"",IF(OR(3&gt;$N$450,8&gt;$N$451,((8-1)*$N$450+3)&gt;$N$452),"",IF(INDEX($P$452:$W$461,MOD(((8-1)*$N$450+3)-1,10)+1,INT((((8-1)*$N$450+3)-1)/10)+1)="","",INDEX($P$452:$W$461,MOD(((8-1)*$N$450+3)-1,10)+1,INT((((8-1)*$N$450+3)-1)/10)+1))))))</f>
        <v/>
      </c>
      <c r="G459" s="539">
        <f>IF($D$450="Flat Oval",IF(OR($N$452="",ISTEXT($N$450),ISTEXT($N$451)),"",IF(8&lt;=$N$451,IF(4&gt;$N$450,"",IF(((8-1)*$N$450+4)&gt;80,"",IF(INDEX($P$452:$W$461,MOD(((8-1)*$N$450+4)-1,10)+1,INT((((8-1)*$N$450+4)-1)/10)+1)="","",INDEX($P$452:$W$461,MOD(((8-1)*$N$450+4)-1,10)+1,INT((((8-1)*$N$450+4)-1)/10)+1)))),IF(AND(8=$N$451+1,4&lt;=$O$450),IF(($N$450*$N$451+4)&gt;80,"",IF(INDEX($P$452:$W$461,MOD(($N$450*$N$451+4)-1,10)+1,INT((($N$450*$N$451+4)-1)/10)+1)="","",INDEX($P$452:$W$461,MOD(($N$450*$N$451+4)-1,10)+1,INT((($N$450*$N$451+4)-1)/10)+1))),""))),IF($N$452="","",IF(OR(ISTEXT($N$450),ISTEXT($N$451),ISTEXT($N$452)),"",IF(OR(4&gt;$N$450,8&gt;$N$451,((8-1)*$N$450+4)&gt;$N$452),"",IF(INDEX($P$452:$W$461,MOD(((8-1)*$N$450+4)-1,10)+1,INT((((8-1)*$N$450+4)-1)/10)+1)="","",INDEX($P$452:$W$461,MOD(((8-1)*$N$450+4)-1,10)+1,INT((((8-1)*$N$450+4)-1)/10)+1))))))</f>
        <v/>
      </c>
      <c r="H459" s="539">
        <f>IF($D$450="Flat Oval",IF(OR($N$452="",ISTEXT($N$450),ISTEXT($N$451)),"",IF(8&lt;=$N$451,IF(5&gt;$N$450,"",IF(((8-1)*$N$450+5)&gt;80,"",IF(INDEX($P$452:$W$461,MOD(((8-1)*$N$450+5)-1,10)+1,INT((((8-1)*$N$450+5)-1)/10)+1)="","",INDEX($P$452:$W$461,MOD(((8-1)*$N$450+5)-1,10)+1,INT((((8-1)*$N$450+5)-1)/10)+1)))),IF(AND(8=$N$451+1,5&lt;=$O$450),IF(($N$450*$N$451+5)&gt;80,"",IF(INDEX($P$452:$W$461,MOD(($N$450*$N$451+5)-1,10)+1,INT((($N$450*$N$451+5)-1)/10)+1)="","",INDEX($P$452:$W$461,MOD(($N$450*$N$451+5)-1,10)+1,INT((($N$450*$N$451+5)-1)/10)+1))),""))),IF($N$452="","",IF(OR(ISTEXT($N$450),ISTEXT($N$451),ISTEXT($N$452)),"",IF(OR(5&gt;$N$450,8&gt;$N$451,((8-1)*$N$450+5)&gt;$N$452),"",IF(INDEX($P$452:$W$461,MOD(((8-1)*$N$450+5)-1,10)+1,INT((((8-1)*$N$450+5)-1)/10)+1)="","",INDEX($P$452:$W$461,MOD(((8-1)*$N$450+5)-1,10)+1,INT((((8-1)*$N$450+5)-1)/10)+1))))))</f>
        <v/>
      </c>
      <c r="I459" s="539">
        <f>IF($D$450="Flat Oval",IF(OR($N$452="",ISTEXT($N$450),ISTEXT($N$451)),"",IF(8&lt;=$N$451,IF(6&gt;$N$450,"",IF(((8-1)*$N$450+6)&gt;80,"",IF(INDEX($P$452:$W$461,MOD(((8-1)*$N$450+6)-1,10)+1,INT((((8-1)*$N$450+6)-1)/10)+1)="","",INDEX($P$452:$W$461,MOD(((8-1)*$N$450+6)-1,10)+1,INT((((8-1)*$N$450+6)-1)/10)+1)))),IF(AND(8=$N$451+1,6&lt;=$O$450),IF(($N$450*$N$451+6)&gt;80,"",IF(INDEX($P$452:$W$461,MOD(($N$450*$N$451+6)-1,10)+1,INT((($N$450*$N$451+6)-1)/10)+1)="","",INDEX($P$452:$W$461,MOD(($N$450*$N$451+6)-1,10)+1,INT((($N$450*$N$451+6)-1)/10)+1))),""))),IF($N$452="","",IF(OR(ISTEXT($N$450),ISTEXT($N$451),ISTEXT($N$452)),"",IF(OR(6&gt;$N$450,8&gt;$N$451,((8-1)*$N$450+6)&gt;$N$452),"",IF(INDEX($P$452:$W$461,MOD(((8-1)*$N$450+6)-1,10)+1,INT((((8-1)*$N$450+6)-1)/10)+1)="","",INDEX($P$452:$W$461,MOD(((8-1)*$N$450+6)-1,10)+1,INT((((8-1)*$N$450+6)-1)/10)+1))))))</f>
        <v/>
      </c>
      <c r="J459" s="539">
        <f>IF($D$450="Flat Oval",IF(OR($N$452="",ISTEXT($N$450),ISTEXT($N$451)),"",IF(8&lt;=$N$451,IF(7&gt;$N$450,"",IF(((8-1)*$N$450+7)&gt;80,"",IF(INDEX($P$452:$W$461,MOD(((8-1)*$N$450+7)-1,10)+1,INT((((8-1)*$N$450+7)-1)/10)+1)="","",INDEX($P$452:$W$461,MOD(((8-1)*$N$450+7)-1,10)+1,INT((((8-1)*$N$450+7)-1)/10)+1)))),IF(AND(8=$N$451+1,7&lt;=$O$450),IF(($N$450*$N$451+7)&gt;80,"",IF(INDEX($P$452:$W$461,MOD(($N$450*$N$451+7)-1,10)+1,INT((($N$450*$N$451+7)-1)/10)+1)="","",INDEX($P$452:$W$461,MOD(($N$450*$N$451+7)-1,10)+1,INT((($N$450*$N$451+7)-1)/10)+1))),""))),IF($N$452="","",IF(OR(ISTEXT($N$450),ISTEXT($N$451),ISTEXT($N$452)),"",IF(OR(7&gt;$N$450,8&gt;$N$451,((8-1)*$N$450+7)&gt;$N$452),"",IF(INDEX($P$452:$W$461,MOD(((8-1)*$N$450+7)-1,10)+1,INT((((8-1)*$N$450+7)-1)/10)+1)="","",INDEX($P$452:$W$461,MOD(((8-1)*$N$450+7)-1,10)+1,INT((((8-1)*$N$450+7)-1)/10)+1))))))</f>
        <v/>
      </c>
      <c r="K459" s="539">
        <f>IF($D$450="Flat Oval",IF(OR($N$452="",ISTEXT($N$450),ISTEXT($N$451)),"",IF(8&lt;=$N$451,IF(8&gt;$N$450,"",IF(((8-1)*$N$450+8)&gt;80,"",IF(INDEX($P$452:$W$461,MOD(((8-1)*$N$450+8)-1,10)+1,INT((((8-1)*$N$450+8)-1)/10)+1)="","",INDEX($P$452:$W$461,MOD(((8-1)*$N$450+8)-1,10)+1,INT((((8-1)*$N$450+8)-1)/10)+1)))),IF(AND(8=$N$451+1,8&lt;=$O$450),IF(($N$450*$N$451+8)&gt;80,"",IF(INDEX($P$452:$W$461,MOD(($N$450*$N$451+8)-1,10)+1,INT((($N$450*$N$451+8)-1)/10)+1)="","",INDEX($P$452:$W$461,MOD(($N$450*$N$451+8)-1,10)+1,INT((($N$450*$N$451+8)-1)/10)+1))),""))),IF($N$452="","",IF(OR(ISTEXT($N$450),ISTEXT($N$451),ISTEXT($N$452)),"",IF(OR(8&gt;$N$450,8&gt;$N$451,((8-1)*$N$450+8)&gt;$N$452),"",IF(INDEX($P$452:$W$461,MOD(((8-1)*$N$450+8)-1,10)+1,INT((((8-1)*$N$450+8)-1)/10)+1)="","",INDEX($P$452:$W$461,MOD(((8-1)*$N$450+8)-1,10)+1,INT((((8-1)*$N$450+8)-1)/10)+1))))))</f>
        <v/>
      </c>
      <c r="L459" s="539">
        <f>IF($D$450="Flat Oval",IF(OR($N$452="",ISTEXT($N$450),ISTEXT($N$451)),"",IF(8&lt;=$N$451,IF(9&gt;$N$450,"",IF(((8-1)*$N$450+9)&gt;80,"",IF(INDEX($P$452:$W$461,MOD(((8-1)*$N$450+9)-1,10)+1,INT((((8-1)*$N$450+9)-1)/10)+1)="","",INDEX($P$452:$W$461,MOD(((8-1)*$N$450+9)-1,10)+1,INT((((8-1)*$N$450+9)-1)/10)+1)))),IF(AND(8=$N$451+1,9&lt;=$O$450),IF(($N$450*$N$451+9)&gt;80,"",IF(INDEX($P$452:$W$461,MOD(($N$450*$N$451+9)-1,10)+1,INT((($N$450*$N$451+9)-1)/10)+1)="","",INDEX($P$452:$W$461,MOD(($N$450*$N$451+9)-1,10)+1,INT((($N$450*$N$451+9)-1)/10)+1))),""))),IF($N$452="","",IF(OR(ISTEXT($N$450),ISTEXT($N$451),ISTEXT($N$452)),"",IF(OR(9&gt;$N$450,8&gt;$N$451,((8-1)*$N$450+9)&gt;$N$452),"",IF(INDEX($P$452:$W$461,MOD(((8-1)*$N$450+9)-1,10)+1,INT((((8-1)*$N$450+9)-1)/10)+1)="","",INDEX($P$452:$W$461,MOD(((8-1)*$N$450+9)-1,10)+1,INT((((8-1)*$N$450+9)-1)/10)+1))))))</f>
        <v/>
      </c>
      <c r="M459" s="539">
        <f>IF($D$450="Flat Oval",IF(OR($N$452="",ISTEXT($N$450),ISTEXT($N$451)),"",IF(8&lt;=$N$451,IF(10&gt;$N$450,"",IF(((8-1)*$N$450+10)&gt;80,"",IF(INDEX($P$452:$W$461,MOD(((8-1)*$N$450+10)-1,10)+1,INT((((8-1)*$N$450+10)-1)/10)+1)="","",INDEX($P$452:$W$461,MOD(((8-1)*$N$450+10)-1,10)+1,INT((((8-1)*$N$450+10)-1)/10)+1)))),IF(AND(8=$N$451+1,10&lt;=$O$450),IF(($N$450*$N$451+10)&gt;80,"",IF(INDEX($P$452:$W$461,MOD(($N$450*$N$451+10)-1,10)+1,INT((($N$450*$N$451+10)-1)/10)+1)="","",INDEX($P$452:$W$461,MOD(($N$450*$N$451+10)-1,10)+1,INT((($N$450*$N$451+10)-1)/10)+1))),""))),IF($N$452="","",IF(OR(ISTEXT($N$450),ISTEXT($N$451),ISTEXT($N$452)),"",IF(OR(10&gt;$N$450,8&gt;$N$451,((8-1)*$N$450+10)&gt;$N$452),"",IF(INDEX($P$452:$W$461,MOD(((8-1)*$N$450+10)-1,10)+1,INT((((8-1)*$N$450+10)-1)/10)+1)="","",INDEX($P$452:$W$461,MOD(((8-1)*$N$450+10)-1,10)+1,INT((((8-1)*$N$450+10)-1)/10)+1))))))</f>
        <v/>
      </c>
      <c r="P459" s="540" t="n"/>
      <c r="Q459" s="540" t="n"/>
      <c r="R459" s="540" t="n"/>
      <c r="S459" s="540" t="n"/>
      <c r="T459" s="540" t="n"/>
      <c r="U459" s="540" t="n"/>
      <c r="V459" s="540" t="n"/>
      <c r="W459" s="540" t="n"/>
    </row>
    <row r="460" ht="13.35" customHeight="1" s="162">
      <c r="P460" s="540" t="n"/>
      <c r="Q460" s="540" t="n"/>
      <c r="R460" s="540" t="n"/>
      <c r="S460" s="540" t="n"/>
      <c r="T460" s="540" t="n"/>
      <c r="U460" s="540" t="n"/>
      <c r="V460" s="540" t="n"/>
      <c r="W460" s="540" t="n"/>
    </row>
    <row r="461" ht="13.35" customHeight="1" s="162">
      <c r="B461" s="188" t="inlineStr">
        <is>
          <t>Airflow Traverse Measurement</t>
        </is>
      </c>
      <c r="C461" s="174" t="n"/>
      <c r="D461" s="174" t="n"/>
      <c r="E461" s="174" t="n"/>
      <c r="F461" s="174" t="n"/>
      <c r="G461" s="174" t="n"/>
      <c r="H461" s="173" t="n"/>
      <c r="I461" s="194" t="inlineStr">
        <is>
          <t>Design CFM</t>
        </is>
      </c>
      <c r="J461" s="188" t="inlineStr">
        <is>
          <t>Initial</t>
        </is>
      </c>
      <c r="K461" s="173" t="n"/>
      <c r="L461" s="188" t="inlineStr">
        <is>
          <t>Final</t>
        </is>
      </c>
      <c r="M461" s="173" t="n"/>
      <c r="P461" s="540" t="n"/>
      <c r="Q461" s="540" t="n"/>
      <c r="R461" s="540" t="n"/>
      <c r="S461" s="540" t="n"/>
      <c r="T461" s="540" t="n"/>
      <c r="U461" s="540" t="n"/>
      <c r="V461" s="540" t="n"/>
      <c r="W461" s="540" t="n"/>
    </row>
    <row r="462" ht="13.35" customHeight="1" s="162">
      <c r="B462" s="153" t="inlineStr">
        <is>
          <t xml:space="preserve">Point </t>
        </is>
      </c>
      <c r="C462" s="188" t="inlineStr">
        <is>
          <t>Area Served</t>
        </is>
      </c>
      <c r="D462" s="174" t="n"/>
      <c r="E462" s="173" t="n"/>
      <c r="F462" s="188" t="inlineStr">
        <is>
          <t>Size</t>
        </is>
      </c>
      <c r="G462" s="173" t="n"/>
      <c r="H462" s="188" t="inlineStr">
        <is>
          <t>Ak</t>
        </is>
      </c>
      <c r="I462" s="440" t="n"/>
      <c r="J462" s="188" t="inlineStr">
        <is>
          <t>VEL</t>
        </is>
      </c>
      <c r="K462" s="188" t="inlineStr">
        <is>
          <t>CFM</t>
        </is>
      </c>
      <c r="L462" s="188" t="inlineStr">
        <is>
          <t>VEL</t>
        </is>
      </c>
      <c r="M462" s="188" t="inlineStr">
        <is>
          <t>CFM</t>
        </is>
      </c>
    </row>
    <row r="463" ht="13.35" customHeight="1" s="162">
      <c r="B463" s="31" t="inlineStr">
        <is>
          <t>T-29</t>
        </is>
      </c>
      <c r="C463" s="307" t="n"/>
      <c r="D463" s="174" t="n"/>
      <c r="E463" s="173" t="n"/>
      <c r="F463" s="307">
        <f>IF($D$465="Flat Oval",IF(OR($G$465="",$I$465=""),"",$G$465&amp;""" x "&amp;$I$465&amp;""" oval"),IF($G$465="","",IF($D$465="Round",$G$465&amp;""" dia",$G$465&amp;""" x "&amp;$I$465&amp;"""")))</f>
        <v/>
      </c>
      <c r="G463" s="173" t="n"/>
      <c r="H463" s="525">
        <f>IF($D$465="Flat Oval",IF(OR($G$465="",$I$465=""),"",IF(OR(ISTEXT($G$465),ISTEXT($I$465)),"",ROUND(((($G$465-2*N($K$465))-($I$465-2*N($K$465)))*($I$465-2*N($K$465))+PI()*(($I$465-2*N($K$465))/2)^2)/144,3))),IF(OR($D$465="",$G$465=""),"",IF($D$465="Round",IF(ISTEXT($G$465),"",ROUND(PI()*(($G$465-2*N($K$465))/2)^2/144,3)),IF($I$465="","",IF(OR(ISTEXT($G$465),ISTEXT($I$465)),"",ROUND(($G$465-2*N($K$465))*($I$465-2*N($K$465))/144,3))))))</f>
        <v/>
      </c>
      <c r="I463" s="189" t="n"/>
      <c r="J463" s="189" t="n"/>
      <c r="K463" s="189">
        <f>IF(N(J463)*N(H463)=0,"",ROUND(N(J463)*N(H463),0))</f>
        <v/>
      </c>
      <c r="L463" s="189">
        <f>IF($D$465="Flat Oval",IF(OR($O$466="",$O$467="",N($O$468)+N($O$469)=0),"",ROUND(($O$466*$O$468+$O$467*$O$469)/($O$468+$O$469),0)),IF(COUNT(D467:M474)=0,"",ROUND(AVERAGE(D467:M474),0)))</f>
        <v/>
      </c>
      <c r="M463" s="189">
        <f>IF(N(L463)*N(H463)=0,"",ROUND(N(L463)*N(H463),0))</f>
        <v/>
      </c>
    </row>
    <row r="464" ht="13.35" customHeight="1" s="162">
      <c r="B464" s="188" t="inlineStr">
        <is>
          <t>Instrument</t>
        </is>
      </c>
      <c r="C464" s="173" t="n"/>
      <c r="D464" s="196" t="n"/>
      <c r="E464" s="174" t="n"/>
      <c r="F464" s="174" t="n"/>
      <c r="G464" s="173" t="n"/>
      <c r="H464" s="188" t="inlineStr">
        <is>
          <t>Duct Static Pressure</t>
        </is>
      </c>
      <c r="I464" s="174" t="n"/>
      <c r="J464" s="173" t="n"/>
      <c r="K464" s="53" t="n"/>
      <c r="L464" s="188" t="inlineStr">
        <is>
          <t>Temp</t>
        </is>
      </c>
      <c r="M464" s="52" t="n"/>
      <c r="N464" s="51" t="n"/>
    </row>
    <row r="465" ht="13.35" customHeight="1" s="162">
      <c r="B465" s="526" t="inlineStr">
        <is>
          <t>Duct shape:</t>
        </is>
      </c>
      <c r="C465" s="173" t="n"/>
      <c r="D465" s="527" t="n"/>
      <c r="E465" s="173" t="n"/>
      <c r="F465" s="528" t="inlineStr">
        <is>
          <t>W / Dia (in)</t>
        </is>
      </c>
      <c r="G465" s="529" t="n"/>
      <c r="H465" s="526" t="inlineStr">
        <is>
          <t>H (in)</t>
        </is>
      </c>
      <c r="I465" s="530" t="n"/>
      <c r="J465" s="531" t="inlineStr">
        <is>
          <t>Liner (in)</t>
        </is>
      </c>
      <c r="K465" s="532" t="n"/>
      <c r="L465" s="526" t="inlineStr">
        <is>
          <t>Points</t>
        </is>
      </c>
      <c r="M465" s="533">
        <f>IF($D$465="Flat Oval",IF($N$467="","",$N$465&amp;"x"&amp;$N$466&amp;"+"&amp;$O$465&amp;" ends"),IF($N$465="","",IF($D$465="Round",$N$465&amp;" x 2 axes",IF($N$466="","",$N$465&amp;" x "&amp;$N$466))))</f>
        <v/>
      </c>
      <c r="N465" s="534">
        <f>IF($D$465="Flat Oval",IF(OR($G$465="",$I$465=""),"",IF(OR(ISTEXT($G$465),ISTEXT($I$465)),"",IF($G$465-$I$465&lt;12,2,MIN(10,MAX(3,ROUNDUP(($G$465-$I$465)/6,0)))))),IF(OR($D$465="",$G$465=""),"",IF($D$465="Round",IF(ISTEXT($G$465),"",IF($G$465&lt;=9,6,IF($G$465&lt;=12,8,10))),IF(ISTEXT($G$465),"",IF($G$465&lt;12,2,MIN(10,MAX(3,ROUNDUP($G$465/6,0))))))))</f>
        <v/>
      </c>
      <c r="O465">
        <f>IF(AND($D$465="Flat Oval",NOT(OR($G$465="",$I$465="")),NOT(OR(ISTEXT($G$465),ISTEXT($I$465)))),IF($I$465&lt;=9,6,IF($I$465&lt;=12,8,10)),"")</f>
        <v/>
      </c>
      <c r="P465" s="473" t="inlineStr">
        <is>
          <t>Quick entry – type readings in order (row by row of the grid), down this column then the next:</t>
        </is>
      </c>
    </row>
    <row r="466" ht="13.35" customHeight="1" s="162">
      <c r="B466" s="535" t="inlineStr">
        <is>
          <t>Depth↓ Pos→ (in)</t>
        </is>
      </c>
      <c r="C466" s="414" t="n"/>
      <c r="D466" s="535">
        <f>IF($D$465="Flat Oval",IF(OR($N$465="",ISTEXT($N$465),1&gt;$N$465),"",ROUND((1-0.5)*($G$465-$I$465)/$N$465,1)),IF(ISTEXT($N$465),"",IF(OR($D$465="",$G$465="",1&gt;$N$465),"",IF($D$465="Round",IF(ISTEXT($G$465),"",ROUND(IF(1&lt;=$N$465/2,$G$465/2*(1-SQRT(($N$465-2*1+1)/$N$465)),$G$465-$G$465/2*(1-SQRT(($N$465-2*($N$465-1+1)+1)/$N$465))),1)),IF(ISTEXT($G$465),"",ROUND((1-0.5)*$G$465/$N$465,1))))))</f>
        <v/>
      </c>
      <c r="E466" s="535">
        <f>IF($D$465="Flat Oval",IF(OR($N$465="",ISTEXT($N$465),2&gt;$N$465),"",ROUND((2-0.5)*($G$465-$I$465)/$N$465,1)),IF(ISTEXT($N$465),"",IF(OR($D$465="",$G$465="",2&gt;$N$465),"",IF($D$465="Round",IF(ISTEXT($G$465),"",ROUND(IF(2&lt;=$N$465/2,$G$465/2*(1-SQRT(($N$465-2*2+1)/$N$465)),$G$465-$G$465/2*(1-SQRT(($N$465-2*($N$465-2+1)+1)/$N$465))),1)),IF(ISTEXT($G$465),"",ROUND((2-0.5)*$G$465/$N$465,1))))))</f>
        <v/>
      </c>
      <c r="F466" s="535">
        <f>IF($D$465="Flat Oval",IF(OR($N$465="",ISTEXT($N$465),3&gt;$N$465),"",ROUND((3-0.5)*($G$465-$I$465)/$N$465,1)),IF(ISTEXT($N$465),"",IF(OR($D$465="",$G$465="",3&gt;$N$465),"",IF($D$465="Round",IF(ISTEXT($G$465),"",ROUND(IF(3&lt;=$N$465/2,$G$465/2*(1-SQRT(($N$465-2*3+1)/$N$465)),$G$465-$G$465/2*(1-SQRT(($N$465-2*($N$465-3+1)+1)/$N$465))),1)),IF(ISTEXT($G$465),"",ROUND((3-0.5)*$G$465/$N$465,1))))))</f>
        <v/>
      </c>
      <c r="G466" s="535">
        <f>IF($D$465="Flat Oval",IF(OR($N$465="",ISTEXT($N$465),4&gt;$N$465),"",ROUND((4-0.5)*($G$465-$I$465)/$N$465,1)),IF(ISTEXT($N$465),"",IF(OR($D$465="",$G$465="",4&gt;$N$465),"",IF($D$465="Round",IF(ISTEXT($G$465),"",ROUND(IF(4&lt;=$N$465/2,$G$465/2*(1-SQRT(($N$465-2*4+1)/$N$465)),$G$465-$G$465/2*(1-SQRT(($N$465-2*($N$465-4+1)+1)/$N$465))),1)),IF(ISTEXT($G$465),"",ROUND((4-0.5)*$G$465/$N$465,1))))))</f>
        <v/>
      </c>
      <c r="H466" s="535">
        <f>IF($D$465="Flat Oval",IF(OR($N$465="",ISTEXT($N$465),5&gt;$N$465),"",ROUND((5-0.5)*($G$465-$I$465)/$N$465,1)),IF(ISTEXT($N$465),"",IF(OR($D$465="",$G$465="",5&gt;$N$465),"",IF($D$465="Round",IF(ISTEXT($G$465),"",ROUND(IF(5&lt;=$N$465/2,$G$465/2*(1-SQRT(($N$465-2*5+1)/$N$465)),$G$465-$G$465/2*(1-SQRT(($N$465-2*($N$465-5+1)+1)/$N$465))),1)),IF(ISTEXT($G$465),"",ROUND((5-0.5)*$G$465/$N$465,1))))))</f>
        <v/>
      </c>
      <c r="I466" s="535">
        <f>IF($D$465="Flat Oval",IF(OR($N$465="",ISTEXT($N$465),6&gt;$N$465),"",ROUND((6-0.5)*($G$465-$I$465)/$N$465,1)),IF(ISTEXT($N$465),"",IF(OR($D$465="",$G$465="",6&gt;$N$465),"",IF($D$465="Round",IF(ISTEXT($G$465),"",ROUND(IF(6&lt;=$N$465/2,$G$465/2*(1-SQRT(($N$465-2*6+1)/$N$465)),$G$465-$G$465/2*(1-SQRT(($N$465-2*($N$465-6+1)+1)/$N$465))),1)),IF(ISTEXT($G$465),"",ROUND((6-0.5)*$G$465/$N$465,1))))))</f>
        <v/>
      </c>
      <c r="J466" s="535">
        <f>IF($D$465="Flat Oval",IF(OR($N$465="",ISTEXT($N$465),7&gt;$N$465),"",ROUND((7-0.5)*($G$465-$I$465)/$N$465,1)),IF(ISTEXT($N$465),"",IF(OR($D$465="",$G$465="",7&gt;$N$465),"",IF($D$465="Round",IF(ISTEXT($G$465),"",ROUND(IF(7&lt;=$N$465/2,$G$465/2*(1-SQRT(($N$465-2*7+1)/$N$465)),$G$465-$G$465/2*(1-SQRT(($N$465-2*($N$465-7+1)+1)/$N$465))),1)),IF(ISTEXT($G$465),"",ROUND((7-0.5)*$G$465/$N$465,1))))))</f>
        <v/>
      </c>
      <c r="K466" s="535">
        <f>IF($D$465="Flat Oval",IF(OR($N$465="",ISTEXT($N$465),8&gt;$N$465),"",ROUND((8-0.5)*($G$465-$I$465)/$N$465,1)),IF(ISTEXT($N$465),"",IF(OR($D$465="",$G$465="",8&gt;$N$465),"",IF($D$465="Round",IF(ISTEXT($G$465),"",ROUND(IF(8&lt;=$N$465/2,$G$465/2*(1-SQRT(($N$465-2*8+1)/$N$465)),$G$465-$G$465/2*(1-SQRT(($N$465-2*($N$465-8+1)+1)/$N$465))),1)),IF(ISTEXT($G$465),"",ROUND((8-0.5)*$G$465/$N$465,1))))))</f>
        <v/>
      </c>
      <c r="L466" s="535">
        <f>IF($D$465="Flat Oval",IF(OR($N$465="",ISTEXT($N$465),9&gt;$N$465),"",ROUND((9-0.5)*($G$465-$I$465)/$N$465,1)),IF(ISTEXT($N$465),"",IF(OR($D$465="",$G$465="",9&gt;$N$465),"",IF($D$465="Round",IF(ISTEXT($G$465),"",ROUND(IF(9&lt;=$N$465/2,$G$465/2*(1-SQRT(($N$465-2*9+1)/$N$465)),$G$465-$G$465/2*(1-SQRT(($N$465-2*($N$465-9+1)+1)/$N$465))),1)),IF(ISTEXT($G$465),"",ROUND((9-0.5)*$G$465/$N$465,1))))))</f>
        <v/>
      </c>
      <c r="M466" s="535">
        <f>IF($D$465="Flat Oval",IF(OR($N$465="",ISTEXT($N$465),10&gt;$N$465),"",ROUND((10-0.5)*($G$465-$I$465)/$N$465,1)),IF(ISTEXT($N$465),"",IF(OR($D$465="",$G$465="",10&gt;$N$465),"",IF($D$465="Round",IF(ISTEXT($G$465),"",ROUND(IF(10&lt;=$N$465/2,$G$465/2*(1-SQRT(($N$465-2*10+1)/$N$465)),$G$465-$G$465/2*(1-SQRT(($N$465-2*($N$465-10+1)+1)/$N$465))),1)),IF(ISTEXT($G$465),"",ROUND((10-0.5)*$G$465/$N$465,1))))))</f>
        <v/>
      </c>
      <c r="N466" s="534">
        <f>IF($D$465="Flat Oval",IF(OR($G$465="",$I$465=""),"",IF(OR(ISTEXT($G$465),ISTEXT($I$465)),"",IF($I$465&lt;12,2,MIN(7,MAX(3,ROUNDUP($I$465/6,0)))))),IF(OR($D$465="",$G$465=""),"",IF($D$465="Round",2,IF($I$465="","",IF(ISTEXT($I$465),"",IF($I$465&lt;12,2,MIN(8,MAX(3,ROUNDUP($I$465/6,0)))))))))</f>
        <v/>
      </c>
      <c r="O466">
        <f>IF(OR(NOT($D$465="Flat Oval"),N($N$467)=0),"",IF(COUNT(D467:INDEX(M467:M474,$N$466))=0,"",AVERAGE(D467:INDEX(M467:M474,$N$466))))</f>
        <v/>
      </c>
      <c r="P466" s="536" t="inlineStr">
        <is>
          <t>1–10</t>
        </is>
      </c>
      <c r="Q466" s="536" t="inlineStr">
        <is>
          <t>11–20</t>
        </is>
      </c>
      <c r="R466" s="536" t="inlineStr">
        <is>
          <t>21–30</t>
        </is>
      </c>
      <c r="S466" s="536" t="inlineStr">
        <is>
          <t>31–40</t>
        </is>
      </c>
      <c r="T466" s="536" t="inlineStr">
        <is>
          <t>41–50</t>
        </is>
      </c>
      <c r="U466" s="536" t="inlineStr">
        <is>
          <t>51–60</t>
        </is>
      </c>
      <c r="V466" s="536" t="inlineStr">
        <is>
          <t>61–70</t>
        </is>
      </c>
      <c r="W466" s="536" t="inlineStr">
        <is>
          <t>71–80</t>
        </is>
      </c>
    </row>
    <row r="467" ht="13.35" customHeight="1" s="162">
      <c r="B467" s="537">
        <f>IF($D$465="Flat Oval",IF(OR($N$466="",ISTEXT($N$466)),"",IF(1&lt;=$N$466,ROUND((1-0.5)*$I$465/$N$466,1),IF(1=$N$466+1,"Ends",""))),IF(OR($D$465="",$G$465=""),"",IF($D$465="Round",IF(1=1,"Axis 1 (0°)",IF(1=2,"Axis 2 (90°)","")),IF(ISTEXT($N$466),"",IF(1&gt;$N$466,"",IF(ISTEXT($I$465),"",ROUND((1-0.5)*$I$465/$N$466,1)))))))</f>
        <v/>
      </c>
      <c r="C467" s="538" t="n"/>
      <c r="D467" s="539">
        <f>IF($D$465="Flat Oval",IF(OR($N$467="",ISTEXT($N$465),ISTEXT($N$466)),"",IF(1&lt;=$N$466,IF(1&gt;$N$465,"",IF(((1-1)*$N$465+1)&gt;80,"",IF(INDEX($P$467:$W$476,MOD(((1-1)*$N$465+1)-1,10)+1,INT((((1-1)*$N$465+1)-1)/10)+1)="","",INDEX($P$467:$W$476,MOD(((1-1)*$N$465+1)-1,10)+1,INT((((1-1)*$N$465+1)-1)/10)+1)))),IF(AND(1=$N$466+1,1&lt;=$O$465),IF(($N$465*$N$466+1)&gt;80,"",IF(INDEX($P$467:$W$476,MOD(($N$465*$N$466+1)-1,10)+1,INT((($N$465*$N$466+1)-1)/10)+1)="","",INDEX($P$467:$W$476,MOD(($N$465*$N$466+1)-1,10)+1,INT((($N$465*$N$466+1)-1)/10)+1))),""))),IF($N$467="","",IF(OR(ISTEXT($N$465),ISTEXT($N$466),ISTEXT($N$467)),"",IF(OR(1&gt;$N$465,1&gt;$N$466,((1-1)*$N$465+1)&gt;$N$467),"",IF(INDEX($P$467:$W$476,MOD(((1-1)*$N$465+1)-1,10)+1,INT((((1-1)*$N$465+1)-1)/10)+1)="","",INDEX($P$467:$W$476,MOD(((1-1)*$N$465+1)-1,10)+1,INT((((1-1)*$N$465+1)-1)/10)+1))))))</f>
        <v/>
      </c>
      <c r="E467" s="539">
        <f>IF($D$465="Flat Oval",IF(OR($N$467="",ISTEXT($N$465),ISTEXT($N$466)),"",IF(1&lt;=$N$466,IF(2&gt;$N$465,"",IF(((1-1)*$N$465+2)&gt;80,"",IF(INDEX($P$467:$W$476,MOD(((1-1)*$N$465+2)-1,10)+1,INT((((1-1)*$N$465+2)-1)/10)+1)="","",INDEX($P$467:$W$476,MOD(((1-1)*$N$465+2)-1,10)+1,INT((((1-1)*$N$465+2)-1)/10)+1)))),IF(AND(1=$N$466+1,2&lt;=$O$465),IF(($N$465*$N$466+2)&gt;80,"",IF(INDEX($P$467:$W$476,MOD(($N$465*$N$466+2)-1,10)+1,INT((($N$465*$N$466+2)-1)/10)+1)="","",INDEX($P$467:$W$476,MOD(($N$465*$N$466+2)-1,10)+1,INT((($N$465*$N$466+2)-1)/10)+1))),""))),IF($N$467="","",IF(OR(ISTEXT($N$465),ISTEXT($N$466),ISTEXT($N$467)),"",IF(OR(2&gt;$N$465,1&gt;$N$466,((1-1)*$N$465+2)&gt;$N$467),"",IF(INDEX($P$467:$W$476,MOD(((1-1)*$N$465+2)-1,10)+1,INT((((1-1)*$N$465+2)-1)/10)+1)="","",INDEX($P$467:$W$476,MOD(((1-1)*$N$465+2)-1,10)+1,INT((((1-1)*$N$465+2)-1)/10)+1))))))</f>
        <v/>
      </c>
      <c r="F467" s="539">
        <f>IF($D$465="Flat Oval",IF(OR($N$467="",ISTEXT($N$465),ISTEXT($N$466)),"",IF(1&lt;=$N$466,IF(3&gt;$N$465,"",IF(((1-1)*$N$465+3)&gt;80,"",IF(INDEX($P$467:$W$476,MOD(((1-1)*$N$465+3)-1,10)+1,INT((((1-1)*$N$465+3)-1)/10)+1)="","",INDEX($P$467:$W$476,MOD(((1-1)*$N$465+3)-1,10)+1,INT((((1-1)*$N$465+3)-1)/10)+1)))),IF(AND(1=$N$466+1,3&lt;=$O$465),IF(($N$465*$N$466+3)&gt;80,"",IF(INDEX($P$467:$W$476,MOD(($N$465*$N$466+3)-1,10)+1,INT((($N$465*$N$466+3)-1)/10)+1)="","",INDEX($P$467:$W$476,MOD(($N$465*$N$466+3)-1,10)+1,INT((($N$465*$N$466+3)-1)/10)+1))),""))),IF($N$467="","",IF(OR(ISTEXT($N$465),ISTEXT($N$466),ISTEXT($N$467)),"",IF(OR(3&gt;$N$465,1&gt;$N$466,((1-1)*$N$465+3)&gt;$N$467),"",IF(INDEX($P$467:$W$476,MOD(((1-1)*$N$465+3)-1,10)+1,INT((((1-1)*$N$465+3)-1)/10)+1)="","",INDEX($P$467:$W$476,MOD(((1-1)*$N$465+3)-1,10)+1,INT((((1-1)*$N$465+3)-1)/10)+1))))))</f>
        <v/>
      </c>
      <c r="G467" s="539">
        <f>IF($D$465="Flat Oval",IF(OR($N$467="",ISTEXT($N$465),ISTEXT($N$466)),"",IF(1&lt;=$N$466,IF(4&gt;$N$465,"",IF(((1-1)*$N$465+4)&gt;80,"",IF(INDEX($P$467:$W$476,MOD(((1-1)*$N$465+4)-1,10)+1,INT((((1-1)*$N$465+4)-1)/10)+1)="","",INDEX($P$467:$W$476,MOD(((1-1)*$N$465+4)-1,10)+1,INT((((1-1)*$N$465+4)-1)/10)+1)))),IF(AND(1=$N$466+1,4&lt;=$O$465),IF(($N$465*$N$466+4)&gt;80,"",IF(INDEX($P$467:$W$476,MOD(($N$465*$N$466+4)-1,10)+1,INT((($N$465*$N$466+4)-1)/10)+1)="","",INDEX($P$467:$W$476,MOD(($N$465*$N$466+4)-1,10)+1,INT((($N$465*$N$466+4)-1)/10)+1))),""))),IF($N$467="","",IF(OR(ISTEXT($N$465),ISTEXT($N$466),ISTEXT($N$467)),"",IF(OR(4&gt;$N$465,1&gt;$N$466,((1-1)*$N$465+4)&gt;$N$467),"",IF(INDEX($P$467:$W$476,MOD(((1-1)*$N$465+4)-1,10)+1,INT((((1-1)*$N$465+4)-1)/10)+1)="","",INDEX($P$467:$W$476,MOD(((1-1)*$N$465+4)-1,10)+1,INT((((1-1)*$N$465+4)-1)/10)+1))))))</f>
        <v/>
      </c>
      <c r="H467" s="539">
        <f>IF($D$465="Flat Oval",IF(OR($N$467="",ISTEXT($N$465),ISTEXT($N$466)),"",IF(1&lt;=$N$466,IF(5&gt;$N$465,"",IF(((1-1)*$N$465+5)&gt;80,"",IF(INDEX($P$467:$W$476,MOD(((1-1)*$N$465+5)-1,10)+1,INT((((1-1)*$N$465+5)-1)/10)+1)="","",INDEX($P$467:$W$476,MOD(((1-1)*$N$465+5)-1,10)+1,INT((((1-1)*$N$465+5)-1)/10)+1)))),IF(AND(1=$N$466+1,5&lt;=$O$465),IF(($N$465*$N$466+5)&gt;80,"",IF(INDEX($P$467:$W$476,MOD(($N$465*$N$466+5)-1,10)+1,INT((($N$465*$N$466+5)-1)/10)+1)="","",INDEX($P$467:$W$476,MOD(($N$465*$N$466+5)-1,10)+1,INT((($N$465*$N$466+5)-1)/10)+1))),""))),IF($N$467="","",IF(OR(ISTEXT($N$465),ISTEXT($N$466),ISTEXT($N$467)),"",IF(OR(5&gt;$N$465,1&gt;$N$466,((1-1)*$N$465+5)&gt;$N$467),"",IF(INDEX($P$467:$W$476,MOD(((1-1)*$N$465+5)-1,10)+1,INT((((1-1)*$N$465+5)-1)/10)+1)="","",INDEX($P$467:$W$476,MOD(((1-1)*$N$465+5)-1,10)+1,INT((((1-1)*$N$465+5)-1)/10)+1))))))</f>
        <v/>
      </c>
      <c r="I467" s="539">
        <f>IF($D$465="Flat Oval",IF(OR($N$467="",ISTEXT($N$465),ISTEXT($N$466)),"",IF(1&lt;=$N$466,IF(6&gt;$N$465,"",IF(((1-1)*$N$465+6)&gt;80,"",IF(INDEX($P$467:$W$476,MOD(((1-1)*$N$465+6)-1,10)+1,INT((((1-1)*$N$465+6)-1)/10)+1)="","",INDEX($P$467:$W$476,MOD(((1-1)*$N$465+6)-1,10)+1,INT((((1-1)*$N$465+6)-1)/10)+1)))),IF(AND(1=$N$466+1,6&lt;=$O$465),IF(($N$465*$N$466+6)&gt;80,"",IF(INDEX($P$467:$W$476,MOD(($N$465*$N$466+6)-1,10)+1,INT((($N$465*$N$466+6)-1)/10)+1)="","",INDEX($P$467:$W$476,MOD(($N$465*$N$466+6)-1,10)+1,INT((($N$465*$N$466+6)-1)/10)+1))),""))),IF($N$467="","",IF(OR(ISTEXT($N$465),ISTEXT($N$466),ISTEXT($N$467)),"",IF(OR(6&gt;$N$465,1&gt;$N$466,((1-1)*$N$465+6)&gt;$N$467),"",IF(INDEX($P$467:$W$476,MOD(((1-1)*$N$465+6)-1,10)+1,INT((((1-1)*$N$465+6)-1)/10)+1)="","",INDEX($P$467:$W$476,MOD(((1-1)*$N$465+6)-1,10)+1,INT((((1-1)*$N$465+6)-1)/10)+1))))))</f>
        <v/>
      </c>
      <c r="J467" s="539">
        <f>IF($D$465="Flat Oval",IF(OR($N$467="",ISTEXT($N$465),ISTEXT($N$466)),"",IF(1&lt;=$N$466,IF(7&gt;$N$465,"",IF(((1-1)*$N$465+7)&gt;80,"",IF(INDEX($P$467:$W$476,MOD(((1-1)*$N$465+7)-1,10)+1,INT((((1-1)*$N$465+7)-1)/10)+1)="","",INDEX($P$467:$W$476,MOD(((1-1)*$N$465+7)-1,10)+1,INT((((1-1)*$N$465+7)-1)/10)+1)))),IF(AND(1=$N$466+1,7&lt;=$O$465),IF(($N$465*$N$466+7)&gt;80,"",IF(INDEX($P$467:$W$476,MOD(($N$465*$N$466+7)-1,10)+1,INT((($N$465*$N$466+7)-1)/10)+1)="","",INDEX($P$467:$W$476,MOD(($N$465*$N$466+7)-1,10)+1,INT((($N$465*$N$466+7)-1)/10)+1))),""))),IF($N$467="","",IF(OR(ISTEXT($N$465),ISTEXT($N$466),ISTEXT($N$467)),"",IF(OR(7&gt;$N$465,1&gt;$N$466,((1-1)*$N$465+7)&gt;$N$467),"",IF(INDEX($P$467:$W$476,MOD(((1-1)*$N$465+7)-1,10)+1,INT((((1-1)*$N$465+7)-1)/10)+1)="","",INDEX($P$467:$W$476,MOD(((1-1)*$N$465+7)-1,10)+1,INT((((1-1)*$N$465+7)-1)/10)+1))))))</f>
        <v/>
      </c>
      <c r="K467" s="539">
        <f>IF($D$465="Flat Oval",IF(OR($N$467="",ISTEXT($N$465),ISTEXT($N$466)),"",IF(1&lt;=$N$466,IF(8&gt;$N$465,"",IF(((1-1)*$N$465+8)&gt;80,"",IF(INDEX($P$467:$W$476,MOD(((1-1)*$N$465+8)-1,10)+1,INT((((1-1)*$N$465+8)-1)/10)+1)="","",INDEX($P$467:$W$476,MOD(((1-1)*$N$465+8)-1,10)+1,INT((((1-1)*$N$465+8)-1)/10)+1)))),IF(AND(1=$N$466+1,8&lt;=$O$465),IF(($N$465*$N$466+8)&gt;80,"",IF(INDEX($P$467:$W$476,MOD(($N$465*$N$466+8)-1,10)+1,INT((($N$465*$N$466+8)-1)/10)+1)="","",INDEX($P$467:$W$476,MOD(($N$465*$N$466+8)-1,10)+1,INT((($N$465*$N$466+8)-1)/10)+1))),""))),IF($N$467="","",IF(OR(ISTEXT($N$465),ISTEXT($N$466),ISTEXT($N$467)),"",IF(OR(8&gt;$N$465,1&gt;$N$466,((1-1)*$N$465+8)&gt;$N$467),"",IF(INDEX($P$467:$W$476,MOD(((1-1)*$N$465+8)-1,10)+1,INT((((1-1)*$N$465+8)-1)/10)+1)="","",INDEX($P$467:$W$476,MOD(((1-1)*$N$465+8)-1,10)+1,INT((((1-1)*$N$465+8)-1)/10)+1))))))</f>
        <v/>
      </c>
      <c r="L467" s="539">
        <f>IF($D$465="Flat Oval",IF(OR($N$467="",ISTEXT($N$465),ISTEXT($N$466)),"",IF(1&lt;=$N$466,IF(9&gt;$N$465,"",IF(((1-1)*$N$465+9)&gt;80,"",IF(INDEX($P$467:$W$476,MOD(((1-1)*$N$465+9)-1,10)+1,INT((((1-1)*$N$465+9)-1)/10)+1)="","",INDEX($P$467:$W$476,MOD(((1-1)*$N$465+9)-1,10)+1,INT((((1-1)*$N$465+9)-1)/10)+1)))),IF(AND(1=$N$466+1,9&lt;=$O$465),IF(($N$465*$N$466+9)&gt;80,"",IF(INDEX($P$467:$W$476,MOD(($N$465*$N$466+9)-1,10)+1,INT((($N$465*$N$466+9)-1)/10)+1)="","",INDEX($P$467:$W$476,MOD(($N$465*$N$466+9)-1,10)+1,INT((($N$465*$N$466+9)-1)/10)+1))),""))),IF($N$467="","",IF(OR(ISTEXT($N$465),ISTEXT($N$466),ISTEXT($N$467)),"",IF(OR(9&gt;$N$465,1&gt;$N$466,((1-1)*$N$465+9)&gt;$N$467),"",IF(INDEX($P$467:$W$476,MOD(((1-1)*$N$465+9)-1,10)+1,INT((((1-1)*$N$465+9)-1)/10)+1)="","",INDEX($P$467:$W$476,MOD(((1-1)*$N$465+9)-1,10)+1,INT((((1-1)*$N$465+9)-1)/10)+1))))))</f>
        <v/>
      </c>
      <c r="M467" s="539">
        <f>IF($D$465="Flat Oval",IF(OR($N$467="",ISTEXT($N$465),ISTEXT($N$466)),"",IF(1&lt;=$N$466,IF(10&gt;$N$465,"",IF(((1-1)*$N$465+10)&gt;80,"",IF(INDEX($P$467:$W$476,MOD(((1-1)*$N$465+10)-1,10)+1,INT((((1-1)*$N$465+10)-1)/10)+1)="","",INDEX($P$467:$W$476,MOD(((1-1)*$N$465+10)-1,10)+1,INT((((1-1)*$N$465+10)-1)/10)+1)))),IF(AND(1=$N$466+1,10&lt;=$O$465),IF(($N$465*$N$466+10)&gt;80,"",IF(INDEX($P$467:$W$476,MOD(($N$465*$N$466+10)-1,10)+1,INT((($N$465*$N$466+10)-1)/10)+1)="","",INDEX($P$467:$W$476,MOD(($N$465*$N$466+10)-1,10)+1,INT((($N$465*$N$466+10)-1)/10)+1))),""))),IF($N$467="","",IF(OR(ISTEXT($N$465),ISTEXT($N$466),ISTEXT($N$467)),"",IF(OR(10&gt;$N$465,1&gt;$N$466,((1-1)*$N$465+10)&gt;$N$467),"",IF(INDEX($P$467:$W$476,MOD(((1-1)*$N$465+10)-1,10)+1,INT((((1-1)*$N$465+10)-1)/10)+1)="","",INDEX($P$467:$W$476,MOD(((1-1)*$N$465+10)-1,10)+1,INT((((1-1)*$N$465+10)-1)/10)+1))))))</f>
        <v/>
      </c>
      <c r="N467" s="534">
        <f>IF($D$465="Flat Oval",IF(OR($N$465="",$N$466="",$O$465=""),"",$N$465*$N$466+$O$465),IF(OR(N465="",N466=""),"",IF(OR(ISTEXT(N465),ISTEXT(N466)),"",N465*N466)))</f>
        <v/>
      </c>
      <c r="O467">
        <f>IF(OR(NOT($D$465="Flat Oval"),N($N$467)=0),"",IF(COUNT(INDEX(D467:D474,$N$466+1):INDEX(M467:M474,$N$466+1))=0,"",AVERAGE(INDEX(D467:D474,$N$466+1):INDEX(M467:M474,$N$466+1))))</f>
        <v/>
      </c>
      <c r="P467" s="540" t="n"/>
      <c r="Q467" s="540" t="n"/>
      <c r="R467" s="540" t="n"/>
      <c r="S467" s="540" t="n"/>
      <c r="T467" s="540" t="n"/>
      <c r="U467" s="540" t="n"/>
      <c r="V467" s="540" t="n"/>
      <c r="W467" s="540" t="n"/>
    </row>
    <row r="468" ht="13.35" customHeight="1" s="162">
      <c r="B468" s="537">
        <f>IF($D$465="Flat Oval",IF(OR($N$466="",ISTEXT($N$466)),"",IF(2&lt;=$N$466,ROUND((2-0.5)*$I$465/$N$466,1),IF(2=$N$466+1,"Ends",""))),IF(OR($D$465="",$G$465=""),"",IF($D$465="Round",IF(2=1,"Axis 1 (0°)",IF(2=2,"Axis 2 (90°)","")),IF(ISTEXT($N$466),"",IF(2&gt;$N$466,"",IF(ISTEXT($I$465),"",ROUND((2-0.5)*$I$465/$N$466,1)))))))</f>
        <v/>
      </c>
      <c r="C468" s="538" t="n"/>
      <c r="D468" s="539">
        <f>IF($D$465="Flat Oval",IF(OR($N$467="",ISTEXT($N$465),ISTEXT($N$466)),"",IF(2&lt;=$N$466,IF(1&gt;$N$465,"",IF(((2-1)*$N$465+1)&gt;80,"",IF(INDEX($P$467:$W$476,MOD(((2-1)*$N$465+1)-1,10)+1,INT((((2-1)*$N$465+1)-1)/10)+1)="","",INDEX($P$467:$W$476,MOD(((2-1)*$N$465+1)-1,10)+1,INT((((2-1)*$N$465+1)-1)/10)+1)))),IF(AND(2=$N$466+1,1&lt;=$O$465),IF(($N$465*$N$466+1)&gt;80,"",IF(INDEX($P$467:$W$476,MOD(($N$465*$N$466+1)-1,10)+1,INT((($N$465*$N$466+1)-1)/10)+1)="","",INDEX($P$467:$W$476,MOD(($N$465*$N$466+1)-1,10)+1,INT((($N$465*$N$466+1)-1)/10)+1))),""))),IF($N$467="","",IF(OR(ISTEXT($N$465),ISTEXT($N$466),ISTEXT($N$467)),"",IF(OR(1&gt;$N$465,2&gt;$N$466,((2-1)*$N$465+1)&gt;$N$467),"",IF(INDEX($P$467:$W$476,MOD(((2-1)*$N$465+1)-1,10)+1,INT((((2-1)*$N$465+1)-1)/10)+1)="","",INDEX($P$467:$W$476,MOD(((2-1)*$N$465+1)-1,10)+1,INT((((2-1)*$N$465+1)-1)/10)+1))))))</f>
        <v/>
      </c>
      <c r="E468" s="539">
        <f>IF($D$465="Flat Oval",IF(OR($N$467="",ISTEXT($N$465),ISTEXT($N$466)),"",IF(2&lt;=$N$466,IF(2&gt;$N$465,"",IF(((2-1)*$N$465+2)&gt;80,"",IF(INDEX($P$467:$W$476,MOD(((2-1)*$N$465+2)-1,10)+1,INT((((2-1)*$N$465+2)-1)/10)+1)="","",INDEX($P$467:$W$476,MOD(((2-1)*$N$465+2)-1,10)+1,INT((((2-1)*$N$465+2)-1)/10)+1)))),IF(AND(2=$N$466+1,2&lt;=$O$465),IF(($N$465*$N$466+2)&gt;80,"",IF(INDEX($P$467:$W$476,MOD(($N$465*$N$466+2)-1,10)+1,INT((($N$465*$N$466+2)-1)/10)+1)="","",INDEX($P$467:$W$476,MOD(($N$465*$N$466+2)-1,10)+1,INT((($N$465*$N$466+2)-1)/10)+1))),""))),IF($N$467="","",IF(OR(ISTEXT($N$465),ISTEXT($N$466),ISTEXT($N$467)),"",IF(OR(2&gt;$N$465,2&gt;$N$466,((2-1)*$N$465+2)&gt;$N$467),"",IF(INDEX($P$467:$W$476,MOD(((2-1)*$N$465+2)-1,10)+1,INT((((2-1)*$N$465+2)-1)/10)+1)="","",INDEX($P$467:$W$476,MOD(((2-1)*$N$465+2)-1,10)+1,INT((((2-1)*$N$465+2)-1)/10)+1))))))</f>
        <v/>
      </c>
      <c r="F468" s="539">
        <f>IF($D$465="Flat Oval",IF(OR($N$467="",ISTEXT($N$465),ISTEXT($N$466)),"",IF(2&lt;=$N$466,IF(3&gt;$N$465,"",IF(((2-1)*$N$465+3)&gt;80,"",IF(INDEX($P$467:$W$476,MOD(((2-1)*$N$465+3)-1,10)+1,INT((((2-1)*$N$465+3)-1)/10)+1)="","",INDEX($P$467:$W$476,MOD(((2-1)*$N$465+3)-1,10)+1,INT((((2-1)*$N$465+3)-1)/10)+1)))),IF(AND(2=$N$466+1,3&lt;=$O$465),IF(($N$465*$N$466+3)&gt;80,"",IF(INDEX($P$467:$W$476,MOD(($N$465*$N$466+3)-1,10)+1,INT((($N$465*$N$466+3)-1)/10)+1)="","",INDEX($P$467:$W$476,MOD(($N$465*$N$466+3)-1,10)+1,INT((($N$465*$N$466+3)-1)/10)+1))),""))),IF($N$467="","",IF(OR(ISTEXT($N$465),ISTEXT($N$466),ISTEXT($N$467)),"",IF(OR(3&gt;$N$465,2&gt;$N$466,((2-1)*$N$465+3)&gt;$N$467),"",IF(INDEX($P$467:$W$476,MOD(((2-1)*$N$465+3)-1,10)+1,INT((((2-1)*$N$465+3)-1)/10)+1)="","",INDEX($P$467:$W$476,MOD(((2-1)*$N$465+3)-1,10)+1,INT((((2-1)*$N$465+3)-1)/10)+1))))))</f>
        <v/>
      </c>
      <c r="G468" s="539">
        <f>IF($D$465="Flat Oval",IF(OR($N$467="",ISTEXT($N$465),ISTEXT($N$466)),"",IF(2&lt;=$N$466,IF(4&gt;$N$465,"",IF(((2-1)*$N$465+4)&gt;80,"",IF(INDEX($P$467:$W$476,MOD(((2-1)*$N$465+4)-1,10)+1,INT((((2-1)*$N$465+4)-1)/10)+1)="","",INDEX($P$467:$W$476,MOD(((2-1)*$N$465+4)-1,10)+1,INT((((2-1)*$N$465+4)-1)/10)+1)))),IF(AND(2=$N$466+1,4&lt;=$O$465),IF(($N$465*$N$466+4)&gt;80,"",IF(INDEX($P$467:$W$476,MOD(($N$465*$N$466+4)-1,10)+1,INT((($N$465*$N$466+4)-1)/10)+1)="","",INDEX($P$467:$W$476,MOD(($N$465*$N$466+4)-1,10)+1,INT((($N$465*$N$466+4)-1)/10)+1))),""))),IF($N$467="","",IF(OR(ISTEXT($N$465),ISTEXT($N$466),ISTEXT($N$467)),"",IF(OR(4&gt;$N$465,2&gt;$N$466,((2-1)*$N$465+4)&gt;$N$467),"",IF(INDEX($P$467:$W$476,MOD(((2-1)*$N$465+4)-1,10)+1,INT((((2-1)*$N$465+4)-1)/10)+1)="","",INDEX($P$467:$W$476,MOD(((2-1)*$N$465+4)-1,10)+1,INT((((2-1)*$N$465+4)-1)/10)+1))))))</f>
        <v/>
      </c>
      <c r="H468" s="539">
        <f>IF($D$465="Flat Oval",IF(OR($N$467="",ISTEXT($N$465),ISTEXT($N$466)),"",IF(2&lt;=$N$466,IF(5&gt;$N$465,"",IF(((2-1)*$N$465+5)&gt;80,"",IF(INDEX($P$467:$W$476,MOD(((2-1)*$N$465+5)-1,10)+1,INT((((2-1)*$N$465+5)-1)/10)+1)="","",INDEX($P$467:$W$476,MOD(((2-1)*$N$465+5)-1,10)+1,INT((((2-1)*$N$465+5)-1)/10)+1)))),IF(AND(2=$N$466+1,5&lt;=$O$465),IF(($N$465*$N$466+5)&gt;80,"",IF(INDEX($P$467:$W$476,MOD(($N$465*$N$466+5)-1,10)+1,INT((($N$465*$N$466+5)-1)/10)+1)="","",INDEX($P$467:$W$476,MOD(($N$465*$N$466+5)-1,10)+1,INT((($N$465*$N$466+5)-1)/10)+1))),""))),IF($N$467="","",IF(OR(ISTEXT($N$465),ISTEXT($N$466),ISTEXT($N$467)),"",IF(OR(5&gt;$N$465,2&gt;$N$466,((2-1)*$N$465+5)&gt;$N$467),"",IF(INDEX($P$467:$W$476,MOD(((2-1)*$N$465+5)-1,10)+1,INT((((2-1)*$N$465+5)-1)/10)+1)="","",INDEX($P$467:$W$476,MOD(((2-1)*$N$465+5)-1,10)+1,INT((((2-1)*$N$465+5)-1)/10)+1))))))</f>
        <v/>
      </c>
      <c r="I468" s="539">
        <f>IF($D$465="Flat Oval",IF(OR($N$467="",ISTEXT($N$465),ISTEXT($N$466)),"",IF(2&lt;=$N$466,IF(6&gt;$N$465,"",IF(((2-1)*$N$465+6)&gt;80,"",IF(INDEX($P$467:$W$476,MOD(((2-1)*$N$465+6)-1,10)+1,INT((((2-1)*$N$465+6)-1)/10)+1)="","",INDEX($P$467:$W$476,MOD(((2-1)*$N$465+6)-1,10)+1,INT((((2-1)*$N$465+6)-1)/10)+1)))),IF(AND(2=$N$466+1,6&lt;=$O$465),IF(($N$465*$N$466+6)&gt;80,"",IF(INDEX($P$467:$W$476,MOD(($N$465*$N$466+6)-1,10)+1,INT((($N$465*$N$466+6)-1)/10)+1)="","",INDEX($P$467:$W$476,MOD(($N$465*$N$466+6)-1,10)+1,INT((($N$465*$N$466+6)-1)/10)+1))),""))),IF($N$467="","",IF(OR(ISTEXT($N$465),ISTEXT($N$466),ISTEXT($N$467)),"",IF(OR(6&gt;$N$465,2&gt;$N$466,((2-1)*$N$465+6)&gt;$N$467),"",IF(INDEX($P$467:$W$476,MOD(((2-1)*$N$465+6)-1,10)+1,INT((((2-1)*$N$465+6)-1)/10)+1)="","",INDEX($P$467:$W$476,MOD(((2-1)*$N$465+6)-1,10)+1,INT((((2-1)*$N$465+6)-1)/10)+1))))))</f>
        <v/>
      </c>
      <c r="J468" s="539">
        <f>IF($D$465="Flat Oval",IF(OR($N$467="",ISTEXT($N$465),ISTEXT($N$466)),"",IF(2&lt;=$N$466,IF(7&gt;$N$465,"",IF(((2-1)*$N$465+7)&gt;80,"",IF(INDEX($P$467:$W$476,MOD(((2-1)*$N$465+7)-1,10)+1,INT((((2-1)*$N$465+7)-1)/10)+1)="","",INDEX($P$467:$W$476,MOD(((2-1)*$N$465+7)-1,10)+1,INT((((2-1)*$N$465+7)-1)/10)+1)))),IF(AND(2=$N$466+1,7&lt;=$O$465),IF(($N$465*$N$466+7)&gt;80,"",IF(INDEX($P$467:$W$476,MOD(($N$465*$N$466+7)-1,10)+1,INT((($N$465*$N$466+7)-1)/10)+1)="","",INDEX($P$467:$W$476,MOD(($N$465*$N$466+7)-1,10)+1,INT((($N$465*$N$466+7)-1)/10)+1))),""))),IF($N$467="","",IF(OR(ISTEXT($N$465),ISTEXT($N$466),ISTEXT($N$467)),"",IF(OR(7&gt;$N$465,2&gt;$N$466,((2-1)*$N$465+7)&gt;$N$467),"",IF(INDEX($P$467:$W$476,MOD(((2-1)*$N$465+7)-1,10)+1,INT((((2-1)*$N$465+7)-1)/10)+1)="","",INDEX($P$467:$W$476,MOD(((2-1)*$N$465+7)-1,10)+1,INT((((2-1)*$N$465+7)-1)/10)+1))))))</f>
        <v/>
      </c>
      <c r="K468" s="539">
        <f>IF($D$465="Flat Oval",IF(OR($N$467="",ISTEXT($N$465),ISTEXT($N$466)),"",IF(2&lt;=$N$466,IF(8&gt;$N$465,"",IF(((2-1)*$N$465+8)&gt;80,"",IF(INDEX($P$467:$W$476,MOD(((2-1)*$N$465+8)-1,10)+1,INT((((2-1)*$N$465+8)-1)/10)+1)="","",INDEX($P$467:$W$476,MOD(((2-1)*$N$465+8)-1,10)+1,INT((((2-1)*$N$465+8)-1)/10)+1)))),IF(AND(2=$N$466+1,8&lt;=$O$465),IF(($N$465*$N$466+8)&gt;80,"",IF(INDEX($P$467:$W$476,MOD(($N$465*$N$466+8)-1,10)+1,INT((($N$465*$N$466+8)-1)/10)+1)="","",INDEX($P$467:$W$476,MOD(($N$465*$N$466+8)-1,10)+1,INT((($N$465*$N$466+8)-1)/10)+1))),""))),IF($N$467="","",IF(OR(ISTEXT($N$465),ISTEXT($N$466),ISTEXT($N$467)),"",IF(OR(8&gt;$N$465,2&gt;$N$466,((2-1)*$N$465+8)&gt;$N$467),"",IF(INDEX($P$467:$W$476,MOD(((2-1)*$N$465+8)-1,10)+1,INT((((2-1)*$N$465+8)-1)/10)+1)="","",INDEX($P$467:$W$476,MOD(((2-1)*$N$465+8)-1,10)+1,INT((((2-1)*$N$465+8)-1)/10)+1))))))</f>
        <v/>
      </c>
      <c r="L468" s="539">
        <f>IF($D$465="Flat Oval",IF(OR($N$467="",ISTEXT($N$465),ISTEXT($N$466)),"",IF(2&lt;=$N$466,IF(9&gt;$N$465,"",IF(((2-1)*$N$465+9)&gt;80,"",IF(INDEX($P$467:$W$476,MOD(((2-1)*$N$465+9)-1,10)+1,INT((((2-1)*$N$465+9)-1)/10)+1)="","",INDEX($P$467:$W$476,MOD(((2-1)*$N$465+9)-1,10)+1,INT((((2-1)*$N$465+9)-1)/10)+1)))),IF(AND(2=$N$466+1,9&lt;=$O$465),IF(($N$465*$N$466+9)&gt;80,"",IF(INDEX($P$467:$W$476,MOD(($N$465*$N$466+9)-1,10)+1,INT((($N$465*$N$466+9)-1)/10)+1)="","",INDEX($P$467:$W$476,MOD(($N$465*$N$466+9)-1,10)+1,INT((($N$465*$N$466+9)-1)/10)+1))),""))),IF($N$467="","",IF(OR(ISTEXT($N$465),ISTEXT($N$466),ISTEXT($N$467)),"",IF(OR(9&gt;$N$465,2&gt;$N$466,((2-1)*$N$465+9)&gt;$N$467),"",IF(INDEX($P$467:$W$476,MOD(((2-1)*$N$465+9)-1,10)+1,INT((((2-1)*$N$465+9)-1)/10)+1)="","",INDEX($P$467:$W$476,MOD(((2-1)*$N$465+9)-1,10)+1,INT((((2-1)*$N$465+9)-1)/10)+1))))))</f>
        <v/>
      </c>
      <c r="M468" s="539">
        <f>IF($D$465="Flat Oval",IF(OR($N$467="",ISTEXT($N$465),ISTEXT($N$466)),"",IF(2&lt;=$N$466,IF(10&gt;$N$465,"",IF(((2-1)*$N$465+10)&gt;80,"",IF(INDEX($P$467:$W$476,MOD(((2-1)*$N$465+10)-1,10)+1,INT((((2-1)*$N$465+10)-1)/10)+1)="","",INDEX($P$467:$W$476,MOD(((2-1)*$N$465+10)-1,10)+1,INT((((2-1)*$N$465+10)-1)/10)+1)))),IF(AND(2=$N$466+1,10&lt;=$O$465),IF(($N$465*$N$466+10)&gt;80,"",IF(INDEX($P$467:$W$476,MOD(($N$465*$N$466+10)-1,10)+1,INT((($N$465*$N$466+10)-1)/10)+1)="","",INDEX($P$467:$W$476,MOD(($N$465*$N$466+10)-1,10)+1,INT((($N$465*$N$466+10)-1)/10)+1))),""))),IF($N$467="","",IF(OR(ISTEXT($N$465),ISTEXT($N$466),ISTEXT($N$467)),"",IF(OR(10&gt;$N$465,2&gt;$N$466,((2-1)*$N$465+10)&gt;$N$467),"",IF(INDEX($P$467:$W$476,MOD(((2-1)*$N$465+10)-1,10)+1,INT((((2-1)*$N$465+10)-1)/10)+1)="","",INDEX($P$467:$W$476,MOD(((2-1)*$N$465+10)-1,10)+1,INT((((2-1)*$N$465+10)-1)/10)+1))))))</f>
        <v/>
      </c>
      <c r="O468">
        <f>IF(AND($D$465="Flat Oval",NOT(OR($G$465="",$I$465="")),NOT(OR(ISTEXT($G$465),ISTEXT($I$465)))),(($G$465-2*N($K$465))-($I$465-2*N($K$465)))*($I$465-2*N($K$465))/144,"")</f>
        <v/>
      </c>
      <c r="P468" s="540" t="n"/>
      <c r="Q468" s="540" t="n"/>
      <c r="R468" s="540" t="n"/>
      <c r="S468" s="540" t="n"/>
      <c r="T468" s="540" t="n"/>
      <c r="U468" s="540" t="n"/>
      <c r="V468" s="540" t="n"/>
      <c r="W468" s="540" t="n"/>
    </row>
    <row r="469" ht="13.35" customHeight="1" s="162">
      <c r="B469" s="537">
        <f>IF($D$465="Flat Oval",IF(OR($N$466="",ISTEXT($N$466)),"",IF(3&lt;=$N$466,ROUND((3-0.5)*$I$465/$N$466,1),IF(3=$N$466+1,"Ends",""))),IF(OR($D$465="",$G$465=""),"",IF($D$465="Round",IF(3=1,"Axis 1 (0°)",IF(3=2,"Axis 2 (90°)","")),IF(ISTEXT($N$466),"",IF(3&gt;$N$466,"",IF(ISTEXT($I$465),"",ROUND((3-0.5)*$I$465/$N$466,1)))))))</f>
        <v/>
      </c>
      <c r="C469" s="538" t="n"/>
      <c r="D469" s="539">
        <f>IF($D$465="Flat Oval",IF(OR($N$467="",ISTEXT($N$465),ISTEXT($N$466)),"",IF(3&lt;=$N$466,IF(1&gt;$N$465,"",IF(((3-1)*$N$465+1)&gt;80,"",IF(INDEX($P$467:$W$476,MOD(((3-1)*$N$465+1)-1,10)+1,INT((((3-1)*$N$465+1)-1)/10)+1)="","",INDEX($P$467:$W$476,MOD(((3-1)*$N$465+1)-1,10)+1,INT((((3-1)*$N$465+1)-1)/10)+1)))),IF(AND(3=$N$466+1,1&lt;=$O$465),IF(($N$465*$N$466+1)&gt;80,"",IF(INDEX($P$467:$W$476,MOD(($N$465*$N$466+1)-1,10)+1,INT((($N$465*$N$466+1)-1)/10)+1)="","",INDEX($P$467:$W$476,MOD(($N$465*$N$466+1)-1,10)+1,INT((($N$465*$N$466+1)-1)/10)+1))),""))),IF($N$467="","",IF(OR(ISTEXT($N$465),ISTEXT($N$466),ISTEXT($N$467)),"",IF(OR(1&gt;$N$465,3&gt;$N$466,((3-1)*$N$465+1)&gt;$N$467),"",IF(INDEX($P$467:$W$476,MOD(((3-1)*$N$465+1)-1,10)+1,INT((((3-1)*$N$465+1)-1)/10)+1)="","",INDEX($P$467:$W$476,MOD(((3-1)*$N$465+1)-1,10)+1,INT((((3-1)*$N$465+1)-1)/10)+1))))))</f>
        <v/>
      </c>
      <c r="E469" s="539">
        <f>IF($D$465="Flat Oval",IF(OR($N$467="",ISTEXT($N$465),ISTEXT($N$466)),"",IF(3&lt;=$N$466,IF(2&gt;$N$465,"",IF(((3-1)*$N$465+2)&gt;80,"",IF(INDEX($P$467:$W$476,MOD(((3-1)*$N$465+2)-1,10)+1,INT((((3-1)*$N$465+2)-1)/10)+1)="","",INDEX($P$467:$W$476,MOD(((3-1)*$N$465+2)-1,10)+1,INT((((3-1)*$N$465+2)-1)/10)+1)))),IF(AND(3=$N$466+1,2&lt;=$O$465),IF(($N$465*$N$466+2)&gt;80,"",IF(INDEX($P$467:$W$476,MOD(($N$465*$N$466+2)-1,10)+1,INT((($N$465*$N$466+2)-1)/10)+1)="","",INDEX($P$467:$W$476,MOD(($N$465*$N$466+2)-1,10)+1,INT((($N$465*$N$466+2)-1)/10)+1))),""))),IF($N$467="","",IF(OR(ISTEXT($N$465),ISTEXT($N$466),ISTEXT($N$467)),"",IF(OR(2&gt;$N$465,3&gt;$N$466,((3-1)*$N$465+2)&gt;$N$467),"",IF(INDEX($P$467:$W$476,MOD(((3-1)*$N$465+2)-1,10)+1,INT((((3-1)*$N$465+2)-1)/10)+1)="","",INDEX($P$467:$W$476,MOD(((3-1)*$N$465+2)-1,10)+1,INT((((3-1)*$N$465+2)-1)/10)+1))))))</f>
        <v/>
      </c>
      <c r="F469" s="539">
        <f>IF($D$465="Flat Oval",IF(OR($N$467="",ISTEXT($N$465),ISTEXT($N$466)),"",IF(3&lt;=$N$466,IF(3&gt;$N$465,"",IF(((3-1)*$N$465+3)&gt;80,"",IF(INDEX($P$467:$W$476,MOD(((3-1)*$N$465+3)-1,10)+1,INT((((3-1)*$N$465+3)-1)/10)+1)="","",INDEX($P$467:$W$476,MOD(((3-1)*$N$465+3)-1,10)+1,INT((((3-1)*$N$465+3)-1)/10)+1)))),IF(AND(3=$N$466+1,3&lt;=$O$465),IF(($N$465*$N$466+3)&gt;80,"",IF(INDEX($P$467:$W$476,MOD(($N$465*$N$466+3)-1,10)+1,INT((($N$465*$N$466+3)-1)/10)+1)="","",INDEX($P$467:$W$476,MOD(($N$465*$N$466+3)-1,10)+1,INT((($N$465*$N$466+3)-1)/10)+1))),""))),IF($N$467="","",IF(OR(ISTEXT($N$465),ISTEXT($N$466),ISTEXT($N$467)),"",IF(OR(3&gt;$N$465,3&gt;$N$466,((3-1)*$N$465+3)&gt;$N$467),"",IF(INDEX($P$467:$W$476,MOD(((3-1)*$N$465+3)-1,10)+1,INT((((3-1)*$N$465+3)-1)/10)+1)="","",INDEX($P$467:$W$476,MOD(((3-1)*$N$465+3)-1,10)+1,INT((((3-1)*$N$465+3)-1)/10)+1))))))</f>
        <v/>
      </c>
      <c r="G469" s="539">
        <f>IF($D$465="Flat Oval",IF(OR($N$467="",ISTEXT($N$465),ISTEXT($N$466)),"",IF(3&lt;=$N$466,IF(4&gt;$N$465,"",IF(((3-1)*$N$465+4)&gt;80,"",IF(INDEX($P$467:$W$476,MOD(((3-1)*$N$465+4)-1,10)+1,INT((((3-1)*$N$465+4)-1)/10)+1)="","",INDEX($P$467:$W$476,MOD(((3-1)*$N$465+4)-1,10)+1,INT((((3-1)*$N$465+4)-1)/10)+1)))),IF(AND(3=$N$466+1,4&lt;=$O$465),IF(($N$465*$N$466+4)&gt;80,"",IF(INDEX($P$467:$W$476,MOD(($N$465*$N$466+4)-1,10)+1,INT((($N$465*$N$466+4)-1)/10)+1)="","",INDEX($P$467:$W$476,MOD(($N$465*$N$466+4)-1,10)+1,INT((($N$465*$N$466+4)-1)/10)+1))),""))),IF($N$467="","",IF(OR(ISTEXT($N$465),ISTEXT($N$466),ISTEXT($N$467)),"",IF(OR(4&gt;$N$465,3&gt;$N$466,((3-1)*$N$465+4)&gt;$N$467),"",IF(INDEX($P$467:$W$476,MOD(((3-1)*$N$465+4)-1,10)+1,INT((((3-1)*$N$465+4)-1)/10)+1)="","",INDEX($P$467:$W$476,MOD(((3-1)*$N$465+4)-1,10)+1,INT((((3-1)*$N$465+4)-1)/10)+1))))))</f>
        <v/>
      </c>
      <c r="H469" s="539">
        <f>IF($D$465="Flat Oval",IF(OR($N$467="",ISTEXT($N$465),ISTEXT($N$466)),"",IF(3&lt;=$N$466,IF(5&gt;$N$465,"",IF(((3-1)*$N$465+5)&gt;80,"",IF(INDEX($P$467:$W$476,MOD(((3-1)*$N$465+5)-1,10)+1,INT((((3-1)*$N$465+5)-1)/10)+1)="","",INDEX($P$467:$W$476,MOD(((3-1)*$N$465+5)-1,10)+1,INT((((3-1)*$N$465+5)-1)/10)+1)))),IF(AND(3=$N$466+1,5&lt;=$O$465),IF(($N$465*$N$466+5)&gt;80,"",IF(INDEX($P$467:$W$476,MOD(($N$465*$N$466+5)-1,10)+1,INT((($N$465*$N$466+5)-1)/10)+1)="","",INDEX($P$467:$W$476,MOD(($N$465*$N$466+5)-1,10)+1,INT((($N$465*$N$466+5)-1)/10)+1))),""))),IF($N$467="","",IF(OR(ISTEXT($N$465),ISTEXT($N$466),ISTEXT($N$467)),"",IF(OR(5&gt;$N$465,3&gt;$N$466,((3-1)*$N$465+5)&gt;$N$467),"",IF(INDEX($P$467:$W$476,MOD(((3-1)*$N$465+5)-1,10)+1,INT((((3-1)*$N$465+5)-1)/10)+1)="","",INDEX($P$467:$W$476,MOD(((3-1)*$N$465+5)-1,10)+1,INT((((3-1)*$N$465+5)-1)/10)+1))))))</f>
        <v/>
      </c>
      <c r="I469" s="539">
        <f>IF($D$465="Flat Oval",IF(OR($N$467="",ISTEXT($N$465),ISTEXT($N$466)),"",IF(3&lt;=$N$466,IF(6&gt;$N$465,"",IF(((3-1)*$N$465+6)&gt;80,"",IF(INDEX($P$467:$W$476,MOD(((3-1)*$N$465+6)-1,10)+1,INT((((3-1)*$N$465+6)-1)/10)+1)="","",INDEX($P$467:$W$476,MOD(((3-1)*$N$465+6)-1,10)+1,INT((((3-1)*$N$465+6)-1)/10)+1)))),IF(AND(3=$N$466+1,6&lt;=$O$465),IF(($N$465*$N$466+6)&gt;80,"",IF(INDEX($P$467:$W$476,MOD(($N$465*$N$466+6)-1,10)+1,INT((($N$465*$N$466+6)-1)/10)+1)="","",INDEX($P$467:$W$476,MOD(($N$465*$N$466+6)-1,10)+1,INT((($N$465*$N$466+6)-1)/10)+1))),""))),IF($N$467="","",IF(OR(ISTEXT($N$465),ISTEXT($N$466),ISTEXT($N$467)),"",IF(OR(6&gt;$N$465,3&gt;$N$466,((3-1)*$N$465+6)&gt;$N$467),"",IF(INDEX($P$467:$W$476,MOD(((3-1)*$N$465+6)-1,10)+1,INT((((3-1)*$N$465+6)-1)/10)+1)="","",INDEX($P$467:$W$476,MOD(((3-1)*$N$465+6)-1,10)+1,INT((((3-1)*$N$465+6)-1)/10)+1))))))</f>
        <v/>
      </c>
      <c r="J469" s="539">
        <f>IF($D$465="Flat Oval",IF(OR($N$467="",ISTEXT($N$465),ISTEXT($N$466)),"",IF(3&lt;=$N$466,IF(7&gt;$N$465,"",IF(((3-1)*$N$465+7)&gt;80,"",IF(INDEX($P$467:$W$476,MOD(((3-1)*$N$465+7)-1,10)+1,INT((((3-1)*$N$465+7)-1)/10)+1)="","",INDEX($P$467:$W$476,MOD(((3-1)*$N$465+7)-1,10)+1,INT((((3-1)*$N$465+7)-1)/10)+1)))),IF(AND(3=$N$466+1,7&lt;=$O$465),IF(($N$465*$N$466+7)&gt;80,"",IF(INDEX($P$467:$W$476,MOD(($N$465*$N$466+7)-1,10)+1,INT((($N$465*$N$466+7)-1)/10)+1)="","",INDEX($P$467:$W$476,MOD(($N$465*$N$466+7)-1,10)+1,INT((($N$465*$N$466+7)-1)/10)+1))),""))),IF($N$467="","",IF(OR(ISTEXT($N$465),ISTEXT($N$466),ISTEXT($N$467)),"",IF(OR(7&gt;$N$465,3&gt;$N$466,((3-1)*$N$465+7)&gt;$N$467),"",IF(INDEX($P$467:$W$476,MOD(((3-1)*$N$465+7)-1,10)+1,INT((((3-1)*$N$465+7)-1)/10)+1)="","",INDEX($P$467:$W$476,MOD(((3-1)*$N$465+7)-1,10)+1,INT((((3-1)*$N$465+7)-1)/10)+1))))))</f>
        <v/>
      </c>
      <c r="K469" s="539">
        <f>IF($D$465="Flat Oval",IF(OR($N$467="",ISTEXT($N$465),ISTEXT($N$466)),"",IF(3&lt;=$N$466,IF(8&gt;$N$465,"",IF(((3-1)*$N$465+8)&gt;80,"",IF(INDEX($P$467:$W$476,MOD(((3-1)*$N$465+8)-1,10)+1,INT((((3-1)*$N$465+8)-1)/10)+1)="","",INDEX($P$467:$W$476,MOD(((3-1)*$N$465+8)-1,10)+1,INT((((3-1)*$N$465+8)-1)/10)+1)))),IF(AND(3=$N$466+1,8&lt;=$O$465),IF(($N$465*$N$466+8)&gt;80,"",IF(INDEX($P$467:$W$476,MOD(($N$465*$N$466+8)-1,10)+1,INT((($N$465*$N$466+8)-1)/10)+1)="","",INDEX($P$467:$W$476,MOD(($N$465*$N$466+8)-1,10)+1,INT((($N$465*$N$466+8)-1)/10)+1))),""))),IF($N$467="","",IF(OR(ISTEXT($N$465),ISTEXT($N$466),ISTEXT($N$467)),"",IF(OR(8&gt;$N$465,3&gt;$N$466,((3-1)*$N$465+8)&gt;$N$467),"",IF(INDEX($P$467:$W$476,MOD(((3-1)*$N$465+8)-1,10)+1,INT((((3-1)*$N$465+8)-1)/10)+1)="","",INDEX($P$467:$W$476,MOD(((3-1)*$N$465+8)-1,10)+1,INT((((3-1)*$N$465+8)-1)/10)+1))))))</f>
        <v/>
      </c>
      <c r="L469" s="539">
        <f>IF($D$465="Flat Oval",IF(OR($N$467="",ISTEXT($N$465),ISTEXT($N$466)),"",IF(3&lt;=$N$466,IF(9&gt;$N$465,"",IF(((3-1)*$N$465+9)&gt;80,"",IF(INDEX($P$467:$W$476,MOD(((3-1)*$N$465+9)-1,10)+1,INT((((3-1)*$N$465+9)-1)/10)+1)="","",INDEX($P$467:$W$476,MOD(((3-1)*$N$465+9)-1,10)+1,INT((((3-1)*$N$465+9)-1)/10)+1)))),IF(AND(3=$N$466+1,9&lt;=$O$465),IF(($N$465*$N$466+9)&gt;80,"",IF(INDEX($P$467:$W$476,MOD(($N$465*$N$466+9)-1,10)+1,INT((($N$465*$N$466+9)-1)/10)+1)="","",INDEX($P$467:$W$476,MOD(($N$465*$N$466+9)-1,10)+1,INT((($N$465*$N$466+9)-1)/10)+1))),""))),IF($N$467="","",IF(OR(ISTEXT($N$465),ISTEXT($N$466),ISTEXT($N$467)),"",IF(OR(9&gt;$N$465,3&gt;$N$466,((3-1)*$N$465+9)&gt;$N$467),"",IF(INDEX($P$467:$W$476,MOD(((3-1)*$N$465+9)-1,10)+1,INT((((3-1)*$N$465+9)-1)/10)+1)="","",INDEX($P$467:$W$476,MOD(((3-1)*$N$465+9)-1,10)+1,INT((((3-1)*$N$465+9)-1)/10)+1))))))</f>
        <v/>
      </c>
      <c r="M469" s="539">
        <f>IF($D$465="Flat Oval",IF(OR($N$467="",ISTEXT($N$465),ISTEXT($N$466)),"",IF(3&lt;=$N$466,IF(10&gt;$N$465,"",IF(((3-1)*$N$465+10)&gt;80,"",IF(INDEX($P$467:$W$476,MOD(((3-1)*$N$465+10)-1,10)+1,INT((((3-1)*$N$465+10)-1)/10)+1)="","",INDEX($P$467:$W$476,MOD(((3-1)*$N$465+10)-1,10)+1,INT((((3-1)*$N$465+10)-1)/10)+1)))),IF(AND(3=$N$466+1,10&lt;=$O$465),IF(($N$465*$N$466+10)&gt;80,"",IF(INDEX($P$467:$W$476,MOD(($N$465*$N$466+10)-1,10)+1,INT((($N$465*$N$466+10)-1)/10)+1)="","",INDEX($P$467:$W$476,MOD(($N$465*$N$466+10)-1,10)+1,INT((($N$465*$N$466+10)-1)/10)+1))),""))),IF($N$467="","",IF(OR(ISTEXT($N$465),ISTEXT($N$466),ISTEXT($N$467)),"",IF(OR(10&gt;$N$465,3&gt;$N$466,((3-1)*$N$465+10)&gt;$N$467),"",IF(INDEX($P$467:$W$476,MOD(((3-1)*$N$465+10)-1,10)+1,INT((((3-1)*$N$465+10)-1)/10)+1)="","",INDEX($P$467:$W$476,MOD(((3-1)*$N$465+10)-1,10)+1,INT((((3-1)*$N$465+10)-1)/10)+1))))))</f>
        <v/>
      </c>
      <c r="O469">
        <f>IF(AND($D$465="Flat Oval",NOT(OR($G$465="",$I$465="")),NOT(OR(ISTEXT($G$465),ISTEXT($I$465)))),PI()*(($I$465-2*N($K$465))/2)^2/144,"")</f>
        <v/>
      </c>
      <c r="P469" s="540" t="n"/>
      <c r="Q469" s="540" t="n"/>
      <c r="R469" s="540" t="n"/>
      <c r="S469" s="540" t="n"/>
      <c r="T469" s="540" t="n"/>
      <c r="U469" s="540" t="n"/>
      <c r="V469" s="540" t="n"/>
      <c r="W469" s="540" t="n"/>
    </row>
    <row r="470" ht="13.35" customHeight="1" s="162">
      <c r="B470" s="537">
        <f>IF($D$465="Flat Oval",IF(OR($N$466="",ISTEXT($N$466)),"",IF(4&lt;=$N$466,ROUND((4-0.5)*$I$465/$N$466,1),IF(4=$N$466+1,"Ends",""))),IF(OR($D$465="",$G$465=""),"",IF($D$465="Round",IF(4=1,"Axis 1 (0°)",IF(4=2,"Axis 2 (90°)","")),IF(ISTEXT($N$466),"",IF(4&gt;$N$466,"",IF(ISTEXT($I$465),"",ROUND((4-0.5)*$I$465/$N$466,1)))))))</f>
        <v/>
      </c>
      <c r="C470" s="538" t="n"/>
      <c r="D470" s="539">
        <f>IF($D$465="Flat Oval",IF(OR($N$467="",ISTEXT($N$465),ISTEXT($N$466)),"",IF(4&lt;=$N$466,IF(1&gt;$N$465,"",IF(((4-1)*$N$465+1)&gt;80,"",IF(INDEX($P$467:$W$476,MOD(((4-1)*$N$465+1)-1,10)+1,INT((((4-1)*$N$465+1)-1)/10)+1)="","",INDEX($P$467:$W$476,MOD(((4-1)*$N$465+1)-1,10)+1,INT((((4-1)*$N$465+1)-1)/10)+1)))),IF(AND(4=$N$466+1,1&lt;=$O$465),IF(($N$465*$N$466+1)&gt;80,"",IF(INDEX($P$467:$W$476,MOD(($N$465*$N$466+1)-1,10)+1,INT((($N$465*$N$466+1)-1)/10)+1)="","",INDEX($P$467:$W$476,MOD(($N$465*$N$466+1)-1,10)+1,INT((($N$465*$N$466+1)-1)/10)+1))),""))),IF($N$467="","",IF(OR(ISTEXT($N$465),ISTEXT($N$466),ISTEXT($N$467)),"",IF(OR(1&gt;$N$465,4&gt;$N$466,((4-1)*$N$465+1)&gt;$N$467),"",IF(INDEX($P$467:$W$476,MOD(((4-1)*$N$465+1)-1,10)+1,INT((((4-1)*$N$465+1)-1)/10)+1)="","",INDEX($P$467:$W$476,MOD(((4-1)*$N$465+1)-1,10)+1,INT((((4-1)*$N$465+1)-1)/10)+1))))))</f>
        <v/>
      </c>
      <c r="E470" s="539">
        <f>IF($D$465="Flat Oval",IF(OR($N$467="",ISTEXT($N$465),ISTEXT($N$466)),"",IF(4&lt;=$N$466,IF(2&gt;$N$465,"",IF(((4-1)*$N$465+2)&gt;80,"",IF(INDEX($P$467:$W$476,MOD(((4-1)*$N$465+2)-1,10)+1,INT((((4-1)*$N$465+2)-1)/10)+1)="","",INDEX($P$467:$W$476,MOD(((4-1)*$N$465+2)-1,10)+1,INT((((4-1)*$N$465+2)-1)/10)+1)))),IF(AND(4=$N$466+1,2&lt;=$O$465),IF(($N$465*$N$466+2)&gt;80,"",IF(INDEX($P$467:$W$476,MOD(($N$465*$N$466+2)-1,10)+1,INT((($N$465*$N$466+2)-1)/10)+1)="","",INDEX($P$467:$W$476,MOD(($N$465*$N$466+2)-1,10)+1,INT((($N$465*$N$466+2)-1)/10)+1))),""))),IF($N$467="","",IF(OR(ISTEXT($N$465),ISTEXT($N$466),ISTEXT($N$467)),"",IF(OR(2&gt;$N$465,4&gt;$N$466,((4-1)*$N$465+2)&gt;$N$467),"",IF(INDEX($P$467:$W$476,MOD(((4-1)*$N$465+2)-1,10)+1,INT((((4-1)*$N$465+2)-1)/10)+1)="","",INDEX($P$467:$W$476,MOD(((4-1)*$N$465+2)-1,10)+1,INT((((4-1)*$N$465+2)-1)/10)+1))))))</f>
        <v/>
      </c>
      <c r="F470" s="539">
        <f>IF($D$465="Flat Oval",IF(OR($N$467="",ISTEXT($N$465),ISTEXT($N$466)),"",IF(4&lt;=$N$466,IF(3&gt;$N$465,"",IF(((4-1)*$N$465+3)&gt;80,"",IF(INDEX($P$467:$W$476,MOD(((4-1)*$N$465+3)-1,10)+1,INT((((4-1)*$N$465+3)-1)/10)+1)="","",INDEX($P$467:$W$476,MOD(((4-1)*$N$465+3)-1,10)+1,INT((((4-1)*$N$465+3)-1)/10)+1)))),IF(AND(4=$N$466+1,3&lt;=$O$465),IF(($N$465*$N$466+3)&gt;80,"",IF(INDEX($P$467:$W$476,MOD(($N$465*$N$466+3)-1,10)+1,INT((($N$465*$N$466+3)-1)/10)+1)="","",INDEX($P$467:$W$476,MOD(($N$465*$N$466+3)-1,10)+1,INT((($N$465*$N$466+3)-1)/10)+1))),""))),IF($N$467="","",IF(OR(ISTEXT($N$465),ISTEXT($N$466),ISTEXT($N$467)),"",IF(OR(3&gt;$N$465,4&gt;$N$466,((4-1)*$N$465+3)&gt;$N$467),"",IF(INDEX($P$467:$W$476,MOD(((4-1)*$N$465+3)-1,10)+1,INT((((4-1)*$N$465+3)-1)/10)+1)="","",INDEX($P$467:$W$476,MOD(((4-1)*$N$465+3)-1,10)+1,INT((((4-1)*$N$465+3)-1)/10)+1))))))</f>
        <v/>
      </c>
      <c r="G470" s="539">
        <f>IF($D$465="Flat Oval",IF(OR($N$467="",ISTEXT($N$465),ISTEXT($N$466)),"",IF(4&lt;=$N$466,IF(4&gt;$N$465,"",IF(((4-1)*$N$465+4)&gt;80,"",IF(INDEX($P$467:$W$476,MOD(((4-1)*$N$465+4)-1,10)+1,INT((((4-1)*$N$465+4)-1)/10)+1)="","",INDEX($P$467:$W$476,MOD(((4-1)*$N$465+4)-1,10)+1,INT((((4-1)*$N$465+4)-1)/10)+1)))),IF(AND(4=$N$466+1,4&lt;=$O$465),IF(($N$465*$N$466+4)&gt;80,"",IF(INDEX($P$467:$W$476,MOD(($N$465*$N$466+4)-1,10)+1,INT((($N$465*$N$466+4)-1)/10)+1)="","",INDEX($P$467:$W$476,MOD(($N$465*$N$466+4)-1,10)+1,INT((($N$465*$N$466+4)-1)/10)+1))),""))),IF($N$467="","",IF(OR(ISTEXT($N$465),ISTEXT($N$466),ISTEXT($N$467)),"",IF(OR(4&gt;$N$465,4&gt;$N$466,((4-1)*$N$465+4)&gt;$N$467),"",IF(INDEX($P$467:$W$476,MOD(((4-1)*$N$465+4)-1,10)+1,INT((((4-1)*$N$465+4)-1)/10)+1)="","",INDEX($P$467:$W$476,MOD(((4-1)*$N$465+4)-1,10)+1,INT((((4-1)*$N$465+4)-1)/10)+1))))))</f>
        <v/>
      </c>
      <c r="H470" s="539">
        <f>IF($D$465="Flat Oval",IF(OR($N$467="",ISTEXT($N$465),ISTEXT($N$466)),"",IF(4&lt;=$N$466,IF(5&gt;$N$465,"",IF(((4-1)*$N$465+5)&gt;80,"",IF(INDEX($P$467:$W$476,MOD(((4-1)*$N$465+5)-1,10)+1,INT((((4-1)*$N$465+5)-1)/10)+1)="","",INDEX($P$467:$W$476,MOD(((4-1)*$N$465+5)-1,10)+1,INT((((4-1)*$N$465+5)-1)/10)+1)))),IF(AND(4=$N$466+1,5&lt;=$O$465),IF(($N$465*$N$466+5)&gt;80,"",IF(INDEX($P$467:$W$476,MOD(($N$465*$N$466+5)-1,10)+1,INT((($N$465*$N$466+5)-1)/10)+1)="","",INDEX($P$467:$W$476,MOD(($N$465*$N$466+5)-1,10)+1,INT((($N$465*$N$466+5)-1)/10)+1))),""))),IF($N$467="","",IF(OR(ISTEXT($N$465),ISTEXT($N$466),ISTEXT($N$467)),"",IF(OR(5&gt;$N$465,4&gt;$N$466,((4-1)*$N$465+5)&gt;$N$467),"",IF(INDEX($P$467:$W$476,MOD(((4-1)*$N$465+5)-1,10)+1,INT((((4-1)*$N$465+5)-1)/10)+1)="","",INDEX($P$467:$W$476,MOD(((4-1)*$N$465+5)-1,10)+1,INT((((4-1)*$N$465+5)-1)/10)+1))))))</f>
        <v/>
      </c>
      <c r="I470" s="539">
        <f>IF($D$465="Flat Oval",IF(OR($N$467="",ISTEXT($N$465),ISTEXT($N$466)),"",IF(4&lt;=$N$466,IF(6&gt;$N$465,"",IF(((4-1)*$N$465+6)&gt;80,"",IF(INDEX($P$467:$W$476,MOD(((4-1)*$N$465+6)-1,10)+1,INT((((4-1)*$N$465+6)-1)/10)+1)="","",INDEX($P$467:$W$476,MOD(((4-1)*$N$465+6)-1,10)+1,INT((((4-1)*$N$465+6)-1)/10)+1)))),IF(AND(4=$N$466+1,6&lt;=$O$465),IF(($N$465*$N$466+6)&gt;80,"",IF(INDEX($P$467:$W$476,MOD(($N$465*$N$466+6)-1,10)+1,INT((($N$465*$N$466+6)-1)/10)+1)="","",INDEX($P$467:$W$476,MOD(($N$465*$N$466+6)-1,10)+1,INT((($N$465*$N$466+6)-1)/10)+1))),""))),IF($N$467="","",IF(OR(ISTEXT($N$465),ISTEXT($N$466),ISTEXT($N$467)),"",IF(OR(6&gt;$N$465,4&gt;$N$466,((4-1)*$N$465+6)&gt;$N$467),"",IF(INDEX($P$467:$W$476,MOD(((4-1)*$N$465+6)-1,10)+1,INT((((4-1)*$N$465+6)-1)/10)+1)="","",INDEX($P$467:$W$476,MOD(((4-1)*$N$465+6)-1,10)+1,INT((((4-1)*$N$465+6)-1)/10)+1))))))</f>
        <v/>
      </c>
      <c r="J470" s="539">
        <f>IF($D$465="Flat Oval",IF(OR($N$467="",ISTEXT($N$465),ISTEXT($N$466)),"",IF(4&lt;=$N$466,IF(7&gt;$N$465,"",IF(((4-1)*$N$465+7)&gt;80,"",IF(INDEX($P$467:$W$476,MOD(((4-1)*$N$465+7)-1,10)+1,INT((((4-1)*$N$465+7)-1)/10)+1)="","",INDEX($P$467:$W$476,MOD(((4-1)*$N$465+7)-1,10)+1,INT((((4-1)*$N$465+7)-1)/10)+1)))),IF(AND(4=$N$466+1,7&lt;=$O$465),IF(($N$465*$N$466+7)&gt;80,"",IF(INDEX($P$467:$W$476,MOD(($N$465*$N$466+7)-1,10)+1,INT((($N$465*$N$466+7)-1)/10)+1)="","",INDEX($P$467:$W$476,MOD(($N$465*$N$466+7)-1,10)+1,INT((($N$465*$N$466+7)-1)/10)+1))),""))),IF($N$467="","",IF(OR(ISTEXT($N$465),ISTEXT($N$466),ISTEXT($N$467)),"",IF(OR(7&gt;$N$465,4&gt;$N$466,((4-1)*$N$465+7)&gt;$N$467),"",IF(INDEX($P$467:$W$476,MOD(((4-1)*$N$465+7)-1,10)+1,INT((((4-1)*$N$465+7)-1)/10)+1)="","",INDEX($P$467:$W$476,MOD(((4-1)*$N$465+7)-1,10)+1,INT((((4-1)*$N$465+7)-1)/10)+1))))))</f>
        <v/>
      </c>
      <c r="K470" s="539">
        <f>IF($D$465="Flat Oval",IF(OR($N$467="",ISTEXT($N$465),ISTEXT($N$466)),"",IF(4&lt;=$N$466,IF(8&gt;$N$465,"",IF(((4-1)*$N$465+8)&gt;80,"",IF(INDEX($P$467:$W$476,MOD(((4-1)*$N$465+8)-1,10)+1,INT((((4-1)*$N$465+8)-1)/10)+1)="","",INDEX($P$467:$W$476,MOD(((4-1)*$N$465+8)-1,10)+1,INT((((4-1)*$N$465+8)-1)/10)+1)))),IF(AND(4=$N$466+1,8&lt;=$O$465),IF(($N$465*$N$466+8)&gt;80,"",IF(INDEX($P$467:$W$476,MOD(($N$465*$N$466+8)-1,10)+1,INT((($N$465*$N$466+8)-1)/10)+1)="","",INDEX($P$467:$W$476,MOD(($N$465*$N$466+8)-1,10)+1,INT((($N$465*$N$466+8)-1)/10)+1))),""))),IF($N$467="","",IF(OR(ISTEXT($N$465),ISTEXT($N$466),ISTEXT($N$467)),"",IF(OR(8&gt;$N$465,4&gt;$N$466,((4-1)*$N$465+8)&gt;$N$467),"",IF(INDEX($P$467:$W$476,MOD(((4-1)*$N$465+8)-1,10)+1,INT((((4-1)*$N$465+8)-1)/10)+1)="","",INDEX($P$467:$W$476,MOD(((4-1)*$N$465+8)-1,10)+1,INT((((4-1)*$N$465+8)-1)/10)+1))))))</f>
        <v/>
      </c>
      <c r="L470" s="539">
        <f>IF($D$465="Flat Oval",IF(OR($N$467="",ISTEXT($N$465),ISTEXT($N$466)),"",IF(4&lt;=$N$466,IF(9&gt;$N$465,"",IF(((4-1)*$N$465+9)&gt;80,"",IF(INDEX($P$467:$W$476,MOD(((4-1)*$N$465+9)-1,10)+1,INT((((4-1)*$N$465+9)-1)/10)+1)="","",INDEX($P$467:$W$476,MOD(((4-1)*$N$465+9)-1,10)+1,INT((((4-1)*$N$465+9)-1)/10)+1)))),IF(AND(4=$N$466+1,9&lt;=$O$465),IF(($N$465*$N$466+9)&gt;80,"",IF(INDEX($P$467:$W$476,MOD(($N$465*$N$466+9)-1,10)+1,INT((($N$465*$N$466+9)-1)/10)+1)="","",INDEX($P$467:$W$476,MOD(($N$465*$N$466+9)-1,10)+1,INT((($N$465*$N$466+9)-1)/10)+1))),""))),IF($N$467="","",IF(OR(ISTEXT($N$465),ISTEXT($N$466),ISTEXT($N$467)),"",IF(OR(9&gt;$N$465,4&gt;$N$466,((4-1)*$N$465+9)&gt;$N$467),"",IF(INDEX($P$467:$W$476,MOD(((4-1)*$N$465+9)-1,10)+1,INT((((4-1)*$N$465+9)-1)/10)+1)="","",INDEX($P$467:$W$476,MOD(((4-1)*$N$465+9)-1,10)+1,INT((((4-1)*$N$465+9)-1)/10)+1))))))</f>
        <v/>
      </c>
      <c r="M470" s="539">
        <f>IF($D$465="Flat Oval",IF(OR($N$467="",ISTEXT($N$465),ISTEXT($N$466)),"",IF(4&lt;=$N$466,IF(10&gt;$N$465,"",IF(((4-1)*$N$465+10)&gt;80,"",IF(INDEX($P$467:$W$476,MOD(((4-1)*$N$465+10)-1,10)+1,INT((((4-1)*$N$465+10)-1)/10)+1)="","",INDEX($P$467:$W$476,MOD(((4-1)*$N$465+10)-1,10)+1,INT((((4-1)*$N$465+10)-1)/10)+1)))),IF(AND(4=$N$466+1,10&lt;=$O$465),IF(($N$465*$N$466+10)&gt;80,"",IF(INDEX($P$467:$W$476,MOD(($N$465*$N$466+10)-1,10)+1,INT((($N$465*$N$466+10)-1)/10)+1)="","",INDEX($P$467:$W$476,MOD(($N$465*$N$466+10)-1,10)+1,INT((($N$465*$N$466+10)-1)/10)+1))),""))),IF($N$467="","",IF(OR(ISTEXT($N$465),ISTEXT($N$466),ISTEXT($N$467)),"",IF(OR(10&gt;$N$465,4&gt;$N$466,((4-1)*$N$465+10)&gt;$N$467),"",IF(INDEX($P$467:$W$476,MOD(((4-1)*$N$465+10)-1,10)+1,INT((((4-1)*$N$465+10)-1)/10)+1)="","",INDEX($P$467:$W$476,MOD(((4-1)*$N$465+10)-1,10)+1,INT((((4-1)*$N$465+10)-1)/10)+1))))))</f>
        <v/>
      </c>
      <c r="P470" s="540" t="n"/>
      <c r="Q470" s="540" t="n"/>
      <c r="R470" s="540" t="n"/>
      <c r="S470" s="540" t="n"/>
      <c r="T470" s="540" t="n"/>
      <c r="U470" s="540" t="n"/>
      <c r="V470" s="540" t="n"/>
      <c r="W470" s="540" t="n"/>
    </row>
    <row r="471" ht="13.35" customHeight="1" s="162">
      <c r="B471" s="537">
        <f>IF($D$465="Flat Oval",IF(OR($N$466="",ISTEXT($N$466)),"",IF(5&lt;=$N$466,ROUND((5-0.5)*$I$465/$N$466,1),IF(5=$N$466+1,"Ends",""))),IF(OR($D$465="",$G$465=""),"",IF($D$465="Round",IF(5=1,"Axis 1 (0°)",IF(5=2,"Axis 2 (90°)","")),IF(ISTEXT($N$466),"",IF(5&gt;$N$466,"",IF(ISTEXT($I$465),"",ROUND((5-0.5)*$I$465/$N$466,1)))))))</f>
        <v/>
      </c>
      <c r="C471" s="538" t="n"/>
      <c r="D471" s="539">
        <f>IF($D$465="Flat Oval",IF(OR($N$467="",ISTEXT($N$465),ISTEXT($N$466)),"",IF(5&lt;=$N$466,IF(1&gt;$N$465,"",IF(((5-1)*$N$465+1)&gt;80,"",IF(INDEX($P$467:$W$476,MOD(((5-1)*$N$465+1)-1,10)+1,INT((((5-1)*$N$465+1)-1)/10)+1)="","",INDEX($P$467:$W$476,MOD(((5-1)*$N$465+1)-1,10)+1,INT((((5-1)*$N$465+1)-1)/10)+1)))),IF(AND(5=$N$466+1,1&lt;=$O$465),IF(($N$465*$N$466+1)&gt;80,"",IF(INDEX($P$467:$W$476,MOD(($N$465*$N$466+1)-1,10)+1,INT((($N$465*$N$466+1)-1)/10)+1)="","",INDEX($P$467:$W$476,MOD(($N$465*$N$466+1)-1,10)+1,INT((($N$465*$N$466+1)-1)/10)+1))),""))),IF($N$467="","",IF(OR(ISTEXT($N$465),ISTEXT($N$466),ISTEXT($N$467)),"",IF(OR(1&gt;$N$465,5&gt;$N$466,((5-1)*$N$465+1)&gt;$N$467),"",IF(INDEX($P$467:$W$476,MOD(((5-1)*$N$465+1)-1,10)+1,INT((((5-1)*$N$465+1)-1)/10)+1)="","",INDEX($P$467:$W$476,MOD(((5-1)*$N$465+1)-1,10)+1,INT((((5-1)*$N$465+1)-1)/10)+1))))))</f>
        <v/>
      </c>
      <c r="E471" s="539">
        <f>IF($D$465="Flat Oval",IF(OR($N$467="",ISTEXT($N$465),ISTEXT($N$466)),"",IF(5&lt;=$N$466,IF(2&gt;$N$465,"",IF(((5-1)*$N$465+2)&gt;80,"",IF(INDEX($P$467:$W$476,MOD(((5-1)*$N$465+2)-1,10)+1,INT((((5-1)*$N$465+2)-1)/10)+1)="","",INDEX($P$467:$W$476,MOD(((5-1)*$N$465+2)-1,10)+1,INT((((5-1)*$N$465+2)-1)/10)+1)))),IF(AND(5=$N$466+1,2&lt;=$O$465),IF(($N$465*$N$466+2)&gt;80,"",IF(INDEX($P$467:$W$476,MOD(($N$465*$N$466+2)-1,10)+1,INT((($N$465*$N$466+2)-1)/10)+1)="","",INDEX($P$467:$W$476,MOD(($N$465*$N$466+2)-1,10)+1,INT((($N$465*$N$466+2)-1)/10)+1))),""))),IF($N$467="","",IF(OR(ISTEXT($N$465),ISTEXT($N$466),ISTEXT($N$467)),"",IF(OR(2&gt;$N$465,5&gt;$N$466,((5-1)*$N$465+2)&gt;$N$467),"",IF(INDEX($P$467:$W$476,MOD(((5-1)*$N$465+2)-1,10)+1,INT((((5-1)*$N$465+2)-1)/10)+1)="","",INDEX($P$467:$W$476,MOD(((5-1)*$N$465+2)-1,10)+1,INT((((5-1)*$N$465+2)-1)/10)+1))))))</f>
        <v/>
      </c>
      <c r="F471" s="539">
        <f>IF($D$465="Flat Oval",IF(OR($N$467="",ISTEXT($N$465),ISTEXT($N$466)),"",IF(5&lt;=$N$466,IF(3&gt;$N$465,"",IF(((5-1)*$N$465+3)&gt;80,"",IF(INDEX($P$467:$W$476,MOD(((5-1)*$N$465+3)-1,10)+1,INT((((5-1)*$N$465+3)-1)/10)+1)="","",INDEX($P$467:$W$476,MOD(((5-1)*$N$465+3)-1,10)+1,INT((((5-1)*$N$465+3)-1)/10)+1)))),IF(AND(5=$N$466+1,3&lt;=$O$465),IF(($N$465*$N$466+3)&gt;80,"",IF(INDEX($P$467:$W$476,MOD(($N$465*$N$466+3)-1,10)+1,INT((($N$465*$N$466+3)-1)/10)+1)="","",INDEX($P$467:$W$476,MOD(($N$465*$N$466+3)-1,10)+1,INT((($N$465*$N$466+3)-1)/10)+1))),""))),IF($N$467="","",IF(OR(ISTEXT($N$465),ISTEXT($N$466),ISTEXT($N$467)),"",IF(OR(3&gt;$N$465,5&gt;$N$466,((5-1)*$N$465+3)&gt;$N$467),"",IF(INDEX($P$467:$W$476,MOD(((5-1)*$N$465+3)-1,10)+1,INT((((5-1)*$N$465+3)-1)/10)+1)="","",INDEX($P$467:$W$476,MOD(((5-1)*$N$465+3)-1,10)+1,INT((((5-1)*$N$465+3)-1)/10)+1))))))</f>
        <v/>
      </c>
      <c r="G471" s="539">
        <f>IF($D$465="Flat Oval",IF(OR($N$467="",ISTEXT($N$465),ISTEXT($N$466)),"",IF(5&lt;=$N$466,IF(4&gt;$N$465,"",IF(((5-1)*$N$465+4)&gt;80,"",IF(INDEX($P$467:$W$476,MOD(((5-1)*$N$465+4)-1,10)+1,INT((((5-1)*$N$465+4)-1)/10)+1)="","",INDEX($P$467:$W$476,MOD(((5-1)*$N$465+4)-1,10)+1,INT((((5-1)*$N$465+4)-1)/10)+1)))),IF(AND(5=$N$466+1,4&lt;=$O$465),IF(($N$465*$N$466+4)&gt;80,"",IF(INDEX($P$467:$W$476,MOD(($N$465*$N$466+4)-1,10)+1,INT((($N$465*$N$466+4)-1)/10)+1)="","",INDEX($P$467:$W$476,MOD(($N$465*$N$466+4)-1,10)+1,INT((($N$465*$N$466+4)-1)/10)+1))),""))),IF($N$467="","",IF(OR(ISTEXT($N$465),ISTEXT($N$466),ISTEXT($N$467)),"",IF(OR(4&gt;$N$465,5&gt;$N$466,((5-1)*$N$465+4)&gt;$N$467),"",IF(INDEX($P$467:$W$476,MOD(((5-1)*$N$465+4)-1,10)+1,INT((((5-1)*$N$465+4)-1)/10)+1)="","",INDEX($P$467:$W$476,MOD(((5-1)*$N$465+4)-1,10)+1,INT((((5-1)*$N$465+4)-1)/10)+1))))))</f>
        <v/>
      </c>
      <c r="H471" s="539">
        <f>IF($D$465="Flat Oval",IF(OR($N$467="",ISTEXT($N$465),ISTEXT($N$466)),"",IF(5&lt;=$N$466,IF(5&gt;$N$465,"",IF(((5-1)*$N$465+5)&gt;80,"",IF(INDEX($P$467:$W$476,MOD(((5-1)*$N$465+5)-1,10)+1,INT((((5-1)*$N$465+5)-1)/10)+1)="","",INDEX($P$467:$W$476,MOD(((5-1)*$N$465+5)-1,10)+1,INT((((5-1)*$N$465+5)-1)/10)+1)))),IF(AND(5=$N$466+1,5&lt;=$O$465),IF(($N$465*$N$466+5)&gt;80,"",IF(INDEX($P$467:$W$476,MOD(($N$465*$N$466+5)-1,10)+1,INT((($N$465*$N$466+5)-1)/10)+1)="","",INDEX($P$467:$W$476,MOD(($N$465*$N$466+5)-1,10)+1,INT((($N$465*$N$466+5)-1)/10)+1))),""))),IF($N$467="","",IF(OR(ISTEXT($N$465),ISTEXT($N$466),ISTEXT($N$467)),"",IF(OR(5&gt;$N$465,5&gt;$N$466,((5-1)*$N$465+5)&gt;$N$467),"",IF(INDEX($P$467:$W$476,MOD(((5-1)*$N$465+5)-1,10)+1,INT((((5-1)*$N$465+5)-1)/10)+1)="","",INDEX($P$467:$W$476,MOD(((5-1)*$N$465+5)-1,10)+1,INT((((5-1)*$N$465+5)-1)/10)+1))))))</f>
        <v/>
      </c>
      <c r="I471" s="539">
        <f>IF($D$465="Flat Oval",IF(OR($N$467="",ISTEXT($N$465),ISTEXT($N$466)),"",IF(5&lt;=$N$466,IF(6&gt;$N$465,"",IF(((5-1)*$N$465+6)&gt;80,"",IF(INDEX($P$467:$W$476,MOD(((5-1)*$N$465+6)-1,10)+1,INT((((5-1)*$N$465+6)-1)/10)+1)="","",INDEX($P$467:$W$476,MOD(((5-1)*$N$465+6)-1,10)+1,INT((((5-1)*$N$465+6)-1)/10)+1)))),IF(AND(5=$N$466+1,6&lt;=$O$465),IF(($N$465*$N$466+6)&gt;80,"",IF(INDEX($P$467:$W$476,MOD(($N$465*$N$466+6)-1,10)+1,INT((($N$465*$N$466+6)-1)/10)+1)="","",INDEX($P$467:$W$476,MOD(($N$465*$N$466+6)-1,10)+1,INT((($N$465*$N$466+6)-1)/10)+1))),""))),IF($N$467="","",IF(OR(ISTEXT($N$465),ISTEXT($N$466),ISTEXT($N$467)),"",IF(OR(6&gt;$N$465,5&gt;$N$466,((5-1)*$N$465+6)&gt;$N$467),"",IF(INDEX($P$467:$W$476,MOD(((5-1)*$N$465+6)-1,10)+1,INT((((5-1)*$N$465+6)-1)/10)+1)="","",INDEX($P$467:$W$476,MOD(((5-1)*$N$465+6)-1,10)+1,INT((((5-1)*$N$465+6)-1)/10)+1))))))</f>
        <v/>
      </c>
      <c r="J471" s="539">
        <f>IF($D$465="Flat Oval",IF(OR($N$467="",ISTEXT($N$465),ISTEXT($N$466)),"",IF(5&lt;=$N$466,IF(7&gt;$N$465,"",IF(((5-1)*$N$465+7)&gt;80,"",IF(INDEX($P$467:$W$476,MOD(((5-1)*$N$465+7)-1,10)+1,INT((((5-1)*$N$465+7)-1)/10)+1)="","",INDEX($P$467:$W$476,MOD(((5-1)*$N$465+7)-1,10)+1,INT((((5-1)*$N$465+7)-1)/10)+1)))),IF(AND(5=$N$466+1,7&lt;=$O$465),IF(($N$465*$N$466+7)&gt;80,"",IF(INDEX($P$467:$W$476,MOD(($N$465*$N$466+7)-1,10)+1,INT((($N$465*$N$466+7)-1)/10)+1)="","",INDEX($P$467:$W$476,MOD(($N$465*$N$466+7)-1,10)+1,INT((($N$465*$N$466+7)-1)/10)+1))),""))),IF($N$467="","",IF(OR(ISTEXT($N$465),ISTEXT($N$466),ISTEXT($N$467)),"",IF(OR(7&gt;$N$465,5&gt;$N$466,((5-1)*$N$465+7)&gt;$N$467),"",IF(INDEX($P$467:$W$476,MOD(((5-1)*$N$465+7)-1,10)+1,INT((((5-1)*$N$465+7)-1)/10)+1)="","",INDEX($P$467:$W$476,MOD(((5-1)*$N$465+7)-1,10)+1,INT((((5-1)*$N$465+7)-1)/10)+1))))))</f>
        <v/>
      </c>
      <c r="K471" s="539">
        <f>IF($D$465="Flat Oval",IF(OR($N$467="",ISTEXT($N$465),ISTEXT($N$466)),"",IF(5&lt;=$N$466,IF(8&gt;$N$465,"",IF(((5-1)*$N$465+8)&gt;80,"",IF(INDEX($P$467:$W$476,MOD(((5-1)*$N$465+8)-1,10)+1,INT((((5-1)*$N$465+8)-1)/10)+1)="","",INDEX($P$467:$W$476,MOD(((5-1)*$N$465+8)-1,10)+1,INT((((5-1)*$N$465+8)-1)/10)+1)))),IF(AND(5=$N$466+1,8&lt;=$O$465),IF(($N$465*$N$466+8)&gt;80,"",IF(INDEX($P$467:$W$476,MOD(($N$465*$N$466+8)-1,10)+1,INT((($N$465*$N$466+8)-1)/10)+1)="","",INDEX($P$467:$W$476,MOD(($N$465*$N$466+8)-1,10)+1,INT((($N$465*$N$466+8)-1)/10)+1))),""))),IF($N$467="","",IF(OR(ISTEXT($N$465),ISTEXT($N$466),ISTEXT($N$467)),"",IF(OR(8&gt;$N$465,5&gt;$N$466,((5-1)*$N$465+8)&gt;$N$467),"",IF(INDEX($P$467:$W$476,MOD(((5-1)*$N$465+8)-1,10)+1,INT((((5-1)*$N$465+8)-1)/10)+1)="","",INDEX($P$467:$W$476,MOD(((5-1)*$N$465+8)-1,10)+1,INT((((5-1)*$N$465+8)-1)/10)+1))))))</f>
        <v/>
      </c>
      <c r="L471" s="539">
        <f>IF($D$465="Flat Oval",IF(OR($N$467="",ISTEXT($N$465),ISTEXT($N$466)),"",IF(5&lt;=$N$466,IF(9&gt;$N$465,"",IF(((5-1)*$N$465+9)&gt;80,"",IF(INDEX($P$467:$W$476,MOD(((5-1)*$N$465+9)-1,10)+1,INT((((5-1)*$N$465+9)-1)/10)+1)="","",INDEX($P$467:$W$476,MOD(((5-1)*$N$465+9)-1,10)+1,INT((((5-1)*$N$465+9)-1)/10)+1)))),IF(AND(5=$N$466+1,9&lt;=$O$465),IF(($N$465*$N$466+9)&gt;80,"",IF(INDEX($P$467:$W$476,MOD(($N$465*$N$466+9)-1,10)+1,INT((($N$465*$N$466+9)-1)/10)+1)="","",INDEX($P$467:$W$476,MOD(($N$465*$N$466+9)-1,10)+1,INT((($N$465*$N$466+9)-1)/10)+1))),""))),IF($N$467="","",IF(OR(ISTEXT($N$465),ISTEXT($N$466),ISTEXT($N$467)),"",IF(OR(9&gt;$N$465,5&gt;$N$466,((5-1)*$N$465+9)&gt;$N$467),"",IF(INDEX($P$467:$W$476,MOD(((5-1)*$N$465+9)-1,10)+1,INT((((5-1)*$N$465+9)-1)/10)+1)="","",INDEX($P$467:$W$476,MOD(((5-1)*$N$465+9)-1,10)+1,INT((((5-1)*$N$465+9)-1)/10)+1))))))</f>
        <v/>
      </c>
      <c r="M471" s="539">
        <f>IF($D$465="Flat Oval",IF(OR($N$467="",ISTEXT($N$465),ISTEXT($N$466)),"",IF(5&lt;=$N$466,IF(10&gt;$N$465,"",IF(((5-1)*$N$465+10)&gt;80,"",IF(INDEX($P$467:$W$476,MOD(((5-1)*$N$465+10)-1,10)+1,INT((((5-1)*$N$465+10)-1)/10)+1)="","",INDEX($P$467:$W$476,MOD(((5-1)*$N$465+10)-1,10)+1,INT((((5-1)*$N$465+10)-1)/10)+1)))),IF(AND(5=$N$466+1,10&lt;=$O$465),IF(($N$465*$N$466+10)&gt;80,"",IF(INDEX($P$467:$W$476,MOD(($N$465*$N$466+10)-1,10)+1,INT((($N$465*$N$466+10)-1)/10)+1)="","",INDEX($P$467:$W$476,MOD(($N$465*$N$466+10)-1,10)+1,INT((($N$465*$N$466+10)-1)/10)+1))),""))),IF($N$467="","",IF(OR(ISTEXT($N$465),ISTEXT($N$466),ISTEXT($N$467)),"",IF(OR(10&gt;$N$465,5&gt;$N$466,((5-1)*$N$465+10)&gt;$N$467),"",IF(INDEX($P$467:$W$476,MOD(((5-1)*$N$465+10)-1,10)+1,INT((((5-1)*$N$465+10)-1)/10)+1)="","",INDEX($P$467:$W$476,MOD(((5-1)*$N$465+10)-1,10)+1,INT((((5-1)*$N$465+10)-1)/10)+1))))))</f>
        <v/>
      </c>
      <c r="P471" s="540" t="n"/>
      <c r="Q471" s="540" t="n"/>
      <c r="R471" s="540" t="n"/>
      <c r="S471" s="540" t="n"/>
      <c r="T471" s="540" t="n"/>
      <c r="U471" s="540" t="n"/>
      <c r="V471" s="540" t="n"/>
      <c r="W471" s="540" t="n"/>
    </row>
    <row r="472" ht="13.35" customHeight="1" s="162">
      <c r="B472" s="537">
        <f>IF($D$465="Flat Oval",IF(OR($N$466="",ISTEXT($N$466)),"",IF(6&lt;=$N$466,ROUND((6-0.5)*$I$465/$N$466,1),IF(6=$N$466+1,"Ends",""))),IF(OR($D$465="",$G$465=""),"",IF($D$465="Round",IF(6=1,"Axis 1 (0°)",IF(6=2,"Axis 2 (90°)","")),IF(ISTEXT($N$466),"",IF(6&gt;$N$466,"",IF(ISTEXT($I$465),"",ROUND((6-0.5)*$I$465/$N$466,1)))))))</f>
        <v/>
      </c>
      <c r="C472" s="538" t="n"/>
      <c r="D472" s="539">
        <f>IF($D$465="Flat Oval",IF(OR($N$467="",ISTEXT($N$465),ISTEXT($N$466)),"",IF(6&lt;=$N$466,IF(1&gt;$N$465,"",IF(((6-1)*$N$465+1)&gt;80,"",IF(INDEX($P$467:$W$476,MOD(((6-1)*$N$465+1)-1,10)+1,INT((((6-1)*$N$465+1)-1)/10)+1)="","",INDEX($P$467:$W$476,MOD(((6-1)*$N$465+1)-1,10)+1,INT((((6-1)*$N$465+1)-1)/10)+1)))),IF(AND(6=$N$466+1,1&lt;=$O$465),IF(($N$465*$N$466+1)&gt;80,"",IF(INDEX($P$467:$W$476,MOD(($N$465*$N$466+1)-1,10)+1,INT((($N$465*$N$466+1)-1)/10)+1)="","",INDEX($P$467:$W$476,MOD(($N$465*$N$466+1)-1,10)+1,INT((($N$465*$N$466+1)-1)/10)+1))),""))),IF($N$467="","",IF(OR(ISTEXT($N$465),ISTEXT($N$466),ISTEXT($N$467)),"",IF(OR(1&gt;$N$465,6&gt;$N$466,((6-1)*$N$465+1)&gt;$N$467),"",IF(INDEX($P$467:$W$476,MOD(((6-1)*$N$465+1)-1,10)+1,INT((((6-1)*$N$465+1)-1)/10)+1)="","",INDEX($P$467:$W$476,MOD(((6-1)*$N$465+1)-1,10)+1,INT((((6-1)*$N$465+1)-1)/10)+1))))))</f>
        <v/>
      </c>
      <c r="E472" s="539">
        <f>IF($D$465="Flat Oval",IF(OR($N$467="",ISTEXT($N$465),ISTEXT($N$466)),"",IF(6&lt;=$N$466,IF(2&gt;$N$465,"",IF(((6-1)*$N$465+2)&gt;80,"",IF(INDEX($P$467:$W$476,MOD(((6-1)*$N$465+2)-1,10)+1,INT((((6-1)*$N$465+2)-1)/10)+1)="","",INDEX($P$467:$W$476,MOD(((6-1)*$N$465+2)-1,10)+1,INT((((6-1)*$N$465+2)-1)/10)+1)))),IF(AND(6=$N$466+1,2&lt;=$O$465),IF(($N$465*$N$466+2)&gt;80,"",IF(INDEX($P$467:$W$476,MOD(($N$465*$N$466+2)-1,10)+1,INT((($N$465*$N$466+2)-1)/10)+1)="","",INDEX($P$467:$W$476,MOD(($N$465*$N$466+2)-1,10)+1,INT((($N$465*$N$466+2)-1)/10)+1))),""))),IF($N$467="","",IF(OR(ISTEXT($N$465),ISTEXT($N$466),ISTEXT($N$467)),"",IF(OR(2&gt;$N$465,6&gt;$N$466,((6-1)*$N$465+2)&gt;$N$467),"",IF(INDEX($P$467:$W$476,MOD(((6-1)*$N$465+2)-1,10)+1,INT((((6-1)*$N$465+2)-1)/10)+1)="","",INDEX($P$467:$W$476,MOD(((6-1)*$N$465+2)-1,10)+1,INT((((6-1)*$N$465+2)-1)/10)+1))))))</f>
        <v/>
      </c>
      <c r="F472" s="539">
        <f>IF($D$465="Flat Oval",IF(OR($N$467="",ISTEXT($N$465),ISTEXT($N$466)),"",IF(6&lt;=$N$466,IF(3&gt;$N$465,"",IF(((6-1)*$N$465+3)&gt;80,"",IF(INDEX($P$467:$W$476,MOD(((6-1)*$N$465+3)-1,10)+1,INT((((6-1)*$N$465+3)-1)/10)+1)="","",INDEX($P$467:$W$476,MOD(((6-1)*$N$465+3)-1,10)+1,INT((((6-1)*$N$465+3)-1)/10)+1)))),IF(AND(6=$N$466+1,3&lt;=$O$465),IF(($N$465*$N$466+3)&gt;80,"",IF(INDEX($P$467:$W$476,MOD(($N$465*$N$466+3)-1,10)+1,INT((($N$465*$N$466+3)-1)/10)+1)="","",INDEX($P$467:$W$476,MOD(($N$465*$N$466+3)-1,10)+1,INT((($N$465*$N$466+3)-1)/10)+1))),""))),IF($N$467="","",IF(OR(ISTEXT($N$465),ISTEXT($N$466),ISTEXT($N$467)),"",IF(OR(3&gt;$N$465,6&gt;$N$466,((6-1)*$N$465+3)&gt;$N$467),"",IF(INDEX($P$467:$W$476,MOD(((6-1)*$N$465+3)-1,10)+1,INT((((6-1)*$N$465+3)-1)/10)+1)="","",INDEX($P$467:$W$476,MOD(((6-1)*$N$465+3)-1,10)+1,INT((((6-1)*$N$465+3)-1)/10)+1))))))</f>
        <v/>
      </c>
      <c r="G472" s="539">
        <f>IF($D$465="Flat Oval",IF(OR($N$467="",ISTEXT($N$465),ISTEXT($N$466)),"",IF(6&lt;=$N$466,IF(4&gt;$N$465,"",IF(((6-1)*$N$465+4)&gt;80,"",IF(INDEX($P$467:$W$476,MOD(((6-1)*$N$465+4)-1,10)+1,INT((((6-1)*$N$465+4)-1)/10)+1)="","",INDEX($P$467:$W$476,MOD(((6-1)*$N$465+4)-1,10)+1,INT((((6-1)*$N$465+4)-1)/10)+1)))),IF(AND(6=$N$466+1,4&lt;=$O$465),IF(($N$465*$N$466+4)&gt;80,"",IF(INDEX($P$467:$W$476,MOD(($N$465*$N$466+4)-1,10)+1,INT((($N$465*$N$466+4)-1)/10)+1)="","",INDEX($P$467:$W$476,MOD(($N$465*$N$466+4)-1,10)+1,INT((($N$465*$N$466+4)-1)/10)+1))),""))),IF($N$467="","",IF(OR(ISTEXT($N$465),ISTEXT($N$466),ISTEXT($N$467)),"",IF(OR(4&gt;$N$465,6&gt;$N$466,((6-1)*$N$465+4)&gt;$N$467),"",IF(INDEX($P$467:$W$476,MOD(((6-1)*$N$465+4)-1,10)+1,INT((((6-1)*$N$465+4)-1)/10)+1)="","",INDEX($P$467:$W$476,MOD(((6-1)*$N$465+4)-1,10)+1,INT((((6-1)*$N$465+4)-1)/10)+1))))))</f>
        <v/>
      </c>
      <c r="H472" s="539">
        <f>IF($D$465="Flat Oval",IF(OR($N$467="",ISTEXT($N$465),ISTEXT($N$466)),"",IF(6&lt;=$N$466,IF(5&gt;$N$465,"",IF(((6-1)*$N$465+5)&gt;80,"",IF(INDEX($P$467:$W$476,MOD(((6-1)*$N$465+5)-1,10)+1,INT((((6-1)*$N$465+5)-1)/10)+1)="","",INDEX($P$467:$W$476,MOD(((6-1)*$N$465+5)-1,10)+1,INT((((6-1)*$N$465+5)-1)/10)+1)))),IF(AND(6=$N$466+1,5&lt;=$O$465),IF(($N$465*$N$466+5)&gt;80,"",IF(INDEX($P$467:$W$476,MOD(($N$465*$N$466+5)-1,10)+1,INT((($N$465*$N$466+5)-1)/10)+1)="","",INDEX($P$467:$W$476,MOD(($N$465*$N$466+5)-1,10)+1,INT((($N$465*$N$466+5)-1)/10)+1))),""))),IF($N$467="","",IF(OR(ISTEXT($N$465),ISTEXT($N$466),ISTEXT($N$467)),"",IF(OR(5&gt;$N$465,6&gt;$N$466,((6-1)*$N$465+5)&gt;$N$467),"",IF(INDEX($P$467:$W$476,MOD(((6-1)*$N$465+5)-1,10)+1,INT((((6-1)*$N$465+5)-1)/10)+1)="","",INDEX($P$467:$W$476,MOD(((6-1)*$N$465+5)-1,10)+1,INT((((6-1)*$N$465+5)-1)/10)+1))))))</f>
        <v/>
      </c>
      <c r="I472" s="539">
        <f>IF($D$465="Flat Oval",IF(OR($N$467="",ISTEXT($N$465),ISTEXT($N$466)),"",IF(6&lt;=$N$466,IF(6&gt;$N$465,"",IF(((6-1)*$N$465+6)&gt;80,"",IF(INDEX($P$467:$W$476,MOD(((6-1)*$N$465+6)-1,10)+1,INT((((6-1)*$N$465+6)-1)/10)+1)="","",INDEX($P$467:$W$476,MOD(((6-1)*$N$465+6)-1,10)+1,INT((((6-1)*$N$465+6)-1)/10)+1)))),IF(AND(6=$N$466+1,6&lt;=$O$465),IF(($N$465*$N$466+6)&gt;80,"",IF(INDEX($P$467:$W$476,MOD(($N$465*$N$466+6)-1,10)+1,INT((($N$465*$N$466+6)-1)/10)+1)="","",INDEX($P$467:$W$476,MOD(($N$465*$N$466+6)-1,10)+1,INT((($N$465*$N$466+6)-1)/10)+1))),""))),IF($N$467="","",IF(OR(ISTEXT($N$465),ISTEXT($N$466),ISTEXT($N$467)),"",IF(OR(6&gt;$N$465,6&gt;$N$466,((6-1)*$N$465+6)&gt;$N$467),"",IF(INDEX($P$467:$W$476,MOD(((6-1)*$N$465+6)-1,10)+1,INT((((6-1)*$N$465+6)-1)/10)+1)="","",INDEX($P$467:$W$476,MOD(((6-1)*$N$465+6)-1,10)+1,INT((((6-1)*$N$465+6)-1)/10)+1))))))</f>
        <v/>
      </c>
      <c r="J472" s="539">
        <f>IF($D$465="Flat Oval",IF(OR($N$467="",ISTEXT($N$465),ISTEXT($N$466)),"",IF(6&lt;=$N$466,IF(7&gt;$N$465,"",IF(((6-1)*$N$465+7)&gt;80,"",IF(INDEX($P$467:$W$476,MOD(((6-1)*$N$465+7)-1,10)+1,INT((((6-1)*$N$465+7)-1)/10)+1)="","",INDEX($P$467:$W$476,MOD(((6-1)*$N$465+7)-1,10)+1,INT((((6-1)*$N$465+7)-1)/10)+1)))),IF(AND(6=$N$466+1,7&lt;=$O$465),IF(($N$465*$N$466+7)&gt;80,"",IF(INDEX($P$467:$W$476,MOD(($N$465*$N$466+7)-1,10)+1,INT((($N$465*$N$466+7)-1)/10)+1)="","",INDEX($P$467:$W$476,MOD(($N$465*$N$466+7)-1,10)+1,INT((($N$465*$N$466+7)-1)/10)+1))),""))),IF($N$467="","",IF(OR(ISTEXT($N$465),ISTEXT($N$466),ISTEXT($N$467)),"",IF(OR(7&gt;$N$465,6&gt;$N$466,((6-1)*$N$465+7)&gt;$N$467),"",IF(INDEX($P$467:$W$476,MOD(((6-1)*$N$465+7)-1,10)+1,INT((((6-1)*$N$465+7)-1)/10)+1)="","",INDEX($P$467:$W$476,MOD(((6-1)*$N$465+7)-1,10)+1,INT((((6-1)*$N$465+7)-1)/10)+1))))))</f>
        <v/>
      </c>
      <c r="K472" s="539">
        <f>IF($D$465="Flat Oval",IF(OR($N$467="",ISTEXT($N$465),ISTEXT($N$466)),"",IF(6&lt;=$N$466,IF(8&gt;$N$465,"",IF(((6-1)*$N$465+8)&gt;80,"",IF(INDEX($P$467:$W$476,MOD(((6-1)*$N$465+8)-1,10)+1,INT((((6-1)*$N$465+8)-1)/10)+1)="","",INDEX($P$467:$W$476,MOD(((6-1)*$N$465+8)-1,10)+1,INT((((6-1)*$N$465+8)-1)/10)+1)))),IF(AND(6=$N$466+1,8&lt;=$O$465),IF(($N$465*$N$466+8)&gt;80,"",IF(INDEX($P$467:$W$476,MOD(($N$465*$N$466+8)-1,10)+1,INT((($N$465*$N$466+8)-1)/10)+1)="","",INDEX($P$467:$W$476,MOD(($N$465*$N$466+8)-1,10)+1,INT((($N$465*$N$466+8)-1)/10)+1))),""))),IF($N$467="","",IF(OR(ISTEXT($N$465),ISTEXT($N$466),ISTEXT($N$467)),"",IF(OR(8&gt;$N$465,6&gt;$N$466,((6-1)*$N$465+8)&gt;$N$467),"",IF(INDEX($P$467:$W$476,MOD(((6-1)*$N$465+8)-1,10)+1,INT((((6-1)*$N$465+8)-1)/10)+1)="","",INDEX($P$467:$W$476,MOD(((6-1)*$N$465+8)-1,10)+1,INT((((6-1)*$N$465+8)-1)/10)+1))))))</f>
        <v/>
      </c>
      <c r="L472" s="539">
        <f>IF($D$465="Flat Oval",IF(OR($N$467="",ISTEXT($N$465),ISTEXT($N$466)),"",IF(6&lt;=$N$466,IF(9&gt;$N$465,"",IF(((6-1)*$N$465+9)&gt;80,"",IF(INDEX($P$467:$W$476,MOD(((6-1)*$N$465+9)-1,10)+1,INT((((6-1)*$N$465+9)-1)/10)+1)="","",INDEX($P$467:$W$476,MOD(((6-1)*$N$465+9)-1,10)+1,INT((((6-1)*$N$465+9)-1)/10)+1)))),IF(AND(6=$N$466+1,9&lt;=$O$465),IF(($N$465*$N$466+9)&gt;80,"",IF(INDEX($P$467:$W$476,MOD(($N$465*$N$466+9)-1,10)+1,INT((($N$465*$N$466+9)-1)/10)+1)="","",INDEX($P$467:$W$476,MOD(($N$465*$N$466+9)-1,10)+1,INT((($N$465*$N$466+9)-1)/10)+1))),""))),IF($N$467="","",IF(OR(ISTEXT($N$465),ISTEXT($N$466),ISTEXT($N$467)),"",IF(OR(9&gt;$N$465,6&gt;$N$466,((6-1)*$N$465+9)&gt;$N$467),"",IF(INDEX($P$467:$W$476,MOD(((6-1)*$N$465+9)-1,10)+1,INT((((6-1)*$N$465+9)-1)/10)+1)="","",INDEX($P$467:$W$476,MOD(((6-1)*$N$465+9)-1,10)+1,INT((((6-1)*$N$465+9)-1)/10)+1))))))</f>
        <v/>
      </c>
      <c r="M472" s="539">
        <f>IF($D$465="Flat Oval",IF(OR($N$467="",ISTEXT($N$465),ISTEXT($N$466)),"",IF(6&lt;=$N$466,IF(10&gt;$N$465,"",IF(((6-1)*$N$465+10)&gt;80,"",IF(INDEX($P$467:$W$476,MOD(((6-1)*$N$465+10)-1,10)+1,INT((((6-1)*$N$465+10)-1)/10)+1)="","",INDEX($P$467:$W$476,MOD(((6-1)*$N$465+10)-1,10)+1,INT((((6-1)*$N$465+10)-1)/10)+1)))),IF(AND(6=$N$466+1,10&lt;=$O$465),IF(($N$465*$N$466+10)&gt;80,"",IF(INDEX($P$467:$W$476,MOD(($N$465*$N$466+10)-1,10)+1,INT((($N$465*$N$466+10)-1)/10)+1)="","",INDEX($P$467:$W$476,MOD(($N$465*$N$466+10)-1,10)+1,INT((($N$465*$N$466+10)-1)/10)+1))),""))),IF($N$467="","",IF(OR(ISTEXT($N$465),ISTEXT($N$466),ISTEXT($N$467)),"",IF(OR(10&gt;$N$465,6&gt;$N$466,((6-1)*$N$465+10)&gt;$N$467),"",IF(INDEX($P$467:$W$476,MOD(((6-1)*$N$465+10)-1,10)+1,INT((((6-1)*$N$465+10)-1)/10)+1)="","",INDEX($P$467:$W$476,MOD(((6-1)*$N$465+10)-1,10)+1,INT((((6-1)*$N$465+10)-1)/10)+1))))))</f>
        <v/>
      </c>
      <c r="P472" s="540" t="n"/>
      <c r="Q472" s="540" t="n"/>
      <c r="R472" s="540" t="n"/>
      <c r="S472" s="540" t="n"/>
      <c r="T472" s="540" t="n"/>
      <c r="U472" s="540" t="n"/>
      <c r="V472" s="540" t="n"/>
      <c r="W472" s="540" t="n"/>
    </row>
    <row r="473" ht="13.35" customHeight="1" s="162">
      <c r="B473" s="537">
        <f>IF($D$465="Flat Oval",IF(OR($N$466="",ISTEXT($N$466)),"",IF(7&lt;=$N$466,ROUND((7-0.5)*$I$465/$N$466,1),IF(7=$N$466+1,"Ends",""))),IF(OR($D$465="",$G$465=""),"",IF($D$465="Round",IF(7=1,"Axis 1 (0°)",IF(7=2,"Axis 2 (90°)","")),IF(ISTEXT($N$466),"",IF(7&gt;$N$466,"",IF(ISTEXT($I$465),"",ROUND((7-0.5)*$I$465/$N$466,1)))))))</f>
        <v/>
      </c>
      <c r="C473" s="538" t="n"/>
      <c r="D473" s="539">
        <f>IF($D$465="Flat Oval",IF(OR($N$467="",ISTEXT($N$465),ISTEXT($N$466)),"",IF(7&lt;=$N$466,IF(1&gt;$N$465,"",IF(((7-1)*$N$465+1)&gt;80,"",IF(INDEX($P$467:$W$476,MOD(((7-1)*$N$465+1)-1,10)+1,INT((((7-1)*$N$465+1)-1)/10)+1)="","",INDEX($P$467:$W$476,MOD(((7-1)*$N$465+1)-1,10)+1,INT((((7-1)*$N$465+1)-1)/10)+1)))),IF(AND(7=$N$466+1,1&lt;=$O$465),IF(($N$465*$N$466+1)&gt;80,"",IF(INDEX($P$467:$W$476,MOD(($N$465*$N$466+1)-1,10)+1,INT((($N$465*$N$466+1)-1)/10)+1)="","",INDEX($P$467:$W$476,MOD(($N$465*$N$466+1)-1,10)+1,INT((($N$465*$N$466+1)-1)/10)+1))),""))),IF($N$467="","",IF(OR(ISTEXT($N$465),ISTEXT($N$466),ISTEXT($N$467)),"",IF(OR(1&gt;$N$465,7&gt;$N$466,((7-1)*$N$465+1)&gt;$N$467),"",IF(INDEX($P$467:$W$476,MOD(((7-1)*$N$465+1)-1,10)+1,INT((((7-1)*$N$465+1)-1)/10)+1)="","",INDEX($P$467:$W$476,MOD(((7-1)*$N$465+1)-1,10)+1,INT((((7-1)*$N$465+1)-1)/10)+1))))))</f>
        <v/>
      </c>
      <c r="E473" s="539">
        <f>IF($D$465="Flat Oval",IF(OR($N$467="",ISTEXT($N$465),ISTEXT($N$466)),"",IF(7&lt;=$N$466,IF(2&gt;$N$465,"",IF(((7-1)*$N$465+2)&gt;80,"",IF(INDEX($P$467:$W$476,MOD(((7-1)*$N$465+2)-1,10)+1,INT((((7-1)*$N$465+2)-1)/10)+1)="","",INDEX($P$467:$W$476,MOD(((7-1)*$N$465+2)-1,10)+1,INT((((7-1)*$N$465+2)-1)/10)+1)))),IF(AND(7=$N$466+1,2&lt;=$O$465),IF(($N$465*$N$466+2)&gt;80,"",IF(INDEX($P$467:$W$476,MOD(($N$465*$N$466+2)-1,10)+1,INT((($N$465*$N$466+2)-1)/10)+1)="","",INDEX($P$467:$W$476,MOD(($N$465*$N$466+2)-1,10)+1,INT((($N$465*$N$466+2)-1)/10)+1))),""))),IF($N$467="","",IF(OR(ISTEXT($N$465),ISTEXT($N$466),ISTEXT($N$467)),"",IF(OR(2&gt;$N$465,7&gt;$N$466,((7-1)*$N$465+2)&gt;$N$467),"",IF(INDEX($P$467:$W$476,MOD(((7-1)*$N$465+2)-1,10)+1,INT((((7-1)*$N$465+2)-1)/10)+1)="","",INDEX($P$467:$W$476,MOD(((7-1)*$N$465+2)-1,10)+1,INT((((7-1)*$N$465+2)-1)/10)+1))))))</f>
        <v/>
      </c>
      <c r="F473" s="539">
        <f>IF($D$465="Flat Oval",IF(OR($N$467="",ISTEXT($N$465),ISTEXT($N$466)),"",IF(7&lt;=$N$466,IF(3&gt;$N$465,"",IF(((7-1)*$N$465+3)&gt;80,"",IF(INDEX($P$467:$W$476,MOD(((7-1)*$N$465+3)-1,10)+1,INT((((7-1)*$N$465+3)-1)/10)+1)="","",INDEX($P$467:$W$476,MOD(((7-1)*$N$465+3)-1,10)+1,INT((((7-1)*$N$465+3)-1)/10)+1)))),IF(AND(7=$N$466+1,3&lt;=$O$465),IF(($N$465*$N$466+3)&gt;80,"",IF(INDEX($P$467:$W$476,MOD(($N$465*$N$466+3)-1,10)+1,INT((($N$465*$N$466+3)-1)/10)+1)="","",INDEX($P$467:$W$476,MOD(($N$465*$N$466+3)-1,10)+1,INT((($N$465*$N$466+3)-1)/10)+1))),""))),IF($N$467="","",IF(OR(ISTEXT($N$465),ISTEXT($N$466),ISTEXT($N$467)),"",IF(OR(3&gt;$N$465,7&gt;$N$466,((7-1)*$N$465+3)&gt;$N$467),"",IF(INDEX($P$467:$W$476,MOD(((7-1)*$N$465+3)-1,10)+1,INT((((7-1)*$N$465+3)-1)/10)+1)="","",INDEX($P$467:$W$476,MOD(((7-1)*$N$465+3)-1,10)+1,INT((((7-1)*$N$465+3)-1)/10)+1))))))</f>
        <v/>
      </c>
      <c r="G473" s="539">
        <f>IF($D$465="Flat Oval",IF(OR($N$467="",ISTEXT($N$465),ISTEXT($N$466)),"",IF(7&lt;=$N$466,IF(4&gt;$N$465,"",IF(((7-1)*$N$465+4)&gt;80,"",IF(INDEX($P$467:$W$476,MOD(((7-1)*$N$465+4)-1,10)+1,INT((((7-1)*$N$465+4)-1)/10)+1)="","",INDEX($P$467:$W$476,MOD(((7-1)*$N$465+4)-1,10)+1,INT((((7-1)*$N$465+4)-1)/10)+1)))),IF(AND(7=$N$466+1,4&lt;=$O$465),IF(($N$465*$N$466+4)&gt;80,"",IF(INDEX($P$467:$W$476,MOD(($N$465*$N$466+4)-1,10)+1,INT((($N$465*$N$466+4)-1)/10)+1)="","",INDEX($P$467:$W$476,MOD(($N$465*$N$466+4)-1,10)+1,INT((($N$465*$N$466+4)-1)/10)+1))),""))),IF($N$467="","",IF(OR(ISTEXT($N$465),ISTEXT($N$466),ISTEXT($N$467)),"",IF(OR(4&gt;$N$465,7&gt;$N$466,((7-1)*$N$465+4)&gt;$N$467),"",IF(INDEX($P$467:$W$476,MOD(((7-1)*$N$465+4)-1,10)+1,INT((((7-1)*$N$465+4)-1)/10)+1)="","",INDEX($P$467:$W$476,MOD(((7-1)*$N$465+4)-1,10)+1,INT((((7-1)*$N$465+4)-1)/10)+1))))))</f>
        <v/>
      </c>
      <c r="H473" s="539">
        <f>IF($D$465="Flat Oval",IF(OR($N$467="",ISTEXT($N$465),ISTEXT($N$466)),"",IF(7&lt;=$N$466,IF(5&gt;$N$465,"",IF(((7-1)*$N$465+5)&gt;80,"",IF(INDEX($P$467:$W$476,MOD(((7-1)*$N$465+5)-1,10)+1,INT((((7-1)*$N$465+5)-1)/10)+1)="","",INDEX($P$467:$W$476,MOD(((7-1)*$N$465+5)-1,10)+1,INT((((7-1)*$N$465+5)-1)/10)+1)))),IF(AND(7=$N$466+1,5&lt;=$O$465),IF(($N$465*$N$466+5)&gt;80,"",IF(INDEX($P$467:$W$476,MOD(($N$465*$N$466+5)-1,10)+1,INT((($N$465*$N$466+5)-1)/10)+1)="","",INDEX($P$467:$W$476,MOD(($N$465*$N$466+5)-1,10)+1,INT((($N$465*$N$466+5)-1)/10)+1))),""))),IF($N$467="","",IF(OR(ISTEXT($N$465),ISTEXT($N$466),ISTEXT($N$467)),"",IF(OR(5&gt;$N$465,7&gt;$N$466,((7-1)*$N$465+5)&gt;$N$467),"",IF(INDEX($P$467:$W$476,MOD(((7-1)*$N$465+5)-1,10)+1,INT((((7-1)*$N$465+5)-1)/10)+1)="","",INDEX($P$467:$W$476,MOD(((7-1)*$N$465+5)-1,10)+1,INT((((7-1)*$N$465+5)-1)/10)+1))))))</f>
        <v/>
      </c>
      <c r="I473" s="539">
        <f>IF($D$465="Flat Oval",IF(OR($N$467="",ISTEXT($N$465),ISTEXT($N$466)),"",IF(7&lt;=$N$466,IF(6&gt;$N$465,"",IF(((7-1)*$N$465+6)&gt;80,"",IF(INDEX($P$467:$W$476,MOD(((7-1)*$N$465+6)-1,10)+1,INT((((7-1)*$N$465+6)-1)/10)+1)="","",INDEX($P$467:$W$476,MOD(((7-1)*$N$465+6)-1,10)+1,INT((((7-1)*$N$465+6)-1)/10)+1)))),IF(AND(7=$N$466+1,6&lt;=$O$465),IF(($N$465*$N$466+6)&gt;80,"",IF(INDEX($P$467:$W$476,MOD(($N$465*$N$466+6)-1,10)+1,INT((($N$465*$N$466+6)-1)/10)+1)="","",INDEX($P$467:$W$476,MOD(($N$465*$N$466+6)-1,10)+1,INT((($N$465*$N$466+6)-1)/10)+1))),""))),IF($N$467="","",IF(OR(ISTEXT($N$465),ISTEXT($N$466),ISTEXT($N$467)),"",IF(OR(6&gt;$N$465,7&gt;$N$466,((7-1)*$N$465+6)&gt;$N$467),"",IF(INDEX($P$467:$W$476,MOD(((7-1)*$N$465+6)-1,10)+1,INT((((7-1)*$N$465+6)-1)/10)+1)="","",INDEX($P$467:$W$476,MOD(((7-1)*$N$465+6)-1,10)+1,INT((((7-1)*$N$465+6)-1)/10)+1))))))</f>
        <v/>
      </c>
      <c r="J473" s="539">
        <f>IF($D$465="Flat Oval",IF(OR($N$467="",ISTEXT($N$465),ISTEXT($N$466)),"",IF(7&lt;=$N$466,IF(7&gt;$N$465,"",IF(((7-1)*$N$465+7)&gt;80,"",IF(INDEX($P$467:$W$476,MOD(((7-1)*$N$465+7)-1,10)+1,INT((((7-1)*$N$465+7)-1)/10)+1)="","",INDEX($P$467:$W$476,MOD(((7-1)*$N$465+7)-1,10)+1,INT((((7-1)*$N$465+7)-1)/10)+1)))),IF(AND(7=$N$466+1,7&lt;=$O$465),IF(($N$465*$N$466+7)&gt;80,"",IF(INDEX($P$467:$W$476,MOD(($N$465*$N$466+7)-1,10)+1,INT((($N$465*$N$466+7)-1)/10)+1)="","",INDEX($P$467:$W$476,MOD(($N$465*$N$466+7)-1,10)+1,INT((($N$465*$N$466+7)-1)/10)+1))),""))),IF($N$467="","",IF(OR(ISTEXT($N$465),ISTEXT($N$466),ISTEXT($N$467)),"",IF(OR(7&gt;$N$465,7&gt;$N$466,((7-1)*$N$465+7)&gt;$N$467),"",IF(INDEX($P$467:$W$476,MOD(((7-1)*$N$465+7)-1,10)+1,INT((((7-1)*$N$465+7)-1)/10)+1)="","",INDEX($P$467:$W$476,MOD(((7-1)*$N$465+7)-1,10)+1,INT((((7-1)*$N$465+7)-1)/10)+1))))))</f>
        <v/>
      </c>
      <c r="K473" s="539">
        <f>IF($D$465="Flat Oval",IF(OR($N$467="",ISTEXT($N$465),ISTEXT($N$466)),"",IF(7&lt;=$N$466,IF(8&gt;$N$465,"",IF(((7-1)*$N$465+8)&gt;80,"",IF(INDEX($P$467:$W$476,MOD(((7-1)*$N$465+8)-1,10)+1,INT((((7-1)*$N$465+8)-1)/10)+1)="","",INDEX($P$467:$W$476,MOD(((7-1)*$N$465+8)-1,10)+1,INT((((7-1)*$N$465+8)-1)/10)+1)))),IF(AND(7=$N$466+1,8&lt;=$O$465),IF(($N$465*$N$466+8)&gt;80,"",IF(INDEX($P$467:$W$476,MOD(($N$465*$N$466+8)-1,10)+1,INT((($N$465*$N$466+8)-1)/10)+1)="","",INDEX($P$467:$W$476,MOD(($N$465*$N$466+8)-1,10)+1,INT((($N$465*$N$466+8)-1)/10)+1))),""))),IF($N$467="","",IF(OR(ISTEXT($N$465),ISTEXT($N$466),ISTEXT($N$467)),"",IF(OR(8&gt;$N$465,7&gt;$N$466,((7-1)*$N$465+8)&gt;$N$467),"",IF(INDEX($P$467:$W$476,MOD(((7-1)*$N$465+8)-1,10)+1,INT((((7-1)*$N$465+8)-1)/10)+1)="","",INDEX($P$467:$W$476,MOD(((7-1)*$N$465+8)-1,10)+1,INT((((7-1)*$N$465+8)-1)/10)+1))))))</f>
        <v/>
      </c>
      <c r="L473" s="539">
        <f>IF($D$465="Flat Oval",IF(OR($N$467="",ISTEXT($N$465),ISTEXT($N$466)),"",IF(7&lt;=$N$466,IF(9&gt;$N$465,"",IF(((7-1)*$N$465+9)&gt;80,"",IF(INDEX($P$467:$W$476,MOD(((7-1)*$N$465+9)-1,10)+1,INT((((7-1)*$N$465+9)-1)/10)+1)="","",INDEX($P$467:$W$476,MOD(((7-1)*$N$465+9)-1,10)+1,INT((((7-1)*$N$465+9)-1)/10)+1)))),IF(AND(7=$N$466+1,9&lt;=$O$465),IF(($N$465*$N$466+9)&gt;80,"",IF(INDEX($P$467:$W$476,MOD(($N$465*$N$466+9)-1,10)+1,INT((($N$465*$N$466+9)-1)/10)+1)="","",INDEX($P$467:$W$476,MOD(($N$465*$N$466+9)-1,10)+1,INT((($N$465*$N$466+9)-1)/10)+1))),""))),IF($N$467="","",IF(OR(ISTEXT($N$465),ISTEXT($N$466),ISTEXT($N$467)),"",IF(OR(9&gt;$N$465,7&gt;$N$466,((7-1)*$N$465+9)&gt;$N$467),"",IF(INDEX($P$467:$W$476,MOD(((7-1)*$N$465+9)-1,10)+1,INT((((7-1)*$N$465+9)-1)/10)+1)="","",INDEX($P$467:$W$476,MOD(((7-1)*$N$465+9)-1,10)+1,INT((((7-1)*$N$465+9)-1)/10)+1))))))</f>
        <v/>
      </c>
      <c r="M473" s="539">
        <f>IF($D$465="Flat Oval",IF(OR($N$467="",ISTEXT($N$465),ISTEXT($N$466)),"",IF(7&lt;=$N$466,IF(10&gt;$N$465,"",IF(((7-1)*$N$465+10)&gt;80,"",IF(INDEX($P$467:$W$476,MOD(((7-1)*$N$465+10)-1,10)+1,INT((((7-1)*$N$465+10)-1)/10)+1)="","",INDEX($P$467:$W$476,MOD(((7-1)*$N$465+10)-1,10)+1,INT((((7-1)*$N$465+10)-1)/10)+1)))),IF(AND(7=$N$466+1,10&lt;=$O$465),IF(($N$465*$N$466+10)&gt;80,"",IF(INDEX($P$467:$W$476,MOD(($N$465*$N$466+10)-1,10)+1,INT((($N$465*$N$466+10)-1)/10)+1)="","",INDEX($P$467:$W$476,MOD(($N$465*$N$466+10)-1,10)+1,INT((($N$465*$N$466+10)-1)/10)+1))),""))),IF($N$467="","",IF(OR(ISTEXT($N$465),ISTEXT($N$466),ISTEXT($N$467)),"",IF(OR(10&gt;$N$465,7&gt;$N$466,((7-1)*$N$465+10)&gt;$N$467),"",IF(INDEX($P$467:$W$476,MOD(((7-1)*$N$465+10)-1,10)+1,INT((((7-1)*$N$465+10)-1)/10)+1)="","",INDEX($P$467:$W$476,MOD(((7-1)*$N$465+10)-1,10)+1,INT((((7-1)*$N$465+10)-1)/10)+1))))))</f>
        <v/>
      </c>
      <c r="P473" s="540" t="n"/>
      <c r="Q473" s="540" t="n"/>
      <c r="R473" s="540" t="n"/>
      <c r="S473" s="540" t="n"/>
      <c r="T473" s="540" t="n"/>
      <c r="U473" s="540" t="n"/>
      <c r="V473" s="540" t="n"/>
      <c r="W473" s="540" t="n"/>
    </row>
    <row r="474" ht="13.35" customHeight="1" s="162">
      <c r="B474" s="537">
        <f>IF($D$465="Flat Oval",IF(OR($N$466="",ISTEXT($N$466)),"",IF(8&lt;=$N$466,ROUND((8-0.5)*$I$465/$N$466,1),IF(8=$N$466+1,"Ends",""))),IF(OR($D$465="",$G$465=""),"",IF($D$465="Round",IF(8=1,"Axis 1 (0°)",IF(8=2,"Axis 2 (90°)","")),IF(ISTEXT($N$466),"",IF(8&gt;$N$466,"",IF(ISTEXT($I$465),"",ROUND((8-0.5)*$I$465/$N$466,1)))))))</f>
        <v/>
      </c>
      <c r="C474" s="538" t="n"/>
      <c r="D474" s="539">
        <f>IF($D$465="Flat Oval",IF(OR($N$467="",ISTEXT($N$465),ISTEXT($N$466)),"",IF(8&lt;=$N$466,IF(1&gt;$N$465,"",IF(((8-1)*$N$465+1)&gt;80,"",IF(INDEX($P$467:$W$476,MOD(((8-1)*$N$465+1)-1,10)+1,INT((((8-1)*$N$465+1)-1)/10)+1)="","",INDEX($P$467:$W$476,MOD(((8-1)*$N$465+1)-1,10)+1,INT((((8-1)*$N$465+1)-1)/10)+1)))),IF(AND(8=$N$466+1,1&lt;=$O$465),IF(($N$465*$N$466+1)&gt;80,"",IF(INDEX($P$467:$W$476,MOD(($N$465*$N$466+1)-1,10)+1,INT((($N$465*$N$466+1)-1)/10)+1)="","",INDEX($P$467:$W$476,MOD(($N$465*$N$466+1)-1,10)+1,INT((($N$465*$N$466+1)-1)/10)+1))),""))),IF($N$467="","",IF(OR(ISTEXT($N$465),ISTEXT($N$466),ISTEXT($N$467)),"",IF(OR(1&gt;$N$465,8&gt;$N$466,((8-1)*$N$465+1)&gt;$N$467),"",IF(INDEX($P$467:$W$476,MOD(((8-1)*$N$465+1)-1,10)+1,INT((((8-1)*$N$465+1)-1)/10)+1)="","",INDEX($P$467:$W$476,MOD(((8-1)*$N$465+1)-1,10)+1,INT((((8-1)*$N$465+1)-1)/10)+1))))))</f>
        <v/>
      </c>
      <c r="E474" s="539">
        <f>IF($D$465="Flat Oval",IF(OR($N$467="",ISTEXT($N$465),ISTEXT($N$466)),"",IF(8&lt;=$N$466,IF(2&gt;$N$465,"",IF(((8-1)*$N$465+2)&gt;80,"",IF(INDEX($P$467:$W$476,MOD(((8-1)*$N$465+2)-1,10)+1,INT((((8-1)*$N$465+2)-1)/10)+1)="","",INDEX($P$467:$W$476,MOD(((8-1)*$N$465+2)-1,10)+1,INT((((8-1)*$N$465+2)-1)/10)+1)))),IF(AND(8=$N$466+1,2&lt;=$O$465),IF(($N$465*$N$466+2)&gt;80,"",IF(INDEX($P$467:$W$476,MOD(($N$465*$N$466+2)-1,10)+1,INT((($N$465*$N$466+2)-1)/10)+1)="","",INDEX($P$467:$W$476,MOD(($N$465*$N$466+2)-1,10)+1,INT((($N$465*$N$466+2)-1)/10)+1))),""))),IF($N$467="","",IF(OR(ISTEXT($N$465),ISTEXT($N$466),ISTEXT($N$467)),"",IF(OR(2&gt;$N$465,8&gt;$N$466,((8-1)*$N$465+2)&gt;$N$467),"",IF(INDEX($P$467:$W$476,MOD(((8-1)*$N$465+2)-1,10)+1,INT((((8-1)*$N$465+2)-1)/10)+1)="","",INDEX($P$467:$W$476,MOD(((8-1)*$N$465+2)-1,10)+1,INT((((8-1)*$N$465+2)-1)/10)+1))))))</f>
        <v/>
      </c>
      <c r="F474" s="539">
        <f>IF($D$465="Flat Oval",IF(OR($N$467="",ISTEXT($N$465),ISTEXT($N$466)),"",IF(8&lt;=$N$466,IF(3&gt;$N$465,"",IF(((8-1)*$N$465+3)&gt;80,"",IF(INDEX($P$467:$W$476,MOD(((8-1)*$N$465+3)-1,10)+1,INT((((8-1)*$N$465+3)-1)/10)+1)="","",INDEX($P$467:$W$476,MOD(((8-1)*$N$465+3)-1,10)+1,INT((((8-1)*$N$465+3)-1)/10)+1)))),IF(AND(8=$N$466+1,3&lt;=$O$465),IF(($N$465*$N$466+3)&gt;80,"",IF(INDEX($P$467:$W$476,MOD(($N$465*$N$466+3)-1,10)+1,INT((($N$465*$N$466+3)-1)/10)+1)="","",INDEX($P$467:$W$476,MOD(($N$465*$N$466+3)-1,10)+1,INT((($N$465*$N$466+3)-1)/10)+1))),""))),IF($N$467="","",IF(OR(ISTEXT($N$465),ISTEXT($N$466),ISTEXT($N$467)),"",IF(OR(3&gt;$N$465,8&gt;$N$466,((8-1)*$N$465+3)&gt;$N$467),"",IF(INDEX($P$467:$W$476,MOD(((8-1)*$N$465+3)-1,10)+1,INT((((8-1)*$N$465+3)-1)/10)+1)="","",INDEX($P$467:$W$476,MOD(((8-1)*$N$465+3)-1,10)+1,INT((((8-1)*$N$465+3)-1)/10)+1))))))</f>
        <v/>
      </c>
      <c r="G474" s="539">
        <f>IF($D$465="Flat Oval",IF(OR($N$467="",ISTEXT($N$465),ISTEXT($N$466)),"",IF(8&lt;=$N$466,IF(4&gt;$N$465,"",IF(((8-1)*$N$465+4)&gt;80,"",IF(INDEX($P$467:$W$476,MOD(((8-1)*$N$465+4)-1,10)+1,INT((((8-1)*$N$465+4)-1)/10)+1)="","",INDEX($P$467:$W$476,MOD(((8-1)*$N$465+4)-1,10)+1,INT((((8-1)*$N$465+4)-1)/10)+1)))),IF(AND(8=$N$466+1,4&lt;=$O$465),IF(($N$465*$N$466+4)&gt;80,"",IF(INDEX($P$467:$W$476,MOD(($N$465*$N$466+4)-1,10)+1,INT((($N$465*$N$466+4)-1)/10)+1)="","",INDEX($P$467:$W$476,MOD(($N$465*$N$466+4)-1,10)+1,INT((($N$465*$N$466+4)-1)/10)+1))),""))),IF($N$467="","",IF(OR(ISTEXT($N$465),ISTEXT($N$466),ISTEXT($N$467)),"",IF(OR(4&gt;$N$465,8&gt;$N$466,((8-1)*$N$465+4)&gt;$N$467),"",IF(INDEX($P$467:$W$476,MOD(((8-1)*$N$465+4)-1,10)+1,INT((((8-1)*$N$465+4)-1)/10)+1)="","",INDEX($P$467:$W$476,MOD(((8-1)*$N$465+4)-1,10)+1,INT((((8-1)*$N$465+4)-1)/10)+1))))))</f>
        <v/>
      </c>
      <c r="H474" s="539">
        <f>IF($D$465="Flat Oval",IF(OR($N$467="",ISTEXT($N$465),ISTEXT($N$466)),"",IF(8&lt;=$N$466,IF(5&gt;$N$465,"",IF(((8-1)*$N$465+5)&gt;80,"",IF(INDEX($P$467:$W$476,MOD(((8-1)*$N$465+5)-1,10)+1,INT((((8-1)*$N$465+5)-1)/10)+1)="","",INDEX($P$467:$W$476,MOD(((8-1)*$N$465+5)-1,10)+1,INT((((8-1)*$N$465+5)-1)/10)+1)))),IF(AND(8=$N$466+1,5&lt;=$O$465),IF(($N$465*$N$466+5)&gt;80,"",IF(INDEX($P$467:$W$476,MOD(($N$465*$N$466+5)-1,10)+1,INT((($N$465*$N$466+5)-1)/10)+1)="","",INDEX($P$467:$W$476,MOD(($N$465*$N$466+5)-1,10)+1,INT((($N$465*$N$466+5)-1)/10)+1))),""))),IF($N$467="","",IF(OR(ISTEXT($N$465),ISTEXT($N$466),ISTEXT($N$467)),"",IF(OR(5&gt;$N$465,8&gt;$N$466,((8-1)*$N$465+5)&gt;$N$467),"",IF(INDEX($P$467:$W$476,MOD(((8-1)*$N$465+5)-1,10)+1,INT((((8-1)*$N$465+5)-1)/10)+1)="","",INDEX($P$467:$W$476,MOD(((8-1)*$N$465+5)-1,10)+1,INT((((8-1)*$N$465+5)-1)/10)+1))))))</f>
        <v/>
      </c>
      <c r="I474" s="539">
        <f>IF($D$465="Flat Oval",IF(OR($N$467="",ISTEXT($N$465),ISTEXT($N$466)),"",IF(8&lt;=$N$466,IF(6&gt;$N$465,"",IF(((8-1)*$N$465+6)&gt;80,"",IF(INDEX($P$467:$W$476,MOD(((8-1)*$N$465+6)-1,10)+1,INT((((8-1)*$N$465+6)-1)/10)+1)="","",INDEX($P$467:$W$476,MOD(((8-1)*$N$465+6)-1,10)+1,INT((((8-1)*$N$465+6)-1)/10)+1)))),IF(AND(8=$N$466+1,6&lt;=$O$465),IF(($N$465*$N$466+6)&gt;80,"",IF(INDEX($P$467:$W$476,MOD(($N$465*$N$466+6)-1,10)+1,INT((($N$465*$N$466+6)-1)/10)+1)="","",INDEX($P$467:$W$476,MOD(($N$465*$N$466+6)-1,10)+1,INT((($N$465*$N$466+6)-1)/10)+1))),""))),IF($N$467="","",IF(OR(ISTEXT($N$465),ISTEXT($N$466),ISTEXT($N$467)),"",IF(OR(6&gt;$N$465,8&gt;$N$466,((8-1)*$N$465+6)&gt;$N$467),"",IF(INDEX($P$467:$W$476,MOD(((8-1)*$N$465+6)-1,10)+1,INT((((8-1)*$N$465+6)-1)/10)+1)="","",INDEX($P$467:$W$476,MOD(((8-1)*$N$465+6)-1,10)+1,INT((((8-1)*$N$465+6)-1)/10)+1))))))</f>
        <v/>
      </c>
      <c r="J474" s="539">
        <f>IF($D$465="Flat Oval",IF(OR($N$467="",ISTEXT($N$465),ISTEXT($N$466)),"",IF(8&lt;=$N$466,IF(7&gt;$N$465,"",IF(((8-1)*$N$465+7)&gt;80,"",IF(INDEX($P$467:$W$476,MOD(((8-1)*$N$465+7)-1,10)+1,INT((((8-1)*$N$465+7)-1)/10)+1)="","",INDEX($P$467:$W$476,MOD(((8-1)*$N$465+7)-1,10)+1,INT((((8-1)*$N$465+7)-1)/10)+1)))),IF(AND(8=$N$466+1,7&lt;=$O$465),IF(($N$465*$N$466+7)&gt;80,"",IF(INDEX($P$467:$W$476,MOD(($N$465*$N$466+7)-1,10)+1,INT((($N$465*$N$466+7)-1)/10)+1)="","",INDEX($P$467:$W$476,MOD(($N$465*$N$466+7)-1,10)+1,INT((($N$465*$N$466+7)-1)/10)+1))),""))),IF($N$467="","",IF(OR(ISTEXT($N$465),ISTEXT($N$466),ISTEXT($N$467)),"",IF(OR(7&gt;$N$465,8&gt;$N$466,((8-1)*$N$465+7)&gt;$N$467),"",IF(INDEX($P$467:$W$476,MOD(((8-1)*$N$465+7)-1,10)+1,INT((((8-1)*$N$465+7)-1)/10)+1)="","",INDEX($P$467:$W$476,MOD(((8-1)*$N$465+7)-1,10)+1,INT((((8-1)*$N$465+7)-1)/10)+1))))))</f>
        <v/>
      </c>
      <c r="K474" s="539">
        <f>IF($D$465="Flat Oval",IF(OR($N$467="",ISTEXT($N$465),ISTEXT($N$466)),"",IF(8&lt;=$N$466,IF(8&gt;$N$465,"",IF(((8-1)*$N$465+8)&gt;80,"",IF(INDEX($P$467:$W$476,MOD(((8-1)*$N$465+8)-1,10)+1,INT((((8-1)*$N$465+8)-1)/10)+1)="","",INDEX($P$467:$W$476,MOD(((8-1)*$N$465+8)-1,10)+1,INT((((8-1)*$N$465+8)-1)/10)+1)))),IF(AND(8=$N$466+1,8&lt;=$O$465),IF(($N$465*$N$466+8)&gt;80,"",IF(INDEX($P$467:$W$476,MOD(($N$465*$N$466+8)-1,10)+1,INT((($N$465*$N$466+8)-1)/10)+1)="","",INDEX($P$467:$W$476,MOD(($N$465*$N$466+8)-1,10)+1,INT((($N$465*$N$466+8)-1)/10)+1))),""))),IF($N$467="","",IF(OR(ISTEXT($N$465),ISTEXT($N$466),ISTEXT($N$467)),"",IF(OR(8&gt;$N$465,8&gt;$N$466,((8-1)*$N$465+8)&gt;$N$467),"",IF(INDEX($P$467:$W$476,MOD(((8-1)*$N$465+8)-1,10)+1,INT((((8-1)*$N$465+8)-1)/10)+1)="","",INDEX($P$467:$W$476,MOD(((8-1)*$N$465+8)-1,10)+1,INT((((8-1)*$N$465+8)-1)/10)+1))))))</f>
        <v/>
      </c>
      <c r="L474" s="539">
        <f>IF($D$465="Flat Oval",IF(OR($N$467="",ISTEXT($N$465),ISTEXT($N$466)),"",IF(8&lt;=$N$466,IF(9&gt;$N$465,"",IF(((8-1)*$N$465+9)&gt;80,"",IF(INDEX($P$467:$W$476,MOD(((8-1)*$N$465+9)-1,10)+1,INT((((8-1)*$N$465+9)-1)/10)+1)="","",INDEX($P$467:$W$476,MOD(((8-1)*$N$465+9)-1,10)+1,INT((((8-1)*$N$465+9)-1)/10)+1)))),IF(AND(8=$N$466+1,9&lt;=$O$465),IF(($N$465*$N$466+9)&gt;80,"",IF(INDEX($P$467:$W$476,MOD(($N$465*$N$466+9)-1,10)+1,INT((($N$465*$N$466+9)-1)/10)+1)="","",INDEX($P$467:$W$476,MOD(($N$465*$N$466+9)-1,10)+1,INT((($N$465*$N$466+9)-1)/10)+1))),""))),IF($N$467="","",IF(OR(ISTEXT($N$465),ISTEXT($N$466),ISTEXT($N$467)),"",IF(OR(9&gt;$N$465,8&gt;$N$466,((8-1)*$N$465+9)&gt;$N$467),"",IF(INDEX($P$467:$W$476,MOD(((8-1)*$N$465+9)-1,10)+1,INT((((8-1)*$N$465+9)-1)/10)+1)="","",INDEX($P$467:$W$476,MOD(((8-1)*$N$465+9)-1,10)+1,INT((((8-1)*$N$465+9)-1)/10)+1))))))</f>
        <v/>
      </c>
      <c r="M474" s="539">
        <f>IF($D$465="Flat Oval",IF(OR($N$467="",ISTEXT($N$465),ISTEXT($N$466)),"",IF(8&lt;=$N$466,IF(10&gt;$N$465,"",IF(((8-1)*$N$465+10)&gt;80,"",IF(INDEX($P$467:$W$476,MOD(((8-1)*$N$465+10)-1,10)+1,INT((((8-1)*$N$465+10)-1)/10)+1)="","",INDEX($P$467:$W$476,MOD(((8-1)*$N$465+10)-1,10)+1,INT((((8-1)*$N$465+10)-1)/10)+1)))),IF(AND(8=$N$466+1,10&lt;=$O$465),IF(($N$465*$N$466+10)&gt;80,"",IF(INDEX($P$467:$W$476,MOD(($N$465*$N$466+10)-1,10)+1,INT((($N$465*$N$466+10)-1)/10)+1)="","",INDEX($P$467:$W$476,MOD(($N$465*$N$466+10)-1,10)+1,INT((($N$465*$N$466+10)-1)/10)+1))),""))),IF($N$467="","",IF(OR(ISTEXT($N$465),ISTEXT($N$466),ISTEXT($N$467)),"",IF(OR(10&gt;$N$465,8&gt;$N$466,((8-1)*$N$465+10)&gt;$N$467),"",IF(INDEX($P$467:$W$476,MOD(((8-1)*$N$465+10)-1,10)+1,INT((((8-1)*$N$465+10)-1)/10)+1)="","",INDEX($P$467:$W$476,MOD(((8-1)*$N$465+10)-1,10)+1,INT((((8-1)*$N$465+10)-1)/10)+1))))))</f>
        <v/>
      </c>
      <c r="P474" s="540" t="n"/>
      <c r="Q474" s="540" t="n"/>
      <c r="R474" s="540" t="n"/>
      <c r="S474" s="540" t="n"/>
      <c r="T474" s="540" t="n"/>
      <c r="U474" s="540" t="n"/>
      <c r="V474" s="540" t="n"/>
      <c r="W474" s="540" t="n"/>
    </row>
    <row r="475" ht="13.35" customHeight="1" s="162">
      <c r="P475" s="540" t="n"/>
      <c r="Q475" s="540" t="n"/>
      <c r="R475" s="540" t="n"/>
      <c r="S475" s="540" t="n"/>
      <c r="T475" s="540" t="n"/>
      <c r="U475" s="540" t="n"/>
      <c r="V475" s="540" t="n"/>
      <c r="W475" s="540" t="n"/>
    </row>
    <row r="476" ht="13.35" customHeight="1" s="162">
      <c r="B476" s="188" t="inlineStr">
        <is>
          <t>Airflow Traverse Measurement</t>
        </is>
      </c>
      <c r="C476" s="174" t="n"/>
      <c r="D476" s="174" t="n"/>
      <c r="E476" s="174" t="n"/>
      <c r="F476" s="174" t="n"/>
      <c r="G476" s="174" t="n"/>
      <c r="H476" s="173" t="n"/>
      <c r="I476" s="194" t="inlineStr">
        <is>
          <t>Design CFM</t>
        </is>
      </c>
      <c r="J476" s="188" t="inlineStr">
        <is>
          <t>Initial</t>
        </is>
      </c>
      <c r="K476" s="173" t="n"/>
      <c r="L476" s="188" t="inlineStr">
        <is>
          <t>Final</t>
        </is>
      </c>
      <c r="M476" s="173" t="n"/>
      <c r="P476" s="540" t="n"/>
      <c r="Q476" s="540" t="n"/>
      <c r="R476" s="540" t="n"/>
      <c r="S476" s="540" t="n"/>
      <c r="T476" s="540" t="n"/>
      <c r="U476" s="540" t="n"/>
      <c r="V476" s="540" t="n"/>
      <c r="W476" s="540" t="n"/>
    </row>
    <row r="477" ht="13.35" customHeight="1" s="162">
      <c r="B477" s="153" t="inlineStr">
        <is>
          <t xml:space="preserve">Point </t>
        </is>
      </c>
      <c r="C477" s="188" t="inlineStr">
        <is>
          <t>Area Served</t>
        </is>
      </c>
      <c r="D477" s="174" t="n"/>
      <c r="E477" s="173" t="n"/>
      <c r="F477" s="188" t="inlineStr">
        <is>
          <t>Size</t>
        </is>
      </c>
      <c r="G477" s="173" t="n"/>
      <c r="H477" s="188" t="inlineStr">
        <is>
          <t>Ak</t>
        </is>
      </c>
      <c r="I477" s="440" t="n"/>
      <c r="J477" s="188" t="inlineStr">
        <is>
          <t>VEL</t>
        </is>
      </c>
      <c r="K477" s="188" t="inlineStr">
        <is>
          <t>CFM</t>
        </is>
      </c>
      <c r="L477" s="188" t="inlineStr">
        <is>
          <t>VEL</t>
        </is>
      </c>
      <c r="M477" s="188" t="inlineStr">
        <is>
          <t>CFM</t>
        </is>
      </c>
    </row>
    <row r="478" ht="13.35" customHeight="1" s="162">
      <c r="B478" s="31" t="inlineStr">
        <is>
          <t>T-30</t>
        </is>
      </c>
      <c r="C478" s="307" t="n"/>
      <c r="D478" s="174" t="n"/>
      <c r="E478" s="173" t="n"/>
      <c r="F478" s="307">
        <f>IF($D$480="Flat Oval",IF(OR($G$480="",$I$480=""),"",$G$480&amp;""" x "&amp;$I$480&amp;""" oval"),IF($G$480="","",IF($D$480="Round",$G$480&amp;""" dia",$G$480&amp;""" x "&amp;$I$480&amp;"""")))</f>
        <v/>
      </c>
      <c r="G478" s="173" t="n"/>
      <c r="H478" s="525">
        <f>IF($D$480="Flat Oval",IF(OR($G$480="",$I$480=""),"",IF(OR(ISTEXT($G$480),ISTEXT($I$480)),"",ROUND(((($G$480-2*N($K$480))-($I$480-2*N($K$480)))*($I$480-2*N($K$480))+PI()*(($I$480-2*N($K$480))/2)^2)/144,3))),IF(OR($D$480="",$G$480=""),"",IF($D$480="Round",IF(ISTEXT($G$480),"",ROUND(PI()*(($G$480-2*N($K$480))/2)^2/144,3)),IF($I$480="","",IF(OR(ISTEXT($G$480),ISTEXT($I$480)),"",ROUND(($G$480-2*N($K$480))*($I$480-2*N($K$480))/144,3))))))</f>
        <v/>
      </c>
      <c r="I478" s="189" t="n"/>
      <c r="J478" s="189" t="n"/>
      <c r="K478" s="189">
        <f>IF(N(J478)*N(H478)=0,"",ROUND(N(J478)*N(H478),0))</f>
        <v/>
      </c>
      <c r="L478" s="189">
        <f>IF($D$480="Flat Oval",IF(OR($O$481="",$O$482="",N($O$483)+N($O$484)=0),"",ROUND(($O$481*$O$483+$O$482*$O$484)/($O$483+$O$484),0)),IF(COUNT(D482:M489)=0,"",ROUND(AVERAGE(D482:M489),0)))</f>
        <v/>
      </c>
      <c r="M478" s="189">
        <f>IF(N(L478)*N(H478)=0,"",ROUND(N(L478)*N(H478),0))</f>
        <v/>
      </c>
    </row>
    <row r="479" ht="13.35" customHeight="1" s="162">
      <c r="B479" s="188" t="inlineStr">
        <is>
          <t>Instrument</t>
        </is>
      </c>
      <c r="C479" s="173" t="n"/>
      <c r="D479" s="196" t="n"/>
      <c r="E479" s="174" t="n"/>
      <c r="F479" s="174" t="n"/>
      <c r="G479" s="173" t="n"/>
      <c r="H479" s="188" t="inlineStr">
        <is>
          <t>Duct Static Pressure</t>
        </is>
      </c>
      <c r="I479" s="174" t="n"/>
      <c r="J479" s="173" t="n"/>
      <c r="K479" s="53" t="n"/>
      <c r="L479" s="188" t="inlineStr">
        <is>
          <t>Temp</t>
        </is>
      </c>
      <c r="M479" s="52" t="n"/>
      <c r="N479" s="51" t="n"/>
    </row>
    <row r="480" ht="13.35" customHeight="1" s="162">
      <c r="B480" s="526" t="inlineStr">
        <is>
          <t>Duct shape:</t>
        </is>
      </c>
      <c r="C480" s="173" t="n"/>
      <c r="D480" s="527" t="n"/>
      <c r="E480" s="173" t="n"/>
      <c r="F480" s="528" t="inlineStr">
        <is>
          <t>W / Dia (in)</t>
        </is>
      </c>
      <c r="G480" s="529" t="n"/>
      <c r="H480" s="526" t="inlineStr">
        <is>
          <t>H (in)</t>
        </is>
      </c>
      <c r="I480" s="530" t="n"/>
      <c r="J480" s="531" t="inlineStr">
        <is>
          <t>Liner (in)</t>
        </is>
      </c>
      <c r="K480" s="532" t="n"/>
      <c r="L480" s="526" t="inlineStr">
        <is>
          <t>Points</t>
        </is>
      </c>
      <c r="M480" s="533">
        <f>IF($D$480="Flat Oval",IF($N$482="","",$N$480&amp;"x"&amp;$N$481&amp;"+"&amp;$O$480&amp;" ends"),IF($N$480="","",IF($D$480="Round",$N$480&amp;" x 2 axes",IF($N$481="","",$N$480&amp;" x "&amp;$N$481))))</f>
        <v/>
      </c>
      <c r="N480" s="534">
        <f>IF($D$480="Flat Oval",IF(OR($G$480="",$I$480=""),"",IF(OR(ISTEXT($G$480),ISTEXT($I$480)),"",IF($G$480-$I$480&lt;12,2,MIN(10,MAX(3,ROUNDUP(($G$480-$I$480)/6,0)))))),IF(OR($D$480="",$G$480=""),"",IF($D$480="Round",IF(ISTEXT($G$480),"",IF($G$480&lt;=9,6,IF($G$480&lt;=12,8,10))),IF(ISTEXT($G$480),"",IF($G$480&lt;12,2,MIN(10,MAX(3,ROUNDUP($G$480/6,0))))))))</f>
        <v/>
      </c>
      <c r="O480">
        <f>IF(AND($D$480="Flat Oval",NOT(OR($G$480="",$I$480="")),NOT(OR(ISTEXT($G$480),ISTEXT($I$480)))),IF($I$480&lt;=9,6,IF($I$480&lt;=12,8,10)),"")</f>
        <v/>
      </c>
      <c r="P480" s="473" t="inlineStr">
        <is>
          <t>Quick entry – type readings in order (row by row of the grid), down this column then the next:</t>
        </is>
      </c>
    </row>
    <row r="481" ht="13.35" customHeight="1" s="162">
      <c r="B481" s="535" t="inlineStr">
        <is>
          <t>Depth↓ Pos→ (in)</t>
        </is>
      </c>
      <c r="C481" s="414" t="n"/>
      <c r="D481" s="535">
        <f>IF($D$480="Flat Oval",IF(OR($N$480="",ISTEXT($N$480),1&gt;$N$480),"",ROUND((1-0.5)*($G$480-$I$480)/$N$480,1)),IF(ISTEXT($N$480),"",IF(OR($D$480="",$G$480="",1&gt;$N$480),"",IF($D$480="Round",IF(ISTEXT($G$480),"",ROUND(IF(1&lt;=$N$480/2,$G$480/2*(1-SQRT(($N$480-2*1+1)/$N$480)),$G$480-$G$480/2*(1-SQRT(($N$480-2*($N$480-1+1)+1)/$N$480))),1)),IF(ISTEXT($G$480),"",ROUND((1-0.5)*$G$480/$N$480,1))))))</f>
        <v/>
      </c>
      <c r="E481" s="535">
        <f>IF($D$480="Flat Oval",IF(OR($N$480="",ISTEXT($N$480),2&gt;$N$480),"",ROUND((2-0.5)*($G$480-$I$480)/$N$480,1)),IF(ISTEXT($N$480),"",IF(OR($D$480="",$G$480="",2&gt;$N$480),"",IF($D$480="Round",IF(ISTEXT($G$480),"",ROUND(IF(2&lt;=$N$480/2,$G$480/2*(1-SQRT(($N$480-2*2+1)/$N$480)),$G$480-$G$480/2*(1-SQRT(($N$480-2*($N$480-2+1)+1)/$N$480))),1)),IF(ISTEXT($G$480),"",ROUND((2-0.5)*$G$480/$N$480,1))))))</f>
        <v/>
      </c>
      <c r="F481" s="535">
        <f>IF($D$480="Flat Oval",IF(OR($N$480="",ISTEXT($N$480),3&gt;$N$480),"",ROUND((3-0.5)*($G$480-$I$480)/$N$480,1)),IF(ISTEXT($N$480),"",IF(OR($D$480="",$G$480="",3&gt;$N$480),"",IF($D$480="Round",IF(ISTEXT($G$480),"",ROUND(IF(3&lt;=$N$480/2,$G$480/2*(1-SQRT(($N$480-2*3+1)/$N$480)),$G$480-$G$480/2*(1-SQRT(($N$480-2*($N$480-3+1)+1)/$N$480))),1)),IF(ISTEXT($G$480),"",ROUND((3-0.5)*$G$480/$N$480,1))))))</f>
        <v/>
      </c>
      <c r="G481" s="535">
        <f>IF($D$480="Flat Oval",IF(OR($N$480="",ISTEXT($N$480),4&gt;$N$480),"",ROUND((4-0.5)*($G$480-$I$480)/$N$480,1)),IF(ISTEXT($N$480),"",IF(OR($D$480="",$G$480="",4&gt;$N$480),"",IF($D$480="Round",IF(ISTEXT($G$480),"",ROUND(IF(4&lt;=$N$480/2,$G$480/2*(1-SQRT(($N$480-2*4+1)/$N$480)),$G$480-$G$480/2*(1-SQRT(($N$480-2*($N$480-4+1)+1)/$N$480))),1)),IF(ISTEXT($G$480),"",ROUND((4-0.5)*$G$480/$N$480,1))))))</f>
        <v/>
      </c>
      <c r="H481" s="535">
        <f>IF($D$480="Flat Oval",IF(OR($N$480="",ISTEXT($N$480),5&gt;$N$480),"",ROUND((5-0.5)*($G$480-$I$480)/$N$480,1)),IF(ISTEXT($N$480),"",IF(OR($D$480="",$G$480="",5&gt;$N$480),"",IF($D$480="Round",IF(ISTEXT($G$480),"",ROUND(IF(5&lt;=$N$480/2,$G$480/2*(1-SQRT(($N$480-2*5+1)/$N$480)),$G$480-$G$480/2*(1-SQRT(($N$480-2*($N$480-5+1)+1)/$N$480))),1)),IF(ISTEXT($G$480),"",ROUND((5-0.5)*$G$480/$N$480,1))))))</f>
        <v/>
      </c>
      <c r="I481" s="535">
        <f>IF($D$480="Flat Oval",IF(OR($N$480="",ISTEXT($N$480),6&gt;$N$480),"",ROUND((6-0.5)*($G$480-$I$480)/$N$480,1)),IF(ISTEXT($N$480),"",IF(OR($D$480="",$G$480="",6&gt;$N$480),"",IF($D$480="Round",IF(ISTEXT($G$480),"",ROUND(IF(6&lt;=$N$480/2,$G$480/2*(1-SQRT(($N$480-2*6+1)/$N$480)),$G$480-$G$480/2*(1-SQRT(($N$480-2*($N$480-6+1)+1)/$N$480))),1)),IF(ISTEXT($G$480),"",ROUND((6-0.5)*$G$480/$N$480,1))))))</f>
        <v/>
      </c>
      <c r="J481" s="535">
        <f>IF($D$480="Flat Oval",IF(OR($N$480="",ISTEXT($N$480),7&gt;$N$480),"",ROUND((7-0.5)*($G$480-$I$480)/$N$480,1)),IF(ISTEXT($N$480),"",IF(OR($D$480="",$G$480="",7&gt;$N$480),"",IF($D$480="Round",IF(ISTEXT($G$480),"",ROUND(IF(7&lt;=$N$480/2,$G$480/2*(1-SQRT(($N$480-2*7+1)/$N$480)),$G$480-$G$480/2*(1-SQRT(($N$480-2*($N$480-7+1)+1)/$N$480))),1)),IF(ISTEXT($G$480),"",ROUND((7-0.5)*$G$480/$N$480,1))))))</f>
        <v/>
      </c>
      <c r="K481" s="535">
        <f>IF($D$480="Flat Oval",IF(OR($N$480="",ISTEXT($N$480),8&gt;$N$480),"",ROUND((8-0.5)*($G$480-$I$480)/$N$480,1)),IF(ISTEXT($N$480),"",IF(OR($D$480="",$G$480="",8&gt;$N$480),"",IF($D$480="Round",IF(ISTEXT($G$480),"",ROUND(IF(8&lt;=$N$480/2,$G$480/2*(1-SQRT(($N$480-2*8+1)/$N$480)),$G$480-$G$480/2*(1-SQRT(($N$480-2*($N$480-8+1)+1)/$N$480))),1)),IF(ISTEXT($G$480),"",ROUND((8-0.5)*$G$480/$N$480,1))))))</f>
        <v/>
      </c>
      <c r="L481" s="535">
        <f>IF($D$480="Flat Oval",IF(OR($N$480="",ISTEXT($N$480),9&gt;$N$480),"",ROUND((9-0.5)*($G$480-$I$480)/$N$480,1)),IF(ISTEXT($N$480),"",IF(OR($D$480="",$G$480="",9&gt;$N$480),"",IF($D$480="Round",IF(ISTEXT($G$480),"",ROUND(IF(9&lt;=$N$480/2,$G$480/2*(1-SQRT(($N$480-2*9+1)/$N$480)),$G$480-$G$480/2*(1-SQRT(($N$480-2*($N$480-9+1)+1)/$N$480))),1)),IF(ISTEXT($G$480),"",ROUND((9-0.5)*$G$480/$N$480,1))))))</f>
        <v/>
      </c>
      <c r="M481" s="535">
        <f>IF($D$480="Flat Oval",IF(OR($N$480="",ISTEXT($N$480),10&gt;$N$480),"",ROUND((10-0.5)*($G$480-$I$480)/$N$480,1)),IF(ISTEXT($N$480),"",IF(OR($D$480="",$G$480="",10&gt;$N$480),"",IF($D$480="Round",IF(ISTEXT($G$480),"",ROUND(IF(10&lt;=$N$480/2,$G$480/2*(1-SQRT(($N$480-2*10+1)/$N$480)),$G$480-$G$480/2*(1-SQRT(($N$480-2*($N$480-10+1)+1)/$N$480))),1)),IF(ISTEXT($G$480),"",ROUND((10-0.5)*$G$480/$N$480,1))))))</f>
        <v/>
      </c>
      <c r="N481" s="534">
        <f>IF($D$480="Flat Oval",IF(OR($G$480="",$I$480=""),"",IF(OR(ISTEXT($G$480),ISTEXT($I$480)),"",IF($I$480&lt;12,2,MIN(7,MAX(3,ROUNDUP($I$480/6,0)))))),IF(OR($D$480="",$G$480=""),"",IF($D$480="Round",2,IF($I$480="","",IF(ISTEXT($I$480),"",IF($I$480&lt;12,2,MIN(8,MAX(3,ROUNDUP($I$480/6,0)))))))))</f>
        <v/>
      </c>
      <c r="O481">
        <f>IF(OR(NOT($D$480="Flat Oval"),N($N$482)=0),"",IF(COUNT(D482:INDEX(M482:M489,$N$481))=0,"",AVERAGE(D482:INDEX(M482:M489,$N$481))))</f>
        <v/>
      </c>
      <c r="P481" s="536" t="inlineStr">
        <is>
          <t>1–10</t>
        </is>
      </c>
      <c r="Q481" s="536" t="inlineStr">
        <is>
          <t>11–20</t>
        </is>
      </c>
      <c r="R481" s="536" t="inlineStr">
        <is>
          <t>21–30</t>
        </is>
      </c>
      <c r="S481" s="536" t="inlineStr">
        <is>
          <t>31–40</t>
        </is>
      </c>
      <c r="T481" s="536" t="inlineStr">
        <is>
          <t>41–50</t>
        </is>
      </c>
      <c r="U481" s="536" t="inlineStr">
        <is>
          <t>51–60</t>
        </is>
      </c>
      <c r="V481" s="536" t="inlineStr">
        <is>
          <t>61–70</t>
        </is>
      </c>
      <c r="W481" s="536" t="inlineStr">
        <is>
          <t>71–80</t>
        </is>
      </c>
    </row>
    <row r="482" ht="13.35" customHeight="1" s="162">
      <c r="B482" s="537">
        <f>IF($D$480="Flat Oval",IF(OR($N$481="",ISTEXT($N$481)),"",IF(1&lt;=$N$481,ROUND((1-0.5)*$I$480/$N$481,1),IF(1=$N$481+1,"Ends",""))),IF(OR($D$480="",$G$480=""),"",IF($D$480="Round",IF(1=1,"Axis 1 (0°)",IF(1=2,"Axis 2 (90°)","")),IF(ISTEXT($N$481),"",IF(1&gt;$N$481,"",IF(ISTEXT($I$480),"",ROUND((1-0.5)*$I$480/$N$481,1)))))))</f>
        <v/>
      </c>
      <c r="C482" s="538" t="n"/>
      <c r="D482" s="539">
        <f>IF($D$480="Flat Oval",IF(OR($N$482="",ISTEXT($N$480),ISTEXT($N$481)),"",IF(1&lt;=$N$481,IF(1&gt;$N$480,"",IF(((1-1)*$N$480+1)&gt;80,"",IF(INDEX($P$482:$W$491,MOD(((1-1)*$N$480+1)-1,10)+1,INT((((1-1)*$N$480+1)-1)/10)+1)="","",INDEX($P$482:$W$491,MOD(((1-1)*$N$480+1)-1,10)+1,INT((((1-1)*$N$480+1)-1)/10)+1)))),IF(AND(1=$N$481+1,1&lt;=$O$480),IF(($N$480*$N$481+1)&gt;80,"",IF(INDEX($P$482:$W$491,MOD(($N$480*$N$481+1)-1,10)+1,INT((($N$480*$N$481+1)-1)/10)+1)="","",INDEX($P$482:$W$491,MOD(($N$480*$N$481+1)-1,10)+1,INT((($N$480*$N$481+1)-1)/10)+1))),""))),IF($N$482="","",IF(OR(ISTEXT($N$480),ISTEXT($N$481),ISTEXT($N$482)),"",IF(OR(1&gt;$N$480,1&gt;$N$481,((1-1)*$N$480+1)&gt;$N$482),"",IF(INDEX($P$482:$W$491,MOD(((1-1)*$N$480+1)-1,10)+1,INT((((1-1)*$N$480+1)-1)/10)+1)="","",INDEX($P$482:$W$491,MOD(((1-1)*$N$480+1)-1,10)+1,INT((((1-1)*$N$480+1)-1)/10)+1))))))</f>
        <v/>
      </c>
      <c r="E482" s="539">
        <f>IF($D$480="Flat Oval",IF(OR($N$482="",ISTEXT($N$480),ISTEXT($N$481)),"",IF(1&lt;=$N$481,IF(2&gt;$N$480,"",IF(((1-1)*$N$480+2)&gt;80,"",IF(INDEX($P$482:$W$491,MOD(((1-1)*$N$480+2)-1,10)+1,INT((((1-1)*$N$480+2)-1)/10)+1)="","",INDEX($P$482:$W$491,MOD(((1-1)*$N$480+2)-1,10)+1,INT((((1-1)*$N$480+2)-1)/10)+1)))),IF(AND(1=$N$481+1,2&lt;=$O$480),IF(($N$480*$N$481+2)&gt;80,"",IF(INDEX($P$482:$W$491,MOD(($N$480*$N$481+2)-1,10)+1,INT((($N$480*$N$481+2)-1)/10)+1)="","",INDEX($P$482:$W$491,MOD(($N$480*$N$481+2)-1,10)+1,INT((($N$480*$N$481+2)-1)/10)+1))),""))),IF($N$482="","",IF(OR(ISTEXT($N$480),ISTEXT($N$481),ISTEXT($N$482)),"",IF(OR(2&gt;$N$480,1&gt;$N$481,((1-1)*$N$480+2)&gt;$N$482),"",IF(INDEX($P$482:$W$491,MOD(((1-1)*$N$480+2)-1,10)+1,INT((((1-1)*$N$480+2)-1)/10)+1)="","",INDEX($P$482:$W$491,MOD(((1-1)*$N$480+2)-1,10)+1,INT((((1-1)*$N$480+2)-1)/10)+1))))))</f>
        <v/>
      </c>
      <c r="F482" s="539">
        <f>IF($D$480="Flat Oval",IF(OR($N$482="",ISTEXT($N$480),ISTEXT($N$481)),"",IF(1&lt;=$N$481,IF(3&gt;$N$480,"",IF(((1-1)*$N$480+3)&gt;80,"",IF(INDEX($P$482:$W$491,MOD(((1-1)*$N$480+3)-1,10)+1,INT((((1-1)*$N$480+3)-1)/10)+1)="","",INDEX($P$482:$W$491,MOD(((1-1)*$N$480+3)-1,10)+1,INT((((1-1)*$N$480+3)-1)/10)+1)))),IF(AND(1=$N$481+1,3&lt;=$O$480),IF(($N$480*$N$481+3)&gt;80,"",IF(INDEX($P$482:$W$491,MOD(($N$480*$N$481+3)-1,10)+1,INT((($N$480*$N$481+3)-1)/10)+1)="","",INDEX($P$482:$W$491,MOD(($N$480*$N$481+3)-1,10)+1,INT((($N$480*$N$481+3)-1)/10)+1))),""))),IF($N$482="","",IF(OR(ISTEXT($N$480),ISTEXT($N$481),ISTEXT($N$482)),"",IF(OR(3&gt;$N$480,1&gt;$N$481,((1-1)*$N$480+3)&gt;$N$482),"",IF(INDEX($P$482:$W$491,MOD(((1-1)*$N$480+3)-1,10)+1,INT((((1-1)*$N$480+3)-1)/10)+1)="","",INDEX($P$482:$W$491,MOD(((1-1)*$N$480+3)-1,10)+1,INT((((1-1)*$N$480+3)-1)/10)+1))))))</f>
        <v/>
      </c>
      <c r="G482" s="539">
        <f>IF($D$480="Flat Oval",IF(OR($N$482="",ISTEXT($N$480),ISTEXT($N$481)),"",IF(1&lt;=$N$481,IF(4&gt;$N$480,"",IF(((1-1)*$N$480+4)&gt;80,"",IF(INDEX($P$482:$W$491,MOD(((1-1)*$N$480+4)-1,10)+1,INT((((1-1)*$N$480+4)-1)/10)+1)="","",INDEX($P$482:$W$491,MOD(((1-1)*$N$480+4)-1,10)+1,INT((((1-1)*$N$480+4)-1)/10)+1)))),IF(AND(1=$N$481+1,4&lt;=$O$480),IF(($N$480*$N$481+4)&gt;80,"",IF(INDEX($P$482:$W$491,MOD(($N$480*$N$481+4)-1,10)+1,INT((($N$480*$N$481+4)-1)/10)+1)="","",INDEX($P$482:$W$491,MOD(($N$480*$N$481+4)-1,10)+1,INT((($N$480*$N$481+4)-1)/10)+1))),""))),IF($N$482="","",IF(OR(ISTEXT($N$480),ISTEXT($N$481),ISTEXT($N$482)),"",IF(OR(4&gt;$N$480,1&gt;$N$481,((1-1)*$N$480+4)&gt;$N$482),"",IF(INDEX($P$482:$W$491,MOD(((1-1)*$N$480+4)-1,10)+1,INT((((1-1)*$N$480+4)-1)/10)+1)="","",INDEX($P$482:$W$491,MOD(((1-1)*$N$480+4)-1,10)+1,INT((((1-1)*$N$480+4)-1)/10)+1))))))</f>
        <v/>
      </c>
      <c r="H482" s="539">
        <f>IF($D$480="Flat Oval",IF(OR($N$482="",ISTEXT($N$480),ISTEXT($N$481)),"",IF(1&lt;=$N$481,IF(5&gt;$N$480,"",IF(((1-1)*$N$480+5)&gt;80,"",IF(INDEX($P$482:$W$491,MOD(((1-1)*$N$480+5)-1,10)+1,INT((((1-1)*$N$480+5)-1)/10)+1)="","",INDEX($P$482:$W$491,MOD(((1-1)*$N$480+5)-1,10)+1,INT((((1-1)*$N$480+5)-1)/10)+1)))),IF(AND(1=$N$481+1,5&lt;=$O$480),IF(($N$480*$N$481+5)&gt;80,"",IF(INDEX($P$482:$W$491,MOD(($N$480*$N$481+5)-1,10)+1,INT((($N$480*$N$481+5)-1)/10)+1)="","",INDEX($P$482:$W$491,MOD(($N$480*$N$481+5)-1,10)+1,INT((($N$480*$N$481+5)-1)/10)+1))),""))),IF($N$482="","",IF(OR(ISTEXT($N$480),ISTEXT($N$481),ISTEXT($N$482)),"",IF(OR(5&gt;$N$480,1&gt;$N$481,((1-1)*$N$480+5)&gt;$N$482),"",IF(INDEX($P$482:$W$491,MOD(((1-1)*$N$480+5)-1,10)+1,INT((((1-1)*$N$480+5)-1)/10)+1)="","",INDEX($P$482:$W$491,MOD(((1-1)*$N$480+5)-1,10)+1,INT((((1-1)*$N$480+5)-1)/10)+1))))))</f>
        <v/>
      </c>
      <c r="I482" s="539">
        <f>IF($D$480="Flat Oval",IF(OR($N$482="",ISTEXT($N$480),ISTEXT($N$481)),"",IF(1&lt;=$N$481,IF(6&gt;$N$480,"",IF(((1-1)*$N$480+6)&gt;80,"",IF(INDEX($P$482:$W$491,MOD(((1-1)*$N$480+6)-1,10)+1,INT((((1-1)*$N$480+6)-1)/10)+1)="","",INDEX($P$482:$W$491,MOD(((1-1)*$N$480+6)-1,10)+1,INT((((1-1)*$N$480+6)-1)/10)+1)))),IF(AND(1=$N$481+1,6&lt;=$O$480),IF(($N$480*$N$481+6)&gt;80,"",IF(INDEX($P$482:$W$491,MOD(($N$480*$N$481+6)-1,10)+1,INT((($N$480*$N$481+6)-1)/10)+1)="","",INDEX($P$482:$W$491,MOD(($N$480*$N$481+6)-1,10)+1,INT((($N$480*$N$481+6)-1)/10)+1))),""))),IF($N$482="","",IF(OR(ISTEXT($N$480),ISTEXT($N$481),ISTEXT($N$482)),"",IF(OR(6&gt;$N$480,1&gt;$N$481,((1-1)*$N$480+6)&gt;$N$482),"",IF(INDEX($P$482:$W$491,MOD(((1-1)*$N$480+6)-1,10)+1,INT((((1-1)*$N$480+6)-1)/10)+1)="","",INDEX($P$482:$W$491,MOD(((1-1)*$N$480+6)-1,10)+1,INT((((1-1)*$N$480+6)-1)/10)+1))))))</f>
        <v/>
      </c>
      <c r="J482" s="539">
        <f>IF($D$480="Flat Oval",IF(OR($N$482="",ISTEXT($N$480),ISTEXT($N$481)),"",IF(1&lt;=$N$481,IF(7&gt;$N$480,"",IF(((1-1)*$N$480+7)&gt;80,"",IF(INDEX($P$482:$W$491,MOD(((1-1)*$N$480+7)-1,10)+1,INT((((1-1)*$N$480+7)-1)/10)+1)="","",INDEX($P$482:$W$491,MOD(((1-1)*$N$480+7)-1,10)+1,INT((((1-1)*$N$480+7)-1)/10)+1)))),IF(AND(1=$N$481+1,7&lt;=$O$480),IF(($N$480*$N$481+7)&gt;80,"",IF(INDEX($P$482:$W$491,MOD(($N$480*$N$481+7)-1,10)+1,INT((($N$480*$N$481+7)-1)/10)+1)="","",INDEX($P$482:$W$491,MOD(($N$480*$N$481+7)-1,10)+1,INT((($N$480*$N$481+7)-1)/10)+1))),""))),IF($N$482="","",IF(OR(ISTEXT($N$480),ISTEXT($N$481),ISTEXT($N$482)),"",IF(OR(7&gt;$N$480,1&gt;$N$481,((1-1)*$N$480+7)&gt;$N$482),"",IF(INDEX($P$482:$W$491,MOD(((1-1)*$N$480+7)-1,10)+1,INT((((1-1)*$N$480+7)-1)/10)+1)="","",INDEX($P$482:$W$491,MOD(((1-1)*$N$480+7)-1,10)+1,INT((((1-1)*$N$480+7)-1)/10)+1))))))</f>
        <v/>
      </c>
      <c r="K482" s="539">
        <f>IF($D$480="Flat Oval",IF(OR($N$482="",ISTEXT($N$480),ISTEXT($N$481)),"",IF(1&lt;=$N$481,IF(8&gt;$N$480,"",IF(((1-1)*$N$480+8)&gt;80,"",IF(INDEX($P$482:$W$491,MOD(((1-1)*$N$480+8)-1,10)+1,INT((((1-1)*$N$480+8)-1)/10)+1)="","",INDEX($P$482:$W$491,MOD(((1-1)*$N$480+8)-1,10)+1,INT((((1-1)*$N$480+8)-1)/10)+1)))),IF(AND(1=$N$481+1,8&lt;=$O$480),IF(($N$480*$N$481+8)&gt;80,"",IF(INDEX($P$482:$W$491,MOD(($N$480*$N$481+8)-1,10)+1,INT((($N$480*$N$481+8)-1)/10)+1)="","",INDEX($P$482:$W$491,MOD(($N$480*$N$481+8)-1,10)+1,INT((($N$480*$N$481+8)-1)/10)+1))),""))),IF($N$482="","",IF(OR(ISTEXT($N$480),ISTEXT($N$481),ISTEXT($N$482)),"",IF(OR(8&gt;$N$480,1&gt;$N$481,((1-1)*$N$480+8)&gt;$N$482),"",IF(INDEX($P$482:$W$491,MOD(((1-1)*$N$480+8)-1,10)+1,INT((((1-1)*$N$480+8)-1)/10)+1)="","",INDEX($P$482:$W$491,MOD(((1-1)*$N$480+8)-1,10)+1,INT((((1-1)*$N$480+8)-1)/10)+1))))))</f>
        <v/>
      </c>
      <c r="L482" s="539">
        <f>IF($D$480="Flat Oval",IF(OR($N$482="",ISTEXT($N$480),ISTEXT($N$481)),"",IF(1&lt;=$N$481,IF(9&gt;$N$480,"",IF(((1-1)*$N$480+9)&gt;80,"",IF(INDEX($P$482:$W$491,MOD(((1-1)*$N$480+9)-1,10)+1,INT((((1-1)*$N$480+9)-1)/10)+1)="","",INDEX($P$482:$W$491,MOD(((1-1)*$N$480+9)-1,10)+1,INT((((1-1)*$N$480+9)-1)/10)+1)))),IF(AND(1=$N$481+1,9&lt;=$O$480),IF(($N$480*$N$481+9)&gt;80,"",IF(INDEX($P$482:$W$491,MOD(($N$480*$N$481+9)-1,10)+1,INT((($N$480*$N$481+9)-1)/10)+1)="","",INDEX($P$482:$W$491,MOD(($N$480*$N$481+9)-1,10)+1,INT((($N$480*$N$481+9)-1)/10)+1))),""))),IF($N$482="","",IF(OR(ISTEXT($N$480),ISTEXT($N$481),ISTEXT($N$482)),"",IF(OR(9&gt;$N$480,1&gt;$N$481,((1-1)*$N$480+9)&gt;$N$482),"",IF(INDEX($P$482:$W$491,MOD(((1-1)*$N$480+9)-1,10)+1,INT((((1-1)*$N$480+9)-1)/10)+1)="","",INDEX($P$482:$W$491,MOD(((1-1)*$N$480+9)-1,10)+1,INT((((1-1)*$N$480+9)-1)/10)+1))))))</f>
        <v/>
      </c>
      <c r="M482" s="539">
        <f>IF($D$480="Flat Oval",IF(OR($N$482="",ISTEXT($N$480),ISTEXT($N$481)),"",IF(1&lt;=$N$481,IF(10&gt;$N$480,"",IF(((1-1)*$N$480+10)&gt;80,"",IF(INDEX($P$482:$W$491,MOD(((1-1)*$N$480+10)-1,10)+1,INT((((1-1)*$N$480+10)-1)/10)+1)="","",INDEX($P$482:$W$491,MOD(((1-1)*$N$480+10)-1,10)+1,INT((((1-1)*$N$480+10)-1)/10)+1)))),IF(AND(1=$N$481+1,10&lt;=$O$480),IF(($N$480*$N$481+10)&gt;80,"",IF(INDEX($P$482:$W$491,MOD(($N$480*$N$481+10)-1,10)+1,INT((($N$480*$N$481+10)-1)/10)+1)="","",INDEX($P$482:$W$491,MOD(($N$480*$N$481+10)-1,10)+1,INT((($N$480*$N$481+10)-1)/10)+1))),""))),IF($N$482="","",IF(OR(ISTEXT($N$480),ISTEXT($N$481),ISTEXT($N$482)),"",IF(OR(10&gt;$N$480,1&gt;$N$481,((1-1)*$N$480+10)&gt;$N$482),"",IF(INDEX($P$482:$W$491,MOD(((1-1)*$N$480+10)-1,10)+1,INT((((1-1)*$N$480+10)-1)/10)+1)="","",INDEX($P$482:$W$491,MOD(((1-1)*$N$480+10)-1,10)+1,INT((((1-1)*$N$480+10)-1)/10)+1))))))</f>
        <v/>
      </c>
      <c r="N482" s="534">
        <f>IF($D$480="Flat Oval",IF(OR($N$480="",$N$481="",$O$480=""),"",$N$480*$N$481+$O$480),IF(OR(N480="",N481=""),"",IF(OR(ISTEXT(N480),ISTEXT(N481)),"",N480*N481)))</f>
        <v/>
      </c>
      <c r="O482">
        <f>IF(OR(NOT($D$480="Flat Oval"),N($N$482)=0),"",IF(COUNT(INDEX(D482:D489,$N$481+1):INDEX(M482:M489,$N$481+1))=0,"",AVERAGE(INDEX(D482:D489,$N$481+1):INDEX(M482:M489,$N$481+1))))</f>
        <v/>
      </c>
      <c r="P482" s="540" t="n"/>
      <c r="Q482" s="540" t="n"/>
      <c r="R482" s="540" t="n"/>
      <c r="S482" s="540" t="n"/>
      <c r="T482" s="540" t="n"/>
      <c r="U482" s="540" t="n"/>
      <c r="V482" s="540" t="n"/>
      <c r="W482" s="540" t="n"/>
    </row>
    <row r="483" ht="13.35" customHeight="1" s="162">
      <c r="B483" s="537">
        <f>IF($D$480="Flat Oval",IF(OR($N$481="",ISTEXT($N$481)),"",IF(2&lt;=$N$481,ROUND((2-0.5)*$I$480/$N$481,1),IF(2=$N$481+1,"Ends",""))),IF(OR($D$480="",$G$480=""),"",IF($D$480="Round",IF(2=1,"Axis 1 (0°)",IF(2=2,"Axis 2 (90°)","")),IF(ISTEXT($N$481),"",IF(2&gt;$N$481,"",IF(ISTEXT($I$480),"",ROUND((2-0.5)*$I$480/$N$481,1)))))))</f>
        <v/>
      </c>
      <c r="C483" s="538" t="n"/>
      <c r="D483" s="539">
        <f>IF($D$480="Flat Oval",IF(OR($N$482="",ISTEXT($N$480),ISTEXT($N$481)),"",IF(2&lt;=$N$481,IF(1&gt;$N$480,"",IF(((2-1)*$N$480+1)&gt;80,"",IF(INDEX($P$482:$W$491,MOD(((2-1)*$N$480+1)-1,10)+1,INT((((2-1)*$N$480+1)-1)/10)+1)="","",INDEX($P$482:$W$491,MOD(((2-1)*$N$480+1)-1,10)+1,INT((((2-1)*$N$480+1)-1)/10)+1)))),IF(AND(2=$N$481+1,1&lt;=$O$480),IF(($N$480*$N$481+1)&gt;80,"",IF(INDEX($P$482:$W$491,MOD(($N$480*$N$481+1)-1,10)+1,INT((($N$480*$N$481+1)-1)/10)+1)="","",INDEX($P$482:$W$491,MOD(($N$480*$N$481+1)-1,10)+1,INT((($N$480*$N$481+1)-1)/10)+1))),""))),IF($N$482="","",IF(OR(ISTEXT($N$480),ISTEXT($N$481),ISTEXT($N$482)),"",IF(OR(1&gt;$N$480,2&gt;$N$481,((2-1)*$N$480+1)&gt;$N$482),"",IF(INDEX($P$482:$W$491,MOD(((2-1)*$N$480+1)-1,10)+1,INT((((2-1)*$N$480+1)-1)/10)+1)="","",INDEX($P$482:$W$491,MOD(((2-1)*$N$480+1)-1,10)+1,INT((((2-1)*$N$480+1)-1)/10)+1))))))</f>
        <v/>
      </c>
      <c r="E483" s="539">
        <f>IF($D$480="Flat Oval",IF(OR($N$482="",ISTEXT($N$480),ISTEXT($N$481)),"",IF(2&lt;=$N$481,IF(2&gt;$N$480,"",IF(((2-1)*$N$480+2)&gt;80,"",IF(INDEX($P$482:$W$491,MOD(((2-1)*$N$480+2)-1,10)+1,INT((((2-1)*$N$480+2)-1)/10)+1)="","",INDEX($P$482:$W$491,MOD(((2-1)*$N$480+2)-1,10)+1,INT((((2-1)*$N$480+2)-1)/10)+1)))),IF(AND(2=$N$481+1,2&lt;=$O$480),IF(($N$480*$N$481+2)&gt;80,"",IF(INDEX($P$482:$W$491,MOD(($N$480*$N$481+2)-1,10)+1,INT((($N$480*$N$481+2)-1)/10)+1)="","",INDEX($P$482:$W$491,MOD(($N$480*$N$481+2)-1,10)+1,INT((($N$480*$N$481+2)-1)/10)+1))),""))),IF($N$482="","",IF(OR(ISTEXT($N$480),ISTEXT($N$481),ISTEXT($N$482)),"",IF(OR(2&gt;$N$480,2&gt;$N$481,((2-1)*$N$480+2)&gt;$N$482),"",IF(INDEX($P$482:$W$491,MOD(((2-1)*$N$480+2)-1,10)+1,INT((((2-1)*$N$480+2)-1)/10)+1)="","",INDEX($P$482:$W$491,MOD(((2-1)*$N$480+2)-1,10)+1,INT((((2-1)*$N$480+2)-1)/10)+1))))))</f>
        <v/>
      </c>
      <c r="F483" s="539">
        <f>IF($D$480="Flat Oval",IF(OR($N$482="",ISTEXT($N$480),ISTEXT($N$481)),"",IF(2&lt;=$N$481,IF(3&gt;$N$480,"",IF(((2-1)*$N$480+3)&gt;80,"",IF(INDEX($P$482:$W$491,MOD(((2-1)*$N$480+3)-1,10)+1,INT((((2-1)*$N$480+3)-1)/10)+1)="","",INDEX($P$482:$W$491,MOD(((2-1)*$N$480+3)-1,10)+1,INT((((2-1)*$N$480+3)-1)/10)+1)))),IF(AND(2=$N$481+1,3&lt;=$O$480),IF(($N$480*$N$481+3)&gt;80,"",IF(INDEX($P$482:$W$491,MOD(($N$480*$N$481+3)-1,10)+1,INT((($N$480*$N$481+3)-1)/10)+1)="","",INDEX($P$482:$W$491,MOD(($N$480*$N$481+3)-1,10)+1,INT((($N$480*$N$481+3)-1)/10)+1))),""))),IF($N$482="","",IF(OR(ISTEXT($N$480),ISTEXT($N$481),ISTEXT($N$482)),"",IF(OR(3&gt;$N$480,2&gt;$N$481,((2-1)*$N$480+3)&gt;$N$482),"",IF(INDEX($P$482:$W$491,MOD(((2-1)*$N$480+3)-1,10)+1,INT((((2-1)*$N$480+3)-1)/10)+1)="","",INDEX($P$482:$W$491,MOD(((2-1)*$N$480+3)-1,10)+1,INT((((2-1)*$N$480+3)-1)/10)+1))))))</f>
        <v/>
      </c>
      <c r="G483" s="539">
        <f>IF($D$480="Flat Oval",IF(OR($N$482="",ISTEXT($N$480),ISTEXT($N$481)),"",IF(2&lt;=$N$481,IF(4&gt;$N$480,"",IF(((2-1)*$N$480+4)&gt;80,"",IF(INDEX($P$482:$W$491,MOD(((2-1)*$N$480+4)-1,10)+1,INT((((2-1)*$N$480+4)-1)/10)+1)="","",INDEX($P$482:$W$491,MOD(((2-1)*$N$480+4)-1,10)+1,INT((((2-1)*$N$480+4)-1)/10)+1)))),IF(AND(2=$N$481+1,4&lt;=$O$480),IF(($N$480*$N$481+4)&gt;80,"",IF(INDEX($P$482:$W$491,MOD(($N$480*$N$481+4)-1,10)+1,INT((($N$480*$N$481+4)-1)/10)+1)="","",INDEX($P$482:$W$491,MOD(($N$480*$N$481+4)-1,10)+1,INT((($N$480*$N$481+4)-1)/10)+1))),""))),IF($N$482="","",IF(OR(ISTEXT($N$480),ISTEXT($N$481),ISTEXT($N$482)),"",IF(OR(4&gt;$N$480,2&gt;$N$481,((2-1)*$N$480+4)&gt;$N$482),"",IF(INDEX($P$482:$W$491,MOD(((2-1)*$N$480+4)-1,10)+1,INT((((2-1)*$N$480+4)-1)/10)+1)="","",INDEX($P$482:$W$491,MOD(((2-1)*$N$480+4)-1,10)+1,INT((((2-1)*$N$480+4)-1)/10)+1))))))</f>
        <v/>
      </c>
      <c r="H483" s="539">
        <f>IF($D$480="Flat Oval",IF(OR($N$482="",ISTEXT($N$480),ISTEXT($N$481)),"",IF(2&lt;=$N$481,IF(5&gt;$N$480,"",IF(((2-1)*$N$480+5)&gt;80,"",IF(INDEX($P$482:$W$491,MOD(((2-1)*$N$480+5)-1,10)+1,INT((((2-1)*$N$480+5)-1)/10)+1)="","",INDEX($P$482:$W$491,MOD(((2-1)*$N$480+5)-1,10)+1,INT((((2-1)*$N$480+5)-1)/10)+1)))),IF(AND(2=$N$481+1,5&lt;=$O$480),IF(($N$480*$N$481+5)&gt;80,"",IF(INDEX($P$482:$W$491,MOD(($N$480*$N$481+5)-1,10)+1,INT((($N$480*$N$481+5)-1)/10)+1)="","",INDEX($P$482:$W$491,MOD(($N$480*$N$481+5)-1,10)+1,INT((($N$480*$N$481+5)-1)/10)+1))),""))),IF($N$482="","",IF(OR(ISTEXT($N$480),ISTEXT($N$481),ISTEXT($N$482)),"",IF(OR(5&gt;$N$480,2&gt;$N$481,((2-1)*$N$480+5)&gt;$N$482),"",IF(INDEX($P$482:$W$491,MOD(((2-1)*$N$480+5)-1,10)+1,INT((((2-1)*$N$480+5)-1)/10)+1)="","",INDEX($P$482:$W$491,MOD(((2-1)*$N$480+5)-1,10)+1,INT((((2-1)*$N$480+5)-1)/10)+1))))))</f>
        <v/>
      </c>
      <c r="I483" s="539">
        <f>IF($D$480="Flat Oval",IF(OR($N$482="",ISTEXT($N$480),ISTEXT($N$481)),"",IF(2&lt;=$N$481,IF(6&gt;$N$480,"",IF(((2-1)*$N$480+6)&gt;80,"",IF(INDEX($P$482:$W$491,MOD(((2-1)*$N$480+6)-1,10)+1,INT((((2-1)*$N$480+6)-1)/10)+1)="","",INDEX($P$482:$W$491,MOD(((2-1)*$N$480+6)-1,10)+1,INT((((2-1)*$N$480+6)-1)/10)+1)))),IF(AND(2=$N$481+1,6&lt;=$O$480),IF(($N$480*$N$481+6)&gt;80,"",IF(INDEX($P$482:$W$491,MOD(($N$480*$N$481+6)-1,10)+1,INT((($N$480*$N$481+6)-1)/10)+1)="","",INDEX($P$482:$W$491,MOD(($N$480*$N$481+6)-1,10)+1,INT((($N$480*$N$481+6)-1)/10)+1))),""))),IF($N$482="","",IF(OR(ISTEXT($N$480),ISTEXT($N$481),ISTEXT($N$482)),"",IF(OR(6&gt;$N$480,2&gt;$N$481,((2-1)*$N$480+6)&gt;$N$482),"",IF(INDEX($P$482:$W$491,MOD(((2-1)*$N$480+6)-1,10)+1,INT((((2-1)*$N$480+6)-1)/10)+1)="","",INDEX($P$482:$W$491,MOD(((2-1)*$N$480+6)-1,10)+1,INT((((2-1)*$N$480+6)-1)/10)+1))))))</f>
        <v/>
      </c>
      <c r="J483" s="539">
        <f>IF($D$480="Flat Oval",IF(OR($N$482="",ISTEXT($N$480),ISTEXT($N$481)),"",IF(2&lt;=$N$481,IF(7&gt;$N$480,"",IF(((2-1)*$N$480+7)&gt;80,"",IF(INDEX($P$482:$W$491,MOD(((2-1)*$N$480+7)-1,10)+1,INT((((2-1)*$N$480+7)-1)/10)+1)="","",INDEX($P$482:$W$491,MOD(((2-1)*$N$480+7)-1,10)+1,INT((((2-1)*$N$480+7)-1)/10)+1)))),IF(AND(2=$N$481+1,7&lt;=$O$480),IF(($N$480*$N$481+7)&gt;80,"",IF(INDEX($P$482:$W$491,MOD(($N$480*$N$481+7)-1,10)+1,INT((($N$480*$N$481+7)-1)/10)+1)="","",INDEX($P$482:$W$491,MOD(($N$480*$N$481+7)-1,10)+1,INT((($N$480*$N$481+7)-1)/10)+1))),""))),IF($N$482="","",IF(OR(ISTEXT($N$480),ISTEXT($N$481),ISTEXT($N$482)),"",IF(OR(7&gt;$N$480,2&gt;$N$481,((2-1)*$N$480+7)&gt;$N$482),"",IF(INDEX($P$482:$W$491,MOD(((2-1)*$N$480+7)-1,10)+1,INT((((2-1)*$N$480+7)-1)/10)+1)="","",INDEX($P$482:$W$491,MOD(((2-1)*$N$480+7)-1,10)+1,INT((((2-1)*$N$480+7)-1)/10)+1))))))</f>
        <v/>
      </c>
      <c r="K483" s="539">
        <f>IF($D$480="Flat Oval",IF(OR($N$482="",ISTEXT($N$480),ISTEXT($N$481)),"",IF(2&lt;=$N$481,IF(8&gt;$N$480,"",IF(((2-1)*$N$480+8)&gt;80,"",IF(INDEX($P$482:$W$491,MOD(((2-1)*$N$480+8)-1,10)+1,INT((((2-1)*$N$480+8)-1)/10)+1)="","",INDEX($P$482:$W$491,MOD(((2-1)*$N$480+8)-1,10)+1,INT((((2-1)*$N$480+8)-1)/10)+1)))),IF(AND(2=$N$481+1,8&lt;=$O$480),IF(($N$480*$N$481+8)&gt;80,"",IF(INDEX($P$482:$W$491,MOD(($N$480*$N$481+8)-1,10)+1,INT((($N$480*$N$481+8)-1)/10)+1)="","",INDEX($P$482:$W$491,MOD(($N$480*$N$481+8)-1,10)+1,INT((($N$480*$N$481+8)-1)/10)+1))),""))),IF($N$482="","",IF(OR(ISTEXT($N$480),ISTEXT($N$481),ISTEXT($N$482)),"",IF(OR(8&gt;$N$480,2&gt;$N$481,((2-1)*$N$480+8)&gt;$N$482),"",IF(INDEX($P$482:$W$491,MOD(((2-1)*$N$480+8)-1,10)+1,INT((((2-1)*$N$480+8)-1)/10)+1)="","",INDEX($P$482:$W$491,MOD(((2-1)*$N$480+8)-1,10)+1,INT((((2-1)*$N$480+8)-1)/10)+1))))))</f>
        <v/>
      </c>
      <c r="L483" s="539">
        <f>IF($D$480="Flat Oval",IF(OR($N$482="",ISTEXT($N$480),ISTEXT($N$481)),"",IF(2&lt;=$N$481,IF(9&gt;$N$480,"",IF(((2-1)*$N$480+9)&gt;80,"",IF(INDEX($P$482:$W$491,MOD(((2-1)*$N$480+9)-1,10)+1,INT((((2-1)*$N$480+9)-1)/10)+1)="","",INDEX($P$482:$W$491,MOD(((2-1)*$N$480+9)-1,10)+1,INT((((2-1)*$N$480+9)-1)/10)+1)))),IF(AND(2=$N$481+1,9&lt;=$O$480),IF(($N$480*$N$481+9)&gt;80,"",IF(INDEX($P$482:$W$491,MOD(($N$480*$N$481+9)-1,10)+1,INT((($N$480*$N$481+9)-1)/10)+1)="","",INDEX($P$482:$W$491,MOD(($N$480*$N$481+9)-1,10)+1,INT((($N$480*$N$481+9)-1)/10)+1))),""))),IF($N$482="","",IF(OR(ISTEXT($N$480),ISTEXT($N$481),ISTEXT($N$482)),"",IF(OR(9&gt;$N$480,2&gt;$N$481,((2-1)*$N$480+9)&gt;$N$482),"",IF(INDEX($P$482:$W$491,MOD(((2-1)*$N$480+9)-1,10)+1,INT((((2-1)*$N$480+9)-1)/10)+1)="","",INDEX($P$482:$W$491,MOD(((2-1)*$N$480+9)-1,10)+1,INT((((2-1)*$N$480+9)-1)/10)+1))))))</f>
        <v/>
      </c>
      <c r="M483" s="539">
        <f>IF($D$480="Flat Oval",IF(OR($N$482="",ISTEXT($N$480),ISTEXT($N$481)),"",IF(2&lt;=$N$481,IF(10&gt;$N$480,"",IF(((2-1)*$N$480+10)&gt;80,"",IF(INDEX($P$482:$W$491,MOD(((2-1)*$N$480+10)-1,10)+1,INT((((2-1)*$N$480+10)-1)/10)+1)="","",INDEX($P$482:$W$491,MOD(((2-1)*$N$480+10)-1,10)+1,INT((((2-1)*$N$480+10)-1)/10)+1)))),IF(AND(2=$N$481+1,10&lt;=$O$480),IF(($N$480*$N$481+10)&gt;80,"",IF(INDEX($P$482:$W$491,MOD(($N$480*$N$481+10)-1,10)+1,INT((($N$480*$N$481+10)-1)/10)+1)="","",INDEX($P$482:$W$491,MOD(($N$480*$N$481+10)-1,10)+1,INT((($N$480*$N$481+10)-1)/10)+1))),""))),IF($N$482="","",IF(OR(ISTEXT($N$480),ISTEXT($N$481),ISTEXT($N$482)),"",IF(OR(10&gt;$N$480,2&gt;$N$481,((2-1)*$N$480+10)&gt;$N$482),"",IF(INDEX($P$482:$W$491,MOD(((2-1)*$N$480+10)-1,10)+1,INT((((2-1)*$N$480+10)-1)/10)+1)="","",INDEX($P$482:$W$491,MOD(((2-1)*$N$480+10)-1,10)+1,INT((((2-1)*$N$480+10)-1)/10)+1))))))</f>
        <v/>
      </c>
      <c r="O483">
        <f>IF(AND($D$480="Flat Oval",NOT(OR($G$480="",$I$480="")),NOT(OR(ISTEXT($G$480),ISTEXT($I$480)))),(($G$480-2*N($K$480))-($I$480-2*N($K$480)))*($I$480-2*N($K$480))/144,"")</f>
        <v/>
      </c>
      <c r="P483" s="540" t="n"/>
      <c r="Q483" s="540" t="n"/>
      <c r="R483" s="540" t="n"/>
      <c r="S483" s="540" t="n"/>
      <c r="T483" s="540" t="n"/>
      <c r="U483" s="540" t="n"/>
      <c r="V483" s="540" t="n"/>
      <c r="W483" s="540" t="n"/>
    </row>
    <row r="484" ht="13.35" customHeight="1" s="162">
      <c r="B484" s="537">
        <f>IF($D$480="Flat Oval",IF(OR($N$481="",ISTEXT($N$481)),"",IF(3&lt;=$N$481,ROUND((3-0.5)*$I$480/$N$481,1),IF(3=$N$481+1,"Ends",""))),IF(OR($D$480="",$G$480=""),"",IF($D$480="Round",IF(3=1,"Axis 1 (0°)",IF(3=2,"Axis 2 (90°)","")),IF(ISTEXT($N$481),"",IF(3&gt;$N$481,"",IF(ISTEXT($I$480),"",ROUND((3-0.5)*$I$480/$N$481,1)))))))</f>
        <v/>
      </c>
      <c r="C484" s="538" t="n"/>
      <c r="D484" s="539">
        <f>IF($D$480="Flat Oval",IF(OR($N$482="",ISTEXT($N$480),ISTEXT($N$481)),"",IF(3&lt;=$N$481,IF(1&gt;$N$480,"",IF(((3-1)*$N$480+1)&gt;80,"",IF(INDEX($P$482:$W$491,MOD(((3-1)*$N$480+1)-1,10)+1,INT((((3-1)*$N$480+1)-1)/10)+1)="","",INDEX($P$482:$W$491,MOD(((3-1)*$N$480+1)-1,10)+1,INT((((3-1)*$N$480+1)-1)/10)+1)))),IF(AND(3=$N$481+1,1&lt;=$O$480),IF(($N$480*$N$481+1)&gt;80,"",IF(INDEX($P$482:$W$491,MOD(($N$480*$N$481+1)-1,10)+1,INT((($N$480*$N$481+1)-1)/10)+1)="","",INDEX($P$482:$W$491,MOD(($N$480*$N$481+1)-1,10)+1,INT((($N$480*$N$481+1)-1)/10)+1))),""))),IF($N$482="","",IF(OR(ISTEXT($N$480),ISTEXT($N$481),ISTEXT($N$482)),"",IF(OR(1&gt;$N$480,3&gt;$N$481,((3-1)*$N$480+1)&gt;$N$482),"",IF(INDEX($P$482:$W$491,MOD(((3-1)*$N$480+1)-1,10)+1,INT((((3-1)*$N$480+1)-1)/10)+1)="","",INDEX($P$482:$W$491,MOD(((3-1)*$N$480+1)-1,10)+1,INT((((3-1)*$N$480+1)-1)/10)+1))))))</f>
        <v/>
      </c>
      <c r="E484" s="539">
        <f>IF($D$480="Flat Oval",IF(OR($N$482="",ISTEXT($N$480),ISTEXT($N$481)),"",IF(3&lt;=$N$481,IF(2&gt;$N$480,"",IF(((3-1)*$N$480+2)&gt;80,"",IF(INDEX($P$482:$W$491,MOD(((3-1)*$N$480+2)-1,10)+1,INT((((3-1)*$N$480+2)-1)/10)+1)="","",INDEX($P$482:$W$491,MOD(((3-1)*$N$480+2)-1,10)+1,INT((((3-1)*$N$480+2)-1)/10)+1)))),IF(AND(3=$N$481+1,2&lt;=$O$480),IF(($N$480*$N$481+2)&gt;80,"",IF(INDEX($P$482:$W$491,MOD(($N$480*$N$481+2)-1,10)+1,INT((($N$480*$N$481+2)-1)/10)+1)="","",INDEX($P$482:$W$491,MOD(($N$480*$N$481+2)-1,10)+1,INT((($N$480*$N$481+2)-1)/10)+1))),""))),IF($N$482="","",IF(OR(ISTEXT($N$480),ISTEXT($N$481),ISTEXT($N$482)),"",IF(OR(2&gt;$N$480,3&gt;$N$481,((3-1)*$N$480+2)&gt;$N$482),"",IF(INDEX($P$482:$W$491,MOD(((3-1)*$N$480+2)-1,10)+1,INT((((3-1)*$N$480+2)-1)/10)+1)="","",INDEX($P$482:$W$491,MOD(((3-1)*$N$480+2)-1,10)+1,INT((((3-1)*$N$480+2)-1)/10)+1))))))</f>
        <v/>
      </c>
      <c r="F484" s="539">
        <f>IF($D$480="Flat Oval",IF(OR($N$482="",ISTEXT($N$480),ISTEXT($N$481)),"",IF(3&lt;=$N$481,IF(3&gt;$N$480,"",IF(((3-1)*$N$480+3)&gt;80,"",IF(INDEX($P$482:$W$491,MOD(((3-1)*$N$480+3)-1,10)+1,INT((((3-1)*$N$480+3)-1)/10)+1)="","",INDEX($P$482:$W$491,MOD(((3-1)*$N$480+3)-1,10)+1,INT((((3-1)*$N$480+3)-1)/10)+1)))),IF(AND(3=$N$481+1,3&lt;=$O$480),IF(($N$480*$N$481+3)&gt;80,"",IF(INDEX($P$482:$W$491,MOD(($N$480*$N$481+3)-1,10)+1,INT((($N$480*$N$481+3)-1)/10)+1)="","",INDEX($P$482:$W$491,MOD(($N$480*$N$481+3)-1,10)+1,INT((($N$480*$N$481+3)-1)/10)+1))),""))),IF($N$482="","",IF(OR(ISTEXT($N$480),ISTEXT($N$481),ISTEXT($N$482)),"",IF(OR(3&gt;$N$480,3&gt;$N$481,((3-1)*$N$480+3)&gt;$N$482),"",IF(INDEX($P$482:$W$491,MOD(((3-1)*$N$480+3)-1,10)+1,INT((((3-1)*$N$480+3)-1)/10)+1)="","",INDEX($P$482:$W$491,MOD(((3-1)*$N$480+3)-1,10)+1,INT((((3-1)*$N$480+3)-1)/10)+1))))))</f>
        <v/>
      </c>
      <c r="G484" s="539">
        <f>IF($D$480="Flat Oval",IF(OR($N$482="",ISTEXT($N$480),ISTEXT($N$481)),"",IF(3&lt;=$N$481,IF(4&gt;$N$480,"",IF(((3-1)*$N$480+4)&gt;80,"",IF(INDEX($P$482:$W$491,MOD(((3-1)*$N$480+4)-1,10)+1,INT((((3-1)*$N$480+4)-1)/10)+1)="","",INDEX($P$482:$W$491,MOD(((3-1)*$N$480+4)-1,10)+1,INT((((3-1)*$N$480+4)-1)/10)+1)))),IF(AND(3=$N$481+1,4&lt;=$O$480),IF(($N$480*$N$481+4)&gt;80,"",IF(INDEX($P$482:$W$491,MOD(($N$480*$N$481+4)-1,10)+1,INT((($N$480*$N$481+4)-1)/10)+1)="","",INDEX($P$482:$W$491,MOD(($N$480*$N$481+4)-1,10)+1,INT((($N$480*$N$481+4)-1)/10)+1))),""))),IF($N$482="","",IF(OR(ISTEXT($N$480),ISTEXT($N$481),ISTEXT($N$482)),"",IF(OR(4&gt;$N$480,3&gt;$N$481,((3-1)*$N$480+4)&gt;$N$482),"",IF(INDEX($P$482:$W$491,MOD(((3-1)*$N$480+4)-1,10)+1,INT((((3-1)*$N$480+4)-1)/10)+1)="","",INDEX($P$482:$W$491,MOD(((3-1)*$N$480+4)-1,10)+1,INT((((3-1)*$N$480+4)-1)/10)+1))))))</f>
        <v/>
      </c>
      <c r="H484" s="539">
        <f>IF($D$480="Flat Oval",IF(OR($N$482="",ISTEXT($N$480),ISTEXT($N$481)),"",IF(3&lt;=$N$481,IF(5&gt;$N$480,"",IF(((3-1)*$N$480+5)&gt;80,"",IF(INDEX($P$482:$W$491,MOD(((3-1)*$N$480+5)-1,10)+1,INT((((3-1)*$N$480+5)-1)/10)+1)="","",INDEX($P$482:$W$491,MOD(((3-1)*$N$480+5)-1,10)+1,INT((((3-1)*$N$480+5)-1)/10)+1)))),IF(AND(3=$N$481+1,5&lt;=$O$480),IF(($N$480*$N$481+5)&gt;80,"",IF(INDEX($P$482:$W$491,MOD(($N$480*$N$481+5)-1,10)+1,INT((($N$480*$N$481+5)-1)/10)+1)="","",INDEX($P$482:$W$491,MOD(($N$480*$N$481+5)-1,10)+1,INT((($N$480*$N$481+5)-1)/10)+1))),""))),IF($N$482="","",IF(OR(ISTEXT($N$480),ISTEXT($N$481),ISTEXT($N$482)),"",IF(OR(5&gt;$N$480,3&gt;$N$481,((3-1)*$N$480+5)&gt;$N$482),"",IF(INDEX($P$482:$W$491,MOD(((3-1)*$N$480+5)-1,10)+1,INT((((3-1)*$N$480+5)-1)/10)+1)="","",INDEX($P$482:$W$491,MOD(((3-1)*$N$480+5)-1,10)+1,INT((((3-1)*$N$480+5)-1)/10)+1))))))</f>
        <v/>
      </c>
      <c r="I484" s="539">
        <f>IF($D$480="Flat Oval",IF(OR($N$482="",ISTEXT($N$480),ISTEXT($N$481)),"",IF(3&lt;=$N$481,IF(6&gt;$N$480,"",IF(((3-1)*$N$480+6)&gt;80,"",IF(INDEX($P$482:$W$491,MOD(((3-1)*$N$480+6)-1,10)+1,INT((((3-1)*$N$480+6)-1)/10)+1)="","",INDEX($P$482:$W$491,MOD(((3-1)*$N$480+6)-1,10)+1,INT((((3-1)*$N$480+6)-1)/10)+1)))),IF(AND(3=$N$481+1,6&lt;=$O$480),IF(($N$480*$N$481+6)&gt;80,"",IF(INDEX($P$482:$W$491,MOD(($N$480*$N$481+6)-1,10)+1,INT((($N$480*$N$481+6)-1)/10)+1)="","",INDEX($P$482:$W$491,MOD(($N$480*$N$481+6)-1,10)+1,INT((($N$480*$N$481+6)-1)/10)+1))),""))),IF($N$482="","",IF(OR(ISTEXT($N$480),ISTEXT($N$481),ISTEXT($N$482)),"",IF(OR(6&gt;$N$480,3&gt;$N$481,((3-1)*$N$480+6)&gt;$N$482),"",IF(INDEX($P$482:$W$491,MOD(((3-1)*$N$480+6)-1,10)+1,INT((((3-1)*$N$480+6)-1)/10)+1)="","",INDEX($P$482:$W$491,MOD(((3-1)*$N$480+6)-1,10)+1,INT((((3-1)*$N$480+6)-1)/10)+1))))))</f>
        <v/>
      </c>
      <c r="J484" s="539">
        <f>IF($D$480="Flat Oval",IF(OR($N$482="",ISTEXT($N$480),ISTEXT($N$481)),"",IF(3&lt;=$N$481,IF(7&gt;$N$480,"",IF(((3-1)*$N$480+7)&gt;80,"",IF(INDEX($P$482:$W$491,MOD(((3-1)*$N$480+7)-1,10)+1,INT((((3-1)*$N$480+7)-1)/10)+1)="","",INDEX($P$482:$W$491,MOD(((3-1)*$N$480+7)-1,10)+1,INT((((3-1)*$N$480+7)-1)/10)+1)))),IF(AND(3=$N$481+1,7&lt;=$O$480),IF(($N$480*$N$481+7)&gt;80,"",IF(INDEX($P$482:$W$491,MOD(($N$480*$N$481+7)-1,10)+1,INT((($N$480*$N$481+7)-1)/10)+1)="","",INDEX($P$482:$W$491,MOD(($N$480*$N$481+7)-1,10)+1,INT((($N$480*$N$481+7)-1)/10)+1))),""))),IF($N$482="","",IF(OR(ISTEXT($N$480),ISTEXT($N$481),ISTEXT($N$482)),"",IF(OR(7&gt;$N$480,3&gt;$N$481,((3-1)*$N$480+7)&gt;$N$482),"",IF(INDEX($P$482:$W$491,MOD(((3-1)*$N$480+7)-1,10)+1,INT((((3-1)*$N$480+7)-1)/10)+1)="","",INDEX($P$482:$W$491,MOD(((3-1)*$N$480+7)-1,10)+1,INT((((3-1)*$N$480+7)-1)/10)+1))))))</f>
        <v/>
      </c>
      <c r="K484" s="539">
        <f>IF($D$480="Flat Oval",IF(OR($N$482="",ISTEXT($N$480),ISTEXT($N$481)),"",IF(3&lt;=$N$481,IF(8&gt;$N$480,"",IF(((3-1)*$N$480+8)&gt;80,"",IF(INDEX($P$482:$W$491,MOD(((3-1)*$N$480+8)-1,10)+1,INT((((3-1)*$N$480+8)-1)/10)+1)="","",INDEX($P$482:$W$491,MOD(((3-1)*$N$480+8)-1,10)+1,INT((((3-1)*$N$480+8)-1)/10)+1)))),IF(AND(3=$N$481+1,8&lt;=$O$480),IF(($N$480*$N$481+8)&gt;80,"",IF(INDEX($P$482:$W$491,MOD(($N$480*$N$481+8)-1,10)+1,INT((($N$480*$N$481+8)-1)/10)+1)="","",INDEX($P$482:$W$491,MOD(($N$480*$N$481+8)-1,10)+1,INT((($N$480*$N$481+8)-1)/10)+1))),""))),IF($N$482="","",IF(OR(ISTEXT($N$480),ISTEXT($N$481),ISTEXT($N$482)),"",IF(OR(8&gt;$N$480,3&gt;$N$481,((3-1)*$N$480+8)&gt;$N$482),"",IF(INDEX($P$482:$W$491,MOD(((3-1)*$N$480+8)-1,10)+1,INT((((3-1)*$N$480+8)-1)/10)+1)="","",INDEX($P$482:$W$491,MOD(((3-1)*$N$480+8)-1,10)+1,INT((((3-1)*$N$480+8)-1)/10)+1))))))</f>
        <v/>
      </c>
      <c r="L484" s="539">
        <f>IF($D$480="Flat Oval",IF(OR($N$482="",ISTEXT($N$480),ISTEXT($N$481)),"",IF(3&lt;=$N$481,IF(9&gt;$N$480,"",IF(((3-1)*$N$480+9)&gt;80,"",IF(INDEX($P$482:$W$491,MOD(((3-1)*$N$480+9)-1,10)+1,INT((((3-1)*$N$480+9)-1)/10)+1)="","",INDEX($P$482:$W$491,MOD(((3-1)*$N$480+9)-1,10)+1,INT((((3-1)*$N$480+9)-1)/10)+1)))),IF(AND(3=$N$481+1,9&lt;=$O$480),IF(($N$480*$N$481+9)&gt;80,"",IF(INDEX($P$482:$W$491,MOD(($N$480*$N$481+9)-1,10)+1,INT((($N$480*$N$481+9)-1)/10)+1)="","",INDEX($P$482:$W$491,MOD(($N$480*$N$481+9)-1,10)+1,INT((($N$480*$N$481+9)-1)/10)+1))),""))),IF($N$482="","",IF(OR(ISTEXT($N$480),ISTEXT($N$481),ISTEXT($N$482)),"",IF(OR(9&gt;$N$480,3&gt;$N$481,((3-1)*$N$480+9)&gt;$N$482),"",IF(INDEX($P$482:$W$491,MOD(((3-1)*$N$480+9)-1,10)+1,INT((((3-1)*$N$480+9)-1)/10)+1)="","",INDEX($P$482:$W$491,MOD(((3-1)*$N$480+9)-1,10)+1,INT((((3-1)*$N$480+9)-1)/10)+1))))))</f>
        <v/>
      </c>
      <c r="M484" s="539">
        <f>IF($D$480="Flat Oval",IF(OR($N$482="",ISTEXT($N$480),ISTEXT($N$481)),"",IF(3&lt;=$N$481,IF(10&gt;$N$480,"",IF(((3-1)*$N$480+10)&gt;80,"",IF(INDEX($P$482:$W$491,MOD(((3-1)*$N$480+10)-1,10)+1,INT((((3-1)*$N$480+10)-1)/10)+1)="","",INDEX($P$482:$W$491,MOD(((3-1)*$N$480+10)-1,10)+1,INT((((3-1)*$N$480+10)-1)/10)+1)))),IF(AND(3=$N$481+1,10&lt;=$O$480),IF(($N$480*$N$481+10)&gt;80,"",IF(INDEX($P$482:$W$491,MOD(($N$480*$N$481+10)-1,10)+1,INT((($N$480*$N$481+10)-1)/10)+1)="","",INDEX($P$482:$W$491,MOD(($N$480*$N$481+10)-1,10)+1,INT((($N$480*$N$481+10)-1)/10)+1))),""))),IF($N$482="","",IF(OR(ISTEXT($N$480),ISTEXT($N$481),ISTEXT($N$482)),"",IF(OR(10&gt;$N$480,3&gt;$N$481,((3-1)*$N$480+10)&gt;$N$482),"",IF(INDEX($P$482:$W$491,MOD(((3-1)*$N$480+10)-1,10)+1,INT((((3-1)*$N$480+10)-1)/10)+1)="","",INDEX($P$482:$W$491,MOD(((3-1)*$N$480+10)-1,10)+1,INT((((3-1)*$N$480+10)-1)/10)+1))))))</f>
        <v/>
      </c>
      <c r="O484">
        <f>IF(AND($D$480="Flat Oval",NOT(OR($G$480="",$I$480="")),NOT(OR(ISTEXT($G$480),ISTEXT($I$480)))),PI()*(($I$480-2*N($K$480))/2)^2/144,"")</f>
        <v/>
      </c>
      <c r="P484" s="540" t="n"/>
      <c r="Q484" s="540" t="n"/>
      <c r="R484" s="540" t="n"/>
      <c r="S484" s="540" t="n"/>
      <c r="T484" s="540" t="n"/>
      <c r="U484" s="540" t="n"/>
      <c r="V484" s="540" t="n"/>
      <c r="W484" s="540" t="n"/>
    </row>
    <row r="485" ht="13.35" customHeight="1" s="162">
      <c r="B485" s="537">
        <f>IF($D$480="Flat Oval",IF(OR($N$481="",ISTEXT($N$481)),"",IF(4&lt;=$N$481,ROUND((4-0.5)*$I$480/$N$481,1),IF(4=$N$481+1,"Ends",""))),IF(OR($D$480="",$G$480=""),"",IF($D$480="Round",IF(4=1,"Axis 1 (0°)",IF(4=2,"Axis 2 (90°)","")),IF(ISTEXT($N$481),"",IF(4&gt;$N$481,"",IF(ISTEXT($I$480),"",ROUND((4-0.5)*$I$480/$N$481,1)))))))</f>
        <v/>
      </c>
      <c r="C485" s="538" t="n"/>
      <c r="D485" s="539">
        <f>IF($D$480="Flat Oval",IF(OR($N$482="",ISTEXT($N$480),ISTEXT($N$481)),"",IF(4&lt;=$N$481,IF(1&gt;$N$480,"",IF(((4-1)*$N$480+1)&gt;80,"",IF(INDEX($P$482:$W$491,MOD(((4-1)*$N$480+1)-1,10)+1,INT((((4-1)*$N$480+1)-1)/10)+1)="","",INDEX($P$482:$W$491,MOD(((4-1)*$N$480+1)-1,10)+1,INT((((4-1)*$N$480+1)-1)/10)+1)))),IF(AND(4=$N$481+1,1&lt;=$O$480),IF(($N$480*$N$481+1)&gt;80,"",IF(INDEX($P$482:$W$491,MOD(($N$480*$N$481+1)-1,10)+1,INT((($N$480*$N$481+1)-1)/10)+1)="","",INDEX($P$482:$W$491,MOD(($N$480*$N$481+1)-1,10)+1,INT((($N$480*$N$481+1)-1)/10)+1))),""))),IF($N$482="","",IF(OR(ISTEXT($N$480),ISTEXT($N$481),ISTEXT($N$482)),"",IF(OR(1&gt;$N$480,4&gt;$N$481,((4-1)*$N$480+1)&gt;$N$482),"",IF(INDEX($P$482:$W$491,MOD(((4-1)*$N$480+1)-1,10)+1,INT((((4-1)*$N$480+1)-1)/10)+1)="","",INDEX($P$482:$W$491,MOD(((4-1)*$N$480+1)-1,10)+1,INT((((4-1)*$N$480+1)-1)/10)+1))))))</f>
        <v/>
      </c>
      <c r="E485" s="539">
        <f>IF($D$480="Flat Oval",IF(OR($N$482="",ISTEXT($N$480),ISTEXT($N$481)),"",IF(4&lt;=$N$481,IF(2&gt;$N$480,"",IF(((4-1)*$N$480+2)&gt;80,"",IF(INDEX($P$482:$W$491,MOD(((4-1)*$N$480+2)-1,10)+1,INT((((4-1)*$N$480+2)-1)/10)+1)="","",INDEX($P$482:$W$491,MOD(((4-1)*$N$480+2)-1,10)+1,INT((((4-1)*$N$480+2)-1)/10)+1)))),IF(AND(4=$N$481+1,2&lt;=$O$480),IF(($N$480*$N$481+2)&gt;80,"",IF(INDEX($P$482:$W$491,MOD(($N$480*$N$481+2)-1,10)+1,INT((($N$480*$N$481+2)-1)/10)+1)="","",INDEX($P$482:$W$491,MOD(($N$480*$N$481+2)-1,10)+1,INT((($N$480*$N$481+2)-1)/10)+1))),""))),IF($N$482="","",IF(OR(ISTEXT($N$480),ISTEXT($N$481),ISTEXT($N$482)),"",IF(OR(2&gt;$N$480,4&gt;$N$481,((4-1)*$N$480+2)&gt;$N$482),"",IF(INDEX($P$482:$W$491,MOD(((4-1)*$N$480+2)-1,10)+1,INT((((4-1)*$N$480+2)-1)/10)+1)="","",INDEX($P$482:$W$491,MOD(((4-1)*$N$480+2)-1,10)+1,INT((((4-1)*$N$480+2)-1)/10)+1))))))</f>
        <v/>
      </c>
      <c r="F485" s="539">
        <f>IF($D$480="Flat Oval",IF(OR($N$482="",ISTEXT($N$480),ISTEXT($N$481)),"",IF(4&lt;=$N$481,IF(3&gt;$N$480,"",IF(((4-1)*$N$480+3)&gt;80,"",IF(INDEX($P$482:$W$491,MOD(((4-1)*$N$480+3)-1,10)+1,INT((((4-1)*$N$480+3)-1)/10)+1)="","",INDEX($P$482:$W$491,MOD(((4-1)*$N$480+3)-1,10)+1,INT((((4-1)*$N$480+3)-1)/10)+1)))),IF(AND(4=$N$481+1,3&lt;=$O$480),IF(($N$480*$N$481+3)&gt;80,"",IF(INDEX($P$482:$W$491,MOD(($N$480*$N$481+3)-1,10)+1,INT((($N$480*$N$481+3)-1)/10)+1)="","",INDEX($P$482:$W$491,MOD(($N$480*$N$481+3)-1,10)+1,INT((($N$480*$N$481+3)-1)/10)+1))),""))),IF($N$482="","",IF(OR(ISTEXT($N$480),ISTEXT($N$481),ISTEXT($N$482)),"",IF(OR(3&gt;$N$480,4&gt;$N$481,((4-1)*$N$480+3)&gt;$N$482),"",IF(INDEX($P$482:$W$491,MOD(((4-1)*$N$480+3)-1,10)+1,INT((((4-1)*$N$480+3)-1)/10)+1)="","",INDEX($P$482:$W$491,MOD(((4-1)*$N$480+3)-1,10)+1,INT((((4-1)*$N$480+3)-1)/10)+1))))))</f>
        <v/>
      </c>
      <c r="G485" s="539">
        <f>IF($D$480="Flat Oval",IF(OR($N$482="",ISTEXT($N$480),ISTEXT($N$481)),"",IF(4&lt;=$N$481,IF(4&gt;$N$480,"",IF(((4-1)*$N$480+4)&gt;80,"",IF(INDEX($P$482:$W$491,MOD(((4-1)*$N$480+4)-1,10)+1,INT((((4-1)*$N$480+4)-1)/10)+1)="","",INDEX($P$482:$W$491,MOD(((4-1)*$N$480+4)-1,10)+1,INT((((4-1)*$N$480+4)-1)/10)+1)))),IF(AND(4=$N$481+1,4&lt;=$O$480),IF(($N$480*$N$481+4)&gt;80,"",IF(INDEX($P$482:$W$491,MOD(($N$480*$N$481+4)-1,10)+1,INT((($N$480*$N$481+4)-1)/10)+1)="","",INDEX($P$482:$W$491,MOD(($N$480*$N$481+4)-1,10)+1,INT((($N$480*$N$481+4)-1)/10)+1))),""))),IF($N$482="","",IF(OR(ISTEXT($N$480),ISTEXT($N$481),ISTEXT($N$482)),"",IF(OR(4&gt;$N$480,4&gt;$N$481,((4-1)*$N$480+4)&gt;$N$482),"",IF(INDEX($P$482:$W$491,MOD(((4-1)*$N$480+4)-1,10)+1,INT((((4-1)*$N$480+4)-1)/10)+1)="","",INDEX($P$482:$W$491,MOD(((4-1)*$N$480+4)-1,10)+1,INT((((4-1)*$N$480+4)-1)/10)+1))))))</f>
        <v/>
      </c>
      <c r="H485" s="539">
        <f>IF($D$480="Flat Oval",IF(OR($N$482="",ISTEXT($N$480),ISTEXT($N$481)),"",IF(4&lt;=$N$481,IF(5&gt;$N$480,"",IF(((4-1)*$N$480+5)&gt;80,"",IF(INDEX($P$482:$W$491,MOD(((4-1)*$N$480+5)-1,10)+1,INT((((4-1)*$N$480+5)-1)/10)+1)="","",INDEX($P$482:$W$491,MOD(((4-1)*$N$480+5)-1,10)+1,INT((((4-1)*$N$480+5)-1)/10)+1)))),IF(AND(4=$N$481+1,5&lt;=$O$480),IF(($N$480*$N$481+5)&gt;80,"",IF(INDEX($P$482:$W$491,MOD(($N$480*$N$481+5)-1,10)+1,INT((($N$480*$N$481+5)-1)/10)+1)="","",INDEX($P$482:$W$491,MOD(($N$480*$N$481+5)-1,10)+1,INT((($N$480*$N$481+5)-1)/10)+1))),""))),IF($N$482="","",IF(OR(ISTEXT($N$480),ISTEXT($N$481),ISTEXT($N$482)),"",IF(OR(5&gt;$N$480,4&gt;$N$481,((4-1)*$N$480+5)&gt;$N$482),"",IF(INDEX($P$482:$W$491,MOD(((4-1)*$N$480+5)-1,10)+1,INT((((4-1)*$N$480+5)-1)/10)+1)="","",INDEX($P$482:$W$491,MOD(((4-1)*$N$480+5)-1,10)+1,INT((((4-1)*$N$480+5)-1)/10)+1))))))</f>
        <v/>
      </c>
      <c r="I485" s="539">
        <f>IF($D$480="Flat Oval",IF(OR($N$482="",ISTEXT($N$480),ISTEXT($N$481)),"",IF(4&lt;=$N$481,IF(6&gt;$N$480,"",IF(((4-1)*$N$480+6)&gt;80,"",IF(INDEX($P$482:$W$491,MOD(((4-1)*$N$480+6)-1,10)+1,INT((((4-1)*$N$480+6)-1)/10)+1)="","",INDEX($P$482:$W$491,MOD(((4-1)*$N$480+6)-1,10)+1,INT((((4-1)*$N$480+6)-1)/10)+1)))),IF(AND(4=$N$481+1,6&lt;=$O$480),IF(($N$480*$N$481+6)&gt;80,"",IF(INDEX($P$482:$W$491,MOD(($N$480*$N$481+6)-1,10)+1,INT((($N$480*$N$481+6)-1)/10)+1)="","",INDEX($P$482:$W$491,MOD(($N$480*$N$481+6)-1,10)+1,INT((($N$480*$N$481+6)-1)/10)+1))),""))),IF($N$482="","",IF(OR(ISTEXT($N$480),ISTEXT($N$481),ISTEXT($N$482)),"",IF(OR(6&gt;$N$480,4&gt;$N$481,((4-1)*$N$480+6)&gt;$N$482),"",IF(INDEX($P$482:$W$491,MOD(((4-1)*$N$480+6)-1,10)+1,INT((((4-1)*$N$480+6)-1)/10)+1)="","",INDEX($P$482:$W$491,MOD(((4-1)*$N$480+6)-1,10)+1,INT((((4-1)*$N$480+6)-1)/10)+1))))))</f>
        <v/>
      </c>
      <c r="J485" s="539">
        <f>IF($D$480="Flat Oval",IF(OR($N$482="",ISTEXT($N$480),ISTEXT($N$481)),"",IF(4&lt;=$N$481,IF(7&gt;$N$480,"",IF(((4-1)*$N$480+7)&gt;80,"",IF(INDEX($P$482:$W$491,MOD(((4-1)*$N$480+7)-1,10)+1,INT((((4-1)*$N$480+7)-1)/10)+1)="","",INDEX($P$482:$W$491,MOD(((4-1)*$N$480+7)-1,10)+1,INT((((4-1)*$N$480+7)-1)/10)+1)))),IF(AND(4=$N$481+1,7&lt;=$O$480),IF(($N$480*$N$481+7)&gt;80,"",IF(INDEX($P$482:$W$491,MOD(($N$480*$N$481+7)-1,10)+1,INT((($N$480*$N$481+7)-1)/10)+1)="","",INDEX($P$482:$W$491,MOD(($N$480*$N$481+7)-1,10)+1,INT((($N$480*$N$481+7)-1)/10)+1))),""))),IF($N$482="","",IF(OR(ISTEXT($N$480),ISTEXT($N$481),ISTEXT($N$482)),"",IF(OR(7&gt;$N$480,4&gt;$N$481,((4-1)*$N$480+7)&gt;$N$482),"",IF(INDEX($P$482:$W$491,MOD(((4-1)*$N$480+7)-1,10)+1,INT((((4-1)*$N$480+7)-1)/10)+1)="","",INDEX($P$482:$W$491,MOD(((4-1)*$N$480+7)-1,10)+1,INT((((4-1)*$N$480+7)-1)/10)+1))))))</f>
        <v/>
      </c>
      <c r="K485" s="539">
        <f>IF($D$480="Flat Oval",IF(OR($N$482="",ISTEXT($N$480),ISTEXT($N$481)),"",IF(4&lt;=$N$481,IF(8&gt;$N$480,"",IF(((4-1)*$N$480+8)&gt;80,"",IF(INDEX($P$482:$W$491,MOD(((4-1)*$N$480+8)-1,10)+1,INT((((4-1)*$N$480+8)-1)/10)+1)="","",INDEX($P$482:$W$491,MOD(((4-1)*$N$480+8)-1,10)+1,INT((((4-1)*$N$480+8)-1)/10)+1)))),IF(AND(4=$N$481+1,8&lt;=$O$480),IF(($N$480*$N$481+8)&gt;80,"",IF(INDEX($P$482:$W$491,MOD(($N$480*$N$481+8)-1,10)+1,INT((($N$480*$N$481+8)-1)/10)+1)="","",INDEX($P$482:$W$491,MOD(($N$480*$N$481+8)-1,10)+1,INT((($N$480*$N$481+8)-1)/10)+1))),""))),IF($N$482="","",IF(OR(ISTEXT($N$480),ISTEXT($N$481),ISTEXT($N$482)),"",IF(OR(8&gt;$N$480,4&gt;$N$481,((4-1)*$N$480+8)&gt;$N$482),"",IF(INDEX($P$482:$W$491,MOD(((4-1)*$N$480+8)-1,10)+1,INT((((4-1)*$N$480+8)-1)/10)+1)="","",INDEX($P$482:$W$491,MOD(((4-1)*$N$480+8)-1,10)+1,INT((((4-1)*$N$480+8)-1)/10)+1))))))</f>
        <v/>
      </c>
      <c r="L485" s="539">
        <f>IF($D$480="Flat Oval",IF(OR($N$482="",ISTEXT($N$480),ISTEXT($N$481)),"",IF(4&lt;=$N$481,IF(9&gt;$N$480,"",IF(((4-1)*$N$480+9)&gt;80,"",IF(INDEX($P$482:$W$491,MOD(((4-1)*$N$480+9)-1,10)+1,INT((((4-1)*$N$480+9)-1)/10)+1)="","",INDEX($P$482:$W$491,MOD(((4-1)*$N$480+9)-1,10)+1,INT((((4-1)*$N$480+9)-1)/10)+1)))),IF(AND(4=$N$481+1,9&lt;=$O$480),IF(($N$480*$N$481+9)&gt;80,"",IF(INDEX($P$482:$W$491,MOD(($N$480*$N$481+9)-1,10)+1,INT((($N$480*$N$481+9)-1)/10)+1)="","",INDEX($P$482:$W$491,MOD(($N$480*$N$481+9)-1,10)+1,INT((($N$480*$N$481+9)-1)/10)+1))),""))),IF($N$482="","",IF(OR(ISTEXT($N$480),ISTEXT($N$481),ISTEXT($N$482)),"",IF(OR(9&gt;$N$480,4&gt;$N$481,((4-1)*$N$480+9)&gt;$N$482),"",IF(INDEX($P$482:$W$491,MOD(((4-1)*$N$480+9)-1,10)+1,INT((((4-1)*$N$480+9)-1)/10)+1)="","",INDEX($P$482:$W$491,MOD(((4-1)*$N$480+9)-1,10)+1,INT((((4-1)*$N$480+9)-1)/10)+1))))))</f>
        <v/>
      </c>
      <c r="M485" s="539">
        <f>IF($D$480="Flat Oval",IF(OR($N$482="",ISTEXT($N$480),ISTEXT($N$481)),"",IF(4&lt;=$N$481,IF(10&gt;$N$480,"",IF(((4-1)*$N$480+10)&gt;80,"",IF(INDEX($P$482:$W$491,MOD(((4-1)*$N$480+10)-1,10)+1,INT((((4-1)*$N$480+10)-1)/10)+1)="","",INDEX($P$482:$W$491,MOD(((4-1)*$N$480+10)-1,10)+1,INT((((4-1)*$N$480+10)-1)/10)+1)))),IF(AND(4=$N$481+1,10&lt;=$O$480),IF(($N$480*$N$481+10)&gt;80,"",IF(INDEX($P$482:$W$491,MOD(($N$480*$N$481+10)-1,10)+1,INT((($N$480*$N$481+10)-1)/10)+1)="","",INDEX($P$482:$W$491,MOD(($N$480*$N$481+10)-1,10)+1,INT((($N$480*$N$481+10)-1)/10)+1))),""))),IF($N$482="","",IF(OR(ISTEXT($N$480),ISTEXT($N$481),ISTEXT($N$482)),"",IF(OR(10&gt;$N$480,4&gt;$N$481,((4-1)*$N$480+10)&gt;$N$482),"",IF(INDEX($P$482:$W$491,MOD(((4-1)*$N$480+10)-1,10)+1,INT((((4-1)*$N$480+10)-1)/10)+1)="","",INDEX($P$482:$W$491,MOD(((4-1)*$N$480+10)-1,10)+1,INT((((4-1)*$N$480+10)-1)/10)+1))))))</f>
        <v/>
      </c>
      <c r="P485" s="540" t="n"/>
      <c r="Q485" s="540" t="n"/>
      <c r="R485" s="540" t="n"/>
      <c r="S485" s="540" t="n"/>
      <c r="T485" s="540" t="n"/>
      <c r="U485" s="540" t="n"/>
      <c r="V485" s="540" t="n"/>
      <c r="W485" s="540" t="n"/>
    </row>
    <row r="486" ht="13.35" customHeight="1" s="162">
      <c r="B486" s="537">
        <f>IF($D$480="Flat Oval",IF(OR($N$481="",ISTEXT($N$481)),"",IF(5&lt;=$N$481,ROUND((5-0.5)*$I$480/$N$481,1),IF(5=$N$481+1,"Ends",""))),IF(OR($D$480="",$G$480=""),"",IF($D$480="Round",IF(5=1,"Axis 1 (0°)",IF(5=2,"Axis 2 (90°)","")),IF(ISTEXT($N$481),"",IF(5&gt;$N$481,"",IF(ISTEXT($I$480),"",ROUND((5-0.5)*$I$480/$N$481,1)))))))</f>
        <v/>
      </c>
      <c r="C486" s="538" t="n"/>
      <c r="D486" s="539">
        <f>IF($D$480="Flat Oval",IF(OR($N$482="",ISTEXT($N$480),ISTEXT($N$481)),"",IF(5&lt;=$N$481,IF(1&gt;$N$480,"",IF(((5-1)*$N$480+1)&gt;80,"",IF(INDEX($P$482:$W$491,MOD(((5-1)*$N$480+1)-1,10)+1,INT((((5-1)*$N$480+1)-1)/10)+1)="","",INDEX($P$482:$W$491,MOD(((5-1)*$N$480+1)-1,10)+1,INT((((5-1)*$N$480+1)-1)/10)+1)))),IF(AND(5=$N$481+1,1&lt;=$O$480),IF(($N$480*$N$481+1)&gt;80,"",IF(INDEX($P$482:$W$491,MOD(($N$480*$N$481+1)-1,10)+1,INT((($N$480*$N$481+1)-1)/10)+1)="","",INDEX($P$482:$W$491,MOD(($N$480*$N$481+1)-1,10)+1,INT((($N$480*$N$481+1)-1)/10)+1))),""))),IF($N$482="","",IF(OR(ISTEXT($N$480),ISTEXT($N$481),ISTEXT($N$482)),"",IF(OR(1&gt;$N$480,5&gt;$N$481,((5-1)*$N$480+1)&gt;$N$482),"",IF(INDEX($P$482:$W$491,MOD(((5-1)*$N$480+1)-1,10)+1,INT((((5-1)*$N$480+1)-1)/10)+1)="","",INDEX($P$482:$W$491,MOD(((5-1)*$N$480+1)-1,10)+1,INT((((5-1)*$N$480+1)-1)/10)+1))))))</f>
        <v/>
      </c>
      <c r="E486" s="539">
        <f>IF($D$480="Flat Oval",IF(OR($N$482="",ISTEXT($N$480),ISTEXT($N$481)),"",IF(5&lt;=$N$481,IF(2&gt;$N$480,"",IF(((5-1)*$N$480+2)&gt;80,"",IF(INDEX($P$482:$W$491,MOD(((5-1)*$N$480+2)-1,10)+1,INT((((5-1)*$N$480+2)-1)/10)+1)="","",INDEX($P$482:$W$491,MOD(((5-1)*$N$480+2)-1,10)+1,INT((((5-1)*$N$480+2)-1)/10)+1)))),IF(AND(5=$N$481+1,2&lt;=$O$480),IF(($N$480*$N$481+2)&gt;80,"",IF(INDEX($P$482:$W$491,MOD(($N$480*$N$481+2)-1,10)+1,INT((($N$480*$N$481+2)-1)/10)+1)="","",INDEX($P$482:$W$491,MOD(($N$480*$N$481+2)-1,10)+1,INT((($N$480*$N$481+2)-1)/10)+1))),""))),IF($N$482="","",IF(OR(ISTEXT($N$480),ISTEXT($N$481),ISTEXT($N$482)),"",IF(OR(2&gt;$N$480,5&gt;$N$481,((5-1)*$N$480+2)&gt;$N$482),"",IF(INDEX($P$482:$W$491,MOD(((5-1)*$N$480+2)-1,10)+1,INT((((5-1)*$N$480+2)-1)/10)+1)="","",INDEX($P$482:$W$491,MOD(((5-1)*$N$480+2)-1,10)+1,INT((((5-1)*$N$480+2)-1)/10)+1))))))</f>
        <v/>
      </c>
      <c r="F486" s="539">
        <f>IF($D$480="Flat Oval",IF(OR($N$482="",ISTEXT($N$480),ISTEXT($N$481)),"",IF(5&lt;=$N$481,IF(3&gt;$N$480,"",IF(((5-1)*$N$480+3)&gt;80,"",IF(INDEX($P$482:$W$491,MOD(((5-1)*$N$480+3)-1,10)+1,INT((((5-1)*$N$480+3)-1)/10)+1)="","",INDEX($P$482:$W$491,MOD(((5-1)*$N$480+3)-1,10)+1,INT((((5-1)*$N$480+3)-1)/10)+1)))),IF(AND(5=$N$481+1,3&lt;=$O$480),IF(($N$480*$N$481+3)&gt;80,"",IF(INDEX($P$482:$W$491,MOD(($N$480*$N$481+3)-1,10)+1,INT((($N$480*$N$481+3)-1)/10)+1)="","",INDEX($P$482:$W$491,MOD(($N$480*$N$481+3)-1,10)+1,INT((($N$480*$N$481+3)-1)/10)+1))),""))),IF($N$482="","",IF(OR(ISTEXT($N$480),ISTEXT($N$481),ISTEXT($N$482)),"",IF(OR(3&gt;$N$480,5&gt;$N$481,((5-1)*$N$480+3)&gt;$N$482),"",IF(INDEX($P$482:$W$491,MOD(((5-1)*$N$480+3)-1,10)+1,INT((((5-1)*$N$480+3)-1)/10)+1)="","",INDEX($P$482:$W$491,MOD(((5-1)*$N$480+3)-1,10)+1,INT((((5-1)*$N$480+3)-1)/10)+1))))))</f>
        <v/>
      </c>
      <c r="G486" s="539">
        <f>IF($D$480="Flat Oval",IF(OR($N$482="",ISTEXT($N$480),ISTEXT($N$481)),"",IF(5&lt;=$N$481,IF(4&gt;$N$480,"",IF(((5-1)*$N$480+4)&gt;80,"",IF(INDEX($P$482:$W$491,MOD(((5-1)*$N$480+4)-1,10)+1,INT((((5-1)*$N$480+4)-1)/10)+1)="","",INDEX($P$482:$W$491,MOD(((5-1)*$N$480+4)-1,10)+1,INT((((5-1)*$N$480+4)-1)/10)+1)))),IF(AND(5=$N$481+1,4&lt;=$O$480),IF(($N$480*$N$481+4)&gt;80,"",IF(INDEX($P$482:$W$491,MOD(($N$480*$N$481+4)-1,10)+1,INT((($N$480*$N$481+4)-1)/10)+1)="","",INDEX($P$482:$W$491,MOD(($N$480*$N$481+4)-1,10)+1,INT((($N$480*$N$481+4)-1)/10)+1))),""))),IF($N$482="","",IF(OR(ISTEXT($N$480),ISTEXT($N$481),ISTEXT($N$482)),"",IF(OR(4&gt;$N$480,5&gt;$N$481,((5-1)*$N$480+4)&gt;$N$482),"",IF(INDEX($P$482:$W$491,MOD(((5-1)*$N$480+4)-1,10)+1,INT((((5-1)*$N$480+4)-1)/10)+1)="","",INDEX($P$482:$W$491,MOD(((5-1)*$N$480+4)-1,10)+1,INT((((5-1)*$N$480+4)-1)/10)+1))))))</f>
        <v/>
      </c>
      <c r="H486" s="539">
        <f>IF($D$480="Flat Oval",IF(OR($N$482="",ISTEXT($N$480),ISTEXT($N$481)),"",IF(5&lt;=$N$481,IF(5&gt;$N$480,"",IF(((5-1)*$N$480+5)&gt;80,"",IF(INDEX($P$482:$W$491,MOD(((5-1)*$N$480+5)-1,10)+1,INT((((5-1)*$N$480+5)-1)/10)+1)="","",INDEX($P$482:$W$491,MOD(((5-1)*$N$480+5)-1,10)+1,INT((((5-1)*$N$480+5)-1)/10)+1)))),IF(AND(5=$N$481+1,5&lt;=$O$480),IF(($N$480*$N$481+5)&gt;80,"",IF(INDEX($P$482:$W$491,MOD(($N$480*$N$481+5)-1,10)+1,INT((($N$480*$N$481+5)-1)/10)+1)="","",INDEX($P$482:$W$491,MOD(($N$480*$N$481+5)-1,10)+1,INT((($N$480*$N$481+5)-1)/10)+1))),""))),IF($N$482="","",IF(OR(ISTEXT($N$480),ISTEXT($N$481),ISTEXT($N$482)),"",IF(OR(5&gt;$N$480,5&gt;$N$481,((5-1)*$N$480+5)&gt;$N$482),"",IF(INDEX($P$482:$W$491,MOD(((5-1)*$N$480+5)-1,10)+1,INT((((5-1)*$N$480+5)-1)/10)+1)="","",INDEX($P$482:$W$491,MOD(((5-1)*$N$480+5)-1,10)+1,INT((((5-1)*$N$480+5)-1)/10)+1))))))</f>
        <v/>
      </c>
      <c r="I486" s="539">
        <f>IF($D$480="Flat Oval",IF(OR($N$482="",ISTEXT($N$480),ISTEXT($N$481)),"",IF(5&lt;=$N$481,IF(6&gt;$N$480,"",IF(((5-1)*$N$480+6)&gt;80,"",IF(INDEX($P$482:$W$491,MOD(((5-1)*$N$480+6)-1,10)+1,INT((((5-1)*$N$480+6)-1)/10)+1)="","",INDEX($P$482:$W$491,MOD(((5-1)*$N$480+6)-1,10)+1,INT((((5-1)*$N$480+6)-1)/10)+1)))),IF(AND(5=$N$481+1,6&lt;=$O$480),IF(($N$480*$N$481+6)&gt;80,"",IF(INDEX($P$482:$W$491,MOD(($N$480*$N$481+6)-1,10)+1,INT((($N$480*$N$481+6)-1)/10)+1)="","",INDEX($P$482:$W$491,MOD(($N$480*$N$481+6)-1,10)+1,INT((($N$480*$N$481+6)-1)/10)+1))),""))),IF($N$482="","",IF(OR(ISTEXT($N$480),ISTEXT($N$481),ISTEXT($N$482)),"",IF(OR(6&gt;$N$480,5&gt;$N$481,((5-1)*$N$480+6)&gt;$N$482),"",IF(INDEX($P$482:$W$491,MOD(((5-1)*$N$480+6)-1,10)+1,INT((((5-1)*$N$480+6)-1)/10)+1)="","",INDEX($P$482:$W$491,MOD(((5-1)*$N$480+6)-1,10)+1,INT((((5-1)*$N$480+6)-1)/10)+1))))))</f>
        <v/>
      </c>
      <c r="J486" s="539">
        <f>IF($D$480="Flat Oval",IF(OR($N$482="",ISTEXT($N$480),ISTEXT($N$481)),"",IF(5&lt;=$N$481,IF(7&gt;$N$480,"",IF(((5-1)*$N$480+7)&gt;80,"",IF(INDEX($P$482:$W$491,MOD(((5-1)*$N$480+7)-1,10)+1,INT((((5-1)*$N$480+7)-1)/10)+1)="","",INDEX($P$482:$W$491,MOD(((5-1)*$N$480+7)-1,10)+1,INT((((5-1)*$N$480+7)-1)/10)+1)))),IF(AND(5=$N$481+1,7&lt;=$O$480),IF(($N$480*$N$481+7)&gt;80,"",IF(INDEX($P$482:$W$491,MOD(($N$480*$N$481+7)-1,10)+1,INT((($N$480*$N$481+7)-1)/10)+1)="","",INDEX($P$482:$W$491,MOD(($N$480*$N$481+7)-1,10)+1,INT((($N$480*$N$481+7)-1)/10)+1))),""))),IF($N$482="","",IF(OR(ISTEXT($N$480),ISTEXT($N$481),ISTEXT($N$482)),"",IF(OR(7&gt;$N$480,5&gt;$N$481,((5-1)*$N$480+7)&gt;$N$482),"",IF(INDEX($P$482:$W$491,MOD(((5-1)*$N$480+7)-1,10)+1,INT((((5-1)*$N$480+7)-1)/10)+1)="","",INDEX($P$482:$W$491,MOD(((5-1)*$N$480+7)-1,10)+1,INT((((5-1)*$N$480+7)-1)/10)+1))))))</f>
        <v/>
      </c>
      <c r="K486" s="539">
        <f>IF($D$480="Flat Oval",IF(OR($N$482="",ISTEXT($N$480),ISTEXT($N$481)),"",IF(5&lt;=$N$481,IF(8&gt;$N$480,"",IF(((5-1)*$N$480+8)&gt;80,"",IF(INDEX($P$482:$W$491,MOD(((5-1)*$N$480+8)-1,10)+1,INT((((5-1)*$N$480+8)-1)/10)+1)="","",INDEX($P$482:$W$491,MOD(((5-1)*$N$480+8)-1,10)+1,INT((((5-1)*$N$480+8)-1)/10)+1)))),IF(AND(5=$N$481+1,8&lt;=$O$480),IF(($N$480*$N$481+8)&gt;80,"",IF(INDEX($P$482:$W$491,MOD(($N$480*$N$481+8)-1,10)+1,INT((($N$480*$N$481+8)-1)/10)+1)="","",INDEX($P$482:$W$491,MOD(($N$480*$N$481+8)-1,10)+1,INT((($N$480*$N$481+8)-1)/10)+1))),""))),IF($N$482="","",IF(OR(ISTEXT($N$480),ISTEXT($N$481),ISTEXT($N$482)),"",IF(OR(8&gt;$N$480,5&gt;$N$481,((5-1)*$N$480+8)&gt;$N$482),"",IF(INDEX($P$482:$W$491,MOD(((5-1)*$N$480+8)-1,10)+1,INT((((5-1)*$N$480+8)-1)/10)+1)="","",INDEX($P$482:$W$491,MOD(((5-1)*$N$480+8)-1,10)+1,INT((((5-1)*$N$480+8)-1)/10)+1))))))</f>
        <v/>
      </c>
      <c r="L486" s="539">
        <f>IF($D$480="Flat Oval",IF(OR($N$482="",ISTEXT($N$480),ISTEXT($N$481)),"",IF(5&lt;=$N$481,IF(9&gt;$N$480,"",IF(((5-1)*$N$480+9)&gt;80,"",IF(INDEX($P$482:$W$491,MOD(((5-1)*$N$480+9)-1,10)+1,INT((((5-1)*$N$480+9)-1)/10)+1)="","",INDEX($P$482:$W$491,MOD(((5-1)*$N$480+9)-1,10)+1,INT((((5-1)*$N$480+9)-1)/10)+1)))),IF(AND(5=$N$481+1,9&lt;=$O$480),IF(($N$480*$N$481+9)&gt;80,"",IF(INDEX($P$482:$W$491,MOD(($N$480*$N$481+9)-1,10)+1,INT((($N$480*$N$481+9)-1)/10)+1)="","",INDEX($P$482:$W$491,MOD(($N$480*$N$481+9)-1,10)+1,INT((($N$480*$N$481+9)-1)/10)+1))),""))),IF($N$482="","",IF(OR(ISTEXT($N$480),ISTEXT($N$481),ISTEXT($N$482)),"",IF(OR(9&gt;$N$480,5&gt;$N$481,((5-1)*$N$480+9)&gt;$N$482),"",IF(INDEX($P$482:$W$491,MOD(((5-1)*$N$480+9)-1,10)+1,INT((((5-1)*$N$480+9)-1)/10)+1)="","",INDEX($P$482:$W$491,MOD(((5-1)*$N$480+9)-1,10)+1,INT((((5-1)*$N$480+9)-1)/10)+1))))))</f>
        <v/>
      </c>
      <c r="M486" s="539">
        <f>IF($D$480="Flat Oval",IF(OR($N$482="",ISTEXT($N$480),ISTEXT($N$481)),"",IF(5&lt;=$N$481,IF(10&gt;$N$480,"",IF(((5-1)*$N$480+10)&gt;80,"",IF(INDEX($P$482:$W$491,MOD(((5-1)*$N$480+10)-1,10)+1,INT((((5-1)*$N$480+10)-1)/10)+1)="","",INDEX($P$482:$W$491,MOD(((5-1)*$N$480+10)-1,10)+1,INT((((5-1)*$N$480+10)-1)/10)+1)))),IF(AND(5=$N$481+1,10&lt;=$O$480),IF(($N$480*$N$481+10)&gt;80,"",IF(INDEX($P$482:$W$491,MOD(($N$480*$N$481+10)-1,10)+1,INT((($N$480*$N$481+10)-1)/10)+1)="","",INDEX($P$482:$W$491,MOD(($N$480*$N$481+10)-1,10)+1,INT((($N$480*$N$481+10)-1)/10)+1))),""))),IF($N$482="","",IF(OR(ISTEXT($N$480),ISTEXT($N$481),ISTEXT($N$482)),"",IF(OR(10&gt;$N$480,5&gt;$N$481,((5-1)*$N$480+10)&gt;$N$482),"",IF(INDEX($P$482:$W$491,MOD(((5-1)*$N$480+10)-1,10)+1,INT((((5-1)*$N$480+10)-1)/10)+1)="","",INDEX($P$482:$W$491,MOD(((5-1)*$N$480+10)-1,10)+1,INT((((5-1)*$N$480+10)-1)/10)+1))))))</f>
        <v/>
      </c>
      <c r="P486" s="540" t="n"/>
      <c r="Q486" s="540" t="n"/>
      <c r="R486" s="540" t="n"/>
      <c r="S486" s="540" t="n"/>
      <c r="T486" s="540" t="n"/>
      <c r="U486" s="540" t="n"/>
      <c r="V486" s="540" t="n"/>
      <c r="W486" s="540" t="n"/>
    </row>
    <row r="487" ht="13.35" customHeight="1" s="162">
      <c r="B487" s="537">
        <f>IF($D$480="Flat Oval",IF(OR($N$481="",ISTEXT($N$481)),"",IF(6&lt;=$N$481,ROUND((6-0.5)*$I$480/$N$481,1),IF(6=$N$481+1,"Ends",""))),IF(OR($D$480="",$G$480=""),"",IF($D$480="Round",IF(6=1,"Axis 1 (0°)",IF(6=2,"Axis 2 (90°)","")),IF(ISTEXT($N$481),"",IF(6&gt;$N$481,"",IF(ISTEXT($I$480),"",ROUND((6-0.5)*$I$480/$N$481,1)))))))</f>
        <v/>
      </c>
      <c r="C487" s="538" t="n"/>
      <c r="D487" s="539">
        <f>IF($D$480="Flat Oval",IF(OR($N$482="",ISTEXT($N$480),ISTEXT($N$481)),"",IF(6&lt;=$N$481,IF(1&gt;$N$480,"",IF(((6-1)*$N$480+1)&gt;80,"",IF(INDEX($P$482:$W$491,MOD(((6-1)*$N$480+1)-1,10)+1,INT((((6-1)*$N$480+1)-1)/10)+1)="","",INDEX($P$482:$W$491,MOD(((6-1)*$N$480+1)-1,10)+1,INT((((6-1)*$N$480+1)-1)/10)+1)))),IF(AND(6=$N$481+1,1&lt;=$O$480),IF(($N$480*$N$481+1)&gt;80,"",IF(INDEX($P$482:$W$491,MOD(($N$480*$N$481+1)-1,10)+1,INT((($N$480*$N$481+1)-1)/10)+1)="","",INDEX($P$482:$W$491,MOD(($N$480*$N$481+1)-1,10)+1,INT((($N$480*$N$481+1)-1)/10)+1))),""))),IF($N$482="","",IF(OR(ISTEXT($N$480),ISTEXT($N$481),ISTEXT($N$482)),"",IF(OR(1&gt;$N$480,6&gt;$N$481,((6-1)*$N$480+1)&gt;$N$482),"",IF(INDEX($P$482:$W$491,MOD(((6-1)*$N$480+1)-1,10)+1,INT((((6-1)*$N$480+1)-1)/10)+1)="","",INDEX($P$482:$W$491,MOD(((6-1)*$N$480+1)-1,10)+1,INT((((6-1)*$N$480+1)-1)/10)+1))))))</f>
        <v/>
      </c>
      <c r="E487" s="539">
        <f>IF($D$480="Flat Oval",IF(OR($N$482="",ISTEXT($N$480),ISTEXT($N$481)),"",IF(6&lt;=$N$481,IF(2&gt;$N$480,"",IF(((6-1)*$N$480+2)&gt;80,"",IF(INDEX($P$482:$W$491,MOD(((6-1)*$N$480+2)-1,10)+1,INT((((6-1)*$N$480+2)-1)/10)+1)="","",INDEX($P$482:$W$491,MOD(((6-1)*$N$480+2)-1,10)+1,INT((((6-1)*$N$480+2)-1)/10)+1)))),IF(AND(6=$N$481+1,2&lt;=$O$480),IF(($N$480*$N$481+2)&gt;80,"",IF(INDEX($P$482:$W$491,MOD(($N$480*$N$481+2)-1,10)+1,INT((($N$480*$N$481+2)-1)/10)+1)="","",INDEX($P$482:$W$491,MOD(($N$480*$N$481+2)-1,10)+1,INT((($N$480*$N$481+2)-1)/10)+1))),""))),IF($N$482="","",IF(OR(ISTEXT($N$480),ISTEXT($N$481),ISTEXT($N$482)),"",IF(OR(2&gt;$N$480,6&gt;$N$481,((6-1)*$N$480+2)&gt;$N$482),"",IF(INDEX($P$482:$W$491,MOD(((6-1)*$N$480+2)-1,10)+1,INT((((6-1)*$N$480+2)-1)/10)+1)="","",INDEX($P$482:$W$491,MOD(((6-1)*$N$480+2)-1,10)+1,INT((((6-1)*$N$480+2)-1)/10)+1))))))</f>
        <v/>
      </c>
      <c r="F487" s="539">
        <f>IF($D$480="Flat Oval",IF(OR($N$482="",ISTEXT($N$480),ISTEXT($N$481)),"",IF(6&lt;=$N$481,IF(3&gt;$N$480,"",IF(((6-1)*$N$480+3)&gt;80,"",IF(INDEX($P$482:$W$491,MOD(((6-1)*$N$480+3)-1,10)+1,INT((((6-1)*$N$480+3)-1)/10)+1)="","",INDEX($P$482:$W$491,MOD(((6-1)*$N$480+3)-1,10)+1,INT((((6-1)*$N$480+3)-1)/10)+1)))),IF(AND(6=$N$481+1,3&lt;=$O$480),IF(($N$480*$N$481+3)&gt;80,"",IF(INDEX($P$482:$W$491,MOD(($N$480*$N$481+3)-1,10)+1,INT((($N$480*$N$481+3)-1)/10)+1)="","",INDEX($P$482:$W$491,MOD(($N$480*$N$481+3)-1,10)+1,INT((($N$480*$N$481+3)-1)/10)+1))),""))),IF($N$482="","",IF(OR(ISTEXT($N$480),ISTEXT($N$481),ISTEXT($N$482)),"",IF(OR(3&gt;$N$480,6&gt;$N$481,((6-1)*$N$480+3)&gt;$N$482),"",IF(INDEX($P$482:$W$491,MOD(((6-1)*$N$480+3)-1,10)+1,INT((((6-1)*$N$480+3)-1)/10)+1)="","",INDEX($P$482:$W$491,MOD(((6-1)*$N$480+3)-1,10)+1,INT((((6-1)*$N$480+3)-1)/10)+1))))))</f>
        <v/>
      </c>
      <c r="G487" s="539">
        <f>IF($D$480="Flat Oval",IF(OR($N$482="",ISTEXT($N$480),ISTEXT($N$481)),"",IF(6&lt;=$N$481,IF(4&gt;$N$480,"",IF(((6-1)*$N$480+4)&gt;80,"",IF(INDEX($P$482:$W$491,MOD(((6-1)*$N$480+4)-1,10)+1,INT((((6-1)*$N$480+4)-1)/10)+1)="","",INDEX($P$482:$W$491,MOD(((6-1)*$N$480+4)-1,10)+1,INT((((6-1)*$N$480+4)-1)/10)+1)))),IF(AND(6=$N$481+1,4&lt;=$O$480),IF(($N$480*$N$481+4)&gt;80,"",IF(INDEX($P$482:$W$491,MOD(($N$480*$N$481+4)-1,10)+1,INT((($N$480*$N$481+4)-1)/10)+1)="","",INDEX($P$482:$W$491,MOD(($N$480*$N$481+4)-1,10)+1,INT((($N$480*$N$481+4)-1)/10)+1))),""))),IF($N$482="","",IF(OR(ISTEXT($N$480),ISTEXT($N$481),ISTEXT($N$482)),"",IF(OR(4&gt;$N$480,6&gt;$N$481,((6-1)*$N$480+4)&gt;$N$482),"",IF(INDEX($P$482:$W$491,MOD(((6-1)*$N$480+4)-1,10)+1,INT((((6-1)*$N$480+4)-1)/10)+1)="","",INDEX($P$482:$W$491,MOD(((6-1)*$N$480+4)-1,10)+1,INT((((6-1)*$N$480+4)-1)/10)+1))))))</f>
        <v/>
      </c>
      <c r="H487" s="539">
        <f>IF($D$480="Flat Oval",IF(OR($N$482="",ISTEXT($N$480),ISTEXT($N$481)),"",IF(6&lt;=$N$481,IF(5&gt;$N$480,"",IF(((6-1)*$N$480+5)&gt;80,"",IF(INDEX($P$482:$W$491,MOD(((6-1)*$N$480+5)-1,10)+1,INT((((6-1)*$N$480+5)-1)/10)+1)="","",INDEX($P$482:$W$491,MOD(((6-1)*$N$480+5)-1,10)+1,INT((((6-1)*$N$480+5)-1)/10)+1)))),IF(AND(6=$N$481+1,5&lt;=$O$480),IF(($N$480*$N$481+5)&gt;80,"",IF(INDEX($P$482:$W$491,MOD(($N$480*$N$481+5)-1,10)+1,INT((($N$480*$N$481+5)-1)/10)+1)="","",INDEX($P$482:$W$491,MOD(($N$480*$N$481+5)-1,10)+1,INT((($N$480*$N$481+5)-1)/10)+1))),""))),IF($N$482="","",IF(OR(ISTEXT($N$480),ISTEXT($N$481),ISTEXT($N$482)),"",IF(OR(5&gt;$N$480,6&gt;$N$481,((6-1)*$N$480+5)&gt;$N$482),"",IF(INDEX($P$482:$W$491,MOD(((6-1)*$N$480+5)-1,10)+1,INT((((6-1)*$N$480+5)-1)/10)+1)="","",INDEX($P$482:$W$491,MOD(((6-1)*$N$480+5)-1,10)+1,INT((((6-1)*$N$480+5)-1)/10)+1))))))</f>
        <v/>
      </c>
      <c r="I487" s="539">
        <f>IF($D$480="Flat Oval",IF(OR($N$482="",ISTEXT($N$480),ISTEXT($N$481)),"",IF(6&lt;=$N$481,IF(6&gt;$N$480,"",IF(((6-1)*$N$480+6)&gt;80,"",IF(INDEX($P$482:$W$491,MOD(((6-1)*$N$480+6)-1,10)+1,INT((((6-1)*$N$480+6)-1)/10)+1)="","",INDEX($P$482:$W$491,MOD(((6-1)*$N$480+6)-1,10)+1,INT((((6-1)*$N$480+6)-1)/10)+1)))),IF(AND(6=$N$481+1,6&lt;=$O$480),IF(($N$480*$N$481+6)&gt;80,"",IF(INDEX($P$482:$W$491,MOD(($N$480*$N$481+6)-1,10)+1,INT((($N$480*$N$481+6)-1)/10)+1)="","",INDEX($P$482:$W$491,MOD(($N$480*$N$481+6)-1,10)+1,INT((($N$480*$N$481+6)-1)/10)+1))),""))),IF($N$482="","",IF(OR(ISTEXT($N$480),ISTEXT($N$481),ISTEXT($N$482)),"",IF(OR(6&gt;$N$480,6&gt;$N$481,((6-1)*$N$480+6)&gt;$N$482),"",IF(INDEX($P$482:$W$491,MOD(((6-1)*$N$480+6)-1,10)+1,INT((((6-1)*$N$480+6)-1)/10)+1)="","",INDEX($P$482:$W$491,MOD(((6-1)*$N$480+6)-1,10)+1,INT((((6-1)*$N$480+6)-1)/10)+1))))))</f>
        <v/>
      </c>
      <c r="J487" s="539">
        <f>IF($D$480="Flat Oval",IF(OR($N$482="",ISTEXT($N$480),ISTEXT($N$481)),"",IF(6&lt;=$N$481,IF(7&gt;$N$480,"",IF(((6-1)*$N$480+7)&gt;80,"",IF(INDEX($P$482:$W$491,MOD(((6-1)*$N$480+7)-1,10)+1,INT((((6-1)*$N$480+7)-1)/10)+1)="","",INDEX($P$482:$W$491,MOD(((6-1)*$N$480+7)-1,10)+1,INT((((6-1)*$N$480+7)-1)/10)+1)))),IF(AND(6=$N$481+1,7&lt;=$O$480),IF(($N$480*$N$481+7)&gt;80,"",IF(INDEX($P$482:$W$491,MOD(($N$480*$N$481+7)-1,10)+1,INT((($N$480*$N$481+7)-1)/10)+1)="","",INDEX($P$482:$W$491,MOD(($N$480*$N$481+7)-1,10)+1,INT((($N$480*$N$481+7)-1)/10)+1))),""))),IF($N$482="","",IF(OR(ISTEXT($N$480),ISTEXT($N$481),ISTEXT($N$482)),"",IF(OR(7&gt;$N$480,6&gt;$N$481,((6-1)*$N$480+7)&gt;$N$482),"",IF(INDEX($P$482:$W$491,MOD(((6-1)*$N$480+7)-1,10)+1,INT((((6-1)*$N$480+7)-1)/10)+1)="","",INDEX($P$482:$W$491,MOD(((6-1)*$N$480+7)-1,10)+1,INT((((6-1)*$N$480+7)-1)/10)+1))))))</f>
        <v/>
      </c>
      <c r="K487" s="539">
        <f>IF($D$480="Flat Oval",IF(OR($N$482="",ISTEXT($N$480),ISTEXT($N$481)),"",IF(6&lt;=$N$481,IF(8&gt;$N$480,"",IF(((6-1)*$N$480+8)&gt;80,"",IF(INDEX($P$482:$W$491,MOD(((6-1)*$N$480+8)-1,10)+1,INT((((6-1)*$N$480+8)-1)/10)+1)="","",INDEX($P$482:$W$491,MOD(((6-1)*$N$480+8)-1,10)+1,INT((((6-1)*$N$480+8)-1)/10)+1)))),IF(AND(6=$N$481+1,8&lt;=$O$480),IF(($N$480*$N$481+8)&gt;80,"",IF(INDEX($P$482:$W$491,MOD(($N$480*$N$481+8)-1,10)+1,INT((($N$480*$N$481+8)-1)/10)+1)="","",INDEX($P$482:$W$491,MOD(($N$480*$N$481+8)-1,10)+1,INT((($N$480*$N$481+8)-1)/10)+1))),""))),IF($N$482="","",IF(OR(ISTEXT($N$480),ISTEXT($N$481),ISTEXT($N$482)),"",IF(OR(8&gt;$N$480,6&gt;$N$481,((6-1)*$N$480+8)&gt;$N$482),"",IF(INDEX($P$482:$W$491,MOD(((6-1)*$N$480+8)-1,10)+1,INT((((6-1)*$N$480+8)-1)/10)+1)="","",INDEX($P$482:$W$491,MOD(((6-1)*$N$480+8)-1,10)+1,INT((((6-1)*$N$480+8)-1)/10)+1))))))</f>
        <v/>
      </c>
      <c r="L487" s="539">
        <f>IF($D$480="Flat Oval",IF(OR($N$482="",ISTEXT($N$480),ISTEXT($N$481)),"",IF(6&lt;=$N$481,IF(9&gt;$N$480,"",IF(((6-1)*$N$480+9)&gt;80,"",IF(INDEX($P$482:$W$491,MOD(((6-1)*$N$480+9)-1,10)+1,INT((((6-1)*$N$480+9)-1)/10)+1)="","",INDEX($P$482:$W$491,MOD(((6-1)*$N$480+9)-1,10)+1,INT((((6-1)*$N$480+9)-1)/10)+1)))),IF(AND(6=$N$481+1,9&lt;=$O$480),IF(($N$480*$N$481+9)&gt;80,"",IF(INDEX($P$482:$W$491,MOD(($N$480*$N$481+9)-1,10)+1,INT((($N$480*$N$481+9)-1)/10)+1)="","",INDEX($P$482:$W$491,MOD(($N$480*$N$481+9)-1,10)+1,INT((($N$480*$N$481+9)-1)/10)+1))),""))),IF($N$482="","",IF(OR(ISTEXT($N$480),ISTEXT($N$481),ISTEXT($N$482)),"",IF(OR(9&gt;$N$480,6&gt;$N$481,((6-1)*$N$480+9)&gt;$N$482),"",IF(INDEX($P$482:$W$491,MOD(((6-1)*$N$480+9)-1,10)+1,INT((((6-1)*$N$480+9)-1)/10)+1)="","",INDEX($P$482:$W$491,MOD(((6-1)*$N$480+9)-1,10)+1,INT((((6-1)*$N$480+9)-1)/10)+1))))))</f>
        <v/>
      </c>
      <c r="M487" s="539">
        <f>IF($D$480="Flat Oval",IF(OR($N$482="",ISTEXT($N$480),ISTEXT($N$481)),"",IF(6&lt;=$N$481,IF(10&gt;$N$480,"",IF(((6-1)*$N$480+10)&gt;80,"",IF(INDEX($P$482:$W$491,MOD(((6-1)*$N$480+10)-1,10)+1,INT((((6-1)*$N$480+10)-1)/10)+1)="","",INDEX($P$482:$W$491,MOD(((6-1)*$N$480+10)-1,10)+1,INT((((6-1)*$N$480+10)-1)/10)+1)))),IF(AND(6=$N$481+1,10&lt;=$O$480),IF(($N$480*$N$481+10)&gt;80,"",IF(INDEX($P$482:$W$491,MOD(($N$480*$N$481+10)-1,10)+1,INT((($N$480*$N$481+10)-1)/10)+1)="","",INDEX($P$482:$W$491,MOD(($N$480*$N$481+10)-1,10)+1,INT((($N$480*$N$481+10)-1)/10)+1))),""))),IF($N$482="","",IF(OR(ISTEXT($N$480),ISTEXT($N$481),ISTEXT($N$482)),"",IF(OR(10&gt;$N$480,6&gt;$N$481,((6-1)*$N$480+10)&gt;$N$482),"",IF(INDEX($P$482:$W$491,MOD(((6-1)*$N$480+10)-1,10)+1,INT((((6-1)*$N$480+10)-1)/10)+1)="","",INDEX($P$482:$W$491,MOD(((6-1)*$N$480+10)-1,10)+1,INT((((6-1)*$N$480+10)-1)/10)+1))))))</f>
        <v/>
      </c>
      <c r="P487" s="540" t="n"/>
      <c r="Q487" s="540" t="n"/>
      <c r="R487" s="540" t="n"/>
      <c r="S487" s="540" t="n"/>
      <c r="T487" s="540" t="n"/>
      <c r="U487" s="540" t="n"/>
      <c r="V487" s="540" t="n"/>
      <c r="W487" s="540" t="n"/>
    </row>
    <row r="488" ht="13.35" customHeight="1" s="162">
      <c r="B488" s="537">
        <f>IF($D$480="Flat Oval",IF(OR($N$481="",ISTEXT($N$481)),"",IF(7&lt;=$N$481,ROUND((7-0.5)*$I$480/$N$481,1),IF(7=$N$481+1,"Ends",""))),IF(OR($D$480="",$G$480=""),"",IF($D$480="Round",IF(7=1,"Axis 1 (0°)",IF(7=2,"Axis 2 (90°)","")),IF(ISTEXT($N$481),"",IF(7&gt;$N$481,"",IF(ISTEXT($I$480),"",ROUND((7-0.5)*$I$480/$N$481,1)))))))</f>
        <v/>
      </c>
      <c r="C488" s="538" t="n"/>
      <c r="D488" s="539">
        <f>IF($D$480="Flat Oval",IF(OR($N$482="",ISTEXT($N$480),ISTEXT($N$481)),"",IF(7&lt;=$N$481,IF(1&gt;$N$480,"",IF(((7-1)*$N$480+1)&gt;80,"",IF(INDEX($P$482:$W$491,MOD(((7-1)*$N$480+1)-1,10)+1,INT((((7-1)*$N$480+1)-1)/10)+1)="","",INDEX($P$482:$W$491,MOD(((7-1)*$N$480+1)-1,10)+1,INT((((7-1)*$N$480+1)-1)/10)+1)))),IF(AND(7=$N$481+1,1&lt;=$O$480),IF(($N$480*$N$481+1)&gt;80,"",IF(INDEX($P$482:$W$491,MOD(($N$480*$N$481+1)-1,10)+1,INT((($N$480*$N$481+1)-1)/10)+1)="","",INDEX($P$482:$W$491,MOD(($N$480*$N$481+1)-1,10)+1,INT((($N$480*$N$481+1)-1)/10)+1))),""))),IF($N$482="","",IF(OR(ISTEXT($N$480),ISTEXT($N$481),ISTEXT($N$482)),"",IF(OR(1&gt;$N$480,7&gt;$N$481,((7-1)*$N$480+1)&gt;$N$482),"",IF(INDEX($P$482:$W$491,MOD(((7-1)*$N$480+1)-1,10)+1,INT((((7-1)*$N$480+1)-1)/10)+1)="","",INDEX($P$482:$W$491,MOD(((7-1)*$N$480+1)-1,10)+1,INT((((7-1)*$N$480+1)-1)/10)+1))))))</f>
        <v/>
      </c>
      <c r="E488" s="539">
        <f>IF($D$480="Flat Oval",IF(OR($N$482="",ISTEXT($N$480),ISTEXT($N$481)),"",IF(7&lt;=$N$481,IF(2&gt;$N$480,"",IF(((7-1)*$N$480+2)&gt;80,"",IF(INDEX($P$482:$W$491,MOD(((7-1)*$N$480+2)-1,10)+1,INT((((7-1)*$N$480+2)-1)/10)+1)="","",INDEX($P$482:$W$491,MOD(((7-1)*$N$480+2)-1,10)+1,INT((((7-1)*$N$480+2)-1)/10)+1)))),IF(AND(7=$N$481+1,2&lt;=$O$480),IF(($N$480*$N$481+2)&gt;80,"",IF(INDEX($P$482:$W$491,MOD(($N$480*$N$481+2)-1,10)+1,INT((($N$480*$N$481+2)-1)/10)+1)="","",INDEX($P$482:$W$491,MOD(($N$480*$N$481+2)-1,10)+1,INT((($N$480*$N$481+2)-1)/10)+1))),""))),IF($N$482="","",IF(OR(ISTEXT($N$480),ISTEXT($N$481),ISTEXT($N$482)),"",IF(OR(2&gt;$N$480,7&gt;$N$481,((7-1)*$N$480+2)&gt;$N$482),"",IF(INDEX($P$482:$W$491,MOD(((7-1)*$N$480+2)-1,10)+1,INT((((7-1)*$N$480+2)-1)/10)+1)="","",INDEX($P$482:$W$491,MOD(((7-1)*$N$480+2)-1,10)+1,INT((((7-1)*$N$480+2)-1)/10)+1))))))</f>
        <v/>
      </c>
      <c r="F488" s="539">
        <f>IF($D$480="Flat Oval",IF(OR($N$482="",ISTEXT($N$480),ISTEXT($N$481)),"",IF(7&lt;=$N$481,IF(3&gt;$N$480,"",IF(((7-1)*$N$480+3)&gt;80,"",IF(INDEX($P$482:$W$491,MOD(((7-1)*$N$480+3)-1,10)+1,INT((((7-1)*$N$480+3)-1)/10)+1)="","",INDEX($P$482:$W$491,MOD(((7-1)*$N$480+3)-1,10)+1,INT((((7-1)*$N$480+3)-1)/10)+1)))),IF(AND(7=$N$481+1,3&lt;=$O$480),IF(($N$480*$N$481+3)&gt;80,"",IF(INDEX($P$482:$W$491,MOD(($N$480*$N$481+3)-1,10)+1,INT((($N$480*$N$481+3)-1)/10)+1)="","",INDEX($P$482:$W$491,MOD(($N$480*$N$481+3)-1,10)+1,INT((($N$480*$N$481+3)-1)/10)+1))),""))),IF($N$482="","",IF(OR(ISTEXT($N$480),ISTEXT($N$481),ISTEXT($N$482)),"",IF(OR(3&gt;$N$480,7&gt;$N$481,((7-1)*$N$480+3)&gt;$N$482),"",IF(INDEX($P$482:$W$491,MOD(((7-1)*$N$480+3)-1,10)+1,INT((((7-1)*$N$480+3)-1)/10)+1)="","",INDEX($P$482:$W$491,MOD(((7-1)*$N$480+3)-1,10)+1,INT((((7-1)*$N$480+3)-1)/10)+1))))))</f>
        <v/>
      </c>
      <c r="G488" s="539">
        <f>IF($D$480="Flat Oval",IF(OR($N$482="",ISTEXT($N$480),ISTEXT($N$481)),"",IF(7&lt;=$N$481,IF(4&gt;$N$480,"",IF(((7-1)*$N$480+4)&gt;80,"",IF(INDEX($P$482:$W$491,MOD(((7-1)*$N$480+4)-1,10)+1,INT((((7-1)*$N$480+4)-1)/10)+1)="","",INDEX($P$482:$W$491,MOD(((7-1)*$N$480+4)-1,10)+1,INT((((7-1)*$N$480+4)-1)/10)+1)))),IF(AND(7=$N$481+1,4&lt;=$O$480),IF(($N$480*$N$481+4)&gt;80,"",IF(INDEX($P$482:$W$491,MOD(($N$480*$N$481+4)-1,10)+1,INT((($N$480*$N$481+4)-1)/10)+1)="","",INDEX($P$482:$W$491,MOD(($N$480*$N$481+4)-1,10)+1,INT((($N$480*$N$481+4)-1)/10)+1))),""))),IF($N$482="","",IF(OR(ISTEXT($N$480),ISTEXT($N$481),ISTEXT($N$482)),"",IF(OR(4&gt;$N$480,7&gt;$N$481,((7-1)*$N$480+4)&gt;$N$482),"",IF(INDEX($P$482:$W$491,MOD(((7-1)*$N$480+4)-1,10)+1,INT((((7-1)*$N$480+4)-1)/10)+1)="","",INDEX($P$482:$W$491,MOD(((7-1)*$N$480+4)-1,10)+1,INT((((7-1)*$N$480+4)-1)/10)+1))))))</f>
        <v/>
      </c>
      <c r="H488" s="539">
        <f>IF($D$480="Flat Oval",IF(OR($N$482="",ISTEXT($N$480),ISTEXT($N$481)),"",IF(7&lt;=$N$481,IF(5&gt;$N$480,"",IF(((7-1)*$N$480+5)&gt;80,"",IF(INDEX($P$482:$W$491,MOD(((7-1)*$N$480+5)-1,10)+1,INT((((7-1)*$N$480+5)-1)/10)+1)="","",INDEX($P$482:$W$491,MOD(((7-1)*$N$480+5)-1,10)+1,INT((((7-1)*$N$480+5)-1)/10)+1)))),IF(AND(7=$N$481+1,5&lt;=$O$480),IF(($N$480*$N$481+5)&gt;80,"",IF(INDEX($P$482:$W$491,MOD(($N$480*$N$481+5)-1,10)+1,INT((($N$480*$N$481+5)-1)/10)+1)="","",INDEX($P$482:$W$491,MOD(($N$480*$N$481+5)-1,10)+1,INT((($N$480*$N$481+5)-1)/10)+1))),""))),IF($N$482="","",IF(OR(ISTEXT($N$480),ISTEXT($N$481),ISTEXT($N$482)),"",IF(OR(5&gt;$N$480,7&gt;$N$481,((7-1)*$N$480+5)&gt;$N$482),"",IF(INDEX($P$482:$W$491,MOD(((7-1)*$N$480+5)-1,10)+1,INT((((7-1)*$N$480+5)-1)/10)+1)="","",INDEX($P$482:$W$491,MOD(((7-1)*$N$480+5)-1,10)+1,INT((((7-1)*$N$480+5)-1)/10)+1))))))</f>
        <v/>
      </c>
      <c r="I488" s="539">
        <f>IF($D$480="Flat Oval",IF(OR($N$482="",ISTEXT($N$480),ISTEXT($N$481)),"",IF(7&lt;=$N$481,IF(6&gt;$N$480,"",IF(((7-1)*$N$480+6)&gt;80,"",IF(INDEX($P$482:$W$491,MOD(((7-1)*$N$480+6)-1,10)+1,INT((((7-1)*$N$480+6)-1)/10)+1)="","",INDEX($P$482:$W$491,MOD(((7-1)*$N$480+6)-1,10)+1,INT((((7-1)*$N$480+6)-1)/10)+1)))),IF(AND(7=$N$481+1,6&lt;=$O$480),IF(($N$480*$N$481+6)&gt;80,"",IF(INDEX($P$482:$W$491,MOD(($N$480*$N$481+6)-1,10)+1,INT((($N$480*$N$481+6)-1)/10)+1)="","",INDEX($P$482:$W$491,MOD(($N$480*$N$481+6)-1,10)+1,INT((($N$480*$N$481+6)-1)/10)+1))),""))),IF($N$482="","",IF(OR(ISTEXT($N$480),ISTEXT($N$481),ISTEXT($N$482)),"",IF(OR(6&gt;$N$480,7&gt;$N$481,((7-1)*$N$480+6)&gt;$N$482),"",IF(INDEX($P$482:$W$491,MOD(((7-1)*$N$480+6)-1,10)+1,INT((((7-1)*$N$480+6)-1)/10)+1)="","",INDEX($P$482:$W$491,MOD(((7-1)*$N$480+6)-1,10)+1,INT((((7-1)*$N$480+6)-1)/10)+1))))))</f>
        <v/>
      </c>
      <c r="J488" s="539">
        <f>IF($D$480="Flat Oval",IF(OR($N$482="",ISTEXT($N$480),ISTEXT($N$481)),"",IF(7&lt;=$N$481,IF(7&gt;$N$480,"",IF(((7-1)*$N$480+7)&gt;80,"",IF(INDEX($P$482:$W$491,MOD(((7-1)*$N$480+7)-1,10)+1,INT((((7-1)*$N$480+7)-1)/10)+1)="","",INDEX($P$482:$W$491,MOD(((7-1)*$N$480+7)-1,10)+1,INT((((7-1)*$N$480+7)-1)/10)+1)))),IF(AND(7=$N$481+1,7&lt;=$O$480),IF(($N$480*$N$481+7)&gt;80,"",IF(INDEX($P$482:$W$491,MOD(($N$480*$N$481+7)-1,10)+1,INT((($N$480*$N$481+7)-1)/10)+1)="","",INDEX($P$482:$W$491,MOD(($N$480*$N$481+7)-1,10)+1,INT((($N$480*$N$481+7)-1)/10)+1))),""))),IF($N$482="","",IF(OR(ISTEXT($N$480),ISTEXT($N$481),ISTEXT($N$482)),"",IF(OR(7&gt;$N$480,7&gt;$N$481,((7-1)*$N$480+7)&gt;$N$482),"",IF(INDEX($P$482:$W$491,MOD(((7-1)*$N$480+7)-1,10)+1,INT((((7-1)*$N$480+7)-1)/10)+1)="","",INDEX($P$482:$W$491,MOD(((7-1)*$N$480+7)-1,10)+1,INT((((7-1)*$N$480+7)-1)/10)+1))))))</f>
        <v/>
      </c>
      <c r="K488" s="539">
        <f>IF($D$480="Flat Oval",IF(OR($N$482="",ISTEXT($N$480),ISTEXT($N$481)),"",IF(7&lt;=$N$481,IF(8&gt;$N$480,"",IF(((7-1)*$N$480+8)&gt;80,"",IF(INDEX($P$482:$W$491,MOD(((7-1)*$N$480+8)-1,10)+1,INT((((7-1)*$N$480+8)-1)/10)+1)="","",INDEX($P$482:$W$491,MOD(((7-1)*$N$480+8)-1,10)+1,INT((((7-1)*$N$480+8)-1)/10)+1)))),IF(AND(7=$N$481+1,8&lt;=$O$480),IF(($N$480*$N$481+8)&gt;80,"",IF(INDEX($P$482:$W$491,MOD(($N$480*$N$481+8)-1,10)+1,INT((($N$480*$N$481+8)-1)/10)+1)="","",INDEX($P$482:$W$491,MOD(($N$480*$N$481+8)-1,10)+1,INT((($N$480*$N$481+8)-1)/10)+1))),""))),IF($N$482="","",IF(OR(ISTEXT($N$480),ISTEXT($N$481),ISTEXT($N$482)),"",IF(OR(8&gt;$N$480,7&gt;$N$481,((7-1)*$N$480+8)&gt;$N$482),"",IF(INDEX($P$482:$W$491,MOD(((7-1)*$N$480+8)-1,10)+1,INT((((7-1)*$N$480+8)-1)/10)+1)="","",INDEX($P$482:$W$491,MOD(((7-1)*$N$480+8)-1,10)+1,INT((((7-1)*$N$480+8)-1)/10)+1))))))</f>
        <v/>
      </c>
      <c r="L488" s="539">
        <f>IF($D$480="Flat Oval",IF(OR($N$482="",ISTEXT($N$480),ISTEXT($N$481)),"",IF(7&lt;=$N$481,IF(9&gt;$N$480,"",IF(((7-1)*$N$480+9)&gt;80,"",IF(INDEX($P$482:$W$491,MOD(((7-1)*$N$480+9)-1,10)+1,INT((((7-1)*$N$480+9)-1)/10)+1)="","",INDEX($P$482:$W$491,MOD(((7-1)*$N$480+9)-1,10)+1,INT((((7-1)*$N$480+9)-1)/10)+1)))),IF(AND(7=$N$481+1,9&lt;=$O$480),IF(($N$480*$N$481+9)&gt;80,"",IF(INDEX($P$482:$W$491,MOD(($N$480*$N$481+9)-1,10)+1,INT((($N$480*$N$481+9)-1)/10)+1)="","",INDEX($P$482:$W$491,MOD(($N$480*$N$481+9)-1,10)+1,INT((($N$480*$N$481+9)-1)/10)+1))),""))),IF($N$482="","",IF(OR(ISTEXT($N$480),ISTEXT($N$481),ISTEXT($N$482)),"",IF(OR(9&gt;$N$480,7&gt;$N$481,((7-1)*$N$480+9)&gt;$N$482),"",IF(INDEX($P$482:$W$491,MOD(((7-1)*$N$480+9)-1,10)+1,INT((((7-1)*$N$480+9)-1)/10)+1)="","",INDEX($P$482:$W$491,MOD(((7-1)*$N$480+9)-1,10)+1,INT((((7-1)*$N$480+9)-1)/10)+1))))))</f>
        <v/>
      </c>
      <c r="M488" s="539">
        <f>IF($D$480="Flat Oval",IF(OR($N$482="",ISTEXT($N$480),ISTEXT($N$481)),"",IF(7&lt;=$N$481,IF(10&gt;$N$480,"",IF(((7-1)*$N$480+10)&gt;80,"",IF(INDEX($P$482:$W$491,MOD(((7-1)*$N$480+10)-1,10)+1,INT((((7-1)*$N$480+10)-1)/10)+1)="","",INDEX($P$482:$W$491,MOD(((7-1)*$N$480+10)-1,10)+1,INT((((7-1)*$N$480+10)-1)/10)+1)))),IF(AND(7=$N$481+1,10&lt;=$O$480),IF(($N$480*$N$481+10)&gt;80,"",IF(INDEX($P$482:$W$491,MOD(($N$480*$N$481+10)-1,10)+1,INT((($N$480*$N$481+10)-1)/10)+1)="","",INDEX($P$482:$W$491,MOD(($N$480*$N$481+10)-1,10)+1,INT((($N$480*$N$481+10)-1)/10)+1))),""))),IF($N$482="","",IF(OR(ISTEXT($N$480),ISTEXT($N$481),ISTEXT($N$482)),"",IF(OR(10&gt;$N$480,7&gt;$N$481,((7-1)*$N$480+10)&gt;$N$482),"",IF(INDEX($P$482:$W$491,MOD(((7-1)*$N$480+10)-1,10)+1,INT((((7-1)*$N$480+10)-1)/10)+1)="","",INDEX($P$482:$W$491,MOD(((7-1)*$N$480+10)-1,10)+1,INT((((7-1)*$N$480+10)-1)/10)+1))))))</f>
        <v/>
      </c>
      <c r="P488" s="540" t="n"/>
      <c r="Q488" s="540" t="n"/>
      <c r="R488" s="540" t="n"/>
      <c r="S488" s="540" t="n"/>
      <c r="T488" s="540" t="n"/>
      <c r="U488" s="540" t="n"/>
      <c r="V488" s="540" t="n"/>
      <c r="W488" s="540" t="n"/>
    </row>
    <row r="489" ht="13.35" customHeight="1" s="162">
      <c r="B489" s="537">
        <f>IF($D$480="Flat Oval",IF(OR($N$481="",ISTEXT($N$481)),"",IF(8&lt;=$N$481,ROUND((8-0.5)*$I$480/$N$481,1),IF(8=$N$481+1,"Ends",""))),IF(OR($D$480="",$G$480=""),"",IF($D$480="Round",IF(8=1,"Axis 1 (0°)",IF(8=2,"Axis 2 (90°)","")),IF(ISTEXT($N$481),"",IF(8&gt;$N$481,"",IF(ISTEXT($I$480),"",ROUND((8-0.5)*$I$480/$N$481,1)))))))</f>
        <v/>
      </c>
      <c r="C489" s="538" t="n"/>
      <c r="D489" s="539">
        <f>IF($D$480="Flat Oval",IF(OR($N$482="",ISTEXT($N$480),ISTEXT($N$481)),"",IF(8&lt;=$N$481,IF(1&gt;$N$480,"",IF(((8-1)*$N$480+1)&gt;80,"",IF(INDEX($P$482:$W$491,MOD(((8-1)*$N$480+1)-1,10)+1,INT((((8-1)*$N$480+1)-1)/10)+1)="","",INDEX($P$482:$W$491,MOD(((8-1)*$N$480+1)-1,10)+1,INT((((8-1)*$N$480+1)-1)/10)+1)))),IF(AND(8=$N$481+1,1&lt;=$O$480),IF(($N$480*$N$481+1)&gt;80,"",IF(INDEX($P$482:$W$491,MOD(($N$480*$N$481+1)-1,10)+1,INT((($N$480*$N$481+1)-1)/10)+1)="","",INDEX($P$482:$W$491,MOD(($N$480*$N$481+1)-1,10)+1,INT((($N$480*$N$481+1)-1)/10)+1))),""))),IF($N$482="","",IF(OR(ISTEXT($N$480),ISTEXT($N$481),ISTEXT($N$482)),"",IF(OR(1&gt;$N$480,8&gt;$N$481,((8-1)*$N$480+1)&gt;$N$482),"",IF(INDEX($P$482:$W$491,MOD(((8-1)*$N$480+1)-1,10)+1,INT((((8-1)*$N$480+1)-1)/10)+1)="","",INDEX($P$482:$W$491,MOD(((8-1)*$N$480+1)-1,10)+1,INT((((8-1)*$N$480+1)-1)/10)+1))))))</f>
        <v/>
      </c>
      <c r="E489" s="539">
        <f>IF($D$480="Flat Oval",IF(OR($N$482="",ISTEXT($N$480),ISTEXT($N$481)),"",IF(8&lt;=$N$481,IF(2&gt;$N$480,"",IF(((8-1)*$N$480+2)&gt;80,"",IF(INDEX($P$482:$W$491,MOD(((8-1)*$N$480+2)-1,10)+1,INT((((8-1)*$N$480+2)-1)/10)+1)="","",INDEX($P$482:$W$491,MOD(((8-1)*$N$480+2)-1,10)+1,INT((((8-1)*$N$480+2)-1)/10)+1)))),IF(AND(8=$N$481+1,2&lt;=$O$480),IF(($N$480*$N$481+2)&gt;80,"",IF(INDEX($P$482:$W$491,MOD(($N$480*$N$481+2)-1,10)+1,INT((($N$480*$N$481+2)-1)/10)+1)="","",INDEX($P$482:$W$491,MOD(($N$480*$N$481+2)-1,10)+1,INT((($N$480*$N$481+2)-1)/10)+1))),""))),IF($N$482="","",IF(OR(ISTEXT($N$480),ISTEXT($N$481),ISTEXT($N$482)),"",IF(OR(2&gt;$N$480,8&gt;$N$481,((8-1)*$N$480+2)&gt;$N$482),"",IF(INDEX($P$482:$W$491,MOD(((8-1)*$N$480+2)-1,10)+1,INT((((8-1)*$N$480+2)-1)/10)+1)="","",INDEX($P$482:$W$491,MOD(((8-1)*$N$480+2)-1,10)+1,INT((((8-1)*$N$480+2)-1)/10)+1))))))</f>
        <v/>
      </c>
      <c r="F489" s="539">
        <f>IF($D$480="Flat Oval",IF(OR($N$482="",ISTEXT($N$480),ISTEXT($N$481)),"",IF(8&lt;=$N$481,IF(3&gt;$N$480,"",IF(((8-1)*$N$480+3)&gt;80,"",IF(INDEX($P$482:$W$491,MOD(((8-1)*$N$480+3)-1,10)+1,INT((((8-1)*$N$480+3)-1)/10)+1)="","",INDEX($P$482:$W$491,MOD(((8-1)*$N$480+3)-1,10)+1,INT((((8-1)*$N$480+3)-1)/10)+1)))),IF(AND(8=$N$481+1,3&lt;=$O$480),IF(($N$480*$N$481+3)&gt;80,"",IF(INDEX($P$482:$W$491,MOD(($N$480*$N$481+3)-1,10)+1,INT((($N$480*$N$481+3)-1)/10)+1)="","",INDEX($P$482:$W$491,MOD(($N$480*$N$481+3)-1,10)+1,INT((($N$480*$N$481+3)-1)/10)+1))),""))),IF($N$482="","",IF(OR(ISTEXT($N$480),ISTEXT($N$481),ISTEXT($N$482)),"",IF(OR(3&gt;$N$480,8&gt;$N$481,((8-1)*$N$480+3)&gt;$N$482),"",IF(INDEX($P$482:$W$491,MOD(((8-1)*$N$480+3)-1,10)+1,INT((((8-1)*$N$480+3)-1)/10)+1)="","",INDEX($P$482:$W$491,MOD(((8-1)*$N$480+3)-1,10)+1,INT((((8-1)*$N$480+3)-1)/10)+1))))))</f>
        <v/>
      </c>
      <c r="G489" s="539">
        <f>IF($D$480="Flat Oval",IF(OR($N$482="",ISTEXT($N$480),ISTEXT($N$481)),"",IF(8&lt;=$N$481,IF(4&gt;$N$480,"",IF(((8-1)*$N$480+4)&gt;80,"",IF(INDEX($P$482:$W$491,MOD(((8-1)*$N$480+4)-1,10)+1,INT((((8-1)*$N$480+4)-1)/10)+1)="","",INDEX($P$482:$W$491,MOD(((8-1)*$N$480+4)-1,10)+1,INT((((8-1)*$N$480+4)-1)/10)+1)))),IF(AND(8=$N$481+1,4&lt;=$O$480),IF(($N$480*$N$481+4)&gt;80,"",IF(INDEX($P$482:$W$491,MOD(($N$480*$N$481+4)-1,10)+1,INT((($N$480*$N$481+4)-1)/10)+1)="","",INDEX($P$482:$W$491,MOD(($N$480*$N$481+4)-1,10)+1,INT((($N$480*$N$481+4)-1)/10)+1))),""))),IF($N$482="","",IF(OR(ISTEXT($N$480),ISTEXT($N$481),ISTEXT($N$482)),"",IF(OR(4&gt;$N$480,8&gt;$N$481,((8-1)*$N$480+4)&gt;$N$482),"",IF(INDEX($P$482:$W$491,MOD(((8-1)*$N$480+4)-1,10)+1,INT((((8-1)*$N$480+4)-1)/10)+1)="","",INDEX($P$482:$W$491,MOD(((8-1)*$N$480+4)-1,10)+1,INT((((8-1)*$N$480+4)-1)/10)+1))))))</f>
        <v/>
      </c>
      <c r="H489" s="539">
        <f>IF($D$480="Flat Oval",IF(OR($N$482="",ISTEXT($N$480),ISTEXT($N$481)),"",IF(8&lt;=$N$481,IF(5&gt;$N$480,"",IF(((8-1)*$N$480+5)&gt;80,"",IF(INDEX($P$482:$W$491,MOD(((8-1)*$N$480+5)-1,10)+1,INT((((8-1)*$N$480+5)-1)/10)+1)="","",INDEX($P$482:$W$491,MOD(((8-1)*$N$480+5)-1,10)+1,INT((((8-1)*$N$480+5)-1)/10)+1)))),IF(AND(8=$N$481+1,5&lt;=$O$480),IF(($N$480*$N$481+5)&gt;80,"",IF(INDEX($P$482:$W$491,MOD(($N$480*$N$481+5)-1,10)+1,INT((($N$480*$N$481+5)-1)/10)+1)="","",INDEX($P$482:$W$491,MOD(($N$480*$N$481+5)-1,10)+1,INT((($N$480*$N$481+5)-1)/10)+1))),""))),IF($N$482="","",IF(OR(ISTEXT($N$480),ISTEXT($N$481),ISTEXT($N$482)),"",IF(OR(5&gt;$N$480,8&gt;$N$481,((8-1)*$N$480+5)&gt;$N$482),"",IF(INDEX($P$482:$W$491,MOD(((8-1)*$N$480+5)-1,10)+1,INT((((8-1)*$N$480+5)-1)/10)+1)="","",INDEX($P$482:$W$491,MOD(((8-1)*$N$480+5)-1,10)+1,INT((((8-1)*$N$480+5)-1)/10)+1))))))</f>
        <v/>
      </c>
      <c r="I489" s="539">
        <f>IF($D$480="Flat Oval",IF(OR($N$482="",ISTEXT($N$480),ISTEXT($N$481)),"",IF(8&lt;=$N$481,IF(6&gt;$N$480,"",IF(((8-1)*$N$480+6)&gt;80,"",IF(INDEX($P$482:$W$491,MOD(((8-1)*$N$480+6)-1,10)+1,INT((((8-1)*$N$480+6)-1)/10)+1)="","",INDEX($P$482:$W$491,MOD(((8-1)*$N$480+6)-1,10)+1,INT((((8-1)*$N$480+6)-1)/10)+1)))),IF(AND(8=$N$481+1,6&lt;=$O$480),IF(($N$480*$N$481+6)&gt;80,"",IF(INDEX($P$482:$W$491,MOD(($N$480*$N$481+6)-1,10)+1,INT((($N$480*$N$481+6)-1)/10)+1)="","",INDEX($P$482:$W$491,MOD(($N$480*$N$481+6)-1,10)+1,INT((($N$480*$N$481+6)-1)/10)+1))),""))),IF($N$482="","",IF(OR(ISTEXT($N$480),ISTEXT($N$481),ISTEXT($N$482)),"",IF(OR(6&gt;$N$480,8&gt;$N$481,((8-1)*$N$480+6)&gt;$N$482),"",IF(INDEX($P$482:$W$491,MOD(((8-1)*$N$480+6)-1,10)+1,INT((((8-1)*$N$480+6)-1)/10)+1)="","",INDEX($P$482:$W$491,MOD(((8-1)*$N$480+6)-1,10)+1,INT((((8-1)*$N$480+6)-1)/10)+1))))))</f>
        <v/>
      </c>
      <c r="J489" s="539">
        <f>IF($D$480="Flat Oval",IF(OR($N$482="",ISTEXT($N$480),ISTEXT($N$481)),"",IF(8&lt;=$N$481,IF(7&gt;$N$480,"",IF(((8-1)*$N$480+7)&gt;80,"",IF(INDEX($P$482:$W$491,MOD(((8-1)*$N$480+7)-1,10)+1,INT((((8-1)*$N$480+7)-1)/10)+1)="","",INDEX($P$482:$W$491,MOD(((8-1)*$N$480+7)-1,10)+1,INT((((8-1)*$N$480+7)-1)/10)+1)))),IF(AND(8=$N$481+1,7&lt;=$O$480),IF(($N$480*$N$481+7)&gt;80,"",IF(INDEX($P$482:$W$491,MOD(($N$480*$N$481+7)-1,10)+1,INT((($N$480*$N$481+7)-1)/10)+1)="","",INDEX($P$482:$W$491,MOD(($N$480*$N$481+7)-1,10)+1,INT((($N$480*$N$481+7)-1)/10)+1))),""))),IF($N$482="","",IF(OR(ISTEXT($N$480),ISTEXT($N$481),ISTEXT($N$482)),"",IF(OR(7&gt;$N$480,8&gt;$N$481,((8-1)*$N$480+7)&gt;$N$482),"",IF(INDEX($P$482:$W$491,MOD(((8-1)*$N$480+7)-1,10)+1,INT((((8-1)*$N$480+7)-1)/10)+1)="","",INDEX($P$482:$W$491,MOD(((8-1)*$N$480+7)-1,10)+1,INT((((8-1)*$N$480+7)-1)/10)+1))))))</f>
        <v/>
      </c>
      <c r="K489" s="539">
        <f>IF($D$480="Flat Oval",IF(OR($N$482="",ISTEXT($N$480),ISTEXT($N$481)),"",IF(8&lt;=$N$481,IF(8&gt;$N$480,"",IF(((8-1)*$N$480+8)&gt;80,"",IF(INDEX($P$482:$W$491,MOD(((8-1)*$N$480+8)-1,10)+1,INT((((8-1)*$N$480+8)-1)/10)+1)="","",INDEX($P$482:$W$491,MOD(((8-1)*$N$480+8)-1,10)+1,INT((((8-1)*$N$480+8)-1)/10)+1)))),IF(AND(8=$N$481+1,8&lt;=$O$480),IF(($N$480*$N$481+8)&gt;80,"",IF(INDEX($P$482:$W$491,MOD(($N$480*$N$481+8)-1,10)+1,INT((($N$480*$N$481+8)-1)/10)+1)="","",INDEX($P$482:$W$491,MOD(($N$480*$N$481+8)-1,10)+1,INT((($N$480*$N$481+8)-1)/10)+1))),""))),IF($N$482="","",IF(OR(ISTEXT($N$480),ISTEXT($N$481),ISTEXT($N$482)),"",IF(OR(8&gt;$N$480,8&gt;$N$481,((8-1)*$N$480+8)&gt;$N$482),"",IF(INDEX($P$482:$W$491,MOD(((8-1)*$N$480+8)-1,10)+1,INT((((8-1)*$N$480+8)-1)/10)+1)="","",INDEX($P$482:$W$491,MOD(((8-1)*$N$480+8)-1,10)+1,INT((((8-1)*$N$480+8)-1)/10)+1))))))</f>
        <v/>
      </c>
      <c r="L489" s="539">
        <f>IF($D$480="Flat Oval",IF(OR($N$482="",ISTEXT($N$480),ISTEXT($N$481)),"",IF(8&lt;=$N$481,IF(9&gt;$N$480,"",IF(((8-1)*$N$480+9)&gt;80,"",IF(INDEX($P$482:$W$491,MOD(((8-1)*$N$480+9)-1,10)+1,INT((((8-1)*$N$480+9)-1)/10)+1)="","",INDEX($P$482:$W$491,MOD(((8-1)*$N$480+9)-1,10)+1,INT((((8-1)*$N$480+9)-1)/10)+1)))),IF(AND(8=$N$481+1,9&lt;=$O$480),IF(($N$480*$N$481+9)&gt;80,"",IF(INDEX($P$482:$W$491,MOD(($N$480*$N$481+9)-1,10)+1,INT((($N$480*$N$481+9)-1)/10)+1)="","",INDEX($P$482:$W$491,MOD(($N$480*$N$481+9)-1,10)+1,INT((($N$480*$N$481+9)-1)/10)+1))),""))),IF($N$482="","",IF(OR(ISTEXT($N$480),ISTEXT($N$481),ISTEXT($N$482)),"",IF(OR(9&gt;$N$480,8&gt;$N$481,((8-1)*$N$480+9)&gt;$N$482),"",IF(INDEX($P$482:$W$491,MOD(((8-1)*$N$480+9)-1,10)+1,INT((((8-1)*$N$480+9)-1)/10)+1)="","",INDEX($P$482:$W$491,MOD(((8-1)*$N$480+9)-1,10)+1,INT((((8-1)*$N$480+9)-1)/10)+1))))))</f>
        <v/>
      </c>
      <c r="M489" s="539">
        <f>IF($D$480="Flat Oval",IF(OR($N$482="",ISTEXT($N$480),ISTEXT($N$481)),"",IF(8&lt;=$N$481,IF(10&gt;$N$480,"",IF(((8-1)*$N$480+10)&gt;80,"",IF(INDEX($P$482:$W$491,MOD(((8-1)*$N$480+10)-1,10)+1,INT((((8-1)*$N$480+10)-1)/10)+1)="","",INDEX($P$482:$W$491,MOD(((8-1)*$N$480+10)-1,10)+1,INT((((8-1)*$N$480+10)-1)/10)+1)))),IF(AND(8=$N$481+1,10&lt;=$O$480),IF(($N$480*$N$481+10)&gt;80,"",IF(INDEX($P$482:$W$491,MOD(($N$480*$N$481+10)-1,10)+1,INT((($N$480*$N$481+10)-1)/10)+1)="","",INDEX($P$482:$W$491,MOD(($N$480*$N$481+10)-1,10)+1,INT((($N$480*$N$481+10)-1)/10)+1))),""))),IF($N$482="","",IF(OR(ISTEXT($N$480),ISTEXT($N$481),ISTEXT($N$482)),"",IF(OR(10&gt;$N$480,8&gt;$N$481,((8-1)*$N$480+10)&gt;$N$482),"",IF(INDEX($P$482:$W$491,MOD(((8-1)*$N$480+10)-1,10)+1,INT((((8-1)*$N$480+10)-1)/10)+1)="","",INDEX($P$482:$W$491,MOD(((8-1)*$N$480+10)-1,10)+1,INT((((8-1)*$N$480+10)-1)/10)+1))))))</f>
        <v/>
      </c>
      <c r="P489" s="540" t="n"/>
      <c r="Q489" s="540" t="n"/>
      <c r="R489" s="540" t="n"/>
      <c r="S489" s="540" t="n"/>
      <c r="T489" s="540" t="n"/>
      <c r="U489" s="540" t="n"/>
      <c r="V489" s="540" t="n"/>
      <c r="W489" s="540" t="n"/>
    </row>
    <row r="490" ht="13.35" customHeight="1" s="162">
      <c r="P490" s="540" t="n"/>
      <c r="Q490" s="540" t="n"/>
      <c r="R490" s="540" t="n"/>
      <c r="S490" s="540" t="n"/>
      <c r="T490" s="540" t="n"/>
      <c r="U490" s="540" t="n"/>
      <c r="V490" s="540" t="n"/>
      <c r="W490" s="540" t="n"/>
    </row>
    <row r="491" ht="13.35" customHeight="1" s="162">
      <c r="B491" s="188" t="inlineStr">
        <is>
          <t>Remarks</t>
        </is>
      </c>
      <c r="C491" s="173" t="n"/>
      <c r="D491" s="154" t="n"/>
      <c r="E491" s="174" t="n"/>
      <c r="F491" s="174" t="n"/>
      <c r="G491" s="174" t="n"/>
      <c r="H491" s="174" t="n"/>
      <c r="I491" s="174" t="n"/>
      <c r="J491" s="174" t="n"/>
      <c r="K491" s="174" t="n"/>
      <c r="L491" s="174" t="n"/>
      <c r="M491" s="173" t="n"/>
      <c r="P491" s="540" t="n"/>
      <c r="Q491" s="540" t="n"/>
      <c r="R491" s="540" t="n"/>
      <c r="S491" s="540" t="n"/>
      <c r="T491" s="540" t="n"/>
      <c r="U491" s="540" t="n"/>
      <c r="V491" s="540" t="n"/>
      <c r="W491" s="540" t="n"/>
    </row>
    <row r="492" ht="13.35" customHeight="1" s="162">
      <c r="B492" s="154" t="n"/>
      <c r="C492" s="174" t="n"/>
      <c r="D492" s="174" t="n"/>
      <c r="E492" s="174" t="n"/>
      <c r="F492" s="174" t="n"/>
      <c r="G492" s="174" t="n"/>
      <c r="H492" s="174" t="n"/>
      <c r="I492" s="174" t="n"/>
      <c r="J492" s="174" t="n"/>
      <c r="K492" s="174" t="n"/>
      <c r="L492" s="174" t="n"/>
      <c r="M492" s="173" t="n"/>
    </row>
    <row r="493" ht="13.35" customHeight="1" s="162">
      <c r="B493" s="154" t="n"/>
      <c r="C493" s="174" t="n"/>
      <c r="D493" s="174" t="n"/>
      <c r="E493" s="174" t="n"/>
      <c r="F493" s="174" t="n"/>
      <c r="G493" s="174" t="n"/>
      <c r="H493" s="174" t="n"/>
      <c r="I493" s="174" t="n"/>
      <c r="J493" s="174" t="n"/>
      <c r="K493" s="174" t="n"/>
      <c r="L493" s="174" t="n"/>
      <c r="M493" s="173" t="n"/>
    </row>
    <row r="495" ht="13.35" customHeight="1" s="162">
      <c r="B495" s="188" t="inlineStr">
        <is>
          <t>Airflow Traverse Measurement</t>
        </is>
      </c>
      <c r="C495" s="174" t="n"/>
      <c r="D495" s="174" t="n"/>
      <c r="E495" s="174" t="n"/>
      <c r="F495" s="174" t="n"/>
      <c r="G495" s="174" t="n"/>
      <c r="H495" s="173" t="n"/>
      <c r="I495" s="194" t="inlineStr">
        <is>
          <t>Design CFM</t>
        </is>
      </c>
      <c r="J495" s="188" t="inlineStr">
        <is>
          <t>Initial</t>
        </is>
      </c>
      <c r="K495" s="173" t="n"/>
      <c r="L495" s="188" t="inlineStr">
        <is>
          <t>Final</t>
        </is>
      </c>
      <c r="M495" s="173" t="n"/>
    </row>
    <row r="496" ht="13.35" customHeight="1" s="162">
      <c r="B496" s="153" t="inlineStr">
        <is>
          <t xml:space="preserve">Point </t>
        </is>
      </c>
      <c r="C496" s="188" t="inlineStr">
        <is>
          <t>Area Served</t>
        </is>
      </c>
      <c r="D496" s="174" t="n"/>
      <c r="E496" s="173" t="n"/>
      <c r="F496" s="188" t="inlineStr">
        <is>
          <t>Size</t>
        </is>
      </c>
      <c r="G496" s="173" t="n"/>
      <c r="H496" s="188" t="inlineStr">
        <is>
          <t>Ak</t>
        </is>
      </c>
      <c r="I496" s="440" t="n"/>
      <c r="J496" s="188" t="inlineStr">
        <is>
          <t>VEL</t>
        </is>
      </c>
      <c r="K496" s="188" t="inlineStr">
        <is>
          <t>CFM</t>
        </is>
      </c>
      <c r="L496" s="188" t="inlineStr">
        <is>
          <t>VEL</t>
        </is>
      </c>
      <c r="M496" s="188" t="inlineStr">
        <is>
          <t>CFM</t>
        </is>
      </c>
    </row>
    <row r="497" ht="13.35" customHeight="1" s="162">
      <c r="B497" s="31" t="inlineStr">
        <is>
          <t>T-31</t>
        </is>
      </c>
      <c r="C497" s="307" t="n"/>
      <c r="D497" s="174" t="n"/>
      <c r="E497" s="173" t="n"/>
      <c r="F497" s="307">
        <f>IF($D$499="Flat Oval",IF(OR($G$499="",$I$499=""),"",$G$499&amp;""" x "&amp;$I$499&amp;""" oval"),IF($G$499="","",IF($D$499="Round",$G$499&amp;""" dia",$G$499&amp;""" x "&amp;$I$499&amp;"""")))</f>
        <v/>
      </c>
      <c r="G497" s="173" t="n"/>
      <c r="H497" s="525">
        <f>IF($D$499="Flat Oval",IF(OR($G$499="",$I$499=""),"",IF(OR(ISTEXT($G$499),ISTEXT($I$499)),"",ROUND(((($G$499-2*N($K$499))-($I$499-2*N($K$499)))*($I$499-2*N($K$499))+PI()*(($I$499-2*N($K$499))/2)^2)/144,3))),IF(OR($D$499="",$G$499=""),"",IF($D$499="Round",IF(ISTEXT($G$499),"",ROUND(PI()*(($G$499-2*N($K$499))/2)^2/144,3)),IF($I$499="","",IF(OR(ISTEXT($G$499),ISTEXT($I$499)),"",ROUND(($G$499-2*N($K$499))*($I$499-2*N($K$499))/144,3))))))</f>
        <v/>
      </c>
      <c r="I497" s="189" t="n"/>
      <c r="J497" s="189" t="n"/>
      <c r="K497" s="189">
        <f>IF(N(J497)*N(H497)=0,"",ROUND(N(J497)*N(H497),0))</f>
        <v/>
      </c>
      <c r="L497" s="189">
        <f>IF($D$499="Flat Oval",IF(OR($O$500="",$O$501="",N($O$502)+N($O$503)=0),"",ROUND(($O$500*$O$502+$O$501*$O$503)/($O$502+$O$503),0)),IF(COUNT(D501:M508)=0,"",ROUND(AVERAGE(D501:M508),0)))</f>
        <v/>
      </c>
      <c r="M497" s="189">
        <f>IF(N(L497)*N(H497)=0,"",ROUND(N(L497)*N(H497),0))</f>
        <v/>
      </c>
    </row>
    <row r="498" ht="13.35" customHeight="1" s="162">
      <c r="B498" s="188" t="inlineStr">
        <is>
          <t>Instrument</t>
        </is>
      </c>
      <c r="C498" s="173" t="n"/>
      <c r="D498" s="196" t="n"/>
      <c r="E498" s="174" t="n"/>
      <c r="F498" s="174" t="n"/>
      <c r="G498" s="173" t="n"/>
      <c r="H498" s="188" t="inlineStr">
        <is>
          <t>Duct Static Pressure</t>
        </is>
      </c>
      <c r="I498" s="174" t="n"/>
      <c r="J498" s="173" t="n"/>
      <c r="K498" s="53" t="n"/>
      <c r="L498" s="188" t="inlineStr">
        <is>
          <t>Temp</t>
        </is>
      </c>
      <c r="M498" s="52" t="n"/>
      <c r="N498" s="51" t="n"/>
    </row>
    <row r="499" ht="13.35" customHeight="1" s="162">
      <c r="B499" s="526" t="inlineStr">
        <is>
          <t>Duct shape:</t>
        </is>
      </c>
      <c r="C499" s="173" t="n"/>
      <c r="D499" s="527" t="n"/>
      <c r="E499" s="173" t="n"/>
      <c r="F499" s="528" t="inlineStr">
        <is>
          <t>W / Dia (in)</t>
        </is>
      </c>
      <c r="G499" s="529" t="n"/>
      <c r="H499" s="526" t="inlineStr">
        <is>
          <t>H (in)</t>
        </is>
      </c>
      <c r="I499" s="530" t="n"/>
      <c r="J499" s="531" t="inlineStr">
        <is>
          <t>Liner (in)</t>
        </is>
      </c>
      <c r="K499" s="532" t="n"/>
      <c r="L499" s="526" t="inlineStr">
        <is>
          <t>Points</t>
        </is>
      </c>
      <c r="M499" s="533">
        <f>IF($D$499="Flat Oval",IF($N$501="","",$N$499&amp;"x"&amp;$N$500&amp;"+"&amp;$O$499&amp;" ends"),IF($N$499="","",IF($D$499="Round",$N$499&amp;" x 2 axes",IF($N$500="","",$N$499&amp;" x "&amp;$N$500))))</f>
        <v/>
      </c>
      <c r="N499" s="534">
        <f>IF($D$499="Flat Oval",IF(OR($G$499="",$I$499=""),"",IF(OR(ISTEXT($G$499),ISTEXT($I$499)),"",IF($G$499-$I$499&lt;12,2,MIN(10,MAX(3,ROUNDUP(($G$499-$I$499)/6,0)))))),IF(OR($D$499="",$G$499=""),"",IF($D$499="Round",IF(ISTEXT($G$499),"",IF($G$499&lt;=9,6,IF($G$499&lt;=12,8,10))),IF(ISTEXT($G$499),"",IF($G$499&lt;12,2,MIN(10,MAX(3,ROUNDUP($G$499/6,0))))))))</f>
        <v/>
      </c>
      <c r="O499">
        <f>IF(AND($D$499="Flat Oval",NOT(OR($G$499="",$I$499="")),NOT(OR(ISTEXT($G$499),ISTEXT($I$499)))),IF($I$499&lt;=9,6,IF($I$499&lt;=12,8,10)),"")</f>
        <v/>
      </c>
      <c r="P499" s="473" t="inlineStr">
        <is>
          <t>Quick entry – type readings in order (row by row of the grid), down this column then the next:</t>
        </is>
      </c>
    </row>
    <row r="500" ht="13.35" customHeight="1" s="162">
      <c r="B500" s="535" t="inlineStr">
        <is>
          <t>Depth↓ Pos→ (in)</t>
        </is>
      </c>
      <c r="C500" s="414" t="n"/>
      <c r="D500" s="535">
        <f>IF($D$499="Flat Oval",IF(OR($N$499="",ISTEXT($N$499),1&gt;$N$499),"",ROUND((1-0.5)*($G$499-$I$499)/$N$499,1)),IF(ISTEXT($N$499),"",IF(OR($D$499="",$G$499="",1&gt;$N$499),"",IF($D$499="Round",IF(ISTEXT($G$499),"",ROUND(IF(1&lt;=$N$499/2,$G$499/2*(1-SQRT(($N$499-2*1+1)/$N$499)),$G$499-$G$499/2*(1-SQRT(($N$499-2*($N$499-1+1)+1)/$N$499))),1)),IF(ISTEXT($G$499),"",ROUND((1-0.5)*$G$499/$N$499,1))))))</f>
        <v/>
      </c>
      <c r="E500" s="535">
        <f>IF($D$499="Flat Oval",IF(OR($N$499="",ISTEXT($N$499),2&gt;$N$499),"",ROUND((2-0.5)*($G$499-$I$499)/$N$499,1)),IF(ISTEXT($N$499),"",IF(OR($D$499="",$G$499="",2&gt;$N$499),"",IF($D$499="Round",IF(ISTEXT($G$499),"",ROUND(IF(2&lt;=$N$499/2,$G$499/2*(1-SQRT(($N$499-2*2+1)/$N$499)),$G$499-$G$499/2*(1-SQRT(($N$499-2*($N$499-2+1)+1)/$N$499))),1)),IF(ISTEXT($G$499),"",ROUND((2-0.5)*$G$499/$N$499,1))))))</f>
        <v/>
      </c>
      <c r="F500" s="535">
        <f>IF($D$499="Flat Oval",IF(OR($N$499="",ISTEXT($N$499),3&gt;$N$499),"",ROUND((3-0.5)*($G$499-$I$499)/$N$499,1)),IF(ISTEXT($N$499),"",IF(OR($D$499="",$G$499="",3&gt;$N$499),"",IF($D$499="Round",IF(ISTEXT($G$499),"",ROUND(IF(3&lt;=$N$499/2,$G$499/2*(1-SQRT(($N$499-2*3+1)/$N$499)),$G$499-$G$499/2*(1-SQRT(($N$499-2*($N$499-3+1)+1)/$N$499))),1)),IF(ISTEXT($G$499),"",ROUND((3-0.5)*$G$499/$N$499,1))))))</f>
        <v/>
      </c>
      <c r="G500" s="535">
        <f>IF($D$499="Flat Oval",IF(OR($N$499="",ISTEXT($N$499),4&gt;$N$499),"",ROUND((4-0.5)*($G$499-$I$499)/$N$499,1)),IF(ISTEXT($N$499),"",IF(OR($D$499="",$G$499="",4&gt;$N$499),"",IF($D$499="Round",IF(ISTEXT($G$499),"",ROUND(IF(4&lt;=$N$499/2,$G$499/2*(1-SQRT(($N$499-2*4+1)/$N$499)),$G$499-$G$499/2*(1-SQRT(($N$499-2*($N$499-4+1)+1)/$N$499))),1)),IF(ISTEXT($G$499),"",ROUND((4-0.5)*$G$499/$N$499,1))))))</f>
        <v/>
      </c>
      <c r="H500" s="535">
        <f>IF($D$499="Flat Oval",IF(OR($N$499="",ISTEXT($N$499),5&gt;$N$499),"",ROUND((5-0.5)*($G$499-$I$499)/$N$499,1)),IF(ISTEXT($N$499),"",IF(OR($D$499="",$G$499="",5&gt;$N$499),"",IF($D$499="Round",IF(ISTEXT($G$499),"",ROUND(IF(5&lt;=$N$499/2,$G$499/2*(1-SQRT(($N$499-2*5+1)/$N$499)),$G$499-$G$499/2*(1-SQRT(($N$499-2*($N$499-5+1)+1)/$N$499))),1)),IF(ISTEXT($G$499),"",ROUND((5-0.5)*$G$499/$N$499,1))))))</f>
        <v/>
      </c>
      <c r="I500" s="535">
        <f>IF($D$499="Flat Oval",IF(OR($N$499="",ISTEXT($N$499),6&gt;$N$499),"",ROUND((6-0.5)*($G$499-$I$499)/$N$499,1)),IF(ISTEXT($N$499),"",IF(OR($D$499="",$G$499="",6&gt;$N$499),"",IF($D$499="Round",IF(ISTEXT($G$499),"",ROUND(IF(6&lt;=$N$499/2,$G$499/2*(1-SQRT(($N$499-2*6+1)/$N$499)),$G$499-$G$499/2*(1-SQRT(($N$499-2*($N$499-6+1)+1)/$N$499))),1)),IF(ISTEXT($G$499),"",ROUND((6-0.5)*$G$499/$N$499,1))))))</f>
        <v/>
      </c>
      <c r="J500" s="535">
        <f>IF($D$499="Flat Oval",IF(OR($N$499="",ISTEXT($N$499),7&gt;$N$499),"",ROUND((7-0.5)*($G$499-$I$499)/$N$499,1)),IF(ISTEXT($N$499),"",IF(OR($D$499="",$G$499="",7&gt;$N$499),"",IF($D$499="Round",IF(ISTEXT($G$499),"",ROUND(IF(7&lt;=$N$499/2,$G$499/2*(1-SQRT(($N$499-2*7+1)/$N$499)),$G$499-$G$499/2*(1-SQRT(($N$499-2*($N$499-7+1)+1)/$N$499))),1)),IF(ISTEXT($G$499),"",ROUND((7-0.5)*$G$499/$N$499,1))))))</f>
        <v/>
      </c>
      <c r="K500" s="535">
        <f>IF($D$499="Flat Oval",IF(OR($N$499="",ISTEXT($N$499),8&gt;$N$499),"",ROUND((8-0.5)*($G$499-$I$499)/$N$499,1)),IF(ISTEXT($N$499),"",IF(OR($D$499="",$G$499="",8&gt;$N$499),"",IF($D$499="Round",IF(ISTEXT($G$499),"",ROUND(IF(8&lt;=$N$499/2,$G$499/2*(1-SQRT(($N$499-2*8+1)/$N$499)),$G$499-$G$499/2*(1-SQRT(($N$499-2*($N$499-8+1)+1)/$N$499))),1)),IF(ISTEXT($G$499),"",ROUND((8-0.5)*$G$499/$N$499,1))))))</f>
        <v/>
      </c>
      <c r="L500" s="535">
        <f>IF($D$499="Flat Oval",IF(OR($N$499="",ISTEXT($N$499),9&gt;$N$499),"",ROUND((9-0.5)*($G$499-$I$499)/$N$499,1)),IF(ISTEXT($N$499),"",IF(OR($D$499="",$G$499="",9&gt;$N$499),"",IF($D$499="Round",IF(ISTEXT($G$499),"",ROUND(IF(9&lt;=$N$499/2,$G$499/2*(1-SQRT(($N$499-2*9+1)/$N$499)),$G$499-$G$499/2*(1-SQRT(($N$499-2*($N$499-9+1)+1)/$N$499))),1)),IF(ISTEXT($G$499),"",ROUND((9-0.5)*$G$499/$N$499,1))))))</f>
        <v/>
      </c>
      <c r="M500" s="535">
        <f>IF($D$499="Flat Oval",IF(OR($N$499="",ISTEXT($N$499),10&gt;$N$499),"",ROUND((10-0.5)*($G$499-$I$499)/$N$499,1)),IF(ISTEXT($N$499),"",IF(OR($D$499="",$G$499="",10&gt;$N$499),"",IF($D$499="Round",IF(ISTEXT($G$499),"",ROUND(IF(10&lt;=$N$499/2,$G$499/2*(1-SQRT(($N$499-2*10+1)/$N$499)),$G$499-$G$499/2*(1-SQRT(($N$499-2*($N$499-10+1)+1)/$N$499))),1)),IF(ISTEXT($G$499),"",ROUND((10-0.5)*$G$499/$N$499,1))))))</f>
        <v/>
      </c>
      <c r="N500" s="534">
        <f>IF($D$499="Flat Oval",IF(OR($G$499="",$I$499=""),"",IF(OR(ISTEXT($G$499),ISTEXT($I$499)),"",IF($I$499&lt;12,2,MIN(7,MAX(3,ROUNDUP($I$499/6,0)))))),IF(OR($D$499="",$G$499=""),"",IF($D$499="Round",2,IF($I$499="","",IF(ISTEXT($I$499),"",IF($I$499&lt;12,2,MIN(8,MAX(3,ROUNDUP($I$499/6,0)))))))))</f>
        <v/>
      </c>
      <c r="O500">
        <f>IF(OR(NOT($D$499="Flat Oval"),N($N$501)=0),"",IF(COUNT(D501:INDEX(M501:M508,$N$500))=0,"",AVERAGE(D501:INDEX(M501:M508,$N$500))))</f>
        <v/>
      </c>
      <c r="P500" s="536" t="inlineStr">
        <is>
          <t>1–10</t>
        </is>
      </c>
      <c r="Q500" s="536" t="inlineStr">
        <is>
          <t>11–20</t>
        </is>
      </c>
      <c r="R500" s="536" t="inlineStr">
        <is>
          <t>21–30</t>
        </is>
      </c>
      <c r="S500" s="536" t="inlineStr">
        <is>
          <t>31–40</t>
        </is>
      </c>
      <c r="T500" s="536" t="inlineStr">
        <is>
          <t>41–50</t>
        </is>
      </c>
      <c r="U500" s="536" t="inlineStr">
        <is>
          <t>51–60</t>
        </is>
      </c>
      <c r="V500" s="536" t="inlineStr">
        <is>
          <t>61–70</t>
        </is>
      </c>
      <c r="W500" s="536" t="inlineStr">
        <is>
          <t>71–80</t>
        </is>
      </c>
    </row>
    <row r="501" ht="13.35" customHeight="1" s="162">
      <c r="B501" s="537">
        <f>IF($D$499="Flat Oval",IF(OR($N$500="",ISTEXT($N$500)),"",IF(1&lt;=$N$500,ROUND((1-0.5)*$I$499/$N$500,1),IF(1=$N$500+1,"Ends",""))),IF(OR($D$499="",$G$499=""),"",IF($D$499="Round",IF(1=1,"Axis 1 (0°)",IF(1=2,"Axis 2 (90°)","")),IF(ISTEXT($N$500),"",IF(1&gt;$N$500,"",IF(ISTEXT($I$499),"",ROUND((1-0.5)*$I$499/$N$500,1)))))))</f>
        <v/>
      </c>
      <c r="C501" s="538" t="n"/>
      <c r="D501" s="539">
        <f>IF($D$499="Flat Oval",IF(OR($N$501="",ISTEXT($N$499),ISTEXT($N$500)),"",IF(1&lt;=$N$500,IF(1&gt;$N$499,"",IF(((1-1)*$N$499+1)&gt;80,"",IF(INDEX($P$501:$W$510,MOD(((1-1)*$N$499+1)-1,10)+1,INT((((1-1)*$N$499+1)-1)/10)+1)="","",INDEX($P$501:$W$510,MOD(((1-1)*$N$499+1)-1,10)+1,INT((((1-1)*$N$499+1)-1)/10)+1)))),IF(AND(1=$N$500+1,1&lt;=$O$499),IF(($N$499*$N$500+1)&gt;80,"",IF(INDEX($P$501:$W$510,MOD(($N$499*$N$500+1)-1,10)+1,INT((($N$499*$N$500+1)-1)/10)+1)="","",INDEX($P$501:$W$510,MOD(($N$499*$N$500+1)-1,10)+1,INT((($N$499*$N$500+1)-1)/10)+1))),""))),IF($N$501="","",IF(OR(ISTEXT($N$499),ISTEXT($N$500),ISTEXT($N$501)),"",IF(OR(1&gt;$N$499,1&gt;$N$500,((1-1)*$N$499+1)&gt;$N$501),"",IF(INDEX($P$501:$W$510,MOD(((1-1)*$N$499+1)-1,10)+1,INT((((1-1)*$N$499+1)-1)/10)+1)="","",INDEX($P$501:$W$510,MOD(((1-1)*$N$499+1)-1,10)+1,INT((((1-1)*$N$499+1)-1)/10)+1))))))</f>
        <v/>
      </c>
      <c r="E501" s="539">
        <f>IF($D$499="Flat Oval",IF(OR($N$501="",ISTEXT($N$499),ISTEXT($N$500)),"",IF(1&lt;=$N$500,IF(2&gt;$N$499,"",IF(((1-1)*$N$499+2)&gt;80,"",IF(INDEX($P$501:$W$510,MOD(((1-1)*$N$499+2)-1,10)+1,INT((((1-1)*$N$499+2)-1)/10)+1)="","",INDEX($P$501:$W$510,MOD(((1-1)*$N$499+2)-1,10)+1,INT((((1-1)*$N$499+2)-1)/10)+1)))),IF(AND(1=$N$500+1,2&lt;=$O$499),IF(($N$499*$N$500+2)&gt;80,"",IF(INDEX($P$501:$W$510,MOD(($N$499*$N$500+2)-1,10)+1,INT((($N$499*$N$500+2)-1)/10)+1)="","",INDEX($P$501:$W$510,MOD(($N$499*$N$500+2)-1,10)+1,INT((($N$499*$N$500+2)-1)/10)+1))),""))),IF($N$501="","",IF(OR(ISTEXT($N$499),ISTEXT($N$500),ISTEXT($N$501)),"",IF(OR(2&gt;$N$499,1&gt;$N$500,((1-1)*$N$499+2)&gt;$N$501),"",IF(INDEX($P$501:$W$510,MOD(((1-1)*$N$499+2)-1,10)+1,INT((((1-1)*$N$499+2)-1)/10)+1)="","",INDEX($P$501:$W$510,MOD(((1-1)*$N$499+2)-1,10)+1,INT((((1-1)*$N$499+2)-1)/10)+1))))))</f>
        <v/>
      </c>
      <c r="F501" s="539">
        <f>IF($D$499="Flat Oval",IF(OR($N$501="",ISTEXT($N$499),ISTEXT($N$500)),"",IF(1&lt;=$N$500,IF(3&gt;$N$499,"",IF(((1-1)*$N$499+3)&gt;80,"",IF(INDEX($P$501:$W$510,MOD(((1-1)*$N$499+3)-1,10)+1,INT((((1-1)*$N$499+3)-1)/10)+1)="","",INDEX($P$501:$W$510,MOD(((1-1)*$N$499+3)-1,10)+1,INT((((1-1)*$N$499+3)-1)/10)+1)))),IF(AND(1=$N$500+1,3&lt;=$O$499),IF(($N$499*$N$500+3)&gt;80,"",IF(INDEX($P$501:$W$510,MOD(($N$499*$N$500+3)-1,10)+1,INT((($N$499*$N$500+3)-1)/10)+1)="","",INDEX($P$501:$W$510,MOD(($N$499*$N$500+3)-1,10)+1,INT((($N$499*$N$500+3)-1)/10)+1))),""))),IF($N$501="","",IF(OR(ISTEXT($N$499),ISTEXT($N$500),ISTEXT($N$501)),"",IF(OR(3&gt;$N$499,1&gt;$N$500,((1-1)*$N$499+3)&gt;$N$501),"",IF(INDEX($P$501:$W$510,MOD(((1-1)*$N$499+3)-1,10)+1,INT((((1-1)*$N$499+3)-1)/10)+1)="","",INDEX($P$501:$W$510,MOD(((1-1)*$N$499+3)-1,10)+1,INT((((1-1)*$N$499+3)-1)/10)+1))))))</f>
        <v/>
      </c>
      <c r="G501" s="539">
        <f>IF($D$499="Flat Oval",IF(OR($N$501="",ISTEXT($N$499),ISTEXT($N$500)),"",IF(1&lt;=$N$500,IF(4&gt;$N$499,"",IF(((1-1)*$N$499+4)&gt;80,"",IF(INDEX($P$501:$W$510,MOD(((1-1)*$N$499+4)-1,10)+1,INT((((1-1)*$N$499+4)-1)/10)+1)="","",INDEX($P$501:$W$510,MOD(((1-1)*$N$499+4)-1,10)+1,INT((((1-1)*$N$499+4)-1)/10)+1)))),IF(AND(1=$N$500+1,4&lt;=$O$499),IF(($N$499*$N$500+4)&gt;80,"",IF(INDEX($P$501:$W$510,MOD(($N$499*$N$500+4)-1,10)+1,INT((($N$499*$N$500+4)-1)/10)+1)="","",INDEX($P$501:$W$510,MOD(($N$499*$N$500+4)-1,10)+1,INT((($N$499*$N$500+4)-1)/10)+1))),""))),IF($N$501="","",IF(OR(ISTEXT($N$499),ISTEXT($N$500),ISTEXT($N$501)),"",IF(OR(4&gt;$N$499,1&gt;$N$500,((1-1)*$N$499+4)&gt;$N$501),"",IF(INDEX($P$501:$W$510,MOD(((1-1)*$N$499+4)-1,10)+1,INT((((1-1)*$N$499+4)-1)/10)+1)="","",INDEX($P$501:$W$510,MOD(((1-1)*$N$499+4)-1,10)+1,INT((((1-1)*$N$499+4)-1)/10)+1))))))</f>
        <v/>
      </c>
      <c r="H501" s="539">
        <f>IF($D$499="Flat Oval",IF(OR($N$501="",ISTEXT($N$499),ISTEXT($N$500)),"",IF(1&lt;=$N$500,IF(5&gt;$N$499,"",IF(((1-1)*$N$499+5)&gt;80,"",IF(INDEX($P$501:$W$510,MOD(((1-1)*$N$499+5)-1,10)+1,INT((((1-1)*$N$499+5)-1)/10)+1)="","",INDEX($P$501:$W$510,MOD(((1-1)*$N$499+5)-1,10)+1,INT((((1-1)*$N$499+5)-1)/10)+1)))),IF(AND(1=$N$500+1,5&lt;=$O$499),IF(($N$499*$N$500+5)&gt;80,"",IF(INDEX($P$501:$W$510,MOD(($N$499*$N$500+5)-1,10)+1,INT((($N$499*$N$500+5)-1)/10)+1)="","",INDEX($P$501:$W$510,MOD(($N$499*$N$500+5)-1,10)+1,INT((($N$499*$N$500+5)-1)/10)+1))),""))),IF($N$501="","",IF(OR(ISTEXT($N$499),ISTEXT($N$500),ISTEXT($N$501)),"",IF(OR(5&gt;$N$499,1&gt;$N$500,((1-1)*$N$499+5)&gt;$N$501),"",IF(INDEX($P$501:$W$510,MOD(((1-1)*$N$499+5)-1,10)+1,INT((((1-1)*$N$499+5)-1)/10)+1)="","",INDEX($P$501:$W$510,MOD(((1-1)*$N$499+5)-1,10)+1,INT((((1-1)*$N$499+5)-1)/10)+1))))))</f>
        <v/>
      </c>
      <c r="I501" s="539">
        <f>IF($D$499="Flat Oval",IF(OR($N$501="",ISTEXT($N$499),ISTEXT($N$500)),"",IF(1&lt;=$N$500,IF(6&gt;$N$499,"",IF(((1-1)*$N$499+6)&gt;80,"",IF(INDEX($P$501:$W$510,MOD(((1-1)*$N$499+6)-1,10)+1,INT((((1-1)*$N$499+6)-1)/10)+1)="","",INDEX($P$501:$W$510,MOD(((1-1)*$N$499+6)-1,10)+1,INT((((1-1)*$N$499+6)-1)/10)+1)))),IF(AND(1=$N$500+1,6&lt;=$O$499),IF(($N$499*$N$500+6)&gt;80,"",IF(INDEX($P$501:$W$510,MOD(($N$499*$N$500+6)-1,10)+1,INT((($N$499*$N$500+6)-1)/10)+1)="","",INDEX($P$501:$W$510,MOD(($N$499*$N$500+6)-1,10)+1,INT((($N$499*$N$500+6)-1)/10)+1))),""))),IF($N$501="","",IF(OR(ISTEXT($N$499),ISTEXT($N$500),ISTEXT($N$501)),"",IF(OR(6&gt;$N$499,1&gt;$N$500,((1-1)*$N$499+6)&gt;$N$501),"",IF(INDEX($P$501:$W$510,MOD(((1-1)*$N$499+6)-1,10)+1,INT((((1-1)*$N$499+6)-1)/10)+1)="","",INDEX($P$501:$W$510,MOD(((1-1)*$N$499+6)-1,10)+1,INT((((1-1)*$N$499+6)-1)/10)+1))))))</f>
        <v/>
      </c>
      <c r="J501" s="539">
        <f>IF($D$499="Flat Oval",IF(OR($N$501="",ISTEXT($N$499),ISTEXT($N$500)),"",IF(1&lt;=$N$500,IF(7&gt;$N$499,"",IF(((1-1)*$N$499+7)&gt;80,"",IF(INDEX($P$501:$W$510,MOD(((1-1)*$N$499+7)-1,10)+1,INT((((1-1)*$N$499+7)-1)/10)+1)="","",INDEX($P$501:$W$510,MOD(((1-1)*$N$499+7)-1,10)+1,INT((((1-1)*$N$499+7)-1)/10)+1)))),IF(AND(1=$N$500+1,7&lt;=$O$499),IF(($N$499*$N$500+7)&gt;80,"",IF(INDEX($P$501:$W$510,MOD(($N$499*$N$500+7)-1,10)+1,INT((($N$499*$N$500+7)-1)/10)+1)="","",INDEX($P$501:$W$510,MOD(($N$499*$N$500+7)-1,10)+1,INT((($N$499*$N$500+7)-1)/10)+1))),""))),IF($N$501="","",IF(OR(ISTEXT($N$499),ISTEXT($N$500),ISTEXT($N$501)),"",IF(OR(7&gt;$N$499,1&gt;$N$500,((1-1)*$N$499+7)&gt;$N$501),"",IF(INDEX($P$501:$W$510,MOD(((1-1)*$N$499+7)-1,10)+1,INT((((1-1)*$N$499+7)-1)/10)+1)="","",INDEX($P$501:$W$510,MOD(((1-1)*$N$499+7)-1,10)+1,INT((((1-1)*$N$499+7)-1)/10)+1))))))</f>
        <v/>
      </c>
      <c r="K501" s="539">
        <f>IF($D$499="Flat Oval",IF(OR($N$501="",ISTEXT($N$499),ISTEXT($N$500)),"",IF(1&lt;=$N$500,IF(8&gt;$N$499,"",IF(((1-1)*$N$499+8)&gt;80,"",IF(INDEX($P$501:$W$510,MOD(((1-1)*$N$499+8)-1,10)+1,INT((((1-1)*$N$499+8)-1)/10)+1)="","",INDEX($P$501:$W$510,MOD(((1-1)*$N$499+8)-1,10)+1,INT((((1-1)*$N$499+8)-1)/10)+1)))),IF(AND(1=$N$500+1,8&lt;=$O$499),IF(($N$499*$N$500+8)&gt;80,"",IF(INDEX($P$501:$W$510,MOD(($N$499*$N$500+8)-1,10)+1,INT((($N$499*$N$500+8)-1)/10)+1)="","",INDEX($P$501:$W$510,MOD(($N$499*$N$500+8)-1,10)+1,INT((($N$499*$N$500+8)-1)/10)+1))),""))),IF($N$501="","",IF(OR(ISTEXT($N$499),ISTEXT($N$500),ISTEXT($N$501)),"",IF(OR(8&gt;$N$499,1&gt;$N$500,((1-1)*$N$499+8)&gt;$N$501),"",IF(INDEX($P$501:$W$510,MOD(((1-1)*$N$499+8)-1,10)+1,INT((((1-1)*$N$499+8)-1)/10)+1)="","",INDEX($P$501:$W$510,MOD(((1-1)*$N$499+8)-1,10)+1,INT((((1-1)*$N$499+8)-1)/10)+1))))))</f>
        <v/>
      </c>
      <c r="L501" s="539">
        <f>IF($D$499="Flat Oval",IF(OR($N$501="",ISTEXT($N$499),ISTEXT($N$500)),"",IF(1&lt;=$N$500,IF(9&gt;$N$499,"",IF(((1-1)*$N$499+9)&gt;80,"",IF(INDEX($P$501:$W$510,MOD(((1-1)*$N$499+9)-1,10)+1,INT((((1-1)*$N$499+9)-1)/10)+1)="","",INDEX($P$501:$W$510,MOD(((1-1)*$N$499+9)-1,10)+1,INT((((1-1)*$N$499+9)-1)/10)+1)))),IF(AND(1=$N$500+1,9&lt;=$O$499),IF(($N$499*$N$500+9)&gt;80,"",IF(INDEX($P$501:$W$510,MOD(($N$499*$N$500+9)-1,10)+1,INT((($N$499*$N$500+9)-1)/10)+1)="","",INDEX($P$501:$W$510,MOD(($N$499*$N$500+9)-1,10)+1,INT((($N$499*$N$500+9)-1)/10)+1))),""))),IF($N$501="","",IF(OR(ISTEXT($N$499),ISTEXT($N$500),ISTEXT($N$501)),"",IF(OR(9&gt;$N$499,1&gt;$N$500,((1-1)*$N$499+9)&gt;$N$501),"",IF(INDEX($P$501:$W$510,MOD(((1-1)*$N$499+9)-1,10)+1,INT((((1-1)*$N$499+9)-1)/10)+1)="","",INDEX($P$501:$W$510,MOD(((1-1)*$N$499+9)-1,10)+1,INT((((1-1)*$N$499+9)-1)/10)+1))))))</f>
        <v/>
      </c>
      <c r="M501" s="539">
        <f>IF($D$499="Flat Oval",IF(OR($N$501="",ISTEXT($N$499),ISTEXT($N$500)),"",IF(1&lt;=$N$500,IF(10&gt;$N$499,"",IF(((1-1)*$N$499+10)&gt;80,"",IF(INDEX($P$501:$W$510,MOD(((1-1)*$N$499+10)-1,10)+1,INT((((1-1)*$N$499+10)-1)/10)+1)="","",INDEX($P$501:$W$510,MOD(((1-1)*$N$499+10)-1,10)+1,INT((((1-1)*$N$499+10)-1)/10)+1)))),IF(AND(1=$N$500+1,10&lt;=$O$499),IF(($N$499*$N$500+10)&gt;80,"",IF(INDEX($P$501:$W$510,MOD(($N$499*$N$500+10)-1,10)+1,INT((($N$499*$N$500+10)-1)/10)+1)="","",INDEX($P$501:$W$510,MOD(($N$499*$N$500+10)-1,10)+1,INT((($N$499*$N$500+10)-1)/10)+1))),""))),IF($N$501="","",IF(OR(ISTEXT($N$499),ISTEXT($N$500),ISTEXT($N$501)),"",IF(OR(10&gt;$N$499,1&gt;$N$500,((1-1)*$N$499+10)&gt;$N$501),"",IF(INDEX($P$501:$W$510,MOD(((1-1)*$N$499+10)-1,10)+1,INT((((1-1)*$N$499+10)-1)/10)+1)="","",INDEX($P$501:$W$510,MOD(((1-1)*$N$499+10)-1,10)+1,INT((((1-1)*$N$499+10)-1)/10)+1))))))</f>
        <v/>
      </c>
      <c r="N501" s="534">
        <f>IF($D$499="Flat Oval",IF(OR($N$499="",$N$500="",$O$499=""),"",$N$499*$N$500+$O$499),IF(OR(N499="",N500=""),"",IF(OR(ISTEXT(N499),ISTEXT(N500)),"",N499*N500)))</f>
        <v/>
      </c>
      <c r="O501">
        <f>IF(OR(NOT($D$499="Flat Oval"),N($N$501)=0),"",IF(COUNT(INDEX(D501:D508,$N$500+1):INDEX(M501:M508,$N$500+1))=0,"",AVERAGE(INDEX(D501:D508,$N$500+1):INDEX(M501:M508,$N$500+1))))</f>
        <v/>
      </c>
      <c r="P501" s="540" t="n"/>
      <c r="Q501" s="540" t="n"/>
      <c r="R501" s="540" t="n"/>
      <c r="S501" s="540" t="n"/>
      <c r="T501" s="540" t="n"/>
      <c r="U501" s="540" t="n"/>
      <c r="V501" s="540" t="n"/>
      <c r="W501" s="540" t="n"/>
    </row>
    <row r="502" ht="13.35" customHeight="1" s="162">
      <c r="B502" s="537">
        <f>IF($D$499="Flat Oval",IF(OR($N$500="",ISTEXT($N$500)),"",IF(2&lt;=$N$500,ROUND((2-0.5)*$I$499/$N$500,1),IF(2=$N$500+1,"Ends",""))),IF(OR($D$499="",$G$499=""),"",IF($D$499="Round",IF(2=1,"Axis 1 (0°)",IF(2=2,"Axis 2 (90°)","")),IF(ISTEXT($N$500),"",IF(2&gt;$N$500,"",IF(ISTEXT($I$499),"",ROUND((2-0.5)*$I$499/$N$500,1)))))))</f>
        <v/>
      </c>
      <c r="C502" s="538" t="n"/>
      <c r="D502" s="539">
        <f>IF($D$499="Flat Oval",IF(OR($N$501="",ISTEXT($N$499),ISTEXT($N$500)),"",IF(2&lt;=$N$500,IF(1&gt;$N$499,"",IF(((2-1)*$N$499+1)&gt;80,"",IF(INDEX($P$501:$W$510,MOD(((2-1)*$N$499+1)-1,10)+1,INT((((2-1)*$N$499+1)-1)/10)+1)="","",INDEX($P$501:$W$510,MOD(((2-1)*$N$499+1)-1,10)+1,INT((((2-1)*$N$499+1)-1)/10)+1)))),IF(AND(2=$N$500+1,1&lt;=$O$499),IF(($N$499*$N$500+1)&gt;80,"",IF(INDEX($P$501:$W$510,MOD(($N$499*$N$500+1)-1,10)+1,INT((($N$499*$N$500+1)-1)/10)+1)="","",INDEX($P$501:$W$510,MOD(($N$499*$N$500+1)-1,10)+1,INT((($N$499*$N$500+1)-1)/10)+1))),""))),IF($N$501="","",IF(OR(ISTEXT($N$499),ISTEXT($N$500),ISTEXT($N$501)),"",IF(OR(1&gt;$N$499,2&gt;$N$500,((2-1)*$N$499+1)&gt;$N$501),"",IF(INDEX($P$501:$W$510,MOD(((2-1)*$N$499+1)-1,10)+1,INT((((2-1)*$N$499+1)-1)/10)+1)="","",INDEX($P$501:$W$510,MOD(((2-1)*$N$499+1)-1,10)+1,INT((((2-1)*$N$499+1)-1)/10)+1))))))</f>
        <v/>
      </c>
      <c r="E502" s="539">
        <f>IF($D$499="Flat Oval",IF(OR($N$501="",ISTEXT($N$499),ISTEXT($N$500)),"",IF(2&lt;=$N$500,IF(2&gt;$N$499,"",IF(((2-1)*$N$499+2)&gt;80,"",IF(INDEX($P$501:$W$510,MOD(((2-1)*$N$499+2)-1,10)+1,INT((((2-1)*$N$499+2)-1)/10)+1)="","",INDEX($P$501:$W$510,MOD(((2-1)*$N$499+2)-1,10)+1,INT((((2-1)*$N$499+2)-1)/10)+1)))),IF(AND(2=$N$500+1,2&lt;=$O$499),IF(($N$499*$N$500+2)&gt;80,"",IF(INDEX($P$501:$W$510,MOD(($N$499*$N$500+2)-1,10)+1,INT((($N$499*$N$500+2)-1)/10)+1)="","",INDEX($P$501:$W$510,MOD(($N$499*$N$500+2)-1,10)+1,INT((($N$499*$N$500+2)-1)/10)+1))),""))),IF($N$501="","",IF(OR(ISTEXT($N$499),ISTEXT($N$500),ISTEXT($N$501)),"",IF(OR(2&gt;$N$499,2&gt;$N$500,((2-1)*$N$499+2)&gt;$N$501),"",IF(INDEX($P$501:$W$510,MOD(((2-1)*$N$499+2)-1,10)+1,INT((((2-1)*$N$499+2)-1)/10)+1)="","",INDEX($P$501:$W$510,MOD(((2-1)*$N$499+2)-1,10)+1,INT((((2-1)*$N$499+2)-1)/10)+1))))))</f>
        <v/>
      </c>
      <c r="F502" s="539">
        <f>IF($D$499="Flat Oval",IF(OR($N$501="",ISTEXT($N$499),ISTEXT($N$500)),"",IF(2&lt;=$N$500,IF(3&gt;$N$499,"",IF(((2-1)*$N$499+3)&gt;80,"",IF(INDEX($P$501:$W$510,MOD(((2-1)*$N$499+3)-1,10)+1,INT((((2-1)*$N$499+3)-1)/10)+1)="","",INDEX($P$501:$W$510,MOD(((2-1)*$N$499+3)-1,10)+1,INT((((2-1)*$N$499+3)-1)/10)+1)))),IF(AND(2=$N$500+1,3&lt;=$O$499),IF(($N$499*$N$500+3)&gt;80,"",IF(INDEX($P$501:$W$510,MOD(($N$499*$N$500+3)-1,10)+1,INT((($N$499*$N$500+3)-1)/10)+1)="","",INDEX($P$501:$W$510,MOD(($N$499*$N$500+3)-1,10)+1,INT((($N$499*$N$500+3)-1)/10)+1))),""))),IF($N$501="","",IF(OR(ISTEXT($N$499),ISTEXT($N$500),ISTEXT($N$501)),"",IF(OR(3&gt;$N$499,2&gt;$N$500,((2-1)*$N$499+3)&gt;$N$501),"",IF(INDEX($P$501:$W$510,MOD(((2-1)*$N$499+3)-1,10)+1,INT((((2-1)*$N$499+3)-1)/10)+1)="","",INDEX($P$501:$W$510,MOD(((2-1)*$N$499+3)-1,10)+1,INT((((2-1)*$N$499+3)-1)/10)+1))))))</f>
        <v/>
      </c>
      <c r="G502" s="539">
        <f>IF($D$499="Flat Oval",IF(OR($N$501="",ISTEXT($N$499),ISTEXT($N$500)),"",IF(2&lt;=$N$500,IF(4&gt;$N$499,"",IF(((2-1)*$N$499+4)&gt;80,"",IF(INDEX($P$501:$W$510,MOD(((2-1)*$N$499+4)-1,10)+1,INT((((2-1)*$N$499+4)-1)/10)+1)="","",INDEX($P$501:$W$510,MOD(((2-1)*$N$499+4)-1,10)+1,INT((((2-1)*$N$499+4)-1)/10)+1)))),IF(AND(2=$N$500+1,4&lt;=$O$499),IF(($N$499*$N$500+4)&gt;80,"",IF(INDEX($P$501:$W$510,MOD(($N$499*$N$500+4)-1,10)+1,INT((($N$499*$N$500+4)-1)/10)+1)="","",INDEX($P$501:$W$510,MOD(($N$499*$N$500+4)-1,10)+1,INT((($N$499*$N$500+4)-1)/10)+1))),""))),IF($N$501="","",IF(OR(ISTEXT($N$499),ISTEXT($N$500),ISTEXT($N$501)),"",IF(OR(4&gt;$N$499,2&gt;$N$500,((2-1)*$N$499+4)&gt;$N$501),"",IF(INDEX($P$501:$W$510,MOD(((2-1)*$N$499+4)-1,10)+1,INT((((2-1)*$N$499+4)-1)/10)+1)="","",INDEX($P$501:$W$510,MOD(((2-1)*$N$499+4)-1,10)+1,INT((((2-1)*$N$499+4)-1)/10)+1))))))</f>
        <v/>
      </c>
      <c r="H502" s="539">
        <f>IF($D$499="Flat Oval",IF(OR($N$501="",ISTEXT($N$499),ISTEXT($N$500)),"",IF(2&lt;=$N$500,IF(5&gt;$N$499,"",IF(((2-1)*$N$499+5)&gt;80,"",IF(INDEX($P$501:$W$510,MOD(((2-1)*$N$499+5)-1,10)+1,INT((((2-1)*$N$499+5)-1)/10)+1)="","",INDEX($P$501:$W$510,MOD(((2-1)*$N$499+5)-1,10)+1,INT((((2-1)*$N$499+5)-1)/10)+1)))),IF(AND(2=$N$500+1,5&lt;=$O$499),IF(($N$499*$N$500+5)&gt;80,"",IF(INDEX($P$501:$W$510,MOD(($N$499*$N$500+5)-1,10)+1,INT((($N$499*$N$500+5)-1)/10)+1)="","",INDEX($P$501:$W$510,MOD(($N$499*$N$500+5)-1,10)+1,INT((($N$499*$N$500+5)-1)/10)+1))),""))),IF($N$501="","",IF(OR(ISTEXT($N$499),ISTEXT($N$500),ISTEXT($N$501)),"",IF(OR(5&gt;$N$499,2&gt;$N$500,((2-1)*$N$499+5)&gt;$N$501),"",IF(INDEX($P$501:$W$510,MOD(((2-1)*$N$499+5)-1,10)+1,INT((((2-1)*$N$499+5)-1)/10)+1)="","",INDEX($P$501:$W$510,MOD(((2-1)*$N$499+5)-1,10)+1,INT((((2-1)*$N$499+5)-1)/10)+1))))))</f>
        <v/>
      </c>
      <c r="I502" s="539">
        <f>IF($D$499="Flat Oval",IF(OR($N$501="",ISTEXT($N$499),ISTEXT($N$500)),"",IF(2&lt;=$N$500,IF(6&gt;$N$499,"",IF(((2-1)*$N$499+6)&gt;80,"",IF(INDEX($P$501:$W$510,MOD(((2-1)*$N$499+6)-1,10)+1,INT((((2-1)*$N$499+6)-1)/10)+1)="","",INDEX($P$501:$W$510,MOD(((2-1)*$N$499+6)-1,10)+1,INT((((2-1)*$N$499+6)-1)/10)+1)))),IF(AND(2=$N$500+1,6&lt;=$O$499),IF(($N$499*$N$500+6)&gt;80,"",IF(INDEX($P$501:$W$510,MOD(($N$499*$N$500+6)-1,10)+1,INT((($N$499*$N$500+6)-1)/10)+1)="","",INDEX($P$501:$W$510,MOD(($N$499*$N$500+6)-1,10)+1,INT((($N$499*$N$500+6)-1)/10)+1))),""))),IF($N$501="","",IF(OR(ISTEXT($N$499),ISTEXT($N$500),ISTEXT($N$501)),"",IF(OR(6&gt;$N$499,2&gt;$N$500,((2-1)*$N$499+6)&gt;$N$501),"",IF(INDEX($P$501:$W$510,MOD(((2-1)*$N$499+6)-1,10)+1,INT((((2-1)*$N$499+6)-1)/10)+1)="","",INDEX($P$501:$W$510,MOD(((2-1)*$N$499+6)-1,10)+1,INT((((2-1)*$N$499+6)-1)/10)+1))))))</f>
        <v/>
      </c>
      <c r="J502" s="539">
        <f>IF($D$499="Flat Oval",IF(OR($N$501="",ISTEXT($N$499),ISTEXT($N$500)),"",IF(2&lt;=$N$500,IF(7&gt;$N$499,"",IF(((2-1)*$N$499+7)&gt;80,"",IF(INDEX($P$501:$W$510,MOD(((2-1)*$N$499+7)-1,10)+1,INT((((2-1)*$N$499+7)-1)/10)+1)="","",INDEX($P$501:$W$510,MOD(((2-1)*$N$499+7)-1,10)+1,INT((((2-1)*$N$499+7)-1)/10)+1)))),IF(AND(2=$N$500+1,7&lt;=$O$499),IF(($N$499*$N$500+7)&gt;80,"",IF(INDEX($P$501:$W$510,MOD(($N$499*$N$500+7)-1,10)+1,INT((($N$499*$N$500+7)-1)/10)+1)="","",INDEX($P$501:$W$510,MOD(($N$499*$N$500+7)-1,10)+1,INT((($N$499*$N$500+7)-1)/10)+1))),""))),IF($N$501="","",IF(OR(ISTEXT($N$499),ISTEXT($N$500),ISTEXT($N$501)),"",IF(OR(7&gt;$N$499,2&gt;$N$500,((2-1)*$N$499+7)&gt;$N$501),"",IF(INDEX($P$501:$W$510,MOD(((2-1)*$N$499+7)-1,10)+1,INT((((2-1)*$N$499+7)-1)/10)+1)="","",INDEX($P$501:$W$510,MOD(((2-1)*$N$499+7)-1,10)+1,INT((((2-1)*$N$499+7)-1)/10)+1))))))</f>
        <v/>
      </c>
      <c r="K502" s="539">
        <f>IF($D$499="Flat Oval",IF(OR($N$501="",ISTEXT($N$499),ISTEXT($N$500)),"",IF(2&lt;=$N$500,IF(8&gt;$N$499,"",IF(((2-1)*$N$499+8)&gt;80,"",IF(INDEX($P$501:$W$510,MOD(((2-1)*$N$499+8)-1,10)+1,INT((((2-1)*$N$499+8)-1)/10)+1)="","",INDEX($P$501:$W$510,MOD(((2-1)*$N$499+8)-1,10)+1,INT((((2-1)*$N$499+8)-1)/10)+1)))),IF(AND(2=$N$500+1,8&lt;=$O$499),IF(($N$499*$N$500+8)&gt;80,"",IF(INDEX($P$501:$W$510,MOD(($N$499*$N$500+8)-1,10)+1,INT((($N$499*$N$500+8)-1)/10)+1)="","",INDEX($P$501:$W$510,MOD(($N$499*$N$500+8)-1,10)+1,INT((($N$499*$N$500+8)-1)/10)+1))),""))),IF($N$501="","",IF(OR(ISTEXT($N$499),ISTEXT($N$500),ISTEXT($N$501)),"",IF(OR(8&gt;$N$499,2&gt;$N$500,((2-1)*$N$499+8)&gt;$N$501),"",IF(INDEX($P$501:$W$510,MOD(((2-1)*$N$499+8)-1,10)+1,INT((((2-1)*$N$499+8)-1)/10)+1)="","",INDEX($P$501:$W$510,MOD(((2-1)*$N$499+8)-1,10)+1,INT((((2-1)*$N$499+8)-1)/10)+1))))))</f>
        <v/>
      </c>
      <c r="L502" s="539">
        <f>IF($D$499="Flat Oval",IF(OR($N$501="",ISTEXT($N$499),ISTEXT($N$500)),"",IF(2&lt;=$N$500,IF(9&gt;$N$499,"",IF(((2-1)*$N$499+9)&gt;80,"",IF(INDEX($P$501:$W$510,MOD(((2-1)*$N$499+9)-1,10)+1,INT((((2-1)*$N$499+9)-1)/10)+1)="","",INDEX($P$501:$W$510,MOD(((2-1)*$N$499+9)-1,10)+1,INT((((2-1)*$N$499+9)-1)/10)+1)))),IF(AND(2=$N$500+1,9&lt;=$O$499),IF(($N$499*$N$500+9)&gt;80,"",IF(INDEX($P$501:$W$510,MOD(($N$499*$N$500+9)-1,10)+1,INT((($N$499*$N$500+9)-1)/10)+1)="","",INDEX($P$501:$W$510,MOD(($N$499*$N$500+9)-1,10)+1,INT((($N$499*$N$500+9)-1)/10)+1))),""))),IF($N$501="","",IF(OR(ISTEXT($N$499),ISTEXT($N$500),ISTEXT($N$501)),"",IF(OR(9&gt;$N$499,2&gt;$N$500,((2-1)*$N$499+9)&gt;$N$501),"",IF(INDEX($P$501:$W$510,MOD(((2-1)*$N$499+9)-1,10)+1,INT((((2-1)*$N$499+9)-1)/10)+1)="","",INDEX($P$501:$W$510,MOD(((2-1)*$N$499+9)-1,10)+1,INT((((2-1)*$N$499+9)-1)/10)+1))))))</f>
        <v/>
      </c>
      <c r="M502" s="539">
        <f>IF($D$499="Flat Oval",IF(OR($N$501="",ISTEXT($N$499),ISTEXT($N$500)),"",IF(2&lt;=$N$500,IF(10&gt;$N$499,"",IF(((2-1)*$N$499+10)&gt;80,"",IF(INDEX($P$501:$W$510,MOD(((2-1)*$N$499+10)-1,10)+1,INT((((2-1)*$N$499+10)-1)/10)+1)="","",INDEX($P$501:$W$510,MOD(((2-1)*$N$499+10)-1,10)+1,INT((((2-1)*$N$499+10)-1)/10)+1)))),IF(AND(2=$N$500+1,10&lt;=$O$499),IF(($N$499*$N$500+10)&gt;80,"",IF(INDEX($P$501:$W$510,MOD(($N$499*$N$500+10)-1,10)+1,INT((($N$499*$N$500+10)-1)/10)+1)="","",INDEX($P$501:$W$510,MOD(($N$499*$N$500+10)-1,10)+1,INT((($N$499*$N$500+10)-1)/10)+1))),""))),IF($N$501="","",IF(OR(ISTEXT($N$499),ISTEXT($N$500),ISTEXT($N$501)),"",IF(OR(10&gt;$N$499,2&gt;$N$500,((2-1)*$N$499+10)&gt;$N$501),"",IF(INDEX($P$501:$W$510,MOD(((2-1)*$N$499+10)-1,10)+1,INT((((2-1)*$N$499+10)-1)/10)+1)="","",INDEX($P$501:$W$510,MOD(((2-1)*$N$499+10)-1,10)+1,INT((((2-1)*$N$499+10)-1)/10)+1))))))</f>
        <v/>
      </c>
      <c r="O502">
        <f>IF(AND($D$499="Flat Oval",NOT(OR($G$499="",$I$499="")),NOT(OR(ISTEXT($G$499),ISTEXT($I$499)))),(($G$499-2*N($K$499))-($I$499-2*N($K$499)))*($I$499-2*N($K$499))/144,"")</f>
        <v/>
      </c>
      <c r="P502" s="540" t="n"/>
      <c r="Q502" s="540" t="n"/>
      <c r="R502" s="540" t="n"/>
      <c r="S502" s="540" t="n"/>
      <c r="T502" s="540" t="n"/>
      <c r="U502" s="540" t="n"/>
      <c r="V502" s="540" t="n"/>
      <c r="W502" s="540" t="n"/>
    </row>
    <row r="503" ht="13.35" customHeight="1" s="162">
      <c r="B503" s="537">
        <f>IF($D$499="Flat Oval",IF(OR($N$500="",ISTEXT($N$500)),"",IF(3&lt;=$N$500,ROUND((3-0.5)*$I$499/$N$500,1),IF(3=$N$500+1,"Ends",""))),IF(OR($D$499="",$G$499=""),"",IF($D$499="Round",IF(3=1,"Axis 1 (0°)",IF(3=2,"Axis 2 (90°)","")),IF(ISTEXT($N$500),"",IF(3&gt;$N$500,"",IF(ISTEXT($I$499),"",ROUND((3-0.5)*$I$499/$N$500,1)))))))</f>
        <v/>
      </c>
      <c r="C503" s="538" t="n"/>
      <c r="D503" s="539">
        <f>IF($D$499="Flat Oval",IF(OR($N$501="",ISTEXT($N$499),ISTEXT($N$500)),"",IF(3&lt;=$N$500,IF(1&gt;$N$499,"",IF(((3-1)*$N$499+1)&gt;80,"",IF(INDEX($P$501:$W$510,MOD(((3-1)*$N$499+1)-1,10)+1,INT((((3-1)*$N$499+1)-1)/10)+1)="","",INDEX($P$501:$W$510,MOD(((3-1)*$N$499+1)-1,10)+1,INT((((3-1)*$N$499+1)-1)/10)+1)))),IF(AND(3=$N$500+1,1&lt;=$O$499),IF(($N$499*$N$500+1)&gt;80,"",IF(INDEX($P$501:$W$510,MOD(($N$499*$N$500+1)-1,10)+1,INT((($N$499*$N$500+1)-1)/10)+1)="","",INDEX($P$501:$W$510,MOD(($N$499*$N$500+1)-1,10)+1,INT((($N$499*$N$500+1)-1)/10)+1))),""))),IF($N$501="","",IF(OR(ISTEXT($N$499),ISTEXT($N$500),ISTEXT($N$501)),"",IF(OR(1&gt;$N$499,3&gt;$N$500,((3-1)*$N$499+1)&gt;$N$501),"",IF(INDEX($P$501:$W$510,MOD(((3-1)*$N$499+1)-1,10)+1,INT((((3-1)*$N$499+1)-1)/10)+1)="","",INDEX($P$501:$W$510,MOD(((3-1)*$N$499+1)-1,10)+1,INT((((3-1)*$N$499+1)-1)/10)+1))))))</f>
        <v/>
      </c>
      <c r="E503" s="539">
        <f>IF($D$499="Flat Oval",IF(OR($N$501="",ISTEXT($N$499),ISTEXT($N$500)),"",IF(3&lt;=$N$500,IF(2&gt;$N$499,"",IF(((3-1)*$N$499+2)&gt;80,"",IF(INDEX($P$501:$W$510,MOD(((3-1)*$N$499+2)-1,10)+1,INT((((3-1)*$N$499+2)-1)/10)+1)="","",INDEX($P$501:$W$510,MOD(((3-1)*$N$499+2)-1,10)+1,INT((((3-1)*$N$499+2)-1)/10)+1)))),IF(AND(3=$N$500+1,2&lt;=$O$499),IF(($N$499*$N$500+2)&gt;80,"",IF(INDEX($P$501:$W$510,MOD(($N$499*$N$500+2)-1,10)+1,INT((($N$499*$N$500+2)-1)/10)+1)="","",INDEX($P$501:$W$510,MOD(($N$499*$N$500+2)-1,10)+1,INT((($N$499*$N$500+2)-1)/10)+1))),""))),IF($N$501="","",IF(OR(ISTEXT($N$499),ISTEXT($N$500),ISTEXT($N$501)),"",IF(OR(2&gt;$N$499,3&gt;$N$500,((3-1)*$N$499+2)&gt;$N$501),"",IF(INDEX($P$501:$W$510,MOD(((3-1)*$N$499+2)-1,10)+1,INT((((3-1)*$N$499+2)-1)/10)+1)="","",INDEX($P$501:$W$510,MOD(((3-1)*$N$499+2)-1,10)+1,INT((((3-1)*$N$499+2)-1)/10)+1))))))</f>
        <v/>
      </c>
      <c r="F503" s="539">
        <f>IF($D$499="Flat Oval",IF(OR($N$501="",ISTEXT($N$499),ISTEXT($N$500)),"",IF(3&lt;=$N$500,IF(3&gt;$N$499,"",IF(((3-1)*$N$499+3)&gt;80,"",IF(INDEX($P$501:$W$510,MOD(((3-1)*$N$499+3)-1,10)+1,INT((((3-1)*$N$499+3)-1)/10)+1)="","",INDEX($P$501:$W$510,MOD(((3-1)*$N$499+3)-1,10)+1,INT((((3-1)*$N$499+3)-1)/10)+1)))),IF(AND(3=$N$500+1,3&lt;=$O$499),IF(($N$499*$N$500+3)&gt;80,"",IF(INDEX($P$501:$W$510,MOD(($N$499*$N$500+3)-1,10)+1,INT((($N$499*$N$500+3)-1)/10)+1)="","",INDEX($P$501:$W$510,MOD(($N$499*$N$500+3)-1,10)+1,INT((($N$499*$N$500+3)-1)/10)+1))),""))),IF($N$501="","",IF(OR(ISTEXT($N$499),ISTEXT($N$500),ISTEXT($N$501)),"",IF(OR(3&gt;$N$499,3&gt;$N$500,((3-1)*$N$499+3)&gt;$N$501),"",IF(INDEX($P$501:$W$510,MOD(((3-1)*$N$499+3)-1,10)+1,INT((((3-1)*$N$499+3)-1)/10)+1)="","",INDEX($P$501:$W$510,MOD(((3-1)*$N$499+3)-1,10)+1,INT((((3-1)*$N$499+3)-1)/10)+1))))))</f>
        <v/>
      </c>
      <c r="G503" s="539">
        <f>IF($D$499="Flat Oval",IF(OR($N$501="",ISTEXT($N$499),ISTEXT($N$500)),"",IF(3&lt;=$N$500,IF(4&gt;$N$499,"",IF(((3-1)*$N$499+4)&gt;80,"",IF(INDEX($P$501:$W$510,MOD(((3-1)*$N$499+4)-1,10)+1,INT((((3-1)*$N$499+4)-1)/10)+1)="","",INDEX($P$501:$W$510,MOD(((3-1)*$N$499+4)-1,10)+1,INT((((3-1)*$N$499+4)-1)/10)+1)))),IF(AND(3=$N$500+1,4&lt;=$O$499),IF(($N$499*$N$500+4)&gt;80,"",IF(INDEX($P$501:$W$510,MOD(($N$499*$N$500+4)-1,10)+1,INT((($N$499*$N$500+4)-1)/10)+1)="","",INDEX($P$501:$W$510,MOD(($N$499*$N$500+4)-1,10)+1,INT((($N$499*$N$500+4)-1)/10)+1))),""))),IF($N$501="","",IF(OR(ISTEXT($N$499),ISTEXT($N$500),ISTEXT($N$501)),"",IF(OR(4&gt;$N$499,3&gt;$N$500,((3-1)*$N$499+4)&gt;$N$501),"",IF(INDEX($P$501:$W$510,MOD(((3-1)*$N$499+4)-1,10)+1,INT((((3-1)*$N$499+4)-1)/10)+1)="","",INDEX($P$501:$W$510,MOD(((3-1)*$N$499+4)-1,10)+1,INT((((3-1)*$N$499+4)-1)/10)+1))))))</f>
        <v/>
      </c>
      <c r="H503" s="539">
        <f>IF($D$499="Flat Oval",IF(OR($N$501="",ISTEXT($N$499),ISTEXT($N$500)),"",IF(3&lt;=$N$500,IF(5&gt;$N$499,"",IF(((3-1)*$N$499+5)&gt;80,"",IF(INDEX($P$501:$W$510,MOD(((3-1)*$N$499+5)-1,10)+1,INT((((3-1)*$N$499+5)-1)/10)+1)="","",INDEX($P$501:$W$510,MOD(((3-1)*$N$499+5)-1,10)+1,INT((((3-1)*$N$499+5)-1)/10)+1)))),IF(AND(3=$N$500+1,5&lt;=$O$499),IF(($N$499*$N$500+5)&gt;80,"",IF(INDEX($P$501:$W$510,MOD(($N$499*$N$500+5)-1,10)+1,INT((($N$499*$N$500+5)-1)/10)+1)="","",INDEX($P$501:$W$510,MOD(($N$499*$N$500+5)-1,10)+1,INT((($N$499*$N$500+5)-1)/10)+1))),""))),IF($N$501="","",IF(OR(ISTEXT($N$499),ISTEXT($N$500),ISTEXT($N$501)),"",IF(OR(5&gt;$N$499,3&gt;$N$500,((3-1)*$N$499+5)&gt;$N$501),"",IF(INDEX($P$501:$W$510,MOD(((3-1)*$N$499+5)-1,10)+1,INT((((3-1)*$N$499+5)-1)/10)+1)="","",INDEX($P$501:$W$510,MOD(((3-1)*$N$499+5)-1,10)+1,INT((((3-1)*$N$499+5)-1)/10)+1))))))</f>
        <v/>
      </c>
      <c r="I503" s="539">
        <f>IF($D$499="Flat Oval",IF(OR($N$501="",ISTEXT($N$499),ISTEXT($N$500)),"",IF(3&lt;=$N$500,IF(6&gt;$N$499,"",IF(((3-1)*$N$499+6)&gt;80,"",IF(INDEX($P$501:$W$510,MOD(((3-1)*$N$499+6)-1,10)+1,INT((((3-1)*$N$499+6)-1)/10)+1)="","",INDEX($P$501:$W$510,MOD(((3-1)*$N$499+6)-1,10)+1,INT((((3-1)*$N$499+6)-1)/10)+1)))),IF(AND(3=$N$500+1,6&lt;=$O$499),IF(($N$499*$N$500+6)&gt;80,"",IF(INDEX($P$501:$W$510,MOD(($N$499*$N$500+6)-1,10)+1,INT((($N$499*$N$500+6)-1)/10)+1)="","",INDEX($P$501:$W$510,MOD(($N$499*$N$500+6)-1,10)+1,INT((($N$499*$N$500+6)-1)/10)+1))),""))),IF($N$501="","",IF(OR(ISTEXT($N$499),ISTEXT($N$500),ISTEXT($N$501)),"",IF(OR(6&gt;$N$499,3&gt;$N$500,((3-1)*$N$499+6)&gt;$N$501),"",IF(INDEX($P$501:$W$510,MOD(((3-1)*$N$499+6)-1,10)+1,INT((((3-1)*$N$499+6)-1)/10)+1)="","",INDEX($P$501:$W$510,MOD(((3-1)*$N$499+6)-1,10)+1,INT((((3-1)*$N$499+6)-1)/10)+1))))))</f>
        <v/>
      </c>
      <c r="J503" s="539">
        <f>IF($D$499="Flat Oval",IF(OR($N$501="",ISTEXT($N$499),ISTEXT($N$500)),"",IF(3&lt;=$N$500,IF(7&gt;$N$499,"",IF(((3-1)*$N$499+7)&gt;80,"",IF(INDEX($P$501:$W$510,MOD(((3-1)*$N$499+7)-1,10)+1,INT((((3-1)*$N$499+7)-1)/10)+1)="","",INDEX($P$501:$W$510,MOD(((3-1)*$N$499+7)-1,10)+1,INT((((3-1)*$N$499+7)-1)/10)+1)))),IF(AND(3=$N$500+1,7&lt;=$O$499),IF(($N$499*$N$500+7)&gt;80,"",IF(INDEX($P$501:$W$510,MOD(($N$499*$N$500+7)-1,10)+1,INT((($N$499*$N$500+7)-1)/10)+1)="","",INDEX($P$501:$W$510,MOD(($N$499*$N$500+7)-1,10)+1,INT((($N$499*$N$500+7)-1)/10)+1))),""))),IF($N$501="","",IF(OR(ISTEXT($N$499),ISTEXT($N$500),ISTEXT($N$501)),"",IF(OR(7&gt;$N$499,3&gt;$N$500,((3-1)*$N$499+7)&gt;$N$501),"",IF(INDEX($P$501:$W$510,MOD(((3-1)*$N$499+7)-1,10)+1,INT((((3-1)*$N$499+7)-1)/10)+1)="","",INDEX($P$501:$W$510,MOD(((3-1)*$N$499+7)-1,10)+1,INT((((3-1)*$N$499+7)-1)/10)+1))))))</f>
        <v/>
      </c>
      <c r="K503" s="539">
        <f>IF($D$499="Flat Oval",IF(OR($N$501="",ISTEXT($N$499),ISTEXT($N$500)),"",IF(3&lt;=$N$500,IF(8&gt;$N$499,"",IF(((3-1)*$N$499+8)&gt;80,"",IF(INDEX($P$501:$W$510,MOD(((3-1)*$N$499+8)-1,10)+1,INT((((3-1)*$N$499+8)-1)/10)+1)="","",INDEX($P$501:$W$510,MOD(((3-1)*$N$499+8)-1,10)+1,INT((((3-1)*$N$499+8)-1)/10)+1)))),IF(AND(3=$N$500+1,8&lt;=$O$499),IF(($N$499*$N$500+8)&gt;80,"",IF(INDEX($P$501:$W$510,MOD(($N$499*$N$500+8)-1,10)+1,INT((($N$499*$N$500+8)-1)/10)+1)="","",INDEX($P$501:$W$510,MOD(($N$499*$N$500+8)-1,10)+1,INT((($N$499*$N$500+8)-1)/10)+1))),""))),IF($N$501="","",IF(OR(ISTEXT($N$499),ISTEXT($N$500),ISTEXT($N$501)),"",IF(OR(8&gt;$N$499,3&gt;$N$500,((3-1)*$N$499+8)&gt;$N$501),"",IF(INDEX($P$501:$W$510,MOD(((3-1)*$N$499+8)-1,10)+1,INT((((3-1)*$N$499+8)-1)/10)+1)="","",INDEX($P$501:$W$510,MOD(((3-1)*$N$499+8)-1,10)+1,INT((((3-1)*$N$499+8)-1)/10)+1))))))</f>
        <v/>
      </c>
      <c r="L503" s="539">
        <f>IF($D$499="Flat Oval",IF(OR($N$501="",ISTEXT($N$499),ISTEXT($N$500)),"",IF(3&lt;=$N$500,IF(9&gt;$N$499,"",IF(((3-1)*$N$499+9)&gt;80,"",IF(INDEX($P$501:$W$510,MOD(((3-1)*$N$499+9)-1,10)+1,INT((((3-1)*$N$499+9)-1)/10)+1)="","",INDEX($P$501:$W$510,MOD(((3-1)*$N$499+9)-1,10)+1,INT((((3-1)*$N$499+9)-1)/10)+1)))),IF(AND(3=$N$500+1,9&lt;=$O$499),IF(($N$499*$N$500+9)&gt;80,"",IF(INDEX($P$501:$W$510,MOD(($N$499*$N$500+9)-1,10)+1,INT((($N$499*$N$500+9)-1)/10)+1)="","",INDEX($P$501:$W$510,MOD(($N$499*$N$500+9)-1,10)+1,INT((($N$499*$N$500+9)-1)/10)+1))),""))),IF($N$501="","",IF(OR(ISTEXT($N$499),ISTEXT($N$500),ISTEXT($N$501)),"",IF(OR(9&gt;$N$499,3&gt;$N$500,((3-1)*$N$499+9)&gt;$N$501),"",IF(INDEX($P$501:$W$510,MOD(((3-1)*$N$499+9)-1,10)+1,INT((((3-1)*$N$499+9)-1)/10)+1)="","",INDEX($P$501:$W$510,MOD(((3-1)*$N$499+9)-1,10)+1,INT((((3-1)*$N$499+9)-1)/10)+1))))))</f>
        <v/>
      </c>
      <c r="M503" s="539">
        <f>IF($D$499="Flat Oval",IF(OR($N$501="",ISTEXT($N$499),ISTEXT($N$500)),"",IF(3&lt;=$N$500,IF(10&gt;$N$499,"",IF(((3-1)*$N$499+10)&gt;80,"",IF(INDEX($P$501:$W$510,MOD(((3-1)*$N$499+10)-1,10)+1,INT((((3-1)*$N$499+10)-1)/10)+1)="","",INDEX($P$501:$W$510,MOD(((3-1)*$N$499+10)-1,10)+1,INT((((3-1)*$N$499+10)-1)/10)+1)))),IF(AND(3=$N$500+1,10&lt;=$O$499),IF(($N$499*$N$500+10)&gt;80,"",IF(INDEX($P$501:$W$510,MOD(($N$499*$N$500+10)-1,10)+1,INT((($N$499*$N$500+10)-1)/10)+1)="","",INDEX($P$501:$W$510,MOD(($N$499*$N$500+10)-1,10)+1,INT((($N$499*$N$500+10)-1)/10)+1))),""))),IF($N$501="","",IF(OR(ISTEXT($N$499),ISTEXT($N$500),ISTEXT($N$501)),"",IF(OR(10&gt;$N$499,3&gt;$N$500,((3-1)*$N$499+10)&gt;$N$501),"",IF(INDEX($P$501:$W$510,MOD(((3-1)*$N$499+10)-1,10)+1,INT((((3-1)*$N$499+10)-1)/10)+1)="","",INDEX($P$501:$W$510,MOD(((3-1)*$N$499+10)-1,10)+1,INT((((3-1)*$N$499+10)-1)/10)+1))))))</f>
        <v/>
      </c>
      <c r="O503">
        <f>IF(AND($D$499="Flat Oval",NOT(OR($G$499="",$I$499="")),NOT(OR(ISTEXT($G$499),ISTEXT($I$499)))),PI()*(($I$499-2*N($K$499))/2)^2/144,"")</f>
        <v/>
      </c>
      <c r="P503" s="540" t="n"/>
      <c r="Q503" s="540" t="n"/>
      <c r="R503" s="540" t="n"/>
      <c r="S503" s="540" t="n"/>
      <c r="T503" s="540" t="n"/>
      <c r="U503" s="540" t="n"/>
      <c r="V503" s="540" t="n"/>
      <c r="W503" s="540" t="n"/>
    </row>
    <row r="504" ht="13.35" customHeight="1" s="162">
      <c r="B504" s="537">
        <f>IF($D$499="Flat Oval",IF(OR($N$500="",ISTEXT($N$500)),"",IF(4&lt;=$N$500,ROUND((4-0.5)*$I$499/$N$500,1),IF(4=$N$500+1,"Ends",""))),IF(OR($D$499="",$G$499=""),"",IF($D$499="Round",IF(4=1,"Axis 1 (0°)",IF(4=2,"Axis 2 (90°)","")),IF(ISTEXT($N$500),"",IF(4&gt;$N$500,"",IF(ISTEXT($I$499),"",ROUND((4-0.5)*$I$499/$N$500,1)))))))</f>
        <v/>
      </c>
      <c r="C504" s="538" t="n"/>
      <c r="D504" s="539">
        <f>IF($D$499="Flat Oval",IF(OR($N$501="",ISTEXT($N$499),ISTEXT($N$500)),"",IF(4&lt;=$N$500,IF(1&gt;$N$499,"",IF(((4-1)*$N$499+1)&gt;80,"",IF(INDEX($P$501:$W$510,MOD(((4-1)*$N$499+1)-1,10)+1,INT((((4-1)*$N$499+1)-1)/10)+1)="","",INDEX($P$501:$W$510,MOD(((4-1)*$N$499+1)-1,10)+1,INT((((4-1)*$N$499+1)-1)/10)+1)))),IF(AND(4=$N$500+1,1&lt;=$O$499),IF(($N$499*$N$500+1)&gt;80,"",IF(INDEX($P$501:$W$510,MOD(($N$499*$N$500+1)-1,10)+1,INT((($N$499*$N$500+1)-1)/10)+1)="","",INDEX($P$501:$W$510,MOD(($N$499*$N$500+1)-1,10)+1,INT((($N$499*$N$500+1)-1)/10)+1))),""))),IF($N$501="","",IF(OR(ISTEXT($N$499),ISTEXT($N$500),ISTEXT($N$501)),"",IF(OR(1&gt;$N$499,4&gt;$N$500,((4-1)*$N$499+1)&gt;$N$501),"",IF(INDEX($P$501:$W$510,MOD(((4-1)*$N$499+1)-1,10)+1,INT((((4-1)*$N$499+1)-1)/10)+1)="","",INDEX($P$501:$W$510,MOD(((4-1)*$N$499+1)-1,10)+1,INT((((4-1)*$N$499+1)-1)/10)+1))))))</f>
        <v/>
      </c>
      <c r="E504" s="539">
        <f>IF($D$499="Flat Oval",IF(OR($N$501="",ISTEXT($N$499),ISTEXT($N$500)),"",IF(4&lt;=$N$500,IF(2&gt;$N$499,"",IF(((4-1)*$N$499+2)&gt;80,"",IF(INDEX($P$501:$W$510,MOD(((4-1)*$N$499+2)-1,10)+1,INT((((4-1)*$N$499+2)-1)/10)+1)="","",INDEX($P$501:$W$510,MOD(((4-1)*$N$499+2)-1,10)+1,INT((((4-1)*$N$499+2)-1)/10)+1)))),IF(AND(4=$N$500+1,2&lt;=$O$499),IF(($N$499*$N$500+2)&gt;80,"",IF(INDEX($P$501:$W$510,MOD(($N$499*$N$500+2)-1,10)+1,INT((($N$499*$N$500+2)-1)/10)+1)="","",INDEX($P$501:$W$510,MOD(($N$499*$N$500+2)-1,10)+1,INT((($N$499*$N$500+2)-1)/10)+1))),""))),IF($N$501="","",IF(OR(ISTEXT($N$499),ISTEXT($N$500),ISTEXT($N$501)),"",IF(OR(2&gt;$N$499,4&gt;$N$500,((4-1)*$N$499+2)&gt;$N$501),"",IF(INDEX($P$501:$W$510,MOD(((4-1)*$N$499+2)-1,10)+1,INT((((4-1)*$N$499+2)-1)/10)+1)="","",INDEX($P$501:$W$510,MOD(((4-1)*$N$499+2)-1,10)+1,INT((((4-1)*$N$499+2)-1)/10)+1))))))</f>
        <v/>
      </c>
      <c r="F504" s="539">
        <f>IF($D$499="Flat Oval",IF(OR($N$501="",ISTEXT($N$499),ISTEXT($N$500)),"",IF(4&lt;=$N$500,IF(3&gt;$N$499,"",IF(((4-1)*$N$499+3)&gt;80,"",IF(INDEX($P$501:$W$510,MOD(((4-1)*$N$499+3)-1,10)+1,INT((((4-1)*$N$499+3)-1)/10)+1)="","",INDEX($P$501:$W$510,MOD(((4-1)*$N$499+3)-1,10)+1,INT((((4-1)*$N$499+3)-1)/10)+1)))),IF(AND(4=$N$500+1,3&lt;=$O$499),IF(($N$499*$N$500+3)&gt;80,"",IF(INDEX($P$501:$W$510,MOD(($N$499*$N$500+3)-1,10)+1,INT((($N$499*$N$500+3)-1)/10)+1)="","",INDEX($P$501:$W$510,MOD(($N$499*$N$500+3)-1,10)+1,INT((($N$499*$N$500+3)-1)/10)+1))),""))),IF($N$501="","",IF(OR(ISTEXT($N$499),ISTEXT($N$500),ISTEXT($N$501)),"",IF(OR(3&gt;$N$499,4&gt;$N$500,((4-1)*$N$499+3)&gt;$N$501),"",IF(INDEX($P$501:$W$510,MOD(((4-1)*$N$499+3)-1,10)+1,INT((((4-1)*$N$499+3)-1)/10)+1)="","",INDEX($P$501:$W$510,MOD(((4-1)*$N$499+3)-1,10)+1,INT((((4-1)*$N$499+3)-1)/10)+1))))))</f>
        <v/>
      </c>
      <c r="G504" s="539">
        <f>IF($D$499="Flat Oval",IF(OR($N$501="",ISTEXT($N$499),ISTEXT($N$500)),"",IF(4&lt;=$N$500,IF(4&gt;$N$499,"",IF(((4-1)*$N$499+4)&gt;80,"",IF(INDEX($P$501:$W$510,MOD(((4-1)*$N$499+4)-1,10)+1,INT((((4-1)*$N$499+4)-1)/10)+1)="","",INDEX($P$501:$W$510,MOD(((4-1)*$N$499+4)-1,10)+1,INT((((4-1)*$N$499+4)-1)/10)+1)))),IF(AND(4=$N$500+1,4&lt;=$O$499),IF(($N$499*$N$500+4)&gt;80,"",IF(INDEX($P$501:$W$510,MOD(($N$499*$N$500+4)-1,10)+1,INT((($N$499*$N$500+4)-1)/10)+1)="","",INDEX($P$501:$W$510,MOD(($N$499*$N$500+4)-1,10)+1,INT((($N$499*$N$500+4)-1)/10)+1))),""))),IF($N$501="","",IF(OR(ISTEXT($N$499),ISTEXT($N$500),ISTEXT($N$501)),"",IF(OR(4&gt;$N$499,4&gt;$N$500,((4-1)*$N$499+4)&gt;$N$501),"",IF(INDEX($P$501:$W$510,MOD(((4-1)*$N$499+4)-1,10)+1,INT((((4-1)*$N$499+4)-1)/10)+1)="","",INDEX($P$501:$W$510,MOD(((4-1)*$N$499+4)-1,10)+1,INT((((4-1)*$N$499+4)-1)/10)+1))))))</f>
        <v/>
      </c>
      <c r="H504" s="539">
        <f>IF($D$499="Flat Oval",IF(OR($N$501="",ISTEXT($N$499),ISTEXT($N$500)),"",IF(4&lt;=$N$500,IF(5&gt;$N$499,"",IF(((4-1)*$N$499+5)&gt;80,"",IF(INDEX($P$501:$W$510,MOD(((4-1)*$N$499+5)-1,10)+1,INT((((4-1)*$N$499+5)-1)/10)+1)="","",INDEX($P$501:$W$510,MOD(((4-1)*$N$499+5)-1,10)+1,INT((((4-1)*$N$499+5)-1)/10)+1)))),IF(AND(4=$N$500+1,5&lt;=$O$499),IF(($N$499*$N$500+5)&gt;80,"",IF(INDEX($P$501:$W$510,MOD(($N$499*$N$500+5)-1,10)+1,INT((($N$499*$N$500+5)-1)/10)+1)="","",INDEX($P$501:$W$510,MOD(($N$499*$N$500+5)-1,10)+1,INT((($N$499*$N$500+5)-1)/10)+1))),""))),IF($N$501="","",IF(OR(ISTEXT($N$499),ISTEXT($N$500),ISTEXT($N$501)),"",IF(OR(5&gt;$N$499,4&gt;$N$500,((4-1)*$N$499+5)&gt;$N$501),"",IF(INDEX($P$501:$W$510,MOD(((4-1)*$N$499+5)-1,10)+1,INT((((4-1)*$N$499+5)-1)/10)+1)="","",INDEX($P$501:$W$510,MOD(((4-1)*$N$499+5)-1,10)+1,INT((((4-1)*$N$499+5)-1)/10)+1))))))</f>
        <v/>
      </c>
      <c r="I504" s="539">
        <f>IF($D$499="Flat Oval",IF(OR($N$501="",ISTEXT($N$499),ISTEXT($N$500)),"",IF(4&lt;=$N$500,IF(6&gt;$N$499,"",IF(((4-1)*$N$499+6)&gt;80,"",IF(INDEX($P$501:$W$510,MOD(((4-1)*$N$499+6)-1,10)+1,INT((((4-1)*$N$499+6)-1)/10)+1)="","",INDEX($P$501:$W$510,MOD(((4-1)*$N$499+6)-1,10)+1,INT((((4-1)*$N$499+6)-1)/10)+1)))),IF(AND(4=$N$500+1,6&lt;=$O$499),IF(($N$499*$N$500+6)&gt;80,"",IF(INDEX($P$501:$W$510,MOD(($N$499*$N$500+6)-1,10)+1,INT((($N$499*$N$500+6)-1)/10)+1)="","",INDEX($P$501:$W$510,MOD(($N$499*$N$500+6)-1,10)+1,INT((($N$499*$N$500+6)-1)/10)+1))),""))),IF($N$501="","",IF(OR(ISTEXT($N$499),ISTEXT($N$500),ISTEXT($N$501)),"",IF(OR(6&gt;$N$499,4&gt;$N$500,((4-1)*$N$499+6)&gt;$N$501),"",IF(INDEX($P$501:$W$510,MOD(((4-1)*$N$499+6)-1,10)+1,INT((((4-1)*$N$499+6)-1)/10)+1)="","",INDEX($P$501:$W$510,MOD(((4-1)*$N$499+6)-1,10)+1,INT((((4-1)*$N$499+6)-1)/10)+1))))))</f>
        <v/>
      </c>
      <c r="J504" s="539">
        <f>IF($D$499="Flat Oval",IF(OR($N$501="",ISTEXT($N$499),ISTEXT($N$500)),"",IF(4&lt;=$N$500,IF(7&gt;$N$499,"",IF(((4-1)*$N$499+7)&gt;80,"",IF(INDEX($P$501:$W$510,MOD(((4-1)*$N$499+7)-1,10)+1,INT((((4-1)*$N$499+7)-1)/10)+1)="","",INDEX($P$501:$W$510,MOD(((4-1)*$N$499+7)-1,10)+1,INT((((4-1)*$N$499+7)-1)/10)+1)))),IF(AND(4=$N$500+1,7&lt;=$O$499),IF(($N$499*$N$500+7)&gt;80,"",IF(INDEX($P$501:$W$510,MOD(($N$499*$N$500+7)-1,10)+1,INT((($N$499*$N$500+7)-1)/10)+1)="","",INDEX($P$501:$W$510,MOD(($N$499*$N$500+7)-1,10)+1,INT((($N$499*$N$500+7)-1)/10)+1))),""))),IF($N$501="","",IF(OR(ISTEXT($N$499),ISTEXT($N$500),ISTEXT($N$501)),"",IF(OR(7&gt;$N$499,4&gt;$N$500,((4-1)*$N$499+7)&gt;$N$501),"",IF(INDEX($P$501:$W$510,MOD(((4-1)*$N$499+7)-1,10)+1,INT((((4-1)*$N$499+7)-1)/10)+1)="","",INDEX($P$501:$W$510,MOD(((4-1)*$N$499+7)-1,10)+1,INT((((4-1)*$N$499+7)-1)/10)+1))))))</f>
        <v/>
      </c>
      <c r="K504" s="539">
        <f>IF($D$499="Flat Oval",IF(OR($N$501="",ISTEXT($N$499),ISTEXT($N$500)),"",IF(4&lt;=$N$500,IF(8&gt;$N$499,"",IF(((4-1)*$N$499+8)&gt;80,"",IF(INDEX($P$501:$W$510,MOD(((4-1)*$N$499+8)-1,10)+1,INT((((4-1)*$N$499+8)-1)/10)+1)="","",INDEX($P$501:$W$510,MOD(((4-1)*$N$499+8)-1,10)+1,INT((((4-1)*$N$499+8)-1)/10)+1)))),IF(AND(4=$N$500+1,8&lt;=$O$499),IF(($N$499*$N$500+8)&gt;80,"",IF(INDEX($P$501:$W$510,MOD(($N$499*$N$500+8)-1,10)+1,INT((($N$499*$N$500+8)-1)/10)+1)="","",INDEX($P$501:$W$510,MOD(($N$499*$N$500+8)-1,10)+1,INT((($N$499*$N$500+8)-1)/10)+1))),""))),IF($N$501="","",IF(OR(ISTEXT($N$499),ISTEXT($N$500),ISTEXT($N$501)),"",IF(OR(8&gt;$N$499,4&gt;$N$500,((4-1)*$N$499+8)&gt;$N$501),"",IF(INDEX($P$501:$W$510,MOD(((4-1)*$N$499+8)-1,10)+1,INT((((4-1)*$N$499+8)-1)/10)+1)="","",INDEX($P$501:$W$510,MOD(((4-1)*$N$499+8)-1,10)+1,INT((((4-1)*$N$499+8)-1)/10)+1))))))</f>
        <v/>
      </c>
      <c r="L504" s="539">
        <f>IF($D$499="Flat Oval",IF(OR($N$501="",ISTEXT($N$499),ISTEXT($N$500)),"",IF(4&lt;=$N$500,IF(9&gt;$N$499,"",IF(((4-1)*$N$499+9)&gt;80,"",IF(INDEX($P$501:$W$510,MOD(((4-1)*$N$499+9)-1,10)+1,INT((((4-1)*$N$499+9)-1)/10)+1)="","",INDEX($P$501:$W$510,MOD(((4-1)*$N$499+9)-1,10)+1,INT((((4-1)*$N$499+9)-1)/10)+1)))),IF(AND(4=$N$500+1,9&lt;=$O$499),IF(($N$499*$N$500+9)&gt;80,"",IF(INDEX($P$501:$W$510,MOD(($N$499*$N$500+9)-1,10)+1,INT((($N$499*$N$500+9)-1)/10)+1)="","",INDEX($P$501:$W$510,MOD(($N$499*$N$500+9)-1,10)+1,INT((($N$499*$N$500+9)-1)/10)+1))),""))),IF($N$501="","",IF(OR(ISTEXT($N$499),ISTEXT($N$500),ISTEXT($N$501)),"",IF(OR(9&gt;$N$499,4&gt;$N$500,((4-1)*$N$499+9)&gt;$N$501),"",IF(INDEX($P$501:$W$510,MOD(((4-1)*$N$499+9)-1,10)+1,INT((((4-1)*$N$499+9)-1)/10)+1)="","",INDEX($P$501:$W$510,MOD(((4-1)*$N$499+9)-1,10)+1,INT((((4-1)*$N$499+9)-1)/10)+1))))))</f>
        <v/>
      </c>
      <c r="M504" s="539">
        <f>IF($D$499="Flat Oval",IF(OR($N$501="",ISTEXT($N$499),ISTEXT($N$500)),"",IF(4&lt;=$N$500,IF(10&gt;$N$499,"",IF(((4-1)*$N$499+10)&gt;80,"",IF(INDEX($P$501:$W$510,MOD(((4-1)*$N$499+10)-1,10)+1,INT((((4-1)*$N$499+10)-1)/10)+1)="","",INDEX($P$501:$W$510,MOD(((4-1)*$N$499+10)-1,10)+1,INT((((4-1)*$N$499+10)-1)/10)+1)))),IF(AND(4=$N$500+1,10&lt;=$O$499),IF(($N$499*$N$500+10)&gt;80,"",IF(INDEX($P$501:$W$510,MOD(($N$499*$N$500+10)-1,10)+1,INT((($N$499*$N$500+10)-1)/10)+1)="","",INDEX($P$501:$W$510,MOD(($N$499*$N$500+10)-1,10)+1,INT((($N$499*$N$500+10)-1)/10)+1))),""))),IF($N$501="","",IF(OR(ISTEXT($N$499),ISTEXT($N$500),ISTEXT($N$501)),"",IF(OR(10&gt;$N$499,4&gt;$N$500,((4-1)*$N$499+10)&gt;$N$501),"",IF(INDEX($P$501:$W$510,MOD(((4-1)*$N$499+10)-1,10)+1,INT((((4-1)*$N$499+10)-1)/10)+1)="","",INDEX($P$501:$W$510,MOD(((4-1)*$N$499+10)-1,10)+1,INT((((4-1)*$N$499+10)-1)/10)+1))))))</f>
        <v/>
      </c>
      <c r="P504" s="540" t="n"/>
      <c r="Q504" s="540" t="n"/>
      <c r="R504" s="540" t="n"/>
      <c r="S504" s="540" t="n"/>
      <c r="T504" s="540" t="n"/>
      <c r="U504" s="540" t="n"/>
      <c r="V504" s="540" t="n"/>
      <c r="W504" s="540" t="n"/>
    </row>
    <row r="505" ht="13.35" customHeight="1" s="162">
      <c r="B505" s="537">
        <f>IF($D$499="Flat Oval",IF(OR($N$500="",ISTEXT($N$500)),"",IF(5&lt;=$N$500,ROUND((5-0.5)*$I$499/$N$500,1),IF(5=$N$500+1,"Ends",""))),IF(OR($D$499="",$G$499=""),"",IF($D$499="Round",IF(5=1,"Axis 1 (0°)",IF(5=2,"Axis 2 (90°)","")),IF(ISTEXT($N$500),"",IF(5&gt;$N$500,"",IF(ISTEXT($I$499),"",ROUND((5-0.5)*$I$499/$N$500,1)))))))</f>
        <v/>
      </c>
      <c r="C505" s="538" t="n"/>
      <c r="D505" s="539">
        <f>IF($D$499="Flat Oval",IF(OR($N$501="",ISTEXT($N$499),ISTEXT($N$500)),"",IF(5&lt;=$N$500,IF(1&gt;$N$499,"",IF(((5-1)*$N$499+1)&gt;80,"",IF(INDEX($P$501:$W$510,MOD(((5-1)*$N$499+1)-1,10)+1,INT((((5-1)*$N$499+1)-1)/10)+1)="","",INDEX($P$501:$W$510,MOD(((5-1)*$N$499+1)-1,10)+1,INT((((5-1)*$N$499+1)-1)/10)+1)))),IF(AND(5=$N$500+1,1&lt;=$O$499),IF(($N$499*$N$500+1)&gt;80,"",IF(INDEX($P$501:$W$510,MOD(($N$499*$N$500+1)-1,10)+1,INT((($N$499*$N$500+1)-1)/10)+1)="","",INDEX($P$501:$W$510,MOD(($N$499*$N$500+1)-1,10)+1,INT((($N$499*$N$500+1)-1)/10)+1))),""))),IF($N$501="","",IF(OR(ISTEXT($N$499),ISTEXT($N$500),ISTEXT($N$501)),"",IF(OR(1&gt;$N$499,5&gt;$N$500,((5-1)*$N$499+1)&gt;$N$501),"",IF(INDEX($P$501:$W$510,MOD(((5-1)*$N$499+1)-1,10)+1,INT((((5-1)*$N$499+1)-1)/10)+1)="","",INDEX($P$501:$W$510,MOD(((5-1)*$N$499+1)-1,10)+1,INT((((5-1)*$N$499+1)-1)/10)+1))))))</f>
        <v/>
      </c>
      <c r="E505" s="539">
        <f>IF($D$499="Flat Oval",IF(OR($N$501="",ISTEXT($N$499),ISTEXT($N$500)),"",IF(5&lt;=$N$500,IF(2&gt;$N$499,"",IF(((5-1)*$N$499+2)&gt;80,"",IF(INDEX($P$501:$W$510,MOD(((5-1)*$N$499+2)-1,10)+1,INT((((5-1)*$N$499+2)-1)/10)+1)="","",INDEX($P$501:$W$510,MOD(((5-1)*$N$499+2)-1,10)+1,INT((((5-1)*$N$499+2)-1)/10)+1)))),IF(AND(5=$N$500+1,2&lt;=$O$499),IF(($N$499*$N$500+2)&gt;80,"",IF(INDEX($P$501:$W$510,MOD(($N$499*$N$500+2)-1,10)+1,INT((($N$499*$N$500+2)-1)/10)+1)="","",INDEX($P$501:$W$510,MOD(($N$499*$N$500+2)-1,10)+1,INT((($N$499*$N$500+2)-1)/10)+1))),""))),IF($N$501="","",IF(OR(ISTEXT($N$499),ISTEXT($N$500),ISTEXT($N$501)),"",IF(OR(2&gt;$N$499,5&gt;$N$500,((5-1)*$N$499+2)&gt;$N$501),"",IF(INDEX($P$501:$W$510,MOD(((5-1)*$N$499+2)-1,10)+1,INT((((5-1)*$N$499+2)-1)/10)+1)="","",INDEX($P$501:$W$510,MOD(((5-1)*$N$499+2)-1,10)+1,INT((((5-1)*$N$499+2)-1)/10)+1))))))</f>
        <v/>
      </c>
      <c r="F505" s="539">
        <f>IF($D$499="Flat Oval",IF(OR($N$501="",ISTEXT($N$499),ISTEXT($N$500)),"",IF(5&lt;=$N$500,IF(3&gt;$N$499,"",IF(((5-1)*$N$499+3)&gt;80,"",IF(INDEX($P$501:$W$510,MOD(((5-1)*$N$499+3)-1,10)+1,INT((((5-1)*$N$499+3)-1)/10)+1)="","",INDEX($P$501:$W$510,MOD(((5-1)*$N$499+3)-1,10)+1,INT((((5-1)*$N$499+3)-1)/10)+1)))),IF(AND(5=$N$500+1,3&lt;=$O$499),IF(($N$499*$N$500+3)&gt;80,"",IF(INDEX($P$501:$W$510,MOD(($N$499*$N$500+3)-1,10)+1,INT((($N$499*$N$500+3)-1)/10)+1)="","",INDEX($P$501:$W$510,MOD(($N$499*$N$500+3)-1,10)+1,INT((($N$499*$N$500+3)-1)/10)+1))),""))),IF($N$501="","",IF(OR(ISTEXT($N$499),ISTEXT($N$500),ISTEXT($N$501)),"",IF(OR(3&gt;$N$499,5&gt;$N$500,((5-1)*$N$499+3)&gt;$N$501),"",IF(INDEX($P$501:$W$510,MOD(((5-1)*$N$499+3)-1,10)+1,INT((((5-1)*$N$499+3)-1)/10)+1)="","",INDEX($P$501:$W$510,MOD(((5-1)*$N$499+3)-1,10)+1,INT((((5-1)*$N$499+3)-1)/10)+1))))))</f>
        <v/>
      </c>
      <c r="G505" s="539">
        <f>IF($D$499="Flat Oval",IF(OR($N$501="",ISTEXT($N$499),ISTEXT($N$500)),"",IF(5&lt;=$N$500,IF(4&gt;$N$499,"",IF(((5-1)*$N$499+4)&gt;80,"",IF(INDEX($P$501:$W$510,MOD(((5-1)*$N$499+4)-1,10)+1,INT((((5-1)*$N$499+4)-1)/10)+1)="","",INDEX($P$501:$W$510,MOD(((5-1)*$N$499+4)-1,10)+1,INT((((5-1)*$N$499+4)-1)/10)+1)))),IF(AND(5=$N$500+1,4&lt;=$O$499),IF(($N$499*$N$500+4)&gt;80,"",IF(INDEX($P$501:$W$510,MOD(($N$499*$N$500+4)-1,10)+1,INT((($N$499*$N$500+4)-1)/10)+1)="","",INDEX($P$501:$W$510,MOD(($N$499*$N$500+4)-1,10)+1,INT((($N$499*$N$500+4)-1)/10)+1))),""))),IF($N$501="","",IF(OR(ISTEXT($N$499),ISTEXT($N$500),ISTEXT($N$501)),"",IF(OR(4&gt;$N$499,5&gt;$N$500,((5-1)*$N$499+4)&gt;$N$501),"",IF(INDEX($P$501:$W$510,MOD(((5-1)*$N$499+4)-1,10)+1,INT((((5-1)*$N$499+4)-1)/10)+1)="","",INDEX($P$501:$W$510,MOD(((5-1)*$N$499+4)-1,10)+1,INT((((5-1)*$N$499+4)-1)/10)+1))))))</f>
        <v/>
      </c>
      <c r="H505" s="539">
        <f>IF($D$499="Flat Oval",IF(OR($N$501="",ISTEXT($N$499),ISTEXT($N$500)),"",IF(5&lt;=$N$500,IF(5&gt;$N$499,"",IF(((5-1)*$N$499+5)&gt;80,"",IF(INDEX($P$501:$W$510,MOD(((5-1)*$N$499+5)-1,10)+1,INT((((5-1)*$N$499+5)-1)/10)+1)="","",INDEX($P$501:$W$510,MOD(((5-1)*$N$499+5)-1,10)+1,INT((((5-1)*$N$499+5)-1)/10)+1)))),IF(AND(5=$N$500+1,5&lt;=$O$499),IF(($N$499*$N$500+5)&gt;80,"",IF(INDEX($P$501:$W$510,MOD(($N$499*$N$500+5)-1,10)+1,INT((($N$499*$N$500+5)-1)/10)+1)="","",INDEX($P$501:$W$510,MOD(($N$499*$N$500+5)-1,10)+1,INT((($N$499*$N$500+5)-1)/10)+1))),""))),IF($N$501="","",IF(OR(ISTEXT($N$499),ISTEXT($N$500),ISTEXT($N$501)),"",IF(OR(5&gt;$N$499,5&gt;$N$500,((5-1)*$N$499+5)&gt;$N$501),"",IF(INDEX($P$501:$W$510,MOD(((5-1)*$N$499+5)-1,10)+1,INT((((5-1)*$N$499+5)-1)/10)+1)="","",INDEX($P$501:$W$510,MOD(((5-1)*$N$499+5)-1,10)+1,INT((((5-1)*$N$499+5)-1)/10)+1))))))</f>
        <v/>
      </c>
      <c r="I505" s="539">
        <f>IF($D$499="Flat Oval",IF(OR($N$501="",ISTEXT($N$499),ISTEXT($N$500)),"",IF(5&lt;=$N$500,IF(6&gt;$N$499,"",IF(((5-1)*$N$499+6)&gt;80,"",IF(INDEX($P$501:$W$510,MOD(((5-1)*$N$499+6)-1,10)+1,INT((((5-1)*$N$499+6)-1)/10)+1)="","",INDEX($P$501:$W$510,MOD(((5-1)*$N$499+6)-1,10)+1,INT((((5-1)*$N$499+6)-1)/10)+1)))),IF(AND(5=$N$500+1,6&lt;=$O$499),IF(($N$499*$N$500+6)&gt;80,"",IF(INDEX($P$501:$W$510,MOD(($N$499*$N$500+6)-1,10)+1,INT((($N$499*$N$500+6)-1)/10)+1)="","",INDEX($P$501:$W$510,MOD(($N$499*$N$500+6)-1,10)+1,INT((($N$499*$N$500+6)-1)/10)+1))),""))),IF($N$501="","",IF(OR(ISTEXT($N$499),ISTEXT($N$500),ISTEXT($N$501)),"",IF(OR(6&gt;$N$499,5&gt;$N$500,((5-1)*$N$499+6)&gt;$N$501),"",IF(INDEX($P$501:$W$510,MOD(((5-1)*$N$499+6)-1,10)+1,INT((((5-1)*$N$499+6)-1)/10)+1)="","",INDEX($P$501:$W$510,MOD(((5-1)*$N$499+6)-1,10)+1,INT((((5-1)*$N$499+6)-1)/10)+1))))))</f>
        <v/>
      </c>
      <c r="J505" s="539">
        <f>IF($D$499="Flat Oval",IF(OR($N$501="",ISTEXT($N$499),ISTEXT($N$500)),"",IF(5&lt;=$N$500,IF(7&gt;$N$499,"",IF(((5-1)*$N$499+7)&gt;80,"",IF(INDEX($P$501:$W$510,MOD(((5-1)*$N$499+7)-1,10)+1,INT((((5-1)*$N$499+7)-1)/10)+1)="","",INDEX($P$501:$W$510,MOD(((5-1)*$N$499+7)-1,10)+1,INT((((5-1)*$N$499+7)-1)/10)+1)))),IF(AND(5=$N$500+1,7&lt;=$O$499),IF(($N$499*$N$500+7)&gt;80,"",IF(INDEX($P$501:$W$510,MOD(($N$499*$N$500+7)-1,10)+1,INT((($N$499*$N$500+7)-1)/10)+1)="","",INDEX($P$501:$W$510,MOD(($N$499*$N$500+7)-1,10)+1,INT((($N$499*$N$500+7)-1)/10)+1))),""))),IF($N$501="","",IF(OR(ISTEXT($N$499),ISTEXT($N$500),ISTEXT($N$501)),"",IF(OR(7&gt;$N$499,5&gt;$N$500,((5-1)*$N$499+7)&gt;$N$501),"",IF(INDEX($P$501:$W$510,MOD(((5-1)*$N$499+7)-1,10)+1,INT((((5-1)*$N$499+7)-1)/10)+1)="","",INDEX($P$501:$W$510,MOD(((5-1)*$N$499+7)-1,10)+1,INT((((5-1)*$N$499+7)-1)/10)+1))))))</f>
        <v/>
      </c>
      <c r="K505" s="539">
        <f>IF($D$499="Flat Oval",IF(OR($N$501="",ISTEXT($N$499),ISTEXT($N$500)),"",IF(5&lt;=$N$500,IF(8&gt;$N$499,"",IF(((5-1)*$N$499+8)&gt;80,"",IF(INDEX($P$501:$W$510,MOD(((5-1)*$N$499+8)-1,10)+1,INT((((5-1)*$N$499+8)-1)/10)+1)="","",INDEX($P$501:$W$510,MOD(((5-1)*$N$499+8)-1,10)+1,INT((((5-1)*$N$499+8)-1)/10)+1)))),IF(AND(5=$N$500+1,8&lt;=$O$499),IF(($N$499*$N$500+8)&gt;80,"",IF(INDEX($P$501:$W$510,MOD(($N$499*$N$500+8)-1,10)+1,INT((($N$499*$N$500+8)-1)/10)+1)="","",INDEX($P$501:$W$510,MOD(($N$499*$N$500+8)-1,10)+1,INT((($N$499*$N$500+8)-1)/10)+1))),""))),IF($N$501="","",IF(OR(ISTEXT($N$499),ISTEXT($N$500),ISTEXT($N$501)),"",IF(OR(8&gt;$N$499,5&gt;$N$500,((5-1)*$N$499+8)&gt;$N$501),"",IF(INDEX($P$501:$W$510,MOD(((5-1)*$N$499+8)-1,10)+1,INT((((5-1)*$N$499+8)-1)/10)+1)="","",INDEX($P$501:$W$510,MOD(((5-1)*$N$499+8)-1,10)+1,INT((((5-1)*$N$499+8)-1)/10)+1))))))</f>
        <v/>
      </c>
      <c r="L505" s="539">
        <f>IF($D$499="Flat Oval",IF(OR($N$501="",ISTEXT($N$499),ISTEXT($N$500)),"",IF(5&lt;=$N$500,IF(9&gt;$N$499,"",IF(((5-1)*$N$499+9)&gt;80,"",IF(INDEX($P$501:$W$510,MOD(((5-1)*$N$499+9)-1,10)+1,INT((((5-1)*$N$499+9)-1)/10)+1)="","",INDEX($P$501:$W$510,MOD(((5-1)*$N$499+9)-1,10)+1,INT((((5-1)*$N$499+9)-1)/10)+1)))),IF(AND(5=$N$500+1,9&lt;=$O$499),IF(($N$499*$N$500+9)&gt;80,"",IF(INDEX($P$501:$W$510,MOD(($N$499*$N$500+9)-1,10)+1,INT((($N$499*$N$500+9)-1)/10)+1)="","",INDEX($P$501:$W$510,MOD(($N$499*$N$500+9)-1,10)+1,INT((($N$499*$N$500+9)-1)/10)+1))),""))),IF($N$501="","",IF(OR(ISTEXT($N$499),ISTEXT($N$500),ISTEXT($N$501)),"",IF(OR(9&gt;$N$499,5&gt;$N$500,((5-1)*$N$499+9)&gt;$N$501),"",IF(INDEX($P$501:$W$510,MOD(((5-1)*$N$499+9)-1,10)+1,INT((((5-1)*$N$499+9)-1)/10)+1)="","",INDEX($P$501:$W$510,MOD(((5-1)*$N$499+9)-1,10)+1,INT((((5-1)*$N$499+9)-1)/10)+1))))))</f>
        <v/>
      </c>
      <c r="M505" s="539">
        <f>IF($D$499="Flat Oval",IF(OR($N$501="",ISTEXT($N$499),ISTEXT($N$500)),"",IF(5&lt;=$N$500,IF(10&gt;$N$499,"",IF(((5-1)*$N$499+10)&gt;80,"",IF(INDEX($P$501:$W$510,MOD(((5-1)*$N$499+10)-1,10)+1,INT((((5-1)*$N$499+10)-1)/10)+1)="","",INDEX($P$501:$W$510,MOD(((5-1)*$N$499+10)-1,10)+1,INT((((5-1)*$N$499+10)-1)/10)+1)))),IF(AND(5=$N$500+1,10&lt;=$O$499),IF(($N$499*$N$500+10)&gt;80,"",IF(INDEX($P$501:$W$510,MOD(($N$499*$N$500+10)-1,10)+1,INT((($N$499*$N$500+10)-1)/10)+1)="","",INDEX($P$501:$W$510,MOD(($N$499*$N$500+10)-1,10)+1,INT((($N$499*$N$500+10)-1)/10)+1))),""))),IF($N$501="","",IF(OR(ISTEXT($N$499),ISTEXT($N$500),ISTEXT($N$501)),"",IF(OR(10&gt;$N$499,5&gt;$N$500,((5-1)*$N$499+10)&gt;$N$501),"",IF(INDEX($P$501:$W$510,MOD(((5-1)*$N$499+10)-1,10)+1,INT((((5-1)*$N$499+10)-1)/10)+1)="","",INDEX($P$501:$W$510,MOD(((5-1)*$N$499+10)-1,10)+1,INT((((5-1)*$N$499+10)-1)/10)+1))))))</f>
        <v/>
      </c>
      <c r="P505" s="540" t="n"/>
      <c r="Q505" s="540" t="n"/>
      <c r="R505" s="540" t="n"/>
      <c r="S505" s="540" t="n"/>
      <c r="T505" s="540" t="n"/>
      <c r="U505" s="540" t="n"/>
      <c r="V505" s="540" t="n"/>
      <c r="W505" s="540" t="n"/>
    </row>
    <row r="506" ht="13.35" customHeight="1" s="162">
      <c r="B506" s="537">
        <f>IF($D$499="Flat Oval",IF(OR($N$500="",ISTEXT($N$500)),"",IF(6&lt;=$N$500,ROUND((6-0.5)*$I$499/$N$500,1),IF(6=$N$500+1,"Ends",""))),IF(OR($D$499="",$G$499=""),"",IF($D$499="Round",IF(6=1,"Axis 1 (0°)",IF(6=2,"Axis 2 (90°)","")),IF(ISTEXT($N$500),"",IF(6&gt;$N$500,"",IF(ISTEXT($I$499),"",ROUND((6-0.5)*$I$499/$N$500,1)))))))</f>
        <v/>
      </c>
      <c r="C506" s="538" t="n"/>
      <c r="D506" s="539">
        <f>IF($D$499="Flat Oval",IF(OR($N$501="",ISTEXT($N$499),ISTEXT($N$500)),"",IF(6&lt;=$N$500,IF(1&gt;$N$499,"",IF(((6-1)*$N$499+1)&gt;80,"",IF(INDEX($P$501:$W$510,MOD(((6-1)*$N$499+1)-1,10)+1,INT((((6-1)*$N$499+1)-1)/10)+1)="","",INDEX($P$501:$W$510,MOD(((6-1)*$N$499+1)-1,10)+1,INT((((6-1)*$N$499+1)-1)/10)+1)))),IF(AND(6=$N$500+1,1&lt;=$O$499),IF(($N$499*$N$500+1)&gt;80,"",IF(INDEX($P$501:$W$510,MOD(($N$499*$N$500+1)-1,10)+1,INT((($N$499*$N$500+1)-1)/10)+1)="","",INDEX($P$501:$W$510,MOD(($N$499*$N$500+1)-1,10)+1,INT((($N$499*$N$500+1)-1)/10)+1))),""))),IF($N$501="","",IF(OR(ISTEXT($N$499),ISTEXT($N$500),ISTEXT($N$501)),"",IF(OR(1&gt;$N$499,6&gt;$N$500,((6-1)*$N$499+1)&gt;$N$501),"",IF(INDEX($P$501:$W$510,MOD(((6-1)*$N$499+1)-1,10)+1,INT((((6-1)*$N$499+1)-1)/10)+1)="","",INDEX($P$501:$W$510,MOD(((6-1)*$N$499+1)-1,10)+1,INT((((6-1)*$N$499+1)-1)/10)+1))))))</f>
        <v/>
      </c>
      <c r="E506" s="539">
        <f>IF($D$499="Flat Oval",IF(OR($N$501="",ISTEXT($N$499),ISTEXT($N$500)),"",IF(6&lt;=$N$500,IF(2&gt;$N$499,"",IF(((6-1)*$N$499+2)&gt;80,"",IF(INDEX($P$501:$W$510,MOD(((6-1)*$N$499+2)-1,10)+1,INT((((6-1)*$N$499+2)-1)/10)+1)="","",INDEX($P$501:$W$510,MOD(((6-1)*$N$499+2)-1,10)+1,INT((((6-1)*$N$499+2)-1)/10)+1)))),IF(AND(6=$N$500+1,2&lt;=$O$499),IF(($N$499*$N$500+2)&gt;80,"",IF(INDEX($P$501:$W$510,MOD(($N$499*$N$500+2)-1,10)+1,INT((($N$499*$N$500+2)-1)/10)+1)="","",INDEX($P$501:$W$510,MOD(($N$499*$N$500+2)-1,10)+1,INT((($N$499*$N$500+2)-1)/10)+1))),""))),IF($N$501="","",IF(OR(ISTEXT($N$499),ISTEXT($N$500),ISTEXT($N$501)),"",IF(OR(2&gt;$N$499,6&gt;$N$500,((6-1)*$N$499+2)&gt;$N$501),"",IF(INDEX($P$501:$W$510,MOD(((6-1)*$N$499+2)-1,10)+1,INT((((6-1)*$N$499+2)-1)/10)+1)="","",INDEX($P$501:$W$510,MOD(((6-1)*$N$499+2)-1,10)+1,INT((((6-1)*$N$499+2)-1)/10)+1))))))</f>
        <v/>
      </c>
      <c r="F506" s="539">
        <f>IF($D$499="Flat Oval",IF(OR($N$501="",ISTEXT($N$499),ISTEXT($N$500)),"",IF(6&lt;=$N$500,IF(3&gt;$N$499,"",IF(((6-1)*$N$499+3)&gt;80,"",IF(INDEX($P$501:$W$510,MOD(((6-1)*$N$499+3)-1,10)+1,INT((((6-1)*$N$499+3)-1)/10)+1)="","",INDEX($P$501:$W$510,MOD(((6-1)*$N$499+3)-1,10)+1,INT((((6-1)*$N$499+3)-1)/10)+1)))),IF(AND(6=$N$500+1,3&lt;=$O$499),IF(($N$499*$N$500+3)&gt;80,"",IF(INDEX($P$501:$W$510,MOD(($N$499*$N$500+3)-1,10)+1,INT((($N$499*$N$500+3)-1)/10)+1)="","",INDEX($P$501:$W$510,MOD(($N$499*$N$500+3)-1,10)+1,INT((($N$499*$N$500+3)-1)/10)+1))),""))),IF($N$501="","",IF(OR(ISTEXT($N$499),ISTEXT($N$500),ISTEXT($N$501)),"",IF(OR(3&gt;$N$499,6&gt;$N$500,((6-1)*$N$499+3)&gt;$N$501),"",IF(INDEX($P$501:$W$510,MOD(((6-1)*$N$499+3)-1,10)+1,INT((((6-1)*$N$499+3)-1)/10)+1)="","",INDEX($P$501:$W$510,MOD(((6-1)*$N$499+3)-1,10)+1,INT((((6-1)*$N$499+3)-1)/10)+1))))))</f>
        <v/>
      </c>
      <c r="G506" s="539">
        <f>IF($D$499="Flat Oval",IF(OR($N$501="",ISTEXT($N$499),ISTEXT($N$500)),"",IF(6&lt;=$N$500,IF(4&gt;$N$499,"",IF(((6-1)*$N$499+4)&gt;80,"",IF(INDEX($P$501:$W$510,MOD(((6-1)*$N$499+4)-1,10)+1,INT((((6-1)*$N$499+4)-1)/10)+1)="","",INDEX($P$501:$W$510,MOD(((6-1)*$N$499+4)-1,10)+1,INT((((6-1)*$N$499+4)-1)/10)+1)))),IF(AND(6=$N$500+1,4&lt;=$O$499),IF(($N$499*$N$500+4)&gt;80,"",IF(INDEX($P$501:$W$510,MOD(($N$499*$N$500+4)-1,10)+1,INT((($N$499*$N$500+4)-1)/10)+1)="","",INDEX($P$501:$W$510,MOD(($N$499*$N$500+4)-1,10)+1,INT((($N$499*$N$500+4)-1)/10)+1))),""))),IF($N$501="","",IF(OR(ISTEXT($N$499),ISTEXT($N$500),ISTEXT($N$501)),"",IF(OR(4&gt;$N$499,6&gt;$N$500,((6-1)*$N$499+4)&gt;$N$501),"",IF(INDEX($P$501:$W$510,MOD(((6-1)*$N$499+4)-1,10)+1,INT((((6-1)*$N$499+4)-1)/10)+1)="","",INDEX($P$501:$W$510,MOD(((6-1)*$N$499+4)-1,10)+1,INT((((6-1)*$N$499+4)-1)/10)+1))))))</f>
        <v/>
      </c>
      <c r="H506" s="539">
        <f>IF($D$499="Flat Oval",IF(OR($N$501="",ISTEXT($N$499),ISTEXT($N$500)),"",IF(6&lt;=$N$500,IF(5&gt;$N$499,"",IF(((6-1)*$N$499+5)&gt;80,"",IF(INDEX($P$501:$W$510,MOD(((6-1)*$N$499+5)-1,10)+1,INT((((6-1)*$N$499+5)-1)/10)+1)="","",INDEX($P$501:$W$510,MOD(((6-1)*$N$499+5)-1,10)+1,INT((((6-1)*$N$499+5)-1)/10)+1)))),IF(AND(6=$N$500+1,5&lt;=$O$499),IF(($N$499*$N$500+5)&gt;80,"",IF(INDEX($P$501:$W$510,MOD(($N$499*$N$500+5)-1,10)+1,INT((($N$499*$N$500+5)-1)/10)+1)="","",INDEX($P$501:$W$510,MOD(($N$499*$N$500+5)-1,10)+1,INT((($N$499*$N$500+5)-1)/10)+1))),""))),IF($N$501="","",IF(OR(ISTEXT($N$499),ISTEXT($N$500),ISTEXT($N$501)),"",IF(OR(5&gt;$N$499,6&gt;$N$500,((6-1)*$N$499+5)&gt;$N$501),"",IF(INDEX($P$501:$W$510,MOD(((6-1)*$N$499+5)-1,10)+1,INT((((6-1)*$N$499+5)-1)/10)+1)="","",INDEX($P$501:$W$510,MOD(((6-1)*$N$499+5)-1,10)+1,INT((((6-1)*$N$499+5)-1)/10)+1))))))</f>
        <v/>
      </c>
      <c r="I506" s="539">
        <f>IF($D$499="Flat Oval",IF(OR($N$501="",ISTEXT($N$499),ISTEXT($N$500)),"",IF(6&lt;=$N$500,IF(6&gt;$N$499,"",IF(((6-1)*$N$499+6)&gt;80,"",IF(INDEX($P$501:$W$510,MOD(((6-1)*$N$499+6)-1,10)+1,INT((((6-1)*$N$499+6)-1)/10)+1)="","",INDEX($P$501:$W$510,MOD(((6-1)*$N$499+6)-1,10)+1,INT((((6-1)*$N$499+6)-1)/10)+1)))),IF(AND(6=$N$500+1,6&lt;=$O$499),IF(($N$499*$N$500+6)&gt;80,"",IF(INDEX($P$501:$W$510,MOD(($N$499*$N$500+6)-1,10)+1,INT((($N$499*$N$500+6)-1)/10)+1)="","",INDEX($P$501:$W$510,MOD(($N$499*$N$500+6)-1,10)+1,INT((($N$499*$N$500+6)-1)/10)+1))),""))),IF($N$501="","",IF(OR(ISTEXT($N$499),ISTEXT($N$500),ISTEXT($N$501)),"",IF(OR(6&gt;$N$499,6&gt;$N$500,((6-1)*$N$499+6)&gt;$N$501),"",IF(INDEX($P$501:$W$510,MOD(((6-1)*$N$499+6)-1,10)+1,INT((((6-1)*$N$499+6)-1)/10)+1)="","",INDEX($P$501:$W$510,MOD(((6-1)*$N$499+6)-1,10)+1,INT((((6-1)*$N$499+6)-1)/10)+1))))))</f>
        <v/>
      </c>
      <c r="J506" s="539">
        <f>IF($D$499="Flat Oval",IF(OR($N$501="",ISTEXT($N$499),ISTEXT($N$500)),"",IF(6&lt;=$N$500,IF(7&gt;$N$499,"",IF(((6-1)*$N$499+7)&gt;80,"",IF(INDEX($P$501:$W$510,MOD(((6-1)*$N$499+7)-1,10)+1,INT((((6-1)*$N$499+7)-1)/10)+1)="","",INDEX($P$501:$W$510,MOD(((6-1)*$N$499+7)-1,10)+1,INT((((6-1)*$N$499+7)-1)/10)+1)))),IF(AND(6=$N$500+1,7&lt;=$O$499),IF(($N$499*$N$500+7)&gt;80,"",IF(INDEX($P$501:$W$510,MOD(($N$499*$N$500+7)-1,10)+1,INT((($N$499*$N$500+7)-1)/10)+1)="","",INDEX($P$501:$W$510,MOD(($N$499*$N$500+7)-1,10)+1,INT((($N$499*$N$500+7)-1)/10)+1))),""))),IF($N$501="","",IF(OR(ISTEXT($N$499),ISTEXT($N$500),ISTEXT($N$501)),"",IF(OR(7&gt;$N$499,6&gt;$N$500,((6-1)*$N$499+7)&gt;$N$501),"",IF(INDEX($P$501:$W$510,MOD(((6-1)*$N$499+7)-1,10)+1,INT((((6-1)*$N$499+7)-1)/10)+1)="","",INDEX($P$501:$W$510,MOD(((6-1)*$N$499+7)-1,10)+1,INT((((6-1)*$N$499+7)-1)/10)+1))))))</f>
        <v/>
      </c>
      <c r="K506" s="539">
        <f>IF($D$499="Flat Oval",IF(OR($N$501="",ISTEXT($N$499),ISTEXT($N$500)),"",IF(6&lt;=$N$500,IF(8&gt;$N$499,"",IF(((6-1)*$N$499+8)&gt;80,"",IF(INDEX($P$501:$W$510,MOD(((6-1)*$N$499+8)-1,10)+1,INT((((6-1)*$N$499+8)-1)/10)+1)="","",INDEX($P$501:$W$510,MOD(((6-1)*$N$499+8)-1,10)+1,INT((((6-1)*$N$499+8)-1)/10)+1)))),IF(AND(6=$N$500+1,8&lt;=$O$499),IF(($N$499*$N$500+8)&gt;80,"",IF(INDEX($P$501:$W$510,MOD(($N$499*$N$500+8)-1,10)+1,INT((($N$499*$N$500+8)-1)/10)+1)="","",INDEX($P$501:$W$510,MOD(($N$499*$N$500+8)-1,10)+1,INT((($N$499*$N$500+8)-1)/10)+1))),""))),IF($N$501="","",IF(OR(ISTEXT($N$499),ISTEXT($N$500),ISTEXT($N$501)),"",IF(OR(8&gt;$N$499,6&gt;$N$500,((6-1)*$N$499+8)&gt;$N$501),"",IF(INDEX($P$501:$W$510,MOD(((6-1)*$N$499+8)-1,10)+1,INT((((6-1)*$N$499+8)-1)/10)+1)="","",INDEX($P$501:$W$510,MOD(((6-1)*$N$499+8)-1,10)+1,INT((((6-1)*$N$499+8)-1)/10)+1))))))</f>
        <v/>
      </c>
      <c r="L506" s="539">
        <f>IF($D$499="Flat Oval",IF(OR($N$501="",ISTEXT($N$499),ISTEXT($N$500)),"",IF(6&lt;=$N$500,IF(9&gt;$N$499,"",IF(((6-1)*$N$499+9)&gt;80,"",IF(INDEX($P$501:$W$510,MOD(((6-1)*$N$499+9)-1,10)+1,INT((((6-1)*$N$499+9)-1)/10)+1)="","",INDEX($P$501:$W$510,MOD(((6-1)*$N$499+9)-1,10)+1,INT((((6-1)*$N$499+9)-1)/10)+1)))),IF(AND(6=$N$500+1,9&lt;=$O$499),IF(($N$499*$N$500+9)&gt;80,"",IF(INDEX($P$501:$W$510,MOD(($N$499*$N$500+9)-1,10)+1,INT((($N$499*$N$500+9)-1)/10)+1)="","",INDEX($P$501:$W$510,MOD(($N$499*$N$500+9)-1,10)+1,INT((($N$499*$N$500+9)-1)/10)+1))),""))),IF($N$501="","",IF(OR(ISTEXT($N$499),ISTEXT($N$500),ISTEXT($N$501)),"",IF(OR(9&gt;$N$499,6&gt;$N$500,((6-1)*$N$499+9)&gt;$N$501),"",IF(INDEX($P$501:$W$510,MOD(((6-1)*$N$499+9)-1,10)+1,INT((((6-1)*$N$499+9)-1)/10)+1)="","",INDEX($P$501:$W$510,MOD(((6-1)*$N$499+9)-1,10)+1,INT((((6-1)*$N$499+9)-1)/10)+1))))))</f>
        <v/>
      </c>
      <c r="M506" s="539">
        <f>IF($D$499="Flat Oval",IF(OR($N$501="",ISTEXT($N$499),ISTEXT($N$500)),"",IF(6&lt;=$N$500,IF(10&gt;$N$499,"",IF(((6-1)*$N$499+10)&gt;80,"",IF(INDEX($P$501:$W$510,MOD(((6-1)*$N$499+10)-1,10)+1,INT((((6-1)*$N$499+10)-1)/10)+1)="","",INDEX($P$501:$W$510,MOD(((6-1)*$N$499+10)-1,10)+1,INT((((6-1)*$N$499+10)-1)/10)+1)))),IF(AND(6=$N$500+1,10&lt;=$O$499),IF(($N$499*$N$500+10)&gt;80,"",IF(INDEX($P$501:$W$510,MOD(($N$499*$N$500+10)-1,10)+1,INT((($N$499*$N$500+10)-1)/10)+1)="","",INDEX($P$501:$W$510,MOD(($N$499*$N$500+10)-1,10)+1,INT((($N$499*$N$500+10)-1)/10)+1))),""))),IF($N$501="","",IF(OR(ISTEXT($N$499),ISTEXT($N$500),ISTEXT($N$501)),"",IF(OR(10&gt;$N$499,6&gt;$N$500,((6-1)*$N$499+10)&gt;$N$501),"",IF(INDEX($P$501:$W$510,MOD(((6-1)*$N$499+10)-1,10)+1,INT((((6-1)*$N$499+10)-1)/10)+1)="","",INDEX($P$501:$W$510,MOD(((6-1)*$N$499+10)-1,10)+1,INT((((6-1)*$N$499+10)-1)/10)+1))))))</f>
        <v/>
      </c>
      <c r="P506" s="540" t="n"/>
      <c r="Q506" s="540" t="n"/>
      <c r="R506" s="540" t="n"/>
      <c r="S506" s="540" t="n"/>
      <c r="T506" s="540" t="n"/>
      <c r="U506" s="540" t="n"/>
      <c r="V506" s="540" t="n"/>
      <c r="W506" s="540" t="n"/>
    </row>
    <row r="507" ht="13.35" customHeight="1" s="162">
      <c r="B507" s="537">
        <f>IF($D$499="Flat Oval",IF(OR($N$500="",ISTEXT($N$500)),"",IF(7&lt;=$N$500,ROUND((7-0.5)*$I$499/$N$500,1),IF(7=$N$500+1,"Ends",""))),IF(OR($D$499="",$G$499=""),"",IF($D$499="Round",IF(7=1,"Axis 1 (0°)",IF(7=2,"Axis 2 (90°)","")),IF(ISTEXT($N$500),"",IF(7&gt;$N$500,"",IF(ISTEXT($I$499),"",ROUND((7-0.5)*$I$499/$N$500,1)))))))</f>
        <v/>
      </c>
      <c r="C507" s="538" t="n"/>
      <c r="D507" s="539">
        <f>IF($D$499="Flat Oval",IF(OR($N$501="",ISTEXT($N$499),ISTEXT($N$500)),"",IF(7&lt;=$N$500,IF(1&gt;$N$499,"",IF(((7-1)*$N$499+1)&gt;80,"",IF(INDEX($P$501:$W$510,MOD(((7-1)*$N$499+1)-1,10)+1,INT((((7-1)*$N$499+1)-1)/10)+1)="","",INDEX($P$501:$W$510,MOD(((7-1)*$N$499+1)-1,10)+1,INT((((7-1)*$N$499+1)-1)/10)+1)))),IF(AND(7=$N$500+1,1&lt;=$O$499),IF(($N$499*$N$500+1)&gt;80,"",IF(INDEX($P$501:$W$510,MOD(($N$499*$N$500+1)-1,10)+1,INT((($N$499*$N$500+1)-1)/10)+1)="","",INDEX($P$501:$W$510,MOD(($N$499*$N$500+1)-1,10)+1,INT((($N$499*$N$500+1)-1)/10)+1))),""))),IF($N$501="","",IF(OR(ISTEXT($N$499),ISTEXT($N$500),ISTEXT($N$501)),"",IF(OR(1&gt;$N$499,7&gt;$N$500,((7-1)*$N$499+1)&gt;$N$501),"",IF(INDEX($P$501:$W$510,MOD(((7-1)*$N$499+1)-1,10)+1,INT((((7-1)*$N$499+1)-1)/10)+1)="","",INDEX($P$501:$W$510,MOD(((7-1)*$N$499+1)-1,10)+1,INT((((7-1)*$N$499+1)-1)/10)+1))))))</f>
        <v/>
      </c>
      <c r="E507" s="539">
        <f>IF($D$499="Flat Oval",IF(OR($N$501="",ISTEXT($N$499),ISTEXT($N$500)),"",IF(7&lt;=$N$500,IF(2&gt;$N$499,"",IF(((7-1)*$N$499+2)&gt;80,"",IF(INDEX($P$501:$W$510,MOD(((7-1)*$N$499+2)-1,10)+1,INT((((7-1)*$N$499+2)-1)/10)+1)="","",INDEX($P$501:$W$510,MOD(((7-1)*$N$499+2)-1,10)+1,INT((((7-1)*$N$499+2)-1)/10)+1)))),IF(AND(7=$N$500+1,2&lt;=$O$499),IF(($N$499*$N$500+2)&gt;80,"",IF(INDEX($P$501:$W$510,MOD(($N$499*$N$500+2)-1,10)+1,INT((($N$499*$N$500+2)-1)/10)+1)="","",INDEX($P$501:$W$510,MOD(($N$499*$N$500+2)-1,10)+1,INT((($N$499*$N$500+2)-1)/10)+1))),""))),IF($N$501="","",IF(OR(ISTEXT($N$499),ISTEXT($N$500),ISTEXT($N$501)),"",IF(OR(2&gt;$N$499,7&gt;$N$500,((7-1)*$N$499+2)&gt;$N$501),"",IF(INDEX($P$501:$W$510,MOD(((7-1)*$N$499+2)-1,10)+1,INT((((7-1)*$N$499+2)-1)/10)+1)="","",INDEX($P$501:$W$510,MOD(((7-1)*$N$499+2)-1,10)+1,INT((((7-1)*$N$499+2)-1)/10)+1))))))</f>
        <v/>
      </c>
      <c r="F507" s="539">
        <f>IF($D$499="Flat Oval",IF(OR($N$501="",ISTEXT($N$499),ISTEXT($N$500)),"",IF(7&lt;=$N$500,IF(3&gt;$N$499,"",IF(((7-1)*$N$499+3)&gt;80,"",IF(INDEX($P$501:$W$510,MOD(((7-1)*$N$499+3)-1,10)+1,INT((((7-1)*$N$499+3)-1)/10)+1)="","",INDEX($P$501:$W$510,MOD(((7-1)*$N$499+3)-1,10)+1,INT((((7-1)*$N$499+3)-1)/10)+1)))),IF(AND(7=$N$500+1,3&lt;=$O$499),IF(($N$499*$N$500+3)&gt;80,"",IF(INDEX($P$501:$W$510,MOD(($N$499*$N$500+3)-1,10)+1,INT((($N$499*$N$500+3)-1)/10)+1)="","",INDEX($P$501:$W$510,MOD(($N$499*$N$500+3)-1,10)+1,INT((($N$499*$N$500+3)-1)/10)+1))),""))),IF($N$501="","",IF(OR(ISTEXT($N$499),ISTEXT($N$500),ISTEXT($N$501)),"",IF(OR(3&gt;$N$499,7&gt;$N$500,((7-1)*$N$499+3)&gt;$N$501),"",IF(INDEX($P$501:$W$510,MOD(((7-1)*$N$499+3)-1,10)+1,INT((((7-1)*$N$499+3)-1)/10)+1)="","",INDEX($P$501:$W$510,MOD(((7-1)*$N$499+3)-1,10)+1,INT((((7-1)*$N$499+3)-1)/10)+1))))))</f>
        <v/>
      </c>
      <c r="G507" s="539">
        <f>IF($D$499="Flat Oval",IF(OR($N$501="",ISTEXT($N$499),ISTEXT($N$500)),"",IF(7&lt;=$N$500,IF(4&gt;$N$499,"",IF(((7-1)*$N$499+4)&gt;80,"",IF(INDEX($P$501:$W$510,MOD(((7-1)*$N$499+4)-1,10)+1,INT((((7-1)*$N$499+4)-1)/10)+1)="","",INDEX($P$501:$W$510,MOD(((7-1)*$N$499+4)-1,10)+1,INT((((7-1)*$N$499+4)-1)/10)+1)))),IF(AND(7=$N$500+1,4&lt;=$O$499),IF(($N$499*$N$500+4)&gt;80,"",IF(INDEX($P$501:$W$510,MOD(($N$499*$N$500+4)-1,10)+1,INT((($N$499*$N$500+4)-1)/10)+1)="","",INDEX($P$501:$W$510,MOD(($N$499*$N$500+4)-1,10)+1,INT((($N$499*$N$500+4)-1)/10)+1))),""))),IF($N$501="","",IF(OR(ISTEXT($N$499),ISTEXT($N$500),ISTEXT($N$501)),"",IF(OR(4&gt;$N$499,7&gt;$N$500,((7-1)*$N$499+4)&gt;$N$501),"",IF(INDEX($P$501:$W$510,MOD(((7-1)*$N$499+4)-1,10)+1,INT((((7-1)*$N$499+4)-1)/10)+1)="","",INDEX($P$501:$W$510,MOD(((7-1)*$N$499+4)-1,10)+1,INT((((7-1)*$N$499+4)-1)/10)+1))))))</f>
        <v/>
      </c>
      <c r="H507" s="539">
        <f>IF($D$499="Flat Oval",IF(OR($N$501="",ISTEXT($N$499),ISTEXT($N$500)),"",IF(7&lt;=$N$500,IF(5&gt;$N$499,"",IF(((7-1)*$N$499+5)&gt;80,"",IF(INDEX($P$501:$W$510,MOD(((7-1)*$N$499+5)-1,10)+1,INT((((7-1)*$N$499+5)-1)/10)+1)="","",INDEX($P$501:$W$510,MOD(((7-1)*$N$499+5)-1,10)+1,INT((((7-1)*$N$499+5)-1)/10)+1)))),IF(AND(7=$N$500+1,5&lt;=$O$499),IF(($N$499*$N$500+5)&gt;80,"",IF(INDEX($P$501:$W$510,MOD(($N$499*$N$500+5)-1,10)+1,INT((($N$499*$N$500+5)-1)/10)+1)="","",INDEX($P$501:$W$510,MOD(($N$499*$N$500+5)-1,10)+1,INT((($N$499*$N$500+5)-1)/10)+1))),""))),IF($N$501="","",IF(OR(ISTEXT($N$499),ISTEXT($N$500),ISTEXT($N$501)),"",IF(OR(5&gt;$N$499,7&gt;$N$500,((7-1)*$N$499+5)&gt;$N$501),"",IF(INDEX($P$501:$W$510,MOD(((7-1)*$N$499+5)-1,10)+1,INT((((7-1)*$N$499+5)-1)/10)+1)="","",INDEX($P$501:$W$510,MOD(((7-1)*$N$499+5)-1,10)+1,INT((((7-1)*$N$499+5)-1)/10)+1))))))</f>
        <v/>
      </c>
      <c r="I507" s="539">
        <f>IF($D$499="Flat Oval",IF(OR($N$501="",ISTEXT($N$499),ISTEXT($N$500)),"",IF(7&lt;=$N$500,IF(6&gt;$N$499,"",IF(((7-1)*$N$499+6)&gt;80,"",IF(INDEX($P$501:$W$510,MOD(((7-1)*$N$499+6)-1,10)+1,INT((((7-1)*$N$499+6)-1)/10)+1)="","",INDEX($P$501:$W$510,MOD(((7-1)*$N$499+6)-1,10)+1,INT((((7-1)*$N$499+6)-1)/10)+1)))),IF(AND(7=$N$500+1,6&lt;=$O$499),IF(($N$499*$N$500+6)&gt;80,"",IF(INDEX($P$501:$W$510,MOD(($N$499*$N$500+6)-1,10)+1,INT((($N$499*$N$500+6)-1)/10)+1)="","",INDEX($P$501:$W$510,MOD(($N$499*$N$500+6)-1,10)+1,INT((($N$499*$N$500+6)-1)/10)+1))),""))),IF($N$501="","",IF(OR(ISTEXT($N$499),ISTEXT($N$500),ISTEXT($N$501)),"",IF(OR(6&gt;$N$499,7&gt;$N$500,((7-1)*$N$499+6)&gt;$N$501),"",IF(INDEX($P$501:$W$510,MOD(((7-1)*$N$499+6)-1,10)+1,INT((((7-1)*$N$499+6)-1)/10)+1)="","",INDEX($P$501:$W$510,MOD(((7-1)*$N$499+6)-1,10)+1,INT((((7-1)*$N$499+6)-1)/10)+1))))))</f>
        <v/>
      </c>
      <c r="J507" s="539">
        <f>IF($D$499="Flat Oval",IF(OR($N$501="",ISTEXT($N$499),ISTEXT($N$500)),"",IF(7&lt;=$N$500,IF(7&gt;$N$499,"",IF(((7-1)*$N$499+7)&gt;80,"",IF(INDEX($P$501:$W$510,MOD(((7-1)*$N$499+7)-1,10)+1,INT((((7-1)*$N$499+7)-1)/10)+1)="","",INDEX($P$501:$W$510,MOD(((7-1)*$N$499+7)-1,10)+1,INT((((7-1)*$N$499+7)-1)/10)+1)))),IF(AND(7=$N$500+1,7&lt;=$O$499),IF(($N$499*$N$500+7)&gt;80,"",IF(INDEX($P$501:$W$510,MOD(($N$499*$N$500+7)-1,10)+1,INT((($N$499*$N$500+7)-1)/10)+1)="","",INDEX($P$501:$W$510,MOD(($N$499*$N$500+7)-1,10)+1,INT((($N$499*$N$500+7)-1)/10)+1))),""))),IF($N$501="","",IF(OR(ISTEXT($N$499),ISTEXT($N$500),ISTEXT($N$501)),"",IF(OR(7&gt;$N$499,7&gt;$N$500,((7-1)*$N$499+7)&gt;$N$501),"",IF(INDEX($P$501:$W$510,MOD(((7-1)*$N$499+7)-1,10)+1,INT((((7-1)*$N$499+7)-1)/10)+1)="","",INDEX($P$501:$W$510,MOD(((7-1)*$N$499+7)-1,10)+1,INT((((7-1)*$N$499+7)-1)/10)+1))))))</f>
        <v/>
      </c>
      <c r="K507" s="539">
        <f>IF($D$499="Flat Oval",IF(OR($N$501="",ISTEXT($N$499),ISTEXT($N$500)),"",IF(7&lt;=$N$500,IF(8&gt;$N$499,"",IF(((7-1)*$N$499+8)&gt;80,"",IF(INDEX($P$501:$W$510,MOD(((7-1)*$N$499+8)-1,10)+1,INT((((7-1)*$N$499+8)-1)/10)+1)="","",INDEX($P$501:$W$510,MOD(((7-1)*$N$499+8)-1,10)+1,INT((((7-1)*$N$499+8)-1)/10)+1)))),IF(AND(7=$N$500+1,8&lt;=$O$499),IF(($N$499*$N$500+8)&gt;80,"",IF(INDEX($P$501:$W$510,MOD(($N$499*$N$500+8)-1,10)+1,INT((($N$499*$N$500+8)-1)/10)+1)="","",INDEX($P$501:$W$510,MOD(($N$499*$N$500+8)-1,10)+1,INT((($N$499*$N$500+8)-1)/10)+1))),""))),IF($N$501="","",IF(OR(ISTEXT($N$499),ISTEXT($N$500),ISTEXT($N$501)),"",IF(OR(8&gt;$N$499,7&gt;$N$500,((7-1)*$N$499+8)&gt;$N$501),"",IF(INDEX($P$501:$W$510,MOD(((7-1)*$N$499+8)-1,10)+1,INT((((7-1)*$N$499+8)-1)/10)+1)="","",INDEX($P$501:$W$510,MOD(((7-1)*$N$499+8)-1,10)+1,INT((((7-1)*$N$499+8)-1)/10)+1))))))</f>
        <v/>
      </c>
      <c r="L507" s="539">
        <f>IF($D$499="Flat Oval",IF(OR($N$501="",ISTEXT($N$499),ISTEXT($N$500)),"",IF(7&lt;=$N$500,IF(9&gt;$N$499,"",IF(((7-1)*$N$499+9)&gt;80,"",IF(INDEX($P$501:$W$510,MOD(((7-1)*$N$499+9)-1,10)+1,INT((((7-1)*$N$499+9)-1)/10)+1)="","",INDEX($P$501:$W$510,MOD(((7-1)*$N$499+9)-1,10)+1,INT((((7-1)*$N$499+9)-1)/10)+1)))),IF(AND(7=$N$500+1,9&lt;=$O$499),IF(($N$499*$N$500+9)&gt;80,"",IF(INDEX($P$501:$W$510,MOD(($N$499*$N$500+9)-1,10)+1,INT((($N$499*$N$500+9)-1)/10)+1)="","",INDEX($P$501:$W$510,MOD(($N$499*$N$500+9)-1,10)+1,INT((($N$499*$N$500+9)-1)/10)+1))),""))),IF($N$501="","",IF(OR(ISTEXT($N$499),ISTEXT($N$500),ISTEXT($N$501)),"",IF(OR(9&gt;$N$499,7&gt;$N$500,((7-1)*$N$499+9)&gt;$N$501),"",IF(INDEX($P$501:$W$510,MOD(((7-1)*$N$499+9)-1,10)+1,INT((((7-1)*$N$499+9)-1)/10)+1)="","",INDEX($P$501:$W$510,MOD(((7-1)*$N$499+9)-1,10)+1,INT((((7-1)*$N$499+9)-1)/10)+1))))))</f>
        <v/>
      </c>
      <c r="M507" s="539">
        <f>IF($D$499="Flat Oval",IF(OR($N$501="",ISTEXT($N$499),ISTEXT($N$500)),"",IF(7&lt;=$N$500,IF(10&gt;$N$499,"",IF(((7-1)*$N$499+10)&gt;80,"",IF(INDEX($P$501:$W$510,MOD(((7-1)*$N$499+10)-1,10)+1,INT((((7-1)*$N$499+10)-1)/10)+1)="","",INDEX($P$501:$W$510,MOD(((7-1)*$N$499+10)-1,10)+1,INT((((7-1)*$N$499+10)-1)/10)+1)))),IF(AND(7=$N$500+1,10&lt;=$O$499),IF(($N$499*$N$500+10)&gt;80,"",IF(INDEX($P$501:$W$510,MOD(($N$499*$N$500+10)-1,10)+1,INT((($N$499*$N$500+10)-1)/10)+1)="","",INDEX($P$501:$W$510,MOD(($N$499*$N$500+10)-1,10)+1,INT((($N$499*$N$500+10)-1)/10)+1))),""))),IF($N$501="","",IF(OR(ISTEXT($N$499),ISTEXT($N$500),ISTEXT($N$501)),"",IF(OR(10&gt;$N$499,7&gt;$N$500,((7-1)*$N$499+10)&gt;$N$501),"",IF(INDEX($P$501:$W$510,MOD(((7-1)*$N$499+10)-1,10)+1,INT((((7-1)*$N$499+10)-1)/10)+1)="","",INDEX($P$501:$W$510,MOD(((7-1)*$N$499+10)-1,10)+1,INT((((7-1)*$N$499+10)-1)/10)+1))))))</f>
        <v/>
      </c>
      <c r="P507" s="540" t="n"/>
      <c r="Q507" s="540" t="n"/>
      <c r="R507" s="540" t="n"/>
      <c r="S507" s="540" t="n"/>
      <c r="T507" s="540" t="n"/>
      <c r="U507" s="540" t="n"/>
      <c r="V507" s="540" t="n"/>
      <c r="W507" s="540" t="n"/>
    </row>
    <row r="508" ht="13.35" customHeight="1" s="162">
      <c r="B508" s="537">
        <f>IF($D$499="Flat Oval",IF(OR($N$500="",ISTEXT($N$500)),"",IF(8&lt;=$N$500,ROUND((8-0.5)*$I$499/$N$500,1),IF(8=$N$500+1,"Ends",""))),IF(OR($D$499="",$G$499=""),"",IF($D$499="Round",IF(8=1,"Axis 1 (0°)",IF(8=2,"Axis 2 (90°)","")),IF(ISTEXT($N$500),"",IF(8&gt;$N$500,"",IF(ISTEXT($I$499),"",ROUND((8-0.5)*$I$499/$N$500,1)))))))</f>
        <v/>
      </c>
      <c r="C508" s="538" t="n"/>
      <c r="D508" s="539">
        <f>IF($D$499="Flat Oval",IF(OR($N$501="",ISTEXT($N$499),ISTEXT($N$500)),"",IF(8&lt;=$N$500,IF(1&gt;$N$499,"",IF(((8-1)*$N$499+1)&gt;80,"",IF(INDEX($P$501:$W$510,MOD(((8-1)*$N$499+1)-1,10)+1,INT((((8-1)*$N$499+1)-1)/10)+1)="","",INDEX($P$501:$W$510,MOD(((8-1)*$N$499+1)-1,10)+1,INT((((8-1)*$N$499+1)-1)/10)+1)))),IF(AND(8=$N$500+1,1&lt;=$O$499),IF(($N$499*$N$500+1)&gt;80,"",IF(INDEX($P$501:$W$510,MOD(($N$499*$N$500+1)-1,10)+1,INT((($N$499*$N$500+1)-1)/10)+1)="","",INDEX($P$501:$W$510,MOD(($N$499*$N$500+1)-1,10)+1,INT((($N$499*$N$500+1)-1)/10)+1))),""))),IF($N$501="","",IF(OR(ISTEXT($N$499),ISTEXT($N$500),ISTEXT($N$501)),"",IF(OR(1&gt;$N$499,8&gt;$N$500,((8-1)*$N$499+1)&gt;$N$501),"",IF(INDEX($P$501:$W$510,MOD(((8-1)*$N$499+1)-1,10)+1,INT((((8-1)*$N$499+1)-1)/10)+1)="","",INDEX($P$501:$W$510,MOD(((8-1)*$N$499+1)-1,10)+1,INT((((8-1)*$N$499+1)-1)/10)+1))))))</f>
        <v/>
      </c>
      <c r="E508" s="539">
        <f>IF($D$499="Flat Oval",IF(OR($N$501="",ISTEXT($N$499),ISTEXT($N$500)),"",IF(8&lt;=$N$500,IF(2&gt;$N$499,"",IF(((8-1)*$N$499+2)&gt;80,"",IF(INDEX($P$501:$W$510,MOD(((8-1)*$N$499+2)-1,10)+1,INT((((8-1)*$N$499+2)-1)/10)+1)="","",INDEX($P$501:$W$510,MOD(((8-1)*$N$499+2)-1,10)+1,INT((((8-1)*$N$499+2)-1)/10)+1)))),IF(AND(8=$N$500+1,2&lt;=$O$499),IF(($N$499*$N$500+2)&gt;80,"",IF(INDEX($P$501:$W$510,MOD(($N$499*$N$500+2)-1,10)+1,INT((($N$499*$N$500+2)-1)/10)+1)="","",INDEX($P$501:$W$510,MOD(($N$499*$N$500+2)-1,10)+1,INT((($N$499*$N$500+2)-1)/10)+1))),""))),IF($N$501="","",IF(OR(ISTEXT($N$499),ISTEXT($N$500),ISTEXT($N$501)),"",IF(OR(2&gt;$N$499,8&gt;$N$500,((8-1)*$N$499+2)&gt;$N$501),"",IF(INDEX($P$501:$W$510,MOD(((8-1)*$N$499+2)-1,10)+1,INT((((8-1)*$N$499+2)-1)/10)+1)="","",INDEX($P$501:$W$510,MOD(((8-1)*$N$499+2)-1,10)+1,INT((((8-1)*$N$499+2)-1)/10)+1))))))</f>
        <v/>
      </c>
      <c r="F508" s="539">
        <f>IF($D$499="Flat Oval",IF(OR($N$501="",ISTEXT($N$499),ISTEXT($N$500)),"",IF(8&lt;=$N$500,IF(3&gt;$N$499,"",IF(((8-1)*$N$499+3)&gt;80,"",IF(INDEX($P$501:$W$510,MOD(((8-1)*$N$499+3)-1,10)+1,INT((((8-1)*$N$499+3)-1)/10)+1)="","",INDEX($P$501:$W$510,MOD(((8-1)*$N$499+3)-1,10)+1,INT((((8-1)*$N$499+3)-1)/10)+1)))),IF(AND(8=$N$500+1,3&lt;=$O$499),IF(($N$499*$N$500+3)&gt;80,"",IF(INDEX($P$501:$W$510,MOD(($N$499*$N$500+3)-1,10)+1,INT((($N$499*$N$500+3)-1)/10)+1)="","",INDEX($P$501:$W$510,MOD(($N$499*$N$500+3)-1,10)+1,INT((($N$499*$N$500+3)-1)/10)+1))),""))),IF($N$501="","",IF(OR(ISTEXT($N$499),ISTEXT($N$500),ISTEXT($N$501)),"",IF(OR(3&gt;$N$499,8&gt;$N$500,((8-1)*$N$499+3)&gt;$N$501),"",IF(INDEX($P$501:$W$510,MOD(((8-1)*$N$499+3)-1,10)+1,INT((((8-1)*$N$499+3)-1)/10)+1)="","",INDEX($P$501:$W$510,MOD(((8-1)*$N$499+3)-1,10)+1,INT((((8-1)*$N$499+3)-1)/10)+1))))))</f>
        <v/>
      </c>
      <c r="G508" s="539">
        <f>IF($D$499="Flat Oval",IF(OR($N$501="",ISTEXT($N$499),ISTEXT($N$500)),"",IF(8&lt;=$N$500,IF(4&gt;$N$499,"",IF(((8-1)*$N$499+4)&gt;80,"",IF(INDEX($P$501:$W$510,MOD(((8-1)*$N$499+4)-1,10)+1,INT((((8-1)*$N$499+4)-1)/10)+1)="","",INDEX($P$501:$W$510,MOD(((8-1)*$N$499+4)-1,10)+1,INT((((8-1)*$N$499+4)-1)/10)+1)))),IF(AND(8=$N$500+1,4&lt;=$O$499),IF(($N$499*$N$500+4)&gt;80,"",IF(INDEX($P$501:$W$510,MOD(($N$499*$N$500+4)-1,10)+1,INT((($N$499*$N$500+4)-1)/10)+1)="","",INDEX($P$501:$W$510,MOD(($N$499*$N$500+4)-1,10)+1,INT((($N$499*$N$500+4)-1)/10)+1))),""))),IF($N$501="","",IF(OR(ISTEXT($N$499),ISTEXT($N$500),ISTEXT($N$501)),"",IF(OR(4&gt;$N$499,8&gt;$N$500,((8-1)*$N$499+4)&gt;$N$501),"",IF(INDEX($P$501:$W$510,MOD(((8-1)*$N$499+4)-1,10)+1,INT((((8-1)*$N$499+4)-1)/10)+1)="","",INDEX($P$501:$W$510,MOD(((8-1)*$N$499+4)-1,10)+1,INT((((8-1)*$N$499+4)-1)/10)+1))))))</f>
        <v/>
      </c>
      <c r="H508" s="539">
        <f>IF($D$499="Flat Oval",IF(OR($N$501="",ISTEXT($N$499),ISTEXT($N$500)),"",IF(8&lt;=$N$500,IF(5&gt;$N$499,"",IF(((8-1)*$N$499+5)&gt;80,"",IF(INDEX($P$501:$W$510,MOD(((8-1)*$N$499+5)-1,10)+1,INT((((8-1)*$N$499+5)-1)/10)+1)="","",INDEX($P$501:$W$510,MOD(((8-1)*$N$499+5)-1,10)+1,INT((((8-1)*$N$499+5)-1)/10)+1)))),IF(AND(8=$N$500+1,5&lt;=$O$499),IF(($N$499*$N$500+5)&gt;80,"",IF(INDEX($P$501:$W$510,MOD(($N$499*$N$500+5)-1,10)+1,INT((($N$499*$N$500+5)-1)/10)+1)="","",INDEX($P$501:$W$510,MOD(($N$499*$N$500+5)-1,10)+1,INT((($N$499*$N$500+5)-1)/10)+1))),""))),IF($N$501="","",IF(OR(ISTEXT($N$499),ISTEXT($N$500),ISTEXT($N$501)),"",IF(OR(5&gt;$N$499,8&gt;$N$500,((8-1)*$N$499+5)&gt;$N$501),"",IF(INDEX($P$501:$W$510,MOD(((8-1)*$N$499+5)-1,10)+1,INT((((8-1)*$N$499+5)-1)/10)+1)="","",INDEX($P$501:$W$510,MOD(((8-1)*$N$499+5)-1,10)+1,INT((((8-1)*$N$499+5)-1)/10)+1))))))</f>
        <v/>
      </c>
      <c r="I508" s="539">
        <f>IF($D$499="Flat Oval",IF(OR($N$501="",ISTEXT($N$499),ISTEXT($N$500)),"",IF(8&lt;=$N$500,IF(6&gt;$N$499,"",IF(((8-1)*$N$499+6)&gt;80,"",IF(INDEX($P$501:$W$510,MOD(((8-1)*$N$499+6)-1,10)+1,INT((((8-1)*$N$499+6)-1)/10)+1)="","",INDEX($P$501:$W$510,MOD(((8-1)*$N$499+6)-1,10)+1,INT((((8-1)*$N$499+6)-1)/10)+1)))),IF(AND(8=$N$500+1,6&lt;=$O$499),IF(($N$499*$N$500+6)&gt;80,"",IF(INDEX($P$501:$W$510,MOD(($N$499*$N$500+6)-1,10)+1,INT((($N$499*$N$500+6)-1)/10)+1)="","",INDEX($P$501:$W$510,MOD(($N$499*$N$500+6)-1,10)+1,INT((($N$499*$N$500+6)-1)/10)+1))),""))),IF($N$501="","",IF(OR(ISTEXT($N$499),ISTEXT($N$500),ISTEXT($N$501)),"",IF(OR(6&gt;$N$499,8&gt;$N$500,((8-1)*$N$499+6)&gt;$N$501),"",IF(INDEX($P$501:$W$510,MOD(((8-1)*$N$499+6)-1,10)+1,INT((((8-1)*$N$499+6)-1)/10)+1)="","",INDEX($P$501:$W$510,MOD(((8-1)*$N$499+6)-1,10)+1,INT((((8-1)*$N$499+6)-1)/10)+1))))))</f>
        <v/>
      </c>
      <c r="J508" s="539">
        <f>IF($D$499="Flat Oval",IF(OR($N$501="",ISTEXT($N$499),ISTEXT($N$500)),"",IF(8&lt;=$N$500,IF(7&gt;$N$499,"",IF(((8-1)*$N$499+7)&gt;80,"",IF(INDEX($P$501:$W$510,MOD(((8-1)*$N$499+7)-1,10)+1,INT((((8-1)*$N$499+7)-1)/10)+1)="","",INDEX($P$501:$W$510,MOD(((8-1)*$N$499+7)-1,10)+1,INT((((8-1)*$N$499+7)-1)/10)+1)))),IF(AND(8=$N$500+1,7&lt;=$O$499),IF(($N$499*$N$500+7)&gt;80,"",IF(INDEX($P$501:$W$510,MOD(($N$499*$N$500+7)-1,10)+1,INT((($N$499*$N$500+7)-1)/10)+1)="","",INDEX($P$501:$W$510,MOD(($N$499*$N$500+7)-1,10)+1,INT((($N$499*$N$500+7)-1)/10)+1))),""))),IF($N$501="","",IF(OR(ISTEXT($N$499),ISTEXT($N$500),ISTEXT($N$501)),"",IF(OR(7&gt;$N$499,8&gt;$N$500,((8-1)*$N$499+7)&gt;$N$501),"",IF(INDEX($P$501:$W$510,MOD(((8-1)*$N$499+7)-1,10)+1,INT((((8-1)*$N$499+7)-1)/10)+1)="","",INDEX($P$501:$W$510,MOD(((8-1)*$N$499+7)-1,10)+1,INT((((8-1)*$N$499+7)-1)/10)+1))))))</f>
        <v/>
      </c>
      <c r="K508" s="539">
        <f>IF($D$499="Flat Oval",IF(OR($N$501="",ISTEXT($N$499),ISTEXT($N$500)),"",IF(8&lt;=$N$500,IF(8&gt;$N$499,"",IF(((8-1)*$N$499+8)&gt;80,"",IF(INDEX($P$501:$W$510,MOD(((8-1)*$N$499+8)-1,10)+1,INT((((8-1)*$N$499+8)-1)/10)+1)="","",INDEX($P$501:$W$510,MOD(((8-1)*$N$499+8)-1,10)+1,INT((((8-1)*$N$499+8)-1)/10)+1)))),IF(AND(8=$N$500+1,8&lt;=$O$499),IF(($N$499*$N$500+8)&gt;80,"",IF(INDEX($P$501:$W$510,MOD(($N$499*$N$500+8)-1,10)+1,INT((($N$499*$N$500+8)-1)/10)+1)="","",INDEX($P$501:$W$510,MOD(($N$499*$N$500+8)-1,10)+1,INT((($N$499*$N$500+8)-1)/10)+1))),""))),IF($N$501="","",IF(OR(ISTEXT($N$499),ISTEXT($N$500),ISTEXT($N$501)),"",IF(OR(8&gt;$N$499,8&gt;$N$500,((8-1)*$N$499+8)&gt;$N$501),"",IF(INDEX($P$501:$W$510,MOD(((8-1)*$N$499+8)-1,10)+1,INT((((8-1)*$N$499+8)-1)/10)+1)="","",INDEX($P$501:$W$510,MOD(((8-1)*$N$499+8)-1,10)+1,INT((((8-1)*$N$499+8)-1)/10)+1))))))</f>
        <v/>
      </c>
      <c r="L508" s="539">
        <f>IF($D$499="Flat Oval",IF(OR($N$501="",ISTEXT($N$499),ISTEXT($N$500)),"",IF(8&lt;=$N$500,IF(9&gt;$N$499,"",IF(((8-1)*$N$499+9)&gt;80,"",IF(INDEX($P$501:$W$510,MOD(((8-1)*$N$499+9)-1,10)+1,INT((((8-1)*$N$499+9)-1)/10)+1)="","",INDEX($P$501:$W$510,MOD(((8-1)*$N$499+9)-1,10)+1,INT((((8-1)*$N$499+9)-1)/10)+1)))),IF(AND(8=$N$500+1,9&lt;=$O$499),IF(($N$499*$N$500+9)&gt;80,"",IF(INDEX($P$501:$W$510,MOD(($N$499*$N$500+9)-1,10)+1,INT((($N$499*$N$500+9)-1)/10)+1)="","",INDEX($P$501:$W$510,MOD(($N$499*$N$500+9)-1,10)+1,INT((($N$499*$N$500+9)-1)/10)+1))),""))),IF($N$501="","",IF(OR(ISTEXT($N$499),ISTEXT($N$500),ISTEXT($N$501)),"",IF(OR(9&gt;$N$499,8&gt;$N$500,((8-1)*$N$499+9)&gt;$N$501),"",IF(INDEX($P$501:$W$510,MOD(((8-1)*$N$499+9)-1,10)+1,INT((((8-1)*$N$499+9)-1)/10)+1)="","",INDEX($P$501:$W$510,MOD(((8-1)*$N$499+9)-1,10)+1,INT((((8-1)*$N$499+9)-1)/10)+1))))))</f>
        <v/>
      </c>
      <c r="M508" s="539">
        <f>IF($D$499="Flat Oval",IF(OR($N$501="",ISTEXT($N$499),ISTEXT($N$500)),"",IF(8&lt;=$N$500,IF(10&gt;$N$499,"",IF(((8-1)*$N$499+10)&gt;80,"",IF(INDEX($P$501:$W$510,MOD(((8-1)*$N$499+10)-1,10)+1,INT((((8-1)*$N$499+10)-1)/10)+1)="","",INDEX($P$501:$W$510,MOD(((8-1)*$N$499+10)-1,10)+1,INT((((8-1)*$N$499+10)-1)/10)+1)))),IF(AND(8=$N$500+1,10&lt;=$O$499),IF(($N$499*$N$500+10)&gt;80,"",IF(INDEX($P$501:$W$510,MOD(($N$499*$N$500+10)-1,10)+1,INT((($N$499*$N$500+10)-1)/10)+1)="","",INDEX($P$501:$W$510,MOD(($N$499*$N$500+10)-1,10)+1,INT((($N$499*$N$500+10)-1)/10)+1))),""))),IF($N$501="","",IF(OR(ISTEXT($N$499),ISTEXT($N$500),ISTEXT($N$501)),"",IF(OR(10&gt;$N$499,8&gt;$N$500,((8-1)*$N$499+10)&gt;$N$501),"",IF(INDEX($P$501:$W$510,MOD(((8-1)*$N$499+10)-1,10)+1,INT((((8-1)*$N$499+10)-1)/10)+1)="","",INDEX($P$501:$W$510,MOD(((8-1)*$N$499+10)-1,10)+1,INT((((8-1)*$N$499+10)-1)/10)+1))))))</f>
        <v/>
      </c>
      <c r="P508" s="540" t="n"/>
      <c r="Q508" s="540" t="n"/>
      <c r="R508" s="540" t="n"/>
      <c r="S508" s="540" t="n"/>
      <c r="T508" s="540" t="n"/>
      <c r="U508" s="540" t="n"/>
      <c r="V508" s="540" t="n"/>
      <c r="W508" s="540" t="n"/>
    </row>
    <row r="509" ht="13.35" customHeight="1" s="162">
      <c r="P509" s="540" t="n"/>
      <c r="Q509" s="540" t="n"/>
      <c r="R509" s="540" t="n"/>
      <c r="S509" s="540" t="n"/>
      <c r="T509" s="540" t="n"/>
      <c r="U509" s="540" t="n"/>
      <c r="V509" s="540" t="n"/>
      <c r="W509" s="540" t="n"/>
    </row>
    <row r="510" ht="13.35" customHeight="1" s="162">
      <c r="B510" s="188" t="inlineStr">
        <is>
          <t>Airflow Traverse Measurement</t>
        </is>
      </c>
      <c r="C510" s="174" t="n"/>
      <c r="D510" s="174" t="n"/>
      <c r="E510" s="174" t="n"/>
      <c r="F510" s="174" t="n"/>
      <c r="G510" s="174" t="n"/>
      <c r="H510" s="173" t="n"/>
      <c r="I510" s="194" t="inlineStr">
        <is>
          <t>Design CFM</t>
        </is>
      </c>
      <c r="J510" s="188" t="inlineStr">
        <is>
          <t>Initial</t>
        </is>
      </c>
      <c r="K510" s="173" t="n"/>
      <c r="L510" s="188" t="inlineStr">
        <is>
          <t>Final</t>
        </is>
      </c>
      <c r="M510" s="173" t="n"/>
      <c r="P510" s="540" t="n"/>
      <c r="Q510" s="540" t="n"/>
      <c r="R510" s="540" t="n"/>
      <c r="S510" s="540" t="n"/>
      <c r="T510" s="540" t="n"/>
      <c r="U510" s="540" t="n"/>
      <c r="V510" s="540" t="n"/>
      <c r="W510" s="540" t="n"/>
    </row>
    <row r="511" ht="13.35" customHeight="1" s="162">
      <c r="B511" s="153" t="inlineStr">
        <is>
          <t xml:space="preserve">Point </t>
        </is>
      </c>
      <c r="C511" s="188" t="inlineStr">
        <is>
          <t>Area Served</t>
        </is>
      </c>
      <c r="D511" s="174" t="n"/>
      <c r="E511" s="173" t="n"/>
      <c r="F511" s="188" t="inlineStr">
        <is>
          <t>Size</t>
        </is>
      </c>
      <c r="G511" s="173" t="n"/>
      <c r="H511" s="188" t="inlineStr">
        <is>
          <t>Ak</t>
        </is>
      </c>
      <c r="I511" s="440" t="n"/>
      <c r="J511" s="188" t="inlineStr">
        <is>
          <t>VEL</t>
        </is>
      </c>
      <c r="K511" s="188" t="inlineStr">
        <is>
          <t>CFM</t>
        </is>
      </c>
      <c r="L511" s="188" t="inlineStr">
        <is>
          <t>VEL</t>
        </is>
      </c>
      <c r="M511" s="188" t="inlineStr">
        <is>
          <t>CFM</t>
        </is>
      </c>
    </row>
    <row r="512" ht="13.35" customHeight="1" s="162">
      <c r="B512" s="31" t="inlineStr">
        <is>
          <t>T-32</t>
        </is>
      </c>
      <c r="C512" s="307" t="n"/>
      <c r="D512" s="174" t="n"/>
      <c r="E512" s="173" t="n"/>
      <c r="F512" s="307">
        <f>IF($D$514="Flat Oval",IF(OR($G$514="",$I$514=""),"",$G$514&amp;""" x "&amp;$I$514&amp;""" oval"),IF($G$514="","",IF($D$514="Round",$G$514&amp;""" dia",$G$514&amp;""" x "&amp;$I$514&amp;"""")))</f>
        <v/>
      </c>
      <c r="G512" s="173" t="n"/>
      <c r="H512" s="525">
        <f>IF($D$514="Flat Oval",IF(OR($G$514="",$I$514=""),"",IF(OR(ISTEXT($G$514),ISTEXT($I$514)),"",ROUND(((($G$514-2*N($K$514))-($I$514-2*N($K$514)))*($I$514-2*N($K$514))+PI()*(($I$514-2*N($K$514))/2)^2)/144,3))),IF(OR($D$514="",$G$514=""),"",IF($D$514="Round",IF(ISTEXT($G$514),"",ROUND(PI()*(($G$514-2*N($K$514))/2)^2/144,3)),IF($I$514="","",IF(OR(ISTEXT($G$514),ISTEXT($I$514)),"",ROUND(($G$514-2*N($K$514))*($I$514-2*N($K$514))/144,3))))))</f>
        <v/>
      </c>
      <c r="I512" s="189" t="n"/>
      <c r="J512" s="189" t="n"/>
      <c r="K512" s="189">
        <f>IF(N(J512)*N(H512)=0,"",ROUND(N(J512)*N(H512),0))</f>
        <v/>
      </c>
      <c r="L512" s="189">
        <f>IF($D$514="Flat Oval",IF(OR($O$515="",$O$516="",N($O$517)+N($O$518)=0),"",ROUND(($O$515*$O$517+$O$516*$O$518)/($O$517+$O$518),0)),IF(COUNT(D516:M523)=0,"",ROUND(AVERAGE(D516:M523),0)))</f>
        <v/>
      </c>
      <c r="M512" s="189">
        <f>IF(N(L512)*N(H512)=0,"",ROUND(N(L512)*N(H512),0))</f>
        <v/>
      </c>
    </row>
    <row r="513" ht="13.35" customHeight="1" s="162">
      <c r="B513" s="188" t="inlineStr">
        <is>
          <t>Instrument</t>
        </is>
      </c>
      <c r="C513" s="173" t="n"/>
      <c r="D513" s="196" t="n"/>
      <c r="E513" s="174" t="n"/>
      <c r="F513" s="174" t="n"/>
      <c r="G513" s="173" t="n"/>
      <c r="H513" s="188" t="inlineStr">
        <is>
          <t>Duct Static Pressure</t>
        </is>
      </c>
      <c r="I513" s="174" t="n"/>
      <c r="J513" s="173" t="n"/>
      <c r="K513" s="53" t="n"/>
      <c r="L513" s="188" t="inlineStr">
        <is>
          <t>Temp</t>
        </is>
      </c>
      <c r="M513" s="52" t="n"/>
      <c r="N513" s="51" t="n"/>
    </row>
    <row r="514" ht="13.35" customHeight="1" s="162">
      <c r="B514" s="526" t="inlineStr">
        <is>
          <t>Duct shape:</t>
        </is>
      </c>
      <c r="C514" s="173" t="n"/>
      <c r="D514" s="527" t="n"/>
      <c r="E514" s="173" t="n"/>
      <c r="F514" s="528" t="inlineStr">
        <is>
          <t>W / Dia (in)</t>
        </is>
      </c>
      <c r="G514" s="529" t="n"/>
      <c r="H514" s="526" t="inlineStr">
        <is>
          <t>H (in)</t>
        </is>
      </c>
      <c r="I514" s="530" t="n"/>
      <c r="J514" s="531" t="inlineStr">
        <is>
          <t>Liner (in)</t>
        </is>
      </c>
      <c r="K514" s="532" t="n"/>
      <c r="L514" s="526" t="inlineStr">
        <is>
          <t>Points</t>
        </is>
      </c>
      <c r="M514" s="533">
        <f>IF($D$514="Flat Oval",IF($N$516="","",$N$514&amp;"x"&amp;$N$515&amp;"+"&amp;$O$514&amp;" ends"),IF($N$514="","",IF($D$514="Round",$N$514&amp;" x 2 axes",IF($N$515="","",$N$514&amp;" x "&amp;$N$515))))</f>
        <v/>
      </c>
      <c r="N514" s="534">
        <f>IF($D$514="Flat Oval",IF(OR($G$514="",$I$514=""),"",IF(OR(ISTEXT($G$514),ISTEXT($I$514)),"",IF($G$514-$I$514&lt;12,2,MIN(10,MAX(3,ROUNDUP(($G$514-$I$514)/6,0)))))),IF(OR($D$514="",$G$514=""),"",IF($D$514="Round",IF(ISTEXT($G$514),"",IF($G$514&lt;=9,6,IF($G$514&lt;=12,8,10))),IF(ISTEXT($G$514),"",IF($G$514&lt;12,2,MIN(10,MAX(3,ROUNDUP($G$514/6,0))))))))</f>
        <v/>
      </c>
      <c r="O514">
        <f>IF(AND($D$514="Flat Oval",NOT(OR($G$514="",$I$514="")),NOT(OR(ISTEXT($G$514),ISTEXT($I$514)))),IF($I$514&lt;=9,6,IF($I$514&lt;=12,8,10)),"")</f>
        <v/>
      </c>
      <c r="P514" s="473" t="inlineStr">
        <is>
          <t>Quick entry – type readings in order (row by row of the grid), down this column then the next:</t>
        </is>
      </c>
    </row>
    <row r="515" ht="13.35" customHeight="1" s="162">
      <c r="B515" s="535" t="inlineStr">
        <is>
          <t>Depth↓ Pos→ (in)</t>
        </is>
      </c>
      <c r="C515" s="414" t="n"/>
      <c r="D515" s="535">
        <f>IF($D$514="Flat Oval",IF(OR($N$514="",ISTEXT($N$514),1&gt;$N$514),"",ROUND((1-0.5)*($G$514-$I$514)/$N$514,1)),IF(ISTEXT($N$514),"",IF(OR($D$514="",$G$514="",1&gt;$N$514),"",IF($D$514="Round",IF(ISTEXT($G$514),"",ROUND(IF(1&lt;=$N$514/2,$G$514/2*(1-SQRT(($N$514-2*1+1)/$N$514)),$G$514-$G$514/2*(1-SQRT(($N$514-2*($N$514-1+1)+1)/$N$514))),1)),IF(ISTEXT($G$514),"",ROUND((1-0.5)*$G$514/$N$514,1))))))</f>
        <v/>
      </c>
      <c r="E515" s="535">
        <f>IF($D$514="Flat Oval",IF(OR($N$514="",ISTEXT($N$514),2&gt;$N$514),"",ROUND((2-0.5)*($G$514-$I$514)/$N$514,1)),IF(ISTEXT($N$514),"",IF(OR($D$514="",$G$514="",2&gt;$N$514),"",IF($D$514="Round",IF(ISTEXT($G$514),"",ROUND(IF(2&lt;=$N$514/2,$G$514/2*(1-SQRT(($N$514-2*2+1)/$N$514)),$G$514-$G$514/2*(1-SQRT(($N$514-2*($N$514-2+1)+1)/$N$514))),1)),IF(ISTEXT($G$514),"",ROUND((2-0.5)*$G$514/$N$514,1))))))</f>
        <v/>
      </c>
      <c r="F515" s="535">
        <f>IF($D$514="Flat Oval",IF(OR($N$514="",ISTEXT($N$514),3&gt;$N$514),"",ROUND((3-0.5)*($G$514-$I$514)/$N$514,1)),IF(ISTEXT($N$514),"",IF(OR($D$514="",$G$514="",3&gt;$N$514),"",IF($D$514="Round",IF(ISTEXT($G$514),"",ROUND(IF(3&lt;=$N$514/2,$G$514/2*(1-SQRT(($N$514-2*3+1)/$N$514)),$G$514-$G$514/2*(1-SQRT(($N$514-2*($N$514-3+1)+1)/$N$514))),1)),IF(ISTEXT($G$514),"",ROUND((3-0.5)*$G$514/$N$514,1))))))</f>
        <v/>
      </c>
      <c r="G515" s="535">
        <f>IF($D$514="Flat Oval",IF(OR($N$514="",ISTEXT($N$514),4&gt;$N$514),"",ROUND((4-0.5)*($G$514-$I$514)/$N$514,1)),IF(ISTEXT($N$514),"",IF(OR($D$514="",$G$514="",4&gt;$N$514),"",IF($D$514="Round",IF(ISTEXT($G$514),"",ROUND(IF(4&lt;=$N$514/2,$G$514/2*(1-SQRT(($N$514-2*4+1)/$N$514)),$G$514-$G$514/2*(1-SQRT(($N$514-2*($N$514-4+1)+1)/$N$514))),1)),IF(ISTEXT($G$514),"",ROUND((4-0.5)*$G$514/$N$514,1))))))</f>
        <v/>
      </c>
      <c r="H515" s="535">
        <f>IF($D$514="Flat Oval",IF(OR($N$514="",ISTEXT($N$514),5&gt;$N$514),"",ROUND((5-0.5)*($G$514-$I$514)/$N$514,1)),IF(ISTEXT($N$514),"",IF(OR($D$514="",$G$514="",5&gt;$N$514),"",IF($D$514="Round",IF(ISTEXT($G$514),"",ROUND(IF(5&lt;=$N$514/2,$G$514/2*(1-SQRT(($N$514-2*5+1)/$N$514)),$G$514-$G$514/2*(1-SQRT(($N$514-2*($N$514-5+1)+1)/$N$514))),1)),IF(ISTEXT($G$514),"",ROUND((5-0.5)*$G$514/$N$514,1))))))</f>
        <v/>
      </c>
      <c r="I515" s="535">
        <f>IF($D$514="Flat Oval",IF(OR($N$514="",ISTEXT($N$514),6&gt;$N$514),"",ROUND((6-0.5)*($G$514-$I$514)/$N$514,1)),IF(ISTEXT($N$514),"",IF(OR($D$514="",$G$514="",6&gt;$N$514),"",IF($D$514="Round",IF(ISTEXT($G$514),"",ROUND(IF(6&lt;=$N$514/2,$G$514/2*(1-SQRT(($N$514-2*6+1)/$N$514)),$G$514-$G$514/2*(1-SQRT(($N$514-2*($N$514-6+1)+1)/$N$514))),1)),IF(ISTEXT($G$514),"",ROUND((6-0.5)*$G$514/$N$514,1))))))</f>
        <v/>
      </c>
      <c r="J515" s="535">
        <f>IF($D$514="Flat Oval",IF(OR($N$514="",ISTEXT($N$514),7&gt;$N$514),"",ROUND((7-0.5)*($G$514-$I$514)/$N$514,1)),IF(ISTEXT($N$514),"",IF(OR($D$514="",$G$514="",7&gt;$N$514),"",IF($D$514="Round",IF(ISTEXT($G$514),"",ROUND(IF(7&lt;=$N$514/2,$G$514/2*(1-SQRT(($N$514-2*7+1)/$N$514)),$G$514-$G$514/2*(1-SQRT(($N$514-2*($N$514-7+1)+1)/$N$514))),1)),IF(ISTEXT($G$514),"",ROUND((7-0.5)*$G$514/$N$514,1))))))</f>
        <v/>
      </c>
      <c r="K515" s="535">
        <f>IF($D$514="Flat Oval",IF(OR($N$514="",ISTEXT($N$514),8&gt;$N$514),"",ROUND((8-0.5)*($G$514-$I$514)/$N$514,1)),IF(ISTEXT($N$514),"",IF(OR($D$514="",$G$514="",8&gt;$N$514),"",IF($D$514="Round",IF(ISTEXT($G$514),"",ROUND(IF(8&lt;=$N$514/2,$G$514/2*(1-SQRT(($N$514-2*8+1)/$N$514)),$G$514-$G$514/2*(1-SQRT(($N$514-2*($N$514-8+1)+1)/$N$514))),1)),IF(ISTEXT($G$514),"",ROUND((8-0.5)*$G$514/$N$514,1))))))</f>
        <v/>
      </c>
      <c r="L515" s="535">
        <f>IF($D$514="Flat Oval",IF(OR($N$514="",ISTEXT($N$514),9&gt;$N$514),"",ROUND((9-0.5)*($G$514-$I$514)/$N$514,1)),IF(ISTEXT($N$514),"",IF(OR($D$514="",$G$514="",9&gt;$N$514),"",IF($D$514="Round",IF(ISTEXT($G$514),"",ROUND(IF(9&lt;=$N$514/2,$G$514/2*(1-SQRT(($N$514-2*9+1)/$N$514)),$G$514-$G$514/2*(1-SQRT(($N$514-2*($N$514-9+1)+1)/$N$514))),1)),IF(ISTEXT($G$514),"",ROUND((9-0.5)*$G$514/$N$514,1))))))</f>
        <v/>
      </c>
      <c r="M515" s="535">
        <f>IF($D$514="Flat Oval",IF(OR($N$514="",ISTEXT($N$514),10&gt;$N$514),"",ROUND((10-0.5)*($G$514-$I$514)/$N$514,1)),IF(ISTEXT($N$514),"",IF(OR($D$514="",$G$514="",10&gt;$N$514),"",IF($D$514="Round",IF(ISTEXT($G$514),"",ROUND(IF(10&lt;=$N$514/2,$G$514/2*(1-SQRT(($N$514-2*10+1)/$N$514)),$G$514-$G$514/2*(1-SQRT(($N$514-2*($N$514-10+1)+1)/$N$514))),1)),IF(ISTEXT($G$514),"",ROUND((10-0.5)*$G$514/$N$514,1))))))</f>
        <v/>
      </c>
      <c r="N515" s="534">
        <f>IF($D$514="Flat Oval",IF(OR($G$514="",$I$514=""),"",IF(OR(ISTEXT($G$514),ISTEXT($I$514)),"",IF($I$514&lt;12,2,MIN(7,MAX(3,ROUNDUP($I$514/6,0)))))),IF(OR($D$514="",$G$514=""),"",IF($D$514="Round",2,IF($I$514="","",IF(ISTEXT($I$514),"",IF($I$514&lt;12,2,MIN(8,MAX(3,ROUNDUP($I$514/6,0)))))))))</f>
        <v/>
      </c>
      <c r="O515">
        <f>IF(OR(NOT($D$514="Flat Oval"),N($N$516)=0),"",IF(COUNT(D516:INDEX(M516:M523,$N$515))=0,"",AVERAGE(D516:INDEX(M516:M523,$N$515))))</f>
        <v/>
      </c>
      <c r="P515" s="536" t="inlineStr">
        <is>
          <t>1–10</t>
        </is>
      </c>
      <c r="Q515" s="536" t="inlineStr">
        <is>
          <t>11–20</t>
        </is>
      </c>
      <c r="R515" s="536" t="inlineStr">
        <is>
          <t>21–30</t>
        </is>
      </c>
      <c r="S515" s="536" t="inlineStr">
        <is>
          <t>31–40</t>
        </is>
      </c>
      <c r="T515" s="536" t="inlineStr">
        <is>
          <t>41–50</t>
        </is>
      </c>
      <c r="U515" s="536" t="inlineStr">
        <is>
          <t>51–60</t>
        </is>
      </c>
      <c r="V515" s="536" t="inlineStr">
        <is>
          <t>61–70</t>
        </is>
      </c>
      <c r="W515" s="536" t="inlineStr">
        <is>
          <t>71–80</t>
        </is>
      </c>
    </row>
    <row r="516" ht="13.35" customHeight="1" s="162">
      <c r="B516" s="537">
        <f>IF($D$514="Flat Oval",IF(OR($N$515="",ISTEXT($N$515)),"",IF(1&lt;=$N$515,ROUND((1-0.5)*$I$514/$N$515,1),IF(1=$N$515+1,"Ends",""))),IF(OR($D$514="",$G$514=""),"",IF($D$514="Round",IF(1=1,"Axis 1 (0°)",IF(1=2,"Axis 2 (90°)","")),IF(ISTEXT($N$515),"",IF(1&gt;$N$515,"",IF(ISTEXT($I$514),"",ROUND((1-0.5)*$I$514/$N$515,1)))))))</f>
        <v/>
      </c>
      <c r="C516" s="538" t="n"/>
      <c r="D516" s="539">
        <f>IF($D$514="Flat Oval",IF(OR($N$516="",ISTEXT($N$514),ISTEXT($N$515)),"",IF(1&lt;=$N$515,IF(1&gt;$N$514,"",IF(((1-1)*$N$514+1)&gt;80,"",IF(INDEX($P$516:$W$525,MOD(((1-1)*$N$514+1)-1,10)+1,INT((((1-1)*$N$514+1)-1)/10)+1)="","",INDEX($P$516:$W$525,MOD(((1-1)*$N$514+1)-1,10)+1,INT((((1-1)*$N$514+1)-1)/10)+1)))),IF(AND(1=$N$515+1,1&lt;=$O$514),IF(($N$514*$N$515+1)&gt;80,"",IF(INDEX($P$516:$W$525,MOD(($N$514*$N$515+1)-1,10)+1,INT((($N$514*$N$515+1)-1)/10)+1)="","",INDEX($P$516:$W$525,MOD(($N$514*$N$515+1)-1,10)+1,INT((($N$514*$N$515+1)-1)/10)+1))),""))),IF($N$516="","",IF(OR(ISTEXT($N$514),ISTEXT($N$515),ISTEXT($N$516)),"",IF(OR(1&gt;$N$514,1&gt;$N$515,((1-1)*$N$514+1)&gt;$N$516),"",IF(INDEX($P$516:$W$525,MOD(((1-1)*$N$514+1)-1,10)+1,INT((((1-1)*$N$514+1)-1)/10)+1)="","",INDEX($P$516:$W$525,MOD(((1-1)*$N$514+1)-1,10)+1,INT((((1-1)*$N$514+1)-1)/10)+1))))))</f>
        <v/>
      </c>
      <c r="E516" s="539">
        <f>IF($D$514="Flat Oval",IF(OR($N$516="",ISTEXT($N$514),ISTEXT($N$515)),"",IF(1&lt;=$N$515,IF(2&gt;$N$514,"",IF(((1-1)*$N$514+2)&gt;80,"",IF(INDEX($P$516:$W$525,MOD(((1-1)*$N$514+2)-1,10)+1,INT((((1-1)*$N$514+2)-1)/10)+1)="","",INDEX($P$516:$W$525,MOD(((1-1)*$N$514+2)-1,10)+1,INT((((1-1)*$N$514+2)-1)/10)+1)))),IF(AND(1=$N$515+1,2&lt;=$O$514),IF(($N$514*$N$515+2)&gt;80,"",IF(INDEX($P$516:$W$525,MOD(($N$514*$N$515+2)-1,10)+1,INT((($N$514*$N$515+2)-1)/10)+1)="","",INDEX($P$516:$W$525,MOD(($N$514*$N$515+2)-1,10)+1,INT((($N$514*$N$515+2)-1)/10)+1))),""))),IF($N$516="","",IF(OR(ISTEXT($N$514),ISTEXT($N$515),ISTEXT($N$516)),"",IF(OR(2&gt;$N$514,1&gt;$N$515,((1-1)*$N$514+2)&gt;$N$516),"",IF(INDEX($P$516:$W$525,MOD(((1-1)*$N$514+2)-1,10)+1,INT((((1-1)*$N$514+2)-1)/10)+1)="","",INDEX($P$516:$W$525,MOD(((1-1)*$N$514+2)-1,10)+1,INT((((1-1)*$N$514+2)-1)/10)+1))))))</f>
        <v/>
      </c>
      <c r="F516" s="539">
        <f>IF($D$514="Flat Oval",IF(OR($N$516="",ISTEXT($N$514),ISTEXT($N$515)),"",IF(1&lt;=$N$515,IF(3&gt;$N$514,"",IF(((1-1)*$N$514+3)&gt;80,"",IF(INDEX($P$516:$W$525,MOD(((1-1)*$N$514+3)-1,10)+1,INT((((1-1)*$N$514+3)-1)/10)+1)="","",INDEX($P$516:$W$525,MOD(((1-1)*$N$514+3)-1,10)+1,INT((((1-1)*$N$514+3)-1)/10)+1)))),IF(AND(1=$N$515+1,3&lt;=$O$514),IF(($N$514*$N$515+3)&gt;80,"",IF(INDEX($P$516:$W$525,MOD(($N$514*$N$515+3)-1,10)+1,INT((($N$514*$N$515+3)-1)/10)+1)="","",INDEX($P$516:$W$525,MOD(($N$514*$N$515+3)-1,10)+1,INT((($N$514*$N$515+3)-1)/10)+1))),""))),IF($N$516="","",IF(OR(ISTEXT($N$514),ISTEXT($N$515),ISTEXT($N$516)),"",IF(OR(3&gt;$N$514,1&gt;$N$515,((1-1)*$N$514+3)&gt;$N$516),"",IF(INDEX($P$516:$W$525,MOD(((1-1)*$N$514+3)-1,10)+1,INT((((1-1)*$N$514+3)-1)/10)+1)="","",INDEX($P$516:$W$525,MOD(((1-1)*$N$514+3)-1,10)+1,INT((((1-1)*$N$514+3)-1)/10)+1))))))</f>
        <v/>
      </c>
      <c r="G516" s="539">
        <f>IF($D$514="Flat Oval",IF(OR($N$516="",ISTEXT($N$514),ISTEXT($N$515)),"",IF(1&lt;=$N$515,IF(4&gt;$N$514,"",IF(((1-1)*$N$514+4)&gt;80,"",IF(INDEX($P$516:$W$525,MOD(((1-1)*$N$514+4)-1,10)+1,INT((((1-1)*$N$514+4)-1)/10)+1)="","",INDEX($P$516:$W$525,MOD(((1-1)*$N$514+4)-1,10)+1,INT((((1-1)*$N$514+4)-1)/10)+1)))),IF(AND(1=$N$515+1,4&lt;=$O$514),IF(($N$514*$N$515+4)&gt;80,"",IF(INDEX($P$516:$W$525,MOD(($N$514*$N$515+4)-1,10)+1,INT((($N$514*$N$515+4)-1)/10)+1)="","",INDEX($P$516:$W$525,MOD(($N$514*$N$515+4)-1,10)+1,INT((($N$514*$N$515+4)-1)/10)+1))),""))),IF($N$516="","",IF(OR(ISTEXT($N$514),ISTEXT($N$515),ISTEXT($N$516)),"",IF(OR(4&gt;$N$514,1&gt;$N$515,((1-1)*$N$514+4)&gt;$N$516),"",IF(INDEX($P$516:$W$525,MOD(((1-1)*$N$514+4)-1,10)+1,INT((((1-1)*$N$514+4)-1)/10)+1)="","",INDEX($P$516:$W$525,MOD(((1-1)*$N$514+4)-1,10)+1,INT((((1-1)*$N$514+4)-1)/10)+1))))))</f>
        <v/>
      </c>
      <c r="H516" s="539">
        <f>IF($D$514="Flat Oval",IF(OR($N$516="",ISTEXT($N$514),ISTEXT($N$515)),"",IF(1&lt;=$N$515,IF(5&gt;$N$514,"",IF(((1-1)*$N$514+5)&gt;80,"",IF(INDEX($P$516:$W$525,MOD(((1-1)*$N$514+5)-1,10)+1,INT((((1-1)*$N$514+5)-1)/10)+1)="","",INDEX($P$516:$W$525,MOD(((1-1)*$N$514+5)-1,10)+1,INT((((1-1)*$N$514+5)-1)/10)+1)))),IF(AND(1=$N$515+1,5&lt;=$O$514),IF(($N$514*$N$515+5)&gt;80,"",IF(INDEX($P$516:$W$525,MOD(($N$514*$N$515+5)-1,10)+1,INT((($N$514*$N$515+5)-1)/10)+1)="","",INDEX($P$516:$W$525,MOD(($N$514*$N$515+5)-1,10)+1,INT((($N$514*$N$515+5)-1)/10)+1))),""))),IF($N$516="","",IF(OR(ISTEXT($N$514),ISTEXT($N$515),ISTEXT($N$516)),"",IF(OR(5&gt;$N$514,1&gt;$N$515,((1-1)*$N$514+5)&gt;$N$516),"",IF(INDEX($P$516:$W$525,MOD(((1-1)*$N$514+5)-1,10)+1,INT((((1-1)*$N$514+5)-1)/10)+1)="","",INDEX($P$516:$W$525,MOD(((1-1)*$N$514+5)-1,10)+1,INT((((1-1)*$N$514+5)-1)/10)+1))))))</f>
        <v/>
      </c>
      <c r="I516" s="539">
        <f>IF($D$514="Flat Oval",IF(OR($N$516="",ISTEXT($N$514),ISTEXT($N$515)),"",IF(1&lt;=$N$515,IF(6&gt;$N$514,"",IF(((1-1)*$N$514+6)&gt;80,"",IF(INDEX($P$516:$W$525,MOD(((1-1)*$N$514+6)-1,10)+1,INT((((1-1)*$N$514+6)-1)/10)+1)="","",INDEX($P$516:$W$525,MOD(((1-1)*$N$514+6)-1,10)+1,INT((((1-1)*$N$514+6)-1)/10)+1)))),IF(AND(1=$N$515+1,6&lt;=$O$514),IF(($N$514*$N$515+6)&gt;80,"",IF(INDEX($P$516:$W$525,MOD(($N$514*$N$515+6)-1,10)+1,INT((($N$514*$N$515+6)-1)/10)+1)="","",INDEX($P$516:$W$525,MOD(($N$514*$N$515+6)-1,10)+1,INT((($N$514*$N$515+6)-1)/10)+1))),""))),IF($N$516="","",IF(OR(ISTEXT($N$514),ISTEXT($N$515),ISTEXT($N$516)),"",IF(OR(6&gt;$N$514,1&gt;$N$515,((1-1)*$N$514+6)&gt;$N$516),"",IF(INDEX($P$516:$W$525,MOD(((1-1)*$N$514+6)-1,10)+1,INT((((1-1)*$N$514+6)-1)/10)+1)="","",INDEX($P$516:$W$525,MOD(((1-1)*$N$514+6)-1,10)+1,INT((((1-1)*$N$514+6)-1)/10)+1))))))</f>
        <v/>
      </c>
      <c r="J516" s="539">
        <f>IF($D$514="Flat Oval",IF(OR($N$516="",ISTEXT($N$514),ISTEXT($N$515)),"",IF(1&lt;=$N$515,IF(7&gt;$N$514,"",IF(((1-1)*$N$514+7)&gt;80,"",IF(INDEX($P$516:$W$525,MOD(((1-1)*$N$514+7)-1,10)+1,INT((((1-1)*$N$514+7)-1)/10)+1)="","",INDEX($P$516:$W$525,MOD(((1-1)*$N$514+7)-1,10)+1,INT((((1-1)*$N$514+7)-1)/10)+1)))),IF(AND(1=$N$515+1,7&lt;=$O$514),IF(($N$514*$N$515+7)&gt;80,"",IF(INDEX($P$516:$W$525,MOD(($N$514*$N$515+7)-1,10)+1,INT((($N$514*$N$515+7)-1)/10)+1)="","",INDEX($P$516:$W$525,MOD(($N$514*$N$515+7)-1,10)+1,INT((($N$514*$N$515+7)-1)/10)+1))),""))),IF($N$516="","",IF(OR(ISTEXT($N$514),ISTEXT($N$515),ISTEXT($N$516)),"",IF(OR(7&gt;$N$514,1&gt;$N$515,((1-1)*$N$514+7)&gt;$N$516),"",IF(INDEX($P$516:$W$525,MOD(((1-1)*$N$514+7)-1,10)+1,INT((((1-1)*$N$514+7)-1)/10)+1)="","",INDEX($P$516:$W$525,MOD(((1-1)*$N$514+7)-1,10)+1,INT((((1-1)*$N$514+7)-1)/10)+1))))))</f>
        <v/>
      </c>
      <c r="K516" s="539">
        <f>IF($D$514="Flat Oval",IF(OR($N$516="",ISTEXT($N$514),ISTEXT($N$515)),"",IF(1&lt;=$N$515,IF(8&gt;$N$514,"",IF(((1-1)*$N$514+8)&gt;80,"",IF(INDEX($P$516:$W$525,MOD(((1-1)*$N$514+8)-1,10)+1,INT((((1-1)*$N$514+8)-1)/10)+1)="","",INDEX($P$516:$W$525,MOD(((1-1)*$N$514+8)-1,10)+1,INT((((1-1)*$N$514+8)-1)/10)+1)))),IF(AND(1=$N$515+1,8&lt;=$O$514),IF(($N$514*$N$515+8)&gt;80,"",IF(INDEX($P$516:$W$525,MOD(($N$514*$N$515+8)-1,10)+1,INT((($N$514*$N$515+8)-1)/10)+1)="","",INDEX($P$516:$W$525,MOD(($N$514*$N$515+8)-1,10)+1,INT((($N$514*$N$515+8)-1)/10)+1))),""))),IF($N$516="","",IF(OR(ISTEXT($N$514),ISTEXT($N$515),ISTEXT($N$516)),"",IF(OR(8&gt;$N$514,1&gt;$N$515,((1-1)*$N$514+8)&gt;$N$516),"",IF(INDEX($P$516:$W$525,MOD(((1-1)*$N$514+8)-1,10)+1,INT((((1-1)*$N$514+8)-1)/10)+1)="","",INDEX($P$516:$W$525,MOD(((1-1)*$N$514+8)-1,10)+1,INT((((1-1)*$N$514+8)-1)/10)+1))))))</f>
        <v/>
      </c>
      <c r="L516" s="539">
        <f>IF($D$514="Flat Oval",IF(OR($N$516="",ISTEXT($N$514),ISTEXT($N$515)),"",IF(1&lt;=$N$515,IF(9&gt;$N$514,"",IF(((1-1)*$N$514+9)&gt;80,"",IF(INDEX($P$516:$W$525,MOD(((1-1)*$N$514+9)-1,10)+1,INT((((1-1)*$N$514+9)-1)/10)+1)="","",INDEX($P$516:$W$525,MOD(((1-1)*$N$514+9)-1,10)+1,INT((((1-1)*$N$514+9)-1)/10)+1)))),IF(AND(1=$N$515+1,9&lt;=$O$514),IF(($N$514*$N$515+9)&gt;80,"",IF(INDEX($P$516:$W$525,MOD(($N$514*$N$515+9)-1,10)+1,INT((($N$514*$N$515+9)-1)/10)+1)="","",INDEX($P$516:$W$525,MOD(($N$514*$N$515+9)-1,10)+1,INT((($N$514*$N$515+9)-1)/10)+1))),""))),IF($N$516="","",IF(OR(ISTEXT($N$514),ISTEXT($N$515),ISTEXT($N$516)),"",IF(OR(9&gt;$N$514,1&gt;$N$515,((1-1)*$N$514+9)&gt;$N$516),"",IF(INDEX($P$516:$W$525,MOD(((1-1)*$N$514+9)-1,10)+1,INT((((1-1)*$N$514+9)-1)/10)+1)="","",INDEX($P$516:$W$525,MOD(((1-1)*$N$514+9)-1,10)+1,INT((((1-1)*$N$514+9)-1)/10)+1))))))</f>
        <v/>
      </c>
      <c r="M516" s="539">
        <f>IF($D$514="Flat Oval",IF(OR($N$516="",ISTEXT($N$514),ISTEXT($N$515)),"",IF(1&lt;=$N$515,IF(10&gt;$N$514,"",IF(((1-1)*$N$514+10)&gt;80,"",IF(INDEX($P$516:$W$525,MOD(((1-1)*$N$514+10)-1,10)+1,INT((((1-1)*$N$514+10)-1)/10)+1)="","",INDEX($P$516:$W$525,MOD(((1-1)*$N$514+10)-1,10)+1,INT((((1-1)*$N$514+10)-1)/10)+1)))),IF(AND(1=$N$515+1,10&lt;=$O$514),IF(($N$514*$N$515+10)&gt;80,"",IF(INDEX($P$516:$W$525,MOD(($N$514*$N$515+10)-1,10)+1,INT((($N$514*$N$515+10)-1)/10)+1)="","",INDEX($P$516:$W$525,MOD(($N$514*$N$515+10)-1,10)+1,INT((($N$514*$N$515+10)-1)/10)+1))),""))),IF($N$516="","",IF(OR(ISTEXT($N$514),ISTEXT($N$515),ISTEXT($N$516)),"",IF(OR(10&gt;$N$514,1&gt;$N$515,((1-1)*$N$514+10)&gt;$N$516),"",IF(INDEX($P$516:$W$525,MOD(((1-1)*$N$514+10)-1,10)+1,INT((((1-1)*$N$514+10)-1)/10)+1)="","",INDEX($P$516:$W$525,MOD(((1-1)*$N$514+10)-1,10)+1,INT((((1-1)*$N$514+10)-1)/10)+1))))))</f>
        <v/>
      </c>
      <c r="N516" s="534">
        <f>IF($D$514="Flat Oval",IF(OR($N$514="",$N$515="",$O$514=""),"",$N$514*$N$515+$O$514),IF(OR(N514="",N515=""),"",IF(OR(ISTEXT(N514),ISTEXT(N515)),"",N514*N515)))</f>
        <v/>
      </c>
      <c r="O516">
        <f>IF(OR(NOT($D$514="Flat Oval"),N($N$516)=0),"",IF(COUNT(INDEX(D516:D523,$N$515+1):INDEX(M516:M523,$N$515+1))=0,"",AVERAGE(INDEX(D516:D523,$N$515+1):INDEX(M516:M523,$N$515+1))))</f>
        <v/>
      </c>
      <c r="P516" s="540" t="n"/>
      <c r="Q516" s="540" t="n"/>
      <c r="R516" s="540" t="n"/>
      <c r="S516" s="540" t="n"/>
      <c r="T516" s="540" t="n"/>
      <c r="U516" s="540" t="n"/>
      <c r="V516" s="540" t="n"/>
      <c r="W516" s="540" t="n"/>
    </row>
    <row r="517" ht="13.35" customHeight="1" s="162">
      <c r="B517" s="537">
        <f>IF($D$514="Flat Oval",IF(OR($N$515="",ISTEXT($N$515)),"",IF(2&lt;=$N$515,ROUND((2-0.5)*$I$514/$N$515,1),IF(2=$N$515+1,"Ends",""))),IF(OR($D$514="",$G$514=""),"",IF($D$514="Round",IF(2=1,"Axis 1 (0°)",IF(2=2,"Axis 2 (90°)","")),IF(ISTEXT($N$515),"",IF(2&gt;$N$515,"",IF(ISTEXT($I$514),"",ROUND((2-0.5)*$I$514/$N$515,1)))))))</f>
        <v/>
      </c>
      <c r="C517" s="538" t="n"/>
      <c r="D517" s="539">
        <f>IF($D$514="Flat Oval",IF(OR($N$516="",ISTEXT($N$514),ISTEXT($N$515)),"",IF(2&lt;=$N$515,IF(1&gt;$N$514,"",IF(((2-1)*$N$514+1)&gt;80,"",IF(INDEX($P$516:$W$525,MOD(((2-1)*$N$514+1)-1,10)+1,INT((((2-1)*$N$514+1)-1)/10)+1)="","",INDEX($P$516:$W$525,MOD(((2-1)*$N$514+1)-1,10)+1,INT((((2-1)*$N$514+1)-1)/10)+1)))),IF(AND(2=$N$515+1,1&lt;=$O$514),IF(($N$514*$N$515+1)&gt;80,"",IF(INDEX($P$516:$W$525,MOD(($N$514*$N$515+1)-1,10)+1,INT((($N$514*$N$515+1)-1)/10)+1)="","",INDEX($P$516:$W$525,MOD(($N$514*$N$515+1)-1,10)+1,INT((($N$514*$N$515+1)-1)/10)+1))),""))),IF($N$516="","",IF(OR(ISTEXT($N$514),ISTEXT($N$515),ISTEXT($N$516)),"",IF(OR(1&gt;$N$514,2&gt;$N$515,((2-1)*$N$514+1)&gt;$N$516),"",IF(INDEX($P$516:$W$525,MOD(((2-1)*$N$514+1)-1,10)+1,INT((((2-1)*$N$514+1)-1)/10)+1)="","",INDEX($P$516:$W$525,MOD(((2-1)*$N$514+1)-1,10)+1,INT((((2-1)*$N$514+1)-1)/10)+1))))))</f>
        <v/>
      </c>
      <c r="E517" s="539">
        <f>IF($D$514="Flat Oval",IF(OR($N$516="",ISTEXT($N$514),ISTEXT($N$515)),"",IF(2&lt;=$N$515,IF(2&gt;$N$514,"",IF(((2-1)*$N$514+2)&gt;80,"",IF(INDEX($P$516:$W$525,MOD(((2-1)*$N$514+2)-1,10)+1,INT((((2-1)*$N$514+2)-1)/10)+1)="","",INDEX($P$516:$W$525,MOD(((2-1)*$N$514+2)-1,10)+1,INT((((2-1)*$N$514+2)-1)/10)+1)))),IF(AND(2=$N$515+1,2&lt;=$O$514),IF(($N$514*$N$515+2)&gt;80,"",IF(INDEX($P$516:$W$525,MOD(($N$514*$N$515+2)-1,10)+1,INT((($N$514*$N$515+2)-1)/10)+1)="","",INDEX($P$516:$W$525,MOD(($N$514*$N$515+2)-1,10)+1,INT((($N$514*$N$515+2)-1)/10)+1))),""))),IF($N$516="","",IF(OR(ISTEXT($N$514),ISTEXT($N$515),ISTEXT($N$516)),"",IF(OR(2&gt;$N$514,2&gt;$N$515,((2-1)*$N$514+2)&gt;$N$516),"",IF(INDEX($P$516:$W$525,MOD(((2-1)*$N$514+2)-1,10)+1,INT((((2-1)*$N$514+2)-1)/10)+1)="","",INDEX($P$516:$W$525,MOD(((2-1)*$N$514+2)-1,10)+1,INT((((2-1)*$N$514+2)-1)/10)+1))))))</f>
        <v/>
      </c>
      <c r="F517" s="539">
        <f>IF($D$514="Flat Oval",IF(OR($N$516="",ISTEXT($N$514),ISTEXT($N$515)),"",IF(2&lt;=$N$515,IF(3&gt;$N$514,"",IF(((2-1)*$N$514+3)&gt;80,"",IF(INDEX($P$516:$W$525,MOD(((2-1)*$N$514+3)-1,10)+1,INT((((2-1)*$N$514+3)-1)/10)+1)="","",INDEX($P$516:$W$525,MOD(((2-1)*$N$514+3)-1,10)+1,INT((((2-1)*$N$514+3)-1)/10)+1)))),IF(AND(2=$N$515+1,3&lt;=$O$514),IF(($N$514*$N$515+3)&gt;80,"",IF(INDEX($P$516:$W$525,MOD(($N$514*$N$515+3)-1,10)+1,INT((($N$514*$N$515+3)-1)/10)+1)="","",INDEX($P$516:$W$525,MOD(($N$514*$N$515+3)-1,10)+1,INT((($N$514*$N$515+3)-1)/10)+1))),""))),IF($N$516="","",IF(OR(ISTEXT($N$514),ISTEXT($N$515),ISTEXT($N$516)),"",IF(OR(3&gt;$N$514,2&gt;$N$515,((2-1)*$N$514+3)&gt;$N$516),"",IF(INDEX($P$516:$W$525,MOD(((2-1)*$N$514+3)-1,10)+1,INT((((2-1)*$N$514+3)-1)/10)+1)="","",INDEX($P$516:$W$525,MOD(((2-1)*$N$514+3)-1,10)+1,INT((((2-1)*$N$514+3)-1)/10)+1))))))</f>
        <v/>
      </c>
      <c r="G517" s="539">
        <f>IF($D$514="Flat Oval",IF(OR($N$516="",ISTEXT($N$514),ISTEXT($N$515)),"",IF(2&lt;=$N$515,IF(4&gt;$N$514,"",IF(((2-1)*$N$514+4)&gt;80,"",IF(INDEX($P$516:$W$525,MOD(((2-1)*$N$514+4)-1,10)+1,INT((((2-1)*$N$514+4)-1)/10)+1)="","",INDEX($P$516:$W$525,MOD(((2-1)*$N$514+4)-1,10)+1,INT((((2-1)*$N$514+4)-1)/10)+1)))),IF(AND(2=$N$515+1,4&lt;=$O$514),IF(($N$514*$N$515+4)&gt;80,"",IF(INDEX($P$516:$W$525,MOD(($N$514*$N$515+4)-1,10)+1,INT((($N$514*$N$515+4)-1)/10)+1)="","",INDEX($P$516:$W$525,MOD(($N$514*$N$515+4)-1,10)+1,INT((($N$514*$N$515+4)-1)/10)+1))),""))),IF($N$516="","",IF(OR(ISTEXT($N$514),ISTEXT($N$515),ISTEXT($N$516)),"",IF(OR(4&gt;$N$514,2&gt;$N$515,((2-1)*$N$514+4)&gt;$N$516),"",IF(INDEX($P$516:$W$525,MOD(((2-1)*$N$514+4)-1,10)+1,INT((((2-1)*$N$514+4)-1)/10)+1)="","",INDEX($P$516:$W$525,MOD(((2-1)*$N$514+4)-1,10)+1,INT((((2-1)*$N$514+4)-1)/10)+1))))))</f>
        <v/>
      </c>
      <c r="H517" s="539">
        <f>IF($D$514="Flat Oval",IF(OR($N$516="",ISTEXT($N$514),ISTEXT($N$515)),"",IF(2&lt;=$N$515,IF(5&gt;$N$514,"",IF(((2-1)*$N$514+5)&gt;80,"",IF(INDEX($P$516:$W$525,MOD(((2-1)*$N$514+5)-1,10)+1,INT((((2-1)*$N$514+5)-1)/10)+1)="","",INDEX($P$516:$W$525,MOD(((2-1)*$N$514+5)-1,10)+1,INT((((2-1)*$N$514+5)-1)/10)+1)))),IF(AND(2=$N$515+1,5&lt;=$O$514),IF(($N$514*$N$515+5)&gt;80,"",IF(INDEX($P$516:$W$525,MOD(($N$514*$N$515+5)-1,10)+1,INT((($N$514*$N$515+5)-1)/10)+1)="","",INDEX($P$516:$W$525,MOD(($N$514*$N$515+5)-1,10)+1,INT((($N$514*$N$515+5)-1)/10)+1))),""))),IF($N$516="","",IF(OR(ISTEXT($N$514),ISTEXT($N$515),ISTEXT($N$516)),"",IF(OR(5&gt;$N$514,2&gt;$N$515,((2-1)*$N$514+5)&gt;$N$516),"",IF(INDEX($P$516:$W$525,MOD(((2-1)*$N$514+5)-1,10)+1,INT((((2-1)*$N$514+5)-1)/10)+1)="","",INDEX($P$516:$W$525,MOD(((2-1)*$N$514+5)-1,10)+1,INT((((2-1)*$N$514+5)-1)/10)+1))))))</f>
        <v/>
      </c>
      <c r="I517" s="539">
        <f>IF($D$514="Flat Oval",IF(OR($N$516="",ISTEXT($N$514),ISTEXT($N$515)),"",IF(2&lt;=$N$515,IF(6&gt;$N$514,"",IF(((2-1)*$N$514+6)&gt;80,"",IF(INDEX($P$516:$W$525,MOD(((2-1)*$N$514+6)-1,10)+1,INT((((2-1)*$N$514+6)-1)/10)+1)="","",INDEX($P$516:$W$525,MOD(((2-1)*$N$514+6)-1,10)+1,INT((((2-1)*$N$514+6)-1)/10)+1)))),IF(AND(2=$N$515+1,6&lt;=$O$514),IF(($N$514*$N$515+6)&gt;80,"",IF(INDEX($P$516:$W$525,MOD(($N$514*$N$515+6)-1,10)+1,INT((($N$514*$N$515+6)-1)/10)+1)="","",INDEX($P$516:$W$525,MOD(($N$514*$N$515+6)-1,10)+1,INT((($N$514*$N$515+6)-1)/10)+1))),""))),IF($N$516="","",IF(OR(ISTEXT($N$514),ISTEXT($N$515),ISTEXT($N$516)),"",IF(OR(6&gt;$N$514,2&gt;$N$515,((2-1)*$N$514+6)&gt;$N$516),"",IF(INDEX($P$516:$W$525,MOD(((2-1)*$N$514+6)-1,10)+1,INT((((2-1)*$N$514+6)-1)/10)+1)="","",INDEX($P$516:$W$525,MOD(((2-1)*$N$514+6)-1,10)+1,INT((((2-1)*$N$514+6)-1)/10)+1))))))</f>
        <v/>
      </c>
      <c r="J517" s="539">
        <f>IF($D$514="Flat Oval",IF(OR($N$516="",ISTEXT($N$514),ISTEXT($N$515)),"",IF(2&lt;=$N$515,IF(7&gt;$N$514,"",IF(((2-1)*$N$514+7)&gt;80,"",IF(INDEX($P$516:$W$525,MOD(((2-1)*$N$514+7)-1,10)+1,INT((((2-1)*$N$514+7)-1)/10)+1)="","",INDEX($P$516:$W$525,MOD(((2-1)*$N$514+7)-1,10)+1,INT((((2-1)*$N$514+7)-1)/10)+1)))),IF(AND(2=$N$515+1,7&lt;=$O$514),IF(($N$514*$N$515+7)&gt;80,"",IF(INDEX($P$516:$W$525,MOD(($N$514*$N$515+7)-1,10)+1,INT((($N$514*$N$515+7)-1)/10)+1)="","",INDEX($P$516:$W$525,MOD(($N$514*$N$515+7)-1,10)+1,INT((($N$514*$N$515+7)-1)/10)+1))),""))),IF($N$516="","",IF(OR(ISTEXT($N$514),ISTEXT($N$515),ISTEXT($N$516)),"",IF(OR(7&gt;$N$514,2&gt;$N$515,((2-1)*$N$514+7)&gt;$N$516),"",IF(INDEX($P$516:$W$525,MOD(((2-1)*$N$514+7)-1,10)+1,INT((((2-1)*$N$514+7)-1)/10)+1)="","",INDEX($P$516:$W$525,MOD(((2-1)*$N$514+7)-1,10)+1,INT((((2-1)*$N$514+7)-1)/10)+1))))))</f>
        <v/>
      </c>
      <c r="K517" s="539">
        <f>IF($D$514="Flat Oval",IF(OR($N$516="",ISTEXT($N$514),ISTEXT($N$515)),"",IF(2&lt;=$N$515,IF(8&gt;$N$514,"",IF(((2-1)*$N$514+8)&gt;80,"",IF(INDEX($P$516:$W$525,MOD(((2-1)*$N$514+8)-1,10)+1,INT((((2-1)*$N$514+8)-1)/10)+1)="","",INDEX($P$516:$W$525,MOD(((2-1)*$N$514+8)-1,10)+1,INT((((2-1)*$N$514+8)-1)/10)+1)))),IF(AND(2=$N$515+1,8&lt;=$O$514),IF(($N$514*$N$515+8)&gt;80,"",IF(INDEX($P$516:$W$525,MOD(($N$514*$N$515+8)-1,10)+1,INT((($N$514*$N$515+8)-1)/10)+1)="","",INDEX($P$516:$W$525,MOD(($N$514*$N$515+8)-1,10)+1,INT((($N$514*$N$515+8)-1)/10)+1))),""))),IF($N$516="","",IF(OR(ISTEXT($N$514),ISTEXT($N$515),ISTEXT($N$516)),"",IF(OR(8&gt;$N$514,2&gt;$N$515,((2-1)*$N$514+8)&gt;$N$516),"",IF(INDEX($P$516:$W$525,MOD(((2-1)*$N$514+8)-1,10)+1,INT((((2-1)*$N$514+8)-1)/10)+1)="","",INDEX($P$516:$W$525,MOD(((2-1)*$N$514+8)-1,10)+1,INT((((2-1)*$N$514+8)-1)/10)+1))))))</f>
        <v/>
      </c>
      <c r="L517" s="539">
        <f>IF($D$514="Flat Oval",IF(OR($N$516="",ISTEXT($N$514),ISTEXT($N$515)),"",IF(2&lt;=$N$515,IF(9&gt;$N$514,"",IF(((2-1)*$N$514+9)&gt;80,"",IF(INDEX($P$516:$W$525,MOD(((2-1)*$N$514+9)-1,10)+1,INT((((2-1)*$N$514+9)-1)/10)+1)="","",INDEX($P$516:$W$525,MOD(((2-1)*$N$514+9)-1,10)+1,INT((((2-1)*$N$514+9)-1)/10)+1)))),IF(AND(2=$N$515+1,9&lt;=$O$514),IF(($N$514*$N$515+9)&gt;80,"",IF(INDEX($P$516:$W$525,MOD(($N$514*$N$515+9)-1,10)+1,INT((($N$514*$N$515+9)-1)/10)+1)="","",INDEX($P$516:$W$525,MOD(($N$514*$N$515+9)-1,10)+1,INT((($N$514*$N$515+9)-1)/10)+1))),""))),IF($N$516="","",IF(OR(ISTEXT($N$514),ISTEXT($N$515),ISTEXT($N$516)),"",IF(OR(9&gt;$N$514,2&gt;$N$515,((2-1)*$N$514+9)&gt;$N$516),"",IF(INDEX($P$516:$W$525,MOD(((2-1)*$N$514+9)-1,10)+1,INT((((2-1)*$N$514+9)-1)/10)+1)="","",INDEX($P$516:$W$525,MOD(((2-1)*$N$514+9)-1,10)+1,INT((((2-1)*$N$514+9)-1)/10)+1))))))</f>
        <v/>
      </c>
      <c r="M517" s="539">
        <f>IF($D$514="Flat Oval",IF(OR($N$516="",ISTEXT($N$514),ISTEXT($N$515)),"",IF(2&lt;=$N$515,IF(10&gt;$N$514,"",IF(((2-1)*$N$514+10)&gt;80,"",IF(INDEX($P$516:$W$525,MOD(((2-1)*$N$514+10)-1,10)+1,INT((((2-1)*$N$514+10)-1)/10)+1)="","",INDEX($P$516:$W$525,MOD(((2-1)*$N$514+10)-1,10)+1,INT((((2-1)*$N$514+10)-1)/10)+1)))),IF(AND(2=$N$515+1,10&lt;=$O$514),IF(($N$514*$N$515+10)&gt;80,"",IF(INDEX($P$516:$W$525,MOD(($N$514*$N$515+10)-1,10)+1,INT((($N$514*$N$515+10)-1)/10)+1)="","",INDEX($P$516:$W$525,MOD(($N$514*$N$515+10)-1,10)+1,INT((($N$514*$N$515+10)-1)/10)+1))),""))),IF($N$516="","",IF(OR(ISTEXT($N$514),ISTEXT($N$515),ISTEXT($N$516)),"",IF(OR(10&gt;$N$514,2&gt;$N$515,((2-1)*$N$514+10)&gt;$N$516),"",IF(INDEX($P$516:$W$525,MOD(((2-1)*$N$514+10)-1,10)+1,INT((((2-1)*$N$514+10)-1)/10)+1)="","",INDEX($P$516:$W$525,MOD(((2-1)*$N$514+10)-1,10)+1,INT((((2-1)*$N$514+10)-1)/10)+1))))))</f>
        <v/>
      </c>
      <c r="O517">
        <f>IF(AND($D$514="Flat Oval",NOT(OR($G$514="",$I$514="")),NOT(OR(ISTEXT($G$514),ISTEXT($I$514)))),(($G$514-2*N($K$514))-($I$514-2*N($K$514)))*($I$514-2*N($K$514))/144,"")</f>
        <v/>
      </c>
      <c r="P517" s="540" t="n"/>
      <c r="Q517" s="540" t="n"/>
      <c r="R517" s="540" t="n"/>
      <c r="S517" s="540" t="n"/>
      <c r="T517" s="540" t="n"/>
      <c r="U517" s="540" t="n"/>
      <c r="V517" s="540" t="n"/>
      <c r="W517" s="540" t="n"/>
    </row>
    <row r="518" ht="13.35" customHeight="1" s="162">
      <c r="B518" s="537">
        <f>IF($D$514="Flat Oval",IF(OR($N$515="",ISTEXT($N$515)),"",IF(3&lt;=$N$515,ROUND((3-0.5)*$I$514/$N$515,1),IF(3=$N$515+1,"Ends",""))),IF(OR($D$514="",$G$514=""),"",IF($D$514="Round",IF(3=1,"Axis 1 (0°)",IF(3=2,"Axis 2 (90°)","")),IF(ISTEXT($N$515),"",IF(3&gt;$N$515,"",IF(ISTEXT($I$514),"",ROUND((3-0.5)*$I$514/$N$515,1)))))))</f>
        <v/>
      </c>
      <c r="C518" s="538" t="n"/>
      <c r="D518" s="539">
        <f>IF($D$514="Flat Oval",IF(OR($N$516="",ISTEXT($N$514),ISTEXT($N$515)),"",IF(3&lt;=$N$515,IF(1&gt;$N$514,"",IF(((3-1)*$N$514+1)&gt;80,"",IF(INDEX($P$516:$W$525,MOD(((3-1)*$N$514+1)-1,10)+1,INT((((3-1)*$N$514+1)-1)/10)+1)="","",INDEX($P$516:$W$525,MOD(((3-1)*$N$514+1)-1,10)+1,INT((((3-1)*$N$514+1)-1)/10)+1)))),IF(AND(3=$N$515+1,1&lt;=$O$514),IF(($N$514*$N$515+1)&gt;80,"",IF(INDEX($P$516:$W$525,MOD(($N$514*$N$515+1)-1,10)+1,INT((($N$514*$N$515+1)-1)/10)+1)="","",INDEX($P$516:$W$525,MOD(($N$514*$N$515+1)-1,10)+1,INT((($N$514*$N$515+1)-1)/10)+1))),""))),IF($N$516="","",IF(OR(ISTEXT($N$514),ISTEXT($N$515),ISTEXT($N$516)),"",IF(OR(1&gt;$N$514,3&gt;$N$515,((3-1)*$N$514+1)&gt;$N$516),"",IF(INDEX($P$516:$W$525,MOD(((3-1)*$N$514+1)-1,10)+1,INT((((3-1)*$N$514+1)-1)/10)+1)="","",INDEX($P$516:$W$525,MOD(((3-1)*$N$514+1)-1,10)+1,INT((((3-1)*$N$514+1)-1)/10)+1))))))</f>
        <v/>
      </c>
      <c r="E518" s="539">
        <f>IF($D$514="Flat Oval",IF(OR($N$516="",ISTEXT($N$514),ISTEXT($N$515)),"",IF(3&lt;=$N$515,IF(2&gt;$N$514,"",IF(((3-1)*$N$514+2)&gt;80,"",IF(INDEX($P$516:$W$525,MOD(((3-1)*$N$514+2)-1,10)+1,INT((((3-1)*$N$514+2)-1)/10)+1)="","",INDEX($P$516:$W$525,MOD(((3-1)*$N$514+2)-1,10)+1,INT((((3-1)*$N$514+2)-1)/10)+1)))),IF(AND(3=$N$515+1,2&lt;=$O$514),IF(($N$514*$N$515+2)&gt;80,"",IF(INDEX($P$516:$W$525,MOD(($N$514*$N$515+2)-1,10)+1,INT((($N$514*$N$515+2)-1)/10)+1)="","",INDEX($P$516:$W$525,MOD(($N$514*$N$515+2)-1,10)+1,INT((($N$514*$N$515+2)-1)/10)+1))),""))),IF($N$516="","",IF(OR(ISTEXT($N$514),ISTEXT($N$515),ISTEXT($N$516)),"",IF(OR(2&gt;$N$514,3&gt;$N$515,((3-1)*$N$514+2)&gt;$N$516),"",IF(INDEX($P$516:$W$525,MOD(((3-1)*$N$514+2)-1,10)+1,INT((((3-1)*$N$514+2)-1)/10)+1)="","",INDEX($P$516:$W$525,MOD(((3-1)*$N$514+2)-1,10)+1,INT((((3-1)*$N$514+2)-1)/10)+1))))))</f>
        <v/>
      </c>
      <c r="F518" s="539">
        <f>IF($D$514="Flat Oval",IF(OR($N$516="",ISTEXT($N$514),ISTEXT($N$515)),"",IF(3&lt;=$N$515,IF(3&gt;$N$514,"",IF(((3-1)*$N$514+3)&gt;80,"",IF(INDEX($P$516:$W$525,MOD(((3-1)*$N$514+3)-1,10)+1,INT((((3-1)*$N$514+3)-1)/10)+1)="","",INDEX($P$516:$W$525,MOD(((3-1)*$N$514+3)-1,10)+1,INT((((3-1)*$N$514+3)-1)/10)+1)))),IF(AND(3=$N$515+1,3&lt;=$O$514),IF(($N$514*$N$515+3)&gt;80,"",IF(INDEX($P$516:$W$525,MOD(($N$514*$N$515+3)-1,10)+1,INT((($N$514*$N$515+3)-1)/10)+1)="","",INDEX($P$516:$W$525,MOD(($N$514*$N$515+3)-1,10)+1,INT((($N$514*$N$515+3)-1)/10)+1))),""))),IF($N$516="","",IF(OR(ISTEXT($N$514),ISTEXT($N$515),ISTEXT($N$516)),"",IF(OR(3&gt;$N$514,3&gt;$N$515,((3-1)*$N$514+3)&gt;$N$516),"",IF(INDEX($P$516:$W$525,MOD(((3-1)*$N$514+3)-1,10)+1,INT((((3-1)*$N$514+3)-1)/10)+1)="","",INDEX($P$516:$W$525,MOD(((3-1)*$N$514+3)-1,10)+1,INT((((3-1)*$N$514+3)-1)/10)+1))))))</f>
        <v/>
      </c>
      <c r="G518" s="539">
        <f>IF($D$514="Flat Oval",IF(OR($N$516="",ISTEXT($N$514),ISTEXT($N$515)),"",IF(3&lt;=$N$515,IF(4&gt;$N$514,"",IF(((3-1)*$N$514+4)&gt;80,"",IF(INDEX($P$516:$W$525,MOD(((3-1)*$N$514+4)-1,10)+1,INT((((3-1)*$N$514+4)-1)/10)+1)="","",INDEX($P$516:$W$525,MOD(((3-1)*$N$514+4)-1,10)+1,INT((((3-1)*$N$514+4)-1)/10)+1)))),IF(AND(3=$N$515+1,4&lt;=$O$514),IF(($N$514*$N$515+4)&gt;80,"",IF(INDEX($P$516:$W$525,MOD(($N$514*$N$515+4)-1,10)+1,INT((($N$514*$N$515+4)-1)/10)+1)="","",INDEX($P$516:$W$525,MOD(($N$514*$N$515+4)-1,10)+1,INT((($N$514*$N$515+4)-1)/10)+1))),""))),IF($N$516="","",IF(OR(ISTEXT($N$514),ISTEXT($N$515),ISTEXT($N$516)),"",IF(OR(4&gt;$N$514,3&gt;$N$515,((3-1)*$N$514+4)&gt;$N$516),"",IF(INDEX($P$516:$W$525,MOD(((3-1)*$N$514+4)-1,10)+1,INT((((3-1)*$N$514+4)-1)/10)+1)="","",INDEX($P$516:$W$525,MOD(((3-1)*$N$514+4)-1,10)+1,INT((((3-1)*$N$514+4)-1)/10)+1))))))</f>
        <v/>
      </c>
      <c r="H518" s="539">
        <f>IF($D$514="Flat Oval",IF(OR($N$516="",ISTEXT($N$514),ISTEXT($N$515)),"",IF(3&lt;=$N$515,IF(5&gt;$N$514,"",IF(((3-1)*$N$514+5)&gt;80,"",IF(INDEX($P$516:$W$525,MOD(((3-1)*$N$514+5)-1,10)+1,INT((((3-1)*$N$514+5)-1)/10)+1)="","",INDEX($P$516:$W$525,MOD(((3-1)*$N$514+5)-1,10)+1,INT((((3-1)*$N$514+5)-1)/10)+1)))),IF(AND(3=$N$515+1,5&lt;=$O$514),IF(($N$514*$N$515+5)&gt;80,"",IF(INDEX($P$516:$W$525,MOD(($N$514*$N$515+5)-1,10)+1,INT((($N$514*$N$515+5)-1)/10)+1)="","",INDEX($P$516:$W$525,MOD(($N$514*$N$515+5)-1,10)+1,INT((($N$514*$N$515+5)-1)/10)+1))),""))),IF($N$516="","",IF(OR(ISTEXT($N$514),ISTEXT($N$515),ISTEXT($N$516)),"",IF(OR(5&gt;$N$514,3&gt;$N$515,((3-1)*$N$514+5)&gt;$N$516),"",IF(INDEX($P$516:$W$525,MOD(((3-1)*$N$514+5)-1,10)+1,INT((((3-1)*$N$514+5)-1)/10)+1)="","",INDEX($P$516:$W$525,MOD(((3-1)*$N$514+5)-1,10)+1,INT((((3-1)*$N$514+5)-1)/10)+1))))))</f>
        <v/>
      </c>
      <c r="I518" s="539">
        <f>IF($D$514="Flat Oval",IF(OR($N$516="",ISTEXT($N$514),ISTEXT($N$515)),"",IF(3&lt;=$N$515,IF(6&gt;$N$514,"",IF(((3-1)*$N$514+6)&gt;80,"",IF(INDEX($P$516:$W$525,MOD(((3-1)*$N$514+6)-1,10)+1,INT((((3-1)*$N$514+6)-1)/10)+1)="","",INDEX($P$516:$W$525,MOD(((3-1)*$N$514+6)-1,10)+1,INT((((3-1)*$N$514+6)-1)/10)+1)))),IF(AND(3=$N$515+1,6&lt;=$O$514),IF(($N$514*$N$515+6)&gt;80,"",IF(INDEX($P$516:$W$525,MOD(($N$514*$N$515+6)-1,10)+1,INT((($N$514*$N$515+6)-1)/10)+1)="","",INDEX($P$516:$W$525,MOD(($N$514*$N$515+6)-1,10)+1,INT((($N$514*$N$515+6)-1)/10)+1))),""))),IF($N$516="","",IF(OR(ISTEXT($N$514),ISTEXT($N$515),ISTEXT($N$516)),"",IF(OR(6&gt;$N$514,3&gt;$N$515,((3-1)*$N$514+6)&gt;$N$516),"",IF(INDEX($P$516:$W$525,MOD(((3-1)*$N$514+6)-1,10)+1,INT((((3-1)*$N$514+6)-1)/10)+1)="","",INDEX($P$516:$W$525,MOD(((3-1)*$N$514+6)-1,10)+1,INT((((3-1)*$N$514+6)-1)/10)+1))))))</f>
        <v/>
      </c>
      <c r="J518" s="539">
        <f>IF($D$514="Flat Oval",IF(OR($N$516="",ISTEXT($N$514),ISTEXT($N$515)),"",IF(3&lt;=$N$515,IF(7&gt;$N$514,"",IF(((3-1)*$N$514+7)&gt;80,"",IF(INDEX($P$516:$W$525,MOD(((3-1)*$N$514+7)-1,10)+1,INT((((3-1)*$N$514+7)-1)/10)+1)="","",INDEX($P$516:$W$525,MOD(((3-1)*$N$514+7)-1,10)+1,INT((((3-1)*$N$514+7)-1)/10)+1)))),IF(AND(3=$N$515+1,7&lt;=$O$514),IF(($N$514*$N$515+7)&gt;80,"",IF(INDEX($P$516:$W$525,MOD(($N$514*$N$515+7)-1,10)+1,INT((($N$514*$N$515+7)-1)/10)+1)="","",INDEX($P$516:$W$525,MOD(($N$514*$N$515+7)-1,10)+1,INT((($N$514*$N$515+7)-1)/10)+1))),""))),IF($N$516="","",IF(OR(ISTEXT($N$514),ISTEXT($N$515),ISTEXT($N$516)),"",IF(OR(7&gt;$N$514,3&gt;$N$515,((3-1)*$N$514+7)&gt;$N$516),"",IF(INDEX($P$516:$W$525,MOD(((3-1)*$N$514+7)-1,10)+1,INT((((3-1)*$N$514+7)-1)/10)+1)="","",INDEX($P$516:$W$525,MOD(((3-1)*$N$514+7)-1,10)+1,INT((((3-1)*$N$514+7)-1)/10)+1))))))</f>
        <v/>
      </c>
      <c r="K518" s="539">
        <f>IF($D$514="Flat Oval",IF(OR($N$516="",ISTEXT($N$514),ISTEXT($N$515)),"",IF(3&lt;=$N$515,IF(8&gt;$N$514,"",IF(((3-1)*$N$514+8)&gt;80,"",IF(INDEX($P$516:$W$525,MOD(((3-1)*$N$514+8)-1,10)+1,INT((((3-1)*$N$514+8)-1)/10)+1)="","",INDEX($P$516:$W$525,MOD(((3-1)*$N$514+8)-1,10)+1,INT((((3-1)*$N$514+8)-1)/10)+1)))),IF(AND(3=$N$515+1,8&lt;=$O$514),IF(($N$514*$N$515+8)&gt;80,"",IF(INDEX($P$516:$W$525,MOD(($N$514*$N$515+8)-1,10)+1,INT((($N$514*$N$515+8)-1)/10)+1)="","",INDEX($P$516:$W$525,MOD(($N$514*$N$515+8)-1,10)+1,INT((($N$514*$N$515+8)-1)/10)+1))),""))),IF($N$516="","",IF(OR(ISTEXT($N$514),ISTEXT($N$515),ISTEXT($N$516)),"",IF(OR(8&gt;$N$514,3&gt;$N$515,((3-1)*$N$514+8)&gt;$N$516),"",IF(INDEX($P$516:$W$525,MOD(((3-1)*$N$514+8)-1,10)+1,INT((((3-1)*$N$514+8)-1)/10)+1)="","",INDEX($P$516:$W$525,MOD(((3-1)*$N$514+8)-1,10)+1,INT((((3-1)*$N$514+8)-1)/10)+1))))))</f>
        <v/>
      </c>
      <c r="L518" s="539">
        <f>IF($D$514="Flat Oval",IF(OR($N$516="",ISTEXT($N$514),ISTEXT($N$515)),"",IF(3&lt;=$N$515,IF(9&gt;$N$514,"",IF(((3-1)*$N$514+9)&gt;80,"",IF(INDEX($P$516:$W$525,MOD(((3-1)*$N$514+9)-1,10)+1,INT((((3-1)*$N$514+9)-1)/10)+1)="","",INDEX($P$516:$W$525,MOD(((3-1)*$N$514+9)-1,10)+1,INT((((3-1)*$N$514+9)-1)/10)+1)))),IF(AND(3=$N$515+1,9&lt;=$O$514),IF(($N$514*$N$515+9)&gt;80,"",IF(INDEX($P$516:$W$525,MOD(($N$514*$N$515+9)-1,10)+1,INT((($N$514*$N$515+9)-1)/10)+1)="","",INDEX($P$516:$W$525,MOD(($N$514*$N$515+9)-1,10)+1,INT((($N$514*$N$515+9)-1)/10)+1))),""))),IF($N$516="","",IF(OR(ISTEXT($N$514),ISTEXT($N$515),ISTEXT($N$516)),"",IF(OR(9&gt;$N$514,3&gt;$N$515,((3-1)*$N$514+9)&gt;$N$516),"",IF(INDEX($P$516:$W$525,MOD(((3-1)*$N$514+9)-1,10)+1,INT((((3-1)*$N$514+9)-1)/10)+1)="","",INDEX($P$516:$W$525,MOD(((3-1)*$N$514+9)-1,10)+1,INT((((3-1)*$N$514+9)-1)/10)+1))))))</f>
        <v/>
      </c>
      <c r="M518" s="539">
        <f>IF($D$514="Flat Oval",IF(OR($N$516="",ISTEXT($N$514),ISTEXT($N$515)),"",IF(3&lt;=$N$515,IF(10&gt;$N$514,"",IF(((3-1)*$N$514+10)&gt;80,"",IF(INDEX($P$516:$W$525,MOD(((3-1)*$N$514+10)-1,10)+1,INT((((3-1)*$N$514+10)-1)/10)+1)="","",INDEX($P$516:$W$525,MOD(((3-1)*$N$514+10)-1,10)+1,INT((((3-1)*$N$514+10)-1)/10)+1)))),IF(AND(3=$N$515+1,10&lt;=$O$514),IF(($N$514*$N$515+10)&gt;80,"",IF(INDEX($P$516:$W$525,MOD(($N$514*$N$515+10)-1,10)+1,INT((($N$514*$N$515+10)-1)/10)+1)="","",INDEX($P$516:$W$525,MOD(($N$514*$N$515+10)-1,10)+1,INT((($N$514*$N$515+10)-1)/10)+1))),""))),IF($N$516="","",IF(OR(ISTEXT($N$514),ISTEXT($N$515),ISTEXT($N$516)),"",IF(OR(10&gt;$N$514,3&gt;$N$515,((3-1)*$N$514+10)&gt;$N$516),"",IF(INDEX($P$516:$W$525,MOD(((3-1)*$N$514+10)-1,10)+1,INT((((3-1)*$N$514+10)-1)/10)+1)="","",INDEX($P$516:$W$525,MOD(((3-1)*$N$514+10)-1,10)+1,INT((((3-1)*$N$514+10)-1)/10)+1))))))</f>
        <v/>
      </c>
      <c r="O518">
        <f>IF(AND($D$514="Flat Oval",NOT(OR($G$514="",$I$514="")),NOT(OR(ISTEXT($G$514),ISTEXT($I$514)))),PI()*(($I$514-2*N($K$514))/2)^2/144,"")</f>
        <v/>
      </c>
      <c r="P518" s="540" t="n"/>
      <c r="Q518" s="540" t="n"/>
      <c r="R518" s="540" t="n"/>
      <c r="S518" s="540" t="n"/>
      <c r="T518" s="540" t="n"/>
      <c r="U518" s="540" t="n"/>
      <c r="V518" s="540" t="n"/>
      <c r="W518" s="540" t="n"/>
    </row>
    <row r="519" ht="13.35" customHeight="1" s="162">
      <c r="B519" s="537">
        <f>IF($D$514="Flat Oval",IF(OR($N$515="",ISTEXT($N$515)),"",IF(4&lt;=$N$515,ROUND((4-0.5)*$I$514/$N$515,1),IF(4=$N$515+1,"Ends",""))),IF(OR($D$514="",$G$514=""),"",IF($D$514="Round",IF(4=1,"Axis 1 (0°)",IF(4=2,"Axis 2 (90°)","")),IF(ISTEXT($N$515),"",IF(4&gt;$N$515,"",IF(ISTEXT($I$514),"",ROUND((4-0.5)*$I$514/$N$515,1)))))))</f>
        <v/>
      </c>
      <c r="C519" s="538" t="n"/>
      <c r="D519" s="539">
        <f>IF($D$514="Flat Oval",IF(OR($N$516="",ISTEXT($N$514),ISTEXT($N$515)),"",IF(4&lt;=$N$515,IF(1&gt;$N$514,"",IF(((4-1)*$N$514+1)&gt;80,"",IF(INDEX($P$516:$W$525,MOD(((4-1)*$N$514+1)-1,10)+1,INT((((4-1)*$N$514+1)-1)/10)+1)="","",INDEX($P$516:$W$525,MOD(((4-1)*$N$514+1)-1,10)+1,INT((((4-1)*$N$514+1)-1)/10)+1)))),IF(AND(4=$N$515+1,1&lt;=$O$514),IF(($N$514*$N$515+1)&gt;80,"",IF(INDEX($P$516:$W$525,MOD(($N$514*$N$515+1)-1,10)+1,INT((($N$514*$N$515+1)-1)/10)+1)="","",INDEX($P$516:$W$525,MOD(($N$514*$N$515+1)-1,10)+1,INT((($N$514*$N$515+1)-1)/10)+1))),""))),IF($N$516="","",IF(OR(ISTEXT($N$514),ISTEXT($N$515),ISTEXT($N$516)),"",IF(OR(1&gt;$N$514,4&gt;$N$515,((4-1)*$N$514+1)&gt;$N$516),"",IF(INDEX($P$516:$W$525,MOD(((4-1)*$N$514+1)-1,10)+1,INT((((4-1)*$N$514+1)-1)/10)+1)="","",INDEX($P$516:$W$525,MOD(((4-1)*$N$514+1)-1,10)+1,INT((((4-1)*$N$514+1)-1)/10)+1))))))</f>
        <v/>
      </c>
      <c r="E519" s="539">
        <f>IF($D$514="Flat Oval",IF(OR($N$516="",ISTEXT($N$514),ISTEXT($N$515)),"",IF(4&lt;=$N$515,IF(2&gt;$N$514,"",IF(((4-1)*$N$514+2)&gt;80,"",IF(INDEX($P$516:$W$525,MOD(((4-1)*$N$514+2)-1,10)+1,INT((((4-1)*$N$514+2)-1)/10)+1)="","",INDEX($P$516:$W$525,MOD(((4-1)*$N$514+2)-1,10)+1,INT((((4-1)*$N$514+2)-1)/10)+1)))),IF(AND(4=$N$515+1,2&lt;=$O$514),IF(($N$514*$N$515+2)&gt;80,"",IF(INDEX($P$516:$W$525,MOD(($N$514*$N$515+2)-1,10)+1,INT((($N$514*$N$515+2)-1)/10)+1)="","",INDEX($P$516:$W$525,MOD(($N$514*$N$515+2)-1,10)+1,INT((($N$514*$N$515+2)-1)/10)+1))),""))),IF($N$516="","",IF(OR(ISTEXT($N$514),ISTEXT($N$515),ISTEXT($N$516)),"",IF(OR(2&gt;$N$514,4&gt;$N$515,((4-1)*$N$514+2)&gt;$N$516),"",IF(INDEX($P$516:$W$525,MOD(((4-1)*$N$514+2)-1,10)+1,INT((((4-1)*$N$514+2)-1)/10)+1)="","",INDEX($P$516:$W$525,MOD(((4-1)*$N$514+2)-1,10)+1,INT((((4-1)*$N$514+2)-1)/10)+1))))))</f>
        <v/>
      </c>
      <c r="F519" s="539">
        <f>IF($D$514="Flat Oval",IF(OR($N$516="",ISTEXT($N$514),ISTEXT($N$515)),"",IF(4&lt;=$N$515,IF(3&gt;$N$514,"",IF(((4-1)*$N$514+3)&gt;80,"",IF(INDEX($P$516:$W$525,MOD(((4-1)*$N$514+3)-1,10)+1,INT((((4-1)*$N$514+3)-1)/10)+1)="","",INDEX($P$516:$W$525,MOD(((4-1)*$N$514+3)-1,10)+1,INT((((4-1)*$N$514+3)-1)/10)+1)))),IF(AND(4=$N$515+1,3&lt;=$O$514),IF(($N$514*$N$515+3)&gt;80,"",IF(INDEX($P$516:$W$525,MOD(($N$514*$N$515+3)-1,10)+1,INT((($N$514*$N$515+3)-1)/10)+1)="","",INDEX($P$516:$W$525,MOD(($N$514*$N$515+3)-1,10)+1,INT((($N$514*$N$515+3)-1)/10)+1))),""))),IF($N$516="","",IF(OR(ISTEXT($N$514),ISTEXT($N$515),ISTEXT($N$516)),"",IF(OR(3&gt;$N$514,4&gt;$N$515,((4-1)*$N$514+3)&gt;$N$516),"",IF(INDEX($P$516:$W$525,MOD(((4-1)*$N$514+3)-1,10)+1,INT((((4-1)*$N$514+3)-1)/10)+1)="","",INDEX($P$516:$W$525,MOD(((4-1)*$N$514+3)-1,10)+1,INT((((4-1)*$N$514+3)-1)/10)+1))))))</f>
        <v/>
      </c>
      <c r="G519" s="539">
        <f>IF($D$514="Flat Oval",IF(OR($N$516="",ISTEXT($N$514),ISTEXT($N$515)),"",IF(4&lt;=$N$515,IF(4&gt;$N$514,"",IF(((4-1)*$N$514+4)&gt;80,"",IF(INDEX($P$516:$W$525,MOD(((4-1)*$N$514+4)-1,10)+1,INT((((4-1)*$N$514+4)-1)/10)+1)="","",INDEX($P$516:$W$525,MOD(((4-1)*$N$514+4)-1,10)+1,INT((((4-1)*$N$514+4)-1)/10)+1)))),IF(AND(4=$N$515+1,4&lt;=$O$514),IF(($N$514*$N$515+4)&gt;80,"",IF(INDEX($P$516:$W$525,MOD(($N$514*$N$515+4)-1,10)+1,INT((($N$514*$N$515+4)-1)/10)+1)="","",INDEX($P$516:$W$525,MOD(($N$514*$N$515+4)-1,10)+1,INT((($N$514*$N$515+4)-1)/10)+1))),""))),IF($N$516="","",IF(OR(ISTEXT($N$514),ISTEXT($N$515),ISTEXT($N$516)),"",IF(OR(4&gt;$N$514,4&gt;$N$515,((4-1)*$N$514+4)&gt;$N$516),"",IF(INDEX($P$516:$W$525,MOD(((4-1)*$N$514+4)-1,10)+1,INT((((4-1)*$N$514+4)-1)/10)+1)="","",INDEX($P$516:$W$525,MOD(((4-1)*$N$514+4)-1,10)+1,INT((((4-1)*$N$514+4)-1)/10)+1))))))</f>
        <v/>
      </c>
      <c r="H519" s="539">
        <f>IF($D$514="Flat Oval",IF(OR($N$516="",ISTEXT($N$514),ISTEXT($N$515)),"",IF(4&lt;=$N$515,IF(5&gt;$N$514,"",IF(((4-1)*$N$514+5)&gt;80,"",IF(INDEX($P$516:$W$525,MOD(((4-1)*$N$514+5)-1,10)+1,INT((((4-1)*$N$514+5)-1)/10)+1)="","",INDEX($P$516:$W$525,MOD(((4-1)*$N$514+5)-1,10)+1,INT((((4-1)*$N$514+5)-1)/10)+1)))),IF(AND(4=$N$515+1,5&lt;=$O$514),IF(($N$514*$N$515+5)&gt;80,"",IF(INDEX($P$516:$W$525,MOD(($N$514*$N$515+5)-1,10)+1,INT((($N$514*$N$515+5)-1)/10)+1)="","",INDEX($P$516:$W$525,MOD(($N$514*$N$515+5)-1,10)+1,INT((($N$514*$N$515+5)-1)/10)+1))),""))),IF($N$516="","",IF(OR(ISTEXT($N$514),ISTEXT($N$515),ISTEXT($N$516)),"",IF(OR(5&gt;$N$514,4&gt;$N$515,((4-1)*$N$514+5)&gt;$N$516),"",IF(INDEX($P$516:$W$525,MOD(((4-1)*$N$514+5)-1,10)+1,INT((((4-1)*$N$514+5)-1)/10)+1)="","",INDEX($P$516:$W$525,MOD(((4-1)*$N$514+5)-1,10)+1,INT((((4-1)*$N$514+5)-1)/10)+1))))))</f>
        <v/>
      </c>
      <c r="I519" s="539">
        <f>IF($D$514="Flat Oval",IF(OR($N$516="",ISTEXT($N$514),ISTEXT($N$515)),"",IF(4&lt;=$N$515,IF(6&gt;$N$514,"",IF(((4-1)*$N$514+6)&gt;80,"",IF(INDEX($P$516:$W$525,MOD(((4-1)*$N$514+6)-1,10)+1,INT((((4-1)*$N$514+6)-1)/10)+1)="","",INDEX($P$516:$W$525,MOD(((4-1)*$N$514+6)-1,10)+1,INT((((4-1)*$N$514+6)-1)/10)+1)))),IF(AND(4=$N$515+1,6&lt;=$O$514),IF(($N$514*$N$515+6)&gt;80,"",IF(INDEX($P$516:$W$525,MOD(($N$514*$N$515+6)-1,10)+1,INT((($N$514*$N$515+6)-1)/10)+1)="","",INDEX($P$516:$W$525,MOD(($N$514*$N$515+6)-1,10)+1,INT((($N$514*$N$515+6)-1)/10)+1))),""))),IF($N$516="","",IF(OR(ISTEXT($N$514),ISTEXT($N$515),ISTEXT($N$516)),"",IF(OR(6&gt;$N$514,4&gt;$N$515,((4-1)*$N$514+6)&gt;$N$516),"",IF(INDEX($P$516:$W$525,MOD(((4-1)*$N$514+6)-1,10)+1,INT((((4-1)*$N$514+6)-1)/10)+1)="","",INDEX($P$516:$W$525,MOD(((4-1)*$N$514+6)-1,10)+1,INT((((4-1)*$N$514+6)-1)/10)+1))))))</f>
        <v/>
      </c>
      <c r="J519" s="539">
        <f>IF($D$514="Flat Oval",IF(OR($N$516="",ISTEXT($N$514),ISTEXT($N$515)),"",IF(4&lt;=$N$515,IF(7&gt;$N$514,"",IF(((4-1)*$N$514+7)&gt;80,"",IF(INDEX($P$516:$W$525,MOD(((4-1)*$N$514+7)-1,10)+1,INT((((4-1)*$N$514+7)-1)/10)+1)="","",INDEX($P$516:$W$525,MOD(((4-1)*$N$514+7)-1,10)+1,INT((((4-1)*$N$514+7)-1)/10)+1)))),IF(AND(4=$N$515+1,7&lt;=$O$514),IF(($N$514*$N$515+7)&gt;80,"",IF(INDEX($P$516:$W$525,MOD(($N$514*$N$515+7)-1,10)+1,INT((($N$514*$N$515+7)-1)/10)+1)="","",INDEX($P$516:$W$525,MOD(($N$514*$N$515+7)-1,10)+1,INT((($N$514*$N$515+7)-1)/10)+1))),""))),IF($N$516="","",IF(OR(ISTEXT($N$514),ISTEXT($N$515),ISTEXT($N$516)),"",IF(OR(7&gt;$N$514,4&gt;$N$515,((4-1)*$N$514+7)&gt;$N$516),"",IF(INDEX($P$516:$W$525,MOD(((4-1)*$N$514+7)-1,10)+1,INT((((4-1)*$N$514+7)-1)/10)+1)="","",INDEX($P$516:$W$525,MOD(((4-1)*$N$514+7)-1,10)+1,INT((((4-1)*$N$514+7)-1)/10)+1))))))</f>
        <v/>
      </c>
      <c r="K519" s="539">
        <f>IF($D$514="Flat Oval",IF(OR($N$516="",ISTEXT($N$514),ISTEXT($N$515)),"",IF(4&lt;=$N$515,IF(8&gt;$N$514,"",IF(((4-1)*$N$514+8)&gt;80,"",IF(INDEX($P$516:$W$525,MOD(((4-1)*$N$514+8)-1,10)+1,INT((((4-1)*$N$514+8)-1)/10)+1)="","",INDEX($P$516:$W$525,MOD(((4-1)*$N$514+8)-1,10)+1,INT((((4-1)*$N$514+8)-1)/10)+1)))),IF(AND(4=$N$515+1,8&lt;=$O$514),IF(($N$514*$N$515+8)&gt;80,"",IF(INDEX($P$516:$W$525,MOD(($N$514*$N$515+8)-1,10)+1,INT((($N$514*$N$515+8)-1)/10)+1)="","",INDEX($P$516:$W$525,MOD(($N$514*$N$515+8)-1,10)+1,INT((($N$514*$N$515+8)-1)/10)+1))),""))),IF($N$516="","",IF(OR(ISTEXT($N$514),ISTEXT($N$515),ISTEXT($N$516)),"",IF(OR(8&gt;$N$514,4&gt;$N$515,((4-1)*$N$514+8)&gt;$N$516),"",IF(INDEX($P$516:$W$525,MOD(((4-1)*$N$514+8)-1,10)+1,INT((((4-1)*$N$514+8)-1)/10)+1)="","",INDEX($P$516:$W$525,MOD(((4-1)*$N$514+8)-1,10)+1,INT((((4-1)*$N$514+8)-1)/10)+1))))))</f>
        <v/>
      </c>
      <c r="L519" s="539">
        <f>IF($D$514="Flat Oval",IF(OR($N$516="",ISTEXT($N$514),ISTEXT($N$515)),"",IF(4&lt;=$N$515,IF(9&gt;$N$514,"",IF(((4-1)*$N$514+9)&gt;80,"",IF(INDEX($P$516:$W$525,MOD(((4-1)*$N$514+9)-1,10)+1,INT((((4-1)*$N$514+9)-1)/10)+1)="","",INDEX($P$516:$W$525,MOD(((4-1)*$N$514+9)-1,10)+1,INT((((4-1)*$N$514+9)-1)/10)+1)))),IF(AND(4=$N$515+1,9&lt;=$O$514),IF(($N$514*$N$515+9)&gt;80,"",IF(INDEX($P$516:$W$525,MOD(($N$514*$N$515+9)-1,10)+1,INT((($N$514*$N$515+9)-1)/10)+1)="","",INDEX($P$516:$W$525,MOD(($N$514*$N$515+9)-1,10)+1,INT((($N$514*$N$515+9)-1)/10)+1))),""))),IF($N$516="","",IF(OR(ISTEXT($N$514),ISTEXT($N$515),ISTEXT($N$516)),"",IF(OR(9&gt;$N$514,4&gt;$N$515,((4-1)*$N$514+9)&gt;$N$516),"",IF(INDEX($P$516:$W$525,MOD(((4-1)*$N$514+9)-1,10)+1,INT((((4-1)*$N$514+9)-1)/10)+1)="","",INDEX($P$516:$W$525,MOD(((4-1)*$N$514+9)-1,10)+1,INT((((4-1)*$N$514+9)-1)/10)+1))))))</f>
        <v/>
      </c>
      <c r="M519" s="539">
        <f>IF($D$514="Flat Oval",IF(OR($N$516="",ISTEXT($N$514),ISTEXT($N$515)),"",IF(4&lt;=$N$515,IF(10&gt;$N$514,"",IF(((4-1)*$N$514+10)&gt;80,"",IF(INDEX($P$516:$W$525,MOD(((4-1)*$N$514+10)-1,10)+1,INT((((4-1)*$N$514+10)-1)/10)+1)="","",INDEX($P$516:$W$525,MOD(((4-1)*$N$514+10)-1,10)+1,INT((((4-1)*$N$514+10)-1)/10)+1)))),IF(AND(4=$N$515+1,10&lt;=$O$514),IF(($N$514*$N$515+10)&gt;80,"",IF(INDEX($P$516:$W$525,MOD(($N$514*$N$515+10)-1,10)+1,INT((($N$514*$N$515+10)-1)/10)+1)="","",INDEX($P$516:$W$525,MOD(($N$514*$N$515+10)-1,10)+1,INT((($N$514*$N$515+10)-1)/10)+1))),""))),IF($N$516="","",IF(OR(ISTEXT($N$514),ISTEXT($N$515),ISTEXT($N$516)),"",IF(OR(10&gt;$N$514,4&gt;$N$515,((4-1)*$N$514+10)&gt;$N$516),"",IF(INDEX($P$516:$W$525,MOD(((4-1)*$N$514+10)-1,10)+1,INT((((4-1)*$N$514+10)-1)/10)+1)="","",INDEX($P$516:$W$525,MOD(((4-1)*$N$514+10)-1,10)+1,INT((((4-1)*$N$514+10)-1)/10)+1))))))</f>
        <v/>
      </c>
      <c r="P519" s="540" t="n"/>
      <c r="Q519" s="540" t="n"/>
      <c r="R519" s="540" t="n"/>
      <c r="S519" s="540" t="n"/>
      <c r="T519" s="540" t="n"/>
      <c r="U519" s="540" t="n"/>
      <c r="V519" s="540" t="n"/>
      <c r="W519" s="540" t="n"/>
    </row>
    <row r="520" ht="13.35" customHeight="1" s="162">
      <c r="B520" s="537">
        <f>IF($D$514="Flat Oval",IF(OR($N$515="",ISTEXT($N$515)),"",IF(5&lt;=$N$515,ROUND((5-0.5)*$I$514/$N$515,1),IF(5=$N$515+1,"Ends",""))),IF(OR($D$514="",$G$514=""),"",IF($D$514="Round",IF(5=1,"Axis 1 (0°)",IF(5=2,"Axis 2 (90°)","")),IF(ISTEXT($N$515),"",IF(5&gt;$N$515,"",IF(ISTEXT($I$514),"",ROUND((5-0.5)*$I$514/$N$515,1)))))))</f>
        <v/>
      </c>
      <c r="C520" s="538" t="n"/>
      <c r="D520" s="539">
        <f>IF($D$514="Flat Oval",IF(OR($N$516="",ISTEXT($N$514),ISTEXT($N$515)),"",IF(5&lt;=$N$515,IF(1&gt;$N$514,"",IF(((5-1)*$N$514+1)&gt;80,"",IF(INDEX($P$516:$W$525,MOD(((5-1)*$N$514+1)-1,10)+1,INT((((5-1)*$N$514+1)-1)/10)+1)="","",INDEX($P$516:$W$525,MOD(((5-1)*$N$514+1)-1,10)+1,INT((((5-1)*$N$514+1)-1)/10)+1)))),IF(AND(5=$N$515+1,1&lt;=$O$514),IF(($N$514*$N$515+1)&gt;80,"",IF(INDEX($P$516:$W$525,MOD(($N$514*$N$515+1)-1,10)+1,INT((($N$514*$N$515+1)-1)/10)+1)="","",INDEX($P$516:$W$525,MOD(($N$514*$N$515+1)-1,10)+1,INT((($N$514*$N$515+1)-1)/10)+1))),""))),IF($N$516="","",IF(OR(ISTEXT($N$514),ISTEXT($N$515),ISTEXT($N$516)),"",IF(OR(1&gt;$N$514,5&gt;$N$515,((5-1)*$N$514+1)&gt;$N$516),"",IF(INDEX($P$516:$W$525,MOD(((5-1)*$N$514+1)-1,10)+1,INT((((5-1)*$N$514+1)-1)/10)+1)="","",INDEX($P$516:$W$525,MOD(((5-1)*$N$514+1)-1,10)+1,INT((((5-1)*$N$514+1)-1)/10)+1))))))</f>
        <v/>
      </c>
      <c r="E520" s="539">
        <f>IF($D$514="Flat Oval",IF(OR($N$516="",ISTEXT($N$514),ISTEXT($N$515)),"",IF(5&lt;=$N$515,IF(2&gt;$N$514,"",IF(((5-1)*$N$514+2)&gt;80,"",IF(INDEX($P$516:$W$525,MOD(((5-1)*$N$514+2)-1,10)+1,INT((((5-1)*$N$514+2)-1)/10)+1)="","",INDEX($P$516:$W$525,MOD(((5-1)*$N$514+2)-1,10)+1,INT((((5-1)*$N$514+2)-1)/10)+1)))),IF(AND(5=$N$515+1,2&lt;=$O$514),IF(($N$514*$N$515+2)&gt;80,"",IF(INDEX($P$516:$W$525,MOD(($N$514*$N$515+2)-1,10)+1,INT((($N$514*$N$515+2)-1)/10)+1)="","",INDEX($P$516:$W$525,MOD(($N$514*$N$515+2)-1,10)+1,INT((($N$514*$N$515+2)-1)/10)+1))),""))),IF($N$516="","",IF(OR(ISTEXT($N$514),ISTEXT($N$515),ISTEXT($N$516)),"",IF(OR(2&gt;$N$514,5&gt;$N$515,((5-1)*$N$514+2)&gt;$N$516),"",IF(INDEX($P$516:$W$525,MOD(((5-1)*$N$514+2)-1,10)+1,INT((((5-1)*$N$514+2)-1)/10)+1)="","",INDEX($P$516:$W$525,MOD(((5-1)*$N$514+2)-1,10)+1,INT((((5-1)*$N$514+2)-1)/10)+1))))))</f>
        <v/>
      </c>
      <c r="F520" s="539">
        <f>IF($D$514="Flat Oval",IF(OR($N$516="",ISTEXT($N$514),ISTEXT($N$515)),"",IF(5&lt;=$N$515,IF(3&gt;$N$514,"",IF(((5-1)*$N$514+3)&gt;80,"",IF(INDEX($P$516:$W$525,MOD(((5-1)*$N$514+3)-1,10)+1,INT((((5-1)*$N$514+3)-1)/10)+1)="","",INDEX($P$516:$W$525,MOD(((5-1)*$N$514+3)-1,10)+1,INT((((5-1)*$N$514+3)-1)/10)+1)))),IF(AND(5=$N$515+1,3&lt;=$O$514),IF(($N$514*$N$515+3)&gt;80,"",IF(INDEX($P$516:$W$525,MOD(($N$514*$N$515+3)-1,10)+1,INT((($N$514*$N$515+3)-1)/10)+1)="","",INDEX($P$516:$W$525,MOD(($N$514*$N$515+3)-1,10)+1,INT((($N$514*$N$515+3)-1)/10)+1))),""))),IF($N$516="","",IF(OR(ISTEXT($N$514),ISTEXT($N$515),ISTEXT($N$516)),"",IF(OR(3&gt;$N$514,5&gt;$N$515,((5-1)*$N$514+3)&gt;$N$516),"",IF(INDEX($P$516:$W$525,MOD(((5-1)*$N$514+3)-1,10)+1,INT((((5-1)*$N$514+3)-1)/10)+1)="","",INDEX($P$516:$W$525,MOD(((5-1)*$N$514+3)-1,10)+1,INT((((5-1)*$N$514+3)-1)/10)+1))))))</f>
        <v/>
      </c>
      <c r="G520" s="539">
        <f>IF($D$514="Flat Oval",IF(OR($N$516="",ISTEXT($N$514),ISTEXT($N$515)),"",IF(5&lt;=$N$515,IF(4&gt;$N$514,"",IF(((5-1)*$N$514+4)&gt;80,"",IF(INDEX($P$516:$W$525,MOD(((5-1)*$N$514+4)-1,10)+1,INT((((5-1)*$N$514+4)-1)/10)+1)="","",INDEX($P$516:$W$525,MOD(((5-1)*$N$514+4)-1,10)+1,INT((((5-1)*$N$514+4)-1)/10)+1)))),IF(AND(5=$N$515+1,4&lt;=$O$514),IF(($N$514*$N$515+4)&gt;80,"",IF(INDEX($P$516:$W$525,MOD(($N$514*$N$515+4)-1,10)+1,INT((($N$514*$N$515+4)-1)/10)+1)="","",INDEX($P$516:$W$525,MOD(($N$514*$N$515+4)-1,10)+1,INT((($N$514*$N$515+4)-1)/10)+1))),""))),IF($N$516="","",IF(OR(ISTEXT($N$514),ISTEXT($N$515),ISTEXT($N$516)),"",IF(OR(4&gt;$N$514,5&gt;$N$515,((5-1)*$N$514+4)&gt;$N$516),"",IF(INDEX($P$516:$W$525,MOD(((5-1)*$N$514+4)-1,10)+1,INT((((5-1)*$N$514+4)-1)/10)+1)="","",INDEX($P$516:$W$525,MOD(((5-1)*$N$514+4)-1,10)+1,INT((((5-1)*$N$514+4)-1)/10)+1))))))</f>
        <v/>
      </c>
      <c r="H520" s="539">
        <f>IF($D$514="Flat Oval",IF(OR($N$516="",ISTEXT($N$514),ISTEXT($N$515)),"",IF(5&lt;=$N$515,IF(5&gt;$N$514,"",IF(((5-1)*$N$514+5)&gt;80,"",IF(INDEX($P$516:$W$525,MOD(((5-1)*$N$514+5)-1,10)+1,INT((((5-1)*$N$514+5)-1)/10)+1)="","",INDEX($P$516:$W$525,MOD(((5-1)*$N$514+5)-1,10)+1,INT((((5-1)*$N$514+5)-1)/10)+1)))),IF(AND(5=$N$515+1,5&lt;=$O$514),IF(($N$514*$N$515+5)&gt;80,"",IF(INDEX($P$516:$W$525,MOD(($N$514*$N$515+5)-1,10)+1,INT((($N$514*$N$515+5)-1)/10)+1)="","",INDEX($P$516:$W$525,MOD(($N$514*$N$515+5)-1,10)+1,INT((($N$514*$N$515+5)-1)/10)+1))),""))),IF($N$516="","",IF(OR(ISTEXT($N$514),ISTEXT($N$515),ISTEXT($N$516)),"",IF(OR(5&gt;$N$514,5&gt;$N$515,((5-1)*$N$514+5)&gt;$N$516),"",IF(INDEX($P$516:$W$525,MOD(((5-1)*$N$514+5)-1,10)+1,INT((((5-1)*$N$514+5)-1)/10)+1)="","",INDEX($P$516:$W$525,MOD(((5-1)*$N$514+5)-1,10)+1,INT((((5-1)*$N$514+5)-1)/10)+1))))))</f>
        <v/>
      </c>
      <c r="I520" s="539">
        <f>IF($D$514="Flat Oval",IF(OR($N$516="",ISTEXT($N$514),ISTEXT($N$515)),"",IF(5&lt;=$N$515,IF(6&gt;$N$514,"",IF(((5-1)*$N$514+6)&gt;80,"",IF(INDEX($P$516:$W$525,MOD(((5-1)*$N$514+6)-1,10)+1,INT((((5-1)*$N$514+6)-1)/10)+1)="","",INDEX($P$516:$W$525,MOD(((5-1)*$N$514+6)-1,10)+1,INT((((5-1)*$N$514+6)-1)/10)+1)))),IF(AND(5=$N$515+1,6&lt;=$O$514),IF(($N$514*$N$515+6)&gt;80,"",IF(INDEX($P$516:$W$525,MOD(($N$514*$N$515+6)-1,10)+1,INT((($N$514*$N$515+6)-1)/10)+1)="","",INDEX($P$516:$W$525,MOD(($N$514*$N$515+6)-1,10)+1,INT((($N$514*$N$515+6)-1)/10)+1))),""))),IF($N$516="","",IF(OR(ISTEXT($N$514),ISTEXT($N$515),ISTEXT($N$516)),"",IF(OR(6&gt;$N$514,5&gt;$N$515,((5-1)*$N$514+6)&gt;$N$516),"",IF(INDEX($P$516:$W$525,MOD(((5-1)*$N$514+6)-1,10)+1,INT((((5-1)*$N$514+6)-1)/10)+1)="","",INDEX($P$516:$W$525,MOD(((5-1)*$N$514+6)-1,10)+1,INT((((5-1)*$N$514+6)-1)/10)+1))))))</f>
        <v/>
      </c>
      <c r="J520" s="539">
        <f>IF($D$514="Flat Oval",IF(OR($N$516="",ISTEXT($N$514),ISTEXT($N$515)),"",IF(5&lt;=$N$515,IF(7&gt;$N$514,"",IF(((5-1)*$N$514+7)&gt;80,"",IF(INDEX($P$516:$W$525,MOD(((5-1)*$N$514+7)-1,10)+1,INT((((5-1)*$N$514+7)-1)/10)+1)="","",INDEX($P$516:$W$525,MOD(((5-1)*$N$514+7)-1,10)+1,INT((((5-1)*$N$514+7)-1)/10)+1)))),IF(AND(5=$N$515+1,7&lt;=$O$514),IF(($N$514*$N$515+7)&gt;80,"",IF(INDEX($P$516:$W$525,MOD(($N$514*$N$515+7)-1,10)+1,INT((($N$514*$N$515+7)-1)/10)+1)="","",INDEX($P$516:$W$525,MOD(($N$514*$N$515+7)-1,10)+1,INT((($N$514*$N$515+7)-1)/10)+1))),""))),IF($N$516="","",IF(OR(ISTEXT($N$514),ISTEXT($N$515),ISTEXT($N$516)),"",IF(OR(7&gt;$N$514,5&gt;$N$515,((5-1)*$N$514+7)&gt;$N$516),"",IF(INDEX($P$516:$W$525,MOD(((5-1)*$N$514+7)-1,10)+1,INT((((5-1)*$N$514+7)-1)/10)+1)="","",INDEX($P$516:$W$525,MOD(((5-1)*$N$514+7)-1,10)+1,INT((((5-1)*$N$514+7)-1)/10)+1))))))</f>
        <v/>
      </c>
      <c r="K520" s="539">
        <f>IF($D$514="Flat Oval",IF(OR($N$516="",ISTEXT($N$514),ISTEXT($N$515)),"",IF(5&lt;=$N$515,IF(8&gt;$N$514,"",IF(((5-1)*$N$514+8)&gt;80,"",IF(INDEX($P$516:$W$525,MOD(((5-1)*$N$514+8)-1,10)+1,INT((((5-1)*$N$514+8)-1)/10)+1)="","",INDEX($P$516:$W$525,MOD(((5-1)*$N$514+8)-1,10)+1,INT((((5-1)*$N$514+8)-1)/10)+1)))),IF(AND(5=$N$515+1,8&lt;=$O$514),IF(($N$514*$N$515+8)&gt;80,"",IF(INDEX($P$516:$W$525,MOD(($N$514*$N$515+8)-1,10)+1,INT((($N$514*$N$515+8)-1)/10)+1)="","",INDEX($P$516:$W$525,MOD(($N$514*$N$515+8)-1,10)+1,INT((($N$514*$N$515+8)-1)/10)+1))),""))),IF($N$516="","",IF(OR(ISTEXT($N$514),ISTEXT($N$515),ISTEXT($N$516)),"",IF(OR(8&gt;$N$514,5&gt;$N$515,((5-1)*$N$514+8)&gt;$N$516),"",IF(INDEX($P$516:$W$525,MOD(((5-1)*$N$514+8)-1,10)+1,INT((((5-1)*$N$514+8)-1)/10)+1)="","",INDEX($P$516:$W$525,MOD(((5-1)*$N$514+8)-1,10)+1,INT((((5-1)*$N$514+8)-1)/10)+1))))))</f>
        <v/>
      </c>
      <c r="L520" s="539">
        <f>IF($D$514="Flat Oval",IF(OR($N$516="",ISTEXT($N$514),ISTEXT($N$515)),"",IF(5&lt;=$N$515,IF(9&gt;$N$514,"",IF(((5-1)*$N$514+9)&gt;80,"",IF(INDEX($P$516:$W$525,MOD(((5-1)*$N$514+9)-1,10)+1,INT((((5-1)*$N$514+9)-1)/10)+1)="","",INDEX($P$516:$W$525,MOD(((5-1)*$N$514+9)-1,10)+1,INT((((5-1)*$N$514+9)-1)/10)+1)))),IF(AND(5=$N$515+1,9&lt;=$O$514),IF(($N$514*$N$515+9)&gt;80,"",IF(INDEX($P$516:$W$525,MOD(($N$514*$N$515+9)-1,10)+1,INT((($N$514*$N$515+9)-1)/10)+1)="","",INDEX($P$516:$W$525,MOD(($N$514*$N$515+9)-1,10)+1,INT((($N$514*$N$515+9)-1)/10)+1))),""))),IF($N$516="","",IF(OR(ISTEXT($N$514),ISTEXT($N$515),ISTEXT($N$516)),"",IF(OR(9&gt;$N$514,5&gt;$N$515,((5-1)*$N$514+9)&gt;$N$516),"",IF(INDEX($P$516:$W$525,MOD(((5-1)*$N$514+9)-1,10)+1,INT((((5-1)*$N$514+9)-1)/10)+1)="","",INDEX($P$516:$W$525,MOD(((5-1)*$N$514+9)-1,10)+1,INT((((5-1)*$N$514+9)-1)/10)+1))))))</f>
        <v/>
      </c>
      <c r="M520" s="539">
        <f>IF($D$514="Flat Oval",IF(OR($N$516="",ISTEXT($N$514),ISTEXT($N$515)),"",IF(5&lt;=$N$515,IF(10&gt;$N$514,"",IF(((5-1)*$N$514+10)&gt;80,"",IF(INDEX($P$516:$W$525,MOD(((5-1)*$N$514+10)-1,10)+1,INT((((5-1)*$N$514+10)-1)/10)+1)="","",INDEX($P$516:$W$525,MOD(((5-1)*$N$514+10)-1,10)+1,INT((((5-1)*$N$514+10)-1)/10)+1)))),IF(AND(5=$N$515+1,10&lt;=$O$514),IF(($N$514*$N$515+10)&gt;80,"",IF(INDEX($P$516:$W$525,MOD(($N$514*$N$515+10)-1,10)+1,INT((($N$514*$N$515+10)-1)/10)+1)="","",INDEX($P$516:$W$525,MOD(($N$514*$N$515+10)-1,10)+1,INT((($N$514*$N$515+10)-1)/10)+1))),""))),IF($N$516="","",IF(OR(ISTEXT($N$514),ISTEXT($N$515),ISTEXT($N$516)),"",IF(OR(10&gt;$N$514,5&gt;$N$515,((5-1)*$N$514+10)&gt;$N$516),"",IF(INDEX($P$516:$W$525,MOD(((5-1)*$N$514+10)-1,10)+1,INT((((5-1)*$N$514+10)-1)/10)+1)="","",INDEX($P$516:$W$525,MOD(((5-1)*$N$514+10)-1,10)+1,INT((((5-1)*$N$514+10)-1)/10)+1))))))</f>
        <v/>
      </c>
      <c r="P520" s="540" t="n"/>
      <c r="Q520" s="540" t="n"/>
      <c r="R520" s="540" t="n"/>
      <c r="S520" s="540" t="n"/>
      <c r="T520" s="540" t="n"/>
      <c r="U520" s="540" t="n"/>
      <c r="V520" s="540" t="n"/>
      <c r="W520" s="540" t="n"/>
    </row>
    <row r="521" ht="13.35" customHeight="1" s="162">
      <c r="B521" s="537">
        <f>IF($D$514="Flat Oval",IF(OR($N$515="",ISTEXT($N$515)),"",IF(6&lt;=$N$515,ROUND((6-0.5)*$I$514/$N$515,1),IF(6=$N$515+1,"Ends",""))),IF(OR($D$514="",$G$514=""),"",IF($D$514="Round",IF(6=1,"Axis 1 (0°)",IF(6=2,"Axis 2 (90°)","")),IF(ISTEXT($N$515),"",IF(6&gt;$N$515,"",IF(ISTEXT($I$514),"",ROUND((6-0.5)*$I$514/$N$515,1)))))))</f>
        <v/>
      </c>
      <c r="C521" s="538" t="n"/>
      <c r="D521" s="539">
        <f>IF($D$514="Flat Oval",IF(OR($N$516="",ISTEXT($N$514),ISTEXT($N$515)),"",IF(6&lt;=$N$515,IF(1&gt;$N$514,"",IF(((6-1)*$N$514+1)&gt;80,"",IF(INDEX($P$516:$W$525,MOD(((6-1)*$N$514+1)-1,10)+1,INT((((6-1)*$N$514+1)-1)/10)+1)="","",INDEX($P$516:$W$525,MOD(((6-1)*$N$514+1)-1,10)+1,INT((((6-1)*$N$514+1)-1)/10)+1)))),IF(AND(6=$N$515+1,1&lt;=$O$514),IF(($N$514*$N$515+1)&gt;80,"",IF(INDEX($P$516:$W$525,MOD(($N$514*$N$515+1)-1,10)+1,INT((($N$514*$N$515+1)-1)/10)+1)="","",INDEX($P$516:$W$525,MOD(($N$514*$N$515+1)-1,10)+1,INT((($N$514*$N$515+1)-1)/10)+1))),""))),IF($N$516="","",IF(OR(ISTEXT($N$514),ISTEXT($N$515),ISTEXT($N$516)),"",IF(OR(1&gt;$N$514,6&gt;$N$515,((6-1)*$N$514+1)&gt;$N$516),"",IF(INDEX($P$516:$W$525,MOD(((6-1)*$N$514+1)-1,10)+1,INT((((6-1)*$N$514+1)-1)/10)+1)="","",INDEX($P$516:$W$525,MOD(((6-1)*$N$514+1)-1,10)+1,INT((((6-1)*$N$514+1)-1)/10)+1))))))</f>
        <v/>
      </c>
      <c r="E521" s="539">
        <f>IF($D$514="Flat Oval",IF(OR($N$516="",ISTEXT($N$514),ISTEXT($N$515)),"",IF(6&lt;=$N$515,IF(2&gt;$N$514,"",IF(((6-1)*$N$514+2)&gt;80,"",IF(INDEX($P$516:$W$525,MOD(((6-1)*$N$514+2)-1,10)+1,INT((((6-1)*$N$514+2)-1)/10)+1)="","",INDEX($P$516:$W$525,MOD(((6-1)*$N$514+2)-1,10)+1,INT((((6-1)*$N$514+2)-1)/10)+1)))),IF(AND(6=$N$515+1,2&lt;=$O$514),IF(($N$514*$N$515+2)&gt;80,"",IF(INDEX($P$516:$W$525,MOD(($N$514*$N$515+2)-1,10)+1,INT((($N$514*$N$515+2)-1)/10)+1)="","",INDEX($P$516:$W$525,MOD(($N$514*$N$515+2)-1,10)+1,INT((($N$514*$N$515+2)-1)/10)+1))),""))),IF($N$516="","",IF(OR(ISTEXT($N$514),ISTEXT($N$515),ISTEXT($N$516)),"",IF(OR(2&gt;$N$514,6&gt;$N$515,((6-1)*$N$514+2)&gt;$N$516),"",IF(INDEX($P$516:$W$525,MOD(((6-1)*$N$514+2)-1,10)+1,INT((((6-1)*$N$514+2)-1)/10)+1)="","",INDEX($P$516:$W$525,MOD(((6-1)*$N$514+2)-1,10)+1,INT((((6-1)*$N$514+2)-1)/10)+1))))))</f>
        <v/>
      </c>
      <c r="F521" s="539">
        <f>IF($D$514="Flat Oval",IF(OR($N$516="",ISTEXT($N$514),ISTEXT($N$515)),"",IF(6&lt;=$N$515,IF(3&gt;$N$514,"",IF(((6-1)*$N$514+3)&gt;80,"",IF(INDEX($P$516:$W$525,MOD(((6-1)*$N$514+3)-1,10)+1,INT((((6-1)*$N$514+3)-1)/10)+1)="","",INDEX($P$516:$W$525,MOD(((6-1)*$N$514+3)-1,10)+1,INT((((6-1)*$N$514+3)-1)/10)+1)))),IF(AND(6=$N$515+1,3&lt;=$O$514),IF(($N$514*$N$515+3)&gt;80,"",IF(INDEX($P$516:$W$525,MOD(($N$514*$N$515+3)-1,10)+1,INT((($N$514*$N$515+3)-1)/10)+1)="","",INDEX($P$516:$W$525,MOD(($N$514*$N$515+3)-1,10)+1,INT((($N$514*$N$515+3)-1)/10)+1))),""))),IF($N$516="","",IF(OR(ISTEXT($N$514),ISTEXT($N$515),ISTEXT($N$516)),"",IF(OR(3&gt;$N$514,6&gt;$N$515,((6-1)*$N$514+3)&gt;$N$516),"",IF(INDEX($P$516:$W$525,MOD(((6-1)*$N$514+3)-1,10)+1,INT((((6-1)*$N$514+3)-1)/10)+1)="","",INDEX($P$516:$W$525,MOD(((6-1)*$N$514+3)-1,10)+1,INT((((6-1)*$N$514+3)-1)/10)+1))))))</f>
        <v/>
      </c>
      <c r="G521" s="539">
        <f>IF($D$514="Flat Oval",IF(OR($N$516="",ISTEXT($N$514),ISTEXT($N$515)),"",IF(6&lt;=$N$515,IF(4&gt;$N$514,"",IF(((6-1)*$N$514+4)&gt;80,"",IF(INDEX($P$516:$W$525,MOD(((6-1)*$N$514+4)-1,10)+1,INT((((6-1)*$N$514+4)-1)/10)+1)="","",INDEX($P$516:$W$525,MOD(((6-1)*$N$514+4)-1,10)+1,INT((((6-1)*$N$514+4)-1)/10)+1)))),IF(AND(6=$N$515+1,4&lt;=$O$514),IF(($N$514*$N$515+4)&gt;80,"",IF(INDEX($P$516:$W$525,MOD(($N$514*$N$515+4)-1,10)+1,INT((($N$514*$N$515+4)-1)/10)+1)="","",INDEX($P$516:$W$525,MOD(($N$514*$N$515+4)-1,10)+1,INT((($N$514*$N$515+4)-1)/10)+1))),""))),IF($N$516="","",IF(OR(ISTEXT($N$514),ISTEXT($N$515),ISTEXT($N$516)),"",IF(OR(4&gt;$N$514,6&gt;$N$515,((6-1)*$N$514+4)&gt;$N$516),"",IF(INDEX($P$516:$W$525,MOD(((6-1)*$N$514+4)-1,10)+1,INT((((6-1)*$N$514+4)-1)/10)+1)="","",INDEX($P$516:$W$525,MOD(((6-1)*$N$514+4)-1,10)+1,INT((((6-1)*$N$514+4)-1)/10)+1))))))</f>
        <v/>
      </c>
      <c r="H521" s="539">
        <f>IF($D$514="Flat Oval",IF(OR($N$516="",ISTEXT($N$514),ISTEXT($N$515)),"",IF(6&lt;=$N$515,IF(5&gt;$N$514,"",IF(((6-1)*$N$514+5)&gt;80,"",IF(INDEX($P$516:$W$525,MOD(((6-1)*$N$514+5)-1,10)+1,INT((((6-1)*$N$514+5)-1)/10)+1)="","",INDEX($P$516:$W$525,MOD(((6-1)*$N$514+5)-1,10)+1,INT((((6-1)*$N$514+5)-1)/10)+1)))),IF(AND(6=$N$515+1,5&lt;=$O$514),IF(($N$514*$N$515+5)&gt;80,"",IF(INDEX($P$516:$W$525,MOD(($N$514*$N$515+5)-1,10)+1,INT((($N$514*$N$515+5)-1)/10)+1)="","",INDEX($P$516:$W$525,MOD(($N$514*$N$515+5)-1,10)+1,INT((($N$514*$N$515+5)-1)/10)+1))),""))),IF($N$516="","",IF(OR(ISTEXT($N$514),ISTEXT($N$515),ISTEXT($N$516)),"",IF(OR(5&gt;$N$514,6&gt;$N$515,((6-1)*$N$514+5)&gt;$N$516),"",IF(INDEX($P$516:$W$525,MOD(((6-1)*$N$514+5)-1,10)+1,INT((((6-1)*$N$514+5)-1)/10)+1)="","",INDEX($P$516:$W$525,MOD(((6-1)*$N$514+5)-1,10)+1,INT((((6-1)*$N$514+5)-1)/10)+1))))))</f>
        <v/>
      </c>
      <c r="I521" s="539">
        <f>IF($D$514="Flat Oval",IF(OR($N$516="",ISTEXT($N$514),ISTEXT($N$515)),"",IF(6&lt;=$N$515,IF(6&gt;$N$514,"",IF(((6-1)*$N$514+6)&gt;80,"",IF(INDEX($P$516:$W$525,MOD(((6-1)*$N$514+6)-1,10)+1,INT((((6-1)*$N$514+6)-1)/10)+1)="","",INDEX($P$516:$W$525,MOD(((6-1)*$N$514+6)-1,10)+1,INT((((6-1)*$N$514+6)-1)/10)+1)))),IF(AND(6=$N$515+1,6&lt;=$O$514),IF(($N$514*$N$515+6)&gt;80,"",IF(INDEX($P$516:$W$525,MOD(($N$514*$N$515+6)-1,10)+1,INT((($N$514*$N$515+6)-1)/10)+1)="","",INDEX($P$516:$W$525,MOD(($N$514*$N$515+6)-1,10)+1,INT((($N$514*$N$515+6)-1)/10)+1))),""))),IF($N$516="","",IF(OR(ISTEXT($N$514),ISTEXT($N$515),ISTEXT($N$516)),"",IF(OR(6&gt;$N$514,6&gt;$N$515,((6-1)*$N$514+6)&gt;$N$516),"",IF(INDEX($P$516:$W$525,MOD(((6-1)*$N$514+6)-1,10)+1,INT((((6-1)*$N$514+6)-1)/10)+1)="","",INDEX($P$516:$W$525,MOD(((6-1)*$N$514+6)-1,10)+1,INT((((6-1)*$N$514+6)-1)/10)+1))))))</f>
        <v/>
      </c>
      <c r="J521" s="539">
        <f>IF($D$514="Flat Oval",IF(OR($N$516="",ISTEXT($N$514),ISTEXT($N$515)),"",IF(6&lt;=$N$515,IF(7&gt;$N$514,"",IF(((6-1)*$N$514+7)&gt;80,"",IF(INDEX($P$516:$W$525,MOD(((6-1)*$N$514+7)-1,10)+1,INT((((6-1)*$N$514+7)-1)/10)+1)="","",INDEX($P$516:$W$525,MOD(((6-1)*$N$514+7)-1,10)+1,INT((((6-1)*$N$514+7)-1)/10)+1)))),IF(AND(6=$N$515+1,7&lt;=$O$514),IF(($N$514*$N$515+7)&gt;80,"",IF(INDEX($P$516:$W$525,MOD(($N$514*$N$515+7)-1,10)+1,INT((($N$514*$N$515+7)-1)/10)+1)="","",INDEX($P$516:$W$525,MOD(($N$514*$N$515+7)-1,10)+1,INT((($N$514*$N$515+7)-1)/10)+1))),""))),IF($N$516="","",IF(OR(ISTEXT($N$514),ISTEXT($N$515),ISTEXT($N$516)),"",IF(OR(7&gt;$N$514,6&gt;$N$515,((6-1)*$N$514+7)&gt;$N$516),"",IF(INDEX($P$516:$W$525,MOD(((6-1)*$N$514+7)-1,10)+1,INT((((6-1)*$N$514+7)-1)/10)+1)="","",INDEX($P$516:$W$525,MOD(((6-1)*$N$514+7)-1,10)+1,INT((((6-1)*$N$514+7)-1)/10)+1))))))</f>
        <v/>
      </c>
      <c r="K521" s="539">
        <f>IF($D$514="Flat Oval",IF(OR($N$516="",ISTEXT($N$514),ISTEXT($N$515)),"",IF(6&lt;=$N$515,IF(8&gt;$N$514,"",IF(((6-1)*$N$514+8)&gt;80,"",IF(INDEX($P$516:$W$525,MOD(((6-1)*$N$514+8)-1,10)+1,INT((((6-1)*$N$514+8)-1)/10)+1)="","",INDEX($P$516:$W$525,MOD(((6-1)*$N$514+8)-1,10)+1,INT((((6-1)*$N$514+8)-1)/10)+1)))),IF(AND(6=$N$515+1,8&lt;=$O$514),IF(($N$514*$N$515+8)&gt;80,"",IF(INDEX($P$516:$W$525,MOD(($N$514*$N$515+8)-1,10)+1,INT((($N$514*$N$515+8)-1)/10)+1)="","",INDEX($P$516:$W$525,MOD(($N$514*$N$515+8)-1,10)+1,INT((($N$514*$N$515+8)-1)/10)+1))),""))),IF($N$516="","",IF(OR(ISTEXT($N$514),ISTEXT($N$515),ISTEXT($N$516)),"",IF(OR(8&gt;$N$514,6&gt;$N$515,((6-1)*$N$514+8)&gt;$N$516),"",IF(INDEX($P$516:$W$525,MOD(((6-1)*$N$514+8)-1,10)+1,INT((((6-1)*$N$514+8)-1)/10)+1)="","",INDEX($P$516:$W$525,MOD(((6-1)*$N$514+8)-1,10)+1,INT((((6-1)*$N$514+8)-1)/10)+1))))))</f>
        <v/>
      </c>
      <c r="L521" s="539">
        <f>IF($D$514="Flat Oval",IF(OR($N$516="",ISTEXT($N$514),ISTEXT($N$515)),"",IF(6&lt;=$N$515,IF(9&gt;$N$514,"",IF(((6-1)*$N$514+9)&gt;80,"",IF(INDEX($P$516:$W$525,MOD(((6-1)*$N$514+9)-1,10)+1,INT((((6-1)*$N$514+9)-1)/10)+1)="","",INDEX($P$516:$W$525,MOD(((6-1)*$N$514+9)-1,10)+1,INT((((6-1)*$N$514+9)-1)/10)+1)))),IF(AND(6=$N$515+1,9&lt;=$O$514),IF(($N$514*$N$515+9)&gt;80,"",IF(INDEX($P$516:$W$525,MOD(($N$514*$N$515+9)-1,10)+1,INT((($N$514*$N$515+9)-1)/10)+1)="","",INDEX($P$516:$W$525,MOD(($N$514*$N$515+9)-1,10)+1,INT((($N$514*$N$515+9)-1)/10)+1))),""))),IF($N$516="","",IF(OR(ISTEXT($N$514),ISTEXT($N$515),ISTEXT($N$516)),"",IF(OR(9&gt;$N$514,6&gt;$N$515,((6-1)*$N$514+9)&gt;$N$516),"",IF(INDEX($P$516:$W$525,MOD(((6-1)*$N$514+9)-1,10)+1,INT((((6-1)*$N$514+9)-1)/10)+1)="","",INDEX($P$516:$W$525,MOD(((6-1)*$N$514+9)-1,10)+1,INT((((6-1)*$N$514+9)-1)/10)+1))))))</f>
        <v/>
      </c>
      <c r="M521" s="539">
        <f>IF($D$514="Flat Oval",IF(OR($N$516="",ISTEXT($N$514),ISTEXT($N$515)),"",IF(6&lt;=$N$515,IF(10&gt;$N$514,"",IF(((6-1)*$N$514+10)&gt;80,"",IF(INDEX($P$516:$W$525,MOD(((6-1)*$N$514+10)-1,10)+1,INT((((6-1)*$N$514+10)-1)/10)+1)="","",INDEX($P$516:$W$525,MOD(((6-1)*$N$514+10)-1,10)+1,INT((((6-1)*$N$514+10)-1)/10)+1)))),IF(AND(6=$N$515+1,10&lt;=$O$514),IF(($N$514*$N$515+10)&gt;80,"",IF(INDEX($P$516:$W$525,MOD(($N$514*$N$515+10)-1,10)+1,INT((($N$514*$N$515+10)-1)/10)+1)="","",INDEX($P$516:$W$525,MOD(($N$514*$N$515+10)-1,10)+1,INT((($N$514*$N$515+10)-1)/10)+1))),""))),IF($N$516="","",IF(OR(ISTEXT($N$514),ISTEXT($N$515),ISTEXT($N$516)),"",IF(OR(10&gt;$N$514,6&gt;$N$515,((6-1)*$N$514+10)&gt;$N$516),"",IF(INDEX($P$516:$W$525,MOD(((6-1)*$N$514+10)-1,10)+1,INT((((6-1)*$N$514+10)-1)/10)+1)="","",INDEX($P$516:$W$525,MOD(((6-1)*$N$514+10)-1,10)+1,INT((((6-1)*$N$514+10)-1)/10)+1))))))</f>
        <v/>
      </c>
      <c r="P521" s="540" t="n"/>
      <c r="Q521" s="540" t="n"/>
      <c r="R521" s="540" t="n"/>
      <c r="S521" s="540" t="n"/>
      <c r="T521" s="540" t="n"/>
      <c r="U521" s="540" t="n"/>
      <c r="V521" s="540" t="n"/>
      <c r="W521" s="540" t="n"/>
    </row>
    <row r="522" ht="13.35" customHeight="1" s="162">
      <c r="B522" s="537">
        <f>IF($D$514="Flat Oval",IF(OR($N$515="",ISTEXT($N$515)),"",IF(7&lt;=$N$515,ROUND((7-0.5)*$I$514/$N$515,1),IF(7=$N$515+1,"Ends",""))),IF(OR($D$514="",$G$514=""),"",IF($D$514="Round",IF(7=1,"Axis 1 (0°)",IF(7=2,"Axis 2 (90°)","")),IF(ISTEXT($N$515),"",IF(7&gt;$N$515,"",IF(ISTEXT($I$514),"",ROUND((7-0.5)*$I$514/$N$515,1)))))))</f>
        <v/>
      </c>
      <c r="C522" s="538" t="n"/>
      <c r="D522" s="539">
        <f>IF($D$514="Flat Oval",IF(OR($N$516="",ISTEXT($N$514),ISTEXT($N$515)),"",IF(7&lt;=$N$515,IF(1&gt;$N$514,"",IF(((7-1)*$N$514+1)&gt;80,"",IF(INDEX($P$516:$W$525,MOD(((7-1)*$N$514+1)-1,10)+1,INT((((7-1)*$N$514+1)-1)/10)+1)="","",INDEX($P$516:$W$525,MOD(((7-1)*$N$514+1)-1,10)+1,INT((((7-1)*$N$514+1)-1)/10)+1)))),IF(AND(7=$N$515+1,1&lt;=$O$514),IF(($N$514*$N$515+1)&gt;80,"",IF(INDEX($P$516:$W$525,MOD(($N$514*$N$515+1)-1,10)+1,INT((($N$514*$N$515+1)-1)/10)+1)="","",INDEX($P$516:$W$525,MOD(($N$514*$N$515+1)-1,10)+1,INT((($N$514*$N$515+1)-1)/10)+1))),""))),IF($N$516="","",IF(OR(ISTEXT($N$514),ISTEXT($N$515),ISTEXT($N$516)),"",IF(OR(1&gt;$N$514,7&gt;$N$515,((7-1)*$N$514+1)&gt;$N$516),"",IF(INDEX($P$516:$W$525,MOD(((7-1)*$N$514+1)-1,10)+1,INT((((7-1)*$N$514+1)-1)/10)+1)="","",INDEX($P$516:$W$525,MOD(((7-1)*$N$514+1)-1,10)+1,INT((((7-1)*$N$514+1)-1)/10)+1))))))</f>
        <v/>
      </c>
      <c r="E522" s="539">
        <f>IF($D$514="Flat Oval",IF(OR($N$516="",ISTEXT($N$514),ISTEXT($N$515)),"",IF(7&lt;=$N$515,IF(2&gt;$N$514,"",IF(((7-1)*$N$514+2)&gt;80,"",IF(INDEX($P$516:$W$525,MOD(((7-1)*$N$514+2)-1,10)+1,INT((((7-1)*$N$514+2)-1)/10)+1)="","",INDEX($P$516:$W$525,MOD(((7-1)*$N$514+2)-1,10)+1,INT((((7-1)*$N$514+2)-1)/10)+1)))),IF(AND(7=$N$515+1,2&lt;=$O$514),IF(($N$514*$N$515+2)&gt;80,"",IF(INDEX($P$516:$W$525,MOD(($N$514*$N$515+2)-1,10)+1,INT((($N$514*$N$515+2)-1)/10)+1)="","",INDEX($P$516:$W$525,MOD(($N$514*$N$515+2)-1,10)+1,INT((($N$514*$N$515+2)-1)/10)+1))),""))),IF($N$516="","",IF(OR(ISTEXT($N$514),ISTEXT($N$515),ISTEXT($N$516)),"",IF(OR(2&gt;$N$514,7&gt;$N$515,((7-1)*$N$514+2)&gt;$N$516),"",IF(INDEX($P$516:$W$525,MOD(((7-1)*$N$514+2)-1,10)+1,INT((((7-1)*$N$514+2)-1)/10)+1)="","",INDEX($P$516:$W$525,MOD(((7-1)*$N$514+2)-1,10)+1,INT((((7-1)*$N$514+2)-1)/10)+1))))))</f>
        <v/>
      </c>
      <c r="F522" s="539">
        <f>IF($D$514="Flat Oval",IF(OR($N$516="",ISTEXT($N$514),ISTEXT($N$515)),"",IF(7&lt;=$N$515,IF(3&gt;$N$514,"",IF(((7-1)*$N$514+3)&gt;80,"",IF(INDEX($P$516:$W$525,MOD(((7-1)*$N$514+3)-1,10)+1,INT((((7-1)*$N$514+3)-1)/10)+1)="","",INDEX($P$516:$W$525,MOD(((7-1)*$N$514+3)-1,10)+1,INT((((7-1)*$N$514+3)-1)/10)+1)))),IF(AND(7=$N$515+1,3&lt;=$O$514),IF(($N$514*$N$515+3)&gt;80,"",IF(INDEX($P$516:$W$525,MOD(($N$514*$N$515+3)-1,10)+1,INT((($N$514*$N$515+3)-1)/10)+1)="","",INDEX($P$516:$W$525,MOD(($N$514*$N$515+3)-1,10)+1,INT((($N$514*$N$515+3)-1)/10)+1))),""))),IF($N$516="","",IF(OR(ISTEXT($N$514),ISTEXT($N$515),ISTEXT($N$516)),"",IF(OR(3&gt;$N$514,7&gt;$N$515,((7-1)*$N$514+3)&gt;$N$516),"",IF(INDEX($P$516:$W$525,MOD(((7-1)*$N$514+3)-1,10)+1,INT((((7-1)*$N$514+3)-1)/10)+1)="","",INDEX($P$516:$W$525,MOD(((7-1)*$N$514+3)-1,10)+1,INT((((7-1)*$N$514+3)-1)/10)+1))))))</f>
        <v/>
      </c>
      <c r="G522" s="539">
        <f>IF($D$514="Flat Oval",IF(OR($N$516="",ISTEXT($N$514),ISTEXT($N$515)),"",IF(7&lt;=$N$515,IF(4&gt;$N$514,"",IF(((7-1)*$N$514+4)&gt;80,"",IF(INDEX($P$516:$W$525,MOD(((7-1)*$N$514+4)-1,10)+1,INT((((7-1)*$N$514+4)-1)/10)+1)="","",INDEX($P$516:$W$525,MOD(((7-1)*$N$514+4)-1,10)+1,INT((((7-1)*$N$514+4)-1)/10)+1)))),IF(AND(7=$N$515+1,4&lt;=$O$514),IF(($N$514*$N$515+4)&gt;80,"",IF(INDEX($P$516:$W$525,MOD(($N$514*$N$515+4)-1,10)+1,INT((($N$514*$N$515+4)-1)/10)+1)="","",INDEX($P$516:$W$525,MOD(($N$514*$N$515+4)-1,10)+1,INT((($N$514*$N$515+4)-1)/10)+1))),""))),IF($N$516="","",IF(OR(ISTEXT($N$514),ISTEXT($N$515),ISTEXT($N$516)),"",IF(OR(4&gt;$N$514,7&gt;$N$515,((7-1)*$N$514+4)&gt;$N$516),"",IF(INDEX($P$516:$W$525,MOD(((7-1)*$N$514+4)-1,10)+1,INT((((7-1)*$N$514+4)-1)/10)+1)="","",INDEX($P$516:$W$525,MOD(((7-1)*$N$514+4)-1,10)+1,INT((((7-1)*$N$514+4)-1)/10)+1))))))</f>
        <v/>
      </c>
      <c r="H522" s="539">
        <f>IF($D$514="Flat Oval",IF(OR($N$516="",ISTEXT($N$514),ISTEXT($N$515)),"",IF(7&lt;=$N$515,IF(5&gt;$N$514,"",IF(((7-1)*$N$514+5)&gt;80,"",IF(INDEX($P$516:$W$525,MOD(((7-1)*$N$514+5)-1,10)+1,INT((((7-1)*$N$514+5)-1)/10)+1)="","",INDEX($P$516:$W$525,MOD(((7-1)*$N$514+5)-1,10)+1,INT((((7-1)*$N$514+5)-1)/10)+1)))),IF(AND(7=$N$515+1,5&lt;=$O$514),IF(($N$514*$N$515+5)&gt;80,"",IF(INDEX($P$516:$W$525,MOD(($N$514*$N$515+5)-1,10)+1,INT((($N$514*$N$515+5)-1)/10)+1)="","",INDEX($P$516:$W$525,MOD(($N$514*$N$515+5)-1,10)+1,INT((($N$514*$N$515+5)-1)/10)+1))),""))),IF($N$516="","",IF(OR(ISTEXT($N$514),ISTEXT($N$515),ISTEXT($N$516)),"",IF(OR(5&gt;$N$514,7&gt;$N$515,((7-1)*$N$514+5)&gt;$N$516),"",IF(INDEX($P$516:$W$525,MOD(((7-1)*$N$514+5)-1,10)+1,INT((((7-1)*$N$514+5)-1)/10)+1)="","",INDEX($P$516:$W$525,MOD(((7-1)*$N$514+5)-1,10)+1,INT((((7-1)*$N$514+5)-1)/10)+1))))))</f>
        <v/>
      </c>
      <c r="I522" s="539">
        <f>IF($D$514="Flat Oval",IF(OR($N$516="",ISTEXT($N$514),ISTEXT($N$515)),"",IF(7&lt;=$N$515,IF(6&gt;$N$514,"",IF(((7-1)*$N$514+6)&gt;80,"",IF(INDEX($P$516:$W$525,MOD(((7-1)*$N$514+6)-1,10)+1,INT((((7-1)*$N$514+6)-1)/10)+1)="","",INDEX($P$516:$W$525,MOD(((7-1)*$N$514+6)-1,10)+1,INT((((7-1)*$N$514+6)-1)/10)+1)))),IF(AND(7=$N$515+1,6&lt;=$O$514),IF(($N$514*$N$515+6)&gt;80,"",IF(INDEX($P$516:$W$525,MOD(($N$514*$N$515+6)-1,10)+1,INT((($N$514*$N$515+6)-1)/10)+1)="","",INDEX($P$516:$W$525,MOD(($N$514*$N$515+6)-1,10)+1,INT((($N$514*$N$515+6)-1)/10)+1))),""))),IF($N$516="","",IF(OR(ISTEXT($N$514),ISTEXT($N$515),ISTEXT($N$516)),"",IF(OR(6&gt;$N$514,7&gt;$N$515,((7-1)*$N$514+6)&gt;$N$516),"",IF(INDEX($P$516:$W$525,MOD(((7-1)*$N$514+6)-1,10)+1,INT((((7-1)*$N$514+6)-1)/10)+1)="","",INDEX($P$516:$W$525,MOD(((7-1)*$N$514+6)-1,10)+1,INT((((7-1)*$N$514+6)-1)/10)+1))))))</f>
        <v/>
      </c>
      <c r="J522" s="539">
        <f>IF($D$514="Flat Oval",IF(OR($N$516="",ISTEXT($N$514),ISTEXT($N$515)),"",IF(7&lt;=$N$515,IF(7&gt;$N$514,"",IF(((7-1)*$N$514+7)&gt;80,"",IF(INDEX($P$516:$W$525,MOD(((7-1)*$N$514+7)-1,10)+1,INT((((7-1)*$N$514+7)-1)/10)+1)="","",INDEX($P$516:$W$525,MOD(((7-1)*$N$514+7)-1,10)+1,INT((((7-1)*$N$514+7)-1)/10)+1)))),IF(AND(7=$N$515+1,7&lt;=$O$514),IF(($N$514*$N$515+7)&gt;80,"",IF(INDEX($P$516:$W$525,MOD(($N$514*$N$515+7)-1,10)+1,INT((($N$514*$N$515+7)-1)/10)+1)="","",INDEX($P$516:$W$525,MOD(($N$514*$N$515+7)-1,10)+1,INT((($N$514*$N$515+7)-1)/10)+1))),""))),IF($N$516="","",IF(OR(ISTEXT($N$514),ISTEXT($N$515),ISTEXT($N$516)),"",IF(OR(7&gt;$N$514,7&gt;$N$515,((7-1)*$N$514+7)&gt;$N$516),"",IF(INDEX($P$516:$W$525,MOD(((7-1)*$N$514+7)-1,10)+1,INT((((7-1)*$N$514+7)-1)/10)+1)="","",INDEX($P$516:$W$525,MOD(((7-1)*$N$514+7)-1,10)+1,INT((((7-1)*$N$514+7)-1)/10)+1))))))</f>
        <v/>
      </c>
      <c r="K522" s="539">
        <f>IF($D$514="Flat Oval",IF(OR($N$516="",ISTEXT($N$514),ISTEXT($N$515)),"",IF(7&lt;=$N$515,IF(8&gt;$N$514,"",IF(((7-1)*$N$514+8)&gt;80,"",IF(INDEX($P$516:$W$525,MOD(((7-1)*$N$514+8)-1,10)+1,INT((((7-1)*$N$514+8)-1)/10)+1)="","",INDEX($P$516:$W$525,MOD(((7-1)*$N$514+8)-1,10)+1,INT((((7-1)*$N$514+8)-1)/10)+1)))),IF(AND(7=$N$515+1,8&lt;=$O$514),IF(($N$514*$N$515+8)&gt;80,"",IF(INDEX($P$516:$W$525,MOD(($N$514*$N$515+8)-1,10)+1,INT((($N$514*$N$515+8)-1)/10)+1)="","",INDEX($P$516:$W$525,MOD(($N$514*$N$515+8)-1,10)+1,INT((($N$514*$N$515+8)-1)/10)+1))),""))),IF($N$516="","",IF(OR(ISTEXT($N$514),ISTEXT($N$515),ISTEXT($N$516)),"",IF(OR(8&gt;$N$514,7&gt;$N$515,((7-1)*$N$514+8)&gt;$N$516),"",IF(INDEX($P$516:$W$525,MOD(((7-1)*$N$514+8)-1,10)+1,INT((((7-1)*$N$514+8)-1)/10)+1)="","",INDEX($P$516:$W$525,MOD(((7-1)*$N$514+8)-1,10)+1,INT((((7-1)*$N$514+8)-1)/10)+1))))))</f>
        <v/>
      </c>
      <c r="L522" s="539">
        <f>IF($D$514="Flat Oval",IF(OR($N$516="",ISTEXT($N$514),ISTEXT($N$515)),"",IF(7&lt;=$N$515,IF(9&gt;$N$514,"",IF(((7-1)*$N$514+9)&gt;80,"",IF(INDEX($P$516:$W$525,MOD(((7-1)*$N$514+9)-1,10)+1,INT((((7-1)*$N$514+9)-1)/10)+1)="","",INDEX($P$516:$W$525,MOD(((7-1)*$N$514+9)-1,10)+1,INT((((7-1)*$N$514+9)-1)/10)+1)))),IF(AND(7=$N$515+1,9&lt;=$O$514),IF(($N$514*$N$515+9)&gt;80,"",IF(INDEX($P$516:$W$525,MOD(($N$514*$N$515+9)-1,10)+1,INT((($N$514*$N$515+9)-1)/10)+1)="","",INDEX($P$516:$W$525,MOD(($N$514*$N$515+9)-1,10)+1,INT((($N$514*$N$515+9)-1)/10)+1))),""))),IF($N$516="","",IF(OR(ISTEXT($N$514),ISTEXT($N$515),ISTEXT($N$516)),"",IF(OR(9&gt;$N$514,7&gt;$N$515,((7-1)*$N$514+9)&gt;$N$516),"",IF(INDEX($P$516:$W$525,MOD(((7-1)*$N$514+9)-1,10)+1,INT((((7-1)*$N$514+9)-1)/10)+1)="","",INDEX($P$516:$W$525,MOD(((7-1)*$N$514+9)-1,10)+1,INT((((7-1)*$N$514+9)-1)/10)+1))))))</f>
        <v/>
      </c>
      <c r="M522" s="539">
        <f>IF($D$514="Flat Oval",IF(OR($N$516="",ISTEXT($N$514),ISTEXT($N$515)),"",IF(7&lt;=$N$515,IF(10&gt;$N$514,"",IF(((7-1)*$N$514+10)&gt;80,"",IF(INDEX($P$516:$W$525,MOD(((7-1)*$N$514+10)-1,10)+1,INT((((7-1)*$N$514+10)-1)/10)+1)="","",INDEX($P$516:$W$525,MOD(((7-1)*$N$514+10)-1,10)+1,INT((((7-1)*$N$514+10)-1)/10)+1)))),IF(AND(7=$N$515+1,10&lt;=$O$514),IF(($N$514*$N$515+10)&gt;80,"",IF(INDEX($P$516:$W$525,MOD(($N$514*$N$515+10)-1,10)+1,INT((($N$514*$N$515+10)-1)/10)+1)="","",INDEX($P$516:$W$525,MOD(($N$514*$N$515+10)-1,10)+1,INT((($N$514*$N$515+10)-1)/10)+1))),""))),IF($N$516="","",IF(OR(ISTEXT($N$514),ISTEXT($N$515),ISTEXT($N$516)),"",IF(OR(10&gt;$N$514,7&gt;$N$515,((7-1)*$N$514+10)&gt;$N$516),"",IF(INDEX($P$516:$W$525,MOD(((7-1)*$N$514+10)-1,10)+1,INT((((7-1)*$N$514+10)-1)/10)+1)="","",INDEX($P$516:$W$525,MOD(((7-1)*$N$514+10)-1,10)+1,INT((((7-1)*$N$514+10)-1)/10)+1))))))</f>
        <v/>
      </c>
      <c r="P522" s="540" t="n"/>
      <c r="Q522" s="540" t="n"/>
      <c r="R522" s="540" t="n"/>
      <c r="S522" s="540" t="n"/>
      <c r="T522" s="540" t="n"/>
      <c r="U522" s="540" t="n"/>
      <c r="V522" s="540" t="n"/>
      <c r="W522" s="540" t="n"/>
    </row>
    <row r="523" ht="13.35" customHeight="1" s="162">
      <c r="B523" s="537">
        <f>IF($D$514="Flat Oval",IF(OR($N$515="",ISTEXT($N$515)),"",IF(8&lt;=$N$515,ROUND((8-0.5)*$I$514/$N$515,1),IF(8=$N$515+1,"Ends",""))),IF(OR($D$514="",$G$514=""),"",IF($D$514="Round",IF(8=1,"Axis 1 (0°)",IF(8=2,"Axis 2 (90°)","")),IF(ISTEXT($N$515),"",IF(8&gt;$N$515,"",IF(ISTEXT($I$514),"",ROUND((8-0.5)*$I$514/$N$515,1)))))))</f>
        <v/>
      </c>
      <c r="C523" s="538" t="n"/>
      <c r="D523" s="539">
        <f>IF($D$514="Flat Oval",IF(OR($N$516="",ISTEXT($N$514),ISTEXT($N$515)),"",IF(8&lt;=$N$515,IF(1&gt;$N$514,"",IF(((8-1)*$N$514+1)&gt;80,"",IF(INDEX($P$516:$W$525,MOD(((8-1)*$N$514+1)-1,10)+1,INT((((8-1)*$N$514+1)-1)/10)+1)="","",INDEX($P$516:$W$525,MOD(((8-1)*$N$514+1)-1,10)+1,INT((((8-1)*$N$514+1)-1)/10)+1)))),IF(AND(8=$N$515+1,1&lt;=$O$514),IF(($N$514*$N$515+1)&gt;80,"",IF(INDEX($P$516:$W$525,MOD(($N$514*$N$515+1)-1,10)+1,INT((($N$514*$N$515+1)-1)/10)+1)="","",INDEX($P$516:$W$525,MOD(($N$514*$N$515+1)-1,10)+1,INT((($N$514*$N$515+1)-1)/10)+1))),""))),IF($N$516="","",IF(OR(ISTEXT($N$514),ISTEXT($N$515),ISTEXT($N$516)),"",IF(OR(1&gt;$N$514,8&gt;$N$515,((8-1)*$N$514+1)&gt;$N$516),"",IF(INDEX($P$516:$W$525,MOD(((8-1)*$N$514+1)-1,10)+1,INT((((8-1)*$N$514+1)-1)/10)+1)="","",INDEX($P$516:$W$525,MOD(((8-1)*$N$514+1)-1,10)+1,INT((((8-1)*$N$514+1)-1)/10)+1))))))</f>
        <v/>
      </c>
      <c r="E523" s="539">
        <f>IF($D$514="Flat Oval",IF(OR($N$516="",ISTEXT($N$514),ISTEXT($N$515)),"",IF(8&lt;=$N$515,IF(2&gt;$N$514,"",IF(((8-1)*$N$514+2)&gt;80,"",IF(INDEX($P$516:$W$525,MOD(((8-1)*$N$514+2)-1,10)+1,INT((((8-1)*$N$514+2)-1)/10)+1)="","",INDEX($P$516:$W$525,MOD(((8-1)*$N$514+2)-1,10)+1,INT((((8-1)*$N$514+2)-1)/10)+1)))),IF(AND(8=$N$515+1,2&lt;=$O$514),IF(($N$514*$N$515+2)&gt;80,"",IF(INDEX($P$516:$W$525,MOD(($N$514*$N$515+2)-1,10)+1,INT((($N$514*$N$515+2)-1)/10)+1)="","",INDEX($P$516:$W$525,MOD(($N$514*$N$515+2)-1,10)+1,INT((($N$514*$N$515+2)-1)/10)+1))),""))),IF($N$516="","",IF(OR(ISTEXT($N$514),ISTEXT($N$515),ISTEXT($N$516)),"",IF(OR(2&gt;$N$514,8&gt;$N$515,((8-1)*$N$514+2)&gt;$N$516),"",IF(INDEX($P$516:$W$525,MOD(((8-1)*$N$514+2)-1,10)+1,INT((((8-1)*$N$514+2)-1)/10)+1)="","",INDEX($P$516:$W$525,MOD(((8-1)*$N$514+2)-1,10)+1,INT((((8-1)*$N$514+2)-1)/10)+1))))))</f>
        <v/>
      </c>
      <c r="F523" s="539">
        <f>IF($D$514="Flat Oval",IF(OR($N$516="",ISTEXT($N$514),ISTEXT($N$515)),"",IF(8&lt;=$N$515,IF(3&gt;$N$514,"",IF(((8-1)*$N$514+3)&gt;80,"",IF(INDEX($P$516:$W$525,MOD(((8-1)*$N$514+3)-1,10)+1,INT((((8-1)*$N$514+3)-1)/10)+1)="","",INDEX($P$516:$W$525,MOD(((8-1)*$N$514+3)-1,10)+1,INT((((8-1)*$N$514+3)-1)/10)+1)))),IF(AND(8=$N$515+1,3&lt;=$O$514),IF(($N$514*$N$515+3)&gt;80,"",IF(INDEX($P$516:$W$525,MOD(($N$514*$N$515+3)-1,10)+1,INT((($N$514*$N$515+3)-1)/10)+1)="","",INDEX($P$516:$W$525,MOD(($N$514*$N$515+3)-1,10)+1,INT((($N$514*$N$515+3)-1)/10)+1))),""))),IF($N$516="","",IF(OR(ISTEXT($N$514),ISTEXT($N$515),ISTEXT($N$516)),"",IF(OR(3&gt;$N$514,8&gt;$N$515,((8-1)*$N$514+3)&gt;$N$516),"",IF(INDEX($P$516:$W$525,MOD(((8-1)*$N$514+3)-1,10)+1,INT((((8-1)*$N$514+3)-1)/10)+1)="","",INDEX($P$516:$W$525,MOD(((8-1)*$N$514+3)-1,10)+1,INT((((8-1)*$N$514+3)-1)/10)+1))))))</f>
        <v/>
      </c>
      <c r="G523" s="539">
        <f>IF($D$514="Flat Oval",IF(OR($N$516="",ISTEXT($N$514),ISTEXT($N$515)),"",IF(8&lt;=$N$515,IF(4&gt;$N$514,"",IF(((8-1)*$N$514+4)&gt;80,"",IF(INDEX($P$516:$W$525,MOD(((8-1)*$N$514+4)-1,10)+1,INT((((8-1)*$N$514+4)-1)/10)+1)="","",INDEX($P$516:$W$525,MOD(((8-1)*$N$514+4)-1,10)+1,INT((((8-1)*$N$514+4)-1)/10)+1)))),IF(AND(8=$N$515+1,4&lt;=$O$514),IF(($N$514*$N$515+4)&gt;80,"",IF(INDEX($P$516:$W$525,MOD(($N$514*$N$515+4)-1,10)+1,INT((($N$514*$N$515+4)-1)/10)+1)="","",INDEX($P$516:$W$525,MOD(($N$514*$N$515+4)-1,10)+1,INT((($N$514*$N$515+4)-1)/10)+1))),""))),IF($N$516="","",IF(OR(ISTEXT($N$514),ISTEXT($N$515),ISTEXT($N$516)),"",IF(OR(4&gt;$N$514,8&gt;$N$515,((8-1)*$N$514+4)&gt;$N$516),"",IF(INDEX($P$516:$W$525,MOD(((8-1)*$N$514+4)-1,10)+1,INT((((8-1)*$N$514+4)-1)/10)+1)="","",INDEX($P$516:$W$525,MOD(((8-1)*$N$514+4)-1,10)+1,INT((((8-1)*$N$514+4)-1)/10)+1))))))</f>
        <v/>
      </c>
      <c r="H523" s="539">
        <f>IF($D$514="Flat Oval",IF(OR($N$516="",ISTEXT($N$514),ISTEXT($N$515)),"",IF(8&lt;=$N$515,IF(5&gt;$N$514,"",IF(((8-1)*$N$514+5)&gt;80,"",IF(INDEX($P$516:$W$525,MOD(((8-1)*$N$514+5)-1,10)+1,INT((((8-1)*$N$514+5)-1)/10)+1)="","",INDEX($P$516:$W$525,MOD(((8-1)*$N$514+5)-1,10)+1,INT((((8-1)*$N$514+5)-1)/10)+1)))),IF(AND(8=$N$515+1,5&lt;=$O$514),IF(($N$514*$N$515+5)&gt;80,"",IF(INDEX($P$516:$W$525,MOD(($N$514*$N$515+5)-1,10)+1,INT((($N$514*$N$515+5)-1)/10)+1)="","",INDEX($P$516:$W$525,MOD(($N$514*$N$515+5)-1,10)+1,INT((($N$514*$N$515+5)-1)/10)+1))),""))),IF($N$516="","",IF(OR(ISTEXT($N$514),ISTEXT($N$515),ISTEXT($N$516)),"",IF(OR(5&gt;$N$514,8&gt;$N$515,((8-1)*$N$514+5)&gt;$N$516),"",IF(INDEX($P$516:$W$525,MOD(((8-1)*$N$514+5)-1,10)+1,INT((((8-1)*$N$514+5)-1)/10)+1)="","",INDEX($P$516:$W$525,MOD(((8-1)*$N$514+5)-1,10)+1,INT((((8-1)*$N$514+5)-1)/10)+1))))))</f>
        <v/>
      </c>
      <c r="I523" s="539">
        <f>IF($D$514="Flat Oval",IF(OR($N$516="",ISTEXT($N$514),ISTEXT($N$515)),"",IF(8&lt;=$N$515,IF(6&gt;$N$514,"",IF(((8-1)*$N$514+6)&gt;80,"",IF(INDEX($P$516:$W$525,MOD(((8-1)*$N$514+6)-1,10)+1,INT((((8-1)*$N$514+6)-1)/10)+1)="","",INDEX($P$516:$W$525,MOD(((8-1)*$N$514+6)-1,10)+1,INT((((8-1)*$N$514+6)-1)/10)+1)))),IF(AND(8=$N$515+1,6&lt;=$O$514),IF(($N$514*$N$515+6)&gt;80,"",IF(INDEX($P$516:$W$525,MOD(($N$514*$N$515+6)-1,10)+1,INT((($N$514*$N$515+6)-1)/10)+1)="","",INDEX($P$516:$W$525,MOD(($N$514*$N$515+6)-1,10)+1,INT((($N$514*$N$515+6)-1)/10)+1))),""))),IF($N$516="","",IF(OR(ISTEXT($N$514),ISTEXT($N$515),ISTEXT($N$516)),"",IF(OR(6&gt;$N$514,8&gt;$N$515,((8-1)*$N$514+6)&gt;$N$516),"",IF(INDEX($P$516:$W$525,MOD(((8-1)*$N$514+6)-1,10)+1,INT((((8-1)*$N$514+6)-1)/10)+1)="","",INDEX($P$516:$W$525,MOD(((8-1)*$N$514+6)-1,10)+1,INT((((8-1)*$N$514+6)-1)/10)+1))))))</f>
        <v/>
      </c>
      <c r="J523" s="539">
        <f>IF($D$514="Flat Oval",IF(OR($N$516="",ISTEXT($N$514),ISTEXT($N$515)),"",IF(8&lt;=$N$515,IF(7&gt;$N$514,"",IF(((8-1)*$N$514+7)&gt;80,"",IF(INDEX($P$516:$W$525,MOD(((8-1)*$N$514+7)-1,10)+1,INT((((8-1)*$N$514+7)-1)/10)+1)="","",INDEX($P$516:$W$525,MOD(((8-1)*$N$514+7)-1,10)+1,INT((((8-1)*$N$514+7)-1)/10)+1)))),IF(AND(8=$N$515+1,7&lt;=$O$514),IF(($N$514*$N$515+7)&gt;80,"",IF(INDEX($P$516:$W$525,MOD(($N$514*$N$515+7)-1,10)+1,INT((($N$514*$N$515+7)-1)/10)+1)="","",INDEX($P$516:$W$525,MOD(($N$514*$N$515+7)-1,10)+1,INT((($N$514*$N$515+7)-1)/10)+1))),""))),IF($N$516="","",IF(OR(ISTEXT($N$514),ISTEXT($N$515),ISTEXT($N$516)),"",IF(OR(7&gt;$N$514,8&gt;$N$515,((8-1)*$N$514+7)&gt;$N$516),"",IF(INDEX($P$516:$W$525,MOD(((8-1)*$N$514+7)-1,10)+1,INT((((8-1)*$N$514+7)-1)/10)+1)="","",INDEX($P$516:$W$525,MOD(((8-1)*$N$514+7)-1,10)+1,INT((((8-1)*$N$514+7)-1)/10)+1))))))</f>
        <v/>
      </c>
      <c r="K523" s="539">
        <f>IF($D$514="Flat Oval",IF(OR($N$516="",ISTEXT($N$514),ISTEXT($N$515)),"",IF(8&lt;=$N$515,IF(8&gt;$N$514,"",IF(((8-1)*$N$514+8)&gt;80,"",IF(INDEX($P$516:$W$525,MOD(((8-1)*$N$514+8)-1,10)+1,INT((((8-1)*$N$514+8)-1)/10)+1)="","",INDEX($P$516:$W$525,MOD(((8-1)*$N$514+8)-1,10)+1,INT((((8-1)*$N$514+8)-1)/10)+1)))),IF(AND(8=$N$515+1,8&lt;=$O$514),IF(($N$514*$N$515+8)&gt;80,"",IF(INDEX($P$516:$W$525,MOD(($N$514*$N$515+8)-1,10)+1,INT((($N$514*$N$515+8)-1)/10)+1)="","",INDEX($P$516:$W$525,MOD(($N$514*$N$515+8)-1,10)+1,INT((($N$514*$N$515+8)-1)/10)+1))),""))),IF($N$516="","",IF(OR(ISTEXT($N$514),ISTEXT($N$515),ISTEXT($N$516)),"",IF(OR(8&gt;$N$514,8&gt;$N$515,((8-1)*$N$514+8)&gt;$N$516),"",IF(INDEX($P$516:$W$525,MOD(((8-1)*$N$514+8)-1,10)+1,INT((((8-1)*$N$514+8)-1)/10)+1)="","",INDEX($P$516:$W$525,MOD(((8-1)*$N$514+8)-1,10)+1,INT((((8-1)*$N$514+8)-1)/10)+1))))))</f>
        <v/>
      </c>
      <c r="L523" s="539">
        <f>IF($D$514="Flat Oval",IF(OR($N$516="",ISTEXT($N$514),ISTEXT($N$515)),"",IF(8&lt;=$N$515,IF(9&gt;$N$514,"",IF(((8-1)*$N$514+9)&gt;80,"",IF(INDEX($P$516:$W$525,MOD(((8-1)*$N$514+9)-1,10)+1,INT((((8-1)*$N$514+9)-1)/10)+1)="","",INDEX($P$516:$W$525,MOD(((8-1)*$N$514+9)-1,10)+1,INT((((8-1)*$N$514+9)-1)/10)+1)))),IF(AND(8=$N$515+1,9&lt;=$O$514),IF(($N$514*$N$515+9)&gt;80,"",IF(INDEX($P$516:$W$525,MOD(($N$514*$N$515+9)-1,10)+1,INT((($N$514*$N$515+9)-1)/10)+1)="","",INDEX($P$516:$W$525,MOD(($N$514*$N$515+9)-1,10)+1,INT((($N$514*$N$515+9)-1)/10)+1))),""))),IF($N$516="","",IF(OR(ISTEXT($N$514),ISTEXT($N$515),ISTEXT($N$516)),"",IF(OR(9&gt;$N$514,8&gt;$N$515,((8-1)*$N$514+9)&gt;$N$516),"",IF(INDEX($P$516:$W$525,MOD(((8-1)*$N$514+9)-1,10)+1,INT((((8-1)*$N$514+9)-1)/10)+1)="","",INDEX($P$516:$W$525,MOD(((8-1)*$N$514+9)-1,10)+1,INT((((8-1)*$N$514+9)-1)/10)+1))))))</f>
        <v/>
      </c>
      <c r="M523" s="539">
        <f>IF($D$514="Flat Oval",IF(OR($N$516="",ISTEXT($N$514),ISTEXT($N$515)),"",IF(8&lt;=$N$515,IF(10&gt;$N$514,"",IF(((8-1)*$N$514+10)&gt;80,"",IF(INDEX($P$516:$W$525,MOD(((8-1)*$N$514+10)-1,10)+1,INT((((8-1)*$N$514+10)-1)/10)+1)="","",INDEX($P$516:$W$525,MOD(((8-1)*$N$514+10)-1,10)+1,INT((((8-1)*$N$514+10)-1)/10)+1)))),IF(AND(8=$N$515+1,10&lt;=$O$514),IF(($N$514*$N$515+10)&gt;80,"",IF(INDEX($P$516:$W$525,MOD(($N$514*$N$515+10)-1,10)+1,INT((($N$514*$N$515+10)-1)/10)+1)="","",INDEX($P$516:$W$525,MOD(($N$514*$N$515+10)-1,10)+1,INT((($N$514*$N$515+10)-1)/10)+1))),""))),IF($N$516="","",IF(OR(ISTEXT($N$514),ISTEXT($N$515),ISTEXT($N$516)),"",IF(OR(10&gt;$N$514,8&gt;$N$515,((8-1)*$N$514+10)&gt;$N$516),"",IF(INDEX($P$516:$W$525,MOD(((8-1)*$N$514+10)-1,10)+1,INT((((8-1)*$N$514+10)-1)/10)+1)="","",INDEX($P$516:$W$525,MOD(((8-1)*$N$514+10)-1,10)+1,INT((((8-1)*$N$514+10)-1)/10)+1))))))</f>
        <v/>
      </c>
      <c r="P523" s="540" t="n"/>
      <c r="Q523" s="540" t="n"/>
      <c r="R523" s="540" t="n"/>
      <c r="S523" s="540" t="n"/>
      <c r="T523" s="540" t="n"/>
      <c r="U523" s="540" t="n"/>
      <c r="V523" s="540" t="n"/>
      <c r="W523" s="540" t="n"/>
    </row>
    <row r="524" ht="13.35" customHeight="1" s="162">
      <c r="P524" s="540" t="n"/>
      <c r="Q524" s="540" t="n"/>
      <c r="R524" s="540" t="n"/>
      <c r="S524" s="540" t="n"/>
      <c r="T524" s="540" t="n"/>
      <c r="U524" s="540" t="n"/>
      <c r="V524" s="540" t="n"/>
      <c r="W524" s="540" t="n"/>
    </row>
    <row r="525" ht="13.35" customHeight="1" s="162">
      <c r="B525" s="188" t="inlineStr">
        <is>
          <t>Airflow Traverse Measurement</t>
        </is>
      </c>
      <c r="C525" s="174" t="n"/>
      <c r="D525" s="174" t="n"/>
      <c r="E525" s="174" t="n"/>
      <c r="F525" s="174" t="n"/>
      <c r="G525" s="174" t="n"/>
      <c r="H525" s="173" t="n"/>
      <c r="I525" s="194" t="inlineStr">
        <is>
          <t>Design CFM</t>
        </is>
      </c>
      <c r="J525" s="188" t="inlineStr">
        <is>
          <t>Initial</t>
        </is>
      </c>
      <c r="K525" s="173" t="n"/>
      <c r="L525" s="188" t="inlineStr">
        <is>
          <t>Final</t>
        </is>
      </c>
      <c r="M525" s="173" t="n"/>
      <c r="P525" s="540" t="n"/>
      <c r="Q525" s="540" t="n"/>
      <c r="R525" s="540" t="n"/>
      <c r="S525" s="540" t="n"/>
      <c r="T525" s="540" t="n"/>
      <c r="U525" s="540" t="n"/>
      <c r="V525" s="540" t="n"/>
      <c r="W525" s="540" t="n"/>
    </row>
    <row r="526" ht="13.35" customHeight="1" s="162">
      <c r="B526" s="153" t="inlineStr">
        <is>
          <t xml:space="preserve">Point </t>
        </is>
      </c>
      <c r="C526" s="188" t="inlineStr">
        <is>
          <t>Area Served</t>
        </is>
      </c>
      <c r="D526" s="174" t="n"/>
      <c r="E526" s="173" t="n"/>
      <c r="F526" s="188" t="inlineStr">
        <is>
          <t>Size</t>
        </is>
      </c>
      <c r="G526" s="173" t="n"/>
      <c r="H526" s="188" t="inlineStr">
        <is>
          <t>Ak</t>
        </is>
      </c>
      <c r="I526" s="440" t="n"/>
      <c r="J526" s="188" t="inlineStr">
        <is>
          <t>VEL</t>
        </is>
      </c>
      <c r="K526" s="188" t="inlineStr">
        <is>
          <t>CFM</t>
        </is>
      </c>
      <c r="L526" s="188" t="inlineStr">
        <is>
          <t>VEL</t>
        </is>
      </c>
      <c r="M526" s="188" t="inlineStr">
        <is>
          <t>CFM</t>
        </is>
      </c>
    </row>
    <row r="527" ht="13.35" customHeight="1" s="162">
      <c r="B527" s="31" t="inlineStr">
        <is>
          <t>T-33</t>
        </is>
      </c>
      <c r="C527" s="307" t="n"/>
      <c r="D527" s="174" t="n"/>
      <c r="E527" s="173" t="n"/>
      <c r="F527" s="307">
        <f>IF($D$529="Flat Oval",IF(OR($G$529="",$I$529=""),"",$G$529&amp;""" x "&amp;$I$529&amp;""" oval"),IF($G$529="","",IF($D$529="Round",$G$529&amp;""" dia",$G$529&amp;""" x "&amp;$I$529&amp;"""")))</f>
        <v/>
      </c>
      <c r="G527" s="173" t="n"/>
      <c r="H527" s="525">
        <f>IF($D$529="Flat Oval",IF(OR($G$529="",$I$529=""),"",IF(OR(ISTEXT($G$529),ISTEXT($I$529)),"",ROUND(((($G$529-2*N($K$529))-($I$529-2*N($K$529)))*($I$529-2*N($K$529))+PI()*(($I$529-2*N($K$529))/2)^2)/144,3))),IF(OR($D$529="",$G$529=""),"",IF($D$529="Round",IF(ISTEXT($G$529),"",ROUND(PI()*(($G$529-2*N($K$529))/2)^2/144,3)),IF($I$529="","",IF(OR(ISTEXT($G$529),ISTEXT($I$529)),"",ROUND(($G$529-2*N($K$529))*($I$529-2*N($K$529))/144,3))))))</f>
        <v/>
      </c>
      <c r="I527" s="189" t="n"/>
      <c r="J527" s="189" t="n"/>
      <c r="K527" s="189">
        <f>IF(N(J527)*N(H527)=0,"",ROUND(N(J527)*N(H527),0))</f>
        <v/>
      </c>
      <c r="L527" s="189">
        <f>IF($D$529="Flat Oval",IF(OR($O$530="",$O$531="",N($O$532)+N($O$533)=0),"",ROUND(($O$530*$O$532+$O$531*$O$533)/($O$532+$O$533),0)),IF(COUNT(D531:M538)=0,"",ROUND(AVERAGE(D531:M538),0)))</f>
        <v/>
      </c>
      <c r="M527" s="189">
        <f>IF(N(L527)*N(H527)=0,"",ROUND(N(L527)*N(H527),0))</f>
        <v/>
      </c>
    </row>
    <row r="528" ht="13.35" customHeight="1" s="162">
      <c r="B528" s="188" t="inlineStr">
        <is>
          <t>Instrument</t>
        </is>
      </c>
      <c r="C528" s="173" t="n"/>
      <c r="D528" s="196" t="n"/>
      <c r="E528" s="174" t="n"/>
      <c r="F528" s="174" t="n"/>
      <c r="G528" s="173" t="n"/>
      <c r="H528" s="188" t="inlineStr">
        <is>
          <t>Duct Static Pressure</t>
        </is>
      </c>
      <c r="I528" s="174" t="n"/>
      <c r="J528" s="173" t="n"/>
      <c r="K528" s="53" t="n"/>
      <c r="L528" s="188" t="inlineStr">
        <is>
          <t>Temp</t>
        </is>
      </c>
      <c r="M528" s="52" t="n"/>
      <c r="N528" s="51" t="n"/>
    </row>
    <row r="529" ht="13.35" customHeight="1" s="162">
      <c r="B529" s="526" t="inlineStr">
        <is>
          <t>Duct shape:</t>
        </is>
      </c>
      <c r="C529" s="173" t="n"/>
      <c r="D529" s="527" t="n"/>
      <c r="E529" s="173" t="n"/>
      <c r="F529" s="528" t="inlineStr">
        <is>
          <t>W / Dia (in)</t>
        </is>
      </c>
      <c r="G529" s="529" t="n"/>
      <c r="H529" s="526" t="inlineStr">
        <is>
          <t>H (in)</t>
        </is>
      </c>
      <c r="I529" s="530" t="n"/>
      <c r="J529" s="531" t="inlineStr">
        <is>
          <t>Liner (in)</t>
        </is>
      </c>
      <c r="K529" s="532" t="n"/>
      <c r="L529" s="526" t="inlineStr">
        <is>
          <t>Points</t>
        </is>
      </c>
      <c r="M529" s="533">
        <f>IF($D$529="Flat Oval",IF($N$531="","",$N$529&amp;"x"&amp;$N$530&amp;"+"&amp;$O$529&amp;" ends"),IF($N$529="","",IF($D$529="Round",$N$529&amp;" x 2 axes",IF($N$530="","",$N$529&amp;" x "&amp;$N$530))))</f>
        <v/>
      </c>
      <c r="N529" s="534">
        <f>IF($D$529="Flat Oval",IF(OR($G$529="",$I$529=""),"",IF(OR(ISTEXT($G$529),ISTEXT($I$529)),"",IF($G$529-$I$529&lt;12,2,MIN(10,MAX(3,ROUNDUP(($G$529-$I$529)/6,0)))))),IF(OR($D$529="",$G$529=""),"",IF($D$529="Round",IF(ISTEXT($G$529),"",IF($G$529&lt;=9,6,IF($G$529&lt;=12,8,10))),IF(ISTEXT($G$529),"",IF($G$529&lt;12,2,MIN(10,MAX(3,ROUNDUP($G$529/6,0))))))))</f>
        <v/>
      </c>
      <c r="O529">
        <f>IF(AND($D$529="Flat Oval",NOT(OR($G$529="",$I$529="")),NOT(OR(ISTEXT($G$529),ISTEXT($I$529)))),IF($I$529&lt;=9,6,IF($I$529&lt;=12,8,10)),"")</f>
        <v/>
      </c>
      <c r="P529" s="473" t="inlineStr">
        <is>
          <t>Quick entry – type readings in order (row by row of the grid), down this column then the next:</t>
        </is>
      </c>
    </row>
    <row r="530" ht="13.35" customHeight="1" s="162">
      <c r="B530" s="535" t="inlineStr">
        <is>
          <t>Depth↓ Pos→ (in)</t>
        </is>
      </c>
      <c r="C530" s="414" t="n"/>
      <c r="D530" s="535">
        <f>IF($D$529="Flat Oval",IF(OR($N$529="",ISTEXT($N$529),1&gt;$N$529),"",ROUND((1-0.5)*($G$529-$I$529)/$N$529,1)),IF(ISTEXT($N$529),"",IF(OR($D$529="",$G$529="",1&gt;$N$529),"",IF($D$529="Round",IF(ISTEXT($G$529),"",ROUND(IF(1&lt;=$N$529/2,$G$529/2*(1-SQRT(($N$529-2*1+1)/$N$529)),$G$529-$G$529/2*(1-SQRT(($N$529-2*($N$529-1+1)+1)/$N$529))),1)),IF(ISTEXT($G$529),"",ROUND((1-0.5)*$G$529/$N$529,1))))))</f>
        <v/>
      </c>
      <c r="E530" s="535">
        <f>IF($D$529="Flat Oval",IF(OR($N$529="",ISTEXT($N$529),2&gt;$N$529),"",ROUND((2-0.5)*($G$529-$I$529)/$N$529,1)),IF(ISTEXT($N$529),"",IF(OR($D$529="",$G$529="",2&gt;$N$529),"",IF($D$529="Round",IF(ISTEXT($G$529),"",ROUND(IF(2&lt;=$N$529/2,$G$529/2*(1-SQRT(($N$529-2*2+1)/$N$529)),$G$529-$G$529/2*(1-SQRT(($N$529-2*($N$529-2+1)+1)/$N$529))),1)),IF(ISTEXT($G$529),"",ROUND((2-0.5)*$G$529/$N$529,1))))))</f>
        <v/>
      </c>
      <c r="F530" s="535">
        <f>IF($D$529="Flat Oval",IF(OR($N$529="",ISTEXT($N$529),3&gt;$N$529),"",ROUND((3-0.5)*($G$529-$I$529)/$N$529,1)),IF(ISTEXT($N$529),"",IF(OR($D$529="",$G$529="",3&gt;$N$529),"",IF($D$529="Round",IF(ISTEXT($G$529),"",ROUND(IF(3&lt;=$N$529/2,$G$529/2*(1-SQRT(($N$529-2*3+1)/$N$529)),$G$529-$G$529/2*(1-SQRT(($N$529-2*($N$529-3+1)+1)/$N$529))),1)),IF(ISTEXT($G$529),"",ROUND((3-0.5)*$G$529/$N$529,1))))))</f>
        <v/>
      </c>
      <c r="G530" s="535">
        <f>IF($D$529="Flat Oval",IF(OR($N$529="",ISTEXT($N$529),4&gt;$N$529),"",ROUND((4-0.5)*($G$529-$I$529)/$N$529,1)),IF(ISTEXT($N$529),"",IF(OR($D$529="",$G$529="",4&gt;$N$529),"",IF($D$529="Round",IF(ISTEXT($G$529),"",ROUND(IF(4&lt;=$N$529/2,$G$529/2*(1-SQRT(($N$529-2*4+1)/$N$529)),$G$529-$G$529/2*(1-SQRT(($N$529-2*($N$529-4+1)+1)/$N$529))),1)),IF(ISTEXT($G$529),"",ROUND((4-0.5)*$G$529/$N$529,1))))))</f>
        <v/>
      </c>
      <c r="H530" s="535">
        <f>IF($D$529="Flat Oval",IF(OR($N$529="",ISTEXT($N$529),5&gt;$N$529),"",ROUND((5-0.5)*($G$529-$I$529)/$N$529,1)),IF(ISTEXT($N$529),"",IF(OR($D$529="",$G$529="",5&gt;$N$529),"",IF($D$529="Round",IF(ISTEXT($G$529),"",ROUND(IF(5&lt;=$N$529/2,$G$529/2*(1-SQRT(($N$529-2*5+1)/$N$529)),$G$529-$G$529/2*(1-SQRT(($N$529-2*($N$529-5+1)+1)/$N$529))),1)),IF(ISTEXT($G$529),"",ROUND((5-0.5)*$G$529/$N$529,1))))))</f>
        <v/>
      </c>
      <c r="I530" s="535">
        <f>IF($D$529="Flat Oval",IF(OR($N$529="",ISTEXT($N$529),6&gt;$N$529),"",ROUND((6-0.5)*($G$529-$I$529)/$N$529,1)),IF(ISTEXT($N$529),"",IF(OR($D$529="",$G$529="",6&gt;$N$529),"",IF($D$529="Round",IF(ISTEXT($G$529),"",ROUND(IF(6&lt;=$N$529/2,$G$529/2*(1-SQRT(($N$529-2*6+1)/$N$529)),$G$529-$G$529/2*(1-SQRT(($N$529-2*($N$529-6+1)+1)/$N$529))),1)),IF(ISTEXT($G$529),"",ROUND((6-0.5)*$G$529/$N$529,1))))))</f>
        <v/>
      </c>
      <c r="J530" s="535">
        <f>IF($D$529="Flat Oval",IF(OR($N$529="",ISTEXT($N$529),7&gt;$N$529),"",ROUND((7-0.5)*($G$529-$I$529)/$N$529,1)),IF(ISTEXT($N$529),"",IF(OR($D$529="",$G$529="",7&gt;$N$529),"",IF($D$529="Round",IF(ISTEXT($G$529),"",ROUND(IF(7&lt;=$N$529/2,$G$529/2*(1-SQRT(($N$529-2*7+1)/$N$529)),$G$529-$G$529/2*(1-SQRT(($N$529-2*($N$529-7+1)+1)/$N$529))),1)),IF(ISTEXT($G$529),"",ROUND((7-0.5)*$G$529/$N$529,1))))))</f>
        <v/>
      </c>
      <c r="K530" s="535">
        <f>IF($D$529="Flat Oval",IF(OR($N$529="",ISTEXT($N$529),8&gt;$N$529),"",ROUND((8-0.5)*($G$529-$I$529)/$N$529,1)),IF(ISTEXT($N$529),"",IF(OR($D$529="",$G$529="",8&gt;$N$529),"",IF($D$529="Round",IF(ISTEXT($G$529),"",ROUND(IF(8&lt;=$N$529/2,$G$529/2*(1-SQRT(($N$529-2*8+1)/$N$529)),$G$529-$G$529/2*(1-SQRT(($N$529-2*($N$529-8+1)+1)/$N$529))),1)),IF(ISTEXT($G$529),"",ROUND((8-0.5)*$G$529/$N$529,1))))))</f>
        <v/>
      </c>
      <c r="L530" s="535">
        <f>IF($D$529="Flat Oval",IF(OR($N$529="",ISTEXT($N$529),9&gt;$N$529),"",ROUND((9-0.5)*($G$529-$I$529)/$N$529,1)),IF(ISTEXT($N$529),"",IF(OR($D$529="",$G$529="",9&gt;$N$529),"",IF($D$529="Round",IF(ISTEXT($G$529),"",ROUND(IF(9&lt;=$N$529/2,$G$529/2*(1-SQRT(($N$529-2*9+1)/$N$529)),$G$529-$G$529/2*(1-SQRT(($N$529-2*($N$529-9+1)+1)/$N$529))),1)),IF(ISTEXT($G$529),"",ROUND((9-0.5)*$G$529/$N$529,1))))))</f>
        <v/>
      </c>
      <c r="M530" s="535">
        <f>IF($D$529="Flat Oval",IF(OR($N$529="",ISTEXT($N$529),10&gt;$N$529),"",ROUND((10-0.5)*($G$529-$I$529)/$N$529,1)),IF(ISTEXT($N$529),"",IF(OR($D$529="",$G$529="",10&gt;$N$529),"",IF($D$529="Round",IF(ISTEXT($G$529),"",ROUND(IF(10&lt;=$N$529/2,$G$529/2*(1-SQRT(($N$529-2*10+1)/$N$529)),$G$529-$G$529/2*(1-SQRT(($N$529-2*($N$529-10+1)+1)/$N$529))),1)),IF(ISTEXT($G$529),"",ROUND((10-0.5)*$G$529/$N$529,1))))))</f>
        <v/>
      </c>
      <c r="N530" s="534">
        <f>IF($D$529="Flat Oval",IF(OR($G$529="",$I$529=""),"",IF(OR(ISTEXT($G$529),ISTEXT($I$529)),"",IF($I$529&lt;12,2,MIN(7,MAX(3,ROUNDUP($I$529/6,0)))))),IF(OR($D$529="",$G$529=""),"",IF($D$529="Round",2,IF($I$529="","",IF(ISTEXT($I$529),"",IF($I$529&lt;12,2,MIN(8,MAX(3,ROUNDUP($I$529/6,0)))))))))</f>
        <v/>
      </c>
      <c r="O530">
        <f>IF(OR(NOT($D$529="Flat Oval"),N($N$531)=0),"",IF(COUNT(D531:INDEX(M531:M538,$N$530))=0,"",AVERAGE(D531:INDEX(M531:M538,$N$530))))</f>
        <v/>
      </c>
      <c r="P530" s="536" t="inlineStr">
        <is>
          <t>1–10</t>
        </is>
      </c>
      <c r="Q530" s="536" t="inlineStr">
        <is>
          <t>11–20</t>
        </is>
      </c>
      <c r="R530" s="536" t="inlineStr">
        <is>
          <t>21–30</t>
        </is>
      </c>
      <c r="S530" s="536" t="inlineStr">
        <is>
          <t>31–40</t>
        </is>
      </c>
      <c r="T530" s="536" t="inlineStr">
        <is>
          <t>41–50</t>
        </is>
      </c>
      <c r="U530" s="536" t="inlineStr">
        <is>
          <t>51–60</t>
        </is>
      </c>
      <c r="V530" s="536" t="inlineStr">
        <is>
          <t>61–70</t>
        </is>
      </c>
      <c r="W530" s="536" t="inlineStr">
        <is>
          <t>71–80</t>
        </is>
      </c>
    </row>
    <row r="531" ht="13.35" customHeight="1" s="162">
      <c r="B531" s="537">
        <f>IF($D$529="Flat Oval",IF(OR($N$530="",ISTEXT($N$530)),"",IF(1&lt;=$N$530,ROUND((1-0.5)*$I$529/$N$530,1),IF(1=$N$530+1,"Ends",""))),IF(OR($D$529="",$G$529=""),"",IF($D$529="Round",IF(1=1,"Axis 1 (0°)",IF(1=2,"Axis 2 (90°)","")),IF(ISTEXT($N$530),"",IF(1&gt;$N$530,"",IF(ISTEXT($I$529),"",ROUND((1-0.5)*$I$529/$N$530,1)))))))</f>
        <v/>
      </c>
      <c r="C531" s="538" t="n"/>
      <c r="D531" s="539">
        <f>IF($D$529="Flat Oval",IF(OR($N$531="",ISTEXT($N$529),ISTEXT($N$530)),"",IF(1&lt;=$N$530,IF(1&gt;$N$529,"",IF(((1-1)*$N$529+1)&gt;80,"",IF(INDEX($P$531:$W$540,MOD(((1-1)*$N$529+1)-1,10)+1,INT((((1-1)*$N$529+1)-1)/10)+1)="","",INDEX($P$531:$W$540,MOD(((1-1)*$N$529+1)-1,10)+1,INT((((1-1)*$N$529+1)-1)/10)+1)))),IF(AND(1=$N$530+1,1&lt;=$O$529),IF(($N$529*$N$530+1)&gt;80,"",IF(INDEX($P$531:$W$540,MOD(($N$529*$N$530+1)-1,10)+1,INT((($N$529*$N$530+1)-1)/10)+1)="","",INDEX($P$531:$W$540,MOD(($N$529*$N$530+1)-1,10)+1,INT((($N$529*$N$530+1)-1)/10)+1))),""))),IF($N$531="","",IF(OR(ISTEXT($N$529),ISTEXT($N$530),ISTEXT($N$531)),"",IF(OR(1&gt;$N$529,1&gt;$N$530,((1-1)*$N$529+1)&gt;$N$531),"",IF(INDEX($P$531:$W$540,MOD(((1-1)*$N$529+1)-1,10)+1,INT((((1-1)*$N$529+1)-1)/10)+1)="","",INDEX($P$531:$W$540,MOD(((1-1)*$N$529+1)-1,10)+1,INT((((1-1)*$N$529+1)-1)/10)+1))))))</f>
        <v/>
      </c>
      <c r="E531" s="539">
        <f>IF($D$529="Flat Oval",IF(OR($N$531="",ISTEXT($N$529),ISTEXT($N$530)),"",IF(1&lt;=$N$530,IF(2&gt;$N$529,"",IF(((1-1)*$N$529+2)&gt;80,"",IF(INDEX($P$531:$W$540,MOD(((1-1)*$N$529+2)-1,10)+1,INT((((1-1)*$N$529+2)-1)/10)+1)="","",INDEX($P$531:$W$540,MOD(((1-1)*$N$529+2)-1,10)+1,INT((((1-1)*$N$529+2)-1)/10)+1)))),IF(AND(1=$N$530+1,2&lt;=$O$529),IF(($N$529*$N$530+2)&gt;80,"",IF(INDEX($P$531:$W$540,MOD(($N$529*$N$530+2)-1,10)+1,INT((($N$529*$N$530+2)-1)/10)+1)="","",INDEX($P$531:$W$540,MOD(($N$529*$N$530+2)-1,10)+1,INT((($N$529*$N$530+2)-1)/10)+1))),""))),IF($N$531="","",IF(OR(ISTEXT($N$529),ISTEXT($N$530),ISTEXT($N$531)),"",IF(OR(2&gt;$N$529,1&gt;$N$530,((1-1)*$N$529+2)&gt;$N$531),"",IF(INDEX($P$531:$W$540,MOD(((1-1)*$N$529+2)-1,10)+1,INT((((1-1)*$N$529+2)-1)/10)+1)="","",INDEX($P$531:$W$540,MOD(((1-1)*$N$529+2)-1,10)+1,INT((((1-1)*$N$529+2)-1)/10)+1))))))</f>
        <v/>
      </c>
      <c r="F531" s="539">
        <f>IF($D$529="Flat Oval",IF(OR($N$531="",ISTEXT($N$529),ISTEXT($N$530)),"",IF(1&lt;=$N$530,IF(3&gt;$N$529,"",IF(((1-1)*$N$529+3)&gt;80,"",IF(INDEX($P$531:$W$540,MOD(((1-1)*$N$529+3)-1,10)+1,INT((((1-1)*$N$529+3)-1)/10)+1)="","",INDEX($P$531:$W$540,MOD(((1-1)*$N$529+3)-1,10)+1,INT((((1-1)*$N$529+3)-1)/10)+1)))),IF(AND(1=$N$530+1,3&lt;=$O$529),IF(($N$529*$N$530+3)&gt;80,"",IF(INDEX($P$531:$W$540,MOD(($N$529*$N$530+3)-1,10)+1,INT((($N$529*$N$530+3)-1)/10)+1)="","",INDEX($P$531:$W$540,MOD(($N$529*$N$530+3)-1,10)+1,INT((($N$529*$N$530+3)-1)/10)+1))),""))),IF($N$531="","",IF(OR(ISTEXT($N$529),ISTEXT($N$530),ISTEXT($N$531)),"",IF(OR(3&gt;$N$529,1&gt;$N$530,((1-1)*$N$529+3)&gt;$N$531),"",IF(INDEX($P$531:$W$540,MOD(((1-1)*$N$529+3)-1,10)+1,INT((((1-1)*$N$529+3)-1)/10)+1)="","",INDEX($P$531:$W$540,MOD(((1-1)*$N$529+3)-1,10)+1,INT((((1-1)*$N$529+3)-1)/10)+1))))))</f>
        <v/>
      </c>
      <c r="G531" s="539">
        <f>IF($D$529="Flat Oval",IF(OR($N$531="",ISTEXT($N$529),ISTEXT($N$530)),"",IF(1&lt;=$N$530,IF(4&gt;$N$529,"",IF(((1-1)*$N$529+4)&gt;80,"",IF(INDEX($P$531:$W$540,MOD(((1-1)*$N$529+4)-1,10)+1,INT((((1-1)*$N$529+4)-1)/10)+1)="","",INDEX($P$531:$W$540,MOD(((1-1)*$N$529+4)-1,10)+1,INT((((1-1)*$N$529+4)-1)/10)+1)))),IF(AND(1=$N$530+1,4&lt;=$O$529),IF(($N$529*$N$530+4)&gt;80,"",IF(INDEX($P$531:$W$540,MOD(($N$529*$N$530+4)-1,10)+1,INT((($N$529*$N$530+4)-1)/10)+1)="","",INDEX($P$531:$W$540,MOD(($N$529*$N$530+4)-1,10)+1,INT((($N$529*$N$530+4)-1)/10)+1))),""))),IF($N$531="","",IF(OR(ISTEXT($N$529),ISTEXT($N$530),ISTEXT($N$531)),"",IF(OR(4&gt;$N$529,1&gt;$N$530,((1-1)*$N$529+4)&gt;$N$531),"",IF(INDEX($P$531:$W$540,MOD(((1-1)*$N$529+4)-1,10)+1,INT((((1-1)*$N$529+4)-1)/10)+1)="","",INDEX($P$531:$W$540,MOD(((1-1)*$N$529+4)-1,10)+1,INT((((1-1)*$N$529+4)-1)/10)+1))))))</f>
        <v/>
      </c>
      <c r="H531" s="539">
        <f>IF($D$529="Flat Oval",IF(OR($N$531="",ISTEXT($N$529),ISTEXT($N$530)),"",IF(1&lt;=$N$530,IF(5&gt;$N$529,"",IF(((1-1)*$N$529+5)&gt;80,"",IF(INDEX($P$531:$W$540,MOD(((1-1)*$N$529+5)-1,10)+1,INT((((1-1)*$N$529+5)-1)/10)+1)="","",INDEX($P$531:$W$540,MOD(((1-1)*$N$529+5)-1,10)+1,INT((((1-1)*$N$529+5)-1)/10)+1)))),IF(AND(1=$N$530+1,5&lt;=$O$529),IF(($N$529*$N$530+5)&gt;80,"",IF(INDEX($P$531:$W$540,MOD(($N$529*$N$530+5)-1,10)+1,INT((($N$529*$N$530+5)-1)/10)+1)="","",INDEX($P$531:$W$540,MOD(($N$529*$N$530+5)-1,10)+1,INT((($N$529*$N$530+5)-1)/10)+1))),""))),IF($N$531="","",IF(OR(ISTEXT($N$529),ISTEXT($N$530),ISTEXT($N$531)),"",IF(OR(5&gt;$N$529,1&gt;$N$530,((1-1)*$N$529+5)&gt;$N$531),"",IF(INDEX($P$531:$W$540,MOD(((1-1)*$N$529+5)-1,10)+1,INT((((1-1)*$N$529+5)-1)/10)+1)="","",INDEX($P$531:$W$540,MOD(((1-1)*$N$529+5)-1,10)+1,INT((((1-1)*$N$529+5)-1)/10)+1))))))</f>
        <v/>
      </c>
      <c r="I531" s="539">
        <f>IF($D$529="Flat Oval",IF(OR($N$531="",ISTEXT($N$529),ISTEXT($N$530)),"",IF(1&lt;=$N$530,IF(6&gt;$N$529,"",IF(((1-1)*$N$529+6)&gt;80,"",IF(INDEX($P$531:$W$540,MOD(((1-1)*$N$529+6)-1,10)+1,INT((((1-1)*$N$529+6)-1)/10)+1)="","",INDEX($P$531:$W$540,MOD(((1-1)*$N$529+6)-1,10)+1,INT((((1-1)*$N$529+6)-1)/10)+1)))),IF(AND(1=$N$530+1,6&lt;=$O$529),IF(($N$529*$N$530+6)&gt;80,"",IF(INDEX($P$531:$W$540,MOD(($N$529*$N$530+6)-1,10)+1,INT((($N$529*$N$530+6)-1)/10)+1)="","",INDEX($P$531:$W$540,MOD(($N$529*$N$530+6)-1,10)+1,INT((($N$529*$N$530+6)-1)/10)+1))),""))),IF($N$531="","",IF(OR(ISTEXT($N$529),ISTEXT($N$530),ISTEXT($N$531)),"",IF(OR(6&gt;$N$529,1&gt;$N$530,((1-1)*$N$529+6)&gt;$N$531),"",IF(INDEX($P$531:$W$540,MOD(((1-1)*$N$529+6)-1,10)+1,INT((((1-1)*$N$529+6)-1)/10)+1)="","",INDEX($P$531:$W$540,MOD(((1-1)*$N$529+6)-1,10)+1,INT((((1-1)*$N$529+6)-1)/10)+1))))))</f>
        <v/>
      </c>
      <c r="J531" s="539">
        <f>IF($D$529="Flat Oval",IF(OR($N$531="",ISTEXT($N$529),ISTEXT($N$530)),"",IF(1&lt;=$N$530,IF(7&gt;$N$529,"",IF(((1-1)*$N$529+7)&gt;80,"",IF(INDEX($P$531:$W$540,MOD(((1-1)*$N$529+7)-1,10)+1,INT((((1-1)*$N$529+7)-1)/10)+1)="","",INDEX($P$531:$W$540,MOD(((1-1)*$N$529+7)-1,10)+1,INT((((1-1)*$N$529+7)-1)/10)+1)))),IF(AND(1=$N$530+1,7&lt;=$O$529),IF(($N$529*$N$530+7)&gt;80,"",IF(INDEX($P$531:$W$540,MOD(($N$529*$N$530+7)-1,10)+1,INT((($N$529*$N$530+7)-1)/10)+1)="","",INDEX($P$531:$W$540,MOD(($N$529*$N$530+7)-1,10)+1,INT((($N$529*$N$530+7)-1)/10)+1))),""))),IF($N$531="","",IF(OR(ISTEXT($N$529),ISTEXT($N$530),ISTEXT($N$531)),"",IF(OR(7&gt;$N$529,1&gt;$N$530,((1-1)*$N$529+7)&gt;$N$531),"",IF(INDEX($P$531:$W$540,MOD(((1-1)*$N$529+7)-1,10)+1,INT((((1-1)*$N$529+7)-1)/10)+1)="","",INDEX($P$531:$W$540,MOD(((1-1)*$N$529+7)-1,10)+1,INT((((1-1)*$N$529+7)-1)/10)+1))))))</f>
        <v/>
      </c>
      <c r="K531" s="539">
        <f>IF($D$529="Flat Oval",IF(OR($N$531="",ISTEXT($N$529),ISTEXT($N$530)),"",IF(1&lt;=$N$530,IF(8&gt;$N$529,"",IF(((1-1)*$N$529+8)&gt;80,"",IF(INDEX($P$531:$W$540,MOD(((1-1)*$N$529+8)-1,10)+1,INT((((1-1)*$N$529+8)-1)/10)+1)="","",INDEX($P$531:$W$540,MOD(((1-1)*$N$529+8)-1,10)+1,INT((((1-1)*$N$529+8)-1)/10)+1)))),IF(AND(1=$N$530+1,8&lt;=$O$529),IF(($N$529*$N$530+8)&gt;80,"",IF(INDEX($P$531:$W$540,MOD(($N$529*$N$530+8)-1,10)+1,INT((($N$529*$N$530+8)-1)/10)+1)="","",INDEX($P$531:$W$540,MOD(($N$529*$N$530+8)-1,10)+1,INT((($N$529*$N$530+8)-1)/10)+1))),""))),IF($N$531="","",IF(OR(ISTEXT($N$529),ISTEXT($N$530),ISTEXT($N$531)),"",IF(OR(8&gt;$N$529,1&gt;$N$530,((1-1)*$N$529+8)&gt;$N$531),"",IF(INDEX($P$531:$W$540,MOD(((1-1)*$N$529+8)-1,10)+1,INT((((1-1)*$N$529+8)-1)/10)+1)="","",INDEX($P$531:$W$540,MOD(((1-1)*$N$529+8)-1,10)+1,INT((((1-1)*$N$529+8)-1)/10)+1))))))</f>
        <v/>
      </c>
      <c r="L531" s="539">
        <f>IF($D$529="Flat Oval",IF(OR($N$531="",ISTEXT($N$529),ISTEXT($N$530)),"",IF(1&lt;=$N$530,IF(9&gt;$N$529,"",IF(((1-1)*$N$529+9)&gt;80,"",IF(INDEX($P$531:$W$540,MOD(((1-1)*$N$529+9)-1,10)+1,INT((((1-1)*$N$529+9)-1)/10)+1)="","",INDEX($P$531:$W$540,MOD(((1-1)*$N$529+9)-1,10)+1,INT((((1-1)*$N$529+9)-1)/10)+1)))),IF(AND(1=$N$530+1,9&lt;=$O$529),IF(($N$529*$N$530+9)&gt;80,"",IF(INDEX($P$531:$W$540,MOD(($N$529*$N$530+9)-1,10)+1,INT((($N$529*$N$530+9)-1)/10)+1)="","",INDEX($P$531:$W$540,MOD(($N$529*$N$530+9)-1,10)+1,INT((($N$529*$N$530+9)-1)/10)+1))),""))),IF($N$531="","",IF(OR(ISTEXT($N$529),ISTEXT($N$530),ISTEXT($N$531)),"",IF(OR(9&gt;$N$529,1&gt;$N$530,((1-1)*$N$529+9)&gt;$N$531),"",IF(INDEX($P$531:$W$540,MOD(((1-1)*$N$529+9)-1,10)+1,INT((((1-1)*$N$529+9)-1)/10)+1)="","",INDEX($P$531:$W$540,MOD(((1-1)*$N$529+9)-1,10)+1,INT((((1-1)*$N$529+9)-1)/10)+1))))))</f>
        <v/>
      </c>
      <c r="M531" s="539">
        <f>IF($D$529="Flat Oval",IF(OR($N$531="",ISTEXT($N$529),ISTEXT($N$530)),"",IF(1&lt;=$N$530,IF(10&gt;$N$529,"",IF(((1-1)*$N$529+10)&gt;80,"",IF(INDEX($P$531:$W$540,MOD(((1-1)*$N$529+10)-1,10)+1,INT((((1-1)*$N$529+10)-1)/10)+1)="","",INDEX($P$531:$W$540,MOD(((1-1)*$N$529+10)-1,10)+1,INT((((1-1)*$N$529+10)-1)/10)+1)))),IF(AND(1=$N$530+1,10&lt;=$O$529),IF(($N$529*$N$530+10)&gt;80,"",IF(INDEX($P$531:$W$540,MOD(($N$529*$N$530+10)-1,10)+1,INT((($N$529*$N$530+10)-1)/10)+1)="","",INDEX($P$531:$W$540,MOD(($N$529*$N$530+10)-1,10)+1,INT((($N$529*$N$530+10)-1)/10)+1))),""))),IF($N$531="","",IF(OR(ISTEXT($N$529),ISTEXT($N$530),ISTEXT($N$531)),"",IF(OR(10&gt;$N$529,1&gt;$N$530,((1-1)*$N$529+10)&gt;$N$531),"",IF(INDEX($P$531:$W$540,MOD(((1-1)*$N$529+10)-1,10)+1,INT((((1-1)*$N$529+10)-1)/10)+1)="","",INDEX($P$531:$W$540,MOD(((1-1)*$N$529+10)-1,10)+1,INT((((1-1)*$N$529+10)-1)/10)+1))))))</f>
        <v/>
      </c>
      <c r="N531" s="534">
        <f>IF($D$529="Flat Oval",IF(OR($N$529="",$N$530="",$O$529=""),"",$N$529*$N$530+$O$529),IF(OR(N529="",N530=""),"",IF(OR(ISTEXT(N529),ISTEXT(N530)),"",N529*N530)))</f>
        <v/>
      </c>
      <c r="O531">
        <f>IF(OR(NOT($D$529="Flat Oval"),N($N$531)=0),"",IF(COUNT(INDEX(D531:D538,$N$530+1):INDEX(M531:M538,$N$530+1))=0,"",AVERAGE(INDEX(D531:D538,$N$530+1):INDEX(M531:M538,$N$530+1))))</f>
        <v/>
      </c>
      <c r="P531" s="540" t="n"/>
      <c r="Q531" s="540" t="n"/>
      <c r="R531" s="540" t="n"/>
      <c r="S531" s="540" t="n"/>
      <c r="T531" s="540" t="n"/>
      <c r="U531" s="540" t="n"/>
      <c r="V531" s="540" t="n"/>
      <c r="W531" s="540" t="n"/>
    </row>
    <row r="532" ht="13.35" customHeight="1" s="162">
      <c r="B532" s="537">
        <f>IF($D$529="Flat Oval",IF(OR($N$530="",ISTEXT($N$530)),"",IF(2&lt;=$N$530,ROUND((2-0.5)*$I$529/$N$530,1),IF(2=$N$530+1,"Ends",""))),IF(OR($D$529="",$G$529=""),"",IF($D$529="Round",IF(2=1,"Axis 1 (0°)",IF(2=2,"Axis 2 (90°)","")),IF(ISTEXT($N$530),"",IF(2&gt;$N$530,"",IF(ISTEXT($I$529),"",ROUND((2-0.5)*$I$529/$N$530,1)))))))</f>
        <v/>
      </c>
      <c r="C532" s="538" t="n"/>
      <c r="D532" s="539">
        <f>IF($D$529="Flat Oval",IF(OR($N$531="",ISTEXT($N$529),ISTEXT($N$530)),"",IF(2&lt;=$N$530,IF(1&gt;$N$529,"",IF(((2-1)*$N$529+1)&gt;80,"",IF(INDEX($P$531:$W$540,MOD(((2-1)*$N$529+1)-1,10)+1,INT((((2-1)*$N$529+1)-1)/10)+1)="","",INDEX($P$531:$W$540,MOD(((2-1)*$N$529+1)-1,10)+1,INT((((2-1)*$N$529+1)-1)/10)+1)))),IF(AND(2=$N$530+1,1&lt;=$O$529),IF(($N$529*$N$530+1)&gt;80,"",IF(INDEX($P$531:$W$540,MOD(($N$529*$N$530+1)-1,10)+1,INT((($N$529*$N$530+1)-1)/10)+1)="","",INDEX($P$531:$W$540,MOD(($N$529*$N$530+1)-1,10)+1,INT((($N$529*$N$530+1)-1)/10)+1))),""))),IF($N$531="","",IF(OR(ISTEXT($N$529),ISTEXT($N$530),ISTEXT($N$531)),"",IF(OR(1&gt;$N$529,2&gt;$N$530,((2-1)*$N$529+1)&gt;$N$531),"",IF(INDEX($P$531:$W$540,MOD(((2-1)*$N$529+1)-1,10)+1,INT((((2-1)*$N$529+1)-1)/10)+1)="","",INDEX($P$531:$W$540,MOD(((2-1)*$N$529+1)-1,10)+1,INT((((2-1)*$N$529+1)-1)/10)+1))))))</f>
        <v/>
      </c>
      <c r="E532" s="539">
        <f>IF($D$529="Flat Oval",IF(OR($N$531="",ISTEXT($N$529),ISTEXT($N$530)),"",IF(2&lt;=$N$530,IF(2&gt;$N$529,"",IF(((2-1)*$N$529+2)&gt;80,"",IF(INDEX($P$531:$W$540,MOD(((2-1)*$N$529+2)-1,10)+1,INT((((2-1)*$N$529+2)-1)/10)+1)="","",INDEX($P$531:$W$540,MOD(((2-1)*$N$529+2)-1,10)+1,INT((((2-1)*$N$529+2)-1)/10)+1)))),IF(AND(2=$N$530+1,2&lt;=$O$529),IF(($N$529*$N$530+2)&gt;80,"",IF(INDEX($P$531:$W$540,MOD(($N$529*$N$530+2)-1,10)+1,INT((($N$529*$N$530+2)-1)/10)+1)="","",INDEX($P$531:$W$540,MOD(($N$529*$N$530+2)-1,10)+1,INT((($N$529*$N$530+2)-1)/10)+1))),""))),IF($N$531="","",IF(OR(ISTEXT($N$529),ISTEXT($N$530),ISTEXT($N$531)),"",IF(OR(2&gt;$N$529,2&gt;$N$530,((2-1)*$N$529+2)&gt;$N$531),"",IF(INDEX($P$531:$W$540,MOD(((2-1)*$N$529+2)-1,10)+1,INT((((2-1)*$N$529+2)-1)/10)+1)="","",INDEX($P$531:$W$540,MOD(((2-1)*$N$529+2)-1,10)+1,INT((((2-1)*$N$529+2)-1)/10)+1))))))</f>
        <v/>
      </c>
      <c r="F532" s="539">
        <f>IF($D$529="Flat Oval",IF(OR($N$531="",ISTEXT($N$529),ISTEXT($N$530)),"",IF(2&lt;=$N$530,IF(3&gt;$N$529,"",IF(((2-1)*$N$529+3)&gt;80,"",IF(INDEX($P$531:$W$540,MOD(((2-1)*$N$529+3)-1,10)+1,INT((((2-1)*$N$529+3)-1)/10)+1)="","",INDEX($P$531:$W$540,MOD(((2-1)*$N$529+3)-1,10)+1,INT((((2-1)*$N$529+3)-1)/10)+1)))),IF(AND(2=$N$530+1,3&lt;=$O$529),IF(($N$529*$N$530+3)&gt;80,"",IF(INDEX($P$531:$W$540,MOD(($N$529*$N$530+3)-1,10)+1,INT((($N$529*$N$530+3)-1)/10)+1)="","",INDEX($P$531:$W$540,MOD(($N$529*$N$530+3)-1,10)+1,INT((($N$529*$N$530+3)-1)/10)+1))),""))),IF($N$531="","",IF(OR(ISTEXT($N$529),ISTEXT($N$530),ISTEXT($N$531)),"",IF(OR(3&gt;$N$529,2&gt;$N$530,((2-1)*$N$529+3)&gt;$N$531),"",IF(INDEX($P$531:$W$540,MOD(((2-1)*$N$529+3)-1,10)+1,INT((((2-1)*$N$529+3)-1)/10)+1)="","",INDEX($P$531:$W$540,MOD(((2-1)*$N$529+3)-1,10)+1,INT((((2-1)*$N$529+3)-1)/10)+1))))))</f>
        <v/>
      </c>
      <c r="G532" s="539">
        <f>IF($D$529="Flat Oval",IF(OR($N$531="",ISTEXT($N$529),ISTEXT($N$530)),"",IF(2&lt;=$N$530,IF(4&gt;$N$529,"",IF(((2-1)*$N$529+4)&gt;80,"",IF(INDEX($P$531:$W$540,MOD(((2-1)*$N$529+4)-1,10)+1,INT((((2-1)*$N$529+4)-1)/10)+1)="","",INDEX($P$531:$W$540,MOD(((2-1)*$N$529+4)-1,10)+1,INT((((2-1)*$N$529+4)-1)/10)+1)))),IF(AND(2=$N$530+1,4&lt;=$O$529),IF(($N$529*$N$530+4)&gt;80,"",IF(INDEX($P$531:$W$540,MOD(($N$529*$N$530+4)-1,10)+1,INT((($N$529*$N$530+4)-1)/10)+1)="","",INDEX($P$531:$W$540,MOD(($N$529*$N$530+4)-1,10)+1,INT((($N$529*$N$530+4)-1)/10)+1))),""))),IF($N$531="","",IF(OR(ISTEXT($N$529),ISTEXT($N$530),ISTEXT($N$531)),"",IF(OR(4&gt;$N$529,2&gt;$N$530,((2-1)*$N$529+4)&gt;$N$531),"",IF(INDEX($P$531:$W$540,MOD(((2-1)*$N$529+4)-1,10)+1,INT((((2-1)*$N$529+4)-1)/10)+1)="","",INDEX($P$531:$W$540,MOD(((2-1)*$N$529+4)-1,10)+1,INT((((2-1)*$N$529+4)-1)/10)+1))))))</f>
        <v/>
      </c>
      <c r="H532" s="539">
        <f>IF($D$529="Flat Oval",IF(OR($N$531="",ISTEXT($N$529),ISTEXT($N$530)),"",IF(2&lt;=$N$530,IF(5&gt;$N$529,"",IF(((2-1)*$N$529+5)&gt;80,"",IF(INDEX($P$531:$W$540,MOD(((2-1)*$N$529+5)-1,10)+1,INT((((2-1)*$N$529+5)-1)/10)+1)="","",INDEX($P$531:$W$540,MOD(((2-1)*$N$529+5)-1,10)+1,INT((((2-1)*$N$529+5)-1)/10)+1)))),IF(AND(2=$N$530+1,5&lt;=$O$529),IF(($N$529*$N$530+5)&gt;80,"",IF(INDEX($P$531:$W$540,MOD(($N$529*$N$530+5)-1,10)+1,INT((($N$529*$N$530+5)-1)/10)+1)="","",INDEX($P$531:$W$540,MOD(($N$529*$N$530+5)-1,10)+1,INT((($N$529*$N$530+5)-1)/10)+1))),""))),IF($N$531="","",IF(OR(ISTEXT($N$529),ISTEXT($N$530),ISTEXT($N$531)),"",IF(OR(5&gt;$N$529,2&gt;$N$530,((2-1)*$N$529+5)&gt;$N$531),"",IF(INDEX($P$531:$W$540,MOD(((2-1)*$N$529+5)-1,10)+1,INT((((2-1)*$N$529+5)-1)/10)+1)="","",INDEX($P$531:$W$540,MOD(((2-1)*$N$529+5)-1,10)+1,INT((((2-1)*$N$529+5)-1)/10)+1))))))</f>
        <v/>
      </c>
      <c r="I532" s="539">
        <f>IF($D$529="Flat Oval",IF(OR($N$531="",ISTEXT($N$529),ISTEXT($N$530)),"",IF(2&lt;=$N$530,IF(6&gt;$N$529,"",IF(((2-1)*$N$529+6)&gt;80,"",IF(INDEX($P$531:$W$540,MOD(((2-1)*$N$529+6)-1,10)+1,INT((((2-1)*$N$529+6)-1)/10)+1)="","",INDEX($P$531:$W$540,MOD(((2-1)*$N$529+6)-1,10)+1,INT((((2-1)*$N$529+6)-1)/10)+1)))),IF(AND(2=$N$530+1,6&lt;=$O$529),IF(($N$529*$N$530+6)&gt;80,"",IF(INDEX($P$531:$W$540,MOD(($N$529*$N$530+6)-1,10)+1,INT((($N$529*$N$530+6)-1)/10)+1)="","",INDEX($P$531:$W$540,MOD(($N$529*$N$530+6)-1,10)+1,INT((($N$529*$N$530+6)-1)/10)+1))),""))),IF($N$531="","",IF(OR(ISTEXT($N$529),ISTEXT($N$530),ISTEXT($N$531)),"",IF(OR(6&gt;$N$529,2&gt;$N$530,((2-1)*$N$529+6)&gt;$N$531),"",IF(INDEX($P$531:$W$540,MOD(((2-1)*$N$529+6)-1,10)+1,INT((((2-1)*$N$529+6)-1)/10)+1)="","",INDEX($P$531:$W$540,MOD(((2-1)*$N$529+6)-1,10)+1,INT((((2-1)*$N$529+6)-1)/10)+1))))))</f>
        <v/>
      </c>
      <c r="J532" s="539">
        <f>IF($D$529="Flat Oval",IF(OR($N$531="",ISTEXT($N$529),ISTEXT($N$530)),"",IF(2&lt;=$N$530,IF(7&gt;$N$529,"",IF(((2-1)*$N$529+7)&gt;80,"",IF(INDEX($P$531:$W$540,MOD(((2-1)*$N$529+7)-1,10)+1,INT((((2-1)*$N$529+7)-1)/10)+1)="","",INDEX($P$531:$W$540,MOD(((2-1)*$N$529+7)-1,10)+1,INT((((2-1)*$N$529+7)-1)/10)+1)))),IF(AND(2=$N$530+1,7&lt;=$O$529),IF(($N$529*$N$530+7)&gt;80,"",IF(INDEX($P$531:$W$540,MOD(($N$529*$N$530+7)-1,10)+1,INT((($N$529*$N$530+7)-1)/10)+1)="","",INDEX($P$531:$W$540,MOD(($N$529*$N$530+7)-1,10)+1,INT((($N$529*$N$530+7)-1)/10)+1))),""))),IF($N$531="","",IF(OR(ISTEXT($N$529),ISTEXT($N$530),ISTEXT($N$531)),"",IF(OR(7&gt;$N$529,2&gt;$N$530,((2-1)*$N$529+7)&gt;$N$531),"",IF(INDEX($P$531:$W$540,MOD(((2-1)*$N$529+7)-1,10)+1,INT((((2-1)*$N$529+7)-1)/10)+1)="","",INDEX($P$531:$W$540,MOD(((2-1)*$N$529+7)-1,10)+1,INT((((2-1)*$N$529+7)-1)/10)+1))))))</f>
        <v/>
      </c>
      <c r="K532" s="539">
        <f>IF($D$529="Flat Oval",IF(OR($N$531="",ISTEXT($N$529),ISTEXT($N$530)),"",IF(2&lt;=$N$530,IF(8&gt;$N$529,"",IF(((2-1)*$N$529+8)&gt;80,"",IF(INDEX($P$531:$W$540,MOD(((2-1)*$N$529+8)-1,10)+1,INT((((2-1)*$N$529+8)-1)/10)+1)="","",INDEX($P$531:$W$540,MOD(((2-1)*$N$529+8)-1,10)+1,INT((((2-1)*$N$529+8)-1)/10)+1)))),IF(AND(2=$N$530+1,8&lt;=$O$529),IF(($N$529*$N$530+8)&gt;80,"",IF(INDEX($P$531:$W$540,MOD(($N$529*$N$530+8)-1,10)+1,INT((($N$529*$N$530+8)-1)/10)+1)="","",INDEX($P$531:$W$540,MOD(($N$529*$N$530+8)-1,10)+1,INT((($N$529*$N$530+8)-1)/10)+1))),""))),IF($N$531="","",IF(OR(ISTEXT($N$529),ISTEXT($N$530),ISTEXT($N$531)),"",IF(OR(8&gt;$N$529,2&gt;$N$530,((2-1)*$N$529+8)&gt;$N$531),"",IF(INDEX($P$531:$W$540,MOD(((2-1)*$N$529+8)-1,10)+1,INT((((2-1)*$N$529+8)-1)/10)+1)="","",INDEX($P$531:$W$540,MOD(((2-1)*$N$529+8)-1,10)+1,INT((((2-1)*$N$529+8)-1)/10)+1))))))</f>
        <v/>
      </c>
      <c r="L532" s="539">
        <f>IF($D$529="Flat Oval",IF(OR($N$531="",ISTEXT($N$529),ISTEXT($N$530)),"",IF(2&lt;=$N$530,IF(9&gt;$N$529,"",IF(((2-1)*$N$529+9)&gt;80,"",IF(INDEX($P$531:$W$540,MOD(((2-1)*$N$529+9)-1,10)+1,INT((((2-1)*$N$529+9)-1)/10)+1)="","",INDEX($P$531:$W$540,MOD(((2-1)*$N$529+9)-1,10)+1,INT((((2-1)*$N$529+9)-1)/10)+1)))),IF(AND(2=$N$530+1,9&lt;=$O$529),IF(($N$529*$N$530+9)&gt;80,"",IF(INDEX($P$531:$W$540,MOD(($N$529*$N$530+9)-1,10)+1,INT((($N$529*$N$530+9)-1)/10)+1)="","",INDEX($P$531:$W$540,MOD(($N$529*$N$530+9)-1,10)+1,INT((($N$529*$N$530+9)-1)/10)+1))),""))),IF($N$531="","",IF(OR(ISTEXT($N$529),ISTEXT($N$530),ISTEXT($N$531)),"",IF(OR(9&gt;$N$529,2&gt;$N$530,((2-1)*$N$529+9)&gt;$N$531),"",IF(INDEX($P$531:$W$540,MOD(((2-1)*$N$529+9)-1,10)+1,INT((((2-1)*$N$529+9)-1)/10)+1)="","",INDEX($P$531:$W$540,MOD(((2-1)*$N$529+9)-1,10)+1,INT((((2-1)*$N$529+9)-1)/10)+1))))))</f>
        <v/>
      </c>
      <c r="M532" s="539">
        <f>IF($D$529="Flat Oval",IF(OR($N$531="",ISTEXT($N$529),ISTEXT($N$530)),"",IF(2&lt;=$N$530,IF(10&gt;$N$529,"",IF(((2-1)*$N$529+10)&gt;80,"",IF(INDEX($P$531:$W$540,MOD(((2-1)*$N$529+10)-1,10)+1,INT((((2-1)*$N$529+10)-1)/10)+1)="","",INDEX($P$531:$W$540,MOD(((2-1)*$N$529+10)-1,10)+1,INT((((2-1)*$N$529+10)-1)/10)+1)))),IF(AND(2=$N$530+1,10&lt;=$O$529),IF(($N$529*$N$530+10)&gt;80,"",IF(INDEX($P$531:$W$540,MOD(($N$529*$N$530+10)-1,10)+1,INT((($N$529*$N$530+10)-1)/10)+1)="","",INDEX($P$531:$W$540,MOD(($N$529*$N$530+10)-1,10)+1,INT((($N$529*$N$530+10)-1)/10)+1))),""))),IF($N$531="","",IF(OR(ISTEXT($N$529),ISTEXT($N$530),ISTEXT($N$531)),"",IF(OR(10&gt;$N$529,2&gt;$N$530,((2-1)*$N$529+10)&gt;$N$531),"",IF(INDEX($P$531:$W$540,MOD(((2-1)*$N$529+10)-1,10)+1,INT((((2-1)*$N$529+10)-1)/10)+1)="","",INDEX($P$531:$W$540,MOD(((2-1)*$N$529+10)-1,10)+1,INT((((2-1)*$N$529+10)-1)/10)+1))))))</f>
        <v/>
      </c>
      <c r="O532">
        <f>IF(AND($D$529="Flat Oval",NOT(OR($G$529="",$I$529="")),NOT(OR(ISTEXT($G$529),ISTEXT($I$529)))),(($G$529-2*N($K$529))-($I$529-2*N($K$529)))*($I$529-2*N($K$529))/144,"")</f>
        <v/>
      </c>
      <c r="P532" s="540" t="n"/>
      <c r="Q532" s="540" t="n"/>
      <c r="R532" s="540" t="n"/>
      <c r="S532" s="540" t="n"/>
      <c r="T532" s="540" t="n"/>
      <c r="U532" s="540" t="n"/>
      <c r="V532" s="540" t="n"/>
      <c r="W532" s="540" t="n"/>
    </row>
    <row r="533" ht="13.35" customHeight="1" s="162">
      <c r="B533" s="537">
        <f>IF($D$529="Flat Oval",IF(OR($N$530="",ISTEXT($N$530)),"",IF(3&lt;=$N$530,ROUND((3-0.5)*$I$529/$N$530,1),IF(3=$N$530+1,"Ends",""))),IF(OR($D$529="",$G$529=""),"",IF($D$529="Round",IF(3=1,"Axis 1 (0°)",IF(3=2,"Axis 2 (90°)","")),IF(ISTEXT($N$530),"",IF(3&gt;$N$530,"",IF(ISTEXT($I$529),"",ROUND((3-0.5)*$I$529/$N$530,1)))))))</f>
        <v/>
      </c>
      <c r="C533" s="538" t="n"/>
      <c r="D533" s="539">
        <f>IF($D$529="Flat Oval",IF(OR($N$531="",ISTEXT($N$529),ISTEXT($N$530)),"",IF(3&lt;=$N$530,IF(1&gt;$N$529,"",IF(((3-1)*$N$529+1)&gt;80,"",IF(INDEX($P$531:$W$540,MOD(((3-1)*$N$529+1)-1,10)+1,INT((((3-1)*$N$529+1)-1)/10)+1)="","",INDEX($P$531:$W$540,MOD(((3-1)*$N$529+1)-1,10)+1,INT((((3-1)*$N$529+1)-1)/10)+1)))),IF(AND(3=$N$530+1,1&lt;=$O$529),IF(($N$529*$N$530+1)&gt;80,"",IF(INDEX($P$531:$W$540,MOD(($N$529*$N$530+1)-1,10)+1,INT((($N$529*$N$530+1)-1)/10)+1)="","",INDEX($P$531:$W$540,MOD(($N$529*$N$530+1)-1,10)+1,INT((($N$529*$N$530+1)-1)/10)+1))),""))),IF($N$531="","",IF(OR(ISTEXT($N$529),ISTEXT($N$530),ISTEXT($N$531)),"",IF(OR(1&gt;$N$529,3&gt;$N$530,((3-1)*$N$529+1)&gt;$N$531),"",IF(INDEX($P$531:$W$540,MOD(((3-1)*$N$529+1)-1,10)+1,INT((((3-1)*$N$529+1)-1)/10)+1)="","",INDEX($P$531:$W$540,MOD(((3-1)*$N$529+1)-1,10)+1,INT((((3-1)*$N$529+1)-1)/10)+1))))))</f>
        <v/>
      </c>
      <c r="E533" s="539">
        <f>IF($D$529="Flat Oval",IF(OR($N$531="",ISTEXT($N$529),ISTEXT($N$530)),"",IF(3&lt;=$N$530,IF(2&gt;$N$529,"",IF(((3-1)*$N$529+2)&gt;80,"",IF(INDEX($P$531:$W$540,MOD(((3-1)*$N$529+2)-1,10)+1,INT((((3-1)*$N$529+2)-1)/10)+1)="","",INDEX($P$531:$W$540,MOD(((3-1)*$N$529+2)-1,10)+1,INT((((3-1)*$N$529+2)-1)/10)+1)))),IF(AND(3=$N$530+1,2&lt;=$O$529),IF(($N$529*$N$530+2)&gt;80,"",IF(INDEX($P$531:$W$540,MOD(($N$529*$N$530+2)-1,10)+1,INT((($N$529*$N$530+2)-1)/10)+1)="","",INDEX($P$531:$W$540,MOD(($N$529*$N$530+2)-1,10)+1,INT((($N$529*$N$530+2)-1)/10)+1))),""))),IF($N$531="","",IF(OR(ISTEXT($N$529),ISTEXT($N$530),ISTEXT($N$531)),"",IF(OR(2&gt;$N$529,3&gt;$N$530,((3-1)*$N$529+2)&gt;$N$531),"",IF(INDEX($P$531:$W$540,MOD(((3-1)*$N$529+2)-1,10)+1,INT((((3-1)*$N$529+2)-1)/10)+1)="","",INDEX($P$531:$W$540,MOD(((3-1)*$N$529+2)-1,10)+1,INT((((3-1)*$N$529+2)-1)/10)+1))))))</f>
        <v/>
      </c>
      <c r="F533" s="539">
        <f>IF($D$529="Flat Oval",IF(OR($N$531="",ISTEXT($N$529),ISTEXT($N$530)),"",IF(3&lt;=$N$530,IF(3&gt;$N$529,"",IF(((3-1)*$N$529+3)&gt;80,"",IF(INDEX($P$531:$W$540,MOD(((3-1)*$N$529+3)-1,10)+1,INT((((3-1)*$N$529+3)-1)/10)+1)="","",INDEX($P$531:$W$540,MOD(((3-1)*$N$529+3)-1,10)+1,INT((((3-1)*$N$529+3)-1)/10)+1)))),IF(AND(3=$N$530+1,3&lt;=$O$529),IF(($N$529*$N$530+3)&gt;80,"",IF(INDEX($P$531:$W$540,MOD(($N$529*$N$530+3)-1,10)+1,INT((($N$529*$N$530+3)-1)/10)+1)="","",INDEX($P$531:$W$540,MOD(($N$529*$N$530+3)-1,10)+1,INT((($N$529*$N$530+3)-1)/10)+1))),""))),IF($N$531="","",IF(OR(ISTEXT($N$529),ISTEXT($N$530),ISTEXT($N$531)),"",IF(OR(3&gt;$N$529,3&gt;$N$530,((3-1)*$N$529+3)&gt;$N$531),"",IF(INDEX($P$531:$W$540,MOD(((3-1)*$N$529+3)-1,10)+1,INT((((3-1)*$N$529+3)-1)/10)+1)="","",INDEX($P$531:$W$540,MOD(((3-1)*$N$529+3)-1,10)+1,INT((((3-1)*$N$529+3)-1)/10)+1))))))</f>
        <v/>
      </c>
      <c r="G533" s="539">
        <f>IF($D$529="Flat Oval",IF(OR($N$531="",ISTEXT($N$529),ISTEXT($N$530)),"",IF(3&lt;=$N$530,IF(4&gt;$N$529,"",IF(((3-1)*$N$529+4)&gt;80,"",IF(INDEX($P$531:$W$540,MOD(((3-1)*$N$529+4)-1,10)+1,INT((((3-1)*$N$529+4)-1)/10)+1)="","",INDEX($P$531:$W$540,MOD(((3-1)*$N$529+4)-1,10)+1,INT((((3-1)*$N$529+4)-1)/10)+1)))),IF(AND(3=$N$530+1,4&lt;=$O$529),IF(($N$529*$N$530+4)&gt;80,"",IF(INDEX($P$531:$W$540,MOD(($N$529*$N$530+4)-1,10)+1,INT((($N$529*$N$530+4)-1)/10)+1)="","",INDEX($P$531:$W$540,MOD(($N$529*$N$530+4)-1,10)+1,INT((($N$529*$N$530+4)-1)/10)+1))),""))),IF($N$531="","",IF(OR(ISTEXT($N$529),ISTEXT($N$530),ISTEXT($N$531)),"",IF(OR(4&gt;$N$529,3&gt;$N$530,((3-1)*$N$529+4)&gt;$N$531),"",IF(INDEX($P$531:$W$540,MOD(((3-1)*$N$529+4)-1,10)+1,INT((((3-1)*$N$529+4)-1)/10)+1)="","",INDEX($P$531:$W$540,MOD(((3-1)*$N$529+4)-1,10)+1,INT((((3-1)*$N$529+4)-1)/10)+1))))))</f>
        <v/>
      </c>
      <c r="H533" s="539">
        <f>IF($D$529="Flat Oval",IF(OR($N$531="",ISTEXT($N$529),ISTEXT($N$530)),"",IF(3&lt;=$N$530,IF(5&gt;$N$529,"",IF(((3-1)*$N$529+5)&gt;80,"",IF(INDEX($P$531:$W$540,MOD(((3-1)*$N$529+5)-1,10)+1,INT((((3-1)*$N$529+5)-1)/10)+1)="","",INDEX($P$531:$W$540,MOD(((3-1)*$N$529+5)-1,10)+1,INT((((3-1)*$N$529+5)-1)/10)+1)))),IF(AND(3=$N$530+1,5&lt;=$O$529),IF(($N$529*$N$530+5)&gt;80,"",IF(INDEX($P$531:$W$540,MOD(($N$529*$N$530+5)-1,10)+1,INT((($N$529*$N$530+5)-1)/10)+1)="","",INDEX($P$531:$W$540,MOD(($N$529*$N$530+5)-1,10)+1,INT((($N$529*$N$530+5)-1)/10)+1))),""))),IF($N$531="","",IF(OR(ISTEXT($N$529),ISTEXT($N$530),ISTEXT($N$531)),"",IF(OR(5&gt;$N$529,3&gt;$N$530,((3-1)*$N$529+5)&gt;$N$531),"",IF(INDEX($P$531:$W$540,MOD(((3-1)*$N$529+5)-1,10)+1,INT((((3-1)*$N$529+5)-1)/10)+1)="","",INDEX($P$531:$W$540,MOD(((3-1)*$N$529+5)-1,10)+1,INT((((3-1)*$N$529+5)-1)/10)+1))))))</f>
        <v/>
      </c>
      <c r="I533" s="539">
        <f>IF($D$529="Flat Oval",IF(OR($N$531="",ISTEXT($N$529),ISTEXT($N$530)),"",IF(3&lt;=$N$530,IF(6&gt;$N$529,"",IF(((3-1)*$N$529+6)&gt;80,"",IF(INDEX($P$531:$W$540,MOD(((3-1)*$N$529+6)-1,10)+1,INT((((3-1)*$N$529+6)-1)/10)+1)="","",INDEX($P$531:$W$540,MOD(((3-1)*$N$529+6)-1,10)+1,INT((((3-1)*$N$529+6)-1)/10)+1)))),IF(AND(3=$N$530+1,6&lt;=$O$529),IF(($N$529*$N$530+6)&gt;80,"",IF(INDEX($P$531:$W$540,MOD(($N$529*$N$530+6)-1,10)+1,INT((($N$529*$N$530+6)-1)/10)+1)="","",INDEX($P$531:$W$540,MOD(($N$529*$N$530+6)-1,10)+1,INT((($N$529*$N$530+6)-1)/10)+1))),""))),IF($N$531="","",IF(OR(ISTEXT($N$529),ISTEXT($N$530),ISTEXT($N$531)),"",IF(OR(6&gt;$N$529,3&gt;$N$530,((3-1)*$N$529+6)&gt;$N$531),"",IF(INDEX($P$531:$W$540,MOD(((3-1)*$N$529+6)-1,10)+1,INT((((3-1)*$N$529+6)-1)/10)+1)="","",INDEX($P$531:$W$540,MOD(((3-1)*$N$529+6)-1,10)+1,INT((((3-1)*$N$529+6)-1)/10)+1))))))</f>
        <v/>
      </c>
      <c r="J533" s="539">
        <f>IF($D$529="Flat Oval",IF(OR($N$531="",ISTEXT($N$529),ISTEXT($N$530)),"",IF(3&lt;=$N$530,IF(7&gt;$N$529,"",IF(((3-1)*$N$529+7)&gt;80,"",IF(INDEX($P$531:$W$540,MOD(((3-1)*$N$529+7)-1,10)+1,INT((((3-1)*$N$529+7)-1)/10)+1)="","",INDEX($P$531:$W$540,MOD(((3-1)*$N$529+7)-1,10)+1,INT((((3-1)*$N$529+7)-1)/10)+1)))),IF(AND(3=$N$530+1,7&lt;=$O$529),IF(($N$529*$N$530+7)&gt;80,"",IF(INDEX($P$531:$W$540,MOD(($N$529*$N$530+7)-1,10)+1,INT((($N$529*$N$530+7)-1)/10)+1)="","",INDEX($P$531:$W$540,MOD(($N$529*$N$530+7)-1,10)+1,INT((($N$529*$N$530+7)-1)/10)+1))),""))),IF($N$531="","",IF(OR(ISTEXT($N$529),ISTEXT($N$530),ISTEXT($N$531)),"",IF(OR(7&gt;$N$529,3&gt;$N$530,((3-1)*$N$529+7)&gt;$N$531),"",IF(INDEX($P$531:$W$540,MOD(((3-1)*$N$529+7)-1,10)+1,INT((((3-1)*$N$529+7)-1)/10)+1)="","",INDEX($P$531:$W$540,MOD(((3-1)*$N$529+7)-1,10)+1,INT((((3-1)*$N$529+7)-1)/10)+1))))))</f>
        <v/>
      </c>
      <c r="K533" s="539">
        <f>IF($D$529="Flat Oval",IF(OR($N$531="",ISTEXT($N$529),ISTEXT($N$530)),"",IF(3&lt;=$N$530,IF(8&gt;$N$529,"",IF(((3-1)*$N$529+8)&gt;80,"",IF(INDEX($P$531:$W$540,MOD(((3-1)*$N$529+8)-1,10)+1,INT((((3-1)*$N$529+8)-1)/10)+1)="","",INDEX($P$531:$W$540,MOD(((3-1)*$N$529+8)-1,10)+1,INT((((3-1)*$N$529+8)-1)/10)+1)))),IF(AND(3=$N$530+1,8&lt;=$O$529),IF(($N$529*$N$530+8)&gt;80,"",IF(INDEX($P$531:$W$540,MOD(($N$529*$N$530+8)-1,10)+1,INT((($N$529*$N$530+8)-1)/10)+1)="","",INDEX($P$531:$W$540,MOD(($N$529*$N$530+8)-1,10)+1,INT((($N$529*$N$530+8)-1)/10)+1))),""))),IF($N$531="","",IF(OR(ISTEXT($N$529),ISTEXT($N$530),ISTEXT($N$531)),"",IF(OR(8&gt;$N$529,3&gt;$N$530,((3-1)*$N$529+8)&gt;$N$531),"",IF(INDEX($P$531:$W$540,MOD(((3-1)*$N$529+8)-1,10)+1,INT((((3-1)*$N$529+8)-1)/10)+1)="","",INDEX($P$531:$W$540,MOD(((3-1)*$N$529+8)-1,10)+1,INT((((3-1)*$N$529+8)-1)/10)+1))))))</f>
        <v/>
      </c>
      <c r="L533" s="539">
        <f>IF($D$529="Flat Oval",IF(OR($N$531="",ISTEXT($N$529),ISTEXT($N$530)),"",IF(3&lt;=$N$530,IF(9&gt;$N$529,"",IF(((3-1)*$N$529+9)&gt;80,"",IF(INDEX($P$531:$W$540,MOD(((3-1)*$N$529+9)-1,10)+1,INT((((3-1)*$N$529+9)-1)/10)+1)="","",INDEX($P$531:$W$540,MOD(((3-1)*$N$529+9)-1,10)+1,INT((((3-1)*$N$529+9)-1)/10)+1)))),IF(AND(3=$N$530+1,9&lt;=$O$529),IF(($N$529*$N$530+9)&gt;80,"",IF(INDEX($P$531:$W$540,MOD(($N$529*$N$530+9)-1,10)+1,INT((($N$529*$N$530+9)-1)/10)+1)="","",INDEX($P$531:$W$540,MOD(($N$529*$N$530+9)-1,10)+1,INT((($N$529*$N$530+9)-1)/10)+1))),""))),IF($N$531="","",IF(OR(ISTEXT($N$529),ISTEXT($N$530),ISTEXT($N$531)),"",IF(OR(9&gt;$N$529,3&gt;$N$530,((3-1)*$N$529+9)&gt;$N$531),"",IF(INDEX($P$531:$W$540,MOD(((3-1)*$N$529+9)-1,10)+1,INT((((3-1)*$N$529+9)-1)/10)+1)="","",INDEX($P$531:$W$540,MOD(((3-1)*$N$529+9)-1,10)+1,INT((((3-1)*$N$529+9)-1)/10)+1))))))</f>
        <v/>
      </c>
      <c r="M533" s="539">
        <f>IF($D$529="Flat Oval",IF(OR($N$531="",ISTEXT($N$529),ISTEXT($N$530)),"",IF(3&lt;=$N$530,IF(10&gt;$N$529,"",IF(((3-1)*$N$529+10)&gt;80,"",IF(INDEX($P$531:$W$540,MOD(((3-1)*$N$529+10)-1,10)+1,INT((((3-1)*$N$529+10)-1)/10)+1)="","",INDEX($P$531:$W$540,MOD(((3-1)*$N$529+10)-1,10)+1,INT((((3-1)*$N$529+10)-1)/10)+1)))),IF(AND(3=$N$530+1,10&lt;=$O$529),IF(($N$529*$N$530+10)&gt;80,"",IF(INDEX($P$531:$W$540,MOD(($N$529*$N$530+10)-1,10)+1,INT((($N$529*$N$530+10)-1)/10)+1)="","",INDEX($P$531:$W$540,MOD(($N$529*$N$530+10)-1,10)+1,INT((($N$529*$N$530+10)-1)/10)+1))),""))),IF($N$531="","",IF(OR(ISTEXT($N$529),ISTEXT($N$530),ISTEXT($N$531)),"",IF(OR(10&gt;$N$529,3&gt;$N$530,((3-1)*$N$529+10)&gt;$N$531),"",IF(INDEX($P$531:$W$540,MOD(((3-1)*$N$529+10)-1,10)+1,INT((((3-1)*$N$529+10)-1)/10)+1)="","",INDEX($P$531:$W$540,MOD(((3-1)*$N$529+10)-1,10)+1,INT((((3-1)*$N$529+10)-1)/10)+1))))))</f>
        <v/>
      </c>
      <c r="O533">
        <f>IF(AND($D$529="Flat Oval",NOT(OR($G$529="",$I$529="")),NOT(OR(ISTEXT($G$529),ISTEXT($I$529)))),PI()*(($I$529-2*N($K$529))/2)^2/144,"")</f>
        <v/>
      </c>
      <c r="P533" s="540" t="n"/>
      <c r="Q533" s="540" t="n"/>
      <c r="R533" s="540" t="n"/>
      <c r="S533" s="540" t="n"/>
      <c r="T533" s="540" t="n"/>
      <c r="U533" s="540" t="n"/>
      <c r="V533" s="540" t="n"/>
      <c r="W533" s="540" t="n"/>
    </row>
    <row r="534" ht="13.35" customHeight="1" s="162">
      <c r="B534" s="537">
        <f>IF($D$529="Flat Oval",IF(OR($N$530="",ISTEXT($N$530)),"",IF(4&lt;=$N$530,ROUND((4-0.5)*$I$529/$N$530,1),IF(4=$N$530+1,"Ends",""))),IF(OR($D$529="",$G$529=""),"",IF($D$529="Round",IF(4=1,"Axis 1 (0°)",IF(4=2,"Axis 2 (90°)","")),IF(ISTEXT($N$530),"",IF(4&gt;$N$530,"",IF(ISTEXT($I$529),"",ROUND((4-0.5)*$I$529/$N$530,1)))))))</f>
        <v/>
      </c>
      <c r="C534" s="538" t="n"/>
      <c r="D534" s="539">
        <f>IF($D$529="Flat Oval",IF(OR($N$531="",ISTEXT($N$529),ISTEXT($N$530)),"",IF(4&lt;=$N$530,IF(1&gt;$N$529,"",IF(((4-1)*$N$529+1)&gt;80,"",IF(INDEX($P$531:$W$540,MOD(((4-1)*$N$529+1)-1,10)+1,INT((((4-1)*$N$529+1)-1)/10)+1)="","",INDEX($P$531:$W$540,MOD(((4-1)*$N$529+1)-1,10)+1,INT((((4-1)*$N$529+1)-1)/10)+1)))),IF(AND(4=$N$530+1,1&lt;=$O$529),IF(($N$529*$N$530+1)&gt;80,"",IF(INDEX($P$531:$W$540,MOD(($N$529*$N$530+1)-1,10)+1,INT((($N$529*$N$530+1)-1)/10)+1)="","",INDEX($P$531:$W$540,MOD(($N$529*$N$530+1)-1,10)+1,INT((($N$529*$N$530+1)-1)/10)+1))),""))),IF($N$531="","",IF(OR(ISTEXT($N$529),ISTEXT($N$530),ISTEXT($N$531)),"",IF(OR(1&gt;$N$529,4&gt;$N$530,((4-1)*$N$529+1)&gt;$N$531),"",IF(INDEX($P$531:$W$540,MOD(((4-1)*$N$529+1)-1,10)+1,INT((((4-1)*$N$529+1)-1)/10)+1)="","",INDEX($P$531:$W$540,MOD(((4-1)*$N$529+1)-1,10)+1,INT((((4-1)*$N$529+1)-1)/10)+1))))))</f>
        <v/>
      </c>
      <c r="E534" s="539">
        <f>IF($D$529="Flat Oval",IF(OR($N$531="",ISTEXT($N$529),ISTEXT($N$530)),"",IF(4&lt;=$N$530,IF(2&gt;$N$529,"",IF(((4-1)*$N$529+2)&gt;80,"",IF(INDEX($P$531:$W$540,MOD(((4-1)*$N$529+2)-1,10)+1,INT((((4-1)*$N$529+2)-1)/10)+1)="","",INDEX($P$531:$W$540,MOD(((4-1)*$N$529+2)-1,10)+1,INT((((4-1)*$N$529+2)-1)/10)+1)))),IF(AND(4=$N$530+1,2&lt;=$O$529),IF(($N$529*$N$530+2)&gt;80,"",IF(INDEX($P$531:$W$540,MOD(($N$529*$N$530+2)-1,10)+1,INT((($N$529*$N$530+2)-1)/10)+1)="","",INDEX($P$531:$W$540,MOD(($N$529*$N$530+2)-1,10)+1,INT((($N$529*$N$530+2)-1)/10)+1))),""))),IF($N$531="","",IF(OR(ISTEXT($N$529),ISTEXT($N$530),ISTEXT($N$531)),"",IF(OR(2&gt;$N$529,4&gt;$N$530,((4-1)*$N$529+2)&gt;$N$531),"",IF(INDEX($P$531:$W$540,MOD(((4-1)*$N$529+2)-1,10)+1,INT((((4-1)*$N$529+2)-1)/10)+1)="","",INDEX($P$531:$W$540,MOD(((4-1)*$N$529+2)-1,10)+1,INT((((4-1)*$N$529+2)-1)/10)+1))))))</f>
        <v/>
      </c>
      <c r="F534" s="539">
        <f>IF($D$529="Flat Oval",IF(OR($N$531="",ISTEXT($N$529),ISTEXT($N$530)),"",IF(4&lt;=$N$530,IF(3&gt;$N$529,"",IF(((4-1)*$N$529+3)&gt;80,"",IF(INDEX($P$531:$W$540,MOD(((4-1)*$N$529+3)-1,10)+1,INT((((4-1)*$N$529+3)-1)/10)+1)="","",INDEX($P$531:$W$540,MOD(((4-1)*$N$529+3)-1,10)+1,INT((((4-1)*$N$529+3)-1)/10)+1)))),IF(AND(4=$N$530+1,3&lt;=$O$529),IF(($N$529*$N$530+3)&gt;80,"",IF(INDEX($P$531:$W$540,MOD(($N$529*$N$530+3)-1,10)+1,INT((($N$529*$N$530+3)-1)/10)+1)="","",INDEX($P$531:$W$540,MOD(($N$529*$N$530+3)-1,10)+1,INT((($N$529*$N$530+3)-1)/10)+1))),""))),IF($N$531="","",IF(OR(ISTEXT($N$529),ISTEXT($N$530),ISTEXT($N$531)),"",IF(OR(3&gt;$N$529,4&gt;$N$530,((4-1)*$N$529+3)&gt;$N$531),"",IF(INDEX($P$531:$W$540,MOD(((4-1)*$N$529+3)-1,10)+1,INT((((4-1)*$N$529+3)-1)/10)+1)="","",INDEX($P$531:$W$540,MOD(((4-1)*$N$529+3)-1,10)+1,INT((((4-1)*$N$529+3)-1)/10)+1))))))</f>
        <v/>
      </c>
      <c r="G534" s="539">
        <f>IF($D$529="Flat Oval",IF(OR($N$531="",ISTEXT($N$529),ISTEXT($N$530)),"",IF(4&lt;=$N$530,IF(4&gt;$N$529,"",IF(((4-1)*$N$529+4)&gt;80,"",IF(INDEX($P$531:$W$540,MOD(((4-1)*$N$529+4)-1,10)+1,INT((((4-1)*$N$529+4)-1)/10)+1)="","",INDEX($P$531:$W$540,MOD(((4-1)*$N$529+4)-1,10)+1,INT((((4-1)*$N$529+4)-1)/10)+1)))),IF(AND(4=$N$530+1,4&lt;=$O$529),IF(($N$529*$N$530+4)&gt;80,"",IF(INDEX($P$531:$W$540,MOD(($N$529*$N$530+4)-1,10)+1,INT((($N$529*$N$530+4)-1)/10)+1)="","",INDEX($P$531:$W$540,MOD(($N$529*$N$530+4)-1,10)+1,INT((($N$529*$N$530+4)-1)/10)+1))),""))),IF($N$531="","",IF(OR(ISTEXT($N$529),ISTEXT($N$530),ISTEXT($N$531)),"",IF(OR(4&gt;$N$529,4&gt;$N$530,((4-1)*$N$529+4)&gt;$N$531),"",IF(INDEX($P$531:$W$540,MOD(((4-1)*$N$529+4)-1,10)+1,INT((((4-1)*$N$529+4)-1)/10)+1)="","",INDEX($P$531:$W$540,MOD(((4-1)*$N$529+4)-1,10)+1,INT((((4-1)*$N$529+4)-1)/10)+1))))))</f>
        <v/>
      </c>
      <c r="H534" s="539">
        <f>IF($D$529="Flat Oval",IF(OR($N$531="",ISTEXT($N$529),ISTEXT($N$530)),"",IF(4&lt;=$N$530,IF(5&gt;$N$529,"",IF(((4-1)*$N$529+5)&gt;80,"",IF(INDEX($P$531:$W$540,MOD(((4-1)*$N$529+5)-1,10)+1,INT((((4-1)*$N$529+5)-1)/10)+1)="","",INDEX($P$531:$W$540,MOD(((4-1)*$N$529+5)-1,10)+1,INT((((4-1)*$N$529+5)-1)/10)+1)))),IF(AND(4=$N$530+1,5&lt;=$O$529),IF(($N$529*$N$530+5)&gt;80,"",IF(INDEX($P$531:$W$540,MOD(($N$529*$N$530+5)-1,10)+1,INT((($N$529*$N$530+5)-1)/10)+1)="","",INDEX($P$531:$W$540,MOD(($N$529*$N$530+5)-1,10)+1,INT((($N$529*$N$530+5)-1)/10)+1))),""))),IF($N$531="","",IF(OR(ISTEXT($N$529),ISTEXT($N$530),ISTEXT($N$531)),"",IF(OR(5&gt;$N$529,4&gt;$N$530,((4-1)*$N$529+5)&gt;$N$531),"",IF(INDEX($P$531:$W$540,MOD(((4-1)*$N$529+5)-1,10)+1,INT((((4-1)*$N$529+5)-1)/10)+1)="","",INDEX($P$531:$W$540,MOD(((4-1)*$N$529+5)-1,10)+1,INT((((4-1)*$N$529+5)-1)/10)+1))))))</f>
        <v/>
      </c>
      <c r="I534" s="539">
        <f>IF($D$529="Flat Oval",IF(OR($N$531="",ISTEXT($N$529),ISTEXT($N$530)),"",IF(4&lt;=$N$530,IF(6&gt;$N$529,"",IF(((4-1)*$N$529+6)&gt;80,"",IF(INDEX($P$531:$W$540,MOD(((4-1)*$N$529+6)-1,10)+1,INT((((4-1)*$N$529+6)-1)/10)+1)="","",INDEX($P$531:$W$540,MOD(((4-1)*$N$529+6)-1,10)+1,INT((((4-1)*$N$529+6)-1)/10)+1)))),IF(AND(4=$N$530+1,6&lt;=$O$529),IF(($N$529*$N$530+6)&gt;80,"",IF(INDEX($P$531:$W$540,MOD(($N$529*$N$530+6)-1,10)+1,INT((($N$529*$N$530+6)-1)/10)+1)="","",INDEX($P$531:$W$540,MOD(($N$529*$N$530+6)-1,10)+1,INT((($N$529*$N$530+6)-1)/10)+1))),""))),IF($N$531="","",IF(OR(ISTEXT($N$529),ISTEXT($N$530),ISTEXT($N$531)),"",IF(OR(6&gt;$N$529,4&gt;$N$530,((4-1)*$N$529+6)&gt;$N$531),"",IF(INDEX($P$531:$W$540,MOD(((4-1)*$N$529+6)-1,10)+1,INT((((4-1)*$N$529+6)-1)/10)+1)="","",INDEX($P$531:$W$540,MOD(((4-1)*$N$529+6)-1,10)+1,INT((((4-1)*$N$529+6)-1)/10)+1))))))</f>
        <v/>
      </c>
      <c r="J534" s="539">
        <f>IF($D$529="Flat Oval",IF(OR($N$531="",ISTEXT($N$529),ISTEXT($N$530)),"",IF(4&lt;=$N$530,IF(7&gt;$N$529,"",IF(((4-1)*$N$529+7)&gt;80,"",IF(INDEX($P$531:$W$540,MOD(((4-1)*$N$529+7)-1,10)+1,INT((((4-1)*$N$529+7)-1)/10)+1)="","",INDEX($P$531:$W$540,MOD(((4-1)*$N$529+7)-1,10)+1,INT((((4-1)*$N$529+7)-1)/10)+1)))),IF(AND(4=$N$530+1,7&lt;=$O$529),IF(($N$529*$N$530+7)&gt;80,"",IF(INDEX($P$531:$W$540,MOD(($N$529*$N$530+7)-1,10)+1,INT((($N$529*$N$530+7)-1)/10)+1)="","",INDEX($P$531:$W$540,MOD(($N$529*$N$530+7)-1,10)+1,INT((($N$529*$N$530+7)-1)/10)+1))),""))),IF($N$531="","",IF(OR(ISTEXT($N$529),ISTEXT($N$530),ISTEXT($N$531)),"",IF(OR(7&gt;$N$529,4&gt;$N$530,((4-1)*$N$529+7)&gt;$N$531),"",IF(INDEX($P$531:$W$540,MOD(((4-1)*$N$529+7)-1,10)+1,INT((((4-1)*$N$529+7)-1)/10)+1)="","",INDEX($P$531:$W$540,MOD(((4-1)*$N$529+7)-1,10)+1,INT((((4-1)*$N$529+7)-1)/10)+1))))))</f>
        <v/>
      </c>
      <c r="K534" s="539">
        <f>IF($D$529="Flat Oval",IF(OR($N$531="",ISTEXT($N$529),ISTEXT($N$530)),"",IF(4&lt;=$N$530,IF(8&gt;$N$529,"",IF(((4-1)*$N$529+8)&gt;80,"",IF(INDEX($P$531:$W$540,MOD(((4-1)*$N$529+8)-1,10)+1,INT((((4-1)*$N$529+8)-1)/10)+1)="","",INDEX($P$531:$W$540,MOD(((4-1)*$N$529+8)-1,10)+1,INT((((4-1)*$N$529+8)-1)/10)+1)))),IF(AND(4=$N$530+1,8&lt;=$O$529),IF(($N$529*$N$530+8)&gt;80,"",IF(INDEX($P$531:$W$540,MOD(($N$529*$N$530+8)-1,10)+1,INT((($N$529*$N$530+8)-1)/10)+1)="","",INDEX($P$531:$W$540,MOD(($N$529*$N$530+8)-1,10)+1,INT((($N$529*$N$530+8)-1)/10)+1))),""))),IF($N$531="","",IF(OR(ISTEXT($N$529),ISTEXT($N$530),ISTEXT($N$531)),"",IF(OR(8&gt;$N$529,4&gt;$N$530,((4-1)*$N$529+8)&gt;$N$531),"",IF(INDEX($P$531:$W$540,MOD(((4-1)*$N$529+8)-1,10)+1,INT((((4-1)*$N$529+8)-1)/10)+1)="","",INDEX($P$531:$W$540,MOD(((4-1)*$N$529+8)-1,10)+1,INT((((4-1)*$N$529+8)-1)/10)+1))))))</f>
        <v/>
      </c>
      <c r="L534" s="539">
        <f>IF($D$529="Flat Oval",IF(OR($N$531="",ISTEXT($N$529),ISTEXT($N$530)),"",IF(4&lt;=$N$530,IF(9&gt;$N$529,"",IF(((4-1)*$N$529+9)&gt;80,"",IF(INDEX($P$531:$W$540,MOD(((4-1)*$N$529+9)-1,10)+1,INT((((4-1)*$N$529+9)-1)/10)+1)="","",INDEX($P$531:$W$540,MOD(((4-1)*$N$529+9)-1,10)+1,INT((((4-1)*$N$529+9)-1)/10)+1)))),IF(AND(4=$N$530+1,9&lt;=$O$529),IF(($N$529*$N$530+9)&gt;80,"",IF(INDEX($P$531:$W$540,MOD(($N$529*$N$530+9)-1,10)+1,INT((($N$529*$N$530+9)-1)/10)+1)="","",INDEX($P$531:$W$540,MOD(($N$529*$N$530+9)-1,10)+1,INT((($N$529*$N$530+9)-1)/10)+1))),""))),IF($N$531="","",IF(OR(ISTEXT($N$529),ISTEXT($N$530),ISTEXT($N$531)),"",IF(OR(9&gt;$N$529,4&gt;$N$530,((4-1)*$N$529+9)&gt;$N$531),"",IF(INDEX($P$531:$W$540,MOD(((4-1)*$N$529+9)-1,10)+1,INT((((4-1)*$N$529+9)-1)/10)+1)="","",INDEX($P$531:$W$540,MOD(((4-1)*$N$529+9)-1,10)+1,INT((((4-1)*$N$529+9)-1)/10)+1))))))</f>
        <v/>
      </c>
      <c r="M534" s="539">
        <f>IF($D$529="Flat Oval",IF(OR($N$531="",ISTEXT($N$529),ISTEXT($N$530)),"",IF(4&lt;=$N$530,IF(10&gt;$N$529,"",IF(((4-1)*$N$529+10)&gt;80,"",IF(INDEX($P$531:$W$540,MOD(((4-1)*$N$529+10)-1,10)+1,INT((((4-1)*$N$529+10)-1)/10)+1)="","",INDEX($P$531:$W$540,MOD(((4-1)*$N$529+10)-1,10)+1,INT((((4-1)*$N$529+10)-1)/10)+1)))),IF(AND(4=$N$530+1,10&lt;=$O$529),IF(($N$529*$N$530+10)&gt;80,"",IF(INDEX($P$531:$W$540,MOD(($N$529*$N$530+10)-1,10)+1,INT((($N$529*$N$530+10)-1)/10)+1)="","",INDEX($P$531:$W$540,MOD(($N$529*$N$530+10)-1,10)+1,INT((($N$529*$N$530+10)-1)/10)+1))),""))),IF($N$531="","",IF(OR(ISTEXT($N$529),ISTEXT($N$530),ISTEXT($N$531)),"",IF(OR(10&gt;$N$529,4&gt;$N$530,((4-1)*$N$529+10)&gt;$N$531),"",IF(INDEX($P$531:$W$540,MOD(((4-1)*$N$529+10)-1,10)+1,INT((((4-1)*$N$529+10)-1)/10)+1)="","",INDEX($P$531:$W$540,MOD(((4-1)*$N$529+10)-1,10)+1,INT((((4-1)*$N$529+10)-1)/10)+1))))))</f>
        <v/>
      </c>
      <c r="P534" s="540" t="n"/>
      <c r="Q534" s="540" t="n"/>
      <c r="R534" s="540" t="n"/>
      <c r="S534" s="540" t="n"/>
      <c r="T534" s="540" t="n"/>
      <c r="U534" s="540" t="n"/>
      <c r="V534" s="540" t="n"/>
      <c r="W534" s="540" t="n"/>
    </row>
    <row r="535" ht="13.35" customHeight="1" s="162">
      <c r="B535" s="537">
        <f>IF($D$529="Flat Oval",IF(OR($N$530="",ISTEXT($N$530)),"",IF(5&lt;=$N$530,ROUND((5-0.5)*$I$529/$N$530,1),IF(5=$N$530+1,"Ends",""))),IF(OR($D$529="",$G$529=""),"",IF($D$529="Round",IF(5=1,"Axis 1 (0°)",IF(5=2,"Axis 2 (90°)","")),IF(ISTEXT($N$530),"",IF(5&gt;$N$530,"",IF(ISTEXT($I$529),"",ROUND((5-0.5)*$I$529/$N$530,1)))))))</f>
        <v/>
      </c>
      <c r="C535" s="538" t="n"/>
      <c r="D535" s="539">
        <f>IF($D$529="Flat Oval",IF(OR($N$531="",ISTEXT($N$529),ISTEXT($N$530)),"",IF(5&lt;=$N$530,IF(1&gt;$N$529,"",IF(((5-1)*$N$529+1)&gt;80,"",IF(INDEX($P$531:$W$540,MOD(((5-1)*$N$529+1)-1,10)+1,INT((((5-1)*$N$529+1)-1)/10)+1)="","",INDEX($P$531:$W$540,MOD(((5-1)*$N$529+1)-1,10)+1,INT((((5-1)*$N$529+1)-1)/10)+1)))),IF(AND(5=$N$530+1,1&lt;=$O$529),IF(($N$529*$N$530+1)&gt;80,"",IF(INDEX($P$531:$W$540,MOD(($N$529*$N$530+1)-1,10)+1,INT((($N$529*$N$530+1)-1)/10)+1)="","",INDEX($P$531:$W$540,MOD(($N$529*$N$530+1)-1,10)+1,INT((($N$529*$N$530+1)-1)/10)+1))),""))),IF($N$531="","",IF(OR(ISTEXT($N$529),ISTEXT($N$530),ISTEXT($N$531)),"",IF(OR(1&gt;$N$529,5&gt;$N$530,((5-1)*$N$529+1)&gt;$N$531),"",IF(INDEX($P$531:$W$540,MOD(((5-1)*$N$529+1)-1,10)+1,INT((((5-1)*$N$529+1)-1)/10)+1)="","",INDEX($P$531:$W$540,MOD(((5-1)*$N$529+1)-1,10)+1,INT((((5-1)*$N$529+1)-1)/10)+1))))))</f>
        <v/>
      </c>
      <c r="E535" s="539">
        <f>IF($D$529="Flat Oval",IF(OR($N$531="",ISTEXT($N$529),ISTEXT($N$530)),"",IF(5&lt;=$N$530,IF(2&gt;$N$529,"",IF(((5-1)*$N$529+2)&gt;80,"",IF(INDEX($P$531:$W$540,MOD(((5-1)*$N$529+2)-1,10)+1,INT((((5-1)*$N$529+2)-1)/10)+1)="","",INDEX($P$531:$W$540,MOD(((5-1)*$N$529+2)-1,10)+1,INT((((5-1)*$N$529+2)-1)/10)+1)))),IF(AND(5=$N$530+1,2&lt;=$O$529),IF(($N$529*$N$530+2)&gt;80,"",IF(INDEX($P$531:$W$540,MOD(($N$529*$N$530+2)-1,10)+1,INT((($N$529*$N$530+2)-1)/10)+1)="","",INDEX($P$531:$W$540,MOD(($N$529*$N$530+2)-1,10)+1,INT((($N$529*$N$530+2)-1)/10)+1))),""))),IF($N$531="","",IF(OR(ISTEXT($N$529),ISTEXT($N$530),ISTEXT($N$531)),"",IF(OR(2&gt;$N$529,5&gt;$N$530,((5-1)*$N$529+2)&gt;$N$531),"",IF(INDEX($P$531:$W$540,MOD(((5-1)*$N$529+2)-1,10)+1,INT((((5-1)*$N$529+2)-1)/10)+1)="","",INDEX($P$531:$W$540,MOD(((5-1)*$N$529+2)-1,10)+1,INT((((5-1)*$N$529+2)-1)/10)+1))))))</f>
        <v/>
      </c>
      <c r="F535" s="539">
        <f>IF($D$529="Flat Oval",IF(OR($N$531="",ISTEXT($N$529),ISTEXT($N$530)),"",IF(5&lt;=$N$530,IF(3&gt;$N$529,"",IF(((5-1)*$N$529+3)&gt;80,"",IF(INDEX($P$531:$W$540,MOD(((5-1)*$N$529+3)-1,10)+1,INT((((5-1)*$N$529+3)-1)/10)+1)="","",INDEX($P$531:$W$540,MOD(((5-1)*$N$529+3)-1,10)+1,INT((((5-1)*$N$529+3)-1)/10)+1)))),IF(AND(5=$N$530+1,3&lt;=$O$529),IF(($N$529*$N$530+3)&gt;80,"",IF(INDEX($P$531:$W$540,MOD(($N$529*$N$530+3)-1,10)+1,INT((($N$529*$N$530+3)-1)/10)+1)="","",INDEX($P$531:$W$540,MOD(($N$529*$N$530+3)-1,10)+1,INT((($N$529*$N$530+3)-1)/10)+1))),""))),IF($N$531="","",IF(OR(ISTEXT($N$529),ISTEXT($N$530),ISTEXT($N$531)),"",IF(OR(3&gt;$N$529,5&gt;$N$530,((5-1)*$N$529+3)&gt;$N$531),"",IF(INDEX($P$531:$W$540,MOD(((5-1)*$N$529+3)-1,10)+1,INT((((5-1)*$N$529+3)-1)/10)+1)="","",INDEX($P$531:$W$540,MOD(((5-1)*$N$529+3)-1,10)+1,INT((((5-1)*$N$529+3)-1)/10)+1))))))</f>
        <v/>
      </c>
      <c r="G535" s="539">
        <f>IF($D$529="Flat Oval",IF(OR($N$531="",ISTEXT($N$529),ISTEXT($N$530)),"",IF(5&lt;=$N$530,IF(4&gt;$N$529,"",IF(((5-1)*$N$529+4)&gt;80,"",IF(INDEX($P$531:$W$540,MOD(((5-1)*$N$529+4)-1,10)+1,INT((((5-1)*$N$529+4)-1)/10)+1)="","",INDEX($P$531:$W$540,MOD(((5-1)*$N$529+4)-1,10)+1,INT((((5-1)*$N$529+4)-1)/10)+1)))),IF(AND(5=$N$530+1,4&lt;=$O$529),IF(($N$529*$N$530+4)&gt;80,"",IF(INDEX($P$531:$W$540,MOD(($N$529*$N$530+4)-1,10)+1,INT((($N$529*$N$530+4)-1)/10)+1)="","",INDEX($P$531:$W$540,MOD(($N$529*$N$530+4)-1,10)+1,INT((($N$529*$N$530+4)-1)/10)+1))),""))),IF($N$531="","",IF(OR(ISTEXT($N$529),ISTEXT($N$530),ISTEXT($N$531)),"",IF(OR(4&gt;$N$529,5&gt;$N$530,((5-1)*$N$529+4)&gt;$N$531),"",IF(INDEX($P$531:$W$540,MOD(((5-1)*$N$529+4)-1,10)+1,INT((((5-1)*$N$529+4)-1)/10)+1)="","",INDEX($P$531:$W$540,MOD(((5-1)*$N$529+4)-1,10)+1,INT((((5-1)*$N$529+4)-1)/10)+1))))))</f>
        <v/>
      </c>
      <c r="H535" s="539">
        <f>IF($D$529="Flat Oval",IF(OR($N$531="",ISTEXT($N$529),ISTEXT($N$530)),"",IF(5&lt;=$N$530,IF(5&gt;$N$529,"",IF(((5-1)*$N$529+5)&gt;80,"",IF(INDEX($P$531:$W$540,MOD(((5-1)*$N$529+5)-1,10)+1,INT((((5-1)*$N$529+5)-1)/10)+1)="","",INDEX($P$531:$W$540,MOD(((5-1)*$N$529+5)-1,10)+1,INT((((5-1)*$N$529+5)-1)/10)+1)))),IF(AND(5=$N$530+1,5&lt;=$O$529),IF(($N$529*$N$530+5)&gt;80,"",IF(INDEX($P$531:$W$540,MOD(($N$529*$N$530+5)-1,10)+1,INT((($N$529*$N$530+5)-1)/10)+1)="","",INDEX($P$531:$W$540,MOD(($N$529*$N$530+5)-1,10)+1,INT((($N$529*$N$530+5)-1)/10)+1))),""))),IF($N$531="","",IF(OR(ISTEXT($N$529),ISTEXT($N$530),ISTEXT($N$531)),"",IF(OR(5&gt;$N$529,5&gt;$N$530,((5-1)*$N$529+5)&gt;$N$531),"",IF(INDEX($P$531:$W$540,MOD(((5-1)*$N$529+5)-1,10)+1,INT((((5-1)*$N$529+5)-1)/10)+1)="","",INDEX($P$531:$W$540,MOD(((5-1)*$N$529+5)-1,10)+1,INT((((5-1)*$N$529+5)-1)/10)+1))))))</f>
        <v/>
      </c>
      <c r="I535" s="539">
        <f>IF($D$529="Flat Oval",IF(OR($N$531="",ISTEXT($N$529),ISTEXT($N$530)),"",IF(5&lt;=$N$530,IF(6&gt;$N$529,"",IF(((5-1)*$N$529+6)&gt;80,"",IF(INDEX($P$531:$W$540,MOD(((5-1)*$N$529+6)-1,10)+1,INT((((5-1)*$N$529+6)-1)/10)+1)="","",INDEX($P$531:$W$540,MOD(((5-1)*$N$529+6)-1,10)+1,INT((((5-1)*$N$529+6)-1)/10)+1)))),IF(AND(5=$N$530+1,6&lt;=$O$529),IF(($N$529*$N$530+6)&gt;80,"",IF(INDEX($P$531:$W$540,MOD(($N$529*$N$530+6)-1,10)+1,INT((($N$529*$N$530+6)-1)/10)+1)="","",INDEX($P$531:$W$540,MOD(($N$529*$N$530+6)-1,10)+1,INT((($N$529*$N$530+6)-1)/10)+1))),""))),IF($N$531="","",IF(OR(ISTEXT($N$529),ISTEXT($N$530),ISTEXT($N$531)),"",IF(OR(6&gt;$N$529,5&gt;$N$530,((5-1)*$N$529+6)&gt;$N$531),"",IF(INDEX($P$531:$W$540,MOD(((5-1)*$N$529+6)-1,10)+1,INT((((5-1)*$N$529+6)-1)/10)+1)="","",INDEX($P$531:$W$540,MOD(((5-1)*$N$529+6)-1,10)+1,INT((((5-1)*$N$529+6)-1)/10)+1))))))</f>
        <v/>
      </c>
      <c r="J535" s="539">
        <f>IF($D$529="Flat Oval",IF(OR($N$531="",ISTEXT($N$529),ISTEXT($N$530)),"",IF(5&lt;=$N$530,IF(7&gt;$N$529,"",IF(((5-1)*$N$529+7)&gt;80,"",IF(INDEX($P$531:$W$540,MOD(((5-1)*$N$529+7)-1,10)+1,INT((((5-1)*$N$529+7)-1)/10)+1)="","",INDEX($P$531:$W$540,MOD(((5-1)*$N$529+7)-1,10)+1,INT((((5-1)*$N$529+7)-1)/10)+1)))),IF(AND(5=$N$530+1,7&lt;=$O$529),IF(($N$529*$N$530+7)&gt;80,"",IF(INDEX($P$531:$W$540,MOD(($N$529*$N$530+7)-1,10)+1,INT((($N$529*$N$530+7)-1)/10)+1)="","",INDEX($P$531:$W$540,MOD(($N$529*$N$530+7)-1,10)+1,INT((($N$529*$N$530+7)-1)/10)+1))),""))),IF($N$531="","",IF(OR(ISTEXT($N$529),ISTEXT($N$530),ISTEXT($N$531)),"",IF(OR(7&gt;$N$529,5&gt;$N$530,((5-1)*$N$529+7)&gt;$N$531),"",IF(INDEX($P$531:$W$540,MOD(((5-1)*$N$529+7)-1,10)+1,INT((((5-1)*$N$529+7)-1)/10)+1)="","",INDEX($P$531:$W$540,MOD(((5-1)*$N$529+7)-1,10)+1,INT((((5-1)*$N$529+7)-1)/10)+1))))))</f>
        <v/>
      </c>
      <c r="K535" s="539">
        <f>IF($D$529="Flat Oval",IF(OR($N$531="",ISTEXT($N$529),ISTEXT($N$530)),"",IF(5&lt;=$N$530,IF(8&gt;$N$529,"",IF(((5-1)*$N$529+8)&gt;80,"",IF(INDEX($P$531:$W$540,MOD(((5-1)*$N$529+8)-1,10)+1,INT((((5-1)*$N$529+8)-1)/10)+1)="","",INDEX($P$531:$W$540,MOD(((5-1)*$N$529+8)-1,10)+1,INT((((5-1)*$N$529+8)-1)/10)+1)))),IF(AND(5=$N$530+1,8&lt;=$O$529),IF(($N$529*$N$530+8)&gt;80,"",IF(INDEX($P$531:$W$540,MOD(($N$529*$N$530+8)-1,10)+1,INT((($N$529*$N$530+8)-1)/10)+1)="","",INDEX($P$531:$W$540,MOD(($N$529*$N$530+8)-1,10)+1,INT((($N$529*$N$530+8)-1)/10)+1))),""))),IF($N$531="","",IF(OR(ISTEXT($N$529),ISTEXT($N$530),ISTEXT($N$531)),"",IF(OR(8&gt;$N$529,5&gt;$N$530,((5-1)*$N$529+8)&gt;$N$531),"",IF(INDEX($P$531:$W$540,MOD(((5-1)*$N$529+8)-1,10)+1,INT((((5-1)*$N$529+8)-1)/10)+1)="","",INDEX($P$531:$W$540,MOD(((5-1)*$N$529+8)-1,10)+1,INT((((5-1)*$N$529+8)-1)/10)+1))))))</f>
        <v/>
      </c>
      <c r="L535" s="539">
        <f>IF($D$529="Flat Oval",IF(OR($N$531="",ISTEXT($N$529),ISTEXT($N$530)),"",IF(5&lt;=$N$530,IF(9&gt;$N$529,"",IF(((5-1)*$N$529+9)&gt;80,"",IF(INDEX($P$531:$W$540,MOD(((5-1)*$N$529+9)-1,10)+1,INT((((5-1)*$N$529+9)-1)/10)+1)="","",INDEX($P$531:$W$540,MOD(((5-1)*$N$529+9)-1,10)+1,INT((((5-1)*$N$529+9)-1)/10)+1)))),IF(AND(5=$N$530+1,9&lt;=$O$529),IF(($N$529*$N$530+9)&gt;80,"",IF(INDEX($P$531:$W$540,MOD(($N$529*$N$530+9)-1,10)+1,INT((($N$529*$N$530+9)-1)/10)+1)="","",INDEX($P$531:$W$540,MOD(($N$529*$N$530+9)-1,10)+1,INT((($N$529*$N$530+9)-1)/10)+1))),""))),IF($N$531="","",IF(OR(ISTEXT($N$529),ISTEXT($N$530),ISTEXT($N$531)),"",IF(OR(9&gt;$N$529,5&gt;$N$530,((5-1)*$N$529+9)&gt;$N$531),"",IF(INDEX($P$531:$W$540,MOD(((5-1)*$N$529+9)-1,10)+1,INT((((5-1)*$N$529+9)-1)/10)+1)="","",INDEX($P$531:$W$540,MOD(((5-1)*$N$529+9)-1,10)+1,INT((((5-1)*$N$529+9)-1)/10)+1))))))</f>
        <v/>
      </c>
      <c r="M535" s="539">
        <f>IF($D$529="Flat Oval",IF(OR($N$531="",ISTEXT($N$529),ISTEXT($N$530)),"",IF(5&lt;=$N$530,IF(10&gt;$N$529,"",IF(((5-1)*$N$529+10)&gt;80,"",IF(INDEX($P$531:$W$540,MOD(((5-1)*$N$529+10)-1,10)+1,INT((((5-1)*$N$529+10)-1)/10)+1)="","",INDEX($P$531:$W$540,MOD(((5-1)*$N$529+10)-1,10)+1,INT((((5-1)*$N$529+10)-1)/10)+1)))),IF(AND(5=$N$530+1,10&lt;=$O$529),IF(($N$529*$N$530+10)&gt;80,"",IF(INDEX($P$531:$W$540,MOD(($N$529*$N$530+10)-1,10)+1,INT((($N$529*$N$530+10)-1)/10)+1)="","",INDEX($P$531:$W$540,MOD(($N$529*$N$530+10)-1,10)+1,INT((($N$529*$N$530+10)-1)/10)+1))),""))),IF($N$531="","",IF(OR(ISTEXT($N$529),ISTEXT($N$530),ISTEXT($N$531)),"",IF(OR(10&gt;$N$529,5&gt;$N$530,((5-1)*$N$529+10)&gt;$N$531),"",IF(INDEX($P$531:$W$540,MOD(((5-1)*$N$529+10)-1,10)+1,INT((((5-1)*$N$529+10)-1)/10)+1)="","",INDEX($P$531:$W$540,MOD(((5-1)*$N$529+10)-1,10)+1,INT((((5-1)*$N$529+10)-1)/10)+1))))))</f>
        <v/>
      </c>
      <c r="P535" s="540" t="n"/>
      <c r="Q535" s="540" t="n"/>
      <c r="R535" s="540" t="n"/>
      <c r="S535" s="540" t="n"/>
      <c r="T535" s="540" t="n"/>
      <c r="U535" s="540" t="n"/>
      <c r="V535" s="540" t="n"/>
      <c r="W535" s="540" t="n"/>
    </row>
    <row r="536" ht="13.35" customHeight="1" s="162">
      <c r="B536" s="537">
        <f>IF($D$529="Flat Oval",IF(OR($N$530="",ISTEXT($N$530)),"",IF(6&lt;=$N$530,ROUND((6-0.5)*$I$529/$N$530,1),IF(6=$N$530+1,"Ends",""))),IF(OR($D$529="",$G$529=""),"",IF($D$529="Round",IF(6=1,"Axis 1 (0°)",IF(6=2,"Axis 2 (90°)","")),IF(ISTEXT($N$530),"",IF(6&gt;$N$530,"",IF(ISTEXT($I$529),"",ROUND((6-0.5)*$I$529/$N$530,1)))))))</f>
        <v/>
      </c>
      <c r="C536" s="538" t="n"/>
      <c r="D536" s="539">
        <f>IF($D$529="Flat Oval",IF(OR($N$531="",ISTEXT($N$529),ISTEXT($N$530)),"",IF(6&lt;=$N$530,IF(1&gt;$N$529,"",IF(((6-1)*$N$529+1)&gt;80,"",IF(INDEX($P$531:$W$540,MOD(((6-1)*$N$529+1)-1,10)+1,INT((((6-1)*$N$529+1)-1)/10)+1)="","",INDEX($P$531:$W$540,MOD(((6-1)*$N$529+1)-1,10)+1,INT((((6-1)*$N$529+1)-1)/10)+1)))),IF(AND(6=$N$530+1,1&lt;=$O$529),IF(($N$529*$N$530+1)&gt;80,"",IF(INDEX($P$531:$W$540,MOD(($N$529*$N$530+1)-1,10)+1,INT((($N$529*$N$530+1)-1)/10)+1)="","",INDEX($P$531:$W$540,MOD(($N$529*$N$530+1)-1,10)+1,INT((($N$529*$N$530+1)-1)/10)+1))),""))),IF($N$531="","",IF(OR(ISTEXT($N$529),ISTEXT($N$530),ISTEXT($N$531)),"",IF(OR(1&gt;$N$529,6&gt;$N$530,((6-1)*$N$529+1)&gt;$N$531),"",IF(INDEX($P$531:$W$540,MOD(((6-1)*$N$529+1)-1,10)+1,INT((((6-1)*$N$529+1)-1)/10)+1)="","",INDEX($P$531:$W$540,MOD(((6-1)*$N$529+1)-1,10)+1,INT((((6-1)*$N$529+1)-1)/10)+1))))))</f>
        <v/>
      </c>
      <c r="E536" s="539">
        <f>IF($D$529="Flat Oval",IF(OR($N$531="",ISTEXT($N$529),ISTEXT($N$530)),"",IF(6&lt;=$N$530,IF(2&gt;$N$529,"",IF(((6-1)*$N$529+2)&gt;80,"",IF(INDEX($P$531:$W$540,MOD(((6-1)*$N$529+2)-1,10)+1,INT((((6-1)*$N$529+2)-1)/10)+1)="","",INDEX($P$531:$W$540,MOD(((6-1)*$N$529+2)-1,10)+1,INT((((6-1)*$N$529+2)-1)/10)+1)))),IF(AND(6=$N$530+1,2&lt;=$O$529),IF(($N$529*$N$530+2)&gt;80,"",IF(INDEX($P$531:$W$540,MOD(($N$529*$N$530+2)-1,10)+1,INT((($N$529*$N$530+2)-1)/10)+1)="","",INDEX($P$531:$W$540,MOD(($N$529*$N$530+2)-1,10)+1,INT((($N$529*$N$530+2)-1)/10)+1))),""))),IF($N$531="","",IF(OR(ISTEXT($N$529),ISTEXT($N$530),ISTEXT($N$531)),"",IF(OR(2&gt;$N$529,6&gt;$N$530,((6-1)*$N$529+2)&gt;$N$531),"",IF(INDEX($P$531:$W$540,MOD(((6-1)*$N$529+2)-1,10)+1,INT((((6-1)*$N$529+2)-1)/10)+1)="","",INDEX($P$531:$W$540,MOD(((6-1)*$N$529+2)-1,10)+1,INT((((6-1)*$N$529+2)-1)/10)+1))))))</f>
        <v/>
      </c>
      <c r="F536" s="539">
        <f>IF($D$529="Flat Oval",IF(OR($N$531="",ISTEXT($N$529),ISTEXT($N$530)),"",IF(6&lt;=$N$530,IF(3&gt;$N$529,"",IF(((6-1)*$N$529+3)&gt;80,"",IF(INDEX($P$531:$W$540,MOD(((6-1)*$N$529+3)-1,10)+1,INT((((6-1)*$N$529+3)-1)/10)+1)="","",INDEX($P$531:$W$540,MOD(((6-1)*$N$529+3)-1,10)+1,INT((((6-1)*$N$529+3)-1)/10)+1)))),IF(AND(6=$N$530+1,3&lt;=$O$529),IF(($N$529*$N$530+3)&gt;80,"",IF(INDEX($P$531:$W$540,MOD(($N$529*$N$530+3)-1,10)+1,INT((($N$529*$N$530+3)-1)/10)+1)="","",INDEX($P$531:$W$540,MOD(($N$529*$N$530+3)-1,10)+1,INT((($N$529*$N$530+3)-1)/10)+1))),""))),IF($N$531="","",IF(OR(ISTEXT($N$529),ISTEXT($N$530),ISTEXT($N$531)),"",IF(OR(3&gt;$N$529,6&gt;$N$530,((6-1)*$N$529+3)&gt;$N$531),"",IF(INDEX($P$531:$W$540,MOD(((6-1)*$N$529+3)-1,10)+1,INT((((6-1)*$N$529+3)-1)/10)+1)="","",INDEX($P$531:$W$540,MOD(((6-1)*$N$529+3)-1,10)+1,INT((((6-1)*$N$529+3)-1)/10)+1))))))</f>
        <v/>
      </c>
      <c r="G536" s="539">
        <f>IF($D$529="Flat Oval",IF(OR($N$531="",ISTEXT($N$529),ISTEXT($N$530)),"",IF(6&lt;=$N$530,IF(4&gt;$N$529,"",IF(((6-1)*$N$529+4)&gt;80,"",IF(INDEX($P$531:$W$540,MOD(((6-1)*$N$529+4)-1,10)+1,INT((((6-1)*$N$529+4)-1)/10)+1)="","",INDEX($P$531:$W$540,MOD(((6-1)*$N$529+4)-1,10)+1,INT((((6-1)*$N$529+4)-1)/10)+1)))),IF(AND(6=$N$530+1,4&lt;=$O$529),IF(($N$529*$N$530+4)&gt;80,"",IF(INDEX($P$531:$W$540,MOD(($N$529*$N$530+4)-1,10)+1,INT((($N$529*$N$530+4)-1)/10)+1)="","",INDEX($P$531:$W$540,MOD(($N$529*$N$530+4)-1,10)+1,INT((($N$529*$N$530+4)-1)/10)+1))),""))),IF($N$531="","",IF(OR(ISTEXT($N$529),ISTEXT($N$530),ISTEXT($N$531)),"",IF(OR(4&gt;$N$529,6&gt;$N$530,((6-1)*$N$529+4)&gt;$N$531),"",IF(INDEX($P$531:$W$540,MOD(((6-1)*$N$529+4)-1,10)+1,INT((((6-1)*$N$529+4)-1)/10)+1)="","",INDEX($P$531:$W$540,MOD(((6-1)*$N$529+4)-1,10)+1,INT((((6-1)*$N$529+4)-1)/10)+1))))))</f>
        <v/>
      </c>
      <c r="H536" s="539">
        <f>IF($D$529="Flat Oval",IF(OR($N$531="",ISTEXT($N$529),ISTEXT($N$530)),"",IF(6&lt;=$N$530,IF(5&gt;$N$529,"",IF(((6-1)*$N$529+5)&gt;80,"",IF(INDEX($P$531:$W$540,MOD(((6-1)*$N$529+5)-1,10)+1,INT((((6-1)*$N$529+5)-1)/10)+1)="","",INDEX($P$531:$W$540,MOD(((6-1)*$N$529+5)-1,10)+1,INT((((6-1)*$N$529+5)-1)/10)+1)))),IF(AND(6=$N$530+1,5&lt;=$O$529),IF(($N$529*$N$530+5)&gt;80,"",IF(INDEX($P$531:$W$540,MOD(($N$529*$N$530+5)-1,10)+1,INT((($N$529*$N$530+5)-1)/10)+1)="","",INDEX($P$531:$W$540,MOD(($N$529*$N$530+5)-1,10)+1,INT((($N$529*$N$530+5)-1)/10)+1))),""))),IF($N$531="","",IF(OR(ISTEXT($N$529),ISTEXT($N$530),ISTEXT($N$531)),"",IF(OR(5&gt;$N$529,6&gt;$N$530,((6-1)*$N$529+5)&gt;$N$531),"",IF(INDEX($P$531:$W$540,MOD(((6-1)*$N$529+5)-1,10)+1,INT((((6-1)*$N$529+5)-1)/10)+1)="","",INDEX($P$531:$W$540,MOD(((6-1)*$N$529+5)-1,10)+1,INT((((6-1)*$N$529+5)-1)/10)+1))))))</f>
        <v/>
      </c>
      <c r="I536" s="539">
        <f>IF($D$529="Flat Oval",IF(OR($N$531="",ISTEXT($N$529),ISTEXT($N$530)),"",IF(6&lt;=$N$530,IF(6&gt;$N$529,"",IF(((6-1)*$N$529+6)&gt;80,"",IF(INDEX($P$531:$W$540,MOD(((6-1)*$N$529+6)-1,10)+1,INT((((6-1)*$N$529+6)-1)/10)+1)="","",INDEX($P$531:$W$540,MOD(((6-1)*$N$529+6)-1,10)+1,INT((((6-1)*$N$529+6)-1)/10)+1)))),IF(AND(6=$N$530+1,6&lt;=$O$529),IF(($N$529*$N$530+6)&gt;80,"",IF(INDEX($P$531:$W$540,MOD(($N$529*$N$530+6)-1,10)+1,INT((($N$529*$N$530+6)-1)/10)+1)="","",INDEX($P$531:$W$540,MOD(($N$529*$N$530+6)-1,10)+1,INT((($N$529*$N$530+6)-1)/10)+1))),""))),IF($N$531="","",IF(OR(ISTEXT($N$529),ISTEXT($N$530),ISTEXT($N$531)),"",IF(OR(6&gt;$N$529,6&gt;$N$530,((6-1)*$N$529+6)&gt;$N$531),"",IF(INDEX($P$531:$W$540,MOD(((6-1)*$N$529+6)-1,10)+1,INT((((6-1)*$N$529+6)-1)/10)+1)="","",INDEX($P$531:$W$540,MOD(((6-1)*$N$529+6)-1,10)+1,INT((((6-1)*$N$529+6)-1)/10)+1))))))</f>
        <v/>
      </c>
      <c r="J536" s="539">
        <f>IF($D$529="Flat Oval",IF(OR($N$531="",ISTEXT($N$529),ISTEXT($N$530)),"",IF(6&lt;=$N$530,IF(7&gt;$N$529,"",IF(((6-1)*$N$529+7)&gt;80,"",IF(INDEX($P$531:$W$540,MOD(((6-1)*$N$529+7)-1,10)+1,INT((((6-1)*$N$529+7)-1)/10)+1)="","",INDEX($P$531:$W$540,MOD(((6-1)*$N$529+7)-1,10)+1,INT((((6-1)*$N$529+7)-1)/10)+1)))),IF(AND(6=$N$530+1,7&lt;=$O$529),IF(($N$529*$N$530+7)&gt;80,"",IF(INDEX($P$531:$W$540,MOD(($N$529*$N$530+7)-1,10)+1,INT((($N$529*$N$530+7)-1)/10)+1)="","",INDEX($P$531:$W$540,MOD(($N$529*$N$530+7)-1,10)+1,INT((($N$529*$N$530+7)-1)/10)+1))),""))),IF($N$531="","",IF(OR(ISTEXT($N$529),ISTEXT($N$530),ISTEXT($N$531)),"",IF(OR(7&gt;$N$529,6&gt;$N$530,((6-1)*$N$529+7)&gt;$N$531),"",IF(INDEX($P$531:$W$540,MOD(((6-1)*$N$529+7)-1,10)+1,INT((((6-1)*$N$529+7)-1)/10)+1)="","",INDEX($P$531:$W$540,MOD(((6-1)*$N$529+7)-1,10)+1,INT((((6-1)*$N$529+7)-1)/10)+1))))))</f>
        <v/>
      </c>
      <c r="K536" s="539">
        <f>IF($D$529="Flat Oval",IF(OR($N$531="",ISTEXT($N$529),ISTEXT($N$530)),"",IF(6&lt;=$N$530,IF(8&gt;$N$529,"",IF(((6-1)*$N$529+8)&gt;80,"",IF(INDEX($P$531:$W$540,MOD(((6-1)*$N$529+8)-1,10)+1,INT((((6-1)*$N$529+8)-1)/10)+1)="","",INDEX($P$531:$W$540,MOD(((6-1)*$N$529+8)-1,10)+1,INT((((6-1)*$N$529+8)-1)/10)+1)))),IF(AND(6=$N$530+1,8&lt;=$O$529),IF(($N$529*$N$530+8)&gt;80,"",IF(INDEX($P$531:$W$540,MOD(($N$529*$N$530+8)-1,10)+1,INT((($N$529*$N$530+8)-1)/10)+1)="","",INDEX($P$531:$W$540,MOD(($N$529*$N$530+8)-1,10)+1,INT((($N$529*$N$530+8)-1)/10)+1))),""))),IF($N$531="","",IF(OR(ISTEXT($N$529),ISTEXT($N$530),ISTEXT($N$531)),"",IF(OR(8&gt;$N$529,6&gt;$N$530,((6-1)*$N$529+8)&gt;$N$531),"",IF(INDEX($P$531:$W$540,MOD(((6-1)*$N$529+8)-1,10)+1,INT((((6-1)*$N$529+8)-1)/10)+1)="","",INDEX($P$531:$W$540,MOD(((6-1)*$N$529+8)-1,10)+1,INT((((6-1)*$N$529+8)-1)/10)+1))))))</f>
        <v/>
      </c>
      <c r="L536" s="539">
        <f>IF($D$529="Flat Oval",IF(OR($N$531="",ISTEXT($N$529),ISTEXT($N$530)),"",IF(6&lt;=$N$530,IF(9&gt;$N$529,"",IF(((6-1)*$N$529+9)&gt;80,"",IF(INDEX($P$531:$W$540,MOD(((6-1)*$N$529+9)-1,10)+1,INT((((6-1)*$N$529+9)-1)/10)+1)="","",INDEX($P$531:$W$540,MOD(((6-1)*$N$529+9)-1,10)+1,INT((((6-1)*$N$529+9)-1)/10)+1)))),IF(AND(6=$N$530+1,9&lt;=$O$529),IF(($N$529*$N$530+9)&gt;80,"",IF(INDEX($P$531:$W$540,MOD(($N$529*$N$530+9)-1,10)+1,INT((($N$529*$N$530+9)-1)/10)+1)="","",INDEX($P$531:$W$540,MOD(($N$529*$N$530+9)-1,10)+1,INT((($N$529*$N$530+9)-1)/10)+1))),""))),IF($N$531="","",IF(OR(ISTEXT($N$529),ISTEXT($N$530),ISTEXT($N$531)),"",IF(OR(9&gt;$N$529,6&gt;$N$530,((6-1)*$N$529+9)&gt;$N$531),"",IF(INDEX($P$531:$W$540,MOD(((6-1)*$N$529+9)-1,10)+1,INT((((6-1)*$N$529+9)-1)/10)+1)="","",INDEX($P$531:$W$540,MOD(((6-1)*$N$529+9)-1,10)+1,INT((((6-1)*$N$529+9)-1)/10)+1))))))</f>
        <v/>
      </c>
      <c r="M536" s="539">
        <f>IF($D$529="Flat Oval",IF(OR($N$531="",ISTEXT($N$529),ISTEXT($N$530)),"",IF(6&lt;=$N$530,IF(10&gt;$N$529,"",IF(((6-1)*$N$529+10)&gt;80,"",IF(INDEX($P$531:$W$540,MOD(((6-1)*$N$529+10)-1,10)+1,INT((((6-1)*$N$529+10)-1)/10)+1)="","",INDEX($P$531:$W$540,MOD(((6-1)*$N$529+10)-1,10)+1,INT((((6-1)*$N$529+10)-1)/10)+1)))),IF(AND(6=$N$530+1,10&lt;=$O$529),IF(($N$529*$N$530+10)&gt;80,"",IF(INDEX($P$531:$W$540,MOD(($N$529*$N$530+10)-1,10)+1,INT((($N$529*$N$530+10)-1)/10)+1)="","",INDEX($P$531:$W$540,MOD(($N$529*$N$530+10)-1,10)+1,INT((($N$529*$N$530+10)-1)/10)+1))),""))),IF($N$531="","",IF(OR(ISTEXT($N$529),ISTEXT($N$530),ISTEXT($N$531)),"",IF(OR(10&gt;$N$529,6&gt;$N$530,((6-1)*$N$529+10)&gt;$N$531),"",IF(INDEX($P$531:$W$540,MOD(((6-1)*$N$529+10)-1,10)+1,INT((((6-1)*$N$529+10)-1)/10)+1)="","",INDEX($P$531:$W$540,MOD(((6-1)*$N$529+10)-1,10)+1,INT((((6-1)*$N$529+10)-1)/10)+1))))))</f>
        <v/>
      </c>
      <c r="P536" s="540" t="n"/>
      <c r="Q536" s="540" t="n"/>
      <c r="R536" s="540" t="n"/>
      <c r="S536" s="540" t="n"/>
      <c r="T536" s="540" t="n"/>
      <c r="U536" s="540" t="n"/>
      <c r="V536" s="540" t="n"/>
      <c r="W536" s="540" t="n"/>
    </row>
    <row r="537" ht="13.35" customHeight="1" s="162">
      <c r="B537" s="537">
        <f>IF($D$529="Flat Oval",IF(OR($N$530="",ISTEXT($N$530)),"",IF(7&lt;=$N$530,ROUND((7-0.5)*$I$529/$N$530,1),IF(7=$N$530+1,"Ends",""))),IF(OR($D$529="",$G$529=""),"",IF($D$529="Round",IF(7=1,"Axis 1 (0°)",IF(7=2,"Axis 2 (90°)","")),IF(ISTEXT($N$530),"",IF(7&gt;$N$530,"",IF(ISTEXT($I$529),"",ROUND((7-0.5)*$I$529/$N$530,1)))))))</f>
        <v/>
      </c>
      <c r="C537" s="538" t="n"/>
      <c r="D537" s="539">
        <f>IF($D$529="Flat Oval",IF(OR($N$531="",ISTEXT($N$529),ISTEXT($N$530)),"",IF(7&lt;=$N$530,IF(1&gt;$N$529,"",IF(((7-1)*$N$529+1)&gt;80,"",IF(INDEX($P$531:$W$540,MOD(((7-1)*$N$529+1)-1,10)+1,INT((((7-1)*$N$529+1)-1)/10)+1)="","",INDEX($P$531:$W$540,MOD(((7-1)*$N$529+1)-1,10)+1,INT((((7-1)*$N$529+1)-1)/10)+1)))),IF(AND(7=$N$530+1,1&lt;=$O$529),IF(($N$529*$N$530+1)&gt;80,"",IF(INDEX($P$531:$W$540,MOD(($N$529*$N$530+1)-1,10)+1,INT((($N$529*$N$530+1)-1)/10)+1)="","",INDEX($P$531:$W$540,MOD(($N$529*$N$530+1)-1,10)+1,INT((($N$529*$N$530+1)-1)/10)+1))),""))),IF($N$531="","",IF(OR(ISTEXT($N$529),ISTEXT($N$530),ISTEXT($N$531)),"",IF(OR(1&gt;$N$529,7&gt;$N$530,((7-1)*$N$529+1)&gt;$N$531),"",IF(INDEX($P$531:$W$540,MOD(((7-1)*$N$529+1)-1,10)+1,INT((((7-1)*$N$529+1)-1)/10)+1)="","",INDEX($P$531:$W$540,MOD(((7-1)*$N$529+1)-1,10)+1,INT((((7-1)*$N$529+1)-1)/10)+1))))))</f>
        <v/>
      </c>
      <c r="E537" s="539">
        <f>IF($D$529="Flat Oval",IF(OR($N$531="",ISTEXT($N$529),ISTEXT($N$530)),"",IF(7&lt;=$N$530,IF(2&gt;$N$529,"",IF(((7-1)*$N$529+2)&gt;80,"",IF(INDEX($P$531:$W$540,MOD(((7-1)*$N$529+2)-1,10)+1,INT((((7-1)*$N$529+2)-1)/10)+1)="","",INDEX($P$531:$W$540,MOD(((7-1)*$N$529+2)-1,10)+1,INT((((7-1)*$N$529+2)-1)/10)+1)))),IF(AND(7=$N$530+1,2&lt;=$O$529),IF(($N$529*$N$530+2)&gt;80,"",IF(INDEX($P$531:$W$540,MOD(($N$529*$N$530+2)-1,10)+1,INT((($N$529*$N$530+2)-1)/10)+1)="","",INDEX($P$531:$W$540,MOD(($N$529*$N$530+2)-1,10)+1,INT((($N$529*$N$530+2)-1)/10)+1))),""))),IF($N$531="","",IF(OR(ISTEXT($N$529),ISTEXT($N$530),ISTEXT($N$531)),"",IF(OR(2&gt;$N$529,7&gt;$N$530,((7-1)*$N$529+2)&gt;$N$531),"",IF(INDEX($P$531:$W$540,MOD(((7-1)*$N$529+2)-1,10)+1,INT((((7-1)*$N$529+2)-1)/10)+1)="","",INDEX($P$531:$W$540,MOD(((7-1)*$N$529+2)-1,10)+1,INT((((7-1)*$N$529+2)-1)/10)+1))))))</f>
        <v/>
      </c>
      <c r="F537" s="539">
        <f>IF($D$529="Flat Oval",IF(OR($N$531="",ISTEXT($N$529),ISTEXT($N$530)),"",IF(7&lt;=$N$530,IF(3&gt;$N$529,"",IF(((7-1)*$N$529+3)&gt;80,"",IF(INDEX($P$531:$W$540,MOD(((7-1)*$N$529+3)-1,10)+1,INT((((7-1)*$N$529+3)-1)/10)+1)="","",INDEX($P$531:$W$540,MOD(((7-1)*$N$529+3)-1,10)+1,INT((((7-1)*$N$529+3)-1)/10)+1)))),IF(AND(7=$N$530+1,3&lt;=$O$529),IF(($N$529*$N$530+3)&gt;80,"",IF(INDEX($P$531:$W$540,MOD(($N$529*$N$530+3)-1,10)+1,INT((($N$529*$N$530+3)-1)/10)+1)="","",INDEX($P$531:$W$540,MOD(($N$529*$N$530+3)-1,10)+1,INT((($N$529*$N$530+3)-1)/10)+1))),""))),IF($N$531="","",IF(OR(ISTEXT($N$529),ISTEXT($N$530),ISTEXT($N$531)),"",IF(OR(3&gt;$N$529,7&gt;$N$530,((7-1)*$N$529+3)&gt;$N$531),"",IF(INDEX($P$531:$W$540,MOD(((7-1)*$N$529+3)-1,10)+1,INT((((7-1)*$N$529+3)-1)/10)+1)="","",INDEX($P$531:$W$540,MOD(((7-1)*$N$529+3)-1,10)+1,INT((((7-1)*$N$529+3)-1)/10)+1))))))</f>
        <v/>
      </c>
      <c r="G537" s="539">
        <f>IF($D$529="Flat Oval",IF(OR($N$531="",ISTEXT($N$529),ISTEXT($N$530)),"",IF(7&lt;=$N$530,IF(4&gt;$N$529,"",IF(((7-1)*$N$529+4)&gt;80,"",IF(INDEX($P$531:$W$540,MOD(((7-1)*$N$529+4)-1,10)+1,INT((((7-1)*$N$529+4)-1)/10)+1)="","",INDEX($P$531:$W$540,MOD(((7-1)*$N$529+4)-1,10)+1,INT((((7-1)*$N$529+4)-1)/10)+1)))),IF(AND(7=$N$530+1,4&lt;=$O$529),IF(($N$529*$N$530+4)&gt;80,"",IF(INDEX($P$531:$W$540,MOD(($N$529*$N$530+4)-1,10)+1,INT((($N$529*$N$530+4)-1)/10)+1)="","",INDEX($P$531:$W$540,MOD(($N$529*$N$530+4)-1,10)+1,INT((($N$529*$N$530+4)-1)/10)+1))),""))),IF($N$531="","",IF(OR(ISTEXT($N$529),ISTEXT($N$530),ISTEXT($N$531)),"",IF(OR(4&gt;$N$529,7&gt;$N$530,((7-1)*$N$529+4)&gt;$N$531),"",IF(INDEX($P$531:$W$540,MOD(((7-1)*$N$529+4)-1,10)+1,INT((((7-1)*$N$529+4)-1)/10)+1)="","",INDEX($P$531:$W$540,MOD(((7-1)*$N$529+4)-1,10)+1,INT((((7-1)*$N$529+4)-1)/10)+1))))))</f>
        <v/>
      </c>
      <c r="H537" s="539">
        <f>IF($D$529="Flat Oval",IF(OR($N$531="",ISTEXT($N$529),ISTEXT($N$530)),"",IF(7&lt;=$N$530,IF(5&gt;$N$529,"",IF(((7-1)*$N$529+5)&gt;80,"",IF(INDEX($P$531:$W$540,MOD(((7-1)*$N$529+5)-1,10)+1,INT((((7-1)*$N$529+5)-1)/10)+1)="","",INDEX($P$531:$W$540,MOD(((7-1)*$N$529+5)-1,10)+1,INT((((7-1)*$N$529+5)-1)/10)+1)))),IF(AND(7=$N$530+1,5&lt;=$O$529),IF(($N$529*$N$530+5)&gt;80,"",IF(INDEX($P$531:$W$540,MOD(($N$529*$N$530+5)-1,10)+1,INT((($N$529*$N$530+5)-1)/10)+1)="","",INDEX($P$531:$W$540,MOD(($N$529*$N$530+5)-1,10)+1,INT((($N$529*$N$530+5)-1)/10)+1))),""))),IF($N$531="","",IF(OR(ISTEXT($N$529),ISTEXT($N$530),ISTEXT($N$531)),"",IF(OR(5&gt;$N$529,7&gt;$N$530,((7-1)*$N$529+5)&gt;$N$531),"",IF(INDEX($P$531:$W$540,MOD(((7-1)*$N$529+5)-1,10)+1,INT((((7-1)*$N$529+5)-1)/10)+1)="","",INDEX($P$531:$W$540,MOD(((7-1)*$N$529+5)-1,10)+1,INT((((7-1)*$N$529+5)-1)/10)+1))))))</f>
        <v/>
      </c>
      <c r="I537" s="539">
        <f>IF($D$529="Flat Oval",IF(OR($N$531="",ISTEXT($N$529),ISTEXT($N$530)),"",IF(7&lt;=$N$530,IF(6&gt;$N$529,"",IF(((7-1)*$N$529+6)&gt;80,"",IF(INDEX($P$531:$W$540,MOD(((7-1)*$N$529+6)-1,10)+1,INT((((7-1)*$N$529+6)-1)/10)+1)="","",INDEX($P$531:$W$540,MOD(((7-1)*$N$529+6)-1,10)+1,INT((((7-1)*$N$529+6)-1)/10)+1)))),IF(AND(7=$N$530+1,6&lt;=$O$529),IF(($N$529*$N$530+6)&gt;80,"",IF(INDEX($P$531:$W$540,MOD(($N$529*$N$530+6)-1,10)+1,INT((($N$529*$N$530+6)-1)/10)+1)="","",INDEX($P$531:$W$540,MOD(($N$529*$N$530+6)-1,10)+1,INT((($N$529*$N$530+6)-1)/10)+1))),""))),IF($N$531="","",IF(OR(ISTEXT($N$529),ISTEXT($N$530),ISTEXT($N$531)),"",IF(OR(6&gt;$N$529,7&gt;$N$530,((7-1)*$N$529+6)&gt;$N$531),"",IF(INDEX($P$531:$W$540,MOD(((7-1)*$N$529+6)-1,10)+1,INT((((7-1)*$N$529+6)-1)/10)+1)="","",INDEX($P$531:$W$540,MOD(((7-1)*$N$529+6)-1,10)+1,INT((((7-1)*$N$529+6)-1)/10)+1))))))</f>
        <v/>
      </c>
      <c r="J537" s="539">
        <f>IF($D$529="Flat Oval",IF(OR($N$531="",ISTEXT($N$529),ISTEXT($N$530)),"",IF(7&lt;=$N$530,IF(7&gt;$N$529,"",IF(((7-1)*$N$529+7)&gt;80,"",IF(INDEX($P$531:$W$540,MOD(((7-1)*$N$529+7)-1,10)+1,INT((((7-1)*$N$529+7)-1)/10)+1)="","",INDEX($P$531:$W$540,MOD(((7-1)*$N$529+7)-1,10)+1,INT((((7-1)*$N$529+7)-1)/10)+1)))),IF(AND(7=$N$530+1,7&lt;=$O$529),IF(($N$529*$N$530+7)&gt;80,"",IF(INDEX($P$531:$W$540,MOD(($N$529*$N$530+7)-1,10)+1,INT((($N$529*$N$530+7)-1)/10)+1)="","",INDEX($P$531:$W$540,MOD(($N$529*$N$530+7)-1,10)+1,INT((($N$529*$N$530+7)-1)/10)+1))),""))),IF($N$531="","",IF(OR(ISTEXT($N$529),ISTEXT($N$530),ISTEXT($N$531)),"",IF(OR(7&gt;$N$529,7&gt;$N$530,((7-1)*$N$529+7)&gt;$N$531),"",IF(INDEX($P$531:$W$540,MOD(((7-1)*$N$529+7)-1,10)+1,INT((((7-1)*$N$529+7)-1)/10)+1)="","",INDEX($P$531:$W$540,MOD(((7-1)*$N$529+7)-1,10)+1,INT((((7-1)*$N$529+7)-1)/10)+1))))))</f>
        <v/>
      </c>
      <c r="K537" s="539">
        <f>IF($D$529="Flat Oval",IF(OR($N$531="",ISTEXT($N$529),ISTEXT($N$530)),"",IF(7&lt;=$N$530,IF(8&gt;$N$529,"",IF(((7-1)*$N$529+8)&gt;80,"",IF(INDEX($P$531:$W$540,MOD(((7-1)*$N$529+8)-1,10)+1,INT((((7-1)*$N$529+8)-1)/10)+1)="","",INDEX($P$531:$W$540,MOD(((7-1)*$N$529+8)-1,10)+1,INT((((7-1)*$N$529+8)-1)/10)+1)))),IF(AND(7=$N$530+1,8&lt;=$O$529),IF(($N$529*$N$530+8)&gt;80,"",IF(INDEX($P$531:$W$540,MOD(($N$529*$N$530+8)-1,10)+1,INT((($N$529*$N$530+8)-1)/10)+1)="","",INDEX($P$531:$W$540,MOD(($N$529*$N$530+8)-1,10)+1,INT((($N$529*$N$530+8)-1)/10)+1))),""))),IF($N$531="","",IF(OR(ISTEXT($N$529),ISTEXT($N$530),ISTEXT($N$531)),"",IF(OR(8&gt;$N$529,7&gt;$N$530,((7-1)*$N$529+8)&gt;$N$531),"",IF(INDEX($P$531:$W$540,MOD(((7-1)*$N$529+8)-1,10)+1,INT((((7-1)*$N$529+8)-1)/10)+1)="","",INDEX($P$531:$W$540,MOD(((7-1)*$N$529+8)-1,10)+1,INT((((7-1)*$N$529+8)-1)/10)+1))))))</f>
        <v/>
      </c>
      <c r="L537" s="539">
        <f>IF($D$529="Flat Oval",IF(OR($N$531="",ISTEXT($N$529),ISTEXT($N$530)),"",IF(7&lt;=$N$530,IF(9&gt;$N$529,"",IF(((7-1)*$N$529+9)&gt;80,"",IF(INDEX($P$531:$W$540,MOD(((7-1)*$N$529+9)-1,10)+1,INT((((7-1)*$N$529+9)-1)/10)+1)="","",INDEX($P$531:$W$540,MOD(((7-1)*$N$529+9)-1,10)+1,INT((((7-1)*$N$529+9)-1)/10)+1)))),IF(AND(7=$N$530+1,9&lt;=$O$529),IF(($N$529*$N$530+9)&gt;80,"",IF(INDEX($P$531:$W$540,MOD(($N$529*$N$530+9)-1,10)+1,INT((($N$529*$N$530+9)-1)/10)+1)="","",INDEX($P$531:$W$540,MOD(($N$529*$N$530+9)-1,10)+1,INT((($N$529*$N$530+9)-1)/10)+1))),""))),IF($N$531="","",IF(OR(ISTEXT($N$529),ISTEXT($N$530),ISTEXT($N$531)),"",IF(OR(9&gt;$N$529,7&gt;$N$530,((7-1)*$N$529+9)&gt;$N$531),"",IF(INDEX($P$531:$W$540,MOD(((7-1)*$N$529+9)-1,10)+1,INT((((7-1)*$N$529+9)-1)/10)+1)="","",INDEX($P$531:$W$540,MOD(((7-1)*$N$529+9)-1,10)+1,INT((((7-1)*$N$529+9)-1)/10)+1))))))</f>
        <v/>
      </c>
      <c r="M537" s="539">
        <f>IF($D$529="Flat Oval",IF(OR($N$531="",ISTEXT($N$529),ISTEXT($N$530)),"",IF(7&lt;=$N$530,IF(10&gt;$N$529,"",IF(((7-1)*$N$529+10)&gt;80,"",IF(INDEX($P$531:$W$540,MOD(((7-1)*$N$529+10)-1,10)+1,INT((((7-1)*$N$529+10)-1)/10)+1)="","",INDEX($P$531:$W$540,MOD(((7-1)*$N$529+10)-1,10)+1,INT((((7-1)*$N$529+10)-1)/10)+1)))),IF(AND(7=$N$530+1,10&lt;=$O$529),IF(($N$529*$N$530+10)&gt;80,"",IF(INDEX($P$531:$W$540,MOD(($N$529*$N$530+10)-1,10)+1,INT((($N$529*$N$530+10)-1)/10)+1)="","",INDEX($P$531:$W$540,MOD(($N$529*$N$530+10)-1,10)+1,INT((($N$529*$N$530+10)-1)/10)+1))),""))),IF($N$531="","",IF(OR(ISTEXT($N$529),ISTEXT($N$530),ISTEXT($N$531)),"",IF(OR(10&gt;$N$529,7&gt;$N$530,((7-1)*$N$529+10)&gt;$N$531),"",IF(INDEX($P$531:$W$540,MOD(((7-1)*$N$529+10)-1,10)+1,INT((((7-1)*$N$529+10)-1)/10)+1)="","",INDEX($P$531:$W$540,MOD(((7-1)*$N$529+10)-1,10)+1,INT((((7-1)*$N$529+10)-1)/10)+1))))))</f>
        <v/>
      </c>
      <c r="P537" s="540" t="n"/>
      <c r="Q537" s="540" t="n"/>
      <c r="R537" s="540" t="n"/>
      <c r="S537" s="540" t="n"/>
      <c r="T537" s="540" t="n"/>
      <c r="U537" s="540" t="n"/>
      <c r="V537" s="540" t="n"/>
      <c r="W537" s="540" t="n"/>
    </row>
    <row r="538" ht="13.35" customHeight="1" s="162">
      <c r="B538" s="537">
        <f>IF($D$529="Flat Oval",IF(OR($N$530="",ISTEXT($N$530)),"",IF(8&lt;=$N$530,ROUND((8-0.5)*$I$529/$N$530,1),IF(8=$N$530+1,"Ends",""))),IF(OR($D$529="",$G$529=""),"",IF($D$529="Round",IF(8=1,"Axis 1 (0°)",IF(8=2,"Axis 2 (90°)","")),IF(ISTEXT($N$530),"",IF(8&gt;$N$530,"",IF(ISTEXT($I$529),"",ROUND((8-0.5)*$I$529/$N$530,1)))))))</f>
        <v/>
      </c>
      <c r="C538" s="538" t="n"/>
      <c r="D538" s="539">
        <f>IF($D$529="Flat Oval",IF(OR($N$531="",ISTEXT($N$529),ISTEXT($N$530)),"",IF(8&lt;=$N$530,IF(1&gt;$N$529,"",IF(((8-1)*$N$529+1)&gt;80,"",IF(INDEX($P$531:$W$540,MOD(((8-1)*$N$529+1)-1,10)+1,INT((((8-1)*$N$529+1)-1)/10)+1)="","",INDEX($P$531:$W$540,MOD(((8-1)*$N$529+1)-1,10)+1,INT((((8-1)*$N$529+1)-1)/10)+1)))),IF(AND(8=$N$530+1,1&lt;=$O$529),IF(($N$529*$N$530+1)&gt;80,"",IF(INDEX($P$531:$W$540,MOD(($N$529*$N$530+1)-1,10)+1,INT((($N$529*$N$530+1)-1)/10)+1)="","",INDEX($P$531:$W$540,MOD(($N$529*$N$530+1)-1,10)+1,INT((($N$529*$N$530+1)-1)/10)+1))),""))),IF($N$531="","",IF(OR(ISTEXT($N$529),ISTEXT($N$530),ISTEXT($N$531)),"",IF(OR(1&gt;$N$529,8&gt;$N$530,((8-1)*$N$529+1)&gt;$N$531),"",IF(INDEX($P$531:$W$540,MOD(((8-1)*$N$529+1)-1,10)+1,INT((((8-1)*$N$529+1)-1)/10)+1)="","",INDEX($P$531:$W$540,MOD(((8-1)*$N$529+1)-1,10)+1,INT((((8-1)*$N$529+1)-1)/10)+1))))))</f>
        <v/>
      </c>
      <c r="E538" s="539">
        <f>IF($D$529="Flat Oval",IF(OR($N$531="",ISTEXT($N$529),ISTEXT($N$530)),"",IF(8&lt;=$N$530,IF(2&gt;$N$529,"",IF(((8-1)*$N$529+2)&gt;80,"",IF(INDEX($P$531:$W$540,MOD(((8-1)*$N$529+2)-1,10)+1,INT((((8-1)*$N$529+2)-1)/10)+1)="","",INDEX($P$531:$W$540,MOD(((8-1)*$N$529+2)-1,10)+1,INT((((8-1)*$N$529+2)-1)/10)+1)))),IF(AND(8=$N$530+1,2&lt;=$O$529),IF(($N$529*$N$530+2)&gt;80,"",IF(INDEX($P$531:$W$540,MOD(($N$529*$N$530+2)-1,10)+1,INT((($N$529*$N$530+2)-1)/10)+1)="","",INDEX($P$531:$W$540,MOD(($N$529*$N$530+2)-1,10)+1,INT((($N$529*$N$530+2)-1)/10)+1))),""))),IF($N$531="","",IF(OR(ISTEXT($N$529),ISTEXT($N$530),ISTEXT($N$531)),"",IF(OR(2&gt;$N$529,8&gt;$N$530,((8-1)*$N$529+2)&gt;$N$531),"",IF(INDEX($P$531:$W$540,MOD(((8-1)*$N$529+2)-1,10)+1,INT((((8-1)*$N$529+2)-1)/10)+1)="","",INDEX($P$531:$W$540,MOD(((8-1)*$N$529+2)-1,10)+1,INT((((8-1)*$N$529+2)-1)/10)+1))))))</f>
        <v/>
      </c>
      <c r="F538" s="539">
        <f>IF($D$529="Flat Oval",IF(OR($N$531="",ISTEXT($N$529),ISTEXT($N$530)),"",IF(8&lt;=$N$530,IF(3&gt;$N$529,"",IF(((8-1)*$N$529+3)&gt;80,"",IF(INDEX($P$531:$W$540,MOD(((8-1)*$N$529+3)-1,10)+1,INT((((8-1)*$N$529+3)-1)/10)+1)="","",INDEX($P$531:$W$540,MOD(((8-1)*$N$529+3)-1,10)+1,INT((((8-1)*$N$529+3)-1)/10)+1)))),IF(AND(8=$N$530+1,3&lt;=$O$529),IF(($N$529*$N$530+3)&gt;80,"",IF(INDEX($P$531:$W$540,MOD(($N$529*$N$530+3)-1,10)+1,INT((($N$529*$N$530+3)-1)/10)+1)="","",INDEX($P$531:$W$540,MOD(($N$529*$N$530+3)-1,10)+1,INT((($N$529*$N$530+3)-1)/10)+1))),""))),IF($N$531="","",IF(OR(ISTEXT($N$529),ISTEXT($N$530),ISTEXT($N$531)),"",IF(OR(3&gt;$N$529,8&gt;$N$530,((8-1)*$N$529+3)&gt;$N$531),"",IF(INDEX($P$531:$W$540,MOD(((8-1)*$N$529+3)-1,10)+1,INT((((8-1)*$N$529+3)-1)/10)+1)="","",INDEX($P$531:$W$540,MOD(((8-1)*$N$529+3)-1,10)+1,INT((((8-1)*$N$529+3)-1)/10)+1))))))</f>
        <v/>
      </c>
      <c r="G538" s="539">
        <f>IF($D$529="Flat Oval",IF(OR($N$531="",ISTEXT($N$529),ISTEXT($N$530)),"",IF(8&lt;=$N$530,IF(4&gt;$N$529,"",IF(((8-1)*$N$529+4)&gt;80,"",IF(INDEX($P$531:$W$540,MOD(((8-1)*$N$529+4)-1,10)+1,INT((((8-1)*$N$529+4)-1)/10)+1)="","",INDEX($P$531:$W$540,MOD(((8-1)*$N$529+4)-1,10)+1,INT((((8-1)*$N$529+4)-1)/10)+1)))),IF(AND(8=$N$530+1,4&lt;=$O$529),IF(($N$529*$N$530+4)&gt;80,"",IF(INDEX($P$531:$W$540,MOD(($N$529*$N$530+4)-1,10)+1,INT((($N$529*$N$530+4)-1)/10)+1)="","",INDEX($P$531:$W$540,MOD(($N$529*$N$530+4)-1,10)+1,INT((($N$529*$N$530+4)-1)/10)+1))),""))),IF($N$531="","",IF(OR(ISTEXT($N$529),ISTEXT($N$530),ISTEXT($N$531)),"",IF(OR(4&gt;$N$529,8&gt;$N$530,((8-1)*$N$529+4)&gt;$N$531),"",IF(INDEX($P$531:$W$540,MOD(((8-1)*$N$529+4)-1,10)+1,INT((((8-1)*$N$529+4)-1)/10)+1)="","",INDEX($P$531:$W$540,MOD(((8-1)*$N$529+4)-1,10)+1,INT((((8-1)*$N$529+4)-1)/10)+1))))))</f>
        <v/>
      </c>
      <c r="H538" s="539">
        <f>IF($D$529="Flat Oval",IF(OR($N$531="",ISTEXT($N$529),ISTEXT($N$530)),"",IF(8&lt;=$N$530,IF(5&gt;$N$529,"",IF(((8-1)*$N$529+5)&gt;80,"",IF(INDEX($P$531:$W$540,MOD(((8-1)*$N$529+5)-1,10)+1,INT((((8-1)*$N$529+5)-1)/10)+1)="","",INDEX($P$531:$W$540,MOD(((8-1)*$N$529+5)-1,10)+1,INT((((8-1)*$N$529+5)-1)/10)+1)))),IF(AND(8=$N$530+1,5&lt;=$O$529),IF(($N$529*$N$530+5)&gt;80,"",IF(INDEX($P$531:$W$540,MOD(($N$529*$N$530+5)-1,10)+1,INT((($N$529*$N$530+5)-1)/10)+1)="","",INDEX($P$531:$W$540,MOD(($N$529*$N$530+5)-1,10)+1,INT((($N$529*$N$530+5)-1)/10)+1))),""))),IF($N$531="","",IF(OR(ISTEXT($N$529),ISTEXT($N$530),ISTEXT($N$531)),"",IF(OR(5&gt;$N$529,8&gt;$N$530,((8-1)*$N$529+5)&gt;$N$531),"",IF(INDEX($P$531:$W$540,MOD(((8-1)*$N$529+5)-1,10)+1,INT((((8-1)*$N$529+5)-1)/10)+1)="","",INDEX($P$531:$W$540,MOD(((8-1)*$N$529+5)-1,10)+1,INT((((8-1)*$N$529+5)-1)/10)+1))))))</f>
        <v/>
      </c>
      <c r="I538" s="539">
        <f>IF($D$529="Flat Oval",IF(OR($N$531="",ISTEXT($N$529),ISTEXT($N$530)),"",IF(8&lt;=$N$530,IF(6&gt;$N$529,"",IF(((8-1)*$N$529+6)&gt;80,"",IF(INDEX($P$531:$W$540,MOD(((8-1)*$N$529+6)-1,10)+1,INT((((8-1)*$N$529+6)-1)/10)+1)="","",INDEX($P$531:$W$540,MOD(((8-1)*$N$529+6)-1,10)+1,INT((((8-1)*$N$529+6)-1)/10)+1)))),IF(AND(8=$N$530+1,6&lt;=$O$529),IF(($N$529*$N$530+6)&gt;80,"",IF(INDEX($P$531:$W$540,MOD(($N$529*$N$530+6)-1,10)+1,INT((($N$529*$N$530+6)-1)/10)+1)="","",INDEX($P$531:$W$540,MOD(($N$529*$N$530+6)-1,10)+1,INT((($N$529*$N$530+6)-1)/10)+1))),""))),IF($N$531="","",IF(OR(ISTEXT($N$529),ISTEXT($N$530),ISTEXT($N$531)),"",IF(OR(6&gt;$N$529,8&gt;$N$530,((8-1)*$N$529+6)&gt;$N$531),"",IF(INDEX($P$531:$W$540,MOD(((8-1)*$N$529+6)-1,10)+1,INT((((8-1)*$N$529+6)-1)/10)+1)="","",INDEX($P$531:$W$540,MOD(((8-1)*$N$529+6)-1,10)+1,INT((((8-1)*$N$529+6)-1)/10)+1))))))</f>
        <v/>
      </c>
      <c r="J538" s="539">
        <f>IF($D$529="Flat Oval",IF(OR($N$531="",ISTEXT($N$529),ISTEXT($N$530)),"",IF(8&lt;=$N$530,IF(7&gt;$N$529,"",IF(((8-1)*$N$529+7)&gt;80,"",IF(INDEX($P$531:$W$540,MOD(((8-1)*$N$529+7)-1,10)+1,INT((((8-1)*$N$529+7)-1)/10)+1)="","",INDEX($P$531:$W$540,MOD(((8-1)*$N$529+7)-1,10)+1,INT((((8-1)*$N$529+7)-1)/10)+1)))),IF(AND(8=$N$530+1,7&lt;=$O$529),IF(($N$529*$N$530+7)&gt;80,"",IF(INDEX($P$531:$W$540,MOD(($N$529*$N$530+7)-1,10)+1,INT((($N$529*$N$530+7)-1)/10)+1)="","",INDEX($P$531:$W$540,MOD(($N$529*$N$530+7)-1,10)+1,INT((($N$529*$N$530+7)-1)/10)+1))),""))),IF($N$531="","",IF(OR(ISTEXT($N$529),ISTEXT($N$530),ISTEXT($N$531)),"",IF(OR(7&gt;$N$529,8&gt;$N$530,((8-1)*$N$529+7)&gt;$N$531),"",IF(INDEX($P$531:$W$540,MOD(((8-1)*$N$529+7)-1,10)+1,INT((((8-1)*$N$529+7)-1)/10)+1)="","",INDEX($P$531:$W$540,MOD(((8-1)*$N$529+7)-1,10)+1,INT((((8-1)*$N$529+7)-1)/10)+1))))))</f>
        <v/>
      </c>
      <c r="K538" s="539">
        <f>IF($D$529="Flat Oval",IF(OR($N$531="",ISTEXT($N$529),ISTEXT($N$530)),"",IF(8&lt;=$N$530,IF(8&gt;$N$529,"",IF(((8-1)*$N$529+8)&gt;80,"",IF(INDEX($P$531:$W$540,MOD(((8-1)*$N$529+8)-1,10)+1,INT((((8-1)*$N$529+8)-1)/10)+1)="","",INDEX($P$531:$W$540,MOD(((8-1)*$N$529+8)-1,10)+1,INT((((8-1)*$N$529+8)-1)/10)+1)))),IF(AND(8=$N$530+1,8&lt;=$O$529),IF(($N$529*$N$530+8)&gt;80,"",IF(INDEX($P$531:$W$540,MOD(($N$529*$N$530+8)-1,10)+1,INT((($N$529*$N$530+8)-1)/10)+1)="","",INDEX($P$531:$W$540,MOD(($N$529*$N$530+8)-1,10)+1,INT((($N$529*$N$530+8)-1)/10)+1))),""))),IF($N$531="","",IF(OR(ISTEXT($N$529),ISTEXT($N$530),ISTEXT($N$531)),"",IF(OR(8&gt;$N$529,8&gt;$N$530,((8-1)*$N$529+8)&gt;$N$531),"",IF(INDEX($P$531:$W$540,MOD(((8-1)*$N$529+8)-1,10)+1,INT((((8-1)*$N$529+8)-1)/10)+1)="","",INDEX($P$531:$W$540,MOD(((8-1)*$N$529+8)-1,10)+1,INT((((8-1)*$N$529+8)-1)/10)+1))))))</f>
        <v/>
      </c>
      <c r="L538" s="539">
        <f>IF($D$529="Flat Oval",IF(OR($N$531="",ISTEXT($N$529),ISTEXT($N$530)),"",IF(8&lt;=$N$530,IF(9&gt;$N$529,"",IF(((8-1)*$N$529+9)&gt;80,"",IF(INDEX($P$531:$W$540,MOD(((8-1)*$N$529+9)-1,10)+1,INT((((8-1)*$N$529+9)-1)/10)+1)="","",INDEX($P$531:$W$540,MOD(((8-1)*$N$529+9)-1,10)+1,INT((((8-1)*$N$529+9)-1)/10)+1)))),IF(AND(8=$N$530+1,9&lt;=$O$529),IF(($N$529*$N$530+9)&gt;80,"",IF(INDEX($P$531:$W$540,MOD(($N$529*$N$530+9)-1,10)+1,INT((($N$529*$N$530+9)-1)/10)+1)="","",INDEX($P$531:$W$540,MOD(($N$529*$N$530+9)-1,10)+1,INT((($N$529*$N$530+9)-1)/10)+1))),""))),IF($N$531="","",IF(OR(ISTEXT($N$529),ISTEXT($N$530),ISTEXT($N$531)),"",IF(OR(9&gt;$N$529,8&gt;$N$530,((8-1)*$N$529+9)&gt;$N$531),"",IF(INDEX($P$531:$W$540,MOD(((8-1)*$N$529+9)-1,10)+1,INT((((8-1)*$N$529+9)-1)/10)+1)="","",INDEX($P$531:$W$540,MOD(((8-1)*$N$529+9)-1,10)+1,INT((((8-1)*$N$529+9)-1)/10)+1))))))</f>
        <v/>
      </c>
      <c r="M538" s="539">
        <f>IF($D$529="Flat Oval",IF(OR($N$531="",ISTEXT($N$529),ISTEXT($N$530)),"",IF(8&lt;=$N$530,IF(10&gt;$N$529,"",IF(((8-1)*$N$529+10)&gt;80,"",IF(INDEX($P$531:$W$540,MOD(((8-1)*$N$529+10)-1,10)+1,INT((((8-1)*$N$529+10)-1)/10)+1)="","",INDEX($P$531:$W$540,MOD(((8-1)*$N$529+10)-1,10)+1,INT((((8-1)*$N$529+10)-1)/10)+1)))),IF(AND(8=$N$530+1,10&lt;=$O$529),IF(($N$529*$N$530+10)&gt;80,"",IF(INDEX($P$531:$W$540,MOD(($N$529*$N$530+10)-1,10)+1,INT((($N$529*$N$530+10)-1)/10)+1)="","",INDEX($P$531:$W$540,MOD(($N$529*$N$530+10)-1,10)+1,INT((($N$529*$N$530+10)-1)/10)+1))),""))),IF($N$531="","",IF(OR(ISTEXT($N$529),ISTEXT($N$530),ISTEXT($N$531)),"",IF(OR(10&gt;$N$529,8&gt;$N$530,((8-1)*$N$529+10)&gt;$N$531),"",IF(INDEX($P$531:$W$540,MOD(((8-1)*$N$529+10)-1,10)+1,INT((((8-1)*$N$529+10)-1)/10)+1)="","",INDEX($P$531:$W$540,MOD(((8-1)*$N$529+10)-1,10)+1,INT((((8-1)*$N$529+10)-1)/10)+1))))))</f>
        <v/>
      </c>
      <c r="P538" s="540" t="n"/>
      <c r="Q538" s="540" t="n"/>
      <c r="R538" s="540" t="n"/>
      <c r="S538" s="540" t="n"/>
      <c r="T538" s="540" t="n"/>
      <c r="U538" s="540" t="n"/>
      <c r="V538" s="540" t="n"/>
      <c r="W538" s="540" t="n"/>
    </row>
    <row r="539" ht="13.35" customHeight="1" s="162">
      <c r="P539" s="540" t="n"/>
      <c r="Q539" s="540" t="n"/>
      <c r="R539" s="540" t="n"/>
      <c r="S539" s="540" t="n"/>
      <c r="T539" s="540" t="n"/>
      <c r="U539" s="540" t="n"/>
      <c r="V539" s="540" t="n"/>
      <c r="W539" s="540" t="n"/>
    </row>
    <row r="540" ht="13.35" customHeight="1" s="162">
      <c r="B540" s="188" t="inlineStr">
        <is>
          <t>Remarks</t>
        </is>
      </c>
      <c r="C540" s="173" t="n"/>
      <c r="D540" s="154" t="n"/>
      <c r="E540" s="174" t="n"/>
      <c r="F540" s="174" t="n"/>
      <c r="G540" s="174" t="n"/>
      <c r="H540" s="174" t="n"/>
      <c r="I540" s="174" t="n"/>
      <c r="J540" s="174" t="n"/>
      <c r="K540" s="174" t="n"/>
      <c r="L540" s="174" t="n"/>
      <c r="M540" s="173" t="n"/>
      <c r="P540" s="540" t="n"/>
      <c r="Q540" s="540" t="n"/>
      <c r="R540" s="540" t="n"/>
      <c r="S540" s="540" t="n"/>
      <c r="T540" s="540" t="n"/>
      <c r="U540" s="540" t="n"/>
      <c r="V540" s="540" t="n"/>
      <c r="W540" s="540" t="n"/>
    </row>
    <row r="541" ht="13.35" customHeight="1" s="162">
      <c r="B541" s="154" t="n"/>
      <c r="C541" s="174" t="n"/>
      <c r="D541" s="174" t="n"/>
      <c r="E541" s="174" t="n"/>
      <c r="F541" s="174" t="n"/>
      <c r="G541" s="174" t="n"/>
      <c r="H541" s="174" t="n"/>
      <c r="I541" s="174" t="n"/>
      <c r="J541" s="174" t="n"/>
      <c r="K541" s="174" t="n"/>
      <c r="L541" s="174" t="n"/>
      <c r="M541" s="173" t="n"/>
    </row>
    <row r="542" ht="13.35" customHeight="1" s="162">
      <c r="B542" s="154" t="n"/>
      <c r="C542" s="174" t="n"/>
      <c r="D542" s="174" t="n"/>
      <c r="E542" s="174" t="n"/>
      <c r="F542" s="174" t="n"/>
      <c r="G542" s="174" t="n"/>
      <c r="H542" s="174" t="n"/>
      <c r="I542" s="174" t="n"/>
      <c r="J542" s="174" t="n"/>
      <c r="K542" s="174" t="n"/>
      <c r="L542" s="174" t="n"/>
      <c r="M542" s="173" t="n"/>
    </row>
    <row r="544" ht="13.35" customHeight="1" s="162">
      <c r="B544" s="188" t="inlineStr">
        <is>
          <t>Airflow Traverse Measurement</t>
        </is>
      </c>
      <c r="C544" s="174" t="n"/>
      <c r="D544" s="174" t="n"/>
      <c r="E544" s="174" t="n"/>
      <c r="F544" s="174" t="n"/>
      <c r="G544" s="174" t="n"/>
      <c r="H544" s="173" t="n"/>
      <c r="I544" s="194" t="inlineStr">
        <is>
          <t>Design CFM</t>
        </is>
      </c>
      <c r="J544" s="188" t="inlineStr">
        <is>
          <t>Initial</t>
        </is>
      </c>
      <c r="K544" s="173" t="n"/>
      <c r="L544" s="188" t="inlineStr">
        <is>
          <t>Final</t>
        </is>
      </c>
      <c r="M544" s="173" t="n"/>
    </row>
    <row r="545" ht="13.35" customHeight="1" s="162">
      <c r="B545" s="153" t="inlineStr">
        <is>
          <t xml:space="preserve">Point </t>
        </is>
      </c>
      <c r="C545" s="188" t="inlineStr">
        <is>
          <t>Area Served</t>
        </is>
      </c>
      <c r="D545" s="174" t="n"/>
      <c r="E545" s="173" t="n"/>
      <c r="F545" s="188" t="inlineStr">
        <is>
          <t>Size</t>
        </is>
      </c>
      <c r="G545" s="173" t="n"/>
      <c r="H545" s="188" t="inlineStr">
        <is>
          <t>Ak</t>
        </is>
      </c>
      <c r="I545" s="440" t="n"/>
      <c r="J545" s="188" t="inlineStr">
        <is>
          <t>VEL</t>
        </is>
      </c>
      <c r="K545" s="188" t="inlineStr">
        <is>
          <t>CFM</t>
        </is>
      </c>
      <c r="L545" s="188" t="inlineStr">
        <is>
          <t>VEL</t>
        </is>
      </c>
      <c r="M545" s="188" t="inlineStr">
        <is>
          <t>CFM</t>
        </is>
      </c>
    </row>
    <row r="546" ht="13.35" customHeight="1" s="162">
      <c r="B546" s="31" t="inlineStr">
        <is>
          <t>T-34</t>
        </is>
      </c>
      <c r="C546" s="307" t="n"/>
      <c r="D546" s="174" t="n"/>
      <c r="E546" s="173" t="n"/>
      <c r="F546" s="307">
        <f>IF($D$548="Flat Oval",IF(OR($G$548="",$I$548=""),"",$G$548&amp;""" x "&amp;$I$548&amp;""" oval"),IF($G$548="","",IF($D$548="Round",$G$548&amp;""" dia",$G$548&amp;""" x "&amp;$I$548&amp;"""")))</f>
        <v/>
      </c>
      <c r="G546" s="173" t="n"/>
      <c r="H546" s="525">
        <f>IF($D$548="Flat Oval",IF(OR($G$548="",$I$548=""),"",IF(OR(ISTEXT($G$548),ISTEXT($I$548)),"",ROUND(((($G$548-2*N($K$548))-($I$548-2*N($K$548)))*($I$548-2*N($K$548))+PI()*(($I$548-2*N($K$548))/2)^2)/144,3))),IF(OR($D$548="",$G$548=""),"",IF($D$548="Round",IF(ISTEXT($G$548),"",ROUND(PI()*(($G$548-2*N($K$548))/2)^2/144,3)),IF($I$548="","",IF(OR(ISTEXT($G$548),ISTEXT($I$548)),"",ROUND(($G$548-2*N($K$548))*($I$548-2*N($K$548))/144,3))))))</f>
        <v/>
      </c>
      <c r="I546" s="189" t="n"/>
      <c r="J546" s="189" t="n"/>
      <c r="K546" s="189">
        <f>IF(N(J546)*N(H546)=0,"",ROUND(N(J546)*N(H546),0))</f>
        <v/>
      </c>
      <c r="L546" s="189">
        <f>IF($D$548="Flat Oval",IF(OR($O$549="",$O$550="",N($O$551)+N($O$552)=0),"",ROUND(($O$549*$O$551+$O$550*$O$552)/($O$551+$O$552),0)),IF(COUNT(D550:M557)=0,"",ROUND(AVERAGE(D550:M557),0)))</f>
        <v/>
      </c>
      <c r="M546" s="189">
        <f>IF(N(L546)*N(H546)=0,"",ROUND(N(L546)*N(H546),0))</f>
        <v/>
      </c>
    </row>
    <row r="547" ht="13.35" customHeight="1" s="162">
      <c r="B547" s="188" t="inlineStr">
        <is>
          <t>Instrument</t>
        </is>
      </c>
      <c r="C547" s="173" t="n"/>
      <c r="D547" s="196" t="n"/>
      <c r="E547" s="174" t="n"/>
      <c r="F547" s="174" t="n"/>
      <c r="G547" s="173" t="n"/>
      <c r="H547" s="188" t="inlineStr">
        <is>
          <t>Duct Static Pressure</t>
        </is>
      </c>
      <c r="I547" s="174" t="n"/>
      <c r="J547" s="173" t="n"/>
      <c r="K547" s="53" t="n"/>
      <c r="L547" s="188" t="inlineStr">
        <is>
          <t>Temp</t>
        </is>
      </c>
      <c r="M547" s="52" t="n"/>
      <c r="N547" s="51" t="n"/>
    </row>
    <row r="548" ht="13.35" customHeight="1" s="162">
      <c r="B548" s="526" t="inlineStr">
        <is>
          <t>Duct shape:</t>
        </is>
      </c>
      <c r="C548" s="173" t="n"/>
      <c r="D548" s="527" t="n"/>
      <c r="E548" s="173" t="n"/>
      <c r="F548" s="528" t="inlineStr">
        <is>
          <t>W / Dia (in)</t>
        </is>
      </c>
      <c r="G548" s="529" t="n"/>
      <c r="H548" s="526" t="inlineStr">
        <is>
          <t>H (in)</t>
        </is>
      </c>
      <c r="I548" s="530" t="n"/>
      <c r="J548" s="531" t="inlineStr">
        <is>
          <t>Liner (in)</t>
        </is>
      </c>
      <c r="K548" s="532" t="n"/>
      <c r="L548" s="526" t="inlineStr">
        <is>
          <t>Points</t>
        </is>
      </c>
      <c r="M548" s="533">
        <f>IF($D$548="Flat Oval",IF($N$550="","",$N$548&amp;"x"&amp;$N$549&amp;"+"&amp;$O$548&amp;" ends"),IF($N$548="","",IF($D$548="Round",$N$548&amp;" x 2 axes",IF($N$549="","",$N$548&amp;" x "&amp;$N$549))))</f>
        <v/>
      </c>
      <c r="N548" s="534">
        <f>IF($D$548="Flat Oval",IF(OR($G$548="",$I$548=""),"",IF(OR(ISTEXT($G$548),ISTEXT($I$548)),"",IF($G$548-$I$548&lt;12,2,MIN(10,MAX(3,ROUNDUP(($G$548-$I$548)/6,0)))))),IF(OR($D$548="",$G$548=""),"",IF($D$548="Round",IF(ISTEXT($G$548),"",IF($G$548&lt;=9,6,IF($G$548&lt;=12,8,10))),IF(ISTEXT($G$548),"",IF($G$548&lt;12,2,MIN(10,MAX(3,ROUNDUP($G$548/6,0))))))))</f>
        <v/>
      </c>
      <c r="O548">
        <f>IF(AND($D$548="Flat Oval",NOT(OR($G$548="",$I$548="")),NOT(OR(ISTEXT($G$548),ISTEXT($I$548)))),IF($I$548&lt;=9,6,IF($I$548&lt;=12,8,10)),"")</f>
        <v/>
      </c>
      <c r="P548" s="473" t="inlineStr">
        <is>
          <t>Quick entry – type readings in order (row by row of the grid), down this column then the next:</t>
        </is>
      </c>
    </row>
    <row r="549" ht="13.35" customHeight="1" s="162">
      <c r="B549" s="535" t="inlineStr">
        <is>
          <t>Depth↓ Pos→ (in)</t>
        </is>
      </c>
      <c r="C549" s="414" t="n"/>
      <c r="D549" s="535">
        <f>IF($D$548="Flat Oval",IF(OR($N$548="",ISTEXT($N$548),1&gt;$N$548),"",ROUND((1-0.5)*($G$548-$I$548)/$N$548,1)),IF(ISTEXT($N$548),"",IF(OR($D$548="",$G$548="",1&gt;$N$548),"",IF($D$548="Round",IF(ISTEXT($G$548),"",ROUND(IF(1&lt;=$N$548/2,$G$548/2*(1-SQRT(($N$548-2*1+1)/$N$548)),$G$548-$G$548/2*(1-SQRT(($N$548-2*($N$548-1+1)+1)/$N$548))),1)),IF(ISTEXT($G$548),"",ROUND((1-0.5)*$G$548/$N$548,1))))))</f>
        <v/>
      </c>
      <c r="E549" s="535">
        <f>IF($D$548="Flat Oval",IF(OR($N$548="",ISTEXT($N$548),2&gt;$N$548),"",ROUND((2-0.5)*($G$548-$I$548)/$N$548,1)),IF(ISTEXT($N$548),"",IF(OR($D$548="",$G$548="",2&gt;$N$548),"",IF($D$548="Round",IF(ISTEXT($G$548),"",ROUND(IF(2&lt;=$N$548/2,$G$548/2*(1-SQRT(($N$548-2*2+1)/$N$548)),$G$548-$G$548/2*(1-SQRT(($N$548-2*($N$548-2+1)+1)/$N$548))),1)),IF(ISTEXT($G$548),"",ROUND((2-0.5)*$G$548/$N$548,1))))))</f>
        <v/>
      </c>
      <c r="F549" s="535">
        <f>IF($D$548="Flat Oval",IF(OR($N$548="",ISTEXT($N$548),3&gt;$N$548),"",ROUND((3-0.5)*($G$548-$I$548)/$N$548,1)),IF(ISTEXT($N$548),"",IF(OR($D$548="",$G$548="",3&gt;$N$548),"",IF($D$548="Round",IF(ISTEXT($G$548),"",ROUND(IF(3&lt;=$N$548/2,$G$548/2*(1-SQRT(($N$548-2*3+1)/$N$548)),$G$548-$G$548/2*(1-SQRT(($N$548-2*($N$548-3+1)+1)/$N$548))),1)),IF(ISTEXT($G$548),"",ROUND((3-0.5)*$G$548/$N$548,1))))))</f>
        <v/>
      </c>
      <c r="G549" s="535">
        <f>IF($D$548="Flat Oval",IF(OR($N$548="",ISTEXT($N$548),4&gt;$N$548),"",ROUND((4-0.5)*($G$548-$I$548)/$N$548,1)),IF(ISTEXT($N$548),"",IF(OR($D$548="",$G$548="",4&gt;$N$548),"",IF($D$548="Round",IF(ISTEXT($G$548),"",ROUND(IF(4&lt;=$N$548/2,$G$548/2*(1-SQRT(($N$548-2*4+1)/$N$548)),$G$548-$G$548/2*(1-SQRT(($N$548-2*($N$548-4+1)+1)/$N$548))),1)),IF(ISTEXT($G$548),"",ROUND((4-0.5)*$G$548/$N$548,1))))))</f>
        <v/>
      </c>
      <c r="H549" s="535">
        <f>IF($D$548="Flat Oval",IF(OR($N$548="",ISTEXT($N$548),5&gt;$N$548),"",ROUND((5-0.5)*($G$548-$I$548)/$N$548,1)),IF(ISTEXT($N$548),"",IF(OR($D$548="",$G$548="",5&gt;$N$548),"",IF($D$548="Round",IF(ISTEXT($G$548),"",ROUND(IF(5&lt;=$N$548/2,$G$548/2*(1-SQRT(($N$548-2*5+1)/$N$548)),$G$548-$G$548/2*(1-SQRT(($N$548-2*($N$548-5+1)+1)/$N$548))),1)),IF(ISTEXT($G$548),"",ROUND((5-0.5)*$G$548/$N$548,1))))))</f>
        <v/>
      </c>
      <c r="I549" s="535">
        <f>IF($D$548="Flat Oval",IF(OR($N$548="",ISTEXT($N$548),6&gt;$N$548),"",ROUND((6-0.5)*($G$548-$I$548)/$N$548,1)),IF(ISTEXT($N$548),"",IF(OR($D$548="",$G$548="",6&gt;$N$548),"",IF($D$548="Round",IF(ISTEXT($G$548),"",ROUND(IF(6&lt;=$N$548/2,$G$548/2*(1-SQRT(($N$548-2*6+1)/$N$548)),$G$548-$G$548/2*(1-SQRT(($N$548-2*($N$548-6+1)+1)/$N$548))),1)),IF(ISTEXT($G$548),"",ROUND((6-0.5)*$G$548/$N$548,1))))))</f>
        <v/>
      </c>
      <c r="J549" s="535">
        <f>IF($D$548="Flat Oval",IF(OR($N$548="",ISTEXT($N$548),7&gt;$N$548),"",ROUND((7-0.5)*($G$548-$I$548)/$N$548,1)),IF(ISTEXT($N$548),"",IF(OR($D$548="",$G$548="",7&gt;$N$548),"",IF($D$548="Round",IF(ISTEXT($G$548),"",ROUND(IF(7&lt;=$N$548/2,$G$548/2*(1-SQRT(($N$548-2*7+1)/$N$548)),$G$548-$G$548/2*(1-SQRT(($N$548-2*($N$548-7+1)+1)/$N$548))),1)),IF(ISTEXT($G$548),"",ROUND((7-0.5)*$G$548/$N$548,1))))))</f>
        <v/>
      </c>
      <c r="K549" s="535">
        <f>IF($D$548="Flat Oval",IF(OR($N$548="",ISTEXT($N$548),8&gt;$N$548),"",ROUND((8-0.5)*($G$548-$I$548)/$N$548,1)),IF(ISTEXT($N$548),"",IF(OR($D$548="",$G$548="",8&gt;$N$548),"",IF($D$548="Round",IF(ISTEXT($G$548),"",ROUND(IF(8&lt;=$N$548/2,$G$548/2*(1-SQRT(($N$548-2*8+1)/$N$548)),$G$548-$G$548/2*(1-SQRT(($N$548-2*($N$548-8+1)+1)/$N$548))),1)),IF(ISTEXT($G$548),"",ROUND((8-0.5)*$G$548/$N$548,1))))))</f>
        <v/>
      </c>
      <c r="L549" s="535">
        <f>IF($D$548="Flat Oval",IF(OR($N$548="",ISTEXT($N$548),9&gt;$N$548),"",ROUND((9-0.5)*($G$548-$I$548)/$N$548,1)),IF(ISTEXT($N$548),"",IF(OR($D$548="",$G$548="",9&gt;$N$548),"",IF($D$548="Round",IF(ISTEXT($G$548),"",ROUND(IF(9&lt;=$N$548/2,$G$548/2*(1-SQRT(($N$548-2*9+1)/$N$548)),$G$548-$G$548/2*(1-SQRT(($N$548-2*($N$548-9+1)+1)/$N$548))),1)),IF(ISTEXT($G$548),"",ROUND((9-0.5)*$G$548/$N$548,1))))))</f>
        <v/>
      </c>
      <c r="M549" s="535">
        <f>IF($D$548="Flat Oval",IF(OR($N$548="",ISTEXT($N$548),10&gt;$N$548),"",ROUND((10-0.5)*($G$548-$I$548)/$N$548,1)),IF(ISTEXT($N$548),"",IF(OR($D$548="",$G$548="",10&gt;$N$548),"",IF($D$548="Round",IF(ISTEXT($G$548),"",ROUND(IF(10&lt;=$N$548/2,$G$548/2*(1-SQRT(($N$548-2*10+1)/$N$548)),$G$548-$G$548/2*(1-SQRT(($N$548-2*($N$548-10+1)+1)/$N$548))),1)),IF(ISTEXT($G$548),"",ROUND((10-0.5)*$G$548/$N$548,1))))))</f>
        <v/>
      </c>
      <c r="N549" s="534">
        <f>IF($D$548="Flat Oval",IF(OR($G$548="",$I$548=""),"",IF(OR(ISTEXT($G$548),ISTEXT($I$548)),"",IF($I$548&lt;12,2,MIN(7,MAX(3,ROUNDUP($I$548/6,0)))))),IF(OR($D$548="",$G$548=""),"",IF($D$548="Round",2,IF($I$548="","",IF(ISTEXT($I$548),"",IF($I$548&lt;12,2,MIN(8,MAX(3,ROUNDUP($I$548/6,0)))))))))</f>
        <v/>
      </c>
      <c r="O549">
        <f>IF(OR(NOT($D$548="Flat Oval"),N($N$550)=0),"",IF(COUNT(D550:INDEX(M550:M557,$N$549))=0,"",AVERAGE(D550:INDEX(M550:M557,$N$549))))</f>
        <v/>
      </c>
      <c r="P549" s="536" t="inlineStr">
        <is>
          <t>1–10</t>
        </is>
      </c>
      <c r="Q549" s="536" t="inlineStr">
        <is>
          <t>11–20</t>
        </is>
      </c>
      <c r="R549" s="536" t="inlineStr">
        <is>
          <t>21–30</t>
        </is>
      </c>
      <c r="S549" s="536" t="inlineStr">
        <is>
          <t>31–40</t>
        </is>
      </c>
      <c r="T549" s="536" t="inlineStr">
        <is>
          <t>41–50</t>
        </is>
      </c>
      <c r="U549" s="536" t="inlineStr">
        <is>
          <t>51–60</t>
        </is>
      </c>
      <c r="V549" s="536" t="inlineStr">
        <is>
          <t>61–70</t>
        </is>
      </c>
      <c r="W549" s="536" t="inlineStr">
        <is>
          <t>71–80</t>
        </is>
      </c>
    </row>
    <row r="550" ht="13.35" customHeight="1" s="162">
      <c r="B550" s="537">
        <f>IF($D$548="Flat Oval",IF(OR($N$549="",ISTEXT($N$549)),"",IF(1&lt;=$N$549,ROUND((1-0.5)*$I$548/$N$549,1),IF(1=$N$549+1,"Ends",""))),IF(OR($D$548="",$G$548=""),"",IF($D$548="Round",IF(1=1,"Axis 1 (0°)",IF(1=2,"Axis 2 (90°)","")),IF(ISTEXT($N$549),"",IF(1&gt;$N$549,"",IF(ISTEXT($I$548),"",ROUND((1-0.5)*$I$548/$N$549,1)))))))</f>
        <v/>
      </c>
      <c r="C550" s="538" t="n"/>
      <c r="D550" s="539">
        <f>IF($D$548="Flat Oval",IF(OR($N$550="",ISTEXT($N$548),ISTEXT($N$549)),"",IF(1&lt;=$N$549,IF(1&gt;$N$548,"",IF(((1-1)*$N$548+1)&gt;80,"",IF(INDEX($P$550:$W$559,MOD(((1-1)*$N$548+1)-1,10)+1,INT((((1-1)*$N$548+1)-1)/10)+1)="","",INDEX($P$550:$W$559,MOD(((1-1)*$N$548+1)-1,10)+1,INT((((1-1)*$N$548+1)-1)/10)+1)))),IF(AND(1=$N$549+1,1&lt;=$O$548),IF(($N$548*$N$549+1)&gt;80,"",IF(INDEX($P$550:$W$559,MOD(($N$548*$N$549+1)-1,10)+1,INT((($N$548*$N$549+1)-1)/10)+1)="","",INDEX($P$550:$W$559,MOD(($N$548*$N$549+1)-1,10)+1,INT((($N$548*$N$549+1)-1)/10)+1))),""))),IF($N$550="","",IF(OR(ISTEXT($N$548),ISTEXT($N$549),ISTEXT($N$550)),"",IF(OR(1&gt;$N$548,1&gt;$N$549,((1-1)*$N$548+1)&gt;$N$550),"",IF(INDEX($P$550:$W$559,MOD(((1-1)*$N$548+1)-1,10)+1,INT((((1-1)*$N$548+1)-1)/10)+1)="","",INDEX($P$550:$W$559,MOD(((1-1)*$N$548+1)-1,10)+1,INT((((1-1)*$N$548+1)-1)/10)+1))))))</f>
        <v/>
      </c>
      <c r="E550" s="539">
        <f>IF($D$548="Flat Oval",IF(OR($N$550="",ISTEXT($N$548),ISTEXT($N$549)),"",IF(1&lt;=$N$549,IF(2&gt;$N$548,"",IF(((1-1)*$N$548+2)&gt;80,"",IF(INDEX($P$550:$W$559,MOD(((1-1)*$N$548+2)-1,10)+1,INT((((1-1)*$N$548+2)-1)/10)+1)="","",INDEX($P$550:$W$559,MOD(((1-1)*$N$548+2)-1,10)+1,INT((((1-1)*$N$548+2)-1)/10)+1)))),IF(AND(1=$N$549+1,2&lt;=$O$548),IF(($N$548*$N$549+2)&gt;80,"",IF(INDEX($P$550:$W$559,MOD(($N$548*$N$549+2)-1,10)+1,INT((($N$548*$N$549+2)-1)/10)+1)="","",INDEX($P$550:$W$559,MOD(($N$548*$N$549+2)-1,10)+1,INT((($N$548*$N$549+2)-1)/10)+1))),""))),IF($N$550="","",IF(OR(ISTEXT($N$548),ISTEXT($N$549),ISTEXT($N$550)),"",IF(OR(2&gt;$N$548,1&gt;$N$549,((1-1)*$N$548+2)&gt;$N$550),"",IF(INDEX($P$550:$W$559,MOD(((1-1)*$N$548+2)-1,10)+1,INT((((1-1)*$N$548+2)-1)/10)+1)="","",INDEX($P$550:$W$559,MOD(((1-1)*$N$548+2)-1,10)+1,INT((((1-1)*$N$548+2)-1)/10)+1))))))</f>
        <v/>
      </c>
      <c r="F550" s="539">
        <f>IF($D$548="Flat Oval",IF(OR($N$550="",ISTEXT($N$548),ISTEXT($N$549)),"",IF(1&lt;=$N$549,IF(3&gt;$N$548,"",IF(((1-1)*$N$548+3)&gt;80,"",IF(INDEX($P$550:$W$559,MOD(((1-1)*$N$548+3)-1,10)+1,INT((((1-1)*$N$548+3)-1)/10)+1)="","",INDEX($P$550:$W$559,MOD(((1-1)*$N$548+3)-1,10)+1,INT((((1-1)*$N$548+3)-1)/10)+1)))),IF(AND(1=$N$549+1,3&lt;=$O$548),IF(($N$548*$N$549+3)&gt;80,"",IF(INDEX($P$550:$W$559,MOD(($N$548*$N$549+3)-1,10)+1,INT((($N$548*$N$549+3)-1)/10)+1)="","",INDEX($P$550:$W$559,MOD(($N$548*$N$549+3)-1,10)+1,INT((($N$548*$N$549+3)-1)/10)+1))),""))),IF($N$550="","",IF(OR(ISTEXT($N$548),ISTEXT($N$549),ISTEXT($N$550)),"",IF(OR(3&gt;$N$548,1&gt;$N$549,((1-1)*$N$548+3)&gt;$N$550),"",IF(INDEX($P$550:$W$559,MOD(((1-1)*$N$548+3)-1,10)+1,INT((((1-1)*$N$548+3)-1)/10)+1)="","",INDEX($P$550:$W$559,MOD(((1-1)*$N$548+3)-1,10)+1,INT((((1-1)*$N$548+3)-1)/10)+1))))))</f>
        <v/>
      </c>
      <c r="G550" s="539">
        <f>IF($D$548="Flat Oval",IF(OR($N$550="",ISTEXT($N$548),ISTEXT($N$549)),"",IF(1&lt;=$N$549,IF(4&gt;$N$548,"",IF(((1-1)*$N$548+4)&gt;80,"",IF(INDEX($P$550:$W$559,MOD(((1-1)*$N$548+4)-1,10)+1,INT((((1-1)*$N$548+4)-1)/10)+1)="","",INDEX($P$550:$W$559,MOD(((1-1)*$N$548+4)-1,10)+1,INT((((1-1)*$N$548+4)-1)/10)+1)))),IF(AND(1=$N$549+1,4&lt;=$O$548),IF(($N$548*$N$549+4)&gt;80,"",IF(INDEX($P$550:$W$559,MOD(($N$548*$N$549+4)-1,10)+1,INT((($N$548*$N$549+4)-1)/10)+1)="","",INDEX($P$550:$W$559,MOD(($N$548*$N$549+4)-1,10)+1,INT((($N$548*$N$549+4)-1)/10)+1))),""))),IF($N$550="","",IF(OR(ISTEXT($N$548),ISTEXT($N$549),ISTEXT($N$550)),"",IF(OR(4&gt;$N$548,1&gt;$N$549,((1-1)*$N$548+4)&gt;$N$550),"",IF(INDEX($P$550:$W$559,MOD(((1-1)*$N$548+4)-1,10)+1,INT((((1-1)*$N$548+4)-1)/10)+1)="","",INDEX($P$550:$W$559,MOD(((1-1)*$N$548+4)-1,10)+1,INT((((1-1)*$N$548+4)-1)/10)+1))))))</f>
        <v/>
      </c>
      <c r="H550" s="539">
        <f>IF($D$548="Flat Oval",IF(OR($N$550="",ISTEXT($N$548),ISTEXT($N$549)),"",IF(1&lt;=$N$549,IF(5&gt;$N$548,"",IF(((1-1)*$N$548+5)&gt;80,"",IF(INDEX($P$550:$W$559,MOD(((1-1)*$N$548+5)-1,10)+1,INT((((1-1)*$N$548+5)-1)/10)+1)="","",INDEX($P$550:$W$559,MOD(((1-1)*$N$548+5)-1,10)+1,INT((((1-1)*$N$548+5)-1)/10)+1)))),IF(AND(1=$N$549+1,5&lt;=$O$548),IF(($N$548*$N$549+5)&gt;80,"",IF(INDEX($P$550:$W$559,MOD(($N$548*$N$549+5)-1,10)+1,INT((($N$548*$N$549+5)-1)/10)+1)="","",INDEX($P$550:$W$559,MOD(($N$548*$N$549+5)-1,10)+1,INT((($N$548*$N$549+5)-1)/10)+1))),""))),IF($N$550="","",IF(OR(ISTEXT($N$548),ISTEXT($N$549),ISTEXT($N$550)),"",IF(OR(5&gt;$N$548,1&gt;$N$549,((1-1)*$N$548+5)&gt;$N$550),"",IF(INDEX($P$550:$W$559,MOD(((1-1)*$N$548+5)-1,10)+1,INT((((1-1)*$N$548+5)-1)/10)+1)="","",INDEX($P$550:$W$559,MOD(((1-1)*$N$548+5)-1,10)+1,INT((((1-1)*$N$548+5)-1)/10)+1))))))</f>
        <v/>
      </c>
      <c r="I550" s="539">
        <f>IF($D$548="Flat Oval",IF(OR($N$550="",ISTEXT($N$548),ISTEXT($N$549)),"",IF(1&lt;=$N$549,IF(6&gt;$N$548,"",IF(((1-1)*$N$548+6)&gt;80,"",IF(INDEX($P$550:$W$559,MOD(((1-1)*$N$548+6)-1,10)+1,INT((((1-1)*$N$548+6)-1)/10)+1)="","",INDEX($P$550:$W$559,MOD(((1-1)*$N$548+6)-1,10)+1,INT((((1-1)*$N$548+6)-1)/10)+1)))),IF(AND(1=$N$549+1,6&lt;=$O$548),IF(($N$548*$N$549+6)&gt;80,"",IF(INDEX($P$550:$W$559,MOD(($N$548*$N$549+6)-1,10)+1,INT((($N$548*$N$549+6)-1)/10)+1)="","",INDEX($P$550:$W$559,MOD(($N$548*$N$549+6)-1,10)+1,INT((($N$548*$N$549+6)-1)/10)+1))),""))),IF($N$550="","",IF(OR(ISTEXT($N$548),ISTEXT($N$549),ISTEXT($N$550)),"",IF(OR(6&gt;$N$548,1&gt;$N$549,((1-1)*$N$548+6)&gt;$N$550),"",IF(INDEX($P$550:$W$559,MOD(((1-1)*$N$548+6)-1,10)+1,INT((((1-1)*$N$548+6)-1)/10)+1)="","",INDEX($P$550:$W$559,MOD(((1-1)*$N$548+6)-1,10)+1,INT((((1-1)*$N$548+6)-1)/10)+1))))))</f>
        <v/>
      </c>
      <c r="J550" s="539">
        <f>IF($D$548="Flat Oval",IF(OR($N$550="",ISTEXT($N$548),ISTEXT($N$549)),"",IF(1&lt;=$N$549,IF(7&gt;$N$548,"",IF(((1-1)*$N$548+7)&gt;80,"",IF(INDEX($P$550:$W$559,MOD(((1-1)*$N$548+7)-1,10)+1,INT((((1-1)*$N$548+7)-1)/10)+1)="","",INDEX($P$550:$W$559,MOD(((1-1)*$N$548+7)-1,10)+1,INT((((1-1)*$N$548+7)-1)/10)+1)))),IF(AND(1=$N$549+1,7&lt;=$O$548),IF(($N$548*$N$549+7)&gt;80,"",IF(INDEX($P$550:$W$559,MOD(($N$548*$N$549+7)-1,10)+1,INT((($N$548*$N$549+7)-1)/10)+1)="","",INDEX($P$550:$W$559,MOD(($N$548*$N$549+7)-1,10)+1,INT((($N$548*$N$549+7)-1)/10)+1))),""))),IF($N$550="","",IF(OR(ISTEXT($N$548),ISTEXT($N$549),ISTEXT($N$550)),"",IF(OR(7&gt;$N$548,1&gt;$N$549,((1-1)*$N$548+7)&gt;$N$550),"",IF(INDEX($P$550:$W$559,MOD(((1-1)*$N$548+7)-1,10)+1,INT((((1-1)*$N$548+7)-1)/10)+1)="","",INDEX($P$550:$W$559,MOD(((1-1)*$N$548+7)-1,10)+1,INT((((1-1)*$N$548+7)-1)/10)+1))))))</f>
        <v/>
      </c>
      <c r="K550" s="539">
        <f>IF($D$548="Flat Oval",IF(OR($N$550="",ISTEXT($N$548),ISTEXT($N$549)),"",IF(1&lt;=$N$549,IF(8&gt;$N$548,"",IF(((1-1)*$N$548+8)&gt;80,"",IF(INDEX($P$550:$W$559,MOD(((1-1)*$N$548+8)-1,10)+1,INT((((1-1)*$N$548+8)-1)/10)+1)="","",INDEX($P$550:$W$559,MOD(((1-1)*$N$548+8)-1,10)+1,INT((((1-1)*$N$548+8)-1)/10)+1)))),IF(AND(1=$N$549+1,8&lt;=$O$548),IF(($N$548*$N$549+8)&gt;80,"",IF(INDEX($P$550:$W$559,MOD(($N$548*$N$549+8)-1,10)+1,INT((($N$548*$N$549+8)-1)/10)+1)="","",INDEX($P$550:$W$559,MOD(($N$548*$N$549+8)-1,10)+1,INT((($N$548*$N$549+8)-1)/10)+1))),""))),IF($N$550="","",IF(OR(ISTEXT($N$548),ISTEXT($N$549),ISTEXT($N$550)),"",IF(OR(8&gt;$N$548,1&gt;$N$549,((1-1)*$N$548+8)&gt;$N$550),"",IF(INDEX($P$550:$W$559,MOD(((1-1)*$N$548+8)-1,10)+1,INT((((1-1)*$N$548+8)-1)/10)+1)="","",INDEX($P$550:$W$559,MOD(((1-1)*$N$548+8)-1,10)+1,INT((((1-1)*$N$548+8)-1)/10)+1))))))</f>
        <v/>
      </c>
      <c r="L550" s="539">
        <f>IF($D$548="Flat Oval",IF(OR($N$550="",ISTEXT($N$548),ISTEXT($N$549)),"",IF(1&lt;=$N$549,IF(9&gt;$N$548,"",IF(((1-1)*$N$548+9)&gt;80,"",IF(INDEX($P$550:$W$559,MOD(((1-1)*$N$548+9)-1,10)+1,INT((((1-1)*$N$548+9)-1)/10)+1)="","",INDEX($P$550:$W$559,MOD(((1-1)*$N$548+9)-1,10)+1,INT((((1-1)*$N$548+9)-1)/10)+1)))),IF(AND(1=$N$549+1,9&lt;=$O$548),IF(($N$548*$N$549+9)&gt;80,"",IF(INDEX($P$550:$W$559,MOD(($N$548*$N$549+9)-1,10)+1,INT((($N$548*$N$549+9)-1)/10)+1)="","",INDEX($P$550:$W$559,MOD(($N$548*$N$549+9)-1,10)+1,INT((($N$548*$N$549+9)-1)/10)+1))),""))),IF($N$550="","",IF(OR(ISTEXT($N$548),ISTEXT($N$549),ISTEXT($N$550)),"",IF(OR(9&gt;$N$548,1&gt;$N$549,((1-1)*$N$548+9)&gt;$N$550),"",IF(INDEX($P$550:$W$559,MOD(((1-1)*$N$548+9)-1,10)+1,INT((((1-1)*$N$548+9)-1)/10)+1)="","",INDEX($P$550:$W$559,MOD(((1-1)*$N$548+9)-1,10)+1,INT((((1-1)*$N$548+9)-1)/10)+1))))))</f>
        <v/>
      </c>
      <c r="M550" s="539">
        <f>IF($D$548="Flat Oval",IF(OR($N$550="",ISTEXT($N$548),ISTEXT($N$549)),"",IF(1&lt;=$N$549,IF(10&gt;$N$548,"",IF(((1-1)*$N$548+10)&gt;80,"",IF(INDEX($P$550:$W$559,MOD(((1-1)*$N$548+10)-1,10)+1,INT((((1-1)*$N$548+10)-1)/10)+1)="","",INDEX($P$550:$W$559,MOD(((1-1)*$N$548+10)-1,10)+1,INT((((1-1)*$N$548+10)-1)/10)+1)))),IF(AND(1=$N$549+1,10&lt;=$O$548),IF(($N$548*$N$549+10)&gt;80,"",IF(INDEX($P$550:$W$559,MOD(($N$548*$N$549+10)-1,10)+1,INT((($N$548*$N$549+10)-1)/10)+1)="","",INDEX($P$550:$W$559,MOD(($N$548*$N$549+10)-1,10)+1,INT((($N$548*$N$549+10)-1)/10)+1))),""))),IF($N$550="","",IF(OR(ISTEXT($N$548),ISTEXT($N$549),ISTEXT($N$550)),"",IF(OR(10&gt;$N$548,1&gt;$N$549,((1-1)*$N$548+10)&gt;$N$550),"",IF(INDEX($P$550:$W$559,MOD(((1-1)*$N$548+10)-1,10)+1,INT((((1-1)*$N$548+10)-1)/10)+1)="","",INDEX($P$550:$W$559,MOD(((1-1)*$N$548+10)-1,10)+1,INT((((1-1)*$N$548+10)-1)/10)+1))))))</f>
        <v/>
      </c>
      <c r="N550" s="534">
        <f>IF($D$548="Flat Oval",IF(OR($N$548="",$N$549="",$O$548=""),"",$N$548*$N$549+$O$548),IF(OR(N548="",N549=""),"",IF(OR(ISTEXT(N548),ISTEXT(N549)),"",N548*N549)))</f>
        <v/>
      </c>
      <c r="O550">
        <f>IF(OR(NOT($D$548="Flat Oval"),N($N$550)=0),"",IF(COUNT(INDEX(D550:D557,$N$549+1):INDEX(M550:M557,$N$549+1))=0,"",AVERAGE(INDEX(D550:D557,$N$549+1):INDEX(M550:M557,$N$549+1))))</f>
        <v/>
      </c>
      <c r="P550" s="540" t="n"/>
      <c r="Q550" s="540" t="n"/>
      <c r="R550" s="540" t="n"/>
      <c r="S550" s="540" t="n"/>
      <c r="T550" s="540" t="n"/>
      <c r="U550" s="540" t="n"/>
      <c r="V550" s="540" t="n"/>
      <c r="W550" s="540" t="n"/>
    </row>
    <row r="551" ht="13.35" customHeight="1" s="162">
      <c r="B551" s="537">
        <f>IF($D$548="Flat Oval",IF(OR($N$549="",ISTEXT($N$549)),"",IF(2&lt;=$N$549,ROUND((2-0.5)*$I$548/$N$549,1),IF(2=$N$549+1,"Ends",""))),IF(OR($D$548="",$G$548=""),"",IF($D$548="Round",IF(2=1,"Axis 1 (0°)",IF(2=2,"Axis 2 (90°)","")),IF(ISTEXT($N$549),"",IF(2&gt;$N$549,"",IF(ISTEXT($I$548),"",ROUND((2-0.5)*$I$548/$N$549,1)))))))</f>
        <v/>
      </c>
      <c r="C551" s="538" t="n"/>
      <c r="D551" s="539">
        <f>IF($D$548="Flat Oval",IF(OR($N$550="",ISTEXT($N$548),ISTEXT($N$549)),"",IF(2&lt;=$N$549,IF(1&gt;$N$548,"",IF(((2-1)*$N$548+1)&gt;80,"",IF(INDEX($P$550:$W$559,MOD(((2-1)*$N$548+1)-1,10)+1,INT((((2-1)*$N$548+1)-1)/10)+1)="","",INDEX($P$550:$W$559,MOD(((2-1)*$N$548+1)-1,10)+1,INT((((2-1)*$N$548+1)-1)/10)+1)))),IF(AND(2=$N$549+1,1&lt;=$O$548),IF(($N$548*$N$549+1)&gt;80,"",IF(INDEX($P$550:$W$559,MOD(($N$548*$N$549+1)-1,10)+1,INT((($N$548*$N$549+1)-1)/10)+1)="","",INDEX($P$550:$W$559,MOD(($N$548*$N$549+1)-1,10)+1,INT((($N$548*$N$549+1)-1)/10)+1))),""))),IF($N$550="","",IF(OR(ISTEXT($N$548),ISTEXT($N$549),ISTEXT($N$550)),"",IF(OR(1&gt;$N$548,2&gt;$N$549,((2-1)*$N$548+1)&gt;$N$550),"",IF(INDEX($P$550:$W$559,MOD(((2-1)*$N$548+1)-1,10)+1,INT((((2-1)*$N$548+1)-1)/10)+1)="","",INDEX($P$550:$W$559,MOD(((2-1)*$N$548+1)-1,10)+1,INT((((2-1)*$N$548+1)-1)/10)+1))))))</f>
        <v/>
      </c>
      <c r="E551" s="539">
        <f>IF($D$548="Flat Oval",IF(OR($N$550="",ISTEXT($N$548),ISTEXT($N$549)),"",IF(2&lt;=$N$549,IF(2&gt;$N$548,"",IF(((2-1)*$N$548+2)&gt;80,"",IF(INDEX($P$550:$W$559,MOD(((2-1)*$N$548+2)-1,10)+1,INT((((2-1)*$N$548+2)-1)/10)+1)="","",INDEX($P$550:$W$559,MOD(((2-1)*$N$548+2)-1,10)+1,INT((((2-1)*$N$548+2)-1)/10)+1)))),IF(AND(2=$N$549+1,2&lt;=$O$548),IF(($N$548*$N$549+2)&gt;80,"",IF(INDEX($P$550:$W$559,MOD(($N$548*$N$549+2)-1,10)+1,INT((($N$548*$N$549+2)-1)/10)+1)="","",INDEX($P$550:$W$559,MOD(($N$548*$N$549+2)-1,10)+1,INT((($N$548*$N$549+2)-1)/10)+1))),""))),IF($N$550="","",IF(OR(ISTEXT($N$548),ISTEXT($N$549),ISTEXT($N$550)),"",IF(OR(2&gt;$N$548,2&gt;$N$549,((2-1)*$N$548+2)&gt;$N$550),"",IF(INDEX($P$550:$W$559,MOD(((2-1)*$N$548+2)-1,10)+1,INT((((2-1)*$N$548+2)-1)/10)+1)="","",INDEX($P$550:$W$559,MOD(((2-1)*$N$548+2)-1,10)+1,INT((((2-1)*$N$548+2)-1)/10)+1))))))</f>
        <v/>
      </c>
      <c r="F551" s="539">
        <f>IF($D$548="Flat Oval",IF(OR($N$550="",ISTEXT($N$548),ISTEXT($N$549)),"",IF(2&lt;=$N$549,IF(3&gt;$N$548,"",IF(((2-1)*$N$548+3)&gt;80,"",IF(INDEX($P$550:$W$559,MOD(((2-1)*$N$548+3)-1,10)+1,INT((((2-1)*$N$548+3)-1)/10)+1)="","",INDEX($P$550:$W$559,MOD(((2-1)*$N$548+3)-1,10)+1,INT((((2-1)*$N$548+3)-1)/10)+1)))),IF(AND(2=$N$549+1,3&lt;=$O$548),IF(($N$548*$N$549+3)&gt;80,"",IF(INDEX($P$550:$W$559,MOD(($N$548*$N$549+3)-1,10)+1,INT((($N$548*$N$549+3)-1)/10)+1)="","",INDEX($P$550:$W$559,MOD(($N$548*$N$549+3)-1,10)+1,INT((($N$548*$N$549+3)-1)/10)+1))),""))),IF($N$550="","",IF(OR(ISTEXT($N$548),ISTEXT($N$549),ISTEXT($N$550)),"",IF(OR(3&gt;$N$548,2&gt;$N$549,((2-1)*$N$548+3)&gt;$N$550),"",IF(INDEX($P$550:$W$559,MOD(((2-1)*$N$548+3)-1,10)+1,INT((((2-1)*$N$548+3)-1)/10)+1)="","",INDEX($P$550:$W$559,MOD(((2-1)*$N$548+3)-1,10)+1,INT((((2-1)*$N$548+3)-1)/10)+1))))))</f>
        <v/>
      </c>
      <c r="G551" s="539">
        <f>IF($D$548="Flat Oval",IF(OR($N$550="",ISTEXT($N$548),ISTEXT($N$549)),"",IF(2&lt;=$N$549,IF(4&gt;$N$548,"",IF(((2-1)*$N$548+4)&gt;80,"",IF(INDEX($P$550:$W$559,MOD(((2-1)*$N$548+4)-1,10)+1,INT((((2-1)*$N$548+4)-1)/10)+1)="","",INDEX($P$550:$W$559,MOD(((2-1)*$N$548+4)-1,10)+1,INT((((2-1)*$N$548+4)-1)/10)+1)))),IF(AND(2=$N$549+1,4&lt;=$O$548),IF(($N$548*$N$549+4)&gt;80,"",IF(INDEX($P$550:$W$559,MOD(($N$548*$N$549+4)-1,10)+1,INT((($N$548*$N$549+4)-1)/10)+1)="","",INDEX($P$550:$W$559,MOD(($N$548*$N$549+4)-1,10)+1,INT((($N$548*$N$549+4)-1)/10)+1))),""))),IF($N$550="","",IF(OR(ISTEXT($N$548),ISTEXT($N$549),ISTEXT($N$550)),"",IF(OR(4&gt;$N$548,2&gt;$N$549,((2-1)*$N$548+4)&gt;$N$550),"",IF(INDEX($P$550:$W$559,MOD(((2-1)*$N$548+4)-1,10)+1,INT((((2-1)*$N$548+4)-1)/10)+1)="","",INDEX($P$550:$W$559,MOD(((2-1)*$N$548+4)-1,10)+1,INT((((2-1)*$N$548+4)-1)/10)+1))))))</f>
        <v/>
      </c>
      <c r="H551" s="539">
        <f>IF($D$548="Flat Oval",IF(OR($N$550="",ISTEXT($N$548),ISTEXT($N$549)),"",IF(2&lt;=$N$549,IF(5&gt;$N$548,"",IF(((2-1)*$N$548+5)&gt;80,"",IF(INDEX($P$550:$W$559,MOD(((2-1)*$N$548+5)-1,10)+1,INT((((2-1)*$N$548+5)-1)/10)+1)="","",INDEX($P$550:$W$559,MOD(((2-1)*$N$548+5)-1,10)+1,INT((((2-1)*$N$548+5)-1)/10)+1)))),IF(AND(2=$N$549+1,5&lt;=$O$548),IF(($N$548*$N$549+5)&gt;80,"",IF(INDEX($P$550:$W$559,MOD(($N$548*$N$549+5)-1,10)+1,INT((($N$548*$N$549+5)-1)/10)+1)="","",INDEX($P$550:$W$559,MOD(($N$548*$N$549+5)-1,10)+1,INT((($N$548*$N$549+5)-1)/10)+1))),""))),IF($N$550="","",IF(OR(ISTEXT($N$548),ISTEXT($N$549),ISTEXT($N$550)),"",IF(OR(5&gt;$N$548,2&gt;$N$549,((2-1)*$N$548+5)&gt;$N$550),"",IF(INDEX($P$550:$W$559,MOD(((2-1)*$N$548+5)-1,10)+1,INT((((2-1)*$N$548+5)-1)/10)+1)="","",INDEX($P$550:$W$559,MOD(((2-1)*$N$548+5)-1,10)+1,INT((((2-1)*$N$548+5)-1)/10)+1))))))</f>
        <v/>
      </c>
      <c r="I551" s="539">
        <f>IF($D$548="Flat Oval",IF(OR($N$550="",ISTEXT($N$548),ISTEXT($N$549)),"",IF(2&lt;=$N$549,IF(6&gt;$N$548,"",IF(((2-1)*$N$548+6)&gt;80,"",IF(INDEX($P$550:$W$559,MOD(((2-1)*$N$548+6)-1,10)+1,INT((((2-1)*$N$548+6)-1)/10)+1)="","",INDEX($P$550:$W$559,MOD(((2-1)*$N$548+6)-1,10)+1,INT((((2-1)*$N$548+6)-1)/10)+1)))),IF(AND(2=$N$549+1,6&lt;=$O$548),IF(($N$548*$N$549+6)&gt;80,"",IF(INDEX($P$550:$W$559,MOD(($N$548*$N$549+6)-1,10)+1,INT((($N$548*$N$549+6)-1)/10)+1)="","",INDEX($P$550:$W$559,MOD(($N$548*$N$549+6)-1,10)+1,INT((($N$548*$N$549+6)-1)/10)+1))),""))),IF($N$550="","",IF(OR(ISTEXT($N$548),ISTEXT($N$549),ISTEXT($N$550)),"",IF(OR(6&gt;$N$548,2&gt;$N$549,((2-1)*$N$548+6)&gt;$N$550),"",IF(INDEX($P$550:$W$559,MOD(((2-1)*$N$548+6)-1,10)+1,INT((((2-1)*$N$548+6)-1)/10)+1)="","",INDEX($P$550:$W$559,MOD(((2-1)*$N$548+6)-1,10)+1,INT((((2-1)*$N$548+6)-1)/10)+1))))))</f>
        <v/>
      </c>
      <c r="J551" s="539">
        <f>IF($D$548="Flat Oval",IF(OR($N$550="",ISTEXT($N$548),ISTEXT($N$549)),"",IF(2&lt;=$N$549,IF(7&gt;$N$548,"",IF(((2-1)*$N$548+7)&gt;80,"",IF(INDEX($P$550:$W$559,MOD(((2-1)*$N$548+7)-1,10)+1,INT((((2-1)*$N$548+7)-1)/10)+1)="","",INDEX($P$550:$W$559,MOD(((2-1)*$N$548+7)-1,10)+1,INT((((2-1)*$N$548+7)-1)/10)+1)))),IF(AND(2=$N$549+1,7&lt;=$O$548),IF(($N$548*$N$549+7)&gt;80,"",IF(INDEX($P$550:$W$559,MOD(($N$548*$N$549+7)-1,10)+1,INT((($N$548*$N$549+7)-1)/10)+1)="","",INDEX($P$550:$W$559,MOD(($N$548*$N$549+7)-1,10)+1,INT((($N$548*$N$549+7)-1)/10)+1))),""))),IF($N$550="","",IF(OR(ISTEXT($N$548),ISTEXT($N$549),ISTEXT($N$550)),"",IF(OR(7&gt;$N$548,2&gt;$N$549,((2-1)*$N$548+7)&gt;$N$550),"",IF(INDEX($P$550:$W$559,MOD(((2-1)*$N$548+7)-1,10)+1,INT((((2-1)*$N$548+7)-1)/10)+1)="","",INDEX($P$550:$W$559,MOD(((2-1)*$N$548+7)-1,10)+1,INT((((2-1)*$N$548+7)-1)/10)+1))))))</f>
        <v/>
      </c>
      <c r="K551" s="539">
        <f>IF($D$548="Flat Oval",IF(OR($N$550="",ISTEXT($N$548),ISTEXT($N$549)),"",IF(2&lt;=$N$549,IF(8&gt;$N$548,"",IF(((2-1)*$N$548+8)&gt;80,"",IF(INDEX($P$550:$W$559,MOD(((2-1)*$N$548+8)-1,10)+1,INT((((2-1)*$N$548+8)-1)/10)+1)="","",INDEX($P$550:$W$559,MOD(((2-1)*$N$548+8)-1,10)+1,INT((((2-1)*$N$548+8)-1)/10)+1)))),IF(AND(2=$N$549+1,8&lt;=$O$548),IF(($N$548*$N$549+8)&gt;80,"",IF(INDEX($P$550:$W$559,MOD(($N$548*$N$549+8)-1,10)+1,INT((($N$548*$N$549+8)-1)/10)+1)="","",INDEX($P$550:$W$559,MOD(($N$548*$N$549+8)-1,10)+1,INT((($N$548*$N$549+8)-1)/10)+1))),""))),IF($N$550="","",IF(OR(ISTEXT($N$548),ISTEXT($N$549),ISTEXT($N$550)),"",IF(OR(8&gt;$N$548,2&gt;$N$549,((2-1)*$N$548+8)&gt;$N$550),"",IF(INDEX($P$550:$W$559,MOD(((2-1)*$N$548+8)-1,10)+1,INT((((2-1)*$N$548+8)-1)/10)+1)="","",INDEX($P$550:$W$559,MOD(((2-1)*$N$548+8)-1,10)+1,INT((((2-1)*$N$548+8)-1)/10)+1))))))</f>
        <v/>
      </c>
      <c r="L551" s="539">
        <f>IF($D$548="Flat Oval",IF(OR($N$550="",ISTEXT($N$548),ISTEXT($N$549)),"",IF(2&lt;=$N$549,IF(9&gt;$N$548,"",IF(((2-1)*$N$548+9)&gt;80,"",IF(INDEX($P$550:$W$559,MOD(((2-1)*$N$548+9)-1,10)+1,INT((((2-1)*$N$548+9)-1)/10)+1)="","",INDEX($P$550:$W$559,MOD(((2-1)*$N$548+9)-1,10)+1,INT((((2-1)*$N$548+9)-1)/10)+1)))),IF(AND(2=$N$549+1,9&lt;=$O$548),IF(($N$548*$N$549+9)&gt;80,"",IF(INDEX($P$550:$W$559,MOD(($N$548*$N$549+9)-1,10)+1,INT((($N$548*$N$549+9)-1)/10)+1)="","",INDEX($P$550:$W$559,MOD(($N$548*$N$549+9)-1,10)+1,INT((($N$548*$N$549+9)-1)/10)+1))),""))),IF($N$550="","",IF(OR(ISTEXT($N$548),ISTEXT($N$549),ISTEXT($N$550)),"",IF(OR(9&gt;$N$548,2&gt;$N$549,((2-1)*$N$548+9)&gt;$N$550),"",IF(INDEX($P$550:$W$559,MOD(((2-1)*$N$548+9)-1,10)+1,INT((((2-1)*$N$548+9)-1)/10)+1)="","",INDEX($P$550:$W$559,MOD(((2-1)*$N$548+9)-1,10)+1,INT((((2-1)*$N$548+9)-1)/10)+1))))))</f>
        <v/>
      </c>
      <c r="M551" s="539">
        <f>IF($D$548="Flat Oval",IF(OR($N$550="",ISTEXT($N$548),ISTEXT($N$549)),"",IF(2&lt;=$N$549,IF(10&gt;$N$548,"",IF(((2-1)*$N$548+10)&gt;80,"",IF(INDEX($P$550:$W$559,MOD(((2-1)*$N$548+10)-1,10)+1,INT((((2-1)*$N$548+10)-1)/10)+1)="","",INDEX($P$550:$W$559,MOD(((2-1)*$N$548+10)-1,10)+1,INT((((2-1)*$N$548+10)-1)/10)+1)))),IF(AND(2=$N$549+1,10&lt;=$O$548),IF(($N$548*$N$549+10)&gt;80,"",IF(INDEX($P$550:$W$559,MOD(($N$548*$N$549+10)-1,10)+1,INT((($N$548*$N$549+10)-1)/10)+1)="","",INDEX($P$550:$W$559,MOD(($N$548*$N$549+10)-1,10)+1,INT((($N$548*$N$549+10)-1)/10)+1))),""))),IF($N$550="","",IF(OR(ISTEXT($N$548),ISTEXT($N$549),ISTEXT($N$550)),"",IF(OR(10&gt;$N$548,2&gt;$N$549,((2-1)*$N$548+10)&gt;$N$550),"",IF(INDEX($P$550:$W$559,MOD(((2-1)*$N$548+10)-1,10)+1,INT((((2-1)*$N$548+10)-1)/10)+1)="","",INDEX($P$550:$W$559,MOD(((2-1)*$N$548+10)-1,10)+1,INT((((2-1)*$N$548+10)-1)/10)+1))))))</f>
        <v/>
      </c>
      <c r="O551">
        <f>IF(AND($D$548="Flat Oval",NOT(OR($G$548="",$I$548="")),NOT(OR(ISTEXT($G$548),ISTEXT($I$548)))),(($G$548-2*N($K$548))-($I$548-2*N($K$548)))*($I$548-2*N($K$548))/144,"")</f>
        <v/>
      </c>
      <c r="P551" s="540" t="n"/>
      <c r="Q551" s="540" t="n"/>
      <c r="R551" s="540" t="n"/>
      <c r="S551" s="540" t="n"/>
      <c r="T551" s="540" t="n"/>
      <c r="U551" s="540" t="n"/>
      <c r="V551" s="540" t="n"/>
      <c r="W551" s="540" t="n"/>
    </row>
    <row r="552" ht="13.35" customHeight="1" s="162">
      <c r="B552" s="537">
        <f>IF($D$548="Flat Oval",IF(OR($N$549="",ISTEXT($N$549)),"",IF(3&lt;=$N$549,ROUND((3-0.5)*$I$548/$N$549,1),IF(3=$N$549+1,"Ends",""))),IF(OR($D$548="",$G$548=""),"",IF($D$548="Round",IF(3=1,"Axis 1 (0°)",IF(3=2,"Axis 2 (90°)","")),IF(ISTEXT($N$549),"",IF(3&gt;$N$549,"",IF(ISTEXT($I$548),"",ROUND((3-0.5)*$I$548/$N$549,1)))))))</f>
        <v/>
      </c>
      <c r="C552" s="538" t="n"/>
      <c r="D552" s="539">
        <f>IF($D$548="Flat Oval",IF(OR($N$550="",ISTEXT($N$548),ISTEXT($N$549)),"",IF(3&lt;=$N$549,IF(1&gt;$N$548,"",IF(((3-1)*$N$548+1)&gt;80,"",IF(INDEX($P$550:$W$559,MOD(((3-1)*$N$548+1)-1,10)+1,INT((((3-1)*$N$548+1)-1)/10)+1)="","",INDEX($P$550:$W$559,MOD(((3-1)*$N$548+1)-1,10)+1,INT((((3-1)*$N$548+1)-1)/10)+1)))),IF(AND(3=$N$549+1,1&lt;=$O$548),IF(($N$548*$N$549+1)&gt;80,"",IF(INDEX($P$550:$W$559,MOD(($N$548*$N$549+1)-1,10)+1,INT((($N$548*$N$549+1)-1)/10)+1)="","",INDEX($P$550:$W$559,MOD(($N$548*$N$549+1)-1,10)+1,INT((($N$548*$N$549+1)-1)/10)+1))),""))),IF($N$550="","",IF(OR(ISTEXT($N$548),ISTEXT($N$549),ISTEXT($N$550)),"",IF(OR(1&gt;$N$548,3&gt;$N$549,((3-1)*$N$548+1)&gt;$N$550),"",IF(INDEX($P$550:$W$559,MOD(((3-1)*$N$548+1)-1,10)+1,INT((((3-1)*$N$548+1)-1)/10)+1)="","",INDEX($P$550:$W$559,MOD(((3-1)*$N$548+1)-1,10)+1,INT((((3-1)*$N$548+1)-1)/10)+1))))))</f>
        <v/>
      </c>
      <c r="E552" s="539">
        <f>IF($D$548="Flat Oval",IF(OR($N$550="",ISTEXT($N$548),ISTEXT($N$549)),"",IF(3&lt;=$N$549,IF(2&gt;$N$548,"",IF(((3-1)*$N$548+2)&gt;80,"",IF(INDEX($P$550:$W$559,MOD(((3-1)*$N$548+2)-1,10)+1,INT((((3-1)*$N$548+2)-1)/10)+1)="","",INDEX($P$550:$W$559,MOD(((3-1)*$N$548+2)-1,10)+1,INT((((3-1)*$N$548+2)-1)/10)+1)))),IF(AND(3=$N$549+1,2&lt;=$O$548),IF(($N$548*$N$549+2)&gt;80,"",IF(INDEX($P$550:$W$559,MOD(($N$548*$N$549+2)-1,10)+1,INT((($N$548*$N$549+2)-1)/10)+1)="","",INDEX($P$550:$W$559,MOD(($N$548*$N$549+2)-1,10)+1,INT((($N$548*$N$549+2)-1)/10)+1))),""))),IF($N$550="","",IF(OR(ISTEXT($N$548),ISTEXT($N$549),ISTEXT($N$550)),"",IF(OR(2&gt;$N$548,3&gt;$N$549,((3-1)*$N$548+2)&gt;$N$550),"",IF(INDEX($P$550:$W$559,MOD(((3-1)*$N$548+2)-1,10)+1,INT((((3-1)*$N$548+2)-1)/10)+1)="","",INDEX($P$550:$W$559,MOD(((3-1)*$N$548+2)-1,10)+1,INT((((3-1)*$N$548+2)-1)/10)+1))))))</f>
        <v/>
      </c>
      <c r="F552" s="539">
        <f>IF($D$548="Flat Oval",IF(OR($N$550="",ISTEXT($N$548),ISTEXT($N$549)),"",IF(3&lt;=$N$549,IF(3&gt;$N$548,"",IF(((3-1)*$N$548+3)&gt;80,"",IF(INDEX($P$550:$W$559,MOD(((3-1)*$N$548+3)-1,10)+1,INT((((3-1)*$N$548+3)-1)/10)+1)="","",INDEX($P$550:$W$559,MOD(((3-1)*$N$548+3)-1,10)+1,INT((((3-1)*$N$548+3)-1)/10)+1)))),IF(AND(3=$N$549+1,3&lt;=$O$548),IF(($N$548*$N$549+3)&gt;80,"",IF(INDEX($P$550:$W$559,MOD(($N$548*$N$549+3)-1,10)+1,INT((($N$548*$N$549+3)-1)/10)+1)="","",INDEX($P$550:$W$559,MOD(($N$548*$N$549+3)-1,10)+1,INT((($N$548*$N$549+3)-1)/10)+1))),""))),IF($N$550="","",IF(OR(ISTEXT($N$548),ISTEXT($N$549),ISTEXT($N$550)),"",IF(OR(3&gt;$N$548,3&gt;$N$549,((3-1)*$N$548+3)&gt;$N$550),"",IF(INDEX($P$550:$W$559,MOD(((3-1)*$N$548+3)-1,10)+1,INT((((3-1)*$N$548+3)-1)/10)+1)="","",INDEX($P$550:$W$559,MOD(((3-1)*$N$548+3)-1,10)+1,INT((((3-1)*$N$548+3)-1)/10)+1))))))</f>
        <v/>
      </c>
      <c r="G552" s="539">
        <f>IF($D$548="Flat Oval",IF(OR($N$550="",ISTEXT($N$548),ISTEXT($N$549)),"",IF(3&lt;=$N$549,IF(4&gt;$N$548,"",IF(((3-1)*$N$548+4)&gt;80,"",IF(INDEX($P$550:$W$559,MOD(((3-1)*$N$548+4)-1,10)+1,INT((((3-1)*$N$548+4)-1)/10)+1)="","",INDEX($P$550:$W$559,MOD(((3-1)*$N$548+4)-1,10)+1,INT((((3-1)*$N$548+4)-1)/10)+1)))),IF(AND(3=$N$549+1,4&lt;=$O$548),IF(($N$548*$N$549+4)&gt;80,"",IF(INDEX($P$550:$W$559,MOD(($N$548*$N$549+4)-1,10)+1,INT((($N$548*$N$549+4)-1)/10)+1)="","",INDEX($P$550:$W$559,MOD(($N$548*$N$549+4)-1,10)+1,INT((($N$548*$N$549+4)-1)/10)+1))),""))),IF($N$550="","",IF(OR(ISTEXT($N$548),ISTEXT($N$549),ISTEXT($N$550)),"",IF(OR(4&gt;$N$548,3&gt;$N$549,((3-1)*$N$548+4)&gt;$N$550),"",IF(INDEX($P$550:$W$559,MOD(((3-1)*$N$548+4)-1,10)+1,INT((((3-1)*$N$548+4)-1)/10)+1)="","",INDEX($P$550:$W$559,MOD(((3-1)*$N$548+4)-1,10)+1,INT((((3-1)*$N$548+4)-1)/10)+1))))))</f>
        <v/>
      </c>
      <c r="H552" s="539">
        <f>IF($D$548="Flat Oval",IF(OR($N$550="",ISTEXT($N$548),ISTEXT($N$549)),"",IF(3&lt;=$N$549,IF(5&gt;$N$548,"",IF(((3-1)*$N$548+5)&gt;80,"",IF(INDEX($P$550:$W$559,MOD(((3-1)*$N$548+5)-1,10)+1,INT((((3-1)*$N$548+5)-1)/10)+1)="","",INDEX($P$550:$W$559,MOD(((3-1)*$N$548+5)-1,10)+1,INT((((3-1)*$N$548+5)-1)/10)+1)))),IF(AND(3=$N$549+1,5&lt;=$O$548),IF(($N$548*$N$549+5)&gt;80,"",IF(INDEX($P$550:$W$559,MOD(($N$548*$N$549+5)-1,10)+1,INT((($N$548*$N$549+5)-1)/10)+1)="","",INDEX($P$550:$W$559,MOD(($N$548*$N$549+5)-1,10)+1,INT((($N$548*$N$549+5)-1)/10)+1))),""))),IF($N$550="","",IF(OR(ISTEXT($N$548),ISTEXT($N$549),ISTEXT($N$550)),"",IF(OR(5&gt;$N$548,3&gt;$N$549,((3-1)*$N$548+5)&gt;$N$550),"",IF(INDEX($P$550:$W$559,MOD(((3-1)*$N$548+5)-1,10)+1,INT((((3-1)*$N$548+5)-1)/10)+1)="","",INDEX($P$550:$W$559,MOD(((3-1)*$N$548+5)-1,10)+1,INT((((3-1)*$N$548+5)-1)/10)+1))))))</f>
        <v/>
      </c>
      <c r="I552" s="539">
        <f>IF($D$548="Flat Oval",IF(OR($N$550="",ISTEXT($N$548),ISTEXT($N$549)),"",IF(3&lt;=$N$549,IF(6&gt;$N$548,"",IF(((3-1)*$N$548+6)&gt;80,"",IF(INDEX($P$550:$W$559,MOD(((3-1)*$N$548+6)-1,10)+1,INT((((3-1)*$N$548+6)-1)/10)+1)="","",INDEX($P$550:$W$559,MOD(((3-1)*$N$548+6)-1,10)+1,INT((((3-1)*$N$548+6)-1)/10)+1)))),IF(AND(3=$N$549+1,6&lt;=$O$548),IF(($N$548*$N$549+6)&gt;80,"",IF(INDEX($P$550:$W$559,MOD(($N$548*$N$549+6)-1,10)+1,INT((($N$548*$N$549+6)-1)/10)+1)="","",INDEX($P$550:$W$559,MOD(($N$548*$N$549+6)-1,10)+1,INT((($N$548*$N$549+6)-1)/10)+1))),""))),IF($N$550="","",IF(OR(ISTEXT($N$548),ISTEXT($N$549),ISTEXT($N$550)),"",IF(OR(6&gt;$N$548,3&gt;$N$549,((3-1)*$N$548+6)&gt;$N$550),"",IF(INDEX($P$550:$W$559,MOD(((3-1)*$N$548+6)-1,10)+1,INT((((3-1)*$N$548+6)-1)/10)+1)="","",INDEX($P$550:$W$559,MOD(((3-1)*$N$548+6)-1,10)+1,INT((((3-1)*$N$548+6)-1)/10)+1))))))</f>
        <v/>
      </c>
      <c r="J552" s="539">
        <f>IF($D$548="Flat Oval",IF(OR($N$550="",ISTEXT($N$548),ISTEXT($N$549)),"",IF(3&lt;=$N$549,IF(7&gt;$N$548,"",IF(((3-1)*$N$548+7)&gt;80,"",IF(INDEX($P$550:$W$559,MOD(((3-1)*$N$548+7)-1,10)+1,INT((((3-1)*$N$548+7)-1)/10)+1)="","",INDEX($P$550:$W$559,MOD(((3-1)*$N$548+7)-1,10)+1,INT((((3-1)*$N$548+7)-1)/10)+1)))),IF(AND(3=$N$549+1,7&lt;=$O$548),IF(($N$548*$N$549+7)&gt;80,"",IF(INDEX($P$550:$W$559,MOD(($N$548*$N$549+7)-1,10)+1,INT((($N$548*$N$549+7)-1)/10)+1)="","",INDEX($P$550:$W$559,MOD(($N$548*$N$549+7)-1,10)+1,INT((($N$548*$N$549+7)-1)/10)+1))),""))),IF($N$550="","",IF(OR(ISTEXT($N$548),ISTEXT($N$549),ISTEXT($N$550)),"",IF(OR(7&gt;$N$548,3&gt;$N$549,((3-1)*$N$548+7)&gt;$N$550),"",IF(INDEX($P$550:$W$559,MOD(((3-1)*$N$548+7)-1,10)+1,INT((((3-1)*$N$548+7)-1)/10)+1)="","",INDEX($P$550:$W$559,MOD(((3-1)*$N$548+7)-1,10)+1,INT((((3-1)*$N$548+7)-1)/10)+1))))))</f>
        <v/>
      </c>
      <c r="K552" s="539">
        <f>IF($D$548="Flat Oval",IF(OR($N$550="",ISTEXT($N$548),ISTEXT($N$549)),"",IF(3&lt;=$N$549,IF(8&gt;$N$548,"",IF(((3-1)*$N$548+8)&gt;80,"",IF(INDEX($P$550:$W$559,MOD(((3-1)*$N$548+8)-1,10)+1,INT((((3-1)*$N$548+8)-1)/10)+1)="","",INDEX($P$550:$W$559,MOD(((3-1)*$N$548+8)-1,10)+1,INT((((3-1)*$N$548+8)-1)/10)+1)))),IF(AND(3=$N$549+1,8&lt;=$O$548),IF(($N$548*$N$549+8)&gt;80,"",IF(INDEX($P$550:$W$559,MOD(($N$548*$N$549+8)-1,10)+1,INT((($N$548*$N$549+8)-1)/10)+1)="","",INDEX($P$550:$W$559,MOD(($N$548*$N$549+8)-1,10)+1,INT((($N$548*$N$549+8)-1)/10)+1))),""))),IF($N$550="","",IF(OR(ISTEXT($N$548),ISTEXT($N$549),ISTEXT($N$550)),"",IF(OR(8&gt;$N$548,3&gt;$N$549,((3-1)*$N$548+8)&gt;$N$550),"",IF(INDEX($P$550:$W$559,MOD(((3-1)*$N$548+8)-1,10)+1,INT((((3-1)*$N$548+8)-1)/10)+1)="","",INDEX($P$550:$W$559,MOD(((3-1)*$N$548+8)-1,10)+1,INT((((3-1)*$N$548+8)-1)/10)+1))))))</f>
        <v/>
      </c>
      <c r="L552" s="539">
        <f>IF($D$548="Flat Oval",IF(OR($N$550="",ISTEXT($N$548),ISTEXT($N$549)),"",IF(3&lt;=$N$549,IF(9&gt;$N$548,"",IF(((3-1)*$N$548+9)&gt;80,"",IF(INDEX($P$550:$W$559,MOD(((3-1)*$N$548+9)-1,10)+1,INT((((3-1)*$N$548+9)-1)/10)+1)="","",INDEX($P$550:$W$559,MOD(((3-1)*$N$548+9)-1,10)+1,INT((((3-1)*$N$548+9)-1)/10)+1)))),IF(AND(3=$N$549+1,9&lt;=$O$548),IF(($N$548*$N$549+9)&gt;80,"",IF(INDEX($P$550:$W$559,MOD(($N$548*$N$549+9)-1,10)+1,INT((($N$548*$N$549+9)-1)/10)+1)="","",INDEX($P$550:$W$559,MOD(($N$548*$N$549+9)-1,10)+1,INT((($N$548*$N$549+9)-1)/10)+1))),""))),IF($N$550="","",IF(OR(ISTEXT($N$548),ISTEXT($N$549),ISTEXT($N$550)),"",IF(OR(9&gt;$N$548,3&gt;$N$549,((3-1)*$N$548+9)&gt;$N$550),"",IF(INDEX($P$550:$W$559,MOD(((3-1)*$N$548+9)-1,10)+1,INT((((3-1)*$N$548+9)-1)/10)+1)="","",INDEX($P$550:$W$559,MOD(((3-1)*$N$548+9)-1,10)+1,INT((((3-1)*$N$548+9)-1)/10)+1))))))</f>
        <v/>
      </c>
      <c r="M552" s="539">
        <f>IF($D$548="Flat Oval",IF(OR($N$550="",ISTEXT($N$548),ISTEXT($N$549)),"",IF(3&lt;=$N$549,IF(10&gt;$N$548,"",IF(((3-1)*$N$548+10)&gt;80,"",IF(INDEX($P$550:$W$559,MOD(((3-1)*$N$548+10)-1,10)+1,INT((((3-1)*$N$548+10)-1)/10)+1)="","",INDEX($P$550:$W$559,MOD(((3-1)*$N$548+10)-1,10)+1,INT((((3-1)*$N$548+10)-1)/10)+1)))),IF(AND(3=$N$549+1,10&lt;=$O$548),IF(($N$548*$N$549+10)&gt;80,"",IF(INDEX($P$550:$W$559,MOD(($N$548*$N$549+10)-1,10)+1,INT((($N$548*$N$549+10)-1)/10)+1)="","",INDEX($P$550:$W$559,MOD(($N$548*$N$549+10)-1,10)+1,INT((($N$548*$N$549+10)-1)/10)+1))),""))),IF($N$550="","",IF(OR(ISTEXT($N$548),ISTEXT($N$549),ISTEXT($N$550)),"",IF(OR(10&gt;$N$548,3&gt;$N$549,((3-1)*$N$548+10)&gt;$N$550),"",IF(INDEX($P$550:$W$559,MOD(((3-1)*$N$548+10)-1,10)+1,INT((((3-1)*$N$548+10)-1)/10)+1)="","",INDEX($P$550:$W$559,MOD(((3-1)*$N$548+10)-1,10)+1,INT((((3-1)*$N$548+10)-1)/10)+1))))))</f>
        <v/>
      </c>
      <c r="O552">
        <f>IF(AND($D$548="Flat Oval",NOT(OR($G$548="",$I$548="")),NOT(OR(ISTEXT($G$548),ISTEXT($I$548)))),PI()*(($I$548-2*N($K$548))/2)^2/144,"")</f>
        <v/>
      </c>
      <c r="P552" s="540" t="n"/>
      <c r="Q552" s="540" t="n"/>
      <c r="R552" s="540" t="n"/>
      <c r="S552" s="540" t="n"/>
      <c r="T552" s="540" t="n"/>
      <c r="U552" s="540" t="n"/>
      <c r="V552" s="540" t="n"/>
      <c r="W552" s="540" t="n"/>
    </row>
    <row r="553" ht="13.35" customHeight="1" s="162">
      <c r="B553" s="537">
        <f>IF($D$548="Flat Oval",IF(OR($N$549="",ISTEXT($N$549)),"",IF(4&lt;=$N$549,ROUND((4-0.5)*$I$548/$N$549,1),IF(4=$N$549+1,"Ends",""))),IF(OR($D$548="",$G$548=""),"",IF($D$548="Round",IF(4=1,"Axis 1 (0°)",IF(4=2,"Axis 2 (90°)","")),IF(ISTEXT($N$549),"",IF(4&gt;$N$549,"",IF(ISTEXT($I$548),"",ROUND((4-0.5)*$I$548/$N$549,1)))))))</f>
        <v/>
      </c>
      <c r="C553" s="538" t="n"/>
      <c r="D553" s="539">
        <f>IF($D$548="Flat Oval",IF(OR($N$550="",ISTEXT($N$548),ISTEXT($N$549)),"",IF(4&lt;=$N$549,IF(1&gt;$N$548,"",IF(((4-1)*$N$548+1)&gt;80,"",IF(INDEX($P$550:$W$559,MOD(((4-1)*$N$548+1)-1,10)+1,INT((((4-1)*$N$548+1)-1)/10)+1)="","",INDEX($P$550:$W$559,MOD(((4-1)*$N$548+1)-1,10)+1,INT((((4-1)*$N$548+1)-1)/10)+1)))),IF(AND(4=$N$549+1,1&lt;=$O$548),IF(($N$548*$N$549+1)&gt;80,"",IF(INDEX($P$550:$W$559,MOD(($N$548*$N$549+1)-1,10)+1,INT((($N$548*$N$549+1)-1)/10)+1)="","",INDEX($P$550:$W$559,MOD(($N$548*$N$549+1)-1,10)+1,INT((($N$548*$N$549+1)-1)/10)+1))),""))),IF($N$550="","",IF(OR(ISTEXT($N$548),ISTEXT($N$549),ISTEXT($N$550)),"",IF(OR(1&gt;$N$548,4&gt;$N$549,((4-1)*$N$548+1)&gt;$N$550),"",IF(INDEX($P$550:$W$559,MOD(((4-1)*$N$548+1)-1,10)+1,INT((((4-1)*$N$548+1)-1)/10)+1)="","",INDEX($P$550:$W$559,MOD(((4-1)*$N$548+1)-1,10)+1,INT((((4-1)*$N$548+1)-1)/10)+1))))))</f>
        <v/>
      </c>
      <c r="E553" s="539">
        <f>IF($D$548="Flat Oval",IF(OR($N$550="",ISTEXT($N$548),ISTEXT($N$549)),"",IF(4&lt;=$N$549,IF(2&gt;$N$548,"",IF(((4-1)*$N$548+2)&gt;80,"",IF(INDEX($P$550:$W$559,MOD(((4-1)*$N$548+2)-1,10)+1,INT((((4-1)*$N$548+2)-1)/10)+1)="","",INDEX($P$550:$W$559,MOD(((4-1)*$N$548+2)-1,10)+1,INT((((4-1)*$N$548+2)-1)/10)+1)))),IF(AND(4=$N$549+1,2&lt;=$O$548),IF(($N$548*$N$549+2)&gt;80,"",IF(INDEX($P$550:$W$559,MOD(($N$548*$N$549+2)-1,10)+1,INT((($N$548*$N$549+2)-1)/10)+1)="","",INDEX($P$550:$W$559,MOD(($N$548*$N$549+2)-1,10)+1,INT((($N$548*$N$549+2)-1)/10)+1))),""))),IF($N$550="","",IF(OR(ISTEXT($N$548),ISTEXT($N$549),ISTEXT($N$550)),"",IF(OR(2&gt;$N$548,4&gt;$N$549,((4-1)*$N$548+2)&gt;$N$550),"",IF(INDEX($P$550:$W$559,MOD(((4-1)*$N$548+2)-1,10)+1,INT((((4-1)*$N$548+2)-1)/10)+1)="","",INDEX($P$550:$W$559,MOD(((4-1)*$N$548+2)-1,10)+1,INT((((4-1)*$N$548+2)-1)/10)+1))))))</f>
        <v/>
      </c>
      <c r="F553" s="539">
        <f>IF($D$548="Flat Oval",IF(OR($N$550="",ISTEXT($N$548),ISTEXT($N$549)),"",IF(4&lt;=$N$549,IF(3&gt;$N$548,"",IF(((4-1)*$N$548+3)&gt;80,"",IF(INDEX($P$550:$W$559,MOD(((4-1)*$N$548+3)-1,10)+1,INT((((4-1)*$N$548+3)-1)/10)+1)="","",INDEX($P$550:$W$559,MOD(((4-1)*$N$548+3)-1,10)+1,INT((((4-1)*$N$548+3)-1)/10)+1)))),IF(AND(4=$N$549+1,3&lt;=$O$548),IF(($N$548*$N$549+3)&gt;80,"",IF(INDEX($P$550:$W$559,MOD(($N$548*$N$549+3)-1,10)+1,INT((($N$548*$N$549+3)-1)/10)+1)="","",INDEX($P$550:$W$559,MOD(($N$548*$N$549+3)-1,10)+1,INT((($N$548*$N$549+3)-1)/10)+1))),""))),IF($N$550="","",IF(OR(ISTEXT($N$548),ISTEXT($N$549),ISTEXT($N$550)),"",IF(OR(3&gt;$N$548,4&gt;$N$549,((4-1)*$N$548+3)&gt;$N$550),"",IF(INDEX($P$550:$W$559,MOD(((4-1)*$N$548+3)-1,10)+1,INT((((4-1)*$N$548+3)-1)/10)+1)="","",INDEX($P$550:$W$559,MOD(((4-1)*$N$548+3)-1,10)+1,INT((((4-1)*$N$548+3)-1)/10)+1))))))</f>
        <v/>
      </c>
      <c r="G553" s="539">
        <f>IF($D$548="Flat Oval",IF(OR($N$550="",ISTEXT($N$548),ISTEXT($N$549)),"",IF(4&lt;=$N$549,IF(4&gt;$N$548,"",IF(((4-1)*$N$548+4)&gt;80,"",IF(INDEX($P$550:$W$559,MOD(((4-1)*$N$548+4)-1,10)+1,INT((((4-1)*$N$548+4)-1)/10)+1)="","",INDEX($P$550:$W$559,MOD(((4-1)*$N$548+4)-1,10)+1,INT((((4-1)*$N$548+4)-1)/10)+1)))),IF(AND(4=$N$549+1,4&lt;=$O$548),IF(($N$548*$N$549+4)&gt;80,"",IF(INDEX($P$550:$W$559,MOD(($N$548*$N$549+4)-1,10)+1,INT((($N$548*$N$549+4)-1)/10)+1)="","",INDEX($P$550:$W$559,MOD(($N$548*$N$549+4)-1,10)+1,INT((($N$548*$N$549+4)-1)/10)+1))),""))),IF($N$550="","",IF(OR(ISTEXT($N$548),ISTEXT($N$549),ISTEXT($N$550)),"",IF(OR(4&gt;$N$548,4&gt;$N$549,((4-1)*$N$548+4)&gt;$N$550),"",IF(INDEX($P$550:$W$559,MOD(((4-1)*$N$548+4)-1,10)+1,INT((((4-1)*$N$548+4)-1)/10)+1)="","",INDEX($P$550:$W$559,MOD(((4-1)*$N$548+4)-1,10)+1,INT((((4-1)*$N$548+4)-1)/10)+1))))))</f>
        <v/>
      </c>
      <c r="H553" s="539">
        <f>IF($D$548="Flat Oval",IF(OR($N$550="",ISTEXT($N$548),ISTEXT($N$549)),"",IF(4&lt;=$N$549,IF(5&gt;$N$548,"",IF(((4-1)*$N$548+5)&gt;80,"",IF(INDEX($P$550:$W$559,MOD(((4-1)*$N$548+5)-1,10)+1,INT((((4-1)*$N$548+5)-1)/10)+1)="","",INDEX($P$550:$W$559,MOD(((4-1)*$N$548+5)-1,10)+1,INT((((4-1)*$N$548+5)-1)/10)+1)))),IF(AND(4=$N$549+1,5&lt;=$O$548),IF(($N$548*$N$549+5)&gt;80,"",IF(INDEX($P$550:$W$559,MOD(($N$548*$N$549+5)-1,10)+1,INT((($N$548*$N$549+5)-1)/10)+1)="","",INDEX($P$550:$W$559,MOD(($N$548*$N$549+5)-1,10)+1,INT((($N$548*$N$549+5)-1)/10)+1))),""))),IF($N$550="","",IF(OR(ISTEXT($N$548),ISTEXT($N$549),ISTEXT($N$550)),"",IF(OR(5&gt;$N$548,4&gt;$N$549,((4-1)*$N$548+5)&gt;$N$550),"",IF(INDEX($P$550:$W$559,MOD(((4-1)*$N$548+5)-1,10)+1,INT((((4-1)*$N$548+5)-1)/10)+1)="","",INDEX($P$550:$W$559,MOD(((4-1)*$N$548+5)-1,10)+1,INT((((4-1)*$N$548+5)-1)/10)+1))))))</f>
        <v/>
      </c>
      <c r="I553" s="539">
        <f>IF($D$548="Flat Oval",IF(OR($N$550="",ISTEXT($N$548),ISTEXT($N$549)),"",IF(4&lt;=$N$549,IF(6&gt;$N$548,"",IF(((4-1)*$N$548+6)&gt;80,"",IF(INDEX($P$550:$W$559,MOD(((4-1)*$N$548+6)-1,10)+1,INT((((4-1)*$N$548+6)-1)/10)+1)="","",INDEX($P$550:$W$559,MOD(((4-1)*$N$548+6)-1,10)+1,INT((((4-1)*$N$548+6)-1)/10)+1)))),IF(AND(4=$N$549+1,6&lt;=$O$548),IF(($N$548*$N$549+6)&gt;80,"",IF(INDEX($P$550:$W$559,MOD(($N$548*$N$549+6)-1,10)+1,INT((($N$548*$N$549+6)-1)/10)+1)="","",INDEX($P$550:$W$559,MOD(($N$548*$N$549+6)-1,10)+1,INT((($N$548*$N$549+6)-1)/10)+1))),""))),IF($N$550="","",IF(OR(ISTEXT($N$548),ISTEXT($N$549),ISTEXT($N$550)),"",IF(OR(6&gt;$N$548,4&gt;$N$549,((4-1)*$N$548+6)&gt;$N$550),"",IF(INDEX($P$550:$W$559,MOD(((4-1)*$N$548+6)-1,10)+1,INT((((4-1)*$N$548+6)-1)/10)+1)="","",INDEX($P$550:$W$559,MOD(((4-1)*$N$548+6)-1,10)+1,INT((((4-1)*$N$548+6)-1)/10)+1))))))</f>
        <v/>
      </c>
      <c r="J553" s="539">
        <f>IF($D$548="Flat Oval",IF(OR($N$550="",ISTEXT($N$548),ISTEXT($N$549)),"",IF(4&lt;=$N$549,IF(7&gt;$N$548,"",IF(((4-1)*$N$548+7)&gt;80,"",IF(INDEX($P$550:$W$559,MOD(((4-1)*$N$548+7)-1,10)+1,INT((((4-1)*$N$548+7)-1)/10)+1)="","",INDEX($P$550:$W$559,MOD(((4-1)*$N$548+7)-1,10)+1,INT((((4-1)*$N$548+7)-1)/10)+1)))),IF(AND(4=$N$549+1,7&lt;=$O$548),IF(($N$548*$N$549+7)&gt;80,"",IF(INDEX($P$550:$W$559,MOD(($N$548*$N$549+7)-1,10)+1,INT((($N$548*$N$549+7)-1)/10)+1)="","",INDEX($P$550:$W$559,MOD(($N$548*$N$549+7)-1,10)+1,INT((($N$548*$N$549+7)-1)/10)+1))),""))),IF($N$550="","",IF(OR(ISTEXT($N$548),ISTEXT($N$549),ISTEXT($N$550)),"",IF(OR(7&gt;$N$548,4&gt;$N$549,((4-1)*$N$548+7)&gt;$N$550),"",IF(INDEX($P$550:$W$559,MOD(((4-1)*$N$548+7)-1,10)+1,INT((((4-1)*$N$548+7)-1)/10)+1)="","",INDEX($P$550:$W$559,MOD(((4-1)*$N$548+7)-1,10)+1,INT((((4-1)*$N$548+7)-1)/10)+1))))))</f>
        <v/>
      </c>
      <c r="K553" s="539">
        <f>IF($D$548="Flat Oval",IF(OR($N$550="",ISTEXT($N$548),ISTEXT($N$549)),"",IF(4&lt;=$N$549,IF(8&gt;$N$548,"",IF(((4-1)*$N$548+8)&gt;80,"",IF(INDEX($P$550:$W$559,MOD(((4-1)*$N$548+8)-1,10)+1,INT((((4-1)*$N$548+8)-1)/10)+1)="","",INDEX($P$550:$W$559,MOD(((4-1)*$N$548+8)-1,10)+1,INT((((4-1)*$N$548+8)-1)/10)+1)))),IF(AND(4=$N$549+1,8&lt;=$O$548),IF(($N$548*$N$549+8)&gt;80,"",IF(INDEX($P$550:$W$559,MOD(($N$548*$N$549+8)-1,10)+1,INT((($N$548*$N$549+8)-1)/10)+1)="","",INDEX($P$550:$W$559,MOD(($N$548*$N$549+8)-1,10)+1,INT((($N$548*$N$549+8)-1)/10)+1))),""))),IF($N$550="","",IF(OR(ISTEXT($N$548),ISTEXT($N$549),ISTEXT($N$550)),"",IF(OR(8&gt;$N$548,4&gt;$N$549,((4-1)*$N$548+8)&gt;$N$550),"",IF(INDEX($P$550:$W$559,MOD(((4-1)*$N$548+8)-1,10)+1,INT((((4-1)*$N$548+8)-1)/10)+1)="","",INDEX($P$550:$W$559,MOD(((4-1)*$N$548+8)-1,10)+1,INT((((4-1)*$N$548+8)-1)/10)+1))))))</f>
        <v/>
      </c>
      <c r="L553" s="539">
        <f>IF($D$548="Flat Oval",IF(OR($N$550="",ISTEXT($N$548),ISTEXT($N$549)),"",IF(4&lt;=$N$549,IF(9&gt;$N$548,"",IF(((4-1)*$N$548+9)&gt;80,"",IF(INDEX($P$550:$W$559,MOD(((4-1)*$N$548+9)-1,10)+1,INT((((4-1)*$N$548+9)-1)/10)+1)="","",INDEX($P$550:$W$559,MOD(((4-1)*$N$548+9)-1,10)+1,INT((((4-1)*$N$548+9)-1)/10)+1)))),IF(AND(4=$N$549+1,9&lt;=$O$548),IF(($N$548*$N$549+9)&gt;80,"",IF(INDEX($P$550:$W$559,MOD(($N$548*$N$549+9)-1,10)+1,INT((($N$548*$N$549+9)-1)/10)+1)="","",INDEX($P$550:$W$559,MOD(($N$548*$N$549+9)-1,10)+1,INT((($N$548*$N$549+9)-1)/10)+1))),""))),IF($N$550="","",IF(OR(ISTEXT($N$548),ISTEXT($N$549),ISTEXT($N$550)),"",IF(OR(9&gt;$N$548,4&gt;$N$549,((4-1)*$N$548+9)&gt;$N$550),"",IF(INDEX($P$550:$W$559,MOD(((4-1)*$N$548+9)-1,10)+1,INT((((4-1)*$N$548+9)-1)/10)+1)="","",INDEX($P$550:$W$559,MOD(((4-1)*$N$548+9)-1,10)+1,INT((((4-1)*$N$548+9)-1)/10)+1))))))</f>
        <v/>
      </c>
      <c r="M553" s="539">
        <f>IF($D$548="Flat Oval",IF(OR($N$550="",ISTEXT($N$548),ISTEXT($N$549)),"",IF(4&lt;=$N$549,IF(10&gt;$N$548,"",IF(((4-1)*$N$548+10)&gt;80,"",IF(INDEX($P$550:$W$559,MOD(((4-1)*$N$548+10)-1,10)+1,INT((((4-1)*$N$548+10)-1)/10)+1)="","",INDEX($P$550:$W$559,MOD(((4-1)*$N$548+10)-1,10)+1,INT((((4-1)*$N$548+10)-1)/10)+1)))),IF(AND(4=$N$549+1,10&lt;=$O$548),IF(($N$548*$N$549+10)&gt;80,"",IF(INDEX($P$550:$W$559,MOD(($N$548*$N$549+10)-1,10)+1,INT((($N$548*$N$549+10)-1)/10)+1)="","",INDEX($P$550:$W$559,MOD(($N$548*$N$549+10)-1,10)+1,INT((($N$548*$N$549+10)-1)/10)+1))),""))),IF($N$550="","",IF(OR(ISTEXT($N$548),ISTEXT($N$549),ISTEXT($N$550)),"",IF(OR(10&gt;$N$548,4&gt;$N$549,((4-1)*$N$548+10)&gt;$N$550),"",IF(INDEX($P$550:$W$559,MOD(((4-1)*$N$548+10)-1,10)+1,INT((((4-1)*$N$548+10)-1)/10)+1)="","",INDEX($P$550:$W$559,MOD(((4-1)*$N$548+10)-1,10)+1,INT((((4-1)*$N$548+10)-1)/10)+1))))))</f>
        <v/>
      </c>
      <c r="P553" s="540" t="n"/>
      <c r="Q553" s="540" t="n"/>
      <c r="R553" s="540" t="n"/>
      <c r="S553" s="540" t="n"/>
      <c r="T553" s="540" t="n"/>
      <c r="U553" s="540" t="n"/>
      <c r="V553" s="540" t="n"/>
      <c r="W553" s="540" t="n"/>
    </row>
    <row r="554" ht="13.35" customHeight="1" s="162">
      <c r="B554" s="537">
        <f>IF($D$548="Flat Oval",IF(OR($N$549="",ISTEXT($N$549)),"",IF(5&lt;=$N$549,ROUND((5-0.5)*$I$548/$N$549,1),IF(5=$N$549+1,"Ends",""))),IF(OR($D$548="",$G$548=""),"",IF($D$548="Round",IF(5=1,"Axis 1 (0°)",IF(5=2,"Axis 2 (90°)","")),IF(ISTEXT($N$549),"",IF(5&gt;$N$549,"",IF(ISTEXT($I$548),"",ROUND((5-0.5)*$I$548/$N$549,1)))))))</f>
        <v/>
      </c>
      <c r="C554" s="538" t="n"/>
      <c r="D554" s="539">
        <f>IF($D$548="Flat Oval",IF(OR($N$550="",ISTEXT($N$548),ISTEXT($N$549)),"",IF(5&lt;=$N$549,IF(1&gt;$N$548,"",IF(((5-1)*$N$548+1)&gt;80,"",IF(INDEX($P$550:$W$559,MOD(((5-1)*$N$548+1)-1,10)+1,INT((((5-1)*$N$548+1)-1)/10)+1)="","",INDEX($P$550:$W$559,MOD(((5-1)*$N$548+1)-1,10)+1,INT((((5-1)*$N$548+1)-1)/10)+1)))),IF(AND(5=$N$549+1,1&lt;=$O$548),IF(($N$548*$N$549+1)&gt;80,"",IF(INDEX($P$550:$W$559,MOD(($N$548*$N$549+1)-1,10)+1,INT((($N$548*$N$549+1)-1)/10)+1)="","",INDEX($P$550:$W$559,MOD(($N$548*$N$549+1)-1,10)+1,INT((($N$548*$N$549+1)-1)/10)+1))),""))),IF($N$550="","",IF(OR(ISTEXT($N$548),ISTEXT($N$549),ISTEXT($N$550)),"",IF(OR(1&gt;$N$548,5&gt;$N$549,((5-1)*$N$548+1)&gt;$N$550),"",IF(INDEX($P$550:$W$559,MOD(((5-1)*$N$548+1)-1,10)+1,INT((((5-1)*$N$548+1)-1)/10)+1)="","",INDEX($P$550:$W$559,MOD(((5-1)*$N$548+1)-1,10)+1,INT((((5-1)*$N$548+1)-1)/10)+1))))))</f>
        <v/>
      </c>
      <c r="E554" s="539">
        <f>IF($D$548="Flat Oval",IF(OR($N$550="",ISTEXT($N$548),ISTEXT($N$549)),"",IF(5&lt;=$N$549,IF(2&gt;$N$548,"",IF(((5-1)*$N$548+2)&gt;80,"",IF(INDEX($P$550:$W$559,MOD(((5-1)*$N$548+2)-1,10)+1,INT((((5-1)*$N$548+2)-1)/10)+1)="","",INDEX($P$550:$W$559,MOD(((5-1)*$N$548+2)-1,10)+1,INT((((5-1)*$N$548+2)-1)/10)+1)))),IF(AND(5=$N$549+1,2&lt;=$O$548),IF(($N$548*$N$549+2)&gt;80,"",IF(INDEX($P$550:$W$559,MOD(($N$548*$N$549+2)-1,10)+1,INT((($N$548*$N$549+2)-1)/10)+1)="","",INDEX($P$550:$W$559,MOD(($N$548*$N$549+2)-1,10)+1,INT((($N$548*$N$549+2)-1)/10)+1))),""))),IF($N$550="","",IF(OR(ISTEXT($N$548),ISTEXT($N$549),ISTEXT($N$550)),"",IF(OR(2&gt;$N$548,5&gt;$N$549,((5-1)*$N$548+2)&gt;$N$550),"",IF(INDEX($P$550:$W$559,MOD(((5-1)*$N$548+2)-1,10)+1,INT((((5-1)*$N$548+2)-1)/10)+1)="","",INDEX($P$550:$W$559,MOD(((5-1)*$N$548+2)-1,10)+1,INT((((5-1)*$N$548+2)-1)/10)+1))))))</f>
        <v/>
      </c>
      <c r="F554" s="539">
        <f>IF($D$548="Flat Oval",IF(OR($N$550="",ISTEXT($N$548),ISTEXT($N$549)),"",IF(5&lt;=$N$549,IF(3&gt;$N$548,"",IF(((5-1)*$N$548+3)&gt;80,"",IF(INDEX($P$550:$W$559,MOD(((5-1)*$N$548+3)-1,10)+1,INT((((5-1)*$N$548+3)-1)/10)+1)="","",INDEX($P$550:$W$559,MOD(((5-1)*$N$548+3)-1,10)+1,INT((((5-1)*$N$548+3)-1)/10)+1)))),IF(AND(5=$N$549+1,3&lt;=$O$548),IF(($N$548*$N$549+3)&gt;80,"",IF(INDEX($P$550:$W$559,MOD(($N$548*$N$549+3)-1,10)+1,INT((($N$548*$N$549+3)-1)/10)+1)="","",INDEX($P$550:$W$559,MOD(($N$548*$N$549+3)-1,10)+1,INT((($N$548*$N$549+3)-1)/10)+1))),""))),IF($N$550="","",IF(OR(ISTEXT($N$548),ISTEXT($N$549),ISTEXT($N$550)),"",IF(OR(3&gt;$N$548,5&gt;$N$549,((5-1)*$N$548+3)&gt;$N$550),"",IF(INDEX($P$550:$W$559,MOD(((5-1)*$N$548+3)-1,10)+1,INT((((5-1)*$N$548+3)-1)/10)+1)="","",INDEX($P$550:$W$559,MOD(((5-1)*$N$548+3)-1,10)+1,INT((((5-1)*$N$548+3)-1)/10)+1))))))</f>
        <v/>
      </c>
      <c r="G554" s="539">
        <f>IF($D$548="Flat Oval",IF(OR($N$550="",ISTEXT($N$548),ISTEXT($N$549)),"",IF(5&lt;=$N$549,IF(4&gt;$N$548,"",IF(((5-1)*$N$548+4)&gt;80,"",IF(INDEX($P$550:$W$559,MOD(((5-1)*$N$548+4)-1,10)+1,INT((((5-1)*$N$548+4)-1)/10)+1)="","",INDEX($P$550:$W$559,MOD(((5-1)*$N$548+4)-1,10)+1,INT((((5-1)*$N$548+4)-1)/10)+1)))),IF(AND(5=$N$549+1,4&lt;=$O$548),IF(($N$548*$N$549+4)&gt;80,"",IF(INDEX($P$550:$W$559,MOD(($N$548*$N$549+4)-1,10)+1,INT((($N$548*$N$549+4)-1)/10)+1)="","",INDEX($P$550:$W$559,MOD(($N$548*$N$549+4)-1,10)+1,INT((($N$548*$N$549+4)-1)/10)+1))),""))),IF($N$550="","",IF(OR(ISTEXT($N$548),ISTEXT($N$549),ISTEXT($N$550)),"",IF(OR(4&gt;$N$548,5&gt;$N$549,((5-1)*$N$548+4)&gt;$N$550),"",IF(INDEX($P$550:$W$559,MOD(((5-1)*$N$548+4)-1,10)+1,INT((((5-1)*$N$548+4)-1)/10)+1)="","",INDEX($P$550:$W$559,MOD(((5-1)*$N$548+4)-1,10)+1,INT((((5-1)*$N$548+4)-1)/10)+1))))))</f>
        <v/>
      </c>
      <c r="H554" s="539">
        <f>IF($D$548="Flat Oval",IF(OR($N$550="",ISTEXT($N$548),ISTEXT($N$549)),"",IF(5&lt;=$N$549,IF(5&gt;$N$548,"",IF(((5-1)*$N$548+5)&gt;80,"",IF(INDEX($P$550:$W$559,MOD(((5-1)*$N$548+5)-1,10)+1,INT((((5-1)*$N$548+5)-1)/10)+1)="","",INDEX($P$550:$W$559,MOD(((5-1)*$N$548+5)-1,10)+1,INT((((5-1)*$N$548+5)-1)/10)+1)))),IF(AND(5=$N$549+1,5&lt;=$O$548),IF(($N$548*$N$549+5)&gt;80,"",IF(INDEX($P$550:$W$559,MOD(($N$548*$N$549+5)-1,10)+1,INT((($N$548*$N$549+5)-1)/10)+1)="","",INDEX($P$550:$W$559,MOD(($N$548*$N$549+5)-1,10)+1,INT((($N$548*$N$549+5)-1)/10)+1))),""))),IF($N$550="","",IF(OR(ISTEXT($N$548),ISTEXT($N$549),ISTEXT($N$550)),"",IF(OR(5&gt;$N$548,5&gt;$N$549,((5-1)*$N$548+5)&gt;$N$550),"",IF(INDEX($P$550:$W$559,MOD(((5-1)*$N$548+5)-1,10)+1,INT((((5-1)*$N$548+5)-1)/10)+1)="","",INDEX($P$550:$W$559,MOD(((5-1)*$N$548+5)-1,10)+1,INT((((5-1)*$N$548+5)-1)/10)+1))))))</f>
        <v/>
      </c>
      <c r="I554" s="539">
        <f>IF($D$548="Flat Oval",IF(OR($N$550="",ISTEXT($N$548),ISTEXT($N$549)),"",IF(5&lt;=$N$549,IF(6&gt;$N$548,"",IF(((5-1)*$N$548+6)&gt;80,"",IF(INDEX($P$550:$W$559,MOD(((5-1)*$N$548+6)-1,10)+1,INT((((5-1)*$N$548+6)-1)/10)+1)="","",INDEX($P$550:$W$559,MOD(((5-1)*$N$548+6)-1,10)+1,INT((((5-1)*$N$548+6)-1)/10)+1)))),IF(AND(5=$N$549+1,6&lt;=$O$548),IF(($N$548*$N$549+6)&gt;80,"",IF(INDEX($P$550:$W$559,MOD(($N$548*$N$549+6)-1,10)+1,INT((($N$548*$N$549+6)-1)/10)+1)="","",INDEX($P$550:$W$559,MOD(($N$548*$N$549+6)-1,10)+1,INT((($N$548*$N$549+6)-1)/10)+1))),""))),IF($N$550="","",IF(OR(ISTEXT($N$548),ISTEXT($N$549),ISTEXT($N$550)),"",IF(OR(6&gt;$N$548,5&gt;$N$549,((5-1)*$N$548+6)&gt;$N$550),"",IF(INDEX($P$550:$W$559,MOD(((5-1)*$N$548+6)-1,10)+1,INT((((5-1)*$N$548+6)-1)/10)+1)="","",INDEX($P$550:$W$559,MOD(((5-1)*$N$548+6)-1,10)+1,INT((((5-1)*$N$548+6)-1)/10)+1))))))</f>
        <v/>
      </c>
      <c r="J554" s="539">
        <f>IF($D$548="Flat Oval",IF(OR($N$550="",ISTEXT($N$548),ISTEXT($N$549)),"",IF(5&lt;=$N$549,IF(7&gt;$N$548,"",IF(((5-1)*$N$548+7)&gt;80,"",IF(INDEX($P$550:$W$559,MOD(((5-1)*$N$548+7)-1,10)+1,INT((((5-1)*$N$548+7)-1)/10)+1)="","",INDEX($P$550:$W$559,MOD(((5-1)*$N$548+7)-1,10)+1,INT((((5-1)*$N$548+7)-1)/10)+1)))),IF(AND(5=$N$549+1,7&lt;=$O$548),IF(($N$548*$N$549+7)&gt;80,"",IF(INDEX($P$550:$W$559,MOD(($N$548*$N$549+7)-1,10)+1,INT((($N$548*$N$549+7)-1)/10)+1)="","",INDEX($P$550:$W$559,MOD(($N$548*$N$549+7)-1,10)+1,INT((($N$548*$N$549+7)-1)/10)+1))),""))),IF($N$550="","",IF(OR(ISTEXT($N$548),ISTEXT($N$549),ISTEXT($N$550)),"",IF(OR(7&gt;$N$548,5&gt;$N$549,((5-1)*$N$548+7)&gt;$N$550),"",IF(INDEX($P$550:$W$559,MOD(((5-1)*$N$548+7)-1,10)+1,INT((((5-1)*$N$548+7)-1)/10)+1)="","",INDEX($P$550:$W$559,MOD(((5-1)*$N$548+7)-1,10)+1,INT((((5-1)*$N$548+7)-1)/10)+1))))))</f>
        <v/>
      </c>
      <c r="K554" s="539">
        <f>IF($D$548="Flat Oval",IF(OR($N$550="",ISTEXT($N$548),ISTEXT($N$549)),"",IF(5&lt;=$N$549,IF(8&gt;$N$548,"",IF(((5-1)*$N$548+8)&gt;80,"",IF(INDEX($P$550:$W$559,MOD(((5-1)*$N$548+8)-1,10)+1,INT((((5-1)*$N$548+8)-1)/10)+1)="","",INDEX($P$550:$W$559,MOD(((5-1)*$N$548+8)-1,10)+1,INT((((5-1)*$N$548+8)-1)/10)+1)))),IF(AND(5=$N$549+1,8&lt;=$O$548),IF(($N$548*$N$549+8)&gt;80,"",IF(INDEX($P$550:$W$559,MOD(($N$548*$N$549+8)-1,10)+1,INT((($N$548*$N$549+8)-1)/10)+1)="","",INDEX($P$550:$W$559,MOD(($N$548*$N$549+8)-1,10)+1,INT((($N$548*$N$549+8)-1)/10)+1))),""))),IF($N$550="","",IF(OR(ISTEXT($N$548),ISTEXT($N$549),ISTEXT($N$550)),"",IF(OR(8&gt;$N$548,5&gt;$N$549,((5-1)*$N$548+8)&gt;$N$550),"",IF(INDEX($P$550:$W$559,MOD(((5-1)*$N$548+8)-1,10)+1,INT((((5-1)*$N$548+8)-1)/10)+1)="","",INDEX($P$550:$W$559,MOD(((5-1)*$N$548+8)-1,10)+1,INT((((5-1)*$N$548+8)-1)/10)+1))))))</f>
        <v/>
      </c>
      <c r="L554" s="539">
        <f>IF($D$548="Flat Oval",IF(OR($N$550="",ISTEXT($N$548),ISTEXT($N$549)),"",IF(5&lt;=$N$549,IF(9&gt;$N$548,"",IF(((5-1)*$N$548+9)&gt;80,"",IF(INDEX($P$550:$W$559,MOD(((5-1)*$N$548+9)-1,10)+1,INT((((5-1)*$N$548+9)-1)/10)+1)="","",INDEX($P$550:$W$559,MOD(((5-1)*$N$548+9)-1,10)+1,INT((((5-1)*$N$548+9)-1)/10)+1)))),IF(AND(5=$N$549+1,9&lt;=$O$548),IF(($N$548*$N$549+9)&gt;80,"",IF(INDEX($P$550:$W$559,MOD(($N$548*$N$549+9)-1,10)+1,INT((($N$548*$N$549+9)-1)/10)+1)="","",INDEX($P$550:$W$559,MOD(($N$548*$N$549+9)-1,10)+1,INT((($N$548*$N$549+9)-1)/10)+1))),""))),IF($N$550="","",IF(OR(ISTEXT($N$548),ISTEXT($N$549),ISTEXT($N$550)),"",IF(OR(9&gt;$N$548,5&gt;$N$549,((5-1)*$N$548+9)&gt;$N$550),"",IF(INDEX($P$550:$W$559,MOD(((5-1)*$N$548+9)-1,10)+1,INT((((5-1)*$N$548+9)-1)/10)+1)="","",INDEX($P$550:$W$559,MOD(((5-1)*$N$548+9)-1,10)+1,INT((((5-1)*$N$548+9)-1)/10)+1))))))</f>
        <v/>
      </c>
      <c r="M554" s="539">
        <f>IF($D$548="Flat Oval",IF(OR($N$550="",ISTEXT($N$548),ISTEXT($N$549)),"",IF(5&lt;=$N$549,IF(10&gt;$N$548,"",IF(((5-1)*$N$548+10)&gt;80,"",IF(INDEX($P$550:$W$559,MOD(((5-1)*$N$548+10)-1,10)+1,INT((((5-1)*$N$548+10)-1)/10)+1)="","",INDEX($P$550:$W$559,MOD(((5-1)*$N$548+10)-1,10)+1,INT((((5-1)*$N$548+10)-1)/10)+1)))),IF(AND(5=$N$549+1,10&lt;=$O$548),IF(($N$548*$N$549+10)&gt;80,"",IF(INDEX($P$550:$W$559,MOD(($N$548*$N$549+10)-1,10)+1,INT((($N$548*$N$549+10)-1)/10)+1)="","",INDEX($P$550:$W$559,MOD(($N$548*$N$549+10)-1,10)+1,INT((($N$548*$N$549+10)-1)/10)+1))),""))),IF($N$550="","",IF(OR(ISTEXT($N$548),ISTEXT($N$549),ISTEXT($N$550)),"",IF(OR(10&gt;$N$548,5&gt;$N$549,((5-1)*$N$548+10)&gt;$N$550),"",IF(INDEX($P$550:$W$559,MOD(((5-1)*$N$548+10)-1,10)+1,INT((((5-1)*$N$548+10)-1)/10)+1)="","",INDEX($P$550:$W$559,MOD(((5-1)*$N$548+10)-1,10)+1,INT((((5-1)*$N$548+10)-1)/10)+1))))))</f>
        <v/>
      </c>
      <c r="P554" s="540" t="n"/>
      <c r="Q554" s="540" t="n"/>
      <c r="R554" s="540" t="n"/>
      <c r="S554" s="540" t="n"/>
      <c r="T554" s="540" t="n"/>
      <c r="U554" s="540" t="n"/>
      <c r="V554" s="540" t="n"/>
      <c r="W554" s="540" t="n"/>
    </row>
    <row r="555" ht="13.35" customHeight="1" s="162">
      <c r="B555" s="537">
        <f>IF($D$548="Flat Oval",IF(OR($N$549="",ISTEXT($N$549)),"",IF(6&lt;=$N$549,ROUND((6-0.5)*$I$548/$N$549,1),IF(6=$N$549+1,"Ends",""))),IF(OR($D$548="",$G$548=""),"",IF($D$548="Round",IF(6=1,"Axis 1 (0°)",IF(6=2,"Axis 2 (90°)","")),IF(ISTEXT($N$549),"",IF(6&gt;$N$549,"",IF(ISTEXT($I$548),"",ROUND((6-0.5)*$I$548/$N$549,1)))))))</f>
        <v/>
      </c>
      <c r="C555" s="538" t="n"/>
      <c r="D555" s="539">
        <f>IF($D$548="Flat Oval",IF(OR($N$550="",ISTEXT($N$548),ISTEXT($N$549)),"",IF(6&lt;=$N$549,IF(1&gt;$N$548,"",IF(((6-1)*$N$548+1)&gt;80,"",IF(INDEX($P$550:$W$559,MOD(((6-1)*$N$548+1)-1,10)+1,INT((((6-1)*$N$548+1)-1)/10)+1)="","",INDEX($P$550:$W$559,MOD(((6-1)*$N$548+1)-1,10)+1,INT((((6-1)*$N$548+1)-1)/10)+1)))),IF(AND(6=$N$549+1,1&lt;=$O$548),IF(($N$548*$N$549+1)&gt;80,"",IF(INDEX($P$550:$W$559,MOD(($N$548*$N$549+1)-1,10)+1,INT((($N$548*$N$549+1)-1)/10)+1)="","",INDEX($P$550:$W$559,MOD(($N$548*$N$549+1)-1,10)+1,INT((($N$548*$N$549+1)-1)/10)+1))),""))),IF($N$550="","",IF(OR(ISTEXT($N$548),ISTEXT($N$549),ISTEXT($N$550)),"",IF(OR(1&gt;$N$548,6&gt;$N$549,((6-1)*$N$548+1)&gt;$N$550),"",IF(INDEX($P$550:$W$559,MOD(((6-1)*$N$548+1)-1,10)+1,INT((((6-1)*$N$548+1)-1)/10)+1)="","",INDEX($P$550:$W$559,MOD(((6-1)*$N$548+1)-1,10)+1,INT((((6-1)*$N$548+1)-1)/10)+1))))))</f>
        <v/>
      </c>
      <c r="E555" s="539">
        <f>IF($D$548="Flat Oval",IF(OR($N$550="",ISTEXT($N$548),ISTEXT($N$549)),"",IF(6&lt;=$N$549,IF(2&gt;$N$548,"",IF(((6-1)*$N$548+2)&gt;80,"",IF(INDEX($P$550:$W$559,MOD(((6-1)*$N$548+2)-1,10)+1,INT((((6-1)*$N$548+2)-1)/10)+1)="","",INDEX($P$550:$W$559,MOD(((6-1)*$N$548+2)-1,10)+1,INT((((6-1)*$N$548+2)-1)/10)+1)))),IF(AND(6=$N$549+1,2&lt;=$O$548),IF(($N$548*$N$549+2)&gt;80,"",IF(INDEX($P$550:$W$559,MOD(($N$548*$N$549+2)-1,10)+1,INT((($N$548*$N$549+2)-1)/10)+1)="","",INDEX($P$550:$W$559,MOD(($N$548*$N$549+2)-1,10)+1,INT((($N$548*$N$549+2)-1)/10)+1))),""))),IF($N$550="","",IF(OR(ISTEXT($N$548),ISTEXT($N$549),ISTEXT($N$550)),"",IF(OR(2&gt;$N$548,6&gt;$N$549,((6-1)*$N$548+2)&gt;$N$550),"",IF(INDEX($P$550:$W$559,MOD(((6-1)*$N$548+2)-1,10)+1,INT((((6-1)*$N$548+2)-1)/10)+1)="","",INDEX($P$550:$W$559,MOD(((6-1)*$N$548+2)-1,10)+1,INT((((6-1)*$N$548+2)-1)/10)+1))))))</f>
        <v/>
      </c>
      <c r="F555" s="539">
        <f>IF($D$548="Flat Oval",IF(OR($N$550="",ISTEXT($N$548),ISTEXT($N$549)),"",IF(6&lt;=$N$549,IF(3&gt;$N$548,"",IF(((6-1)*$N$548+3)&gt;80,"",IF(INDEX($P$550:$W$559,MOD(((6-1)*$N$548+3)-1,10)+1,INT((((6-1)*$N$548+3)-1)/10)+1)="","",INDEX($P$550:$W$559,MOD(((6-1)*$N$548+3)-1,10)+1,INT((((6-1)*$N$548+3)-1)/10)+1)))),IF(AND(6=$N$549+1,3&lt;=$O$548),IF(($N$548*$N$549+3)&gt;80,"",IF(INDEX($P$550:$W$559,MOD(($N$548*$N$549+3)-1,10)+1,INT((($N$548*$N$549+3)-1)/10)+1)="","",INDEX($P$550:$W$559,MOD(($N$548*$N$549+3)-1,10)+1,INT((($N$548*$N$549+3)-1)/10)+1))),""))),IF($N$550="","",IF(OR(ISTEXT($N$548),ISTEXT($N$549),ISTEXT($N$550)),"",IF(OR(3&gt;$N$548,6&gt;$N$549,((6-1)*$N$548+3)&gt;$N$550),"",IF(INDEX($P$550:$W$559,MOD(((6-1)*$N$548+3)-1,10)+1,INT((((6-1)*$N$548+3)-1)/10)+1)="","",INDEX($P$550:$W$559,MOD(((6-1)*$N$548+3)-1,10)+1,INT((((6-1)*$N$548+3)-1)/10)+1))))))</f>
        <v/>
      </c>
      <c r="G555" s="539">
        <f>IF($D$548="Flat Oval",IF(OR($N$550="",ISTEXT($N$548),ISTEXT($N$549)),"",IF(6&lt;=$N$549,IF(4&gt;$N$548,"",IF(((6-1)*$N$548+4)&gt;80,"",IF(INDEX($P$550:$W$559,MOD(((6-1)*$N$548+4)-1,10)+1,INT((((6-1)*$N$548+4)-1)/10)+1)="","",INDEX($P$550:$W$559,MOD(((6-1)*$N$548+4)-1,10)+1,INT((((6-1)*$N$548+4)-1)/10)+1)))),IF(AND(6=$N$549+1,4&lt;=$O$548),IF(($N$548*$N$549+4)&gt;80,"",IF(INDEX($P$550:$W$559,MOD(($N$548*$N$549+4)-1,10)+1,INT((($N$548*$N$549+4)-1)/10)+1)="","",INDEX($P$550:$W$559,MOD(($N$548*$N$549+4)-1,10)+1,INT((($N$548*$N$549+4)-1)/10)+1))),""))),IF($N$550="","",IF(OR(ISTEXT($N$548),ISTEXT($N$549),ISTEXT($N$550)),"",IF(OR(4&gt;$N$548,6&gt;$N$549,((6-1)*$N$548+4)&gt;$N$550),"",IF(INDEX($P$550:$W$559,MOD(((6-1)*$N$548+4)-1,10)+1,INT((((6-1)*$N$548+4)-1)/10)+1)="","",INDEX($P$550:$W$559,MOD(((6-1)*$N$548+4)-1,10)+1,INT((((6-1)*$N$548+4)-1)/10)+1))))))</f>
        <v/>
      </c>
      <c r="H555" s="539">
        <f>IF($D$548="Flat Oval",IF(OR($N$550="",ISTEXT($N$548),ISTEXT($N$549)),"",IF(6&lt;=$N$549,IF(5&gt;$N$548,"",IF(((6-1)*$N$548+5)&gt;80,"",IF(INDEX($P$550:$W$559,MOD(((6-1)*$N$548+5)-1,10)+1,INT((((6-1)*$N$548+5)-1)/10)+1)="","",INDEX($P$550:$W$559,MOD(((6-1)*$N$548+5)-1,10)+1,INT((((6-1)*$N$548+5)-1)/10)+1)))),IF(AND(6=$N$549+1,5&lt;=$O$548),IF(($N$548*$N$549+5)&gt;80,"",IF(INDEX($P$550:$W$559,MOD(($N$548*$N$549+5)-1,10)+1,INT((($N$548*$N$549+5)-1)/10)+1)="","",INDEX($P$550:$W$559,MOD(($N$548*$N$549+5)-1,10)+1,INT((($N$548*$N$549+5)-1)/10)+1))),""))),IF($N$550="","",IF(OR(ISTEXT($N$548),ISTEXT($N$549),ISTEXT($N$550)),"",IF(OR(5&gt;$N$548,6&gt;$N$549,((6-1)*$N$548+5)&gt;$N$550),"",IF(INDEX($P$550:$W$559,MOD(((6-1)*$N$548+5)-1,10)+1,INT((((6-1)*$N$548+5)-1)/10)+1)="","",INDEX($P$550:$W$559,MOD(((6-1)*$N$548+5)-1,10)+1,INT((((6-1)*$N$548+5)-1)/10)+1))))))</f>
        <v/>
      </c>
      <c r="I555" s="539">
        <f>IF($D$548="Flat Oval",IF(OR($N$550="",ISTEXT($N$548),ISTEXT($N$549)),"",IF(6&lt;=$N$549,IF(6&gt;$N$548,"",IF(((6-1)*$N$548+6)&gt;80,"",IF(INDEX($P$550:$W$559,MOD(((6-1)*$N$548+6)-1,10)+1,INT((((6-1)*$N$548+6)-1)/10)+1)="","",INDEX($P$550:$W$559,MOD(((6-1)*$N$548+6)-1,10)+1,INT((((6-1)*$N$548+6)-1)/10)+1)))),IF(AND(6=$N$549+1,6&lt;=$O$548),IF(($N$548*$N$549+6)&gt;80,"",IF(INDEX($P$550:$W$559,MOD(($N$548*$N$549+6)-1,10)+1,INT((($N$548*$N$549+6)-1)/10)+1)="","",INDEX($P$550:$W$559,MOD(($N$548*$N$549+6)-1,10)+1,INT((($N$548*$N$549+6)-1)/10)+1))),""))),IF($N$550="","",IF(OR(ISTEXT($N$548),ISTEXT($N$549),ISTEXT($N$550)),"",IF(OR(6&gt;$N$548,6&gt;$N$549,((6-1)*$N$548+6)&gt;$N$550),"",IF(INDEX($P$550:$W$559,MOD(((6-1)*$N$548+6)-1,10)+1,INT((((6-1)*$N$548+6)-1)/10)+1)="","",INDEX($P$550:$W$559,MOD(((6-1)*$N$548+6)-1,10)+1,INT((((6-1)*$N$548+6)-1)/10)+1))))))</f>
        <v/>
      </c>
      <c r="J555" s="539">
        <f>IF($D$548="Flat Oval",IF(OR($N$550="",ISTEXT($N$548),ISTEXT($N$549)),"",IF(6&lt;=$N$549,IF(7&gt;$N$548,"",IF(((6-1)*$N$548+7)&gt;80,"",IF(INDEX($P$550:$W$559,MOD(((6-1)*$N$548+7)-1,10)+1,INT((((6-1)*$N$548+7)-1)/10)+1)="","",INDEX($P$550:$W$559,MOD(((6-1)*$N$548+7)-1,10)+1,INT((((6-1)*$N$548+7)-1)/10)+1)))),IF(AND(6=$N$549+1,7&lt;=$O$548),IF(($N$548*$N$549+7)&gt;80,"",IF(INDEX($P$550:$W$559,MOD(($N$548*$N$549+7)-1,10)+1,INT((($N$548*$N$549+7)-1)/10)+1)="","",INDEX($P$550:$W$559,MOD(($N$548*$N$549+7)-1,10)+1,INT((($N$548*$N$549+7)-1)/10)+1))),""))),IF($N$550="","",IF(OR(ISTEXT($N$548),ISTEXT($N$549),ISTEXT($N$550)),"",IF(OR(7&gt;$N$548,6&gt;$N$549,((6-1)*$N$548+7)&gt;$N$550),"",IF(INDEX($P$550:$W$559,MOD(((6-1)*$N$548+7)-1,10)+1,INT((((6-1)*$N$548+7)-1)/10)+1)="","",INDEX($P$550:$W$559,MOD(((6-1)*$N$548+7)-1,10)+1,INT((((6-1)*$N$548+7)-1)/10)+1))))))</f>
        <v/>
      </c>
      <c r="K555" s="539">
        <f>IF($D$548="Flat Oval",IF(OR($N$550="",ISTEXT($N$548),ISTEXT($N$549)),"",IF(6&lt;=$N$549,IF(8&gt;$N$548,"",IF(((6-1)*$N$548+8)&gt;80,"",IF(INDEX($P$550:$W$559,MOD(((6-1)*$N$548+8)-1,10)+1,INT((((6-1)*$N$548+8)-1)/10)+1)="","",INDEX($P$550:$W$559,MOD(((6-1)*$N$548+8)-1,10)+1,INT((((6-1)*$N$548+8)-1)/10)+1)))),IF(AND(6=$N$549+1,8&lt;=$O$548),IF(($N$548*$N$549+8)&gt;80,"",IF(INDEX($P$550:$W$559,MOD(($N$548*$N$549+8)-1,10)+1,INT((($N$548*$N$549+8)-1)/10)+1)="","",INDEX($P$550:$W$559,MOD(($N$548*$N$549+8)-1,10)+1,INT((($N$548*$N$549+8)-1)/10)+1))),""))),IF($N$550="","",IF(OR(ISTEXT($N$548),ISTEXT($N$549),ISTEXT($N$550)),"",IF(OR(8&gt;$N$548,6&gt;$N$549,((6-1)*$N$548+8)&gt;$N$550),"",IF(INDEX($P$550:$W$559,MOD(((6-1)*$N$548+8)-1,10)+1,INT((((6-1)*$N$548+8)-1)/10)+1)="","",INDEX($P$550:$W$559,MOD(((6-1)*$N$548+8)-1,10)+1,INT((((6-1)*$N$548+8)-1)/10)+1))))))</f>
        <v/>
      </c>
      <c r="L555" s="539">
        <f>IF($D$548="Flat Oval",IF(OR($N$550="",ISTEXT($N$548),ISTEXT($N$549)),"",IF(6&lt;=$N$549,IF(9&gt;$N$548,"",IF(((6-1)*$N$548+9)&gt;80,"",IF(INDEX($P$550:$W$559,MOD(((6-1)*$N$548+9)-1,10)+1,INT((((6-1)*$N$548+9)-1)/10)+1)="","",INDEX($P$550:$W$559,MOD(((6-1)*$N$548+9)-1,10)+1,INT((((6-1)*$N$548+9)-1)/10)+1)))),IF(AND(6=$N$549+1,9&lt;=$O$548),IF(($N$548*$N$549+9)&gt;80,"",IF(INDEX($P$550:$W$559,MOD(($N$548*$N$549+9)-1,10)+1,INT((($N$548*$N$549+9)-1)/10)+1)="","",INDEX($P$550:$W$559,MOD(($N$548*$N$549+9)-1,10)+1,INT((($N$548*$N$549+9)-1)/10)+1))),""))),IF($N$550="","",IF(OR(ISTEXT($N$548),ISTEXT($N$549),ISTEXT($N$550)),"",IF(OR(9&gt;$N$548,6&gt;$N$549,((6-1)*$N$548+9)&gt;$N$550),"",IF(INDEX($P$550:$W$559,MOD(((6-1)*$N$548+9)-1,10)+1,INT((((6-1)*$N$548+9)-1)/10)+1)="","",INDEX($P$550:$W$559,MOD(((6-1)*$N$548+9)-1,10)+1,INT((((6-1)*$N$548+9)-1)/10)+1))))))</f>
        <v/>
      </c>
      <c r="M555" s="539">
        <f>IF($D$548="Flat Oval",IF(OR($N$550="",ISTEXT($N$548),ISTEXT($N$549)),"",IF(6&lt;=$N$549,IF(10&gt;$N$548,"",IF(((6-1)*$N$548+10)&gt;80,"",IF(INDEX($P$550:$W$559,MOD(((6-1)*$N$548+10)-1,10)+1,INT((((6-1)*$N$548+10)-1)/10)+1)="","",INDEX($P$550:$W$559,MOD(((6-1)*$N$548+10)-1,10)+1,INT((((6-1)*$N$548+10)-1)/10)+1)))),IF(AND(6=$N$549+1,10&lt;=$O$548),IF(($N$548*$N$549+10)&gt;80,"",IF(INDEX($P$550:$W$559,MOD(($N$548*$N$549+10)-1,10)+1,INT((($N$548*$N$549+10)-1)/10)+1)="","",INDEX($P$550:$W$559,MOD(($N$548*$N$549+10)-1,10)+1,INT((($N$548*$N$549+10)-1)/10)+1))),""))),IF($N$550="","",IF(OR(ISTEXT($N$548),ISTEXT($N$549),ISTEXT($N$550)),"",IF(OR(10&gt;$N$548,6&gt;$N$549,((6-1)*$N$548+10)&gt;$N$550),"",IF(INDEX($P$550:$W$559,MOD(((6-1)*$N$548+10)-1,10)+1,INT((((6-1)*$N$548+10)-1)/10)+1)="","",INDEX($P$550:$W$559,MOD(((6-1)*$N$548+10)-1,10)+1,INT((((6-1)*$N$548+10)-1)/10)+1))))))</f>
        <v/>
      </c>
      <c r="P555" s="540" t="n"/>
      <c r="Q555" s="540" t="n"/>
      <c r="R555" s="540" t="n"/>
      <c r="S555" s="540" t="n"/>
      <c r="T555" s="540" t="n"/>
      <c r="U555" s="540" t="n"/>
      <c r="V555" s="540" t="n"/>
      <c r="W555" s="540" t="n"/>
    </row>
    <row r="556" ht="13.35" customHeight="1" s="162">
      <c r="B556" s="537">
        <f>IF($D$548="Flat Oval",IF(OR($N$549="",ISTEXT($N$549)),"",IF(7&lt;=$N$549,ROUND((7-0.5)*$I$548/$N$549,1),IF(7=$N$549+1,"Ends",""))),IF(OR($D$548="",$G$548=""),"",IF($D$548="Round",IF(7=1,"Axis 1 (0°)",IF(7=2,"Axis 2 (90°)","")),IF(ISTEXT($N$549),"",IF(7&gt;$N$549,"",IF(ISTEXT($I$548),"",ROUND((7-0.5)*$I$548/$N$549,1)))))))</f>
        <v/>
      </c>
      <c r="C556" s="538" t="n"/>
      <c r="D556" s="539">
        <f>IF($D$548="Flat Oval",IF(OR($N$550="",ISTEXT($N$548),ISTEXT($N$549)),"",IF(7&lt;=$N$549,IF(1&gt;$N$548,"",IF(((7-1)*$N$548+1)&gt;80,"",IF(INDEX($P$550:$W$559,MOD(((7-1)*$N$548+1)-1,10)+1,INT((((7-1)*$N$548+1)-1)/10)+1)="","",INDEX($P$550:$W$559,MOD(((7-1)*$N$548+1)-1,10)+1,INT((((7-1)*$N$548+1)-1)/10)+1)))),IF(AND(7=$N$549+1,1&lt;=$O$548),IF(($N$548*$N$549+1)&gt;80,"",IF(INDEX($P$550:$W$559,MOD(($N$548*$N$549+1)-1,10)+1,INT((($N$548*$N$549+1)-1)/10)+1)="","",INDEX($P$550:$W$559,MOD(($N$548*$N$549+1)-1,10)+1,INT((($N$548*$N$549+1)-1)/10)+1))),""))),IF($N$550="","",IF(OR(ISTEXT($N$548),ISTEXT($N$549),ISTEXT($N$550)),"",IF(OR(1&gt;$N$548,7&gt;$N$549,((7-1)*$N$548+1)&gt;$N$550),"",IF(INDEX($P$550:$W$559,MOD(((7-1)*$N$548+1)-1,10)+1,INT((((7-1)*$N$548+1)-1)/10)+1)="","",INDEX($P$550:$W$559,MOD(((7-1)*$N$548+1)-1,10)+1,INT((((7-1)*$N$548+1)-1)/10)+1))))))</f>
        <v/>
      </c>
      <c r="E556" s="539">
        <f>IF($D$548="Flat Oval",IF(OR($N$550="",ISTEXT($N$548),ISTEXT($N$549)),"",IF(7&lt;=$N$549,IF(2&gt;$N$548,"",IF(((7-1)*$N$548+2)&gt;80,"",IF(INDEX($P$550:$W$559,MOD(((7-1)*$N$548+2)-1,10)+1,INT((((7-1)*$N$548+2)-1)/10)+1)="","",INDEX($P$550:$W$559,MOD(((7-1)*$N$548+2)-1,10)+1,INT((((7-1)*$N$548+2)-1)/10)+1)))),IF(AND(7=$N$549+1,2&lt;=$O$548),IF(($N$548*$N$549+2)&gt;80,"",IF(INDEX($P$550:$W$559,MOD(($N$548*$N$549+2)-1,10)+1,INT((($N$548*$N$549+2)-1)/10)+1)="","",INDEX($P$550:$W$559,MOD(($N$548*$N$549+2)-1,10)+1,INT((($N$548*$N$549+2)-1)/10)+1))),""))),IF($N$550="","",IF(OR(ISTEXT($N$548),ISTEXT($N$549),ISTEXT($N$550)),"",IF(OR(2&gt;$N$548,7&gt;$N$549,((7-1)*$N$548+2)&gt;$N$550),"",IF(INDEX($P$550:$W$559,MOD(((7-1)*$N$548+2)-1,10)+1,INT((((7-1)*$N$548+2)-1)/10)+1)="","",INDEX($P$550:$W$559,MOD(((7-1)*$N$548+2)-1,10)+1,INT((((7-1)*$N$548+2)-1)/10)+1))))))</f>
        <v/>
      </c>
      <c r="F556" s="539">
        <f>IF($D$548="Flat Oval",IF(OR($N$550="",ISTEXT($N$548),ISTEXT($N$549)),"",IF(7&lt;=$N$549,IF(3&gt;$N$548,"",IF(((7-1)*$N$548+3)&gt;80,"",IF(INDEX($P$550:$W$559,MOD(((7-1)*$N$548+3)-1,10)+1,INT((((7-1)*$N$548+3)-1)/10)+1)="","",INDEX($P$550:$W$559,MOD(((7-1)*$N$548+3)-1,10)+1,INT((((7-1)*$N$548+3)-1)/10)+1)))),IF(AND(7=$N$549+1,3&lt;=$O$548),IF(($N$548*$N$549+3)&gt;80,"",IF(INDEX($P$550:$W$559,MOD(($N$548*$N$549+3)-1,10)+1,INT((($N$548*$N$549+3)-1)/10)+1)="","",INDEX($P$550:$W$559,MOD(($N$548*$N$549+3)-1,10)+1,INT((($N$548*$N$549+3)-1)/10)+1))),""))),IF($N$550="","",IF(OR(ISTEXT($N$548),ISTEXT($N$549),ISTEXT($N$550)),"",IF(OR(3&gt;$N$548,7&gt;$N$549,((7-1)*$N$548+3)&gt;$N$550),"",IF(INDEX($P$550:$W$559,MOD(((7-1)*$N$548+3)-1,10)+1,INT((((7-1)*$N$548+3)-1)/10)+1)="","",INDEX($P$550:$W$559,MOD(((7-1)*$N$548+3)-1,10)+1,INT((((7-1)*$N$548+3)-1)/10)+1))))))</f>
        <v/>
      </c>
      <c r="G556" s="539">
        <f>IF($D$548="Flat Oval",IF(OR($N$550="",ISTEXT($N$548),ISTEXT($N$549)),"",IF(7&lt;=$N$549,IF(4&gt;$N$548,"",IF(((7-1)*$N$548+4)&gt;80,"",IF(INDEX($P$550:$W$559,MOD(((7-1)*$N$548+4)-1,10)+1,INT((((7-1)*$N$548+4)-1)/10)+1)="","",INDEX($P$550:$W$559,MOD(((7-1)*$N$548+4)-1,10)+1,INT((((7-1)*$N$548+4)-1)/10)+1)))),IF(AND(7=$N$549+1,4&lt;=$O$548),IF(($N$548*$N$549+4)&gt;80,"",IF(INDEX($P$550:$W$559,MOD(($N$548*$N$549+4)-1,10)+1,INT((($N$548*$N$549+4)-1)/10)+1)="","",INDEX($P$550:$W$559,MOD(($N$548*$N$549+4)-1,10)+1,INT((($N$548*$N$549+4)-1)/10)+1))),""))),IF($N$550="","",IF(OR(ISTEXT($N$548),ISTEXT($N$549),ISTEXT($N$550)),"",IF(OR(4&gt;$N$548,7&gt;$N$549,((7-1)*$N$548+4)&gt;$N$550),"",IF(INDEX($P$550:$W$559,MOD(((7-1)*$N$548+4)-1,10)+1,INT((((7-1)*$N$548+4)-1)/10)+1)="","",INDEX($P$550:$W$559,MOD(((7-1)*$N$548+4)-1,10)+1,INT((((7-1)*$N$548+4)-1)/10)+1))))))</f>
        <v/>
      </c>
      <c r="H556" s="539">
        <f>IF($D$548="Flat Oval",IF(OR($N$550="",ISTEXT($N$548),ISTEXT($N$549)),"",IF(7&lt;=$N$549,IF(5&gt;$N$548,"",IF(((7-1)*$N$548+5)&gt;80,"",IF(INDEX($P$550:$W$559,MOD(((7-1)*$N$548+5)-1,10)+1,INT((((7-1)*$N$548+5)-1)/10)+1)="","",INDEX($P$550:$W$559,MOD(((7-1)*$N$548+5)-1,10)+1,INT((((7-1)*$N$548+5)-1)/10)+1)))),IF(AND(7=$N$549+1,5&lt;=$O$548),IF(($N$548*$N$549+5)&gt;80,"",IF(INDEX($P$550:$W$559,MOD(($N$548*$N$549+5)-1,10)+1,INT((($N$548*$N$549+5)-1)/10)+1)="","",INDEX($P$550:$W$559,MOD(($N$548*$N$549+5)-1,10)+1,INT((($N$548*$N$549+5)-1)/10)+1))),""))),IF($N$550="","",IF(OR(ISTEXT($N$548),ISTEXT($N$549),ISTEXT($N$550)),"",IF(OR(5&gt;$N$548,7&gt;$N$549,((7-1)*$N$548+5)&gt;$N$550),"",IF(INDEX($P$550:$W$559,MOD(((7-1)*$N$548+5)-1,10)+1,INT((((7-1)*$N$548+5)-1)/10)+1)="","",INDEX($P$550:$W$559,MOD(((7-1)*$N$548+5)-1,10)+1,INT((((7-1)*$N$548+5)-1)/10)+1))))))</f>
        <v/>
      </c>
      <c r="I556" s="539">
        <f>IF($D$548="Flat Oval",IF(OR($N$550="",ISTEXT($N$548),ISTEXT($N$549)),"",IF(7&lt;=$N$549,IF(6&gt;$N$548,"",IF(((7-1)*$N$548+6)&gt;80,"",IF(INDEX($P$550:$W$559,MOD(((7-1)*$N$548+6)-1,10)+1,INT((((7-1)*$N$548+6)-1)/10)+1)="","",INDEX($P$550:$W$559,MOD(((7-1)*$N$548+6)-1,10)+1,INT((((7-1)*$N$548+6)-1)/10)+1)))),IF(AND(7=$N$549+1,6&lt;=$O$548),IF(($N$548*$N$549+6)&gt;80,"",IF(INDEX($P$550:$W$559,MOD(($N$548*$N$549+6)-1,10)+1,INT((($N$548*$N$549+6)-1)/10)+1)="","",INDEX($P$550:$W$559,MOD(($N$548*$N$549+6)-1,10)+1,INT((($N$548*$N$549+6)-1)/10)+1))),""))),IF($N$550="","",IF(OR(ISTEXT($N$548),ISTEXT($N$549),ISTEXT($N$550)),"",IF(OR(6&gt;$N$548,7&gt;$N$549,((7-1)*$N$548+6)&gt;$N$550),"",IF(INDEX($P$550:$W$559,MOD(((7-1)*$N$548+6)-1,10)+1,INT((((7-1)*$N$548+6)-1)/10)+1)="","",INDEX($P$550:$W$559,MOD(((7-1)*$N$548+6)-1,10)+1,INT((((7-1)*$N$548+6)-1)/10)+1))))))</f>
        <v/>
      </c>
      <c r="J556" s="539">
        <f>IF($D$548="Flat Oval",IF(OR($N$550="",ISTEXT($N$548),ISTEXT($N$549)),"",IF(7&lt;=$N$549,IF(7&gt;$N$548,"",IF(((7-1)*$N$548+7)&gt;80,"",IF(INDEX($P$550:$W$559,MOD(((7-1)*$N$548+7)-1,10)+1,INT((((7-1)*$N$548+7)-1)/10)+1)="","",INDEX($P$550:$W$559,MOD(((7-1)*$N$548+7)-1,10)+1,INT((((7-1)*$N$548+7)-1)/10)+1)))),IF(AND(7=$N$549+1,7&lt;=$O$548),IF(($N$548*$N$549+7)&gt;80,"",IF(INDEX($P$550:$W$559,MOD(($N$548*$N$549+7)-1,10)+1,INT((($N$548*$N$549+7)-1)/10)+1)="","",INDEX($P$550:$W$559,MOD(($N$548*$N$549+7)-1,10)+1,INT((($N$548*$N$549+7)-1)/10)+1))),""))),IF($N$550="","",IF(OR(ISTEXT($N$548),ISTEXT($N$549),ISTEXT($N$550)),"",IF(OR(7&gt;$N$548,7&gt;$N$549,((7-1)*$N$548+7)&gt;$N$550),"",IF(INDEX($P$550:$W$559,MOD(((7-1)*$N$548+7)-1,10)+1,INT((((7-1)*$N$548+7)-1)/10)+1)="","",INDEX($P$550:$W$559,MOD(((7-1)*$N$548+7)-1,10)+1,INT((((7-1)*$N$548+7)-1)/10)+1))))))</f>
        <v/>
      </c>
      <c r="K556" s="539">
        <f>IF($D$548="Flat Oval",IF(OR($N$550="",ISTEXT($N$548),ISTEXT($N$549)),"",IF(7&lt;=$N$549,IF(8&gt;$N$548,"",IF(((7-1)*$N$548+8)&gt;80,"",IF(INDEX($P$550:$W$559,MOD(((7-1)*$N$548+8)-1,10)+1,INT((((7-1)*$N$548+8)-1)/10)+1)="","",INDEX($P$550:$W$559,MOD(((7-1)*$N$548+8)-1,10)+1,INT((((7-1)*$N$548+8)-1)/10)+1)))),IF(AND(7=$N$549+1,8&lt;=$O$548),IF(($N$548*$N$549+8)&gt;80,"",IF(INDEX($P$550:$W$559,MOD(($N$548*$N$549+8)-1,10)+1,INT((($N$548*$N$549+8)-1)/10)+1)="","",INDEX($P$550:$W$559,MOD(($N$548*$N$549+8)-1,10)+1,INT((($N$548*$N$549+8)-1)/10)+1))),""))),IF($N$550="","",IF(OR(ISTEXT($N$548),ISTEXT($N$549),ISTEXT($N$550)),"",IF(OR(8&gt;$N$548,7&gt;$N$549,((7-1)*$N$548+8)&gt;$N$550),"",IF(INDEX($P$550:$W$559,MOD(((7-1)*$N$548+8)-1,10)+1,INT((((7-1)*$N$548+8)-1)/10)+1)="","",INDEX($P$550:$W$559,MOD(((7-1)*$N$548+8)-1,10)+1,INT((((7-1)*$N$548+8)-1)/10)+1))))))</f>
        <v/>
      </c>
      <c r="L556" s="539">
        <f>IF($D$548="Flat Oval",IF(OR($N$550="",ISTEXT($N$548),ISTEXT($N$549)),"",IF(7&lt;=$N$549,IF(9&gt;$N$548,"",IF(((7-1)*$N$548+9)&gt;80,"",IF(INDEX($P$550:$W$559,MOD(((7-1)*$N$548+9)-1,10)+1,INT((((7-1)*$N$548+9)-1)/10)+1)="","",INDEX($P$550:$W$559,MOD(((7-1)*$N$548+9)-1,10)+1,INT((((7-1)*$N$548+9)-1)/10)+1)))),IF(AND(7=$N$549+1,9&lt;=$O$548),IF(($N$548*$N$549+9)&gt;80,"",IF(INDEX($P$550:$W$559,MOD(($N$548*$N$549+9)-1,10)+1,INT((($N$548*$N$549+9)-1)/10)+1)="","",INDEX($P$550:$W$559,MOD(($N$548*$N$549+9)-1,10)+1,INT((($N$548*$N$549+9)-1)/10)+1))),""))),IF($N$550="","",IF(OR(ISTEXT($N$548),ISTEXT($N$549),ISTEXT($N$550)),"",IF(OR(9&gt;$N$548,7&gt;$N$549,((7-1)*$N$548+9)&gt;$N$550),"",IF(INDEX($P$550:$W$559,MOD(((7-1)*$N$548+9)-1,10)+1,INT((((7-1)*$N$548+9)-1)/10)+1)="","",INDEX($P$550:$W$559,MOD(((7-1)*$N$548+9)-1,10)+1,INT((((7-1)*$N$548+9)-1)/10)+1))))))</f>
        <v/>
      </c>
      <c r="M556" s="539">
        <f>IF($D$548="Flat Oval",IF(OR($N$550="",ISTEXT($N$548),ISTEXT($N$549)),"",IF(7&lt;=$N$549,IF(10&gt;$N$548,"",IF(((7-1)*$N$548+10)&gt;80,"",IF(INDEX($P$550:$W$559,MOD(((7-1)*$N$548+10)-1,10)+1,INT((((7-1)*$N$548+10)-1)/10)+1)="","",INDEX($P$550:$W$559,MOD(((7-1)*$N$548+10)-1,10)+1,INT((((7-1)*$N$548+10)-1)/10)+1)))),IF(AND(7=$N$549+1,10&lt;=$O$548),IF(($N$548*$N$549+10)&gt;80,"",IF(INDEX($P$550:$W$559,MOD(($N$548*$N$549+10)-1,10)+1,INT((($N$548*$N$549+10)-1)/10)+1)="","",INDEX($P$550:$W$559,MOD(($N$548*$N$549+10)-1,10)+1,INT((($N$548*$N$549+10)-1)/10)+1))),""))),IF($N$550="","",IF(OR(ISTEXT($N$548),ISTEXT($N$549),ISTEXT($N$550)),"",IF(OR(10&gt;$N$548,7&gt;$N$549,((7-1)*$N$548+10)&gt;$N$550),"",IF(INDEX($P$550:$W$559,MOD(((7-1)*$N$548+10)-1,10)+1,INT((((7-1)*$N$548+10)-1)/10)+1)="","",INDEX($P$550:$W$559,MOD(((7-1)*$N$548+10)-1,10)+1,INT((((7-1)*$N$548+10)-1)/10)+1))))))</f>
        <v/>
      </c>
      <c r="P556" s="540" t="n"/>
      <c r="Q556" s="540" t="n"/>
      <c r="R556" s="540" t="n"/>
      <c r="S556" s="540" t="n"/>
      <c r="T556" s="540" t="n"/>
      <c r="U556" s="540" t="n"/>
      <c r="V556" s="540" t="n"/>
      <c r="W556" s="540" t="n"/>
    </row>
    <row r="557" ht="13.35" customHeight="1" s="162">
      <c r="B557" s="537">
        <f>IF($D$548="Flat Oval",IF(OR($N$549="",ISTEXT($N$549)),"",IF(8&lt;=$N$549,ROUND((8-0.5)*$I$548/$N$549,1),IF(8=$N$549+1,"Ends",""))),IF(OR($D$548="",$G$548=""),"",IF($D$548="Round",IF(8=1,"Axis 1 (0°)",IF(8=2,"Axis 2 (90°)","")),IF(ISTEXT($N$549),"",IF(8&gt;$N$549,"",IF(ISTEXT($I$548),"",ROUND((8-0.5)*$I$548/$N$549,1)))))))</f>
        <v/>
      </c>
      <c r="C557" s="538" t="n"/>
      <c r="D557" s="539">
        <f>IF($D$548="Flat Oval",IF(OR($N$550="",ISTEXT($N$548),ISTEXT($N$549)),"",IF(8&lt;=$N$549,IF(1&gt;$N$548,"",IF(((8-1)*$N$548+1)&gt;80,"",IF(INDEX($P$550:$W$559,MOD(((8-1)*$N$548+1)-1,10)+1,INT((((8-1)*$N$548+1)-1)/10)+1)="","",INDEX($P$550:$W$559,MOD(((8-1)*$N$548+1)-1,10)+1,INT((((8-1)*$N$548+1)-1)/10)+1)))),IF(AND(8=$N$549+1,1&lt;=$O$548),IF(($N$548*$N$549+1)&gt;80,"",IF(INDEX($P$550:$W$559,MOD(($N$548*$N$549+1)-1,10)+1,INT((($N$548*$N$549+1)-1)/10)+1)="","",INDEX($P$550:$W$559,MOD(($N$548*$N$549+1)-1,10)+1,INT((($N$548*$N$549+1)-1)/10)+1))),""))),IF($N$550="","",IF(OR(ISTEXT($N$548),ISTEXT($N$549),ISTEXT($N$550)),"",IF(OR(1&gt;$N$548,8&gt;$N$549,((8-1)*$N$548+1)&gt;$N$550),"",IF(INDEX($P$550:$W$559,MOD(((8-1)*$N$548+1)-1,10)+1,INT((((8-1)*$N$548+1)-1)/10)+1)="","",INDEX($P$550:$W$559,MOD(((8-1)*$N$548+1)-1,10)+1,INT((((8-1)*$N$548+1)-1)/10)+1))))))</f>
        <v/>
      </c>
      <c r="E557" s="539">
        <f>IF($D$548="Flat Oval",IF(OR($N$550="",ISTEXT($N$548),ISTEXT($N$549)),"",IF(8&lt;=$N$549,IF(2&gt;$N$548,"",IF(((8-1)*$N$548+2)&gt;80,"",IF(INDEX($P$550:$W$559,MOD(((8-1)*$N$548+2)-1,10)+1,INT((((8-1)*$N$548+2)-1)/10)+1)="","",INDEX($P$550:$W$559,MOD(((8-1)*$N$548+2)-1,10)+1,INT((((8-1)*$N$548+2)-1)/10)+1)))),IF(AND(8=$N$549+1,2&lt;=$O$548),IF(($N$548*$N$549+2)&gt;80,"",IF(INDEX($P$550:$W$559,MOD(($N$548*$N$549+2)-1,10)+1,INT((($N$548*$N$549+2)-1)/10)+1)="","",INDEX($P$550:$W$559,MOD(($N$548*$N$549+2)-1,10)+1,INT((($N$548*$N$549+2)-1)/10)+1))),""))),IF($N$550="","",IF(OR(ISTEXT($N$548),ISTEXT($N$549),ISTEXT($N$550)),"",IF(OR(2&gt;$N$548,8&gt;$N$549,((8-1)*$N$548+2)&gt;$N$550),"",IF(INDEX($P$550:$W$559,MOD(((8-1)*$N$548+2)-1,10)+1,INT((((8-1)*$N$548+2)-1)/10)+1)="","",INDEX($P$550:$W$559,MOD(((8-1)*$N$548+2)-1,10)+1,INT((((8-1)*$N$548+2)-1)/10)+1))))))</f>
        <v/>
      </c>
      <c r="F557" s="539">
        <f>IF($D$548="Flat Oval",IF(OR($N$550="",ISTEXT($N$548),ISTEXT($N$549)),"",IF(8&lt;=$N$549,IF(3&gt;$N$548,"",IF(((8-1)*$N$548+3)&gt;80,"",IF(INDEX($P$550:$W$559,MOD(((8-1)*$N$548+3)-1,10)+1,INT((((8-1)*$N$548+3)-1)/10)+1)="","",INDEX($P$550:$W$559,MOD(((8-1)*$N$548+3)-1,10)+1,INT((((8-1)*$N$548+3)-1)/10)+1)))),IF(AND(8=$N$549+1,3&lt;=$O$548),IF(($N$548*$N$549+3)&gt;80,"",IF(INDEX($P$550:$W$559,MOD(($N$548*$N$549+3)-1,10)+1,INT((($N$548*$N$549+3)-1)/10)+1)="","",INDEX($P$550:$W$559,MOD(($N$548*$N$549+3)-1,10)+1,INT((($N$548*$N$549+3)-1)/10)+1))),""))),IF($N$550="","",IF(OR(ISTEXT($N$548),ISTEXT($N$549),ISTEXT($N$550)),"",IF(OR(3&gt;$N$548,8&gt;$N$549,((8-1)*$N$548+3)&gt;$N$550),"",IF(INDEX($P$550:$W$559,MOD(((8-1)*$N$548+3)-1,10)+1,INT((((8-1)*$N$548+3)-1)/10)+1)="","",INDEX($P$550:$W$559,MOD(((8-1)*$N$548+3)-1,10)+1,INT((((8-1)*$N$548+3)-1)/10)+1))))))</f>
        <v/>
      </c>
      <c r="G557" s="539">
        <f>IF($D$548="Flat Oval",IF(OR($N$550="",ISTEXT($N$548),ISTEXT($N$549)),"",IF(8&lt;=$N$549,IF(4&gt;$N$548,"",IF(((8-1)*$N$548+4)&gt;80,"",IF(INDEX($P$550:$W$559,MOD(((8-1)*$N$548+4)-1,10)+1,INT((((8-1)*$N$548+4)-1)/10)+1)="","",INDEX($P$550:$W$559,MOD(((8-1)*$N$548+4)-1,10)+1,INT((((8-1)*$N$548+4)-1)/10)+1)))),IF(AND(8=$N$549+1,4&lt;=$O$548),IF(($N$548*$N$549+4)&gt;80,"",IF(INDEX($P$550:$W$559,MOD(($N$548*$N$549+4)-1,10)+1,INT((($N$548*$N$549+4)-1)/10)+1)="","",INDEX($P$550:$W$559,MOD(($N$548*$N$549+4)-1,10)+1,INT((($N$548*$N$549+4)-1)/10)+1))),""))),IF($N$550="","",IF(OR(ISTEXT($N$548),ISTEXT($N$549),ISTEXT($N$550)),"",IF(OR(4&gt;$N$548,8&gt;$N$549,((8-1)*$N$548+4)&gt;$N$550),"",IF(INDEX($P$550:$W$559,MOD(((8-1)*$N$548+4)-1,10)+1,INT((((8-1)*$N$548+4)-1)/10)+1)="","",INDEX($P$550:$W$559,MOD(((8-1)*$N$548+4)-1,10)+1,INT((((8-1)*$N$548+4)-1)/10)+1))))))</f>
        <v/>
      </c>
      <c r="H557" s="539">
        <f>IF($D$548="Flat Oval",IF(OR($N$550="",ISTEXT($N$548),ISTEXT($N$549)),"",IF(8&lt;=$N$549,IF(5&gt;$N$548,"",IF(((8-1)*$N$548+5)&gt;80,"",IF(INDEX($P$550:$W$559,MOD(((8-1)*$N$548+5)-1,10)+1,INT((((8-1)*$N$548+5)-1)/10)+1)="","",INDEX($P$550:$W$559,MOD(((8-1)*$N$548+5)-1,10)+1,INT((((8-1)*$N$548+5)-1)/10)+1)))),IF(AND(8=$N$549+1,5&lt;=$O$548),IF(($N$548*$N$549+5)&gt;80,"",IF(INDEX($P$550:$W$559,MOD(($N$548*$N$549+5)-1,10)+1,INT((($N$548*$N$549+5)-1)/10)+1)="","",INDEX($P$550:$W$559,MOD(($N$548*$N$549+5)-1,10)+1,INT((($N$548*$N$549+5)-1)/10)+1))),""))),IF($N$550="","",IF(OR(ISTEXT($N$548),ISTEXT($N$549),ISTEXT($N$550)),"",IF(OR(5&gt;$N$548,8&gt;$N$549,((8-1)*$N$548+5)&gt;$N$550),"",IF(INDEX($P$550:$W$559,MOD(((8-1)*$N$548+5)-1,10)+1,INT((((8-1)*$N$548+5)-1)/10)+1)="","",INDEX($P$550:$W$559,MOD(((8-1)*$N$548+5)-1,10)+1,INT((((8-1)*$N$548+5)-1)/10)+1))))))</f>
        <v/>
      </c>
      <c r="I557" s="539">
        <f>IF($D$548="Flat Oval",IF(OR($N$550="",ISTEXT($N$548),ISTEXT($N$549)),"",IF(8&lt;=$N$549,IF(6&gt;$N$548,"",IF(((8-1)*$N$548+6)&gt;80,"",IF(INDEX($P$550:$W$559,MOD(((8-1)*$N$548+6)-1,10)+1,INT((((8-1)*$N$548+6)-1)/10)+1)="","",INDEX($P$550:$W$559,MOD(((8-1)*$N$548+6)-1,10)+1,INT((((8-1)*$N$548+6)-1)/10)+1)))),IF(AND(8=$N$549+1,6&lt;=$O$548),IF(($N$548*$N$549+6)&gt;80,"",IF(INDEX($P$550:$W$559,MOD(($N$548*$N$549+6)-1,10)+1,INT((($N$548*$N$549+6)-1)/10)+1)="","",INDEX($P$550:$W$559,MOD(($N$548*$N$549+6)-1,10)+1,INT((($N$548*$N$549+6)-1)/10)+1))),""))),IF($N$550="","",IF(OR(ISTEXT($N$548),ISTEXT($N$549),ISTEXT($N$550)),"",IF(OR(6&gt;$N$548,8&gt;$N$549,((8-1)*$N$548+6)&gt;$N$550),"",IF(INDEX($P$550:$W$559,MOD(((8-1)*$N$548+6)-1,10)+1,INT((((8-1)*$N$548+6)-1)/10)+1)="","",INDEX($P$550:$W$559,MOD(((8-1)*$N$548+6)-1,10)+1,INT((((8-1)*$N$548+6)-1)/10)+1))))))</f>
        <v/>
      </c>
      <c r="J557" s="539">
        <f>IF($D$548="Flat Oval",IF(OR($N$550="",ISTEXT($N$548),ISTEXT($N$549)),"",IF(8&lt;=$N$549,IF(7&gt;$N$548,"",IF(((8-1)*$N$548+7)&gt;80,"",IF(INDEX($P$550:$W$559,MOD(((8-1)*$N$548+7)-1,10)+1,INT((((8-1)*$N$548+7)-1)/10)+1)="","",INDEX($P$550:$W$559,MOD(((8-1)*$N$548+7)-1,10)+1,INT((((8-1)*$N$548+7)-1)/10)+1)))),IF(AND(8=$N$549+1,7&lt;=$O$548),IF(($N$548*$N$549+7)&gt;80,"",IF(INDEX($P$550:$W$559,MOD(($N$548*$N$549+7)-1,10)+1,INT((($N$548*$N$549+7)-1)/10)+1)="","",INDEX($P$550:$W$559,MOD(($N$548*$N$549+7)-1,10)+1,INT((($N$548*$N$549+7)-1)/10)+1))),""))),IF($N$550="","",IF(OR(ISTEXT($N$548),ISTEXT($N$549),ISTEXT($N$550)),"",IF(OR(7&gt;$N$548,8&gt;$N$549,((8-1)*$N$548+7)&gt;$N$550),"",IF(INDEX($P$550:$W$559,MOD(((8-1)*$N$548+7)-1,10)+1,INT((((8-1)*$N$548+7)-1)/10)+1)="","",INDEX($P$550:$W$559,MOD(((8-1)*$N$548+7)-1,10)+1,INT((((8-1)*$N$548+7)-1)/10)+1))))))</f>
        <v/>
      </c>
      <c r="K557" s="539">
        <f>IF($D$548="Flat Oval",IF(OR($N$550="",ISTEXT($N$548),ISTEXT($N$549)),"",IF(8&lt;=$N$549,IF(8&gt;$N$548,"",IF(((8-1)*$N$548+8)&gt;80,"",IF(INDEX($P$550:$W$559,MOD(((8-1)*$N$548+8)-1,10)+1,INT((((8-1)*$N$548+8)-1)/10)+1)="","",INDEX($P$550:$W$559,MOD(((8-1)*$N$548+8)-1,10)+1,INT((((8-1)*$N$548+8)-1)/10)+1)))),IF(AND(8=$N$549+1,8&lt;=$O$548),IF(($N$548*$N$549+8)&gt;80,"",IF(INDEX($P$550:$W$559,MOD(($N$548*$N$549+8)-1,10)+1,INT((($N$548*$N$549+8)-1)/10)+1)="","",INDEX($P$550:$W$559,MOD(($N$548*$N$549+8)-1,10)+1,INT((($N$548*$N$549+8)-1)/10)+1))),""))),IF($N$550="","",IF(OR(ISTEXT($N$548),ISTEXT($N$549),ISTEXT($N$550)),"",IF(OR(8&gt;$N$548,8&gt;$N$549,((8-1)*$N$548+8)&gt;$N$550),"",IF(INDEX($P$550:$W$559,MOD(((8-1)*$N$548+8)-1,10)+1,INT((((8-1)*$N$548+8)-1)/10)+1)="","",INDEX($P$550:$W$559,MOD(((8-1)*$N$548+8)-1,10)+1,INT((((8-1)*$N$548+8)-1)/10)+1))))))</f>
        <v/>
      </c>
      <c r="L557" s="539">
        <f>IF($D$548="Flat Oval",IF(OR($N$550="",ISTEXT($N$548),ISTEXT($N$549)),"",IF(8&lt;=$N$549,IF(9&gt;$N$548,"",IF(((8-1)*$N$548+9)&gt;80,"",IF(INDEX($P$550:$W$559,MOD(((8-1)*$N$548+9)-1,10)+1,INT((((8-1)*$N$548+9)-1)/10)+1)="","",INDEX($P$550:$W$559,MOD(((8-1)*$N$548+9)-1,10)+1,INT((((8-1)*$N$548+9)-1)/10)+1)))),IF(AND(8=$N$549+1,9&lt;=$O$548),IF(($N$548*$N$549+9)&gt;80,"",IF(INDEX($P$550:$W$559,MOD(($N$548*$N$549+9)-1,10)+1,INT((($N$548*$N$549+9)-1)/10)+1)="","",INDEX($P$550:$W$559,MOD(($N$548*$N$549+9)-1,10)+1,INT((($N$548*$N$549+9)-1)/10)+1))),""))),IF($N$550="","",IF(OR(ISTEXT($N$548),ISTEXT($N$549),ISTEXT($N$550)),"",IF(OR(9&gt;$N$548,8&gt;$N$549,((8-1)*$N$548+9)&gt;$N$550),"",IF(INDEX($P$550:$W$559,MOD(((8-1)*$N$548+9)-1,10)+1,INT((((8-1)*$N$548+9)-1)/10)+1)="","",INDEX($P$550:$W$559,MOD(((8-1)*$N$548+9)-1,10)+1,INT((((8-1)*$N$548+9)-1)/10)+1))))))</f>
        <v/>
      </c>
      <c r="M557" s="539">
        <f>IF($D$548="Flat Oval",IF(OR($N$550="",ISTEXT($N$548),ISTEXT($N$549)),"",IF(8&lt;=$N$549,IF(10&gt;$N$548,"",IF(((8-1)*$N$548+10)&gt;80,"",IF(INDEX($P$550:$W$559,MOD(((8-1)*$N$548+10)-1,10)+1,INT((((8-1)*$N$548+10)-1)/10)+1)="","",INDEX($P$550:$W$559,MOD(((8-1)*$N$548+10)-1,10)+1,INT((((8-1)*$N$548+10)-1)/10)+1)))),IF(AND(8=$N$549+1,10&lt;=$O$548),IF(($N$548*$N$549+10)&gt;80,"",IF(INDEX($P$550:$W$559,MOD(($N$548*$N$549+10)-1,10)+1,INT((($N$548*$N$549+10)-1)/10)+1)="","",INDEX($P$550:$W$559,MOD(($N$548*$N$549+10)-1,10)+1,INT((($N$548*$N$549+10)-1)/10)+1))),""))),IF($N$550="","",IF(OR(ISTEXT($N$548),ISTEXT($N$549),ISTEXT($N$550)),"",IF(OR(10&gt;$N$548,8&gt;$N$549,((8-1)*$N$548+10)&gt;$N$550),"",IF(INDEX($P$550:$W$559,MOD(((8-1)*$N$548+10)-1,10)+1,INT((((8-1)*$N$548+10)-1)/10)+1)="","",INDEX($P$550:$W$559,MOD(((8-1)*$N$548+10)-1,10)+1,INT((((8-1)*$N$548+10)-1)/10)+1))))))</f>
        <v/>
      </c>
      <c r="P557" s="540" t="n"/>
      <c r="Q557" s="540" t="n"/>
      <c r="R557" s="540" t="n"/>
      <c r="S557" s="540" t="n"/>
      <c r="T557" s="540" t="n"/>
      <c r="U557" s="540" t="n"/>
      <c r="V557" s="540" t="n"/>
      <c r="W557" s="540" t="n"/>
    </row>
    <row r="558" ht="13.35" customHeight="1" s="162">
      <c r="P558" s="540" t="n"/>
      <c r="Q558" s="540" t="n"/>
      <c r="R558" s="540" t="n"/>
      <c r="S558" s="540" t="n"/>
      <c r="T558" s="540" t="n"/>
      <c r="U558" s="540" t="n"/>
      <c r="V558" s="540" t="n"/>
      <c r="W558" s="540" t="n"/>
    </row>
    <row r="559" ht="13.35" customHeight="1" s="162">
      <c r="B559" s="188" t="inlineStr">
        <is>
          <t>Airflow Traverse Measurement</t>
        </is>
      </c>
      <c r="C559" s="174" t="n"/>
      <c r="D559" s="174" t="n"/>
      <c r="E559" s="174" t="n"/>
      <c r="F559" s="174" t="n"/>
      <c r="G559" s="174" t="n"/>
      <c r="H559" s="173" t="n"/>
      <c r="I559" s="194" t="inlineStr">
        <is>
          <t>Design CFM</t>
        </is>
      </c>
      <c r="J559" s="188" t="inlineStr">
        <is>
          <t>Initial</t>
        </is>
      </c>
      <c r="K559" s="173" t="n"/>
      <c r="L559" s="188" t="inlineStr">
        <is>
          <t>Final</t>
        </is>
      </c>
      <c r="M559" s="173" t="n"/>
      <c r="P559" s="540" t="n"/>
      <c r="Q559" s="540" t="n"/>
      <c r="R559" s="540" t="n"/>
      <c r="S559" s="540" t="n"/>
      <c r="T559" s="540" t="n"/>
      <c r="U559" s="540" t="n"/>
      <c r="V559" s="540" t="n"/>
      <c r="W559" s="540" t="n"/>
    </row>
    <row r="560" ht="13.35" customHeight="1" s="162">
      <c r="B560" s="153" t="inlineStr">
        <is>
          <t xml:space="preserve">Point </t>
        </is>
      </c>
      <c r="C560" s="188" t="inlineStr">
        <is>
          <t>Area Served</t>
        </is>
      </c>
      <c r="D560" s="174" t="n"/>
      <c r="E560" s="173" t="n"/>
      <c r="F560" s="188" t="inlineStr">
        <is>
          <t>Size</t>
        </is>
      </c>
      <c r="G560" s="173" t="n"/>
      <c r="H560" s="188" t="inlineStr">
        <is>
          <t>Ak</t>
        </is>
      </c>
      <c r="I560" s="440" t="n"/>
      <c r="J560" s="188" t="inlineStr">
        <is>
          <t>VEL</t>
        </is>
      </c>
      <c r="K560" s="188" t="inlineStr">
        <is>
          <t>CFM</t>
        </is>
      </c>
      <c r="L560" s="188" t="inlineStr">
        <is>
          <t>VEL</t>
        </is>
      </c>
      <c r="M560" s="188" t="inlineStr">
        <is>
          <t>CFM</t>
        </is>
      </c>
    </row>
    <row r="561" ht="13.35" customHeight="1" s="162">
      <c r="B561" s="31" t="inlineStr">
        <is>
          <t>T-35</t>
        </is>
      </c>
      <c r="C561" s="307" t="n"/>
      <c r="D561" s="174" t="n"/>
      <c r="E561" s="173" t="n"/>
      <c r="F561" s="307">
        <f>IF($D$563="Flat Oval",IF(OR($G$563="",$I$563=""),"",$G$563&amp;""" x "&amp;$I$563&amp;""" oval"),IF($G$563="","",IF($D$563="Round",$G$563&amp;""" dia",$G$563&amp;""" x "&amp;$I$563&amp;"""")))</f>
        <v/>
      </c>
      <c r="G561" s="173" t="n"/>
      <c r="H561" s="525">
        <f>IF($D$563="Flat Oval",IF(OR($G$563="",$I$563=""),"",IF(OR(ISTEXT($G$563),ISTEXT($I$563)),"",ROUND(((($G$563-2*N($K$563))-($I$563-2*N($K$563)))*($I$563-2*N($K$563))+PI()*(($I$563-2*N($K$563))/2)^2)/144,3))),IF(OR($D$563="",$G$563=""),"",IF($D$563="Round",IF(ISTEXT($G$563),"",ROUND(PI()*(($G$563-2*N($K$563))/2)^2/144,3)),IF($I$563="","",IF(OR(ISTEXT($G$563),ISTEXT($I$563)),"",ROUND(($G$563-2*N($K$563))*($I$563-2*N($K$563))/144,3))))))</f>
        <v/>
      </c>
      <c r="I561" s="189" t="n"/>
      <c r="J561" s="189" t="n"/>
      <c r="K561" s="189">
        <f>IF(N(J561)*N(H561)=0,"",ROUND(N(J561)*N(H561),0))</f>
        <v/>
      </c>
      <c r="L561" s="189">
        <f>IF($D$563="Flat Oval",IF(OR($O$564="",$O$565="",N($O$566)+N($O$567)=0),"",ROUND(($O$564*$O$566+$O$565*$O$567)/($O$566+$O$567),0)),IF(COUNT(D565:M572)=0,"",ROUND(AVERAGE(D565:M572),0)))</f>
        <v/>
      </c>
      <c r="M561" s="189">
        <f>IF(N(L561)*N(H561)=0,"",ROUND(N(L561)*N(H561),0))</f>
        <v/>
      </c>
    </row>
    <row r="562" ht="13.35" customHeight="1" s="162">
      <c r="B562" s="188" t="inlineStr">
        <is>
          <t>Instrument</t>
        </is>
      </c>
      <c r="C562" s="173" t="n"/>
      <c r="D562" s="196" t="n"/>
      <c r="E562" s="174" t="n"/>
      <c r="F562" s="174" t="n"/>
      <c r="G562" s="173" t="n"/>
      <c r="H562" s="188" t="inlineStr">
        <is>
          <t>Duct Static Pressure</t>
        </is>
      </c>
      <c r="I562" s="174" t="n"/>
      <c r="J562" s="173" t="n"/>
      <c r="K562" s="53" t="n"/>
      <c r="L562" s="188" t="inlineStr">
        <is>
          <t>Temp</t>
        </is>
      </c>
      <c r="M562" s="52" t="n"/>
      <c r="N562" s="51" t="n"/>
    </row>
    <row r="563" ht="13.35" customHeight="1" s="162">
      <c r="B563" s="526" t="inlineStr">
        <is>
          <t>Duct shape:</t>
        </is>
      </c>
      <c r="C563" s="173" t="n"/>
      <c r="D563" s="527" t="n"/>
      <c r="E563" s="173" t="n"/>
      <c r="F563" s="528" t="inlineStr">
        <is>
          <t>W / Dia (in)</t>
        </is>
      </c>
      <c r="G563" s="529" t="n"/>
      <c r="H563" s="526" t="inlineStr">
        <is>
          <t>H (in)</t>
        </is>
      </c>
      <c r="I563" s="530" t="n"/>
      <c r="J563" s="531" t="inlineStr">
        <is>
          <t>Liner (in)</t>
        </is>
      </c>
      <c r="K563" s="532" t="n"/>
      <c r="L563" s="526" t="inlineStr">
        <is>
          <t>Points</t>
        </is>
      </c>
      <c r="M563" s="533">
        <f>IF($D$563="Flat Oval",IF($N$565="","",$N$563&amp;"x"&amp;$N$564&amp;"+"&amp;$O$563&amp;" ends"),IF($N$563="","",IF($D$563="Round",$N$563&amp;" x 2 axes",IF($N$564="","",$N$563&amp;" x "&amp;$N$564))))</f>
        <v/>
      </c>
      <c r="N563" s="534">
        <f>IF($D$563="Flat Oval",IF(OR($G$563="",$I$563=""),"",IF(OR(ISTEXT($G$563),ISTEXT($I$563)),"",IF($G$563-$I$563&lt;12,2,MIN(10,MAX(3,ROUNDUP(($G$563-$I$563)/6,0)))))),IF(OR($D$563="",$G$563=""),"",IF($D$563="Round",IF(ISTEXT($G$563),"",IF($G$563&lt;=9,6,IF($G$563&lt;=12,8,10))),IF(ISTEXT($G$563),"",IF($G$563&lt;12,2,MIN(10,MAX(3,ROUNDUP($G$563/6,0))))))))</f>
        <v/>
      </c>
      <c r="O563">
        <f>IF(AND($D$563="Flat Oval",NOT(OR($G$563="",$I$563="")),NOT(OR(ISTEXT($G$563),ISTEXT($I$563)))),IF($I$563&lt;=9,6,IF($I$563&lt;=12,8,10)),"")</f>
        <v/>
      </c>
      <c r="P563" s="473" t="inlineStr">
        <is>
          <t>Quick entry – type readings in order (row by row of the grid), down this column then the next:</t>
        </is>
      </c>
    </row>
    <row r="564" ht="13.35" customHeight="1" s="162">
      <c r="B564" s="535" t="inlineStr">
        <is>
          <t>Depth↓ Pos→ (in)</t>
        </is>
      </c>
      <c r="C564" s="414" t="n"/>
      <c r="D564" s="535">
        <f>IF($D$563="Flat Oval",IF(OR($N$563="",ISTEXT($N$563),1&gt;$N$563),"",ROUND((1-0.5)*($G$563-$I$563)/$N$563,1)),IF(ISTEXT($N$563),"",IF(OR($D$563="",$G$563="",1&gt;$N$563),"",IF($D$563="Round",IF(ISTEXT($G$563),"",ROUND(IF(1&lt;=$N$563/2,$G$563/2*(1-SQRT(($N$563-2*1+1)/$N$563)),$G$563-$G$563/2*(1-SQRT(($N$563-2*($N$563-1+1)+1)/$N$563))),1)),IF(ISTEXT($G$563),"",ROUND((1-0.5)*$G$563/$N$563,1))))))</f>
        <v/>
      </c>
      <c r="E564" s="535">
        <f>IF($D$563="Flat Oval",IF(OR($N$563="",ISTEXT($N$563),2&gt;$N$563),"",ROUND((2-0.5)*($G$563-$I$563)/$N$563,1)),IF(ISTEXT($N$563),"",IF(OR($D$563="",$G$563="",2&gt;$N$563),"",IF($D$563="Round",IF(ISTEXT($G$563),"",ROUND(IF(2&lt;=$N$563/2,$G$563/2*(1-SQRT(($N$563-2*2+1)/$N$563)),$G$563-$G$563/2*(1-SQRT(($N$563-2*($N$563-2+1)+1)/$N$563))),1)),IF(ISTEXT($G$563),"",ROUND((2-0.5)*$G$563/$N$563,1))))))</f>
        <v/>
      </c>
      <c r="F564" s="535">
        <f>IF($D$563="Flat Oval",IF(OR($N$563="",ISTEXT($N$563),3&gt;$N$563),"",ROUND((3-0.5)*($G$563-$I$563)/$N$563,1)),IF(ISTEXT($N$563),"",IF(OR($D$563="",$G$563="",3&gt;$N$563),"",IF($D$563="Round",IF(ISTEXT($G$563),"",ROUND(IF(3&lt;=$N$563/2,$G$563/2*(1-SQRT(($N$563-2*3+1)/$N$563)),$G$563-$G$563/2*(1-SQRT(($N$563-2*($N$563-3+1)+1)/$N$563))),1)),IF(ISTEXT($G$563),"",ROUND((3-0.5)*$G$563/$N$563,1))))))</f>
        <v/>
      </c>
      <c r="G564" s="535">
        <f>IF($D$563="Flat Oval",IF(OR($N$563="",ISTEXT($N$563),4&gt;$N$563),"",ROUND((4-0.5)*($G$563-$I$563)/$N$563,1)),IF(ISTEXT($N$563),"",IF(OR($D$563="",$G$563="",4&gt;$N$563),"",IF($D$563="Round",IF(ISTEXT($G$563),"",ROUND(IF(4&lt;=$N$563/2,$G$563/2*(1-SQRT(($N$563-2*4+1)/$N$563)),$G$563-$G$563/2*(1-SQRT(($N$563-2*($N$563-4+1)+1)/$N$563))),1)),IF(ISTEXT($G$563),"",ROUND((4-0.5)*$G$563/$N$563,1))))))</f>
        <v/>
      </c>
      <c r="H564" s="535">
        <f>IF($D$563="Flat Oval",IF(OR($N$563="",ISTEXT($N$563),5&gt;$N$563),"",ROUND((5-0.5)*($G$563-$I$563)/$N$563,1)),IF(ISTEXT($N$563),"",IF(OR($D$563="",$G$563="",5&gt;$N$563),"",IF($D$563="Round",IF(ISTEXT($G$563),"",ROUND(IF(5&lt;=$N$563/2,$G$563/2*(1-SQRT(($N$563-2*5+1)/$N$563)),$G$563-$G$563/2*(1-SQRT(($N$563-2*($N$563-5+1)+1)/$N$563))),1)),IF(ISTEXT($G$563),"",ROUND((5-0.5)*$G$563/$N$563,1))))))</f>
        <v/>
      </c>
      <c r="I564" s="535">
        <f>IF($D$563="Flat Oval",IF(OR($N$563="",ISTEXT($N$563),6&gt;$N$563),"",ROUND((6-0.5)*($G$563-$I$563)/$N$563,1)),IF(ISTEXT($N$563),"",IF(OR($D$563="",$G$563="",6&gt;$N$563),"",IF($D$563="Round",IF(ISTEXT($G$563),"",ROUND(IF(6&lt;=$N$563/2,$G$563/2*(1-SQRT(($N$563-2*6+1)/$N$563)),$G$563-$G$563/2*(1-SQRT(($N$563-2*($N$563-6+1)+1)/$N$563))),1)),IF(ISTEXT($G$563),"",ROUND((6-0.5)*$G$563/$N$563,1))))))</f>
        <v/>
      </c>
      <c r="J564" s="535">
        <f>IF($D$563="Flat Oval",IF(OR($N$563="",ISTEXT($N$563),7&gt;$N$563),"",ROUND((7-0.5)*($G$563-$I$563)/$N$563,1)),IF(ISTEXT($N$563),"",IF(OR($D$563="",$G$563="",7&gt;$N$563),"",IF($D$563="Round",IF(ISTEXT($G$563),"",ROUND(IF(7&lt;=$N$563/2,$G$563/2*(1-SQRT(($N$563-2*7+1)/$N$563)),$G$563-$G$563/2*(1-SQRT(($N$563-2*($N$563-7+1)+1)/$N$563))),1)),IF(ISTEXT($G$563),"",ROUND((7-0.5)*$G$563/$N$563,1))))))</f>
        <v/>
      </c>
      <c r="K564" s="535">
        <f>IF($D$563="Flat Oval",IF(OR($N$563="",ISTEXT($N$563),8&gt;$N$563),"",ROUND((8-0.5)*($G$563-$I$563)/$N$563,1)),IF(ISTEXT($N$563),"",IF(OR($D$563="",$G$563="",8&gt;$N$563),"",IF($D$563="Round",IF(ISTEXT($G$563),"",ROUND(IF(8&lt;=$N$563/2,$G$563/2*(1-SQRT(($N$563-2*8+1)/$N$563)),$G$563-$G$563/2*(1-SQRT(($N$563-2*($N$563-8+1)+1)/$N$563))),1)),IF(ISTEXT($G$563),"",ROUND((8-0.5)*$G$563/$N$563,1))))))</f>
        <v/>
      </c>
      <c r="L564" s="535">
        <f>IF($D$563="Flat Oval",IF(OR($N$563="",ISTEXT($N$563),9&gt;$N$563),"",ROUND((9-0.5)*($G$563-$I$563)/$N$563,1)),IF(ISTEXT($N$563),"",IF(OR($D$563="",$G$563="",9&gt;$N$563),"",IF($D$563="Round",IF(ISTEXT($G$563),"",ROUND(IF(9&lt;=$N$563/2,$G$563/2*(1-SQRT(($N$563-2*9+1)/$N$563)),$G$563-$G$563/2*(1-SQRT(($N$563-2*($N$563-9+1)+1)/$N$563))),1)),IF(ISTEXT($G$563),"",ROUND((9-0.5)*$G$563/$N$563,1))))))</f>
        <v/>
      </c>
      <c r="M564" s="535">
        <f>IF($D$563="Flat Oval",IF(OR($N$563="",ISTEXT($N$563),10&gt;$N$563),"",ROUND((10-0.5)*($G$563-$I$563)/$N$563,1)),IF(ISTEXT($N$563),"",IF(OR($D$563="",$G$563="",10&gt;$N$563),"",IF($D$563="Round",IF(ISTEXT($G$563),"",ROUND(IF(10&lt;=$N$563/2,$G$563/2*(1-SQRT(($N$563-2*10+1)/$N$563)),$G$563-$G$563/2*(1-SQRT(($N$563-2*($N$563-10+1)+1)/$N$563))),1)),IF(ISTEXT($G$563),"",ROUND((10-0.5)*$G$563/$N$563,1))))))</f>
        <v/>
      </c>
      <c r="N564" s="534">
        <f>IF($D$563="Flat Oval",IF(OR($G$563="",$I$563=""),"",IF(OR(ISTEXT($G$563),ISTEXT($I$563)),"",IF($I$563&lt;12,2,MIN(7,MAX(3,ROUNDUP($I$563/6,0)))))),IF(OR($D$563="",$G$563=""),"",IF($D$563="Round",2,IF($I$563="","",IF(ISTEXT($I$563),"",IF($I$563&lt;12,2,MIN(8,MAX(3,ROUNDUP($I$563/6,0)))))))))</f>
        <v/>
      </c>
      <c r="O564">
        <f>IF(OR(NOT($D$563="Flat Oval"),N($N$565)=0),"",IF(COUNT(D565:INDEX(M565:M572,$N$564))=0,"",AVERAGE(D565:INDEX(M565:M572,$N$564))))</f>
        <v/>
      </c>
      <c r="P564" s="536" t="inlineStr">
        <is>
          <t>1–10</t>
        </is>
      </c>
      <c r="Q564" s="536" t="inlineStr">
        <is>
          <t>11–20</t>
        </is>
      </c>
      <c r="R564" s="536" t="inlineStr">
        <is>
          <t>21–30</t>
        </is>
      </c>
      <c r="S564" s="536" t="inlineStr">
        <is>
          <t>31–40</t>
        </is>
      </c>
      <c r="T564" s="536" t="inlineStr">
        <is>
          <t>41–50</t>
        </is>
      </c>
      <c r="U564" s="536" t="inlineStr">
        <is>
          <t>51–60</t>
        </is>
      </c>
      <c r="V564" s="536" t="inlineStr">
        <is>
          <t>61–70</t>
        </is>
      </c>
      <c r="W564" s="536" t="inlineStr">
        <is>
          <t>71–80</t>
        </is>
      </c>
    </row>
    <row r="565" ht="13.35" customHeight="1" s="162">
      <c r="B565" s="537">
        <f>IF($D$563="Flat Oval",IF(OR($N$564="",ISTEXT($N$564)),"",IF(1&lt;=$N$564,ROUND((1-0.5)*$I$563/$N$564,1),IF(1=$N$564+1,"Ends",""))),IF(OR($D$563="",$G$563=""),"",IF($D$563="Round",IF(1=1,"Axis 1 (0°)",IF(1=2,"Axis 2 (90°)","")),IF(ISTEXT($N$564),"",IF(1&gt;$N$564,"",IF(ISTEXT($I$563),"",ROUND((1-0.5)*$I$563/$N$564,1)))))))</f>
        <v/>
      </c>
      <c r="C565" s="538" t="n"/>
      <c r="D565" s="539">
        <f>IF($D$563="Flat Oval",IF(OR($N$565="",ISTEXT($N$563),ISTEXT($N$564)),"",IF(1&lt;=$N$564,IF(1&gt;$N$563,"",IF(((1-1)*$N$563+1)&gt;80,"",IF(INDEX($P$565:$W$574,MOD(((1-1)*$N$563+1)-1,10)+1,INT((((1-1)*$N$563+1)-1)/10)+1)="","",INDEX($P$565:$W$574,MOD(((1-1)*$N$563+1)-1,10)+1,INT((((1-1)*$N$563+1)-1)/10)+1)))),IF(AND(1=$N$564+1,1&lt;=$O$563),IF(($N$563*$N$564+1)&gt;80,"",IF(INDEX($P$565:$W$574,MOD(($N$563*$N$564+1)-1,10)+1,INT((($N$563*$N$564+1)-1)/10)+1)="","",INDEX($P$565:$W$574,MOD(($N$563*$N$564+1)-1,10)+1,INT((($N$563*$N$564+1)-1)/10)+1))),""))),IF($N$565="","",IF(OR(ISTEXT($N$563),ISTEXT($N$564),ISTEXT($N$565)),"",IF(OR(1&gt;$N$563,1&gt;$N$564,((1-1)*$N$563+1)&gt;$N$565),"",IF(INDEX($P$565:$W$574,MOD(((1-1)*$N$563+1)-1,10)+1,INT((((1-1)*$N$563+1)-1)/10)+1)="","",INDEX($P$565:$W$574,MOD(((1-1)*$N$563+1)-1,10)+1,INT((((1-1)*$N$563+1)-1)/10)+1))))))</f>
        <v/>
      </c>
      <c r="E565" s="539">
        <f>IF($D$563="Flat Oval",IF(OR($N$565="",ISTEXT($N$563),ISTEXT($N$564)),"",IF(1&lt;=$N$564,IF(2&gt;$N$563,"",IF(((1-1)*$N$563+2)&gt;80,"",IF(INDEX($P$565:$W$574,MOD(((1-1)*$N$563+2)-1,10)+1,INT((((1-1)*$N$563+2)-1)/10)+1)="","",INDEX($P$565:$W$574,MOD(((1-1)*$N$563+2)-1,10)+1,INT((((1-1)*$N$563+2)-1)/10)+1)))),IF(AND(1=$N$564+1,2&lt;=$O$563),IF(($N$563*$N$564+2)&gt;80,"",IF(INDEX($P$565:$W$574,MOD(($N$563*$N$564+2)-1,10)+1,INT((($N$563*$N$564+2)-1)/10)+1)="","",INDEX($P$565:$W$574,MOD(($N$563*$N$564+2)-1,10)+1,INT((($N$563*$N$564+2)-1)/10)+1))),""))),IF($N$565="","",IF(OR(ISTEXT($N$563),ISTEXT($N$564),ISTEXT($N$565)),"",IF(OR(2&gt;$N$563,1&gt;$N$564,((1-1)*$N$563+2)&gt;$N$565),"",IF(INDEX($P$565:$W$574,MOD(((1-1)*$N$563+2)-1,10)+1,INT((((1-1)*$N$563+2)-1)/10)+1)="","",INDEX($P$565:$W$574,MOD(((1-1)*$N$563+2)-1,10)+1,INT((((1-1)*$N$563+2)-1)/10)+1))))))</f>
        <v/>
      </c>
      <c r="F565" s="539">
        <f>IF($D$563="Flat Oval",IF(OR($N$565="",ISTEXT($N$563),ISTEXT($N$564)),"",IF(1&lt;=$N$564,IF(3&gt;$N$563,"",IF(((1-1)*$N$563+3)&gt;80,"",IF(INDEX($P$565:$W$574,MOD(((1-1)*$N$563+3)-1,10)+1,INT((((1-1)*$N$563+3)-1)/10)+1)="","",INDEX($P$565:$W$574,MOD(((1-1)*$N$563+3)-1,10)+1,INT((((1-1)*$N$563+3)-1)/10)+1)))),IF(AND(1=$N$564+1,3&lt;=$O$563),IF(($N$563*$N$564+3)&gt;80,"",IF(INDEX($P$565:$W$574,MOD(($N$563*$N$564+3)-1,10)+1,INT((($N$563*$N$564+3)-1)/10)+1)="","",INDEX($P$565:$W$574,MOD(($N$563*$N$564+3)-1,10)+1,INT((($N$563*$N$564+3)-1)/10)+1))),""))),IF($N$565="","",IF(OR(ISTEXT($N$563),ISTEXT($N$564),ISTEXT($N$565)),"",IF(OR(3&gt;$N$563,1&gt;$N$564,((1-1)*$N$563+3)&gt;$N$565),"",IF(INDEX($P$565:$W$574,MOD(((1-1)*$N$563+3)-1,10)+1,INT((((1-1)*$N$563+3)-1)/10)+1)="","",INDEX($P$565:$W$574,MOD(((1-1)*$N$563+3)-1,10)+1,INT((((1-1)*$N$563+3)-1)/10)+1))))))</f>
        <v/>
      </c>
      <c r="G565" s="539">
        <f>IF($D$563="Flat Oval",IF(OR($N$565="",ISTEXT($N$563),ISTEXT($N$564)),"",IF(1&lt;=$N$564,IF(4&gt;$N$563,"",IF(((1-1)*$N$563+4)&gt;80,"",IF(INDEX($P$565:$W$574,MOD(((1-1)*$N$563+4)-1,10)+1,INT((((1-1)*$N$563+4)-1)/10)+1)="","",INDEX($P$565:$W$574,MOD(((1-1)*$N$563+4)-1,10)+1,INT((((1-1)*$N$563+4)-1)/10)+1)))),IF(AND(1=$N$564+1,4&lt;=$O$563),IF(($N$563*$N$564+4)&gt;80,"",IF(INDEX($P$565:$W$574,MOD(($N$563*$N$564+4)-1,10)+1,INT((($N$563*$N$564+4)-1)/10)+1)="","",INDEX($P$565:$W$574,MOD(($N$563*$N$564+4)-1,10)+1,INT((($N$563*$N$564+4)-1)/10)+1))),""))),IF($N$565="","",IF(OR(ISTEXT($N$563),ISTEXT($N$564),ISTEXT($N$565)),"",IF(OR(4&gt;$N$563,1&gt;$N$564,((1-1)*$N$563+4)&gt;$N$565),"",IF(INDEX($P$565:$W$574,MOD(((1-1)*$N$563+4)-1,10)+1,INT((((1-1)*$N$563+4)-1)/10)+1)="","",INDEX($P$565:$W$574,MOD(((1-1)*$N$563+4)-1,10)+1,INT((((1-1)*$N$563+4)-1)/10)+1))))))</f>
        <v/>
      </c>
      <c r="H565" s="539">
        <f>IF($D$563="Flat Oval",IF(OR($N$565="",ISTEXT($N$563),ISTEXT($N$564)),"",IF(1&lt;=$N$564,IF(5&gt;$N$563,"",IF(((1-1)*$N$563+5)&gt;80,"",IF(INDEX($P$565:$W$574,MOD(((1-1)*$N$563+5)-1,10)+1,INT((((1-1)*$N$563+5)-1)/10)+1)="","",INDEX($P$565:$W$574,MOD(((1-1)*$N$563+5)-1,10)+1,INT((((1-1)*$N$563+5)-1)/10)+1)))),IF(AND(1=$N$564+1,5&lt;=$O$563),IF(($N$563*$N$564+5)&gt;80,"",IF(INDEX($P$565:$W$574,MOD(($N$563*$N$564+5)-1,10)+1,INT((($N$563*$N$564+5)-1)/10)+1)="","",INDEX($P$565:$W$574,MOD(($N$563*$N$564+5)-1,10)+1,INT((($N$563*$N$564+5)-1)/10)+1))),""))),IF($N$565="","",IF(OR(ISTEXT($N$563),ISTEXT($N$564),ISTEXT($N$565)),"",IF(OR(5&gt;$N$563,1&gt;$N$564,((1-1)*$N$563+5)&gt;$N$565),"",IF(INDEX($P$565:$W$574,MOD(((1-1)*$N$563+5)-1,10)+1,INT((((1-1)*$N$563+5)-1)/10)+1)="","",INDEX($P$565:$W$574,MOD(((1-1)*$N$563+5)-1,10)+1,INT((((1-1)*$N$563+5)-1)/10)+1))))))</f>
        <v/>
      </c>
      <c r="I565" s="539">
        <f>IF($D$563="Flat Oval",IF(OR($N$565="",ISTEXT($N$563),ISTEXT($N$564)),"",IF(1&lt;=$N$564,IF(6&gt;$N$563,"",IF(((1-1)*$N$563+6)&gt;80,"",IF(INDEX($P$565:$W$574,MOD(((1-1)*$N$563+6)-1,10)+1,INT((((1-1)*$N$563+6)-1)/10)+1)="","",INDEX($P$565:$W$574,MOD(((1-1)*$N$563+6)-1,10)+1,INT((((1-1)*$N$563+6)-1)/10)+1)))),IF(AND(1=$N$564+1,6&lt;=$O$563),IF(($N$563*$N$564+6)&gt;80,"",IF(INDEX($P$565:$W$574,MOD(($N$563*$N$564+6)-1,10)+1,INT((($N$563*$N$564+6)-1)/10)+1)="","",INDEX($P$565:$W$574,MOD(($N$563*$N$564+6)-1,10)+1,INT((($N$563*$N$564+6)-1)/10)+1))),""))),IF($N$565="","",IF(OR(ISTEXT($N$563),ISTEXT($N$564),ISTEXT($N$565)),"",IF(OR(6&gt;$N$563,1&gt;$N$564,((1-1)*$N$563+6)&gt;$N$565),"",IF(INDEX($P$565:$W$574,MOD(((1-1)*$N$563+6)-1,10)+1,INT((((1-1)*$N$563+6)-1)/10)+1)="","",INDEX($P$565:$W$574,MOD(((1-1)*$N$563+6)-1,10)+1,INT((((1-1)*$N$563+6)-1)/10)+1))))))</f>
        <v/>
      </c>
      <c r="J565" s="539">
        <f>IF($D$563="Flat Oval",IF(OR($N$565="",ISTEXT($N$563),ISTEXT($N$564)),"",IF(1&lt;=$N$564,IF(7&gt;$N$563,"",IF(((1-1)*$N$563+7)&gt;80,"",IF(INDEX($P$565:$W$574,MOD(((1-1)*$N$563+7)-1,10)+1,INT((((1-1)*$N$563+7)-1)/10)+1)="","",INDEX($P$565:$W$574,MOD(((1-1)*$N$563+7)-1,10)+1,INT((((1-1)*$N$563+7)-1)/10)+1)))),IF(AND(1=$N$564+1,7&lt;=$O$563),IF(($N$563*$N$564+7)&gt;80,"",IF(INDEX($P$565:$W$574,MOD(($N$563*$N$564+7)-1,10)+1,INT((($N$563*$N$564+7)-1)/10)+1)="","",INDEX($P$565:$W$574,MOD(($N$563*$N$564+7)-1,10)+1,INT((($N$563*$N$564+7)-1)/10)+1))),""))),IF($N$565="","",IF(OR(ISTEXT($N$563),ISTEXT($N$564),ISTEXT($N$565)),"",IF(OR(7&gt;$N$563,1&gt;$N$564,((1-1)*$N$563+7)&gt;$N$565),"",IF(INDEX($P$565:$W$574,MOD(((1-1)*$N$563+7)-1,10)+1,INT((((1-1)*$N$563+7)-1)/10)+1)="","",INDEX($P$565:$W$574,MOD(((1-1)*$N$563+7)-1,10)+1,INT((((1-1)*$N$563+7)-1)/10)+1))))))</f>
        <v/>
      </c>
      <c r="K565" s="539">
        <f>IF($D$563="Flat Oval",IF(OR($N$565="",ISTEXT($N$563),ISTEXT($N$564)),"",IF(1&lt;=$N$564,IF(8&gt;$N$563,"",IF(((1-1)*$N$563+8)&gt;80,"",IF(INDEX($P$565:$W$574,MOD(((1-1)*$N$563+8)-1,10)+1,INT((((1-1)*$N$563+8)-1)/10)+1)="","",INDEX($P$565:$W$574,MOD(((1-1)*$N$563+8)-1,10)+1,INT((((1-1)*$N$563+8)-1)/10)+1)))),IF(AND(1=$N$564+1,8&lt;=$O$563),IF(($N$563*$N$564+8)&gt;80,"",IF(INDEX($P$565:$W$574,MOD(($N$563*$N$564+8)-1,10)+1,INT((($N$563*$N$564+8)-1)/10)+1)="","",INDEX($P$565:$W$574,MOD(($N$563*$N$564+8)-1,10)+1,INT((($N$563*$N$564+8)-1)/10)+1))),""))),IF($N$565="","",IF(OR(ISTEXT($N$563),ISTEXT($N$564),ISTEXT($N$565)),"",IF(OR(8&gt;$N$563,1&gt;$N$564,((1-1)*$N$563+8)&gt;$N$565),"",IF(INDEX($P$565:$W$574,MOD(((1-1)*$N$563+8)-1,10)+1,INT((((1-1)*$N$563+8)-1)/10)+1)="","",INDEX($P$565:$W$574,MOD(((1-1)*$N$563+8)-1,10)+1,INT((((1-1)*$N$563+8)-1)/10)+1))))))</f>
        <v/>
      </c>
      <c r="L565" s="539">
        <f>IF($D$563="Flat Oval",IF(OR($N$565="",ISTEXT($N$563),ISTEXT($N$564)),"",IF(1&lt;=$N$564,IF(9&gt;$N$563,"",IF(((1-1)*$N$563+9)&gt;80,"",IF(INDEX($P$565:$W$574,MOD(((1-1)*$N$563+9)-1,10)+1,INT((((1-1)*$N$563+9)-1)/10)+1)="","",INDEX($P$565:$W$574,MOD(((1-1)*$N$563+9)-1,10)+1,INT((((1-1)*$N$563+9)-1)/10)+1)))),IF(AND(1=$N$564+1,9&lt;=$O$563),IF(($N$563*$N$564+9)&gt;80,"",IF(INDEX($P$565:$W$574,MOD(($N$563*$N$564+9)-1,10)+1,INT((($N$563*$N$564+9)-1)/10)+1)="","",INDEX($P$565:$W$574,MOD(($N$563*$N$564+9)-1,10)+1,INT((($N$563*$N$564+9)-1)/10)+1))),""))),IF($N$565="","",IF(OR(ISTEXT($N$563),ISTEXT($N$564),ISTEXT($N$565)),"",IF(OR(9&gt;$N$563,1&gt;$N$564,((1-1)*$N$563+9)&gt;$N$565),"",IF(INDEX($P$565:$W$574,MOD(((1-1)*$N$563+9)-1,10)+1,INT((((1-1)*$N$563+9)-1)/10)+1)="","",INDEX($P$565:$W$574,MOD(((1-1)*$N$563+9)-1,10)+1,INT((((1-1)*$N$563+9)-1)/10)+1))))))</f>
        <v/>
      </c>
      <c r="M565" s="539">
        <f>IF($D$563="Flat Oval",IF(OR($N$565="",ISTEXT($N$563),ISTEXT($N$564)),"",IF(1&lt;=$N$564,IF(10&gt;$N$563,"",IF(((1-1)*$N$563+10)&gt;80,"",IF(INDEX($P$565:$W$574,MOD(((1-1)*$N$563+10)-1,10)+1,INT((((1-1)*$N$563+10)-1)/10)+1)="","",INDEX($P$565:$W$574,MOD(((1-1)*$N$563+10)-1,10)+1,INT((((1-1)*$N$563+10)-1)/10)+1)))),IF(AND(1=$N$564+1,10&lt;=$O$563),IF(($N$563*$N$564+10)&gt;80,"",IF(INDEX($P$565:$W$574,MOD(($N$563*$N$564+10)-1,10)+1,INT((($N$563*$N$564+10)-1)/10)+1)="","",INDEX($P$565:$W$574,MOD(($N$563*$N$564+10)-1,10)+1,INT((($N$563*$N$564+10)-1)/10)+1))),""))),IF($N$565="","",IF(OR(ISTEXT($N$563),ISTEXT($N$564),ISTEXT($N$565)),"",IF(OR(10&gt;$N$563,1&gt;$N$564,((1-1)*$N$563+10)&gt;$N$565),"",IF(INDEX($P$565:$W$574,MOD(((1-1)*$N$563+10)-1,10)+1,INT((((1-1)*$N$563+10)-1)/10)+1)="","",INDEX($P$565:$W$574,MOD(((1-1)*$N$563+10)-1,10)+1,INT((((1-1)*$N$563+10)-1)/10)+1))))))</f>
        <v/>
      </c>
      <c r="N565" s="534">
        <f>IF($D$563="Flat Oval",IF(OR($N$563="",$N$564="",$O$563=""),"",$N$563*$N$564+$O$563),IF(OR(N563="",N564=""),"",IF(OR(ISTEXT(N563),ISTEXT(N564)),"",N563*N564)))</f>
        <v/>
      </c>
      <c r="O565">
        <f>IF(OR(NOT($D$563="Flat Oval"),N($N$565)=0),"",IF(COUNT(INDEX(D565:D572,$N$564+1):INDEX(M565:M572,$N$564+1))=0,"",AVERAGE(INDEX(D565:D572,$N$564+1):INDEX(M565:M572,$N$564+1))))</f>
        <v/>
      </c>
      <c r="P565" s="540" t="n"/>
      <c r="Q565" s="540" t="n"/>
      <c r="R565" s="540" t="n"/>
      <c r="S565" s="540" t="n"/>
      <c r="T565" s="540" t="n"/>
      <c r="U565" s="540" t="n"/>
      <c r="V565" s="540" t="n"/>
      <c r="W565" s="540" t="n"/>
    </row>
    <row r="566" ht="13.35" customHeight="1" s="162">
      <c r="B566" s="537">
        <f>IF($D$563="Flat Oval",IF(OR($N$564="",ISTEXT($N$564)),"",IF(2&lt;=$N$564,ROUND((2-0.5)*$I$563/$N$564,1),IF(2=$N$564+1,"Ends",""))),IF(OR($D$563="",$G$563=""),"",IF($D$563="Round",IF(2=1,"Axis 1 (0°)",IF(2=2,"Axis 2 (90°)","")),IF(ISTEXT($N$564),"",IF(2&gt;$N$564,"",IF(ISTEXT($I$563),"",ROUND((2-0.5)*$I$563/$N$564,1)))))))</f>
        <v/>
      </c>
      <c r="C566" s="538" t="n"/>
      <c r="D566" s="539">
        <f>IF($D$563="Flat Oval",IF(OR($N$565="",ISTEXT($N$563),ISTEXT($N$564)),"",IF(2&lt;=$N$564,IF(1&gt;$N$563,"",IF(((2-1)*$N$563+1)&gt;80,"",IF(INDEX($P$565:$W$574,MOD(((2-1)*$N$563+1)-1,10)+1,INT((((2-1)*$N$563+1)-1)/10)+1)="","",INDEX($P$565:$W$574,MOD(((2-1)*$N$563+1)-1,10)+1,INT((((2-1)*$N$563+1)-1)/10)+1)))),IF(AND(2=$N$564+1,1&lt;=$O$563),IF(($N$563*$N$564+1)&gt;80,"",IF(INDEX($P$565:$W$574,MOD(($N$563*$N$564+1)-1,10)+1,INT((($N$563*$N$564+1)-1)/10)+1)="","",INDEX($P$565:$W$574,MOD(($N$563*$N$564+1)-1,10)+1,INT((($N$563*$N$564+1)-1)/10)+1))),""))),IF($N$565="","",IF(OR(ISTEXT($N$563),ISTEXT($N$564),ISTEXT($N$565)),"",IF(OR(1&gt;$N$563,2&gt;$N$564,((2-1)*$N$563+1)&gt;$N$565),"",IF(INDEX($P$565:$W$574,MOD(((2-1)*$N$563+1)-1,10)+1,INT((((2-1)*$N$563+1)-1)/10)+1)="","",INDEX($P$565:$W$574,MOD(((2-1)*$N$563+1)-1,10)+1,INT((((2-1)*$N$563+1)-1)/10)+1))))))</f>
        <v/>
      </c>
      <c r="E566" s="539">
        <f>IF($D$563="Flat Oval",IF(OR($N$565="",ISTEXT($N$563),ISTEXT($N$564)),"",IF(2&lt;=$N$564,IF(2&gt;$N$563,"",IF(((2-1)*$N$563+2)&gt;80,"",IF(INDEX($P$565:$W$574,MOD(((2-1)*$N$563+2)-1,10)+1,INT((((2-1)*$N$563+2)-1)/10)+1)="","",INDEX($P$565:$W$574,MOD(((2-1)*$N$563+2)-1,10)+1,INT((((2-1)*$N$563+2)-1)/10)+1)))),IF(AND(2=$N$564+1,2&lt;=$O$563),IF(($N$563*$N$564+2)&gt;80,"",IF(INDEX($P$565:$W$574,MOD(($N$563*$N$564+2)-1,10)+1,INT((($N$563*$N$564+2)-1)/10)+1)="","",INDEX($P$565:$W$574,MOD(($N$563*$N$564+2)-1,10)+1,INT((($N$563*$N$564+2)-1)/10)+1))),""))),IF($N$565="","",IF(OR(ISTEXT($N$563),ISTEXT($N$564),ISTEXT($N$565)),"",IF(OR(2&gt;$N$563,2&gt;$N$564,((2-1)*$N$563+2)&gt;$N$565),"",IF(INDEX($P$565:$W$574,MOD(((2-1)*$N$563+2)-1,10)+1,INT((((2-1)*$N$563+2)-1)/10)+1)="","",INDEX($P$565:$W$574,MOD(((2-1)*$N$563+2)-1,10)+1,INT((((2-1)*$N$563+2)-1)/10)+1))))))</f>
        <v/>
      </c>
      <c r="F566" s="539">
        <f>IF($D$563="Flat Oval",IF(OR($N$565="",ISTEXT($N$563),ISTEXT($N$564)),"",IF(2&lt;=$N$564,IF(3&gt;$N$563,"",IF(((2-1)*$N$563+3)&gt;80,"",IF(INDEX($P$565:$W$574,MOD(((2-1)*$N$563+3)-1,10)+1,INT((((2-1)*$N$563+3)-1)/10)+1)="","",INDEX($P$565:$W$574,MOD(((2-1)*$N$563+3)-1,10)+1,INT((((2-1)*$N$563+3)-1)/10)+1)))),IF(AND(2=$N$564+1,3&lt;=$O$563),IF(($N$563*$N$564+3)&gt;80,"",IF(INDEX($P$565:$W$574,MOD(($N$563*$N$564+3)-1,10)+1,INT((($N$563*$N$564+3)-1)/10)+1)="","",INDEX($P$565:$W$574,MOD(($N$563*$N$564+3)-1,10)+1,INT((($N$563*$N$564+3)-1)/10)+1))),""))),IF($N$565="","",IF(OR(ISTEXT($N$563),ISTEXT($N$564),ISTEXT($N$565)),"",IF(OR(3&gt;$N$563,2&gt;$N$564,((2-1)*$N$563+3)&gt;$N$565),"",IF(INDEX($P$565:$W$574,MOD(((2-1)*$N$563+3)-1,10)+1,INT((((2-1)*$N$563+3)-1)/10)+1)="","",INDEX($P$565:$W$574,MOD(((2-1)*$N$563+3)-1,10)+1,INT((((2-1)*$N$563+3)-1)/10)+1))))))</f>
        <v/>
      </c>
      <c r="G566" s="539">
        <f>IF($D$563="Flat Oval",IF(OR($N$565="",ISTEXT($N$563),ISTEXT($N$564)),"",IF(2&lt;=$N$564,IF(4&gt;$N$563,"",IF(((2-1)*$N$563+4)&gt;80,"",IF(INDEX($P$565:$W$574,MOD(((2-1)*$N$563+4)-1,10)+1,INT((((2-1)*$N$563+4)-1)/10)+1)="","",INDEX($P$565:$W$574,MOD(((2-1)*$N$563+4)-1,10)+1,INT((((2-1)*$N$563+4)-1)/10)+1)))),IF(AND(2=$N$564+1,4&lt;=$O$563),IF(($N$563*$N$564+4)&gt;80,"",IF(INDEX($P$565:$W$574,MOD(($N$563*$N$564+4)-1,10)+1,INT((($N$563*$N$564+4)-1)/10)+1)="","",INDEX($P$565:$W$574,MOD(($N$563*$N$564+4)-1,10)+1,INT((($N$563*$N$564+4)-1)/10)+1))),""))),IF($N$565="","",IF(OR(ISTEXT($N$563),ISTEXT($N$564),ISTEXT($N$565)),"",IF(OR(4&gt;$N$563,2&gt;$N$564,((2-1)*$N$563+4)&gt;$N$565),"",IF(INDEX($P$565:$W$574,MOD(((2-1)*$N$563+4)-1,10)+1,INT((((2-1)*$N$563+4)-1)/10)+1)="","",INDEX($P$565:$W$574,MOD(((2-1)*$N$563+4)-1,10)+1,INT((((2-1)*$N$563+4)-1)/10)+1))))))</f>
        <v/>
      </c>
      <c r="H566" s="539">
        <f>IF($D$563="Flat Oval",IF(OR($N$565="",ISTEXT($N$563),ISTEXT($N$564)),"",IF(2&lt;=$N$564,IF(5&gt;$N$563,"",IF(((2-1)*$N$563+5)&gt;80,"",IF(INDEX($P$565:$W$574,MOD(((2-1)*$N$563+5)-1,10)+1,INT((((2-1)*$N$563+5)-1)/10)+1)="","",INDEX($P$565:$W$574,MOD(((2-1)*$N$563+5)-1,10)+1,INT((((2-1)*$N$563+5)-1)/10)+1)))),IF(AND(2=$N$564+1,5&lt;=$O$563),IF(($N$563*$N$564+5)&gt;80,"",IF(INDEX($P$565:$W$574,MOD(($N$563*$N$564+5)-1,10)+1,INT((($N$563*$N$564+5)-1)/10)+1)="","",INDEX($P$565:$W$574,MOD(($N$563*$N$564+5)-1,10)+1,INT((($N$563*$N$564+5)-1)/10)+1))),""))),IF($N$565="","",IF(OR(ISTEXT($N$563),ISTEXT($N$564),ISTEXT($N$565)),"",IF(OR(5&gt;$N$563,2&gt;$N$564,((2-1)*$N$563+5)&gt;$N$565),"",IF(INDEX($P$565:$W$574,MOD(((2-1)*$N$563+5)-1,10)+1,INT((((2-1)*$N$563+5)-1)/10)+1)="","",INDEX($P$565:$W$574,MOD(((2-1)*$N$563+5)-1,10)+1,INT((((2-1)*$N$563+5)-1)/10)+1))))))</f>
        <v/>
      </c>
      <c r="I566" s="539">
        <f>IF($D$563="Flat Oval",IF(OR($N$565="",ISTEXT($N$563),ISTEXT($N$564)),"",IF(2&lt;=$N$564,IF(6&gt;$N$563,"",IF(((2-1)*$N$563+6)&gt;80,"",IF(INDEX($P$565:$W$574,MOD(((2-1)*$N$563+6)-1,10)+1,INT((((2-1)*$N$563+6)-1)/10)+1)="","",INDEX($P$565:$W$574,MOD(((2-1)*$N$563+6)-1,10)+1,INT((((2-1)*$N$563+6)-1)/10)+1)))),IF(AND(2=$N$564+1,6&lt;=$O$563),IF(($N$563*$N$564+6)&gt;80,"",IF(INDEX($P$565:$W$574,MOD(($N$563*$N$564+6)-1,10)+1,INT((($N$563*$N$564+6)-1)/10)+1)="","",INDEX($P$565:$W$574,MOD(($N$563*$N$564+6)-1,10)+1,INT((($N$563*$N$564+6)-1)/10)+1))),""))),IF($N$565="","",IF(OR(ISTEXT($N$563),ISTEXT($N$564),ISTEXT($N$565)),"",IF(OR(6&gt;$N$563,2&gt;$N$564,((2-1)*$N$563+6)&gt;$N$565),"",IF(INDEX($P$565:$W$574,MOD(((2-1)*$N$563+6)-1,10)+1,INT((((2-1)*$N$563+6)-1)/10)+1)="","",INDEX($P$565:$W$574,MOD(((2-1)*$N$563+6)-1,10)+1,INT((((2-1)*$N$563+6)-1)/10)+1))))))</f>
        <v/>
      </c>
      <c r="J566" s="539">
        <f>IF($D$563="Flat Oval",IF(OR($N$565="",ISTEXT($N$563),ISTEXT($N$564)),"",IF(2&lt;=$N$564,IF(7&gt;$N$563,"",IF(((2-1)*$N$563+7)&gt;80,"",IF(INDEX($P$565:$W$574,MOD(((2-1)*$N$563+7)-1,10)+1,INT((((2-1)*$N$563+7)-1)/10)+1)="","",INDEX($P$565:$W$574,MOD(((2-1)*$N$563+7)-1,10)+1,INT((((2-1)*$N$563+7)-1)/10)+1)))),IF(AND(2=$N$564+1,7&lt;=$O$563),IF(($N$563*$N$564+7)&gt;80,"",IF(INDEX($P$565:$W$574,MOD(($N$563*$N$564+7)-1,10)+1,INT((($N$563*$N$564+7)-1)/10)+1)="","",INDEX($P$565:$W$574,MOD(($N$563*$N$564+7)-1,10)+1,INT((($N$563*$N$564+7)-1)/10)+1))),""))),IF($N$565="","",IF(OR(ISTEXT($N$563),ISTEXT($N$564),ISTEXT($N$565)),"",IF(OR(7&gt;$N$563,2&gt;$N$564,((2-1)*$N$563+7)&gt;$N$565),"",IF(INDEX($P$565:$W$574,MOD(((2-1)*$N$563+7)-1,10)+1,INT((((2-1)*$N$563+7)-1)/10)+1)="","",INDEX($P$565:$W$574,MOD(((2-1)*$N$563+7)-1,10)+1,INT((((2-1)*$N$563+7)-1)/10)+1))))))</f>
        <v/>
      </c>
      <c r="K566" s="539">
        <f>IF($D$563="Flat Oval",IF(OR($N$565="",ISTEXT($N$563),ISTEXT($N$564)),"",IF(2&lt;=$N$564,IF(8&gt;$N$563,"",IF(((2-1)*$N$563+8)&gt;80,"",IF(INDEX($P$565:$W$574,MOD(((2-1)*$N$563+8)-1,10)+1,INT((((2-1)*$N$563+8)-1)/10)+1)="","",INDEX($P$565:$W$574,MOD(((2-1)*$N$563+8)-1,10)+1,INT((((2-1)*$N$563+8)-1)/10)+1)))),IF(AND(2=$N$564+1,8&lt;=$O$563),IF(($N$563*$N$564+8)&gt;80,"",IF(INDEX($P$565:$W$574,MOD(($N$563*$N$564+8)-1,10)+1,INT((($N$563*$N$564+8)-1)/10)+1)="","",INDEX($P$565:$W$574,MOD(($N$563*$N$564+8)-1,10)+1,INT((($N$563*$N$564+8)-1)/10)+1))),""))),IF($N$565="","",IF(OR(ISTEXT($N$563),ISTEXT($N$564),ISTEXT($N$565)),"",IF(OR(8&gt;$N$563,2&gt;$N$564,((2-1)*$N$563+8)&gt;$N$565),"",IF(INDEX($P$565:$W$574,MOD(((2-1)*$N$563+8)-1,10)+1,INT((((2-1)*$N$563+8)-1)/10)+1)="","",INDEX($P$565:$W$574,MOD(((2-1)*$N$563+8)-1,10)+1,INT((((2-1)*$N$563+8)-1)/10)+1))))))</f>
        <v/>
      </c>
      <c r="L566" s="539">
        <f>IF($D$563="Flat Oval",IF(OR($N$565="",ISTEXT($N$563),ISTEXT($N$564)),"",IF(2&lt;=$N$564,IF(9&gt;$N$563,"",IF(((2-1)*$N$563+9)&gt;80,"",IF(INDEX($P$565:$W$574,MOD(((2-1)*$N$563+9)-1,10)+1,INT((((2-1)*$N$563+9)-1)/10)+1)="","",INDEX($P$565:$W$574,MOD(((2-1)*$N$563+9)-1,10)+1,INT((((2-1)*$N$563+9)-1)/10)+1)))),IF(AND(2=$N$564+1,9&lt;=$O$563),IF(($N$563*$N$564+9)&gt;80,"",IF(INDEX($P$565:$W$574,MOD(($N$563*$N$564+9)-1,10)+1,INT((($N$563*$N$564+9)-1)/10)+1)="","",INDEX($P$565:$W$574,MOD(($N$563*$N$564+9)-1,10)+1,INT((($N$563*$N$564+9)-1)/10)+1))),""))),IF($N$565="","",IF(OR(ISTEXT($N$563),ISTEXT($N$564),ISTEXT($N$565)),"",IF(OR(9&gt;$N$563,2&gt;$N$564,((2-1)*$N$563+9)&gt;$N$565),"",IF(INDEX($P$565:$W$574,MOD(((2-1)*$N$563+9)-1,10)+1,INT((((2-1)*$N$563+9)-1)/10)+1)="","",INDEX($P$565:$W$574,MOD(((2-1)*$N$563+9)-1,10)+1,INT((((2-1)*$N$563+9)-1)/10)+1))))))</f>
        <v/>
      </c>
      <c r="M566" s="539">
        <f>IF($D$563="Flat Oval",IF(OR($N$565="",ISTEXT($N$563),ISTEXT($N$564)),"",IF(2&lt;=$N$564,IF(10&gt;$N$563,"",IF(((2-1)*$N$563+10)&gt;80,"",IF(INDEX($P$565:$W$574,MOD(((2-1)*$N$563+10)-1,10)+1,INT((((2-1)*$N$563+10)-1)/10)+1)="","",INDEX($P$565:$W$574,MOD(((2-1)*$N$563+10)-1,10)+1,INT((((2-1)*$N$563+10)-1)/10)+1)))),IF(AND(2=$N$564+1,10&lt;=$O$563),IF(($N$563*$N$564+10)&gt;80,"",IF(INDEX($P$565:$W$574,MOD(($N$563*$N$564+10)-1,10)+1,INT((($N$563*$N$564+10)-1)/10)+1)="","",INDEX($P$565:$W$574,MOD(($N$563*$N$564+10)-1,10)+1,INT((($N$563*$N$564+10)-1)/10)+1))),""))),IF($N$565="","",IF(OR(ISTEXT($N$563),ISTEXT($N$564),ISTEXT($N$565)),"",IF(OR(10&gt;$N$563,2&gt;$N$564,((2-1)*$N$563+10)&gt;$N$565),"",IF(INDEX($P$565:$W$574,MOD(((2-1)*$N$563+10)-1,10)+1,INT((((2-1)*$N$563+10)-1)/10)+1)="","",INDEX($P$565:$W$574,MOD(((2-1)*$N$563+10)-1,10)+1,INT((((2-1)*$N$563+10)-1)/10)+1))))))</f>
        <v/>
      </c>
      <c r="O566">
        <f>IF(AND($D$563="Flat Oval",NOT(OR($G$563="",$I$563="")),NOT(OR(ISTEXT($G$563),ISTEXT($I$563)))),(($G$563-2*N($K$563))-($I$563-2*N($K$563)))*($I$563-2*N($K$563))/144,"")</f>
        <v/>
      </c>
      <c r="P566" s="540" t="n"/>
      <c r="Q566" s="540" t="n"/>
      <c r="R566" s="540" t="n"/>
      <c r="S566" s="540" t="n"/>
      <c r="T566" s="540" t="n"/>
      <c r="U566" s="540" t="n"/>
      <c r="V566" s="540" t="n"/>
      <c r="W566" s="540" t="n"/>
    </row>
    <row r="567" ht="13.35" customHeight="1" s="162">
      <c r="B567" s="537">
        <f>IF($D$563="Flat Oval",IF(OR($N$564="",ISTEXT($N$564)),"",IF(3&lt;=$N$564,ROUND((3-0.5)*$I$563/$N$564,1),IF(3=$N$564+1,"Ends",""))),IF(OR($D$563="",$G$563=""),"",IF($D$563="Round",IF(3=1,"Axis 1 (0°)",IF(3=2,"Axis 2 (90°)","")),IF(ISTEXT($N$564),"",IF(3&gt;$N$564,"",IF(ISTEXT($I$563),"",ROUND((3-0.5)*$I$563/$N$564,1)))))))</f>
        <v/>
      </c>
      <c r="C567" s="538" t="n"/>
      <c r="D567" s="539">
        <f>IF($D$563="Flat Oval",IF(OR($N$565="",ISTEXT($N$563),ISTEXT($N$564)),"",IF(3&lt;=$N$564,IF(1&gt;$N$563,"",IF(((3-1)*$N$563+1)&gt;80,"",IF(INDEX($P$565:$W$574,MOD(((3-1)*$N$563+1)-1,10)+1,INT((((3-1)*$N$563+1)-1)/10)+1)="","",INDEX($P$565:$W$574,MOD(((3-1)*$N$563+1)-1,10)+1,INT((((3-1)*$N$563+1)-1)/10)+1)))),IF(AND(3=$N$564+1,1&lt;=$O$563),IF(($N$563*$N$564+1)&gt;80,"",IF(INDEX($P$565:$W$574,MOD(($N$563*$N$564+1)-1,10)+1,INT((($N$563*$N$564+1)-1)/10)+1)="","",INDEX($P$565:$W$574,MOD(($N$563*$N$564+1)-1,10)+1,INT((($N$563*$N$564+1)-1)/10)+1))),""))),IF($N$565="","",IF(OR(ISTEXT($N$563),ISTEXT($N$564),ISTEXT($N$565)),"",IF(OR(1&gt;$N$563,3&gt;$N$564,((3-1)*$N$563+1)&gt;$N$565),"",IF(INDEX($P$565:$W$574,MOD(((3-1)*$N$563+1)-1,10)+1,INT((((3-1)*$N$563+1)-1)/10)+1)="","",INDEX($P$565:$W$574,MOD(((3-1)*$N$563+1)-1,10)+1,INT((((3-1)*$N$563+1)-1)/10)+1))))))</f>
        <v/>
      </c>
      <c r="E567" s="539">
        <f>IF($D$563="Flat Oval",IF(OR($N$565="",ISTEXT($N$563),ISTEXT($N$564)),"",IF(3&lt;=$N$564,IF(2&gt;$N$563,"",IF(((3-1)*$N$563+2)&gt;80,"",IF(INDEX($P$565:$W$574,MOD(((3-1)*$N$563+2)-1,10)+1,INT((((3-1)*$N$563+2)-1)/10)+1)="","",INDEX($P$565:$W$574,MOD(((3-1)*$N$563+2)-1,10)+1,INT((((3-1)*$N$563+2)-1)/10)+1)))),IF(AND(3=$N$564+1,2&lt;=$O$563),IF(($N$563*$N$564+2)&gt;80,"",IF(INDEX($P$565:$W$574,MOD(($N$563*$N$564+2)-1,10)+1,INT((($N$563*$N$564+2)-1)/10)+1)="","",INDEX($P$565:$W$574,MOD(($N$563*$N$564+2)-1,10)+1,INT((($N$563*$N$564+2)-1)/10)+1))),""))),IF($N$565="","",IF(OR(ISTEXT($N$563),ISTEXT($N$564),ISTEXT($N$565)),"",IF(OR(2&gt;$N$563,3&gt;$N$564,((3-1)*$N$563+2)&gt;$N$565),"",IF(INDEX($P$565:$W$574,MOD(((3-1)*$N$563+2)-1,10)+1,INT((((3-1)*$N$563+2)-1)/10)+1)="","",INDEX($P$565:$W$574,MOD(((3-1)*$N$563+2)-1,10)+1,INT((((3-1)*$N$563+2)-1)/10)+1))))))</f>
        <v/>
      </c>
      <c r="F567" s="539">
        <f>IF($D$563="Flat Oval",IF(OR($N$565="",ISTEXT($N$563),ISTEXT($N$564)),"",IF(3&lt;=$N$564,IF(3&gt;$N$563,"",IF(((3-1)*$N$563+3)&gt;80,"",IF(INDEX($P$565:$W$574,MOD(((3-1)*$N$563+3)-1,10)+1,INT((((3-1)*$N$563+3)-1)/10)+1)="","",INDEX($P$565:$W$574,MOD(((3-1)*$N$563+3)-1,10)+1,INT((((3-1)*$N$563+3)-1)/10)+1)))),IF(AND(3=$N$564+1,3&lt;=$O$563),IF(($N$563*$N$564+3)&gt;80,"",IF(INDEX($P$565:$W$574,MOD(($N$563*$N$564+3)-1,10)+1,INT((($N$563*$N$564+3)-1)/10)+1)="","",INDEX($P$565:$W$574,MOD(($N$563*$N$564+3)-1,10)+1,INT((($N$563*$N$564+3)-1)/10)+1))),""))),IF($N$565="","",IF(OR(ISTEXT($N$563),ISTEXT($N$564),ISTEXT($N$565)),"",IF(OR(3&gt;$N$563,3&gt;$N$564,((3-1)*$N$563+3)&gt;$N$565),"",IF(INDEX($P$565:$W$574,MOD(((3-1)*$N$563+3)-1,10)+1,INT((((3-1)*$N$563+3)-1)/10)+1)="","",INDEX($P$565:$W$574,MOD(((3-1)*$N$563+3)-1,10)+1,INT((((3-1)*$N$563+3)-1)/10)+1))))))</f>
        <v/>
      </c>
      <c r="G567" s="539">
        <f>IF($D$563="Flat Oval",IF(OR($N$565="",ISTEXT($N$563),ISTEXT($N$564)),"",IF(3&lt;=$N$564,IF(4&gt;$N$563,"",IF(((3-1)*$N$563+4)&gt;80,"",IF(INDEX($P$565:$W$574,MOD(((3-1)*$N$563+4)-1,10)+1,INT((((3-1)*$N$563+4)-1)/10)+1)="","",INDEX($P$565:$W$574,MOD(((3-1)*$N$563+4)-1,10)+1,INT((((3-1)*$N$563+4)-1)/10)+1)))),IF(AND(3=$N$564+1,4&lt;=$O$563),IF(($N$563*$N$564+4)&gt;80,"",IF(INDEX($P$565:$W$574,MOD(($N$563*$N$564+4)-1,10)+1,INT((($N$563*$N$564+4)-1)/10)+1)="","",INDEX($P$565:$W$574,MOD(($N$563*$N$564+4)-1,10)+1,INT((($N$563*$N$564+4)-1)/10)+1))),""))),IF($N$565="","",IF(OR(ISTEXT($N$563),ISTEXT($N$564),ISTEXT($N$565)),"",IF(OR(4&gt;$N$563,3&gt;$N$564,((3-1)*$N$563+4)&gt;$N$565),"",IF(INDEX($P$565:$W$574,MOD(((3-1)*$N$563+4)-1,10)+1,INT((((3-1)*$N$563+4)-1)/10)+1)="","",INDEX($P$565:$W$574,MOD(((3-1)*$N$563+4)-1,10)+1,INT((((3-1)*$N$563+4)-1)/10)+1))))))</f>
        <v/>
      </c>
      <c r="H567" s="539">
        <f>IF($D$563="Flat Oval",IF(OR($N$565="",ISTEXT($N$563),ISTEXT($N$564)),"",IF(3&lt;=$N$564,IF(5&gt;$N$563,"",IF(((3-1)*$N$563+5)&gt;80,"",IF(INDEX($P$565:$W$574,MOD(((3-1)*$N$563+5)-1,10)+1,INT((((3-1)*$N$563+5)-1)/10)+1)="","",INDEX($P$565:$W$574,MOD(((3-1)*$N$563+5)-1,10)+1,INT((((3-1)*$N$563+5)-1)/10)+1)))),IF(AND(3=$N$564+1,5&lt;=$O$563),IF(($N$563*$N$564+5)&gt;80,"",IF(INDEX($P$565:$W$574,MOD(($N$563*$N$564+5)-1,10)+1,INT((($N$563*$N$564+5)-1)/10)+1)="","",INDEX($P$565:$W$574,MOD(($N$563*$N$564+5)-1,10)+1,INT((($N$563*$N$564+5)-1)/10)+1))),""))),IF($N$565="","",IF(OR(ISTEXT($N$563),ISTEXT($N$564),ISTEXT($N$565)),"",IF(OR(5&gt;$N$563,3&gt;$N$564,((3-1)*$N$563+5)&gt;$N$565),"",IF(INDEX($P$565:$W$574,MOD(((3-1)*$N$563+5)-1,10)+1,INT((((3-1)*$N$563+5)-1)/10)+1)="","",INDEX($P$565:$W$574,MOD(((3-1)*$N$563+5)-1,10)+1,INT((((3-1)*$N$563+5)-1)/10)+1))))))</f>
        <v/>
      </c>
      <c r="I567" s="539">
        <f>IF($D$563="Flat Oval",IF(OR($N$565="",ISTEXT($N$563),ISTEXT($N$564)),"",IF(3&lt;=$N$564,IF(6&gt;$N$563,"",IF(((3-1)*$N$563+6)&gt;80,"",IF(INDEX($P$565:$W$574,MOD(((3-1)*$N$563+6)-1,10)+1,INT((((3-1)*$N$563+6)-1)/10)+1)="","",INDEX($P$565:$W$574,MOD(((3-1)*$N$563+6)-1,10)+1,INT((((3-1)*$N$563+6)-1)/10)+1)))),IF(AND(3=$N$564+1,6&lt;=$O$563),IF(($N$563*$N$564+6)&gt;80,"",IF(INDEX($P$565:$W$574,MOD(($N$563*$N$564+6)-1,10)+1,INT((($N$563*$N$564+6)-1)/10)+1)="","",INDEX($P$565:$W$574,MOD(($N$563*$N$564+6)-1,10)+1,INT((($N$563*$N$564+6)-1)/10)+1))),""))),IF($N$565="","",IF(OR(ISTEXT($N$563),ISTEXT($N$564),ISTEXT($N$565)),"",IF(OR(6&gt;$N$563,3&gt;$N$564,((3-1)*$N$563+6)&gt;$N$565),"",IF(INDEX($P$565:$W$574,MOD(((3-1)*$N$563+6)-1,10)+1,INT((((3-1)*$N$563+6)-1)/10)+1)="","",INDEX($P$565:$W$574,MOD(((3-1)*$N$563+6)-1,10)+1,INT((((3-1)*$N$563+6)-1)/10)+1))))))</f>
        <v/>
      </c>
      <c r="J567" s="539">
        <f>IF($D$563="Flat Oval",IF(OR($N$565="",ISTEXT($N$563),ISTEXT($N$564)),"",IF(3&lt;=$N$564,IF(7&gt;$N$563,"",IF(((3-1)*$N$563+7)&gt;80,"",IF(INDEX($P$565:$W$574,MOD(((3-1)*$N$563+7)-1,10)+1,INT((((3-1)*$N$563+7)-1)/10)+1)="","",INDEX($P$565:$W$574,MOD(((3-1)*$N$563+7)-1,10)+1,INT((((3-1)*$N$563+7)-1)/10)+1)))),IF(AND(3=$N$564+1,7&lt;=$O$563),IF(($N$563*$N$564+7)&gt;80,"",IF(INDEX($P$565:$W$574,MOD(($N$563*$N$564+7)-1,10)+1,INT((($N$563*$N$564+7)-1)/10)+1)="","",INDEX($P$565:$W$574,MOD(($N$563*$N$564+7)-1,10)+1,INT((($N$563*$N$564+7)-1)/10)+1))),""))),IF($N$565="","",IF(OR(ISTEXT($N$563),ISTEXT($N$564),ISTEXT($N$565)),"",IF(OR(7&gt;$N$563,3&gt;$N$564,((3-1)*$N$563+7)&gt;$N$565),"",IF(INDEX($P$565:$W$574,MOD(((3-1)*$N$563+7)-1,10)+1,INT((((3-1)*$N$563+7)-1)/10)+1)="","",INDEX($P$565:$W$574,MOD(((3-1)*$N$563+7)-1,10)+1,INT((((3-1)*$N$563+7)-1)/10)+1))))))</f>
        <v/>
      </c>
      <c r="K567" s="539">
        <f>IF($D$563="Flat Oval",IF(OR($N$565="",ISTEXT($N$563),ISTEXT($N$564)),"",IF(3&lt;=$N$564,IF(8&gt;$N$563,"",IF(((3-1)*$N$563+8)&gt;80,"",IF(INDEX($P$565:$W$574,MOD(((3-1)*$N$563+8)-1,10)+1,INT((((3-1)*$N$563+8)-1)/10)+1)="","",INDEX($P$565:$W$574,MOD(((3-1)*$N$563+8)-1,10)+1,INT((((3-1)*$N$563+8)-1)/10)+1)))),IF(AND(3=$N$564+1,8&lt;=$O$563),IF(($N$563*$N$564+8)&gt;80,"",IF(INDEX($P$565:$W$574,MOD(($N$563*$N$564+8)-1,10)+1,INT((($N$563*$N$564+8)-1)/10)+1)="","",INDEX($P$565:$W$574,MOD(($N$563*$N$564+8)-1,10)+1,INT((($N$563*$N$564+8)-1)/10)+1))),""))),IF($N$565="","",IF(OR(ISTEXT($N$563),ISTEXT($N$564),ISTEXT($N$565)),"",IF(OR(8&gt;$N$563,3&gt;$N$564,((3-1)*$N$563+8)&gt;$N$565),"",IF(INDEX($P$565:$W$574,MOD(((3-1)*$N$563+8)-1,10)+1,INT((((3-1)*$N$563+8)-1)/10)+1)="","",INDEX($P$565:$W$574,MOD(((3-1)*$N$563+8)-1,10)+1,INT((((3-1)*$N$563+8)-1)/10)+1))))))</f>
        <v/>
      </c>
      <c r="L567" s="539">
        <f>IF($D$563="Flat Oval",IF(OR($N$565="",ISTEXT($N$563),ISTEXT($N$564)),"",IF(3&lt;=$N$564,IF(9&gt;$N$563,"",IF(((3-1)*$N$563+9)&gt;80,"",IF(INDEX($P$565:$W$574,MOD(((3-1)*$N$563+9)-1,10)+1,INT((((3-1)*$N$563+9)-1)/10)+1)="","",INDEX($P$565:$W$574,MOD(((3-1)*$N$563+9)-1,10)+1,INT((((3-1)*$N$563+9)-1)/10)+1)))),IF(AND(3=$N$564+1,9&lt;=$O$563),IF(($N$563*$N$564+9)&gt;80,"",IF(INDEX($P$565:$W$574,MOD(($N$563*$N$564+9)-1,10)+1,INT((($N$563*$N$564+9)-1)/10)+1)="","",INDEX($P$565:$W$574,MOD(($N$563*$N$564+9)-1,10)+1,INT((($N$563*$N$564+9)-1)/10)+1))),""))),IF($N$565="","",IF(OR(ISTEXT($N$563),ISTEXT($N$564),ISTEXT($N$565)),"",IF(OR(9&gt;$N$563,3&gt;$N$564,((3-1)*$N$563+9)&gt;$N$565),"",IF(INDEX($P$565:$W$574,MOD(((3-1)*$N$563+9)-1,10)+1,INT((((3-1)*$N$563+9)-1)/10)+1)="","",INDEX($P$565:$W$574,MOD(((3-1)*$N$563+9)-1,10)+1,INT((((3-1)*$N$563+9)-1)/10)+1))))))</f>
        <v/>
      </c>
      <c r="M567" s="539">
        <f>IF($D$563="Flat Oval",IF(OR($N$565="",ISTEXT($N$563),ISTEXT($N$564)),"",IF(3&lt;=$N$564,IF(10&gt;$N$563,"",IF(((3-1)*$N$563+10)&gt;80,"",IF(INDEX($P$565:$W$574,MOD(((3-1)*$N$563+10)-1,10)+1,INT((((3-1)*$N$563+10)-1)/10)+1)="","",INDEX($P$565:$W$574,MOD(((3-1)*$N$563+10)-1,10)+1,INT((((3-1)*$N$563+10)-1)/10)+1)))),IF(AND(3=$N$564+1,10&lt;=$O$563),IF(($N$563*$N$564+10)&gt;80,"",IF(INDEX($P$565:$W$574,MOD(($N$563*$N$564+10)-1,10)+1,INT((($N$563*$N$564+10)-1)/10)+1)="","",INDEX($P$565:$W$574,MOD(($N$563*$N$564+10)-1,10)+1,INT((($N$563*$N$564+10)-1)/10)+1))),""))),IF($N$565="","",IF(OR(ISTEXT($N$563),ISTEXT($N$564),ISTEXT($N$565)),"",IF(OR(10&gt;$N$563,3&gt;$N$564,((3-1)*$N$563+10)&gt;$N$565),"",IF(INDEX($P$565:$W$574,MOD(((3-1)*$N$563+10)-1,10)+1,INT((((3-1)*$N$563+10)-1)/10)+1)="","",INDEX($P$565:$W$574,MOD(((3-1)*$N$563+10)-1,10)+1,INT((((3-1)*$N$563+10)-1)/10)+1))))))</f>
        <v/>
      </c>
      <c r="O567">
        <f>IF(AND($D$563="Flat Oval",NOT(OR($G$563="",$I$563="")),NOT(OR(ISTEXT($G$563),ISTEXT($I$563)))),PI()*(($I$563-2*N($K$563))/2)^2/144,"")</f>
        <v/>
      </c>
      <c r="P567" s="540" t="n"/>
      <c r="Q567" s="540" t="n"/>
      <c r="R567" s="540" t="n"/>
      <c r="S567" s="540" t="n"/>
      <c r="T567" s="540" t="n"/>
      <c r="U567" s="540" t="n"/>
      <c r="V567" s="540" t="n"/>
      <c r="W567" s="540" t="n"/>
    </row>
    <row r="568" ht="13.35" customHeight="1" s="162">
      <c r="B568" s="537">
        <f>IF($D$563="Flat Oval",IF(OR($N$564="",ISTEXT($N$564)),"",IF(4&lt;=$N$564,ROUND((4-0.5)*$I$563/$N$564,1),IF(4=$N$564+1,"Ends",""))),IF(OR($D$563="",$G$563=""),"",IF($D$563="Round",IF(4=1,"Axis 1 (0°)",IF(4=2,"Axis 2 (90°)","")),IF(ISTEXT($N$564),"",IF(4&gt;$N$564,"",IF(ISTEXT($I$563),"",ROUND((4-0.5)*$I$563/$N$564,1)))))))</f>
        <v/>
      </c>
      <c r="C568" s="538" t="n"/>
      <c r="D568" s="539">
        <f>IF($D$563="Flat Oval",IF(OR($N$565="",ISTEXT($N$563),ISTEXT($N$564)),"",IF(4&lt;=$N$564,IF(1&gt;$N$563,"",IF(((4-1)*$N$563+1)&gt;80,"",IF(INDEX($P$565:$W$574,MOD(((4-1)*$N$563+1)-1,10)+1,INT((((4-1)*$N$563+1)-1)/10)+1)="","",INDEX($P$565:$W$574,MOD(((4-1)*$N$563+1)-1,10)+1,INT((((4-1)*$N$563+1)-1)/10)+1)))),IF(AND(4=$N$564+1,1&lt;=$O$563),IF(($N$563*$N$564+1)&gt;80,"",IF(INDEX($P$565:$W$574,MOD(($N$563*$N$564+1)-1,10)+1,INT((($N$563*$N$564+1)-1)/10)+1)="","",INDEX($P$565:$W$574,MOD(($N$563*$N$564+1)-1,10)+1,INT((($N$563*$N$564+1)-1)/10)+1))),""))),IF($N$565="","",IF(OR(ISTEXT($N$563),ISTEXT($N$564),ISTEXT($N$565)),"",IF(OR(1&gt;$N$563,4&gt;$N$564,((4-1)*$N$563+1)&gt;$N$565),"",IF(INDEX($P$565:$W$574,MOD(((4-1)*$N$563+1)-1,10)+1,INT((((4-1)*$N$563+1)-1)/10)+1)="","",INDEX($P$565:$W$574,MOD(((4-1)*$N$563+1)-1,10)+1,INT((((4-1)*$N$563+1)-1)/10)+1))))))</f>
        <v/>
      </c>
      <c r="E568" s="539">
        <f>IF($D$563="Flat Oval",IF(OR($N$565="",ISTEXT($N$563),ISTEXT($N$564)),"",IF(4&lt;=$N$564,IF(2&gt;$N$563,"",IF(((4-1)*$N$563+2)&gt;80,"",IF(INDEX($P$565:$W$574,MOD(((4-1)*$N$563+2)-1,10)+1,INT((((4-1)*$N$563+2)-1)/10)+1)="","",INDEX($P$565:$W$574,MOD(((4-1)*$N$563+2)-1,10)+1,INT((((4-1)*$N$563+2)-1)/10)+1)))),IF(AND(4=$N$564+1,2&lt;=$O$563),IF(($N$563*$N$564+2)&gt;80,"",IF(INDEX($P$565:$W$574,MOD(($N$563*$N$564+2)-1,10)+1,INT((($N$563*$N$564+2)-1)/10)+1)="","",INDEX($P$565:$W$574,MOD(($N$563*$N$564+2)-1,10)+1,INT((($N$563*$N$564+2)-1)/10)+1))),""))),IF($N$565="","",IF(OR(ISTEXT($N$563),ISTEXT($N$564),ISTEXT($N$565)),"",IF(OR(2&gt;$N$563,4&gt;$N$564,((4-1)*$N$563+2)&gt;$N$565),"",IF(INDEX($P$565:$W$574,MOD(((4-1)*$N$563+2)-1,10)+1,INT((((4-1)*$N$563+2)-1)/10)+1)="","",INDEX($P$565:$W$574,MOD(((4-1)*$N$563+2)-1,10)+1,INT((((4-1)*$N$563+2)-1)/10)+1))))))</f>
        <v/>
      </c>
      <c r="F568" s="539">
        <f>IF($D$563="Flat Oval",IF(OR($N$565="",ISTEXT($N$563),ISTEXT($N$564)),"",IF(4&lt;=$N$564,IF(3&gt;$N$563,"",IF(((4-1)*$N$563+3)&gt;80,"",IF(INDEX($P$565:$W$574,MOD(((4-1)*$N$563+3)-1,10)+1,INT((((4-1)*$N$563+3)-1)/10)+1)="","",INDEX($P$565:$W$574,MOD(((4-1)*$N$563+3)-1,10)+1,INT((((4-1)*$N$563+3)-1)/10)+1)))),IF(AND(4=$N$564+1,3&lt;=$O$563),IF(($N$563*$N$564+3)&gt;80,"",IF(INDEX($P$565:$W$574,MOD(($N$563*$N$564+3)-1,10)+1,INT((($N$563*$N$564+3)-1)/10)+1)="","",INDEX($P$565:$W$574,MOD(($N$563*$N$564+3)-1,10)+1,INT((($N$563*$N$564+3)-1)/10)+1))),""))),IF($N$565="","",IF(OR(ISTEXT($N$563),ISTEXT($N$564),ISTEXT($N$565)),"",IF(OR(3&gt;$N$563,4&gt;$N$564,((4-1)*$N$563+3)&gt;$N$565),"",IF(INDEX($P$565:$W$574,MOD(((4-1)*$N$563+3)-1,10)+1,INT((((4-1)*$N$563+3)-1)/10)+1)="","",INDEX($P$565:$W$574,MOD(((4-1)*$N$563+3)-1,10)+1,INT((((4-1)*$N$563+3)-1)/10)+1))))))</f>
        <v/>
      </c>
      <c r="G568" s="539">
        <f>IF($D$563="Flat Oval",IF(OR($N$565="",ISTEXT($N$563),ISTEXT($N$564)),"",IF(4&lt;=$N$564,IF(4&gt;$N$563,"",IF(((4-1)*$N$563+4)&gt;80,"",IF(INDEX($P$565:$W$574,MOD(((4-1)*$N$563+4)-1,10)+1,INT((((4-1)*$N$563+4)-1)/10)+1)="","",INDEX($P$565:$W$574,MOD(((4-1)*$N$563+4)-1,10)+1,INT((((4-1)*$N$563+4)-1)/10)+1)))),IF(AND(4=$N$564+1,4&lt;=$O$563),IF(($N$563*$N$564+4)&gt;80,"",IF(INDEX($P$565:$W$574,MOD(($N$563*$N$564+4)-1,10)+1,INT((($N$563*$N$564+4)-1)/10)+1)="","",INDEX($P$565:$W$574,MOD(($N$563*$N$564+4)-1,10)+1,INT((($N$563*$N$564+4)-1)/10)+1))),""))),IF($N$565="","",IF(OR(ISTEXT($N$563),ISTEXT($N$564),ISTEXT($N$565)),"",IF(OR(4&gt;$N$563,4&gt;$N$564,((4-1)*$N$563+4)&gt;$N$565),"",IF(INDEX($P$565:$W$574,MOD(((4-1)*$N$563+4)-1,10)+1,INT((((4-1)*$N$563+4)-1)/10)+1)="","",INDEX($P$565:$W$574,MOD(((4-1)*$N$563+4)-1,10)+1,INT((((4-1)*$N$563+4)-1)/10)+1))))))</f>
        <v/>
      </c>
      <c r="H568" s="539">
        <f>IF($D$563="Flat Oval",IF(OR($N$565="",ISTEXT($N$563),ISTEXT($N$564)),"",IF(4&lt;=$N$564,IF(5&gt;$N$563,"",IF(((4-1)*$N$563+5)&gt;80,"",IF(INDEX($P$565:$W$574,MOD(((4-1)*$N$563+5)-1,10)+1,INT((((4-1)*$N$563+5)-1)/10)+1)="","",INDEX($P$565:$W$574,MOD(((4-1)*$N$563+5)-1,10)+1,INT((((4-1)*$N$563+5)-1)/10)+1)))),IF(AND(4=$N$564+1,5&lt;=$O$563),IF(($N$563*$N$564+5)&gt;80,"",IF(INDEX($P$565:$W$574,MOD(($N$563*$N$564+5)-1,10)+1,INT((($N$563*$N$564+5)-1)/10)+1)="","",INDEX($P$565:$W$574,MOD(($N$563*$N$564+5)-1,10)+1,INT((($N$563*$N$564+5)-1)/10)+1))),""))),IF($N$565="","",IF(OR(ISTEXT($N$563),ISTEXT($N$564),ISTEXT($N$565)),"",IF(OR(5&gt;$N$563,4&gt;$N$564,((4-1)*$N$563+5)&gt;$N$565),"",IF(INDEX($P$565:$W$574,MOD(((4-1)*$N$563+5)-1,10)+1,INT((((4-1)*$N$563+5)-1)/10)+1)="","",INDEX($P$565:$W$574,MOD(((4-1)*$N$563+5)-1,10)+1,INT((((4-1)*$N$563+5)-1)/10)+1))))))</f>
        <v/>
      </c>
      <c r="I568" s="539">
        <f>IF($D$563="Flat Oval",IF(OR($N$565="",ISTEXT($N$563),ISTEXT($N$564)),"",IF(4&lt;=$N$564,IF(6&gt;$N$563,"",IF(((4-1)*$N$563+6)&gt;80,"",IF(INDEX($P$565:$W$574,MOD(((4-1)*$N$563+6)-1,10)+1,INT((((4-1)*$N$563+6)-1)/10)+1)="","",INDEX($P$565:$W$574,MOD(((4-1)*$N$563+6)-1,10)+1,INT((((4-1)*$N$563+6)-1)/10)+1)))),IF(AND(4=$N$564+1,6&lt;=$O$563),IF(($N$563*$N$564+6)&gt;80,"",IF(INDEX($P$565:$W$574,MOD(($N$563*$N$564+6)-1,10)+1,INT((($N$563*$N$564+6)-1)/10)+1)="","",INDEX($P$565:$W$574,MOD(($N$563*$N$564+6)-1,10)+1,INT((($N$563*$N$564+6)-1)/10)+1))),""))),IF($N$565="","",IF(OR(ISTEXT($N$563),ISTEXT($N$564),ISTEXT($N$565)),"",IF(OR(6&gt;$N$563,4&gt;$N$564,((4-1)*$N$563+6)&gt;$N$565),"",IF(INDEX($P$565:$W$574,MOD(((4-1)*$N$563+6)-1,10)+1,INT((((4-1)*$N$563+6)-1)/10)+1)="","",INDEX($P$565:$W$574,MOD(((4-1)*$N$563+6)-1,10)+1,INT((((4-1)*$N$563+6)-1)/10)+1))))))</f>
        <v/>
      </c>
      <c r="J568" s="539">
        <f>IF($D$563="Flat Oval",IF(OR($N$565="",ISTEXT($N$563),ISTEXT($N$564)),"",IF(4&lt;=$N$564,IF(7&gt;$N$563,"",IF(((4-1)*$N$563+7)&gt;80,"",IF(INDEX($P$565:$W$574,MOD(((4-1)*$N$563+7)-1,10)+1,INT((((4-1)*$N$563+7)-1)/10)+1)="","",INDEX($P$565:$W$574,MOD(((4-1)*$N$563+7)-1,10)+1,INT((((4-1)*$N$563+7)-1)/10)+1)))),IF(AND(4=$N$564+1,7&lt;=$O$563),IF(($N$563*$N$564+7)&gt;80,"",IF(INDEX($P$565:$W$574,MOD(($N$563*$N$564+7)-1,10)+1,INT((($N$563*$N$564+7)-1)/10)+1)="","",INDEX($P$565:$W$574,MOD(($N$563*$N$564+7)-1,10)+1,INT((($N$563*$N$564+7)-1)/10)+1))),""))),IF($N$565="","",IF(OR(ISTEXT($N$563),ISTEXT($N$564),ISTEXT($N$565)),"",IF(OR(7&gt;$N$563,4&gt;$N$564,((4-1)*$N$563+7)&gt;$N$565),"",IF(INDEX($P$565:$W$574,MOD(((4-1)*$N$563+7)-1,10)+1,INT((((4-1)*$N$563+7)-1)/10)+1)="","",INDEX($P$565:$W$574,MOD(((4-1)*$N$563+7)-1,10)+1,INT((((4-1)*$N$563+7)-1)/10)+1))))))</f>
        <v/>
      </c>
      <c r="K568" s="539">
        <f>IF($D$563="Flat Oval",IF(OR($N$565="",ISTEXT($N$563),ISTEXT($N$564)),"",IF(4&lt;=$N$564,IF(8&gt;$N$563,"",IF(((4-1)*$N$563+8)&gt;80,"",IF(INDEX($P$565:$W$574,MOD(((4-1)*$N$563+8)-1,10)+1,INT((((4-1)*$N$563+8)-1)/10)+1)="","",INDEX($P$565:$W$574,MOD(((4-1)*$N$563+8)-1,10)+1,INT((((4-1)*$N$563+8)-1)/10)+1)))),IF(AND(4=$N$564+1,8&lt;=$O$563),IF(($N$563*$N$564+8)&gt;80,"",IF(INDEX($P$565:$W$574,MOD(($N$563*$N$564+8)-1,10)+1,INT((($N$563*$N$564+8)-1)/10)+1)="","",INDEX($P$565:$W$574,MOD(($N$563*$N$564+8)-1,10)+1,INT((($N$563*$N$564+8)-1)/10)+1))),""))),IF($N$565="","",IF(OR(ISTEXT($N$563),ISTEXT($N$564),ISTEXT($N$565)),"",IF(OR(8&gt;$N$563,4&gt;$N$564,((4-1)*$N$563+8)&gt;$N$565),"",IF(INDEX($P$565:$W$574,MOD(((4-1)*$N$563+8)-1,10)+1,INT((((4-1)*$N$563+8)-1)/10)+1)="","",INDEX($P$565:$W$574,MOD(((4-1)*$N$563+8)-1,10)+1,INT((((4-1)*$N$563+8)-1)/10)+1))))))</f>
        <v/>
      </c>
      <c r="L568" s="539">
        <f>IF($D$563="Flat Oval",IF(OR($N$565="",ISTEXT($N$563),ISTEXT($N$564)),"",IF(4&lt;=$N$564,IF(9&gt;$N$563,"",IF(((4-1)*$N$563+9)&gt;80,"",IF(INDEX($P$565:$W$574,MOD(((4-1)*$N$563+9)-1,10)+1,INT((((4-1)*$N$563+9)-1)/10)+1)="","",INDEX($P$565:$W$574,MOD(((4-1)*$N$563+9)-1,10)+1,INT((((4-1)*$N$563+9)-1)/10)+1)))),IF(AND(4=$N$564+1,9&lt;=$O$563),IF(($N$563*$N$564+9)&gt;80,"",IF(INDEX($P$565:$W$574,MOD(($N$563*$N$564+9)-1,10)+1,INT((($N$563*$N$564+9)-1)/10)+1)="","",INDEX($P$565:$W$574,MOD(($N$563*$N$564+9)-1,10)+1,INT((($N$563*$N$564+9)-1)/10)+1))),""))),IF($N$565="","",IF(OR(ISTEXT($N$563),ISTEXT($N$564),ISTEXT($N$565)),"",IF(OR(9&gt;$N$563,4&gt;$N$564,((4-1)*$N$563+9)&gt;$N$565),"",IF(INDEX($P$565:$W$574,MOD(((4-1)*$N$563+9)-1,10)+1,INT((((4-1)*$N$563+9)-1)/10)+1)="","",INDEX($P$565:$W$574,MOD(((4-1)*$N$563+9)-1,10)+1,INT((((4-1)*$N$563+9)-1)/10)+1))))))</f>
        <v/>
      </c>
      <c r="M568" s="539">
        <f>IF($D$563="Flat Oval",IF(OR($N$565="",ISTEXT($N$563),ISTEXT($N$564)),"",IF(4&lt;=$N$564,IF(10&gt;$N$563,"",IF(((4-1)*$N$563+10)&gt;80,"",IF(INDEX($P$565:$W$574,MOD(((4-1)*$N$563+10)-1,10)+1,INT((((4-1)*$N$563+10)-1)/10)+1)="","",INDEX($P$565:$W$574,MOD(((4-1)*$N$563+10)-1,10)+1,INT((((4-1)*$N$563+10)-1)/10)+1)))),IF(AND(4=$N$564+1,10&lt;=$O$563),IF(($N$563*$N$564+10)&gt;80,"",IF(INDEX($P$565:$W$574,MOD(($N$563*$N$564+10)-1,10)+1,INT((($N$563*$N$564+10)-1)/10)+1)="","",INDEX($P$565:$W$574,MOD(($N$563*$N$564+10)-1,10)+1,INT((($N$563*$N$564+10)-1)/10)+1))),""))),IF($N$565="","",IF(OR(ISTEXT($N$563),ISTEXT($N$564),ISTEXT($N$565)),"",IF(OR(10&gt;$N$563,4&gt;$N$564,((4-1)*$N$563+10)&gt;$N$565),"",IF(INDEX($P$565:$W$574,MOD(((4-1)*$N$563+10)-1,10)+1,INT((((4-1)*$N$563+10)-1)/10)+1)="","",INDEX($P$565:$W$574,MOD(((4-1)*$N$563+10)-1,10)+1,INT((((4-1)*$N$563+10)-1)/10)+1))))))</f>
        <v/>
      </c>
      <c r="P568" s="540" t="n"/>
      <c r="Q568" s="540" t="n"/>
      <c r="R568" s="540" t="n"/>
      <c r="S568" s="540" t="n"/>
      <c r="T568" s="540" t="n"/>
      <c r="U568" s="540" t="n"/>
      <c r="V568" s="540" t="n"/>
      <c r="W568" s="540" t="n"/>
    </row>
    <row r="569" ht="13.35" customHeight="1" s="162">
      <c r="B569" s="537">
        <f>IF($D$563="Flat Oval",IF(OR($N$564="",ISTEXT($N$564)),"",IF(5&lt;=$N$564,ROUND((5-0.5)*$I$563/$N$564,1),IF(5=$N$564+1,"Ends",""))),IF(OR($D$563="",$G$563=""),"",IF($D$563="Round",IF(5=1,"Axis 1 (0°)",IF(5=2,"Axis 2 (90°)","")),IF(ISTEXT($N$564),"",IF(5&gt;$N$564,"",IF(ISTEXT($I$563),"",ROUND((5-0.5)*$I$563/$N$564,1)))))))</f>
        <v/>
      </c>
      <c r="C569" s="538" t="n"/>
      <c r="D569" s="539">
        <f>IF($D$563="Flat Oval",IF(OR($N$565="",ISTEXT($N$563),ISTEXT($N$564)),"",IF(5&lt;=$N$564,IF(1&gt;$N$563,"",IF(((5-1)*$N$563+1)&gt;80,"",IF(INDEX($P$565:$W$574,MOD(((5-1)*$N$563+1)-1,10)+1,INT((((5-1)*$N$563+1)-1)/10)+1)="","",INDEX($P$565:$W$574,MOD(((5-1)*$N$563+1)-1,10)+1,INT((((5-1)*$N$563+1)-1)/10)+1)))),IF(AND(5=$N$564+1,1&lt;=$O$563),IF(($N$563*$N$564+1)&gt;80,"",IF(INDEX($P$565:$W$574,MOD(($N$563*$N$564+1)-1,10)+1,INT((($N$563*$N$564+1)-1)/10)+1)="","",INDEX($P$565:$W$574,MOD(($N$563*$N$564+1)-1,10)+1,INT((($N$563*$N$564+1)-1)/10)+1))),""))),IF($N$565="","",IF(OR(ISTEXT($N$563),ISTEXT($N$564),ISTEXT($N$565)),"",IF(OR(1&gt;$N$563,5&gt;$N$564,((5-1)*$N$563+1)&gt;$N$565),"",IF(INDEX($P$565:$W$574,MOD(((5-1)*$N$563+1)-1,10)+1,INT((((5-1)*$N$563+1)-1)/10)+1)="","",INDEX($P$565:$W$574,MOD(((5-1)*$N$563+1)-1,10)+1,INT((((5-1)*$N$563+1)-1)/10)+1))))))</f>
        <v/>
      </c>
      <c r="E569" s="539">
        <f>IF($D$563="Flat Oval",IF(OR($N$565="",ISTEXT($N$563),ISTEXT($N$564)),"",IF(5&lt;=$N$564,IF(2&gt;$N$563,"",IF(((5-1)*$N$563+2)&gt;80,"",IF(INDEX($P$565:$W$574,MOD(((5-1)*$N$563+2)-1,10)+1,INT((((5-1)*$N$563+2)-1)/10)+1)="","",INDEX($P$565:$W$574,MOD(((5-1)*$N$563+2)-1,10)+1,INT((((5-1)*$N$563+2)-1)/10)+1)))),IF(AND(5=$N$564+1,2&lt;=$O$563),IF(($N$563*$N$564+2)&gt;80,"",IF(INDEX($P$565:$W$574,MOD(($N$563*$N$564+2)-1,10)+1,INT((($N$563*$N$564+2)-1)/10)+1)="","",INDEX($P$565:$W$574,MOD(($N$563*$N$564+2)-1,10)+1,INT((($N$563*$N$564+2)-1)/10)+1))),""))),IF($N$565="","",IF(OR(ISTEXT($N$563),ISTEXT($N$564),ISTEXT($N$565)),"",IF(OR(2&gt;$N$563,5&gt;$N$564,((5-1)*$N$563+2)&gt;$N$565),"",IF(INDEX($P$565:$W$574,MOD(((5-1)*$N$563+2)-1,10)+1,INT((((5-1)*$N$563+2)-1)/10)+1)="","",INDEX($P$565:$W$574,MOD(((5-1)*$N$563+2)-1,10)+1,INT((((5-1)*$N$563+2)-1)/10)+1))))))</f>
        <v/>
      </c>
      <c r="F569" s="539">
        <f>IF($D$563="Flat Oval",IF(OR($N$565="",ISTEXT($N$563),ISTEXT($N$564)),"",IF(5&lt;=$N$564,IF(3&gt;$N$563,"",IF(((5-1)*$N$563+3)&gt;80,"",IF(INDEX($P$565:$W$574,MOD(((5-1)*$N$563+3)-1,10)+1,INT((((5-1)*$N$563+3)-1)/10)+1)="","",INDEX($P$565:$W$574,MOD(((5-1)*$N$563+3)-1,10)+1,INT((((5-1)*$N$563+3)-1)/10)+1)))),IF(AND(5=$N$564+1,3&lt;=$O$563),IF(($N$563*$N$564+3)&gt;80,"",IF(INDEX($P$565:$W$574,MOD(($N$563*$N$564+3)-1,10)+1,INT((($N$563*$N$564+3)-1)/10)+1)="","",INDEX($P$565:$W$574,MOD(($N$563*$N$564+3)-1,10)+1,INT((($N$563*$N$564+3)-1)/10)+1))),""))),IF($N$565="","",IF(OR(ISTEXT($N$563),ISTEXT($N$564),ISTEXT($N$565)),"",IF(OR(3&gt;$N$563,5&gt;$N$564,((5-1)*$N$563+3)&gt;$N$565),"",IF(INDEX($P$565:$W$574,MOD(((5-1)*$N$563+3)-1,10)+1,INT((((5-1)*$N$563+3)-1)/10)+1)="","",INDEX($P$565:$W$574,MOD(((5-1)*$N$563+3)-1,10)+1,INT((((5-1)*$N$563+3)-1)/10)+1))))))</f>
        <v/>
      </c>
      <c r="G569" s="539">
        <f>IF($D$563="Flat Oval",IF(OR($N$565="",ISTEXT($N$563),ISTEXT($N$564)),"",IF(5&lt;=$N$564,IF(4&gt;$N$563,"",IF(((5-1)*$N$563+4)&gt;80,"",IF(INDEX($P$565:$W$574,MOD(((5-1)*$N$563+4)-1,10)+1,INT((((5-1)*$N$563+4)-1)/10)+1)="","",INDEX($P$565:$W$574,MOD(((5-1)*$N$563+4)-1,10)+1,INT((((5-1)*$N$563+4)-1)/10)+1)))),IF(AND(5=$N$564+1,4&lt;=$O$563),IF(($N$563*$N$564+4)&gt;80,"",IF(INDEX($P$565:$W$574,MOD(($N$563*$N$564+4)-1,10)+1,INT((($N$563*$N$564+4)-1)/10)+1)="","",INDEX($P$565:$W$574,MOD(($N$563*$N$564+4)-1,10)+1,INT((($N$563*$N$564+4)-1)/10)+1))),""))),IF($N$565="","",IF(OR(ISTEXT($N$563),ISTEXT($N$564),ISTEXT($N$565)),"",IF(OR(4&gt;$N$563,5&gt;$N$564,((5-1)*$N$563+4)&gt;$N$565),"",IF(INDEX($P$565:$W$574,MOD(((5-1)*$N$563+4)-1,10)+1,INT((((5-1)*$N$563+4)-1)/10)+1)="","",INDEX($P$565:$W$574,MOD(((5-1)*$N$563+4)-1,10)+1,INT((((5-1)*$N$563+4)-1)/10)+1))))))</f>
        <v/>
      </c>
      <c r="H569" s="539">
        <f>IF($D$563="Flat Oval",IF(OR($N$565="",ISTEXT($N$563),ISTEXT($N$564)),"",IF(5&lt;=$N$564,IF(5&gt;$N$563,"",IF(((5-1)*$N$563+5)&gt;80,"",IF(INDEX($P$565:$W$574,MOD(((5-1)*$N$563+5)-1,10)+1,INT((((5-1)*$N$563+5)-1)/10)+1)="","",INDEX($P$565:$W$574,MOD(((5-1)*$N$563+5)-1,10)+1,INT((((5-1)*$N$563+5)-1)/10)+1)))),IF(AND(5=$N$564+1,5&lt;=$O$563),IF(($N$563*$N$564+5)&gt;80,"",IF(INDEX($P$565:$W$574,MOD(($N$563*$N$564+5)-1,10)+1,INT((($N$563*$N$564+5)-1)/10)+1)="","",INDEX($P$565:$W$574,MOD(($N$563*$N$564+5)-1,10)+1,INT((($N$563*$N$564+5)-1)/10)+1))),""))),IF($N$565="","",IF(OR(ISTEXT($N$563),ISTEXT($N$564),ISTEXT($N$565)),"",IF(OR(5&gt;$N$563,5&gt;$N$564,((5-1)*$N$563+5)&gt;$N$565),"",IF(INDEX($P$565:$W$574,MOD(((5-1)*$N$563+5)-1,10)+1,INT((((5-1)*$N$563+5)-1)/10)+1)="","",INDEX($P$565:$W$574,MOD(((5-1)*$N$563+5)-1,10)+1,INT((((5-1)*$N$563+5)-1)/10)+1))))))</f>
        <v/>
      </c>
      <c r="I569" s="539">
        <f>IF($D$563="Flat Oval",IF(OR($N$565="",ISTEXT($N$563),ISTEXT($N$564)),"",IF(5&lt;=$N$564,IF(6&gt;$N$563,"",IF(((5-1)*$N$563+6)&gt;80,"",IF(INDEX($P$565:$W$574,MOD(((5-1)*$N$563+6)-1,10)+1,INT((((5-1)*$N$563+6)-1)/10)+1)="","",INDEX($P$565:$W$574,MOD(((5-1)*$N$563+6)-1,10)+1,INT((((5-1)*$N$563+6)-1)/10)+1)))),IF(AND(5=$N$564+1,6&lt;=$O$563),IF(($N$563*$N$564+6)&gt;80,"",IF(INDEX($P$565:$W$574,MOD(($N$563*$N$564+6)-1,10)+1,INT((($N$563*$N$564+6)-1)/10)+1)="","",INDEX($P$565:$W$574,MOD(($N$563*$N$564+6)-1,10)+1,INT((($N$563*$N$564+6)-1)/10)+1))),""))),IF($N$565="","",IF(OR(ISTEXT($N$563),ISTEXT($N$564),ISTEXT($N$565)),"",IF(OR(6&gt;$N$563,5&gt;$N$564,((5-1)*$N$563+6)&gt;$N$565),"",IF(INDEX($P$565:$W$574,MOD(((5-1)*$N$563+6)-1,10)+1,INT((((5-1)*$N$563+6)-1)/10)+1)="","",INDEX($P$565:$W$574,MOD(((5-1)*$N$563+6)-1,10)+1,INT((((5-1)*$N$563+6)-1)/10)+1))))))</f>
        <v/>
      </c>
      <c r="J569" s="539">
        <f>IF($D$563="Flat Oval",IF(OR($N$565="",ISTEXT($N$563),ISTEXT($N$564)),"",IF(5&lt;=$N$564,IF(7&gt;$N$563,"",IF(((5-1)*$N$563+7)&gt;80,"",IF(INDEX($P$565:$W$574,MOD(((5-1)*$N$563+7)-1,10)+1,INT((((5-1)*$N$563+7)-1)/10)+1)="","",INDEX($P$565:$W$574,MOD(((5-1)*$N$563+7)-1,10)+1,INT((((5-1)*$N$563+7)-1)/10)+1)))),IF(AND(5=$N$564+1,7&lt;=$O$563),IF(($N$563*$N$564+7)&gt;80,"",IF(INDEX($P$565:$W$574,MOD(($N$563*$N$564+7)-1,10)+1,INT((($N$563*$N$564+7)-1)/10)+1)="","",INDEX($P$565:$W$574,MOD(($N$563*$N$564+7)-1,10)+1,INT((($N$563*$N$564+7)-1)/10)+1))),""))),IF($N$565="","",IF(OR(ISTEXT($N$563),ISTEXT($N$564),ISTEXT($N$565)),"",IF(OR(7&gt;$N$563,5&gt;$N$564,((5-1)*$N$563+7)&gt;$N$565),"",IF(INDEX($P$565:$W$574,MOD(((5-1)*$N$563+7)-1,10)+1,INT((((5-1)*$N$563+7)-1)/10)+1)="","",INDEX($P$565:$W$574,MOD(((5-1)*$N$563+7)-1,10)+1,INT((((5-1)*$N$563+7)-1)/10)+1))))))</f>
        <v/>
      </c>
      <c r="K569" s="539">
        <f>IF($D$563="Flat Oval",IF(OR($N$565="",ISTEXT($N$563),ISTEXT($N$564)),"",IF(5&lt;=$N$564,IF(8&gt;$N$563,"",IF(((5-1)*$N$563+8)&gt;80,"",IF(INDEX($P$565:$W$574,MOD(((5-1)*$N$563+8)-1,10)+1,INT((((5-1)*$N$563+8)-1)/10)+1)="","",INDEX($P$565:$W$574,MOD(((5-1)*$N$563+8)-1,10)+1,INT((((5-1)*$N$563+8)-1)/10)+1)))),IF(AND(5=$N$564+1,8&lt;=$O$563),IF(($N$563*$N$564+8)&gt;80,"",IF(INDEX($P$565:$W$574,MOD(($N$563*$N$564+8)-1,10)+1,INT((($N$563*$N$564+8)-1)/10)+1)="","",INDEX($P$565:$W$574,MOD(($N$563*$N$564+8)-1,10)+1,INT((($N$563*$N$564+8)-1)/10)+1))),""))),IF($N$565="","",IF(OR(ISTEXT($N$563),ISTEXT($N$564),ISTEXT($N$565)),"",IF(OR(8&gt;$N$563,5&gt;$N$564,((5-1)*$N$563+8)&gt;$N$565),"",IF(INDEX($P$565:$W$574,MOD(((5-1)*$N$563+8)-1,10)+1,INT((((5-1)*$N$563+8)-1)/10)+1)="","",INDEX($P$565:$W$574,MOD(((5-1)*$N$563+8)-1,10)+1,INT((((5-1)*$N$563+8)-1)/10)+1))))))</f>
        <v/>
      </c>
      <c r="L569" s="539">
        <f>IF($D$563="Flat Oval",IF(OR($N$565="",ISTEXT($N$563),ISTEXT($N$564)),"",IF(5&lt;=$N$564,IF(9&gt;$N$563,"",IF(((5-1)*$N$563+9)&gt;80,"",IF(INDEX($P$565:$W$574,MOD(((5-1)*$N$563+9)-1,10)+1,INT((((5-1)*$N$563+9)-1)/10)+1)="","",INDEX($P$565:$W$574,MOD(((5-1)*$N$563+9)-1,10)+1,INT((((5-1)*$N$563+9)-1)/10)+1)))),IF(AND(5=$N$564+1,9&lt;=$O$563),IF(($N$563*$N$564+9)&gt;80,"",IF(INDEX($P$565:$W$574,MOD(($N$563*$N$564+9)-1,10)+1,INT((($N$563*$N$564+9)-1)/10)+1)="","",INDEX($P$565:$W$574,MOD(($N$563*$N$564+9)-1,10)+1,INT((($N$563*$N$564+9)-1)/10)+1))),""))),IF($N$565="","",IF(OR(ISTEXT($N$563),ISTEXT($N$564),ISTEXT($N$565)),"",IF(OR(9&gt;$N$563,5&gt;$N$564,((5-1)*$N$563+9)&gt;$N$565),"",IF(INDEX($P$565:$W$574,MOD(((5-1)*$N$563+9)-1,10)+1,INT((((5-1)*$N$563+9)-1)/10)+1)="","",INDEX($P$565:$W$574,MOD(((5-1)*$N$563+9)-1,10)+1,INT((((5-1)*$N$563+9)-1)/10)+1))))))</f>
        <v/>
      </c>
      <c r="M569" s="539">
        <f>IF($D$563="Flat Oval",IF(OR($N$565="",ISTEXT($N$563),ISTEXT($N$564)),"",IF(5&lt;=$N$564,IF(10&gt;$N$563,"",IF(((5-1)*$N$563+10)&gt;80,"",IF(INDEX($P$565:$W$574,MOD(((5-1)*$N$563+10)-1,10)+1,INT((((5-1)*$N$563+10)-1)/10)+1)="","",INDEX($P$565:$W$574,MOD(((5-1)*$N$563+10)-1,10)+1,INT((((5-1)*$N$563+10)-1)/10)+1)))),IF(AND(5=$N$564+1,10&lt;=$O$563),IF(($N$563*$N$564+10)&gt;80,"",IF(INDEX($P$565:$W$574,MOD(($N$563*$N$564+10)-1,10)+1,INT((($N$563*$N$564+10)-1)/10)+1)="","",INDEX($P$565:$W$574,MOD(($N$563*$N$564+10)-1,10)+1,INT((($N$563*$N$564+10)-1)/10)+1))),""))),IF($N$565="","",IF(OR(ISTEXT($N$563),ISTEXT($N$564),ISTEXT($N$565)),"",IF(OR(10&gt;$N$563,5&gt;$N$564,((5-1)*$N$563+10)&gt;$N$565),"",IF(INDEX($P$565:$W$574,MOD(((5-1)*$N$563+10)-1,10)+1,INT((((5-1)*$N$563+10)-1)/10)+1)="","",INDEX($P$565:$W$574,MOD(((5-1)*$N$563+10)-1,10)+1,INT((((5-1)*$N$563+10)-1)/10)+1))))))</f>
        <v/>
      </c>
      <c r="P569" s="540" t="n"/>
      <c r="Q569" s="540" t="n"/>
      <c r="R569" s="540" t="n"/>
      <c r="S569" s="540" t="n"/>
      <c r="T569" s="540" t="n"/>
      <c r="U569" s="540" t="n"/>
      <c r="V569" s="540" t="n"/>
      <c r="W569" s="540" t="n"/>
    </row>
    <row r="570" ht="13.35" customHeight="1" s="162">
      <c r="B570" s="537">
        <f>IF($D$563="Flat Oval",IF(OR($N$564="",ISTEXT($N$564)),"",IF(6&lt;=$N$564,ROUND((6-0.5)*$I$563/$N$564,1),IF(6=$N$564+1,"Ends",""))),IF(OR($D$563="",$G$563=""),"",IF($D$563="Round",IF(6=1,"Axis 1 (0°)",IF(6=2,"Axis 2 (90°)","")),IF(ISTEXT($N$564),"",IF(6&gt;$N$564,"",IF(ISTEXT($I$563),"",ROUND((6-0.5)*$I$563/$N$564,1)))))))</f>
        <v/>
      </c>
      <c r="C570" s="538" t="n"/>
      <c r="D570" s="539">
        <f>IF($D$563="Flat Oval",IF(OR($N$565="",ISTEXT($N$563),ISTEXT($N$564)),"",IF(6&lt;=$N$564,IF(1&gt;$N$563,"",IF(((6-1)*$N$563+1)&gt;80,"",IF(INDEX($P$565:$W$574,MOD(((6-1)*$N$563+1)-1,10)+1,INT((((6-1)*$N$563+1)-1)/10)+1)="","",INDEX($P$565:$W$574,MOD(((6-1)*$N$563+1)-1,10)+1,INT((((6-1)*$N$563+1)-1)/10)+1)))),IF(AND(6=$N$564+1,1&lt;=$O$563),IF(($N$563*$N$564+1)&gt;80,"",IF(INDEX($P$565:$W$574,MOD(($N$563*$N$564+1)-1,10)+1,INT((($N$563*$N$564+1)-1)/10)+1)="","",INDEX($P$565:$W$574,MOD(($N$563*$N$564+1)-1,10)+1,INT((($N$563*$N$564+1)-1)/10)+1))),""))),IF($N$565="","",IF(OR(ISTEXT($N$563),ISTEXT($N$564),ISTEXT($N$565)),"",IF(OR(1&gt;$N$563,6&gt;$N$564,((6-1)*$N$563+1)&gt;$N$565),"",IF(INDEX($P$565:$W$574,MOD(((6-1)*$N$563+1)-1,10)+1,INT((((6-1)*$N$563+1)-1)/10)+1)="","",INDEX($P$565:$W$574,MOD(((6-1)*$N$563+1)-1,10)+1,INT((((6-1)*$N$563+1)-1)/10)+1))))))</f>
        <v/>
      </c>
      <c r="E570" s="539">
        <f>IF($D$563="Flat Oval",IF(OR($N$565="",ISTEXT($N$563),ISTEXT($N$564)),"",IF(6&lt;=$N$564,IF(2&gt;$N$563,"",IF(((6-1)*$N$563+2)&gt;80,"",IF(INDEX($P$565:$W$574,MOD(((6-1)*$N$563+2)-1,10)+1,INT((((6-1)*$N$563+2)-1)/10)+1)="","",INDEX($P$565:$W$574,MOD(((6-1)*$N$563+2)-1,10)+1,INT((((6-1)*$N$563+2)-1)/10)+1)))),IF(AND(6=$N$564+1,2&lt;=$O$563),IF(($N$563*$N$564+2)&gt;80,"",IF(INDEX($P$565:$W$574,MOD(($N$563*$N$564+2)-1,10)+1,INT((($N$563*$N$564+2)-1)/10)+1)="","",INDEX($P$565:$W$574,MOD(($N$563*$N$564+2)-1,10)+1,INT((($N$563*$N$564+2)-1)/10)+1))),""))),IF($N$565="","",IF(OR(ISTEXT($N$563),ISTEXT($N$564),ISTEXT($N$565)),"",IF(OR(2&gt;$N$563,6&gt;$N$564,((6-1)*$N$563+2)&gt;$N$565),"",IF(INDEX($P$565:$W$574,MOD(((6-1)*$N$563+2)-1,10)+1,INT((((6-1)*$N$563+2)-1)/10)+1)="","",INDEX($P$565:$W$574,MOD(((6-1)*$N$563+2)-1,10)+1,INT((((6-1)*$N$563+2)-1)/10)+1))))))</f>
        <v/>
      </c>
      <c r="F570" s="539">
        <f>IF($D$563="Flat Oval",IF(OR($N$565="",ISTEXT($N$563),ISTEXT($N$564)),"",IF(6&lt;=$N$564,IF(3&gt;$N$563,"",IF(((6-1)*$N$563+3)&gt;80,"",IF(INDEX($P$565:$W$574,MOD(((6-1)*$N$563+3)-1,10)+1,INT((((6-1)*$N$563+3)-1)/10)+1)="","",INDEX($P$565:$W$574,MOD(((6-1)*$N$563+3)-1,10)+1,INT((((6-1)*$N$563+3)-1)/10)+1)))),IF(AND(6=$N$564+1,3&lt;=$O$563),IF(($N$563*$N$564+3)&gt;80,"",IF(INDEX($P$565:$W$574,MOD(($N$563*$N$564+3)-1,10)+1,INT((($N$563*$N$564+3)-1)/10)+1)="","",INDEX($P$565:$W$574,MOD(($N$563*$N$564+3)-1,10)+1,INT((($N$563*$N$564+3)-1)/10)+1))),""))),IF($N$565="","",IF(OR(ISTEXT($N$563),ISTEXT($N$564),ISTEXT($N$565)),"",IF(OR(3&gt;$N$563,6&gt;$N$564,((6-1)*$N$563+3)&gt;$N$565),"",IF(INDEX($P$565:$W$574,MOD(((6-1)*$N$563+3)-1,10)+1,INT((((6-1)*$N$563+3)-1)/10)+1)="","",INDEX($P$565:$W$574,MOD(((6-1)*$N$563+3)-1,10)+1,INT((((6-1)*$N$563+3)-1)/10)+1))))))</f>
        <v/>
      </c>
      <c r="G570" s="539">
        <f>IF($D$563="Flat Oval",IF(OR($N$565="",ISTEXT($N$563),ISTEXT($N$564)),"",IF(6&lt;=$N$564,IF(4&gt;$N$563,"",IF(((6-1)*$N$563+4)&gt;80,"",IF(INDEX($P$565:$W$574,MOD(((6-1)*$N$563+4)-1,10)+1,INT((((6-1)*$N$563+4)-1)/10)+1)="","",INDEX($P$565:$W$574,MOD(((6-1)*$N$563+4)-1,10)+1,INT((((6-1)*$N$563+4)-1)/10)+1)))),IF(AND(6=$N$564+1,4&lt;=$O$563),IF(($N$563*$N$564+4)&gt;80,"",IF(INDEX($P$565:$W$574,MOD(($N$563*$N$564+4)-1,10)+1,INT((($N$563*$N$564+4)-1)/10)+1)="","",INDEX($P$565:$W$574,MOD(($N$563*$N$564+4)-1,10)+1,INT((($N$563*$N$564+4)-1)/10)+1))),""))),IF($N$565="","",IF(OR(ISTEXT($N$563),ISTEXT($N$564),ISTEXT($N$565)),"",IF(OR(4&gt;$N$563,6&gt;$N$564,((6-1)*$N$563+4)&gt;$N$565),"",IF(INDEX($P$565:$W$574,MOD(((6-1)*$N$563+4)-1,10)+1,INT((((6-1)*$N$563+4)-1)/10)+1)="","",INDEX($P$565:$W$574,MOD(((6-1)*$N$563+4)-1,10)+1,INT((((6-1)*$N$563+4)-1)/10)+1))))))</f>
        <v/>
      </c>
      <c r="H570" s="539">
        <f>IF($D$563="Flat Oval",IF(OR($N$565="",ISTEXT($N$563),ISTEXT($N$564)),"",IF(6&lt;=$N$564,IF(5&gt;$N$563,"",IF(((6-1)*$N$563+5)&gt;80,"",IF(INDEX($P$565:$W$574,MOD(((6-1)*$N$563+5)-1,10)+1,INT((((6-1)*$N$563+5)-1)/10)+1)="","",INDEX($P$565:$W$574,MOD(((6-1)*$N$563+5)-1,10)+1,INT((((6-1)*$N$563+5)-1)/10)+1)))),IF(AND(6=$N$564+1,5&lt;=$O$563),IF(($N$563*$N$564+5)&gt;80,"",IF(INDEX($P$565:$W$574,MOD(($N$563*$N$564+5)-1,10)+1,INT((($N$563*$N$564+5)-1)/10)+1)="","",INDEX($P$565:$W$574,MOD(($N$563*$N$564+5)-1,10)+1,INT((($N$563*$N$564+5)-1)/10)+1))),""))),IF($N$565="","",IF(OR(ISTEXT($N$563),ISTEXT($N$564),ISTEXT($N$565)),"",IF(OR(5&gt;$N$563,6&gt;$N$564,((6-1)*$N$563+5)&gt;$N$565),"",IF(INDEX($P$565:$W$574,MOD(((6-1)*$N$563+5)-1,10)+1,INT((((6-1)*$N$563+5)-1)/10)+1)="","",INDEX($P$565:$W$574,MOD(((6-1)*$N$563+5)-1,10)+1,INT((((6-1)*$N$563+5)-1)/10)+1))))))</f>
        <v/>
      </c>
      <c r="I570" s="539">
        <f>IF($D$563="Flat Oval",IF(OR($N$565="",ISTEXT($N$563),ISTEXT($N$564)),"",IF(6&lt;=$N$564,IF(6&gt;$N$563,"",IF(((6-1)*$N$563+6)&gt;80,"",IF(INDEX($P$565:$W$574,MOD(((6-1)*$N$563+6)-1,10)+1,INT((((6-1)*$N$563+6)-1)/10)+1)="","",INDEX($P$565:$W$574,MOD(((6-1)*$N$563+6)-1,10)+1,INT((((6-1)*$N$563+6)-1)/10)+1)))),IF(AND(6=$N$564+1,6&lt;=$O$563),IF(($N$563*$N$564+6)&gt;80,"",IF(INDEX($P$565:$W$574,MOD(($N$563*$N$564+6)-1,10)+1,INT((($N$563*$N$564+6)-1)/10)+1)="","",INDEX($P$565:$W$574,MOD(($N$563*$N$564+6)-1,10)+1,INT((($N$563*$N$564+6)-1)/10)+1))),""))),IF($N$565="","",IF(OR(ISTEXT($N$563),ISTEXT($N$564),ISTEXT($N$565)),"",IF(OR(6&gt;$N$563,6&gt;$N$564,((6-1)*$N$563+6)&gt;$N$565),"",IF(INDEX($P$565:$W$574,MOD(((6-1)*$N$563+6)-1,10)+1,INT((((6-1)*$N$563+6)-1)/10)+1)="","",INDEX($P$565:$W$574,MOD(((6-1)*$N$563+6)-1,10)+1,INT((((6-1)*$N$563+6)-1)/10)+1))))))</f>
        <v/>
      </c>
      <c r="J570" s="539">
        <f>IF($D$563="Flat Oval",IF(OR($N$565="",ISTEXT($N$563),ISTEXT($N$564)),"",IF(6&lt;=$N$564,IF(7&gt;$N$563,"",IF(((6-1)*$N$563+7)&gt;80,"",IF(INDEX($P$565:$W$574,MOD(((6-1)*$N$563+7)-1,10)+1,INT((((6-1)*$N$563+7)-1)/10)+1)="","",INDEX($P$565:$W$574,MOD(((6-1)*$N$563+7)-1,10)+1,INT((((6-1)*$N$563+7)-1)/10)+1)))),IF(AND(6=$N$564+1,7&lt;=$O$563),IF(($N$563*$N$564+7)&gt;80,"",IF(INDEX($P$565:$W$574,MOD(($N$563*$N$564+7)-1,10)+1,INT((($N$563*$N$564+7)-1)/10)+1)="","",INDEX($P$565:$W$574,MOD(($N$563*$N$564+7)-1,10)+1,INT((($N$563*$N$564+7)-1)/10)+1))),""))),IF($N$565="","",IF(OR(ISTEXT($N$563),ISTEXT($N$564),ISTEXT($N$565)),"",IF(OR(7&gt;$N$563,6&gt;$N$564,((6-1)*$N$563+7)&gt;$N$565),"",IF(INDEX($P$565:$W$574,MOD(((6-1)*$N$563+7)-1,10)+1,INT((((6-1)*$N$563+7)-1)/10)+1)="","",INDEX($P$565:$W$574,MOD(((6-1)*$N$563+7)-1,10)+1,INT((((6-1)*$N$563+7)-1)/10)+1))))))</f>
        <v/>
      </c>
      <c r="K570" s="539">
        <f>IF($D$563="Flat Oval",IF(OR($N$565="",ISTEXT($N$563),ISTEXT($N$564)),"",IF(6&lt;=$N$564,IF(8&gt;$N$563,"",IF(((6-1)*$N$563+8)&gt;80,"",IF(INDEX($P$565:$W$574,MOD(((6-1)*$N$563+8)-1,10)+1,INT((((6-1)*$N$563+8)-1)/10)+1)="","",INDEX($P$565:$W$574,MOD(((6-1)*$N$563+8)-1,10)+1,INT((((6-1)*$N$563+8)-1)/10)+1)))),IF(AND(6=$N$564+1,8&lt;=$O$563),IF(($N$563*$N$564+8)&gt;80,"",IF(INDEX($P$565:$W$574,MOD(($N$563*$N$564+8)-1,10)+1,INT((($N$563*$N$564+8)-1)/10)+1)="","",INDEX($P$565:$W$574,MOD(($N$563*$N$564+8)-1,10)+1,INT((($N$563*$N$564+8)-1)/10)+1))),""))),IF($N$565="","",IF(OR(ISTEXT($N$563),ISTEXT($N$564),ISTEXT($N$565)),"",IF(OR(8&gt;$N$563,6&gt;$N$564,((6-1)*$N$563+8)&gt;$N$565),"",IF(INDEX($P$565:$W$574,MOD(((6-1)*$N$563+8)-1,10)+1,INT((((6-1)*$N$563+8)-1)/10)+1)="","",INDEX($P$565:$W$574,MOD(((6-1)*$N$563+8)-1,10)+1,INT((((6-1)*$N$563+8)-1)/10)+1))))))</f>
        <v/>
      </c>
      <c r="L570" s="539">
        <f>IF($D$563="Flat Oval",IF(OR($N$565="",ISTEXT($N$563),ISTEXT($N$564)),"",IF(6&lt;=$N$564,IF(9&gt;$N$563,"",IF(((6-1)*$N$563+9)&gt;80,"",IF(INDEX($P$565:$W$574,MOD(((6-1)*$N$563+9)-1,10)+1,INT((((6-1)*$N$563+9)-1)/10)+1)="","",INDEX($P$565:$W$574,MOD(((6-1)*$N$563+9)-1,10)+1,INT((((6-1)*$N$563+9)-1)/10)+1)))),IF(AND(6=$N$564+1,9&lt;=$O$563),IF(($N$563*$N$564+9)&gt;80,"",IF(INDEX($P$565:$W$574,MOD(($N$563*$N$564+9)-1,10)+1,INT((($N$563*$N$564+9)-1)/10)+1)="","",INDEX($P$565:$W$574,MOD(($N$563*$N$564+9)-1,10)+1,INT((($N$563*$N$564+9)-1)/10)+1))),""))),IF($N$565="","",IF(OR(ISTEXT($N$563),ISTEXT($N$564),ISTEXT($N$565)),"",IF(OR(9&gt;$N$563,6&gt;$N$564,((6-1)*$N$563+9)&gt;$N$565),"",IF(INDEX($P$565:$W$574,MOD(((6-1)*$N$563+9)-1,10)+1,INT((((6-1)*$N$563+9)-1)/10)+1)="","",INDEX($P$565:$W$574,MOD(((6-1)*$N$563+9)-1,10)+1,INT((((6-1)*$N$563+9)-1)/10)+1))))))</f>
        <v/>
      </c>
      <c r="M570" s="539">
        <f>IF($D$563="Flat Oval",IF(OR($N$565="",ISTEXT($N$563),ISTEXT($N$564)),"",IF(6&lt;=$N$564,IF(10&gt;$N$563,"",IF(((6-1)*$N$563+10)&gt;80,"",IF(INDEX($P$565:$W$574,MOD(((6-1)*$N$563+10)-1,10)+1,INT((((6-1)*$N$563+10)-1)/10)+1)="","",INDEX($P$565:$W$574,MOD(((6-1)*$N$563+10)-1,10)+1,INT((((6-1)*$N$563+10)-1)/10)+1)))),IF(AND(6=$N$564+1,10&lt;=$O$563),IF(($N$563*$N$564+10)&gt;80,"",IF(INDEX($P$565:$W$574,MOD(($N$563*$N$564+10)-1,10)+1,INT((($N$563*$N$564+10)-1)/10)+1)="","",INDEX($P$565:$W$574,MOD(($N$563*$N$564+10)-1,10)+1,INT((($N$563*$N$564+10)-1)/10)+1))),""))),IF($N$565="","",IF(OR(ISTEXT($N$563),ISTEXT($N$564),ISTEXT($N$565)),"",IF(OR(10&gt;$N$563,6&gt;$N$564,((6-1)*$N$563+10)&gt;$N$565),"",IF(INDEX($P$565:$W$574,MOD(((6-1)*$N$563+10)-1,10)+1,INT((((6-1)*$N$563+10)-1)/10)+1)="","",INDEX($P$565:$W$574,MOD(((6-1)*$N$563+10)-1,10)+1,INT((((6-1)*$N$563+10)-1)/10)+1))))))</f>
        <v/>
      </c>
      <c r="P570" s="540" t="n"/>
      <c r="Q570" s="540" t="n"/>
      <c r="R570" s="540" t="n"/>
      <c r="S570" s="540" t="n"/>
      <c r="T570" s="540" t="n"/>
      <c r="U570" s="540" t="n"/>
      <c r="V570" s="540" t="n"/>
      <c r="W570" s="540" t="n"/>
    </row>
    <row r="571" ht="13.35" customHeight="1" s="162">
      <c r="B571" s="537">
        <f>IF($D$563="Flat Oval",IF(OR($N$564="",ISTEXT($N$564)),"",IF(7&lt;=$N$564,ROUND((7-0.5)*$I$563/$N$564,1),IF(7=$N$564+1,"Ends",""))),IF(OR($D$563="",$G$563=""),"",IF($D$563="Round",IF(7=1,"Axis 1 (0°)",IF(7=2,"Axis 2 (90°)","")),IF(ISTEXT($N$564),"",IF(7&gt;$N$564,"",IF(ISTEXT($I$563),"",ROUND((7-0.5)*$I$563/$N$564,1)))))))</f>
        <v/>
      </c>
      <c r="C571" s="538" t="n"/>
      <c r="D571" s="539">
        <f>IF($D$563="Flat Oval",IF(OR($N$565="",ISTEXT($N$563),ISTEXT($N$564)),"",IF(7&lt;=$N$564,IF(1&gt;$N$563,"",IF(((7-1)*$N$563+1)&gt;80,"",IF(INDEX($P$565:$W$574,MOD(((7-1)*$N$563+1)-1,10)+1,INT((((7-1)*$N$563+1)-1)/10)+1)="","",INDEX($P$565:$W$574,MOD(((7-1)*$N$563+1)-1,10)+1,INT((((7-1)*$N$563+1)-1)/10)+1)))),IF(AND(7=$N$564+1,1&lt;=$O$563),IF(($N$563*$N$564+1)&gt;80,"",IF(INDEX($P$565:$W$574,MOD(($N$563*$N$564+1)-1,10)+1,INT((($N$563*$N$564+1)-1)/10)+1)="","",INDEX($P$565:$W$574,MOD(($N$563*$N$564+1)-1,10)+1,INT((($N$563*$N$564+1)-1)/10)+1))),""))),IF($N$565="","",IF(OR(ISTEXT($N$563),ISTEXT($N$564),ISTEXT($N$565)),"",IF(OR(1&gt;$N$563,7&gt;$N$564,((7-1)*$N$563+1)&gt;$N$565),"",IF(INDEX($P$565:$W$574,MOD(((7-1)*$N$563+1)-1,10)+1,INT((((7-1)*$N$563+1)-1)/10)+1)="","",INDEX($P$565:$W$574,MOD(((7-1)*$N$563+1)-1,10)+1,INT((((7-1)*$N$563+1)-1)/10)+1))))))</f>
        <v/>
      </c>
      <c r="E571" s="539">
        <f>IF($D$563="Flat Oval",IF(OR($N$565="",ISTEXT($N$563),ISTEXT($N$564)),"",IF(7&lt;=$N$564,IF(2&gt;$N$563,"",IF(((7-1)*$N$563+2)&gt;80,"",IF(INDEX($P$565:$W$574,MOD(((7-1)*$N$563+2)-1,10)+1,INT((((7-1)*$N$563+2)-1)/10)+1)="","",INDEX($P$565:$W$574,MOD(((7-1)*$N$563+2)-1,10)+1,INT((((7-1)*$N$563+2)-1)/10)+1)))),IF(AND(7=$N$564+1,2&lt;=$O$563),IF(($N$563*$N$564+2)&gt;80,"",IF(INDEX($P$565:$W$574,MOD(($N$563*$N$564+2)-1,10)+1,INT((($N$563*$N$564+2)-1)/10)+1)="","",INDEX($P$565:$W$574,MOD(($N$563*$N$564+2)-1,10)+1,INT((($N$563*$N$564+2)-1)/10)+1))),""))),IF($N$565="","",IF(OR(ISTEXT($N$563),ISTEXT($N$564),ISTEXT($N$565)),"",IF(OR(2&gt;$N$563,7&gt;$N$564,((7-1)*$N$563+2)&gt;$N$565),"",IF(INDEX($P$565:$W$574,MOD(((7-1)*$N$563+2)-1,10)+1,INT((((7-1)*$N$563+2)-1)/10)+1)="","",INDEX($P$565:$W$574,MOD(((7-1)*$N$563+2)-1,10)+1,INT((((7-1)*$N$563+2)-1)/10)+1))))))</f>
        <v/>
      </c>
      <c r="F571" s="539">
        <f>IF($D$563="Flat Oval",IF(OR($N$565="",ISTEXT($N$563),ISTEXT($N$564)),"",IF(7&lt;=$N$564,IF(3&gt;$N$563,"",IF(((7-1)*$N$563+3)&gt;80,"",IF(INDEX($P$565:$W$574,MOD(((7-1)*$N$563+3)-1,10)+1,INT((((7-1)*$N$563+3)-1)/10)+1)="","",INDEX($P$565:$W$574,MOD(((7-1)*$N$563+3)-1,10)+1,INT((((7-1)*$N$563+3)-1)/10)+1)))),IF(AND(7=$N$564+1,3&lt;=$O$563),IF(($N$563*$N$564+3)&gt;80,"",IF(INDEX($P$565:$W$574,MOD(($N$563*$N$564+3)-1,10)+1,INT((($N$563*$N$564+3)-1)/10)+1)="","",INDEX($P$565:$W$574,MOD(($N$563*$N$564+3)-1,10)+1,INT((($N$563*$N$564+3)-1)/10)+1))),""))),IF($N$565="","",IF(OR(ISTEXT($N$563),ISTEXT($N$564),ISTEXT($N$565)),"",IF(OR(3&gt;$N$563,7&gt;$N$564,((7-1)*$N$563+3)&gt;$N$565),"",IF(INDEX($P$565:$W$574,MOD(((7-1)*$N$563+3)-1,10)+1,INT((((7-1)*$N$563+3)-1)/10)+1)="","",INDEX($P$565:$W$574,MOD(((7-1)*$N$563+3)-1,10)+1,INT((((7-1)*$N$563+3)-1)/10)+1))))))</f>
        <v/>
      </c>
      <c r="G571" s="539">
        <f>IF($D$563="Flat Oval",IF(OR($N$565="",ISTEXT($N$563),ISTEXT($N$564)),"",IF(7&lt;=$N$564,IF(4&gt;$N$563,"",IF(((7-1)*$N$563+4)&gt;80,"",IF(INDEX($P$565:$W$574,MOD(((7-1)*$N$563+4)-1,10)+1,INT((((7-1)*$N$563+4)-1)/10)+1)="","",INDEX($P$565:$W$574,MOD(((7-1)*$N$563+4)-1,10)+1,INT((((7-1)*$N$563+4)-1)/10)+1)))),IF(AND(7=$N$564+1,4&lt;=$O$563),IF(($N$563*$N$564+4)&gt;80,"",IF(INDEX($P$565:$W$574,MOD(($N$563*$N$564+4)-1,10)+1,INT((($N$563*$N$564+4)-1)/10)+1)="","",INDEX($P$565:$W$574,MOD(($N$563*$N$564+4)-1,10)+1,INT((($N$563*$N$564+4)-1)/10)+1))),""))),IF($N$565="","",IF(OR(ISTEXT($N$563),ISTEXT($N$564),ISTEXT($N$565)),"",IF(OR(4&gt;$N$563,7&gt;$N$564,((7-1)*$N$563+4)&gt;$N$565),"",IF(INDEX($P$565:$W$574,MOD(((7-1)*$N$563+4)-1,10)+1,INT((((7-1)*$N$563+4)-1)/10)+1)="","",INDEX($P$565:$W$574,MOD(((7-1)*$N$563+4)-1,10)+1,INT((((7-1)*$N$563+4)-1)/10)+1))))))</f>
        <v/>
      </c>
      <c r="H571" s="539">
        <f>IF($D$563="Flat Oval",IF(OR($N$565="",ISTEXT($N$563),ISTEXT($N$564)),"",IF(7&lt;=$N$564,IF(5&gt;$N$563,"",IF(((7-1)*$N$563+5)&gt;80,"",IF(INDEX($P$565:$W$574,MOD(((7-1)*$N$563+5)-1,10)+1,INT((((7-1)*$N$563+5)-1)/10)+1)="","",INDEX($P$565:$W$574,MOD(((7-1)*$N$563+5)-1,10)+1,INT((((7-1)*$N$563+5)-1)/10)+1)))),IF(AND(7=$N$564+1,5&lt;=$O$563),IF(($N$563*$N$564+5)&gt;80,"",IF(INDEX($P$565:$W$574,MOD(($N$563*$N$564+5)-1,10)+1,INT((($N$563*$N$564+5)-1)/10)+1)="","",INDEX($P$565:$W$574,MOD(($N$563*$N$564+5)-1,10)+1,INT((($N$563*$N$564+5)-1)/10)+1))),""))),IF($N$565="","",IF(OR(ISTEXT($N$563),ISTEXT($N$564),ISTEXT($N$565)),"",IF(OR(5&gt;$N$563,7&gt;$N$564,((7-1)*$N$563+5)&gt;$N$565),"",IF(INDEX($P$565:$W$574,MOD(((7-1)*$N$563+5)-1,10)+1,INT((((7-1)*$N$563+5)-1)/10)+1)="","",INDEX($P$565:$W$574,MOD(((7-1)*$N$563+5)-1,10)+1,INT((((7-1)*$N$563+5)-1)/10)+1))))))</f>
        <v/>
      </c>
      <c r="I571" s="539">
        <f>IF($D$563="Flat Oval",IF(OR($N$565="",ISTEXT($N$563),ISTEXT($N$564)),"",IF(7&lt;=$N$564,IF(6&gt;$N$563,"",IF(((7-1)*$N$563+6)&gt;80,"",IF(INDEX($P$565:$W$574,MOD(((7-1)*$N$563+6)-1,10)+1,INT((((7-1)*$N$563+6)-1)/10)+1)="","",INDEX($P$565:$W$574,MOD(((7-1)*$N$563+6)-1,10)+1,INT((((7-1)*$N$563+6)-1)/10)+1)))),IF(AND(7=$N$564+1,6&lt;=$O$563),IF(($N$563*$N$564+6)&gt;80,"",IF(INDEX($P$565:$W$574,MOD(($N$563*$N$564+6)-1,10)+1,INT((($N$563*$N$564+6)-1)/10)+1)="","",INDEX($P$565:$W$574,MOD(($N$563*$N$564+6)-1,10)+1,INT((($N$563*$N$564+6)-1)/10)+1))),""))),IF($N$565="","",IF(OR(ISTEXT($N$563),ISTEXT($N$564),ISTEXT($N$565)),"",IF(OR(6&gt;$N$563,7&gt;$N$564,((7-1)*$N$563+6)&gt;$N$565),"",IF(INDEX($P$565:$W$574,MOD(((7-1)*$N$563+6)-1,10)+1,INT((((7-1)*$N$563+6)-1)/10)+1)="","",INDEX($P$565:$W$574,MOD(((7-1)*$N$563+6)-1,10)+1,INT((((7-1)*$N$563+6)-1)/10)+1))))))</f>
        <v/>
      </c>
      <c r="J571" s="539">
        <f>IF($D$563="Flat Oval",IF(OR($N$565="",ISTEXT($N$563),ISTEXT($N$564)),"",IF(7&lt;=$N$564,IF(7&gt;$N$563,"",IF(((7-1)*$N$563+7)&gt;80,"",IF(INDEX($P$565:$W$574,MOD(((7-1)*$N$563+7)-1,10)+1,INT((((7-1)*$N$563+7)-1)/10)+1)="","",INDEX($P$565:$W$574,MOD(((7-1)*$N$563+7)-1,10)+1,INT((((7-1)*$N$563+7)-1)/10)+1)))),IF(AND(7=$N$564+1,7&lt;=$O$563),IF(($N$563*$N$564+7)&gt;80,"",IF(INDEX($P$565:$W$574,MOD(($N$563*$N$564+7)-1,10)+1,INT((($N$563*$N$564+7)-1)/10)+1)="","",INDEX($P$565:$W$574,MOD(($N$563*$N$564+7)-1,10)+1,INT((($N$563*$N$564+7)-1)/10)+1))),""))),IF($N$565="","",IF(OR(ISTEXT($N$563),ISTEXT($N$564),ISTEXT($N$565)),"",IF(OR(7&gt;$N$563,7&gt;$N$564,((7-1)*$N$563+7)&gt;$N$565),"",IF(INDEX($P$565:$W$574,MOD(((7-1)*$N$563+7)-1,10)+1,INT((((7-1)*$N$563+7)-1)/10)+1)="","",INDEX($P$565:$W$574,MOD(((7-1)*$N$563+7)-1,10)+1,INT((((7-1)*$N$563+7)-1)/10)+1))))))</f>
        <v/>
      </c>
      <c r="K571" s="539">
        <f>IF($D$563="Flat Oval",IF(OR($N$565="",ISTEXT($N$563),ISTEXT($N$564)),"",IF(7&lt;=$N$564,IF(8&gt;$N$563,"",IF(((7-1)*$N$563+8)&gt;80,"",IF(INDEX($P$565:$W$574,MOD(((7-1)*$N$563+8)-1,10)+1,INT((((7-1)*$N$563+8)-1)/10)+1)="","",INDEX($P$565:$W$574,MOD(((7-1)*$N$563+8)-1,10)+1,INT((((7-1)*$N$563+8)-1)/10)+1)))),IF(AND(7=$N$564+1,8&lt;=$O$563),IF(($N$563*$N$564+8)&gt;80,"",IF(INDEX($P$565:$W$574,MOD(($N$563*$N$564+8)-1,10)+1,INT((($N$563*$N$564+8)-1)/10)+1)="","",INDEX($P$565:$W$574,MOD(($N$563*$N$564+8)-1,10)+1,INT((($N$563*$N$564+8)-1)/10)+1))),""))),IF($N$565="","",IF(OR(ISTEXT($N$563),ISTEXT($N$564),ISTEXT($N$565)),"",IF(OR(8&gt;$N$563,7&gt;$N$564,((7-1)*$N$563+8)&gt;$N$565),"",IF(INDEX($P$565:$W$574,MOD(((7-1)*$N$563+8)-1,10)+1,INT((((7-1)*$N$563+8)-1)/10)+1)="","",INDEX($P$565:$W$574,MOD(((7-1)*$N$563+8)-1,10)+1,INT((((7-1)*$N$563+8)-1)/10)+1))))))</f>
        <v/>
      </c>
      <c r="L571" s="539">
        <f>IF($D$563="Flat Oval",IF(OR($N$565="",ISTEXT($N$563),ISTEXT($N$564)),"",IF(7&lt;=$N$564,IF(9&gt;$N$563,"",IF(((7-1)*$N$563+9)&gt;80,"",IF(INDEX($P$565:$W$574,MOD(((7-1)*$N$563+9)-1,10)+1,INT((((7-1)*$N$563+9)-1)/10)+1)="","",INDEX($P$565:$W$574,MOD(((7-1)*$N$563+9)-1,10)+1,INT((((7-1)*$N$563+9)-1)/10)+1)))),IF(AND(7=$N$564+1,9&lt;=$O$563),IF(($N$563*$N$564+9)&gt;80,"",IF(INDEX($P$565:$W$574,MOD(($N$563*$N$564+9)-1,10)+1,INT((($N$563*$N$564+9)-1)/10)+1)="","",INDEX($P$565:$W$574,MOD(($N$563*$N$564+9)-1,10)+1,INT((($N$563*$N$564+9)-1)/10)+1))),""))),IF($N$565="","",IF(OR(ISTEXT($N$563),ISTEXT($N$564),ISTEXT($N$565)),"",IF(OR(9&gt;$N$563,7&gt;$N$564,((7-1)*$N$563+9)&gt;$N$565),"",IF(INDEX($P$565:$W$574,MOD(((7-1)*$N$563+9)-1,10)+1,INT((((7-1)*$N$563+9)-1)/10)+1)="","",INDEX($P$565:$W$574,MOD(((7-1)*$N$563+9)-1,10)+1,INT((((7-1)*$N$563+9)-1)/10)+1))))))</f>
        <v/>
      </c>
      <c r="M571" s="539">
        <f>IF($D$563="Flat Oval",IF(OR($N$565="",ISTEXT($N$563),ISTEXT($N$564)),"",IF(7&lt;=$N$564,IF(10&gt;$N$563,"",IF(((7-1)*$N$563+10)&gt;80,"",IF(INDEX($P$565:$W$574,MOD(((7-1)*$N$563+10)-1,10)+1,INT((((7-1)*$N$563+10)-1)/10)+1)="","",INDEX($P$565:$W$574,MOD(((7-1)*$N$563+10)-1,10)+1,INT((((7-1)*$N$563+10)-1)/10)+1)))),IF(AND(7=$N$564+1,10&lt;=$O$563),IF(($N$563*$N$564+10)&gt;80,"",IF(INDEX($P$565:$W$574,MOD(($N$563*$N$564+10)-1,10)+1,INT((($N$563*$N$564+10)-1)/10)+1)="","",INDEX($P$565:$W$574,MOD(($N$563*$N$564+10)-1,10)+1,INT((($N$563*$N$564+10)-1)/10)+1))),""))),IF($N$565="","",IF(OR(ISTEXT($N$563),ISTEXT($N$564),ISTEXT($N$565)),"",IF(OR(10&gt;$N$563,7&gt;$N$564,((7-1)*$N$563+10)&gt;$N$565),"",IF(INDEX($P$565:$W$574,MOD(((7-1)*$N$563+10)-1,10)+1,INT((((7-1)*$N$563+10)-1)/10)+1)="","",INDEX($P$565:$W$574,MOD(((7-1)*$N$563+10)-1,10)+1,INT((((7-1)*$N$563+10)-1)/10)+1))))))</f>
        <v/>
      </c>
      <c r="P571" s="540" t="n"/>
      <c r="Q571" s="540" t="n"/>
      <c r="R571" s="540" t="n"/>
      <c r="S571" s="540" t="n"/>
      <c r="T571" s="540" t="n"/>
      <c r="U571" s="540" t="n"/>
      <c r="V571" s="540" t="n"/>
      <c r="W571" s="540" t="n"/>
    </row>
    <row r="572" ht="13.35" customHeight="1" s="162">
      <c r="B572" s="537">
        <f>IF($D$563="Flat Oval",IF(OR($N$564="",ISTEXT($N$564)),"",IF(8&lt;=$N$564,ROUND((8-0.5)*$I$563/$N$564,1),IF(8=$N$564+1,"Ends",""))),IF(OR($D$563="",$G$563=""),"",IF($D$563="Round",IF(8=1,"Axis 1 (0°)",IF(8=2,"Axis 2 (90°)","")),IF(ISTEXT($N$564),"",IF(8&gt;$N$564,"",IF(ISTEXT($I$563),"",ROUND((8-0.5)*$I$563/$N$564,1)))))))</f>
        <v/>
      </c>
      <c r="C572" s="538" t="n"/>
      <c r="D572" s="539">
        <f>IF($D$563="Flat Oval",IF(OR($N$565="",ISTEXT($N$563),ISTEXT($N$564)),"",IF(8&lt;=$N$564,IF(1&gt;$N$563,"",IF(((8-1)*$N$563+1)&gt;80,"",IF(INDEX($P$565:$W$574,MOD(((8-1)*$N$563+1)-1,10)+1,INT((((8-1)*$N$563+1)-1)/10)+1)="","",INDEX($P$565:$W$574,MOD(((8-1)*$N$563+1)-1,10)+1,INT((((8-1)*$N$563+1)-1)/10)+1)))),IF(AND(8=$N$564+1,1&lt;=$O$563),IF(($N$563*$N$564+1)&gt;80,"",IF(INDEX($P$565:$W$574,MOD(($N$563*$N$564+1)-1,10)+1,INT((($N$563*$N$564+1)-1)/10)+1)="","",INDEX($P$565:$W$574,MOD(($N$563*$N$564+1)-1,10)+1,INT((($N$563*$N$564+1)-1)/10)+1))),""))),IF($N$565="","",IF(OR(ISTEXT($N$563),ISTEXT($N$564),ISTEXT($N$565)),"",IF(OR(1&gt;$N$563,8&gt;$N$564,((8-1)*$N$563+1)&gt;$N$565),"",IF(INDEX($P$565:$W$574,MOD(((8-1)*$N$563+1)-1,10)+1,INT((((8-1)*$N$563+1)-1)/10)+1)="","",INDEX($P$565:$W$574,MOD(((8-1)*$N$563+1)-1,10)+1,INT((((8-1)*$N$563+1)-1)/10)+1))))))</f>
        <v/>
      </c>
      <c r="E572" s="539">
        <f>IF($D$563="Flat Oval",IF(OR($N$565="",ISTEXT($N$563),ISTEXT($N$564)),"",IF(8&lt;=$N$564,IF(2&gt;$N$563,"",IF(((8-1)*$N$563+2)&gt;80,"",IF(INDEX($P$565:$W$574,MOD(((8-1)*$N$563+2)-1,10)+1,INT((((8-1)*$N$563+2)-1)/10)+1)="","",INDEX($P$565:$W$574,MOD(((8-1)*$N$563+2)-1,10)+1,INT((((8-1)*$N$563+2)-1)/10)+1)))),IF(AND(8=$N$564+1,2&lt;=$O$563),IF(($N$563*$N$564+2)&gt;80,"",IF(INDEX($P$565:$W$574,MOD(($N$563*$N$564+2)-1,10)+1,INT((($N$563*$N$564+2)-1)/10)+1)="","",INDEX($P$565:$W$574,MOD(($N$563*$N$564+2)-1,10)+1,INT((($N$563*$N$564+2)-1)/10)+1))),""))),IF($N$565="","",IF(OR(ISTEXT($N$563),ISTEXT($N$564),ISTEXT($N$565)),"",IF(OR(2&gt;$N$563,8&gt;$N$564,((8-1)*$N$563+2)&gt;$N$565),"",IF(INDEX($P$565:$W$574,MOD(((8-1)*$N$563+2)-1,10)+1,INT((((8-1)*$N$563+2)-1)/10)+1)="","",INDEX($P$565:$W$574,MOD(((8-1)*$N$563+2)-1,10)+1,INT((((8-1)*$N$563+2)-1)/10)+1))))))</f>
        <v/>
      </c>
      <c r="F572" s="539">
        <f>IF($D$563="Flat Oval",IF(OR($N$565="",ISTEXT($N$563),ISTEXT($N$564)),"",IF(8&lt;=$N$564,IF(3&gt;$N$563,"",IF(((8-1)*$N$563+3)&gt;80,"",IF(INDEX($P$565:$W$574,MOD(((8-1)*$N$563+3)-1,10)+1,INT((((8-1)*$N$563+3)-1)/10)+1)="","",INDEX($P$565:$W$574,MOD(((8-1)*$N$563+3)-1,10)+1,INT((((8-1)*$N$563+3)-1)/10)+1)))),IF(AND(8=$N$564+1,3&lt;=$O$563),IF(($N$563*$N$564+3)&gt;80,"",IF(INDEX($P$565:$W$574,MOD(($N$563*$N$564+3)-1,10)+1,INT((($N$563*$N$564+3)-1)/10)+1)="","",INDEX($P$565:$W$574,MOD(($N$563*$N$564+3)-1,10)+1,INT((($N$563*$N$564+3)-1)/10)+1))),""))),IF($N$565="","",IF(OR(ISTEXT($N$563),ISTEXT($N$564),ISTEXT($N$565)),"",IF(OR(3&gt;$N$563,8&gt;$N$564,((8-1)*$N$563+3)&gt;$N$565),"",IF(INDEX($P$565:$W$574,MOD(((8-1)*$N$563+3)-1,10)+1,INT((((8-1)*$N$563+3)-1)/10)+1)="","",INDEX($P$565:$W$574,MOD(((8-1)*$N$563+3)-1,10)+1,INT((((8-1)*$N$563+3)-1)/10)+1))))))</f>
        <v/>
      </c>
      <c r="G572" s="539">
        <f>IF($D$563="Flat Oval",IF(OR($N$565="",ISTEXT($N$563),ISTEXT($N$564)),"",IF(8&lt;=$N$564,IF(4&gt;$N$563,"",IF(((8-1)*$N$563+4)&gt;80,"",IF(INDEX($P$565:$W$574,MOD(((8-1)*$N$563+4)-1,10)+1,INT((((8-1)*$N$563+4)-1)/10)+1)="","",INDEX($P$565:$W$574,MOD(((8-1)*$N$563+4)-1,10)+1,INT((((8-1)*$N$563+4)-1)/10)+1)))),IF(AND(8=$N$564+1,4&lt;=$O$563),IF(($N$563*$N$564+4)&gt;80,"",IF(INDEX($P$565:$W$574,MOD(($N$563*$N$564+4)-1,10)+1,INT((($N$563*$N$564+4)-1)/10)+1)="","",INDEX($P$565:$W$574,MOD(($N$563*$N$564+4)-1,10)+1,INT((($N$563*$N$564+4)-1)/10)+1))),""))),IF($N$565="","",IF(OR(ISTEXT($N$563),ISTEXT($N$564),ISTEXT($N$565)),"",IF(OR(4&gt;$N$563,8&gt;$N$564,((8-1)*$N$563+4)&gt;$N$565),"",IF(INDEX($P$565:$W$574,MOD(((8-1)*$N$563+4)-1,10)+1,INT((((8-1)*$N$563+4)-1)/10)+1)="","",INDEX($P$565:$W$574,MOD(((8-1)*$N$563+4)-1,10)+1,INT((((8-1)*$N$563+4)-1)/10)+1))))))</f>
        <v/>
      </c>
      <c r="H572" s="539">
        <f>IF($D$563="Flat Oval",IF(OR($N$565="",ISTEXT($N$563),ISTEXT($N$564)),"",IF(8&lt;=$N$564,IF(5&gt;$N$563,"",IF(((8-1)*$N$563+5)&gt;80,"",IF(INDEX($P$565:$W$574,MOD(((8-1)*$N$563+5)-1,10)+1,INT((((8-1)*$N$563+5)-1)/10)+1)="","",INDEX($P$565:$W$574,MOD(((8-1)*$N$563+5)-1,10)+1,INT((((8-1)*$N$563+5)-1)/10)+1)))),IF(AND(8=$N$564+1,5&lt;=$O$563),IF(($N$563*$N$564+5)&gt;80,"",IF(INDEX($P$565:$W$574,MOD(($N$563*$N$564+5)-1,10)+1,INT((($N$563*$N$564+5)-1)/10)+1)="","",INDEX($P$565:$W$574,MOD(($N$563*$N$564+5)-1,10)+1,INT((($N$563*$N$564+5)-1)/10)+1))),""))),IF($N$565="","",IF(OR(ISTEXT($N$563),ISTEXT($N$564),ISTEXT($N$565)),"",IF(OR(5&gt;$N$563,8&gt;$N$564,((8-1)*$N$563+5)&gt;$N$565),"",IF(INDEX($P$565:$W$574,MOD(((8-1)*$N$563+5)-1,10)+1,INT((((8-1)*$N$563+5)-1)/10)+1)="","",INDEX($P$565:$W$574,MOD(((8-1)*$N$563+5)-1,10)+1,INT((((8-1)*$N$563+5)-1)/10)+1))))))</f>
        <v/>
      </c>
      <c r="I572" s="539">
        <f>IF($D$563="Flat Oval",IF(OR($N$565="",ISTEXT($N$563),ISTEXT($N$564)),"",IF(8&lt;=$N$564,IF(6&gt;$N$563,"",IF(((8-1)*$N$563+6)&gt;80,"",IF(INDEX($P$565:$W$574,MOD(((8-1)*$N$563+6)-1,10)+1,INT((((8-1)*$N$563+6)-1)/10)+1)="","",INDEX($P$565:$W$574,MOD(((8-1)*$N$563+6)-1,10)+1,INT((((8-1)*$N$563+6)-1)/10)+1)))),IF(AND(8=$N$564+1,6&lt;=$O$563),IF(($N$563*$N$564+6)&gt;80,"",IF(INDEX($P$565:$W$574,MOD(($N$563*$N$564+6)-1,10)+1,INT((($N$563*$N$564+6)-1)/10)+1)="","",INDEX($P$565:$W$574,MOD(($N$563*$N$564+6)-1,10)+1,INT((($N$563*$N$564+6)-1)/10)+1))),""))),IF($N$565="","",IF(OR(ISTEXT($N$563),ISTEXT($N$564),ISTEXT($N$565)),"",IF(OR(6&gt;$N$563,8&gt;$N$564,((8-1)*$N$563+6)&gt;$N$565),"",IF(INDEX($P$565:$W$574,MOD(((8-1)*$N$563+6)-1,10)+1,INT((((8-1)*$N$563+6)-1)/10)+1)="","",INDEX($P$565:$W$574,MOD(((8-1)*$N$563+6)-1,10)+1,INT((((8-1)*$N$563+6)-1)/10)+1))))))</f>
        <v/>
      </c>
      <c r="J572" s="539">
        <f>IF($D$563="Flat Oval",IF(OR($N$565="",ISTEXT($N$563),ISTEXT($N$564)),"",IF(8&lt;=$N$564,IF(7&gt;$N$563,"",IF(((8-1)*$N$563+7)&gt;80,"",IF(INDEX($P$565:$W$574,MOD(((8-1)*$N$563+7)-1,10)+1,INT((((8-1)*$N$563+7)-1)/10)+1)="","",INDEX($P$565:$W$574,MOD(((8-1)*$N$563+7)-1,10)+1,INT((((8-1)*$N$563+7)-1)/10)+1)))),IF(AND(8=$N$564+1,7&lt;=$O$563),IF(($N$563*$N$564+7)&gt;80,"",IF(INDEX($P$565:$W$574,MOD(($N$563*$N$564+7)-1,10)+1,INT((($N$563*$N$564+7)-1)/10)+1)="","",INDEX($P$565:$W$574,MOD(($N$563*$N$564+7)-1,10)+1,INT((($N$563*$N$564+7)-1)/10)+1))),""))),IF($N$565="","",IF(OR(ISTEXT($N$563),ISTEXT($N$564),ISTEXT($N$565)),"",IF(OR(7&gt;$N$563,8&gt;$N$564,((8-1)*$N$563+7)&gt;$N$565),"",IF(INDEX($P$565:$W$574,MOD(((8-1)*$N$563+7)-1,10)+1,INT((((8-1)*$N$563+7)-1)/10)+1)="","",INDEX($P$565:$W$574,MOD(((8-1)*$N$563+7)-1,10)+1,INT((((8-1)*$N$563+7)-1)/10)+1))))))</f>
        <v/>
      </c>
      <c r="K572" s="539">
        <f>IF($D$563="Flat Oval",IF(OR($N$565="",ISTEXT($N$563),ISTEXT($N$564)),"",IF(8&lt;=$N$564,IF(8&gt;$N$563,"",IF(((8-1)*$N$563+8)&gt;80,"",IF(INDEX($P$565:$W$574,MOD(((8-1)*$N$563+8)-1,10)+1,INT((((8-1)*$N$563+8)-1)/10)+1)="","",INDEX($P$565:$W$574,MOD(((8-1)*$N$563+8)-1,10)+1,INT((((8-1)*$N$563+8)-1)/10)+1)))),IF(AND(8=$N$564+1,8&lt;=$O$563),IF(($N$563*$N$564+8)&gt;80,"",IF(INDEX($P$565:$W$574,MOD(($N$563*$N$564+8)-1,10)+1,INT((($N$563*$N$564+8)-1)/10)+1)="","",INDEX($P$565:$W$574,MOD(($N$563*$N$564+8)-1,10)+1,INT((($N$563*$N$564+8)-1)/10)+1))),""))),IF($N$565="","",IF(OR(ISTEXT($N$563),ISTEXT($N$564),ISTEXT($N$565)),"",IF(OR(8&gt;$N$563,8&gt;$N$564,((8-1)*$N$563+8)&gt;$N$565),"",IF(INDEX($P$565:$W$574,MOD(((8-1)*$N$563+8)-1,10)+1,INT((((8-1)*$N$563+8)-1)/10)+1)="","",INDEX($P$565:$W$574,MOD(((8-1)*$N$563+8)-1,10)+1,INT((((8-1)*$N$563+8)-1)/10)+1))))))</f>
        <v/>
      </c>
      <c r="L572" s="539">
        <f>IF($D$563="Flat Oval",IF(OR($N$565="",ISTEXT($N$563),ISTEXT($N$564)),"",IF(8&lt;=$N$564,IF(9&gt;$N$563,"",IF(((8-1)*$N$563+9)&gt;80,"",IF(INDEX($P$565:$W$574,MOD(((8-1)*$N$563+9)-1,10)+1,INT((((8-1)*$N$563+9)-1)/10)+1)="","",INDEX($P$565:$W$574,MOD(((8-1)*$N$563+9)-1,10)+1,INT((((8-1)*$N$563+9)-1)/10)+1)))),IF(AND(8=$N$564+1,9&lt;=$O$563),IF(($N$563*$N$564+9)&gt;80,"",IF(INDEX($P$565:$W$574,MOD(($N$563*$N$564+9)-1,10)+1,INT((($N$563*$N$564+9)-1)/10)+1)="","",INDEX($P$565:$W$574,MOD(($N$563*$N$564+9)-1,10)+1,INT((($N$563*$N$564+9)-1)/10)+1))),""))),IF($N$565="","",IF(OR(ISTEXT($N$563),ISTEXT($N$564),ISTEXT($N$565)),"",IF(OR(9&gt;$N$563,8&gt;$N$564,((8-1)*$N$563+9)&gt;$N$565),"",IF(INDEX($P$565:$W$574,MOD(((8-1)*$N$563+9)-1,10)+1,INT((((8-1)*$N$563+9)-1)/10)+1)="","",INDEX($P$565:$W$574,MOD(((8-1)*$N$563+9)-1,10)+1,INT((((8-1)*$N$563+9)-1)/10)+1))))))</f>
        <v/>
      </c>
      <c r="M572" s="539">
        <f>IF($D$563="Flat Oval",IF(OR($N$565="",ISTEXT($N$563),ISTEXT($N$564)),"",IF(8&lt;=$N$564,IF(10&gt;$N$563,"",IF(((8-1)*$N$563+10)&gt;80,"",IF(INDEX($P$565:$W$574,MOD(((8-1)*$N$563+10)-1,10)+1,INT((((8-1)*$N$563+10)-1)/10)+1)="","",INDEX($P$565:$W$574,MOD(((8-1)*$N$563+10)-1,10)+1,INT((((8-1)*$N$563+10)-1)/10)+1)))),IF(AND(8=$N$564+1,10&lt;=$O$563),IF(($N$563*$N$564+10)&gt;80,"",IF(INDEX($P$565:$W$574,MOD(($N$563*$N$564+10)-1,10)+1,INT((($N$563*$N$564+10)-1)/10)+1)="","",INDEX($P$565:$W$574,MOD(($N$563*$N$564+10)-1,10)+1,INT((($N$563*$N$564+10)-1)/10)+1))),""))),IF($N$565="","",IF(OR(ISTEXT($N$563),ISTEXT($N$564),ISTEXT($N$565)),"",IF(OR(10&gt;$N$563,8&gt;$N$564,((8-1)*$N$563+10)&gt;$N$565),"",IF(INDEX($P$565:$W$574,MOD(((8-1)*$N$563+10)-1,10)+1,INT((((8-1)*$N$563+10)-1)/10)+1)="","",INDEX($P$565:$W$574,MOD(((8-1)*$N$563+10)-1,10)+1,INT((((8-1)*$N$563+10)-1)/10)+1))))))</f>
        <v/>
      </c>
      <c r="P572" s="540" t="n"/>
      <c r="Q572" s="540" t="n"/>
      <c r="R572" s="540" t="n"/>
      <c r="S572" s="540" t="n"/>
      <c r="T572" s="540" t="n"/>
      <c r="U572" s="540" t="n"/>
      <c r="V572" s="540" t="n"/>
      <c r="W572" s="540" t="n"/>
    </row>
    <row r="573" ht="13.35" customHeight="1" s="162">
      <c r="P573" s="540" t="n"/>
      <c r="Q573" s="540" t="n"/>
      <c r="R573" s="540" t="n"/>
      <c r="S573" s="540" t="n"/>
      <c r="T573" s="540" t="n"/>
      <c r="U573" s="540" t="n"/>
      <c r="V573" s="540" t="n"/>
      <c r="W573" s="540" t="n"/>
    </row>
    <row r="574" ht="13.35" customHeight="1" s="162">
      <c r="B574" s="188" t="inlineStr">
        <is>
          <t>Airflow Traverse Measurement</t>
        </is>
      </c>
      <c r="C574" s="174" t="n"/>
      <c r="D574" s="174" t="n"/>
      <c r="E574" s="174" t="n"/>
      <c r="F574" s="174" t="n"/>
      <c r="G574" s="174" t="n"/>
      <c r="H574" s="173" t="n"/>
      <c r="I574" s="194" t="inlineStr">
        <is>
          <t>Design CFM</t>
        </is>
      </c>
      <c r="J574" s="188" t="inlineStr">
        <is>
          <t>Initial</t>
        </is>
      </c>
      <c r="K574" s="173" t="n"/>
      <c r="L574" s="188" t="inlineStr">
        <is>
          <t>Final</t>
        </is>
      </c>
      <c r="M574" s="173" t="n"/>
      <c r="P574" s="540" t="n"/>
      <c r="Q574" s="540" t="n"/>
      <c r="R574" s="540" t="n"/>
      <c r="S574" s="540" t="n"/>
      <c r="T574" s="540" t="n"/>
      <c r="U574" s="540" t="n"/>
      <c r="V574" s="540" t="n"/>
      <c r="W574" s="540" t="n"/>
    </row>
    <row r="575" ht="13.35" customHeight="1" s="162">
      <c r="B575" s="153" t="inlineStr">
        <is>
          <t xml:space="preserve">Point </t>
        </is>
      </c>
      <c r="C575" s="188" t="inlineStr">
        <is>
          <t>Area Served</t>
        </is>
      </c>
      <c r="D575" s="174" t="n"/>
      <c r="E575" s="173" t="n"/>
      <c r="F575" s="188" t="inlineStr">
        <is>
          <t>Size</t>
        </is>
      </c>
      <c r="G575" s="173" t="n"/>
      <c r="H575" s="188" t="inlineStr">
        <is>
          <t>Ak</t>
        </is>
      </c>
      <c r="I575" s="440" t="n"/>
      <c r="J575" s="188" t="inlineStr">
        <is>
          <t>VEL</t>
        </is>
      </c>
      <c r="K575" s="188" t="inlineStr">
        <is>
          <t>CFM</t>
        </is>
      </c>
      <c r="L575" s="188" t="inlineStr">
        <is>
          <t>VEL</t>
        </is>
      </c>
      <c r="M575" s="188" t="inlineStr">
        <is>
          <t>CFM</t>
        </is>
      </c>
    </row>
    <row r="576" ht="13.35" customHeight="1" s="162">
      <c r="B576" s="31" t="inlineStr">
        <is>
          <t>T-36</t>
        </is>
      </c>
      <c r="C576" s="307" t="n"/>
      <c r="D576" s="174" t="n"/>
      <c r="E576" s="173" t="n"/>
      <c r="F576" s="307">
        <f>IF($D$578="Flat Oval",IF(OR($G$578="",$I$578=""),"",$G$578&amp;""" x "&amp;$I$578&amp;""" oval"),IF($G$578="","",IF($D$578="Round",$G$578&amp;""" dia",$G$578&amp;""" x "&amp;$I$578&amp;"""")))</f>
        <v/>
      </c>
      <c r="G576" s="173" t="n"/>
      <c r="H576" s="525">
        <f>IF($D$578="Flat Oval",IF(OR($G$578="",$I$578=""),"",IF(OR(ISTEXT($G$578),ISTEXT($I$578)),"",ROUND(((($G$578-2*N($K$578))-($I$578-2*N($K$578)))*($I$578-2*N($K$578))+PI()*(($I$578-2*N($K$578))/2)^2)/144,3))),IF(OR($D$578="",$G$578=""),"",IF($D$578="Round",IF(ISTEXT($G$578),"",ROUND(PI()*(($G$578-2*N($K$578))/2)^2/144,3)),IF($I$578="","",IF(OR(ISTEXT($G$578),ISTEXT($I$578)),"",ROUND(($G$578-2*N($K$578))*($I$578-2*N($K$578))/144,3))))))</f>
        <v/>
      </c>
      <c r="I576" s="189" t="n"/>
      <c r="J576" s="189" t="n"/>
      <c r="K576" s="189">
        <f>IF(N(J576)*N(H576)=0,"",ROUND(N(J576)*N(H576),0))</f>
        <v/>
      </c>
      <c r="L576" s="189">
        <f>IF($D$578="Flat Oval",IF(OR($O$579="",$O$580="",N($O$581)+N($O$582)=0),"",ROUND(($O$579*$O$581+$O$580*$O$582)/($O$581+$O$582),0)),IF(COUNT(D580:M587)=0,"",ROUND(AVERAGE(D580:M587),0)))</f>
        <v/>
      </c>
      <c r="M576" s="189">
        <f>IF(N(L576)*N(H576)=0,"",ROUND(N(L576)*N(H576),0))</f>
        <v/>
      </c>
    </row>
    <row r="577" ht="13.35" customHeight="1" s="162">
      <c r="B577" s="188" t="inlineStr">
        <is>
          <t>Instrument</t>
        </is>
      </c>
      <c r="C577" s="173" t="n"/>
      <c r="D577" s="196" t="n"/>
      <c r="E577" s="174" t="n"/>
      <c r="F577" s="174" t="n"/>
      <c r="G577" s="173" t="n"/>
      <c r="H577" s="188" t="inlineStr">
        <is>
          <t>Duct Static Pressure</t>
        </is>
      </c>
      <c r="I577" s="174" t="n"/>
      <c r="J577" s="173" t="n"/>
      <c r="K577" s="53" t="n"/>
      <c r="L577" s="188" t="inlineStr">
        <is>
          <t>Temp</t>
        </is>
      </c>
      <c r="M577" s="52" t="n"/>
      <c r="N577" s="51" t="n"/>
    </row>
    <row r="578" ht="13.35" customHeight="1" s="162">
      <c r="B578" s="526" t="inlineStr">
        <is>
          <t>Duct shape:</t>
        </is>
      </c>
      <c r="C578" s="173" t="n"/>
      <c r="D578" s="527" t="n"/>
      <c r="E578" s="173" t="n"/>
      <c r="F578" s="528" t="inlineStr">
        <is>
          <t>W / Dia (in)</t>
        </is>
      </c>
      <c r="G578" s="529" t="n"/>
      <c r="H578" s="526" t="inlineStr">
        <is>
          <t>H (in)</t>
        </is>
      </c>
      <c r="I578" s="530" t="n"/>
      <c r="J578" s="531" t="inlineStr">
        <is>
          <t>Liner (in)</t>
        </is>
      </c>
      <c r="K578" s="532" t="n"/>
      <c r="L578" s="526" t="inlineStr">
        <is>
          <t>Points</t>
        </is>
      </c>
      <c r="M578" s="533">
        <f>IF($D$578="Flat Oval",IF($N$580="","",$N$578&amp;"x"&amp;$N$579&amp;"+"&amp;$O$578&amp;" ends"),IF($N$578="","",IF($D$578="Round",$N$578&amp;" x 2 axes",IF($N$579="","",$N$578&amp;" x "&amp;$N$579))))</f>
        <v/>
      </c>
      <c r="N578" s="534">
        <f>IF($D$578="Flat Oval",IF(OR($G$578="",$I$578=""),"",IF(OR(ISTEXT($G$578),ISTEXT($I$578)),"",IF($G$578-$I$578&lt;12,2,MIN(10,MAX(3,ROUNDUP(($G$578-$I$578)/6,0)))))),IF(OR($D$578="",$G$578=""),"",IF($D$578="Round",IF(ISTEXT($G$578),"",IF($G$578&lt;=9,6,IF($G$578&lt;=12,8,10))),IF(ISTEXT($G$578),"",IF($G$578&lt;12,2,MIN(10,MAX(3,ROUNDUP($G$578/6,0))))))))</f>
        <v/>
      </c>
      <c r="O578">
        <f>IF(AND($D$578="Flat Oval",NOT(OR($G$578="",$I$578="")),NOT(OR(ISTEXT($G$578),ISTEXT($I$578)))),IF($I$578&lt;=9,6,IF($I$578&lt;=12,8,10)),"")</f>
        <v/>
      </c>
      <c r="P578" s="473" t="inlineStr">
        <is>
          <t>Quick entry – type readings in order (row by row of the grid), down this column then the next:</t>
        </is>
      </c>
    </row>
    <row r="579" ht="13.35" customHeight="1" s="162">
      <c r="B579" s="535" t="inlineStr">
        <is>
          <t>Depth↓ Pos→ (in)</t>
        </is>
      </c>
      <c r="C579" s="414" t="n"/>
      <c r="D579" s="535">
        <f>IF($D$578="Flat Oval",IF(OR($N$578="",ISTEXT($N$578),1&gt;$N$578),"",ROUND((1-0.5)*($G$578-$I$578)/$N$578,1)),IF(ISTEXT($N$578),"",IF(OR($D$578="",$G$578="",1&gt;$N$578),"",IF($D$578="Round",IF(ISTEXT($G$578),"",ROUND(IF(1&lt;=$N$578/2,$G$578/2*(1-SQRT(($N$578-2*1+1)/$N$578)),$G$578-$G$578/2*(1-SQRT(($N$578-2*($N$578-1+1)+1)/$N$578))),1)),IF(ISTEXT($G$578),"",ROUND((1-0.5)*$G$578/$N$578,1))))))</f>
        <v/>
      </c>
      <c r="E579" s="535">
        <f>IF($D$578="Flat Oval",IF(OR($N$578="",ISTEXT($N$578),2&gt;$N$578),"",ROUND((2-0.5)*($G$578-$I$578)/$N$578,1)),IF(ISTEXT($N$578),"",IF(OR($D$578="",$G$578="",2&gt;$N$578),"",IF($D$578="Round",IF(ISTEXT($G$578),"",ROUND(IF(2&lt;=$N$578/2,$G$578/2*(1-SQRT(($N$578-2*2+1)/$N$578)),$G$578-$G$578/2*(1-SQRT(($N$578-2*($N$578-2+1)+1)/$N$578))),1)),IF(ISTEXT($G$578),"",ROUND((2-0.5)*$G$578/$N$578,1))))))</f>
        <v/>
      </c>
      <c r="F579" s="535">
        <f>IF($D$578="Flat Oval",IF(OR($N$578="",ISTEXT($N$578),3&gt;$N$578),"",ROUND((3-0.5)*($G$578-$I$578)/$N$578,1)),IF(ISTEXT($N$578),"",IF(OR($D$578="",$G$578="",3&gt;$N$578),"",IF($D$578="Round",IF(ISTEXT($G$578),"",ROUND(IF(3&lt;=$N$578/2,$G$578/2*(1-SQRT(($N$578-2*3+1)/$N$578)),$G$578-$G$578/2*(1-SQRT(($N$578-2*($N$578-3+1)+1)/$N$578))),1)),IF(ISTEXT($G$578),"",ROUND((3-0.5)*$G$578/$N$578,1))))))</f>
        <v/>
      </c>
      <c r="G579" s="535">
        <f>IF($D$578="Flat Oval",IF(OR($N$578="",ISTEXT($N$578),4&gt;$N$578),"",ROUND((4-0.5)*($G$578-$I$578)/$N$578,1)),IF(ISTEXT($N$578),"",IF(OR($D$578="",$G$578="",4&gt;$N$578),"",IF($D$578="Round",IF(ISTEXT($G$578),"",ROUND(IF(4&lt;=$N$578/2,$G$578/2*(1-SQRT(($N$578-2*4+1)/$N$578)),$G$578-$G$578/2*(1-SQRT(($N$578-2*($N$578-4+1)+1)/$N$578))),1)),IF(ISTEXT($G$578),"",ROUND((4-0.5)*$G$578/$N$578,1))))))</f>
        <v/>
      </c>
      <c r="H579" s="535">
        <f>IF($D$578="Flat Oval",IF(OR($N$578="",ISTEXT($N$578),5&gt;$N$578),"",ROUND((5-0.5)*($G$578-$I$578)/$N$578,1)),IF(ISTEXT($N$578),"",IF(OR($D$578="",$G$578="",5&gt;$N$578),"",IF($D$578="Round",IF(ISTEXT($G$578),"",ROUND(IF(5&lt;=$N$578/2,$G$578/2*(1-SQRT(($N$578-2*5+1)/$N$578)),$G$578-$G$578/2*(1-SQRT(($N$578-2*($N$578-5+1)+1)/$N$578))),1)),IF(ISTEXT($G$578),"",ROUND((5-0.5)*$G$578/$N$578,1))))))</f>
        <v/>
      </c>
      <c r="I579" s="535">
        <f>IF($D$578="Flat Oval",IF(OR($N$578="",ISTEXT($N$578),6&gt;$N$578),"",ROUND((6-0.5)*($G$578-$I$578)/$N$578,1)),IF(ISTEXT($N$578),"",IF(OR($D$578="",$G$578="",6&gt;$N$578),"",IF($D$578="Round",IF(ISTEXT($G$578),"",ROUND(IF(6&lt;=$N$578/2,$G$578/2*(1-SQRT(($N$578-2*6+1)/$N$578)),$G$578-$G$578/2*(1-SQRT(($N$578-2*($N$578-6+1)+1)/$N$578))),1)),IF(ISTEXT($G$578),"",ROUND((6-0.5)*$G$578/$N$578,1))))))</f>
        <v/>
      </c>
      <c r="J579" s="535">
        <f>IF($D$578="Flat Oval",IF(OR($N$578="",ISTEXT($N$578),7&gt;$N$578),"",ROUND((7-0.5)*($G$578-$I$578)/$N$578,1)),IF(ISTEXT($N$578),"",IF(OR($D$578="",$G$578="",7&gt;$N$578),"",IF($D$578="Round",IF(ISTEXT($G$578),"",ROUND(IF(7&lt;=$N$578/2,$G$578/2*(1-SQRT(($N$578-2*7+1)/$N$578)),$G$578-$G$578/2*(1-SQRT(($N$578-2*($N$578-7+1)+1)/$N$578))),1)),IF(ISTEXT($G$578),"",ROUND((7-0.5)*$G$578/$N$578,1))))))</f>
        <v/>
      </c>
      <c r="K579" s="535">
        <f>IF($D$578="Flat Oval",IF(OR($N$578="",ISTEXT($N$578),8&gt;$N$578),"",ROUND((8-0.5)*($G$578-$I$578)/$N$578,1)),IF(ISTEXT($N$578),"",IF(OR($D$578="",$G$578="",8&gt;$N$578),"",IF($D$578="Round",IF(ISTEXT($G$578),"",ROUND(IF(8&lt;=$N$578/2,$G$578/2*(1-SQRT(($N$578-2*8+1)/$N$578)),$G$578-$G$578/2*(1-SQRT(($N$578-2*($N$578-8+1)+1)/$N$578))),1)),IF(ISTEXT($G$578),"",ROUND((8-0.5)*$G$578/$N$578,1))))))</f>
        <v/>
      </c>
      <c r="L579" s="535">
        <f>IF($D$578="Flat Oval",IF(OR($N$578="",ISTEXT($N$578),9&gt;$N$578),"",ROUND((9-0.5)*($G$578-$I$578)/$N$578,1)),IF(ISTEXT($N$578),"",IF(OR($D$578="",$G$578="",9&gt;$N$578),"",IF($D$578="Round",IF(ISTEXT($G$578),"",ROUND(IF(9&lt;=$N$578/2,$G$578/2*(1-SQRT(($N$578-2*9+1)/$N$578)),$G$578-$G$578/2*(1-SQRT(($N$578-2*($N$578-9+1)+1)/$N$578))),1)),IF(ISTEXT($G$578),"",ROUND((9-0.5)*$G$578/$N$578,1))))))</f>
        <v/>
      </c>
      <c r="M579" s="535">
        <f>IF($D$578="Flat Oval",IF(OR($N$578="",ISTEXT($N$578),10&gt;$N$578),"",ROUND((10-0.5)*($G$578-$I$578)/$N$578,1)),IF(ISTEXT($N$578),"",IF(OR($D$578="",$G$578="",10&gt;$N$578),"",IF($D$578="Round",IF(ISTEXT($G$578),"",ROUND(IF(10&lt;=$N$578/2,$G$578/2*(1-SQRT(($N$578-2*10+1)/$N$578)),$G$578-$G$578/2*(1-SQRT(($N$578-2*($N$578-10+1)+1)/$N$578))),1)),IF(ISTEXT($G$578),"",ROUND((10-0.5)*$G$578/$N$578,1))))))</f>
        <v/>
      </c>
      <c r="N579" s="534">
        <f>IF($D$578="Flat Oval",IF(OR($G$578="",$I$578=""),"",IF(OR(ISTEXT($G$578),ISTEXT($I$578)),"",IF($I$578&lt;12,2,MIN(7,MAX(3,ROUNDUP($I$578/6,0)))))),IF(OR($D$578="",$G$578=""),"",IF($D$578="Round",2,IF($I$578="","",IF(ISTEXT($I$578),"",IF($I$578&lt;12,2,MIN(8,MAX(3,ROUNDUP($I$578/6,0)))))))))</f>
        <v/>
      </c>
      <c r="O579">
        <f>IF(OR(NOT($D$578="Flat Oval"),N($N$580)=0),"",IF(COUNT(D580:INDEX(M580:M587,$N$579))=0,"",AVERAGE(D580:INDEX(M580:M587,$N$579))))</f>
        <v/>
      </c>
      <c r="P579" s="536" t="inlineStr">
        <is>
          <t>1–10</t>
        </is>
      </c>
      <c r="Q579" s="536" t="inlineStr">
        <is>
          <t>11–20</t>
        </is>
      </c>
      <c r="R579" s="536" t="inlineStr">
        <is>
          <t>21–30</t>
        </is>
      </c>
      <c r="S579" s="536" t="inlineStr">
        <is>
          <t>31–40</t>
        </is>
      </c>
      <c r="T579" s="536" t="inlineStr">
        <is>
          <t>41–50</t>
        </is>
      </c>
      <c r="U579" s="536" t="inlineStr">
        <is>
          <t>51–60</t>
        </is>
      </c>
      <c r="V579" s="536" t="inlineStr">
        <is>
          <t>61–70</t>
        </is>
      </c>
      <c r="W579" s="536" t="inlineStr">
        <is>
          <t>71–80</t>
        </is>
      </c>
    </row>
    <row r="580" ht="13.35" customHeight="1" s="162">
      <c r="B580" s="537">
        <f>IF($D$578="Flat Oval",IF(OR($N$579="",ISTEXT($N$579)),"",IF(1&lt;=$N$579,ROUND((1-0.5)*$I$578/$N$579,1),IF(1=$N$579+1,"Ends",""))),IF(OR($D$578="",$G$578=""),"",IF($D$578="Round",IF(1=1,"Axis 1 (0°)",IF(1=2,"Axis 2 (90°)","")),IF(ISTEXT($N$579),"",IF(1&gt;$N$579,"",IF(ISTEXT($I$578),"",ROUND((1-0.5)*$I$578/$N$579,1)))))))</f>
        <v/>
      </c>
      <c r="C580" s="538" t="n"/>
      <c r="D580" s="539">
        <f>IF($D$578="Flat Oval",IF(OR($N$580="",ISTEXT($N$578),ISTEXT($N$579)),"",IF(1&lt;=$N$579,IF(1&gt;$N$578,"",IF(((1-1)*$N$578+1)&gt;80,"",IF(INDEX($P$580:$W$589,MOD(((1-1)*$N$578+1)-1,10)+1,INT((((1-1)*$N$578+1)-1)/10)+1)="","",INDEX($P$580:$W$589,MOD(((1-1)*$N$578+1)-1,10)+1,INT((((1-1)*$N$578+1)-1)/10)+1)))),IF(AND(1=$N$579+1,1&lt;=$O$578),IF(($N$578*$N$579+1)&gt;80,"",IF(INDEX($P$580:$W$589,MOD(($N$578*$N$579+1)-1,10)+1,INT((($N$578*$N$579+1)-1)/10)+1)="","",INDEX($P$580:$W$589,MOD(($N$578*$N$579+1)-1,10)+1,INT((($N$578*$N$579+1)-1)/10)+1))),""))),IF($N$580="","",IF(OR(ISTEXT($N$578),ISTEXT($N$579),ISTEXT($N$580)),"",IF(OR(1&gt;$N$578,1&gt;$N$579,((1-1)*$N$578+1)&gt;$N$580),"",IF(INDEX($P$580:$W$589,MOD(((1-1)*$N$578+1)-1,10)+1,INT((((1-1)*$N$578+1)-1)/10)+1)="","",INDEX($P$580:$W$589,MOD(((1-1)*$N$578+1)-1,10)+1,INT((((1-1)*$N$578+1)-1)/10)+1))))))</f>
        <v/>
      </c>
      <c r="E580" s="539">
        <f>IF($D$578="Flat Oval",IF(OR($N$580="",ISTEXT($N$578),ISTEXT($N$579)),"",IF(1&lt;=$N$579,IF(2&gt;$N$578,"",IF(((1-1)*$N$578+2)&gt;80,"",IF(INDEX($P$580:$W$589,MOD(((1-1)*$N$578+2)-1,10)+1,INT((((1-1)*$N$578+2)-1)/10)+1)="","",INDEX($P$580:$W$589,MOD(((1-1)*$N$578+2)-1,10)+1,INT((((1-1)*$N$578+2)-1)/10)+1)))),IF(AND(1=$N$579+1,2&lt;=$O$578),IF(($N$578*$N$579+2)&gt;80,"",IF(INDEX($P$580:$W$589,MOD(($N$578*$N$579+2)-1,10)+1,INT((($N$578*$N$579+2)-1)/10)+1)="","",INDEX($P$580:$W$589,MOD(($N$578*$N$579+2)-1,10)+1,INT((($N$578*$N$579+2)-1)/10)+1))),""))),IF($N$580="","",IF(OR(ISTEXT($N$578),ISTEXT($N$579),ISTEXT($N$580)),"",IF(OR(2&gt;$N$578,1&gt;$N$579,((1-1)*$N$578+2)&gt;$N$580),"",IF(INDEX($P$580:$W$589,MOD(((1-1)*$N$578+2)-1,10)+1,INT((((1-1)*$N$578+2)-1)/10)+1)="","",INDEX($P$580:$W$589,MOD(((1-1)*$N$578+2)-1,10)+1,INT((((1-1)*$N$578+2)-1)/10)+1))))))</f>
        <v/>
      </c>
      <c r="F580" s="539">
        <f>IF($D$578="Flat Oval",IF(OR($N$580="",ISTEXT($N$578),ISTEXT($N$579)),"",IF(1&lt;=$N$579,IF(3&gt;$N$578,"",IF(((1-1)*$N$578+3)&gt;80,"",IF(INDEX($P$580:$W$589,MOD(((1-1)*$N$578+3)-1,10)+1,INT((((1-1)*$N$578+3)-1)/10)+1)="","",INDEX($P$580:$W$589,MOD(((1-1)*$N$578+3)-1,10)+1,INT((((1-1)*$N$578+3)-1)/10)+1)))),IF(AND(1=$N$579+1,3&lt;=$O$578),IF(($N$578*$N$579+3)&gt;80,"",IF(INDEX($P$580:$W$589,MOD(($N$578*$N$579+3)-1,10)+1,INT((($N$578*$N$579+3)-1)/10)+1)="","",INDEX($P$580:$W$589,MOD(($N$578*$N$579+3)-1,10)+1,INT((($N$578*$N$579+3)-1)/10)+1))),""))),IF($N$580="","",IF(OR(ISTEXT($N$578),ISTEXT($N$579),ISTEXT($N$580)),"",IF(OR(3&gt;$N$578,1&gt;$N$579,((1-1)*$N$578+3)&gt;$N$580),"",IF(INDEX($P$580:$W$589,MOD(((1-1)*$N$578+3)-1,10)+1,INT((((1-1)*$N$578+3)-1)/10)+1)="","",INDEX($P$580:$W$589,MOD(((1-1)*$N$578+3)-1,10)+1,INT((((1-1)*$N$578+3)-1)/10)+1))))))</f>
        <v/>
      </c>
      <c r="G580" s="539">
        <f>IF($D$578="Flat Oval",IF(OR($N$580="",ISTEXT($N$578),ISTEXT($N$579)),"",IF(1&lt;=$N$579,IF(4&gt;$N$578,"",IF(((1-1)*$N$578+4)&gt;80,"",IF(INDEX($P$580:$W$589,MOD(((1-1)*$N$578+4)-1,10)+1,INT((((1-1)*$N$578+4)-1)/10)+1)="","",INDEX($P$580:$W$589,MOD(((1-1)*$N$578+4)-1,10)+1,INT((((1-1)*$N$578+4)-1)/10)+1)))),IF(AND(1=$N$579+1,4&lt;=$O$578),IF(($N$578*$N$579+4)&gt;80,"",IF(INDEX($P$580:$W$589,MOD(($N$578*$N$579+4)-1,10)+1,INT((($N$578*$N$579+4)-1)/10)+1)="","",INDEX($P$580:$W$589,MOD(($N$578*$N$579+4)-1,10)+1,INT((($N$578*$N$579+4)-1)/10)+1))),""))),IF($N$580="","",IF(OR(ISTEXT($N$578),ISTEXT($N$579),ISTEXT($N$580)),"",IF(OR(4&gt;$N$578,1&gt;$N$579,((1-1)*$N$578+4)&gt;$N$580),"",IF(INDEX($P$580:$W$589,MOD(((1-1)*$N$578+4)-1,10)+1,INT((((1-1)*$N$578+4)-1)/10)+1)="","",INDEX($P$580:$W$589,MOD(((1-1)*$N$578+4)-1,10)+1,INT((((1-1)*$N$578+4)-1)/10)+1))))))</f>
        <v/>
      </c>
      <c r="H580" s="539">
        <f>IF($D$578="Flat Oval",IF(OR($N$580="",ISTEXT($N$578),ISTEXT($N$579)),"",IF(1&lt;=$N$579,IF(5&gt;$N$578,"",IF(((1-1)*$N$578+5)&gt;80,"",IF(INDEX($P$580:$W$589,MOD(((1-1)*$N$578+5)-1,10)+1,INT((((1-1)*$N$578+5)-1)/10)+1)="","",INDEX($P$580:$W$589,MOD(((1-1)*$N$578+5)-1,10)+1,INT((((1-1)*$N$578+5)-1)/10)+1)))),IF(AND(1=$N$579+1,5&lt;=$O$578),IF(($N$578*$N$579+5)&gt;80,"",IF(INDEX($P$580:$W$589,MOD(($N$578*$N$579+5)-1,10)+1,INT((($N$578*$N$579+5)-1)/10)+1)="","",INDEX($P$580:$W$589,MOD(($N$578*$N$579+5)-1,10)+1,INT((($N$578*$N$579+5)-1)/10)+1))),""))),IF($N$580="","",IF(OR(ISTEXT($N$578),ISTEXT($N$579),ISTEXT($N$580)),"",IF(OR(5&gt;$N$578,1&gt;$N$579,((1-1)*$N$578+5)&gt;$N$580),"",IF(INDEX($P$580:$W$589,MOD(((1-1)*$N$578+5)-1,10)+1,INT((((1-1)*$N$578+5)-1)/10)+1)="","",INDEX($P$580:$W$589,MOD(((1-1)*$N$578+5)-1,10)+1,INT((((1-1)*$N$578+5)-1)/10)+1))))))</f>
        <v/>
      </c>
      <c r="I580" s="539">
        <f>IF($D$578="Flat Oval",IF(OR($N$580="",ISTEXT($N$578),ISTEXT($N$579)),"",IF(1&lt;=$N$579,IF(6&gt;$N$578,"",IF(((1-1)*$N$578+6)&gt;80,"",IF(INDEX($P$580:$W$589,MOD(((1-1)*$N$578+6)-1,10)+1,INT((((1-1)*$N$578+6)-1)/10)+1)="","",INDEX($P$580:$W$589,MOD(((1-1)*$N$578+6)-1,10)+1,INT((((1-1)*$N$578+6)-1)/10)+1)))),IF(AND(1=$N$579+1,6&lt;=$O$578),IF(($N$578*$N$579+6)&gt;80,"",IF(INDEX($P$580:$W$589,MOD(($N$578*$N$579+6)-1,10)+1,INT((($N$578*$N$579+6)-1)/10)+1)="","",INDEX($P$580:$W$589,MOD(($N$578*$N$579+6)-1,10)+1,INT((($N$578*$N$579+6)-1)/10)+1))),""))),IF($N$580="","",IF(OR(ISTEXT($N$578),ISTEXT($N$579),ISTEXT($N$580)),"",IF(OR(6&gt;$N$578,1&gt;$N$579,((1-1)*$N$578+6)&gt;$N$580),"",IF(INDEX($P$580:$W$589,MOD(((1-1)*$N$578+6)-1,10)+1,INT((((1-1)*$N$578+6)-1)/10)+1)="","",INDEX($P$580:$W$589,MOD(((1-1)*$N$578+6)-1,10)+1,INT((((1-1)*$N$578+6)-1)/10)+1))))))</f>
        <v/>
      </c>
      <c r="J580" s="539">
        <f>IF($D$578="Flat Oval",IF(OR($N$580="",ISTEXT($N$578),ISTEXT($N$579)),"",IF(1&lt;=$N$579,IF(7&gt;$N$578,"",IF(((1-1)*$N$578+7)&gt;80,"",IF(INDEX($P$580:$W$589,MOD(((1-1)*$N$578+7)-1,10)+1,INT((((1-1)*$N$578+7)-1)/10)+1)="","",INDEX($P$580:$W$589,MOD(((1-1)*$N$578+7)-1,10)+1,INT((((1-1)*$N$578+7)-1)/10)+1)))),IF(AND(1=$N$579+1,7&lt;=$O$578),IF(($N$578*$N$579+7)&gt;80,"",IF(INDEX($P$580:$W$589,MOD(($N$578*$N$579+7)-1,10)+1,INT((($N$578*$N$579+7)-1)/10)+1)="","",INDEX($P$580:$W$589,MOD(($N$578*$N$579+7)-1,10)+1,INT((($N$578*$N$579+7)-1)/10)+1))),""))),IF($N$580="","",IF(OR(ISTEXT($N$578),ISTEXT($N$579),ISTEXT($N$580)),"",IF(OR(7&gt;$N$578,1&gt;$N$579,((1-1)*$N$578+7)&gt;$N$580),"",IF(INDEX($P$580:$W$589,MOD(((1-1)*$N$578+7)-1,10)+1,INT((((1-1)*$N$578+7)-1)/10)+1)="","",INDEX($P$580:$W$589,MOD(((1-1)*$N$578+7)-1,10)+1,INT((((1-1)*$N$578+7)-1)/10)+1))))))</f>
        <v/>
      </c>
      <c r="K580" s="539">
        <f>IF($D$578="Flat Oval",IF(OR($N$580="",ISTEXT($N$578),ISTEXT($N$579)),"",IF(1&lt;=$N$579,IF(8&gt;$N$578,"",IF(((1-1)*$N$578+8)&gt;80,"",IF(INDEX($P$580:$W$589,MOD(((1-1)*$N$578+8)-1,10)+1,INT((((1-1)*$N$578+8)-1)/10)+1)="","",INDEX($P$580:$W$589,MOD(((1-1)*$N$578+8)-1,10)+1,INT((((1-1)*$N$578+8)-1)/10)+1)))),IF(AND(1=$N$579+1,8&lt;=$O$578),IF(($N$578*$N$579+8)&gt;80,"",IF(INDEX($P$580:$W$589,MOD(($N$578*$N$579+8)-1,10)+1,INT((($N$578*$N$579+8)-1)/10)+1)="","",INDEX($P$580:$W$589,MOD(($N$578*$N$579+8)-1,10)+1,INT((($N$578*$N$579+8)-1)/10)+1))),""))),IF($N$580="","",IF(OR(ISTEXT($N$578),ISTEXT($N$579),ISTEXT($N$580)),"",IF(OR(8&gt;$N$578,1&gt;$N$579,((1-1)*$N$578+8)&gt;$N$580),"",IF(INDEX($P$580:$W$589,MOD(((1-1)*$N$578+8)-1,10)+1,INT((((1-1)*$N$578+8)-1)/10)+1)="","",INDEX($P$580:$W$589,MOD(((1-1)*$N$578+8)-1,10)+1,INT((((1-1)*$N$578+8)-1)/10)+1))))))</f>
        <v/>
      </c>
      <c r="L580" s="539">
        <f>IF($D$578="Flat Oval",IF(OR($N$580="",ISTEXT($N$578),ISTEXT($N$579)),"",IF(1&lt;=$N$579,IF(9&gt;$N$578,"",IF(((1-1)*$N$578+9)&gt;80,"",IF(INDEX($P$580:$W$589,MOD(((1-1)*$N$578+9)-1,10)+1,INT((((1-1)*$N$578+9)-1)/10)+1)="","",INDEX($P$580:$W$589,MOD(((1-1)*$N$578+9)-1,10)+1,INT((((1-1)*$N$578+9)-1)/10)+1)))),IF(AND(1=$N$579+1,9&lt;=$O$578),IF(($N$578*$N$579+9)&gt;80,"",IF(INDEX($P$580:$W$589,MOD(($N$578*$N$579+9)-1,10)+1,INT((($N$578*$N$579+9)-1)/10)+1)="","",INDEX($P$580:$W$589,MOD(($N$578*$N$579+9)-1,10)+1,INT((($N$578*$N$579+9)-1)/10)+1))),""))),IF($N$580="","",IF(OR(ISTEXT($N$578),ISTEXT($N$579),ISTEXT($N$580)),"",IF(OR(9&gt;$N$578,1&gt;$N$579,((1-1)*$N$578+9)&gt;$N$580),"",IF(INDEX($P$580:$W$589,MOD(((1-1)*$N$578+9)-1,10)+1,INT((((1-1)*$N$578+9)-1)/10)+1)="","",INDEX($P$580:$W$589,MOD(((1-1)*$N$578+9)-1,10)+1,INT((((1-1)*$N$578+9)-1)/10)+1))))))</f>
        <v/>
      </c>
      <c r="M580" s="539">
        <f>IF($D$578="Flat Oval",IF(OR($N$580="",ISTEXT($N$578),ISTEXT($N$579)),"",IF(1&lt;=$N$579,IF(10&gt;$N$578,"",IF(((1-1)*$N$578+10)&gt;80,"",IF(INDEX($P$580:$W$589,MOD(((1-1)*$N$578+10)-1,10)+1,INT((((1-1)*$N$578+10)-1)/10)+1)="","",INDEX($P$580:$W$589,MOD(((1-1)*$N$578+10)-1,10)+1,INT((((1-1)*$N$578+10)-1)/10)+1)))),IF(AND(1=$N$579+1,10&lt;=$O$578),IF(($N$578*$N$579+10)&gt;80,"",IF(INDEX($P$580:$W$589,MOD(($N$578*$N$579+10)-1,10)+1,INT((($N$578*$N$579+10)-1)/10)+1)="","",INDEX($P$580:$W$589,MOD(($N$578*$N$579+10)-1,10)+1,INT((($N$578*$N$579+10)-1)/10)+1))),""))),IF($N$580="","",IF(OR(ISTEXT($N$578),ISTEXT($N$579),ISTEXT($N$580)),"",IF(OR(10&gt;$N$578,1&gt;$N$579,((1-1)*$N$578+10)&gt;$N$580),"",IF(INDEX($P$580:$W$589,MOD(((1-1)*$N$578+10)-1,10)+1,INT((((1-1)*$N$578+10)-1)/10)+1)="","",INDEX($P$580:$W$589,MOD(((1-1)*$N$578+10)-1,10)+1,INT((((1-1)*$N$578+10)-1)/10)+1))))))</f>
        <v/>
      </c>
      <c r="N580" s="534">
        <f>IF($D$578="Flat Oval",IF(OR($N$578="",$N$579="",$O$578=""),"",$N$578*$N$579+$O$578),IF(OR(N578="",N579=""),"",IF(OR(ISTEXT(N578),ISTEXT(N579)),"",N578*N579)))</f>
        <v/>
      </c>
      <c r="O580">
        <f>IF(OR(NOT($D$578="Flat Oval"),N($N$580)=0),"",IF(COUNT(INDEX(D580:D587,$N$579+1):INDEX(M580:M587,$N$579+1))=0,"",AVERAGE(INDEX(D580:D587,$N$579+1):INDEX(M580:M587,$N$579+1))))</f>
        <v/>
      </c>
      <c r="P580" s="540" t="n"/>
      <c r="Q580" s="540" t="n"/>
      <c r="R580" s="540" t="n"/>
      <c r="S580" s="540" t="n"/>
      <c r="T580" s="540" t="n"/>
      <c r="U580" s="540" t="n"/>
      <c r="V580" s="540" t="n"/>
      <c r="W580" s="540" t="n"/>
    </row>
    <row r="581" ht="13.35" customHeight="1" s="162">
      <c r="B581" s="537">
        <f>IF($D$578="Flat Oval",IF(OR($N$579="",ISTEXT($N$579)),"",IF(2&lt;=$N$579,ROUND((2-0.5)*$I$578/$N$579,1),IF(2=$N$579+1,"Ends",""))),IF(OR($D$578="",$G$578=""),"",IF($D$578="Round",IF(2=1,"Axis 1 (0°)",IF(2=2,"Axis 2 (90°)","")),IF(ISTEXT($N$579),"",IF(2&gt;$N$579,"",IF(ISTEXT($I$578),"",ROUND((2-0.5)*$I$578/$N$579,1)))))))</f>
        <v/>
      </c>
      <c r="C581" s="538" t="n"/>
      <c r="D581" s="539">
        <f>IF($D$578="Flat Oval",IF(OR($N$580="",ISTEXT($N$578),ISTEXT($N$579)),"",IF(2&lt;=$N$579,IF(1&gt;$N$578,"",IF(((2-1)*$N$578+1)&gt;80,"",IF(INDEX($P$580:$W$589,MOD(((2-1)*$N$578+1)-1,10)+1,INT((((2-1)*$N$578+1)-1)/10)+1)="","",INDEX($P$580:$W$589,MOD(((2-1)*$N$578+1)-1,10)+1,INT((((2-1)*$N$578+1)-1)/10)+1)))),IF(AND(2=$N$579+1,1&lt;=$O$578),IF(($N$578*$N$579+1)&gt;80,"",IF(INDEX($P$580:$W$589,MOD(($N$578*$N$579+1)-1,10)+1,INT((($N$578*$N$579+1)-1)/10)+1)="","",INDEX($P$580:$W$589,MOD(($N$578*$N$579+1)-1,10)+1,INT((($N$578*$N$579+1)-1)/10)+1))),""))),IF($N$580="","",IF(OR(ISTEXT($N$578),ISTEXT($N$579),ISTEXT($N$580)),"",IF(OR(1&gt;$N$578,2&gt;$N$579,((2-1)*$N$578+1)&gt;$N$580),"",IF(INDEX($P$580:$W$589,MOD(((2-1)*$N$578+1)-1,10)+1,INT((((2-1)*$N$578+1)-1)/10)+1)="","",INDEX($P$580:$W$589,MOD(((2-1)*$N$578+1)-1,10)+1,INT((((2-1)*$N$578+1)-1)/10)+1))))))</f>
        <v/>
      </c>
      <c r="E581" s="539">
        <f>IF($D$578="Flat Oval",IF(OR($N$580="",ISTEXT($N$578),ISTEXT($N$579)),"",IF(2&lt;=$N$579,IF(2&gt;$N$578,"",IF(((2-1)*$N$578+2)&gt;80,"",IF(INDEX($P$580:$W$589,MOD(((2-1)*$N$578+2)-1,10)+1,INT((((2-1)*$N$578+2)-1)/10)+1)="","",INDEX($P$580:$W$589,MOD(((2-1)*$N$578+2)-1,10)+1,INT((((2-1)*$N$578+2)-1)/10)+1)))),IF(AND(2=$N$579+1,2&lt;=$O$578),IF(($N$578*$N$579+2)&gt;80,"",IF(INDEX($P$580:$W$589,MOD(($N$578*$N$579+2)-1,10)+1,INT((($N$578*$N$579+2)-1)/10)+1)="","",INDEX($P$580:$W$589,MOD(($N$578*$N$579+2)-1,10)+1,INT((($N$578*$N$579+2)-1)/10)+1))),""))),IF($N$580="","",IF(OR(ISTEXT($N$578),ISTEXT($N$579),ISTEXT($N$580)),"",IF(OR(2&gt;$N$578,2&gt;$N$579,((2-1)*$N$578+2)&gt;$N$580),"",IF(INDEX($P$580:$W$589,MOD(((2-1)*$N$578+2)-1,10)+1,INT((((2-1)*$N$578+2)-1)/10)+1)="","",INDEX($P$580:$W$589,MOD(((2-1)*$N$578+2)-1,10)+1,INT((((2-1)*$N$578+2)-1)/10)+1))))))</f>
        <v/>
      </c>
      <c r="F581" s="539">
        <f>IF($D$578="Flat Oval",IF(OR($N$580="",ISTEXT($N$578),ISTEXT($N$579)),"",IF(2&lt;=$N$579,IF(3&gt;$N$578,"",IF(((2-1)*$N$578+3)&gt;80,"",IF(INDEX($P$580:$W$589,MOD(((2-1)*$N$578+3)-1,10)+1,INT((((2-1)*$N$578+3)-1)/10)+1)="","",INDEX($P$580:$W$589,MOD(((2-1)*$N$578+3)-1,10)+1,INT((((2-1)*$N$578+3)-1)/10)+1)))),IF(AND(2=$N$579+1,3&lt;=$O$578),IF(($N$578*$N$579+3)&gt;80,"",IF(INDEX($P$580:$W$589,MOD(($N$578*$N$579+3)-1,10)+1,INT((($N$578*$N$579+3)-1)/10)+1)="","",INDEX($P$580:$W$589,MOD(($N$578*$N$579+3)-1,10)+1,INT((($N$578*$N$579+3)-1)/10)+1))),""))),IF($N$580="","",IF(OR(ISTEXT($N$578),ISTEXT($N$579),ISTEXT($N$580)),"",IF(OR(3&gt;$N$578,2&gt;$N$579,((2-1)*$N$578+3)&gt;$N$580),"",IF(INDEX($P$580:$W$589,MOD(((2-1)*$N$578+3)-1,10)+1,INT((((2-1)*$N$578+3)-1)/10)+1)="","",INDEX($P$580:$W$589,MOD(((2-1)*$N$578+3)-1,10)+1,INT((((2-1)*$N$578+3)-1)/10)+1))))))</f>
        <v/>
      </c>
      <c r="G581" s="539">
        <f>IF($D$578="Flat Oval",IF(OR($N$580="",ISTEXT($N$578),ISTEXT($N$579)),"",IF(2&lt;=$N$579,IF(4&gt;$N$578,"",IF(((2-1)*$N$578+4)&gt;80,"",IF(INDEX($P$580:$W$589,MOD(((2-1)*$N$578+4)-1,10)+1,INT((((2-1)*$N$578+4)-1)/10)+1)="","",INDEX($P$580:$W$589,MOD(((2-1)*$N$578+4)-1,10)+1,INT((((2-1)*$N$578+4)-1)/10)+1)))),IF(AND(2=$N$579+1,4&lt;=$O$578),IF(($N$578*$N$579+4)&gt;80,"",IF(INDEX($P$580:$W$589,MOD(($N$578*$N$579+4)-1,10)+1,INT((($N$578*$N$579+4)-1)/10)+1)="","",INDEX($P$580:$W$589,MOD(($N$578*$N$579+4)-1,10)+1,INT((($N$578*$N$579+4)-1)/10)+1))),""))),IF($N$580="","",IF(OR(ISTEXT($N$578),ISTEXT($N$579),ISTEXT($N$580)),"",IF(OR(4&gt;$N$578,2&gt;$N$579,((2-1)*$N$578+4)&gt;$N$580),"",IF(INDEX($P$580:$W$589,MOD(((2-1)*$N$578+4)-1,10)+1,INT((((2-1)*$N$578+4)-1)/10)+1)="","",INDEX($P$580:$W$589,MOD(((2-1)*$N$578+4)-1,10)+1,INT((((2-1)*$N$578+4)-1)/10)+1))))))</f>
        <v/>
      </c>
      <c r="H581" s="539">
        <f>IF($D$578="Flat Oval",IF(OR($N$580="",ISTEXT($N$578),ISTEXT($N$579)),"",IF(2&lt;=$N$579,IF(5&gt;$N$578,"",IF(((2-1)*$N$578+5)&gt;80,"",IF(INDEX($P$580:$W$589,MOD(((2-1)*$N$578+5)-1,10)+1,INT((((2-1)*$N$578+5)-1)/10)+1)="","",INDEX($P$580:$W$589,MOD(((2-1)*$N$578+5)-1,10)+1,INT((((2-1)*$N$578+5)-1)/10)+1)))),IF(AND(2=$N$579+1,5&lt;=$O$578),IF(($N$578*$N$579+5)&gt;80,"",IF(INDEX($P$580:$W$589,MOD(($N$578*$N$579+5)-1,10)+1,INT((($N$578*$N$579+5)-1)/10)+1)="","",INDEX($P$580:$W$589,MOD(($N$578*$N$579+5)-1,10)+1,INT((($N$578*$N$579+5)-1)/10)+1))),""))),IF($N$580="","",IF(OR(ISTEXT($N$578),ISTEXT($N$579),ISTEXT($N$580)),"",IF(OR(5&gt;$N$578,2&gt;$N$579,((2-1)*$N$578+5)&gt;$N$580),"",IF(INDEX($P$580:$W$589,MOD(((2-1)*$N$578+5)-1,10)+1,INT((((2-1)*$N$578+5)-1)/10)+1)="","",INDEX($P$580:$W$589,MOD(((2-1)*$N$578+5)-1,10)+1,INT((((2-1)*$N$578+5)-1)/10)+1))))))</f>
        <v/>
      </c>
      <c r="I581" s="539">
        <f>IF($D$578="Flat Oval",IF(OR($N$580="",ISTEXT($N$578),ISTEXT($N$579)),"",IF(2&lt;=$N$579,IF(6&gt;$N$578,"",IF(((2-1)*$N$578+6)&gt;80,"",IF(INDEX($P$580:$W$589,MOD(((2-1)*$N$578+6)-1,10)+1,INT((((2-1)*$N$578+6)-1)/10)+1)="","",INDEX($P$580:$W$589,MOD(((2-1)*$N$578+6)-1,10)+1,INT((((2-1)*$N$578+6)-1)/10)+1)))),IF(AND(2=$N$579+1,6&lt;=$O$578),IF(($N$578*$N$579+6)&gt;80,"",IF(INDEX($P$580:$W$589,MOD(($N$578*$N$579+6)-1,10)+1,INT((($N$578*$N$579+6)-1)/10)+1)="","",INDEX($P$580:$W$589,MOD(($N$578*$N$579+6)-1,10)+1,INT((($N$578*$N$579+6)-1)/10)+1))),""))),IF($N$580="","",IF(OR(ISTEXT($N$578),ISTEXT($N$579),ISTEXT($N$580)),"",IF(OR(6&gt;$N$578,2&gt;$N$579,((2-1)*$N$578+6)&gt;$N$580),"",IF(INDEX($P$580:$W$589,MOD(((2-1)*$N$578+6)-1,10)+1,INT((((2-1)*$N$578+6)-1)/10)+1)="","",INDEX($P$580:$W$589,MOD(((2-1)*$N$578+6)-1,10)+1,INT((((2-1)*$N$578+6)-1)/10)+1))))))</f>
        <v/>
      </c>
      <c r="J581" s="539">
        <f>IF($D$578="Flat Oval",IF(OR($N$580="",ISTEXT($N$578),ISTEXT($N$579)),"",IF(2&lt;=$N$579,IF(7&gt;$N$578,"",IF(((2-1)*$N$578+7)&gt;80,"",IF(INDEX($P$580:$W$589,MOD(((2-1)*$N$578+7)-1,10)+1,INT((((2-1)*$N$578+7)-1)/10)+1)="","",INDEX($P$580:$W$589,MOD(((2-1)*$N$578+7)-1,10)+1,INT((((2-1)*$N$578+7)-1)/10)+1)))),IF(AND(2=$N$579+1,7&lt;=$O$578),IF(($N$578*$N$579+7)&gt;80,"",IF(INDEX($P$580:$W$589,MOD(($N$578*$N$579+7)-1,10)+1,INT((($N$578*$N$579+7)-1)/10)+1)="","",INDEX($P$580:$W$589,MOD(($N$578*$N$579+7)-1,10)+1,INT((($N$578*$N$579+7)-1)/10)+1))),""))),IF($N$580="","",IF(OR(ISTEXT($N$578),ISTEXT($N$579),ISTEXT($N$580)),"",IF(OR(7&gt;$N$578,2&gt;$N$579,((2-1)*$N$578+7)&gt;$N$580),"",IF(INDEX($P$580:$W$589,MOD(((2-1)*$N$578+7)-1,10)+1,INT((((2-1)*$N$578+7)-1)/10)+1)="","",INDEX($P$580:$W$589,MOD(((2-1)*$N$578+7)-1,10)+1,INT((((2-1)*$N$578+7)-1)/10)+1))))))</f>
        <v/>
      </c>
      <c r="K581" s="539">
        <f>IF($D$578="Flat Oval",IF(OR($N$580="",ISTEXT($N$578),ISTEXT($N$579)),"",IF(2&lt;=$N$579,IF(8&gt;$N$578,"",IF(((2-1)*$N$578+8)&gt;80,"",IF(INDEX($P$580:$W$589,MOD(((2-1)*$N$578+8)-1,10)+1,INT((((2-1)*$N$578+8)-1)/10)+1)="","",INDEX($P$580:$W$589,MOD(((2-1)*$N$578+8)-1,10)+1,INT((((2-1)*$N$578+8)-1)/10)+1)))),IF(AND(2=$N$579+1,8&lt;=$O$578),IF(($N$578*$N$579+8)&gt;80,"",IF(INDEX($P$580:$W$589,MOD(($N$578*$N$579+8)-1,10)+1,INT((($N$578*$N$579+8)-1)/10)+1)="","",INDEX($P$580:$W$589,MOD(($N$578*$N$579+8)-1,10)+1,INT((($N$578*$N$579+8)-1)/10)+1))),""))),IF($N$580="","",IF(OR(ISTEXT($N$578),ISTEXT($N$579),ISTEXT($N$580)),"",IF(OR(8&gt;$N$578,2&gt;$N$579,((2-1)*$N$578+8)&gt;$N$580),"",IF(INDEX($P$580:$W$589,MOD(((2-1)*$N$578+8)-1,10)+1,INT((((2-1)*$N$578+8)-1)/10)+1)="","",INDEX($P$580:$W$589,MOD(((2-1)*$N$578+8)-1,10)+1,INT((((2-1)*$N$578+8)-1)/10)+1))))))</f>
        <v/>
      </c>
      <c r="L581" s="539">
        <f>IF($D$578="Flat Oval",IF(OR($N$580="",ISTEXT($N$578),ISTEXT($N$579)),"",IF(2&lt;=$N$579,IF(9&gt;$N$578,"",IF(((2-1)*$N$578+9)&gt;80,"",IF(INDEX($P$580:$W$589,MOD(((2-1)*$N$578+9)-1,10)+1,INT((((2-1)*$N$578+9)-1)/10)+1)="","",INDEX($P$580:$W$589,MOD(((2-1)*$N$578+9)-1,10)+1,INT((((2-1)*$N$578+9)-1)/10)+1)))),IF(AND(2=$N$579+1,9&lt;=$O$578),IF(($N$578*$N$579+9)&gt;80,"",IF(INDEX($P$580:$W$589,MOD(($N$578*$N$579+9)-1,10)+1,INT((($N$578*$N$579+9)-1)/10)+1)="","",INDEX($P$580:$W$589,MOD(($N$578*$N$579+9)-1,10)+1,INT((($N$578*$N$579+9)-1)/10)+1))),""))),IF($N$580="","",IF(OR(ISTEXT($N$578),ISTEXT($N$579),ISTEXT($N$580)),"",IF(OR(9&gt;$N$578,2&gt;$N$579,((2-1)*$N$578+9)&gt;$N$580),"",IF(INDEX($P$580:$W$589,MOD(((2-1)*$N$578+9)-1,10)+1,INT((((2-1)*$N$578+9)-1)/10)+1)="","",INDEX($P$580:$W$589,MOD(((2-1)*$N$578+9)-1,10)+1,INT((((2-1)*$N$578+9)-1)/10)+1))))))</f>
        <v/>
      </c>
      <c r="M581" s="539">
        <f>IF($D$578="Flat Oval",IF(OR($N$580="",ISTEXT($N$578),ISTEXT($N$579)),"",IF(2&lt;=$N$579,IF(10&gt;$N$578,"",IF(((2-1)*$N$578+10)&gt;80,"",IF(INDEX($P$580:$W$589,MOD(((2-1)*$N$578+10)-1,10)+1,INT((((2-1)*$N$578+10)-1)/10)+1)="","",INDEX($P$580:$W$589,MOD(((2-1)*$N$578+10)-1,10)+1,INT((((2-1)*$N$578+10)-1)/10)+1)))),IF(AND(2=$N$579+1,10&lt;=$O$578),IF(($N$578*$N$579+10)&gt;80,"",IF(INDEX($P$580:$W$589,MOD(($N$578*$N$579+10)-1,10)+1,INT((($N$578*$N$579+10)-1)/10)+1)="","",INDEX($P$580:$W$589,MOD(($N$578*$N$579+10)-1,10)+1,INT((($N$578*$N$579+10)-1)/10)+1))),""))),IF($N$580="","",IF(OR(ISTEXT($N$578),ISTEXT($N$579),ISTEXT($N$580)),"",IF(OR(10&gt;$N$578,2&gt;$N$579,((2-1)*$N$578+10)&gt;$N$580),"",IF(INDEX($P$580:$W$589,MOD(((2-1)*$N$578+10)-1,10)+1,INT((((2-1)*$N$578+10)-1)/10)+1)="","",INDEX($P$580:$W$589,MOD(((2-1)*$N$578+10)-1,10)+1,INT((((2-1)*$N$578+10)-1)/10)+1))))))</f>
        <v/>
      </c>
      <c r="O581">
        <f>IF(AND($D$578="Flat Oval",NOT(OR($G$578="",$I$578="")),NOT(OR(ISTEXT($G$578),ISTEXT($I$578)))),(($G$578-2*N($K$578))-($I$578-2*N($K$578)))*($I$578-2*N($K$578))/144,"")</f>
        <v/>
      </c>
      <c r="P581" s="540" t="n"/>
      <c r="Q581" s="540" t="n"/>
      <c r="R581" s="540" t="n"/>
      <c r="S581" s="540" t="n"/>
      <c r="T581" s="540" t="n"/>
      <c r="U581" s="540" t="n"/>
      <c r="V581" s="540" t="n"/>
      <c r="W581" s="540" t="n"/>
    </row>
    <row r="582" ht="13.35" customHeight="1" s="162">
      <c r="B582" s="537">
        <f>IF($D$578="Flat Oval",IF(OR($N$579="",ISTEXT($N$579)),"",IF(3&lt;=$N$579,ROUND((3-0.5)*$I$578/$N$579,1),IF(3=$N$579+1,"Ends",""))),IF(OR($D$578="",$G$578=""),"",IF($D$578="Round",IF(3=1,"Axis 1 (0°)",IF(3=2,"Axis 2 (90°)","")),IF(ISTEXT($N$579),"",IF(3&gt;$N$579,"",IF(ISTEXT($I$578),"",ROUND((3-0.5)*$I$578/$N$579,1)))))))</f>
        <v/>
      </c>
      <c r="C582" s="538" t="n"/>
      <c r="D582" s="539">
        <f>IF($D$578="Flat Oval",IF(OR($N$580="",ISTEXT($N$578),ISTEXT($N$579)),"",IF(3&lt;=$N$579,IF(1&gt;$N$578,"",IF(((3-1)*$N$578+1)&gt;80,"",IF(INDEX($P$580:$W$589,MOD(((3-1)*$N$578+1)-1,10)+1,INT((((3-1)*$N$578+1)-1)/10)+1)="","",INDEX($P$580:$W$589,MOD(((3-1)*$N$578+1)-1,10)+1,INT((((3-1)*$N$578+1)-1)/10)+1)))),IF(AND(3=$N$579+1,1&lt;=$O$578),IF(($N$578*$N$579+1)&gt;80,"",IF(INDEX($P$580:$W$589,MOD(($N$578*$N$579+1)-1,10)+1,INT((($N$578*$N$579+1)-1)/10)+1)="","",INDEX($P$580:$W$589,MOD(($N$578*$N$579+1)-1,10)+1,INT((($N$578*$N$579+1)-1)/10)+1))),""))),IF($N$580="","",IF(OR(ISTEXT($N$578),ISTEXT($N$579),ISTEXT($N$580)),"",IF(OR(1&gt;$N$578,3&gt;$N$579,((3-1)*$N$578+1)&gt;$N$580),"",IF(INDEX($P$580:$W$589,MOD(((3-1)*$N$578+1)-1,10)+1,INT((((3-1)*$N$578+1)-1)/10)+1)="","",INDEX($P$580:$W$589,MOD(((3-1)*$N$578+1)-1,10)+1,INT((((3-1)*$N$578+1)-1)/10)+1))))))</f>
        <v/>
      </c>
      <c r="E582" s="539">
        <f>IF($D$578="Flat Oval",IF(OR($N$580="",ISTEXT($N$578),ISTEXT($N$579)),"",IF(3&lt;=$N$579,IF(2&gt;$N$578,"",IF(((3-1)*$N$578+2)&gt;80,"",IF(INDEX($P$580:$W$589,MOD(((3-1)*$N$578+2)-1,10)+1,INT((((3-1)*$N$578+2)-1)/10)+1)="","",INDEX($P$580:$W$589,MOD(((3-1)*$N$578+2)-1,10)+1,INT((((3-1)*$N$578+2)-1)/10)+1)))),IF(AND(3=$N$579+1,2&lt;=$O$578),IF(($N$578*$N$579+2)&gt;80,"",IF(INDEX($P$580:$W$589,MOD(($N$578*$N$579+2)-1,10)+1,INT((($N$578*$N$579+2)-1)/10)+1)="","",INDEX($P$580:$W$589,MOD(($N$578*$N$579+2)-1,10)+1,INT((($N$578*$N$579+2)-1)/10)+1))),""))),IF($N$580="","",IF(OR(ISTEXT($N$578),ISTEXT($N$579),ISTEXT($N$580)),"",IF(OR(2&gt;$N$578,3&gt;$N$579,((3-1)*$N$578+2)&gt;$N$580),"",IF(INDEX($P$580:$W$589,MOD(((3-1)*$N$578+2)-1,10)+1,INT((((3-1)*$N$578+2)-1)/10)+1)="","",INDEX($P$580:$W$589,MOD(((3-1)*$N$578+2)-1,10)+1,INT((((3-1)*$N$578+2)-1)/10)+1))))))</f>
        <v/>
      </c>
      <c r="F582" s="539">
        <f>IF($D$578="Flat Oval",IF(OR($N$580="",ISTEXT($N$578),ISTEXT($N$579)),"",IF(3&lt;=$N$579,IF(3&gt;$N$578,"",IF(((3-1)*$N$578+3)&gt;80,"",IF(INDEX($P$580:$W$589,MOD(((3-1)*$N$578+3)-1,10)+1,INT((((3-1)*$N$578+3)-1)/10)+1)="","",INDEX($P$580:$W$589,MOD(((3-1)*$N$578+3)-1,10)+1,INT((((3-1)*$N$578+3)-1)/10)+1)))),IF(AND(3=$N$579+1,3&lt;=$O$578),IF(($N$578*$N$579+3)&gt;80,"",IF(INDEX($P$580:$W$589,MOD(($N$578*$N$579+3)-1,10)+1,INT((($N$578*$N$579+3)-1)/10)+1)="","",INDEX($P$580:$W$589,MOD(($N$578*$N$579+3)-1,10)+1,INT((($N$578*$N$579+3)-1)/10)+1))),""))),IF($N$580="","",IF(OR(ISTEXT($N$578),ISTEXT($N$579),ISTEXT($N$580)),"",IF(OR(3&gt;$N$578,3&gt;$N$579,((3-1)*$N$578+3)&gt;$N$580),"",IF(INDEX($P$580:$W$589,MOD(((3-1)*$N$578+3)-1,10)+1,INT((((3-1)*$N$578+3)-1)/10)+1)="","",INDEX($P$580:$W$589,MOD(((3-1)*$N$578+3)-1,10)+1,INT((((3-1)*$N$578+3)-1)/10)+1))))))</f>
        <v/>
      </c>
      <c r="G582" s="539">
        <f>IF($D$578="Flat Oval",IF(OR($N$580="",ISTEXT($N$578),ISTEXT($N$579)),"",IF(3&lt;=$N$579,IF(4&gt;$N$578,"",IF(((3-1)*$N$578+4)&gt;80,"",IF(INDEX($P$580:$W$589,MOD(((3-1)*$N$578+4)-1,10)+1,INT((((3-1)*$N$578+4)-1)/10)+1)="","",INDEX($P$580:$W$589,MOD(((3-1)*$N$578+4)-1,10)+1,INT((((3-1)*$N$578+4)-1)/10)+1)))),IF(AND(3=$N$579+1,4&lt;=$O$578),IF(($N$578*$N$579+4)&gt;80,"",IF(INDEX($P$580:$W$589,MOD(($N$578*$N$579+4)-1,10)+1,INT((($N$578*$N$579+4)-1)/10)+1)="","",INDEX($P$580:$W$589,MOD(($N$578*$N$579+4)-1,10)+1,INT((($N$578*$N$579+4)-1)/10)+1))),""))),IF($N$580="","",IF(OR(ISTEXT($N$578),ISTEXT($N$579),ISTEXT($N$580)),"",IF(OR(4&gt;$N$578,3&gt;$N$579,((3-1)*$N$578+4)&gt;$N$580),"",IF(INDEX($P$580:$W$589,MOD(((3-1)*$N$578+4)-1,10)+1,INT((((3-1)*$N$578+4)-1)/10)+1)="","",INDEX($P$580:$W$589,MOD(((3-1)*$N$578+4)-1,10)+1,INT((((3-1)*$N$578+4)-1)/10)+1))))))</f>
        <v/>
      </c>
      <c r="H582" s="539">
        <f>IF($D$578="Flat Oval",IF(OR($N$580="",ISTEXT($N$578),ISTEXT($N$579)),"",IF(3&lt;=$N$579,IF(5&gt;$N$578,"",IF(((3-1)*$N$578+5)&gt;80,"",IF(INDEX($P$580:$W$589,MOD(((3-1)*$N$578+5)-1,10)+1,INT((((3-1)*$N$578+5)-1)/10)+1)="","",INDEX($P$580:$W$589,MOD(((3-1)*$N$578+5)-1,10)+1,INT((((3-1)*$N$578+5)-1)/10)+1)))),IF(AND(3=$N$579+1,5&lt;=$O$578),IF(($N$578*$N$579+5)&gt;80,"",IF(INDEX($P$580:$W$589,MOD(($N$578*$N$579+5)-1,10)+1,INT((($N$578*$N$579+5)-1)/10)+1)="","",INDEX($P$580:$W$589,MOD(($N$578*$N$579+5)-1,10)+1,INT((($N$578*$N$579+5)-1)/10)+1))),""))),IF($N$580="","",IF(OR(ISTEXT($N$578),ISTEXT($N$579),ISTEXT($N$580)),"",IF(OR(5&gt;$N$578,3&gt;$N$579,((3-1)*$N$578+5)&gt;$N$580),"",IF(INDEX($P$580:$W$589,MOD(((3-1)*$N$578+5)-1,10)+1,INT((((3-1)*$N$578+5)-1)/10)+1)="","",INDEX($P$580:$W$589,MOD(((3-1)*$N$578+5)-1,10)+1,INT((((3-1)*$N$578+5)-1)/10)+1))))))</f>
        <v/>
      </c>
      <c r="I582" s="539">
        <f>IF($D$578="Flat Oval",IF(OR($N$580="",ISTEXT($N$578),ISTEXT($N$579)),"",IF(3&lt;=$N$579,IF(6&gt;$N$578,"",IF(((3-1)*$N$578+6)&gt;80,"",IF(INDEX($P$580:$W$589,MOD(((3-1)*$N$578+6)-1,10)+1,INT((((3-1)*$N$578+6)-1)/10)+1)="","",INDEX($P$580:$W$589,MOD(((3-1)*$N$578+6)-1,10)+1,INT((((3-1)*$N$578+6)-1)/10)+1)))),IF(AND(3=$N$579+1,6&lt;=$O$578),IF(($N$578*$N$579+6)&gt;80,"",IF(INDEX($P$580:$W$589,MOD(($N$578*$N$579+6)-1,10)+1,INT((($N$578*$N$579+6)-1)/10)+1)="","",INDEX($P$580:$W$589,MOD(($N$578*$N$579+6)-1,10)+1,INT((($N$578*$N$579+6)-1)/10)+1))),""))),IF($N$580="","",IF(OR(ISTEXT($N$578),ISTEXT($N$579),ISTEXT($N$580)),"",IF(OR(6&gt;$N$578,3&gt;$N$579,((3-1)*$N$578+6)&gt;$N$580),"",IF(INDEX($P$580:$W$589,MOD(((3-1)*$N$578+6)-1,10)+1,INT((((3-1)*$N$578+6)-1)/10)+1)="","",INDEX($P$580:$W$589,MOD(((3-1)*$N$578+6)-1,10)+1,INT((((3-1)*$N$578+6)-1)/10)+1))))))</f>
        <v/>
      </c>
      <c r="J582" s="539">
        <f>IF($D$578="Flat Oval",IF(OR($N$580="",ISTEXT($N$578),ISTEXT($N$579)),"",IF(3&lt;=$N$579,IF(7&gt;$N$578,"",IF(((3-1)*$N$578+7)&gt;80,"",IF(INDEX($P$580:$W$589,MOD(((3-1)*$N$578+7)-1,10)+1,INT((((3-1)*$N$578+7)-1)/10)+1)="","",INDEX($P$580:$W$589,MOD(((3-1)*$N$578+7)-1,10)+1,INT((((3-1)*$N$578+7)-1)/10)+1)))),IF(AND(3=$N$579+1,7&lt;=$O$578),IF(($N$578*$N$579+7)&gt;80,"",IF(INDEX($P$580:$W$589,MOD(($N$578*$N$579+7)-1,10)+1,INT((($N$578*$N$579+7)-1)/10)+1)="","",INDEX($P$580:$W$589,MOD(($N$578*$N$579+7)-1,10)+1,INT((($N$578*$N$579+7)-1)/10)+1))),""))),IF($N$580="","",IF(OR(ISTEXT($N$578),ISTEXT($N$579),ISTEXT($N$580)),"",IF(OR(7&gt;$N$578,3&gt;$N$579,((3-1)*$N$578+7)&gt;$N$580),"",IF(INDEX($P$580:$W$589,MOD(((3-1)*$N$578+7)-1,10)+1,INT((((3-1)*$N$578+7)-1)/10)+1)="","",INDEX($P$580:$W$589,MOD(((3-1)*$N$578+7)-1,10)+1,INT((((3-1)*$N$578+7)-1)/10)+1))))))</f>
        <v/>
      </c>
      <c r="K582" s="539">
        <f>IF($D$578="Flat Oval",IF(OR($N$580="",ISTEXT($N$578),ISTEXT($N$579)),"",IF(3&lt;=$N$579,IF(8&gt;$N$578,"",IF(((3-1)*$N$578+8)&gt;80,"",IF(INDEX($P$580:$W$589,MOD(((3-1)*$N$578+8)-1,10)+1,INT((((3-1)*$N$578+8)-1)/10)+1)="","",INDEX($P$580:$W$589,MOD(((3-1)*$N$578+8)-1,10)+1,INT((((3-1)*$N$578+8)-1)/10)+1)))),IF(AND(3=$N$579+1,8&lt;=$O$578),IF(($N$578*$N$579+8)&gt;80,"",IF(INDEX($P$580:$W$589,MOD(($N$578*$N$579+8)-1,10)+1,INT((($N$578*$N$579+8)-1)/10)+1)="","",INDEX($P$580:$W$589,MOD(($N$578*$N$579+8)-1,10)+1,INT((($N$578*$N$579+8)-1)/10)+1))),""))),IF($N$580="","",IF(OR(ISTEXT($N$578),ISTEXT($N$579),ISTEXT($N$580)),"",IF(OR(8&gt;$N$578,3&gt;$N$579,((3-1)*$N$578+8)&gt;$N$580),"",IF(INDEX($P$580:$W$589,MOD(((3-1)*$N$578+8)-1,10)+1,INT((((3-1)*$N$578+8)-1)/10)+1)="","",INDEX($P$580:$W$589,MOD(((3-1)*$N$578+8)-1,10)+1,INT((((3-1)*$N$578+8)-1)/10)+1))))))</f>
        <v/>
      </c>
      <c r="L582" s="539">
        <f>IF($D$578="Flat Oval",IF(OR($N$580="",ISTEXT($N$578),ISTEXT($N$579)),"",IF(3&lt;=$N$579,IF(9&gt;$N$578,"",IF(((3-1)*$N$578+9)&gt;80,"",IF(INDEX($P$580:$W$589,MOD(((3-1)*$N$578+9)-1,10)+1,INT((((3-1)*$N$578+9)-1)/10)+1)="","",INDEX($P$580:$W$589,MOD(((3-1)*$N$578+9)-1,10)+1,INT((((3-1)*$N$578+9)-1)/10)+1)))),IF(AND(3=$N$579+1,9&lt;=$O$578),IF(($N$578*$N$579+9)&gt;80,"",IF(INDEX($P$580:$W$589,MOD(($N$578*$N$579+9)-1,10)+1,INT((($N$578*$N$579+9)-1)/10)+1)="","",INDEX($P$580:$W$589,MOD(($N$578*$N$579+9)-1,10)+1,INT((($N$578*$N$579+9)-1)/10)+1))),""))),IF($N$580="","",IF(OR(ISTEXT($N$578),ISTEXT($N$579),ISTEXT($N$580)),"",IF(OR(9&gt;$N$578,3&gt;$N$579,((3-1)*$N$578+9)&gt;$N$580),"",IF(INDEX($P$580:$W$589,MOD(((3-1)*$N$578+9)-1,10)+1,INT((((3-1)*$N$578+9)-1)/10)+1)="","",INDEX($P$580:$W$589,MOD(((3-1)*$N$578+9)-1,10)+1,INT((((3-1)*$N$578+9)-1)/10)+1))))))</f>
        <v/>
      </c>
      <c r="M582" s="539">
        <f>IF($D$578="Flat Oval",IF(OR($N$580="",ISTEXT($N$578),ISTEXT($N$579)),"",IF(3&lt;=$N$579,IF(10&gt;$N$578,"",IF(((3-1)*$N$578+10)&gt;80,"",IF(INDEX($P$580:$W$589,MOD(((3-1)*$N$578+10)-1,10)+1,INT((((3-1)*$N$578+10)-1)/10)+1)="","",INDEX($P$580:$W$589,MOD(((3-1)*$N$578+10)-1,10)+1,INT((((3-1)*$N$578+10)-1)/10)+1)))),IF(AND(3=$N$579+1,10&lt;=$O$578),IF(($N$578*$N$579+10)&gt;80,"",IF(INDEX($P$580:$W$589,MOD(($N$578*$N$579+10)-1,10)+1,INT((($N$578*$N$579+10)-1)/10)+1)="","",INDEX($P$580:$W$589,MOD(($N$578*$N$579+10)-1,10)+1,INT((($N$578*$N$579+10)-1)/10)+1))),""))),IF($N$580="","",IF(OR(ISTEXT($N$578),ISTEXT($N$579),ISTEXT($N$580)),"",IF(OR(10&gt;$N$578,3&gt;$N$579,((3-1)*$N$578+10)&gt;$N$580),"",IF(INDEX($P$580:$W$589,MOD(((3-1)*$N$578+10)-1,10)+1,INT((((3-1)*$N$578+10)-1)/10)+1)="","",INDEX($P$580:$W$589,MOD(((3-1)*$N$578+10)-1,10)+1,INT((((3-1)*$N$578+10)-1)/10)+1))))))</f>
        <v/>
      </c>
      <c r="O582">
        <f>IF(AND($D$578="Flat Oval",NOT(OR($G$578="",$I$578="")),NOT(OR(ISTEXT($G$578),ISTEXT($I$578)))),PI()*(($I$578-2*N($K$578))/2)^2/144,"")</f>
        <v/>
      </c>
      <c r="P582" s="540" t="n"/>
      <c r="Q582" s="540" t="n"/>
      <c r="R582" s="540" t="n"/>
      <c r="S582" s="540" t="n"/>
      <c r="T582" s="540" t="n"/>
      <c r="U582" s="540" t="n"/>
      <c r="V582" s="540" t="n"/>
      <c r="W582" s="540" t="n"/>
    </row>
    <row r="583" ht="13.35" customHeight="1" s="162">
      <c r="B583" s="537">
        <f>IF($D$578="Flat Oval",IF(OR($N$579="",ISTEXT($N$579)),"",IF(4&lt;=$N$579,ROUND((4-0.5)*$I$578/$N$579,1),IF(4=$N$579+1,"Ends",""))),IF(OR($D$578="",$G$578=""),"",IF($D$578="Round",IF(4=1,"Axis 1 (0°)",IF(4=2,"Axis 2 (90°)","")),IF(ISTEXT($N$579),"",IF(4&gt;$N$579,"",IF(ISTEXT($I$578),"",ROUND((4-0.5)*$I$578/$N$579,1)))))))</f>
        <v/>
      </c>
      <c r="C583" s="538" t="n"/>
      <c r="D583" s="539">
        <f>IF($D$578="Flat Oval",IF(OR($N$580="",ISTEXT($N$578),ISTEXT($N$579)),"",IF(4&lt;=$N$579,IF(1&gt;$N$578,"",IF(((4-1)*$N$578+1)&gt;80,"",IF(INDEX($P$580:$W$589,MOD(((4-1)*$N$578+1)-1,10)+1,INT((((4-1)*$N$578+1)-1)/10)+1)="","",INDEX($P$580:$W$589,MOD(((4-1)*$N$578+1)-1,10)+1,INT((((4-1)*$N$578+1)-1)/10)+1)))),IF(AND(4=$N$579+1,1&lt;=$O$578),IF(($N$578*$N$579+1)&gt;80,"",IF(INDEX($P$580:$W$589,MOD(($N$578*$N$579+1)-1,10)+1,INT((($N$578*$N$579+1)-1)/10)+1)="","",INDEX($P$580:$W$589,MOD(($N$578*$N$579+1)-1,10)+1,INT((($N$578*$N$579+1)-1)/10)+1))),""))),IF($N$580="","",IF(OR(ISTEXT($N$578),ISTEXT($N$579),ISTEXT($N$580)),"",IF(OR(1&gt;$N$578,4&gt;$N$579,((4-1)*$N$578+1)&gt;$N$580),"",IF(INDEX($P$580:$W$589,MOD(((4-1)*$N$578+1)-1,10)+1,INT((((4-1)*$N$578+1)-1)/10)+1)="","",INDEX($P$580:$W$589,MOD(((4-1)*$N$578+1)-1,10)+1,INT((((4-1)*$N$578+1)-1)/10)+1))))))</f>
        <v/>
      </c>
      <c r="E583" s="539">
        <f>IF($D$578="Flat Oval",IF(OR($N$580="",ISTEXT($N$578),ISTEXT($N$579)),"",IF(4&lt;=$N$579,IF(2&gt;$N$578,"",IF(((4-1)*$N$578+2)&gt;80,"",IF(INDEX($P$580:$W$589,MOD(((4-1)*$N$578+2)-1,10)+1,INT((((4-1)*$N$578+2)-1)/10)+1)="","",INDEX($P$580:$W$589,MOD(((4-1)*$N$578+2)-1,10)+1,INT((((4-1)*$N$578+2)-1)/10)+1)))),IF(AND(4=$N$579+1,2&lt;=$O$578),IF(($N$578*$N$579+2)&gt;80,"",IF(INDEX($P$580:$W$589,MOD(($N$578*$N$579+2)-1,10)+1,INT((($N$578*$N$579+2)-1)/10)+1)="","",INDEX($P$580:$W$589,MOD(($N$578*$N$579+2)-1,10)+1,INT((($N$578*$N$579+2)-1)/10)+1))),""))),IF($N$580="","",IF(OR(ISTEXT($N$578),ISTEXT($N$579),ISTEXT($N$580)),"",IF(OR(2&gt;$N$578,4&gt;$N$579,((4-1)*$N$578+2)&gt;$N$580),"",IF(INDEX($P$580:$W$589,MOD(((4-1)*$N$578+2)-1,10)+1,INT((((4-1)*$N$578+2)-1)/10)+1)="","",INDEX($P$580:$W$589,MOD(((4-1)*$N$578+2)-1,10)+1,INT((((4-1)*$N$578+2)-1)/10)+1))))))</f>
        <v/>
      </c>
      <c r="F583" s="539">
        <f>IF($D$578="Flat Oval",IF(OR($N$580="",ISTEXT($N$578),ISTEXT($N$579)),"",IF(4&lt;=$N$579,IF(3&gt;$N$578,"",IF(((4-1)*$N$578+3)&gt;80,"",IF(INDEX($P$580:$W$589,MOD(((4-1)*$N$578+3)-1,10)+1,INT((((4-1)*$N$578+3)-1)/10)+1)="","",INDEX($P$580:$W$589,MOD(((4-1)*$N$578+3)-1,10)+1,INT((((4-1)*$N$578+3)-1)/10)+1)))),IF(AND(4=$N$579+1,3&lt;=$O$578),IF(($N$578*$N$579+3)&gt;80,"",IF(INDEX($P$580:$W$589,MOD(($N$578*$N$579+3)-1,10)+1,INT((($N$578*$N$579+3)-1)/10)+1)="","",INDEX($P$580:$W$589,MOD(($N$578*$N$579+3)-1,10)+1,INT((($N$578*$N$579+3)-1)/10)+1))),""))),IF($N$580="","",IF(OR(ISTEXT($N$578),ISTEXT($N$579),ISTEXT($N$580)),"",IF(OR(3&gt;$N$578,4&gt;$N$579,((4-1)*$N$578+3)&gt;$N$580),"",IF(INDEX($P$580:$W$589,MOD(((4-1)*$N$578+3)-1,10)+1,INT((((4-1)*$N$578+3)-1)/10)+1)="","",INDEX($P$580:$W$589,MOD(((4-1)*$N$578+3)-1,10)+1,INT((((4-1)*$N$578+3)-1)/10)+1))))))</f>
        <v/>
      </c>
      <c r="G583" s="539">
        <f>IF($D$578="Flat Oval",IF(OR($N$580="",ISTEXT($N$578),ISTEXT($N$579)),"",IF(4&lt;=$N$579,IF(4&gt;$N$578,"",IF(((4-1)*$N$578+4)&gt;80,"",IF(INDEX($P$580:$W$589,MOD(((4-1)*$N$578+4)-1,10)+1,INT((((4-1)*$N$578+4)-1)/10)+1)="","",INDEX($P$580:$W$589,MOD(((4-1)*$N$578+4)-1,10)+1,INT((((4-1)*$N$578+4)-1)/10)+1)))),IF(AND(4=$N$579+1,4&lt;=$O$578),IF(($N$578*$N$579+4)&gt;80,"",IF(INDEX($P$580:$W$589,MOD(($N$578*$N$579+4)-1,10)+1,INT((($N$578*$N$579+4)-1)/10)+1)="","",INDEX($P$580:$W$589,MOD(($N$578*$N$579+4)-1,10)+1,INT((($N$578*$N$579+4)-1)/10)+1))),""))),IF($N$580="","",IF(OR(ISTEXT($N$578),ISTEXT($N$579),ISTEXT($N$580)),"",IF(OR(4&gt;$N$578,4&gt;$N$579,((4-1)*$N$578+4)&gt;$N$580),"",IF(INDEX($P$580:$W$589,MOD(((4-1)*$N$578+4)-1,10)+1,INT((((4-1)*$N$578+4)-1)/10)+1)="","",INDEX($P$580:$W$589,MOD(((4-1)*$N$578+4)-1,10)+1,INT((((4-1)*$N$578+4)-1)/10)+1))))))</f>
        <v/>
      </c>
      <c r="H583" s="539">
        <f>IF($D$578="Flat Oval",IF(OR($N$580="",ISTEXT($N$578),ISTEXT($N$579)),"",IF(4&lt;=$N$579,IF(5&gt;$N$578,"",IF(((4-1)*$N$578+5)&gt;80,"",IF(INDEX($P$580:$W$589,MOD(((4-1)*$N$578+5)-1,10)+1,INT((((4-1)*$N$578+5)-1)/10)+1)="","",INDEX($P$580:$W$589,MOD(((4-1)*$N$578+5)-1,10)+1,INT((((4-1)*$N$578+5)-1)/10)+1)))),IF(AND(4=$N$579+1,5&lt;=$O$578),IF(($N$578*$N$579+5)&gt;80,"",IF(INDEX($P$580:$W$589,MOD(($N$578*$N$579+5)-1,10)+1,INT((($N$578*$N$579+5)-1)/10)+1)="","",INDEX($P$580:$W$589,MOD(($N$578*$N$579+5)-1,10)+1,INT((($N$578*$N$579+5)-1)/10)+1))),""))),IF($N$580="","",IF(OR(ISTEXT($N$578),ISTEXT($N$579),ISTEXT($N$580)),"",IF(OR(5&gt;$N$578,4&gt;$N$579,((4-1)*$N$578+5)&gt;$N$580),"",IF(INDEX($P$580:$W$589,MOD(((4-1)*$N$578+5)-1,10)+1,INT((((4-1)*$N$578+5)-1)/10)+1)="","",INDEX($P$580:$W$589,MOD(((4-1)*$N$578+5)-1,10)+1,INT((((4-1)*$N$578+5)-1)/10)+1))))))</f>
        <v/>
      </c>
      <c r="I583" s="539">
        <f>IF($D$578="Flat Oval",IF(OR($N$580="",ISTEXT($N$578),ISTEXT($N$579)),"",IF(4&lt;=$N$579,IF(6&gt;$N$578,"",IF(((4-1)*$N$578+6)&gt;80,"",IF(INDEX($P$580:$W$589,MOD(((4-1)*$N$578+6)-1,10)+1,INT((((4-1)*$N$578+6)-1)/10)+1)="","",INDEX($P$580:$W$589,MOD(((4-1)*$N$578+6)-1,10)+1,INT((((4-1)*$N$578+6)-1)/10)+1)))),IF(AND(4=$N$579+1,6&lt;=$O$578),IF(($N$578*$N$579+6)&gt;80,"",IF(INDEX($P$580:$W$589,MOD(($N$578*$N$579+6)-1,10)+1,INT((($N$578*$N$579+6)-1)/10)+1)="","",INDEX($P$580:$W$589,MOD(($N$578*$N$579+6)-1,10)+1,INT((($N$578*$N$579+6)-1)/10)+1))),""))),IF($N$580="","",IF(OR(ISTEXT($N$578),ISTEXT($N$579),ISTEXT($N$580)),"",IF(OR(6&gt;$N$578,4&gt;$N$579,((4-1)*$N$578+6)&gt;$N$580),"",IF(INDEX($P$580:$W$589,MOD(((4-1)*$N$578+6)-1,10)+1,INT((((4-1)*$N$578+6)-1)/10)+1)="","",INDEX($P$580:$W$589,MOD(((4-1)*$N$578+6)-1,10)+1,INT((((4-1)*$N$578+6)-1)/10)+1))))))</f>
        <v/>
      </c>
      <c r="J583" s="539">
        <f>IF($D$578="Flat Oval",IF(OR($N$580="",ISTEXT($N$578),ISTEXT($N$579)),"",IF(4&lt;=$N$579,IF(7&gt;$N$578,"",IF(((4-1)*$N$578+7)&gt;80,"",IF(INDEX($P$580:$W$589,MOD(((4-1)*$N$578+7)-1,10)+1,INT((((4-1)*$N$578+7)-1)/10)+1)="","",INDEX($P$580:$W$589,MOD(((4-1)*$N$578+7)-1,10)+1,INT((((4-1)*$N$578+7)-1)/10)+1)))),IF(AND(4=$N$579+1,7&lt;=$O$578),IF(($N$578*$N$579+7)&gt;80,"",IF(INDEX($P$580:$W$589,MOD(($N$578*$N$579+7)-1,10)+1,INT((($N$578*$N$579+7)-1)/10)+1)="","",INDEX($P$580:$W$589,MOD(($N$578*$N$579+7)-1,10)+1,INT((($N$578*$N$579+7)-1)/10)+1))),""))),IF($N$580="","",IF(OR(ISTEXT($N$578),ISTEXT($N$579),ISTEXT($N$580)),"",IF(OR(7&gt;$N$578,4&gt;$N$579,((4-1)*$N$578+7)&gt;$N$580),"",IF(INDEX($P$580:$W$589,MOD(((4-1)*$N$578+7)-1,10)+1,INT((((4-1)*$N$578+7)-1)/10)+1)="","",INDEX($P$580:$W$589,MOD(((4-1)*$N$578+7)-1,10)+1,INT((((4-1)*$N$578+7)-1)/10)+1))))))</f>
        <v/>
      </c>
      <c r="K583" s="539">
        <f>IF($D$578="Flat Oval",IF(OR($N$580="",ISTEXT($N$578),ISTEXT($N$579)),"",IF(4&lt;=$N$579,IF(8&gt;$N$578,"",IF(((4-1)*$N$578+8)&gt;80,"",IF(INDEX($P$580:$W$589,MOD(((4-1)*$N$578+8)-1,10)+1,INT((((4-1)*$N$578+8)-1)/10)+1)="","",INDEX($P$580:$W$589,MOD(((4-1)*$N$578+8)-1,10)+1,INT((((4-1)*$N$578+8)-1)/10)+1)))),IF(AND(4=$N$579+1,8&lt;=$O$578),IF(($N$578*$N$579+8)&gt;80,"",IF(INDEX($P$580:$W$589,MOD(($N$578*$N$579+8)-1,10)+1,INT((($N$578*$N$579+8)-1)/10)+1)="","",INDEX($P$580:$W$589,MOD(($N$578*$N$579+8)-1,10)+1,INT((($N$578*$N$579+8)-1)/10)+1))),""))),IF($N$580="","",IF(OR(ISTEXT($N$578),ISTEXT($N$579),ISTEXT($N$580)),"",IF(OR(8&gt;$N$578,4&gt;$N$579,((4-1)*$N$578+8)&gt;$N$580),"",IF(INDEX($P$580:$W$589,MOD(((4-1)*$N$578+8)-1,10)+1,INT((((4-1)*$N$578+8)-1)/10)+1)="","",INDEX($P$580:$W$589,MOD(((4-1)*$N$578+8)-1,10)+1,INT((((4-1)*$N$578+8)-1)/10)+1))))))</f>
        <v/>
      </c>
      <c r="L583" s="539">
        <f>IF($D$578="Flat Oval",IF(OR($N$580="",ISTEXT($N$578),ISTEXT($N$579)),"",IF(4&lt;=$N$579,IF(9&gt;$N$578,"",IF(((4-1)*$N$578+9)&gt;80,"",IF(INDEX($P$580:$W$589,MOD(((4-1)*$N$578+9)-1,10)+1,INT((((4-1)*$N$578+9)-1)/10)+1)="","",INDEX($P$580:$W$589,MOD(((4-1)*$N$578+9)-1,10)+1,INT((((4-1)*$N$578+9)-1)/10)+1)))),IF(AND(4=$N$579+1,9&lt;=$O$578),IF(($N$578*$N$579+9)&gt;80,"",IF(INDEX($P$580:$W$589,MOD(($N$578*$N$579+9)-1,10)+1,INT((($N$578*$N$579+9)-1)/10)+1)="","",INDEX($P$580:$W$589,MOD(($N$578*$N$579+9)-1,10)+1,INT((($N$578*$N$579+9)-1)/10)+1))),""))),IF($N$580="","",IF(OR(ISTEXT($N$578),ISTEXT($N$579),ISTEXT($N$580)),"",IF(OR(9&gt;$N$578,4&gt;$N$579,((4-1)*$N$578+9)&gt;$N$580),"",IF(INDEX($P$580:$W$589,MOD(((4-1)*$N$578+9)-1,10)+1,INT((((4-1)*$N$578+9)-1)/10)+1)="","",INDEX($P$580:$W$589,MOD(((4-1)*$N$578+9)-1,10)+1,INT((((4-1)*$N$578+9)-1)/10)+1))))))</f>
        <v/>
      </c>
      <c r="M583" s="539">
        <f>IF($D$578="Flat Oval",IF(OR($N$580="",ISTEXT($N$578),ISTEXT($N$579)),"",IF(4&lt;=$N$579,IF(10&gt;$N$578,"",IF(((4-1)*$N$578+10)&gt;80,"",IF(INDEX($P$580:$W$589,MOD(((4-1)*$N$578+10)-1,10)+1,INT((((4-1)*$N$578+10)-1)/10)+1)="","",INDEX($P$580:$W$589,MOD(((4-1)*$N$578+10)-1,10)+1,INT((((4-1)*$N$578+10)-1)/10)+1)))),IF(AND(4=$N$579+1,10&lt;=$O$578),IF(($N$578*$N$579+10)&gt;80,"",IF(INDEX($P$580:$W$589,MOD(($N$578*$N$579+10)-1,10)+1,INT((($N$578*$N$579+10)-1)/10)+1)="","",INDEX($P$580:$W$589,MOD(($N$578*$N$579+10)-1,10)+1,INT((($N$578*$N$579+10)-1)/10)+1))),""))),IF($N$580="","",IF(OR(ISTEXT($N$578),ISTEXT($N$579),ISTEXT($N$580)),"",IF(OR(10&gt;$N$578,4&gt;$N$579,((4-1)*$N$578+10)&gt;$N$580),"",IF(INDEX($P$580:$W$589,MOD(((4-1)*$N$578+10)-1,10)+1,INT((((4-1)*$N$578+10)-1)/10)+1)="","",INDEX($P$580:$W$589,MOD(((4-1)*$N$578+10)-1,10)+1,INT((((4-1)*$N$578+10)-1)/10)+1))))))</f>
        <v/>
      </c>
      <c r="P583" s="540" t="n"/>
      <c r="Q583" s="540" t="n"/>
      <c r="R583" s="540" t="n"/>
      <c r="S583" s="540" t="n"/>
      <c r="T583" s="540" t="n"/>
      <c r="U583" s="540" t="n"/>
      <c r="V583" s="540" t="n"/>
      <c r="W583" s="540" t="n"/>
    </row>
    <row r="584" ht="13.35" customHeight="1" s="162">
      <c r="B584" s="537">
        <f>IF($D$578="Flat Oval",IF(OR($N$579="",ISTEXT($N$579)),"",IF(5&lt;=$N$579,ROUND((5-0.5)*$I$578/$N$579,1),IF(5=$N$579+1,"Ends",""))),IF(OR($D$578="",$G$578=""),"",IF($D$578="Round",IF(5=1,"Axis 1 (0°)",IF(5=2,"Axis 2 (90°)","")),IF(ISTEXT($N$579),"",IF(5&gt;$N$579,"",IF(ISTEXT($I$578),"",ROUND((5-0.5)*$I$578/$N$579,1)))))))</f>
        <v/>
      </c>
      <c r="C584" s="538" t="n"/>
      <c r="D584" s="539">
        <f>IF($D$578="Flat Oval",IF(OR($N$580="",ISTEXT($N$578),ISTEXT($N$579)),"",IF(5&lt;=$N$579,IF(1&gt;$N$578,"",IF(((5-1)*$N$578+1)&gt;80,"",IF(INDEX($P$580:$W$589,MOD(((5-1)*$N$578+1)-1,10)+1,INT((((5-1)*$N$578+1)-1)/10)+1)="","",INDEX($P$580:$W$589,MOD(((5-1)*$N$578+1)-1,10)+1,INT((((5-1)*$N$578+1)-1)/10)+1)))),IF(AND(5=$N$579+1,1&lt;=$O$578),IF(($N$578*$N$579+1)&gt;80,"",IF(INDEX($P$580:$W$589,MOD(($N$578*$N$579+1)-1,10)+1,INT((($N$578*$N$579+1)-1)/10)+1)="","",INDEX($P$580:$W$589,MOD(($N$578*$N$579+1)-1,10)+1,INT((($N$578*$N$579+1)-1)/10)+1))),""))),IF($N$580="","",IF(OR(ISTEXT($N$578),ISTEXT($N$579),ISTEXT($N$580)),"",IF(OR(1&gt;$N$578,5&gt;$N$579,((5-1)*$N$578+1)&gt;$N$580),"",IF(INDEX($P$580:$W$589,MOD(((5-1)*$N$578+1)-1,10)+1,INT((((5-1)*$N$578+1)-1)/10)+1)="","",INDEX($P$580:$W$589,MOD(((5-1)*$N$578+1)-1,10)+1,INT((((5-1)*$N$578+1)-1)/10)+1))))))</f>
        <v/>
      </c>
      <c r="E584" s="539">
        <f>IF($D$578="Flat Oval",IF(OR($N$580="",ISTEXT($N$578),ISTEXT($N$579)),"",IF(5&lt;=$N$579,IF(2&gt;$N$578,"",IF(((5-1)*$N$578+2)&gt;80,"",IF(INDEX($P$580:$W$589,MOD(((5-1)*$N$578+2)-1,10)+1,INT((((5-1)*$N$578+2)-1)/10)+1)="","",INDEX($P$580:$W$589,MOD(((5-1)*$N$578+2)-1,10)+1,INT((((5-1)*$N$578+2)-1)/10)+1)))),IF(AND(5=$N$579+1,2&lt;=$O$578),IF(($N$578*$N$579+2)&gt;80,"",IF(INDEX($P$580:$W$589,MOD(($N$578*$N$579+2)-1,10)+1,INT((($N$578*$N$579+2)-1)/10)+1)="","",INDEX($P$580:$W$589,MOD(($N$578*$N$579+2)-1,10)+1,INT((($N$578*$N$579+2)-1)/10)+1))),""))),IF($N$580="","",IF(OR(ISTEXT($N$578),ISTEXT($N$579),ISTEXT($N$580)),"",IF(OR(2&gt;$N$578,5&gt;$N$579,((5-1)*$N$578+2)&gt;$N$580),"",IF(INDEX($P$580:$W$589,MOD(((5-1)*$N$578+2)-1,10)+1,INT((((5-1)*$N$578+2)-1)/10)+1)="","",INDEX($P$580:$W$589,MOD(((5-1)*$N$578+2)-1,10)+1,INT((((5-1)*$N$578+2)-1)/10)+1))))))</f>
        <v/>
      </c>
      <c r="F584" s="539">
        <f>IF($D$578="Flat Oval",IF(OR($N$580="",ISTEXT($N$578),ISTEXT($N$579)),"",IF(5&lt;=$N$579,IF(3&gt;$N$578,"",IF(((5-1)*$N$578+3)&gt;80,"",IF(INDEX($P$580:$W$589,MOD(((5-1)*$N$578+3)-1,10)+1,INT((((5-1)*$N$578+3)-1)/10)+1)="","",INDEX($P$580:$W$589,MOD(((5-1)*$N$578+3)-1,10)+1,INT((((5-1)*$N$578+3)-1)/10)+1)))),IF(AND(5=$N$579+1,3&lt;=$O$578),IF(($N$578*$N$579+3)&gt;80,"",IF(INDEX($P$580:$W$589,MOD(($N$578*$N$579+3)-1,10)+1,INT((($N$578*$N$579+3)-1)/10)+1)="","",INDEX($P$580:$W$589,MOD(($N$578*$N$579+3)-1,10)+1,INT((($N$578*$N$579+3)-1)/10)+1))),""))),IF($N$580="","",IF(OR(ISTEXT($N$578),ISTEXT($N$579),ISTEXT($N$580)),"",IF(OR(3&gt;$N$578,5&gt;$N$579,((5-1)*$N$578+3)&gt;$N$580),"",IF(INDEX($P$580:$W$589,MOD(((5-1)*$N$578+3)-1,10)+1,INT((((5-1)*$N$578+3)-1)/10)+1)="","",INDEX($P$580:$W$589,MOD(((5-1)*$N$578+3)-1,10)+1,INT((((5-1)*$N$578+3)-1)/10)+1))))))</f>
        <v/>
      </c>
      <c r="G584" s="539">
        <f>IF($D$578="Flat Oval",IF(OR($N$580="",ISTEXT($N$578),ISTEXT($N$579)),"",IF(5&lt;=$N$579,IF(4&gt;$N$578,"",IF(((5-1)*$N$578+4)&gt;80,"",IF(INDEX($P$580:$W$589,MOD(((5-1)*$N$578+4)-1,10)+1,INT((((5-1)*$N$578+4)-1)/10)+1)="","",INDEX($P$580:$W$589,MOD(((5-1)*$N$578+4)-1,10)+1,INT((((5-1)*$N$578+4)-1)/10)+1)))),IF(AND(5=$N$579+1,4&lt;=$O$578),IF(($N$578*$N$579+4)&gt;80,"",IF(INDEX($P$580:$W$589,MOD(($N$578*$N$579+4)-1,10)+1,INT((($N$578*$N$579+4)-1)/10)+1)="","",INDEX($P$580:$W$589,MOD(($N$578*$N$579+4)-1,10)+1,INT((($N$578*$N$579+4)-1)/10)+1))),""))),IF($N$580="","",IF(OR(ISTEXT($N$578),ISTEXT($N$579),ISTEXT($N$580)),"",IF(OR(4&gt;$N$578,5&gt;$N$579,((5-1)*$N$578+4)&gt;$N$580),"",IF(INDEX($P$580:$W$589,MOD(((5-1)*$N$578+4)-1,10)+1,INT((((5-1)*$N$578+4)-1)/10)+1)="","",INDEX($P$580:$W$589,MOD(((5-1)*$N$578+4)-1,10)+1,INT((((5-1)*$N$578+4)-1)/10)+1))))))</f>
        <v/>
      </c>
      <c r="H584" s="539">
        <f>IF($D$578="Flat Oval",IF(OR($N$580="",ISTEXT($N$578),ISTEXT($N$579)),"",IF(5&lt;=$N$579,IF(5&gt;$N$578,"",IF(((5-1)*$N$578+5)&gt;80,"",IF(INDEX($P$580:$W$589,MOD(((5-1)*$N$578+5)-1,10)+1,INT((((5-1)*$N$578+5)-1)/10)+1)="","",INDEX($P$580:$W$589,MOD(((5-1)*$N$578+5)-1,10)+1,INT((((5-1)*$N$578+5)-1)/10)+1)))),IF(AND(5=$N$579+1,5&lt;=$O$578),IF(($N$578*$N$579+5)&gt;80,"",IF(INDEX($P$580:$W$589,MOD(($N$578*$N$579+5)-1,10)+1,INT((($N$578*$N$579+5)-1)/10)+1)="","",INDEX($P$580:$W$589,MOD(($N$578*$N$579+5)-1,10)+1,INT((($N$578*$N$579+5)-1)/10)+1))),""))),IF($N$580="","",IF(OR(ISTEXT($N$578),ISTEXT($N$579),ISTEXT($N$580)),"",IF(OR(5&gt;$N$578,5&gt;$N$579,((5-1)*$N$578+5)&gt;$N$580),"",IF(INDEX($P$580:$W$589,MOD(((5-1)*$N$578+5)-1,10)+1,INT((((5-1)*$N$578+5)-1)/10)+1)="","",INDEX($P$580:$W$589,MOD(((5-1)*$N$578+5)-1,10)+1,INT((((5-1)*$N$578+5)-1)/10)+1))))))</f>
        <v/>
      </c>
      <c r="I584" s="539">
        <f>IF($D$578="Flat Oval",IF(OR($N$580="",ISTEXT($N$578),ISTEXT($N$579)),"",IF(5&lt;=$N$579,IF(6&gt;$N$578,"",IF(((5-1)*$N$578+6)&gt;80,"",IF(INDEX($P$580:$W$589,MOD(((5-1)*$N$578+6)-1,10)+1,INT((((5-1)*$N$578+6)-1)/10)+1)="","",INDEX($P$580:$W$589,MOD(((5-1)*$N$578+6)-1,10)+1,INT((((5-1)*$N$578+6)-1)/10)+1)))),IF(AND(5=$N$579+1,6&lt;=$O$578),IF(($N$578*$N$579+6)&gt;80,"",IF(INDEX($P$580:$W$589,MOD(($N$578*$N$579+6)-1,10)+1,INT((($N$578*$N$579+6)-1)/10)+1)="","",INDEX($P$580:$W$589,MOD(($N$578*$N$579+6)-1,10)+1,INT((($N$578*$N$579+6)-1)/10)+1))),""))),IF($N$580="","",IF(OR(ISTEXT($N$578),ISTEXT($N$579),ISTEXT($N$580)),"",IF(OR(6&gt;$N$578,5&gt;$N$579,((5-1)*$N$578+6)&gt;$N$580),"",IF(INDEX($P$580:$W$589,MOD(((5-1)*$N$578+6)-1,10)+1,INT((((5-1)*$N$578+6)-1)/10)+1)="","",INDEX($P$580:$W$589,MOD(((5-1)*$N$578+6)-1,10)+1,INT((((5-1)*$N$578+6)-1)/10)+1))))))</f>
        <v/>
      </c>
      <c r="J584" s="539">
        <f>IF($D$578="Flat Oval",IF(OR($N$580="",ISTEXT($N$578),ISTEXT($N$579)),"",IF(5&lt;=$N$579,IF(7&gt;$N$578,"",IF(((5-1)*$N$578+7)&gt;80,"",IF(INDEX($P$580:$W$589,MOD(((5-1)*$N$578+7)-1,10)+1,INT((((5-1)*$N$578+7)-1)/10)+1)="","",INDEX($P$580:$W$589,MOD(((5-1)*$N$578+7)-1,10)+1,INT((((5-1)*$N$578+7)-1)/10)+1)))),IF(AND(5=$N$579+1,7&lt;=$O$578),IF(($N$578*$N$579+7)&gt;80,"",IF(INDEX($P$580:$W$589,MOD(($N$578*$N$579+7)-1,10)+1,INT((($N$578*$N$579+7)-1)/10)+1)="","",INDEX($P$580:$W$589,MOD(($N$578*$N$579+7)-1,10)+1,INT((($N$578*$N$579+7)-1)/10)+1))),""))),IF($N$580="","",IF(OR(ISTEXT($N$578),ISTEXT($N$579),ISTEXT($N$580)),"",IF(OR(7&gt;$N$578,5&gt;$N$579,((5-1)*$N$578+7)&gt;$N$580),"",IF(INDEX($P$580:$W$589,MOD(((5-1)*$N$578+7)-1,10)+1,INT((((5-1)*$N$578+7)-1)/10)+1)="","",INDEX($P$580:$W$589,MOD(((5-1)*$N$578+7)-1,10)+1,INT((((5-1)*$N$578+7)-1)/10)+1))))))</f>
        <v/>
      </c>
      <c r="K584" s="539">
        <f>IF($D$578="Flat Oval",IF(OR($N$580="",ISTEXT($N$578),ISTEXT($N$579)),"",IF(5&lt;=$N$579,IF(8&gt;$N$578,"",IF(((5-1)*$N$578+8)&gt;80,"",IF(INDEX($P$580:$W$589,MOD(((5-1)*$N$578+8)-1,10)+1,INT((((5-1)*$N$578+8)-1)/10)+1)="","",INDEX($P$580:$W$589,MOD(((5-1)*$N$578+8)-1,10)+1,INT((((5-1)*$N$578+8)-1)/10)+1)))),IF(AND(5=$N$579+1,8&lt;=$O$578),IF(($N$578*$N$579+8)&gt;80,"",IF(INDEX($P$580:$W$589,MOD(($N$578*$N$579+8)-1,10)+1,INT((($N$578*$N$579+8)-1)/10)+1)="","",INDEX($P$580:$W$589,MOD(($N$578*$N$579+8)-1,10)+1,INT((($N$578*$N$579+8)-1)/10)+1))),""))),IF($N$580="","",IF(OR(ISTEXT($N$578),ISTEXT($N$579),ISTEXT($N$580)),"",IF(OR(8&gt;$N$578,5&gt;$N$579,((5-1)*$N$578+8)&gt;$N$580),"",IF(INDEX($P$580:$W$589,MOD(((5-1)*$N$578+8)-1,10)+1,INT((((5-1)*$N$578+8)-1)/10)+1)="","",INDEX($P$580:$W$589,MOD(((5-1)*$N$578+8)-1,10)+1,INT((((5-1)*$N$578+8)-1)/10)+1))))))</f>
        <v/>
      </c>
      <c r="L584" s="539">
        <f>IF($D$578="Flat Oval",IF(OR($N$580="",ISTEXT($N$578),ISTEXT($N$579)),"",IF(5&lt;=$N$579,IF(9&gt;$N$578,"",IF(((5-1)*$N$578+9)&gt;80,"",IF(INDEX($P$580:$W$589,MOD(((5-1)*$N$578+9)-1,10)+1,INT((((5-1)*$N$578+9)-1)/10)+1)="","",INDEX($P$580:$W$589,MOD(((5-1)*$N$578+9)-1,10)+1,INT((((5-1)*$N$578+9)-1)/10)+1)))),IF(AND(5=$N$579+1,9&lt;=$O$578),IF(($N$578*$N$579+9)&gt;80,"",IF(INDEX($P$580:$W$589,MOD(($N$578*$N$579+9)-1,10)+1,INT((($N$578*$N$579+9)-1)/10)+1)="","",INDEX($P$580:$W$589,MOD(($N$578*$N$579+9)-1,10)+1,INT((($N$578*$N$579+9)-1)/10)+1))),""))),IF($N$580="","",IF(OR(ISTEXT($N$578),ISTEXT($N$579),ISTEXT($N$580)),"",IF(OR(9&gt;$N$578,5&gt;$N$579,((5-1)*$N$578+9)&gt;$N$580),"",IF(INDEX($P$580:$W$589,MOD(((5-1)*$N$578+9)-1,10)+1,INT((((5-1)*$N$578+9)-1)/10)+1)="","",INDEX($P$580:$W$589,MOD(((5-1)*$N$578+9)-1,10)+1,INT((((5-1)*$N$578+9)-1)/10)+1))))))</f>
        <v/>
      </c>
      <c r="M584" s="539">
        <f>IF($D$578="Flat Oval",IF(OR($N$580="",ISTEXT($N$578),ISTEXT($N$579)),"",IF(5&lt;=$N$579,IF(10&gt;$N$578,"",IF(((5-1)*$N$578+10)&gt;80,"",IF(INDEX($P$580:$W$589,MOD(((5-1)*$N$578+10)-1,10)+1,INT((((5-1)*$N$578+10)-1)/10)+1)="","",INDEX($P$580:$W$589,MOD(((5-1)*$N$578+10)-1,10)+1,INT((((5-1)*$N$578+10)-1)/10)+1)))),IF(AND(5=$N$579+1,10&lt;=$O$578),IF(($N$578*$N$579+10)&gt;80,"",IF(INDEX($P$580:$W$589,MOD(($N$578*$N$579+10)-1,10)+1,INT((($N$578*$N$579+10)-1)/10)+1)="","",INDEX($P$580:$W$589,MOD(($N$578*$N$579+10)-1,10)+1,INT((($N$578*$N$579+10)-1)/10)+1))),""))),IF($N$580="","",IF(OR(ISTEXT($N$578),ISTEXT($N$579),ISTEXT($N$580)),"",IF(OR(10&gt;$N$578,5&gt;$N$579,((5-1)*$N$578+10)&gt;$N$580),"",IF(INDEX($P$580:$W$589,MOD(((5-1)*$N$578+10)-1,10)+1,INT((((5-1)*$N$578+10)-1)/10)+1)="","",INDEX($P$580:$W$589,MOD(((5-1)*$N$578+10)-1,10)+1,INT((((5-1)*$N$578+10)-1)/10)+1))))))</f>
        <v/>
      </c>
      <c r="P584" s="540" t="n"/>
      <c r="Q584" s="540" t="n"/>
      <c r="R584" s="540" t="n"/>
      <c r="S584" s="540" t="n"/>
      <c r="T584" s="540" t="n"/>
      <c r="U584" s="540" t="n"/>
      <c r="V584" s="540" t="n"/>
      <c r="W584" s="540" t="n"/>
    </row>
    <row r="585" ht="13.35" customHeight="1" s="162">
      <c r="B585" s="537">
        <f>IF($D$578="Flat Oval",IF(OR($N$579="",ISTEXT($N$579)),"",IF(6&lt;=$N$579,ROUND((6-0.5)*$I$578/$N$579,1),IF(6=$N$579+1,"Ends",""))),IF(OR($D$578="",$G$578=""),"",IF($D$578="Round",IF(6=1,"Axis 1 (0°)",IF(6=2,"Axis 2 (90°)","")),IF(ISTEXT($N$579),"",IF(6&gt;$N$579,"",IF(ISTEXT($I$578),"",ROUND((6-0.5)*$I$578/$N$579,1)))))))</f>
        <v/>
      </c>
      <c r="C585" s="538" t="n"/>
      <c r="D585" s="539">
        <f>IF($D$578="Flat Oval",IF(OR($N$580="",ISTEXT($N$578),ISTEXT($N$579)),"",IF(6&lt;=$N$579,IF(1&gt;$N$578,"",IF(((6-1)*$N$578+1)&gt;80,"",IF(INDEX($P$580:$W$589,MOD(((6-1)*$N$578+1)-1,10)+1,INT((((6-1)*$N$578+1)-1)/10)+1)="","",INDEX($P$580:$W$589,MOD(((6-1)*$N$578+1)-1,10)+1,INT((((6-1)*$N$578+1)-1)/10)+1)))),IF(AND(6=$N$579+1,1&lt;=$O$578),IF(($N$578*$N$579+1)&gt;80,"",IF(INDEX($P$580:$W$589,MOD(($N$578*$N$579+1)-1,10)+1,INT((($N$578*$N$579+1)-1)/10)+1)="","",INDEX($P$580:$W$589,MOD(($N$578*$N$579+1)-1,10)+1,INT((($N$578*$N$579+1)-1)/10)+1))),""))),IF($N$580="","",IF(OR(ISTEXT($N$578),ISTEXT($N$579),ISTEXT($N$580)),"",IF(OR(1&gt;$N$578,6&gt;$N$579,((6-1)*$N$578+1)&gt;$N$580),"",IF(INDEX($P$580:$W$589,MOD(((6-1)*$N$578+1)-1,10)+1,INT((((6-1)*$N$578+1)-1)/10)+1)="","",INDEX($P$580:$W$589,MOD(((6-1)*$N$578+1)-1,10)+1,INT((((6-1)*$N$578+1)-1)/10)+1))))))</f>
        <v/>
      </c>
      <c r="E585" s="539">
        <f>IF($D$578="Flat Oval",IF(OR($N$580="",ISTEXT($N$578),ISTEXT($N$579)),"",IF(6&lt;=$N$579,IF(2&gt;$N$578,"",IF(((6-1)*$N$578+2)&gt;80,"",IF(INDEX($P$580:$W$589,MOD(((6-1)*$N$578+2)-1,10)+1,INT((((6-1)*$N$578+2)-1)/10)+1)="","",INDEX($P$580:$W$589,MOD(((6-1)*$N$578+2)-1,10)+1,INT((((6-1)*$N$578+2)-1)/10)+1)))),IF(AND(6=$N$579+1,2&lt;=$O$578),IF(($N$578*$N$579+2)&gt;80,"",IF(INDEX($P$580:$W$589,MOD(($N$578*$N$579+2)-1,10)+1,INT((($N$578*$N$579+2)-1)/10)+1)="","",INDEX($P$580:$W$589,MOD(($N$578*$N$579+2)-1,10)+1,INT((($N$578*$N$579+2)-1)/10)+1))),""))),IF($N$580="","",IF(OR(ISTEXT($N$578),ISTEXT($N$579),ISTEXT($N$580)),"",IF(OR(2&gt;$N$578,6&gt;$N$579,((6-1)*$N$578+2)&gt;$N$580),"",IF(INDEX($P$580:$W$589,MOD(((6-1)*$N$578+2)-1,10)+1,INT((((6-1)*$N$578+2)-1)/10)+1)="","",INDEX($P$580:$W$589,MOD(((6-1)*$N$578+2)-1,10)+1,INT((((6-1)*$N$578+2)-1)/10)+1))))))</f>
        <v/>
      </c>
      <c r="F585" s="539">
        <f>IF($D$578="Flat Oval",IF(OR($N$580="",ISTEXT($N$578),ISTEXT($N$579)),"",IF(6&lt;=$N$579,IF(3&gt;$N$578,"",IF(((6-1)*$N$578+3)&gt;80,"",IF(INDEX($P$580:$W$589,MOD(((6-1)*$N$578+3)-1,10)+1,INT((((6-1)*$N$578+3)-1)/10)+1)="","",INDEX($P$580:$W$589,MOD(((6-1)*$N$578+3)-1,10)+1,INT((((6-1)*$N$578+3)-1)/10)+1)))),IF(AND(6=$N$579+1,3&lt;=$O$578),IF(($N$578*$N$579+3)&gt;80,"",IF(INDEX($P$580:$W$589,MOD(($N$578*$N$579+3)-1,10)+1,INT((($N$578*$N$579+3)-1)/10)+1)="","",INDEX($P$580:$W$589,MOD(($N$578*$N$579+3)-1,10)+1,INT((($N$578*$N$579+3)-1)/10)+1))),""))),IF($N$580="","",IF(OR(ISTEXT($N$578),ISTEXT($N$579),ISTEXT($N$580)),"",IF(OR(3&gt;$N$578,6&gt;$N$579,((6-1)*$N$578+3)&gt;$N$580),"",IF(INDEX($P$580:$W$589,MOD(((6-1)*$N$578+3)-1,10)+1,INT((((6-1)*$N$578+3)-1)/10)+1)="","",INDEX($P$580:$W$589,MOD(((6-1)*$N$578+3)-1,10)+1,INT((((6-1)*$N$578+3)-1)/10)+1))))))</f>
        <v/>
      </c>
      <c r="G585" s="539">
        <f>IF($D$578="Flat Oval",IF(OR($N$580="",ISTEXT($N$578),ISTEXT($N$579)),"",IF(6&lt;=$N$579,IF(4&gt;$N$578,"",IF(((6-1)*$N$578+4)&gt;80,"",IF(INDEX($P$580:$W$589,MOD(((6-1)*$N$578+4)-1,10)+1,INT((((6-1)*$N$578+4)-1)/10)+1)="","",INDEX($P$580:$W$589,MOD(((6-1)*$N$578+4)-1,10)+1,INT((((6-1)*$N$578+4)-1)/10)+1)))),IF(AND(6=$N$579+1,4&lt;=$O$578),IF(($N$578*$N$579+4)&gt;80,"",IF(INDEX($P$580:$W$589,MOD(($N$578*$N$579+4)-1,10)+1,INT((($N$578*$N$579+4)-1)/10)+1)="","",INDEX($P$580:$W$589,MOD(($N$578*$N$579+4)-1,10)+1,INT((($N$578*$N$579+4)-1)/10)+1))),""))),IF($N$580="","",IF(OR(ISTEXT($N$578),ISTEXT($N$579),ISTEXT($N$580)),"",IF(OR(4&gt;$N$578,6&gt;$N$579,((6-1)*$N$578+4)&gt;$N$580),"",IF(INDEX($P$580:$W$589,MOD(((6-1)*$N$578+4)-1,10)+1,INT((((6-1)*$N$578+4)-1)/10)+1)="","",INDEX($P$580:$W$589,MOD(((6-1)*$N$578+4)-1,10)+1,INT((((6-1)*$N$578+4)-1)/10)+1))))))</f>
        <v/>
      </c>
      <c r="H585" s="539">
        <f>IF($D$578="Flat Oval",IF(OR($N$580="",ISTEXT($N$578),ISTEXT($N$579)),"",IF(6&lt;=$N$579,IF(5&gt;$N$578,"",IF(((6-1)*$N$578+5)&gt;80,"",IF(INDEX($P$580:$W$589,MOD(((6-1)*$N$578+5)-1,10)+1,INT((((6-1)*$N$578+5)-1)/10)+1)="","",INDEX($P$580:$W$589,MOD(((6-1)*$N$578+5)-1,10)+1,INT((((6-1)*$N$578+5)-1)/10)+1)))),IF(AND(6=$N$579+1,5&lt;=$O$578),IF(($N$578*$N$579+5)&gt;80,"",IF(INDEX($P$580:$W$589,MOD(($N$578*$N$579+5)-1,10)+1,INT((($N$578*$N$579+5)-1)/10)+1)="","",INDEX($P$580:$W$589,MOD(($N$578*$N$579+5)-1,10)+1,INT((($N$578*$N$579+5)-1)/10)+1))),""))),IF($N$580="","",IF(OR(ISTEXT($N$578),ISTEXT($N$579),ISTEXT($N$580)),"",IF(OR(5&gt;$N$578,6&gt;$N$579,((6-1)*$N$578+5)&gt;$N$580),"",IF(INDEX($P$580:$W$589,MOD(((6-1)*$N$578+5)-1,10)+1,INT((((6-1)*$N$578+5)-1)/10)+1)="","",INDEX($P$580:$W$589,MOD(((6-1)*$N$578+5)-1,10)+1,INT((((6-1)*$N$578+5)-1)/10)+1))))))</f>
        <v/>
      </c>
      <c r="I585" s="539">
        <f>IF($D$578="Flat Oval",IF(OR($N$580="",ISTEXT($N$578),ISTEXT($N$579)),"",IF(6&lt;=$N$579,IF(6&gt;$N$578,"",IF(((6-1)*$N$578+6)&gt;80,"",IF(INDEX($P$580:$W$589,MOD(((6-1)*$N$578+6)-1,10)+1,INT((((6-1)*$N$578+6)-1)/10)+1)="","",INDEX($P$580:$W$589,MOD(((6-1)*$N$578+6)-1,10)+1,INT((((6-1)*$N$578+6)-1)/10)+1)))),IF(AND(6=$N$579+1,6&lt;=$O$578),IF(($N$578*$N$579+6)&gt;80,"",IF(INDEX($P$580:$W$589,MOD(($N$578*$N$579+6)-1,10)+1,INT((($N$578*$N$579+6)-1)/10)+1)="","",INDEX($P$580:$W$589,MOD(($N$578*$N$579+6)-1,10)+1,INT((($N$578*$N$579+6)-1)/10)+1))),""))),IF($N$580="","",IF(OR(ISTEXT($N$578),ISTEXT($N$579),ISTEXT($N$580)),"",IF(OR(6&gt;$N$578,6&gt;$N$579,((6-1)*$N$578+6)&gt;$N$580),"",IF(INDEX($P$580:$W$589,MOD(((6-1)*$N$578+6)-1,10)+1,INT((((6-1)*$N$578+6)-1)/10)+1)="","",INDEX($P$580:$W$589,MOD(((6-1)*$N$578+6)-1,10)+1,INT((((6-1)*$N$578+6)-1)/10)+1))))))</f>
        <v/>
      </c>
      <c r="J585" s="539">
        <f>IF($D$578="Flat Oval",IF(OR($N$580="",ISTEXT($N$578),ISTEXT($N$579)),"",IF(6&lt;=$N$579,IF(7&gt;$N$578,"",IF(((6-1)*$N$578+7)&gt;80,"",IF(INDEX($P$580:$W$589,MOD(((6-1)*$N$578+7)-1,10)+1,INT((((6-1)*$N$578+7)-1)/10)+1)="","",INDEX($P$580:$W$589,MOD(((6-1)*$N$578+7)-1,10)+1,INT((((6-1)*$N$578+7)-1)/10)+1)))),IF(AND(6=$N$579+1,7&lt;=$O$578),IF(($N$578*$N$579+7)&gt;80,"",IF(INDEX($P$580:$W$589,MOD(($N$578*$N$579+7)-1,10)+1,INT((($N$578*$N$579+7)-1)/10)+1)="","",INDEX($P$580:$W$589,MOD(($N$578*$N$579+7)-1,10)+1,INT((($N$578*$N$579+7)-1)/10)+1))),""))),IF($N$580="","",IF(OR(ISTEXT($N$578),ISTEXT($N$579),ISTEXT($N$580)),"",IF(OR(7&gt;$N$578,6&gt;$N$579,((6-1)*$N$578+7)&gt;$N$580),"",IF(INDEX($P$580:$W$589,MOD(((6-1)*$N$578+7)-1,10)+1,INT((((6-1)*$N$578+7)-1)/10)+1)="","",INDEX($P$580:$W$589,MOD(((6-1)*$N$578+7)-1,10)+1,INT((((6-1)*$N$578+7)-1)/10)+1))))))</f>
        <v/>
      </c>
      <c r="K585" s="539">
        <f>IF($D$578="Flat Oval",IF(OR($N$580="",ISTEXT($N$578),ISTEXT($N$579)),"",IF(6&lt;=$N$579,IF(8&gt;$N$578,"",IF(((6-1)*$N$578+8)&gt;80,"",IF(INDEX($P$580:$W$589,MOD(((6-1)*$N$578+8)-1,10)+1,INT((((6-1)*$N$578+8)-1)/10)+1)="","",INDEX($P$580:$W$589,MOD(((6-1)*$N$578+8)-1,10)+1,INT((((6-1)*$N$578+8)-1)/10)+1)))),IF(AND(6=$N$579+1,8&lt;=$O$578),IF(($N$578*$N$579+8)&gt;80,"",IF(INDEX($P$580:$W$589,MOD(($N$578*$N$579+8)-1,10)+1,INT((($N$578*$N$579+8)-1)/10)+1)="","",INDEX($P$580:$W$589,MOD(($N$578*$N$579+8)-1,10)+1,INT((($N$578*$N$579+8)-1)/10)+1))),""))),IF($N$580="","",IF(OR(ISTEXT($N$578),ISTEXT($N$579),ISTEXT($N$580)),"",IF(OR(8&gt;$N$578,6&gt;$N$579,((6-1)*$N$578+8)&gt;$N$580),"",IF(INDEX($P$580:$W$589,MOD(((6-1)*$N$578+8)-1,10)+1,INT((((6-1)*$N$578+8)-1)/10)+1)="","",INDEX($P$580:$W$589,MOD(((6-1)*$N$578+8)-1,10)+1,INT((((6-1)*$N$578+8)-1)/10)+1))))))</f>
        <v/>
      </c>
      <c r="L585" s="539">
        <f>IF($D$578="Flat Oval",IF(OR($N$580="",ISTEXT($N$578),ISTEXT($N$579)),"",IF(6&lt;=$N$579,IF(9&gt;$N$578,"",IF(((6-1)*$N$578+9)&gt;80,"",IF(INDEX($P$580:$W$589,MOD(((6-1)*$N$578+9)-1,10)+1,INT((((6-1)*$N$578+9)-1)/10)+1)="","",INDEX($P$580:$W$589,MOD(((6-1)*$N$578+9)-1,10)+1,INT((((6-1)*$N$578+9)-1)/10)+1)))),IF(AND(6=$N$579+1,9&lt;=$O$578),IF(($N$578*$N$579+9)&gt;80,"",IF(INDEX($P$580:$W$589,MOD(($N$578*$N$579+9)-1,10)+1,INT((($N$578*$N$579+9)-1)/10)+1)="","",INDEX($P$580:$W$589,MOD(($N$578*$N$579+9)-1,10)+1,INT((($N$578*$N$579+9)-1)/10)+1))),""))),IF($N$580="","",IF(OR(ISTEXT($N$578),ISTEXT($N$579),ISTEXT($N$580)),"",IF(OR(9&gt;$N$578,6&gt;$N$579,((6-1)*$N$578+9)&gt;$N$580),"",IF(INDEX($P$580:$W$589,MOD(((6-1)*$N$578+9)-1,10)+1,INT((((6-1)*$N$578+9)-1)/10)+1)="","",INDEX($P$580:$W$589,MOD(((6-1)*$N$578+9)-1,10)+1,INT((((6-1)*$N$578+9)-1)/10)+1))))))</f>
        <v/>
      </c>
      <c r="M585" s="539">
        <f>IF($D$578="Flat Oval",IF(OR($N$580="",ISTEXT($N$578),ISTEXT($N$579)),"",IF(6&lt;=$N$579,IF(10&gt;$N$578,"",IF(((6-1)*$N$578+10)&gt;80,"",IF(INDEX($P$580:$W$589,MOD(((6-1)*$N$578+10)-1,10)+1,INT((((6-1)*$N$578+10)-1)/10)+1)="","",INDEX($P$580:$W$589,MOD(((6-1)*$N$578+10)-1,10)+1,INT((((6-1)*$N$578+10)-1)/10)+1)))),IF(AND(6=$N$579+1,10&lt;=$O$578),IF(($N$578*$N$579+10)&gt;80,"",IF(INDEX($P$580:$W$589,MOD(($N$578*$N$579+10)-1,10)+1,INT((($N$578*$N$579+10)-1)/10)+1)="","",INDEX($P$580:$W$589,MOD(($N$578*$N$579+10)-1,10)+1,INT((($N$578*$N$579+10)-1)/10)+1))),""))),IF($N$580="","",IF(OR(ISTEXT($N$578),ISTEXT($N$579),ISTEXT($N$580)),"",IF(OR(10&gt;$N$578,6&gt;$N$579,((6-1)*$N$578+10)&gt;$N$580),"",IF(INDEX($P$580:$W$589,MOD(((6-1)*$N$578+10)-1,10)+1,INT((((6-1)*$N$578+10)-1)/10)+1)="","",INDEX($P$580:$W$589,MOD(((6-1)*$N$578+10)-1,10)+1,INT((((6-1)*$N$578+10)-1)/10)+1))))))</f>
        <v/>
      </c>
      <c r="P585" s="540" t="n"/>
      <c r="Q585" s="540" t="n"/>
      <c r="R585" s="540" t="n"/>
      <c r="S585" s="540" t="n"/>
      <c r="T585" s="540" t="n"/>
      <c r="U585" s="540" t="n"/>
      <c r="V585" s="540" t="n"/>
      <c r="W585" s="540" t="n"/>
    </row>
    <row r="586" ht="13.35" customHeight="1" s="162">
      <c r="B586" s="537">
        <f>IF($D$578="Flat Oval",IF(OR($N$579="",ISTEXT($N$579)),"",IF(7&lt;=$N$579,ROUND((7-0.5)*$I$578/$N$579,1),IF(7=$N$579+1,"Ends",""))),IF(OR($D$578="",$G$578=""),"",IF($D$578="Round",IF(7=1,"Axis 1 (0°)",IF(7=2,"Axis 2 (90°)","")),IF(ISTEXT($N$579),"",IF(7&gt;$N$579,"",IF(ISTEXT($I$578),"",ROUND((7-0.5)*$I$578/$N$579,1)))))))</f>
        <v/>
      </c>
      <c r="C586" s="538" t="n"/>
      <c r="D586" s="539">
        <f>IF($D$578="Flat Oval",IF(OR($N$580="",ISTEXT($N$578),ISTEXT($N$579)),"",IF(7&lt;=$N$579,IF(1&gt;$N$578,"",IF(((7-1)*$N$578+1)&gt;80,"",IF(INDEX($P$580:$W$589,MOD(((7-1)*$N$578+1)-1,10)+1,INT((((7-1)*$N$578+1)-1)/10)+1)="","",INDEX($P$580:$W$589,MOD(((7-1)*$N$578+1)-1,10)+1,INT((((7-1)*$N$578+1)-1)/10)+1)))),IF(AND(7=$N$579+1,1&lt;=$O$578),IF(($N$578*$N$579+1)&gt;80,"",IF(INDEX($P$580:$W$589,MOD(($N$578*$N$579+1)-1,10)+1,INT((($N$578*$N$579+1)-1)/10)+1)="","",INDEX($P$580:$W$589,MOD(($N$578*$N$579+1)-1,10)+1,INT((($N$578*$N$579+1)-1)/10)+1))),""))),IF($N$580="","",IF(OR(ISTEXT($N$578),ISTEXT($N$579),ISTEXT($N$580)),"",IF(OR(1&gt;$N$578,7&gt;$N$579,((7-1)*$N$578+1)&gt;$N$580),"",IF(INDEX($P$580:$W$589,MOD(((7-1)*$N$578+1)-1,10)+1,INT((((7-1)*$N$578+1)-1)/10)+1)="","",INDEX($P$580:$W$589,MOD(((7-1)*$N$578+1)-1,10)+1,INT((((7-1)*$N$578+1)-1)/10)+1))))))</f>
        <v/>
      </c>
      <c r="E586" s="539">
        <f>IF($D$578="Flat Oval",IF(OR($N$580="",ISTEXT($N$578),ISTEXT($N$579)),"",IF(7&lt;=$N$579,IF(2&gt;$N$578,"",IF(((7-1)*$N$578+2)&gt;80,"",IF(INDEX($P$580:$W$589,MOD(((7-1)*$N$578+2)-1,10)+1,INT((((7-1)*$N$578+2)-1)/10)+1)="","",INDEX($P$580:$W$589,MOD(((7-1)*$N$578+2)-1,10)+1,INT((((7-1)*$N$578+2)-1)/10)+1)))),IF(AND(7=$N$579+1,2&lt;=$O$578),IF(($N$578*$N$579+2)&gt;80,"",IF(INDEX($P$580:$W$589,MOD(($N$578*$N$579+2)-1,10)+1,INT((($N$578*$N$579+2)-1)/10)+1)="","",INDEX($P$580:$W$589,MOD(($N$578*$N$579+2)-1,10)+1,INT((($N$578*$N$579+2)-1)/10)+1))),""))),IF($N$580="","",IF(OR(ISTEXT($N$578),ISTEXT($N$579),ISTEXT($N$580)),"",IF(OR(2&gt;$N$578,7&gt;$N$579,((7-1)*$N$578+2)&gt;$N$580),"",IF(INDEX($P$580:$W$589,MOD(((7-1)*$N$578+2)-1,10)+1,INT((((7-1)*$N$578+2)-1)/10)+1)="","",INDEX($P$580:$W$589,MOD(((7-1)*$N$578+2)-1,10)+1,INT((((7-1)*$N$578+2)-1)/10)+1))))))</f>
        <v/>
      </c>
      <c r="F586" s="539">
        <f>IF($D$578="Flat Oval",IF(OR($N$580="",ISTEXT($N$578),ISTEXT($N$579)),"",IF(7&lt;=$N$579,IF(3&gt;$N$578,"",IF(((7-1)*$N$578+3)&gt;80,"",IF(INDEX($P$580:$W$589,MOD(((7-1)*$N$578+3)-1,10)+1,INT((((7-1)*$N$578+3)-1)/10)+1)="","",INDEX($P$580:$W$589,MOD(((7-1)*$N$578+3)-1,10)+1,INT((((7-1)*$N$578+3)-1)/10)+1)))),IF(AND(7=$N$579+1,3&lt;=$O$578),IF(($N$578*$N$579+3)&gt;80,"",IF(INDEX($P$580:$W$589,MOD(($N$578*$N$579+3)-1,10)+1,INT((($N$578*$N$579+3)-1)/10)+1)="","",INDEX($P$580:$W$589,MOD(($N$578*$N$579+3)-1,10)+1,INT((($N$578*$N$579+3)-1)/10)+1))),""))),IF($N$580="","",IF(OR(ISTEXT($N$578),ISTEXT($N$579),ISTEXT($N$580)),"",IF(OR(3&gt;$N$578,7&gt;$N$579,((7-1)*$N$578+3)&gt;$N$580),"",IF(INDEX($P$580:$W$589,MOD(((7-1)*$N$578+3)-1,10)+1,INT((((7-1)*$N$578+3)-1)/10)+1)="","",INDEX($P$580:$W$589,MOD(((7-1)*$N$578+3)-1,10)+1,INT((((7-1)*$N$578+3)-1)/10)+1))))))</f>
        <v/>
      </c>
      <c r="G586" s="539">
        <f>IF($D$578="Flat Oval",IF(OR($N$580="",ISTEXT($N$578),ISTEXT($N$579)),"",IF(7&lt;=$N$579,IF(4&gt;$N$578,"",IF(((7-1)*$N$578+4)&gt;80,"",IF(INDEX($P$580:$W$589,MOD(((7-1)*$N$578+4)-1,10)+1,INT((((7-1)*$N$578+4)-1)/10)+1)="","",INDEX($P$580:$W$589,MOD(((7-1)*$N$578+4)-1,10)+1,INT((((7-1)*$N$578+4)-1)/10)+1)))),IF(AND(7=$N$579+1,4&lt;=$O$578),IF(($N$578*$N$579+4)&gt;80,"",IF(INDEX($P$580:$W$589,MOD(($N$578*$N$579+4)-1,10)+1,INT((($N$578*$N$579+4)-1)/10)+1)="","",INDEX($P$580:$W$589,MOD(($N$578*$N$579+4)-1,10)+1,INT((($N$578*$N$579+4)-1)/10)+1))),""))),IF($N$580="","",IF(OR(ISTEXT($N$578),ISTEXT($N$579),ISTEXT($N$580)),"",IF(OR(4&gt;$N$578,7&gt;$N$579,((7-1)*$N$578+4)&gt;$N$580),"",IF(INDEX($P$580:$W$589,MOD(((7-1)*$N$578+4)-1,10)+1,INT((((7-1)*$N$578+4)-1)/10)+1)="","",INDEX($P$580:$W$589,MOD(((7-1)*$N$578+4)-1,10)+1,INT((((7-1)*$N$578+4)-1)/10)+1))))))</f>
        <v/>
      </c>
      <c r="H586" s="539">
        <f>IF($D$578="Flat Oval",IF(OR($N$580="",ISTEXT($N$578),ISTEXT($N$579)),"",IF(7&lt;=$N$579,IF(5&gt;$N$578,"",IF(((7-1)*$N$578+5)&gt;80,"",IF(INDEX($P$580:$W$589,MOD(((7-1)*$N$578+5)-1,10)+1,INT((((7-1)*$N$578+5)-1)/10)+1)="","",INDEX($P$580:$W$589,MOD(((7-1)*$N$578+5)-1,10)+1,INT((((7-1)*$N$578+5)-1)/10)+1)))),IF(AND(7=$N$579+1,5&lt;=$O$578),IF(($N$578*$N$579+5)&gt;80,"",IF(INDEX($P$580:$W$589,MOD(($N$578*$N$579+5)-1,10)+1,INT((($N$578*$N$579+5)-1)/10)+1)="","",INDEX($P$580:$W$589,MOD(($N$578*$N$579+5)-1,10)+1,INT((($N$578*$N$579+5)-1)/10)+1))),""))),IF($N$580="","",IF(OR(ISTEXT($N$578),ISTEXT($N$579),ISTEXT($N$580)),"",IF(OR(5&gt;$N$578,7&gt;$N$579,((7-1)*$N$578+5)&gt;$N$580),"",IF(INDEX($P$580:$W$589,MOD(((7-1)*$N$578+5)-1,10)+1,INT((((7-1)*$N$578+5)-1)/10)+1)="","",INDEX($P$580:$W$589,MOD(((7-1)*$N$578+5)-1,10)+1,INT((((7-1)*$N$578+5)-1)/10)+1))))))</f>
        <v/>
      </c>
      <c r="I586" s="539">
        <f>IF($D$578="Flat Oval",IF(OR($N$580="",ISTEXT($N$578),ISTEXT($N$579)),"",IF(7&lt;=$N$579,IF(6&gt;$N$578,"",IF(((7-1)*$N$578+6)&gt;80,"",IF(INDEX($P$580:$W$589,MOD(((7-1)*$N$578+6)-1,10)+1,INT((((7-1)*$N$578+6)-1)/10)+1)="","",INDEX($P$580:$W$589,MOD(((7-1)*$N$578+6)-1,10)+1,INT((((7-1)*$N$578+6)-1)/10)+1)))),IF(AND(7=$N$579+1,6&lt;=$O$578),IF(($N$578*$N$579+6)&gt;80,"",IF(INDEX($P$580:$W$589,MOD(($N$578*$N$579+6)-1,10)+1,INT((($N$578*$N$579+6)-1)/10)+1)="","",INDEX($P$580:$W$589,MOD(($N$578*$N$579+6)-1,10)+1,INT((($N$578*$N$579+6)-1)/10)+1))),""))),IF($N$580="","",IF(OR(ISTEXT($N$578),ISTEXT($N$579),ISTEXT($N$580)),"",IF(OR(6&gt;$N$578,7&gt;$N$579,((7-1)*$N$578+6)&gt;$N$580),"",IF(INDEX($P$580:$W$589,MOD(((7-1)*$N$578+6)-1,10)+1,INT((((7-1)*$N$578+6)-1)/10)+1)="","",INDEX($P$580:$W$589,MOD(((7-1)*$N$578+6)-1,10)+1,INT((((7-1)*$N$578+6)-1)/10)+1))))))</f>
        <v/>
      </c>
      <c r="J586" s="539">
        <f>IF($D$578="Flat Oval",IF(OR($N$580="",ISTEXT($N$578),ISTEXT($N$579)),"",IF(7&lt;=$N$579,IF(7&gt;$N$578,"",IF(((7-1)*$N$578+7)&gt;80,"",IF(INDEX($P$580:$W$589,MOD(((7-1)*$N$578+7)-1,10)+1,INT((((7-1)*$N$578+7)-1)/10)+1)="","",INDEX($P$580:$W$589,MOD(((7-1)*$N$578+7)-1,10)+1,INT((((7-1)*$N$578+7)-1)/10)+1)))),IF(AND(7=$N$579+1,7&lt;=$O$578),IF(($N$578*$N$579+7)&gt;80,"",IF(INDEX($P$580:$W$589,MOD(($N$578*$N$579+7)-1,10)+1,INT((($N$578*$N$579+7)-1)/10)+1)="","",INDEX($P$580:$W$589,MOD(($N$578*$N$579+7)-1,10)+1,INT((($N$578*$N$579+7)-1)/10)+1))),""))),IF($N$580="","",IF(OR(ISTEXT($N$578),ISTEXT($N$579),ISTEXT($N$580)),"",IF(OR(7&gt;$N$578,7&gt;$N$579,((7-1)*$N$578+7)&gt;$N$580),"",IF(INDEX($P$580:$W$589,MOD(((7-1)*$N$578+7)-1,10)+1,INT((((7-1)*$N$578+7)-1)/10)+1)="","",INDEX($P$580:$W$589,MOD(((7-1)*$N$578+7)-1,10)+1,INT((((7-1)*$N$578+7)-1)/10)+1))))))</f>
        <v/>
      </c>
      <c r="K586" s="539">
        <f>IF($D$578="Flat Oval",IF(OR($N$580="",ISTEXT($N$578),ISTEXT($N$579)),"",IF(7&lt;=$N$579,IF(8&gt;$N$578,"",IF(((7-1)*$N$578+8)&gt;80,"",IF(INDEX($P$580:$W$589,MOD(((7-1)*$N$578+8)-1,10)+1,INT((((7-1)*$N$578+8)-1)/10)+1)="","",INDEX($P$580:$W$589,MOD(((7-1)*$N$578+8)-1,10)+1,INT((((7-1)*$N$578+8)-1)/10)+1)))),IF(AND(7=$N$579+1,8&lt;=$O$578),IF(($N$578*$N$579+8)&gt;80,"",IF(INDEX($P$580:$W$589,MOD(($N$578*$N$579+8)-1,10)+1,INT((($N$578*$N$579+8)-1)/10)+1)="","",INDEX($P$580:$W$589,MOD(($N$578*$N$579+8)-1,10)+1,INT((($N$578*$N$579+8)-1)/10)+1))),""))),IF($N$580="","",IF(OR(ISTEXT($N$578),ISTEXT($N$579),ISTEXT($N$580)),"",IF(OR(8&gt;$N$578,7&gt;$N$579,((7-1)*$N$578+8)&gt;$N$580),"",IF(INDEX($P$580:$W$589,MOD(((7-1)*$N$578+8)-1,10)+1,INT((((7-1)*$N$578+8)-1)/10)+1)="","",INDEX($P$580:$W$589,MOD(((7-1)*$N$578+8)-1,10)+1,INT((((7-1)*$N$578+8)-1)/10)+1))))))</f>
        <v/>
      </c>
      <c r="L586" s="539">
        <f>IF($D$578="Flat Oval",IF(OR($N$580="",ISTEXT($N$578),ISTEXT($N$579)),"",IF(7&lt;=$N$579,IF(9&gt;$N$578,"",IF(((7-1)*$N$578+9)&gt;80,"",IF(INDEX($P$580:$W$589,MOD(((7-1)*$N$578+9)-1,10)+1,INT((((7-1)*$N$578+9)-1)/10)+1)="","",INDEX($P$580:$W$589,MOD(((7-1)*$N$578+9)-1,10)+1,INT((((7-1)*$N$578+9)-1)/10)+1)))),IF(AND(7=$N$579+1,9&lt;=$O$578),IF(($N$578*$N$579+9)&gt;80,"",IF(INDEX($P$580:$W$589,MOD(($N$578*$N$579+9)-1,10)+1,INT((($N$578*$N$579+9)-1)/10)+1)="","",INDEX($P$580:$W$589,MOD(($N$578*$N$579+9)-1,10)+1,INT((($N$578*$N$579+9)-1)/10)+1))),""))),IF($N$580="","",IF(OR(ISTEXT($N$578),ISTEXT($N$579),ISTEXT($N$580)),"",IF(OR(9&gt;$N$578,7&gt;$N$579,((7-1)*$N$578+9)&gt;$N$580),"",IF(INDEX($P$580:$W$589,MOD(((7-1)*$N$578+9)-1,10)+1,INT((((7-1)*$N$578+9)-1)/10)+1)="","",INDEX($P$580:$W$589,MOD(((7-1)*$N$578+9)-1,10)+1,INT((((7-1)*$N$578+9)-1)/10)+1))))))</f>
        <v/>
      </c>
      <c r="M586" s="539">
        <f>IF($D$578="Flat Oval",IF(OR($N$580="",ISTEXT($N$578),ISTEXT($N$579)),"",IF(7&lt;=$N$579,IF(10&gt;$N$578,"",IF(((7-1)*$N$578+10)&gt;80,"",IF(INDEX($P$580:$W$589,MOD(((7-1)*$N$578+10)-1,10)+1,INT((((7-1)*$N$578+10)-1)/10)+1)="","",INDEX($P$580:$W$589,MOD(((7-1)*$N$578+10)-1,10)+1,INT((((7-1)*$N$578+10)-1)/10)+1)))),IF(AND(7=$N$579+1,10&lt;=$O$578),IF(($N$578*$N$579+10)&gt;80,"",IF(INDEX($P$580:$W$589,MOD(($N$578*$N$579+10)-1,10)+1,INT((($N$578*$N$579+10)-1)/10)+1)="","",INDEX($P$580:$W$589,MOD(($N$578*$N$579+10)-1,10)+1,INT((($N$578*$N$579+10)-1)/10)+1))),""))),IF($N$580="","",IF(OR(ISTEXT($N$578),ISTEXT($N$579),ISTEXT($N$580)),"",IF(OR(10&gt;$N$578,7&gt;$N$579,((7-1)*$N$578+10)&gt;$N$580),"",IF(INDEX($P$580:$W$589,MOD(((7-1)*$N$578+10)-1,10)+1,INT((((7-1)*$N$578+10)-1)/10)+1)="","",INDEX($P$580:$W$589,MOD(((7-1)*$N$578+10)-1,10)+1,INT((((7-1)*$N$578+10)-1)/10)+1))))))</f>
        <v/>
      </c>
      <c r="P586" s="540" t="n"/>
      <c r="Q586" s="540" t="n"/>
      <c r="R586" s="540" t="n"/>
      <c r="S586" s="540" t="n"/>
      <c r="T586" s="540" t="n"/>
      <c r="U586" s="540" t="n"/>
      <c r="V586" s="540" t="n"/>
      <c r="W586" s="540" t="n"/>
    </row>
    <row r="587" ht="13.35" customHeight="1" s="162">
      <c r="B587" s="537">
        <f>IF($D$578="Flat Oval",IF(OR($N$579="",ISTEXT($N$579)),"",IF(8&lt;=$N$579,ROUND((8-0.5)*$I$578/$N$579,1),IF(8=$N$579+1,"Ends",""))),IF(OR($D$578="",$G$578=""),"",IF($D$578="Round",IF(8=1,"Axis 1 (0°)",IF(8=2,"Axis 2 (90°)","")),IF(ISTEXT($N$579),"",IF(8&gt;$N$579,"",IF(ISTEXT($I$578),"",ROUND((8-0.5)*$I$578/$N$579,1)))))))</f>
        <v/>
      </c>
      <c r="C587" s="538" t="n"/>
      <c r="D587" s="539">
        <f>IF($D$578="Flat Oval",IF(OR($N$580="",ISTEXT($N$578),ISTEXT($N$579)),"",IF(8&lt;=$N$579,IF(1&gt;$N$578,"",IF(((8-1)*$N$578+1)&gt;80,"",IF(INDEX($P$580:$W$589,MOD(((8-1)*$N$578+1)-1,10)+1,INT((((8-1)*$N$578+1)-1)/10)+1)="","",INDEX($P$580:$W$589,MOD(((8-1)*$N$578+1)-1,10)+1,INT((((8-1)*$N$578+1)-1)/10)+1)))),IF(AND(8=$N$579+1,1&lt;=$O$578),IF(($N$578*$N$579+1)&gt;80,"",IF(INDEX($P$580:$W$589,MOD(($N$578*$N$579+1)-1,10)+1,INT((($N$578*$N$579+1)-1)/10)+1)="","",INDEX($P$580:$W$589,MOD(($N$578*$N$579+1)-1,10)+1,INT((($N$578*$N$579+1)-1)/10)+1))),""))),IF($N$580="","",IF(OR(ISTEXT($N$578),ISTEXT($N$579),ISTEXT($N$580)),"",IF(OR(1&gt;$N$578,8&gt;$N$579,((8-1)*$N$578+1)&gt;$N$580),"",IF(INDEX($P$580:$W$589,MOD(((8-1)*$N$578+1)-1,10)+1,INT((((8-1)*$N$578+1)-1)/10)+1)="","",INDEX($P$580:$W$589,MOD(((8-1)*$N$578+1)-1,10)+1,INT((((8-1)*$N$578+1)-1)/10)+1))))))</f>
        <v/>
      </c>
      <c r="E587" s="539">
        <f>IF($D$578="Flat Oval",IF(OR($N$580="",ISTEXT($N$578),ISTEXT($N$579)),"",IF(8&lt;=$N$579,IF(2&gt;$N$578,"",IF(((8-1)*$N$578+2)&gt;80,"",IF(INDEX($P$580:$W$589,MOD(((8-1)*$N$578+2)-1,10)+1,INT((((8-1)*$N$578+2)-1)/10)+1)="","",INDEX($P$580:$W$589,MOD(((8-1)*$N$578+2)-1,10)+1,INT((((8-1)*$N$578+2)-1)/10)+1)))),IF(AND(8=$N$579+1,2&lt;=$O$578),IF(($N$578*$N$579+2)&gt;80,"",IF(INDEX($P$580:$W$589,MOD(($N$578*$N$579+2)-1,10)+1,INT((($N$578*$N$579+2)-1)/10)+1)="","",INDEX($P$580:$W$589,MOD(($N$578*$N$579+2)-1,10)+1,INT((($N$578*$N$579+2)-1)/10)+1))),""))),IF($N$580="","",IF(OR(ISTEXT($N$578),ISTEXT($N$579),ISTEXT($N$580)),"",IF(OR(2&gt;$N$578,8&gt;$N$579,((8-1)*$N$578+2)&gt;$N$580),"",IF(INDEX($P$580:$W$589,MOD(((8-1)*$N$578+2)-1,10)+1,INT((((8-1)*$N$578+2)-1)/10)+1)="","",INDEX($P$580:$W$589,MOD(((8-1)*$N$578+2)-1,10)+1,INT((((8-1)*$N$578+2)-1)/10)+1))))))</f>
        <v/>
      </c>
      <c r="F587" s="539">
        <f>IF($D$578="Flat Oval",IF(OR($N$580="",ISTEXT($N$578),ISTEXT($N$579)),"",IF(8&lt;=$N$579,IF(3&gt;$N$578,"",IF(((8-1)*$N$578+3)&gt;80,"",IF(INDEX($P$580:$W$589,MOD(((8-1)*$N$578+3)-1,10)+1,INT((((8-1)*$N$578+3)-1)/10)+1)="","",INDEX($P$580:$W$589,MOD(((8-1)*$N$578+3)-1,10)+1,INT((((8-1)*$N$578+3)-1)/10)+1)))),IF(AND(8=$N$579+1,3&lt;=$O$578),IF(($N$578*$N$579+3)&gt;80,"",IF(INDEX($P$580:$W$589,MOD(($N$578*$N$579+3)-1,10)+1,INT((($N$578*$N$579+3)-1)/10)+1)="","",INDEX($P$580:$W$589,MOD(($N$578*$N$579+3)-1,10)+1,INT((($N$578*$N$579+3)-1)/10)+1))),""))),IF($N$580="","",IF(OR(ISTEXT($N$578),ISTEXT($N$579),ISTEXT($N$580)),"",IF(OR(3&gt;$N$578,8&gt;$N$579,((8-1)*$N$578+3)&gt;$N$580),"",IF(INDEX($P$580:$W$589,MOD(((8-1)*$N$578+3)-1,10)+1,INT((((8-1)*$N$578+3)-1)/10)+1)="","",INDEX($P$580:$W$589,MOD(((8-1)*$N$578+3)-1,10)+1,INT((((8-1)*$N$578+3)-1)/10)+1))))))</f>
        <v/>
      </c>
      <c r="G587" s="539">
        <f>IF($D$578="Flat Oval",IF(OR($N$580="",ISTEXT($N$578),ISTEXT($N$579)),"",IF(8&lt;=$N$579,IF(4&gt;$N$578,"",IF(((8-1)*$N$578+4)&gt;80,"",IF(INDEX($P$580:$W$589,MOD(((8-1)*$N$578+4)-1,10)+1,INT((((8-1)*$N$578+4)-1)/10)+1)="","",INDEX($P$580:$W$589,MOD(((8-1)*$N$578+4)-1,10)+1,INT((((8-1)*$N$578+4)-1)/10)+1)))),IF(AND(8=$N$579+1,4&lt;=$O$578),IF(($N$578*$N$579+4)&gt;80,"",IF(INDEX($P$580:$W$589,MOD(($N$578*$N$579+4)-1,10)+1,INT((($N$578*$N$579+4)-1)/10)+1)="","",INDEX($P$580:$W$589,MOD(($N$578*$N$579+4)-1,10)+1,INT((($N$578*$N$579+4)-1)/10)+1))),""))),IF($N$580="","",IF(OR(ISTEXT($N$578),ISTEXT($N$579),ISTEXT($N$580)),"",IF(OR(4&gt;$N$578,8&gt;$N$579,((8-1)*$N$578+4)&gt;$N$580),"",IF(INDEX($P$580:$W$589,MOD(((8-1)*$N$578+4)-1,10)+1,INT((((8-1)*$N$578+4)-1)/10)+1)="","",INDEX($P$580:$W$589,MOD(((8-1)*$N$578+4)-1,10)+1,INT((((8-1)*$N$578+4)-1)/10)+1))))))</f>
        <v/>
      </c>
      <c r="H587" s="539">
        <f>IF($D$578="Flat Oval",IF(OR($N$580="",ISTEXT($N$578),ISTEXT($N$579)),"",IF(8&lt;=$N$579,IF(5&gt;$N$578,"",IF(((8-1)*$N$578+5)&gt;80,"",IF(INDEX($P$580:$W$589,MOD(((8-1)*$N$578+5)-1,10)+1,INT((((8-1)*$N$578+5)-1)/10)+1)="","",INDEX($P$580:$W$589,MOD(((8-1)*$N$578+5)-1,10)+1,INT((((8-1)*$N$578+5)-1)/10)+1)))),IF(AND(8=$N$579+1,5&lt;=$O$578),IF(($N$578*$N$579+5)&gt;80,"",IF(INDEX($P$580:$W$589,MOD(($N$578*$N$579+5)-1,10)+1,INT((($N$578*$N$579+5)-1)/10)+1)="","",INDEX($P$580:$W$589,MOD(($N$578*$N$579+5)-1,10)+1,INT((($N$578*$N$579+5)-1)/10)+1))),""))),IF($N$580="","",IF(OR(ISTEXT($N$578),ISTEXT($N$579),ISTEXT($N$580)),"",IF(OR(5&gt;$N$578,8&gt;$N$579,((8-1)*$N$578+5)&gt;$N$580),"",IF(INDEX($P$580:$W$589,MOD(((8-1)*$N$578+5)-1,10)+1,INT((((8-1)*$N$578+5)-1)/10)+1)="","",INDEX($P$580:$W$589,MOD(((8-1)*$N$578+5)-1,10)+1,INT((((8-1)*$N$578+5)-1)/10)+1))))))</f>
        <v/>
      </c>
      <c r="I587" s="539">
        <f>IF($D$578="Flat Oval",IF(OR($N$580="",ISTEXT($N$578),ISTEXT($N$579)),"",IF(8&lt;=$N$579,IF(6&gt;$N$578,"",IF(((8-1)*$N$578+6)&gt;80,"",IF(INDEX($P$580:$W$589,MOD(((8-1)*$N$578+6)-1,10)+1,INT((((8-1)*$N$578+6)-1)/10)+1)="","",INDEX($P$580:$W$589,MOD(((8-1)*$N$578+6)-1,10)+1,INT((((8-1)*$N$578+6)-1)/10)+1)))),IF(AND(8=$N$579+1,6&lt;=$O$578),IF(($N$578*$N$579+6)&gt;80,"",IF(INDEX($P$580:$W$589,MOD(($N$578*$N$579+6)-1,10)+1,INT((($N$578*$N$579+6)-1)/10)+1)="","",INDEX($P$580:$W$589,MOD(($N$578*$N$579+6)-1,10)+1,INT((($N$578*$N$579+6)-1)/10)+1))),""))),IF($N$580="","",IF(OR(ISTEXT($N$578),ISTEXT($N$579),ISTEXT($N$580)),"",IF(OR(6&gt;$N$578,8&gt;$N$579,((8-1)*$N$578+6)&gt;$N$580),"",IF(INDEX($P$580:$W$589,MOD(((8-1)*$N$578+6)-1,10)+1,INT((((8-1)*$N$578+6)-1)/10)+1)="","",INDEX($P$580:$W$589,MOD(((8-1)*$N$578+6)-1,10)+1,INT((((8-1)*$N$578+6)-1)/10)+1))))))</f>
        <v/>
      </c>
      <c r="J587" s="539">
        <f>IF($D$578="Flat Oval",IF(OR($N$580="",ISTEXT($N$578),ISTEXT($N$579)),"",IF(8&lt;=$N$579,IF(7&gt;$N$578,"",IF(((8-1)*$N$578+7)&gt;80,"",IF(INDEX($P$580:$W$589,MOD(((8-1)*$N$578+7)-1,10)+1,INT((((8-1)*$N$578+7)-1)/10)+1)="","",INDEX($P$580:$W$589,MOD(((8-1)*$N$578+7)-1,10)+1,INT((((8-1)*$N$578+7)-1)/10)+1)))),IF(AND(8=$N$579+1,7&lt;=$O$578),IF(($N$578*$N$579+7)&gt;80,"",IF(INDEX($P$580:$W$589,MOD(($N$578*$N$579+7)-1,10)+1,INT((($N$578*$N$579+7)-1)/10)+1)="","",INDEX($P$580:$W$589,MOD(($N$578*$N$579+7)-1,10)+1,INT((($N$578*$N$579+7)-1)/10)+1))),""))),IF($N$580="","",IF(OR(ISTEXT($N$578),ISTEXT($N$579),ISTEXT($N$580)),"",IF(OR(7&gt;$N$578,8&gt;$N$579,((8-1)*$N$578+7)&gt;$N$580),"",IF(INDEX($P$580:$W$589,MOD(((8-1)*$N$578+7)-1,10)+1,INT((((8-1)*$N$578+7)-1)/10)+1)="","",INDEX($P$580:$W$589,MOD(((8-1)*$N$578+7)-1,10)+1,INT((((8-1)*$N$578+7)-1)/10)+1))))))</f>
        <v/>
      </c>
      <c r="K587" s="539">
        <f>IF($D$578="Flat Oval",IF(OR($N$580="",ISTEXT($N$578),ISTEXT($N$579)),"",IF(8&lt;=$N$579,IF(8&gt;$N$578,"",IF(((8-1)*$N$578+8)&gt;80,"",IF(INDEX($P$580:$W$589,MOD(((8-1)*$N$578+8)-1,10)+1,INT((((8-1)*$N$578+8)-1)/10)+1)="","",INDEX($P$580:$W$589,MOD(((8-1)*$N$578+8)-1,10)+1,INT((((8-1)*$N$578+8)-1)/10)+1)))),IF(AND(8=$N$579+1,8&lt;=$O$578),IF(($N$578*$N$579+8)&gt;80,"",IF(INDEX($P$580:$W$589,MOD(($N$578*$N$579+8)-1,10)+1,INT((($N$578*$N$579+8)-1)/10)+1)="","",INDEX($P$580:$W$589,MOD(($N$578*$N$579+8)-1,10)+1,INT((($N$578*$N$579+8)-1)/10)+1))),""))),IF($N$580="","",IF(OR(ISTEXT($N$578),ISTEXT($N$579),ISTEXT($N$580)),"",IF(OR(8&gt;$N$578,8&gt;$N$579,((8-1)*$N$578+8)&gt;$N$580),"",IF(INDEX($P$580:$W$589,MOD(((8-1)*$N$578+8)-1,10)+1,INT((((8-1)*$N$578+8)-1)/10)+1)="","",INDEX($P$580:$W$589,MOD(((8-1)*$N$578+8)-1,10)+1,INT((((8-1)*$N$578+8)-1)/10)+1))))))</f>
        <v/>
      </c>
      <c r="L587" s="539">
        <f>IF($D$578="Flat Oval",IF(OR($N$580="",ISTEXT($N$578),ISTEXT($N$579)),"",IF(8&lt;=$N$579,IF(9&gt;$N$578,"",IF(((8-1)*$N$578+9)&gt;80,"",IF(INDEX($P$580:$W$589,MOD(((8-1)*$N$578+9)-1,10)+1,INT((((8-1)*$N$578+9)-1)/10)+1)="","",INDEX($P$580:$W$589,MOD(((8-1)*$N$578+9)-1,10)+1,INT((((8-1)*$N$578+9)-1)/10)+1)))),IF(AND(8=$N$579+1,9&lt;=$O$578),IF(($N$578*$N$579+9)&gt;80,"",IF(INDEX($P$580:$W$589,MOD(($N$578*$N$579+9)-1,10)+1,INT((($N$578*$N$579+9)-1)/10)+1)="","",INDEX($P$580:$W$589,MOD(($N$578*$N$579+9)-1,10)+1,INT((($N$578*$N$579+9)-1)/10)+1))),""))),IF($N$580="","",IF(OR(ISTEXT($N$578),ISTEXT($N$579),ISTEXT($N$580)),"",IF(OR(9&gt;$N$578,8&gt;$N$579,((8-1)*$N$578+9)&gt;$N$580),"",IF(INDEX($P$580:$W$589,MOD(((8-1)*$N$578+9)-1,10)+1,INT((((8-1)*$N$578+9)-1)/10)+1)="","",INDEX($P$580:$W$589,MOD(((8-1)*$N$578+9)-1,10)+1,INT((((8-1)*$N$578+9)-1)/10)+1))))))</f>
        <v/>
      </c>
      <c r="M587" s="539">
        <f>IF($D$578="Flat Oval",IF(OR($N$580="",ISTEXT($N$578),ISTEXT($N$579)),"",IF(8&lt;=$N$579,IF(10&gt;$N$578,"",IF(((8-1)*$N$578+10)&gt;80,"",IF(INDEX($P$580:$W$589,MOD(((8-1)*$N$578+10)-1,10)+1,INT((((8-1)*$N$578+10)-1)/10)+1)="","",INDEX($P$580:$W$589,MOD(((8-1)*$N$578+10)-1,10)+1,INT((((8-1)*$N$578+10)-1)/10)+1)))),IF(AND(8=$N$579+1,10&lt;=$O$578),IF(($N$578*$N$579+10)&gt;80,"",IF(INDEX($P$580:$W$589,MOD(($N$578*$N$579+10)-1,10)+1,INT((($N$578*$N$579+10)-1)/10)+1)="","",INDEX($P$580:$W$589,MOD(($N$578*$N$579+10)-1,10)+1,INT((($N$578*$N$579+10)-1)/10)+1))),""))),IF($N$580="","",IF(OR(ISTEXT($N$578),ISTEXT($N$579),ISTEXT($N$580)),"",IF(OR(10&gt;$N$578,8&gt;$N$579,((8-1)*$N$578+10)&gt;$N$580),"",IF(INDEX($P$580:$W$589,MOD(((8-1)*$N$578+10)-1,10)+1,INT((((8-1)*$N$578+10)-1)/10)+1)="","",INDEX($P$580:$W$589,MOD(((8-1)*$N$578+10)-1,10)+1,INT((((8-1)*$N$578+10)-1)/10)+1))))))</f>
        <v/>
      </c>
      <c r="P587" s="540" t="n"/>
      <c r="Q587" s="540" t="n"/>
      <c r="R587" s="540" t="n"/>
      <c r="S587" s="540" t="n"/>
      <c r="T587" s="540" t="n"/>
      <c r="U587" s="540" t="n"/>
      <c r="V587" s="540" t="n"/>
      <c r="W587" s="540" t="n"/>
    </row>
    <row r="588" ht="13.35" customHeight="1" s="162">
      <c r="P588" s="540" t="n"/>
      <c r="Q588" s="540" t="n"/>
      <c r="R588" s="540" t="n"/>
      <c r="S588" s="540" t="n"/>
      <c r="T588" s="540" t="n"/>
      <c r="U588" s="540" t="n"/>
      <c r="V588" s="540" t="n"/>
      <c r="W588" s="540" t="n"/>
    </row>
    <row r="589" ht="13.35" customHeight="1" s="162">
      <c r="B589" s="188" t="inlineStr">
        <is>
          <t>Remarks</t>
        </is>
      </c>
      <c r="C589" s="173" t="n"/>
      <c r="D589" s="154" t="n"/>
      <c r="E589" s="174" t="n"/>
      <c r="F589" s="174" t="n"/>
      <c r="G589" s="174" t="n"/>
      <c r="H589" s="174" t="n"/>
      <c r="I589" s="174" t="n"/>
      <c r="J589" s="174" t="n"/>
      <c r="K589" s="174" t="n"/>
      <c r="L589" s="174" t="n"/>
      <c r="M589" s="173" t="n"/>
      <c r="P589" s="540" t="n"/>
      <c r="Q589" s="540" t="n"/>
      <c r="R589" s="540" t="n"/>
      <c r="S589" s="540" t="n"/>
      <c r="T589" s="540" t="n"/>
      <c r="U589" s="540" t="n"/>
      <c r="V589" s="540" t="n"/>
      <c r="W589" s="540" t="n"/>
    </row>
    <row r="590" ht="13.35" customHeight="1" s="162">
      <c r="B590" s="154" t="n"/>
      <c r="C590" s="174" t="n"/>
      <c r="D590" s="174" t="n"/>
      <c r="E590" s="174" t="n"/>
      <c r="F590" s="174" t="n"/>
      <c r="G590" s="174" t="n"/>
      <c r="H590" s="174" t="n"/>
      <c r="I590" s="174" t="n"/>
      <c r="J590" s="174" t="n"/>
      <c r="K590" s="174" t="n"/>
      <c r="L590" s="174" t="n"/>
      <c r="M590" s="173" t="n"/>
    </row>
    <row r="591" ht="13.35" customHeight="1" s="162">
      <c r="B591" s="154" t="n"/>
      <c r="C591" s="174" t="n"/>
      <c r="D591" s="174" t="n"/>
      <c r="E591" s="174" t="n"/>
      <c r="F591" s="174" t="n"/>
      <c r="G591" s="174" t="n"/>
      <c r="H591" s="174" t="n"/>
      <c r="I591" s="174" t="n"/>
      <c r="J591" s="174" t="n"/>
      <c r="K591" s="174" t="n"/>
      <c r="L591" s="174" t="n"/>
      <c r="M591" s="173" t="n"/>
    </row>
    <row r="593" ht="13.35" customHeight="1" s="162">
      <c r="B593" s="188" t="inlineStr">
        <is>
          <t>Airflow Traverse Measurement</t>
        </is>
      </c>
      <c r="C593" s="174" t="n"/>
      <c r="D593" s="174" t="n"/>
      <c r="E593" s="174" t="n"/>
      <c r="F593" s="174" t="n"/>
      <c r="G593" s="174" t="n"/>
      <c r="H593" s="173" t="n"/>
      <c r="I593" s="194" t="inlineStr">
        <is>
          <t>Design CFM</t>
        </is>
      </c>
      <c r="J593" s="188" t="inlineStr">
        <is>
          <t>Initial</t>
        </is>
      </c>
      <c r="K593" s="173" t="n"/>
      <c r="L593" s="188" t="inlineStr">
        <is>
          <t>Final</t>
        </is>
      </c>
      <c r="M593" s="173" t="n"/>
    </row>
    <row r="594" ht="13.35" customHeight="1" s="162">
      <c r="B594" s="153" t="inlineStr">
        <is>
          <t xml:space="preserve">Point </t>
        </is>
      </c>
      <c r="C594" s="188" t="inlineStr">
        <is>
          <t>Area Served</t>
        </is>
      </c>
      <c r="D594" s="174" t="n"/>
      <c r="E594" s="173" t="n"/>
      <c r="F594" s="188" t="inlineStr">
        <is>
          <t>Size</t>
        </is>
      </c>
      <c r="G594" s="173" t="n"/>
      <c r="H594" s="188" t="inlineStr">
        <is>
          <t>Ak</t>
        </is>
      </c>
      <c r="I594" s="440" t="n"/>
      <c r="J594" s="188" t="inlineStr">
        <is>
          <t>VEL</t>
        </is>
      </c>
      <c r="K594" s="188" t="inlineStr">
        <is>
          <t>CFM</t>
        </is>
      </c>
      <c r="L594" s="188" t="inlineStr">
        <is>
          <t>VEL</t>
        </is>
      </c>
      <c r="M594" s="188" t="inlineStr">
        <is>
          <t>CFM</t>
        </is>
      </c>
    </row>
    <row r="595" ht="13.35" customHeight="1" s="162">
      <c r="B595" s="31" t="inlineStr">
        <is>
          <t>T-37</t>
        </is>
      </c>
      <c r="C595" s="307" t="n"/>
      <c r="D595" s="174" t="n"/>
      <c r="E595" s="173" t="n"/>
      <c r="F595" s="307">
        <f>IF($D$597="Flat Oval",IF(OR($G$597="",$I$597=""),"",$G$597&amp;""" x "&amp;$I$597&amp;""" oval"),IF($G$597="","",IF($D$597="Round",$G$597&amp;""" dia",$G$597&amp;""" x "&amp;$I$597&amp;"""")))</f>
        <v/>
      </c>
      <c r="G595" s="173" t="n"/>
      <c r="H595" s="525">
        <f>IF($D$597="Flat Oval",IF(OR($G$597="",$I$597=""),"",IF(OR(ISTEXT($G$597),ISTEXT($I$597)),"",ROUND(((($G$597-2*N($K$597))-($I$597-2*N($K$597)))*($I$597-2*N($K$597))+PI()*(($I$597-2*N($K$597))/2)^2)/144,3))),IF(OR($D$597="",$G$597=""),"",IF($D$597="Round",IF(ISTEXT($G$597),"",ROUND(PI()*(($G$597-2*N($K$597))/2)^2/144,3)),IF($I$597="","",IF(OR(ISTEXT($G$597),ISTEXT($I$597)),"",ROUND(($G$597-2*N($K$597))*($I$597-2*N($K$597))/144,3))))))</f>
        <v/>
      </c>
      <c r="I595" s="189" t="n"/>
      <c r="J595" s="189" t="n"/>
      <c r="K595" s="189">
        <f>IF(N(J595)*N(H595)=0,"",ROUND(N(J595)*N(H595),0))</f>
        <v/>
      </c>
      <c r="L595" s="189">
        <f>IF($D$597="Flat Oval",IF(OR($O$598="",$O$599="",N($O$600)+N($O$601)=0),"",ROUND(($O$598*$O$600+$O$599*$O$601)/($O$600+$O$601),0)),IF(COUNT(D599:M606)=0,"",ROUND(AVERAGE(D599:M606),0)))</f>
        <v/>
      </c>
      <c r="M595" s="189">
        <f>IF(N(L595)*N(H595)=0,"",ROUND(N(L595)*N(H595),0))</f>
        <v/>
      </c>
    </row>
    <row r="596" ht="13.35" customHeight="1" s="162">
      <c r="B596" s="188" t="inlineStr">
        <is>
          <t>Instrument</t>
        </is>
      </c>
      <c r="C596" s="173" t="n"/>
      <c r="D596" s="196" t="n"/>
      <c r="E596" s="174" t="n"/>
      <c r="F596" s="174" t="n"/>
      <c r="G596" s="173" t="n"/>
      <c r="H596" s="188" t="inlineStr">
        <is>
          <t>Duct Static Pressure</t>
        </is>
      </c>
      <c r="I596" s="174" t="n"/>
      <c r="J596" s="173" t="n"/>
      <c r="K596" s="53" t="n"/>
      <c r="L596" s="188" t="inlineStr">
        <is>
          <t>Temp</t>
        </is>
      </c>
      <c r="M596" s="52" t="n"/>
      <c r="N596" s="51" t="n"/>
    </row>
    <row r="597" ht="13.35" customHeight="1" s="162">
      <c r="B597" s="526" t="inlineStr">
        <is>
          <t>Duct shape:</t>
        </is>
      </c>
      <c r="C597" s="173" t="n"/>
      <c r="D597" s="527" t="n"/>
      <c r="E597" s="173" t="n"/>
      <c r="F597" s="528" t="inlineStr">
        <is>
          <t>W / Dia (in)</t>
        </is>
      </c>
      <c r="G597" s="529" t="n"/>
      <c r="H597" s="526" t="inlineStr">
        <is>
          <t>H (in)</t>
        </is>
      </c>
      <c r="I597" s="530" t="n"/>
      <c r="J597" s="531" t="inlineStr">
        <is>
          <t>Liner (in)</t>
        </is>
      </c>
      <c r="K597" s="532" t="n"/>
      <c r="L597" s="526" t="inlineStr">
        <is>
          <t>Points</t>
        </is>
      </c>
      <c r="M597" s="533">
        <f>IF($D$597="Flat Oval",IF($N$599="","",$N$597&amp;"x"&amp;$N$598&amp;"+"&amp;$O$597&amp;" ends"),IF($N$597="","",IF($D$597="Round",$N$597&amp;" x 2 axes",IF($N$598="","",$N$597&amp;" x "&amp;$N$598))))</f>
        <v/>
      </c>
      <c r="N597" s="534">
        <f>IF($D$597="Flat Oval",IF(OR($G$597="",$I$597=""),"",IF(OR(ISTEXT($G$597),ISTEXT($I$597)),"",IF($G$597-$I$597&lt;12,2,MIN(10,MAX(3,ROUNDUP(($G$597-$I$597)/6,0)))))),IF(OR($D$597="",$G$597=""),"",IF($D$597="Round",IF(ISTEXT($G$597),"",IF($G$597&lt;=9,6,IF($G$597&lt;=12,8,10))),IF(ISTEXT($G$597),"",IF($G$597&lt;12,2,MIN(10,MAX(3,ROUNDUP($G$597/6,0))))))))</f>
        <v/>
      </c>
      <c r="O597">
        <f>IF(AND($D$597="Flat Oval",NOT(OR($G$597="",$I$597="")),NOT(OR(ISTEXT($G$597),ISTEXT($I$597)))),IF($I$597&lt;=9,6,IF($I$597&lt;=12,8,10)),"")</f>
        <v/>
      </c>
      <c r="P597" s="473" t="inlineStr">
        <is>
          <t>Quick entry – type readings in order (row by row of the grid), down this column then the next:</t>
        </is>
      </c>
    </row>
    <row r="598" ht="13.35" customHeight="1" s="162">
      <c r="B598" s="535" t="inlineStr">
        <is>
          <t>Depth↓ Pos→ (in)</t>
        </is>
      </c>
      <c r="C598" s="414" t="n"/>
      <c r="D598" s="535">
        <f>IF($D$597="Flat Oval",IF(OR($N$597="",ISTEXT($N$597),1&gt;$N$597),"",ROUND((1-0.5)*($G$597-$I$597)/$N$597,1)),IF(ISTEXT($N$597),"",IF(OR($D$597="",$G$597="",1&gt;$N$597),"",IF($D$597="Round",IF(ISTEXT($G$597),"",ROUND(IF(1&lt;=$N$597/2,$G$597/2*(1-SQRT(($N$597-2*1+1)/$N$597)),$G$597-$G$597/2*(1-SQRT(($N$597-2*($N$597-1+1)+1)/$N$597))),1)),IF(ISTEXT($G$597),"",ROUND((1-0.5)*$G$597/$N$597,1))))))</f>
        <v/>
      </c>
      <c r="E598" s="535">
        <f>IF($D$597="Flat Oval",IF(OR($N$597="",ISTEXT($N$597),2&gt;$N$597),"",ROUND((2-0.5)*($G$597-$I$597)/$N$597,1)),IF(ISTEXT($N$597),"",IF(OR($D$597="",$G$597="",2&gt;$N$597),"",IF($D$597="Round",IF(ISTEXT($G$597),"",ROUND(IF(2&lt;=$N$597/2,$G$597/2*(1-SQRT(($N$597-2*2+1)/$N$597)),$G$597-$G$597/2*(1-SQRT(($N$597-2*($N$597-2+1)+1)/$N$597))),1)),IF(ISTEXT($G$597),"",ROUND((2-0.5)*$G$597/$N$597,1))))))</f>
        <v/>
      </c>
      <c r="F598" s="535">
        <f>IF($D$597="Flat Oval",IF(OR($N$597="",ISTEXT($N$597),3&gt;$N$597),"",ROUND((3-0.5)*($G$597-$I$597)/$N$597,1)),IF(ISTEXT($N$597),"",IF(OR($D$597="",$G$597="",3&gt;$N$597),"",IF($D$597="Round",IF(ISTEXT($G$597),"",ROUND(IF(3&lt;=$N$597/2,$G$597/2*(1-SQRT(($N$597-2*3+1)/$N$597)),$G$597-$G$597/2*(1-SQRT(($N$597-2*($N$597-3+1)+1)/$N$597))),1)),IF(ISTEXT($G$597),"",ROUND((3-0.5)*$G$597/$N$597,1))))))</f>
        <v/>
      </c>
      <c r="G598" s="535">
        <f>IF($D$597="Flat Oval",IF(OR($N$597="",ISTEXT($N$597),4&gt;$N$597),"",ROUND((4-0.5)*($G$597-$I$597)/$N$597,1)),IF(ISTEXT($N$597),"",IF(OR($D$597="",$G$597="",4&gt;$N$597),"",IF($D$597="Round",IF(ISTEXT($G$597),"",ROUND(IF(4&lt;=$N$597/2,$G$597/2*(1-SQRT(($N$597-2*4+1)/$N$597)),$G$597-$G$597/2*(1-SQRT(($N$597-2*($N$597-4+1)+1)/$N$597))),1)),IF(ISTEXT($G$597),"",ROUND((4-0.5)*$G$597/$N$597,1))))))</f>
        <v/>
      </c>
      <c r="H598" s="535">
        <f>IF($D$597="Flat Oval",IF(OR($N$597="",ISTEXT($N$597),5&gt;$N$597),"",ROUND((5-0.5)*($G$597-$I$597)/$N$597,1)),IF(ISTEXT($N$597),"",IF(OR($D$597="",$G$597="",5&gt;$N$597),"",IF($D$597="Round",IF(ISTEXT($G$597),"",ROUND(IF(5&lt;=$N$597/2,$G$597/2*(1-SQRT(($N$597-2*5+1)/$N$597)),$G$597-$G$597/2*(1-SQRT(($N$597-2*($N$597-5+1)+1)/$N$597))),1)),IF(ISTEXT($G$597),"",ROUND((5-0.5)*$G$597/$N$597,1))))))</f>
        <v/>
      </c>
      <c r="I598" s="535">
        <f>IF($D$597="Flat Oval",IF(OR($N$597="",ISTEXT($N$597),6&gt;$N$597),"",ROUND((6-0.5)*($G$597-$I$597)/$N$597,1)),IF(ISTEXT($N$597),"",IF(OR($D$597="",$G$597="",6&gt;$N$597),"",IF($D$597="Round",IF(ISTEXT($G$597),"",ROUND(IF(6&lt;=$N$597/2,$G$597/2*(1-SQRT(($N$597-2*6+1)/$N$597)),$G$597-$G$597/2*(1-SQRT(($N$597-2*($N$597-6+1)+1)/$N$597))),1)),IF(ISTEXT($G$597),"",ROUND((6-0.5)*$G$597/$N$597,1))))))</f>
        <v/>
      </c>
      <c r="J598" s="535">
        <f>IF($D$597="Flat Oval",IF(OR($N$597="",ISTEXT($N$597),7&gt;$N$597),"",ROUND((7-0.5)*($G$597-$I$597)/$N$597,1)),IF(ISTEXT($N$597),"",IF(OR($D$597="",$G$597="",7&gt;$N$597),"",IF($D$597="Round",IF(ISTEXT($G$597),"",ROUND(IF(7&lt;=$N$597/2,$G$597/2*(1-SQRT(($N$597-2*7+1)/$N$597)),$G$597-$G$597/2*(1-SQRT(($N$597-2*($N$597-7+1)+1)/$N$597))),1)),IF(ISTEXT($G$597),"",ROUND((7-0.5)*$G$597/$N$597,1))))))</f>
        <v/>
      </c>
      <c r="K598" s="535">
        <f>IF($D$597="Flat Oval",IF(OR($N$597="",ISTEXT($N$597),8&gt;$N$597),"",ROUND((8-0.5)*($G$597-$I$597)/$N$597,1)),IF(ISTEXT($N$597),"",IF(OR($D$597="",$G$597="",8&gt;$N$597),"",IF($D$597="Round",IF(ISTEXT($G$597),"",ROUND(IF(8&lt;=$N$597/2,$G$597/2*(1-SQRT(($N$597-2*8+1)/$N$597)),$G$597-$G$597/2*(1-SQRT(($N$597-2*($N$597-8+1)+1)/$N$597))),1)),IF(ISTEXT($G$597),"",ROUND((8-0.5)*$G$597/$N$597,1))))))</f>
        <v/>
      </c>
      <c r="L598" s="535">
        <f>IF($D$597="Flat Oval",IF(OR($N$597="",ISTEXT($N$597),9&gt;$N$597),"",ROUND((9-0.5)*($G$597-$I$597)/$N$597,1)),IF(ISTEXT($N$597),"",IF(OR($D$597="",$G$597="",9&gt;$N$597),"",IF($D$597="Round",IF(ISTEXT($G$597),"",ROUND(IF(9&lt;=$N$597/2,$G$597/2*(1-SQRT(($N$597-2*9+1)/$N$597)),$G$597-$G$597/2*(1-SQRT(($N$597-2*($N$597-9+1)+1)/$N$597))),1)),IF(ISTEXT($G$597),"",ROUND((9-0.5)*$G$597/$N$597,1))))))</f>
        <v/>
      </c>
      <c r="M598" s="535">
        <f>IF($D$597="Flat Oval",IF(OR($N$597="",ISTEXT($N$597),10&gt;$N$597),"",ROUND((10-0.5)*($G$597-$I$597)/$N$597,1)),IF(ISTEXT($N$597),"",IF(OR($D$597="",$G$597="",10&gt;$N$597),"",IF($D$597="Round",IF(ISTEXT($G$597),"",ROUND(IF(10&lt;=$N$597/2,$G$597/2*(1-SQRT(($N$597-2*10+1)/$N$597)),$G$597-$G$597/2*(1-SQRT(($N$597-2*($N$597-10+1)+1)/$N$597))),1)),IF(ISTEXT($G$597),"",ROUND((10-0.5)*$G$597/$N$597,1))))))</f>
        <v/>
      </c>
      <c r="N598" s="534">
        <f>IF($D$597="Flat Oval",IF(OR($G$597="",$I$597=""),"",IF(OR(ISTEXT($G$597),ISTEXT($I$597)),"",IF($I$597&lt;12,2,MIN(7,MAX(3,ROUNDUP($I$597/6,0)))))),IF(OR($D$597="",$G$597=""),"",IF($D$597="Round",2,IF($I$597="","",IF(ISTEXT($I$597),"",IF($I$597&lt;12,2,MIN(8,MAX(3,ROUNDUP($I$597/6,0)))))))))</f>
        <v/>
      </c>
      <c r="O598">
        <f>IF(OR(NOT($D$597="Flat Oval"),N($N$599)=0),"",IF(COUNT(D599:INDEX(M599:M606,$N$598))=0,"",AVERAGE(D599:INDEX(M599:M606,$N$598))))</f>
        <v/>
      </c>
      <c r="P598" s="536" t="inlineStr">
        <is>
          <t>1–10</t>
        </is>
      </c>
      <c r="Q598" s="536" t="inlineStr">
        <is>
          <t>11–20</t>
        </is>
      </c>
      <c r="R598" s="536" t="inlineStr">
        <is>
          <t>21–30</t>
        </is>
      </c>
      <c r="S598" s="536" t="inlineStr">
        <is>
          <t>31–40</t>
        </is>
      </c>
      <c r="T598" s="536" t="inlineStr">
        <is>
          <t>41–50</t>
        </is>
      </c>
      <c r="U598" s="536" t="inlineStr">
        <is>
          <t>51–60</t>
        </is>
      </c>
      <c r="V598" s="536" t="inlineStr">
        <is>
          <t>61–70</t>
        </is>
      </c>
      <c r="W598" s="536" t="inlineStr">
        <is>
          <t>71–80</t>
        </is>
      </c>
    </row>
    <row r="599" ht="13.35" customHeight="1" s="162">
      <c r="B599" s="537">
        <f>IF($D$597="Flat Oval",IF(OR($N$598="",ISTEXT($N$598)),"",IF(1&lt;=$N$598,ROUND((1-0.5)*$I$597/$N$598,1),IF(1=$N$598+1,"Ends",""))),IF(OR($D$597="",$G$597=""),"",IF($D$597="Round",IF(1=1,"Axis 1 (0°)",IF(1=2,"Axis 2 (90°)","")),IF(ISTEXT($N$598),"",IF(1&gt;$N$598,"",IF(ISTEXT($I$597),"",ROUND((1-0.5)*$I$597/$N$598,1)))))))</f>
        <v/>
      </c>
      <c r="C599" s="538" t="n"/>
      <c r="D599" s="539">
        <f>IF($D$597="Flat Oval",IF(OR($N$599="",ISTEXT($N$597),ISTEXT($N$598)),"",IF(1&lt;=$N$598,IF(1&gt;$N$597,"",IF(((1-1)*$N$597+1)&gt;80,"",IF(INDEX($P$599:$W$608,MOD(((1-1)*$N$597+1)-1,10)+1,INT((((1-1)*$N$597+1)-1)/10)+1)="","",INDEX($P$599:$W$608,MOD(((1-1)*$N$597+1)-1,10)+1,INT((((1-1)*$N$597+1)-1)/10)+1)))),IF(AND(1=$N$598+1,1&lt;=$O$597),IF(($N$597*$N$598+1)&gt;80,"",IF(INDEX($P$599:$W$608,MOD(($N$597*$N$598+1)-1,10)+1,INT((($N$597*$N$598+1)-1)/10)+1)="","",INDEX($P$599:$W$608,MOD(($N$597*$N$598+1)-1,10)+1,INT((($N$597*$N$598+1)-1)/10)+1))),""))),IF($N$599="","",IF(OR(ISTEXT($N$597),ISTEXT($N$598),ISTEXT($N$599)),"",IF(OR(1&gt;$N$597,1&gt;$N$598,((1-1)*$N$597+1)&gt;$N$599),"",IF(INDEX($P$599:$W$608,MOD(((1-1)*$N$597+1)-1,10)+1,INT((((1-1)*$N$597+1)-1)/10)+1)="","",INDEX($P$599:$W$608,MOD(((1-1)*$N$597+1)-1,10)+1,INT((((1-1)*$N$597+1)-1)/10)+1))))))</f>
        <v/>
      </c>
      <c r="E599" s="539">
        <f>IF($D$597="Flat Oval",IF(OR($N$599="",ISTEXT($N$597),ISTEXT($N$598)),"",IF(1&lt;=$N$598,IF(2&gt;$N$597,"",IF(((1-1)*$N$597+2)&gt;80,"",IF(INDEX($P$599:$W$608,MOD(((1-1)*$N$597+2)-1,10)+1,INT((((1-1)*$N$597+2)-1)/10)+1)="","",INDEX($P$599:$W$608,MOD(((1-1)*$N$597+2)-1,10)+1,INT((((1-1)*$N$597+2)-1)/10)+1)))),IF(AND(1=$N$598+1,2&lt;=$O$597),IF(($N$597*$N$598+2)&gt;80,"",IF(INDEX($P$599:$W$608,MOD(($N$597*$N$598+2)-1,10)+1,INT((($N$597*$N$598+2)-1)/10)+1)="","",INDEX($P$599:$W$608,MOD(($N$597*$N$598+2)-1,10)+1,INT((($N$597*$N$598+2)-1)/10)+1))),""))),IF($N$599="","",IF(OR(ISTEXT($N$597),ISTEXT($N$598),ISTEXT($N$599)),"",IF(OR(2&gt;$N$597,1&gt;$N$598,((1-1)*$N$597+2)&gt;$N$599),"",IF(INDEX($P$599:$W$608,MOD(((1-1)*$N$597+2)-1,10)+1,INT((((1-1)*$N$597+2)-1)/10)+1)="","",INDEX($P$599:$W$608,MOD(((1-1)*$N$597+2)-1,10)+1,INT((((1-1)*$N$597+2)-1)/10)+1))))))</f>
        <v/>
      </c>
      <c r="F599" s="539">
        <f>IF($D$597="Flat Oval",IF(OR($N$599="",ISTEXT($N$597),ISTEXT($N$598)),"",IF(1&lt;=$N$598,IF(3&gt;$N$597,"",IF(((1-1)*$N$597+3)&gt;80,"",IF(INDEX($P$599:$W$608,MOD(((1-1)*$N$597+3)-1,10)+1,INT((((1-1)*$N$597+3)-1)/10)+1)="","",INDEX($P$599:$W$608,MOD(((1-1)*$N$597+3)-1,10)+1,INT((((1-1)*$N$597+3)-1)/10)+1)))),IF(AND(1=$N$598+1,3&lt;=$O$597),IF(($N$597*$N$598+3)&gt;80,"",IF(INDEX($P$599:$W$608,MOD(($N$597*$N$598+3)-1,10)+1,INT((($N$597*$N$598+3)-1)/10)+1)="","",INDEX($P$599:$W$608,MOD(($N$597*$N$598+3)-1,10)+1,INT((($N$597*$N$598+3)-1)/10)+1))),""))),IF($N$599="","",IF(OR(ISTEXT($N$597),ISTEXT($N$598),ISTEXT($N$599)),"",IF(OR(3&gt;$N$597,1&gt;$N$598,((1-1)*$N$597+3)&gt;$N$599),"",IF(INDEX($P$599:$W$608,MOD(((1-1)*$N$597+3)-1,10)+1,INT((((1-1)*$N$597+3)-1)/10)+1)="","",INDEX($P$599:$W$608,MOD(((1-1)*$N$597+3)-1,10)+1,INT((((1-1)*$N$597+3)-1)/10)+1))))))</f>
        <v/>
      </c>
      <c r="G599" s="539">
        <f>IF($D$597="Flat Oval",IF(OR($N$599="",ISTEXT($N$597),ISTEXT($N$598)),"",IF(1&lt;=$N$598,IF(4&gt;$N$597,"",IF(((1-1)*$N$597+4)&gt;80,"",IF(INDEX($P$599:$W$608,MOD(((1-1)*$N$597+4)-1,10)+1,INT((((1-1)*$N$597+4)-1)/10)+1)="","",INDEX($P$599:$W$608,MOD(((1-1)*$N$597+4)-1,10)+1,INT((((1-1)*$N$597+4)-1)/10)+1)))),IF(AND(1=$N$598+1,4&lt;=$O$597),IF(($N$597*$N$598+4)&gt;80,"",IF(INDEX($P$599:$W$608,MOD(($N$597*$N$598+4)-1,10)+1,INT((($N$597*$N$598+4)-1)/10)+1)="","",INDEX($P$599:$W$608,MOD(($N$597*$N$598+4)-1,10)+1,INT((($N$597*$N$598+4)-1)/10)+1))),""))),IF($N$599="","",IF(OR(ISTEXT($N$597),ISTEXT($N$598),ISTEXT($N$599)),"",IF(OR(4&gt;$N$597,1&gt;$N$598,((1-1)*$N$597+4)&gt;$N$599),"",IF(INDEX($P$599:$W$608,MOD(((1-1)*$N$597+4)-1,10)+1,INT((((1-1)*$N$597+4)-1)/10)+1)="","",INDEX($P$599:$W$608,MOD(((1-1)*$N$597+4)-1,10)+1,INT((((1-1)*$N$597+4)-1)/10)+1))))))</f>
        <v/>
      </c>
      <c r="H599" s="539">
        <f>IF($D$597="Flat Oval",IF(OR($N$599="",ISTEXT($N$597),ISTEXT($N$598)),"",IF(1&lt;=$N$598,IF(5&gt;$N$597,"",IF(((1-1)*$N$597+5)&gt;80,"",IF(INDEX($P$599:$W$608,MOD(((1-1)*$N$597+5)-1,10)+1,INT((((1-1)*$N$597+5)-1)/10)+1)="","",INDEX($P$599:$W$608,MOD(((1-1)*$N$597+5)-1,10)+1,INT((((1-1)*$N$597+5)-1)/10)+1)))),IF(AND(1=$N$598+1,5&lt;=$O$597),IF(($N$597*$N$598+5)&gt;80,"",IF(INDEX($P$599:$W$608,MOD(($N$597*$N$598+5)-1,10)+1,INT((($N$597*$N$598+5)-1)/10)+1)="","",INDEX($P$599:$W$608,MOD(($N$597*$N$598+5)-1,10)+1,INT((($N$597*$N$598+5)-1)/10)+1))),""))),IF($N$599="","",IF(OR(ISTEXT($N$597),ISTEXT($N$598),ISTEXT($N$599)),"",IF(OR(5&gt;$N$597,1&gt;$N$598,((1-1)*$N$597+5)&gt;$N$599),"",IF(INDEX($P$599:$W$608,MOD(((1-1)*$N$597+5)-1,10)+1,INT((((1-1)*$N$597+5)-1)/10)+1)="","",INDEX($P$599:$W$608,MOD(((1-1)*$N$597+5)-1,10)+1,INT((((1-1)*$N$597+5)-1)/10)+1))))))</f>
        <v/>
      </c>
      <c r="I599" s="539">
        <f>IF($D$597="Flat Oval",IF(OR($N$599="",ISTEXT($N$597),ISTEXT($N$598)),"",IF(1&lt;=$N$598,IF(6&gt;$N$597,"",IF(((1-1)*$N$597+6)&gt;80,"",IF(INDEX($P$599:$W$608,MOD(((1-1)*$N$597+6)-1,10)+1,INT((((1-1)*$N$597+6)-1)/10)+1)="","",INDEX($P$599:$W$608,MOD(((1-1)*$N$597+6)-1,10)+1,INT((((1-1)*$N$597+6)-1)/10)+1)))),IF(AND(1=$N$598+1,6&lt;=$O$597),IF(($N$597*$N$598+6)&gt;80,"",IF(INDEX($P$599:$W$608,MOD(($N$597*$N$598+6)-1,10)+1,INT((($N$597*$N$598+6)-1)/10)+1)="","",INDEX($P$599:$W$608,MOD(($N$597*$N$598+6)-1,10)+1,INT((($N$597*$N$598+6)-1)/10)+1))),""))),IF($N$599="","",IF(OR(ISTEXT($N$597),ISTEXT($N$598),ISTEXT($N$599)),"",IF(OR(6&gt;$N$597,1&gt;$N$598,((1-1)*$N$597+6)&gt;$N$599),"",IF(INDEX($P$599:$W$608,MOD(((1-1)*$N$597+6)-1,10)+1,INT((((1-1)*$N$597+6)-1)/10)+1)="","",INDEX($P$599:$W$608,MOD(((1-1)*$N$597+6)-1,10)+1,INT((((1-1)*$N$597+6)-1)/10)+1))))))</f>
        <v/>
      </c>
      <c r="J599" s="539">
        <f>IF($D$597="Flat Oval",IF(OR($N$599="",ISTEXT($N$597),ISTEXT($N$598)),"",IF(1&lt;=$N$598,IF(7&gt;$N$597,"",IF(((1-1)*$N$597+7)&gt;80,"",IF(INDEX($P$599:$W$608,MOD(((1-1)*$N$597+7)-1,10)+1,INT((((1-1)*$N$597+7)-1)/10)+1)="","",INDEX($P$599:$W$608,MOD(((1-1)*$N$597+7)-1,10)+1,INT((((1-1)*$N$597+7)-1)/10)+1)))),IF(AND(1=$N$598+1,7&lt;=$O$597),IF(($N$597*$N$598+7)&gt;80,"",IF(INDEX($P$599:$W$608,MOD(($N$597*$N$598+7)-1,10)+1,INT((($N$597*$N$598+7)-1)/10)+1)="","",INDEX($P$599:$W$608,MOD(($N$597*$N$598+7)-1,10)+1,INT((($N$597*$N$598+7)-1)/10)+1))),""))),IF($N$599="","",IF(OR(ISTEXT($N$597),ISTEXT($N$598),ISTEXT($N$599)),"",IF(OR(7&gt;$N$597,1&gt;$N$598,((1-1)*$N$597+7)&gt;$N$599),"",IF(INDEX($P$599:$W$608,MOD(((1-1)*$N$597+7)-1,10)+1,INT((((1-1)*$N$597+7)-1)/10)+1)="","",INDEX($P$599:$W$608,MOD(((1-1)*$N$597+7)-1,10)+1,INT((((1-1)*$N$597+7)-1)/10)+1))))))</f>
        <v/>
      </c>
      <c r="K599" s="539">
        <f>IF($D$597="Flat Oval",IF(OR($N$599="",ISTEXT($N$597),ISTEXT($N$598)),"",IF(1&lt;=$N$598,IF(8&gt;$N$597,"",IF(((1-1)*$N$597+8)&gt;80,"",IF(INDEX($P$599:$W$608,MOD(((1-1)*$N$597+8)-1,10)+1,INT((((1-1)*$N$597+8)-1)/10)+1)="","",INDEX($P$599:$W$608,MOD(((1-1)*$N$597+8)-1,10)+1,INT((((1-1)*$N$597+8)-1)/10)+1)))),IF(AND(1=$N$598+1,8&lt;=$O$597),IF(($N$597*$N$598+8)&gt;80,"",IF(INDEX($P$599:$W$608,MOD(($N$597*$N$598+8)-1,10)+1,INT((($N$597*$N$598+8)-1)/10)+1)="","",INDEX($P$599:$W$608,MOD(($N$597*$N$598+8)-1,10)+1,INT((($N$597*$N$598+8)-1)/10)+1))),""))),IF($N$599="","",IF(OR(ISTEXT($N$597),ISTEXT($N$598),ISTEXT($N$599)),"",IF(OR(8&gt;$N$597,1&gt;$N$598,((1-1)*$N$597+8)&gt;$N$599),"",IF(INDEX($P$599:$W$608,MOD(((1-1)*$N$597+8)-1,10)+1,INT((((1-1)*$N$597+8)-1)/10)+1)="","",INDEX($P$599:$W$608,MOD(((1-1)*$N$597+8)-1,10)+1,INT((((1-1)*$N$597+8)-1)/10)+1))))))</f>
        <v/>
      </c>
      <c r="L599" s="539">
        <f>IF($D$597="Flat Oval",IF(OR($N$599="",ISTEXT($N$597),ISTEXT($N$598)),"",IF(1&lt;=$N$598,IF(9&gt;$N$597,"",IF(((1-1)*$N$597+9)&gt;80,"",IF(INDEX($P$599:$W$608,MOD(((1-1)*$N$597+9)-1,10)+1,INT((((1-1)*$N$597+9)-1)/10)+1)="","",INDEX($P$599:$W$608,MOD(((1-1)*$N$597+9)-1,10)+1,INT((((1-1)*$N$597+9)-1)/10)+1)))),IF(AND(1=$N$598+1,9&lt;=$O$597),IF(($N$597*$N$598+9)&gt;80,"",IF(INDEX($P$599:$W$608,MOD(($N$597*$N$598+9)-1,10)+1,INT((($N$597*$N$598+9)-1)/10)+1)="","",INDEX($P$599:$W$608,MOD(($N$597*$N$598+9)-1,10)+1,INT((($N$597*$N$598+9)-1)/10)+1))),""))),IF($N$599="","",IF(OR(ISTEXT($N$597),ISTEXT($N$598),ISTEXT($N$599)),"",IF(OR(9&gt;$N$597,1&gt;$N$598,((1-1)*$N$597+9)&gt;$N$599),"",IF(INDEX($P$599:$W$608,MOD(((1-1)*$N$597+9)-1,10)+1,INT((((1-1)*$N$597+9)-1)/10)+1)="","",INDEX($P$599:$W$608,MOD(((1-1)*$N$597+9)-1,10)+1,INT((((1-1)*$N$597+9)-1)/10)+1))))))</f>
        <v/>
      </c>
      <c r="M599" s="539">
        <f>IF($D$597="Flat Oval",IF(OR($N$599="",ISTEXT($N$597),ISTEXT($N$598)),"",IF(1&lt;=$N$598,IF(10&gt;$N$597,"",IF(((1-1)*$N$597+10)&gt;80,"",IF(INDEX($P$599:$W$608,MOD(((1-1)*$N$597+10)-1,10)+1,INT((((1-1)*$N$597+10)-1)/10)+1)="","",INDEX($P$599:$W$608,MOD(((1-1)*$N$597+10)-1,10)+1,INT((((1-1)*$N$597+10)-1)/10)+1)))),IF(AND(1=$N$598+1,10&lt;=$O$597),IF(($N$597*$N$598+10)&gt;80,"",IF(INDEX($P$599:$W$608,MOD(($N$597*$N$598+10)-1,10)+1,INT((($N$597*$N$598+10)-1)/10)+1)="","",INDEX($P$599:$W$608,MOD(($N$597*$N$598+10)-1,10)+1,INT((($N$597*$N$598+10)-1)/10)+1))),""))),IF($N$599="","",IF(OR(ISTEXT($N$597),ISTEXT($N$598),ISTEXT($N$599)),"",IF(OR(10&gt;$N$597,1&gt;$N$598,((1-1)*$N$597+10)&gt;$N$599),"",IF(INDEX($P$599:$W$608,MOD(((1-1)*$N$597+10)-1,10)+1,INT((((1-1)*$N$597+10)-1)/10)+1)="","",INDEX($P$599:$W$608,MOD(((1-1)*$N$597+10)-1,10)+1,INT((((1-1)*$N$597+10)-1)/10)+1))))))</f>
        <v/>
      </c>
      <c r="N599" s="534">
        <f>IF($D$597="Flat Oval",IF(OR($N$597="",$N$598="",$O$597=""),"",$N$597*$N$598+$O$597),IF(OR(N597="",N598=""),"",IF(OR(ISTEXT(N597),ISTEXT(N598)),"",N597*N598)))</f>
        <v/>
      </c>
      <c r="O599">
        <f>IF(OR(NOT($D$597="Flat Oval"),N($N$599)=0),"",IF(COUNT(INDEX(D599:D606,$N$598+1):INDEX(M599:M606,$N$598+1))=0,"",AVERAGE(INDEX(D599:D606,$N$598+1):INDEX(M599:M606,$N$598+1))))</f>
        <v/>
      </c>
      <c r="P599" s="540" t="n"/>
      <c r="Q599" s="540" t="n"/>
      <c r="R599" s="540" t="n"/>
      <c r="S599" s="540" t="n"/>
      <c r="T599" s="540" t="n"/>
      <c r="U599" s="540" t="n"/>
      <c r="V599" s="540" t="n"/>
      <c r="W599" s="540" t="n"/>
    </row>
    <row r="600" ht="13.35" customHeight="1" s="162">
      <c r="B600" s="537">
        <f>IF($D$597="Flat Oval",IF(OR($N$598="",ISTEXT($N$598)),"",IF(2&lt;=$N$598,ROUND((2-0.5)*$I$597/$N$598,1),IF(2=$N$598+1,"Ends",""))),IF(OR($D$597="",$G$597=""),"",IF($D$597="Round",IF(2=1,"Axis 1 (0°)",IF(2=2,"Axis 2 (90°)","")),IF(ISTEXT($N$598),"",IF(2&gt;$N$598,"",IF(ISTEXT($I$597),"",ROUND((2-0.5)*$I$597/$N$598,1)))))))</f>
        <v/>
      </c>
      <c r="C600" s="538" t="n"/>
      <c r="D600" s="539">
        <f>IF($D$597="Flat Oval",IF(OR($N$599="",ISTEXT($N$597),ISTEXT($N$598)),"",IF(2&lt;=$N$598,IF(1&gt;$N$597,"",IF(((2-1)*$N$597+1)&gt;80,"",IF(INDEX($P$599:$W$608,MOD(((2-1)*$N$597+1)-1,10)+1,INT((((2-1)*$N$597+1)-1)/10)+1)="","",INDEX($P$599:$W$608,MOD(((2-1)*$N$597+1)-1,10)+1,INT((((2-1)*$N$597+1)-1)/10)+1)))),IF(AND(2=$N$598+1,1&lt;=$O$597),IF(($N$597*$N$598+1)&gt;80,"",IF(INDEX($P$599:$W$608,MOD(($N$597*$N$598+1)-1,10)+1,INT((($N$597*$N$598+1)-1)/10)+1)="","",INDEX($P$599:$W$608,MOD(($N$597*$N$598+1)-1,10)+1,INT((($N$597*$N$598+1)-1)/10)+1))),""))),IF($N$599="","",IF(OR(ISTEXT($N$597),ISTEXT($N$598),ISTEXT($N$599)),"",IF(OR(1&gt;$N$597,2&gt;$N$598,((2-1)*$N$597+1)&gt;$N$599),"",IF(INDEX($P$599:$W$608,MOD(((2-1)*$N$597+1)-1,10)+1,INT((((2-1)*$N$597+1)-1)/10)+1)="","",INDEX($P$599:$W$608,MOD(((2-1)*$N$597+1)-1,10)+1,INT((((2-1)*$N$597+1)-1)/10)+1))))))</f>
        <v/>
      </c>
      <c r="E600" s="539">
        <f>IF($D$597="Flat Oval",IF(OR($N$599="",ISTEXT($N$597),ISTEXT($N$598)),"",IF(2&lt;=$N$598,IF(2&gt;$N$597,"",IF(((2-1)*$N$597+2)&gt;80,"",IF(INDEX($P$599:$W$608,MOD(((2-1)*$N$597+2)-1,10)+1,INT((((2-1)*$N$597+2)-1)/10)+1)="","",INDEX($P$599:$W$608,MOD(((2-1)*$N$597+2)-1,10)+1,INT((((2-1)*$N$597+2)-1)/10)+1)))),IF(AND(2=$N$598+1,2&lt;=$O$597),IF(($N$597*$N$598+2)&gt;80,"",IF(INDEX($P$599:$W$608,MOD(($N$597*$N$598+2)-1,10)+1,INT((($N$597*$N$598+2)-1)/10)+1)="","",INDEX($P$599:$W$608,MOD(($N$597*$N$598+2)-1,10)+1,INT((($N$597*$N$598+2)-1)/10)+1))),""))),IF($N$599="","",IF(OR(ISTEXT($N$597),ISTEXT($N$598),ISTEXT($N$599)),"",IF(OR(2&gt;$N$597,2&gt;$N$598,((2-1)*$N$597+2)&gt;$N$599),"",IF(INDEX($P$599:$W$608,MOD(((2-1)*$N$597+2)-1,10)+1,INT((((2-1)*$N$597+2)-1)/10)+1)="","",INDEX($P$599:$W$608,MOD(((2-1)*$N$597+2)-1,10)+1,INT((((2-1)*$N$597+2)-1)/10)+1))))))</f>
        <v/>
      </c>
      <c r="F600" s="539">
        <f>IF($D$597="Flat Oval",IF(OR($N$599="",ISTEXT($N$597),ISTEXT($N$598)),"",IF(2&lt;=$N$598,IF(3&gt;$N$597,"",IF(((2-1)*$N$597+3)&gt;80,"",IF(INDEX($P$599:$W$608,MOD(((2-1)*$N$597+3)-1,10)+1,INT((((2-1)*$N$597+3)-1)/10)+1)="","",INDEX($P$599:$W$608,MOD(((2-1)*$N$597+3)-1,10)+1,INT((((2-1)*$N$597+3)-1)/10)+1)))),IF(AND(2=$N$598+1,3&lt;=$O$597),IF(($N$597*$N$598+3)&gt;80,"",IF(INDEX($P$599:$W$608,MOD(($N$597*$N$598+3)-1,10)+1,INT((($N$597*$N$598+3)-1)/10)+1)="","",INDEX($P$599:$W$608,MOD(($N$597*$N$598+3)-1,10)+1,INT((($N$597*$N$598+3)-1)/10)+1))),""))),IF($N$599="","",IF(OR(ISTEXT($N$597),ISTEXT($N$598),ISTEXT($N$599)),"",IF(OR(3&gt;$N$597,2&gt;$N$598,((2-1)*$N$597+3)&gt;$N$599),"",IF(INDEX($P$599:$W$608,MOD(((2-1)*$N$597+3)-1,10)+1,INT((((2-1)*$N$597+3)-1)/10)+1)="","",INDEX($P$599:$W$608,MOD(((2-1)*$N$597+3)-1,10)+1,INT((((2-1)*$N$597+3)-1)/10)+1))))))</f>
        <v/>
      </c>
      <c r="G600" s="539">
        <f>IF($D$597="Flat Oval",IF(OR($N$599="",ISTEXT($N$597),ISTEXT($N$598)),"",IF(2&lt;=$N$598,IF(4&gt;$N$597,"",IF(((2-1)*$N$597+4)&gt;80,"",IF(INDEX($P$599:$W$608,MOD(((2-1)*$N$597+4)-1,10)+1,INT((((2-1)*$N$597+4)-1)/10)+1)="","",INDEX($P$599:$W$608,MOD(((2-1)*$N$597+4)-1,10)+1,INT((((2-1)*$N$597+4)-1)/10)+1)))),IF(AND(2=$N$598+1,4&lt;=$O$597),IF(($N$597*$N$598+4)&gt;80,"",IF(INDEX($P$599:$W$608,MOD(($N$597*$N$598+4)-1,10)+1,INT((($N$597*$N$598+4)-1)/10)+1)="","",INDEX($P$599:$W$608,MOD(($N$597*$N$598+4)-1,10)+1,INT((($N$597*$N$598+4)-1)/10)+1))),""))),IF($N$599="","",IF(OR(ISTEXT($N$597),ISTEXT($N$598),ISTEXT($N$599)),"",IF(OR(4&gt;$N$597,2&gt;$N$598,((2-1)*$N$597+4)&gt;$N$599),"",IF(INDEX($P$599:$W$608,MOD(((2-1)*$N$597+4)-1,10)+1,INT((((2-1)*$N$597+4)-1)/10)+1)="","",INDEX($P$599:$W$608,MOD(((2-1)*$N$597+4)-1,10)+1,INT((((2-1)*$N$597+4)-1)/10)+1))))))</f>
        <v/>
      </c>
      <c r="H600" s="539">
        <f>IF($D$597="Flat Oval",IF(OR($N$599="",ISTEXT($N$597),ISTEXT($N$598)),"",IF(2&lt;=$N$598,IF(5&gt;$N$597,"",IF(((2-1)*$N$597+5)&gt;80,"",IF(INDEX($P$599:$W$608,MOD(((2-1)*$N$597+5)-1,10)+1,INT((((2-1)*$N$597+5)-1)/10)+1)="","",INDEX($P$599:$W$608,MOD(((2-1)*$N$597+5)-1,10)+1,INT((((2-1)*$N$597+5)-1)/10)+1)))),IF(AND(2=$N$598+1,5&lt;=$O$597),IF(($N$597*$N$598+5)&gt;80,"",IF(INDEX($P$599:$W$608,MOD(($N$597*$N$598+5)-1,10)+1,INT((($N$597*$N$598+5)-1)/10)+1)="","",INDEX($P$599:$W$608,MOD(($N$597*$N$598+5)-1,10)+1,INT((($N$597*$N$598+5)-1)/10)+1))),""))),IF($N$599="","",IF(OR(ISTEXT($N$597),ISTEXT($N$598),ISTEXT($N$599)),"",IF(OR(5&gt;$N$597,2&gt;$N$598,((2-1)*$N$597+5)&gt;$N$599),"",IF(INDEX($P$599:$W$608,MOD(((2-1)*$N$597+5)-1,10)+1,INT((((2-1)*$N$597+5)-1)/10)+1)="","",INDEX($P$599:$W$608,MOD(((2-1)*$N$597+5)-1,10)+1,INT((((2-1)*$N$597+5)-1)/10)+1))))))</f>
        <v/>
      </c>
      <c r="I600" s="539">
        <f>IF($D$597="Flat Oval",IF(OR($N$599="",ISTEXT($N$597),ISTEXT($N$598)),"",IF(2&lt;=$N$598,IF(6&gt;$N$597,"",IF(((2-1)*$N$597+6)&gt;80,"",IF(INDEX($P$599:$W$608,MOD(((2-1)*$N$597+6)-1,10)+1,INT((((2-1)*$N$597+6)-1)/10)+1)="","",INDEX($P$599:$W$608,MOD(((2-1)*$N$597+6)-1,10)+1,INT((((2-1)*$N$597+6)-1)/10)+1)))),IF(AND(2=$N$598+1,6&lt;=$O$597),IF(($N$597*$N$598+6)&gt;80,"",IF(INDEX($P$599:$W$608,MOD(($N$597*$N$598+6)-1,10)+1,INT((($N$597*$N$598+6)-1)/10)+1)="","",INDEX($P$599:$W$608,MOD(($N$597*$N$598+6)-1,10)+1,INT((($N$597*$N$598+6)-1)/10)+1))),""))),IF($N$599="","",IF(OR(ISTEXT($N$597),ISTEXT($N$598),ISTEXT($N$599)),"",IF(OR(6&gt;$N$597,2&gt;$N$598,((2-1)*$N$597+6)&gt;$N$599),"",IF(INDEX($P$599:$W$608,MOD(((2-1)*$N$597+6)-1,10)+1,INT((((2-1)*$N$597+6)-1)/10)+1)="","",INDEX($P$599:$W$608,MOD(((2-1)*$N$597+6)-1,10)+1,INT((((2-1)*$N$597+6)-1)/10)+1))))))</f>
        <v/>
      </c>
      <c r="J600" s="539">
        <f>IF($D$597="Flat Oval",IF(OR($N$599="",ISTEXT($N$597),ISTEXT($N$598)),"",IF(2&lt;=$N$598,IF(7&gt;$N$597,"",IF(((2-1)*$N$597+7)&gt;80,"",IF(INDEX($P$599:$W$608,MOD(((2-1)*$N$597+7)-1,10)+1,INT((((2-1)*$N$597+7)-1)/10)+1)="","",INDEX($P$599:$W$608,MOD(((2-1)*$N$597+7)-1,10)+1,INT((((2-1)*$N$597+7)-1)/10)+1)))),IF(AND(2=$N$598+1,7&lt;=$O$597),IF(($N$597*$N$598+7)&gt;80,"",IF(INDEX($P$599:$W$608,MOD(($N$597*$N$598+7)-1,10)+1,INT((($N$597*$N$598+7)-1)/10)+1)="","",INDEX($P$599:$W$608,MOD(($N$597*$N$598+7)-1,10)+1,INT((($N$597*$N$598+7)-1)/10)+1))),""))),IF($N$599="","",IF(OR(ISTEXT($N$597),ISTEXT($N$598),ISTEXT($N$599)),"",IF(OR(7&gt;$N$597,2&gt;$N$598,((2-1)*$N$597+7)&gt;$N$599),"",IF(INDEX($P$599:$W$608,MOD(((2-1)*$N$597+7)-1,10)+1,INT((((2-1)*$N$597+7)-1)/10)+1)="","",INDEX($P$599:$W$608,MOD(((2-1)*$N$597+7)-1,10)+1,INT((((2-1)*$N$597+7)-1)/10)+1))))))</f>
        <v/>
      </c>
      <c r="K600" s="539">
        <f>IF($D$597="Flat Oval",IF(OR($N$599="",ISTEXT($N$597),ISTEXT($N$598)),"",IF(2&lt;=$N$598,IF(8&gt;$N$597,"",IF(((2-1)*$N$597+8)&gt;80,"",IF(INDEX($P$599:$W$608,MOD(((2-1)*$N$597+8)-1,10)+1,INT((((2-1)*$N$597+8)-1)/10)+1)="","",INDEX($P$599:$W$608,MOD(((2-1)*$N$597+8)-1,10)+1,INT((((2-1)*$N$597+8)-1)/10)+1)))),IF(AND(2=$N$598+1,8&lt;=$O$597),IF(($N$597*$N$598+8)&gt;80,"",IF(INDEX($P$599:$W$608,MOD(($N$597*$N$598+8)-1,10)+1,INT((($N$597*$N$598+8)-1)/10)+1)="","",INDEX($P$599:$W$608,MOD(($N$597*$N$598+8)-1,10)+1,INT((($N$597*$N$598+8)-1)/10)+1))),""))),IF($N$599="","",IF(OR(ISTEXT($N$597),ISTEXT($N$598),ISTEXT($N$599)),"",IF(OR(8&gt;$N$597,2&gt;$N$598,((2-1)*$N$597+8)&gt;$N$599),"",IF(INDEX($P$599:$W$608,MOD(((2-1)*$N$597+8)-1,10)+1,INT((((2-1)*$N$597+8)-1)/10)+1)="","",INDEX($P$599:$W$608,MOD(((2-1)*$N$597+8)-1,10)+1,INT((((2-1)*$N$597+8)-1)/10)+1))))))</f>
        <v/>
      </c>
      <c r="L600" s="539">
        <f>IF($D$597="Flat Oval",IF(OR($N$599="",ISTEXT($N$597),ISTEXT($N$598)),"",IF(2&lt;=$N$598,IF(9&gt;$N$597,"",IF(((2-1)*$N$597+9)&gt;80,"",IF(INDEX($P$599:$W$608,MOD(((2-1)*$N$597+9)-1,10)+1,INT((((2-1)*$N$597+9)-1)/10)+1)="","",INDEX($P$599:$W$608,MOD(((2-1)*$N$597+9)-1,10)+1,INT((((2-1)*$N$597+9)-1)/10)+1)))),IF(AND(2=$N$598+1,9&lt;=$O$597),IF(($N$597*$N$598+9)&gt;80,"",IF(INDEX($P$599:$W$608,MOD(($N$597*$N$598+9)-1,10)+1,INT((($N$597*$N$598+9)-1)/10)+1)="","",INDEX($P$599:$W$608,MOD(($N$597*$N$598+9)-1,10)+1,INT((($N$597*$N$598+9)-1)/10)+1))),""))),IF($N$599="","",IF(OR(ISTEXT($N$597),ISTEXT($N$598),ISTEXT($N$599)),"",IF(OR(9&gt;$N$597,2&gt;$N$598,((2-1)*$N$597+9)&gt;$N$599),"",IF(INDEX($P$599:$W$608,MOD(((2-1)*$N$597+9)-1,10)+1,INT((((2-1)*$N$597+9)-1)/10)+1)="","",INDEX($P$599:$W$608,MOD(((2-1)*$N$597+9)-1,10)+1,INT((((2-1)*$N$597+9)-1)/10)+1))))))</f>
        <v/>
      </c>
      <c r="M600" s="539">
        <f>IF($D$597="Flat Oval",IF(OR($N$599="",ISTEXT($N$597),ISTEXT($N$598)),"",IF(2&lt;=$N$598,IF(10&gt;$N$597,"",IF(((2-1)*$N$597+10)&gt;80,"",IF(INDEX($P$599:$W$608,MOD(((2-1)*$N$597+10)-1,10)+1,INT((((2-1)*$N$597+10)-1)/10)+1)="","",INDEX($P$599:$W$608,MOD(((2-1)*$N$597+10)-1,10)+1,INT((((2-1)*$N$597+10)-1)/10)+1)))),IF(AND(2=$N$598+1,10&lt;=$O$597),IF(($N$597*$N$598+10)&gt;80,"",IF(INDEX($P$599:$W$608,MOD(($N$597*$N$598+10)-1,10)+1,INT((($N$597*$N$598+10)-1)/10)+1)="","",INDEX($P$599:$W$608,MOD(($N$597*$N$598+10)-1,10)+1,INT((($N$597*$N$598+10)-1)/10)+1))),""))),IF($N$599="","",IF(OR(ISTEXT($N$597),ISTEXT($N$598),ISTEXT($N$599)),"",IF(OR(10&gt;$N$597,2&gt;$N$598,((2-1)*$N$597+10)&gt;$N$599),"",IF(INDEX($P$599:$W$608,MOD(((2-1)*$N$597+10)-1,10)+1,INT((((2-1)*$N$597+10)-1)/10)+1)="","",INDEX($P$599:$W$608,MOD(((2-1)*$N$597+10)-1,10)+1,INT((((2-1)*$N$597+10)-1)/10)+1))))))</f>
        <v/>
      </c>
      <c r="O600">
        <f>IF(AND($D$597="Flat Oval",NOT(OR($G$597="",$I$597="")),NOT(OR(ISTEXT($G$597),ISTEXT($I$597)))),(($G$597-2*N($K$597))-($I$597-2*N($K$597)))*($I$597-2*N($K$597))/144,"")</f>
        <v/>
      </c>
      <c r="P600" s="540" t="n"/>
      <c r="Q600" s="540" t="n"/>
      <c r="R600" s="540" t="n"/>
      <c r="S600" s="540" t="n"/>
      <c r="T600" s="540" t="n"/>
      <c r="U600" s="540" t="n"/>
      <c r="V600" s="540" t="n"/>
      <c r="W600" s="540" t="n"/>
    </row>
    <row r="601" ht="13.35" customHeight="1" s="162">
      <c r="B601" s="537">
        <f>IF($D$597="Flat Oval",IF(OR($N$598="",ISTEXT($N$598)),"",IF(3&lt;=$N$598,ROUND((3-0.5)*$I$597/$N$598,1),IF(3=$N$598+1,"Ends",""))),IF(OR($D$597="",$G$597=""),"",IF($D$597="Round",IF(3=1,"Axis 1 (0°)",IF(3=2,"Axis 2 (90°)","")),IF(ISTEXT($N$598),"",IF(3&gt;$N$598,"",IF(ISTEXT($I$597),"",ROUND((3-0.5)*$I$597/$N$598,1)))))))</f>
        <v/>
      </c>
      <c r="C601" s="538" t="n"/>
      <c r="D601" s="539">
        <f>IF($D$597="Flat Oval",IF(OR($N$599="",ISTEXT($N$597),ISTEXT($N$598)),"",IF(3&lt;=$N$598,IF(1&gt;$N$597,"",IF(((3-1)*$N$597+1)&gt;80,"",IF(INDEX($P$599:$W$608,MOD(((3-1)*$N$597+1)-1,10)+1,INT((((3-1)*$N$597+1)-1)/10)+1)="","",INDEX($P$599:$W$608,MOD(((3-1)*$N$597+1)-1,10)+1,INT((((3-1)*$N$597+1)-1)/10)+1)))),IF(AND(3=$N$598+1,1&lt;=$O$597),IF(($N$597*$N$598+1)&gt;80,"",IF(INDEX($P$599:$W$608,MOD(($N$597*$N$598+1)-1,10)+1,INT((($N$597*$N$598+1)-1)/10)+1)="","",INDEX($P$599:$W$608,MOD(($N$597*$N$598+1)-1,10)+1,INT((($N$597*$N$598+1)-1)/10)+1))),""))),IF($N$599="","",IF(OR(ISTEXT($N$597),ISTEXT($N$598),ISTEXT($N$599)),"",IF(OR(1&gt;$N$597,3&gt;$N$598,((3-1)*$N$597+1)&gt;$N$599),"",IF(INDEX($P$599:$W$608,MOD(((3-1)*$N$597+1)-1,10)+1,INT((((3-1)*$N$597+1)-1)/10)+1)="","",INDEX($P$599:$W$608,MOD(((3-1)*$N$597+1)-1,10)+1,INT((((3-1)*$N$597+1)-1)/10)+1))))))</f>
        <v/>
      </c>
      <c r="E601" s="539">
        <f>IF($D$597="Flat Oval",IF(OR($N$599="",ISTEXT($N$597),ISTEXT($N$598)),"",IF(3&lt;=$N$598,IF(2&gt;$N$597,"",IF(((3-1)*$N$597+2)&gt;80,"",IF(INDEX($P$599:$W$608,MOD(((3-1)*$N$597+2)-1,10)+1,INT((((3-1)*$N$597+2)-1)/10)+1)="","",INDEX($P$599:$W$608,MOD(((3-1)*$N$597+2)-1,10)+1,INT((((3-1)*$N$597+2)-1)/10)+1)))),IF(AND(3=$N$598+1,2&lt;=$O$597),IF(($N$597*$N$598+2)&gt;80,"",IF(INDEX($P$599:$W$608,MOD(($N$597*$N$598+2)-1,10)+1,INT((($N$597*$N$598+2)-1)/10)+1)="","",INDEX($P$599:$W$608,MOD(($N$597*$N$598+2)-1,10)+1,INT((($N$597*$N$598+2)-1)/10)+1))),""))),IF($N$599="","",IF(OR(ISTEXT($N$597),ISTEXT($N$598),ISTEXT($N$599)),"",IF(OR(2&gt;$N$597,3&gt;$N$598,((3-1)*$N$597+2)&gt;$N$599),"",IF(INDEX($P$599:$W$608,MOD(((3-1)*$N$597+2)-1,10)+1,INT((((3-1)*$N$597+2)-1)/10)+1)="","",INDEX($P$599:$W$608,MOD(((3-1)*$N$597+2)-1,10)+1,INT((((3-1)*$N$597+2)-1)/10)+1))))))</f>
        <v/>
      </c>
      <c r="F601" s="539">
        <f>IF($D$597="Flat Oval",IF(OR($N$599="",ISTEXT($N$597),ISTEXT($N$598)),"",IF(3&lt;=$N$598,IF(3&gt;$N$597,"",IF(((3-1)*$N$597+3)&gt;80,"",IF(INDEX($P$599:$W$608,MOD(((3-1)*$N$597+3)-1,10)+1,INT((((3-1)*$N$597+3)-1)/10)+1)="","",INDEX($P$599:$W$608,MOD(((3-1)*$N$597+3)-1,10)+1,INT((((3-1)*$N$597+3)-1)/10)+1)))),IF(AND(3=$N$598+1,3&lt;=$O$597),IF(($N$597*$N$598+3)&gt;80,"",IF(INDEX($P$599:$W$608,MOD(($N$597*$N$598+3)-1,10)+1,INT((($N$597*$N$598+3)-1)/10)+1)="","",INDEX($P$599:$W$608,MOD(($N$597*$N$598+3)-1,10)+1,INT((($N$597*$N$598+3)-1)/10)+1))),""))),IF($N$599="","",IF(OR(ISTEXT($N$597),ISTEXT($N$598),ISTEXT($N$599)),"",IF(OR(3&gt;$N$597,3&gt;$N$598,((3-1)*$N$597+3)&gt;$N$599),"",IF(INDEX($P$599:$W$608,MOD(((3-1)*$N$597+3)-1,10)+1,INT((((3-1)*$N$597+3)-1)/10)+1)="","",INDEX($P$599:$W$608,MOD(((3-1)*$N$597+3)-1,10)+1,INT((((3-1)*$N$597+3)-1)/10)+1))))))</f>
        <v/>
      </c>
      <c r="G601" s="539">
        <f>IF($D$597="Flat Oval",IF(OR($N$599="",ISTEXT($N$597),ISTEXT($N$598)),"",IF(3&lt;=$N$598,IF(4&gt;$N$597,"",IF(((3-1)*$N$597+4)&gt;80,"",IF(INDEX($P$599:$W$608,MOD(((3-1)*$N$597+4)-1,10)+1,INT((((3-1)*$N$597+4)-1)/10)+1)="","",INDEX($P$599:$W$608,MOD(((3-1)*$N$597+4)-1,10)+1,INT((((3-1)*$N$597+4)-1)/10)+1)))),IF(AND(3=$N$598+1,4&lt;=$O$597),IF(($N$597*$N$598+4)&gt;80,"",IF(INDEX($P$599:$W$608,MOD(($N$597*$N$598+4)-1,10)+1,INT((($N$597*$N$598+4)-1)/10)+1)="","",INDEX($P$599:$W$608,MOD(($N$597*$N$598+4)-1,10)+1,INT((($N$597*$N$598+4)-1)/10)+1))),""))),IF($N$599="","",IF(OR(ISTEXT($N$597),ISTEXT($N$598),ISTEXT($N$599)),"",IF(OR(4&gt;$N$597,3&gt;$N$598,((3-1)*$N$597+4)&gt;$N$599),"",IF(INDEX($P$599:$W$608,MOD(((3-1)*$N$597+4)-1,10)+1,INT((((3-1)*$N$597+4)-1)/10)+1)="","",INDEX($P$599:$W$608,MOD(((3-1)*$N$597+4)-1,10)+1,INT((((3-1)*$N$597+4)-1)/10)+1))))))</f>
        <v/>
      </c>
      <c r="H601" s="539">
        <f>IF($D$597="Flat Oval",IF(OR($N$599="",ISTEXT($N$597),ISTEXT($N$598)),"",IF(3&lt;=$N$598,IF(5&gt;$N$597,"",IF(((3-1)*$N$597+5)&gt;80,"",IF(INDEX($P$599:$W$608,MOD(((3-1)*$N$597+5)-1,10)+1,INT((((3-1)*$N$597+5)-1)/10)+1)="","",INDEX($P$599:$W$608,MOD(((3-1)*$N$597+5)-1,10)+1,INT((((3-1)*$N$597+5)-1)/10)+1)))),IF(AND(3=$N$598+1,5&lt;=$O$597),IF(($N$597*$N$598+5)&gt;80,"",IF(INDEX($P$599:$W$608,MOD(($N$597*$N$598+5)-1,10)+1,INT((($N$597*$N$598+5)-1)/10)+1)="","",INDEX($P$599:$W$608,MOD(($N$597*$N$598+5)-1,10)+1,INT((($N$597*$N$598+5)-1)/10)+1))),""))),IF($N$599="","",IF(OR(ISTEXT($N$597),ISTEXT($N$598),ISTEXT($N$599)),"",IF(OR(5&gt;$N$597,3&gt;$N$598,((3-1)*$N$597+5)&gt;$N$599),"",IF(INDEX($P$599:$W$608,MOD(((3-1)*$N$597+5)-1,10)+1,INT((((3-1)*$N$597+5)-1)/10)+1)="","",INDEX($P$599:$W$608,MOD(((3-1)*$N$597+5)-1,10)+1,INT((((3-1)*$N$597+5)-1)/10)+1))))))</f>
        <v/>
      </c>
      <c r="I601" s="539">
        <f>IF($D$597="Flat Oval",IF(OR($N$599="",ISTEXT($N$597),ISTEXT($N$598)),"",IF(3&lt;=$N$598,IF(6&gt;$N$597,"",IF(((3-1)*$N$597+6)&gt;80,"",IF(INDEX($P$599:$W$608,MOD(((3-1)*$N$597+6)-1,10)+1,INT((((3-1)*$N$597+6)-1)/10)+1)="","",INDEX($P$599:$W$608,MOD(((3-1)*$N$597+6)-1,10)+1,INT((((3-1)*$N$597+6)-1)/10)+1)))),IF(AND(3=$N$598+1,6&lt;=$O$597),IF(($N$597*$N$598+6)&gt;80,"",IF(INDEX($P$599:$W$608,MOD(($N$597*$N$598+6)-1,10)+1,INT((($N$597*$N$598+6)-1)/10)+1)="","",INDEX($P$599:$W$608,MOD(($N$597*$N$598+6)-1,10)+1,INT((($N$597*$N$598+6)-1)/10)+1))),""))),IF($N$599="","",IF(OR(ISTEXT($N$597),ISTEXT($N$598),ISTEXT($N$599)),"",IF(OR(6&gt;$N$597,3&gt;$N$598,((3-1)*$N$597+6)&gt;$N$599),"",IF(INDEX($P$599:$W$608,MOD(((3-1)*$N$597+6)-1,10)+1,INT((((3-1)*$N$597+6)-1)/10)+1)="","",INDEX($P$599:$W$608,MOD(((3-1)*$N$597+6)-1,10)+1,INT((((3-1)*$N$597+6)-1)/10)+1))))))</f>
        <v/>
      </c>
      <c r="J601" s="539">
        <f>IF($D$597="Flat Oval",IF(OR($N$599="",ISTEXT($N$597),ISTEXT($N$598)),"",IF(3&lt;=$N$598,IF(7&gt;$N$597,"",IF(((3-1)*$N$597+7)&gt;80,"",IF(INDEX($P$599:$W$608,MOD(((3-1)*$N$597+7)-1,10)+1,INT((((3-1)*$N$597+7)-1)/10)+1)="","",INDEX($P$599:$W$608,MOD(((3-1)*$N$597+7)-1,10)+1,INT((((3-1)*$N$597+7)-1)/10)+1)))),IF(AND(3=$N$598+1,7&lt;=$O$597),IF(($N$597*$N$598+7)&gt;80,"",IF(INDEX($P$599:$W$608,MOD(($N$597*$N$598+7)-1,10)+1,INT((($N$597*$N$598+7)-1)/10)+1)="","",INDEX($P$599:$W$608,MOD(($N$597*$N$598+7)-1,10)+1,INT((($N$597*$N$598+7)-1)/10)+1))),""))),IF($N$599="","",IF(OR(ISTEXT($N$597),ISTEXT($N$598),ISTEXT($N$599)),"",IF(OR(7&gt;$N$597,3&gt;$N$598,((3-1)*$N$597+7)&gt;$N$599),"",IF(INDEX($P$599:$W$608,MOD(((3-1)*$N$597+7)-1,10)+1,INT((((3-1)*$N$597+7)-1)/10)+1)="","",INDEX($P$599:$W$608,MOD(((3-1)*$N$597+7)-1,10)+1,INT((((3-1)*$N$597+7)-1)/10)+1))))))</f>
        <v/>
      </c>
      <c r="K601" s="539">
        <f>IF($D$597="Flat Oval",IF(OR($N$599="",ISTEXT($N$597),ISTEXT($N$598)),"",IF(3&lt;=$N$598,IF(8&gt;$N$597,"",IF(((3-1)*$N$597+8)&gt;80,"",IF(INDEX($P$599:$W$608,MOD(((3-1)*$N$597+8)-1,10)+1,INT((((3-1)*$N$597+8)-1)/10)+1)="","",INDEX($P$599:$W$608,MOD(((3-1)*$N$597+8)-1,10)+1,INT((((3-1)*$N$597+8)-1)/10)+1)))),IF(AND(3=$N$598+1,8&lt;=$O$597),IF(($N$597*$N$598+8)&gt;80,"",IF(INDEX($P$599:$W$608,MOD(($N$597*$N$598+8)-1,10)+1,INT((($N$597*$N$598+8)-1)/10)+1)="","",INDEX($P$599:$W$608,MOD(($N$597*$N$598+8)-1,10)+1,INT((($N$597*$N$598+8)-1)/10)+1))),""))),IF($N$599="","",IF(OR(ISTEXT($N$597),ISTEXT($N$598),ISTEXT($N$599)),"",IF(OR(8&gt;$N$597,3&gt;$N$598,((3-1)*$N$597+8)&gt;$N$599),"",IF(INDEX($P$599:$W$608,MOD(((3-1)*$N$597+8)-1,10)+1,INT((((3-1)*$N$597+8)-1)/10)+1)="","",INDEX($P$599:$W$608,MOD(((3-1)*$N$597+8)-1,10)+1,INT((((3-1)*$N$597+8)-1)/10)+1))))))</f>
        <v/>
      </c>
      <c r="L601" s="539">
        <f>IF($D$597="Flat Oval",IF(OR($N$599="",ISTEXT($N$597),ISTEXT($N$598)),"",IF(3&lt;=$N$598,IF(9&gt;$N$597,"",IF(((3-1)*$N$597+9)&gt;80,"",IF(INDEX($P$599:$W$608,MOD(((3-1)*$N$597+9)-1,10)+1,INT((((3-1)*$N$597+9)-1)/10)+1)="","",INDEX($P$599:$W$608,MOD(((3-1)*$N$597+9)-1,10)+1,INT((((3-1)*$N$597+9)-1)/10)+1)))),IF(AND(3=$N$598+1,9&lt;=$O$597),IF(($N$597*$N$598+9)&gt;80,"",IF(INDEX($P$599:$W$608,MOD(($N$597*$N$598+9)-1,10)+1,INT((($N$597*$N$598+9)-1)/10)+1)="","",INDEX($P$599:$W$608,MOD(($N$597*$N$598+9)-1,10)+1,INT((($N$597*$N$598+9)-1)/10)+1))),""))),IF($N$599="","",IF(OR(ISTEXT($N$597),ISTEXT($N$598),ISTEXT($N$599)),"",IF(OR(9&gt;$N$597,3&gt;$N$598,((3-1)*$N$597+9)&gt;$N$599),"",IF(INDEX($P$599:$W$608,MOD(((3-1)*$N$597+9)-1,10)+1,INT((((3-1)*$N$597+9)-1)/10)+1)="","",INDEX($P$599:$W$608,MOD(((3-1)*$N$597+9)-1,10)+1,INT((((3-1)*$N$597+9)-1)/10)+1))))))</f>
        <v/>
      </c>
      <c r="M601" s="539">
        <f>IF($D$597="Flat Oval",IF(OR($N$599="",ISTEXT($N$597),ISTEXT($N$598)),"",IF(3&lt;=$N$598,IF(10&gt;$N$597,"",IF(((3-1)*$N$597+10)&gt;80,"",IF(INDEX($P$599:$W$608,MOD(((3-1)*$N$597+10)-1,10)+1,INT((((3-1)*$N$597+10)-1)/10)+1)="","",INDEX($P$599:$W$608,MOD(((3-1)*$N$597+10)-1,10)+1,INT((((3-1)*$N$597+10)-1)/10)+1)))),IF(AND(3=$N$598+1,10&lt;=$O$597),IF(($N$597*$N$598+10)&gt;80,"",IF(INDEX($P$599:$W$608,MOD(($N$597*$N$598+10)-1,10)+1,INT((($N$597*$N$598+10)-1)/10)+1)="","",INDEX($P$599:$W$608,MOD(($N$597*$N$598+10)-1,10)+1,INT((($N$597*$N$598+10)-1)/10)+1))),""))),IF($N$599="","",IF(OR(ISTEXT($N$597),ISTEXT($N$598),ISTEXT($N$599)),"",IF(OR(10&gt;$N$597,3&gt;$N$598,((3-1)*$N$597+10)&gt;$N$599),"",IF(INDEX($P$599:$W$608,MOD(((3-1)*$N$597+10)-1,10)+1,INT((((3-1)*$N$597+10)-1)/10)+1)="","",INDEX($P$599:$W$608,MOD(((3-1)*$N$597+10)-1,10)+1,INT((((3-1)*$N$597+10)-1)/10)+1))))))</f>
        <v/>
      </c>
      <c r="O601">
        <f>IF(AND($D$597="Flat Oval",NOT(OR($G$597="",$I$597="")),NOT(OR(ISTEXT($G$597),ISTEXT($I$597)))),PI()*(($I$597-2*N($K$597))/2)^2/144,"")</f>
        <v/>
      </c>
      <c r="P601" s="540" t="n"/>
      <c r="Q601" s="540" t="n"/>
      <c r="R601" s="540" t="n"/>
      <c r="S601" s="540" t="n"/>
      <c r="T601" s="540" t="n"/>
      <c r="U601" s="540" t="n"/>
      <c r="V601" s="540" t="n"/>
      <c r="W601" s="540" t="n"/>
    </row>
    <row r="602" ht="13.35" customHeight="1" s="162">
      <c r="B602" s="537">
        <f>IF($D$597="Flat Oval",IF(OR($N$598="",ISTEXT($N$598)),"",IF(4&lt;=$N$598,ROUND((4-0.5)*$I$597/$N$598,1),IF(4=$N$598+1,"Ends",""))),IF(OR($D$597="",$G$597=""),"",IF($D$597="Round",IF(4=1,"Axis 1 (0°)",IF(4=2,"Axis 2 (90°)","")),IF(ISTEXT($N$598),"",IF(4&gt;$N$598,"",IF(ISTEXT($I$597),"",ROUND((4-0.5)*$I$597/$N$598,1)))))))</f>
        <v/>
      </c>
      <c r="C602" s="538" t="n"/>
      <c r="D602" s="539">
        <f>IF($D$597="Flat Oval",IF(OR($N$599="",ISTEXT($N$597),ISTEXT($N$598)),"",IF(4&lt;=$N$598,IF(1&gt;$N$597,"",IF(((4-1)*$N$597+1)&gt;80,"",IF(INDEX($P$599:$W$608,MOD(((4-1)*$N$597+1)-1,10)+1,INT((((4-1)*$N$597+1)-1)/10)+1)="","",INDEX($P$599:$W$608,MOD(((4-1)*$N$597+1)-1,10)+1,INT((((4-1)*$N$597+1)-1)/10)+1)))),IF(AND(4=$N$598+1,1&lt;=$O$597),IF(($N$597*$N$598+1)&gt;80,"",IF(INDEX($P$599:$W$608,MOD(($N$597*$N$598+1)-1,10)+1,INT((($N$597*$N$598+1)-1)/10)+1)="","",INDEX($P$599:$W$608,MOD(($N$597*$N$598+1)-1,10)+1,INT((($N$597*$N$598+1)-1)/10)+1))),""))),IF($N$599="","",IF(OR(ISTEXT($N$597),ISTEXT($N$598),ISTEXT($N$599)),"",IF(OR(1&gt;$N$597,4&gt;$N$598,((4-1)*$N$597+1)&gt;$N$599),"",IF(INDEX($P$599:$W$608,MOD(((4-1)*$N$597+1)-1,10)+1,INT((((4-1)*$N$597+1)-1)/10)+1)="","",INDEX($P$599:$W$608,MOD(((4-1)*$N$597+1)-1,10)+1,INT((((4-1)*$N$597+1)-1)/10)+1))))))</f>
        <v/>
      </c>
      <c r="E602" s="539">
        <f>IF($D$597="Flat Oval",IF(OR($N$599="",ISTEXT($N$597),ISTEXT($N$598)),"",IF(4&lt;=$N$598,IF(2&gt;$N$597,"",IF(((4-1)*$N$597+2)&gt;80,"",IF(INDEX($P$599:$W$608,MOD(((4-1)*$N$597+2)-1,10)+1,INT((((4-1)*$N$597+2)-1)/10)+1)="","",INDEX($P$599:$W$608,MOD(((4-1)*$N$597+2)-1,10)+1,INT((((4-1)*$N$597+2)-1)/10)+1)))),IF(AND(4=$N$598+1,2&lt;=$O$597),IF(($N$597*$N$598+2)&gt;80,"",IF(INDEX($P$599:$W$608,MOD(($N$597*$N$598+2)-1,10)+1,INT((($N$597*$N$598+2)-1)/10)+1)="","",INDEX($P$599:$W$608,MOD(($N$597*$N$598+2)-1,10)+1,INT((($N$597*$N$598+2)-1)/10)+1))),""))),IF($N$599="","",IF(OR(ISTEXT($N$597),ISTEXT($N$598),ISTEXT($N$599)),"",IF(OR(2&gt;$N$597,4&gt;$N$598,((4-1)*$N$597+2)&gt;$N$599),"",IF(INDEX($P$599:$W$608,MOD(((4-1)*$N$597+2)-1,10)+1,INT((((4-1)*$N$597+2)-1)/10)+1)="","",INDEX($P$599:$W$608,MOD(((4-1)*$N$597+2)-1,10)+1,INT((((4-1)*$N$597+2)-1)/10)+1))))))</f>
        <v/>
      </c>
      <c r="F602" s="539">
        <f>IF($D$597="Flat Oval",IF(OR($N$599="",ISTEXT($N$597),ISTEXT($N$598)),"",IF(4&lt;=$N$598,IF(3&gt;$N$597,"",IF(((4-1)*$N$597+3)&gt;80,"",IF(INDEX($P$599:$W$608,MOD(((4-1)*$N$597+3)-1,10)+1,INT((((4-1)*$N$597+3)-1)/10)+1)="","",INDEX($P$599:$W$608,MOD(((4-1)*$N$597+3)-1,10)+1,INT((((4-1)*$N$597+3)-1)/10)+1)))),IF(AND(4=$N$598+1,3&lt;=$O$597),IF(($N$597*$N$598+3)&gt;80,"",IF(INDEX($P$599:$W$608,MOD(($N$597*$N$598+3)-1,10)+1,INT((($N$597*$N$598+3)-1)/10)+1)="","",INDEX($P$599:$W$608,MOD(($N$597*$N$598+3)-1,10)+1,INT((($N$597*$N$598+3)-1)/10)+1))),""))),IF($N$599="","",IF(OR(ISTEXT($N$597),ISTEXT($N$598),ISTEXT($N$599)),"",IF(OR(3&gt;$N$597,4&gt;$N$598,((4-1)*$N$597+3)&gt;$N$599),"",IF(INDEX($P$599:$W$608,MOD(((4-1)*$N$597+3)-1,10)+1,INT((((4-1)*$N$597+3)-1)/10)+1)="","",INDEX($P$599:$W$608,MOD(((4-1)*$N$597+3)-1,10)+1,INT((((4-1)*$N$597+3)-1)/10)+1))))))</f>
        <v/>
      </c>
      <c r="G602" s="539">
        <f>IF($D$597="Flat Oval",IF(OR($N$599="",ISTEXT($N$597),ISTEXT($N$598)),"",IF(4&lt;=$N$598,IF(4&gt;$N$597,"",IF(((4-1)*$N$597+4)&gt;80,"",IF(INDEX($P$599:$W$608,MOD(((4-1)*$N$597+4)-1,10)+1,INT((((4-1)*$N$597+4)-1)/10)+1)="","",INDEX($P$599:$W$608,MOD(((4-1)*$N$597+4)-1,10)+1,INT((((4-1)*$N$597+4)-1)/10)+1)))),IF(AND(4=$N$598+1,4&lt;=$O$597),IF(($N$597*$N$598+4)&gt;80,"",IF(INDEX($P$599:$W$608,MOD(($N$597*$N$598+4)-1,10)+1,INT((($N$597*$N$598+4)-1)/10)+1)="","",INDEX($P$599:$W$608,MOD(($N$597*$N$598+4)-1,10)+1,INT((($N$597*$N$598+4)-1)/10)+1))),""))),IF($N$599="","",IF(OR(ISTEXT($N$597),ISTEXT($N$598),ISTEXT($N$599)),"",IF(OR(4&gt;$N$597,4&gt;$N$598,((4-1)*$N$597+4)&gt;$N$599),"",IF(INDEX($P$599:$W$608,MOD(((4-1)*$N$597+4)-1,10)+1,INT((((4-1)*$N$597+4)-1)/10)+1)="","",INDEX($P$599:$W$608,MOD(((4-1)*$N$597+4)-1,10)+1,INT((((4-1)*$N$597+4)-1)/10)+1))))))</f>
        <v/>
      </c>
      <c r="H602" s="539">
        <f>IF($D$597="Flat Oval",IF(OR($N$599="",ISTEXT($N$597),ISTEXT($N$598)),"",IF(4&lt;=$N$598,IF(5&gt;$N$597,"",IF(((4-1)*$N$597+5)&gt;80,"",IF(INDEX($P$599:$W$608,MOD(((4-1)*$N$597+5)-1,10)+1,INT((((4-1)*$N$597+5)-1)/10)+1)="","",INDEX($P$599:$W$608,MOD(((4-1)*$N$597+5)-1,10)+1,INT((((4-1)*$N$597+5)-1)/10)+1)))),IF(AND(4=$N$598+1,5&lt;=$O$597),IF(($N$597*$N$598+5)&gt;80,"",IF(INDEX($P$599:$W$608,MOD(($N$597*$N$598+5)-1,10)+1,INT((($N$597*$N$598+5)-1)/10)+1)="","",INDEX($P$599:$W$608,MOD(($N$597*$N$598+5)-1,10)+1,INT((($N$597*$N$598+5)-1)/10)+1))),""))),IF($N$599="","",IF(OR(ISTEXT($N$597),ISTEXT($N$598),ISTEXT($N$599)),"",IF(OR(5&gt;$N$597,4&gt;$N$598,((4-1)*$N$597+5)&gt;$N$599),"",IF(INDEX($P$599:$W$608,MOD(((4-1)*$N$597+5)-1,10)+1,INT((((4-1)*$N$597+5)-1)/10)+1)="","",INDEX($P$599:$W$608,MOD(((4-1)*$N$597+5)-1,10)+1,INT((((4-1)*$N$597+5)-1)/10)+1))))))</f>
        <v/>
      </c>
      <c r="I602" s="539">
        <f>IF($D$597="Flat Oval",IF(OR($N$599="",ISTEXT($N$597),ISTEXT($N$598)),"",IF(4&lt;=$N$598,IF(6&gt;$N$597,"",IF(((4-1)*$N$597+6)&gt;80,"",IF(INDEX($P$599:$W$608,MOD(((4-1)*$N$597+6)-1,10)+1,INT((((4-1)*$N$597+6)-1)/10)+1)="","",INDEX($P$599:$W$608,MOD(((4-1)*$N$597+6)-1,10)+1,INT((((4-1)*$N$597+6)-1)/10)+1)))),IF(AND(4=$N$598+1,6&lt;=$O$597),IF(($N$597*$N$598+6)&gt;80,"",IF(INDEX($P$599:$W$608,MOD(($N$597*$N$598+6)-1,10)+1,INT((($N$597*$N$598+6)-1)/10)+1)="","",INDEX($P$599:$W$608,MOD(($N$597*$N$598+6)-1,10)+1,INT((($N$597*$N$598+6)-1)/10)+1))),""))),IF($N$599="","",IF(OR(ISTEXT($N$597),ISTEXT($N$598),ISTEXT($N$599)),"",IF(OR(6&gt;$N$597,4&gt;$N$598,((4-1)*$N$597+6)&gt;$N$599),"",IF(INDEX($P$599:$W$608,MOD(((4-1)*$N$597+6)-1,10)+1,INT((((4-1)*$N$597+6)-1)/10)+1)="","",INDEX($P$599:$W$608,MOD(((4-1)*$N$597+6)-1,10)+1,INT((((4-1)*$N$597+6)-1)/10)+1))))))</f>
        <v/>
      </c>
      <c r="J602" s="539">
        <f>IF($D$597="Flat Oval",IF(OR($N$599="",ISTEXT($N$597),ISTEXT($N$598)),"",IF(4&lt;=$N$598,IF(7&gt;$N$597,"",IF(((4-1)*$N$597+7)&gt;80,"",IF(INDEX($P$599:$W$608,MOD(((4-1)*$N$597+7)-1,10)+1,INT((((4-1)*$N$597+7)-1)/10)+1)="","",INDEX($P$599:$W$608,MOD(((4-1)*$N$597+7)-1,10)+1,INT((((4-1)*$N$597+7)-1)/10)+1)))),IF(AND(4=$N$598+1,7&lt;=$O$597),IF(($N$597*$N$598+7)&gt;80,"",IF(INDEX($P$599:$W$608,MOD(($N$597*$N$598+7)-1,10)+1,INT((($N$597*$N$598+7)-1)/10)+1)="","",INDEX($P$599:$W$608,MOD(($N$597*$N$598+7)-1,10)+1,INT((($N$597*$N$598+7)-1)/10)+1))),""))),IF($N$599="","",IF(OR(ISTEXT($N$597),ISTEXT($N$598),ISTEXT($N$599)),"",IF(OR(7&gt;$N$597,4&gt;$N$598,((4-1)*$N$597+7)&gt;$N$599),"",IF(INDEX($P$599:$W$608,MOD(((4-1)*$N$597+7)-1,10)+1,INT((((4-1)*$N$597+7)-1)/10)+1)="","",INDEX($P$599:$W$608,MOD(((4-1)*$N$597+7)-1,10)+1,INT((((4-1)*$N$597+7)-1)/10)+1))))))</f>
        <v/>
      </c>
      <c r="K602" s="539">
        <f>IF($D$597="Flat Oval",IF(OR($N$599="",ISTEXT($N$597),ISTEXT($N$598)),"",IF(4&lt;=$N$598,IF(8&gt;$N$597,"",IF(((4-1)*$N$597+8)&gt;80,"",IF(INDEX($P$599:$W$608,MOD(((4-1)*$N$597+8)-1,10)+1,INT((((4-1)*$N$597+8)-1)/10)+1)="","",INDEX($P$599:$W$608,MOD(((4-1)*$N$597+8)-1,10)+1,INT((((4-1)*$N$597+8)-1)/10)+1)))),IF(AND(4=$N$598+1,8&lt;=$O$597),IF(($N$597*$N$598+8)&gt;80,"",IF(INDEX($P$599:$W$608,MOD(($N$597*$N$598+8)-1,10)+1,INT((($N$597*$N$598+8)-1)/10)+1)="","",INDEX($P$599:$W$608,MOD(($N$597*$N$598+8)-1,10)+1,INT((($N$597*$N$598+8)-1)/10)+1))),""))),IF($N$599="","",IF(OR(ISTEXT($N$597),ISTEXT($N$598),ISTEXT($N$599)),"",IF(OR(8&gt;$N$597,4&gt;$N$598,((4-1)*$N$597+8)&gt;$N$599),"",IF(INDEX($P$599:$W$608,MOD(((4-1)*$N$597+8)-1,10)+1,INT((((4-1)*$N$597+8)-1)/10)+1)="","",INDEX($P$599:$W$608,MOD(((4-1)*$N$597+8)-1,10)+1,INT((((4-1)*$N$597+8)-1)/10)+1))))))</f>
        <v/>
      </c>
      <c r="L602" s="539">
        <f>IF($D$597="Flat Oval",IF(OR($N$599="",ISTEXT($N$597),ISTEXT($N$598)),"",IF(4&lt;=$N$598,IF(9&gt;$N$597,"",IF(((4-1)*$N$597+9)&gt;80,"",IF(INDEX($P$599:$W$608,MOD(((4-1)*$N$597+9)-1,10)+1,INT((((4-1)*$N$597+9)-1)/10)+1)="","",INDEX($P$599:$W$608,MOD(((4-1)*$N$597+9)-1,10)+1,INT((((4-1)*$N$597+9)-1)/10)+1)))),IF(AND(4=$N$598+1,9&lt;=$O$597),IF(($N$597*$N$598+9)&gt;80,"",IF(INDEX($P$599:$W$608,MOD(($N$597*$N$598+9)-1,10)+1,INT((($N$597*$N$598+9)-1)/10)+1)="","",INDEX($P$599:$W$608,MOD(($N$597*$N$598+9)-1,10)+1,INT((($N$597*$N$598+9)-1)/10)+1))),""))),IF($N$599="","",IF(OR(ISTEXT($N$597),ISTEXT($N$598),ISTEXT($N$599)),"",IF(OR(9&gt;$N$597,4&gt;$N$598,((4-1)*$N$597+9)&gt;$N$599),"",IF(INDEX($P$599:$W$608,MOD(((4-1)*$N$597+9)-1,10)+1,INT((((4-1)*$N$597+9)-1)/10)+1)="","",INDEX($P$599:$W$608,MOD(((4-1)*$N$597+9)-1,10)+1,INT((((4-1)*$N$597+9)-1)/10)+1))))))</f>
        <v/>
      </c>
      <c r="M602" s="539">
        <f>IF($D$597="Flat Oval",IF(OR($N$599="",ISTEXT($N$597),ISTEXT($N$598)),"",IF(4&lt;=$N$598,IF(10&gt;$N$597,"",IF(((4-1)*$N$597+10)&gt;80,"",IF(INDEX($P$599:$W$608,MOD(((4-1)*$N$597+10)-1,10)+1,INT((((4-1)*$N$597+10)-1)/10)+1)="","",INDEX($P$599:$W$608,MOD(((4-1)*$N$597+10)-1,10)+1,INT((((4-1)*$N$597+10)-1)/10)+1)))),IF(AND(4=$N$598+1,10&lt;=$O$597),IF(($N$597*$N$598+10)&gt;80,"",IF(INDEX($P$599:$W$608,MOD(($N$597*$N$598+10)-1,10)+1,INT((($N$597*$N$598+10)-1)/10)+1)="","",INDEX($P$599:$W$608,MOD(($N$597*$N$598+10)-1,10)+1,INT((($N$597*$N$598+10)-1)/10)+1))),""))),IF($N$599="","",IF(OR(ISTEXT($N$597),ISTEXT($N$598),ISTEXT($N$599)),"",IF(OR(10&gt;$N$597,4&gt;$N$598,((4-1)*$N$597+10)&gt;$N$599),"",IF(INDEX($P$599:$W$608,MOD(((4-1)*$N$597+10)-1,10)+1,INT((((4-1)*$N$597+10)-1)/10)+1)="","",INDEX($P$599:$W$608,MOD(((4-1)*$N$597+10)-1,10)+1,INT((((4-1)*$N$597+10)-1)/10)+1))))))</f>
        <v/>
      </c>
      <c r="P602" s="540" t="n"/>
      <c r="Q602" s="540" t="n"/>
      <c r="R602" s="540" t="n"/>
      <c r="S602" s="540" t="n"/>
      <c r="T602" s="540" t="n"/>
      <c r="U602" s="540" t="n"/>
      <c r="V602" s="540" t="n"/>
      <c r="W602" s="540" t="n"/>
    </row>
    <row r="603" ht="13.35" customHeight="1" s="162">
      <c r="B603" s="537">
        <f>IF($D$597="Flat Oval",IF(OR($N$598="",ISTEXT($N$598)),"",IF(5&lt;=$N$598,ROUND((5-0.5)*$I$597/$N$598,1),IF(5=$N$598+1,"Ends",""))),IF(OR($D$597="",$G$597=""),"",IF($D$597="Round",IF(5=1,"Axis 1 (0°)",IF(5=2,"Axis 2 (90°)","")),IF(ISTEXT($N$598),"",IF(5&gt;$N$598,"",IF(ISTEXT($I$597),"",ROUND((5-0.5)*$I$597/$N$598,1)))))))</f>
        <v/>
      </c>
      <c r="C603" s="538" t="n"/>
      <c r="D603" s="539">
        <f>IF($D$597="Flat Oval",IF(OR($N$599="",ISTEXT($N$597),ISTEXT($N$598)),"",IF(5&lt;=$N$598,IF(1&gt;$N$597,"",IF(((5-1)*$N$597+1)&gt;80,"",IF(INDEX($P$599:$W$608,MOD(((5-1)*$N$597+1)-1,10)+1,INT((((5-1)*$N$597+1)-1)/10)+1)="","",INDEX($P$599:$W$608,MOD(((5-1)*$N$597+1)-1,10)+1,INT((((5-1)*$N$597+1)-1)/10)+1)))),IF(AND(5=$N$598+1,1&lt;=$O$597),IF(($N$597*$N$598+1)&gt;80,"",IF(INDEX($P$599:$W$608,MOD(($N$597*$N$598+1)-1,10)+1,INT((($N$597*$N$598+1)-1)/10)+1)="","",INDEX($P$599:$W$608,MOD(($N$597*$N$598+1)-1,10)+1,INT((($N$597*$N$598+1)-1)/10)+1))),""))),IF($N$599="","",IF(OR(ISTEXT($N$597),ISTEXT($N$598),ISTEXT($N$599)),"",IF(OR(1&gt;$N$597,5&gt;$N$598,((5-1)*$N$597+1)&gt;$N$599),"",IF(INDEX($P$599:$W$608,MOD(((5-1)*$N$597+1)-1,10)+1,INT((((5-1)*$N$597+1)-1)/10)+1)="","",INDEX($P$599:$W$608,MOD(((5-1)*$N$597+1)-1,10)+1,INT((((5-1)*$N$597+1)-1)/10)+1))))))</f>
        <v/>
      </c>
      <c r="E603" s="539">
        <f>IF($D$597="Flat Oval",IF(OR($N$599="",ISTEXT($N$597),ISTEXT($N$598)),"",IF(5&lt;=$N$598,IF(2&gt;$N$597,"",IF(((5-1)*$N$597+2)&gt;80,"",IF(INDEX($P$599:$W$608,MOD(((5-1)*$N$597+2)-1,10)+1,INT((((5-1)*$N$597+2)-1)/10)+1)="","",INDEX($P$599:$W$608,MOD(((5-1)*$N$597+2)-1,10)+1,INT((((5-1)*$N$597+2)-1)/10)+1)))),IF(AND(5=$N$598+1,2&lt;=$O$597),IF(($N$597*$N$598+2)&gt;80,"",IF(INDEX($P$599:$W$608,MOD(($N$597*$N$598+2)-1,10)+1,INT((($N$597*$N$598+2)-1)/10)+1)="","",INDEX($P$599:$W$608,MOD(($N$597*$N$598+2)-1,10)+1,INT((($N$597*$N$598+2)-1)/10)+1))),""))),IF($N$599="","",IF(OR(ISTEXT($N$597),ISTEXT($N$598),ISTEXT($N$599)),"",IF(OR(2&gt;$N$597,5&gt;$N$598,((5-1)*$N$597+2)&gt;$N$599),"",IF(INDEX($P$599:$W$608,MOD(((5-1)*$N$597+2)-1,10)+1,INT((((5-1)*$N$597+2)-1)/10)+1)="","",INDEX($P$599:$W$608,MOD(((5-1)*$N$597+2)-1,10)+1,INT((((5-1)*$N$597+2)-1)/10)+1))))))</f>
        <v/>
      </c>
      <c r="F603" s="539">
        <f>IF($D$597="Flat Oval",IF(OR($N$599="",ISTEXT($N$597),ISTEXT($N$598)),"",IF(5&lt;=$N$598,IF(3&gt;$N$597,"",IF(((5-1)*$N$597+3)&gt;80,"",IF(INDEX($P$599:$W$608,MOD(((5-1)*$N$597+3)-1,10)+1,INT((((5-1)*$N$597+3)-1)/10)+1)="","",INDEX($P$599:$W$608,MOD(((5-1)*$N$597+3)-1,10)+1,INT((((5-1)*$N$597+3)-1)/10)+1)))),IF(AND(5=$N$598+1,3&lt;=$O$597),IF(($N$597*$N$598+3)&gt;80,"",IF(INDEX($P$599:$W$608,MOD(($N$597*$N$598+3)-1,10)+1,INT((($N$597*$N$598+3)-1)/10)+1)="","",INDEX($P$599:$W$608,MOD(($N$597*$N$598+3)-1,10)+1,INT((($N$597*$N$598+3)-1)/10)+1))),""))),IF($N$599="","",IF(OR(ISTEXT($N$597),ISTEXT($N$598),ISTEXT($N$599)),"",IF(OR(3&gt;$N$597,5&gt;$N$598,((5-1)*$N$597+3)&gt;$N$599),"",IF(INDEX($P$599:$W$608,MOD(((5-1)*$N$597+3)-1,10)+1,INT((((5-1)*$N$597+3)-1)/10)+1)="","",INDEX($P$599:$W$608,MOD(((5-1)*$N$597+3)-1,10)+1,INT((((5-1)*$N$597+3)-1)/10)+1))))))</f>
        <v/>
      </c>
      <c r="G603" s="539">
        <f>IF($D$597="Flat Oval",IF(OR($N$599="",ISTEXT($N$597),ISTEXT($N$598)),"",IF(5&lt;=$N$598,IF(4&gt;$N$597,"",IF(((5-1)*$N$597+4)&gt;80,"",IF(INDEX($P$599:$W$608,MOD(((5-1)*$N$597+4)-1,10)+1,INT((((5-1)*$N$597+4)-1)/10)+1)="","",INDEX($P$599:$W$608,MOD(((5-1)*$N$597+4)-1,10)+1,INT((((5-1)*$N$597+4)-1)/10)+1)))),IF(AND(5=$N$598+1,4&lt;=$O$597),IF(($N$597*$N$598+4)&gt;80,"",IF(INDEX($P$599:$W$608,MOD(($N$597*$N$598+4)-1,10)+1,INT((($N$597*$N$598+4)-1)/10)+1)="","",INDEX($P$599:$W$608,MOD(($N$597*$N$598+4)-1,10)+1,INT((($N$597*$N$598+4)-1)/10)+1))),""))),IF($N$599="","",IF(OR(ISTEXT($N$597),ISTEXT($N$598),ISTEXT($N$599)),"",IF(OR(4&gt;$N$597,5&gt;$N$598,((5-1)*$N$597+4)&gt;$N$599),"",IF(INDEX($P$599:$W$608,MOD(((5-1)*$N$597+4)-1,10)+1,INT((((5-1)*$N$597+4)-1)/10)+1)="","",INDEX($P$599:$W$608,MOD(((5-1)*$N$597+4)-1,10)+1,INT((((5-1)*$N$597+4)-1)/10)+1))))))</f>
        <v/>
      </c>
      <c r="H603" s="539">
        <f>IF($D$597="Flat Oval",IF(OR($N$599="",ISTEXT($N$597),ISTEXT($N$598)),"",IF(5&lt;=$N$598,IF(5&gt;$N$597,"",IF(((5-1)*$N$597+5)&gt;80,"",IF(INDEX($P$599:$W$608,MOD(((5-1)*$N$597+5)-1,10)+1,INT((((5-1)*$N$597+5)-1)/10)+1)="","",INDEX($P$599:$W$608,MOD(((5-1)*$N$597+5)-1,10)+1,INT((((5-1)*$N$597+5)-1)/10)+1)))),IF(AND(5=$N$598+1,5&lt;=$O$597),IF(($N$597*$N$598+5)&gt;80,"",IF(INDEX($P$599:$W$608,MOD(($N$597*$N$598+5)-1,10)+1,INT((($N$597*$N$598+5)-1)/10)+1)="","",INDEX($P$599:$W$608,MOD(($N$597*$N$598+5)-1,10)+1,INT((($N$597*$N$598+5)-1)/10)+1))),""))),IF($N$599="","",IF(OR(ISTEXT($N$597),ISTEXT($N$598),ISTEXT($N$599)),"",IF(OR(5&gt;$N$597,5&gt;$N$598,((5-1)*$N$597+5)&gt;$N$599),"",IF(INDEX($P$599:$W$608,MOD(((5-1)*$N$597+5)-1,10)+1,INT((((5-1)*$N$597+5)-1)/10)+1)="","",INDEX($P$599:$W$608,MOD(((5-1)*$N$597+5)-1,10)+1,INT((((5-1)*$N$597+5)-1)/10)+1))))))</f>
        <v/>
      </c>
      <c r="I603" s="539">
        <f>IF($D$597="Flat Oval",IF(OR($N$599="",ISTEXT($N$597),ISTEXT($N$598)),"",IF(5&lt;=$N$598,IF(6&gt;$N$597,"",IF(((5-1)*$N$597+6)&gt;80,"",IF(INDEX($P$599:$W$608,MOD(((5-1)*$N$597+6)-1,10)+1,INT((((5-1)*$N$597+6)-1)/10)+1)="","",INDEX($P$599:$W$608,MOD(((5-1)*$N$597+6)-1,10)+1,INT((((5-1)*$N$597+6)-1)/10)+1)))),IF(AND(5=$N$598+1,6&lt;=$O$597),IF(($N$597*$N$598+6)&gt;80,"",IF(INDEX($P$599:$W$608,MOD(($N$597*$N$598+6)-1,10)+1,INT((($N$597*$N$598+6)-1)/10)+1)="","",INDEX($P$599:$W$608,MOD(($N$597*$N$598+6)-1,10)+1,INT((($N$597*$N$598+6)-1)/10)+1))),""))),IF($N$599="","",IF(OR(ISTEXT($N$597),ISTEXT($N$598),ISTEXT($N$599)),"",IF(OR(6&gt;$N$597,5&gt;$N$598,((5-1)*$N$597+6)&gt;$N$599),"",IF(INDEX($P$599:$W$608,MOD(((5-1)*$N$597+6)-1,10)+1,INT((((5-1)*$N$597+6)-1)/10)+1)="","",INDEX($P$599:$W$608,MOD(((5-1)*$N$597+6)-1,10)+1,INT((((5-1)*$N$597+6)-1)/10)+1))))))</f>
        <v/>
      </c>
      <c r="J603" s="539">
        <f>IF($D$597="Flat Oval",IF(OR($N$599="",ISTEXT($N$597),ISTEXT($N$598)),"",IF(5&lt;=$N$598,IF(7&gt;$N$597,"",IF(((5-1)*$N$597+7)&gt;80,"",IF(INDEX($P$599:$W$608,MOD(((5-1)*$N$597+7)-1,10)+1,INT((((5-1)*$N$597+7)-1)/10)+1)="","",INDEX($P$599:$W$608,MOD(((5-1)*$N$597+7)-1,10)+1,INT((((5-1)*$N$597+7)-1)/10)+1)))),IF(AND(5=$N$598+1,7&lt;=$O$597),IF(($N$597*$N$598+7)&gt;80,"",IF(INDEX($P$599:$W$608,MOD(($N$597*$N$598+7)-1,10)+1,INT((($N$597*$N$598+7)-1)/10)+1)="","",INDEX($P$599:$W$608,MOD(($N$597*$N$598+7)-1,10)+1,INT((($N$597*$N$598+7)-1)/10)+1))),""))),IF($N$599="","",IF(OR(ISTEXT($N$597),ISTEXT($N$598),ISTEXT($N$599)),"",IF(OR(7&gt;$N$597,5&gt;$N$598,((5-1)*$N$597+7)&gt;$N$599),"",IF(INDEX($P$599:$W$608,MOD(((5-1)*$N$597+7)-1,10)+1,INT((((5-1)*$N$597+7)-1)/10)+1)="","",INDEX($P$599:$W$608,MOD(((5-1)*$N$597+7)-1,10)+1,INT((((5-1)*$N$597+7)-1)/10)+1))))))</f>
        <v/>
      </c>
      <c r="K603" s="539">
        <f>IF($D$597="Flat Oval",IF(OR($N$599="",ISTEXT($N$597),ISTEXT($N$598)),"",IF(5&lt;=$N$598,IF(8&gt;$N$597,"",IF(((5-1)*$N$597+8)&gt;80,"",IF(INDEX($P$599:$W$608,MOD(((5-1)*$N$597+8)-1,10)+1,INT((((5-1)*$N$597+8)-1)/10)+1)="","",INDEX($P$599:$W$608,MOD(((5-1)*$N$597+8)-1,10)+1,INT((((5-1)*$N$597+8)-1)/10)+1)))),IF(AND(5=$N$598+1,8&lt;=$O$597),IF(($N$597*$N$598+8)&gt;80,"",IF(INDEX($P$599:$W$608,MOD(($N$597*$N$598+8)-1,10)+1,INT((($N$597*$N$598+8)-1)/10)+1)="","",INDEX($P$599:$W$608,MOD(($N$597*$N$598+8)-1,10)+1,INT((($N$597*$N$598+8)-1)/10)+1))),""))),IF($N$599="","",IF(OR(ISTEXT($N$597),ISTEXT($N$598),ISTEXT($N$599)),"",IF(OR(8&gt;$N$597,5&gt;$N$598,((5-1)*$N$597+8)&gt;$N$599),"",IF(INDEX($P$599:$W$608,MOD(((5-1)*$N$597+8)-1,10)+1,INT((((5-1)*$N$597+8)-1)/10)+1)="","",INDEX($P$599:$W$608,MOD(((5-1)*$N$597+8)-1,10)+1,INT((((5-1)*$N$597+8)-1)/10)+1))))))</f>
        <v/>
      </c>
      <c r="L603" s="539">
        <f>IF($D$597="Flat Oval",IF(OR($N$599="",ISTEXT($N$597),ISTEXT($N$598)),"",IF(5&lt;=$N$598,IF(9&gt;$N$597,"",IF(((5-1)*$N$597+9)&gt;80,"",IF(INDEX($P$599:$W$608,MOD(((5-1)*$N$597+9)-1,10)+1,INT((((5-1)*$N$597+9)-1)/10)+1)="","",INDEX($P$599:$W$608,MOD(((5-1)*$N$597+9)-1,10)+1,INT((((5-1)*$N$597+9)-1)/10)+1)))),IF(AND(5=$N$598+1,9&lt;=$O$597),IF(($N$597*$N$598+9)&gt;80,"",IF(INDEX($P$599:$W$608,MOD(($N$597*$N$598+9)-1,10)+1,INT((($N$597*$N$598+9)-1)/10)+1)="","",INDEX($P$599:$W$608,MOD(($N$597*$N$598+9)-1,10)+1,INT((($N$597*$N$598+9)-1)/10)+1))),""))),IF($N$599="","",IF(OR(ISTEXT($N$597),ISTEXT($N$598),ISTEXT($N$599)),"",IF(OR(9&gt;$N$597,5&gt;$N$598,((5-1)*$N$597+9)&gt;$N$599),"",IF(INDEX($P$599:$W$608,MOD(((5-1)*$N$597+9)-1,10)+1,INT((((5-1)*$N$597+9)-1)/10)+1)="","",INDEX($P$599:$W$608,MOD(((5-1)*$N$597+9)-1,10)+1,INT((((5-1)*$N$597+9)-1)/10)+1))))))</f>
        <v/>
      </c>
      <c r="M603" s="539">
        <f>IF($D$597="Flat Oval",IF(OR($N$599="",ISTEXT($N$597),ISTEXT($N$598)),"",IF(5&lt;=$N$598,IF(10&gt;$N$597,"",IF(((5-1)*$N$597+10)&gt;80,"",IF(INDEX($P$599:$W$608,MOD(((5-1)*$N$597+10)-1,10)+1,INT((((5-1)*$N$597+10)-1)/10)+1)="","",INDEX($P$599:$W$608,MOD(((5-1)*$N$597+10)-1,10)+1,INT((((5-1)*$N$597+10)-1)/10)+1)))),IF(AND(5=$N$598+1,10&lt;=$O$597),IF(($N$597*$N$598+10)&gt;80,"",IF(INDEX($P$599:$W$608,MOD(($N$597*$N$598+10)-1,10)+1,INT((($N$597*$N$598+10)-1)/10)+1)="","",INDEX($P$599:$W$608,MOD(($N$597*$N$598+10)-1,10)+1,INT((($N$597*$N$598+10)-1)/10)+1))),""))),IF($N$599="","",IF(OR(ISTEXT($N$597),ISTEXT($N$598),ISTEXT($N$599)),"",IF(OR(10&gt;$N$597,5&gt;$N$598,((5-1)*$N$597+10)&gt;$N$599),"",IF(INDEX($P$599:$W$608,MOD(((5-1)*$N$597+10)-1,10)+1,INT((((5-1)*$N$597+10)-1)/10)+1)="","",INDEX($P$599:$W$608,MOD(((5-1)*$N$597+10)-1,10)+1,INT((((5-1)*$N$597+10)-1)/10)+1))))))</f>
        <v/>
      </c>
      <c r="P603" s="540" t="n"/>
      <c r="Q603" s="540" t="n"/>
      <c r="R603" s="540" t="n"/>
      <c r="S603" s="540" t="n"/>
      <c r="T603" s="540" t="n"/>
      <c r="U603" s="540" t="n"/>
      <c r="V603" s="540" t="n"/>
      <c r="W603" s="540" t="n"/>
    </row>
    <row r="604" ht="13.35" customHeight="1" s="162">
      <c r="B604" s="537">
        <f>IF($D$597="Flat Oval",IF(OR($N$598="",ISTEXT($N$598)),"",IF(6&lt;=$N$598,ROUND((6-0.5)*$I$597/$N$598,1),IF(6=$N$598+1,"Ends",""))),IF(OR($D$597="",$G$597=""),"",IF($D$597="Round",IF(6=1,"Axis 1 (0°)",IF(6=2,"Axis 2 (90°)","")),IF(ISTEXT($N$598),"",IF(6&gt;$N$598,"",IF(ISTEXT($I$597),"",ROUND((6-0.5)*$I$597/$N$598,1)))))))</f>
        <v/>
      </c>
      <c r="C604" s="538" t="n"/>
      <c r="D604" s="539">
        <f>IF($D$597="Flat Oval",IF(OR($N$599="",ISTEXT($N$597),ISTEXT($N$598)),"",IF(6&lt;=$N$598,IF(1&gt;$N$597,"",IF(((6-1)*$N$597+1)&gt;80,"",IF(INDEX($P$599:$W$608,MOD(((6-1)*$N$597+1)-1,10)+1,INT((((6-1)*$N$597+1)-1)/10)+1)="","",INDEX($P$599:$W$608,MOD(((6-1)*$N$597+1)-1,10)+1,INT((((6-1)*$N$597+1)-1)/10)+1)))),IF(AND(6=$N$598+1,1&lt;=$O$597),IF(($N$597*$N$598+1)&gt;80,"",IF(INDEX($P$599:$W$608,MOD(($N$597*$N$598+1)-1,10)+1,INT((($N$597*$N$598+1)-1)/10)+1)="","",INDEX($P$599:$W$608,MOD(($N$597*$N$598+1)-1,10)+1,INT((($N$597*$N$598+1)-1)/10)+1))),""))),IF($N$599="","",IF(OR(ISTEXT($N$597),ISTEXT($N$598),ISTEXT($N$599)),"",IF(OR(1&gt;$N$597,6&gt;$N$598,((6-1)*$N$597+1)&gt;$N$599),"",IF(INDEX($P$599:$W$608,MOD(((6-1)*$N$597+1)-1,10)+1,INT((((6-1)*$N$597+1)-1)/10)+1)="","",INDEX($P$599:$W$608,MOD(((6-1)*$N$597+1)-1,10)+1,INT((((6-1)*$N$597+1)-1)/10)+1))))))</f>
        <v/>
      </c>
      <c r="E604" s="539">
        <f>IF($D$597="Flat Oval",IF(OR($N$599="",ISTEXT($N$597),ISTEXT($N$598)),"",IF(6&lt;=$N$598,IF(2&gt;$N$597,"",IF(((6-1)*$N$597+2)&gt;80,"",IF(INDEX($P$599:$W$608,MOD(((6-1)*$N$597+2)-1,10)+1,INT((((6-1)*$N$597+2)-1)/10)+1)="","",INDEX($P$599:$W$608,MOD(((6-1)*$N$597+2)-1,10)+1,INT((((6-1)*$N$597+2)-1)/10)+1)))),IF(AND(6=$N$598+1,2&lt;=$O$597),IF(($N$597*$N$598+2)&gt;80,"",IF(INDEX($P$599:$W$608,MOD(($N$597*$N$598+2)-1,10)+1,INT((($N$597*$N$598+2)-1)/10)+1)="","",INDEX($P$599:$W$608,MOD(($N$597*$N$598+2)-1,10)+1,INT((($N$597*$N$598+2)-1)/10)+1))),""))),IF($N$599="","",IF(OR(ISTEXT($N$597),ISTEXT($N$598),ISTEXT($N$599)),"",IF(OR(2&gt;$N$597,6&gt;$N$598,((6-1)*$N$597+2)&gt;$N$599),"",IF(INDEX($P$599:$W$608,MOD(((6-1)*$N$597+2)-1,10)+1,INT((((6-1)*$N$597+2)-1)/10)+1)="","",INDEX($P$599:$W$608,MOD(((6-1)*$N$597+2)-1,10)+1,INT((((6-1)*$N$597+2)-1)/10)+1))))))</f>
        <v/>
      </c>
      <c r="F604" s="539">
        <f>IF($D$597="Flat Oval",IF(OR($N$599="",ISTEXT($N$597),ISTEXT($N$598)),"",IF(6&lt;=$N$598,IF(3&gt;$N$597,"",IF(((6-1)*$N$597+3)&gt;80,"",IF(INDEX($P$599:$W$608,MOD(((6-1)*$N$597+3)-1,10)+1,INT((((6-1)*$N$597+3)-1)/10)+1)="","",INDEX($P$599:$W$608,MOD(((6-1)*$N$597+3)-1,10)+1,INT((((6-1)*$N$597+3)-1)/10)+1)))),IF(AND(6=$N$598+1,3&lt;=$O$597),IF(($N$597*$N$598+3)&gt;80,"",IF(INDEX($P$599:$W$608,MOD(($N$597*$N$598+3)-1,10)+1,INT((($N$597*$N$598+3)-1)/10)+1)="","",INDEX($P$599:$W$608,MOD(($N$597*$N$598+3)-1,10)+1,INT((($N$597*$N$598+3)-1)/10)+1))),""))),IF($N$599="","",IF(OR(ISTEXT($N$597),ISTEXT($N$598),ISTEXT($N$599)),"",IF(OR(3&gt;$N$597,6&gt;$N$598,((6-1)*$N$597+3)&gt;$N$599),"",IF(INDEX($P$599:$W$608,MOD(((6-1)*$N$597+3)-1,10)+1,INT((((6-1)*$N$597+3)-1)/10)+1)="","",INDEX($P$599:$W$608,MOD(((6-1)*$N$597+3)-1,10)+1,INT((((6-1)*$N$597+3)-1)/10)+1))))))</f>
        <v/>
      </c>
      <c r="G604" s="539">
        <f>IF($D$597="Flat Oval",IF(OR($N$599="",ISTEXT($N$597),ISTEXT($N$598)),"",IF(6&lt;=$N$598,IF(4&gt;$N$597,"",IF(((6-1)*$N$597+4)&gt;80,"",IF(INDEX($P$599:$W$608,MOD(((6-1)*$N$597+4)-1,10)+1,INT((((6-1)*$N$597+4)-1)/10)+1)="","",INDEX($P$599:$W$608,MOD(((6-1)*$N$597+4)-1,10)+1,INT((((6-1)*$N$597+4)-1)/10)+1)))),IF(AND(6=$N$598+1,4&lt;=$O$597),IF(($N$597*$N$598+4)&gt;80,"",IF(INDEX($P$599:$W$608,MOD(($N$597*$N$598+4)-1,10)+1,INT((($N$597*$N$598+4)-1)/10)+1)="","",INDEX($P$599:$W$608,MOD(($N$597*$N$598+4)-1,10)+1,INT((($N$597*$N$598+4)-1)/10)+1))),""))),IF($N$599="","",IF(OR(ISTEXT($N$597),ISTEXT($N$598),ISTEXT($N$599)),"",IF(OR(4&gt;$N$597,6&gt;$N$598,((6-1)*$N$597+4)&gt;$N$599),"",IF(INDEX($P$599:$W$608,MOD(((6-1)*$N$597+4)-1,10)+1,INT((((6-1)*$N$597+4)-1)/10)+1)="","",INDEX($P$599:$W$608,MOD(((6-1)*$N$597+4)-1,10)+1,INT((((6-1)*$N$597+4)-1)/10)+1))))))</f>
        <v/>
      </c>
      <c r="H604" s="539">
        <f>IF($D$597="Flat Oval",IF(OR($N$599="",ISTEXT($N$597),ISTEXT($N$598)),"",IF(6&lt;=$N$598,IF(5&gt;$N$597,"",IF(((6-1)*$N$597+5)&gt;80,"",IF(INDEX($P$599:$W$608,MOD(((6-1)*$N$597+5)-1,10)+1,INT((((6-1)*$N$597+5)-1)/10)+1)="","",INDEX($P$599:$W$608,MOD(((6-1)*$N$597+5)-1,10)+1,INT((((6-1)*$N$597+5)-1)/10)+1)))),IF(AND(6=$N$598+1,5&lt;=$O$597),IF(($N$597*$N$598+5)&gt;80,"",IF(INDEX($P$599:$W$608,MOD(($N$597*$N$598+5)-1,10)+1,INT((($N$597*$N$598+5)-1)/10)+1)="","",INDEX($P$599:$W$608,MOD(($N$597*$N$598+5)-1,10)+1,INT((($N$597*$N$598+5)-1)/10)+1))),""))),IF($N$599="","",IF(OR(ISTEXT($N$597),ISTEXT($N$598),ISTEXT($N$599)),"",IF(OR(5&gt;$N$597,6&gt;$N$598,((6-1)*$N$597+5)&gt;$N$599),"",IF(INDEX($P$599:$W$608,MOD(((6-1)*$N$597+5)-1,10)+1,INT((((6-1)*$N$597+5)-1)/10)+1)="","",INDEX($P$599:$W$608,MOD(((6-1)*$N$597+5)-1,10)+1,INT((((6-1)*$N$597+5)-1)/10)+1))))))</f>
        <v/>
      </c>
      <c r="I604" s="539">
        <f>IF($D$597="Flat Oval",IF(OR($N$599="",ISTEXT($N$597),ISTEXT($N$598)),"",IF(6&lt;=$N$598,IF(6&gt;$N$597,"",IF(((6-1)*$N$597+6)&gt;80,"",IF(INDEX($P$599:$W$608,MOD(((6-1)*$N$597+6)-1,10)+1,INT((((6-1)*$N$597+6)-1)/10)+1)="","",INDEX($P$599:$W$608,MOD(((6-1)*$N$597+6)-1,10)+1,INT((((6-1)*$N$597+6)-1)/10)+1)))),IF(AND(6=$N$598+1,6&lt;=$O$597),IF(($N$597*$N$598+6)&gt;80,"",IF(INDEX($P$599:$W$608,MOD(($N$597*$N$598+6)-1,10)+1,INT((($N$597*$N$598+6)-1)/10)+1)="","",INDEX($P$599:$W$608,MOD(($N$597*$N$598+6)-1,10)+1,INT((($N$597*$N$598+6)-1)/10)+1))),""))),IF($N$599="","",IF(OR(ISTEXT($N$597),ISTEXT($N$598),ISTEXT($N$599)),"",IF(OR(6&gt;$N$597,6&gt;$N$598,((6-1)*$N$597+6)&gt;$N$599),"",IF(INDEX($P$599:$W$608,MOD(((6-1)*$N$597+6)-1,10)+1,INT((((6-1)*$N$597+6)-1)/10)+1)="","",INDEX($P$599:$W$608,MOD(((6-1)*$N$597+6)-1,10)+1,INT((((6-1)*$N$597+6)-1)/10)+1))))))</f>
        <v/>
      </c>
      <c r="J604" s="539">
        <f>IF($D$597="Flat Oval",IF(OR($N$599="",ISTEXT($N$597),ISTEXT($N$598)),"",IF(6&lt;=$N$598,IF(7&gt;$N$597,"",IF(((6-1)*$N$597+7)&gt;80,"",IF(INDEX($P$599:$W$608,MOD(((6-1)*$N$597+7)-1,10)+1,INT((((6-1)*$N$597+7)-1)/10)+1)="","",INDEX($P$599:$W$608,MOD(((6-1)*$N$597+7)-1,10)+1,INT((((6-1)*$N$597+7)-1)/10)+1)))),IF(AND(6=$N$598+1,7&lt;=$O$597),IF(($N$597*$N$598+7)&gt;80,"",IF(INDEX($P$599:$W$608,MOD(($N$597*$N$598+7)-1,10)+1,INT((($N$597*$N$598+7)-1)/10)+1)="","",INDEX($P$599:$W$608,MOD(($N$597*$N$598+7)-1,10)+1,INT((($N$597*$N$598+7)-1)/10)+1))),""))),IF($N$599="","",IF(OR(ISTEXT($N$597),ISTEXT($N$598),ISTEXT($N$599)),"",IF(OR(7&gt;$N$597,6&gt;$N$598,((6-1)*$N$597+7)&gt;$N$599),"",IF(INDEX($P$599:$W$608,MOD(((6-1)*$N$597+7)-1,10)+1,INT((((6-1)*$N$597+7)-1)/10)+1)="","",INDEX($P$599:$W$608,MOD(((6-1)*$N$597+7)-1,10)+1,INT((((6-1)*$N$597+7)-1)/10)+1))))))</f>
        <v/>
      </c>
      <c r="K604" s="539">
        <f>IF($D$597="Flat Oval",IF(OR($N$599="",ISTEXT($N$597),ISTEXT($N$598)),"",IF(6&lt;=$N$598,IF(8&gt;$N$597,"",IF(((6-1)*$N$597+8)&gt;80,"",IF(INDEX($P$599:$W$608,MOD(((6-1)*$N$597+8)-1,10)+1,INT((((6-1)*$N$597+8)-1)/10)+1)="","",INDEX($P$599:$W$608,MOD(((6-1)*$N$597+8)-1,10)+1,INT((((6-1)*$N$597+8)-1)/10)+1)))),IF(AND(6=$N$598+1,8&lt;=$O$597),IF(($N$597*$N$598+8)&gt;80,"",IF(INDEX($P$599:$W$608,MOD(($N$597*$N$598+8)-1,10)+1,INT((($N$597*$N$598+8)-1)/10)+1)="","",INDEX($P$599:$W$608,MOD(($N$597*$N$598+8)-1,10)+1,INT((($N$597*$N$598+8)-1)/10)+1))),""))),IF($N$599="","",IF(OR(ISTEXT($N$597),ISTEXT($N$598),ISTEXT($N$599)),"",IF(OR(8&gt;$N$597,6&gt;$N$598,((6-1)*$N$597+8)&gt;$N$599),"",IF(INDEX($P$599:$W$608,MOD(((6-1)*$N$597+8)-1,10)+1,INT((((6-1)*$N$597+8)-1)/10)+1)="","",INDEX($P$599:$W$608,MOD(((6-1)*$N$597+8)-1,10)+1,INT((((6-1)*$N$597+8)-1)/10)+1))))))</f>
        <v/>
      </c>
      <c r="L604" s="539">
        <f>IF($D$597="Flat Oval",IF(OR($N$599="",ISTEXT($N$597),ISTEXT($N$598)),"",IF(6&lt;=$N$598,IF(9&gt;$N$597,"",IF(((6-1)*$N$597+9)&gt;80,"",IF(INDEX($P$599:$W$608,MOD(((6-1)*$N$597+9)-1,10)+1,INT((((6-1)*$N$597+9)-1)/10)+1)="","",INDEX($P$599:$W$608,MOD(((6-1)*$N$597+9)-1,10)+1,INT((((6-1)*$N$597+9)-1)/10)+1)))),IF(AND(6=$N$598+1,9&lt;=$O$597),IF(($N$597*$N$598+9)&gt;80,"",IF(INDEX($P$599:$W$608,MOD(($N$597*$N$598+9)-1,10)+1,INT((($N$597*$N$598+9)-1)/10)+1)="","",INDEX($P$599:$W$608,MOD(($N$597*$N$598+9)-1,10)+1,INT((($N$597*$N$598+9)-1)/10)+1))),""))),IF($N$599="","",IF(OR(ISTEXT($N$597),ISTEXT($N$598),ISTEXT($N$599)),"",IF(OR(9&gt;$N$597,6&gt;$N$598,((6-1)*$N$597+9)&gt;$N$599),"",IF(INDEX($P$599:$W$608,MOD(((6-1)*$N$597+9)-1,10)+1,INT((((6-1)*$N$597+9)-1)/10)+1)="","",INDEX($P$599:$W$608,MOD(((6-1)*$N$597+9)-1,10)+1,INT((((6-1)*$N$597+9)-1)/10)+1))))))</f>
        <v/>
      </c>
      <c r="M604" s="539">
        <f>IF($D$597="Flat Oval",IF(OR($N$599="",ISTEXT($N$597),ISTEXT($N$598)),"",IF(6&lt;=$N$598,IF(10&gt;$N$597,"",IF(((6-1)*$N$597+10)&gt;80,"",IF(INDEX($P$599:$W$608,MOD(((6-1)*$N$597+10)-1,10)+1,INT((((6-1)*$N$597+10)-1)/10)+1)="","",INDEX($P$599:$W$608,MOD(((6-1)*$N$597+10)-1,10)+1,INT((((6-1)*$N$597+10)-1)/10)+1)))),IF(AND(6=$N$598+1,10&lt;=$O$597),IF(($N$597*$N$598+10)&gt;80,"",IF(INDEX($P$599:$W$608,MOD(($N$597*$N$598+10)-1,10)+1,INT((($N$597*$N$598+10)-1)/10)+1)="","",INDEX($P$599:$W$608,MOD(($N$597*$N$598+10)-1,10)+1,INT((($N$597*$N$598+10)-1)/10)+1))),""))),IF($N$599="","",IF(OR(ISTEXT($N$597),ISTEXT($N$598),ISTEXT($N$599)),"",IF(OR(10&gt;$N$597,6&gt;$N$598,((6-1)*$N$597+10)&gt;$N$599),"",IF(INDEX($P$599:$W$608,MOD(((6-1)*$N$597+10)-1,10)+1,INT((((6-1)*$N$597+10)-1)/10)+1)="","",INDEX($P$599:$W$608,MOD(((6-1)*$N$597+10)-1,10)+1,INT((((6-1)*$N$597+10)-1)/10)+1))))))</f>
        <v/>
      </c>
      <c r="P604" s="540" t="n"/>
      <c r="Q604" s="540" t="n"/>
      <c r="R604" s="540" t="n"/>
      <c r="S604" s="540" t="n"/>
      <c r="T604" s="540" t="n"/>
      <c r="U604" s="540" t="n"/>
      <c r="V604" s="540" t="n"/>
      <c r="W604" s="540" t="n"/>
    </row>
    <row r="605" ht="13.35" customHeight="1" s="162">
      <c r="B605" s="537">
        <f>IF($D$597="Flat Oval",IF(OR($N$598="",ISTEXT($N$598)),"",IF(7&lt;=$N$598,ROUND((7-0.5)*$I$597/$N$598,1),IF(7=$N$598+1,"Ends",""))),IF(OR($D$597="",$G$597=""),"",IF($D$597="Round",IF(7=1,"Axis 1 (0°)",IF(7=2,"Axis 2 (90°)","")),IF(ISTEXT($N$598),"",IF(7&gt;$N$598,"",IF(ISTEXT($I$597),"",ROUND((7-0.5)*$I$597/$N$598,1)))))))</f>
        <v/>
      </c>
      <c r="C605" s="538" t="n"/>
      <c r="D605" s="539">
        <f>IF($D$597="Flat Oval",IF(OR($N$599="",ISTEXT($N$597),ISTEXT($N$598)),"",IF(7&lt;=$N$598,IF(1&gt;$N$597,"",IF(((7-1)*$N$597+1)&gt;80,"",IF(INDEX($P$599:$W$608,MOD(((7-1)*$N$597+1)-1,10)+1,INT((((7-1)*$N$597+1)-1)/10)+1)="","",INDEX($P$599:$W$608,MOD(((7-1)*$N$597+1)-1,10)+1,INT((((7-1)*$N$597+1)-1)/10)+1)))),IF(AND(7=$N$598+1,1&lt;=$O$597),IF(($N$597*$N$598+1)&gt;80,"",IF(INDEX($P$599:$W$608,MOD(($N$597*$N$598+1)-1,10)+1,INT((($N$597*$N$598+1)-1)/10)+1)="","",INDEX($P$599:$W$608,MOD(($N$597*$N$598+1)-1,10)+1,INT((($N$597*$N$598+1)-1)/10)+1))),""))),IF($N$599="","",IF(OR(ISTEXT($N$597),ISTEXT($N$598),ISTEXT($N$599)),"",IF(OR(1&gt;$N$597,7&gt;$N$598,((7-1)*$N$597+1)&gt;$N$599),"",IF(INDEX($P$599:$W$608,MOD(((7-1)*$N$597+1)-1,10)+1,INT((((7-1)*$N$597+1)-1)/10)+1)="","",INDEX($P$599:$W$608,MOD(((7-1)*$N$597+1)-1,10)+1,INT((((7-1)*$N$597+1)-1)/10)+1))))))</f>
        <v/>
      </c>
      <c r="E605" s="539">
        <f>IF($D$597="Flat Oval",IF(OR($N$599="",ISTEXT($N$597),ISTEXT($N$598)),"",IF(7&lt;=$N$598,IF(2&gt;$N$597,"",IF(((7-1)*$N$597+2)&gt;80,"",IF(INDEX($P$599:$W$608,MOD(((7-1)*$N$597+2)-1,10)+1,INT((((7-1)*$N$597+2)-1)/10)+1)="","",INDEX($P$599:$W$608,MOD(((7-1)*$N$597+2)-1,10)+1,INT((((7-1)*$N$597+2)-1)/10)+1)))),IF(AND(7=$N$598+1,2&lt;=$O$597),IF(($N$597*$N$598+2)&gt;80,"",IF(INDEX($P$599:$W$608,MOD(($N$597*$N$598+2)-1,10)+1,INT((($N$597*$N$598+2)-1)/10)+1)="","",INDEX($P$599:$W$608,MOD(($N$597*$N$598+2)-1,10)+1,INT((($N$597*$N$598+2)-1)/10)+1))),""))),IF($N$599="","",IF(OR(ISTEXT($N$597),ISTEXT($N$598),ISTEXT($N$599)),"",IF(OR(2&gt;$N$597,7&gt;$N$598,((7-1)*$N$597+2)&gt;$N$599),"",IF(INDEX($P$599:$W$608,MOD(((7-1)*$N$597+2)-1,10)+1,INT((((7-1)*$N$597+2)-1)/10)+1)="","",INDEX($P$599:$W$608,MOD(((7-1)*$N$597+2)-1,10)+1,INT((((7-1)*$N$597+2)-1)/10)+1))))))</f>
        <v/>
      </c>
      <c r="F605" s="539">
        <f>IF($D$597="Flat Oval",IF(OR($N$599="",ISTEXT($N$597),ISTEXT($N$598)),"",IF(7&lt;=$N$598,IF(3&gt;$N$597,"",IF(((7-1)*$N$597+3)&gt;80,"",IF(INDEX($P$599:$W$608,MOD(((7-1)*$N$597+3)-1,10)+1,INT((((7-1)*$N$597+3)-1)/10)+1)="","",INDEX($P$599:$W$608,MOD(((7-1)*$N$597+3)-1,10)+1,INT((((7-1)*$N$597+3)-1)/10)+1)))),IF(AND(7=$N$598+1,3&lt;=$O$597),IF(($N$597*$N$598+3)&gt;80,"",IF(INDEX($P$599:$W$608,MOD(($N$597*$N$598+3)-1,10)+1,INT((($N$597*$N$598+3)-1)/10)+1)="","",INDEX($P$599:$W$608,MOD(($N$597*$N$598+3)-1,10)+1,INT((($N$597*$N$598+3)-1)/10)+1))),""))),IF($N$599="","",IF(OR(ISTEXT($N$597),ISTEXT($N$598),ISTEXT($N$599)),"",IF(OR(3&gt;$N$597,7&gt;$N$598,((7-1)*$N$597+3)&gt;$N$599),"",IF(INDEX($P$599:$W$608,MOD(((7-1)*$N$597+3)-1,10)+1,INT((((7-1)*$N$597+3)-1)/10)+1)="","",INDEX($P$599:$W$608,MOD(((7-1)*$N$597+3)-1,10)+1,INT((((7-1)*$N$597+3)-1)/10)+1))))))</f>
        <v/>
      </c>
      <c r="G605" s="539">
        <f>IF($D$597="Flat Oval",IF(OR($N$599="",ISTEXT($N$597),ISTEXT($N$598)),"",IF(7&lt;=$N$598,IF(4&gt;$N$597,"",IF(((7-1)*$N$597+4)&gt;80,"",IF(INDEX($P$599:$W$608,MOD(((7-1)*$N$597+4)-1,10)+1,INT((((7-1)*$N$597+4)-1)/10)+1)="","",INDEX($P$599:$W$608,MOD(((7-1)*$N$597+4)-1,10)+1,INT((((7-1)*$N$597+4)-1)/10)+1)))),IF(AND(7=$N$598+1,4&lt;=$O$597),IF(($N$597*$N$598+4)&gt;80,"",IF(INDEX($P$599:$W$608,MOD(($N$597*$N$598+4)-1,10)+1,INT((($N$597*$N$598+4)-1)/10)+1)="","",INDEX($P$599:$W$608,MOD(($N$597*$N$598+4)-1,10)+1,INT((($N$597*$N$598+4)-1)/10)+1))),""))),IF($N$599="","",IF(OR(ISTEXT($N$597),ISTEXT($N$598),ISTEXT($N$599)),"",IF(OR(4&gt;$N$597,7&gt;$N$598,((7-1)*$N$597+4)&gt;$N$599),"",IF(INDEX($P$599:$W$608,MOD(((7-1)*$N$597+4)-1,10)+1,INT((((7-1)*$N$597+4)-1)/10)+1)="","",INDEX($P$599:$W$608,MOD(((7-1)*$N$597+4)-1,10)+1,INT((((7-1)*$N$597+4)-1)/10)+1))))))</f>
        <v/>
      </c>
      <c r="H605" s="539">
        <f>IF($D$597="Flat Oval",IF(OR($N$599="",ISTEXT($N$597),ISTEXT($N$598)),"",IF(7&lt;=$N$598,IF(5&gt;$N$597,"",IF(((7-1)*$N$597+5)&gt;80,"",IF(INDEX($P$599:$W$608,MOD(((7-1)*$N$597+5)-1,10)+1,INT((((7-1)*$N$597+5)-1)/10)+1)="","",INDEX($P$599:$W$608,MOD(((7-1)*$N$597+5)-1,10)+1,INT((((7-1)*$N$597+5)-1)/10)+1)))),IF(AND(7=$N$598+1,5&lt;=$O$597),IF(($N$597*$N$598+5)&gt;80,"",IF(INDEX($P$599:$W$608,MOD(($N$597*$N$598+5)-1,10)+1,INT((($N$597*$N$598+5)-1)/10)+1)="","",INDEX($P$599:$W$608,MOD(($N$597*$N$598+5)-1,10)+1,INT((($N$597*$N$598+5)-1)/10)+1))),""))),IF($N$599="","",IF(OR(ISTEXT($N$597),ISTEXT($N$598),ISTEXT($N$599)),"",IF(OR(5&gt;$N$597,7&gt;$N$598,((7-1)*$N$597+5)&gt;$N$599),"",IF(INDEX($P$599:$W$608,MOD(((7-1)*$N$597+5)-1,10)+1,INT((((7-1)*$N$597+5)-1)/10)+1)="","",INDEX($P$599:$W$608,MOD(((7-1)*$N$597+5)-1,10)+1,INT((((7-1)*$N$597+5)-1)/10)+1))))))</f>
        <v/>
      </c>
      <c r="I605" s="539">
        <f>IF($D$597="Flat Oval",IF(OR($N$599="",ISTEXT($N$597),ISTEXT($N$598)),"",IF(7&lt;=$N$598,IF(6&gt;$N$597,"",IF(((7-1)*$N$597+6)&gt;80,"",IF(INDEX($P$599:$W$608,MOD(((7-1)*$N$597+6)-1,10)+1,INT((((7-1)*$N$597+6)-1)/10)+1)="","",INDEX($P$599:$W$608,MOD(((7-1)*$N$597+6)-1,10)+1,INT((((7-1)*$N$597+6)-1)/10)+1)))),IF(AND(7=$N$598+1,6&lt;=$O$597),IF(($N$597*$N$598+6)&gt;80,"",IF(INDEX($P$599:$W$608,MOD(($N$597*$N$598+6)-1,10)+1,INT((($N$597*$N$598+6)-1)/10)+1)="","",INDEX($P$599:$W$608,MOD(($N$597*$N$598+6)-1,10)+1,INT((($N$597*$N$598+6)-1)/10)+1))),""))),IF($N$599="","",IF(OR(ISTEXT($N$597),ISTEXT($N$598),ISTEXT($N$599)),"",IF(OR(6&gt;$N$597,7&gt;$N$598,((7-1)*$N$597+6)&gt;$N$599),"",IF(INDEX($P$599:$W$608,MOD(((7-1)*$N$597+6)-1,10)+1,INT((((7-1)*$N$597+6)-1)/10)+1)="","",INDEX($P$599:$W$608,MOD(((7-1)*$N$597+6)-1,10)+1,INT((((7-1)*$N$597+6)-1)/10)+1))))))</f>
        <v/>
      </c>
      <c r="J605" s="539">
        <f>IF($D$597="Flat Oval",IF(OR($N$599="",ISTEXT($N$597),ISTEXT($N$598)),"",IF(7&lt;=$N$598,IF(7&gt;$N$597,"",IF(((7-1)*$N$597+7)&gt;80,"",IF(INDEX($P$599:$W$608,MOD(((7-1)*$N$597+7)-1,10)+1,INT((((7-1)*$N$597+7)-1)/10)+1)="","",INDEX($P$599:$W$608,MOD(((7-1)*$N$597+7)-1,10)+1,INT((((7-1)*$N$597+7)-1)/10)+1)))),IF(AND(7=$N$598+1,7&lt;=$O$597),IF(($N$597*$N$598+7)&gt;80,"",IF(INDEX($P$599:$W$608,MOD(($N$597*$N$598+7)-1,10)+1,INT((($N$597*$N$598+7)-1)/10)+1)="","",INDEX($P$599:$W$608,MOD(($N$597*$N$598+7)-1,10)+1,INT((($N$597*$N$598+7)-1)/10)+1))),""))),IF($N$599="","",IF(OR(ISTEXT($N$597),ISTEXT($N$598),ISTEXT($N$599)),"",IF(OR(7&gt;$N$597,7&gt;$N$598,((7-1)*$N$597+7)&gt;$N$599),"",IF(INDEX($P$599:$W$608,MOD(((7-1)*$N$597+7)-1,10)+1,INT((((7-1)*$N$597+7)-1)/10)+1)="","",INDEX($P$599:$W$608,MOD(((7-1)*$N$597+7)-1,10)+1,INT((((7-1)*$N$597+7)-1)/10)+1))))))</f>
        <v/>
      </c>
      <c r="K605" s="539">
        <f>IF($D$597="Flat Oval",IF(OR($N$599="",ISTEXT($N$597),ISTEXT($N$598)),"",IF(7&lt;=$N$598,IF(8&gt;$N$597,"",IF(((7-1)*$N$597+8)&gt;80,"",IF(INDEX($P$599:$W$608,MOD(((7-1)*$N$597+8)-1,10)+1,INT((((7-1)*$N$597+8)-1)/10)+1)="","",INDEX($P$599:$W$608,MOD(((7-1)*$N$597+8)-1,10)+1,INT((((7-1)*$N$597+8)-1)/10)+1)))),IF(AND(7=$N$598+1,8&lt;=$O$597),IF(($N$597*$N$598+8)&gt;80,"",IF(INDEX($P$599:$W$608,MOD(($N$597*$N$598+8)-1,10)+1,INT((($N$597*$N$598+8)-1)/10)+1)="","",INDEX($P$599:$W$608,MOD(($N$597*$N$598+8)-1,10)+1,INT((($N$597*$N$598+8)-1)/10)+1))),""))),IF($N$599="","",IF(OR(ISTEXT($N$597),ISTEXT($N$598),ISTEXT($N$599)),"",IF(OR(8&gt;$N$597,7&gt;$N$598,((7-1)*$N$597+8)&gt;$N$599),"",IF(INDEX($P$599:$W$608,MOD(((7-1)*$N$597+8)-1,10)+1,INT((((7-1)*$N$597+8)-1)/10)+1)="","",INDEX($P$599:$W$608,MOD(((7-1)*$N$597+8)-1,10)+1,INT((((7-1)*$N$597+8)-1)/10)+1))))))</f>
        <v/>
      </c>
      <c r="L605" s="539">
        <f>IF($D$597="Flat Oval",IF(OR($N$599="",ISTEXT($N$597),ISTEXT($N$598)),"",IF(7&lt;=$N$598,IF(9&gt;$N$597,"",IF(((7-1)*$N$597+9)&gt;80,"",IF(INDEX($P$599:$W$608,MOD(((7-1)*$N$597+9)-1,10)+1,INT((((7-1)*$N$597+9)-1)/10)+1)="","",INDEX($P$599:$W$608,MOD(((7-1)*$N$597+9)-1,10)+1,INT((((7-1)*$N$597+9)-1)/10)+1)))),IF(AND(7=$N$598+1,9&lt;=$O$597),IF(($N$597*$N$598+9)&gt;80,"",IF(INDEX($P$599:$W$608,MOD(($N$597*$N$598+9)-1,10)+1,INT((($N$597*$N$598+9)-1)/10)+1)="","",INDEX($P$599:$W$608,MOD(($N$597*$N$598+9)-1,10)+1,INT((($N$597*$N$598+9)-1)/10)+1))),""))),IF($N$599="","",IF(OR(ISTEXT($N$597),ISTEXT($N$598),ISTEXT($N$599)),"",IF(OR(9&gt;$N$597,7&gt;$N$598,((7-1)*$N$597+9)&gt;$N$599),"",IF(INDEX($P$599:$W$608,MOD(((7-1)*$N$597+9)-1,10)+1,INT((((7-1)*$N$597+9)-1)/10)+1)="","",INDEX($P$599:$W$608,MOD(((7-1)*$N$597+9)-1,10)+1,INT((((7-1)*$N$597+9)-1)/10)+1))))))</f>
        <v/>
      </c>
      <c r="M605" s="539">
        <f>IF($D$597="Flat Oval",IF(OR($N$599="",ISTEXT($N$597),ISTEXT($N$598)),"",IF(7&lt;=$N$598,IF(10&gt;$N$597,"",IF(((7-1)*$N$597+10)&gt;80,"",IF(INDEX($P$599:$W$608,MOD(((7-1)*$N$597+10)-1,10)+1,INT((((7-1)*$N$597+10)-1)/10)+1)="","",INDEX($P$599:$W$608,MOD(((7-1)*$N$597+10)-1,10)+1,INT((((7-1)*$N$597+10)-1)/10)+1)))),IF(AND(7=$N$598+1,10&lt;=$O$597),IF(($N$597*$N$598+10)&gt;80,"",IF(INDEX($P$599:$W$608,MOD(($N$597*$N$598+10)-1,10)+1,INT((($N$597*$N$598+10)-1)/10)+1)="","",INDEX($P$599:$W$608,MOD(($N$597*$N$598+10)-1,10)+1,INT((($N$597*$N$598+10)-1)/10)+1))),""))),IF($N$599="","",IF(OR(ISTEXT($N$597),ISTEXT($N$598),ISTEXT($N$599)),"",IF(OR(10&gt;$N$597,7&gt;$N$598,((7-1)*$N$597+10)&gt;$N$599),"",IF(INDEX($P$599:$W$608,MOD(((7-1)*$N$597+10)-1,10)+1,INT((((7-1)*$N$597+10)-1)/10)+1)="","",INDEX($P$599:$W$608,MOD(((7-1)*$N$597+10)-1,10)+1,INT((((7-1)*$N$597+10)-1)/10)+1))))))</f>
        <v/>
      </c>
      <c r="P605" s="540" t="n"/>
      <c r="Q605" s="540" t="n"/>
      <c r="R605" s="540" t="n"/>
      <c r="S605" s="540" t="n"/>
      <c r="T605" s="540" t="n"/>
      <c r="U605" s="540" t="n"/>
      <c r="V605" s="540" t="n"/>
      <c r="W605" s="540" t="n"/>
    </row>
    <row r="606" ht="13.35" customHeight="1" s="162">
      <c r="B606" s="537">
        <f>IF($D$597="Flat Oval",IF(OR($N$598="",ISTEXT($N$598)),"",IF(8&lt;=$N$598,ROUND((8-0.5)*$I$597/$N$598,1),IF(8=$N$598+1,"Ends",""))),IF(OR($D$597="",$G$597=""),"",IF($D$597="Round",IF(8=1,"Axis 1 (0°)",IF(8=2,"Axis 2 (90°)","")),IF(ISTEXT($N$598),"",IF(8&gt;$N$598,"",IF(ISTEXT($I$597),"",ROUND((8-0.5)*$I$597/$N$598,1)))))))</f>
        <v/>
      </c>
      <c r="C606" s="538" t="n"/>
      <c r="D606" s="539">
        <f>IF($D$597="Flat Oval",IF(OR($N$599="",ISTEXT($N$597),ISTEXT($N$598)),"",IF(8&lt;=$N$598,IF(1&gt;$N$597,"",IF(((8-1)*$N$597+1)&gt;80,"",IF(INDEX($P$599:$W$608,MOD(((8-1)*$N$597+1)-1,10)+1,INT((((8-1)*$N$597+1)-1)/10)+1)="","",INDEX($P$599:$W$608,MOD(((8-1)*$N$597+1)-1,10)+1,INT((((8-1)*$N$597+1)-1)/10)+1)))),IF(AND(8=$N$598+1,1&lt;=$O$597),IF(($N$597*$N$598+1)&gt;80,"",IF(INDEX($P$599:$W$608,MOD(($N$597*$N$598+1)-1,10)+1,INT((($N$597*$N$598+1)-1)/10)+1)="","",INDEX($P$599:$W$608,MOD(($N$597*$N$598+1)-1,10)+1,INT((($N$597*$N$598+1)-1)/10)+1))),""))),IF($N$599="","",IF(OR(ISTEXT($N$597),ISTEXT($N$598),ISTEXT($N$599)),"",IF(OR(1&gt;$N$597,8&gt;$N$598,((8-1)*$N$597+1)&gt;$N$599),"",IF(INDEX($P$599:$W$608,MOD(((8-1)*$N$597+1)-1,10)+1,INT((((8-1)*$N$597+1)-1)/10)+1)="","",INDEX($P$599:$W$608,MOD(((8-1)*$N$597+1)-1,10)+1,INT((((8-1)*$N$597+1)-1)/10)+1))))))</f>
        <v/>
      </c>
      <c r="E606" s="539">
        <f>IF($D$597="Flat Oval",IF(OR($N$599="",ISTEXT($N$597),ISTEXT($N$598)),"",IF(8&lt;=$N$598,IF(2&gt;$N$597,"",IF(((8-1)*$N$597+2)&gt;80,"",IF(INDEX($P$599:$W$608,MOD(((8-1)*$N$597+2)-1,10)+1,INT((((8-1)*$N$597+2)-1)/10)+1)="","",INDEX($P$599:$W$608,MOD(((8-1)*$N$597+2)-1,10)+1,INT((((8-1)*$N$597+2)-1)/10)+1)))),IF(AND(8=$N$598+1,2&lt;=$O$597),IF(($N$597*$N$598+2)&gt;80,"",IF(INDEX($P$599:$W$608,MOD(($N$597*$N$598+2)-1,10)+1,INT((($N$597*$N$598+2)-1)/10)+1)="","",INDEX($P$599:$W$608,MOD(($N$597*$N$598+2)-1,10)+1,INT((($N$597*$N$598+2)-1)/10)+1))),""))),IF($N$599="","",IF(OR(ISTEXT($N$597),ISTEXT($N$598),ISTEXT($N$599)),"",IF(OR(2&gt;$N$597,8&gt;$N$598,((8-1)*$N$597+2)&gt;$N$599),"",IF(INDEX($P$599:$W$608,MOD(((8-1)*$N$597+2)-1,10)+1,INT((((8-1)*$N$597+2)-1)/10)+1)="","",INDEX($P$599:$W$608,MOD(((8-1)*$N$597+2)-1,10)+1,INT((((8-1)*$N$597+2)-1)/10)+1))))))</f>
        <v/>
      </c>
      <c r="F606" s="539">
        <f>IF($D$597="Flat Oval",IF(OR($N$599="",ISTEXT($N$597),ISTEXT($N$598)),"",IF(8&lt;=$N$598,IF(3&gt;$N$597,"",IF(((8-1)*$N$597+3)&gt;80,"",IF(INDEX($P$599:$W$608,MOD(((8-1)*$N$597+3)-1,10)+1,INT((((8-1)*$N$597+3)-1)/10)+1)="","",INDEX($P$599:$W$608,MOD(((8-1)*$N$597+3)-1,10)+1,INT((((8-1)*$N$597+3)-1)/10)+1)))),IF(AND(8=$N$598+1,3&lt;=$O$597),IF(($N$597*$N$598+3)&gt;80,"",IF(INDEX($P$599:$W$608,MOD(($N$597*$N$598+3)-1,10)+1,INT((($N$597*$N$598+3)-1)/10)+1)="","",INDEX($P$599:$W$608,MOD(($N$597*$N$598+3)-1,10)+1,INT((($N$597*$N$598+3)-1)/10)+1))),""))),IF($N$599="","",IF(OR(ISTEXT($N$597),ISTEXT($N$598),ISTEXT($N$599)),"",IF(OR(3&gt;$N$597,8&gt;$N$598,((8-1)*$N$597+3)&gt;$N$599),"",IF(INDEX($P$599:$W$608,MOD(((8-1)*$N$597+3)-1,10)+1,INT((((8-1)*$N$597+3)-1)/10)+1)="","",INDEX($P$599:$W$608,MOD(((8-1)*$N$597+3)-1,10)+1,INT((((8-1)*$N$597+3)-1)/10)+1))))))</f>
        <v/>
      </c>
      <c r="G606" s="539">
        <f>IF($D$597="Flat Oval",IF(OR($N$599="",ISTEXT($N$597),ISTEXT($N$598)),"",IF(8&lt;=$N$598,IF(4&gt;$N$597,"",IF(((8-1)*$N$597+4)&gt;80,"",IF(INDEX($P$599:$W$608,MOD(((8-1)*$N$597+4)-1,10)+1,INT((((8-1)*$N$597+4)-1)/10)+1)="","",INDEX($P$599:$W$608,MOD(((8-1)*$N$597+4)-1,10)+1,INT((((8-1)*$N$597+4)-1)/10)+1)))),IF(AND(8=$N$598+1,4&lt;=$O$597),IF(($N$597*$N$598+4)&gt;80,"",IF(INDEX($P$599:$W$608,MOD(($N$597*$N$598+4)-1,10)+1,INT((($N$597*$N$598+4)-1)/10)+1)="","",INDEX($P$599:$W$608,MOD(($N$597*$N$598+4)-1,10)+1,INT((($N$597*$N$598+4)-1)/10)+1))),""))),IF($N$599="","",IF(OR(ISTEXT($N$597),ISTEXT($N$598),ISTEXT($N$599)),"",IF(OR(4&gt;$N$597,8&gt;$N$598,((8-1)*$N$597+4)&gt;$N$599),"",IF(INDEX($P$599:$W$608,MOD(((8-1)*$N$597+4)-1,10)+1,INT((((8-1)*$N$597+4)-1)/10)+1)="","",INDEX($P$599:$W$608,MOD(((8-1)*$N$597+4)-1,10)+1,INT((((8-1)*$N$597+4)-1)/10)+1))))))</f>
        <v/>
      </c>
      <c r="H606" s="539">
        <f>IF($D$597="Flat Oval",IF(OR($N$599="",ISTEXT($N$597),ISTEXT($N$598)),"",IF(8&lt;=$N$598,IF(5&gt;$N$597,"",IF(((8-1)*$N$597+5)&gt;80,"",IF(INDEX($P$599:$W$608,MOD(((8-1)*$N$597+5)-1,10)+1,INT((((8-1)*$N$597+5)-1)/10)+1)="","",INDEX($P$599:$W$608,MOD(((8-1)*$N$597+5)-1,10)+1,INT((((8-1)*$N$597+5)-1)/10)+1)))),IF(AND(8=$N$598+1,5&lt;=$O$597),IF(($N$597*$N$598+5)&gt;80,"",IF(INDEX($P$599:$W$608,MOD(($N$597*$N$598+5)-1,10)+1,INT((($N$597*$N$598+5)-1)/10)+1)="","",INDEX($P$599:$W$608,MOD(($N$597*$N$598+5)-1,10)+1,INT((($N$597*$N$598+5)-1)/10)+1))),""))),IF($N$599="","",IF(OR(ISTEXT($N$597),ISTEXT($N$598),ISTEXT($N$599)),"",IF(OR(5&gt;$N$597,8&gt;$N$598,((8-1)*$N$597+5)&gt;$N$599),"",IF(INDEX($P$599:$W$608,MOD(((8-1)*$N$597+5)-1,10)+1,INT((((8-1)*$N$597+5)-1)/10)+1)="","",INDEX($P$599:$W$608,MOD(((8-1)*$N$597+5)-1,10)+1,INT((((8-1)*$N$597+5)-1)/10)+1))))))</f>
        <v/>
      </c>
      <c r="I606" s="539">
        <f>IF($D$597="Flat Oval",IF(OR($N$599="",ISTEXT($N$597),ISTEXT($N$598)),"",IF(8&lt;=$N$598,IF(6&gt;$N$597,"",IF(((8-1)*$N$597+6)&gt;80,"",IF(INDEX($P$599:$W$608,MOD(((8-1)*$N$597+6)-1,10)+1,INT((((8-1)*$N$597+6)-1)/10)+1)="","",INDEX($P$599:$W$608,MOD(((8-1)*$N$597+6)-1,10)+1,INT((((8-1)*$N$597+6)-1)/10)+1)))),IF(AND(8=$N$598+1,6&lt;=$O$597),IF(($N$597*$N$598+6)&gt;80,"",IF(INDEX($P$599:$W$608,MOD(($N$597*$N$598+6)-1,10)+1,INT((($N$597*$N$598+6)-1)/10)+1)="","",INDEX($P$599:$W$608,MOD(($N$597*$N$598+6)-1,10)+1,INT((($N$597*$N$598+6)-1)/10)+1))),""))),IF($N$599="","",IF(OR(ISTEXT($N$597),ISTEXT($N$598),ISTEXT($N$599)),"",IF(OR(6&gt;$N$597,8&gt;$N$598,((8-1)*$N$597+6)&gt;$N$599),"",IF(INDEX($P$599:$W$608,MOD(((8-1)*$N$597+6)-1,10)+1,INT((((8-1)*$N$597+6)-1)/10)+1)="","",INDEX($P$599:$W$608,MOD(((8-1)*$N$597+6)-1,10)+1,INT((((8-1)*$N$597+6)-1)/10)+1))))))</f>
        <v/>
      </c>
      <c r="J606" s="539">
        <f>IF($D$597="Flat Oval",IF(OR($N$599="",ISTEXT($N$597),ISTEXT($N$598)),"",IF(8&lt;=$N$598,IF(7&gt;$N$597,"",IF(((8-1)*$N$597+7)&gt;80,"",IF(INDEX($P$599:$W$608,MOD(((8-1)*$N$597+7)-1,10)+1,INT((((8-1)*$N$597+7)-1)/10)+1)="","",INDEX($P$599:$W$608,MOD(((8-1)*$N$597+7)-1,10)+1,INT((((8-1)*$N$597+7)-1)/10)+1)))),IF(AND(8=$N$598+1,7&lt;=$O$597),IF(($N$597*$N$598+7)&gt;80,"",IF(INDEX($P$599:$W$608,MOD(($N$597*$N$598+7)-1,10)+1,INT((($N$597*$N$598+7)-1)/10)+1)="","",INDEX($P$599:$W$608,MOD(($N$597*$N$598+7)-1,10)+1,INT((($N$597*$N$598+7)-1)/10)+1))),""))),IF($N$599="","",IF(OR(ISTEXT($N$597),ISTEXT($N$598),ISTEXT($N$599)),"",IF(OR(7&gt;$N$597,8&gt;$N$598,((8-1)*$N$597+7)&gt;$N$599),"",IF(INDEX($P$599:$W$608,MOD(((8-1)*$N$597+7)-1,10)+1,INT((((8-1)*$N$597+7)-1)/10)+1)="","",INDEX($P$599:$W$608,MOD(((8-1)*$N$597+7)-1,10)+1,INT((((8-1)*$N$597+7)-1)/10)+1))))))</f>
        <v/>
      </c>
      <c r="K606" s="539">
        <f>IF($D$597="Flat Oval",IF(OR($N$599="",ISTEXT($N$597),ISTEXT($N$598)),"",IF(8&lt;=$N$598,IF(8&gt;$N$597,"",IF(((8-1)*$N$597+8)&gt;80,"",IF(INDEX($P$599:$W$608,MOD(((8-1)*$N$597+8)-1,10)+1,INT((((8-1)*$N$597+8)-1)/10)+1)="","",INDEX($P$599:$W$608,MOD(((8-1)*$N$597+8)-1,10)+1,INT((((8-1)*$N$597+8)-1)/10)+1)))),IF(AND(8=$N$598+1,8&lt;=$O$597),IF(($N$597*$N$598+8)&gt;80,"",IF(INDEX($P$599:$W$608,MOD(($N$597*$N$598+8)-1,10)+1,INT((($N$597*$N$598+8)-1)/10)+1)="","",INDEX($P$599:$W$608,MOD(($N$597*$N$598+8)-1,10)+1,INT((($N$597*$N$598+8)-1)/10)+1))),""))),IF($N$599="","",IF(OR(ISTEXT($N$597),ISTEXT($N$598),ISTEXT($N$599)),"",IF(OR(8&gt;$N$597,8&gt;$N$598,((8-1)*$N$597+8)&gt;$N$599),"",IF(INDEX($P$599:$W$608,MOD(((8-1)*$N$597+8)-1,10)+1,INT((((8-1)*$N$597+8)-1)/10)+1)="","",INDEX($P$599:$W$608,MOD(((8-1)*$N$597+8)-1,10)+1,INT((((8-1)*$N$597+8)-1)/10)+1))))))</f>
        <v/>
      </c>
      <c r="L606" s="539">
        <f>IF($D$597="Flat Oval",IF(OR($N$599="",ISTEXT($N$597),ISTEXT($N$598)),"",IF(8&lt;=$N$598,IF(9&gt;$N$597,"",IF(((8-1)*$N$597+9)&gt;80,"",IF(INDEX($P$599:$W$608,MOD(((8-1)*$N$597+9)-1,10)+1,INT((((8-1)*$N$597+9)-1)/10)+1)="","",INDEX($P$599:$W$608,MOD(((8-1)*$N$597+9)-1,10)+1,INT((((8-1)*$N$597+9)-1)/10)+1)))),IF(AND(8=$N$598+1,9&lt;=$O$597),IF(($N$597*$N$598+9)&gt;80,"",IF(INDEX($P$599:$W$608,MOD(($N$597*$N$598+9)-1,10)+1,INT((($N$597*$N$598+9)-1)/10)+1)="","",INDEX($P$599:$W$608,MOD(($N$597*$N$598+9)-1,10)+1,INT((($N$597*$N$598+9)-1)/10)+1))),""))),IF($N$599="","",IF(OR(ISTEXT($N$597),ISTEXT($N$598),ISTEXT($N$599)),"",IF(OR(9&gt;$N$597,8&gt;$N$598,((8-1)*$N$597+9)&gt;$N$599),"",IF(INDEX($P$599:$W$608,MOD(((8-1)*$N$597+9)-1,10)+1,INT((((8-1)*$N$597+9)-1)/10)+1)="","",INDEX($P$599:$W$608,MOD(((8-1)*$N$597+9)-1,10)+1,INT((((8-1)*$N$597+9)-1)/10)+1))))))</f>
        <v/>
      </c>
      <c r="M606" s="539">
        <f>IF($D$597="Flat Oval",IF(OR($N$599="",ISTEXT($N$597),ISTEXT($N$598)),"",IF(8&lt;=$N$598,IF(10&gt;$N$597,"",IF(((8-1)*$N$597+10)&gt;80,"",IF(INDEX($P$599:$W$608,MOD(((8-1)*$N$597+10)-1,10)+1,INT((((8-1)*$N$597+10)-1)/10)+1)="","",INDEX($P$599:$W$608,MOD(((8-1)*$N$597+10)-1,10)+1,INT((((8-1)*$N$597+10)-1)/10)+1)))),IF(AND(8=$N$598+1,10&lt;=$O$597),IF(($N$597*$N$598+10)&gt;80,"",IF(INDEX($P$599:$W$608,MOD(($N$597*$N$598+10)-1,10)+1,INT((($N$597*$N$598+10)-1)/10)+1)="","",INDEX($P$599:$W$608,MOD(($N$597*$N$598+10)-1,10)+1,INT((($N$597*$N$598+10)-1)/10)+1))),""))),IF($N$599="","",IF(OR(ISTEXT($N$597),ISTEXT($N$598),ISTEXT($N$599)),"",IF(OR(10&gt;$N$597,8&gt;$N$598,((8-1)*$N$597+10)&gt;$N$599),"",IF(INDEX($P$599:$W$608,MOD(((8-1)*$N$597+10)-1,10)+1,INT((((8-1)*$N$597+10)-1)/10)+1)="","",INDEX($P$599:$W$608,MOD(((8-1)*$N$597+10)-1,10)+1,INT((((8-1)*$N$597+10)-1)/10)+1))))))</f>
        <v/>
      </c>
      <c r="P606" s="540" t="n"/>
      <c r="Q606" s="540" t="n"/>
      <c r="R606" s="540" t="n"/>
      <c r="S606" s="540" t="n"/>
      <c r="T606" s="540" t="n"/>
      <c r="U606" s="540" t="n"/>
      <c r="V606" s="540" t="n"/>
      <c r="W606" s="540" t="n"/>
    </row>
    <row r="607" ht="13.35" customHeight="1" s="162">
      <c r="P607" s="540" t="n"/>
      <c r="Q607" s="540" t="n"/>
      <c r="R607" s="540" t="n"/>
      <c r="S607" s="540" t="n"/>
      <c r="T607" s="540" t="n"/>
      <c r="U607" s="540" t="n"/>
      <c r="V607" s="540" t="n"/>
      <c r="W607" s="540" t="n"/>
    </row>
    <row r="608" ht="13.35" customHeight="1" s="162">
      <c r="B608" s="188" t="inlineStr">
        <is>
          <t>Airflow Traverse Measurement</t>
        </is>
      </c>
      <c r="C608" s="174" t="n"/>
      <c r="D608" s="174" t="n"/>
      <c r="E608" s="174" t="n"/>
      <c r="F608" s="174" t="n"/>
      <c r="G608" s="174" t="n"/>
      <c r="H608" s="173" t="n"/>
      <c r="I608" s="194" t="inlineStr">
        <is>
          <t>Design CFM</t>
        </is>
      </c>
      <c r="J608" s="188" t="inlineStr">
        <is>
          <t>Initial</t>
        </is>
      </c>
      <c r="K608" s="173" t="n"/>
      <c r="L608" s="188" t="inlineStr">
        <is>
          <t>Final</t>
        </is>
      </c>
      <c r="M608" s="173" t="n"/>
      <c r="P608" s="540" t="n"/>
      <c r="Q608" s="540" t="n"/>
      <c r="R608" s="540" t="n"/>
      <c r="S608" s="540" t="n"/>
      <c r="T608" s="540" t="n"/>
      <c r="U608" s="540" t="n"/>
      <c r="V608" s="540" t="n"/>
      <c r="W608" s="540" t="n"/>
    </row>
    <row r="609" ht="13.35" customHeight="1" s="162">
      <c r="B609" s="153" t="inlineStr">
        <is>
          <t xml:space="preserve">Point </t>
        </is>
      </c>
      <c r="C609" s="188" t="inlineStr">
        <is>
          <t>Area Served</t>
        </is>
      </c>
      <c r="D609" s="174" t="n"/>
      <c r="E609" s="173" t="n"/>
      <c r="F609" s="188" t="inlineStr">
        <is>
          <t>Size</t>
        </is>
      </c>
      <c r="G609" s="173" t="n"/>
      <c r="H609" s="188" t="inlineStr">
        <is>
          <t>Ak</t>
        </is>
      </c>
      <c r="I609" s="440" t="n"/>
      <c r="J609" s="188" t="inlineStr">
        <is>
          <t>VEL</t>
        </is>
      </c>
      <c r="K609" s="188" t="inlineStr">
        <is>
          <t>CFM</t>
        </is>
      </c>
      <c r="L609" s="188" t="inlineStr">
        <is>
          <t>VEL</t>
        </is>
      </c>
      <c r="M609" s="188" t="inlineStr">
        <is>
          <t>CFM</t>
        </is>
      </c>
    </row>
    <row r="610" ht="13.35" customHeight="1" s="162">
      <c r="B610" s="31" t="inlineStr">
        <is>
          <t>T-38</t>
        </is>
      </c>
      <c r="C610" s="307" t="n"/>
      <c r="D610" s="174" t="n"/>
      <c r="E610" s="173" t="n"/>
      <c r="F610" s="307">
        <f>IF($D$612="Flat Oval",IF(OR($G$612="",$I$612=""),"",$G$612&amp;""" x "&amp;$I$612&amp;""" oval"),IF($G$612="","",IF($D$612="Round",$G$612&amp;""" dia",$G$612&amp;""" x "&amp;$I$612&amp;"""")))</f>
        <v/>
      </c>
      <c r="G610" s="173" t="n"/>
      <c r="H610" s="525">
        <f>IF($D$612="Flat Oval",IF(OR($G$612="",$I$612=""),"",IF(OR(ISTEXT($G$612),ISTEXT($I$612)),"",ROUND(((($G$612-2*N($K$612))-($I$612-2*N($K$612)))*($I$612-2*N($K$612))+PI()*(($I$612-2*N($K$612))/2)^2)/144,3))),IF(OR($D$612="",$G$612=""),"",IF($D$612="Round",IF(ISTEXT($G$612),"",ROUND(PI()*(($G$612-2*N($K$612))/2)^2/144,3)),IF($I$612="","",IF(OR(ISTEXT($G$612),ISTEXT($I$612)),"",ROUND(($G$612-2*N($K$612))*($I$612-2*N($K$612))/144,3))))))</f>
        <v/>
      </c>
      <c r="I610" s="189" t="n"/>
      <c r="J610" s="189" t="n"/>
      <c r="K610" s="189">
        <f>IF(N(J610)*N(H610)=0,"",ROUND(N(J610)*N(H610),0))</f>
        <v/>
      </c>
      <c r="L610" s="189">
        <f>IF($D$612="Flat Oval",IF(OR($O$613="",$O$614="",N($O$615)+N($O$616)=0),"",ROUND(($O$613*$O$615+$O$614*$O$616)/($O$615+$O$616),0)),IF(COUNT(D614:M621)=0,"",ROUND(AVERAGE(D614:M621),0)))</f>
        <v/>
      </c>
      <c r="M610" s="189">
        <f>IF(N(L610)*N(H610)=0,"",ROUND(N(L610)*N(H610),0))</f>
        <v/>
      </c>
    </row>
    <row r="611" ht="13.35" customHeight="1" s="162">
      <c r="B611" s="188" t="inlineStr">
        <is>
          <t>Instrument</t>
        </is>
      </c>
      <c r="C611" s="173" t="n"/>
      <c r="D611" s="196" t="n"/>
      <c r="E611" s="174" t="n"/>
      <c r="F611" s="174" t="n"/>
      <c r="G611" s="173" t="n"/>
      <c r="H611" s="188" t="inlineStr">
        <is>
          <t>Duct Static Pressure</t>
        </is>
      </c>
      <c r="I611" s="174" t="n"/>
      <c r="J611" s="173" t="n"/>
      <c r="K611" s="53" t="n"/>
      <c r="L611" s="188" t="inlineStr">
        <is>
          <t>Temp</t>
        </is>
      </c>
      <c r="M611" s="52" t="n"/>
      <c r="N611" s="51" t="n"/>
    </row>
    <row r="612" ht="13.35" customHeight="1" s="162">
      <c r="B612" s="526" t="inlineStr">
        <is>
          <t>Duct shape:</t>
        </is>
      </c>
      <c r="C612" s="173" t="n"/>
      <c r="D612" s="527" t="n"/>
      <c r="E612" s="173" t="n"/>
      <c r="F612" s="528" t="inlineStr">
        <is>
          <t>W / Dia (in)</t>
        </is>
      </c>
      <c r="G612" s="529" t="n"/>
      <c r="H612" s="526" t="inlineStr">
        <is>
          <t>H (in)</t>
        </is>
      </c>
      <c r="I612" s="530" t="n"/>
      <c r="J612" s="531" t="inlineStr">
        <is>
          <t>Liner (in)</t>
        </is>
      </c>
      <c r="K612" s="532" t="n"/>
      <c r="L612" s="526" t="inlineStr">
        <is>
          <t>Points</t>
        </is>
      </c>
      <c r="M612" s="533">
        <f>IF($D$612="Flat Oval",IF($N$614="","",$N$612&amp;"x"&amp;$N$613&amp;"+"&amp;$O$612&amp;" ends"),IF($N$612="","",IF($D$612="Round",$N$612&amp;" x 2 axes",IF($N$613="","",$N$612&amp;" x "&amp;$N$613))))</f>
        <v/>
      </c>
      <c r="N612" s="534">
        <f>IF($D$612="Flat Oval",IF(OR($G$612="",$I$612=""),"",IF(OR(ISTEXT($G$612),ISTEXT($I$612)),"",IF($G$612-$I$612&lt;12,2,MIN(10,MAX(3,ROUNDUP(($G$612-$I$612)/6,0)))))),IF(OR($D$612="",$G$612=""),"",IF($D$612="Round",IF(ISTEXT($G$612),"",IF($G$612&lt;=9,6,IF($G$612&lt;=12,8,10))),IF(ISTEXT($G$612),"",IF($G$612&lt;12,2,MIN(10,MAX(3,ROUNDUP($G$612/6,0))))))))</f>
        <v/>
      </c>
      <c r="O612">
        <f>IF(AND($D$612="Flat Oval",NOT(OR($G$612="",$I$612="")),NOT(OR(ISTEXT($G$612),ISTEXT($I$612)))),IF($I$612&lt;=9,6,IF($I$612&lt;=12,8,10)),"")</f>
        <v/>
      </c>
      <c r="P612" s="473" t="inlineStr">
        <is>
          <t>Quick entry – type readings in order (row by row of the grid), down this column then the next:</t>
        </is>
      </c>
    </row>
    <row r="613" ht="13.35" customHeight="1" s="162">
      <c r="B613" s="535" t="inlineStr">
        <is>
          <t>Depth↓ Pos→ (in)</t>
        </is>
      </c>
      <c r="C613" s="414" t="n"/>
      <c r="D613" s="535">
        <f>IF($D$612="Flat Oval",IF(OR($N$612="",ISTEXT($N$612),1&gt;$N$612),"",ROUND((1-0.5)*($G$612-$I$612)/$N$612,1)),IF(ISTEXT($N$612),"",IF(OR($D$612="",$G$612="",1&gt;$N$612),"",IF($D$612="Round",IF(ISTEXT($G$612),"",ROUND(IF(1&lt;=$N$612/2,$G$612/2*(1-SQRT(($N$612-2*1+1)/$N$612)),$G$612-$G$612/2*(1-SQRT(($N$612-2*($N$612-1+1)+1)/$N$612))),1)),IF(ISTEXT($G$612),"",ROUND((1-0.5)*$G$612/$N$612,1))))))</f>
        <v/>
      </c>
      <c r="E613" s="535">
        <f>IF($D$612="Flat Oval",IF(OR($N$612="",ISTEXT($N$612),2&gt;$N$612),"",ROUND((2-0.5)*($G$612-$I$612)/$N$612,1)),IF(ISTEXT($N$612),"",IF(OR($D$612="",$G$612="",2&gt;$N$612),"",IF($D$612="Round",IF(ISTEXT($G$612),"",ROUND(IF(2&lt;=$N$612/2,$G$612/2*(1-SQRT(($N$612-2*2+1)/$N$612)),$G$612-$G$612/2*(1-SQRT(($N$612-2*($N$612-2+1)+1)/$N$612))),1)),IF(ISTEXT($G$612),"",ROUND((2-0.5)*$G$612/$N$612,1))))))</f>
        <v/>
      </c>
      <c r="F613" s="535">
        <f>IF($D$612="Flat Oval",IF(OR($N$612="",ISTEXT($N$612),3&gt;$N$612),"",ROUND((3-0.5)*($G$612-$I$612)/$N$612,1)),IF(ISTEXT($N$612),"",IF(OR($D$612="",$G$612="",3&gt;$N$612),"",IF($D$612="Round",IF(ISTEXT($G$612),"",ROUND(IF(3&lt;=$N$612/2,$G$612/2*(1-SQRT(($N$612-2*3+1)/$N$612)),$G$612-$G$612/2*(1-SQRT(($N$612-2*($N$612-3+1)+1)/$N$612))),1)),IF(ISTEXT($G$612),"",ROUND((3-0.5)*$G$612/$N$612,1))))))</f>
        <v/>
      </c>
      <c r="G613" s="535">
        <f>IF($D$612="Flat Oval",IF(OR($N$612="",ISTEXT($N$612),4&gt;$N$612),"",ROUND((4-0.5)*($G$612-$I$612)/$N$612,1)),IF(ISTEXT($N$612),"",IF(OR($D$612="",$G$612="",4&gt;$N$612),"",IF($D$612="Round",IF(ISTEXT($G$612),"",ROUND(IF(4&lt;=$N$612/2,$G$612/2*(1-SQRT(($N$612-2*4+1)/$N$612)),$G$612-$G$612/2*(1-SQRT(($N$612-2*($N$612-4+1)+1)/$N$612))),1)),IF(ISTEXT($G$612),"",ROUND((4-0.5)*$G$612/$N$612,1))))))</f>
        <v/>
      </c>
      <c r="H613" s="535">
        <f>IF($D$612="Flat Oval",IF(OR($N$612="",ISTEXT($N$612),5&gt;$N$612),"",ROUND((5-0.5)*($G$612-$I$612)/$N$612,1)),IF(ISTEXT($N$612),"",IF(OR($D$612="",$G$612="",5&gt;$N$612),"",IF($D$612="Round",IF(ISTEXT($G$612),"",ROUND(IF(5&lt;=$N$612/2,$G$612/2*(1-SQRT(($N$612-2*5+1)/$N$612)),$G$612-$G$612/2*(1-SQRT(($N$612-2*($N$612-5+1)+1)/$N$612))),1)),IF(ISTEXT($G$612),"",ROUND((5-0.5)*$G$612/$N$612,1))))))</f>
        <v/>
      </c>
      <c r="I613" s="535">
        <f>IF($D$612="Flat Oval",IF(OR($N$612="",ISTEXT($N$612),6&gt;$N$612),"",ROUND((6-0.5)*($G$612-$I$612)/$N$612,1)),IF(ISTEXT($N$612),"",IF(OR($D$612="",$G$612="",6&gt;$N$612),"",IF($D$612="Round",IF(ISTEXT($G$612),"",ROUND(IF(6&lt;=$N$612/2,$G$612/2*(1-SQRT(($N$612-2*6+1)/$N$612)),$G$612-$G$612/2*(1-SQRT(($N$612-2*($N$612-6+1)+1)/$N$612))),1)),IF(ISTEXT($G$612),"",ROUND((6-0.5)*$G$612/$N$612,1))))))</f>
        <v/>
      </c>
      <c r="J613" s="535">
        <f>IF($D$612="Flat Oval",IF(OR($N$612="",ISTEXT($N$612),7&gt;$N$612),"",ROUND((7-0.5)*($G$612-$I$612)/$N$612,1)),IF(ISTEXT($N$612),"",IF(OR($D$612="",$G$612="",7&gt;$N$612),"",IF($D$612="Round",IF(ISTEXT($G$612),"",ROUND(IF(7&lt;=$N$612/2,$G$612/2*(1-SQRT(($N$612-2*7+1)/$N$612)),$G$612-$G$612/2*(1-SQRT(($N$612-2*($N$612-7+1)+1)/$N$612))),1)),IF(ISTEXT($G$612),"",ROUND((7-0.5)*$G$612/$N$612,1))))))</f>
        <v/>
      </c>
      <c r="K613" s="535">
        <f>IF($D$612="Flat Oval",IF(OR($N$612="",ISTEXT($N$612),8&gt;$N$612),"",ROUND((8-0.5)*($G$612-$I$612)/$N$612,1)),IF(ISTEXT($N$612),"",IF(OR($D$612="",$G$612="",8&gt;$N$612),"",IF($D$612="Round",IF(ISTEXT($G$612),"",ROUND(IF(8&lt;=$N$612/2,$G$612/2*(1-SQRT(($N$612-2*8+1)/$N$612)),$G$612-$G$612/2*(1-SQRT(($N$612-2*($N$612-8+1)+1)/$N$612))),1)),IF(ISTEXT($G$612),"",ROUND((8-0.5)*$G$612/$N$612,1))))))</f>
        <v/>
      </c>
      <c r="L613" s="535">
        <f>IF($D$612="Flat Oval",IF(OR($N$612="",ISTEXT($N$612),9&gt;$N$612),"",ROUND((9-0.5)*($G$612-$I$612)/$N$612,1)),IF(ISTEXT($N$612),"",IF(OR($D$612="",$G$612="",9&gt;$N$612),"",IF($D$612="Round",IF(ISTEXT($G$612),"",ROUND(IF(9&lt;=$N$612/2,$G$612/2*(1-SQRT(($N$612-2*9+1)/$N$612)),$G$612-$G$612/2*(1-SQRT(($N$612-2*($N$612-9+1)+1)/$N$612))),1)),IF(ISTEXT($G$612),"",ROUND((9-0.5)*$G$612/$N$612,1))))))</f>
        <v/>
      </c>
      <c r="M613" s="535">
        <f>IF($D$612="Flat Oval",IF(OR($N$612="",ISTEXT($N$612),10&gt;$N$612),"",ROUND((10-0.5)*($G$612-$I$612)/$N$612,1)),IF(ISTEXT($N$612),"",IF(OR($D$612="",$G$612="",10&gt;$N$612),"",IF($D$612="Round",IF(ISTEXT($G$612),"",ROUND(IF(10&lt;=$N$612/2,$G$612/2*(1-SQRT(($N$612-2*10+1)/$N$612)),$G$612-$G$612/2*(1-SQRT(($N$612-2*($N$612-10+1)+1)/$N$612))),1)),IF(ISTEXT($G$612),"",ROUND((10-0.5)*$G$612/$N$612,1))))))</f>
        <v/>
      </c>
      <c r="N613" s="534">
        <f>IF($D$612="Flat Oval",IF(OR($G$612="",$I$612=""),"",IF(OR(ISTEXT($G$612),ISTEXT($I$612)),"",IF($I$612&lt;12,2,MIN(7,MAX(3,ROUNDUP($I$612/6,0)))))),IF(OR($D$612="",$G$612=""),"",IF($D$612="Round",2,IF($I$612="","",IF(ISTEXT($I$612),"",IF($I$612&lt;12,2,MIN(8,MAX(3,ROUNDUP($I$612/6,0)))))))))</f>
        <v/>
      </c>
      <c r="O613">
        <f>IF(OR(NOT($D$612="Flat Oval"),N($N$614)=0),"",IF(COUNT(D614:INDEX(M614:M621,$N$613))=0,"",AVERAGE(D614:INDEX(M614:M621,$N$613))))</f>
        <v/>
      </c>
      <c r="P613" s="536" t="inlineStr">
        <is>
          <t>1–10</t>
        </is>
      </c>
      <c r="Q613" s="536" t="inlineStr">
        <is>
          <t>11–20</t>
        </is>
      </c>
      <c r="R613" s="536" t="inlineStr">
        <is>
          <t>21–30</t>
        </is>
      </c>
      <c r="S613" s="536" t="inlineStr">
        <is>
          <t>31–40</t>
        </is>
      </c>
      <c r="T613" s="536" t="inlineStr">
        <is>
          <t>41–50</t>
        </is>
      </c>
      <c r="U613" s="536" t="inlineStr">
        <is>
          <t>51–60</t>
        </is>
      </c>
      <c r="V613" s="536" t="inlineStr">
        <is>
          <t>61–70</t>
        </is>
      </c>
      <c r="W613" s="536" t="inlineStr">
        <is>
          <t>71–80</t>
        </is>
      </c>
    </row>
    <row r="614" ht="13.35" customHeight="1" s="162">
      <c r="B614" s="537">
        <f>IF($D$612="Flat Oval",IF(OR($N$613="",ISTEXT($N$613)),"",IF(1&lt;=$N$613,ROUND((1-0.5)*$I$612/$N$613,1),IF(1=$N$613+1,"Ends",""))),IF(OR($D$612="",$G$612=""),"",IF($D$612="Round",IF(1=1,"Axis 1 (0°)",IF(1=2,"Axis 2 (90°)","")),IF(ISTEXT($N$613),"",IF(1&gt;$N$613,"",IF(ISTEXT($I$612),"",ROUND((1-0.5)*$I$612/$N$613,1)))))))</f>
        <v/>
      </c>
      <c r="C614" s="538" t="n"/>
      <c r="D614" s="539">
        <f>IF($D$612="Flat Oval",IF(OR($N$614="",ISTEXT($N$612),ISTEXT($N$613)),"",IF(1&lt;=$N$613,IF(1&gt;$N$612,"",IF(((1-1)*$N$612+1)&gt;80,"",IF(INDEX($P$614:$W$623,MOD(((1-1)*$N$612+1)-1,10)+1,INT((((1-1)*$N$612+1)-1)/10)+1)="","",INDEX($P$614:$W$623,MOD(((1-1)*$N$612+1)-1,10)+1,INT((((1-1)*$N$612+1)-1)/10)+1)))),IF(AND(1=$N$613+1,1&lt;=$O$612),IF(($N$612*$N$613+1)&gt;80,"",IF(INDEX($P$614:$W$623,MOD(($N$612*$N$613+1)-1,10)+1,INT((($N$612*$N$613+1)-1)/10)+1)="","",INDEX($P$614:$W$623,MOD(($N$612*$N$613+1)-1,10)+1,INT((($N$612*$N$613+1)-1)/10)+1))),""))),IF($N$614="","",IF(OR(ISTEXT($N$612),ISTEXT($N$613),ISTEXT($N$614)),"",IF(OR(1&gt;$N$612,1&gt;$N$613,((1-1)*$N$612+1)&gt;$N$614),"",IF(INDEX($P$614:$W$623,MOD(((1-1)*$N$612+1)-1,10)+1,INT((((1-1)*$N$612+1)-1)/10)+1)="","",INDEX($P$614:$W$623,MOD(((1-1)*$N$612+1)-1,10)+1,INT((((1-1)*$N$612+1)-1)/10)+1))))))</f>
        <v/>
      </c>
      <c r="E614" s="539">
        <f>IF($D$612="Flat Oval",IF(OR($N$614="",ISTEXT($N$612),ISTEXT($N$613)),"",IF(1&lt;=$N$613,IF(2&gt;$N$612,"",IF(((1-1)*$N$612+2)&gt;80,"",IF(INDEX($P$614:$W$623,MOD(((1-1)*$N$612+2)-1,10)+1,INT((((1-1)*$N$612+2)-1)/10)+1)="","",INDEX($P$614:$W$623,MOD(((1-1)*$N$612+2)-1,10)+1,INT((((1-1)*$N$612+2)-1)/10)+1)))),IF(AND(1=$N$613+1,2&lt;=$O$612),IF(($N$612*$N$613+2)&gt;80,"",IF(INDEX($P$614:$W$623,MOD(($N$612*$N$613+2)-1,10)+1,INT((($N$612*$N$613+2)-1)/10)+1)="","",INDEX($P$614:$W$623,MOD(($N$612*$N$613+2)-1,10)+1,INT((($N$612*$N$613+2)-1)/10)+1))),""))),IF($N$614="","",IF(OR(ISTEXT($N$612),ISTEXT($N$613),ISTEXT($N$614)),"",IF(OR(2&gt;$N$612,1&gt;$N$613,((1-1)*$N$612+2)&gt;$N$614),"",IF(INDEX($P$614:$W$623,MOD(((1-1)*$N$612+2)-1,10)+1,INT((((1-1)*$N$612+2)-1)/10)+1)="","",INDEX($P$614:$W$623,MOD(((1-1)*$N$612+2)-1,10)+1,INT((((1-1)*$N$612+2)-1)/10)+1))))))</f>
        <v/>
      </c>
      <c r="F614" s="539">
        <f>IF($D$612="Flat Oval",IF(OR($N$614="",ISTEXT($N$612),ISTEXT($N$613)),"",IF(1&lt;=$N$613,IF(3&gt;$N$612,"",IF(((1-1)*$N$612+3)&gt;80,"",IF(INDEX($P$614:$W$623,MOD(((1-1)*$N$612+3)-1,10)+1,INT((((1-1)*$N$612+3)-1)/10)+1)="","",INDEX($P$614:$W$623,MOD(((1-1)*$N$612+3)-1,10)+1,INT((((1-1)*$N$612+3)-1)/10)+1)))),IF(AND(1=$N$613+1,3&lt;=$O$612),IF(($N$612*$N$613+3)&gt;80,"",IF(INDEX($P$614:$W$623,MOD(($N$612*$N$613+3)-1,10)+1,INT((($N$612*$N$613+3)-1)/10)+1)="","",INDEX($P$614:$W$623,MOD(($N$612*$N$613+3)-1,10)+1,INT((($N$612*$N$613+3)-1)/10)+1))),""))),IF($N$614="","",IF(OR(ISTEXT($N$612),ISTEXT($N$613),ISTEXT($N$614)),"",IF(OR(3&gt;$N$612,1&gt;$N$613,((1-1)*$N$612+3)&gt;$N$614),"",IF(INDEX($P$614:$W$623,MOD(((1-1)*$N$612+3)-1,10)+1,INT((((1-1)*$N$612+3)-1)/10)+1)="","",INDEX($P$614:$W$623,MOD(((1-1)*$N$612+3)-1,10)+1,INT((((1-1)*$N$612+3)-1)/10)+1))))))</f>
        <v/>
      </c>
      <c r="G614" s="539">
        <f>IF($D$612="Flat Oval",IF(OR($N$614="",ISTEXT($N$612),ISTEXT($N$613)),"",IF(1&lt;=$N$613,IF(4&gt;$N$612,"",IF(((1-1)*$N$612+4)&gt;80,"",IF(INDEX($P$614:$W$623,MOD(((1-1)*$N$612+4)-1,10)+1,INT((((1-1)*$N$612+4)-1)/10)+1)="","",INDEX($P$614:$W$623,MOD(((1-1)*$N$612+4)-1,10)+1,INT((((1-1)*$N$612+4)-1)/10)+1)))),IF(AND(1=$N$613+1,4&lt;=$O$612),IF(($N$612*$N$613+4)&gt;80,"",IF(INDEX($P$614:$W$623,MOD(($N$612*$N$613+4)-1,10)+1,INT((($N$612*$N$613+4)-1)/10)+1)="","",INDEX($P$614:$W$623,MOD(($N$612*$N$613+4)-1,10)+1,INT((($N$612*$N$613+4)-1)/10)+1))),""))),IF($N$614="","",IF(OR(ISTEXT($N$612),ISTEXT($N$613),ISTEXT($N$614)),"",IF(OR(4&gt;$N$612,1&gt;$N$613,((1-1)*$N$612+4)&gt;$N$614),"",IF(INDEX($P$614:$W$623,MOD(((1-1)*$N$612+4)-1,10)+1,INT((((1-1)*$N$612+4)-1)/10)+1)="","",INDEX($P$614:$W$623,MOD(((1-1)*$N$612+4)-1,10)+1,INT((((1-1)*$N$612+4)-1)/10)+1))))))</f>
        <v/>
      </c>
      <c r="H614" s="539">
        <f>IF($D$612="Flat Oval",IF(OR($N$614="",ISTEXT($N$612),ISTEXT($N$613)),"",IF(1&lt;=$N$613,IF(5&gt;$N$612,"",IF(((1-1)*$N$612+5)&gt;80,"",IF(INDEX($P$614:$W$623,MOD(((1-1)*$N$612+5)-1,10)+1,INT((((1-1)*$N$612+5)-1)/10)+1)="","",INDEX($P$614:$W$623,MOD(((1-1)*$N$612+5)-1,10)+1,INT((((1-1)*$N$612+5)-1)/10)+1)))),IF(AND(1=$N$613+1,5&lt;=$O$612),IF(($N$612*$N$613+5)&gt;80,"",IF(INDEX($P$614:$W$623,MOD(($N$612*$N$613+5)-1,10)+1,INT((($N$612*$N$613+5)-1)/10)+1)="","",INDEX($P$614:$W$623,MOD(($N$612*$N$613+5)-1,10)+1,INT((($N$612*$N$613+5)-1)/10)+1))),""))),IF($N$614="","",IF(OR(ISTEXT($N$612),ISTEXT($N$613),ISTEXT($N$614)),"",IF(OR(5&gt;$N$612,1&gt;$N$613,((1-1)*$N$612+5)&gt;$N$614),"",IF(INDEX($P$614:$W$623,MOD(((1-1)*$N$612+5)-1,10)+1,INT((((1-1)*$N$612+5)-1)/10)+1)="","",INDEX($P$614:$W$623,MOD(((1-1)*$N$612+5)-1,10)+1,INT((((1-1)*$N$612+5)-1)/10)+1))))))</f>
        <v/>
      </c>
      <c r="I614" s="539">
        <f>IF($D$612="Flat Oval",IF(OR($N$614="",ISTEXT($N$612),ISTEXT($N$613)),"",IF(1&lt;=$N$613,IF(6&gt;$N$612,"",IF(((1-1)*$N$612+6)&gt;80,"",IF(INDEX($P$614:$W$623,MOD(((1-1)*$N$612+6)-1,10)+1,INT((((1-1)*$N$612+6)-1)/10)+1)="","",INDEX($P$614:$W$623,MOD(((1-1)*$N$612+6)-1,10)+1,INT((((1-1)*$N$612+6)-1)/10)+1)))),IF(AND(1=$N$613+1,6&lt;=$O$612),IF(($N$612*$N$613+6)&gt;80,"",IF(INDEX($P$614:$W$623,MOD(($N$612*$N$613+6)-1,10)+1,INT((($N$612*$N$613+6)-1)/10)+1)="","",INDEX($P$614:$W$623,MOD(($N$612*$N$613+6)-1,10)+1,INT((($N$612*$N$613+6)-1)/10)+1))),""))),IF($N$614="","",IF(OR(ISTEXT($N$612),ISTEXT($N$613),ISTEXT($N$614)),"",IF(OR(6&gt;$N$612,1&gt;$N$613,((1-1)*$N$612+6)&gt;$N$614),"",IF(INDEX($P$614:$W$623,MOD(((1-1)*$N$612+6)-1,10)+1,INT((((1-1)*$N$612+6)-1)/10)+1)="","",INDEX($P$614:$W$623,MOD(((1-1)*$N$612+6)-1,10)+1,INT((((1-1)*$N$612+6)-1)/10)+1))))))</f>
        <v/>
      </c>
      <c r="J614" s="539">
        <f>IF($D$612="Flat Oval",IF(OR($N$614="",ISTEXT($N$612),ISTEXT($N$613)),"",IF(1&lt;=$N$613,IF(7&gt;$N$612,"",IF(((1-1)*$N$612+7)&gt;80,"",IF(INDEX($P$614:$W$623,MOD(((1-1)*$N$612+7)-1,10)+1,INT((((1-1)*$N$612+7)-1)/10)+1)="","",INDEX($P$614:$W$623,MOD(((1-1)*$N$612+7)-1,10)+1,INT((((1-1)*$N$612+7)-1)/10)+1)))),IF(AND(1=$N$613+1,7&lt;=$O$612),IF(($N$612*$N$613+7)&gt;80,"",IF(INDEX($P$614:$W$623,MOD(($N$612*$N$613+7)-1,10)+1,INT((($N$612*$N$613+7)-1)/10)+1)="","",INDEX($P$614:$W$623,MOD(($N$612*$N$613+7)-1,10)+1,INT((($N$612*$N$613+7)-1)/10)+1))),""))),IF($N$614="","",IF(OR(ISTEXT($N$612),ISTEXT($N$613),ISTEXT($N$614)),"",IF(OR(7&gt;$N$612,1&gt;$N$613,((1-1)*$N$612+7)&gt;$N$614),"",IF(INDEX($P$614:$W$623,MOD(((1-1)*$N$612+7)-1,10)+1,INT((((1-1)*$N$612+7)-1)/10)+1)="","",INDEX($P$614:$W$623,MOD(((1-1)*$N$612+7)-1,10)+1,INT((((1-1)*$N$612+7)-1)/10)+1))))))</f>
        <v/>
      </c>
      <c r="K614" s="539">
        <f>IF($D$612="Flat Oval",IF(OR($N$614="",ISTEXT($N$612),ISTEXT($N$613)),"",IF(1&lt;=$N$613,IF(8&gt;$N$612,"",IF(((1-1)*$N$612+8)&gt;80,"",IF(INDEX($P$614:$W$623,MOD(((1-1)*$N$612+8)-1,10)+1,INT((((1-1)*$N$612+8)-1)/10)+1)="","",INDEX($P$614:$W$623,MOD(((1-1)*$N$612+8)-1,10)+1,INT((((1-1)*$N$612+8)-1)/10)+1)))),IF(AND(1=$N$613+1,8&lt;=$O$612),IF(($N$612*$N$613+8)&gt;80,"",IF(INDEX($P$614:$W$623,MOD(($N$612*$N$613+8)-1,10)+1,INT((($N$612*$N$613+8)-1)/10)+1)="","",INDEX($P$614:$W$623,MOD(($N$612*$N$613+8)-1,10)+1,INT((($N$612*$N$613+8)-1)/10)+1))),""))),IF($N$614="","",IF(OR(ISTEXT($N$612),ISTEXT($N$613),ISTEXT($N$614)),"",IF(OR(8&gt;$N$612,1&gt;$N$613,((1-1)*$N$612+8)&gt;$N$614),"",IF(INDEX($P$614:$W$623,MOD(((1-1)*$N$612+8)-1,10)+1,INT((((1-1)*$N$612+8)-1)/10)+1)="","",INDEX($P$614:$W$623,MOD(((1-1)*$N$612+8)-1,10)+1,INT((((1-1)*$N$612+8)-1)/10)+1))))))</f>
        <v/>
      </c>
      <c r="L614" s="539">
        <f>IF($D$612="Flat Oval",IF(OR($N$614="",ISTEXT($N$612),ISTEXT($N$613)),"",IF(1&lt;=$N$613,IF(9&gt;$N$612,"",IF(((1-1)*$N$612+9)&gt;80,"",IF(INDEX($P$614:$W$623,MOD(((1-1)*$N$612+9)-1,10)+1,INT((((1-1)*$N$612+9)-1)/10)+1)="","",INDEX($P$614:$W$623,MOD(((1-1)*$N$612+9)-1,10)+1,INT((((1-1)*$N$612+9)-1)/10)+1)))),IF(AND(1=$N$613+1,9&lt;=$O$612),IF(($N$612*$N$613+9)&gt;80,"",IF(INDEX($P$614:$W$623,MOD(($N$612*$N$613+9)-1,10)+1,INT((($N$612*$N$613+9)-1)/10)+1)="","",INDEX($P$614:$W$623,MOD(($N$612*$N$613+9)-1,10)+1,INT((($N$612*$N$613+9)-1)/10)+1))),""))),IF($N$614="","",IF(OR(ISTEXT($N$612),ISTEXT($N$613),ISTEXT($N$614)),"",IF(OR(9&gt;$N$612,1&gt;$N$613,((1-1)*$N$612+9)&gt;$N$614),"",IF(INDEX($P$614:$W$623,MOD(((1-1)*$N$612+9)-1,10)+1,INT((((1-1)*$N$612+9)-1)/10)+1)="","",INDEX($P$614:$W$623,MOD(((1-1)*$N$612+9)-1,10)+1,INT((((1-1)*$N$612+9)-1)/10)+1))))))</f>
        <v/>
      </c>
      <c r="M614" s="539">
        <f>IF($D$612="Flat Oval",IF(OR($N$614="",ISTEXT($N$612),ISTEXT($N$613)),"",IF(1&lt;=$N$613,IF(10&gt;$N$612,"",IF(((1-1)*$N$612+10)&gt;80,"",IF(INDEX($P$614:$W$623,MOD(((1-1)*$N$612+10)-1,10)+1,INT((((1-1)*$N$612+10)-1)/10)+1)="","",INDEX($P$614:$W$623,MOD(((1-1)*$N$612+10)-1,10)+1,INT((((1-1)*$N$612+10)-1)/10)+1)))),IF(AND(1=$N$613+1,10&lt;=$O$612),IF(($N$612*$N$613+10)&gt;80,"",IF(INDEX($P$614:$W$623,MOD(($N$612*$N$613+10)-1,10)+1,INT((($N$612*$N$613+10)-1)/10)+1)="","",INDEX($P$614:$W$623,MOD(($N$612*$N$613+10)-1,10)+1,INT((($N$612*$N$613+10)-1)/10)+1))),""))),IF($N$614="","",IF(OR(ISTEXT($N$612),ISTEXT($N$613),ISTEXT($N$614)),"",IF(OR(10&gt;$N$612,1&gt;$N$613,((1-1)*$N$612+10)&gt;$N$614),"",IF(INDEX($P$614:$W$623,MOD(((1-1)*$N$612+10)-1,10)+1,INT((((1-1)*$N$612+10)-1)/10)+1)="","",INDEX($P$614:$W$623,MOD(((1-1)*$N$612+10)-1,10)+1,INT((((1-1)*$N$612+10)-1)/10)+1))))))</f>
        <v/>
      </c>
      <c r="N614" s="534">
        <f>IF($D$612="Flat Oval",IF(OR($N$612="",$N$613="",$O$612=""),"",$N$612*$N$613+$O$612),IF(OR(N612="",N613=""),"",IF(OR(ISTEXT(N612),ISTEXT(N613)),"",N612*N613)))</f>
        <v/>
      </c>
      <c r="O614">
        <f>IF(OR(NOT($D$612="Flat Oval"),N($N$614)=0),"",IF(COUNT(INDEX(D614:D621,$N$613+1):INDEX(M614:M621,$N$613+1))=0,"",AVERAGE(INDEX(D614:D621,$N$613+1):INDEX(M614:M621,$N$613+1))))</f>
        <v/>
      </c>
      <c r="P614" s="540" t="n"/>
      <c r="Q614" s="540" t="n"/>
      <c r="R614" s="540" t="n"/>
      <c r="S614" s="540" t="n"/>
      <c r="T614" s="540" t="n"/>
      <c r="U614" s="540" t="n"/>
      <c r="V614" s="540" t="n"/>
      <c r="W614" s="540" t="n"/>
    </row>
    <row r="615" ht="13.35" customHeight="1" s="162">
      <c r="B615" s="537">
        <f>IF($D$612="Flat Oval",IF(OR($N$613="",ISTEXT($N$613)),"",IF(2&lt;=$N$613,ROUND((2-0.5)*$I$612/$N$613,1),IF(2=$N$613+1,"Ends",""))),IF(OR($D$612="",$G$612=""),"",IF($D$612="Round",IF(2=1,"Axis 1 (0°)",IF(2=2,"Axis 2 (90°)","")),IF(ISTEXT($N$613),"",IF(2&gt;$N$613,"",IF(ISTEXT($I$612),"",ROUND((2-0.5)*$I$612/$N$613,1)))))))</f>
        <v/>
      </c>
      <c r="C615" s="538" t="n"/>
      <c r="D615" s="539">
        <f>IF($D$612="Flat Oval",IF(OR($N$614="",ISTEXT($N$612),ISTEXT($N$613)),"",IF(2&lt;=$N$613,IF(1&gt;$N$612,"",IF(((2-1)*$N$612+1)&gt;80,"",IF(INDEX($P$614:$W$623,MOD(((2-1)*$N$612+1)-1,10)+1,INT((((2-1)*$N$612+1)-1)/10)+1)="","",INDEX($P$614:$W$623,MOD(((2-1)*$N$612+1)-1,10)+1,INT((((2-1)*$N$612+1)-1)/10)+1)))),IF(AND(2=$N$613+1,1&lt;=$O$612),IF(($N$612*$N$613+1)&gt;80,"",IF(INDEX($P$614:$W$623,MOD(($N$612*$N$613+1)-1,10)+1,INT((($N$612*$N$613+1)-1)/10)+1)="","",INDEX($P$614:$W$623,MOD(($N$612*$N$613+1)-1,10)+1,INT((($N$612*$N$613+1)-1)/10)+1))),""))),IF($N$614="","",IF(OR(ISTEXT($N$612),ISTEXT($N$613),ISTEXT($N$614)),"",IF(OR(1&gt;$N$612,2&gt;$N$613,((2-1)*$N$612+1)&gt;$N$614),"",IF(INDEX($P$614:$W$623,MOD(((2-1)*$N$612+1)-1,10)+1,INT((((2-1)*$N$612+1)-1)/10)+1)="","",INDEX($P$614:$W$623,MOD(((2-1)*$N$612+1)-1,10)+1,INT((((2-1)*$N$612+1)-1)/10)+1))))))</f>
        <v/>
      </c>
      <c r="E615" s="539">
        <f>IF($D$612="Flat Oval",IF(OR($N$614="",ISTEXT($N$612),ISTEXT($N$613)),"",IF(2&lt;=$N$613,IF(2&gt;$N$612,"",IF(((2-1)*$N$612+2)&gt;80,"",IF(INDEX($P$614:$W$623,MOD(((2-1)*$N$612+2)-1,10)+1,INT((((2-1)*$N$612+2)-1)/10)+1)="","",INDEX($P$614:$W$623,MOD(((2-1)*$N$612+2)-1,10)+1,INT((((2-1)*$N$612+2)-1)/10)+1)))),IF(AND(2=$N$613+1,2&lt;=$O$612),IF(($N$612*$N$613+2)&gt;80,"",IF(INDEX($P$614:$W$623,MOD(($N$612*$N$613+2)-1,10)+1,INT((($N$612*$N$613+2)-1)/10)+1)="","",INDEX($P$614:$W$623,MOD(($N$612*$N$613+2)-1,10)+1,INT((($N$612*$N$613+2)-1)/10)+1))),""))),IF($N$614="","",IF(OR(ISTEXT($N$612),ISTEXT($N$613),ISTEXT($N$614)),"",IF(OR(2&gt;$N$612,2&gt;$N$613,((2-1)*$N$612+2)&gt;$N$614),"",IF(INDEX($P$614:$W$623,MOD(((2-1)*$N$612+2)-1,10)+1,INT((((2-1)*$N$612+2)-1)/10)+1)="","",INDEX($P$614:$W$623,MOD(((2-1)*$N$612+2)-1,10)+1,INT((((2-1)*$N$612+2)-1)/10)+1))))))</f>
        <v/>
      </c>
      <c r="F615" s="539">
        <f>IF($D$612="Flat Oval",IF(OR($N$614="",ISTEXT($N$612),ISTEXT($N$613)),"",IF(2&lt;=$N$613,IF(3&gt;$N$612,"",IF(((2-1)*$N$612+3)&gt;80,"",IF(INDEX($P$614:$W$623,MOD(((2-1)*$N$612+3)-1,10)+1,INT((((2-1)*$N$612+3)-1)/10)+1)="","",INDEX($P$614:$W$623,MOD(((2-1)*$N$612+3)-1,10)+1,INT((((2-1)*$N$612+3)-1)/10)+1)))),IF(AND(2=$N$613+1,3&lt;=$O$612),IF(($N$612*$N$613+3)&gt;80,"",IF(INDEX($P$614:$W$623,MOD(($N$612*$N$613+3)-1,10)+1,INT((($N$612*$N$613+3)-1)/10)+1)="","",INDEX($P$614:$W$623,MOD(($N$612*$N$613+3)-1,10)+1,INT((($N$612*$N$613+3)-1)/10)+1))),""))),IF($N$614="","",IF(OR(ISTEXT($N$612),ISTEXT($N$613),ISTEXT($N$614)),"",IF(OR(3&gt;$N$612,2&gt;$N$613,((2-1)*$N$612+3)&gt;$N$614),"",IF(INDEX($P$614:$W$623,MOD(((2-1)*$N$612+3)-1,10)+1,INT((((2-1)*$N$612+3)-1)/10)+1)="","",INDEX($P$614:$W$623,MOD(((2-1)*$N$612+3)-1,10)+1,INT((((2-1)*$N$612+3)-1)/10)+1))))))</f>
        <v/>
      </c>
      <c r="G615" s="539">
        <f>IF($D$612="Flat Oval",IF(OR($N$614="",ISTEXT($N$612),ISTEXT($N$613)),"",IF(2&lt;=$N$613,IF(4&gt;$N$612,"",IF(((2-1)*$N$612+4)&gt;80,"",IF(INDEX($P$614:$W$623,MOD(((2-1)*$N$612+4)-1,10)+1,INT((((2-1)*$N$612+4)-1)/10)+1)="","",INDEX($P$614:$W$623,MOD(((2-1)*$N$612+4)-1,10)+1,INT((((2-1)*$N$612+4)-1)/10)+1)))),IF(AND(2=$N$613+1,4&lt;=$O$612),IF(($N$612*$N$613+4)&gt;80,"",IF(INDEX($P$614:$W$623,MOD(($N$612*$N$613+4)-1,10)+1,INT((($N$612*$N$613+4)-1)/10)+1)="","",INDEX($P$614:$W$623,MOD(($N$612*$N$613+4)-1,10)+1,INT((($N$612*$N$613+4)-1)/10)+1))),""))),IF($N$614="","",IF(OR(ISTEXT($N$612),ISTEXT($N$613),ISTEXT($N$614)),"",IF(OR(4&gt;$N$612,2&gt;$N$613,((2-1)*$N$612+4)&gt;$N$614),"",IF(INDEX($P$614:$W$623,MOD(((2-1)*$N$612+4)-1,10)+1,INT((((2-1)*$N$612+4)-1)/10)+1)="","",INDEX($P$614:$W$623,MOD(((2-1)*$N$612+4)-1,10)+1,INT((((2-1)*$N$612+4)-1)/10)+1))))))</f>
        <v/>
      </c>
      <c r="H615" s="539">
        <f>IF($D$612="Flat Oval",IF(OR($N$614="",ISTEXT($N$612),ISTEXT($N$613)),"",IF(2&lt;=$N$613,IF(5&gt;$N$612,"",IF(((2-1)*$N$612+5)&gt;80,"",IF(INDEX($P$614:$W$623,MOD(((2-1)*$N$612+5)-1,10)+1,INT((((2-1)*$N$612+5)-1)/10)+1)="","",INDEX($P$614:$W$623,MOD(((2-1)*$N$612+5)-1,10)+1,INT((((2-1)*$N$612+5)-1)/10)+1)))),IF(AND(2=$N$613+1,5&lt;=$O$612),IF(($N$612*$N$613+5)&gt;80,"",IF(INDEX($P$614:$W$623,MOD(($N$612*$N$613+5)-1,10)+1,INT((($N$612*$N$613+5)-1)/10)+1)="","",INDEX($P$614:$W$623,MOD(($N$612*$N$613+5)-1,10)+1,INT((($N$612*$N$613+5)-1)/10)+1))),""))),IF($N$614="","",IF(OR(ISTEXT($N$612),ISTEXT($N$613),ISTEXT($N$614)),"",IF(OR(5&gt;$N$612,2&gt;$N$613,((2-1)*$N$612+5)&gt;$N$614),"",IF(INDEX($P$614:$W$623,MOD(((2-1)*$N$612+5)-1,10)+1,INT((((2-1)*$N$612+5)-1)/10)+1)="","",INDEX($P$614:$W$623,MOD(((2-1)*$N$612+5)-1,10)+1,INT((((2-1)*$N$612+5)-1)/10)+1))))))</f>
        <v/>
      </c>
      <c r="I615" s="539">
        <f>IF($D$612="Flat Oval",IF(OR($N$614="",ISTEXT($N$612),ISTEXT($N$613)),"",IF(2&lt;=$N$613,IF(6&gt;$N$612,"",IF(((2-1)*$N$612+6)&gt;80,"",IF(INDEX($P$614:$W$623,MOD(((2-1)*$N$612+6)-1,10)+1,INT((((2-1)*$N$612+6)-1)/10)+1)="","",INDEX($P$614:$W$623,MOD(((2-1)*$N$612+6)-1,10)+1,INT((((2-1)*$N$612+6)-1)/10)+1)))),IF(AND(2=$N$613+1,6&lt;=$O$612),IF(($N$612*$N$613+6)&gt;80,"",IF(INDEX($P$614:$W$623,MOD(($N$612*$N$613+6)-1,10)+1,INT((($N$612*$N$613+6)-1)/10)+1)="","",INDEX($P$614:$W$623,MOD(($N$612*$N$613+6)-1,10)+1,INT((($N$612*$N$613+6)-1)/10)+1))),""))),IF($N$614="","",IF(OR(ISTEXT($N$612),ISTEXT($N$613),ISTEXT($N$614)),"",IF(OR(6&gt;$N$612,2&gt;$N$613,((2-1)*$N$612+6)&gt;$N$614),"",IF(INDEX($P$614:$W$623,MOD(((2-1)*$N$612+6)-1,10)+1,INT((((2-1)*$N$612+6)-1)/10)+1)="","",INDEX($P$614:$W$623,MOD(((2-1)*$N$612+6)-1,10)+1,INT((((2-1)*$N$612+6)-1)/10)+1))))))</f>
        <v/>
      </c>
      <c r="J615" s="539">
        <f>IF($D$612="Flat Oval",IF(OR($N$614="",ISTEXT($N$612),ISTEXT($N$613)),"",IF(2&lt;=$N$613,IF(7&gt;$N$612,"",IF(((2-1)*$N$612+7)&gt;80,"",IF(INDEX($P$614:$W$623,MOD(((2-1)*$N$612+7)-1,10)+1,INT((((2-1)*$N$612+7)-1)/10)+1)="","",INDEX($P$614:$W$623,MOD(((2-1)*$N$612+7)-1,10)+1,INT((((2-1)*$N$612+7)-1)/10)+1)))),IF(AND(2=$N$613+1,7&lt;=$O$612),IF(($N$612*$N$613+7)&gt;80,"",IF(INDEX($P$614:$W$623,MOD(($N$612*$N$613+7)-1,10)+1,INT((($N$612*$N$613+7)-1)/10)+1)="","",INDEX($P$614:$W$623,MOD(($N$612*$N$613+7)-1,10)+1,INT((($N$612*$N$613+7)-1)/10)+1))),""))),IF($N$614="","",IF(OR(ISTEXT($N$612),ISTEXT($N$613),ISTEXT($N$614)),"",IF(OR(7&gt;$N$612,2&gt;$N$613,((2-1)*$N$612+7)&gt;$N$614),"",IF(INDEX($P$614:$W$623,MOD(((2-1)*$N$612+7)-1,10)+1,INT((((2-1)*$N$612+7)-1)/10)+1)="","",INDEX($P$614:$W$623,MOD(((2-1)*$N$612+7)-1,10)+1,INT((((2-1)*$N$612+7)-1)/10)+1))))))</f>
        <v/>
      </c>
      <c r="K615" s="539">
        <f>IF($D$612="Flat Oval",IF(OR($N$614="",ISTEXT($N$612),ISTEXT($N$613)),"",IF(2&lt;=$N$613,IF(8&gt;$N$612,"",IF(((2-1)*$N$612+8)&gt;80,"",IF(INDEX($P$614:$W$623,MOD(((2-1)*$N$612+8)-1,10)+1,INT((((2-1)*$N$612+8)-1)/10)+1)="","",INDEX($P$614:$W$623,MOD(((2-1)*$N$612+8)-1,10)+1,INT((((2-1)*$N$612+8)-1)/10)+1)))),IF(AND(2=$N$613+1,8&lt;=$O$612),IF(($N$612*$N$613+8)&gt;80,"",IF(INDEX($P$614:$W$623,MOD(($N$612*$N$613+8)-1,10)+1,INT((($N$612*$N$613+8)-1)/10)+1)="","",INDEX($P$614:$W$623,MOD(($N$612*$N$613+8)-1,10)+1,INT((($N$612*$N$613+8)-1)/10)+1))),""))),IF($N$614="","",IF(OR(ISTEXT($N$612),ISTEXT($N$613),ISTEXT($N$614)),"",IF(OR(8&gt;$N$612,2&gt;$N$613,((2-1)*$N$612+8)&gt;$N$614),"",IF(INDEX($P$614:$W$623,MOD(((2-1)*$N$612+8)-1,10)+1,INT((((2-1)*$N$612+8)-1)/10)+1)="","",INDEX($P$614:$W$623,MOD(((2-1)*$N$612+8)-1,10)+1,INT((((2-1)*$N$612+8)-1)/10)+1))))))</f>
        <v/>
      </c>
      <c r="L615" s="539">
        <f>IF($D$612="Flat Oval",IF(OR($N$614="",ISTEXT($N$612),ISTEXT($N$613)),"",IF(2&lt;=$N$613,IF(9&gt;$N$612,"",IF(((2-1)*$N$612+9)&gt;80,"",IF(INDEX($P$614:$W$623,MOD(((2-1)*$N$612+9)-1,10)+1,INT((((2-1)*$N$612+9)-1)/10)+1)="","",INDEX($P$614:$W$623,MOD(((2-1)*$N$612+9)-1,10)+1,INT((((2-1)*$N$612+9)-1)/10)+1)))),IF(AND(2=$N$613+1,9&lt;=$O$612),IF(($N$612*$N$613+9)&gt;80,"",IF(INDEX($P$614:$W$623,MOD(($N$612*$N$613+9)-1,10)+1,INT((($N$612*$N$613+9)-1)/10)+1)="","",INDEX($P$614:$W$623,MOD(($N$612*$N$613+9)-1,10)+1,INT((($N$612*$N$613+9)-1)/10)+1))),""))),IF($N$614="","",IF(OR(ISTEXT($N$612),ISTEXT($N$613),ISTEXT($N$614)),"",IF(OR(9&gt;$N$612,2&gt;$N$613,((2-1)*$N$612+9)&gt;$N$614),"",IF(INDEX($P$614:$W$623,MOD(((2-1)*$N$612+9)-1,10)+1,INT((((2-1)*$N$612+9)-1)/10)+1)="","",INDEX($P$614:$W$623,MOD(((2-1)*$N$612+9)-1,10)+1,INT((((2-1)*$N$612+9)-1)/10)+1))))))</f>
        <v/>
      </c>
      <c r="M615" s="539">
        <f>IF($D$612="Flat Oval",IF(OR($N$614="",ISTEXT($N$612),ISTEXT($N$613)),"",IF(2&lt;=$N$613,IF(10&gt;$N$612,"",IF(((2-1)*$N$612+10)&gt;80,"",IF(INDEX($P$614:$W$623,MOD(((2-1)*$N$612+10)-1,10)+1,INT((((2-1)*$N$612+10)-1)/10)+1)="","",INDEX($P$614:$W$623,MOD(((2-1)*$N$612+10)-1,10)+1,INT((((2-1)*$N$612+10)-1)/10)+1)))),IF(AND(2=$N$613+1,10&lt;=$O$612),IF(($N$612*$N$613+10)&gt;80,"",IF(INDEX($P$614:$W$623,MOD(($N$612*$N$613+10)-1,10)+1,INT((($N$612*$N$613+10)-1)/10)+1)="","",INDEX($P$614:$W$623,MOD(($N$612*$N$613+10)-1,10)+1,INT((($N$612*$N$613+10)-1)/10)+1))),""))),IF($N$614="","",IF(OR(ISTEXT($N$612),ISTEXT($N$613),ISTEXT($N$614)),"",IF(OR(10&gt;$N$612,2&gt;$N$613,((2-1)*$N$612+10)&gt;$N$614),"",IF(INDEX($P$614:$W$623,MOD(((2-1)*$N$612+10)-1,10)+1,INT((((2-1)*$N$612+10)-1)/10)+1)="","",INDEX($P$614:$W$623,MOD(((2-1)*$N$612+10)-1,10)+1,INT((((2-1)*$N$612+10)-1)/10)+1))))))</f>
        <v/>
      </c>
      <c r="O615">
        <f>IF(AND($D$612="Flat Oval",NOT(OR($G$612="",$I$612="")),NOT(OR(ISTEXT($G$612),ISTEXT($I$612)))),(($G$612-2*N($K$612))-($I$612-2*N($K$612)))*($I$612-2*N($K$612))/144,"")</f>
        <v/>
      </c>
      <c r="P615" s="540" t="n"/>
      <c r="Q615" s="540" t="n"/>
      <c r="R615" s="540" t="n"/>
      <c r="S615" s="540" t="n"/>
      <c r="T615" s="540" t="n"/>
      <c r="U615" s="540" t="n"/>
      <c r="V615" s="540" t="n"/>
      <c r="W615" s="540" t="n"/>
    </row>
    <row r="616" ht="13.35" customHeight="1" s="162">
      <c r="B616" s="537">
        <f>IF($D$612="Flat Oval",IF(OR($N$613="",ISTEXT($N$613)),"",IF(3&lt;=$N$613,ROUND((3-0.5)*$I$612/$N$613,1),IF(3=$N$613+1,"Ends",""))),IF(OR($D$612="",$G$612=""),"",IF($D$612="Round",IF(3=1,"Axis 1 (0°)",IF(3=2,"Axis 2 (90°)","")),IF(ISTEXT($N$613),"",IF(3&gt;$N$613,"",IF(ISTEXT($I$612),"",ROUND((3-0.5)*$I$612/$N$613,1)))))))</f>
        <v/>
      </c>
      <c r="C616" s="538" t="n"/>
      <c r="D616" s="539">
        <f>IF($D$612="Flat Oval",IF(OR($N$614="",ISTEXT($N$612),ISTEXT($N$613)),"",IF(3&lt;=$N$613,IF(1&gt;$N$612,"",IF(((3-1)*$N$612+1)&gt;80,"",IF(INDEX($P$614:$W$623,MOD(((3-1)*$N$612+1)-1,10)+1,INT((((3-1)*$N$612+1)-1)/10)+1)="","",INDEX($P$614:$W$623,MOD(((3-1)*$N$612+1)-1,10)+1,INT((((3-1)*$N$612+1)-1)/10)+1)))),IF(AND(3=$N$613+1,1&lt;=$O$612),IF(($N$612*$N$613+1)&gt;80,"",IF(INDEX($P$614:$W$623,MOD(($N$612*$N$613+1)-1,10)+1,INT((($N$612*$N$613+1)-1)/10)+1)="","",INDEX($P$614:$W$623,MOD(($N$612*$N$613+1)-1,10)+1,INT((($N$612*$N$613+1)-1)/10)+1))),""))),IF($N$614="","",IF(OR(ISTEXT($N$612),ISTEXT($N$613),ISTEXT($N$614)),"",IF(OR(1&gt;$N$612,3&gt;$N$613,((3-1)*$N$612+1)&gt;$N$614),"",IF(INDEX($P$614:$W$623,MOD(((3-1)*$N$612+1)-1,10)+1,INT((((3-1)*$N$612+1)-1)/10)+1)="","",INDEX($P$614:$W$623,MOD(((3-1)*$N$612+1)-1,10)+1,INT((((3-1)*$N$612+1)-1)/10)+1))))))</f>
        <v/>
      </c>
      <c r="E616" s="539">
        <f>IF($D$612="Flat Oval",IF(OR($N$614="",ISTEXT($N$612),ISTEXT($N$613)),"",IF(3&lt;=$N$613,IF(2&gt;$N$612,"",IF(((3-1)*$N$612+2)&gt;80,"",IF(INDEX($P$614:$W$623,MOD(((3-1)*$N$612+2)-1,10)+1,INT((((3-1)*$N$612+2)-1)/10)+1)="","",INDEX($P$614:$W$623,MOD(((3-1)*$N$612+2)-1,10)+1,INT((((3-1)*$N$612+2)-1)/10)+1)))),IF(AND(3=$N$613+1,2&lt;=$O$612),IF(($N$612*$N$613+2)&gt;80,"",IF(INDEX($P$614:$W$623,MOD(($N$612*$N$613+2)-1,10)+1,INT((($N$612*$N$613+2)-1)/10)+1)="","",INDEX($P$614:$W$623,MOD(($N$612*$N$613+2)-1,10)+1,INT((($N$612*$N$613+2)-1)/10)+1))),""))),IF($N$614="","",IF(OR(ISTEXT($N$612),ISTEXT($N$613),ISTEXT($N$614)),"",IF(OR(2&gt;$N$612,3&gt;$N$613,((3-1)*$N$612+2)&gt;$N$614),"",IF(INDEX($P$614:$W$623,MOD(((3-1)*$N$612+2)-1,10)+1,INT((((3-1)*$N$612+2)-1)/10)+1)="","",INDEX($P$614:$W$623,MOD(((3-1)*$N$612+2)-1,10)+1,INT((((3-1)*$N$612+2)-1)/10)+1))))))</f>
        <v/>
      </c>
      <c r="F616" s="539">
        <f>IF($D$612="Flat Oval",IF(OR($N$614="",ISTEXT($N$612),ISTEXT($N$613)),"",IF(3&lt;=$N$613,IF(3&gt;$N$612,"",IF(((3-1)*$N$612+3)&gt;80,"",IF(INDEX($P$614:$W$623,MOD(((3-1)*$N$612+3)-1,10)+1,INT((((3-1)*$N$612+3)-1)/10)+1)="","",INDEX($P$614:$W$623,MOD(((3-1)*$N$612+3)-1,10)+1,INT((((3-1)*$N$612+3)-1)/10)+1)))),IF(AND(3=$N$613+1,3&lt;=$O$612),IF(($N$612*$N$613+3)&gt;80,"",IF(INDEX($P$614:$W$623,MOD(($N$612*$N$613+3)-1,10)+1,INT((($N$612*$N$613+3)-1)/10)+1)="","",INDEX($P$614:$W$623,MOD(($N$612*$N$613+3)-1,10)+1,INT((($N$612*$N$613+3)-1)/10)+1))),""))),IF($N$614="","",IF(OR(ISTEXT($N$612),ISTEXT($N$613),ISTEXT($N$614)),"",IF(OR(3&gt;$N$612,3&gt;$N$613,((3-1)*$N$612+3)&gt;$N$614),"",IF(INDEX($P$614:$W$623,MOD(((3-1)*$N$612+3)-1,10)+1,INT((((3-1)*$N$612+3)-1)/10)+1)="","",INDEX($P$614:$W$623,MOD(((3-1)*$N$612+3)-1,10)+1,INT((((3-1)*$N$612+3)-1)/10)+1))))))</f>
        <v/>
      </c>
      <c r="G616" s="539">
        <f>IF($D$612="Flat Oval",IF(OR($N$614="",ISTEXT($N$612),ISTEXT($N$613)),"",IF(3&lt;=$N$613,IF(4&gt;$N$612,"",IF(((3-1)*$N$612+4)&gt;80,"",IF(INDEX($P$614:$W$623,MOD(((3-1)*$N$612+4)-1,10)+1,INT((((3-1)*$N$612+4)-1)/10)+1)="","",INDEX($P$614:$W$623,MOD(((3-1)*$N$612+4)-1,10)+1,INT((((3-1)*$N$612+4)-1)/10)+1)))),IF(AND(3=$N$613+1,4&lt;=$O$612),IF(($N$612*$N$613+4)&gt;80,"",IF(INDEX($P$614:$W$623,MOD(($N$612*$N$613+4)-1,10)+1,INT((($N$612*$N$613+4)-1)/10)+1)="","",INDEX($P$614:$W$623,MOD(($N$612*$N$613+4)-1,10)+1,INT((($N$612*$N$613+4)-1)/10)+1))),""))),IF($N$614="","",IF(OR(ISTEXT($N$612),ISTEXT($N$613),ISTEXT($N$614)),"",IF(OR(4&gt;$N$612,3&gt;$N$613,((3-1)*$N$612+4)&gt;$N$614),"",IF(INDEX($P$614:$W$623,MOD(((3-1)*$N$612+4)-1,10)+1,INT((((3-1)*$N$612+4)-1)/10)+1)="","",INDEX($P$614:$W$623,MOD(((3-1)*$N$612+4)-1,10)+1,INT((((3-1)*$N$612+4)-1)/10)+1))))))</f>
        <v/>
      </c>
      <c r="H616" s="539">
        <f>IF($D$612="Flat Oval",IF(OR($N$614="",ISTEXT($N$612),ISTEXT($N$613)),"",IF(3&lt;=$N$613,IF(5&gt;$N$612,"",IF(((3-1)*$N$612+5)&gt;80,"",IF(INDEX($P$614:$W$623,MOD(((3-1)*$N$612+5)-1,10)+1,INT((((3-1)*$N$612+5)-1)/10)+1)="","",INDEX($P$614:$W$623,MOD(((3-1)*$N$612+5)-1,10)+1,INT((((3-1)*$N$612+5)-1)/10)+1)))),IF(AND(3=$N$613+1,5&lt;=$O$612),IF(($N$612*$N$613+5)&gt;80,"",IF(INDEX($P$614:$W$623,MOD(($N$612*$N$613+5)-1,10)+1,INT((($N$612*$N$613+5)-1)/10)+1)="","",INDEX($P$614:$W$623,MOD(($N$612*$N$613+5)-1,10)+1,INT((($N$612*$N$613+5)-1)/10)+1))),""))),IF($N$614="","",IF(OR(ISTEXT($N$612),ISTEXT($N$613),ISTEXT($N$614)),"",IF(OR(5&gt;$N$612,3&gt;$N$613,((3-1)*$N$612+5)&gt;$N$614),"",IF(INDEX($P$614:$W$623,MOD(((3-1)*$N$612+5)-1,10)+1,INT((((3-1)*$N$612+5)-1)/10)+1)="","",INDEX($P$614:$W$623,MOD(((3-1)*$N$612+5)-1,10)+1,INT((((3-1)*$N$612+5)-1)/10)+1))))))</f>
        <v/>
      </c>
      <c r="I616" s="539">
        <f>IF($D$612="Flat Oval",IF(OR($N$614="",ISTEXT($N$612),ISTEXT($N$613)),"",IF(3&lt;=$N$613,IF(6&gt;$N$612,"",IF(((3-1)*$N$612+6)&gt;80,"",IF(INDEX($P$614:$W$623,MOD(((3-1)*$N$612+6)-1,10)+1,INT((((3-1)*$N$612+6)-1)/10)+1)="","",INDEX($P$614:$W$623,MOD(((3-1)*$N$612+6)-1,10)+1,INT((((3-1)*$N$612+6)-1)/10)+1)))),IF(AND(3=$N$613+1,6&lt;=$O$612),IF(($N$612*$N$613+6)&gt;80,"",IF(INDEX($P$614:$W$623,MOD(($N$612*$N$613+6)-1,10)+1,INT((($N$612*$N$613+6)-1)/10)+1)="","",INDEX($P$614:$W$623,MOD(($N$612*$N$613+6)-1,10)+1,INT((($N$612*$N$613+6)-1)/10)+1))),""))),IF($N$614="","",IF(OR(ISTEXT($N$612),ISTEXT($N$613),ISTEXT($N$614)),"",IF(OR(6&gt;$N$612,3&gt;$N$613,((3-1)*$N$612+6)&gt;$N$614),"",IF(INDEX($P$614:$W$623,MOD(((3-1)*$N$612+6)-1,10)+1,INT((((3-1)*$N$612+6)-1)/10)+1)="","",INDEX($P$614:$W$623,MOD(((3-1)*$N$612+6)-1,10)+1,INT((((3-1)*$N$612+6)-1)/10)+1))))))</f>
        <v/>
      </c>
      <c r="J616" s="539">
        <f>IF($D$612="Flat Oval",IF(OR($N$614="",ISTEXT($N$612),ISTEXT($N$613)),"",IF(3&lt;=$N$613,IF(7&gt;$N$612,"",IF(((3-1)*$N$612+7)&gt;80,"",IF(INDEX($P$614:$W$623,MOD(((3-1)*$N$612+7)-1,10)+1,INT((((3-1)*$N$612+7)-1)/10)+1)="","",INDEX($P$614:$W$623,MOD(((3-1)*$N$612+7)-1,10)+1,INT((((3-1)*$N$612+7)-1)/10)+1)))),IF(AND(3=$N$613+1,7&lt;=$O$612),IF(($N$612*$N$613+7)&gt;80,"",IF(INDEX($P$614:$W$623,MOD(($N$612*$N$613+7)-1,10)+1,INT((($N$612*$N$613+7)-1)/10)+1)="","",INDEX($P$614:$W$623,MOD(($N$612*$N$613+7)-1,10)+1,INT((($N$612*$N$613+7)-1)/10)+1))),""))),IF($N$614="","",IF(OR(ISTEXT($N$612),ISTEXT($N$613),ISTEXT($N$614)),"",IF(OR(7&gt;$N$612,3&gt;$N$613,((3-1)*$N$612+7)&gt;$N$614),"",IF(INDEX($P$614:$W$623,MOD(((3-1)*$N$612+7)-1,10)+1,INT((((3-1)*$N$612+7)-1)/10)+1)="","",INDEX($P$614:$W$623,MOD(((3-1)*$N$612+7)-1,10)+1,INT((((3-1)*$N$612+7)-1)/10)+1))))))</f>
        <v/>
      </c>
      <c r="K616" s="539">
        <f>IF($D$612="Flat Oval",IF(OR($N$614="",ISTEXT($N$612),ISTEXT($N$613)),"",IF(3&lt;=$N$613,IF(8&gt;$N$612,"",IF(((3-1)*$N$612+8)&gt;80,"",IF(INDEX($P$614:$W$623,MOD(((3-1)*$N$612+8)-1,10)+1,INT((((3-1)*$N$612+8)-1)/10)+1)="","",INDEX($P$614:$W$623,MOD(((3-1)*$N$612+8)-1,10)+1,INT((((3-1)*$N$612+8)-1)/10)+1)))),IF(AND(3=$N$613+1,8&lt;=$O$612),IF(($N$612*$N$613+8)&gt;80,"",IF(INDEX($P$614:$W$623,MOD(($N$612*$N$613+8)-1,10)+1,INT((($N$612*$N$613+8)-1)/10)+1)="","",INDEX($P$614:$W$623,MOD(($N$612*$N$613+8)-1,10)+1,INT((($N$612*$N$613+8)-1)/10)+1))),""))),IF($N$614="","",IF(OR(ISTEXT($N$612),ISTEXT($N$613),ISTEXT($N$614)),"",IF(OR(8&gt;$N$612,3&gt;$N$613,((3-1)*$N$612+8)&gt;$N$614),"",IF(INDEX($P$614:$W$623,MOD(((3-1)*$N$612+8)-1,10)+1,INT((((3-1)*$N$612+8)-1)/10)+1)="","",INDEX($P$614:$W$623,MOD(((3-1)*$N$612+8)-1,10)+1,INT((((3-1)*$N$612+8)-1)/10)+1))))))</f>
        <v/>
      </c>
      <c r="L616" s="539">
        <f>IF($D$612="Flat Oval",IF(OR($N$614="",ISTEXT($N$612),ISTEXT($N$613)),"",IF(3&lt;=$N$613,IF(9&gt;$N$612,"",IF(((3-1)*$N$612+9)&gt;80,"",IF(INDEX($P$614:$W$623,MOD(((3-1)*$N$612+9)-1,10)+1,INT((((3-1)*$N$612+9)-1)/10)+1)="","",INDEX($P$614:$W$623,MOD(((3-1)*$N$612+9)-1,10)+1,INT((((3-1)*$N$612+9)-1)/10)+1)))),IF(AND(3=$N$613+1,9&lt;=$O$612),IF(($N$612*$N$613+9)&gt;80,"",IF(INDEX($P$614:$W$623,MOD(($N$612*$N$613+9)-1,10)+1,INT((($N$612*$N$613+9)-1)/10)+1)="","",INDEX($P$614:$W$623,MOD(($N$612*$N$613+9)-1,10)+1,INT((($N$612*$N$613+9)-1)/10)+1))),""))),IF($N$614="","",IF(OR(ISTEXT($N$612),ISTEXT($N$613),ISTEXT($N$614)),"",IF(OR(9&gt;$N$612,3&gt;$N$613,((3-1)*$N$612+9)&gt;$N$614),"",IF(INDEX($P$614:$W$623,MOD(((3-1)*$N$612+9)-1,10)+1,INT((((3-1)*$N$612+9)-1)/10)+1)="","",INDEX($P$614:$W$623,MOD(((3-1)*$N$612+9)-1,10)+1,INT((((3-1)*$N$612+9)-1)/10)+1))))))</f>
        <v/>
      </c>
      <c r="M616" s="539">
        <f>IF($D$612="Flat Oval",IF(OR($N$614="",ISTEXT($N$612),ISTEXT($N$613)),"",IF(3&lt;=$N$613,IF(10&gt;$N$612,"",IF(((3-1)*$N$612+10)&gt;80,"",IF(INDEX($P$614:$W$623,MOD(((3-1)*$N$612+10)-1,10)+1,INT((((3-1)*$N$612+10)-1)/10)+1)="","",INDEX($P$614:$W$623,MOD(((3-1)*$N$612+10)-1,10)+1,INT((((3-1)*$N$612+10)-1)/10)+1)))),IF(AND(3=$N$613+1,10&lt;=$O$612),IF(($N$612*$N$613+10)&gt;80,"",IF(INDEX($P$614:$W$623,MOD(($N$612*$N$613+10)-1,10)+1,INT((($N$612*$N$613+10)-1)/10)+1)="","",INDEX($P$614:$W$623,MOD(($N$612*$N$613+10)-1,10)+1,INT((($N$612*$N$613+10)-1)/10)+1))),""))),IF($N$614="","",IF(OR(ISTEXT($N$612),ISTEXT($N$613),ISTEXT($N$614)),"",IF(OR(10&gt;$N$612,3&gt;$N$613,((3-1)*$N$612+10)&gt;$N$614),"",IF(INDEX($P$614:$W$623,MOD(((3-1)*$N$612+10)-1,10)+1,INT((((3-1)*$N$612+10)-1)/10)+1)="","",INDEX($P$614:$W$623,MOD(((3-1)*$N$612+10)-1,10)+1,INT((((3-1)*$N$612+10)-1)/10)+1))))))</f>
        <v/>
      </c>
      <c r="O616">
        <f>IF(AND($D$612="Flat Oval",NOT(OR($G$612="",$I$612="")),NOT(OR(ISTEXT($G$612),ISTEXT($I$612)))),PI()*(($I$612-2*N($K$612))/2)^2/144,"")</f>
        <v/>
      </c>
      <c r="P616" s="540" t="n"/>
      <c r="Q616" s="540" t="n"/>
      <c r="R616" s="540" t="n"/>
      <c r="S616" s="540" t="n"/>
      <c r="T616" s="540" t="n"/>
      <c r="U616" s="540" t="n"/>
      <c r="V616" s="540" t="n"/>
      <c r="W616" s="540" t="n"/>
    </row>
    <row r="617" ht="13.35" customHeight="1" s="162">
      <c r="B617" s="537">
        <f>IF($D$612="Flat Oval",IF(OR($N$613="",ISTEXT($N$613)),"",IF(4&lt;=$N$613,ROUND((4-0.5)*$I$612/$N$613,1),IF(4=$N$613+1,"Ends",""))),IF(OR($D$612="",$G$612=""),"",IF($D$612="Round",IF(4=1,"Axis 1 (0°)",IF(4=2,"Axis 2 (90°)","")),IF(ISTEXT($N$613),"",IF(4&gt;$N$613,"",IF(ISTEXT($I$612),"",ROUND((4-0.5)*$I$612/$N$613,1)))))))</f>
        <v/>
      </c>
      <c r="C617" s="538" t="n"/>
      <c r="D617" s="539">
        <f>IF($D$612="Flat Oval",IF(OR($N$614="",ISTEXT($N$612),ISTEXT($N$613)),"",IF(4&lt;=$N$613,IF(1&gt;$N$612,"",IF(((4-1)*$N$612+1)&gt;80,"",IF(INDEX($P$614:$W$623,MOD(((4-1)*$N$612+1)-1,10)+1,INT((((4-1)*$N$612+1)-1)/10)+1)="","",INDEX($P$614:$W$623,MOD(((4-1)*$N$612+1)-1,10)+1,INT((((4-1)*$N$612+1)-1)/10)+1)))),IF(AND(4=$N$613+1,1&lt;=$O$612),IF(($N$612*$N$613+1)&gt;80,"",IF(INDEX($P$614:$W$623,MOD(($N$612*$N$613+1)-1,10)+1,INT((($N$612*$N$613+1)-1)/10)+1)="","",INDEX($P$614:$W$623,MOD(($N$612*$N$613+1)-1,10)+1,INT((($N$612*$N$613+1)-1)/10)+1))),""))),IF($N$614="","",IF(OR(ISTEXT($N$612),ISTEXT($N$613),ISTEXT($N$614)),"",IF(OR(1&gt;$N$612,4&gt;$N$613,((4-1)*$N$612+1)&gt;$N$614),"",IF(INDEX($P$614:$W$623,MOD(((4-1)*$N$612+1)-1,10)+1,INT((((4-1)*$N$612+1)-1)/10)+1)="","",INDEX($P$614:$W$623,MOD(((4-1)*$N$612+1)-1,10)+1,INT((((4-1)*$N$612+1)-1)/10)+1))))))</f>
        <v/>
      </c>
      <c r="E617" s="539">
        <f>IF($D$612="Flat Oval",IF(OR($N$614="",ISTEXT($N$612),ISTEXT($N$613)),"",IF(4&lt;=$N$613,IF(2&gt;$N$612,"",IF(((4-1)*$N$612+2)&gt;80,"",IF(INDEX($P$614:$W$623,MOD(((4-1)*$N$612+2)-1,10)+1,INT((((4-1)*$N$612+2)-1)/10)+1)="","",INDEX($P$614:$W$623,MOD(((4-1)*$N$612+2)-1,10)+1,INT((((4-1)*$N$612+2)-1)/10)+1)))),IF(AND(4=$N$613+1,2&lt;=$O$612),IF(($N$612*$N$613+2)&gt;80,"",IF(INDEX($P$614:$W$623,MOD(($N$612*$N$613+2)-1,10)+1,INT((($N$612*$N$613+2)-1)/10)+1)="","",INDEX($P$614:$W$623,MOD(($N$612*$N$613+2)-1,10)+1,INT((($N$612*$N$613+2)-1)/10)+1))),""))),IF($N$614="","",IF(OR(ISTEXT($N$612),ISTEXT($N$613),ISTEXT($N$614)),"",IF(OR(2&gt;$N$612,4&gt;$N$613,((4-1)*$N$612+2)&gt;$N$614),"",IF(INDEX($P$614:$W$623,MOD(((4-1)*$N$612+2)-1,10)+1,INT((((4-1)*$N$612+2)-1)/10)+1)="","",INDEX($P$614:$W$623,MOD(((4-1)*$N$612+2)-1,10)+1,INT((((4-1)*$N$612+2)-1)/10)+1))))))</f>
        <v/>
      </c>
      <c r="F617" s="539">
        <f>IF($D$612="Flat Oval",IF(OR($N$614="",ISTEXT($N$612),ISTEXT($N$613)),"",IF(4&lt;=$N$613,IF(3&gt;$N$612,"",IF(((4-1)*$N$612+3)&gt;80,"",IF(INDEX($P$614:$W$623,MOD(((4-1)*$N$612+3)-1,10)+1,INT((((4-1)*$N$612+3)-1)/10)+1)="","",INDEX($P$614:$W$623,MOD(((4-1)*$N$612+3)-1,10)+1,INT((((4-1)*$N$612+3)-1)/10)+1)))),IF(AND(4=$N$613+1,3&lt;=$O$612),IF(($N$612*$N$613+3)&gt;80,"",IF(INDEX($P$614:$W$623,MOD(($N$612*$N$613+3)-1,10)+1,INT((($N$612*$N$613+3)-1)/10)+1)="","",INDEX($P$614:$W$623,MOD(($N$612*$N$613+3)-1,10)+1,INT((($N$612*$N$613+3)-1)/10)+1))),""))),IF($N$614="","",IF(OR(ISTEXT($N$612),ISTEXT($N$613),ISTEXT($N$614)),"",IF(OR(3&gt;$N$612,4&gt;$N$613,((4-1)*$N$612+3)&gt;$N$614),"",IF(INDEX($P$614:$W$623,MOD(((4-1)*$N$612+3)-1,10)+1,INT((((4-1)*$N$612+3)-1)/10)+1)="","",INDEX($P$614:$W$623,MOD(((4-1)*$N$612+3)-1,10)+1,INT((((4-1)*$N$612+3)-1)/10)+1))))))</f>
        <v/>
      </c>
      <c r="G617" s="539">
        <f>IF($D$612="Flat Oval",IF(OR($N$614="",ISTEXT($N$612),ISTEXT($N$613)),"",IF(4&lt;=$N$613,IF(4&gt;$N$612,"",IF(((4-1)*$N$612+4)&gt;80,"",IF(INDEX($P$614:$W$623,MOD(((4-1)*$N$612+4)-1,10)+1,INT((((4-1)*$N$612+4)-1)/10)+1)="","",INDEX($P$614:$W$623,MOD(((4-1)*$N$612+4)-1,10)+1,INT((((4-1)*$N$612+4)-1)/10)+1)))),IF(AND(4=$N$613+1,4&lt;=$O$612),IF(($N$612*$N$613+4)&gt;80,"",IF(INDEX($P$614:$W$623,MOD(($N$612*$N$613+4)-1,10)+1,INT((($N$612*$N$613+4)-1)/10)+1)="","",INDEX($P$614:$W$623,MOD(($N$612*$N$613+4)-1,10)+1,INT((($N$612*$N$613+4)-1)/10)+1))),""))),IF($N$614="","",IF(OR(ISTEXT($N$612),ISTEXT($N$613),ISTEXT($N$614)),"",IF(OR(4&gt;$N$612,4&gt;$N$613,((4-1)*$N$612+4)&gt;$N$614),"",IF(INDEX($P$614:$W$623,MOD(((4-1)*$N$612+4)-1,10)+1,INT((((4-1)*$N$612+4)-1)/10)+1)="","",INDEX($P$614:$W$623,MOD(((4-1)*$N$612+4)-1,10)+1,INT((((4-1)*$N$612+4)-1)/10)+1))))))</f>
        <v/>
      </c>
      <c r="H617" s="539">
        <f>IF($D$612="Flat Oval",IF(OR($N$614="",ISTEXT($N$612),ISTEXT($N$613)),"",IF(4&lt;=$N$613,IF(5&gt;$N$612,"",IF(((4-1)*$N$612+5)&gt;80,"",IF(INDEX($P$614:$W$623,MOD(((4-1)*$N$612+5)-1,10)+1,INT((((4-1)*$N$612+5)-1)/10)+1)="","",INDEX($P$614:$W$623,MOD(((4-1)*$N$612+5)-1,10)+1,INT((((4-1)*$N$612+5)-1)/10)+1)))),IF(AND(4=$N$613+1,5&lt;=$O$612),IF(($N$612*$N$613+5)&gt;80,"",IF(INDEX($P$614:$W$623,MOD(($N$612*$N$613+5)-1,10)+1,INT((($N$612*$N$613+5)-1)/10)+1)="","",INDEX($P$614:$W$623,MOD(($N$612*$N$613+5)-1,10)+1,INT((($N$612*$N$613+5)-1)/10)+1))),""))),IF($N$614="","",IF(OR(ISTEXT($N$612),ISTEXT($N$613),ISTEXT($N$614)),"",IF(OR(5&gt;$N$612,4&gt;$N$613,((4-1)*$N$612+5)&gt;$N$614),"",IF(INDEX($P$614:$W$623,MOD(((4-1)*$N$612+5)-1,10)+1,INT((((4-1)*$N$612+5)-1)/10)+1)="","",INDEX($P$614:$W$623,MOD(((4-1)*$N$612+5)-1,10)+1,INT((((4-1)*$N$612+5)-1)/10)+1))))))</f>
        <v/>
      </c>
      <c r="I617" s="539">
        <f>IF($D$612="Flat Oval",IF(OR($N$614="",ISTEXT($N$612),ISTEXT($N$613)),"",IF(4&lt;=$N$613,IF(6&gt;$N$612,"",IF(((4-1)*$N$612+6)&gt;80,"",IF(INDEX($P$614:$W$623,MOD(((4-1)*$N$612+6)-1,10)+1,INT((((4-1)*$N$612+6)-1)/10)+1)="","",INDEX($P$614:$W$623,MOD(((4-1)*$N$612+6)-1,10)+1,INT((((4-1)*$N$612+6)-1)/10)+1)))),IF(AND(4=$N$613+1,6&lt;=$O$612),IF(($N$612*$N$613+6)&gt;80,"",IF(INDEX($P$614:$W$623,MOD(($N$612*$N$613+6)-1,10)+1,INT((($N$612*$N$613+6)-1)/10)+1)="","",INDEX($P$614:$W$623,MOD(($N$612*$N$613+6)-1,10)+1,INT((($N$612*$N$613+6)-1)/10)+1))),""))),IF($N$614="","",IF(OR(ISTEXT($N$612),ISTEXT($N$613),ISTEXT($N$614)),"",IF(OR(6&gt;$N$612,4&gt;$N$613,((4-1)*$N$612+6)&gt;$N$614),"",IF(INDEX($P$614:$W$623,MOD(((4-1)*$N$612+6)-1,10)+1,INT((((4-1)*$N$612+6)-1)/10)+1)="","",INDEX($P$614:$W$623,MOD(((4-1)*$N$612+6)-1,10)+1,INT((((4-1)*$N$612+6)-1)/10)+1))))))</f>
        <v/>
      </c>
      <c r="J617" s="539">
        <f>IF($D$612="Flat Oval",IF(OR($N$614="",ISTEXT($N$612),ISTEXT($N$613)),"",IF(4&lt;=$N$613,IF(7&gt;$N$612,"",IF(((4-1)*$N$612+7)&gt;80,"",IF(INDEX($P$614:$W$623,MOD(((4-1)*$N$612+7)-1,10)+1,INT((((4-1)*$N$612+7)-1)/10)+1)="","",INDEX($P$614:$W$623,MOD(((4-1)*$N$612+7)-1,10)+1,INT((((4-1)*$N$612+7)-1)/10)+1)))),IF(AND(4=$N$613+1,7&lt;=$O$612),IF(($N$612*$N$613+7)&gt;80,"",IF(INDEX($P$614:$W$623,MOD(($N$612*$N$613+7)-1,10)+1,INT((($N$612*$N$613+7)-1)/10)+1)="","",INDEX($P$614:$W$623,MOD(($N$612*$N$613+7)-1,10)+1,INT((($N$612*$N$613+7)-1)/10)+1))),""))),IF($N$614="","",IF(OR(ISTEXT($N$612),ISTEXT($N$613),ISTEXT($N$614)),"",IF(OR(7&gt;$N$612,4&gt;$N$613,((4-1)*$N$612+7)&gt;$N$614),"",IF(INDEX($P$614:$W$623,MOD(((4-1)*$N$612+7)-1,10)+1,INT((((4-1)*$N$612+7)-1)/10)+1)="","",INDEX($P$614:$W$623,MOD(((4-1)*$N$612+7)-1,10)+1,INT((((4-1)*$N$612+7)-1)/10)+1))))))</f>
        <v/>
      </c>
      <c r="K617" s="539">
        <f>IF($D$612="Flat Oval",IF(OR($N$614="",ISTEXT($N$612),ISTEXT($N$613)),"",IF(4&lt;=$N$613,IF(8&gt;$N$612,"",IF(((4-1)*$N$612+8)&gt;80,"",IF(INDEX($P$614:$W$623,MOD(((4-1)*$N$612+8)-1,10)+1,INT((((4-1)*$N$612+8)-1)/10)+1)="","",INDEX($P$614:$W$623,MOD(((4-1)*$N$612+8)-1,10)+1,INT((((4-1)*$N$612+8)-1)/10)+1)))),IF(AND(4=$N$613+1,8&lt;=$O$612),IF(($N$612*$N$613+8)&gt;80,"",IF(INDEX($P$614:$W$623,MOD(($N$612*$N$613+8)-1,10)+1,INT((($N$612*$N$613+8)-1)/10)+1)="","",INDEX($P$614:$W$623,MOD(($N$612*$N$613+8)-1,10)+1,INT((($N$612*$N$613+8)-1)/10)+1))),""))),IF($N$614="","",IF(OR(ISTEXT($N$612),ISTEXT($N$613),ISTEXT($N$614)),"",IF(OR(8&gt;$N$612,4&gt;$N$613,((4-1)*$N$612+8)&gt;$N$614),"",IF(INDEX($P$614:$W$623,MOD(((4-1)*$N$612+8)-1,10)+1,INT((((4-1)*$N$612+8)-1)/10)+1)="","",INDEX($P$614:$W$623,MOD(((4-1)*$N$612+8)-1,10)+1,INT((((4-1)*$N$612+8)-1)/10)+1))))))</f>
        <v/>
      </c>
      <c r="L617" s="539">
        <f>IF($D$612="Flat Oval",IF(OR($N$614="",ISTEXT($N$612),ISTEXT($N$613)),"",IF(4&lt;=$N$613,IF(9&gt;$N$612,"",IF(((4-1)*$N$612+9)&gt;80,"",IF(INDEX($P$614:$W$623,MOD(((4-1)*$N$612+9)-1,10)+1,INT((((4-1)*$N$612+9)-1)/10)+1)="","",INDEX($P$614:$W$623,MOD(((4-1)*$N$612+9)-1,10)+1,INT((((4-1)*$N$612+9)-1)/10)+1)))),IF(AND(4=$N$613+1,9&lt;=$O$612),IF(($N$612*$N$613+9)&gt;80,"",IF(INDEX($P$614:$W$623,MOD(($N$612*$N$613+9)-1,10)+1,INT((($N$612*$N$613+9)-1)/10)+1)="","",INDEX($P$614:$W$623,MOD(($N$612*$N$613+9)-1,10)+1,INT((($N$612*$N$613+9)-1)/10)+1))),""))),IF($N$614="","",IF(OR(ISTEXT($N$612),ISTEXT($N$613),ISTEXT($N$614)),"",IF(OR(9&gt;$N$612,4&gt;$N$613,((4-1)*$N$612+9)&gt;$N$614),"",IF(INDEX($P$614:$W$623,MOD(((4-1)*$N$612+9)-1,10)+1,INT((((4-1)*$N$612+9)-1)/10)+1)="","",INDEX($P$614:$W$623,MOD(((4-1)*$N$612+9)-1,10)+1,INT((((4-1)*$N$612+9)-1)/10)+1))))))</f>
        <v/>
      </c>
      <c r="M617" s="539">
        <f>IF($D$612="Flat Oval",IF(OR($N$614="",ISTEXT($N$612),ISTEXT($N$613)),"",IF(4&lt;=$N$613,IF(10&gt;$N$612,"",IF(((4-1)*$N$612+10)&gt;80,"",IF(INDEX($P$614:$W$623,MOD(((4-1)*$N$612+10)-1,10)+1,INT((((4-1)*$N$612+10)-1)/10)+1)="","",INDEX($P$614:$W$623,MOD(((4-1)*$N$612+10)-1,10)+1,INT((((4-1)*$N$612+10)-1)/10)+1)))),IF(AND(4=$N$613+1,10&lt;=$O$612),IF(($N$612*$N$613+10)&gt;80,"",IF(INDEX($P$614:$W$623,MOD(($N$612*$N$613+10)-1,10)+1,INT((($N$612*$N$613+10)-1)/10)+1)="","",INDEX($P$614:$W$623,MOD(($N$612*$N$613+10)-1,10)+1,INT((($N$612*$N$613+10)-1)/10)+1))),""))),IF($N$614="","",IF(OR(ISTEXT($N$612),ISTEXT($N$613),ISTEXT($N$614)),"",IF(OR(10&gt;$N$612,4&gt;$N$613,((4-1)*$N$612+10)&gt;$N$614),"",IF(INDEX($P$614:$W$623,MOD(((4-1)*$N$612+10)-1,10)+1,INT((((4-1)*$N$612+10)-1)/10)+1)="","",INDEX($P$614:$W$623,MOD(((4-1)*$N$612+10)-1,10)+1,INT((((4-1)*$N$612+10)-1)/10)+1))))))</f>
        <v/>
      </c>
      <c r="P617" s="540" t="n"/>
      <c r="Q617" s="540" t="n"/>
      <c r="R617" s="540" t="n"/>
      <c r="S617" s="540" t="n"/>
      <c r="T617" s="540" t="n"/>
      <c r="U617" s="540" t="n"/>
      <c r="V617" s="540" t="n"/>
      <c r="W617" s="540" t="n"/>
    </row>
    <row r="618" ht="13.35" customHeight="1" s="162">
      <c r="B618" s="537">
        <f>IF($D$612="Flat Oval",IF(OR($N$613="",ISTEXT($N$613)),"",IF(5&lt;=$N$613,ROUND((5-0.5)*$I$612/$N$613,1),IF(5=$N$613+1,"Ends",""))),IF(OR($D$612="",$G$612=""),"",IF($D$612="Round",IF(5=1,"Axis 1 (0°)",IF(5=2,"Axis 2 (90°)","")),IF(ISTEXT($N$613),"",IF(5&gt;$N$613,"",IF(ISTEXT($I$612),"",ROUND((5-0.5)*$I$612/$N$613,1)))))))</f>
        <v/>
      </c>
      <c r="C618" s="538" t="n"/>
      <c r="D618" s="539">
        <f>IF($D$612="Flat Oval",IF(OR($N$614="",ISTEXT($N$612),ISTEXT($N$613)),"",IF(5&lt;=$N$613,IF(1&gt;$N$612,"",IF(((5-1)*$N$612+1)&gt;80,"",IF(INDEX($P$614:$W$623,MOD(((5-1)*$N$612+1)-1,10)+1,INT((((5-1)*$N$612+1)-1)/10)+1)="","",INDEX($P$614:$W$623,MOD(((5-1)*$N$612+1)-1,10)+1,INT((((5-1)*$N$612+1)-1)/10)+1)))),IF(AND(5=$N$613+1,1&lt;=$O$612),IF(($N$612*$N$613+1)&gt;80,"",IF(INDEX($P$614:$W$623,MOD(($N$612*$N$613+1)-1,10)+1,INT((($N$612*$N$613+1)-1)/10)+1)="","",INDEX($P$614:$W$623,MOD(($N$612*$N$613+1)-1,10)+1,INT((($N$612*$N$613+1)-1)/10)+1))),""))),IF($N$614="","",IF(OR(ISTEXT($N$612),ISTEXT($N$613),ISTEXT($N$614)),"",IF(OR(1&gt;$N$612,5&gt;$N$613,((5-1)*$N$612+1)&gt;$N$614),"",IF(INDEX($P$614:$W$623,MOD(((5-1)*$N$612+1)-1,10)+1,INT((((5-1)*$N$612+1)-1)/10)+1)="","",INDEX($P$614:$W$623,MOD(((5-1)*$N$612+1)-1,10)+1,INT((((5-1)*$N$612+1)-1)/10)+1))))))</f>
        <v/>
      </c>
      <c r="E618" s="539">
        <f>IF($D$612="Flat Oval",IF(OR($N$614="",ISTEXT($N$612),ISTEXT($N$613)),"",IF(5&lt;=$N$613,IF(2&gt;$N$612,"",IF(((5-1)*$N$612+2)&gt;80,"",IF(INDEX($P$614:$W$623,MOD(((5-1)*$N$612+2)-1,10)+1,INT((((5-1)*$N$612+2)-1)/10)+1)="","",INDEX($P$614:$W$623,MOD(((5-1)*$N$612+2)-1,10)+1,INT((((5-1)*$N$612+2)-1)/10)+1)))),IF(AND(5=$N$613+1,2&lt;=$O$612),IF(($N$612*$N$613+2)&gt;80,"",IF(INDEX($P$614:$W$623,MOD(($N$612*$N$613+2)-1,10)+1,INT((($N$612*$N$613+2)-1)/10)+1)="","",INDEX($P$614:$W$623,MOD(($N$612*$N$613+2)-1,10)+1,INT((($N$612*$N$613+2)-1)/10)+1))),""))),IF($N$614="","",IF(OR(ISTEXT($N$612),ISTEXT($N$613),ISTEXT($N$614)),"",IF(OR(2&gt;$N$612,5&gt;$N$613,((5-1)*$N$612+2)&gt;$N$614),"",IF(INDEX($P$614:$W$623,MOD(((5-1)*$N$612+2)-1,10)+1,INT((((5-1)*$N$612+2)-1)/10)+1)="","",INDEX($P$614:$W$623,MOD(((5-1)*$N$612+2)-1,10)+1,INT((((5-1)*$N$612+2)-1)/10)+1))))))</f>
        <v/>
      </c>
      <c r="F618" s="539">
        <f>IF($D$612="Flat Oval",IF(OR($N$614="",ISTEXT($N$612),ISTEXT($N$613)),"",IF(5&lt;=$N$613,IF(3&gt;$N$612,"",IF(((5-1)*$N$612+3)&gt;80,"",IF(INDEX($P$614:$W$623,MOD(((5-1)*$N$612+3)-1,10)+1,INT((((5-1)*$N$612+3)-1)/10)+1)="","",INDEX($P$614:$W$623,MOD(((5-1)*$N$612+3)-1,10)+1,INT((((5-1)*$N$612+3)-1)/10)+1)))),IF(AND(5=$N$613+1,3&lt;=$O$612),IF(($N$612*$N$613+3)&gt;80,"",IF(INDEX($P$614:$W$623,MOD(($N$612*$N$613+3)-1,10)+1,INT((($N$612*$N$613+3)-1)/10)+1)="","",INDEX($P$614:$W$623,MOD(($N$612*$N$613+3)-1,10)+1,INT((($N$612*$N$613+3)-1)/10)+1))),""))),IF($N$614="","",IF(OR(ISTEXT($N$612),ISTEXT($N$613),ISTEXT($N$614)),"",IF(OR(3&gt;$N$612,5&gt;$N$613,((5-1)*$N$612+3)&gt;$N$614),"",IF(INDEX($P$614:$W$623,MOD(((5-1)*$N$612+3)-1,10)+1,INT((((5-1)*$N$612+3)-1)/10)+1)="","",INDEX($P$614:$W$623,MOD(((5-1)*$N$612+3)-1,10)+1,INT((((5-1)*$N$612+3)-1)/10)+1))))))</f>
        <v/>
      </c>
      <c r="G618" s="539">
        <f>IF($D$612="Flat Oval",IF(OR($N$614="",ISTEXT($N$612),ISTEXT($N$613)),"",IF(5&lt;=$N$613,IF(4&gt;$N$612,"",IF(((5-1)*$N$612+4)&gt;80,"",IF(INDEX($P$614:$W$623,MOD(((5-1)*$N$612+4)-1,10)+1,INT((((5-1)*$N$612+4)-1)/10)+1)="","",INDEX($P$614:$W$623,MOD(((5-1)*$N$612+4)-1,10)+1,INT((((5-1)*$N$612+4)-1)/10)+1)))),IF(AND(5=$N$613+1,4&lt;=$O$612),IF(($N$612*$N$613+4)&gt;80,"",IF(INDEX($P$614:$W$623,MOD(($N$612*$N$613+4)-1,10)+1,INT((($N$612*$N$613+4)-1)/10)+1)="","",INDEX($P$614:$W$623,MOD(($N$612*$N$613+4)-1,10)+1,INT((($N$612*$N$613+4)-1)/10)+1))),""))),IF($N$614="","",IF(OR(ISTEXT($N$612),ISTEXT($N$613),ISTEXT($N$614)),"",IF(OR(4&gt;$N$612,5&gt;$N$613,((5-1)*$N$612+4)&gt;$N$614),"",IF(INDEX($P$614:$W$623,MOD(((5-1)*$N$612+4)-1,10)+1,INT((((5-1)*$N$612+4)-1)/10)+1)="","",INDEX($P$614:$W$623,MOD(((5-1)*$N$612+4)-1,10)+1,INT((((5-1)*$N$612+4)-1)/10)+1))))))</f>
        <v/>
      </c>
      <c r="H618" s="539">
        <f>IF($D$612="Flat Oval",IF(OR($N$614="",ISTEXT($N$612),ISTEXT($N$613)),"",IF(5&lt;=$N$613,IF(5&gt;$N$612,"",IF(((5-1)*$N$612+5)&gt;80,"",IF(INDEX($P$614:$W$623,MOD(((5-1)*$N$612+5)-1,10)+1,INT((((5-1)*$N$612+5)-1)/10)+1)="","",INDEX($P$614:$W$623,MOD(((5-1)*$N$612+5)-1,10)+1,INT((((5-1)*$N$612+5)-1)/10)+1)))),IF(AND(5=$N$613+1,5&lt;=$O$612),IF(($N$612*$N$613+5)&gt;80,"",IF(INDEX($P$614:$W$623,MOD(($N$612*$N$613+5)-1,10)+1,INT((($N$612*$N$613+5)-1)/10)+1)="","",INDEX($P$614:$W$623,MOD(($N$612*$N$613+5)-1,10)+1,INT((($N$612*$N$613+5)-1)/10)+1))),""))),IF($N$614="","",IF(OR(ISTEXT($N$612),ISTEXT($N$613),ISTEXT($N$614)),"",IF(OR(5&gt;$N$612,5&gt;$N$613,((5-1)*$N$612+5)&gt;$N$614),"",IF(INDEX($P$614:$W$623,MOD(((5-1)*$N$612+5)-1,10)+1,INT((((5-1)*$N$612+5)-1)/10)+1)="","",INDEX($P$614:$W$623,MOD(((5-1)*$N$612+5)-1,10)+1,INT((((5-1)*$N$612+5)-1)/10)+1))))))</f>
        <v/>
      </c>
      <c r="I618" s="539">
        <f>IF($D$612="Flat Oval",IF(OR($N$614="",ISTEXT($N$612),ISTEXT($N$613)),"",IF(5&lt;=$N$613,IF(6&gt;$N$612,"",IF(((5-1)*$N$612+6)&gt;80,"",IF(INDEX($P$614:$W$623,MOD(((5-1)*$N$612+6)-1,10)+1,INT((((5-1)*$N$612+6)-1)/10)+1)="","",INDEX($P$614:$W$623,MOD(((5-1)*$N$612+6)-1,10)+1,INT((((5-1)*$N$612+6)-1)/10)+1)))),IF(AND(5=$N$613+1,6&lt;=$O$612),IF(($N$612*$N$613+6)&gt;80,"",IF(INDEX($P$614:$W$623,MOD(($N$612*$N$613+6)-1,10)+1,INT((($N$612*$N$613+6)-1)/10)+1)="","",INDEX($P$614:$W$623,MOD(($N$612*$N$613+6)-1,10)+1,INT((($N$612*$N$613+6)-1)/10)+1))),""))),IF($N$614="","",IF(OR(ISTEXT($N$612),ISTEXT($N$613),ISTEXT($N$614)),"",IF(OR(6&gt;$N$612,5&gt;$N$613,((5-1)*$N$612+6)&gt;$N$614),"",IF(INDEX($P$614:$W$623,MOD(((5-1)*$N$612+6)-1,10)+1,INT((((5-1)*$N$612+6)-1)/10)+1)="","",INDEX($P$614:$W$623,MOD(((5-1)*$N$612+6)-1,10)+1,INT((((5-1)*$N$612+6)-1)/10)+1))))))</f>
        <v/>
      </c>
      <c r="J618" s="539">
        <f>IF($D$612="Flat Oval",IF(OR($N$614="",ISTEXT($N$612),ISTEXT($N$613)),"",IF(5&lt;=$N$613,IF(7&gt;$N$612,"",IF(((5-1)*$N$612+7)&gt;80,"",IF(INDEX($P$614:$W$623,MOD(((5-1)*$N$612+7)-1,10)+1,INT((((5-1)*$N$612+7)-1)/10)+1)="","",INDEX($P$614:$W$623,MOD(((5-1)*$N$612+7)-1,10)+1,INT((((5-1)*$N$612+7)-1)/10)+1)))),IF(AND(5=$N$613+1,7&lt;=$O$612),IF(($N$612*$N$613+7)&gt;80,"",IF(INDEX($P$614:$W$623,MOD(($N$612*$N$613+7)-1,10)+1,INT((($N$612*$N$613+7)-1)/10)+1)="","",INDEX($P$614:$W$623,MOD(($N$612*$N$613+7)-1,10)+1,INT((($N$612*$N$613+7)-1)/10)+1))),""))),IF($N$614="","",IF(OR(ISTEXT($N$612),ISTEXT($N$613),ISTEXT($N$614)),"",IF(OR(7&gt;$N$612,5&gt;$N$613,((5-1)*$N$612+7)&gt;$N$614),"",IF(INDEX($P$614:$W$623,MOD(((5-1)*$N$612+7)-1,10)+1,INT((((5-1)*$N$612+7)-1)/10)+1)="","",INDEX($P$614:$W$623,MOD(((5-1)*$N$612+7)-1,10)+1,INT((((5-1)*$N$612+7)-1)/10)+1))))))</f>
        <v/>
      </c>
      <c r="K618" s="539">
        <f>IF($D$612="Flat Oval",IF(OR($N$614="",ISTEXT($N$612),ISTEXT($N$613)),"",IF(5&lt;=$N$613,IF(8&gt;$N$612,"",IF(((5-1)*$N$612+8)&gt;80,"",IF(INDEX($P$614:$W$623,MOD(((5-1)*$N$612+8)-1,10)+1,INT((((5-1)*$N$612+8)-1)/10)+1)="","",INDEX($P$614:$W$623,MOD(((5-1)*$N$612+8)-1,10)+1,INT((((5-1)*$N$612+8)-1)/10)+1)))),IF(AND(5=$N$613+1,8&lt;=$O$612),IF(($N$612*$N$613+8)&gt;80,"",IF(INDEX($P$614:$W$623,MOD(($N$612*$N$613+8)-1,10)+1,INT((($N$612*$N$613+8)-1)/10)+1)="","",INDEX($P$614:$W$623,MOD(($N$612*$N$613+8)-1,10)+1,INT((($N$612*$N$613+8)-1)/10)+1))),""))),IF($N$614="","",IF(OR(ISTEXT($N$612),ISTEXT($N$613),ISTEXT($N$614)),"",IF(OR(8&gt;$N$612,5&gt;$N$613,((5-1)*$N$612+8)&gt;$N$614),"",IF(INDEX($P$614:$W$623,MOD(((5-1)*$N$612+8)-1,10)+1,INT((((5-1)*$N$612+8)-1)/10)+1)="","",INDEX($P$614:$W$623,MOD(((5-1)*$N$612+8)-1,10)+1,INT((((5-1)*$N$612+8)-1)/10)+1))))))</f>
        <v/>
      </c>
      <c r="L618" s="539">
        <f>IF($D$612="Flat Oval",IF(OR($N$614="",ISTEXT($N$612),ISTEXT($N$613)),"",IF(5&lt;=$N$613,IF(9&gt;$N$612,"",IF(((5-1)*$N$612+9)&gt;80,"",IF(INDEX($P$614:$W$623,MOD(((5-1)*$N$612+9)-1,10)+1,INT((((5-1)*$N$612+9)-1)/10)+1)="","",INDEX($P$614:$W$623,MOD(((5-1)*$N$612+9)-1,10)+1,INT((((5-1)*$N$612+9)-1)/10)+1)))),IF(AND(5=$N$613+1,9&lt;=$O$612),IF(($N$612*$N$613+9)&gt;80,"",IF(INDEX($P$614:$W$623,MOD(($N$612*$N$613+9)-1,10)+1,INT((($N$612*$N$613+9)-1)/10)+1)="","",INDEX($P$614:$W$623,MOD(($N$612*$N$613+9)-1,10)+1,INT((($N$612*$N$613+9)-1)/10)+1))),""))),IF($N$614="","",IF(OR(ISTEXT($N$612),ISTEXT($N$613),ISTEXT($N$614)),"",IF(OR(9&gt;$N$612,5&gt;$N$613,((5-1)*$N$612+9)&gt;$N$614),"",IF(INDEX($P$614:$W$623,MOD(((5-1)*$N$612+9)-1,10)+1,INT((((5-1)*$N$612+9)-1)/10)+1)="","",INDEX($P$614:$W$623,MOD(((5-1)*$N$612+9)-1,10)+1,INT((((5-1)*$N$612+9)-1)/10)+1))))))</f>
        <v/>
      </c>
      <c r="M618" s="539">
        <f>IF($D$612="Flat Oval",IF(OR($N$614="",ISTEXT($N$612),ISTEXT($N$613)),"",IF(5&lt;=$N$613,IF(10&gt;$N$612,"",IF(((5-1)*$N$612+10)&gt;80,"",IF(INDEX($P$614:$W$623,MOD(((5-1)*$N$612+10)-1,10)+1,INT((((5-1)*$N$612+10)-1)/10)+1)="","",INDEX($P$614:$W$623,MOD(((5-1)*$N$612+10)-1,10)+1,INT((((5-1)*$N$612+10)-1)/10)+1)))),IF(AND(5=$N$613+1,10&lt;=$O$612),IF(($N$612*$N$613+10)&gt;80,"",IF(INDEX($P$614:$W$623,MOD(($N$612*$N$613+10)-1,10)+1,INT((($N$612*$N$613+10)-1)/10)+1)="","",INDEX($P$614:$W$623,MOD(($N$612*$N$613+10)-1,10)+1,INT((($N$612*$N$613+10)-1)/10)+1))),""))),IF($N$614="","",IF(OR(ISTEXT($N$612),ISTEXT($N$613),ISTEXT($N$614)),"",IF(OR(10&gt;$N$612,5&gt;$N$613,((5-1)*$N$612+10)&gt;$N$614),"",IF(INDEX($P$614:$W$623,MOD(((5-1)*$N$612+10)-1,10)+1,INT((((5-1)*$N$612+10)-1)/10)+1)="","",INDEX($P$614:$W$623,MOD(((5-1)*$N$612+10)-1,10)+1,INT((((5-1)*$N$612+10)-1)/10)+1))))))</f>
        <v/>
      </c>
      <c r="P618" s="540" t="n"/>
      <c r="Q618" s="540" t="n"/>
      <c r="R618" s="540" t="n"/>
      <c r="S618" s="540" t="n"/>
      <c r="T618" s="540" t="n"/>
      <c r="U618" s="540" t="n"/>
      <c r="V618" s="540" t="n"/>
      <c r="W618" s="540" t="n"/>
    </row>
    <row r="619" ht="13.35" customHeight="1" s="162">
      <c r="B619" s="537">
        <f>IF($D$612="Flat Oval",IF(OR($N$613="",ISTEXT($N$613)),"",IF(6&lt;=$N$613,ROUND((6-0.5)*$I$612/$N$613,1),IF(6=$N$613+1,"Ends",""))),IF(OR($D$612="",$G$612=""),"",IF($D$612="Round",IF(6=1,"Axis 1 (0°)",IF(6=2,"Axis 2 (90°)","")),IF(ISTEXT($N$613),"",IF(6&gt;$N$613,"",IF(ISTEXT($I$612),"",ROUND((6-0.5)*$I$612/$N$613,1)))))))</f>
        <v/>
      </c>
      <c r="C619" s="538" t="n"/>
      <c r="D619" s="539">
        <f>IF($D$612="Flat Oval",IF(OR($N$614="",ISTEXT($N$612),ISTEXT($N$613)),"",IF(6&lt;=$N$613,IF(1&gt;$N$612,"",IF(((6-1)*$N$612+1)&gt;80,"",IF(INDEX($P$614:$W$623,MOD(((6-1)*$N$612+1)-1,10)+1,INT((((6-1)*$N$612+1)-1)/10)+1)="","",INDEX($P$614:$W$623,MOD(((6-1)*$N$612+1)-1,10)+1,INT((((6-1)*$N$612+1)-1)/10)+1)))),IF(AND(6=$N$613+1,1&lt;=$O$612),IF(($N$612*$N$613+1)&gt;80,"",IF(INDEX($P$614:$W$623,MOD(($N$612*$N$613+1)-1,10)+1,INT((($N$612*$N$613+1)-1)/10)+1)="","",INDEX($P$614:$W$623,MOD(($N$612*$N$613+1)-1,10)+1,INT((($N$612*$N$613+1)-1)/10)+1))),""))),IF($N$614="","",IF(OR(ISTEXT($N$612),ISTEXT($N$613),ISTEXT($N$614)),"",IF(OR(1&gt;$N$612,6&gt;$N$613,((6-1)*$N$612+1)&gt;$N$614),"",IF(INDEX($P$614:$W$623,MOD(((6-1)*$N$612+1)-1,10)+1,INT((((6-1)*$N$612+1)-1)/10)+1)="","",INDEX($P$614:$W$623,MOD(((6-1)*$N$612+1)-1,10)+1,INT((((6-1)*$N$612+1)-1)/10)+1))))))</f>
        <v/>
      </c>
      <c r="E619" s="539">
        <f>IF($D$612="Flat Oval",IF(OR($N$614="",ISTEXT($N$612),ISTEXT($N$613)),"",IF(6&lt;=$N$613,IF(2&gt;$N$612,"",IF(((6-1)*$N$612+2)&gt;80,"",IF(INDEX($P$614:$W$623,MOD(((6-1)*$N$612+2)-1,10)+1,INT((((6-1)*$N$612+2)-1)/10)+1)="","",INDEX($P$614:$W$623,MOD(((6-1)*$N$612+2)-1,10)+1,INT((((6-1)*$N$612+2)-1)/10)+1)))),IF(AND(6=$N$613+1,2&lt;=$O$612),IF(($N$612*$N$613+2)&gt;80,"",IF(INDEX($P$614:$W$623,MOD(($N$612*$N$613+2)-1,10)+1,INT((($N$612*$N$613+2)-1)/10)+1)="","",INDEX($P$614:$W$623,MOD(($N$612*$N$613+2)-1,10)+1,INT((($N$612*$N$613+2)-1)/10)+1))),""))),IF($N$614="","",IF(OR(ISTEXT($N$612),ISTEXT($N$613),ISTEXT($N$614)),"",IF(OR(2&gt;$N$612,6&gt;$N$613,((6-1)*$N$612+2)&gt;$N$614),"",IF(INDEX($P$614:$W$623,MOD(((6-1)*$N$612+2)-1,10)+1,INT((((6-1)*$N$612+2)-1)/10)+1)="","",INDEX($P$614:$W$623,MOD(((6-1)*$N$612+2)-1,10)+1,INT((((6-1)*$N$612+2)-1)/10)+1))))))</f>
        <v/>
      </c>
      <c r="F619" s="539">
        <f>IF($D$612="Flat Oval",IF(OR($N$614="",ISTEXT($N$612),ISTEXT($N$613)),"",IF(6&lt;=$N$613,IF(3&gt;$N$612,"",IF(((6-1)*$N$612+3)&gt;80,"",IF(INDEX($P$614:$W$623,MOD(((6-1)*$N$612+3)-1,10)+1,INT((((6-1)*$N$612+3)-1)/10)+1)="","",INDEX($P$614:$W$623,MOD(((6-1)*$N$612+3)-1,10)+1,INT((((6-1)*$N$612+3)-1)/10)+1)))),IF(AND(6=$N$613+1,3&lt;=$O$612),IF(($N$612*$N$613+3)&gt;80,"",IF(INDEX($P$614:$W$623,MOD(($N$612*$N$613+3)-1,10)+1,INT((($N$612*$N$613+3)-1)/10)+1)="","",INDEX($P$614:$W$623,MOD(($N$612*$N$613+3)-1,10)+1,INT((($N$612*$N$613+3)-1)/10)+1))),""))),IF($N$614="","",IF(OR(ISTEXT($N$612),ISTEXT($N$613),ISTEXT($N$614)),"",IF(OR(3&gt;$N$612,6&gt;$N$613,((6-1)*$N$612+3)&gt;$N$614),"",IF(INDEX($P$614:$W$623,MOD(((6-1)*$N$612+3)-1,10)+1,INT((((6-1)*$N$612+3)-1)/10)+1)="","",INDEX($P$614:$W$623,MOD(((6-1)*$N$612+3)-1,10)+1,INT((((6-1)*$N$612+3)-1)/10)+1))))))</f>
        <v/>
      </c>
      <c r="G619" s="539">
        <f>IF($D$612="Flat Oval",IF(OR($N$614="",ISTEXT($N$612),ISTEXT($N$613)),"",IF(6&lt;=$N$613,IF(4&gt;$N$612,"",IF(((6-1)*$N$612+4)&gt;80,"",IF(INDEX($P$614:$W$623,MOD(((6-1)*$N$612+4)-1,10)+1,INT((((6-1)*$N$612+4)-1)/10)+1)="","",INDEX($P$614:$W$623,MOD(((6-1)*$N$612+4)-1,10)+1,INT((((6-1)*$N$612+4)-1)/10)+1)))),IF(AND(6=$N$613+1,4&lt;=$O$612),IF(($N$612*$N$613+4)&gt;80,"",IF(INDEX($P$614:$W$623,MOD(($N$612*$N$613+4)-1,10)+1,INT((($N$612*$N$613+4)-1)/10)+1)="","",INDEX($P$614:$W$623,MOD(($N$612*$N$613+4)-1,10)+1,INT((($N$612*$N$613+4)-1)/10)+1))),""))),IF($N$614="","",IF(OR(ISTEXT($N$612),ISTEXT($N$613),ISTEXT($N$614)),"",IF(OR(4&gt;$N$612,6&gt;$N$613,((6-1)*$N$612+4)&gt;$N$614),"",IF(INDEX($P$614:$W$623,MOD(((6-1)*$N$612+4)-1,10)+1,INT((((6-1)*$N$612+4)-1)/10)+1)="","",INDEX($P$614:$W$623,MOD(((6-1)*$N$612+4)-1,10)+1,INT((((6-1)*$N$612+4)-1)/10)+1))))))</f>
        <v/>
      </c>
      <c r="H619" s="539">
        <f>IF($D$612="Flat Oval",IF(OR($N$614="",ISTEXT($N$612),ISTEXT($N$613)),"",IF(6&lt;=$N$613,IF(5&gt;$N$612,"",IF(((6-1)*$N$612+5)&gt;80,"",IF(INDEX($P$614:$W$623,MOD(((6-1)*$N$612+5)-1,10)+1,INT((((6-1)*$N$612+5)-1)/10)+1)="","",INDEX($P$614:$W$623,MOD(((6-1)*$N$612+5)-1,10)+1,INT((((6-1)*$N$612+5)-1)/10)+1)))),IF(AND(6=$N$613+1,5&lt;=$O$612),IF(($N$612*$N$613+5)&gt;80,"",IF(INDEX($P$614:$W$623,MOD(($N$612*$N$613+5)-1,10)+1,INT((($N$612*$N$613+5)-1)/10)+1)="","",INDEX($P$614:$W$623,MOD(($N$612*$N$613+5)-1,10)+1,INT((($N$612*$N$613+5)-1)/10)+1))),""))),IF($N$614="","",IF(OR(ISTEXT($N$612),ISTEXT($N$613),ISTEXT($N$614)),"",IF(OR(5&gt;$N$612,6&gt;$N$613,((6-1)*$N$612+5)&gt;$N$614),"",IF(INDEX($P$614:$W$623,MOD(((6-1)*$N$612+5)-1,10)+1,INT((((6-1)*$N$612+5)-1)/10)+1)="","",INDEX($P$614:$W$623,MOD(((6-1)*$N$612+5)-1,10)+1,INT((((6-1)*$N$612+5)-1)/10)+1))))))</f>
        <v/>
      </c>
      <c r="I619" s="539">
        <f>IF($D$612="Flat Oval",IF(OR($N$614="",ISTEXT($N$612),ISTEXT($N$613)),"",IF(6&lt;=$N$613,IF(6&gt;$N$612,"",IF(((6-1)*$N$612+6)&gt;80,"",IF(INDEX($P$614:$W$623,MOD(((6-1)*$N$612+6)-1,10)+1,INT((((6-1)*$N$612+6)-1)/10)+1)="","",INDEX($P$614:$W$623,MOD(((6-1)*$N$612+6)-1,10)+1,INT((((6-1)*$N$612+6)-1)/10)+1)))),IF(AND(6=$N$613+1,6&lt;=$O$612),IF(($N$612*$N$613+6)&gt;80,"",IF(INDEX($P$614:$W$623,MOD(($N$612*$N$613+6)-1,10)+1,INT((($N$612*$N$613+6)-1)/10)+1)="","",INDEX($P$614:$W$623,MOD(($N$612*$N$613+6)-1,10)+1,INT((($N$612*$N$613+6)-1)/10)+1))),""))),IF($N$614="","",IF(OR(ISTEXT($N$612),ISTEXT($N$613),ISTEXT($N$614)),"",IF(OR(6&gt;$N$612,6&gt;$N$613,((6-1)*$N$612+6)&gt;$N$614),"",IF(INDEX($P$614:$W$623,MOD(((6-1)*$N$612+6)-1,10)+1,INT((((6-1)*$N$612+6)-1)/10)+1)="","",INDEX($P$614:$W$623,MOD(((6-1)*$N$612+6)-1,10)+1,INT((((6-1)*$N$612+6)-1)/10)+1))))))</f>
        <v/>
      </c>
      <c r="J619" s="539">
        <f>IF($D$612="Flat Oval",IF(OR($N$614="",ISTEXT($N$612),ISTEXT($N$613)),"",IF(6&lt;=$N$613,IF(7&gt;$N$612,"",IF(((6-1)*$N$612+7)&gt;80,"",IF(INDEX($P$614:$W$623,MOD(((6-1)*$N$612+7)-1,10)+1,INT((((6-1)*$N$612+7)-1)/10)+1)="","",INDEX($P$614:$W$623,MOD(((6-1)*$N$612+7)-1,10)+1,INT((((6-1)*$N$612+7)-1)/10)+1)))),IF(AND(6=$N$613+1,7&lt;=$O$612),IF(($N$612*$N$613+7)&gt;80,"",IF(INDEX($P$614:$W$623,MOD(($N$612*$N$613+7)-1,10)+1,INT((($N$612*$N$613+7)-1)/10)+1)="","",INDEX($P$614:$W$623,MOD(($N$612*$N$613+7)-1,10)+1,INT((($N$612*$N$613+7)-1)/10)+1))),""))),IF($N$614="","",IF(OR(ISTEXT($N$612),ISTEXT($N$613),ISTEXT($N$614)),"",IF(OR(7&gt;$N$612,6&gt;$N$613,((6-1)*$N$612+7)&gt;$N$614),"",IF(INDEX($P$614:$W$623,MOD(((6-1)*$N$612+7)-1,10)+1,INT((((6-1)*$N$612+7)-1)/10)+1)="","",INDEX($P$614:$W$623,MOD(((6-1)*$N$612+7)-1,10)+1,INT((((6-1)*$N$612+7)-1)/10)+1))))))</f>
        <v/>
      </c>
      <c r="K619" s="539">
        <f>IF($D$612="Flat Oval",IF(OR($N$614="",ISTEXT($N$612),ISTEXT($N$613)),"",IF(6&lt;=$N$613,IF(8&gt;$N$612,"",IF(((6-1)*$N$612+8)&gt;80,"",IF(INDEX($P$614:$W$623,MOD(((6-1)*$N$612+8)-1,10)+1,INT((((6-1)*$N$612+8)-1)/10)+1)="","",INDEX($P$614:$W$623,MOD(((6-1)*$N$612+8)-1,10)+1,INT((((6-1)*$N$612+8)-1)/10)+1)))),IF(AND(6=$N$613+1,8&lt;=$O$612),IF(($N$612*$N$613+8)&gt;80,"",IF(INDEX($P$614:$W$623,MOD(($N$612*$N$613+8)-1,10)+1,INT((($N$612*$N$613+8)-1)/10)+1)="","",INDEX($P$614:$W$623,MOD(($N$612*$N$613+8)-1,10)+1,INT((($N$612*$N$613+8)-1)/10)+1))),""))),IF($N$614="","",IF(OR(ISTEXT($N$612),ISTEXT($N$613),ISTEXT($N$614)),"",IF(OR(8&gt;$N$612,6&gt;$N$613,((6-1)*$N$612+8)&gt;$N$614),"",IF(INDEX($P$614:$W$623,MOD(((6-1)*$N$612+8)-1,10)+1,INT((((6-1)*$N$612+8)-1)/10)+1)="","",INDEX($P$614:$W$623,MOD(((6-1)*$N$612+8)-1,10)+1,INT((((6-1)*$N$612+8)-1)/10)+1))))))</f>
        <v/>
      </c>
      <c r="L619" s="539">
        <f>IF($D$612="Flat Oval",IF(OR($N$614="",ISTEXT($N$612),ISTEXT($N$613)),"",IF(6&lt;=$N$613,IF(9&gt;$N$612,"",IF(((6-1)*$N$612+9)&gt;80,"",IF(INDEX($P$614:$W$623,MOD(((6-1)*$N$612+9)-1,10)+1,INT((((6-1)*$N$612+9)-1)/10)+1)="","",INDEX($P$614:$W$623,MOD(((6-1)*$N$612+9)-1,10)+1,INT((((6-1)*$N$612+9)-1)/10)+1)))),IF(AND(6=$N$613+1,9&lt;=$O$612),IF(($N$612*$N$613+9)&gt;80,"",IF(INDEX($P$614:$W$623,MOD(($N$612*$N$613+9)-1,10)+1,INT((($N$612*$N$613+9)-1)/10)+1)="","",INDEX($P$614:$W$623,MOD(($N$612*$N$613+9)-1,10)+1,INT((($N$612*$N$613+9)-1)/10)+1))),""))),IF($N$614="","",IF(OR(ISTEXT($N$612),ISTEXT($N$613),ISTEXT($N$614)),"",IF(OR(9&gt;$N$612,6&gt;$N$613,((6-1)*$N$612+9)&gt;$N$614),"",IF(INDEX($P$614:$W$623,MOD(((6-1)*$N$612+9)-1,10)+1,INT((((6-1)*$N$612+9)-1)/10)+1)="","",INDEX($P$614:$W$623,MOD(((6-1)*$N$612+9)-1,10)+1,INT((((6-1)*$N$612+9)-1)/10)+1))))))</f>
        <v/>
      </c>
      <c r="M619" s="539">
        <f>IF($D$612="Flat Oval",IF(OR($N$614="",ISTEXT($N$612),ISTEXT($N$613)),"",IF(6&lt;=$N$613,IF(10&gt;$N$612,"",IF(((6-1)*$N$612+10)&gt;80,"",IF(INDEX($P$614:$W$623,MOD(((6-1)*$N$612+10)-1,10)+1,INT((((6-1)*$N$612+10)-1)/10)+1)="","",INDEX($P$614:$W$623,MOD(((6-1)*$N$612+10)-1,10)+1,INT((((6-1)*$N$612+10)-1)/10)+1)))),IF(AND(6=$N$613+1,10&lt;=$O$612),IF(($N$612*$N$613+10)&gt;80,"",IF(INDEX($P$614:$W$623,MOD(($N$612*$N$613+10)-1,10)+1,INT((($N$612*$N$613+10)-1)/10)+1)="","",INDEX($P$614:$W$623,MOD(($N$612*$N$613+10)-1,10)+1,INT((($N$612*$N$613+10)-1)/10)+1))),""))),IF($N$614="","",IF(OR(ISTEXT($N$612),ISTEXT($N$613),ISTEXT($N$614)),"",IF(OR(10&gt;$N$612,6&gt;$N$613,((6-1)*$N$612+10)&gt;$N$614),"",IF(INDEX($P$614:$W$623,MOD(((6-1)*$N$612+10)-1,10)+1,INT((((6-1)*$N$612+10)-1)/10)+1)="","",INDEX($P$614:$W$623,MOD(((6-1)*$N$612+10)-1,10)+1,INT((((6-1)*$N$612+10)-1)/10)+1))))))</f>
        <v/>
      </c>
      <c r="P619" s="540" t="n"/>
      <c r="Q619" s="540" t="n"/>
      <c r="R619" s="540" t="n"/>
      <c r="S619" s="540" t="n"/>
      <c r="T619" s="540" t="n"/>
      <c r="U619" s="540" t="n"/>
      <c r="V619" s="540" t="n"/>
      <c r="W619" s="540" t="n"/>
    </row>
    <row r="620" ht="13.35" customHeight="1" s="162">
      <c r="B620" s="537">
        <f>IF($D$612="Flat Oval",IF(OR($N$613="",ISTEXT($N$613)),"",IF(7&lt;=$N$613,ROUND((7-0.5)*$I$612/$N$613,1),IF(7=$N$613+1,"Ends",""))),IF(OR($D$612="",$G$612=""),"",IF($D$612="Round",IF(7=1,"Axis 1 (0°)",IF(7=2,"Axis 2 (90°)","")),IF(ISTEXT($N$613),"",IF(7&gt;$N$613,"",IF(ISTEXT($I$612),"",ROUND((7-0.5)*$I$612/$N$613,1)))))))</f>
        <v/>
      </c>
      <c r="C620" s="538" t="n"/>
      <c r="D620" s="539">
        <f>IF($D$612="Flat Oval",IF(OR($N$614="",ISTEXT($N$612),ISTEXT($N$613)),"",IF(7&lt;=$N$613,IF(1&gt;$N$612,"",IF(((7-1)*$N$612+1)&gt;80,"",IF(INDEX($P$614:$W$623,MOD(((7-1)*$N$612+1)-1,10)+1,INT((((7-1)*$N$612+1)-1)/10)+1)="","",INDEX($P$614:$W$623,MOD(((7-1)*$N$612+1)-1,10)+1,INT((((7-1)*$N$612+1)-1)/10)+1)))),IF(AND(7=$N$613+1,1&lt;=$O$612),IF(($N$612*$N$613+1)&gt;80,"",IF(INDEX($P$614:$W$623,MOD(($N$612*$N$613+1)-1,10)+1,INT((($N$612*$N$613+1)-1)/10)+1)="","",INDEX($P$614:$W$623,MOD(($N$612*$N$613+1)-1,10)+1,INT((($N$612*$N$613+1)-1)/10)+1))),""))),IF($N$614="","",IF(OR(ISTEXT($N$612),ISTEXT($N$613),ISTEXT($N$614)),"",IF(OR(1&gt;$N$612,7&gt;$N$613,((7-1)*$N$612+1)&gt;$N$614),"",IF(INDEX($P$614:$W$623,MOD(((7-1)*$N$612+1)-1,10)+1,INT((((7-1)*$N$612+1)-1)/10)+1)="","",INDEX($P$614:$W$623,MOD(((7-1)*$N$612+1)-1,10)+1,INT((((7-1)*$N$612+1)-1)/10)+1))))))</f>
        <v/>
      </c>
      <c r="E620" s="539">
        <f>IF($D$612="Flat Oval",IF(OR($N$614="",ISTEXT($N$612),ISTEXT($N$613)),"",IF(7&lt;=$N$613,IF(2&gt;$N$612,"",IF(((7-1)*$N$612+2)&gt;80,"",IF(INDEX($P$614:$W$623,MOD(((7-1)*$N$612+2)-1,10)+1,INT((((7-1)*$N$612+2)-1)/10)+1)="","",INDEX($P$614:$W$623,MOD(((7-1)*$N$612+2)-1,10)+1,INT((((7-1)*$N$612+2)-1)/10)+1)))),IF(AND(7=$N$613+1,2&lt;=$O$612),IF(($N$612*$N$613+2)&gt;80,"",IF(INDEX($P$614:$W$623,MOD(($N$612*$N$613+2)-1,10)+1,INT((($N$612*$N$613+2)-1)/10)+1)="","",INDEX($P$614:$W$623,MOD(($N$612*$N$613+2)-1,10)+1,INT((($N$612*$N$613+2)-1)/10)+1))),""))),IF($N$614="","",IF(OR(ISTEXT($N$612),ISTEXT($N$613),ISTEXT($N$614)),"",IF(OR(2&gt;$N$612,7&gt;$N$613,((7-1)*$N$612+2)&gt;$N$614),"",IF(INDEX($P$614:$W$623,MOD(((7-1)*$N$612+2)-1,10)+1,INT((((7-1)*$N$612+2)-1)/10)+1)="","",INDEX($P$614:$W$623,MOD(((7-1)*$N$612+2)-1,10)+1,INT((((7-1)*$N$612+2)-1)/10)+1))))))</f>
        <v/>
      </c>
      <c r="F620" s="539">
        <f>IF($D$612="Flat Oval",IF(OR($N$614="",ISTEXT($N$612),ISTEXT($N$613)),"",IF(7&lt;=$N$613,IF(3&gt;$N$612,"",IF(((7-1)*$N$612+3)&gt;80,"",IF(INDEX($P$614:$W$623,MOD(((7-1)*$N$612+3)-1,10)+1,INT((((7-1)*$N$612+3)-1)/10)+1)="","",INDEX($P$614:$W$623,MOD(((7-1)*$N$612+3)-1,10)+1,INT((((7-1)*$N$612+3)-1)/10)+1)))),IF(AND(7=$N$613+1,3&lt;=$O$612),IF(($N$612*$N$613+3)&gt;80,"",IF(INDEX($P$614:$W$623,MOD(($N$612*$N$613+3)-1,10)+1,INT((($N$612*$N$613+3)-1)/10)+1)="","",INDEX($P$614:$W$623,MOD(($N$612*$N$613+3)-1,10)+1,INT((($N$612*$N$613+3)-1)/10)+1))),""))),IF($N$614="","",IF(OR(ISTEXT($N$612),ISTEXT($N$613),ISTEXT($N$614)),"",IF(OR(3&gt;$N$612,7&gt;$N$613,((7-1)*$N$612+3)&gt;$N$614),"",IF(INDEX($P$614:$W$623,MOD(((7-1)*$N$612+3)-1,10)+1,INT((((7-1)*$N$612+3)-1)/10)+1)="","",INDEX($P$614:$W$623,MOD(((7-1)*$N$612+3)-1,10)+1,INT((((7-1)*$N$612+3)-1)/10)+1))))))</f>
        <v/>
      </c>
      <c r="G620" s="539">
        <f>IF($D$612="Flat Oval",IF(OR($N$614="",ISTEXT($N$612),ISTEXT($N$613)),"",IF(7&lt;=$N$613,IF(4&gt;$N$612,"",IF(((7-1)*$N$612+4)&gt;80,"",IF(INDEX($P$614:$W$623,MOD(((7-1)*$N$612+4)-1,10)+1,INT((((7-1)*$N$612+4)-1)/10)+1)="","",INDEX($P$614:$W$623,MOD(((7-1)*$N$612+4)-1,10)+1,INT((((7-1)*$N$612+4)-1)/10)+1)))),IF(AND(7=$N$613+1,4&lt;=$O$612),IF(($N$612*$N$613+4)&gt;80,"",IF(INDEX($P$614:$W$623,MOD(($N$612*$N$613+4)-1,10)+1,INT((($N$612*$N$613+4)-1)/10)+1)="","",INDEX($P$614:$W$623,MOD(($N$612*$N$613+4)-1,10)+1,INT((($N$612*$N$613+4)-1)/10)+1))),""))),IF($N$614="","",IF(OR(ISTEXT($N$612),ISTEXT($N$613),ISTEXT($N$614)),"",IF(OR(4&gt;$N$612,7&gt;$N$613,((7-1)*$N$612+4)&gt;$N$614),"",IF(INDEX($P$614:$W$623,MOD(((7-1)*$N$612+4)-1,10)+1,INT((((7-1)*$N$612+4)-1)/10)+1)="","",INDEX($P$614:$W$623,MOD(((7-1)*$N$612+4)-1,10)+1,INT((((7-1)*$N$612+4)-1)/10)+1))))))</f>
        <v/>
      </c>
      <c r="H620" s="539">
        <f>IF($D$612="Flat Oval",IF(OR($N$614="",ISTEXT($N$612),ISTEXT($N$613)),"",IF(7&lt;=$N$613,IF(5&gt;$N$612,"",IF(((7-1)*$N$612+5)&gt;80,"",IF(INDEX($P$614:$W$623,MOD(((7-1)*$N$612+5)-1,10)+1,INT((((7-1)*$N$612+5)-1)/10)+1)="","",INDEX($P$614:$W$623,MOD(((7-1)*$N$612+5)-1,10)+1,INT((((7-1)*$N$612+5)-1)/10)+1)))),IF(AND(7=$N$613+1,5&lt;=$O$612),IF(($N$612*$N$613+5)&gt;80,"",IF(INDEX($P$614:$W$623,MOD(($N$612*$N$613+5)-1,10)+1,INT((($N$612*$N$613+5)-1)/10)+1)="","",INDEX($P$614:$W$623,MOD(($N$612*$N$613+5)-1,10)+1,INT((($N$612*$N$613+5)-1)/10)+1))),""))),IF($N$614="","",IF(OR(ISTEXT($N$612),ISTEXT($N$613),ISTEXT($N$614)),"",IF(OR(5&gt;$N$612,7&gt;$N$613,((7-1)*$N$612+5)&gt;$N$614),"",IF(INDEX($P$614:$W$623,MOD(((7-1)*$N$612+5)-1,10)+1,INT((((7-1)*$N$612+5)-1)/10)+1)="","",INDEX($P$614:$W$623,MOD(((7-1)*$N$612+5)-1,10)+1,INT((((7-1)*$N$612+5)-1)/10)+1))))))</f>
        <v/>
      </c>
      <c r="I620" s="539">
        <f>IF($D$612="Flat Oval",IF(OR($N$614="",ISTEXT($N$612),ISTEXT($N$613)),"",IF(7&lt;=$N$613,IF(6&gt;$N$612,"",IF(((7-1)*$N$612+6)&gt;80,"",IF(INDEX($P$614:$W$623,MOD(((7-1)*$N$612+6)-1,10)+1,INT((((7-1)*$N$612+6)-1)/10)+1)="","",INDEX($P$614:$W$623,MOD(((7-1)*$N$612+6)-1,10)+1,INT((((7-1)*$N$612+6)-1)/10)+1)))),IF(AND(7=$N$613+1,6&lt;=$O$612),IF(($N$612*$N$613+6)&gt;80,"",IF(INDEX($P$614:$W$623,MOD(($N$612*$N$613+6)-1,10)+1,INT((($N$612*$N$613+6)-1)/10)+1)="","",INDEX($P$614:$W$623,MOD(($N$612*$N$613+6)-1,10)+1,INT((($N$612*$N$613+6)-1)/10)+1))),""))),IF($N$614="","",IF(OR(ISTEXT($N$612),ISTEXT($N$613),ISTEXT($N$614)),"",IF(OR(6&gt;$N$612,7&gt;$N$613,((7-1)*$N$612+6)&gt;$N$614),"",IF(INDEX($P$614:$W$623,MOD(((7-1)*$N$612+6)-1,10)+1,INT((((7-1)*$N$612+6)-1)/10)+1)="","",INDEX($P$614:$W$623,MOD(((7-1)*$N$612+6)-1,10)+1,INT((((7-1)*$N$612+6)-1)/10)+1))))))</f>
        <v/>
      </c>
      <c r="J620" s="539">
        <f>IF($D$612="Flat Oval",IF(OR($N$614="",ISTEXT($N$612),ISTEXT($N$613)),"",IF(7&lt;=$N$613,IF(7&gt;$N$612,"",IF(((7-1)*$N$612+7)&gt;80,"",IF(INDEX($P$614:$W$623,MOD(((7-1)*$N$612+7)-1,10)+1,INT((((7-1)*$N$612+7)-1)/10)+1)="","",INDEX($P$614:$W$623,MOD(((7-1)*$N$612+7)-1,10)+1,INT((((7-1)*$N$612+7)-1)/10)+1)))),IF(AND(7=$N$613+1,7&lt;=$O$612),IF(($N$612*$N$613+7)&gt;80,"",IF(INDEX($P$614:$W$623,MOD(($N$612*$N$613+7)-1,10)+1,INT((($N$612*$N$613+7)-1)/10)+1)="","",INDEX($P$614:$W$623,MOD(($N$612*$N$613+7)-1,10)+1,INT((($N$612*$N$613+7)-1)/10)+1))),""))),IF($N$614="","",IF(OR(ISTEXT($N$612),ISTEXT($N$613),ISTEXT($N$614)),"",IF(OR(7&gt;$N$612,7&gt;$N$613,((7-1)*$N$612+7)&gt;$N$614),"",IF(INDEX($P$614:$W$623,MOD(((7-1)*$N$612+7)-1,10)+1,INT((((7-1)*$N$612+7)-1)/10)+1)="","",INDEX($P$614:$W$623,MOD(((7-1)*$N$612+7)-1,10)+1,INT((((7-1)*$N$612+7)-1)/10)+1))))))</f>
        <v/>
      </c>
      <c r="K620" s="539">
        <f>IF($D$612="Flat Oval",IF(OR($N$614="",ISTEXT($N$612),ISTEXT($N$613)),"",IF(7&lt;=$N$613,IF(8&gt;$N$612,"",IF(((7-1)*$N$612+8)&gt;80,"",IF(INDEX($P$614:$W$623,MOD(((7-1)*$N$612+8)-1,10)+1,INT((((7-1)*$N$612+8)-1)/10)+1)="","",INDEX($P$614:$W$623,MOD(((7-1)*$N$612+8)-1,10)+1,INT((((7-1)*$N$612+8)-1)/10)+1)))),IF(AND(7=$N$613+1,8&lt;=$O$612),IF(($N$612*$N$613+8)&gt;80,"",IF(INDEX($P$614:$W$623,MOD(($N$612*$N$613+8)-1,10)+1,INT((($N$612*$N$613+8)-1)/10)+1)="","",INDEX($P$614:$W$623,MOD(($N$612*$N$613+8)-1,10)+1,INT((($N$612*$N$613+8)-1)/10)+1))),""))),IF($N$614="","",IF(OR(ISTEXT($N$612),ISTEXT($N$613),ISTEXT($N$614)),"",IF(OR(8&gt;$N$612,7&gt;$N$613,((7-1)*$N$612+8)&gt;$N$614),"",IF(INDEX($P$614:$W$623,MOD(((7-1)*$N$612+8)-1,10)+1,INT((((7-1)*$N$612+8)-1)/10)+1)="","",INDEX($P$614:$W$623,MOD(((7-1)*$N$612+8)-1,10)+1,INT((((7-1)*$N$612+8)-1)/10)+1))))))</f>
        <v/>
      </c>
      <c r="L620" s="539">
        <f>IF($D$612="Flat Oval",IF(OR($N$614="",ISTEXT($N$612),ISTEXT($N$613)),"",IF(7&lt;=$N$613,IF(9&gt;$N$612,"",IF(((7-1)*$N$612+9)&gt;80,"",IF(INDEX($P$614:$W$623,MOD(((7-1)*$N$612+9)-1,10)+1,INT((((7-1)*$N$612+9)-1)/10)+1)="","",INDEX($P$614:$W$623,MOD(((7-1)*$N$612+9)-1,10)+1,INT((((7-1)*$N$612+9)-1)/10)+1)))),IF(AND(7=$N$613+1,9&lt;=$O$612),IF(($N$612*$N$613+9)&gt;80,"",IF(INDEX($P$614:$W$623,MOD(($N$612*$N$613+9)-1,10)+1,INT((($N$612*$N$613+9)-1)/10)+1)="","",INDEX($P$614:$W$623,MOD(($N$612*$N$613+9)-1,10)+1,INT((($N$612*$N$613+9)-1)/10)+1))),""))),IF($N$614="","",IF(OR(ISTEXT($N$612),ISTEXT($N$613),ISTEXT($N$614)),"",IF(OR(9&gt;$N$612,7&gt;$N$613,((7-1)*$N$612+9)&gt;$N$614),"",IF(INDEX($P$614:$W$623,MOD(((7-1)*$N$612+9)-1,10)+1,INT((((7-1)*$N$612+9)-1)/10)+1)="","",INDEX($P$614:$W$623,MOD(((7-1)*$N$612+9)-1,10)+1,INT((((7-1)*$N$612+9)-1)/10)+1))))))</f>
        <v/>
      </c>
      <c r="M620" s="539">
        <f>IF($D$612="Flat Oval",IF(OR($N$614="",ISTEXT($N$612),ISTEXT($N$613)),"",IF(7&lt;=$N$613,IF(10&gt;$N$612,"",IF(((7-1)*$N$612+10)&gt;80,"",IF(INDEX($P$614:$W$623,MOD(((7-1)*$N$612+10)-1,10)+1,INT((((7-1)*$N$612+10)-1)/10)+1)="","",INDEX($P$614:$W$623,MOD(((7-1)*$N$612+10)-1,10)+1,INT((((7-1)*$N$612+10)-1)/10)+1)))),IF(AND(7=$N$613+1,10&lt;=$O$612),IF(($N$612*$N$613+10)&gt;80,"",IF(INDEX($P$614:$W$623,MOD(($N$612*$N$613+10)-1,10)+1,INT((($N$612*$N$613+10)-1)/10)+1)="","",INDEX($P$614:$W$623,MOD(($N$612*$N$613+10)-1,10)+1,INT((($N$612*$N$613+10)-1)/10)+1))),""))),IF($N$614="","",IF(OR(ISTEXT($N$612),ISTEXT($N$613),ISTEXT($N$614)),"",IF(OR(10&gt;$N$612,7&gt;$N$613,((7-1)*$N$612+10)&gt;$N$614),"",IF(INDEX($P$614:$W$623,MOD(((7-1)*$N$612+10)-1,10)+1,INT((((7-1)*$N$612+10)-1)/10)+1)="","",INDEX($P$614:$W$623,MOD(((7-1)*$N$612+10)-1,10)+1,INT((((7-1)*$N$612+10)-1)/10)+1))))))</f>
        <v/>
      </c>
      <c r="P620" s="540" t="n"/>
      <c r="Q620" s="540" t="n"/>
      <c r="R620" s="540" t="n"/>
      <c r="S620" s="540" t="n"/>
      <c r="T620" s="540" t="n"/>
      <c r="U620" s="540" t="n"/>
      <c r="V620" s="540" t="n"/>
      <c r="W620" s="540" t="n"/>
    </row>
    <row r="621" ht="13.35" customHeight="1" s="162">
      <c r="B621" s="537">
        <f>IF($D$612="Flat Oval",IF(OR($N$613="",ISTEXT($N$613)),"",IF(8&lt;=$N$613,ROUND((8-0.5)*$I$612/$N$613,1),IF(8=$N$613+1,"Ends",""))),IF(OR($D$612="",$G$612=""),"",IF($D$612="Round",IF(8=1,"Axis 1 (0°)",IF(8=2,"Axis 2 (90°)","")),IF(ISTEXT($N$613),"",IF(8&gt;$N$613,"",IF(ISTEXT($I$612),"",ROUND((8-0.5)*$I$612/$N$613,1)))))))</f>
        <v/>
      </c>
      <c r="C621" s="538" t="n"/>
      <c r="D621" s="539">
        <f>IF($D$612="Flat Oval",IF(OR($N$614="",ISTEXT($N$612),ISTEXT($N$613)),"",IF(8&lt;=$N$613,IF(1&gt;$N$612,"",IF(((8-1)*$N$612+1)&gt;80,"",IF(INDEX($P$614:$W$623,MOD(((8-1)*$N$612+1)-1,10)+1,INT((((8-1)*$N$612+1)-1)/10)+1)="","",INDEX($P$614:$W$623,MOD(((8-1)*$N$612+1)-1,10)+1,INT((((8-1)*$N$612+1)-1)/10)+1)))),IF(AND(8=$N$613+1,1&lt;=$O$612),IF(($N$612*$N$613+1)&gt;80,"",IF(INDEX($P$614:$W$623,MOD(($N$612*$N$613+1)-1,10)+1,INT((($N$612*$N$613+1)-1)/10)+1)="","",INDEX($P$614:$W$623,MOD(($N$612*$N$613+1)-1,10)+1,INT((($N$612*$N$613+1)-1)/10)+1))),""))),IF($N$614="","",IF(OR(ISTEXT($N$612),ISTEXT($N$613),ISTEXT($N$614)),"",IF(OR(1&gt;$N$612,8&gt;$N$613,((8-1)*$N$612+1)&gt;$N$614),"",IF(INDEX($P$614:$W$623,MOD(((8-1)*$N$612+1)-1,10)+1,INT((((8-1)*$N$612+1)-1)/10)+1)="","",INDEX($P$614:$W$623,MOD(((8-1)*$N$612+1)-1,10)+1,INT((((8-1)*$N$612+1)-1)/10)+1))))))</f>
        <v/>
      </c>
      <c r="E621" s="539">
        <f>IF($D$612="Flat Oval",IF(OR($N$614="",ISTEXT($N$612),ISTEXT($N$613)),"",IF(8&lt;=$N$613,IF(2&gt;$N$612,"",IF(((8-1)*$N$612+2)&gt;80,"",IF(INDEX($P$614:$W$623,MOD(((8-1)*$N$612+2)-1,10)+1,INT((((8-1)*$N$612+2)-1)/10)+1)="","",INDEX($P$614:$W$623,MOD(((8-1)*$N$612+2)-1,10)+1,INT((((8-1)*$N$612+2)-1)/10)+1)))),IF(AND(8=$N$613+1,2&lt;=$O$612),IF(($N$612*$N$613+2)&gt;80,"",IF(INDEX($P$614:$W$623,MOD(($N$612*$N$613+2)-1,10)+1,INT((($N$612*$N$613+2)-1)/10)+1)="","",INDEX($P$614:$W$623,MOD(($N$612*$N$613+2)-1,10)+1,INT((($N$612*$N$613+2)-1)/10)+1))),""))),IF($N$614="","",IF(OR(ISTEXT($N$612),ISTEXT($N$613),ISTEXT($N$614)),"",IF(OR(2&gt;$N$612,8&gt;$N$613,((8-1)*$N$612+2)&gt;$N$614),"",IF(INDEX($P$614:$W$623,MOD(((8-1)*$N$612+2)-1,10)+1,INT((((8-1)*$N$612+2)-1)/10)+1)="","",INDEX($P$614:$W$623,MOD(((8-1)*$N$612+2)-1,10)+1,INT((((8-1)*$N$612+2)-1)/10)+1))))))</f>
        <v/>
      </c>
      <c r="F621" s="539">
        <f>IF($D$612="Flat Oval",IF(OR($N$614="",ISTEXT($N$612),ISTEXT($N$613)),"",IF(8&lt;=$N$613,IF(3&gt;$N$612,"",IF(((8-1)*$N$612+3)&gt;80,"",IF(INDEX($P$614:$W$623,MOD(((8-1)*$N$612+3)-1,10)+1,INT((((8-1)*$N$612+3)-1)/10)+1)="","",INDEX($P$614:$W$623,MOD(((8-1)*$N$612+3)-1,10)+1,INT((((8-1)*$N$612+3)-1)/10)+1)))),IF(AND(8=$N$613+1,3&lt;=$O$612),IF(($N$612*$N$613+3)&gt;80,"",IF(INDEX($P$614:$W$623,MOD(($N$612*$N$613+3)-1,10)+1,INT((($N$612*$N$613+3)-1)/10)+1)="","",INDEX($P$614:$W$623,MOD(($N$612*$N$613+3)-1,10)+1,INT((($N$612*$N$613+3)-1)/10)+1))),""))),IF($N$614="","",IF(OR(ISTEXT($N$612),ISTEXT($N$613),ISTEXT($N$614)),"",IF(OR(3&gt;$N$612,8&gt;$N$613,((8-1)*$N$612+3)&gt;$N$614),"",IF(INDEX($P$614:$W$623,MOD(((8-1)*$N$612+3)-1,10)+1,INT((((8-1)*$N$612+3)-1)/10)+1)="","",INDEX($P$614:$W$623,MOD(((8-1)*$N$612+3)-1,10)+1,INT((((8-1)*$N$612+3)-1)/10)+1))))))</f>
        <v/>
      </c>
      <c r="G621" s="539">
        <f>IF($D$612="Flat Oval",IF(OR($N$614="",ISTEXT($N$612),ISTEXT($N$613)),"",IF(8&lt;=$N$613,IF(4&gt;$N$612,"",IF(((8-1)*$N$612+4)&gt;80,"",IF(INDEX($P$614:$W$623,MOD(((8-1)*$N$612+4)-1,10)+1,INT((((8-1)*$N$612+4)-1)/10)+1)="","",INDEX($P$614:$W$623,MOD(((8-1)*$N$612+4)-1,10)+1,INT((((8-1)*$N$612+4)-1)/10)+1)))),IF(AND(8=$N$613+1,4&lt;=$O$612),IF(($N$612*$N$613+4)&gt;80,"",IF(INDEX($P$614:$W$623,MOD(($N$612*$N$613+4)-1,10)+1,INT((($N$612*$N$613+4)-1)/10)+1)="","",INDEX($P$614:$W$623,MOD(($N$612*$N$613+4)-1,10)+1,INT((($N$612*$N$613+4)-1)/10)+1))),""))),IF($N$614="","",IF(OR(ISTEXT($N$612),ISTEXT($N$613),ISTEXT($N$614)),"",IF(OR(4&gt;$N$612,8&gt;$N$613,((8-1)*$N$612+4)&gt;$N$614),"",IF(INDEX($P$614:$W$623,MOD(((8-1)*$N$612+4)-1,10)+1,INT((((8-1)*$N$612+4)-1)/10)+1)="","",INDEX($P$614:$W$623,MOD(((8-1)*$N$612+4)-1,10)+1,INT((((8-1)*$N$612+4)-1)/10)+1))))))</f>
        <v/>
      </c>
      <c r="H621" s="539">
        <f>IF($D$612="Flat Oval",IF(OR($N$614="",ISTEXT($N$612),ISTEXT($N$613)),"",IF(8&lt;=$N$613,IF(5&gt;$N$612,"",IF(((8-1)*$N$612+5)&gt;80,"",IF(INDEX($P$614:$W$623,MOD(((8-1)*$N$612+5)-1,10)+1,INT((((8-1)*$N$612+5)-1)/10)+1)="","",INDEX($P$614:$W$623,MOD(((8-1)*$N$612+5)-1,10)+1,INT((((8-1)*$N$612+5)-1)/10)+1)))),IF(AND(8=$N$613+1,5&lt;=$O$612),IF(($N$612*$N$613+5)&gt;80,"",IF(INDEX($P$614:$W$623,MOD(($N$612*$N$613+5)-1,10)+1,INT((($N$612*$N$613+5)-1)/10)+1)="","",INDEX($P$614:$W$623,MOD(($N$612*$N$613+5)-1,10)+1,INT((($N$612*$N$613+5)-1)/10)+1))),""))),IF($N$614="","",IF(OR(ISTEXT($N$612),ISTEXT($N$613),ISTEXT($N$614)),"",IF(OR(5&gt;$N$612,8&gt;$N$613,((8-1)*$N$612+5)&gt;$N$614),"",IF(INDEX($P$614:$W$623,MOD(((8-1)*$N$612+5)-1,10)+1,INT((((8-1)*$N$612+5)-1)/10)+1)="","",INDEX($P$614:$W$623,MOD(((8-1)*$N$612+5)-1,10)+1,INT((((8-1)*$N$612+5)-1)/10)+1))))))</f>
        <v/>
      </c>
      <c r="I621" s="539">
        <f>IF($D$612="Flat Oval",IF(OR($N$614="",ISTEXT($N$612),ISTEXT($N$613)),"",IF(8&lt;=$N$613,IF(6&gt;$N$612,"",IF(((8-1)*$N$612+6)&gt;80,"",IF(INDEX($P$614:$W$623,MOD(((8-1)*$N$612+6)-1,10)+1,INT((((8-1)*$N$612+6)-1)/10)+1)="","",INDEX($P$614:$W$623,MOD(((8-1)*$N$612+6)-1,10)+1,INT((((8-1)*$N$612+6)-1)/10)+1)))),IF(AND(8=$N$613+1,6&lt;=$O$612),IF(($N$612*$N$613+6)&gt;80,"",IF(INDEX($P$614:$W$623,MOD(($N$612*$N$613+6)-1,10)+1,INT((($N$612*$N$613+6)-1)/10)+1)="","",INDEX($P$614:$W$623,MOD(($N$612*$N$613+6)-1,10)+1,INT((($N$612*$N$613+6)-1)/10)+1))),""))),IF($N$614="","",IF(OR(ISTEXT($N$612),ISTEXT($N$613),ISTEXT($N$614)),"",IF(OR(6&gt;$N$612,8&gt;$N$613,((8-1)*$N$612+6)&gt;$N$614),"",IF(INDEX($P$614:$W$623,MOD(((8-1)*$N$612+6)-1,10)+1,INT((((8-1)*$N$612+6)-1)/10)+1)="","",INDEX($P$614:$W$623,MOD(((8-1)*$N$612+6)-1,10)+1,INT((((8-1)*$N$612+6)-1)/10)+1))))))</f>
        <v/>
      </c>
      <c r="J621" s="539">
        <f>IF($D$612="Flat Oval",IF(OR($N$614="",ISTEXT($N$612),ISTEXT($N$613)),"",IF(8&lt;=$N$613,IF(7&gt;$N$612,"",IF(((8-1)*$N$612+7)&gt;80,"",IF(INDEX($P$614:$W$623,MOD(((8-1)*$N$612+7)-1,10)+1,INT((((8-1)*$N$612+7)-1)/10)+1)="","",INDEX($P$614:$W$623,MOD(((8-1)*$N$612+7)-1,10)+1,INT((((8-1)*$N$612+7)-1)/10)+1)))),IF(AND(8=$N$613+1,7&lt;=$O$612),IF(($N$612*$N$613+7)&gt;80,"",IF(INDEX($P$614:$W$623,MOD(($N$612*$N$613+7)-1,10)+1,INT((($N$612*$N$613+7)-1)/10)+1)="","",INDEX($P$614:$W$623,MOD(($N$612*$N$613+7)-1,10)+1,INT((($N$612*$N$613+7)-1)/10)+1))),""))),IF($N$614="","",IF(OR(ISTEXT($N$612),ISTEXT($N$613),ISTEXT($N$614)),"",IF(OR(7&gt;$N$612,8&gt;$N$613,((8-1)*$N$612+7)&gt;$N$614),"",IF(INDEX($P$614:$W$623,MOD(((8-1)*$N$612+7)-1,10)+1,INT((((8-1)*$N$612+7)-1)/10)+1)="","",INDEX($P$614:$W$623,MOD(((8-1)*$N$612+7)-1,10)+1,INT((((8-1)*$N$612+7)-1)/10)+1))))))</f>
        <v/>
      </c>
      <c r="K621" s="539">
        <f>IF($D$612="Flat Oval",IF(OR($N$614="",ISTEXT($N$612),ISTEXT($N$613)),"",IF(8&lt;=$N$613,IF(8&gt;$N$612,"",IF(((8-1)*$N$612+8)&gt;80,"",IF(INDEX($P$614:$W$623,MOD(((8-1)*$N$612+8)-1,10)+1,INT((((8-1)*$N$612+8)-1)/10)+1)="","",INDEX($P$614:$W$623,MOD(((8-1)*$N$612+8)-1,10)+1,INT((((8-1)*$N$612+8)-1)/10)+1)))),IF(AND(8=$N$613+1,8&lt;=$O$612),IF(($N$612*$N$613+8)&gt;80,"",IF(INDEX($P$614:$W$623,MOD(($N$612*$N$613+8)-1,10)+1,INT((($N$612*$N$613+8)-1)/10)+1)="","",INDEX($P$614:$W$623,MOD(($N$612*$N$613+8)-1,10)+1,INT((($N$612*$N$613+8)-1)/10)+1))),""))),IF($N$614="","",IF(OR(ISTEXT($N$612),ISTEXT($N$613),ISTEXT($N$614)),"",IF(OR(8&gt;$N$612,8&gt;$N$613,((8-1)*$N$612+8)&gt;$N$614),"",IF(INDEX($P$614:$W$623,MOD(((8-1)*$N$612+8)-1,10)+1,INT((((8-1)*$N$612+8)-1)/10)+1)="","",INDEX($P$614:$W$623,MOD(((8-1)*$N$612+8)-1,10)+1,INT((((8-1)*$N$612+8)-1)/10)+1))))))</f>
        <v/>
      </c>
      <c r="L621" s="539">
        <f>IF($D$612="Flat Oval",IF(OR($N$614="",ISTEXT($N$612),ISTEXT($N$613)),"",IF(8&lt;=$N$613,IF(9&gt;$N$612,"",IF(((8-1)*$N$612+9)&gt;80,"",IF(INDEX($P$614:$W$623,MOD(((8-1)*$N$612+9)-1,10)+1,INT((((8-1)*$N$612+9)-1)/10)+1)="","",INDEX($P$614:$W$623,MOD(((8-1)*$N$612+9)-1,10)+1,INT((((8-1)*$N$612+9)-1)/10)+1)))),IF(AND(8=$N$613+1,9&lt;=$O$612),IF(($N$612*$N$613+9)&gt;80,"",IF(INDEX($P$614:$W$623,MOD(($N$612*$N$613+9)-1,10)+1,INT((($N$612*$N$613+9)-1)/10)+1)="","",INDEX($P$614:$W$623,MOD(($N$612*$N$613+9)-1,10)+1,INT((($N$612*$N$613+9)-1)/10)+1))),""))),IF($N$614="","",IF(OR(ISTEXT($N$612),ISTEXT($N$613),ISTEXT($N$614)),"",IF(OR(9&gt;$N$612,8&gt;$N$613,((8-1)*$N$612+9)&gt;$N$614),"",IF(INDEX($P$614:$W$623,MOD(((8-1)*$N$612+9)-1,10)+1,INT((((8-1)*$N$612+9)-1)/10)+1)="","",INDEX($P$614:$W$623,MOD(((8-1)*$N$612+9)-1,10)+1,INT((((8-1)*$N$612+9)-1)/10)+1))))))</f>
        <v/>
      </c>
      <c r="M621" s="539">
        <f>IF($D$612="Flat Oval",IF(OR($N$614="",ISTEXT($N$612),ISTEXT($N$613)),"",IF(8&lt;=$N$613,IF(10&gt;$N$612,"",IF(((8-1)*$N$612+10)&gt;80,"",IF(INDEX($P$614:$W$623,MOD(((8-1)*$N$612+10)-1,10)+1,INT((((8-1)*$N$612+10)-1)/10)+1)="","",INDEX($P$614:$W$623,MOD(((8-1)*$N$612+10)-1,10)+1,INT((((8-1)*$N$612+10)-1)/10)+1)))),IF(AND(8=$N$613+1,10&lt;=$O$612),IF(($N$612*$N$613+10)&gt;80,"",IF(INDEX($P$614:$W$623,MOD(($N$612*$N$613+10)-1,10)+1,INT((($N$612*$N$613+10)-1)/10)+1)="","",INDEX($P$614:$W$623,MOD(($N$612*$N$613+10)-1,10)+1,INT((($N$612*$N$613+10)-1)/10)+1))),""))),IF($N$614="","",IF(OR(ISTEXT($N$612),ISTEXT($N$613),ISTEXT($N$614)),"",IF(OR(10&gt;$N$612,8&gt;$N$613,((8-1)*$N$612+10)&gt;$N$614),"",IF(INDEX($P$614:$W$623,MOD(((8-1)*$N$612+10)-1,10)+1,INT((((8-1)*$N$612+10)-1)/10)+1)="","",INDEX($P$614:$W$623,MOD(((8-1)*$N$612+10)-1,10)+1,INT((((8-1)*$N$612+10)-1)/10)+1))))))</f>
        <v/>
      </c>
      <c r="P621" s="540" t="n"/>
      <c r="Q621" s="540" t="n"/>
      <c r="R621" s="540" t="n"/>
      <c r="S621" s="540" t="n"/>
      <c r="T621" s="540" t="n"/>
      <c r="U621" s="540" t="n"/>
      <c r="V621" s="540" t="n"/>
      <c r="W621" s="540" t="n"/>
    </row>
    <row r="622" ht="13.35" customHeight="1" s="162">
      <c r="P622" s="540" t="n"/>
      <c r="Q622" s="540" t="n"/>
      <c r="R622" s="540" t="n"/>
      <c r="S622" s="540" t="n"/>
      <c r="T622" s="540" t="n"/>
      <c r="U622" s="540" t="n"/>
      <c r="V622" s="540" t="n"/>
      <c r="W622" s="540" t="n"/>
    </row>
    <row r="623" ht="13.35" customHeight="1" s="162">
      <c r="B623" s="188" t="inlineStr">
        <is>
          <t>Airflow Traverse Measurement</t>
        </is>
      </c>
      <c r="C623" s="174" t="n"/>
      <c r="D623" s="174" t="n"/>
      <c r="E623" s="174" t="n"/>
      <c r="F623" s="174" t="n"/>
      <c r="G623" s="174" t="n"/>
      <c r="H623" s="173" t="n"/>
      <c r="I623" s="194" t="inlineStr">
        <is>
          <t>Design CFM</t>
        </is>
      </c>
      <c r="J623" s="188" t="inlineStr">
        <is>
          <t>Initial</t>
        </is>
      </c>
      <c r="K623" s="173" t="n"/>
      <c r="L623" s="188" t="inlineStr">
        <is>
          <t>Final</t>
        </is>
      </c>
      <c r="M623" s="173" t="n"/>
      <c r="P623" s="540" t="n"/>
      <c r="Q623" s="540" t="n"/>
      <c r="R623" s="540" t="n"/>
      <c r="S623" s="540" t="n"/>
      <c r="T623" s="540" t="n"/>
      <c r="U623" s="540" t="n"/>
      <c r="V623" s="540" t="n"/>
      <c r="W623" s="540" t="n"/>
    </row>
    <row r="624" ht="13.35" customHeight="1" s="162">
      <c r="B624" s="153" t="inlineStr">
        <is>
          <t xml:space="preserve">Point </t>
        </is>
      </c>
      <c r="C624" s="188" t="inlineStr">
        <is>
          <t>Area Served</t>
        </is>
      </c>
      <c r="D624" s="174" t="n"/>
      <c r="E624" s="173" t="n"/>
      <c r="F624" s="188" t="inlineStr">
        <is>
          <t>Size</t>
        </is>
      </c>
      <c r="G624" s="173" t="n"/>
      <c r="H624" s="188" t="inlineStr">
        <is>
          <t>Ak</t>
        </is>
      </c>
      <c r="I624" s="440" t="n"/>
      <c r="J624" s="188" t="inlineStr">
        <is>
          <t>VEL</t>
        </is>
      </c>
      <c r="K624" s="188" t="inlineStr">
        <is>
          <t>CFM</t>
        </is>
      </c>
      <c r="L624" s="188" t="inlineStr">
        <is>
          <t>VEL</t>
        </is>
      </c>
      <c r="M624" s="188" t="inlineStr">
        <is>
          <t>CFM</t>
        </is>
      </c>
    </row>
    <row r="625" ht="13.35" customHeight="1" s="162">
      <c r="B625" s="31" t="inlineStr">
        <is>
          <t>T-39</t>
        </is>
      </c>
      <c r="C625" s="307" t="n"/>
      <c r="D625" s="174" t="n"/>
      <c r="E625" s="173" t="n"/>
      <c r="F625" s="307">
        <f>IF($D$627="Flat Oval",IF(OR($G$627="",$I$627=""),"",$G$627&amp;""" x "&amp;$I$627&amp;""" oval"),IF($G$627="","",IF($D$627="Round",$G$627&amp;""" dia",$G$627&amp;""" x "&amp;$I$627&amp;"""")))</f>
        <v/>
      </c>
      <c r="G625" s="173" t="n"/>
      <c r="H625" s="525">
        <f>IF($D$627="Flat Oval",IF(OR($G$627="",$I$627=""),"",IF(OR(ISTEXT($G$627),ISTEXT($I$627)),"",ROUND(((($G$627-2*N($K$627))-($I$627-2*N($K$627)))*($I$627-2*N($K$627))+PI()*(($I$627-2*N($K$627))/2)^2)/144,3))),IF(OR($D$627="",$G$627=""),"",IF($D$627="Round",IF(ISTEXT($G$627),"",ROUND(PI()*(($G$627-2*N($K$627))/2)^2/144,3)),IF($I$627="","",IF(OR(ISTEXT($G$627),ISTEXT($I$627)),"",ROUND(($G$627-2*N($K$627))*($I$627-2*N($K$627))/144,3))))))</f>
        <v/>
      </c>
      <c r="I625" s="189" t="n"/>
      <c r="J625" s="189" t="n"/>
      <c r="K625" s="189">
        <f>IF(N(J625)*N(H625)=0,"",ROUND(N(J625)*N(H625),0))</f>
        <v/>
      </c>
      <c r="L625" s="189">
        <f>IF($D$627="Flat Oval",IF(OR($O$628="",$O$629="",N($O$630)+N($O$631)=0),"",ROUND(($O$628*$O$630+$O$629*$O$631)/($O$630+$O$631),0)),IF(COUNT(D629:M636)=0,"",ROUND(AVERAGE(D629:M636),0)))</f>
        <v/>
      </c>
      <c r="M625" s="189">
        <f>IF(N(L625)*N(H625)=0,"",ROUND(N(L625)*N(H625),0))</f>
        <v/>
      </c>
    </row>
    <row r="626" ht="13.35" customHeight="1" s="162">
      <c r="B626" s="188" t="inlineStr">
        <is>
          <t>Instrument</t>
        </is>
      </c>
      <c r="C626" s="173" t="n"/>
      <c r="D626" s="196" t="n"/>
      <c r="E626" s="174" t="n"/>
      <c r="F626" s="174" t="n"/>
      <c r="G626" s="173" t="n"/>
      <c r="H626" s="188" t="inlineStr">
        <is>
          <t>Duct Static Pressure</t>
        </is>
      </c>
      <c r="I626" s="174" t="n"/>
      <c r="J626" s="173" t="n"/>
      <c r="K626" s="53" t="n"/>
      <c r="L626" s="188" t="inlineStr">
        <is>
          <t>Temp</t>
        </is>
      </c>
      <c r="M626" s="52" t="n"/>
      <c r="N626" s="51" t="n"/>
    </row>
    <row r="627" ht="13.35" customHeight="1" s="162">
      <c r="B627" s="526" t="inlineStr">
        <is>
          <t>Duct shape:</t>
        </is>
      </c>
      <c r="C627" s="173" t="n"/>
      <c r="D627" s="527" t="n"/>
      <c r="E627" s="173" t="n"/>
      <c r="F627" s="528" t="inlineStr">
        <is>
          <t>W / Dia (in)</t>
        </is>
      </c>
      <c r="G627" s="529" t="n"/>
      <c r="H627" s="526" t="inlineStr">
        <is>
          <t>H (in)</t>
        </is>
      </c>
      <c r="I627" s="530" t="n"/>
      <c r="J627" s="531" t="inlineStr">
        <is>
          <t>Liner (in)</t>
        </is>
      </c>
      <c r="K627" s="532" t="n"/>
      <c r="L627" s="526" t="inlineStr">
        <is>
          <t>Points</t>
        </is>
      </c>
      <c r="M627" s="533">
        <f>IF($D$627="Flat Oval",IF($N$629="","",$N$627&amp;"x"&amp;$N$628&amp;"+"&amp;$O$627&amp;" ends"),IF($N$627="","",IF($D$627="Round",$N$627&amp;" x 2 axes",IF($N$628="","",$N$627&amp;" x "&amp;$N$628))))</f>
        <v/>
      </c>
      <c r="N627" s="534">
        <f>IF($D$627="Flat Oval",IF(OR($G$627="",$I$627=""),"",IF(OR(ISTEXT($G$627),ISTEXT($I$627)),"",IF($G$627-$I$627&lt;12,2,MIN(10,MAX(3,ROUNDUP(($G$627-$I$627)/6,0)))))),IF(OR($D$627="",$G$627=""),"",IF($D$627="Round",IF(ISTEXT($G$627),"",IF($G$627&lt;=9,6,IF($G$627&lt;=12,8,10))),IF(ISTEXT($G$627),"",IF($G$627&lt;12,2,MIN(10,MAX(3,ROUNDUP($G$627/6,0))))))))</f>
        <v/>
      </c>
      <c r="O627">
        <f>IF(AND($D$627="Flat Oval",NOT(OR($G$627="",$I$627="")),NOT(OR(ISTEXT($G$627),ISTEXT($I$627)))),IF($I$627&lt;=9,6,IF($I$627&lt;=12,8,10)),"")</f>
        <v/>
      </c>
      <c r="P627" s="473" t="inlineStr">
        <is>
          <t>Quick entry – type readings in order (row by row of the grid), down this column then the next:</t>
        </is>
      </c>
    </row>
    <row r="628" ht="13.35" customHeight="1" s="162">
      <c r="B628" s="535" t="inlineStr">
        <is>
          <t>Depth↓ Pos→ (in)</t>
        </is>
      </c>
      <c r="C628" s="414" t="n"/>
      <c r="D628" s="535">
        <f>IF($D$627="Flat Oval",IF(OR($N$627="",ISTEXT($N$627),1&gt;$N$627),"",ROUND((1-0.5)*($G$627-$I$627)/$N$627,1)),IF(ISTEXT($N$627),"",IF(OR($D$627="",$G$627="",1&gt;$N$627),"",IF($D$627="Round",IF(ISTEXT($G$627),"",ROUND(IF(1&lt;=$N$627/2,$G$627/2*(1-SQRT(($N$627-2*1+1)/$N$627)),$G$627-$G$627/2*(1-SQRT(($N$627-2*($N$627-1+1)+1)/$N$627))),1)),IF(ISTEXT($G$627),"",ROUND((1-0.5)*$G$627/$N$627,1))))))</f>
        <v/>
      </c>
      <c r="E628" s="535">
        <f>IF($D$627="Flat Oval",IF(OR($N$627="",ISTEXT($N$627),2&gt;$N$627),"",ROUND((2-0.5)*($G$627-$I$627)/$N$627,1)),IF(ISTEXT($N$627),"",IF(OR($D$627="",$G$627="",2&gt;$N$627),"",IF($D$627="Round",IF(ISTEXT($G$627),"",ROUND(IF(2&lt;=$N$627/2,$G$627/2*(1-SQRT(($N$627-2*2+1)/$N$627)),$G$627-$G$627/2*(1-SQRT(($N$627-2*($N$627-2+1)+1)/$N$627))),1)),IF(ISTEXT($G$627),"",ROUND((2-0.5)*$G$627/$N$627,1))))))</f>
        <v/>
      </c>
      <c r="F628" s="535">
        <f>IF($D$627="Flat Oval",IF(OR($N$627="",ISTEXT($N$627),3&gt;$N$627),"",ROUND((3-0.5)*($G$627-$I$627)/$N$627,1)),IF(ISTEXT($N$627),"",IF(OR($D$627="",$G$627="",3&gt;$N$627),"",IF($D$627="Round",IF(ISTEXT($G$627),"",ROUND(IF(3&lt;=$N$627/2,$G$627/2*(1-SQRT(($N$627-2*3+1)/$N$627)),$G$627-$G$627/2*(1-SQRT(($N$627-2*($N$627-3+1)+1)/$N$627))),1)),IF(ISTEXT($G$627),"",ROUND((3-0.5)*$G$627/$N$627,1))))))</f>
        <v/>
      </c>
      <c r="G628" s="535">
        <f>IF($D$627="Flat Oval",IF(OR($N$627="",ISTEXT($N$627),4&gt;$N$627),"",ROUND((4-0.5)*($G$627-$I$627)/$N$627,1)),IF(ISTEXT($N$627),"",IF(OR($D$627="",$G$627="",4&gt;$N$627),"",IF($D$627="Round",IF(ISTEXT($G$627),"",ROUND(IF(4&lt;=$N$627/2,$G$627/2*(1-SQRT(($N$627-2*4+1)/$N$627)),$G$627-$G$627/2*(1-SQRT(($N$627-2*($N$627-4+1)+1)/$N$627))),1)),IF(ISTEXT($G$627),"",ROUND((4-0.5)*$G$627/$N$627,1))))))</f>
        <v/>
      </c>
      <c r="H628" s="535">
        <f>IF($D$627="Flat Oval",IF(OR($N$627="",ISTEXT($N$627),5&gt;$N$627),"",ROUND((5-0.5)*($G$627-$I$627)/$N$627,1)),IF(ISTEXT($N$627),"",IF(OR($D$627="",$G$627="",5&gt;$N$627),"",IF($D$627="Round",IF(ISTEXT($G$627),"",ROUND(IF(5&lt;=$N$627/2,$G$627/2*(1-SQRT(($N$627-2*5+1)/$N$627)),$G$627-$G$627/2*(1-SQRT(($N$627-2*($N$627-5+1)+1)/$N$627))),1)),IF(ISTEXT($G$627),"",ROUND((5-0.5)*$G$627/$N$627,1))))))</f>
        <v/>
      </c>
      <c r="I628" s="535">
        <f>IF($D$627="Flat Oval",IF(OR($N$627="",ISTEXT($N$627),6&gt;$N$627),"",ROUND((6-0.5)*($G$627-$I$627)/$N$627,1)),IF(ISTEXT($N$627),"",IF(OR($D$627="",$G$627="",6&gt;$N$627),"",IF($D$627="Round",IF(ISTEXT($G$627),"",ROUND(IF(6&lt;=$N$627/2,$G$627/2*(1-SQRT(($N$627-2*6+1)/$N$627)),$G$627-$G$627/2*(1-SQRT(($N$627-2*($N$627-6+1)+1)/$N$627))),1)),IF(ISTEXT($G$627),"",ROUND((6-0.5)*$G$627/$N$627,1))))))</f>
        <v/>
      </c>
      <c r="J628" s="535">
        <f>IF($D$627="Flat Oval",IF(OR($N$627="",ISTEXT($N$627),7&gt;$N$627),"",ROUND((7-0.5)*($G$627-$I$627)/$N$627,1)),IF(ISTEXT($N$627),"",IF(OR($D$627="",$G$627="",7&gt;$N$627),"",IF($D$627="Round",IF(ISTEXT($G$627),"",ROUND(IF(7&lt;=$N$627/2,$G$627/2*(1-SQRT(($N$627-2*7+1)/$N$627)),$G$627-$G$627/2*(1-SQRT(($N$627-2*($N$627-7+1)+1)/$N$627))),1)),IF(ISTEXT($G$627),"",ROUND((7-0.5)*$G$627/$N$627,1))))))</f>
        <v/>
      </c>
      <c r="K628" s="535">
        <f>IF($D$627="Flat Oval",IF(OR($N$627="",ISTEXT($N$627),8&gt;$N$627),"",ROUND((8-0.5)*($G$627-$I$627)/$N$627,1)),IF(ISTEXT($N$627),"",IF(OR($D$627="",$G$627="",8&gt;$N$627),"",IF($D$627="Round",IF(ISTEXT($G$627),"",ROUND(IF(8&lt;=$N$627/2,$G$627/2*(1-SQRT(($N$627-2*8+1)/$N$627)),$G$627-$G$627/2*(1-SQRT(($N$627-2*($N$627-8+1)+1)/$N$627))),1)),IF(ISTEXT($G$627),"",ROUND((8-0.5)*$G$627/$N$627,1))))))</f>
        <v/>
      </c>
      <c r="L628" s="535">
        <f>IF($D$627="Flat Oval",IF(OR($N$627="",ISTEXT($N$627),9&gt;$N$627),"",ROUND((9-0.5)*($G$627-$I$627)/$N$627,1)),IF(ISTEXT($N$627),"",IF(OR($D$627="",$G$627="",9&gt;$N$627),"",IF($D$627="Round",IF(ISTEXT($G$627),"",ROUND(IF(9&lt;=$N$627/2,$G$627/2*(1-SQRT(($N$627-2*9+1)/$N$627)),$G$627-$G$627/2*(1-SQRT(($N$627-2*($N$627-9+1)+1)/$N$627))),1)),IF(ISTEXT($G$627),"",ROUND((9-0.5)*$G$627/$N$627,1))))))</f>
        <v/>
      </c>
      <c r="M628" s="535">
        <f>IF($D$627="Flat Oval",IF(OR($N$627="",ISTEXT($N$627),10&gt;$N$627),"",ROUND((10-0.5)*($G$627-$I$627)/$N$627,1)),IF(ISTEXT($N$627),"",IF(OR($D$627="",$G$627="",10&gt;$N$627),"",IF($D$627="Round",IF(ISTEXT($G$627),"",ROUND(IF(10&lt;=$N$627/2,$G$627/2*(1-SQRT(($N$627-2*10+1)/$N$627)),$G$627-$G$627/2*(1-SQRT(($N$627-2*($N$627-10+1)+1)/$N$627))),1)),IF(ISTEXT($G$627),"",ROUND((10-0.5)*$G$627/$N$627,1))))))</f>
        <v/>
      </c>
      <c r="N628" s="534">
        <f>IF($D$627="Flat Oval",IF(OR($G$627="",$I$627=""),"",IF(OR(ISTEXT($G$627),ISTEXT($I$627)),"",IF($I$627&lt;12,2,MIN(7,MAX(3,ROUNDUP($I$627/6,0)))))),IF(OR($D$627="",$G$627=""),"",IF($D$627="Round",2,IF($I$627="","",IF(ISTEXT($I$627),"",IF($I$627&lt;12,2,MIN(8,MAX(3,ROUNDUP($I$627/6,0)))))))))</f>
        <v/>
      </c>
      <c r="O628">
        <f>IF(OR(NOT($D$627="Flat Oval"),N($N$629)=0),"",IF(COUNT(D629:INDEX(M629:M636,$N$628))=0,"",AVERAGE(D629:INDEX(M629:M636,$N$628))))</f>
        <v/>
      </c>
      <c r="P628" s="536" t="inlineStr">
        <is>
          <t>1–10</t>
        </is>
      </c>
      <c r="Q628" s="536" t="inlineStr">
        <is>
          <t>11–20</t>
        </is>
      </c>
      <c r="R628" s="536" t="inlineStr">
        <is>
          <t>21–30</t>
        </is>
      </c>
      <c r="S628" s="536" t="inlineStr">
        <is>
          <t>31–40</t>
        </is>
      </c>
      <c r="T628" s="536" t="inlineStr">
        <is>
          <t>41–50</t>
        </is>
      </c>
      <c r="U628" s="536" t="inlineStr">
        <is>
          <t>51–60</t>
        </is>
      </c>
      <c r="V628" s="536" t="inlineStr">
        <is>
          <t>61–70</t>
        </is>
      </c>
      <c r="W628" s="536" t="inlineStr">
        <is>
          <t>71–80</t>
        </is>
      </c>
    </row>
    <row r="629" ht="13.35" customHeight="1" s="162">
      <c r="B629" s="537">
        <f>IF($D$627="Flat Oval",IF(OR($N$628="",ISTEXT($N$628)),"",IF(1&lt;=$N$628,ROUND((1-0.5)*$I$627/$N$628,1),IF(1=$N$628+1,"Ends",""))),IF(OR($D$627="",$G$627=""),"",IF($D$627="Round",IF(1=1,"Axis 1 (0°)",IF(1=2,"Axis 2 (90°)","")),IF(ISTEXT($N$628),"",IF(1&gt;$N$628,"",IF(ISTEXT($I$627),"",ROUND((1-0.5)*$I$627/$N$628,1)))))))</f>
        <v/>
      </c>
      <c r="C629" s="538" t="n"/>
      <c r="D629" s="539">
        <f>IF($D$627="Flat Oval",IF(OR($N$629="",ISTEXT($N$627),ISTEXT($N$628)),"",IF(1&lt;=$N$628,IF(1&gt;$N$627,"",IF(((1-1)*$N$627+1)&gt;80,"",IF(INDEX($P$629:$W$638,MOD(((1-1)*$N$627+1)-1,10)+1,INT((((1-1)*$N$627+1)-1)/10)+1)="","",INDEX($P$629:$W$638,MOD(((1-1)*$N$627+1)-1,10)+1,INT((((1-1)*$N$627+1)-1)/10)+1)))),IF(AND(1=$N$628+1,1&lt;=$O$627),IF(($N$627*$N$628+1)&gt;80,"",IF(INDEX($P$629:$W$638,MOD(($N$627*$N$628+1)-1,10)+1,INT((($N$627*$N$628+1)-1)/10)+1)="","",INDEX($P$629:$W$638,MOD(($N$627*$N$628+1)-1,10)+1,INT((($N$627*$N$628+1)-1)/10)+1))),""))),IF($N$629="","",IF(OR(ISTEXT($N$627),ISTEXT($N$628),ISTEXT($N$629)),"",IF(OR(1&gt;$N$627,1&gt;$N$628,((1-1)*$N$627+1)&gt;$N$629),"",IF(INDEX($P$629:$W$638,MOD(((1-1)*$N$627+1)-1,10)+1,INT((((1-1)*$N$627+1)-1)/10)+1)="","",INDEX($P$629:$W$638,MOD(((1-1)*$N$627+1)-1,10)+1,INT((((1-1)*$N$627+1)-1)/10)+1))))))</f>
        <v/>
      </c>
      <c r="E629" s="539">
        <f>IF($D$627="Flat Oval",IF(OR($N$629="",ISTEXT($N$627),ISTEXT($N$628)),"",IF(1&lt;=$N$628,IF(2&gt;$N$627,"",IF(((1-1)*$N$627+2)&gt;80,"",IF(INDEX($P$629:$W$638,MOD(((1-1)*$N$627+2)-1,10)+1,INT((((1-1)*$N$627+2)-1)/10)+1)="","",INDEX($P$629:$W$638,MOD(((1-1)*$N$627+2)-1,10)+1,INT((((1-1)*$N$627+2)-1)/10)+1)))),IF(AND(1=$N$628+1,2&lt;=$O$627),IF(($N$627*$N$628+2)&gt;80,"",IF(INDEX($P$629:$W$638,MOD(($N$627*$N$628+2)-1,10)+1,INT((($N$627*$N$628+2)-1)/10)+1)="","",INDEX($P$629:$W$638,MOD(($N$627*$N$628+2)-1,10)+1,INT((($N$627*$N$628+2)-1)/10)+1))),""))),IF($N$629="","",IF(OR(ISTEXT($N$627),ISTEXT($N$628),ISTEXT($N$629)),"",IF(OR(2&gt;$N$627,1&gt;$N$628,((1-1)*$N$627+2)&gt;$N$629),"",IF(INDEX($P$629:$W$638,MOD(((1-1)*$N$627+2)-1,10)+1,INT((((1-1)*$N$627+2)-1)/10)+1)="","",INDEX($P$629:$W$638,MOD(((1-1)*$N$627+2)-1,10)+1,INT((((1-1)*$N$627+2)-1)/10)+1))))))</f>
        <v/>
      </c>
      <c r="F629" s="539">
        <f>IF($D$627="Flat Oval",IF(OR($N$629="",ISTEXT($N$627),ISTEXT($N$628)),"",IF(1&lt;=$N$628,IF(3&gt;$N$627,"",IF(((1-1)*$N$627+3)&gt;80,"",IF(INDEX($P$629:$W$638,MOD(((1-1)*$N$627+3)-1,10)+1,INT((((1-1)*$N$627+3)-1)/10)+1)="","",INDEX($P$629:$W$638,MOD(((1-1)*$N$627+3)-1,10)+1,INT((((1-1)*$N$627+3)-1)/10)+1)))),IF(AND(1=$N$628+1,3&lt;=$O$627),IF(($N$627*$N$628+3)&gt;80,"",IF(INDEX($P$629:$W$638,MOD(($N$627*$N$628+3)-1,10)+1,INT((($N$627*$N$628+3)-1)/10)+1)="","",INDEX($P$629:$W$638,MOD(($N$627*$N$628+3)-1,10)+1,INT((($N$627*$N$628+3)-1)/10)+1))),""))),IF($N$629="","",IF(OR(ISTEXT($N$627),ISTEXT($N$628),ISTEXT($N$629)),"",IF(OR(3&gt;$N$627,1&gt;$N$628,((1-1)*$N$627+3)&gt;$N$629),"",IF(INDEX($P$629:$W$638,MOD(((1-1)*$N$627+3)-1,10)+1,INT((((1-1)*$N$627+3)-1)/10)+1)="","",INDEX($P$629:$W$638,MOD(((1-1)*$N$627+3)-1,10)+1,INT((((1-1)*$N$627+3)-1)/10)+1))))))</f>
        <v/>
      </c>
      <c r="G629" s="539">
        <f>IF($D$627="Flat Oval",IF(OR($N$629="",ISTEXT($N$627),ISTEXT($N$628)),"",IF(1&lt;=$N$628,IF(4&gt;$N$627,"",IF(((1-1)*$N$627+4)&gt;80,"",IF(INDEX($P$629:$W$638,MOD(((1-1)*$N$627+4)-1,10)+1,INT((((1-1)*$N$627+4)-1)/10)+1)="","",INDEX($P$629:$W$638,MOD(((1-1)*$N$627+4)-1,10)+1,INT((((1-1)*$N$627+4)-1)/10)+1)))),IF(AND(1=$N$628+1,4&lt;=$O$627),IF(($N$627*$N$628+4)&gt;80,"",IF(INDEX($P$629:$W$638,MOD(($N$627*$N$628+4)-1,10)+1,INT((($N$627*$N$628+4)-1)/10)+1)="","",INDEX($P$629:$W$638,MOD(($N$627*$N$628+4)-1,10)+1,INT((($N$627*$N$628+4)-1)/10)+1))),""))),IF($N$629="","",IF(OR(ISTEXT($N$627),ISTEXT($N$628),ISTEXT($N$629)),"",IF(OR(4&gt;$N$627,1&gt;$N$628,((1-1)*$N$627+4)&gt;$N$629),"",IF(INDEX($P$629:$W$638,MOD(((1-1)*$N$627+4)-1,10)+1,INT((((1-1)*$N$627+4)-1)/10)+1)="","",INDEX($P$629:$W$638,MOD(((1-1)*$N$627+4)-1,10)+1,INT((((1-1)*$N$627+4)-1)/10)+1))))))</f>
        <v/>
      </c>
      <c r="H629" s="539">
        <f>IF($D$627="Flat Oval",IF(OR($N$629="",ISTEXT($N$627),ISTEXT($N$628)),"",IF(1&lt;=$N$628,IF(5&gt;$N$627,"",IF(((1-1)*$N$627+5)&gt;80,"",IF(INDEX($P$629:$W$638,MOD(((1-1)*$N$627+5)-1,10)+1,INT((((1-1)*$N$627+5)-1)/10)+1)="","",INDEX($P$629:$W$638,MOD(((1-1)*$N$627+5)-1,10)+1,INT((((1-1)*$N$627+5)-1)/10)+1)))),IF(AND(1=$N$628+1,5&lt;=$O$627),IF(($N$627*$N$628+5)&gt;80,"",IF(INDEX($P$629:$W$638,MOD(($N$627*$N$628+5)-1,10)+1,INT((($N$627*$N$628+5)-1)/10)+1)="","",INDEX($P$629:$W$638,MOD(($N$627*$N$628+5)-1,10)+1,INT((($N$627*$N$628+5)-1)/10)+1))),""))),IF($N$629="","",IF(OR(ISTEXT($N$627),ISTEXT($N$628),ISTEXT($N$629)),"",IF(OR(5&gt;$N$627,1&gt;$N$628,((1-1)*$N$627+5)&gt;$N$629),"",IF(INDEX($P$629:$W$638,MOD(((1-1)*$N$627+5)-1,10)+1,INT((((1-1)*$N$627+5)-1)/10)+1)="","",INDEX($P$629:$W$638,MOD(((1-1)*$N$627+5)-1,10)+1,INT((((1-1)*$N$627+5)-1)/10)+1))))))</f>
        <v/>
      </c>
      <c r="I629" s="539">
        <f>IF($D$627="Flat Oval",IF(OR($N$629="",ISTEXT($N$627),ISTEXT($N$628)),"",IF(1&lt;=$N$628,IF(6&gt;$N$627,"",IF(((1-1)*$N$627+6)&gt;80,"",IF(INDEX($P$629:$W$638,MOD(((1-1)*$N$627+6)-1,10)+1,INT((((1-1)*$N$627+6)-1)/10)+1)="","",INDEX($P$629:$W$638,MOD(((1-1)*$N$627+6)-1,10)+1,INT((((1-1)*$N$627+6)-1)/10)+1)))),IF(AND(1=$N$628+1,6&lt;=$O$627),IF(($N$627*$N$628+6)&gt;80,"",IF(INDEX($P$629:$W$638,MOD(($N$627*$N$628+6)-1,10)+1,INT((($N$627*$N$628+6)-1)/10)+1)="","",INDEX($P$629:$W$638,MOD(($N$627*$N$628+6)-1,10)+1,INT((($N$627*$N$628+6)-1)/10)+1))),""))),IF($N$629="","",IF(OR(ISTEXT($N$627),ISTEXT($N$628),ISTEXT($N$629)),"",IF(OR(6&gt;$N$627,1&gt;$N$628,((1-1)*$N$627+6)&gt;$N$629),"",IF(INDEX($P$629:$W$638,MOD(((1-1)*$N$627+6)-1,10)+1,INT((((1-1)*$N$627+6)-1)/10)+1)="","",INDEX($P$629:$W$638,MOD(((1-1)*$N$627+6)-1,10)+1,INT((((1-1)*$N$627+6)-1)/10)+1))))))</f>
        <v/>
      </c>
      <c r="J629" s="539">
        <f>IF($D$627="Flat Oval",IF(OR($N$629="",ISTEXT($N$627),ISTEXT($N$628)),"",IF(1&lt;=$N$628,IF(7&gt;$N$627,"",IF(((1-1)*$N$627+7)&gt;80,"",IF(INDEX($P$629:$W$638,MOD(((1-1)*$N$627+7)-1,10)+1,INT((((1-1)*$N$627+7)-1)/10)+1)="","",INDEX($P$629:$W$638,MOD(((1-1)*$N$627+7)-1,10)+1,INT((((1-1)*$N$627+7)-1)/10)+1)))),IF(AND(1=$N$628+1,7&lt;=$O$627),IF(($N$627*$N$628+7)&gt;80,"",IF(INDEX($P$629:$W$638,MOD(($N$627*$N$628+7)-1,10)+1,INT((($N$627*$N$628+7)-1)/10)+1)="","",INDEX($P$629:$W$638,MOD(($N$627*$N$628+7)-1,10)+1,INT((($N$627*$N$628+7)-1)/10)+1))),""))),IF($N$629="","",IF(OR(ISTEXT($N$627),ISTEXT($N$628),ISTEXT($N$629)),"",IF(OR(7&gt;$N$627,1&gt;$N$628,((1-1)*$N$627+7)&gt;$N$629),"",IF(INDEX($P$629:$W$638,MOD(((1-1)*$N$627+7)-1,10)+1,INT((((1-1)*$N$627+7)-1)/10)+1)="","",INDEX($P$629:$W$638,MOD(((1-1)*$N$627+7)-1,10)+1,INT((((1-1)*$N$627+7)-1)/10)+1))))))</f>
        <v/>
      </c>
      <c r="K629" s="539">
        <f>IF($D$627="Flat Oval",IF(OR($N$629="",ISTEXT($N$627),ISTEXT($N$628)),"",IF(1&lt;=$N$628,IF(8&gt;$N$627,"",IF(((1-1)*$N$627+8)&gt;80,"",IF(INDEX($P$629:$W$638,MOD(((1-1)*$N$627+8)-1,10)+1,INT((((1-1)*$N$627+8)-1)/10)+1)="","",INDEX($P$629:$W$638,MOD(((1-1)*$N$627+8)-1,10)+1,INT((((1-1)*$N$627+8)-1)/10)+1)))),IF(AND(1=$N$628+1,8&lt;=$O$627),IF(($N$627*$N$628+8)&gt;80,"",IF(INDEX($P$629:$W$638,MOD(($N$627*$N$628+8)-1,10)+1,INT((($N$627*$N$628+8)-1)/10)+1)="","",INDEX($P$629:$W$638,MOD(($N$627*$N$628+8)-1,10)+1,INT((($N$627*$N$628+8)-1)/10)+1))),""))),IF($N$629="","",IF(OR(ISTEXT($N$627),ISTEXT($N$628),ISTEXT($N$629)),"",IF(OR(8&gt;$N$627,1&gt;$N$628,((1-1)*$N$627+8)&gt;$N$629),"",IF(INDEX($P$629:$W$638,MOD(((1-1)*$N$627+8)-1,10)+1,INT((((1-1)*$N$627+8)-1)/10)+1)="","",INDEX($P$629:$W$638,MOD(((1-1)*$N$627+8)-1,10)+1,INT((((1-1)*$N$627+8)-1)/10)+1))))))</f>
        <v/>
      </c>
      <c r="L629" s="539">
        <f>IF($D$627="Flat Oval",IF(OR($N$629="",ISTEXT($N$627),ISTEXT($N$628)),"",IF(1&lt;=$N$628,IF(9&gt;$N$627,"",IF(((1-1)*$N$627+9)&gt;80,"",IF(INDEX($P$629:$W$638,MOD(((1-1)*$N$627+9)-1,10)+1,INT((((1-1)*$N$627+9)-1)/10)+1)="","",INDEX($P$629:$W$638,MOD(((1-1)*$N$627+9)-1,10)+1,INT((((1-1)*$N$627+9)-1)/10)+1)))),IF(AND(1=$N$628+1,9&lt;=$O$627),IF(($N$627*$N$628+9)&gt;80,"",IF(INDEX($P$629:$W$638,MOD(($N$627*$N$628+9)-1,10)+1,INT((($N$627*$N$628+9)-1)/10)+1)="","",INDEX($P$629:$W$638,MOD(($N$627*$N$628+9)-1,10)+1,INT((($N$627*$N$628+9)-1)/10)+1))),""))),IF($N$629="","",IF(OR(ISTEXT($N$627),ISTEXT($N$628),ISTEXT($N$629)),"",IF(OR(9&gt;$N$627,1&gt;$N$628,((1-1)*$N$627+9)&gt;$N$629),"",IF(INDEX($P$629:$W$638,MOD(((1-1)*$N$627+9)-1,10)+1,INT((((1-1)*$N$627+9)-1)/10)+1)="","",INDEX($P$629:$W$638,MOD(((1-1)*$N$627+9)-1,10)+1,INT((((1-1)*$N$627+9)-1)/10)+1))))))</f>
        <v/>
      </c>
      <c r="M629" s="539">
        <f>IF($D$627="Flat Oval",IF(OR($N$629="",ISTEXT($N$627),ISTEXT($N$628)),"",IF(1&lt;=$N$628,IF(10&gt;$N$627,"",IF(((1-1)*$N$627+10)&gt;80,"",IF(INDEX($P$629:$W$638,MOD(((1-1)*$N$627+10)-1,10)+1,INT((((1-1)*$N$627+10)-1)/10)+1)="","",INDEX($P$629:$W$638,MOD(((1-1)*$N$627+10)-1,10)+1,INT((((1-1)*$N$627+10)-1)/10)+1)))),IF(AND(1=$N$628+1,10&lt;=$O$627),IF(($N$627*$N$628+10)&gt;80,"",IF(INDEX($P$629:$W$638,MOD(($N$627*$N$628+10)-1,10)+1,INT((($N$627*$N$628+10)-1)/10)+1)="","",INDEX($P$629:$W$638,MOD(($N$627*$N$628+10)-1,10)+1,INT((($N$627*$N$628+10)-1)/10)+1))),""))),IF($N$629="","",IF(OR(ISTEXT($N$627),ISTEXT($N$628),ISTEXT($N$629)),"",IF(OR(10&gt;$N$627,1&gt;$N$628,((1-1)*$N$627+10)&gt;$N$629),"",IF(INDEX($P$629:$W$638,MOD(((1-1)*$N$627+10)-1,10)+1,INT((((1-1)*$N$627+10)-1)/10)+1)="","",INDEX($P$629:$W$638,MOD(((1-1)*$N$627+10)-1,10)+1,INT((((1-1)*$N$627+10)-1)/10)+1))))))</f>
        <v/>
      </c>
      <c r="N629" s="534">
        <f>IF($D$627="Flat Oval",IF(OR($N$627="",$N$628="",$O$627=""),"",$N$627*$N$628+$O$627),IF(OR(N627="",N628=""),"",IF(OR(ISTEXT(N627),ISTEXT(N628)),"",N627*N628)))</f>
        <v/>
      </c>
      <c r="O629">
        <f>IF(OR(NOT($D$627="Flat Oval"),N($N$629)=0),"",IF(COUNT(INDEX(D629:D636,$N$628+1):INDEX(M629:M636,$N$628+1))=0,"",AVERAGE(INDEX(D629:D636,$N$628+1):INDEX(M629:M636,$N$628+1))))</f>
        <v/>
      </c>
      <c r="P629" s="540" t="n"/>
      <c r="Q629" s="540" t="n"/>
      <c r="R629" s="540" t="n"/>
      <c r="S629" s="540" t="n"/>
      <c r="T629" s="540" t="n"/>
      <c r="U629" s="540" t="n"/>
      <c r="V629" s="540" t="n"/>
      <c r="W629" s="540" t="n"/>
    </row>
    <row r="630" ht="13.35" customHeight="1" s="162">
      <c r="B630" s="537">
        <f>IF($D$627="Flat Oval",IF(OR($N$628="",ISTEXT($N$628)),"",IF(2&lt;=$N$628,ROUND((2-0.5)*$I$627/$N$628,1),IF(2=$N$628+1,"Ends",""))),IF(OR($D$627="",$G$627=""),"",IF($D$627="Round",IF(2=1,"Axis 1 (0°)",IF(2=2,"Axis 2 (90°)","")),IF(ISTEXT($N$628),"",IF(2&gt;$N$628,"",IF(ISTEXT($I$627),"",ROUND((2-0.5)*$I$627/$N$628,1)))))))</f>
        <v/>
      </c>
      <c r="C630" s="538" t="n"/>
      <c r="D630" s="539">
        <f>IF($D$627="Flat Oval",IF(OR($N$629="",ISTEXT($N$627),ISTEXT($N$628)),"",IF(2&lt;=$N$628,IF(1&gt;$N$627,"",IF(((2-1)*$N$627+1)&gt;80,"",IF(INDEX($P$629:$W$638,MOD(((2-1)*$N$627+1)-1,10)+1,INT((((2-1)*$N$627+1)-1)/10)+1)="","",INDEX($P$629:$W$638,MOD(((2-1)*$N$627+1)-1,10)+1,INT((((2-1)*$N$627+1)-1)/10)+1)))),IF(AND(2=$N$628+1,1&lt;=$O$627),IF(($N$627*$N$628+1)&gt;80,"",IF(INDEX($P$629:$W$638,MOD(($N$627*$N$628+1)-1,10)+1,INT((($N$627*$N$628+1)-1)/10)+1)="","",INDEX($P$629:$W$638,MOD(($N$627*$N$628+1)-1,10)+1,INT((($N$627*$N$628+1)-1)/10)+1))),""))),IF($N$629="","",IF(OR(ISTEXT($N$627),ISTEXT($N$628),ISTEXT($N$629)),"",IF(OR(1&gt;$N$627,2&gt;$N$628,((2-1)*$N$627+1)&gt;$N$629),"",IF(INDEX($P$629:$W$638,MOD(((2-1)*$N$627+1)-1,10)+1,INT((((2-1)*$N$627+1)-1)/10)+1)="","",INDEX($P$629:$W$638,MOD(((2-1)*$N$627+1)-1,10)+1,INT((((2-1)*$N$627+1)-1)/10)+1))))))</f>
        <v/>
      </c>
      <c r="E630" s="539">
        <f>IF($D$627="Flat Oval",IF(OR($N$629="",ISTEXT($N$627),ISTEXT($N$628)),"",IF(2&lt;=$N$628,IF(2&gt;$N$627,"",IF(((2-1)*$N$627+2)&gt;80,"",IF(INDEX($P$629:$W$638,MOD(((2-1)*$N$627+2)-1,10)+1,INT((((2-1)*$N$627+2)-1)/10)+1)="","",INDEX($P$629:$W$638,MOD(((2-1)*$N$627+2)-1,10)+1,INT((((2-1)*$N$627+2)-1)/10)+1)))),IF(AND(2=$N$628+1,2&lt;=$O$627),IF(($N$627*$N$628+2)&gt;80,"",IF(INDEX($P$629:$W$638,MOD(($N$627*$N$628+2)-1,10)+1,INT((($N$627*$N$628+2)-1)/10)+1)="","",INDEX($P$629:$W$638,MOD(($N$627*$N$628+2)-1,10)+1,INT((($N$627*$N$628+2)-1)/10)+1))),""))),IF($N$629="","",IF(OR(ISTEXT($N$627),ISTEXT($N$628),ISTEXT($N$629)),"",IF(OR(2&gt;$N$627,2&gt;$N$628,((2-1)*$N$627+2)&gt;$N$629),"",IF(INDEX($P$629:$W$638,MOD(((2-1)*$N$627+2)-1,10)+1,INT((((2-1)*$N$627+2)-1)/10)+1)="","",INDEX($P$629:$W$638,MOD(((2-1)*$N$627+2)-1,10)+1,INT((((2-1)*$N$627+2)-1)/10)+1))))))</f>
        <v/>
      </c>
      <c r="F630" s="539">
        <f>IF($D$627="Flat Oval",IF(OR($N$629="",ISTEXT($N$627),ISTEXT($N$628)),"",IF(2&lt;=$N$628,IF(3&gt;$N$627,"",IF(((2-1)*$N$627+3)&gt;80,"",IF(INDEX($P$629:$W$638,MOD(((2-1)*$N$627+3)-1,10)+1,INT((((2-1)*$N$627+3)-1)/10)+1)="","",INDEX($P$629:$W$638,MOD(((2-1)*$N$627+3)-1,10)+1,INT((((2-1)*$N$627+3)-1)/10)+1)))),IF(AND(2=$N$628+1,3&lt;=$O$627),IF(($N$627*$N$628+3)&gt;80,"",IF(INDEX($P$629:$W$638,MOD(($N$627*$N$628+3)-1,10)+1,INT((($N$627*$N$628+3)-1)/10)+1)="","",INDEX($P$629:$W$638,MOD(($N$627*$N$628+3)-1,10)+1,INT((($N$627*$N$628+3)-1)/10)+1))),""))),IF($N$629="","",IF(OR(ISTEXT($N$627),ISTEXT($N$628),ISTEXT($N$629)),"",IF(OR(3&gt;$N$627,2&gt;$N$628,((2-1)*$N$627+3)&gt;$N$629),"",IF(INDEX($P$629:$W$638,MOD(((2-1)*$N$627+3)-1,10)+1,INT((((2-1)*$N$627+3)-1)/10)+1)="","",INDEX($P$629:$W$638,MOD(((2-1)*$N$627+3)-1,10)+1,INT((((2-1)*$N$627+3)-1)/10)+1))))))</f>
        <v/>
      </c>
      <c r="G630" s="539">
        <f>IF($D$627="Flat Oval",IF(OR($N$629="",ISTEXT($N$627),ISTEXT($N$628)),"",IF(2&lt;=$N$628,IF(4&gt;$N$627,"",IF(((2-1)*$N$627+4)&gt;80,"",IF(INDEX($P$629:$W$638,MOD(((2-1)*$N$627+4)-1,10)+1,INT((((2-1)*$N$627+4)-1)/10)+1)="","",INDEX($P$629:$W$638,MOD(((2-1)*$N$627+4)-1,10)+1,INT((((2-1)*$N$627+4)-1)/10)+1)))),IF(AND(2=$N$628+1,4&lt;=$O$627),IF(($N$627*$N$628+4)&gt;80,"",IF(INDEX($P$629:$W$638,MOD(($N$627*$N$628+4)-1,10)+1,INT((($N$627*$N$628+4)-1)/10)+1)="","",INDEX($P$629:$W$638,MOD(($N$627*$N$628+4)-1,10)+1,INT((($N$627*$N$628+4)-1)/10)+1))),""))),IF($N$629="","",IF(OR(ISTEXT($N$627),ISTEXT($N$628),ISTEXT($N$629)),"",IF(OR(4&gt;$N$627,2&gt;$N$628,((2-1)*$N$627+4)&gt;$N$629),"",IF(INDEX($P$629:$W$638,MOD(((2-1)*$N$627+4)-1,10)+1,INT((((2-1)*$N$627+4)-1)/10)+1)="","",INDEX($P$629:$W$638,MOD(((2-1)*$N$627+4)-1,10)+1,INT((((2-1)*$N$627+4)-1)/10)+1))))))</f>
        <v/>
      </c>
      <c r="H630" s="539">
        <f>IF($D$627="Flat Oval",IF(OR($N$629="",ISTEXT($N$627),ISTEXT($N$628)),"",IF(2&lt;=$N$628,IF(5&gt;$N$627,"",IF(((2-1)*$N$627+5)&gt;80,"",IF(INDEX($P$629:$W$638,MOD(((2-1)*$N$627+5)-1,10)+1,INT((((2-1)*$N$627+5)-1)/10)+1)="","",INDEX($P$629:$W$638,MOD(((2-1)*$N$627+5)-1,10)+1,INT((((2-1)*$N$627+5)-1)/10)+1)))),IF(AND(2=$N$628+1,5&lt;=$O$627),IF(($N$627*$N$628+5)&gt;80,"",IF(INDEX($P$629:$W$638,MOD(($N$627*$N$628+5)-1,10)+1,INT((($N$627*$N$628+5)-1)/10)+1)="","",INDEX($P$629:$W$638,MOD(($N$627*$N$628+5)-1,10)+1,INT((($N$627*$N$628+5)-1)/10)+1))),""))),IF($N$629="","",IF(OR(ISTEXT($N$627),ISTEXT($N$628),ISTEXT($N$629)),"",IF(OR(5&gt;$N$627,2&gt;$N$628,((2-1)*$N$627+5)&gt;$N$629),"",IF(INDEX($P$629:$W$638,MOD(((2-1)*$N$627+5)-1,10)+1,INT((((2-1)*$N$627+5)-1)/10)+1)="","",INDEX($P$629:$W$638,MOD(((2-1)*$N$627+5)-1,10)+1,INT((((2-1)*$N$627+5)-1)/10)+1))))))</f>
        <v/>
      </c>
      <c r="I630" s="539">
        <f>IF($D$627="Flat Oval",IF(OR($N$629="",ISTEXT($N$627),ISTEXT($N$628)),"",IF(2&lt;=$N$628,IF(6&gt;$N$627,"",IF(((2-1)*$N$627+6)&gt;80,"",IF(INDEX($P$629:$W$638,MOD(((2-1)*$N$627+6)-1,10)+1,INT((((2-1)*$N$627+6)-1)/10)+1)="","",INDEX($P$629:$W$638,MOD(((2-1)*$N$627+6)-1,10)+1,INT((((2-1)*$N$627+6)-1)/10)+1)))),IF(AND(2=$N$628+1,6&lt;=$O$627),IF(($N$627*$N$628+6)&gt;80,"",IF(INDEX($P$629:$W$638,MOD(($N$627*$N$628+6)-1,10)+1,INT((($N$627*$N$628+6)-1)/10)+1)="","",INDEX($P$629:$W$638,MOD(($N$627*$N$628+6)-1,10)+1,INT((($N$627*$N$628+6)-1)/10)+1))),""))),IF($N$629="","",IF(OR(ISTEXT($N$627),ISTEXT($N$628),ISTEXT($N$629)),"",IF(OR(6&gt;$N$627,2&gt;$N$628,((2-1)*$N$627+6)&gt;$N$629),"",IF(INDEX($P$629:$W$638,MOD(((2-1)*$N$627+6)-1,10)+1,INT((((2-1)*$N$627+6)-1)/10)+1)="","",INDEX($P$629:$W$638,MOD(((2-1)*$N$627+6)-1,10)+1,INT((((2-1)*$N$627+6)-1)/10)+1))))))</f>
        <v/>
      </c>
      <c r="J630" s="539">
        <f>IF($D$627="Flat Oval",IF(OR($N$629="",ISTEXT($N$627),ISTEXT($N$628)),"",IF(2&lt;=$N$628,IF(7&gt;$N$627,"",IF(((2-1)*$N$627+7)&gt;80,"",IF(INDEX($P$629:$W$638,MOD(((2-1)*$N$627+7)-1,10)+1,INT((((2-1)*$N$627+7)-1)/10)+1)="","",INDEX($P$629:$W$638,MOD(((2-1)*$N$627+7)-1,10)+1,INT((((2-1)*$N$627+7)-1)/10)+1)))),IF(AND(2=$N$628+1,7&lt;=$O$627),IF(($N$627*$N$628+7)&gt;80,"",IF(INDEX($P$629:$W$638,MOD(($N$627*$N$628+7)-1,10)+1,INT((($N$627*$N$628+7)-1)/10)+1)="","",INDEX($P$629:$W$638,MOD(($N$627*$N$628+7)-1,10)+1,INT((($N$627*$N$628+7)-1)/10)+1))),""))),IF($N$629="","",IF(OR(ISTEXT($N$627),ISTEXT($N$628),ISTEXT($N$629)),"",IF(OR(7&gt;$N$627,2&gt;$N$628,((2-1)*$N$627+7)&gt;$N$629),"",IF(INDEX($P$629:$W$638,MOD(((2-1)*$N$627+7)-1,10)+1,INT((((2-1)*$N$627+7)-1)/10)+1)="","",INDEX($P$629:$W$638,MOD(((2-1)*$N$627+7)-1,10)+1,INT((((2-1)*$N$627+7)-1)/10)+1))))))</f>
        <v/>
      </c>
      <c r="K630" s="539">
        <f>IF($D$627="Flat Oval",IF(OR($N$629="",ISTEXT($N$627),ISTEXT($N$628)),"",IF(2&lt;=$N$628,IF(8&gt;$N$627,"",IF(((2-1)*$N$627+8)&gt;80,"",IF(INDEX($P$629:$W$638,MOD(((2-1)*$N$627+8)-1,10)+1,INT((((2-1)*$N$627+8)-1)/10)+1)="","",INDEX($P$629:$W$638,MOD(((2-1)*$N$627+8)-1,10)+1,INT((((2-1)*$N$627+8)-1)/10)+1)))),IF(AND(2=$N$628+1,8&lt;=$O$627),IF(($N$627*$N$628+8)&gt;80,"",IF(INDEX($P$629:$W$638,MOD(($N$627*$N$628+8)-1,10)+1,INT((($N$627*$N$628+8)-1)/10)+1)="","",INDEX($P$629:$W$638,MOD(($N$627*$N$628+8)-1,10)+1,INT((($N$627*$N$628+8)-1)/10)+1))),""))),IF($N$629="","",IF(OR(ISTEXT($N$627),ISTEXT($N$628),ISTEXT($N$629)),"",IF(OR(8&gt;$N$627,2&gt;$N$628,((2-1)*$N$627+8)&gt;$N$629),"",IF(INDEX($P$629:$W$638,MOD(((2-1)*$N$627+8)-1,10)+1,INT((((2-1)*$N$627+8)-1)/10)+1)="","",INDEX($P$629:$W$638,MOD(((2-1)*$N$627+8)-1,10)+1,INT((((2-1)*$N$627+8)-1)/10)+1))))))</f>
        <v/>
      </c>
      <c r="L630" s="539">
        <f>IF($D$627="Flat Oval",IF(OR($N$629="",ISTEXT($N$627),ISTEXT($N$628)),"",IF(2&lt;=$N$628,IF(9&gt;$N$627,"",IF(((2-1)*$N$627+9)&gt;80,"",IF(INDEX($P$629:$W$638,MOD(((2-1)*$N$627+9)-1,10)+1,INT((((2-1)*$N$627+9)-1)/10)+1)="","",INDEX($P$629:$W$638,MOD(((2-1)*$N$627+9)-1,10)+1,INT((((2-1)*$N$627+9)-1)/10)+1)))),IF(AND(2=$N$628+1,9&lt;=$O$627),IF(($N$627*$N$628+9)&gt;80,"",IF(INDEX($P$629:$W$638,MOD(($N$627*$N$628+9)-1,10)+1,INT((($N$627*$N$628+9)-1)/10)+1)="","",INDEX($P$629:$W$638,MOD(($N$627*$N$628+9)-1,10)+1,INT((($N$627*$N$628+9)-1)/10)+1))),""))),IF($N$629="","",IF(OR(ISTEXT($N$627),ISTEXT($N$628),ISTEXT($N$629)),"",IF(OR(9&gt;$N$627,2&gt;$N$628,((2-1)*$N$627+9)&gt;$N$629),"",IF(INDEX($P$629:$W$638,MOD(((2-1)*$N$627+9)-1,10)+1,INT((((2-1)*$N$627+9)-1)/10)+1)="","",INDEX($P$629:$W$638,MOD(((2-1)*$N$627+9)-1,10)+1,INT((((2-1)*$N$627+9)-1)/10)+1))))))</f>
        <v/>
      </c>
      <c r="M630" s="539">
        <f>IF($D$627="Flat Oval",IF(OR($N$629="",ISTEXT($N$627),ISTEXT($N$628)),"",IF(2&lt;=$N$628,IF(10&gt;$N$627,"",IF(((2-1)*$N$627+10)&gt;80,"",IF(INDEX($P$629:$W$638,MOD(((2-1)*$N$627+10)-1,10)+1,INT((((2-1)*$N$627+10)-1)/10)+1)="","",INDEX($P$629:$W$638,MOD(((2-1)*$N$627+10)-1,10)+1,INT((((2-1)*$N$627+10)-1)/10)+1)))),IF(AND(2=$N$628+1,10&lt;=$O$627),IF(($N$627*$N$628+10)&gt;80,"",IF(INDEX($P$629:$W$638,MOD(($N$627*$N$628+10)-1,10)+1,INT((($N$627*$N$628+10)-1)/10)+1)="","",INDEX($P$629:$W$638,MOD(($N$627*$N$628+10)-1,10)+1,INT((($N$627*$N$628+10)-1)/10)+1))),""))),IF($N$629="","",IF(OR(ISTEXT($N$627),ISTEXT($N$628),ISTEXT($N$629)),"",IF(OR(10&gt;$N$627,2&gt;$N$628,((2-1)*$N$627+10)&gt;$N$629),"",IF(INDEX($P$629:$W$638,MOD(((2-1)*$N$627+10)-1,10)+1,INT((((2-1)*$N$627+10)-1)/10)+1)="","",INDEX($P$629:$W$638,MOD(((2-1)*$N$627+10)-1,10)+1,INT((((2-1)*$N$627+10)-1)/10)+1))))))</f>
        <v/>
      </c>
      <c r="O630">
        <f>IF(AND($D$627="Flat Oval",NOT(OR($G$627="",$I$627="")),NOT(OR(ISTEXT($G$627),ISTEXT($I$627)))),(($G$627-2*N($K$627))-($I$627-2*N($K$627)))*($I$627-2*N($K$627))/144,"")</f>
        <v/>
      </c>
      <c r="P630" s="540" t="n"/>
      <c r="Q630" s="540" t="n"/>
      <c r="R630" s="540" t="n"/>
      <c r="S630" s="540" t="n"/>
      <c r="T630" s="540" t="n"/>
      <c r="U630" s="540" t="n"/>
      <c r="V630" s="540" t="n"/>
      <c r="W630" s="540" t="n"/>
    </row>
    <row r="631" ht="13.35" customHeight="1" s="162">
      <c r="B631" s="537">
        <f>IF($D$627="Flat Oval",IF(OR($N$628="",ISTEXT($N$628)),"",IF(3&lt;=$N$628,ROUND((3-0.5)*$I$627/$N$628,1),IF(3=$N$628+1,"Ends",""))),IF(OR($D$627="",$G$627=""),"",IF($D$627="Round",IF(3=1,"Axis 1 (0°)",IF(3=2,"Axis 2 (90°)","")),IF(ISTEXT($N$628),"",IF(3&gt;$N$628,"",IF(ISTEXT($I$627),"",ROUND((3-0.5)*$I$627/$N$628,1)))))))</f>
        <v/>
      </c>
      <c r="C631" s="538" t="n"/>
      <c r="D631" s="539">
        <f>IF($D$627="Flat Oval",IF(OR($N$629="",ISTEXT($N$627),ISTEXT($N$628)),"",IF(3&lt;=$N$628,IF(1&gt;$N$627,"",IF(((3-1)*$N$627+1)&gt;80,"",IF(INDEX($P$629:$W$638,MOD(((3-1)*$N$627+1)-1,10)+1,INT((((3-1)*$N$627+1)-1)/10)+1)="","",INDEX($P$629:$W$638,MOD(((3-1)*$N$627+1)-1,10)+1,INT((((3-1)*$N$627+1)-1)/10)+1)))),IF(AND(3=$N$628+1,1&lt;=$O$627),IF(($N$627*$N$628+1)&gt;80,"",IF(INDEX($P$629:$W$638,MOD(($N$627*$N$628+1)-1,10)+1,INT((($N$627*$N$628+1)-1)/10)+1)="","",INDEX($P$629:$W$638,MOD(($N$627*$N$628+1)-1,10)+1,INT((($N$627*$N$628+1)-1)/10)+1))),""))),IF($N$629="","",IF(OR(ISTEXT($N$627),ISTEXT($N$628),ISTEXT($N$629)),"",IF(OR(1&gt;$N$627,3&gt;$N$628,((3-1)*$N$627+1)&gt;$N$629),"",IF(INDEX($P$629:$W$638,MOD(((3-1)*$N$627+1)-1,10)+1,INT((((3-1)*$N$627+1)-1)/10)+1)="","",INDEX($P$629:$W$638,MOD(((3-1)*$N$627+1)-1,10)+1,INT((((3-1)*$N$627+1)-1)/10)+1))))))</f>
        <v/>
      </c>
      <c r="E631" s="539">
        <f>IF($D$627="Flat Oval",IF(OR($N$629="",ISTEXT($N$627),ISTEXT($N$628)),"",IF(3&lt;=$N$628,IF(2&gt;$N$627,"",IF(((3-1)*$N$627+2)&gt;80,"",IF(INDEX($P$629:$W$638,MOD(((3-1)*$N$627+2)-1,10)+1,INT((((3-1)*$N$627+2)-1)/10)+1)="","",INDEX($P$629:$W$638,MOD(((3-1)*$N$627+2)-1,10)+1,INT((((3-1)*$N$627+2)-1)/10)+1)))),IF(AND(3=$N$628+1,2&lt;=$O$627),IF(($N$627*$N$628+2)&gt;80,"",IF(INDEX($P$629:$W$638,MOD(($N$627*$N$628+2)-1,10)+1,INT((($N$627*$N$628+2)-1)/10)+1)="","",INDEX($P$629:$W$638,MOD(($N$627*$N$628+2)-1,10)+1,INT((($N$627*$N$628+2)-1)/10)+1))),""))),IF($N$629="","",IF(OR(ISTEXT($N$627),ISTEXT($N$628),ISTEXT($N$629)),"",IF(OR(2&gt;$N$627,3&gt;$N$628,((3-1)*$N$627+2)&gt;$N$629),"",IF(INDEX($P$629:$W$638,MOD(((3-1)*$N$627+2)-1,10)+1,INT((((3-1)*$N$627+2)-1)/10)+1)="","",INDEX($P$629:$W$638,MOD(((3-1)*$N$627+2)-1,10)+1,INT((((3-1)*$N$627+2)-1)/10)+1))))))</f>
        <v/>
      </c>
      <c r="F631" s="539">
        <f>IF($D$627="Flat Oval",IF(OR($N$629="",ISTEXT($N$627),ISTEXT($N$628)),"",IF(3&lt;=$N$628,IF(3&gt;$N$627,"",IF(((3-1)*$N$627+3)&gt;80,"",IF(INDEX($P$629:$W$638,MOD(((3-1)*$N$627+3)-1,10)+1,INT((((3-1)*$N$627+3)-1)/10)+1)="","",INDEX($P$629:$W$638,MOD(((3-1)*$N$627+3)-1,10)+1,INT((((3-1)*$N$627+3)-1)/10)+1)))),IF(AND(3=$N$628+1,3&lt;=$O$627),IF(($N$627*$N$628+3)&gt;80,"",IF(INDEX($P$629:$W$638,MOD(($N$627*$N$628+3)-1,10)+1,INT((($N$627*$N$628+3)-1)/10)+1)="","",INDEX($P$629:$W$638,MOD(($N$627*$N$628+3)-1,10)+1,INT((($N$627*$N$628+3)-1)/10)+1))),""))),IF($N$629="","",IF(OR(ISTEXT($N$627),ISTEXT($N$628),ISTEXT($N$629)),"",IF(OR(3&gt;$N$627,3&gt;$N$628,((3-1)*$N$627+3)&gt;$N$629),"",IF(INDEX($P$629:$W$638,MOD(((3-1)*$N$627+3)-1,10)+1,INT((((3-1)*$N$627+3)-1)/10)+1)="","",INDEX($P$629:$W$638,MOD(((3-1)*$N$627+3)-1,10)+1,INT((((3-1)*$N$627+3)-1)/10)+1))))))</f>
        <v/>
      </c>
      <c r="G631" s="539">
        <f>IF($D$627="Flat Oval",IF(OR($N$629="",ISTEXT($N$627),ISTEXT($N$628)),"",IF(3&lt;=$N$628,IF(4&gt;$N$627,"",IF(((3-1)*$N$627+4)&gt;80,"",IF(INDEX($P$629:$W$638,MOD(((3-1)*$N$627+4)-1,10)+1,INT((((3-1)*$N$627+4)-1)/10)+1)="","",INDEX($P$629:$W$638,MOD(((3-1)*$N$627+4)-1,10)+1,INT((((3-1)*$N$627+4)-1)/10)+1)))),IF(AND(3=$N$628+1,4&lt;=$O$627),IF(($N$627*$N$628+4)&gt;80,"",IF(INDEX($P$629:$W$638,MOD(($N$627*$N$628+4)-1,10)+1,INT((($N$627*$N$628+4)-1)/10)+1)="","",INDEX($P$629:$W$638,MOD(($N$627*$N$628+4)-1,10)+1,INT((($N$627*$N$628+4)-1)/10)+1))),""))),IF($N$629="","",IF(OR(ISTEXT($N$627),ISTEXT($N$628),ISTEXT($N$629)),"",IF(OR(4&gt;$N$627,3&gt;$N$628,((3-1)*$N$627+4)&gt;$N$629),"",IF(INDEX($P$629:$W$638,MOD(((3-1)*$N$627+4)-1,10)+1,INT((((3-1)*$N$627+4)-1)/10)+1)="","",INDEX($P$629:$W$638,MOD(((3-1)*$N$627+4)-1,10)+1,INT((((3-1)*$N$627+4)-1)/10)+1))))))</f>
        <v/>
      </c>
      <c r="H631" s="539">
        <f>IF($D$627="Flat Oval",IF(OR($N$629="",ISTEXT($N$627),ISTEXT($N$628)),"",IF(3&lt;=$N$628,IF(5&gt;$N$627,"",IF(((3-1)*$N$627+5)&gt;80,"",IF(INDEX($P$629:$W$638,MOD(((3-1)*$N$627+5)-1,10)+1,INT((((3-1)*$N$627+5)-1)/10)+1)="","",INDEX($P$629:$W$638,MOD(((3-1)*$N$627+5)-1,10)+1,INT((((3-1)*$N$627+5)-1)/10)+1)))),IF(AND(3=$N$628+1,5&lt;=$O$627),IF(($N$627*$N$628+5)&gt;80,"",IF(INDEX($P$629:$W$638,MOD(($N$627*$N$628+5)-1,10)+1,INT((($N$627*$N$628+5)-1)/10)+1)="","",INDEX($P$629:$W$638,MOD(($N$627*$N$628+5)-1,10)+1,INT((($N$627*$N$628+5)-1)/10)+1))),""))),IF($N$629="","",IF(OR(ISTEXT($N$627),ISTEXT($N$628),ISTEXT($N$629)),"",IF(OR(5&gt;$N$627,3&gt;$N$628,((3-1)*$N$627+5)&gt;$N$629),"",IF(INDEX($P$629:$W$638,MOD(((3-1)*$N$627+5)-1,10)+1,INT((((3-1)*$N$627+5)-1)/10)+1)="","",INDEX($P$629:$W$638,MOD(((3-1)*$N$627+5)-1,10)+1,INT((((3-1)*$N$627+5)-1)/10)+1))))))</f>
        <v/>
      </c>
      <c r="I631" s="539">
        <f>IF($D$627="Flat Oval",IF(OR($N$629="",ISTEXT($N$627),ISTEXT($N$628)),"",IF(3&lt;=$N$628,IF(6&gt;$N$627,"",IF(((3-1)*$N$627+6)&gt;80,"",IF(INDEX($P$629:$W$638,MOD(((3-1)*$N$627+6)-1,10)+1,INT((((3-1)*$N$627+6)-1)/10)+1)="","",INDEX($P$629:$W$638,MOD(((3-1)*$N$627+6)-1,10)+1,INT((((3-1)*$N$627+6)-1)/10)+1)))),IF(AND(3=$N$628+1,6&lt;=$O$627),IF(($N$627*$N$628+6)&gt;80,"",IF(INDEX($P$629:$W$638,MOD(($N$627*$N$628+6)-1,10)+1,INT((($N$627*$N$628+6)-1)/10)+1)="","",INDEX($P$629:$W$638,MOD(($N$627*$N$628+6)-1,10)+1,INT((($N$627*$N$628+6)-1)/10)+1))),""))),IF($N$629="","",IF(OR(ISTEXT($N$627),ISTEXT($N$628),ISTEXT($N$629)),"",IF(OR(6&gt;$N$627,3&gt;$N$628,((3-1)*$N$627+6)&gt;$N$629),"",IF(INDEX($P$629:$W$638,MOD(((3-1)*$N$627+6)-1,10)+1,INT((((3-1)*$N$627+6)-1)/10)+1)="","",INDEX($P$629:$W$638,MOD(((3-1)*$N$627+6)-1,10)+1,INT((((3-1)*$N$627+6)-1)/10)+1))))))</f>
        <v/>
      </c>
      <c r="J631" s="539">
        <f>IF($D$627="Flat Oval",IF(OR($N$629="",ISTEXT($N$627),ISTEXT($N$628)),"",IF(3&lt;=$N$628,IF(7&gt;$N$627,"",IF(((3-1)*$N$627+7)&gt;80,"",IF(INDEX($P$629:$W$638,MOD(((3-1)*$N$627+7)-1,10)+1,INT((((3-1)*$N$627+7)-1)/10)+1)="","",INDEX($P$629:$W$638,MOD(((3-1)*$N$627+7)-1,10)+1,INT((((3-1)*$N$627+7)-1)/10)+1)))),IF(AND(3=$N$628+1,7&lt;=$O$627),IF(($N$627*$N$628+7)&gt;80,"",IF(INDEX($P$629:$W$638,MOD(($N$627*$N$628+7)-1,10)+1,INT((($N$627*$N$628+7)-1)/10)+1)="","",INDEX($P$629:$W$638,MOD(($N$627*$N$628+7)-1,10)+1,INT((($N$627*$N$628+7)-1)/10)+1))),""))),IF($N$629="","",IF(OR(ISTEXT($N$627),ISTEXT($N$628),ISTEXT($N$629)),"",IF(OR(7&gt;$N$627,3&gt;$N$628,((3-1)*$N$627+7)&gt;$N$629),"",IF(INDEX($P$629:$W$638,MOD(((3-1)*$N$627+7)-1,10)+1,INT((((3-1)*$N$627+7)-1)/10)+1)="","",INDEX($P$629:$W$638,MOD(((3-1)*$N$627+7)-1,10)+1,INT((((3-1)*$N$627+7)-1)/10)+1))))))</f>
        <v/>
      </c>
      <c r="K631" s="539">
        <f>IF($D$627="Flat Oval",IF(OR($N$629="",ISTEXT($N$627),ISTEXT($N$628)),"",IF(3&lt;=$N$628,IF(8&gt;$N$627,"",IF(((3-1)*$N$627+8)&gt;80,"",IF(INDEX($P$629:$W$638,MOD(((3-1)*$N$627+8)-1,10)+1,INT((((3-1)*$N$627+8)-1)/10)+1)="","",INDEX($P$629:$W$638,MOD(((3-1)*$N$627+8)-1,10)+1,INT((((3-1)*$N$627+8)-1)/10)+1)))),IF(AND(3=$N$628+1,8&lt;=$O$627),IF(($N$627*$N$628+8)&gt;80,"",IF(INDEX($P$629:$W$638,MOD(($N$627*$N$628+8)-1,10)+1,INT((($N$627*$N$628+8)-1)/10)+1)="","",INDEX($P$629:$W$638,MOD(($N$627*$N$628+8)-1,10)+1,INT((($N$627*$N$628+8)-1)/10)+1))),""))),IF($N$629="","",IF(OR(ISTEXT($N$627),ISTEXT($N$628),ISTEXT($N$629)),"",IF(OR(8&gt;$N$627,3&gt;$N$628,((3-1)*$N$627+8)&gt;$N$629),"",IF(INDEX($P$629:$W$638,MOD(((3-1)*$N$627+8)-1,10)+1,INT((((3-1)*$N$627+8)-1)/10)+1)="","",INDEX($P$629:$W$638,MOD(((3-1)*$N$627+8)-1,10)+1,INT((((3-1)*$N$627+8)-1)/10)+1))))))</f>
        <v/>
      </c>
      <c r="L631" s="539">
        <f>IF($D$627="Flat Oval",IF(OR($N$629="",ISTEXT($N$627),ISTEXT($N$628)),"",IF(3&lt;=$N$628,IF(9&gt;$N$627,"",IF(((3-1)*$N$627+9)&gt;80,"",IF(INDEX($P$629:$W$638,MOD(((3-1)*$N$627+9)-1,10)+1,INT((((3-1)*$N$627+9)-1)/10)+1)="","",INDEX($P$629:$W$638,MOD(((3-1)*$N$627+9)-1,10)+1,INT((((3-1)*$N$627+9)-1)/10)+1)))),IF(AND(3=$N$628+1,9&lt;=$O$627),IF(($N$627*$N$628+9)&gt;80,"",IF(INDEX($P$629:$W$638,MOD(($N$627*$N$628+9)-1,10)+1,INT((($N$627*$N$628+9)-1)/10)+1)="","",INDEX($P$629:$W$638,MOD(($N$627*$N$628+9)-1,10)+1,INT((($N$627*$N$628+9)-1)/10)+1))),""))),IF($N$629="","",IF(OR(ISTEXT($N$627),ISTEXT($N$628),ISTEXT($N$629)),"",IF(OR(9&gt;$N$627,3&gt;$N$628,((3-1)*$N$627+9)&gt;$N$629),"",IF(INDEX($P$629:$W$638,MOD(((3-1)*$N$627+9)-1,10)+1,INT((((3-1)*$N$627+9)-1)/10)+1)="","",INDEX($P$629:$W$638,MOD(((3-1)*$N$627+9)-1,10)+1,INT((((3-1)*$N$627+9)-1)/10)+1))))))</f>
        <v/>
      </c>
      <c r="M631" s="539">
        <f>IF($D$627="Flat Oval",IF(OR($N$629="",ISTEXT($N$627),ISTEXT($N$628)),"",IF(3&lt;=$N$628,IF(10&gt;$N$627,"",IF(((3-1)*$N$627+10)&gt;80,"",IF(INDEX($P$629:$W$638,MOD(((3-1)*$N$627+10)-1,10)+1,INT((((3-1)*$N$627+10)-1)/10)+1)="","",INDEX($P$629:$W$638,MOD(((3-1)*$N$627+10)-1,10)+1,INT((((3-1)*$N$627+10)-1)/10)+1)))),IF(AND(3=$N$628+1,10&lt;=$O$627),IF(($N$627*$N$628+10)&gt;80,"",IF(INDEX($P$629:$W$638,MOD(($N$627*$N$628+10)-1,10)+1,INT((($N$627*$N$628+10)-1)/10)+1)="","",INDEX($P$629:$W$638,MOD(($N$627*$N$628+10)-1,10)+1,INT((($N$627*$N$628+10)-1)/10)+1))),""))),IF($N$629="","",IF(OR(ISTEXT($N$627),ISTEXT($N$628),ISTEXT($N$629)),"",IF(OR(10&gt;$N$627,3&gt;$N$628,((3-1)*$N$627+10)&gt;$N$629),"",IF(INDEX($P$629:$W$638,MOD(((3-1)*$N$627+10)-1,10)+1,INT((((3-1)*$N$627+10)-1)/10)+1)="","",INDEX($P$629:$W$638,MOD(((3-1)*$N$627+10)-1,10)+1,INT((((3-1)*$N$627+10)-1)/10)+1))))))</f>
        <v/>
      </c>
      <c r="O631">
        <f>IF(AND($D$627="Flat Oval",NOT(OR($G$627="",$I$627="")),NOT(OR(ISTEXT($G$627),ISTEXT($I$627)))),PI()*(($I$627-2*N($K$627))/2)^2/144,"")</f>
        <v/>
      </c>
      <c r="P631" s="540" t="n"/>
      <c r="Q631" s="540" t="n"/>
      <c r="R631" s="540" t="n"/>
      <c r="S631" s="540" t="n"/>
      <c r="T631" s="540" t="n"/>
      <c r="U631" s="540" t="n"/>
      <c r="V631" s="540" t="n"/>
      <c r="W631" s="540" t="n"/>
    </row>
    <row r="632" ht="13.35" customHeight="1" s="162">
      <c r="B632" s="537">
        <f>IF($D$627="Flat Oval",IF(OR($N$628="",ISTEXT($N$628)),"",IF(4&lt;=$N$628,ROUND((4-0.5)*$I$627/$N$628,1),IF(4=$N$628+1,"Ends",""))),IF(OR($D$627="",$G$627=""),"",IF($D$627="Round",IF(4=1,"Axis 1 (0°)",IF(4=2,"Axis 2 (90°)","")),IF(ISTEXT($N$628),"",IF(4&gt;$N$628,"",IF(ISTEXT($I$627),"",ROUND((4-0.5)*$I$627/$N$628,1)))))))</f>
        <v/>
      </c>
      <c r="C632" s="538" t="n"/>
      <c r="D632" s="539">
        <f>IF($D$627="Flat Oval",IF(OR($N$629="",ISTEXT($N$627),ISTEXT($N$628)),"",IF(4&lt;=$N$628,IF(1&gt;$N$627,"",IF(((4-1)*$N$627+1)&gt;80,"",IF(INDEX($P$629:$W$638,MOD(((4-1)*$N$627+1)-1,10)+1,INT((((4-1)*$N$627+1)-1)/10)+1)="","",INDEX($P$629:$W$638,MOD(((4-1)*$N$627+1)-1,10)+1,INT((((4-1)*$N$627+1)-1)/10)+1)))),IF(AND(4=$N$628+1,1&lt;=$O$627),IF(($N$627*$N$628+1)&gt;80,"",IF(INDEX($P$629:$W$638,MOD(($N$627*$N$628+1)-1,10)+1,INT((($N$627*$N$628+1)-1)/10)+1)="","",INDEX($P$629:$W$638,MOD(($N$627*$N$628+1)-1,10)+1,INT((($N$627*$N$628+1)-1)/10)+1))),""))),IF($N$629="","",IF(OR(ISTEXT($N$627),ISTEXT($N$628),ISTEXT($N$629)),"",IF(OR(1&gt;$N$627,4&gt;$N$628,((4-1)*$N$627+1)&gt;$N$629),"",IF(INDEX($P$629:$W$638,MOD(((4-1)*$N$627+1)-1,10)+1,INT((((4-1)*$N$627+1)-1)/10)+1)="","",INDEX($P$629:$W$638,MOD(((4-1)*$N$627+1)-1,10)+1,INT((((4-1)*$N$627+1)-1)/10)+1))))))</f>
        <v/>
      </c>
      <c r="E632" s="539">
        <f>IF($D$627="Flat Oval",IF(OR($N$629="",ISTEXT($N$627),ISTEXT($N$628)),"",IF(4&lt;=$N$628,IF(2&gt;$N$627,"",IF(((4-1)*$N$627+2)&gt;80,"",IF(INDEX($P$629:$W$638,MOD(((4-1)*$N$627+2)-1,10)+1,INT((((4-1)*$N$627+2)-1)/10)+1)="","",INDEX($P$629:$W$638,MOD(((4-1)*$N$627+2)-1,10)+1,INT((((4-1)*$N$627+2)-1)/10)+1)))),IF(AND(4=$N$628+1,2&lt;=$O$627),IF(($N$627*$N$628+2)&gt;80,"",IF(INDEX($P$629:$W$638,MOD(($N$627*$N$628+2)-1,10)+1,INT((($N$627*$N$628+2)-1)/10)+1)="","",INDEX($P$629:$W$638,MOD(($N$627*$N$628+2)-1,10)+1,INT((($N$627*$N$628+2)-1)/10)+1))),""))),IF($N$629="","",IF(OR(ISTEXT($N$627),ISTEXT($N$628),ISTEXT($N$629)),"",IF(OR(2&gt;$N$627,4&gt;$N$628,((4-1)*$N$627+2)&gt;$N$629),"",IF(INDEX($P$629:$W$638,MOD(((4-1)*$N$627+2)-1,10)+1,INT((((4-1)*$N$627+2)-1)/10)+1)="","",INDEX($P$629:$W$638,MOD(((4-1)*$N$627+2)-1,10)+1,INT((((4-1)*$N$627+2)-1)/10)+1))))))</f>
        <v/>
      </c>
      <c r="F632" s="539">
        <f>IF($D$627="Flat Oval",IF(OR($N$629="",ISTEXT($N$627),ISTEXT($N$628)),"",IF(4&lt;=$N$628,IF(3&gt;$N$627,"",IF(((4-1)*$N$627+3)&gt;80,"",IF(INDEX($P$629:$W$638,MOD(((4-1)*$N$627+3)-1,10)+1,INT((((4-1)*$N$627+3)-1)/10)+1)="","",INDEX($P$629:$W$638,MOD(((4-1)*$N$627+3)-1,10)+1,INT((((4-1)*$N$627+3)-1)/10)+1)))),IF(AND(4=$N$628+1,3&lt;=$O$627),IF(($N$627*$N$628+3)&gt;80,"",IF(INDEX($P$629:$W$638,MOD(($N$627*$N$628+3)-1,10)+1,INT((($N$627*$N$628+3)-1)/10)+1)="","",INDEX($P$629:$W$638,MOD(($N$627*$N$628+3)-1,10)+1,INT((($N$627*$N$628+3)-1)/10)+1))),""))),IF($N$629="","",IF(OR(ISTEXT($N$627),ISTEXT($N$628),ISTEXT($N$629)),"",IF(OR(3&gt;$N$627,4&gt;$N$628,((4-1)*$N$627+3)&gt;$N$629),"",IF(INDEX($P$629:$W$638,MOD(((4-1)*$N$627+3)-1,10)+1,INT((((4-1)*$N$627+3)-1)/10)+1)="","",INDEX($P$629:$W$638,MOD(((4-1)*$N$627+3)-1,10)+1,INT((((4-1)*$N$627+3)-1)/10)+1))))))</f>
        <v/>
      </c>
      <c r="G632" s="539">
        <f>IF($D$627="Flat Oval",IF(OR($N$629="",ISTEXT($N$627),ISTEXT($N$628)),"",IF(4&lt;=$N$628,IF(4&gt;$N$627,"",IF(((4-1)*$N$627+4)&gt;80,"",IF(INDEX($P$629:$W$638,MOD(((4-1)*$N$627+4)-1,10)+1,INT((((4-1)*$N$627+4)-1)/10)+1)="","",INDEX($P$629:$W$638,MOD(((4-1)*$N$627+4)-1,10)+1,INT((((4-1)*$N$627+4)-1)/10)+1)))),IF(AND(4=$N$628+1,4&lt;=$O$627),IF(($N$627*$N$628+4)&gt;80,"",IF(INDEX($P$629:$W$638,MOD(($N$627*$N$628+4)-1,10)+1,INT((($N$627*$N$628+4)-1)/10)+1)="","",INDEX($P$629:$W$638,MOD(($N$627*$N$628+4)-1,10)+1,INT((($N$627*$N$628+4)-1)/10)+1))),""))),IF($N$629="","",IF(OR(ISTEXT($N$627),ISTEXT($N$628),ISTEXT($N$629)),"",IF(OR(4&gt;$N$627,4&gt;$N$628,((4-1)*$N$627+4)&gt;$N$629),"",IF(INDEX($P$629:$W$638,MOD(((4-1)*$N$627+4)-1,10)+1,INT((((4-1)*$N$627+4)-1)/10)+1)="","",INDEX($P$629:$W$638,MOD(((4-1)*$N$627+4)-1,10)+1,INT((((4-1)*$N$627+4)-1)/10)+1))))))</f>
        <v/>
      </c>
      <c r="H632" s="539">
        <f>IF($D$627="Flat Oval",IF(OR($N$629="",ISTEXT($N$627),ISTEXT($N$628)),"",IF(4&lt;=$N$628,IF(5&gt;$N$627,"",IF(((4-1)*$N$627+5)&gt;80,"",IF(INDEX($P$629:$W$638,MOD(((4-1)*$N$627+5)-1,10)+1,INT((((4-1)*$N$627+5)-1)/10)+1)="","",INDEX($P$629:$W$638,MOD(((4-1)*$N$627+5)-1,10)+1,INT((((4-1)*$N$627+5)-1)/10)+1)))),IF(AND(4=$N$628+1,5&lt;=$O$627),IF(($N$627*$N$628+5)&gt;80,"",IF(INDEX($P$629:$W$638,MOD(($N$627*$N$628+5)-1,10)+1,INT((($N$627*$N$628+5)-1)/10)+1)="","",INDEX($P$629:$W$638,MOD(($N$627*$N$628+5)-1,10)+1,INT((($N$627*$N$628+5)-1)/10)+1))),""))),IF($N$629="","",IF(OR(ISTEXT($N$627),ISTEXT($N$628),ISTEXT($N$629)),"",IF(OR(5&gt;$N$627,4&gt;$N$628,((4-1)*$N$627+5)&gt;$N$629),"",IF(INDEX($P$629:$W$638,MOD(((4-1)*$N$627+5)-1,10)+1,INT((((4-1)*$N$627+5)-1)/10)+1)="","",INDEX($P$629:$W$638,MOD(((4-1)*$N$627+5)-1,10)+1,INT((((4-1)*$N$627+5)-1)/10)+1))))))</f>
        <v/>
      </c>
      <c r="I632" s="539">
        <f>IF($D$627="Flat Oval",IF(OR($N$629="",ISTEXT($N$627),ISTEXT($N$628)),"",IF(4&lt;=$N$628,IF(6&gt;$N$627,"",IF(((4-1)*$N$627+6)&gt;80,"",IF(INDEX($P$629:$W$638,MOD(((4-1)*$N$627+6)-1,10)+1,INT((((4-1)*$N$627+6)-1)/10)+1)="","",INDEX($P$629:$W$638,MOD(((4-1)*$N$627+6)-1,10)+1,INT((((4-1)*$N$627+6)-1)/10)+1)))),IF(AND(4=$N$628+1,6&lt;=$O$627),IF(($N$627*$N$628+6)&gt;80,"",IF(INDEX($P$629:$W$638,MOD(($N$627*$N$628+6)-1,10)+1,INT((($N$627*$N$628+6)-1)/10)+1)="","",INDEX($P$629:$W$638,MOD(($N$627*$N$628+6)-1,10)+1,INT((($N$627*$N$628+6)-1)/10)+1))),""))),IF($N$629="","",IF(OR(ISTEXT($N$627),ISTEXT($N$628),ISTEXT($N$629)),"",IF(OR(6&gt;$N$627,4&gt;$N$628,((4-1)*$N$627+6)&gt;$N$629),"",IF(INDEX($P$629:$W$638,MOD(((4-1)*$N$627+6)-1,10)+1,INT((((4-1)*$N$627+6)-1)/10)+1)="","",INDEX($P$629:$W$638,MOD(((4-1)*$N$627+6)-1,10)+1,INT((((4-1)*$N$627+6)-1)/10)+1))))))</f>
        <v/>
      </c>
      <c r="J632" s="539">
        <f>IF($D$627="Flat Oval",IF(OR($N$629="",ISTEXT($N$627),ISTEXT($N$628)),"",IF(4&lt;=$N$628,IF(7&gt;$N$627,"",IF(((4-1)*$N$627+7)&gt;80,"",IF(INDEX($P$629:$W$638,MOD(((4-1)*$N$627+7)-1,10)+1,INT((((4-1)*$N$627+7)-1)/10)+1)="","",INDEX($P$629:$W$638,MOD(((4-1)*$N$627+7)-1,10)+1,INT((((4-1)*$N$627+7)-1)/10)+1)))),IF(AND(4=$N$628+1,7&lt;=$O$627),IF(($N$627*$N$628+7)&gt;80,"",IF(INDEX($P$629:$W$638,MOD(($N$627*$N$628+7)-1,10)+1,INT((($N$627*$N$628+7)-1)/10)+1)="","",INDEX($P$629:$W$638,MOD(($N$627*$N$628+7)-1,10)+1,INT((($N$627*$N$628+7)-1)/10)+1))),""))),IF($N$629="","",IF(OR(ISTEXT($N$627),ISTEXT($N$628),ISTEXT($N$629)),"",IF(OR(7&gt;$N$627,4&gt;$N$628,((4-1)*$N$627+7)&gt;$N$629),"",IF(INDEX($P$629:$W$638,MOD(((4-1)*$N$627+7)-1,10)+1,INT((((4-1)*$N$627+7)-1)/10)+1)="","",INDEX($P$629:$W$638,MOD(((4-1)*$N$627+7)-1,10)+1,INT((((4-1)*$N$627+7)-1)/10)+1))))))</f>
        <v/>
      </c>
      <c r="K632" s="539">
        <f>IF($D$627="Flat Oval",IF(OR($N$629="",ISTEXT($N$627),ISTEXT($N$628)),"",IF(4&lt;=$N$628,IF(8&gt;$N$627,"",IF(((4-1)*$N$627+8)&gt;80,"",IF(INDEX($P$629:$W$638,MOD(((4-1)*$N$627+8)-1,10)+1,INT((((4-1)*$N$627+8)-1)/10)+1)="","",INDEX($P$629:$W$638,MOD(((4-1)*$N$627+8)-1,10)+1,INT((((4-1)*$N$627+8)-1)/10)+1)))),IF(AND(4=$N$628+1,8&lt;=$O$627),IF(($N$627*$N$628+8)&gt;80,"",IF(INDEX($P$629:$W$638,MOD(($N$627*$N$628+8)-1,10)+1,INT((($N$627*$N$628+8)-1)/10)+1)="","",INDEX($P$629:$W$638,MOD(($N$627*$N$628+8)-1,10)+1,INT((($N$627*$N$628+8)-1)/10)+1))),""))),IF($N$629="","",IF(OR(ISTEXT($N$627),ISTEXT($N$628),ISTEXT($N$629)),"",IF(OR(8&gt;$N$627,4&gt;$N$628,((4-1)*$N$627+8)&gt;$N$629),"",IF(INDEX($P$629:$W$638,MOD(((4-1)*$N$627+8)-1,10)+1,INT((((4-1)*$N$627+8)-1)/10)+1)="","",INDEX($P$629:$W$638,MOD(((4-1)*$N$627+8)-1,10)+1,INT((((4-1)*$N$627+8)-1)/10)+1))))))</f>
        <v/>
      </c>
      <c r="L632" s="539">
        <f>IF($D$627="Flat Oval",IF(OR($N$629="",ISTEXT($N$627),ISTEXT($N$628)),"",IF(4&lt;=$N$628,IF(9&gt;$N$627,"",IF(((4-1)*$N$627+9)&gt;80,"",IF(INDEX($P$629:$W$638,MOD(((4-1)*$N$627+9)-1,10)+1,INT((((4-1)*$N$627+9)-1)/10)+1)="","",INDEX($P$629:$W$638,MOD(((4-1)*$N$627+9)-1,10)+1,INT((((4-1)*$N$627+9)-1)/10)+1)))),IF(AND(4=$N$628+1,9&lt;=$O$627),IF(($N$627*$N$628+9)&gt;80,"",IF(INDEX($P$629:$W$638,MOD(($N$627*$N$628+9)-1,10)+1,INT((($N$627*$N$628+9)-1)/10)+1)="","",INDEX($P$629:$W$638,MOD(($N$627*$N$628+9)-1,10)+1,INT((($N$627*$N$628+9)-1)/10)+1))),""))),IF($N$629="","",IF(OR(ISTEXT($N$627),ISTEXT($N$628),ISTEXT($N$629)),"",IF(OR(9&gt;$N$627,4&gt;$N$628,((4-1)*$N$627+9)&gt;$N$629),"",IF(INDEX($P$629:$W$638,MOD(((4-1)*$N$627+9)-1,10)+1,INT((((4-1)*$N$627+9)-1)/10)+1)="","",INDEX($P$629:$W$638,MOD(((4-1)*$N$627+9)-1,10)+1,INT((((4-1)*$N$627+9)-1)/10)+1))))))</f>
        <v/>
      </c>
      <c r="M632" s="539">
        <f>IF($D$627="Flat Oval",IF(OR($N$629="",ISTEXT($N$627),ISTEXT($N$628)),"",IF(4&lt;=$N$628,IF(10&gt;$N$627,"",IF(((4-1)*$N$627+10)&gt;80,"",IF(INDEX($P$629:$W$638,MOD(((4-1)*$N$627+10)-1,10)+1,INT((((4-1)*$N$627+10)-1)/10)+1)="","",INDEX($P$629:$W$638,MOD(((4-1)*$N$627+10)-1,10)+1,INT((((4-1)*$N$627+10)-1)/10)+1)))),IF(AND(4=$N$628+1,10&lt;=$O$627),IF(($N$627*$N$628+10)&gt;80,"",IF(INDEX($P$629:$W$638,MOD(($N$627*$N$628+10)-1,10)+1,INT((($N$627*$N$628+10)-1)/10)+1)="","",INDEX($P$629:$W$638,MOD(($N$627*$N$628+10)-1,10)+1,INT((($N$627*$N$628+10)-1)/10)+1))),""))),IF($N$629="","",IF(OR(ISTEXT($N$627),ISTEXT($N$628),ISTEXT($N$629)),"",IF(OR(10&gt;$N$627,4&gt;$N$628,((4-1)*$N$627+10)&gt;$N$629),"",IF(INDEX($P$629:$W$638,MOD(((4-1)*$N$627+10)-1,10)+1,INT((((4-1)*$N$627+10)-1)/10)+1)="","",INDEX($P$629:$W$638,MOD(((4-1)*$N$627+10)-1,10)+1,INT((((4-1)*$N$627+10)-1)/10)+1))))))</f>
        <v/>
      </c>
      <c r="P632" s="540" t="n"/>
      <c r="Q632" s="540" t="n"/>
      <c r="R632" s="540" t="n"/>
      <c r="S632" s="540" t="n"/>
      <c r="T632" s="540" t="n"/>
      <c r="U632" s="540" t="n"/>
      <c r="V632" s="540" t="n"/>
      <c r="W632" s="540" t="n"/>
    </row>
    <row r="633" ht="13.35" customHeight="1" s="162">
      <c r="B633" s="537">
        <f>IF($D$627="Flat Oval",IF(OR($N$628="",ISTEXT($N$628)),"",IF(5&lt;=$N$628,ROUND((5-0.5)*$I$627/$N$628,1),IF(5=$N$628+1,"Ends",""))),IF(OR($D$627="",$G$627=""),"",IF($D$627="Round",IF(5=1,"Axis 1 (0°)",IF(5=2,"Axis 2 (90°)","")),IF(ISTEXT($N$628),"",IF(5&gt;$N$628,"",IF(ISTEXT($I$627),"",ROUND((5-0.5)*$I$627/$N$628,1)))))))</f>
        <v/>
      </c>
      <c r="C633" s="538" t="n"/>
      <c r="D633" s="539">
        <f>IF($D$627="Flat Oval",IF(OR($N$629="",ISTEXT($N$627),ISTEXT($N$628)),"",IF(5&lt;=$N$628,IF(1&gt;$N$627,"",IF(((5-1)*$N$627+1)&gt;80,"",IF(INDEX($P$629:$W$638,MOD(((5-1)*$N$627+1)-1,10)+1,INT((((5-1)*$N$627+1)-1)/10)+1)="","",INDEX($P$629:$W$638,MOD(((5-1)*$N$627+1)-1,10)+1,INT((((5-1)*$N$627+1)-1)/10)+1)))),IF(AND(5=$N$628+1,1&lt;=$O$627),IF(($N$627*$N$628+1)&gt;80,"",IF(INDEX($P$629:$W$638,MOD(($N$627*$N$628+1)-1,10)+1,INT((($N$627*$N$628+1)-1)/10)+1)="","",INDEX($P$629:$W$638,MOD(($N$627*$N$628+1)-1,10)+1,INT((($N$627*$N$628+1)-1)/10)+1))),""))),IF($N$629="","",IF(OR(ISTEXT($N$627),ISTEXT($N$628),ISTEXT($N$629)),"",IF(OR(1&gt;$N$627,5&gt;$N$628,((5-1)*$N$627+1)&gt;$N$629),"",IF(INDEX($P$629:$W$638,MOD(((5-1)*$N$627+1)-1,10)+1,INT((((5-1)*$N$627+1)-1)/10)+1)="","",INDEX($P$629:$W$638,MOD(((5-1)*$N$627+1)-1,10)+1,INT((((5-1)*$N$627+1)-1)/10)+1))))))</f>
        <v/>
      </c>
      <c r="E633" s="539">
        <f>IF($D$627="Flat Oval",IF(OR($N$629="",ISTEXT($N$627),ISTEXT($N$628)),"",IF(5&lt;=$N$628,IF(2&gt;$N$627,"",IF(((5-1)*$N$627+2)&gt;80,"",IF(INDEX($P$629:$W$638,MOD(((5-1)*$N$627+2)-1,10)+1,INT((((5-1)*$N$627+2)-1)/10)+1)="","",INDEX($P$629:$W$638,MOD(((5-1)*$N$627+2)-1,10)+1,INT((((5-1)*$N$627+2)-1)/10)+1)))),IF(AND(5=$N$628+1,2&lt;=$O$627),IF(($N$627*$N$628+2)&gt;80,"",IF(INDEX($P$629:$W$638,MOD(($N$627*$N$628+2)-1,10)+1,INT((($N$627*$N$628+2)-1)/10)+1)="","",INDEX($P$629:$W$638,MOD(($N$627*$N$628+2)-1,10)+1,INT((($N$627*$N$628+2)-1)/10)+1))),""))),IF($N$629="","",IF(OR(ISTEXT($N$627),ISTEXT($N$628),ISTEXT($N$629)),"",IF(OR(2&gt;$N$627,5&gt;$N$628,((5-1)*$N$627+2)&gt;$N$629),"",IF(INDEX($P$629:$W$638,MOD(((5-1)*$N$627+2)-1,10)+1,INT((((5-1)*$N$627+2)-1)/10)+1)="","",INDEX($P$629:$W$638,MOD(((5-1)*$N$627+2)-1,10)+1,INT((((5-1)*$N$627+2)-1)/10)+1))))))</f>
        <v/>
      </c>
      <c r="F633" s="539">
        <f>IF($D$627="Flat Oval",IF(OR($N$629="",ISTEXT($N$627),ISTEXT($N$628)),"",IF(5&lt;=$N$628,IF(3&gt;$N$627,"",IF(((5-1)*$N$627+3)&gt;80,"",IF(INDEX($P$629:$W$638,MOD(((5-1)*$N$627+3)-1,10)+1,INT((((5-1)*$N$627+3)-1)/10)+1)="","",INDEX($P$629:$W$638,MOD(((5-1)*$N$627+3)-1,10)+1,INT((((5-1)*$N$627+3)-1)/10)+1)))),IF(AND(5=$N$628+1,3&lt;=$O$627),IF(($N$627*$N$628+3)&gt;80,"",IF(INDEX($P$629:$W$638,MOD(($N$627*$N$628+3)-1,10)+1,INT((($N$627*$N$628+3)-1)/10)+1)="","",INDEX($P$629:$W$638,MOD(($N$627*$N$628+3)-1,10)+1,INT((($N$627*$N$628+3)-1)/10)+1))),""))),IF($N$629="","",IF(OR(ISTEXT($N$627),ISTEXT($N$628),ISTEXT($N$629)),"",IF(OR(3&gt;$N$627,5&gt;$N$628,((5-1)*$N$627+3)&gt;$N$629),"",IF(INDEX($P$629:$W$638,MOD(((5-1)*$N$627+3)-1,10)+1,INT((((5-1)*$N$627+3)-1)/10)+1)="","",INDEX($P$629:$W$638,MOD(((5-1)*$N$627+3)-1,10)+1,INT((((5-1)*$N$627+3)-1)/10)+1))))))</f>
        <v/>
      </c>
      <c r="G633" s="539">
        <f>IF($D$627="Flat Oval",IF(OR($N$629="",ISTEXT($N$627),ISTEXT($N$628)),"",IF(5&lt;=$N$628,IF(4&gt;$N$627,"",IF(((5-1)*$N$627+4)&gt;80,"",IF(INDEX($P$629:$W$638,MOD(((5-1)*$N$627+4)-1,10)+1,INT((((5-1)*$N$627+4)-1)/10)+1)="","",INDEX($P$629:$W$638,MOD(((5-1)*$N$627+4)-1,10)+1,INT((((5-1)*$N$627+4)-1)/10)+1)))),IF(AND(5=$N$628+1,4&lt;=$O$627),IF(($N$627*$N$628+4)&gt;80,"",IF(INDEX($P$629:$W$638,MOD(($N$627*$N$628+4)-1,10)+1,INT((($N$627*$N$628+4)-1)/10)+1)="","",INDEX($P$629:$W$638,MOD(($N$627*$N$628+4)-1,10)+1,INT((($N$627*$N$628+4)-1)/10)+1))),""))),IF($N$629="","",IF(OR(ISTEXT($N$627),ISTEXT($N$628),ISTEXT($N$629)),"",IF(OR(4&gt;$N$627,5&gt;$N$628,((5-1)*$N$627+4)&gt;$N$629),"",IF(INDEX($P$629:$W$638,MOD(((5-1)*$N$627+4)-1,10)+1,INT((((5-1)*$N$627+4)-1)/10)+1)="","",INDEX($P$629:$W$638,MOD(((5-1)*$N$627+4)-1,10)+1,INT((((5-1)*$N$627+4)-1)/10)+1))))))</f>
        <v/>
      </c>
      <c r="H633" s="539">
        <f>IF($D$627="Flat Oval",IF(OR($N$629="",ISTEXT($N$627),ISTEXT($N$628)),"",IF(5&lt;=$N$628,IF(5&gt;$N$627,"",IF(((5-1)*$N$627+5)&gt;80,"",IF(INDEX($P$629:$W$638,MOD(((5-1)*$N$627+5)-1,10)+1,INT((((5-1)*$N$627+5)-1)/10)+1)="","",INDEX($P$629:$W$638,MOD(((5-1)*$N$627+5)-1,10)+1,INT((((5-1)*$N$627+5)-1)/10)+1)))),IF(AND(5=$N$628+1,5&lt;=$O$627),IF(($N$627*$N$628+5)&gt;80,"",IF(INDEX($P$629:$W$638,MOD(($N$627*$N$628+5)-1,10)+1,INT((($N$627*$N$628+5)-1)/10)+1)="","",INDEX($P$629:$W$638,MOD(($N$627*$N$628+5)-1,10)+1,INT((($N$627*$N$628+5)-1)/10)+1))),""))),IF($N$629="","",IF(OR(ISTEXT($N$627),ISTEXT($N$628),ISTEXT($N$629)),"",IF(OR(5&gt;$N$627,5&gt;$N$628,((5-1)*$N$627+5)&gt;$N$629),"",IF(INDEX($P$629:$W$638,MOD(((5-1)*$N$627+5)-1,10)+1,INT((((5-1)*$N$627+5)-1)/10)+1)="","",INDEX($P$629:$W$638,MOD(((5-1)*$N$627+5)-1,10)+1,INT((((5-1)*$N$627+5)-1)/10)+1))))))</f>
        <v/>
      </c>
      <c r="I633" s="539">
        <f>IF($D$627="Flat Oval",IF(OR($N$629="",ISTEXT($N$627),ISTEXT($N$628)),"",IF(5&lt;=$N$628,IF(6&gt;$N$627,"",IF(((5-1)*$N$627+6)&gt;80,"",IF(INDEX($P$629:$W$638,MOD(((5-1)*$N$627+6)-1,10)+1,INT((((5-1)*$N$627+6)-1)/10)+1)="","",INDEX($P$629:$W$638,MOD(((5-1)*$N$627+6)-1,10)+1,INT((((5-1)*$N$627+6)-1)/10)+1)))),IF(AND(5=$N$628+1,6&lt;=$O$627),IF(($N$627*$N$628+6)&gt;80,"",IF(INDEX($P$629:$W$638,MOD(($N$627*$N$628+6)-1,10)+1,INT((($N$627*$N$628+6)-1)/10)+1)="","",INDEX($P$629:$W$638,MOD(($N$627*$N$628+6)-1,10)+1,INT((($N$627*$N$628+6)-1)/10)+1))),""))),IF($N$629="","",IF(OR(ISTEXT($N$627),ISTEXT($N$628),ISTEXT($N$629)),"",IF(OR(6&gt;$N$627,5&gt;$N$628,((5-1)*$N$627+6)&gt;$N$629),"",IF(INDEX($P$629:$W$638,MOD(((5-1)*$N$627+6)-1,10)+1,INT((((5-1)*$N$627+6)-1)/10)+1)="","",INDEX($P$629:$W$638,MOD(((5-1)*$N$627+6)-1,10)+1,INT((((5-1)*$N$627+6)-1)/10)+1))))))</f>
        <v/>
      </c>
      <c r="J633" s="539">
        <f>IF($D$627="Flat Oval",IF(OR($N$629="",ISTEXT($N$627),ISTEXT($N$628)),"",IF(5&lt;=$N$628,IF(7&gt;$N$627,"",IF(((5-1)*$N$627+7)&gt;80,"",IF(INDEX($P$629:$W$638,MOD(((5-1)*$N$627+7)-1,10)+1,INT((((5-1)*$N$627+7)-1)/10)+1)="","",INDEX($P$629:$W$638,MOD(((5-1)*$N$627+7)-1,10)+1,INT((((5-1)*$N$627+7)-1)/10)+1)))),IF(AND(5=$N$628+1,7&lt;=$O$627),IF(($N$627*$N$628+7)&gt;80,"",IF(INDEX($P$629:$W$638,MOD(($N$627*$N$628+7)-1,10)+1,INT((($N$627*$N$628+7)-1)/10)+1)="","",INDEX($P$629:$W$638,MOD(($N$627*$N$628+7)-1,10)+1,INT((($N$627*$N$628+7)-1)/10)+1))),""))),IF($N$629="","",IF(OR(ISTEXT($N$627),ISTEXT($N$628),ISTEXT($N$629)),"",IF(OR(7&gt;$N$627,5&gt;$N$628,((5-1)*$N$627+7)&gt;$N$629),"",IF(INDEX($P$629:$W$638,MOD(((5-1)*$N$627+7)-1,10)+1,INT((((5-1)*$N$627+7)-1)/10)+1)="","",INDEX($P$629:$W$638,MOD(((5-1)*$N$627+7)-1,10)+1,INT((((5-1)*$N$627+7)-1)/10)+1))))))</f>
        <v/>
      </c>
      <c r="K633" s="539">
        <f>IF($D$627="Flat Oval",IF(OR($N$629="",ISTEXT($N$627),ISTEXT($N$628)),"",IF(5&lt;=$N$628,IF(8&gt;$N$627,"",IF(((5-1)*$N$627+8)&gt;80,"",IF(INDEX($P$629:$W$638,MOD(((5-1)*$N$627+8)-1,10)+1,INT((((5-1)*$N$627+8)-1)/10)+1)="","",INDEX($P$629:$W$638,MOD(((5-1)*$N$627+8)-1,10)+1,INT((((5-1)*$N$627+8)-1)/10)+1)))),IF(AND(5=$N$628+1,8&lt;=$O$627),IF(($N$627*$N$628+8)&gt;80,"",IF(INDEX($P$629:$W$638,MOD(($N$627*$N$628+8)-1,10)+1,INT((($N$627*$N$628+8)-1)/10)+1)="","",INDEX($P$629:$W$638,MOD(($N$627*$N$628+8)-1,10)+1,INT((($N$627*$N$628+8)-1)/10)+1))),""))),IF($N$629="","",IF(OR(ISTEXT($N$627),ISTEXT($N$628),ISTEXT($N$629)),"",IF(OR(8&gt;$N$627,5&gt;$N$628,((5-1)*$N$627+8)&gt;$N$629),"",IF(INDEX($P$629:$W$638,MOD(((5-1)*$N$627+8)-1,10)+1,INT((((5-1)*$N$627+8)-1)/10)+1)="","",INDEX($P$629:$W$638,MOD(((5-1)*$N$627+8)-1,10)+1,INT((((5-1)*$N$627+8)-1)/10)+1))))))</f>
        <v/>
      </c>
      <c r="L633" s="539">
        <f>IF($D$627="Flat Oval",IF(OR($N$629="",ISTEXT($N$627),ISTEXT($N$628)),"",IF(5&lt;=$N$628,IF(9&gt;$N$627,"",IF(((5-1)*$N$627+9)&gt;80,"",IF(INDEX($P$629:$W$638,MOD(((5-1)*$N$627+9)-1,10)+1,INT((((5-1)*$N$627+9)-1)/10)+1)="","",INDEX($P$629:$W$638,MOD(((5-1)*$N$627+9)-1,10)+1,INT((((5-1)*$N$627+9)-1)/10)+1)))),IF(AND(5=$N$628+1,9&lt;=$O$627),IF(($N$627*$N$628+9)&gt;80,"",IF(INDEX($P$629:$W$638,MOD(($N$627*$N$628+9)-1,10)+1,INT((($N$627*$N$628+9)-1)/10)+1)="","",INDEX($P$629:$W$638,MOD(($N$627*$N$628+9)-1,10)+1,INT((($N$627*$N$628+9)-1)/10)+1))),""))),IF($N$629="","",IF(OR(ISTEXT($N$627),ISTEXT($N$628),ISTEXT($N$629)),"",IF(OR(9&gt;$N$627,5&gt;$N$628,((5-1)*$N$627+9)&gt;$N$629),"",IF(INDEX($P$629:$W$638,MOD(((5-1)*$N$627+9)-1,10)+1,INT((((5-1)*$N$627+9)-1)/10)+1)="","",INDEX($P$629:$W$638,MOD(((5-1)*$N$627+9)-1,10)+1,INT((((5-1)*$N$627+9)-1)/10)+1))))))</f>
        <v/>
      </c>
      <c r="M633" s="539">
        <f>IF($D$627="Flat Oval",IF(OR($N$629="",ISTEXT($N$627),ISTEXT($N$628)),"",IF(5&lt;=$N$628,IF(10&gt;$N$627,"",IF(((5-1)*$N$627+10)&gt;80,"",IF(INDEX($P$629:$W$638,MOD(((5-1)*$N$627+10)-1,10)+1,INT((((5-1)*$N$627+10)-1)/10)+1)="","",INDEX($P$629:$W$638,MOD(((5-1)*$N$627+10)-1,10)+1,INT((((5-1)*$N$627+10)-1)/10)+1)))),IF(AND(5=$N$628+1,10&lt;=$O$627),IF(($N$627*$N$628+10)&gt;80,"",IF(INDEX($P$629:$W$638,MOD(($N$627*$N$628+10)-1,10)+1,INT((($N$627*$N$628+10)-1)/10)+1)="","",INDEX($P$629:$W$638,MOD(($N$627*$N$628+10)-1,10)+1,INT((($N$627*$N$628+10)-1)/10)+1))),""))),IF($N$629="","",IF(OR(ISTEXT($N$627),ISTEXT($N$628),ISTEXT($N$629)),"",IF(OR(10&gt;$N$627,5&gt;$N$628,((5-1)*$N$627+10)&gt;$N$629),"",IF(INDEX($P$629:$W$638,MOD(((5-1)*$N$627+10)-1,10)+1,INT((((5-1)*$N$627+10)-1)/10)+1)="","",INDEX($P$629:$W$638,MOD(((5-1)*$N$627+10)-1,10)+1,INT((((5-1)*$N$627+10)-1)/10)+1))))))</f>
        <v/>
      </c>
      <c r="P633" s="540" t="n"/>
      <c r="Q633" s="540" t="n"/>
      <c r="R633" s="540" t="n"/>
      <c r="S633" s="540" t="n"/>
      <c r="T633" s="540" t="n"/>
      <c r="U633" s="540" t="n"/>
      <c r="V633" s="540" t="n"/>
      <c r="W633" s="540" t="n"/>
    </row>
    <row r="634" ht="13.35" customHeight="1" s="162">
      <c r="B634" s="537">
        <f>IF($D$627="Flat Oval",IF(OR($N$628="",ISTEXT($N$628)),"",IF(6&lt;=$N$628,ROUND((6-0.5)*$I$627/$N$628,1),IF(6=$N$628+1,"Ends",""))),IF(OR($D$627="",$G$627=""),"",IF($D$627="Round",IF(6=1,"Axis 1 (0°)",IF(6=2,"Axis 2 (90°)","")),IF(ISTEXT($N$628),"",IF(6&gt;$N$628,"",IF(ISTEXT($I$627),"",ROUND((6-0.5)*$I$627/$N$628,1)))))))</f>
        <v/>
      </c>
      <c r="C634" s="538" t="n"/>
      <c r="D634" s="539">
        <f>IF($D$627="Flat Oval",IF(OR($N$629="",ISTEXT($N$627),ISTEXT($N$628)),"",IF(6&lt;=$N$628,IF(1&gt;$N$627,"",IF(((6-1)*$N$627+1)&gt;80,"",IF(INDEX($P$629:$W$638,MOD(((6-1)*$N$627+1)-1,10)+1,INT((((6-1)*$N$627+1)-1)/10)+1)="","",INDEX($P$629:$W$638,MOD(((6-1)*$N$627+1)-1,10)+1,INT((((6-1)*$N$627+1)-1)/10)+1)))),IF(AND(6=$N$628+1,1&lt;=$O$627),IF(($N$627*$N$628+1)&gt;80,"",IF(INDEX($P$629:$W$638,MOD(($N$627*$N$628+1)-1,10)+1,INT((($N$627*$N$628+1)-1)/10)+1)="","",INDEX($P$629:$W$638,MOD(($N$627*$N$628+1)-1,10)+1,INT((($N$627*$N$628+1)-1)/10)+1))),""))),IF($N$629="","",IF(OR(ISTEXT($N$627),ISTEXT($N$628),ISTEXT($N$629)),"",IF(OR(1&gt;$N$627,6&gt;$N$628,((6-1)*$N$627+1)&gt;$N$629),"",IF(INDEX($P$629:$W$638,MOD(((6-1)*$N$627+1)-1,10)+1,INT((((6-1)*$N$627+1)-1)/10)+1)="","",INDEX($P$629:$W$638,MOD(((6-1)*$N$627+1)-1,10)+1,INT((((6-1)*$N$627+1)-1)/10)+1))))))</f>
        <v/>
      </c>
      <c r="E634" s="539">
        <f>IF($D$627="Flat Oval",IF(OR($N$629="",ISTEXT($N$627),ISTEXT($N$628)),"",IF(6&lt;=$N$628,IF(2&gt;$N$627,"",IF(((6-1)*$N$627+2)&gt;80,"",IF(INDEX($P$629:$W$638,MOD(((6-1)*$N$627+2)-1,10)+1,INT((((6-1)*$N$627+2)-1)/10)+1)="","",INDEX($P$629:$W$638,MOD(((6-1)*$N$627+2)-1,10)+1,INT((((6-1)*$N$627+2)-1)/10)+1)))),IF(AND(6=$N$628+1,2&lt;=$O$627),IF(($N$627*$N$628+2)&gt;80,"",IF(INDEX($P$629:$W$638,MOD(($N$627*$N$628+2)-1,10)+1,INT((($N$627*$N$628+2)-1)/10)+1)="","",INDEX($P$629:$W$638,MOD(($N$627*$N$628+2)-1,10)+1,INT((($N$627*$N$628+2)-1)/10)+1))),""))),IF($N$629="","",IF(OR(ISTEXT($N$627),ISTEXT($N$628),ISTEXT($N$629)),"",IF(OR(2&gt;$N$627,6&gt;$N$628,((6-1)*$N$627+2)&gt;$N$629),"",IF(INDEX($P$629:$W$638,MOD(((6-1)*$N$627+2)-1,10)+1,INT((((6-1)*$N$627+2)-1)/10)+1)="","",INDEX($P$629:$W$638,MOD(((6-1)*$N$627+2)-1,10)+1,INT((((6-1)*$N$627+2)-1)/10)+1))))))</f>
        <v/>
      </c>
      <c r="F634" s="539">
        <f>IF($D$627="Flat Oval",IF(OR($N$629="",ISTEXT($N$627),ISTEXT($N$628)),"",IF(6&lt;=$N$628,IF(3&gt;$N$627,"",IF(((6-1)*$N$627+3)&gt;80,"",IF(INDEX($P$629:$W$638,MOD(((6-1)*$N$627+3)-1,10)+1,INT((((6-1)*$N$627+3)-1)/10)+1)="","",INDEX($P$629:$W$638,MOD(((6-1)*$N$627+3)-1,10)+1,INT((((6-1)*$N$627+3)-1)/10)+1)))),IF(AND(6=$N$628+1,3&lt;=$O$627),IF(($N$627*$N$628+3)&gt;80,"",IF(INDEX($P$629:$W$638,MOD(($N$627*$N$628+3)-1,10)+1,INT((($N$627*$N$628+3)-1)/10)+1)="","",INDEX($P$629:$W$638,MOD(($N$627*$N$628+3)-1,10)+1,INT((($N$627*$N$628+3)-1)/10)+1))),""))),IF($N$629="","",IF(OR(ISTEXT($N$627),ISTEXT($N$628),ISTEXT($N$629)),"",IF(OR(3&gt;$N$627,6&gt;$N$628,((6-1)*$N$627+3)&gt;$N$629),"",IF(INDEX($P$629:$W$638,MOD(((6-1)*$N$627+3)-1,10)+1,INT((((6-1)*$N$627+3)-1)/10)+1)="","",INDEX($P$629:$W$638,MOD(((6-1)*$N$627+3)-1,10)+1,INT((((6-1)*$N$627+3)-1)/10)+1))))))</f>
        <v/>
      </c>
      <c r="G634" s="539">
        <f>IF($D$627="Flat Oval",IF(OR($N$629="",ISTEXT($N$627),ISTEXT($N$628)),"",IF(6&lt;=$N$628,IF(4&gt;$N$627,"",IF(((6-1)*$N$627+4)&gt;80,"",IF(INDEX($P$629:$W$638,MOD(((6-1)*$N$627+4)-1,10)+1,INT((((6-1)*$N$627+4)-1)/10)+1)="","",INDEX($P$629:$W$638,MOD(((6-1)*$N$627+4)-1,10)+1,INT((((6-1)*$N$627+4)-1)/10)+1)))),IF(AND(6=$N$628+1,4&lt;=$O$627),IF(($N$627*$N$628+4)&gt;80,"",IF(INDEX($P$629:$W$638,MOD(($N$627*$N$628+4)-1,10)+1,INT((($N$627*$N$628+4)-1)/10)+1)="","",INDEX($P$629:$W$638,MOD(($N$627*$N$628+4)-1,10)+1,INT((($N$627*$N$628+4)-1)/10)+1))),""))),IF($N$629="","",IF(OR(ISTEXT($N$627),ISTEXT($N$628),ISTEXT($N$629)),"",IF(OR(4&gt;$N$627,6&gt;$N$628,((6-1)*$N$627+4)&gt;$N$629),"",IF(INDEX($P$629:$W$638,MOD(((6-1)*$N$627+4)-1,10)+1,INT((((6-1)*$N$627+4)-1)/10)+1)="","",INDEX($P$629:$W$638,MOD(((6-1)*$N$627+4)-1,10)+1,INT((((6-1)*$N$627+4)-1)/10)+1))))))</f>
        <v/>
      </c>
      <c r="H634" s="539">
        <f>IF($D$627="Flat Oval",IF(OR($N$629="",ISTEXT($N$627),ISTEXT($N$628)),"",IF(6&lt;=$N$628,IF(5&gt;$N$627,"",IF(((6-1)*$N$627+5)&gt;80,"",IF(INDEX($P$629:$W$638,MOD(((6-1)*$N$627+5)-1,10)+1,INT((((6-1)*$N$627+5)-1)/10)+1)="","",INDEX($P$629:$W$638,MOD(((6-1)*$N$627+5)-1,10)+1,INT((((6-1)*$N$627+5)-1)/10)+1)))),IF(AND(6=$N$628+1,5&lt;=$O$627),IF(($N$627*$N$628+5)&gt;80,"",IF(INDEX($P$629:$W$638,MOD(($N$627*$N$628+5)-1,10)+1,INT((($N$627*$N$628+5)-1)/10)+1)="","",INDEX($P$629:$W$638,MOD(($N$627*$N$628+5)-1,10)+1,INT((($N$627*$N$628+5)-1)/10)+1))),""))),IF($N$629="","",IF(OR(ISTEXT($N$627),ISTEXT($N$628),ISTEXT($N$629)),"",IF(OR(5&gt;$N$627,6&gt;$N$628,((6-1)*$N$627+5)&gt;$N$629),"",IF(INDEX($P$629:$W$638,MOD(((6-1)*$N$627+5)-1,10)+1,INT((((6-1)*$N$627+5)-1)/10)+1)="","",INDEX($P$629:$W$638,MOD(((6-1)*$N$627+5)-1,10)+1,INT((((6-1)*$N$627+5)-1)/10)+1))))))</f>
        <v/>
      </c>
      <c r="I634" s="539">
        <f>IF($D$627="Flat Oval",IF(OR($N$629="",ISTEXT($N$627),ISTEXT($N$628)),"",IF(6&lt;=$N$628,IF(6&gt;$N$627,"",IF(((6-1)*$N$627+6)&gt;80,"",IF(INDEX($P$629:$W$638,MOD(((6-1)*$N$627+6)-1,10)+1,INT((((6-1)*$N$627+6)-1)/10)+1)="","",INDEX($P$629:$W$638,MOD(((6-1)*$N$627+6)-1,10)+1,INT((((6-1)*$N$627+6)-1)/10)+1)))),IF(AND(6=$N$628+1,6&lt;=$O$627),IF(($N$627*$N$628+6)&gt;80,"",IF(INDEX($P$629:$W$638,MOD(($N$627*$N$628+6)-1,10)+1,INT((($N$627*$N$628+6)-1)/10)+1)="","",INDEX($P$629:$W$638,MOD(($N$627*$N$628+6)-1,10)+1,INT((($N$627*$N$628+6)-1)/10)+1))),""))),IF($N$629="","",IF(OR(ISTEXT($N$627),ISTEXT($N$628),ISTEXT($N$629)),"",IF(OR(6&gt;$N$627,6&gt;$N$628,((6-1)*$N$627+6)&gt;$N$629),"",IF(INDEX($P$629:$W$638,MOD(((6-1)*$N$627+6)-1,10)+1,INT((((6-1)*$N$627+6)-1)/10)+1)="","",INDEX($P$629:$W$638,MOD(((6-1)*$N$627+6)-1,10)+1,INT((((6-1)*$N$627+6)-1)/10)+1))))))</f>
        <v/>
      </c>
      <c r="J634" s="539">
        <f>IF($D$627="Flat Oval",IF(OR($N$629="",ISTEXT($N$627),ISTEXT($N$628)),"",IF(6&lt;=$N$628,IF(7&gt;$N$627,"",IF(((6-1)*$N$627+7)&gt;80,"",IF(INDEX($P$629:$W$638,MOD(((6-1)*$N$627+7)-1,10)+1,INT((((6-1)*$N$627+7)-1)/10)+1)="","",INDEX($P$629:$W$638,MOD(((6-1)*$N$627+7)-1,10)+1,INT((((6-1)*$N$627+7)-1)/10)+1)))),IF(AND(6=$N$628+1,7&lt;=$O$627),IF(($N$627*$N$628+7)&gt;80,"",IF(INDEX($P$629:$W$638,MOD(($N$627*$N$628+7)-1,10)+1,INT((($N$627*$N$628+7)-1)/10)+1)="","",INDEX($P$629:$W$638,MOD(($N$627*$N$628+7)-1,10)+1,INT((($N$627*$N$628+7)-1)/10)+1))),""))),IF($N$629="","",IF(OR(ISTEXT($N$627),ISTEXT($N$628),ISTEXT($N$629)),"",IF(OR(7&gt;$N$627,6&gt;$N$628,((6-1)*$N$627+7)&gt;$N$629),"",IF(INDEX($P$629:$W$638,MOD(((6-1)*$N$627+7)-1,10)+1,INT((((6-1)*$N$627+7)-1)/10)+1)="","",INDEX($P$629:$W$638,MOD(((6-1)*$N$627+7)-1,10)+1,INT((((6-1)*$N$627+7)-1)/10)+1))))))</f>
        <v/>
      </c>
      <c r="K634" s="539">
        <f>IF($D$627="Flat Oval",IF(OR($N$629="",ISTEXT($N$627),ISTEXT($N$628)),"",IF(6&lt;=$N$628,IF(8&gt;$N$627,"",IF(((6-1)*$N$627+8)&gt;80,"",IF(INDEX($P$629:$W$638,MOD(((6-1)*$N$627+8)-1,10)+1,INT((((6-1)*$N$627+8)-1)/10)+1)="","",INDEX($P$629:$W$638,MOD(((6-1)*$N$627+8)-1,10)+1,INT((((6-1)*$N$627+8)-1)/10)+1)))),IF(AND(6=$N$628+1,8&lt;=$O$627),IF(($N$627*$N$628+8)&gt;80,"",IF(INDEX($P$629:$W$638,MOD(($N$627*$N$628+8)-1,10)+1,INT((($N$627*$N$628+8)-1)/10)+1)="","",INDEX($P$629:$W$638,MOD(($N$627*$N$628+8)-1,10)+1,INT((($N$627*$N$628+8)-1)/10)+1))),""))),IF($N$629="","",IF(OR(ISTEXT($N$627),ISTEXT($N$628),ISTEXT($N$629)),"",IF(OR(8&gt;$N$627,6&gt;$N$628,((6-1)*$N$627+8)&gt;$N$629),"",IF(INDEX($P$629:$W$638,MOD(((6-1)*$N$627+8)-1,10)+1,INT((((6-1)*$N$627+8)-1)/10)+1)="","",INDEX($P$629:$W$638,MOD(((6-1)*$N$627+8)-1,10)+1,INT((((6-1)*$N$627+8)-1)/10)+1))))))</f>
        <v/>
      </c>
      <c r="L634" s="539">
        <f>IF($D$627="Flat Oval",IF(OR($N$629="",ISTEXT($N$627),ISTEXT($N$628)),"",IF(6&lt;=$N$628,IF(9&gt;$N$627,"",IF(((6-1)*$N$627+9)&gt;80,"",IF(INDEX($P$629:$W$638,MOD(((6-1)*$N$627+9)-1,10)+1,INT((((6-1)*$N$627+9)-1)/10)+1)="","",INDEX($P$629:$W$638,MOD(((6-1)*$N$627+9)-1,10)+1,INT((((6-1)*$N$627+9)-1)/10)+1)))),IF(AND(6=$N$628+1,9&lt;=$O$627),IF(($N$627*$N$628+9)&gt;80,"",IF(INDEX($P$629:$W$638,MOD(($N$627*$N$628+9)-1,10)+1,INT((($N$627*$N$628+9)-1)/10)+1)="","",INDEX($P$629:$W$638,MOD(($N$627*$N$628+9)-1,10)+1,INT((($N$627*$N$628+9)-1)/10)+1))),""))),IF($N$629="","",IF(OR(ISTEXT($N$627),ISTEXT($N$628),ISTEXT($N$629)),"",IF(OR(9&gt;$N$627,6&gt;$N$628,((6-1)*$N$627+9)&gt;$N$629),"",IF(INDEX($P$629:$W$638,MOD(((6-1)*$N$627+9)-1,10)+1,INT((((6-1)*$N$627+9)-1)/10)+1)="","",INDEX($P$629:$W$638,MOD(((6-1)*$N$627+9)-1,10)+1,INT((((6-1)*$N$627+9)-1)/10)+1))))))</f>
        <v/>
      </c>
      <c r="M634" s="539">
        <f>IF($D$627="Flat Oval",IF(OR($N$629="",ISTEXT($N$627),ISTEXT($N$628)),"",IF(6&lt;=$N$628,IF(10&gt;$N$627,"",IF(((6-1)*$N$627+10)&gt;80,"",IF(INDEX($P$629:$W$638,MOD(((6-1)*$N$627+10)-1,10)+1,INT((((6-1)*$N$627+10)-1)/10)+1)="","",INDEX($P$629:$W$638,MOD(((6-1)*$N$627+10)-1,10)+1,INT((((6-1)*$N$627+10)-1)/10)+1)))),IF(AND(6=$N$628+1,10&lt;=$O$627),IF(($N$627*$N$628+10)&gt;80,"",IF(INDEX($P$629:$W$638,MOD(($N$627*$N$628+10)-1,10)+1,INT((($N$627*$N$628+10)-1)/10)+1)="","",INDEX($P$629:$W$638,MOD(($N$627*$N$628+10)-1,10)+1,INT((($N$627*$N$628+10)-1)/10)+1))),""))),IF($N$629="","",IF(OR(ISTEXT($N$627),ISTEXT($N$628),ISTEXT($N$629)),"",IF(OR(10&gt;$N$627,6&gt;$N$628,((6-1)*$N$627+10)&gt;$N$629),"",IF(INDEX($P$629:$W$638,MOD(((6-1)*$N$627+10)-1,10)+1,INT((((6-1)*$N$627+10)-1)/10)+1)="","",INDEX($P$629:$W$638,MOD(((6-1)*$N$627+10)-1,10)+1,INT((((6-1)*$N$627+10)-1)/10)+1))))))</f>
        <v/>
      </c>
      <c r="P634" s="540" t="n"/>
      <c r="Q634" s="540" t="n"/>
      <c r="R634" s="540" t="n"/>
      <c r="S634" s="540" t="n"/>
      <c r="T634" s="540" t="n"/>
      <c r="U634" s="540" t="n"/>
      <c r="V634" s="540" t="n"/>
      <c r="W634" s="540" t="n"/>
    </row>
    <row r="635" ht="13.35" customHeight="1" s="162">
      <c r="B635" s="537">
        <f>IF($D$627="Flat Oval",IF(OR($N$628="",ISTEXT($N$628)),"",IF(7&lt;=$N$628,ROUND((7-0.5)*$I$627/$N$628,1),IF(7=$N$628+1,"Ends",""))),IF(OR($D$627="",$G$627=""),"",IF($D$627="Round",IF(7=1,"Axis 1 (0°)",IF(7=2,"Axis 2 (90°)","")),IF(ISTEXT($N$628),"",IF(7&gt;$N$628,"",IF(ISTEXT($I$627),"",ROUND((7-0.5)*$I$627/$N$628,1)))))))</f>
        <v/>
      </c>
      <c r="C635" s="538" t="n"/>
      <c r="D635" s="539">
        <f>IF($D$627="Flat Oval",IF(OR($N$629="",ISTEXT($N$627),ISTEXT($N$628)),"",IF(7&lt;=$N$628,IF(1&gt;$N$627,"",IF(((7-1)*$N$627+1)&gt;80,"",IF(INDEX($P$629:$W$638,MOD(((7-1)*$N$627+1)-1,10)+1,INT((((7-1)*$N$627+1)-1)/10)+1)="","",INDEX($P$629:$W$638,MOD(((7-1)*$N$627+1)-1,10)+1,INT((((7-1)*$N$627+1)-1)/10)+1)))),IF(AND(7=$N$628+1,1&lt;=$O$627),IF(($N$627*$N$628+1)&gt;80,"",IF(INDEX($P$629:$W$638,MOD(($N$627*$N$628+1)-1,10)+1,INT((($N$627*$N$628+1)-1)/10)+1)="","",INDEX($P$629:$W$638,MOD(($N$627*$N$628+1)-1,10)+1,INT((($N$627*$N$628+1)-1)/10)+1))),""))),IF($N$629="","",IF(OR(ISTEXT($N$627),ISTEXT($N$628),ISTEXT($N$629)),"",IF(OR(1&gt;$N$627,7&gt;$N$628,((7-1)*$N$627+1)&gt;$N$629),"",IF(INDEX($P$629:$W$638,MOD(((7-1)*$N$627+1)-1,10)+1,INT((((7-1)*$N$627+1)-1)/10)+1)="","",INDEX($P$629:$W$638,MOD(((7-1)*$N$627+1)-1,10)+1,INT((((7-1)*$N$627+1)-1)/10)+1))))))</f>
        <v/>
      </c>
      <c r="E635" s="539">
        <f>IF($D$627="Flat Oval",IF(OR($N$629="",ISTEXT($N$627),ISTEXT($N$628)),"",IF(7&lt;=$N$628,IF(2&gt;$N$627,"",IF(((7-1)*$N$627+2)&gt;80,"",IF(INDEX($P$629:$W$638,MOD(((7-1)*$N$627+2)-1,10)+1,INT((((7-1)*$N$627+2)-1)/10)+1)="","",INDEX($P$629:$W$638,MOD(((7-1)*$N$627+2)-1,10)+1,INT((((7-1)*$N$627+2)-1)/10)+1)))),IF(AND(7=$N$628+1,2&lt;=$O$627),IF(($N$627*$N$628+2)&gt;80,"",IF(INDEX($P$629:$W$638,MOD(($N$627*$N$628+2)-1,10)+1,INT((($N$627*$N$628+2)-1)/10)+1)="","",INDEX($P$629:$W$638,MOD(($N$627*$N$628+2)-1,10)+1,INT((($N$627*$N$628+2)-1)/10)+1))),""))),IF($N$629="","",IF(OR(ISTEXT($N$627),ISTEXT($N$628),ISTEXT($N$629)),"",IF(OR(2&gt;$N$627,7&gt;$N$628,((7-1)*$N$627+2)&gt;$N$629),"",IF(INDEX($P$629:$W$638,MOD(((7-1)*$N$627+2)-1,10)+1,INT((((7-1)*$N$627+2)-1)/10)+1)="","",INDEX($P$629:$W$638,MOD(((7-1)*$N$627+2)-1,10)+1,INT((((7-1)*$N$627+2)-1)/10)+1))))))</f>
        <v/>
      </c>
      <c r="F635" s="539">
        <f>IF($D$627="Flat Oval",IF(OR($N$629="",ISTEXT($N$627),ISTEXT($N$628)),"",IF(7&lt;=$N$628,IF(3&gt;$N$627,"",IF(((7-1)*$N$627+3)&gt;80,"",IF(INDEX($P$629:$W$638,MOD(((7-1)*$N$627+3)-1,10)+1,INT((((7-1)*$N$627+3)-1)/10)+1)="","",INDEX($P$629:$W$638,MOD(((7-1)*$N$627+3)-1,10)+1,INT((((7-1)*$N$627+3)-1)/10)+1)))),IF(AND(7=$N$628+1,3&lt;=$O$627),IF(($N$627*$N$628+3)&gt;80,"",IF(INDEX($P$629:$W$638,MOD(($N$627*$N$628+3)-1,10)+1,INT((($N$627*$N$628+3)-1)/10)+1)="","",INDEX($P$629:$W$638,MOD(($N$627*$N$628+3)-1,10)+1,INT((($N$627*$N$628+3)-1)/10)+1))),""))),IF($N$629="","",IF(OR(ISTEXT($N$627),ISTEXT($N$628),ISTEXT($N$629)),"",IF(OR(3&gt;$N$627,7&gt;$N$628,((7-1)*$N$627+3)&gt;$N$629),"",IF(INDEX($P$629:$W$638,MOD(((7-1)*$N$627+3)-1,10)+1,INT((((7-1)*$N$627+3)-1)/10)+1)="","",INDEX($P$629:$W$638,MOD(((7-1)*$N$627+3)-1,10)+1,INT((((7-1)*$N$627+3)-1)/10)+1))))))</f>
        <v/>
      </c>
      <c r="G635" s="539">
        <f>IF($D$627="Flat Oval",IF(OR($N$629="",ISTEXT($N$627),ISTEXT($N$628)),"",IF(7&lt;=$N$628,IF(4&gt;$N$627,"",IF(((7-1)*$N$627+4)&gt;80,"",IF(INDEX($P$629:$W$638,MOD(((7-1)*$N$627+4)-1,10)+1,INT((((7-1)*$N$627+4)-1)/10)+1)="","",INDEX($P$629:$W$638,MOD(((7-1)*$N$627+4)-1,10)+1,INT((((7-1)*$N$627+4)-1)/10)+1)))),IF(AND(7=$N$628+1,4&lt;=$O$627),IF(($N$627*$N$628+4)&gt;80,"",IF(INDEX($P$629:$W$638,MOD(($N$627*$N$628+4)-1,10)+1,INT((($N$627*$N$628+4)-1)/10)+1)="","",INDEX($P$629:$W$638,MOD(($N$627*$N$628+4)-1,10)+1,INT((($N$627*$N$628+4)-1)/10)+1))),""))),IF($N$629="","",IF(OR(ISTEXT($N$627),ISTEXT($N$628),ISTEXT($N$629)),"",IF(OR(4&gt;$N$627,7&gt;$N$628,((7-1)*$N$627+4)&gt;$N$629),"",IF(INDEX($P$629:$W$638,MOD(((7-1)*$N$627+4)-1,10)+1,INT((((7-1)*$N$627+4)-1)/10)+1)="","",INDEX($P$629:$W$638,MOD(((7-1)*$N$627+4)-1,10)+1,INT((((7-1)*$N$627+4)-1)/10)+1))))))</f>
        <v/>
      </c>
      <c r="H635" s="539">
        <f>IF($D$627="Flat Oval",IF(OR($N$629="",ISTEXT($N$627),ISTEXT($N$628)),"",IF(7&lt;=$N$628,IF(5&gt;$N$627,"",IF(((7-1)*$N$627+5)&gt;80,"",IF(INDEX($P$629:$W$638,MOD(((7-1)*$N$627+5)-1,10)+1,INT((((7-1)*$N$627+5)-1)/10)+1)="","",INDEX($P$629:$W$638,MOD(((7-1)*$N$627+5)-1,10)+1,INT((((7-1)*$N$627+5)-1)/10)+1)))),IF(AND(7=$N$628+1,5&lt;=$O$627),IF(($N$627*$N$628+5)&gt;80,"",IF(INDEX($P$629:$W$638,MOD(($N$627*$N$628+5)-1,10)+1,INT((($N$627*$N$628+5)-1)/10)+1)="","",INDEX($P$629:$W$638,MOD(($N$627*$N$628+5)-1,10)+1,INT((($N$627*$N$628+5)-1)/10)+1))),""))),IF($N$629="","",IF(OR(ISTEXT($N$627),ISTEXT($N$628),ISTEXT($N$629)),"",IF(OR(5&gt;$N$627,7&gt;$N$628,((7-1)*$N$627+5)&gt;$N$629),"",IF(INDEX($P$629:$W$638,MOD(((7-1)*$N$627+5)-1,10)+1,INT((((7-1)*$N$627+5)-1)/10)+1)="","",INDEX($P$629:$W$638,MOD(((7-1)*$N$627+5)-1,10)+1,INT((((7-1)*$N$627+5)-1)/10)+1))))))</f>
        <v/>
      </c>
      <c r="I635" s="539">
        <f>IF($D$627="Flat Oval",IF(OR($N$629="",ISTEXT($N$627),ISTEXT($N$628)),"",IF(7&lt;=$N$628,IF(6&gt;$N$627,"",IF(((7-1)*$N$627+6)&gt;80,"",IF(INDEX($P$629:$W$638,MOD(((7-1)*$N$627+6)-1,10)+1,INT((((7-1)*$N$627+6)-1)/10)+1)="","",INDEX($P$629:$W$638,MOD(((7-1)*$N$627+6)-1,10)+1,INT((((7-1)*$N$627+6)-1)/10)+1)))),IF(AND(7=$N$628+1,6&lt;=$O$627),IF(($N$627*$N$628+6)&gt;80,"",IF(INDEX($P$629:$W$638,MOD(($N$627*$N$628+6)-1,10)+1,INT((($N$627*$N$628+6)-1)/10)+1)="","",INDEX($P$629:$W$638,MOD(($N$627*$N$628+6)-1,10)+1,INT((($N$627*$N$628+6)-1)/10)+1))),""))),IF($N$629="","",IF(OR(ISTEXT($N$627),ISTEXT($N$628),ISTEXT($N$629)),"",IF(OR(6&gt;$N$627,7&gt;$N$628,((7-1)*$N$627+6)&gt;$N$629),"",IF(INDEX($P$629:$W$638,MOD(((7-1)*$N$627+6)-1,10)+1,INT((((7-1)*$N$627+6)-1)/10)+1)="","",INDEX($P$629:$W$638,MOD(((7-1)*$N$627+6)-1,10)+1,INT((((7-1)*$N$627+6)-1)/10)+1))))))</f>
        <v/>
      </c>
      <c r="J635" s="539">
        <f>IF($D$627="Flat Oval",IF(OR($N$629="",ISTEXT($N$627),ISTEXT($N$628)),"",IF(7&lt;=$N$628,IF(7&gt;$N$627,"",IF(((7-1)*$N$627+7)&gt;80,"",IF(INDEX($P$629:$W$638,MOD(((7-1)*$N$627+7)-1,10)+1,INT((((7-1)*$N$627+7)-1)/10)+1)="","",INDEX($P$629:$W$638,MOD(((7-1)*$N$627+7)-1,10)+1,INT((((7-1)*$N$627+7)-1)/10)+1)))),IF(AND(7=$N$628+1,7&lt;=$O$627),IF(($N$627*$N$628+7)&gt;80,"",IF(INDEX($P$629:$W$638,MOD(($N$627*$N$628+7)-1,10)+1,INT((($N$627*$N$628+7)-1)/10)+1)="","",INDEX($P$629:$W$638,MOD(($N$627*$N$628+7)-1,10)+1,INT((($N$627*$N$628+7)-1)/10)+1))),""))),IF($N$629="","",IF(OR(ISTEXT($N$627),ISTEXT($N$628),ISTEXT($N$629)),"",IF(OR(7&gt;$N$627,7&gt;$N$628,((7-1)*$N$627+7)&gt;$N$629),"",IF(INDEX($P$629:$W$638,MOD(((7-1)*$N$627+7)-1,10)+1,INT((((7-1)*$N$627+7)-1)/10)+1)="","",INDEX($P$629:$W$638,MOD(((7-1)*$N$627+7)-1,10)+1,INT((((7-1)*$N$627+7)-1)/10)+1))))))</f>
        <v/>
      </c>
      <c r="K635" s="539">
        <f>IF($D$627="Flat Oval",IF(OR($N$629="",ISTEXT($N$627),ISTEXT($N$628)),"",IF(7&lt;=$N$628,IF(8&gt;$N$627,"",IF(((7-1)*$N$627+8)&gt;80,"",IF(INDEX($P$629:$W$638,MOD(((7-1)*$N$627+8)-1,10)+1,INT((((7-1)*$N$627+8)-1)/10)+1)="","",INDEX($P$629:$W$638,MOD(((7-1)*$N$627+8)-1,10)+1,INT((((7-1)*$N$627+8)-1)/10)+1)))),IF(AND(7=$N$628+1,8&lt;=$O$627),IF(($N$627*$N$628+8)&gt;80,"",IF(INDEX($P$629:$W$638,MOD(($N$627*$N$628+8)-1,10)+1,INT((($N$627*$N$628+8)-1)/10)+1)="","",INDEX($P$629:$W$638,MOD(($N$627*$N$628+8)-1,10)+1,INT((($N$627*$N$628+8)-1)/10)+1))),""))),IF($N$629="","",IF(OR(ISTEXT($N$627),ISTEXT($N$628),ISTEXT($N$629)),"",IF(OR(8&gt;$N$627,7&gt;$N$628,((7-1)*$N$627+8)&gt;$N$629),"",IF(INDEX($P$629:$W$638,MOD(((7-1)*$N$627+8)-1,10)+1,INT((((7-1)*$N$627+8)-1)/10)+1)="","",INDEX($P$629:$W$638,MOD(((7-1)*$N$627+8)-1,10)+1,INT((((7-1)*$N$627+8)-1)/10)+1))))))</f>
        <v/>
      </c>
      <c r="L635" s="539">
        <f>IF($D$627="Flat Oval",IF(OR($N$629="",ISTEXT($N$627),ISTEXT($N$628)),"",IF(7&lt;=$N$628,IF(9&gt;$N$627,"",IF(((7-1)*$N$627+9)&gt;80,"",IF(INDEX($P$629:$W$638,MOD(((7-1)*$N$627+9)-1,10)+1,INT((((7-1)*$N$627+9)-1)/10)+1)="","",INDEX($P$629:$W$638,MOD(((7-1)*$N$627+9)-1,10)+1,INT((((7-1)*$N$627+9)-1)/10)+1)))),IF(AND(7=$N$628+1,9&lt;=$O$627),IF(($N$627*$N$628+9)&gt;80,"",IF(INDEX($P$629:$W$638,MOD(($N$627*$N$628+9)-1,10)+1,INT((($N$627*$N$628+9)-1)/10)+1)="","",INDEX($P$629:$W$638,MOD(($N$627*$N$628+9)-1,10)+1,INT((($N$627*$N$628+9)-1)/10)+1))),""))),IF($N$629="","",IF(OR(ISTEXT($N$627),ISTEXT($N$628),ISTEXT($N$629)),"",IF(OR(9&gt;$N$627,7&gt;$N$628,((7-1)*$N$627+9)&gt;$N$629),"",IF(INDEX($P$629:$W$638,MOD(((7-1)*$N$627+9)-1,10)+1,INT((((7-1)*$N$627+9)-1)/10)+1)="","",INDEX($P$629:$W$638,MOD(((7-1)*$N$627+9)-1,10)+1,INT((((7-1)*$N$627+9)-1)/10)+1))))))</f>
        <v/>
      </c>
      <c r="M635" s="539">
        <f>IF($D$627="Flat Oval",IF(OR($N$629="",ISTEXT($N$627),ISTEXT($N$628)),"",IF(7&lt;=$N$628,IF(10&gt;$N$627,"",IF(((7-1)*$N$627+10)&gt;80,"",IF(INDEX($P$629:$W$638,MOD(((7-1)*$N$627+10)-1,10)+1,INT((((7-1)*$N$627+10)-1)/10)+1)="","",INDEX($P$629:$W$638,MOD(((7-1)*$N$627+10)-1,10)+1,INT((((7-1)*$N$627+10)-1)/10)+1)))),IF(AND(7=$N$628+1,10&lt;=$O$627),IF(($N$627*$N$628+10)&gt;80,"",IF(INDEX($P$629:$W$638,MOD(($N$627*$N$628+10)-1,10)+1,INT((($N$627*$N$628+10)-1)/10)+1)="","",INDEX($P$629:$W$638,MOD(($N$627*$N$628+10)-1,10)+1,INT((($N$627*$N$628+10)-1)/10)+1))),""))),IF($N$629="","",IF(OR(ISTEXT($N$627),ISTEXT($N$628),ISTEXT($N$629)),"",IF(OR(10&gt;$N$627,7&gt;$N$628,((7-1)*$N$627+10)&gt;$N$629),"",IF(INDEX($P$629:$W$638,MOD(((7-1)*$N$627+10)-1,10)+1,INT((((7-1)*$N$627+10)-1)/10)+1)="","",INDEX($P$629:$W$638,MOD(((7-1)*$N$627+10)-1,10)+1,INT((((7-1)*$N$627+10)-1)/10)+1))))))</f>
        <v/>
      </c>
      <c r="P635" s="540" t="n"/>
      <c r="Q635" s="540" t="n"/>
      <c r="R635" s="540" t="n"/>
      <c r="S635" s="540" t="n"/>
      <c r="T635" s="540" t="n"/>
      <c r="U635" s="540" t="n"/>
      <c r="V635" s="540" t="n"/>
      <c r="W635" s="540" t="n"/>
    </row>
    <row r="636" ht="13.35" customHeight="1" s="162">
      <c r="B636" s="537">
        <f>IF($D$627="Flat Oval",IF(OR($N$628="",ISTEXT($N$628)),"",IF(8&lt;=$N$628,ROUND((8-0.5)*$I$627/$N$628,1),IF(8=$N$628+1,"Ends",""))),IF(OR($D$627="",$G$627=""),"",IF($D$627="Round",IF(8=1,"Axis 1 (0°)",IF(8=2,"Axis 2 (90°)","")),IF(ISTEXT($N$628),"",IF(8&gt;$N$628,"",IF(ISTEXT($I$627),"",ROUND((8-0.5)*$I$627/$N$628,1)))))))</f>
        <v/>
      </c>
      <c r="C636" s="538" t="n"/>
      <c r="D636" s="539">
        <f>IF($D$627="Flat Oval",IF(OR($N$629="",ISTEXT($N$627),ISTEXT($N$628)),"",IF(8&lt;=$N$628,IF(1&gt;$N$627,"",IF(((8-1)*$N$627+1)&gt;80,"",IF(INDEX($P$629:$W$638,MOD(((8-1)*$N$627+1)-1,10)+1,INT((((8-1)*$N$627+1)-1)/10)+1)="","",INDEX($P$629:$W$638,MOD(((8-1)*$N$627+1)-1,10)+1,INT((((8-1)*$N$627+1)-1)/10)+1)))),IF(AND(8=$N$628+1,1&lt;=$O$627),IF(($N$627*$N$628+1)&gt;80,"",IF(INDEX($P$629:$W$638,MOD(($N$627*$N$628+1)-1,10)+1,INT((($N$627*$N$628+1)-1)/10)+1)="","",INDEX($P$629:$W$638,MOD(($N$627*$N$628+1)-1,10)+1,INT((($N$627*$N$628+1)-1)/10)+1))),""))),IF($N$629="","",IF(OR(ISTEXT($N$627),ISTEXT($N$628),ISTEXT($N$629)),"",IF(OR(1&gt;$N$627,8&gt;$N$628,((8-1)*$N$627+1)&gt;$N$629),"",IF(INDEX($P$629:$W$638,MOD(((8-1)*$N$627+1)-1,10)+1,INT((((8-1)*$N$627+1)-1)/10)+1)="","",INDEX($P$629:$W$638,MOD(((8-1)*$N$627+1)-1,10)+1,INT((((8-1)*$N$627+1)-1)/10)+1))))))</f>
        <v/>
      </c>
      <c r="E636" s="539">
        <f>IF($D$627="Flat Oval",IF(OR($N$629="",ISTEXT($N$627),ISTEXT($N$628)),"",IF(8&lt;=$N$628,IF(2&gt;$N$627,"",IF(((8-1)*$N$627+2)&gt;80,"",IF(INDEX($P$629:$W$638,MOD(((8-1)*$N$627+2)-1,10)+1,INT((((8-1)*$N$627+2)-1)/10)+1)="","",INDEX($P$629:$W$638,MOD(((8-1)*$N$627+2)-1,10)+1,INT((((8-1)*$N$627+2)-1)/10)+1)))),IF(AND(8=$N$628+1,2&lt;=$O$627),IF(($N$627*$N$628+2)&gt;80,"",IF(INDEX($P$629:$W$638,MOD(($N$627*$N$628+2)-1,10)+1,INT((($N$627*$N$628+2)-1)/10)+1)="","",INDEX($P$629:$W$638,MOD(($N$627*$N$628+2)-1,10)+1,INT((($N$627*$N$628+2)-1)/10)+1))),""))),IF($N$629="","",IF(OR(ISTEXT($N$627),ISTEXT($N$628),ISTEXT($N$629)),"",IF(OR(2&gt;$N$627,8&gt;$N$628,((8-1)*$N$627+2)&gt;$N$629),"",IF(INDEX($P$629:$W$638,MOD(((8-1)*$N$627+2)-1,10)+1,INT((((8-1)*$N$627+2)-1)/10)+1)="","",INDEX($P$629:$W$638,MOD(((8-1)*$N$627+2)-1,10)+1,INT((((8-1)*$N$627+2)-1)/10)+1))))))</f>
        <v/>
      </c>
      <c r="F636" s="539">
        <f>IF($D$627="Flat Oval",IF(OR($N$629="",ISTEXT($N$627),ISTEXT($N$628)),"",IF(8&lt;=$N$628,IF(3&gt;$N$627,"",IF(((8-1)*$N$627+3)&gt;80,"",IF(INDEX($P$629:$W$638,MOD(((8-1)*$N$627+3)-1,10)+1,INT((((8-1)*$N$627+3)-1)/10)+1)="","",INDEX($P$629:$W$638,MOD(((8-1)*$N$627+3)-1,10)+1,INT((((8-1)*$N$627+3)-1)/10)+1)))),IF(AND(8=$N$628+1,3&lt;=$O$627),IF(($N$627*$N$628+3)&gt;80,"",IF(INDEX($P$629:$W$638,MOD(($N$627*$N$628+3)-1,10)+1,INT((($N$627*$N$628+3)-1)/10)+1)="","",INDEX($P$629:$W$638,MOD(($N$627*$N$628+3)-1,10)+1,INT((($N$627*$N$628+3)-1)/10)+1))),""))),IF($N$629="","",IF(OR(ISTEXT($N$627),ISTEXT($N$628),ISTEXT($N$629)),"",IF(OR(3&gt;$N$627,8&gt;$N$628,((8-1)*$N$627+3)&gt;$N$629),"",IF(INDEX($P$629:$W$638,MOD(((8-1)*$N$627+3)-1,10)+1,INT((((8-1)*$N$627+3)-1)/10)+1)="","",INDEX($P$629:$W$638,MOD(((8-1)*$N$627+3)-1,10)+1,INT((((8-1)*$N$627+3)-1)/10)+1))))))</f>
        <v/>
      </c>
      <c r="G636" s="539">
        <f>IF($D$627="Flat Oval",IF(OR($N$629="",ISTEXT($N$627),ISTEXT($N$628)),"",IF(8&lt;=$N$628,IF(4&gt;$N$627,"",IF(((8-1)*$N$627+4)&gt;80,"",IF(INDEX($P$629:$W$638,MOD(((8-1)*$N$627+4)-1,10)+1,INT((((8-1)*$N$627+4)-1)/10)+1)="","",INDEX($P$629:$W$638,MOD(((8-1)*$N$627+4)-1,10)+1,INT((((8-1)*$N$627+4)-1)/10)+1)))),IF(AND(8=$N$628+1,4&lt;=$O$627),IF(($N$627*$N$628+4)&gt;80,"",IF(INDEX($P$629:$W$638,MOD(($N$627*$N$628+4)-1,10)+1,INT((($N$627*$N$628+4)-1)/10)+1)="","",INDEX($P$629:$W$638,MOD(($N$627*$N$628+4)-1,10)+1,INT((($N$627*$N$628+4)-1)/10)+1))),""))),IF($N$629="","",IF(OR(ISTEXT($N$627),ISTEXT($N$628),ISTEXT($N$629)),"",IF(OR(4&gt;$N$627,8&gt;$N$628,((8-1)*$N$627+4)&gt;$N$629),"",IF(INDEX($P$629:$W$638,MOD(((8-1)*$N$627+4)-1,10)+1,INT((((8-1)*$N$627+4)-1)/10)+1)="","",INDEX($P$629:$W$638,MOD(((8-1)*$N$627+4)-1,10)+1,INT((((8-1)*$N$627+4)-1)/10)+1))))))</f>
        <v/>
      </c>
      <c r="H636" s="539">
        <f>IF($D$627="Flat Oval",IF(OR($N$629="",ISTEXT($N$627),ISTEXT($N$628)),"",IF(8&lt;=$N$628,IF(5&gt;$N$627,"",IF(((8-1)*$N$627+5)&gt;80,"",IF(INDEX($P$629:$W$638,MOD(((8-1)*$N$627+5)-1,10)+1,INT((((8-1)*$N$627+5)-1)/10)+1)="","",INDEX($P$629:$W$638,MOD(((8-1)*$N$627+5)-1,10)+1,INT((((8-1)*$N$627+5)-1)/10)+1)))),IF(AND(8=$N$628+1,5&lt;=$O$627),IF(($N$627*$N$628+5)&gt;80,"",IF(INDEX($P$629:$W$638,MOD(($N$627*$N$628+5)-1,10)+1,INT((($N$627*$N$628+5)-1)/10)+1)="","",INDEX($P$629:$W$638,MOD(($N$627*$N$628+5)-1,10)+1,INT((($N$627*$N$628+5)-1)/10)+1))),""))),IF($N$629="","",IF(OR(ISTEXT($N$627),ISTEXT($N$628),ISTEXT($N$629)),"",IF(OR(5&gt;$N$627,8&gt;$N$628,((8-1)*$N$627+5)&gt;$N$629),"",IF(INDEX($P$629:$W$638,MOD(((8-1)*$N$627+5)-1,10)+1,INT((((8-1)*$N$627+5)-1)/10)+1)="","",INDEX($P$629:$W$638,MOD(((8-1)*$N$627+5)-1,10)+1,INT((((8-1)*$N$627+5)-1)/10)+1))))))</f>
        <v/>
      </c>
      <c r="I636" s="539">
        <f>IF($D$627="Flat Oval",IF(OR($N$629="",ISTEXT($N$627),ISTEXT($N$628)),"",IF(8&lt;=$N$628,IF(6&gt;$N$627,"",IF(((8-1)*$N$627+6)&gt;80,"",IF(INDEX($P$629:$W$638,MOD(((8-1)*$N$627+6)-1,10)+1,INT((((8-1)*$N$627+6)-1)/10)+1)="","",INDEX($P$629:$W$638,MOD(((8-1)*$N$627+6)-1,10)+1,INT((((8-1)*$N$627+6)-1)/10)+1)))),IF(AND(8=$N$628+1,6&lt;=$O$627),IF(($N$627*$N$628+6)&gt;80,"",IF(INDEX($P$629:$W$638,MOD(($N$627*$N$628+6)-1,10)+1,INT((($N$627*$N$628+6)-1)/10)+1)="","",INDEX($P$629:$W$638,MOD(($N$627*$N$628+6)-1,10)+1,INT((($N$627*$N$628+6)-1)/10)+1))),""))),IF($N$629="","",IF(OR(ISTEXT($N$627),ISTEXT($N$628),ISTEXT($N$629)),"",IF(OR(6&gt;$N$627,8&gt;$N$628,((8-1)*$N$627+6)&gt;$N$629),"",IF(INDEX($P$629:$W$638,MOD(((8-1)*$N$627+6)-1,10)+1,INT((((8-1)*$N$627+6)-1)/10)+1)="","",INDEX($P$629:$W$638,MOD(((8-1)*$N$627+6)-1,10)+1,INT((((8-1)*$N$627+6)-1)/10)+1))))))</f>
        <v/>
      </c>
      <c r="J636" s="539">
        <f>IF($D$627="Flat Oval",IF(OR($N$629="",ISTEXT($N$627),ISTEXT($N$628)),"",IF(8&lt;=$N$628,IF(7&gt;$N$627,"",IF(((8-1)*$N$627+7)&gt;80,"",IF(INDEX($P$629:$W$638,MOD(((8-1)*$N$627+7)-1,10)+1,INT((((8-1)*$N$627+7)-1)/10)+1)="","",INDEX($P$629:$W$638,MOD(((8-1)*$N$627+7)-1,10)+1,INT((((8-1)*$N$627+7)-1)/10)+1)))),IF(AND(8=$N$628+1,7&lt;=$O$627),IF(($N$627*$N$628+7)&gt;80,"",IF(INDEX($P$629:$W$638,MOD(($N$627*$N$628+7)-1,10)+1,INT((($N$627*$N$628+7)-1)/10)+1)="","",INDEX($P$629:$W$638,MOD(($N$627*$N$628+7)-1,10)+1,INT((($N$627*$N$628+7)-1)/10)+1))),""))),IF($N$629="","",IF(OR(ISTEXT($N$627),ISTEXT($N$628),ISTEXT($N$629)),"",IF(OR(7&gt;$N$627,8&gt;$N$628,((8-1)*$N$627+7)&gt;$N$629),"",IF(INDEX($P$629:$W$638,MOD(((8-1)*$N$627+7)-1,10)+1,INT((((8-1)*$N$627+7)-1)/10)+1)="","",INDEX($P$629:$W$638,MOD(((8-1)*$N$627+7)-1,10)+1,INT((((8-1)*$N$627+7)-1)/10)+1))))))</f>
        <v/>
      </c>
      <c r="K636" s="539">
        <f>IF($D$627="Flat Oval",IF(OR($N$629="",ISTEXT($N$627),ISTEXT($N$628)),"",IF(8&lt;=$N$628,IF(8&gt;$N$627,"",IF(((8-1)*$N$627+8)&gt;80,"",IF(INDEX($P$629:$W$638,MOD(((8-1)*$N$627+8)-1,10)+1,INT((((8-1)*$N$627+8)-1)/10)+1)="","",INDEX($P$629:$W$638,MOD(((8-1)*$N$627+8)-1,10)+1,INT((((8-1)*$N$627+8)-1)/10)+1)))),IF(AND(8=$N$628+1,8&lt;=$O$627),IF(($N$627*$N$628+8)&gt;80,"",IF(INDEX($P$629:$W$638,MOD(($N$627*$N$628+8)-1,10)+1,INT((($N$627*$N$628+8)-1)/10)+1)="","",INDEX($P$629:$W$638,MOD(($N$627*$N$628+8)-1,10)+1,INT((($N$627*$N$628+8)-1)/10)+1))),""))),IF($N$629="","",IF(OR(ISTEXT($N$627),ISTEXT($N$628),ISTEXT($N$629)),"",IF(OR(8&gt;$N$627,8&gt;$N$628,((8-1)*$N$627+8)&gt;$N$629),"",IF(INDEX($P$629:$W$638,MOD(((8-1)*$N$627+8)-1,10)+1,INT((((8-1)*$N$627+8)-1)/10)+1)="","",INDEX($P$629:$W$638,MOD(((8-1)*$N$627+8)-1,10)+1,INT((((8-1)*$N$627+8)-1)/10)+1))))))</f>
        <v/>
      </c>
      <c r="L636" s="539">
        <f>IF($D$627="Flat Oval",IF(OR($N$629="",ISTEXT($N$627),ISTEXT($N$628)),"",IF(8&lt;=$N$628,IF(9&gt;$N$627,"",IF(((8-1)*$N$627+9)&gt;80,"",IF(INDEX($P$629:$W$638,MOD(((8-1)*$N$627+9)-1,10)+1,INT((((8-1)*$N$627+9)-1)/10)+1)="","",INDEX($P$629:$W$638,MOD(((8-1)*$N$627+9)-1,10)+1,INT((((8-1)*$N$627+9)-1)/10)+1)))),IF(AND(8=$N$628+1,9&lt;=$O$627),IF(($N$627*$N$628+9)&gt;80,"",IF(INDEX($P$629:$W$638,MOD(($N$627*$N$628+9)-1,10)+1,INT((($N$627*$N$628+9)-1)/10)+1)="","",INDEX($P$629:$W$638,MOD(($N$627*$N$628+9)-1,10)+1,INT((($N$627*$N$628+9)-1)/10)+1))),""))),IF($N$629="","",IF(OR(ISTEXT($N$627),ISTEXT($N$628),ISTEXT($N$629)),"",IF(OR(9&gt;$N$627,8&gt;$N$628,((8-1)*$N$627+9)&gt;$N$629),"",IF(INDEX($P$629:$W$638,MOD(((8-1)*$N$627+9)-1,10)+1,INT((((8-1)*$N$627+9)-1)/10)+1)="","",INDEX($P$629:$W$638,MOD(((8-1)*$N$627+9)-1,10)+1,INT((((8-1)*$N$627+9)-1)/10)+1))))))</f>
        <v/>
      </c>
      <c r="M636" s="539">
        <f>IF($D$627="Flat Oval",IF(OR($N$629="",ISTEXT($N$627),ISTEXT($N$628)),"",IF(8&lt;=$N$628,IF(10&gt;$N$627,"",IF(((8-1)*$N$627+10)&gt;80,"",IF(INDEX($P$629:$W$638,MOD(((8-1)*$N$627+10)-1,10)+1,INT((((8-1)*$N$627+10)-1)/10)+1)="","",INDEX($P$629:$W$638,MOD(((8-1)*$N$627+10)-1,10)+1,INT((((8-1)*$N$627+10)-1)/10)+1)))),IF(AND(8=$N$628+1,10&lt;=$O$627),IF(($N$627*$N$628+10)&gt;80,"",IF(INDEX($P$629:$W$638,MOD(($N$627*$N$628+10)-1,10)+1,INT((($N$627*$N$628+10)-1)/10)+1)="","",INDEX($P$629:$W$638,MOD(($N$627*$N$628+10)-1,10)+1,INT((($N$627*$N$628+10)-1)/10)+1))),""))),IF($N$629="","",IF(OR(ISTEXT($N$627),ISTEXT($N$628),ISTEXT($N$629)),"",IF(OR(10&gt;$N$627,8&gt;$N$628,((8-1)*$N$627+10)&gt;$N$629),"",IF(INDEX($P$629:$W$638,MOD(((8-1)*$N$627+10)-1,10)+1,INT((((8-1)*$N$627+10)-1)/10)+1)="","",INDEX($P$629:$W$638,MOD(((8-1)*$N$627+10)-1,10)+1,INT((((8-1)*$N$627+10)-1)/10)+1))))))</f>
        <v/>
      </c>
      <c r="P636" s="540" t="n"/>
      <c r="Q636" s="540" t="n"/>
      <c r="R636" s="540" t="n"/>
      <c r="S636" s="540" t="n"/>
      <c r="T636" s="540" t="n"/>
      <c r="U636" s="540" t="n"/>
      <c r="V636" s="540" t="n"/>
      <c r="W636" s="540" t="n"/>
    </row>
    <row r="637" ht="13.35" customHeight="1" s="162">
      <c r="P637" s="540" t="n"/>
      <c r="Q637" s="540" t="n"/>
      <c r="R637" s="540" t="n"/>
      <c r="S637" s="540" t="n"/>
      <c r="T637" s="540" t="n"/>
      <c r="U637" s="540" t="n"/>
      <c r="V637" s="540" t="n"/>
      <c r="W637" s="540" t="n"/>
    </row>
    <row r="638" ht="13.35" customHeight="1" s="162">
      <c r="B638" s="188" t="inlineStr">
        <is>
          <t>Remarks</t>
        </is>
      </c>
      <c r="C638" s="173" t="n"/>
      <c r="D638" s="154" t="n"/>
      <c r="E638" s="174" t="n"/>
      <c r="F638" s="174" t="n"/>
      <c r="G638" s="174" t="n"/>
      <c r="H638" s="174" t="n"/>
      <c r="I638" s="174" t="n"/>
      <c r="J638" s="174" t="n"/>
      <c r="K638" s="174" t="n"/>
      <c r="L638" s="174" t="n"/>
      <c r="M638" s="173" t="n"/>
      <c r="P638" s="540" t="n"/>
      <c r="Q638" s="540" t="n"/>
      <c r="R638" s="540" t="n"/>
      <c r="S638" s="540" t="n"/>
      <c r="T638" s="540" t="n"/>
      <c r="U638" s="540" t="n"/>
      <c r="V638" s="540" t="n"/>
      <c r="W638" s="540" t="n"/>
    </row>
    <row r="639" ht="13.35" customHeight="1" s="162">
      <c r="B639" s="154" t="n"/>
      <c r="C639" s="174" t="n"/>
      <c r="D639" s="174" t="n"/>
      <c r="E639" s="174" t="n"/>
      <c r="F639" s="174" t="n"/>
      <c r="G639" s="174" t="n"/>
      <c r="H639" s="174" t="n"/>
      <c r="I639" s="174" t="n"/>
      <c r="J639" s="174" t="n"/>
      <c r="K639" s="174" t="n"/>
      <c r="L639" s="174" t="n"/>
      <c r="M639" s="173" t="n"/>
    </row>
    <row r="640" ht="13.35" customHeight="1" s="162">
      <c r="B640" s="154" t="n"/>
      <c r="C640" s="174" t="n"/>
      <c r="D640" s="174" t="n"/>
      <c r="E640" s="174" t="n"/>
      <c r="F640" s="174" t="n"/>
      <c r="G640" s="174" t="n"/>
      <c r="H640" s="174" t="n"/>
      <c r="I640" s="174" t="n"/>
      <c r="J640" s="174" t="n"/>
      <c r="K640" s="174" t="n"/>
      <c r="L640" s="174" t="n"/>
      <c r="M640" s="173" t="n"/>
    </row>
    <row r="642" ht="13.35" customHeight="1" s="162">
      <c r="B642" s="188" t="inlineStr">
        <is>
          <t>Airflow Traverse Measurement</t>
        </is>
      </c>
      <c r="C642" s="174" t="n"/>
      <c r="D642" s="174" t="n"/>
      <c r="E642" s="174" t="n"/>
      <c r="F642" s="174" t="n"/>
      <c r="G642" s="174" t="n"/>
      <c r="H642" s="173" t="n"/>
      <c r="I642" s="194" t="inlineStr">
        <is>
          <t>Design CFM</t>
        </is>
      </c>
      <c r="J642" s="188" t="inlineStr">
        <is>
          <t>Initial</t>
        </is>
      </c>
      <c r="K642" s="173" t="n"/>
      <c r="L642" s="188" t="inlineStr">
        <is>
          <t>Final</t>
        </is>
      </c>
      <c r="M642" s="173" t="n"/>
    </row>
    <row r="643" ht="13.35" customHeight="1" s="162">
      <c r="B643" s="153" t="inlineStr">
        <is>
          <t xml:space="preserve">Point </t>
        </is>
      </c>
      <c r="C643" s="188" t="inlineStr">
        <is>
          <t>Area Served</t>
        </is>
      </c>
      <c r="D643" s="174" t="n"/>
      <c r="E643" s="173" t="n"/>
      <c r="F643" s="188" t="inlineStr">
        <is>
          <t>Size</t>
        </is>
      </c>
      <c r="G643" s="173" t="n"/>
      <c r="H643" s="188" t="inlineStr">
        <is>
          <t>Ak</t>
        </is>
      </c>
      <c r="I643" s="440" t="n"/>
      <c r="J643" s="188" t="inlineStr">
        <is>
          <t>VEL</t>
        </is>
      </c>
      <c r="K643" s="188" t="inlineStr">
        <is>
          <t>CFM</t>
        </is>
      </c>
      <c r="L643" s="188" t="inlineStr">
        <is>
          <t>VEL</t>
        </is>
      </c>
      <c r="M643" s="188" t="inlineStr">
        <is>
          <t>CFM</t>
        </is>
      </c>
    </row>
    <row r="644" ht="13.35" customHeight="1" s="162">
      <c r="B644" s="31" t="inlineStr">
        <is>
          <t>T-40</t>
        </is>
      </c>
      <c r="C644" s="307" t="n"/>
      <c r="D644" s="174" t="n"/>
      <c r="E644" s="173" t="n"/>
      <c r="F644" s="307">
        <f>IF($D$646="Flat Oval",IF(OR($G$646="",$I$646=""),"",$G$646&amp;""" x "&amp;$I$646&amp;""" oval"),IF($G$646="","",IF($D$646="Round",$G$646&amp;""" dia",$G$646&amp;""" x "&amp;$I$646&amp;"""")))</f>
        <v/>
      </c>
      <c r="G644" s="173" t="n"/>
      <c r="H644" s="525">
        <f>IF($D$646="Flat Oval",IF(OR($G$646="",$I$646=""),"",IF(OR(ISTEXT($G$646),ISTEXT($I$646)),"",ROUND(((($G$646-2*N($K$646))-($I$646-2*N($K$646)))*($I$646-2*N($K$646))+PI()*(($I$646-2*N($K$646))/2)^2)/144,3))),IF(OR($D$646="",$G$646=""),"",IF($D$646="Round",IF(ISTEXT($G$646),"",ROUND(PI()*(($G$646-2*N($K$646))/2)^2/144,3)),IF($I$646="","",IF(OR(ISTEXT($G$646),ISTEXT($I$646)),"",ROUND(($G$646-2*N($K$646))*($I$646-2*N($K$646))/144,3))))))</f>
        <v/>
      </c>
      <c r="I644" s="189" t="n"/>
      <c r="J644" s="189" t="n"/>
      <c r="K644" s="189">
        <f>IF(N(J644)*N(H644)=0,"",ROUND(N(J644)*N(H644),0))</f>
        <v/>
      </c>
      <c r="L644" s="189">
        <f>IF($D$646="Flat Oval",IF(OR($O$647="",$O$648="",N($O$649)+N($O$650)=0),"",ROUND(($O$647*$O$649+$O$648*$O$650)/($O$649+$O$650),0)),IF(COUNT(D648:M655)=0,"",ROUND(AVERAGE(D648:M655),0)))</f>
        <v/>
      </c>
      <c r="M644" s="189">
        <f>IF(N(L644)*N(H644)=0,"",ROUND(N(L644)*N(H644),0))</f>
        <v/>
      </c>
    </row>
    <row r="645" ht="13.35" customHeight="1" s="162">
      <c r="B645" s="188" t="inlineStr">
        <is>
          <t>Instrument</t>
        </is>
      </c>
      <c r="C645" s="173" t="n"/>
      <c r="D645" s="196" t="n"/>
      <c r="E645" s="174" t="n"/>
      <c r="F645" s="174" t="n"/>
      <c r="G645" s="173" t="n"/>
      <c r="H645" s="188" t="inlineStr">
        <is>
          <t>Duct Static Pressure</t>
        </is>
      </c>
      <c r="I645" s="174" t="n"/>
      <c r="J645" s="173" t="n"/>
      <c r="K645" s="53" t="n"/>
      <c r="L645" s="188" t="inlineStr">
        <is>
          <t>Temp</t>
        </is>
      </c>
      <c r="M645" s="52" t="n"/>
      <c r="N645" s="51" t="n"/>
    </row>
    <row r="646" ht="13.35" customHeight="1" s="162">
      <c r="B646" s="526" t="inlineStr">
        <is>
          <t>Duct shape:</t>
        </is>
      </c>
      <c r="C646" s="173" t="n"/>
      <c r="D646" s="527" t="n"/>
      <c r="E646" s="173" t="n"/>
      <c r="F646" s="528" t="inlineStr">
        <is>
          <t>W / Dia (in)</t>
        </is>
      </c>
      <c r="G646" s="529" t="n"/>
      <c r="H646" s="526" t="inlineStr">
        <is>
          <t>H (in)</t>
        </is>
      </c>
      <c r="I646" s="530" t="n"/>
      <c r="J646" s="531" t="inlineStr">
        <is>
          <t>Liner (in)</t>
        </is>
      </c>
      <c r="K646" s="532" t="n"/>
      <c r="L646" s="526" t="inlineStr">
        <is>
          <t>Points</t>
        </is>
      </c>
      <c r="M646" s="533">
        <f>IF($D$646="Flat Oval",IF($N$648="","",$N$646&amp;"x"&amp;$N$647&amp;"+"&amp;$O$646&amp;" ends"),IF($N$646="","",IF($D$646="Round",$N$646&amp;" x 2 axes",IF($N$647="","",$N$646&amp;" x "&amp;$N$647))))</f>
        <v/>
      </c>
      <c r="N646" s="534">
        <f>IF($D$646="Flat Oval",IF(OR($G$646="",$I$646=""),"",IF(OR(ISTEXT($G$646),ISTEXT($I$646)),"",IF($G$646-$I$646&lt;12,2,MIN(10,MAX(3,ROUNDUP(($G$646-$I$646)/6,0)))))),IF(OR($D$646="",$G$646=""),"",IF($D$646="Round",IF(ISTEXT($G$646),"",IF($G$646&lt;=9,6,IF($G$646&lt;=12,8,10))),IF(ISTEXT($G$646),"",IF($G$646&lt;12,2,MIN(10,MAX(3,ROUNDUP($G$646/6,0))))))))</f>
        <v/>
      </c>
      <c r="O646">
        <f>IF(AND($D$646="Flat Oval",NOT(OR($G$646="",$I$646="")),NOT(OR(ISTEXT($G$646),ISTEXT($I$646)))),IF($I$646&lt;=9,6,IF($I$646&lt;=12,8,10)),"")</f>
        <v/>
      </c>
      <c r="P646" s="473" t="inlineStr">
        <is>
          <t>Quick entry – type readings in order (row by row of the grid), down this column then the next:</t>
        </is>
      </c>
    </row>
    <row r="647" ht="13.35" customHeight="1" s="162">
      <c r="B647" s="535" t="inlineStr">
        <is>
          <t>Depth↓ Pos→ (in)</t>
        </is>
      </c>
      <c r="C647" s="414" t="n"/>
      <c r="D647" s="535">
        <f>IF($D$646="Flat Oval",IF(OR($N$646="",ISTEXT($N$646),1&gt;$N$646),"",ROUND((1-0.5)*($G$646-$I$646)/$N$646,1)),IF(ISTEXT($N$646),"",IF(OR($D$646="",$G$646="",1&gt;$N$646),"",IF($D$646="Round",IF(ISTEXT($G$646),"",ROUND(IF(1&lt;=$N$646/2,$G$646/2*(1-SQRT(($N$646-2*1+1)/$N$646)),$G$646-$G$646/2*(1-SQRT(($N$646-2*($N$646-1+1)+1)/$N$646))),1)),IF(ISTEXT($G$646),"",ROUND((1-0.5)*$G$646/$N$646,1))))))</f>
        <v/>
      </c>
      <c r="E647" s="535">
        <f>IF($D$646="Flat Oval",IF(OR($N$646="",ISTEXT($N$646),2&gt;$N$646),"",ROUND((2-0.5)*($G$646-$I$646)/$N$646,1)),IF(ISTEXT($N$646),"",IF(OR($D$646="",$G$646="",2&gt;$N$646),"",IF($D$646="Round",IF(ISTEXT($G$646),"",ROUND(IF(2&lt;=$N$646/2,$G$646/2*(1-SQRT(($N$646-2*2+1)/$N$646)),$G$646-$G$646/2*(1-SQRT(($N$646-2*($N$646-2+1)+1)/$N$646))),1)),IF(ISTEXT($G$646),"",ROUND((2-0.5)*$G$646/$N$646,1))))))</f>
        <v/>
      </c>
      <c r="F647" s="535">
        <f>IF($D$646="Flat Oval",IF(OR($N$646="",ISTEXT($N$646),3&gt;$N$646),"",ROUND((3-0.5)*($G$646-$I$646)/$N$646,1)),IF(ISTEXT($N$646),"",IF(OR($D$646="",$G$646="",3&gt;$N$646),"",IF($D$646="Round",IF(ISTEXT($G$646),"",ROUND(IF(3&lt;=$N$646/2,$G$646/2*(1-SQRT(($N$646-2*3+1)/$N$646)),$G$646-$G$646/2*(1-SQRT(($N$646-2*($N$646-3+1)+1)/$N$646))),1)),IF(ISTEXT($G$646),"",ROUND((3-0.5)*$G$646/$N$646,1))))))</f>
        <v/>
      </c>
      <c r="G647" s="535">
        <f>IF($D$646="Flat Oval",IF(OR($N$646="",ISTEXT($N$646),4&gt;$N$646),"",ROUND((4-0.5)*($G$646-$I$646)/$N$646,1)),IF(ISTEXT($N$646),"",IF(OR($D$646="",$G$646="",4&gt;$N$646),"",IF($D$646="Round",IF(ISTEXT($G$646),"",ROUND(IF(4&lt;=$N$646/2,$G$646/2*(1-SQRT(($N$646-2*4+1)/$N$646)),$G$646-$G$646/2*(1-SQRT(($N$646-2*($N$646-4+1)+1)/$N$646))),1)),IF(ISTEXT($G$646),"",ROUND((4-0.5)*$G$646/$N$646,1))))))</f>
        <v/>
      </c>
      <c r="H647" s="535">
        <f>IF($D$646="Flat Oval",IF(OR($N$646="",ISTEXT($N$646),5&gt;$N$646),"",ROUND((5-0.5)*($G$646-$I$646)/$N$646,1)),IF(ISTEXT($N$646),"",IF(OR($D$646="",$G$646="",5&gt;$N$646),"",IF($D$646="Round",IF(ISTEXT($G$646),"",ROUND(IF(5&lt;=$N$646/2,$G$646/2*(1-SQRT(($N$646-2*5+1)/$N$646)),$G$646-$G$646/2*(1-SQRT(($N$646-2*($N$646-5+1)+1)/$N$646))),1)),IF(ISTEXT($G$646),"",ROUND((5-0.5)*$G$646/$N$646,1))))))</f>
        <v/>
      </c>
      <c r="I647" s="535">
        <f>IF($D$646="Flat Oval",IF(OR($N$646="",ISTEXT($N$646),6&gt;$N$646),"",ROUND((6-0.5)*($G$646-$I$646)/$N$646,1)),IF(ISTEXT($N$646),"",IF(OR($D$646="",$G$646="",6&gt;$N$646),"",IF($D$646="Round",IF(ISTEXT($G$646),"",ROUND(IF(6&lt;=$N$646/2,$G$646/2*(1-SQRT(($N$646-2*6+1)/$N$646)),$G$646-$G$646/2*(1-SQRT(($N$646-2*($N$646-6+1)+1)/$N$646))),1)),IF(ISTEXT($G$646),"",ROUND((6-0.5)*$G$646/$N$646,1))))))</f>
        <v/>
      </c>
      <c r="J647" s="535">
        <f>IF($D$646="Flat Oval",IF(OR($N$646="",ISTEXT($N$646),7&gt;$N$646),"",ROUND((7-0.5)*($G$646-$I$646)/$N$646,1)),IF(ISTEXT($N$646),"",IF(OR($D$646="",$G$646="",7&gt;$N$646),"",IF($D$646="Round",IF(ISTEXT($G$646),"",ROUND(IF(7&lt;=$N$646/2,$G$646/2*(1-SQRT(($N$646-2*7+1)/$N$646)),$G$646-$G$646/2*(1-SQRT(($N$646-2*($N$646-7+1)+1)/$N$646))),1)),IF(ISTEXT($G$646),"",ROUND((7-0.5)*$G$646/$N$646,1))))))</f>
        <v/>
      </c>
      <c r="K647" s="535">
        <f>IF($D$646="Flat Oval",IF(OR($N$646="",ISTEXT($N$646),8&gt;$N$646),"",ROUND((8-0.5)*($G$646-$I$646)/$N$646,1)),IF(ISTEXT($N$646),"",IF(OR($D$646="",$G$646="",8&gt;$N$646),"",IF($D$646="Round",IF(ISTEXT($G$646),"",ROUND(IF(8&lt;=$N$646/2,$G$646/2*(1-SQRT(($N$646-2*8+1)/$N$646)),$G$646-$G$646/2*(1-SQRT(($N$646-2*($N$646-8+1)+1)/$N$646))),1)),IF(ISTEXT($G$646),"",ROUND((8-0.5)*$G$646/$N$646,1))))))</f>
        <v/>
      </c>
      <c r="L647" s="535">
        <f>IF($D$646="Flat Oval",IF(OR($N$646="",ISTEXT($N$646),9&gt;$N$646),"",ROUND((9-0.5)*($G$646-$I$646)/$N$646,1)),IF(ISTEXT($N$646),"",IF(OR($D$646="",$G$646="",9&gt;$N$646),"",IF($D$646="Round",IF(ISTEXT($G$646),"",ROUND(IF(9&lt;=$N$646/2,$G$646/2*(1-SQRT(($N$646-2*9+1)/$N$646)),$G$646-$G$646/2*(1-SQRT(($N$646-2*($N$646-9+1)+1)/$N$646))),1)),IF(ISTEXT($G$646),"",ROUND((9-0.5)*$G$646/$N$646,1))))))</f>
        <v/>
      </c>
      <c r="M647" s="535">
        <f>IF($D$646="Flat Oval",IF(OR($N$646="",ISTEXT($N$646),10&gt;$N$646),"",ROUND((10-0.5)*($G$646-$I$646)/$N$646,1)),IF(ISTEXT($N$646),"",IF(OR($D$646="",$G$646="",10&gt;$N$646),"",IF($D$646="Round",IF(ISTEXT($G$646),"",ROUND(IF(10&lt;=$N$646/2,$G$646/2*(1-SQRT(($N$646-2*10+1)/$N$646)),$G$646-$G$646/2*(1-SQRT(($N$646-2*($N$646-10+1)+1)/$N$646))),1)),IF(ISTEXT($G$646),"",ROUND((10-0.5)*$G$646/$N$646,1))))))</f>
        <v/>
      </c>
      <c r="N647" s="534">
        <f>IF($D$646="Flat Oval",IF(OR($G$646="",$I$646=""),"",IF(OR(ISTEXT($G$646),ISTEXT($I$646)),"",IF($I$646&lt;12,2,MIN(7,MAX(3,ROUNDUP($I$646/6,0)))))),IF(OR($D$646="",$G$646=""),"",IF($D$646="Round",2,IF($I$646="","",IF(ISTEXT($I$646),"",IF($I$646&lt;12,2,MIN(8,MAX(3,ROUNDUP($I$646/6,0)))))))))</f>
        <v/>
      </c>
      <c r="O647">
        <f>IF(OR(NOT($D$646="Flat Oval"),N($N$648)=0),"",IF(COUNT(D648:INDEX(M648:M655,$N$647))=0,"",AVERAGE(D648:INDEX(M648:M655,$N$647))))</f>
        <v/>
      </c>
      <c r="P647" s="536" t="inlineStr">
        <is>
          <t>1–10</t>
        </is>
      </c>
      <c r="Q647" s="536" t="inlineStr">
        <is>
          <t>11–20</t>
        </is>
      </c>
      <c r="R647" s="536" t="inlineStr">
        <is>
          <t>21–30</t>
        </is>
      </c>
      <c r="S647" s="536" t="inlineStr">
        <is>
          <t>31–40</t>
        </is>
      </c>
      <c r="T647" s="536" t="inlineStr">
        <is>
          <t>41–50</t>
        </is>
      </c>
      <c r="U647" s="536" t="inlineStr">
        <is>
          <t>51–60</t>
        </is>
      </c>
      <c r="V647" s="536" t="inlineStr">
        <is>
          <t>61–70</t>
        </is>
      </c>
      <c r="W647" s="536" t="inlineStr">
        <is>
          <t>71–80</t>
        </is>
      </c>
    </row>
    <row r="648" ht="13.35" customHeight="1" s="162">
      <c r="B648" s="537">
        <f>IF($D$646="Flat Oval",IF(OR($N$647="",ISTEXT($N$647)),"",IF(1&lt;=$N$647,ROUND((1-0.5)*$I$646/$N$647,1),IF(1=$N$647+1,"Ends",""))),IF(OR($D$646="",$G$646=""),"",IF($D$646="Round",IF(1=1,"Axis 1 (0°)",IF(1=2,"Axis 2 (90°)","")),IF(ISTEXT($N$647),"",IF(1&gt;$N$647,"",IF(ISTEXT($I$646),"",ROUND((1-0.5)*$I$646/$N$647,1)))))))</f>
        <v/>
      </c>
      <c r="C648" s="538" t="n"/>
      <c r="D648" s="539">
        <f>IF($D$646="Flat Oval",IF(OR($N$648="",ISTEXT($N$646),ISTEXT($N$647)),"",IF(1&lt;=$N$647,IF(1&gt;$N$646,"",IF(((1-1)*$N$646+1)&gt;80,"",IF(INDEX($P$648:$W$657,MOD(((1-1)*$N$646+1)-1,10)+1,INT((((1-1)*$N$646+1)-1)/10)+1)="","",INDEX($P$648:$W$657,MOD(((1-1)*$N$646+1)-1,10)+1,INT((((1-1)*$N$646+1)-1)/10)+1)))),IF(AND(1=$N$647+1,1&lt;=$O$646),IF(($N$646*$N$647+1)&gt;80,"",IF(INDEX($P$648:$W$657,MOD(($N$646*$N$647+1)-1,10)+1,INT((($N$646*$N$647+1)-1)/10)+1)="","",INDEX($P$648:$W$657,MOD(($N$646*$N$647+1)-1,10)+1,INT((($N$646*$N$647+1)-1)/10)+1))),""))),IF($N$648="","",IF(OR(ISTEXT($N$646),ISTEXT($N$647),ISTEXT($N$648)),"",IF(OR(1&gt;$N$646,1&gt;$N$647,((1-1)*$N$646+1)&gt;$N$648),"",IF(INDEX($P$648:$W$657,MOD(((1-1)*$N$646+1)-1,10)+1,INT((((1-1)*$N$646+1)-1)/10)+1)="","",INDEX($P$648:$W$657,MOD(((1-1)*$N$646+1)-1,10)+1,INT((((1-1)*$N$646+1)-1)/10)+1))))))</f>
        <v/>
      </c>
      <c r="E648" s="539">
        <f>IF($D$646="Flat Oval",IF(OR($N$648="",ISTEXT($N$646),ISTEXT($N$647)),"",IF(1&lt;=$N$647,IF(2&gt;$N$646,"",IF(((1-1)*$N$646+2)&gt;80,"",IF(INDEX($P$648:$W$657,MOD(((1-1)*$N$646+2)-1,10)+1,INT((((1-1)*$N$646+2)-1)/10)+1)="","",INDEX($P$648:$W$657,MOD(((1-1)*$N$646+2)-1,10)+1,INT((((1-1)*$N$646+2)-1)/10)+1)))),IF(AND(1=$N$647+1,2&lt;=$O$646),IF(($N$646*$N$647+2)&gt;80,"",IF(INDEX($P$648:$W$657,MOD(($N$646*$N$647+2)-1,10)+1,INT((($N$646*$N$647+2)-1)/10)+1)="","",INDEX($P$648:$W$657,MOD(($N$646*$N$647+2)-1,10)+1,INT((($N$646*$N$647+2)-1)/10)+1))),""))),IF($N$648="","",IF(OR(ISTEXT($N$646),ISTEXT($N$647),ISTEXT($N$648)),"",IF(OR(2&gt;$N$646,1&gt;$N$647,((1-1)*$N$646+2)&gt;$N$648),"",IF(INDEX($P$648:$W$657,MOD(((1-1)*$N$646+2)-1,10)+1,INT((((1-1)*$N$646+2)-1)/10)+1)="","",INDEX($P$648:$W$657,MOD(((1-1)*$N$646+2)-1,10)+1,INT((((1-1)*$N$646+2)-1)/10)+1))))))</f>
        <v/>
      </c>
      <c r="F648" s="539">
        <f>IF($D$646="Flat Oval",IF(OR($N$648="",ISTEXT($N$646),ISTEXT($N$647)),"",IF(1&lt;=$N$647,IF(3&gt;$N$646,"",IF(((1-1)*$N$646+3)&gt;80,"",IF(INDEX($P$648:$W$657,MOD(((1-1)*$N$646+3)-1,10)+1,INT((((1-1)*$N$646+3)-1)/10)+1)="","",INDEX($P$648:$W$657,MOD(((1-1)*$N$646+3)-1,10)+1,INT((((1-1)*$N$646+3)-1)/10)+1)))),IF(AND(1=$N$647+1,3&lt;=$O$646),IF(($N$646*$N$647+3)&gt;80,"",IF(INDEX($P$648:$W$657,MOD(($N$646*$N$647+3)-1,10)+1,INT((($N$646*$N$647+3)-1)/10)+1)="","",INDEX($P$648:$W$657,MOD(($N$646*$N$647+3)-1,10)+1,INT((($N$646*$N$647+3)-1)/10)+1))),""))),IF($N$648="","",IF(OR(ISTEXT($N$646),ISTEXT($N$647),ISTEXT($N$648)),"",IF(OR(3&gt;$N$646,1&gt;$N$647,((1-1)*$N$646+3)&gt;$N$648),"",IF(INDEX($P$648:$W$657,MOD(((1-1)*$N$646+3)-1,10)+1,INT((((1-1)*$N$646+3)-1)/10)+1)="","",INDEX($P$648:$W$657,MOD(((1-1)*$N$646+3)-1,10)+1,INT((((1-1)*$N$646+3)-1)/10)+1))))))</f>
        <v/>
      </c>
      <c r="G648" s="539">
        <f>IF($D$646="Flat Oval",IF(OR($N$648="",ISTEXT($N$646),ISTEXT($N$647)),"",IF(1&lt;=$N$647,IF(4&gt;$N$646,"",IF(((1-1)*$N$646+4)&gt;80,"",IF(INDEX($P$648:$W$657,MOD(((1-1)*$N$646+4)-1,10)+1,INT((((1-1)*$N$646+4)-1)/10)+1)="","",INDEX($P$648:$W$657,MOD(((1-1)*$N$646+4)-1,10)+1,INT((((1-1)*$N$646+4)-1)/10)+1)))),IF(AND(1=$N$647+1,4&lt;=$O$646),IF(($N$646*$N$647+4)&gt;80,"",IF(INDEX($P$648:$W$657,MOD(($N$646*$N$647+4)-1,10)+1,INT((($N$646*$N$647+4)-1)/10)+1)="","",INDEX($P$648:$W$657,MOD(($N$646*$N$647+4)-1,10)+1,INT((($N$646*$N$647+4)-1)/10)+1))),""))),IF($N$648="","",IF(OR(ISTEXT($N$646),ISTEXT($N$647),ISTEXT($N$648)),"",IF(OR(4&gt;$N$646,1&gt;$N$647,((1-1)*$N$646+4)&gt;$N$648),"",IF(INDEX($P$648:$W$657,MOD(((1-1)*$N$646+4)-1,10)+1,INT((((1-1)*$N$646+4)-1)/10)+1)="","",INDEX($P$648:$W$657,MOD(((1-1)*$N$646+4)-1,10)+1,INT((((1-1)*$N$646+4)-1)/10)+1))))))</f>
        <v/>
      </c>
      <c r="H648" s="539">
        <f>IF($D$646="Flat Oval",IF(OR($N$648="",ISTEXT($N$646),ISTEXT($N$647)),"",IF(1&lt;=$N$647,IF(5&gt;$N$646,"",IF(((1-1)*$N$646+5)&gt;80,"",IF(INDEX($P$648:$W$657,MOD(((1-1)*$N$646+5)-1,10)+1,INT((((1-1)*$N$646+5)-1)/10)+1)="","",INDEX($P$648:$W$657,MOD(((1-1)*$N$646+5)-1,10)+1,INT((((1-1)*$N$646+5)-1)/10)+1)))),IF(AND(1=$N$647+1,5&lt;=$O$646),IF(($N$646*$N$647+5)&gt;80,"",IF(INDEX($P$648:$W$657,MOD(($N$646*$N$647+5)-1,10)+1,INT((($N$646*$N$647+5)-1)/10)+1)="","",INDEX($P$648:$W$657,MOD(($N$646*$N$647+5)-1,10)+1,INT((($N$646*$N$647+5)-1)/10)+1))),""))),IF($N$648="","",IF(OR(ISTEXT($N$646),ISTEXT($N$647),ISTEXT($N$648)),"",IF(OR(5&gt;$N$646,1&gt;$N$647,((1-1)*$N$646+5)&gt;$N$648),"",IF(INDEX($P$648:$W$657,MOD(((1-1)*$N$646+5)-1,10)+1,INT((((1-1)*$N$646+5)-1)/10)+1)="","",INDEX($P$648:$W$657,MOD(((1-1)*$N$646+5)-1,10)+1,INT((((1-1)*$N$646+5)-1)/10)+1))))))</f>
        <v/>
      </c>
      <c r="I648" s="539">
        <f>IF($D$646="Flat Oval",IF(OR($N$648="",ISTEXT($N$646),ISTEXT($N$647)),"",IF(1&lt;=$N$647,IF(6&gt;$N$646,"",IF(((1-1)*$N$646+6)&gt;80,"",IF(INDEX($P$648:$W$657,MOD(((1-1)*$N$646+6)-1,10)+1,INT((((1-1)*$N$646+6)-1)/10)+1)="","",INDEX($P$648:$W$657,MOD(((1-1)*$N$646+6)-1,10)+1,INT((((1-1)*$N$646+6)-1)/10)+1)))),IF(AND(1=$N$647+1,6&lt;=$O$646),IF(($N$646*$N$647+6)&gt;80,"",IF(INDEX($P$648:$W$657,MOD(($N$646*$N$647+6)-1,10)+1,INT((($N$646*$N$647+6)-1)/10)+1)="","",INDEX($P$648:$W$657,MOD(($N$646*$N$647+6)-1,10)+1,INT((($N$646*$N$647+6)-1)/10)+1))),""))),IF($N$648="","",IF(OR(ISTEXT($N$646),ISTEXT($N$647),ISTEXT($N$648)),"",IF(OR(6&gt;$N$646,1&gt;$N$647,((1-1)*$N$646+6)&gt;$N$648),"",IF(INDEX($P$648:$W$657,MOD(((1-1)*$N$646+6)-1,10)+1,INT((((1-1)*$N$646+6)-1)/10)+1)="","",INDEX($P$648:$W$657,MOD(((1-1)*$N$646+6)-1,10)+1,INT((((1-1)*$N$646+6)-1)/10)+1))))))</f>
        <v/>
      </c>
      <c r="J648" s="539">
        <f>IF($D$646="Flat Oval",IF(OR($N$648="",ISTEXT($N$646),ISTEXT($N$647)),"",IF(1&lt;=$N$647,IF(7&gt;$N$646,"",IF(((1-1)*$N$646+7)&gt;80,"",IF(INDEX($P$648:$W$657,MOD(((1-1)*$N$646+7)-1,10)+1,INT((((1-1)*$N$646+7)-1)/10)+1)="","",INDEX($P$648:$W$657,MOD(((1-1)*$N$646+7)-1,10)+1,INT((((1-1)*$N$646+7)-1)/10)+1)))),IF(AND(1=$N$647+1,7&lt;=$O$646),IF(($N$646*$N$647+7)&gt;80,"",IF(INDEX($P$648:$W$657,MOD(($N$646*$N$647+7)-1,10)+1,INT((($N$646*$N$647+7)-1)/10)+1)="","",INDEX($P$648:$W$657,MOD(($N$646*$N$647+7)-1,10)+1,INT((($N$646*$N$647+7)-1)/10)+1))),""))),IF($N$648="","",IF(OR(ISTEXT($N$646),ISTEXT($N$647),ISTEXT($N$648)),"",IF(OR(7&gt;$N$646,1&gt;$N$647,((1-1)*$N$646+7)&gt;$N$648),"",IF(INDEX($P$648:$W$657,MOD(((1-1)*$N$646+7)-1,10)+1,INT((((1-1)*$N$646+7)-1)/10)+1)="","",INDEX($P$648:$W$657,MOD(((1-1)*$N$646+7)-1,10)+1,INT((((1-1)*$N$646+7)-1)/10)+1))))))</f>
        <v/>
      </c>
      <c r="K648" s="539">
        <f>IF($D$646="Flat Oval",IF(OR($N$648="",ISTEXT($N$646),ISTEXT($N$647)),"",IF(1&lt;=$N$647,IF(8&gt;$N$646,"",IF(((1-1)*$N$646+8)&gt;80,"",IF(INDEX($P$648:$W$657,MOD(((1-1)*$N$646+8)-1,10)+1,INT((((1-1)*$N$646+8)-1)/10)+1)="","",INDEX($P$648:$W$657,MOD(((1-1)*$N$646+8)-1,10)+1,INT((((1-1)*$N$646+8)-1)/10)+1)))),IF(AND(1=$N$647+1,8&lt;=$O$646),IF(($N$646*$N$647+8)&gt;80,"",IF(INDEX($P$648:$W$657,MOD(($N$646*$N$647+8)-1,10)+1,INT((($N$646*$N$647+8)-1)/10)+1)="","",INDEX($P$648:$W$657,MOD(($N$646*$N$647+8)-1,10)+1,INT((($N$646*$N$647+8)-1)/10)+1))),""))),IF($N$648="","",IF(OR(ISTEXT($N$646),ISTEXT($N$647),ISTEXT($N$648)),"",IF(OR(8&gt;$N$646,1&gt;$N$647,((1-1)*$N$646+8)&gt;$N$648),"",IF(INDEX($P$648:$W$657,MOD(((1-1)*$N$646+8)-1,10)+1,INT((((1-1)*$N$646+8)-1)/10)+1)="","",INDEX($P$648:$W$657,MOD(((1-1)*$N$646+8)-1,10)+1,INT((((1-1)*$N$646+8)-1)/10)+1))))))</f>
        <v/>
      </c>
      <c r="L648" s="539">
        <f>IF($D$646="Flat Oval",IF(OR($N$648="",ISTEXT($N$646),ISTEXT($N$647)),"",IF(1&lt;=$N$647,IF(9&gt;$N$646,"",IF(((1-1)*$N$646+9)&gt;80,"",IF(INDEX($P$648:$W$657,MOD(((1-1)*$N$646+9)-1,10)+1,INT((((1-1)*$N$646+9)-1)/10)+1)="","",INDEX($P$648:$W$657,MOD(((1-1)*$N$646+9)-1,10)+1,INT((((1-1)*$N$646+9)-1)/10)+1)))),IF(AND(1=$N$647+1,9&lt;=$O$646),IF(($N$646*$N$647+9)&gt;80,"",IF(INDEX($P$648:$W$657,MOD(($N$646*$N$647+9)-1,10)+1,INT((($N$646*$N$647+9)-1)/10)+1)="","",INDEX($P$648:$W$657,MOD(($N$646*$N$647+9)-1,10)+1,INT((($N$646*$N$647+9)-1)/10)+1))),""))),IF($N$648="","",IF(OR(ISTEXT($N$646),ISTEXT($N$647),ISTEXT($N$648)),"",IF(OR(9&gt;$N$646,1&gt;$N$647,((1-1)*$N$646+9)&gt;$N$648),"",IF(INDEX($P$648:$W$657,MOD(((1-1)*$N$646+9)-1,10)+1,INT((((1-1)*$N$646+9)-1)/10)+1)="","",INDEX($P$648:$W$657,MOD(((1-1)*$N$646+9)-1,10)+1,INT((((1-1)*$N$646+9)-1)/10)+1))))))</f>
        <v/>
      </c>
      <c r="M648" s="539">
        <f>IF($D$646="Flat Oval",IF(OR($N$648="",ISTEXT($N$646),ISTEXT($N$647)),"",IF(1&lt;=$N$647,IF(10&gt;$N$646,"",IF(((1-1)*$N$646+10)&gt;80,"",IF(INDEX($P$648:$W$657,MOD(((1-1)*$N$646+10)-1,10)+1,INT((((1-1)*$N$646+10)-1)/10)+1)="","",INDEX($P$648:$W$657,MOD(((1-1)*$N$646+10)-1,10)+1,INT((((1-1)*$N$646+10)-1)/10)+1)))),IF(AND(1=$N$647+1,10&lt;=$O$646),IF(($N$646*$N$647+10)&gt;80,"",IF(INDEX($P$648:$W$657,MOD(($N$646*$N$647+10)-1,10)+1,INT((($N$646*$N$647+10)-1)/10)+1)="","",INDEX($P$648:$W$657,MOD(($N$646*$N$647+10)-1,10)+1,INT((($N$646*$N$647+10)-1)/10)+1))),""))),IF($N$648="","",IF(OR(ISTEXT($N$646),ISTEXT($N$647),ISTEXT($N$648)),"",IF(OR(10&gt;$N$646,1&gt;$N$647,((1-1)*$N$646+10)&gt;$N$648),"",IF(INDEX($P$648:$W$657,MOD(((1-1)*$N$646+10)-1,10)+1,INT((((1-1)*$N$646+10)-1)/10)+1)="","",INDEX($P$648:$W$657,MOD(((1-1)*$N$646+10)-1,10)+1,INT((((1-1)*$N$646+10)-1)/10)+1))))))</f>
        <v/>
      </c>
      <c r="N648" s="534">
        <f>IF($D$646="Flat Oval",IF(OR($N$646="",$N$647="",$O$646=""),"",$N$646*$N$647+$O$646),IF(OR(N646="",N647=""),"",IF(OR(ISTEXT(N646),ISTEXT(N647)),"",N646*N647)))</f>
        <v/>
      </c>
      <c r="O648">
        <f>IF(OR(NOT($D$646="Flat Oval"),N($N$648)=0),"",IF(COUNT(INDEX(D648:D655,$N$647+1):INDEX(M648:M655,$N$647+1))=0,"",AVERAGE(INDEX(D648:D655,$N$647+1):INDEX(M648:M655,$N$647+1))))</f>
        <v/>
      </c>
      <c r="P648" s="540" t="n"/>
      <c r="Q648" s="540" t="n"/>
      <c r="R648" s="540" t="n"/>
      <c r="S648" s="540" t="n"/>
      <c r="T648" s="540" t="n"/>
      <c r="U648" s="540" t="n"/>
      <c r="V648" s="540" t="n"/>
      <c r="W648" s="540" t="n"/>
    </row>
    <row r="649" ht="13.35" customHeight="1" s="162">
      <c r="B649" s="537">
        <f>IF($D$646="Flat Oval",IF(OR($N$647="",ISTEXT($N$647)),"",IF(2&lt;=$N$647,ROUND((2-0.5)*$I$646/$N$647,1),IF(2=$N$647+1,"Ends",""))),IF(OR($D$646="",$G$646=""),"",IF($D$646="Round",IF(2=1,"Axis 1 (0°)",IF(2=2,"Axis 2 (90°)","")),IF(ISTEXT($N$647),"",IF(2&gt;$N$647,"",IF(ISTEXT($I$646),"",ROUND((2-0.5)*$I$646/$N$647,1)))))))</f>
        <v/>
      </c>
      <c r="C649" s="538" t="n"/>
      <c r="D649" s="539">
        <f>IF($D$646="Flat Oval",IF(OR($N$648="",ISTEXT($N$646),ISTEXT($N$647)),"",IF(2&lt;=$N$647,IF(1&gt;$N$646,"",IF(((2-1)*$N$646+1)&gt;80,"",IF(INDEX($P$648:$W$657,MOD(((2-1)*$N$646+1)-1,10)+1,INT((((2-1)*$N$646+1)-1)/10)+1)="","",INDEX($P$648:$W$657,MOD(((2-1)*$N$646+1)-1,10)+1,INT((((2-1)*$N$646+1)-1)/10)+1)))),IF(AND(2=$N$647+1,1&lt;=$O$646),IF(($N$646*$N$647+1)&gt;80,"",IF(INDEX($P$648:$W$657,MOD(($N$646*$N$647+1)-1,10)+1,INT((($N$646*$N$647+1)-1)/10)+1)="","",INDEX($P$648:$W$657,MOD(($N$646*$N$647+1)-1,10)+1,INT((($N$646*$N$647+1)-1)/10)+1))),""))),IF($N$648="","",IF(OR(ISTEXT($N$646),ISTEXT($N$647),ISTEXT($N$648)),"",IF(OR(1&gt;$N$646,2&gt;$N$647,((2-1)*$N$646+1)&gt;$N$648),"",IF(INDEX($P$648:$W$657,MOD(((2-1)*$N$646+1)-1,10)+1,INT((((2-1)*$N$646+1)-1)/10)+1)="","",INDEX($P$648:$W$657,MOD(((2-1)*$N$646+1)-1,10)+1,INT((((2-1)*$N$646+1)-1)/10)+1))))))</f>
        <v/>
      </c>
      <c r="E649" s="539">
        <f>IF($D$646="Flat Oval",IF(OR($N$648="",ISTEXT($N$646),ISTEXT($N$647)),"",IF(2&lt;=$N$647,IF(2&gt;$N$646,"",IF(((2-1)*$N$646+2)&gt;80,"",IF(INDEX($P$648:$W$657,MOD(((2-1)*$N$646+2)-1,10)+1,INT((((2-1)*$N$646+2)-1)/10)+1)="","",INDEX($P$648:$W$657,MOD(((2-1)*$N$646+2)-1,10)+1,INT((((2-1)*$N$646+2)-1)/10)+1)))),IF(AND(2=$N$647+1,2&lt;=$O$646),IF(($N$646*$N$647+2)&gt;80,"",IF(INDEX($P$648:$W$657,MOD(($N$646*$N$647+2)-1,10)+1,INT((($N$646*$N$647+2)-1)/10)+1)="","",INDEX($P$648:$W$657,MOD(($N$646*$N$647+2)-1,10)+1,INT((($N$646*$N$647+2)-1)/10)+1))),""))),IF($N$648="","",IF(OR(ISTEXT($N$646),ISTEXT($N$647),ISTEXT($N$648)),"",IF(OR(2&gt;$N$646,2&gt;$N$647,((2-1)*$N$646+2)&gt;$N$648),"",IF(INDEX($P$648:$W$657,MOD(((2-1)*$N$646+2)-1,10)+1,INT((((2-1)*$N$646+2)-1)/10)+1)="","",INDEX($P$648:$W$657,MOD(((2-1)*$N$646+2)-1,10)+1,INT((((2-1)*$N$646+2)-1)/10)+1))))))</f>
        <v/>
      </c>
      <c r="F649" s="539">
        <f>IF($D$646="Flat Oval",IF(OR($N$648="",ISTEXT($N$646),ISTEXT($N$647)),"",IF(2&lt;=$N$647,IF(3&gt;$N$646,"",IF(((2-1)*$N$646+3)&gt;80,"",IF(INDEX($P$648:$W$657,MOD(((2-1)*$N$646+3)-1,10)+1,INT((((2-1)*$N$646+3)-1)/10)+1)="","",INDEX($P$648:$W$657,MOD(((2-1)*$N$646+3)-1,10)+1,INT((((2-1)*$N$646+3)-1)/10)+1)))),IF(AND(2=$N$647+1,3&lt;=$O$646),IF(($N$646*$N$647+3)&gt;80,"",IF(INDEX($P$648:$W$657,MOD(($N$646*$N$647+3)-1,10)+1,INT((($N$646*$N$647+3)-1)/10)+1)="","",INDEX($P$648:$W$657,MOD(($N$646*$N$647+3)-1,10)+1,INT((($N$646*$N$647+3)-1)/10)+1))),""))),IF($N$648="","",IF(OR(ISTEXT($N$646),ISTEXT($N$647),ISTEXT($N$648)),"",IF(OR(3&gt;$N$646,2&gt;$N$647,((2-1)*$N$646+3)&gt;$N$648),"",IF(INDEX($P$648:$W$657,MOD(((2-1)*$N$646+3)-1,10)+1,INT((((2-1)*$N$646+3)-1)/10)+1)="","",INDEX($P$648:$W$657,MOD(((2-1)*$N$646+3)-1,10)+1,INT((((2-1)*$N$646+3)-1)/10)+1))))))</f>
        <v/>
      </c>
      <c r="G649" s="539">
        <f>IF($D$646="Flat Oval",IF(OR($N$648="",ISTEXT($N$646),ISTEXT($N$647)),"",IF(2&lt;=$N$647,IF(4&gt;$N$646,"",IF(((2-1)*$N$646+4)&gt;80,"",IF(INDEX($P$648:$W$657,MOD(((2-1)*$N$646+4)-1,10)+1,INT((((2-1)*$N$646+4)-1)/10)+1)="","",INDEX($P$648:$W$657,MOD(((2-1)*$N$646+4)-1,10)+1,INT((((2-1)*$N$646+4)-1)/10)+1)))),IF(AND(2=$N$647+1,4&lt;=$O$646),IF(($N$646*$N$647+4)&gt;80,"",IF(INDEX($P$648:$W$657,MOD(($N$646*$N$647+4)-1,10)+1,INT((($N$646*$N$647+4)-1)/10)+1)="","",INDEX($P$648:$W$657,MOD(($N$646*$N$647+4)-1,10)+1,INT((($N$646*$N$647+4)-1)/10)+1))),""))),IF($N$648="","",IF(OR(ISTEXT($N$646),ISTEXT($N$647),ISTEXT($N$648)),"",IF(OR(4&gt;$N$646,2&gt;$N$647,((2-1)*$N$646+4)&gt;$N$648),"",IF(INDEX($P$648:$W$657,MOD(((2-1)*$N$646+4)-1,10)+1,INT((((2-1)*$N$646+4)-1)/10)+1)="","",INDEX($P$648:$W$657,MOD(((2-1)*$N$646+4)-1,10)+1,INT((((2-1)*$N$646+4)-1)/10)+1))))))</f>
        <v/>
      </c>
      <c r="H649" s="539">
        <f>IF($D$646="Flat Oval",IF(OR($N$648="",ISTEXT($N$646),ISTEXT($N$647)),"",IF(2&lt;=$N$647,IF(5&gt;$N$646,"",IF(((2-1)*$N$646+5)&gt;80,"",IF(INDEX($P$648:$W$657,MOD(((2-1)*$N$646+5)-1,10)+1,INT((((2-1)*$N$646+5)-1)/10)+1)="","",INDEX($P$648:$W$657,MOD(((2-1)*$N$646+5)-1,10)+1,INT((((2-1)*$N$646+5)-1)/10)+1)))),IF(AND(2=$N$647+1,5&lt;=$O$646),IF(($N$646*$N$647+5)&gt;80,"",IF(INDEX($P$648:$W$657,MOD(($N$646*$N$647+5)-1,10)+1,INT((($N$646*$N$647+5)-1)/10)+1)="","",INDEX($P$648:$W$657,MOD(($N$646*$N$647+5)-1,10)+1,INT((($N$646*$N$647+5)-1)/10)+1))),""))),IF($N$648="","",IF(OR(ISTEXT($N$646),ISTEXT($N$647),ISTEXT($N$648)),"",IF(OR(5&gt;$N$646,2&gt;$N$647,((2-1)*$N$646+5)&gt;$N$648),"",IF(INDEX($P$648:$W$657,MOD(((2-1)*$N$646+5)-1,10)+1,INT((((2-1)*$N$646+5)-1)/10)+1)="","",INDEX($P$648:$W$657,MOD(((2-1)*$N$646+5)-1,10)+1,INT((((2-1)*$N$646+5)-1)/10)+1))))))</f>
        <v/>
      </c>
      <c r="I649" s="539">
        <f>IF($D$646="Flat Oval",IF(OR($N$648="",ISTEXT($N$646),ISTEXT($N$647)),"",IF(2&lt;=$N$647,IF(6&gt;$N$646,"",IF(((2-1)*$N$646+6)&gt;80,"",IF(INDEX($P$648:$W$657,MOD(((2-1)*$N$646+6)-1,10)+1,INT((((2-1)*$N$646+6)-1)/10)+1)="","",INDEX($P$648:$W$657,MOD(((2-1)*$N$646+6)-1,10)+1,INT((((2-1)*$N$646+6)-1)/10)+1)))),IF(AND(2=$N$647+1,6&lt;=$O$646),IF(($N$646*$N$647+6)&gt;80,"",IF(INDEX($P$648:$W$657,MOD(($N$646*$N$647+6)-1,10)+1,INT((($N$646*$N$647+6)-1)/10)+1)="","",INDEX($P$648:$W$657,MOD(($N$646*$N$647+6)-1,10)+1,INT((($N$646*$N$647+6)-1)/10)+1))),""))),IF($N$648="","",IF(OR(ISTEXT($N$646),ISTEXT($N$647),ISTEXT($N$648)),"",IF(OR(6&gt;$N$646,2&gt;$N$647,((2-1)*$N$646+6)&gt;$N$648),"",IF(INDEX($P$648:$W$657,MOD(((2-1)*$N$646+6)-1,10)+1,INT((((2-1)*$N$646+6)-1)/10)+1)="","",INDEX($P$648:$W$657,MOD(((2-1)*$N$646+6)-1,10)+1,INT((((2-1)*$N$646+6)-1)/10)+1))))))</f>
        <v/>
      </c>
      <c r="J649" s="539">
        <f>IF($D$646="Flat Oval",IF(OR($N$648="",ISTEXT($N$646),ISTEXT($N$647)),"",IF(2&lt;=$N$647,IF(7&gt;$N$646,"",IF(((2-1)*$N$646+7)&gt;80,"",IF(INDEX($P$648:$W$657,MOD(((2-1)*$N$646+7)-1,10)+1,INT((((2-1)*$N$646+7)-1)/10)+1)="","",INDEX($P$648:$W$657,MOD(((2-1)*$N$646+7)-1,10)+1,INT((((2-1)*$N$646+7)-1)/10)+1)))),IF(AND(2=$N$647+1,7&lt;=$O$646),IF(($N$646*$N$647+7)&gt;80,"",IF(INDEX($P$648:$W$657,MOD(($N$646*$N$647+7)-1,10)+1,INT((($N$646*$N$647+7)-1)/10)+1)="","",INDEX($P$648:$W$657,MOD(($N$646*$N$647+7)-1,10)+1,INT((($N$646*$N$647+7)-1)/10)+1))),""))),IF($N$648="","",IF(OR(ISTEXT($N$646),ISTEXT($N$647),ISTEXT($N$648)),"",IF(OR(7&gt;$N$646,2&gt;$N$647,((2-1)*$N$646+7)&gt;$N$648),"",IF(INDEX($P$648:$W$657,MOD(((2-1)*$N$646+7)-1,10)+1,INT((((2-1)*$N$646+7)-1)/10)+1)="","",INDEX($P$648:$W$657,MOD(((2-1)*$N$646+7)-1,10)+1,INT((((2-1)*$N$646+7)-1)/10)+1))))))</f>
        <v/>
      </c>
      <c r="K649" s="539">
        <f>IF($D$646="Flat Oval",IF(OR($N$648="",ISTEXT($N$646),ISTEXT($N$647)),"",IF(2&lt;=$N$647,IF(8&gt;$N$646,"",IF(((2-1)*$N$646+8)&gt;80,"",IF(INDEX($P$648:$W$657,MOD(((2-1)*$N$646+8)-1,10)+1,INT((((2-1)*$N$646+8)-1)/10)+1)="","",INDEX($P$648:$W$657,MOD(((2-1)*$N$646+8)-1,10)+1,INT((((2-1)*$N$646+8)-1)/10)+1)))),IF(AND(2=$N$647+1,8&lt;=$O$646),IF(($N$646*$N$647+8)&gt;80,"",IF(INDEX($P$648:$W$657,MOD(($N$646*$N$647+8)-1,10)+1,INT((($N$646*$N$647+8)-1)/10)+1)="","",INDEX($P$648:$W$657,MOD(($N$646*$N$647+8)-1,10)+1,INT((($N$646*$N$647+8)-1)/10)+1))),""))),IF($N$648="","",IF(OR(ISTEXT($N$646),ISTEXT($N$647),ISTEXT($N$648)),"",IF(OR(8&gt;$N$646,2&gt;$N$647,((2-1)*$N$646+8)&gt;$N$648),"",IF(INDEX($P$648:$W$657,MOD(((2-1)*$N$646+8)-1,10)+1,INT((((2-1)*$N$646+8)-1)/10)+1)="","",INDEX($P$648:$W$657,MOD(((2-1)*$N$646+8)-1,10)+1,INT((((2-1)*$N$646+8)-1)/10)+1))))))</f>
        <v/>
      </c>
      <c r="L649" s="539">
        <f>IF($D$646="Flat Oval",IF(OR($N$648="",ISTEXT($N$646),ISTEXT($N$647)),"",IF(2&lt;=$N$647,IF(9&gt;$N$646,"",IF(((2-1)*$N$646+9)&gt;80,"",IF(INDEX($P$648:$W$657,MOD(((2-1)*$N$646+9)-1,10)+1,INT((((2-1)*$N$646+9)-1)/10)+1)="","",INDEX($P$648:$W$657,MOD(((2-1)*$N$646+9)-1,10)+1,INT((((2-1)*$N$646+9)-1)/10)+1)))),IF(AND(2=$N$647+1,9&lt;=$O$646),IF(($N$646*$N$647+9)&gt;80,"",IF(INDEX($P$648:$W$657,MOD(($N$646*$N$647+9)-1,10)+1,INT((($N$646*$N$647+9)-1)/10)+1)="","",INDEX($P$648:$W$657,MOD(($N$646*$N$647+9)-1,10)+1,INT((($N$646*$N$647+9)-1)/10)+1))),""))),IF($N$648="","",IF(OR(ISTEXT($N$646),ISTEXT($N$647),ISTEXT($N$648)),"",IF(OR(9&gt;$N$646,2&gt;$N$647,((2-1)*$N$646+9)&gt;$N$648),"",IF(INDEX($P$648:$W$657,MOD(((2-1)*$N$646+9)-1,10)+1,INT((((2-1)*$N$646+9)-1)/10)+1)="","",INDEX($P$648:$W$657,MOD(((2-1)*$N$646+9)-1,10)+1,INT((((2-1)*$N$646+9)-1)/10)+1))))))</f>
        <v/>
      </c>
      <c r="M649" s="539">
        <f>IF($D$646="Flat Oval",IF(OR($N$648="",ISTEXT($N$646),ISTEXT($N$647)),"",IF(2&lt;=$N$647,IF(10&gt;$N$646,"",IF(((2-1)*$N$646+10)&gt;80,"",IF(INDEX($P$648:$W$657,MOD(((2-1)*$N$646+10)-1,10)+1,INT((((2-1)*$N$646+10)-1)/10)+1)="","",INDEX($P$648:$W$657,MOD(((2-1)*$N$646+10)-1,10)+1,INT((((2-1)*$N$646+10)-1)/10)+1)))),IF(AND(2=$N$647+1,10&lt;=$O$646),IF(($N$646*$N$647+10)&gt;80,"",IF(INDEX($P$648:$W$657,MOD(($N$646*$N$647+10)-1,10)+1,INT((($N$646*$N$647+10)-1)/10)+1)="","",INDEX($P$648:$W$657,MOD(($N$646*$N$647+10)-1,10)+1,INT((($N$646*$N$647+10)-1)/10)+1))),""))),IF($N$648="","",IF(OR(ISTEXT($N$646),ISTEXT($N$647),ISTEXT($N$648)),"",IF(OR(10&gt;$N$646,2&gt;$N$647,((2-1)*$N$646+10)&gt;$N$648),"",IF(INDEX($P$648:$W$657,MOD(((2-1)*$N$646+10)-1,10)+1,INT((((2-1)*$N$646+10)-1)/10)+1)="","",INDEX($P$648:$W$657,MOD(((2-1)*$N$646+10)-1,10)+1,INT((((2-1)*$N$646+10)-1)/10)+1))))))</f>
        <v/>
      </c>
      <c r="O649">
        <f>IF(AND($D$646="Flat Oval",NOT(OR($G$646="",$I$646="")),NOT(OR(ISTEXT($G$646),ISTEXT($I$646)))),(($G$646-2*N($K$646))-($I$646-2*N($K$646)))*($I$646-2*N($K$646))/144,"")</f>
        <v/>
      </c>
      <c r="P649" s="540" t="n"/>
      <c r="Q649" s="540" t="n"/>
      <c r="R649" s="540" t="n"/>
      <c r="S649" s="540" t="n"/>
      <c r="T649" s="540" t="n"/>
      <c r="U649" s="540" t="n"/>
      <c r="V649" s="540" t="n"/>
      <c r="W649" s="540" t="n"/>
    </row>
    <row r="650" ht="13.35" customHeight="1" s="162">
      <c r="B650" s="537">
        <f>IF($D$646="Flat Oval",IF(OR($N$647="",ISTEXT($N$647)),"",IF(3&lt;=$N$647,ROUND((3-0.5)*$I$646/$N$647,1),IF(3=$N$647+1,"Ends",""))),IF(OR($D$646="",$G$646=""),"",IF($D$646="Round",IF(3=1,"Axis 1 (0°)",IF(3=2,"Axis 2 (90°)","")),IF(ISTEXT($N$647),"",IF(3&gt;$N$647,"",IF(ISTEXT($I$646),"",ROUND((3-0.5)*$I$646/$N$647,1)))))))</f>
        <v/>
      </c>
      <c r="C650" s="538" t="n"/>
      <c r="D650" s="539">
        <f>IF($D$646="Flat Oval",IF(OR($N$648="",ISTEXT($N$646),ISTEXT($N$647)),"",IF(3&lt;=$N$647,IF(1&gt;$N$646,"",IF(((3-1)*$N$646+1)&gt;80,"",IF(INDEX($P$648:$W$657,MOD(((3-1)*$N$646+1)-1,10)+1,INT((((3-1)*$N$646+1)-1)/10)+1)="","",INDEX($P$648:$W$657,MOD(((3-1)*$N$646+1)-1,10)+1,INT((((3-1)*$N$646+1)-1)/10)+1)))),IF(AND(3=$N$647+1,1&lt;=$O$646),IF(($N$646*$N$647+1)&gt;80,"",IF(INDEX($P$648:$W$657,MOD(($N$646*$N$647+1)-1,10)+1,INT((($N$646*$N$647+1)-1)/10)+1)="","",INDEX($P$648:$W$657,MOD(($N$646*$N$647+1)-1,10)+1,INT((($N$646*$N$647+1)-1)/10)+1))),""))),IF($N$648="","",IF(OR(ISTEXT($N$646),ISTEXT($N$647),ISTEXT($N$648)),"",IF(OR(1&gt;$N$646,3&gt;$N$647,((3-1)*$N$646+1)&gt;$N$648),"",IF(INDEX($P$648:$W$657,MOD(((3-1)*$N$646+1)-1,10)+1,INT((((3-1)*$N$646+1)-1)/10)+1)="","",INDEX($P$648:$W$657,MOD(((3-1)*$N$646+1)-1,10)+1,INT((((3-1)*$N$646+1)-1)/10)+1))))))</f>
        <v/>
      </c>
      <c r="E650" s="539">
        <f>IF($D$646="Flat Oval",IF(OR($N$648="",ISTEXT($N$646),ISTEXT($N$647)),"",IF(3&lt;=$N$647,IF(2&gt;$N$646,"",IF(((3-1)*$N$646+2)&gt;80,"",IF(INDEX($P$648:$W$657,MOD(((3-1)*$N$646+2)-1,10)+1,INT((((3-1)*$N$646+2)-1)/10)+1)="","",INDEX($P$648:$W$657,MOD(((3-1)*$N$646+2)-1,10)+1,INT((((3-1)*$N$646+2)-1)/10)+1)))),IF(AND(3=$N$647+1,2&lt;=$O$646),IF(($N$646*$N$647+2)&gt;80,"",IF(INDEX($P$648:$W$657,MOD(($N$646*$N$647+2)-1,10)+1,INT((($N$646*$N$647+2)-1)/10)+1)="","",INDEX($P$648:$W$657,MOD(($N$646*$N$647+2)-1,10)+1,INT((($N$646*$N$647+2)-1)/10)+1))),""))),IF($N$648="","",IF(OR(ISTEXT($N$646),ISTEXT($N$647),ISTEXT($N$648)),"",IF(OR(2&gt;$N$646,3&gt;$N$647,((3-1)*$N$646+2)&gt;$N$648),"",IF(INDEX($P$648:$W$657,MOD(((3-1)*$N$646+2)-1,10)+1,INT((((3-1)*$N$646+2)-1)/10)+1)="","",INDEX($P$648:$W$657,MOD(((3-1)*$N$646+2)-1,10)+1,INT((((3-1)*$N$646+2)-1)/10)+1))))))</f>
        <v/>
      </c>
      <c r="F650" s="539">
        <f>IF($D$646="Flat Oval",IF(OR($N$648="",ISTEXT($N$646),ISTEXT($N$647)),"",IF(3&lt;=$N$647,IF(3&gt;$N$646,"",IF(((3-1)*$N$646+3)&gt;80,"",IF(INDEX($P$648:$W$657,MOD(((3-1)*$N$646+3)-1,10)+1,INT((((3-1)*$N$646+3)-1)/10)+1)="","",INDEX($P$648:$W$657,MOD(((3-1)*$N$646+3)-1,10)+1,INT((((3-1)*$N$646+3)-1)/10)+1)))),IF(AND(3=$N$647+1,3&lt;=$O$646),IF(($N$646*$N$647+3)&gt;80,"",IF(INDEX($P$648:$W$657,MOD(($N$646*$N$647+3)-1,10)+1,INT((($N$646*$N$647+3)-1)/10)+1)="","",INDEX($P$648:$W$657,MOD(($N$646*$N$647+3)-1,10)+1,INT((($N$646*$N$647+3)-1)/10)+1))),""))),IF($N$648="","",IF(OR(ISTEXT($N$646),ISTEXT($N$647),ISTEXT($N$648)),"",IF(OR(3&gt;$N$646,3&gt;$N$647,((3-1)*$N$646+3)&gt;$N$648),"",IF(INDEX($P$648:$W$657,MOD(((3-1)*$N$646+3)-1,10)+1,INT((((3-1)*$N$646+3)-1)/10)+1)="","",INDEX($P$648:$W$657,MOD(((3-1)*$N$646+3)-1,10)+1,INT((((3-1)*$N$646+3)-1)/10)+1))))))</f>
        <v/>
      </c>
      <c r="G650" s="539">
        <f>IF($D$646="Flat Oval",IF(OR($N$648="",ISTEXT($N$646),ISTEXT($N$647)),"",IF(3&lt;=$N$647,IF(4&gt;$N$646,"",IF(((3-1)*$N$646+4)&gt;80,"",IF(INDEX($P$648:$W$657,MOD(((3-1)*$N$646+4)-1,10)+1,INT((((3-1)*$N$646+4)-1)/10)+1)="","",INDEX($P$648:$W$657,MOD(((3-1)*$N$646+4)-1,10)+1,INT((((3-1)*$N$646+4)-1)/10)+1)))),IF(AND(3=$N$647+1,4&lt;=$O$646),IF(($N$646*$N$647+4)&gt;80,"",IF(INDEX($P$648:$W$657,MOD(($N$646*$N$647+4)-1,10)+1,INT((($N$646*$N$647+4)-1)/10)+1)="","",INDEX($P$648:$W$657,MOD(($N$646*$N$647+4)-1,10)+1,INT((($N$646*$N$647+4)-1)/10)+1))),""))),IF($N$648="","",IF(OR(ISTEXT($N$646),ISTEXT($N$647),ISTEXT($N$648)),"",IF(OR(4&gt;$N$646,3&gt;$N$647,((3-1)*$N$646+4)&gt;$N$648),"",IF(INDEX($P$648:$W$657,MOD(((3-1)*$N$646+4)-1,10)+1,INT((((3-1)*$N$646+4)-1)/10)+1)="","",INDEX($P$648:$W$657,MOD(((3-1)*$N$646+4)-1,10)+1,INT((((3-1)*$N$646+4)-1)/10)+1))))))</f>
        <v/>
      </c>
      <c r="H650" s="539">
        <f>IF($D$646="Flat Oval",IF(OR($N$648="",ISTEXT($N$646),ISTEXT($N$647)),"",IF(3&lt;=$N$647,IF(5&gt;$N$646,"",IF(((3-1)*$N$646+5)&gt;80,"",IF(INDEX($P$648:$W$657,MOD(((3-1)*$N$646+5)-1,10)+1,INT((((3-1)*$N$646+5)-1)/10)+1)="","",INDEX($P$648:$W$657,MOD(((3-1)*$N$646+5)-1,10)+1,INT((((3-1)*$N$646+5)-1)/10)+1)))),IF(AND(3=$N$647+1,5&lt;=$O$646),IF(($N$646*$N$647+5)&gt;80,"",IF(INDEX($P$648:$W$657,MOD(($N$646*$N$647+5)-1,10)+1,INT((($N$646*$N$647+5)-1)/10)+1)="","",INDEX($P$648:$W$657,MOD(($N$646*$N$647+5)-1,10)+1,INT((($N$646*$N$647+5)-1)/10)+1))),""))),IF($N$648="","",IF(OR(ISTEXT($N$646),ISTEXT($N$647),ISTEXT($N$648)),"",IF(OR(5&gt;$N$646,3&gt;$N$647,((3-1)*$N$646+5)&gt;$N$648),"",IF(INDEX($P$648:$W$657,MOD(((3-1)*$N$646+5)-1,10)+1,INT((((3-1)*$N$646+5)-1)/10)+1)="","",INDEX($P$648:$W$657,MOD(((3-1)*$N$646+5)-1,10)+1,INT((((3-1)*$N$646+5)-1)/10)+1))))))</f>
        <v/>
      </c>
      <c r="I650" s="539">
        <f>IF($D$646="Flat Oval",IF(OR($N$648="",ISTEXT($N$646),ISTEXT($N$647)),"",IF(3&lt;=$N$647,IF(6&gt;$N$646,"",IF(((3-1)*$N$646+6)&gt;80,"",IF(INDEX($P$648:$W$657,MOD(((3-1)*$N$646+6)-1,10)+1,INT((((3-1)*$N$646+6)-1)/10)+1)="","",INDEX($P$648:$W$657,MOD(((3-1)*$N$646+6)-1,10)+1,INT((((3-1)*$N$646+6)-1)/10)+1)))),IF(AND(3=$N$647+1,6&lt;=$O$646),IF(($N$646*$N$647+6)&gt;80,"",IF(INDEX($P$648:$W$657,MOD(($N$646*$N$647+6)-1,10)+1,INT((($N$646*$N$647+6)-1)/10)+1)="","",INDEX($P$648:$W$657,MOD(($N$646*$N$647+6)-1,10)+1,INT((($N$646*$N$647+6)-1)/10)+1))),""))),IF($N$648="","",IF(OR(ISTEXT($N$646),ISTEXT($N$647),ISTEXT($N$648)),"",IF(OR(6&gt;$N$646,3&gt;$N$647,((3-1)*$N$646+6)&gt;$N$648),"",IF(INDEX($P$648:$W$657,MOD(((3-1)*$N$646+6)-1,10)+1,INT((((3-1)*$N$646+6)-1)/10)+1)="","",INDEX($P$648:$W$657,MOD(((3-1)*$N$646+6)-1,10)+1,INT((((3-1)*$N$646+6)-1)/10)+1))))))</f>
        <v/>
      </c>
      <c r="J650" s="539">
        <f>IF($D$646="Flat Oval",IF(OR($N$648="",ISTEXT($N$646),ISTEXT($N$647)),"",IF(3&lt;=$N$647,IF(7&gt;$N$646,"",IF(((3-1)*$N$646+7)&gt;80,"",IF(INDEX($P$648:$W$657,MOD(((3-1)*$N$646+7)-1,10)+1,INT((((3-1)*$N$646+7)-1)/10)+1)="","",INDEX($P$648:$W$657,MOD(((3-1)*$N$646+7)-1,10)+1,INT((((3-1)*$N$646+7)-1)/10)+1)))),IF(AND(3=$N$647+1,7&lt;=$O$646),IF(($N$646*$N$647+7)&gt;80,"",IF(INDEX($P$648:$W$657,MOD(($N$646*$N$647+7)-1,10)+1,INT((($N$646*$N$647+7)-1)/10)+1)="","",INDEX($P$648:$W$657,MOD(($N$646*$N$647+7)-1,10)+1,INT((($N$646*$N$647+7)-1)/10)+1))),""))),IF($N$648="","",IF(OR(ISTEXT($N$646),ISTEXT($N$647),ISTEXT($N$648)),"",IF(OR(7&gt;$N$646,3&gt;$N$647,((3-1)*$N$646+7)&gt;$N$648),"",IF(INDEX($P$648:$W$657,MOD(((3-1)*$N$646+7)-1,10)+1,INT((((3-1)*$N$646+7)-1)/10)+1)="","",INDEX($P$648:$W$657,MOD(((3-1)*$N$646+7)-1,10)+1,INT((((3-1)*$N$646+7)-1)/10)+1))))))</f>
        <v/>
      </c>
      <c r="K650" s="539">
        <f>IF($D$646="Flat Oval",IF(OR($N$648="",ISTEXT($N$646),ISTEXT($N$647)),"",IF(3&lt;=$N$647,IF(8&gt;$N$646,"",IF(((3-1)*$N$646+8)&gt;80,"",IF(INDEX($P$648:$W$657,MOD(((3-1)*$N$646+8)-1,10)+1,INT((((3-1)*$N$646+8)-1)/10)+1)="","",INDEX($P$648:$W$657,MOD(((3-1)*$N$646+8)-1,10)+1,INT((((3-1)*$N$646+8)-1)/10)+1)))),IF(AND(3=$N$647+1,8&lt;=$O$646),IF(($N$646*$N$647+8)&gt;80,"",IF(INDEX($P$648:$W$657,MOD(($N$646*$N$647+8)-1,10)+1,INT((($N$646*$N$647+8)-1)/10)+1)="","",INDEX($P$648:$W$657,MOD(($N$646*$N$647+8)-1,10)+1,INT((($N$646*$N$647+8)-1)/10)+1))),""))),IF($N$648="","",IF(OR(ISTEXT($N$646),ISTEXT($N$647),ISTEXT($N$648)),"",IF(OR(8&gt;$N$646,3&gt;$N$647,((3-1)*$N$646+8)&gt;$N$648),"",IF(INDEX($P$648:$W$657,MOD(((3-1)*$N$646+8)-1,10)+1,INT((((3-1)*$N$646+8)-1)/10)+1)="","",INDEX($P$648:$W$657,MOD(((3-1)*$N$646+8)-1,10)+1,INT((((3-1)*$N$646+8)-1)/10)+1))))))</f>
        <v/>
      </c>
      <c r="L650" s="539">
        <f>IF($D$646="Flat Oval",IF(OR($N$648="",ISTEXT($N$646),ISTEXT($N$647)),"",IF(3&lt;=$N$647,IF(9&gt;$N$646,"",IF(((3-1)*$N$646+9)&gt;80,"",IF(INDEX($P$648:$W$657,MOD(((3-1)*$N$646+9)-1,10)+1,INT((((3-1)*$N$646+9)-1)/10)+1)="","",INDEX($P$648:$W$657,MOD(((3-1)*$N$646+9)-1,10)+1,INT((((3-1)*$N$646+9)-1)/10)+1)))),IF(AND(3=$N$647+1,9&lt;=$O$646),IF(($N$646*$N$647+9)&gt;80,"",IF(INDEX($P$648:$W$657,MOD(($N$646*$N$647+9)-1,10)+1,INT((($N$646*$N$647+9)-1)/10)+1)="","",INDEX($P$648:$W$657,MOD(($N$646*$N$647+9)-1,10)+1,INT((($N$646*$N$647+9)-1)/10)+1))),""))),IF($N$648="","",IF(OR(ISTEXT($N$646),ISTEXT($N$647),ISTEXT($N$648)),"",IF(OR(9&gt;$N$646,3&gt;$N$647,((3-1)*$N$646+9)&gt;$N$648),"",IF(INDEX($P$648:$W$657,MOD(((3-1)*$N$646+9)-1,10)+1,INT((((3-1)*$N$646+9)-1)/10)+1)="","",INDEX($P$648:$W$657,MOD(((3-1)*$N$646+9)-1,10)+1,INT((((3-1)*$N$646+9)-1)/10)+1))))))</f>
        <v/>
      </c>
      <c r="M650" s="539">
        <f>IF($D$646="Flat Oval",IF(OR($N$648="",ISTEXT($N$646),ISTEXT($N$647)),"",IF(3&lt;=$N$647,IF(10&gt;$N$646,"",IF(((3-1)*$N$646+10)&gt;80,"",IF(INDEX($P$648:$W$657,MOD(((3-1)*$N$646+10)-1,10)+1,INT((((3-1)*$N$646+10)-1)/10)+1)="","",INDEX($P$648:$W$657,MOD(((3-1)*$N$646+10)-1,10)+1,INT((((3-1)*$N$646+10)-1)/10)+1)))),IF(AND(3=$N$647+1,10&lt;=$O$646),IF(($N$646*$N$647+10)&gt;80,"",IF(INDEX($P$648:$W$657,MOD(($N$646*$N$647+10)-1,10)+1,INT((($N$646*$N$647+10)-1)/10)+1)="","",INDEX($P$648:$W$657,MOD(($N$646*$N$647+10)-1,10)+1,INT((($N$646*$N$647+10)-1)/10)+1))),""))),IF($N$648="","",IF(OR(ISTEXT($N$646),ISTEXT($N$647),ISTEXT($N$648)),"",IF(OR(10&gt;$N$646,3&gt;$N$647,((3-1)*$N$646+10)&gt;$N$648),"",IF(INDEX($P$648:$W$657,MOD(((3-1)*$N$646+10)-1,10)+1,INT((((3-1)*$N$646+10)-1)/10)+1)="","",INDEX($P$648:$W$657,MOD(((3-1)*$N$646+10)-1,10)+1,INT((((3-1)*$N$646+10)-1)/10)+1))))))</f>
        <v/>
      </c>
      <c r="O650">
        <f>IF(AND($D$646="Flat Oval",NOT(OR($G$646="",$I$646="")),NOT(OR(ISTEXT($G$646),ISTEXT($I$646)))),PI()*(($I$646-2*N($K$646))/2)^2/144,"")</f>
        <v/>
      </c>
      <c r="P650" s="540" t="n"/>
      <c r="Q650" s="540" t="n"/>
      <c r="R650" s="540" t="n"/>
      <c r="S650" s="540" t="n"/>
      <c r="T650" s="540" t="n"/>
      <c r="U650" s="540" t="n"/>
      <c r="V650" s="540" t="n"/>
      <c r="W650" s="540" t="n"/>
    </row>
    <row r="651" ht="13.35" customHeight="1" s="162">
      <c r="B651" s="537">
        <f>IF($D$646="Flat Oval",IF(OR($N$647="",ISTEXT($N$647)),"",IF(4&lt;=$N$647,ROUND((4-0.5)*$I$646/$N$647,1),IF(4=$N$647+1,"Ends",""))),IF(OR($D$646="",$G$646=""),"",IF($D$646="Round",IF(4=1,"Axis 1 (0°)",IF(4=2,"Axis 2 (90°)","")),IF(ISTEXT($N$647),"",IF(4&gt;$N$647,"",IF(ISTEXT($I$646),"",ROUND((4-0.5)*$I$646/$N$647,1)))))))</f>
        <v/>
      </c>
      <c r="C651" s="538" t="n"/>
      <c r="D651" s="539">
        <f>IF($D$646="Flat Oval",IF(OR($N$648="",ISTEXT($N$646),ISTEXT($N$647)),"",IF(4&lt;=$N$647,IF(1&gt;$N$646,"",IF(((4-1)*$N$646+1)&gt;80,"",IF(INDEX($P$648:$W$657,MOD(((4-1)*$N$646+1)-1,10)+1,INT((((4-1)*$N$646+1)-1)/10)+1)="","",INDEX($P$648:$W$657,MOD(((4-1)*$N$646+1)-1,10)+1,INT((((4-1)*$N$646+1)-1)/10)+1)))),IF(AND(4=$N$647+1,1&lt;=$O$646),IF(($N$646*$N$647+1)&gt;80,"",IF(INDEX($P$648:$W$657,MOD(($N$646*$N$647+1)-1,10)+1,INT((($N$646*$N$647+1)-1)/10)+1)="","",INDEX($P$648:$W$657,MOD(($N$646*$N$647+1)-1,10)+1,INT((($N$646*$N$647+1)-1)/10)+1))),""))),IF($N$648="","",IF(OR(ISTEXT($N$646),ISTEXT($N$647),ISTEXT($N$648)),"",IF(OR(1&gt;$N$646,4&gt;$N$647,((4-1)*$N$646+1)&gt;$N$648),"",IF(INDEX($P$648:$W$657,MOD(((4-1)*$N$646+1)-1,10)+1,INT((((4-1)*$N$646+1)-1)/10)+1)="","",INDEX($P$648:$W$657,MOD(((4-1)*$N$646+1)-1,10)+1,INT((((4-1)*$N$646+1)-1)/10)+1))))))</f>
        <v/>
      </c>
      <c r="E651" s="539">
        <f>IF($D$646="Flat Oval",IF(OR($N$648="",ISTEXT($N$646),ISTEXT($N$647)),"",IF(4&lt;=$N$647,IF(2&gt;$N$646,"",IF(((4-1)*$N$646+2)&gt;80,"",IF(INDEX($P$648:$W$657,MOD(((4-1)*$N$646+2)-1,10)+1,INT((((4-1)*$N$646+2)-1)/10)+1)="","",INDEX($P$648:$W$657,MOD(((4-1)*$N$646+2)-1,10)+1,INT((((4-1)*$N$646+2)-1)/10)+1)))),IF(AND(4=$N$647+1,2&lt;=$O$646),IF(($N$646*$N$647+2)&gt;80,"",IF(INDEX($P$648:$W$657,MOD(($N$646*$N$647+2)-1,10)+1,INT((($N$646*$N$647+2)-1)/10)+1)="","",INDEX($P$648:$W$657,MOD(($N$646*$N$647+2)-1,10)+1,INT((($N$646*$N$647+2)-1)/10)+1))),""))),IF($N$648="","",IF(OR(ISTEXT($N$646),ISTEXT($N$647),ISTEXT($N$648)),"",IF(OR(2&gt;$N$646,4&gt;$N$647,((4-1)*$N$646+2)&gt;$N$648),"",IF(INDEX($P$648:$W$657,MOD(((4-1)*$N$646+2)-1,10)+1,INT((((4-1)*$N$646+2)-1)/10)+1)="","",INDEX($P$648:$W$657,MOD(((4-1)*$N$646+2)-1,10)+1,INT((((4-1)*$N$646+2)-1)/10)+1))))))</f>
        <v/>
      </c>
      <c r="F651" s="539">
        <f>IF($D$646="Flat Oval",IF(OR($N$648="",ISTEXT($N$646),ISTEXT($N$647)),"",IF(4&lt;=$N$647,IF(3&gt;$N$646,"",IF(((4-1)*$N$646+3)&gt;80,"",IF(INDEX($P$648:$W$657,MOD(((4-1)*$N$646+3)-1,10)+1,INT((((4-1)*$N$646+3)-1)/10)+1)="","",INDEX($P$648:$W$657,MOD(((4-1)*$N$646+3)-1,10)+1,INT((((4-1)*$N$646+3)-1)/10)+1)))),IF(AND(4=$N$647+1,3&lt;=$O$646),IF(($N$646*$N$647+3)&gt;80,"",IF(INDEX($P$648:$W$657,MOD(($N$646*$N$647+3)-1,10)+1,INT((($N$646*$N$647+3)-1)/10)+1)="","",INDEX($P$648:$W$657,MOD(($N$646*$N$647+3)-1,10)+1,INT((($N$646*$N$647+3)-1)/10)+1))),""))),IF($N$648="","",IF(OR(ISTEXT($N$646),ISTEXT($N$647),ISTEXT($N$648)),"",IF(OR(3&gt;$N$646,4&gt;$N$647,((4-1)*$N$646+3)&gt;$N$648),"",IF(INDEX($P$648:$W$657,MOD(((4-1)*$N$646+3)-1,10)+1,INT((((4-1)*$N$646+3)-1)/10)+1)="","",INDEX($P$648:$W$657,MOD(((4-1)*$N$646+3)-1,10)+1,INT((((4-1)*$N$646+3)-1)/10)+1))))))</f>
        <v/>
      </c>
      <c r="G651" s="539">
        <f>IF($D$646="Flat Oval",IF(OR($N$648="",ISTEXT($N$646),ISTEXT($N$647)),"",IF(4&lt;=$N$647,IF(4&gt;$N$646,"",IF(((4-1)*$N$646+4)&gt;80,"",IF(INDEX($P$648:$W$657,MOD(((4-1)*$N$646+4)-1,10)+1,INT((((4-1)*$N$646+4)-1)/10)+1)="","",INDEX($P$648:$W$657,MOD(((4-1)*$N$646+4)-1,10)+1,INT((((4-1)*$N$646+4)-1)/10)+1)))),IF(AND(4=$N$647+1,4&lt;=$O$646),IF(($N$646*$N$647+4)&gt;80,"",IF(INDEX($P$648:$W$657,MOD(($N$646*$N$647+4)-1,10)+1,INT((($N$646*$N$647+4)-1)/10)+1)="","",INDEX($P$648:$W$657,MOD(($N$646*$N$647+4)-1,10)+1,INT((($N$646*$N$647+4)-1)/10)+1))),""))),IF($N$648="","",IF(OR(ISTEXT($N$646),ISTEXT($N$647),ISTEXT($N$648)),"",IF(OR(4&gt;$N$646,4&gt;$N$647,((4-1)*$N$646+4)&gt;$N$648),"",IF(INDEX($P$648:$W$657,MOD(((4-1)*$N$646+4)-1,10)+1,INT((((4-1)*$N$646+4)-1)/10)+1)="","",INDEX($P$648:$W$657,MOD(((4-1)*$N$646+4)-1,10)+1,INT((((4-1)*$N$646+4)-1)/10)+1))))))</f>
        <v/>
      </c>
      <c r="H651" s="539">
        <f>IF($D$646="Flat Oval",IF(OR($N$648="",ISTEXT($N$646),ISTEXT($N$647)),"",IF(4&lt;=$N$647,IF(5&gt;$N$646,"",IF(((4-1)*$N$646+5)&gt;80,"",IF(INDEX($P$648:$W$657,MOD(((4-1)*$N$646+5)-1,10)+1,INT((((4-1)*$N$646+5)-1)/10)+1)="","",INDEX($P$648:$W$657,MOD(((4-1)*$N$646+5)-1,10)+1,INT((((4-1)*$N$646+5)-1)/10)+1)))),IF(AND(4=$N$647+1,5&lt;=$O$646),IF(($N$646*$N$647+5)&gt;80,"",IF(INDEX($P$648:$W$657,MOD(($N$646*$N$647+5)-1,10)+1,INT((($N$646*$N$647+5)-1)/10)+1)="","",INDEX($P$648:$W$657,MOD(($N$646*$N$647+5)-1,10)+1,INT((($N$646*$N$647+5)-1)/10)+1))),""))),IF($N$648="","",IF(OR(ISTEXT($N$646),ISTEXT($N$647),ISTEXT($N$648)),"",IF(OR(5&gt;$N$646,4&gt;$N$647,((4-1)*$N$646+5)&gt;$N$648),"",IF(INDEX($P$648:$W$657,MOD(((4-1)*$N$646+5)-1,10)+1,INT((((4-1)*$N$646+5)-1)/10)+1)="","",INDEX($P$648:$W$657,MOD(((4-1)*$N$646+5)-1,10)+1,INT((((4-1)*$N$646+5)-1)/10)+1))))))</f>
        <v/>
      </c>
      <c r="I651" s="539">
        <f>IF($D$646="Flat Oval",IF(OR($N$648="",ISTEXT($N$646),ISTEXT($N$647)),"",IF(4&lt;=$N$647,IF(6&gt;$N$646,"",IF(((4-1)*$N$646+6)&gt;80,"",IF(INDEX($P$648:$W$657,MOD(((4-1)*$N$646+6)-1,10)+1,INT((((4-1)*$N$646+6)-1)/10)+1)="","",INDEX($P$648:$W$657,MOD(((4-1)*$N$646+6)-1,10)+1,INT((((4-1)*$N$646+6)-1)/10)+1)))),IF(AND(4=$N$647+1,6&lt;=$O$646),IF(($N$646*$N$647+6)&gt;80,"",IF(INDEX($P$648:$W$657,MOD(($N$646*$N$647+6)-1,10)+1,INT((($N$646*$N$647+6)-1)/10)+1)="","",INDEX($P$648:$W$657,MOD(($N$646*$N$647+6)-1,10)+1,INT((($N$646*$N$647+6)-1)/10)+1))),""))),IF($N$648="","",IF(OR(ISTEXT($N$646),ISTEXT($N$647),ISTEXT($N$648)),"",IF(OR(6&gt;$N$646,4&gt;$N$647,((4-1)*$N$646+6)&gt;$N$648),"",IF(INDEX($P$648:$W$657,MOD(((4-1)*$N$646+6)-1,10)+1,INT((((4-1)*$N$646+6)-1)/10)+1)="","",INDEX($P$648:$W$657,MOD(((4-1)*$N$646+6)-1,10)+1,INT((((4-1)*$N$646+6)-1)/10)+1))))))</f>
        <v/>
      </c>
      <c r="J651" s="539">
        <f>IF($D$646="Flat Oval",IF(OR($N$648="",ISTEXT($N$646),ISTEXT($N$647)),"",IF(4&lt;=$N$647,IF(7&gt;$N$646,"",IF(((4-1)*$N$646+7)&gt;80,"",IF(INDEX($P$648:$W$657,MOD(((4-1)*$N$646+7)-1,10)+1,INT((((4-1)*$N$646+7)-1)/10)+1)="","",INDEX($P$648:$W$657,MOD(((4-1)*$N$646+7)-1,10)+1,INT((((4-1)*$N$646+7)-1)/10)+1)))),IF(AND(4=$N$647+1,7&lt;=$O$646),IF(($N$646*$N$647+7)&gt;80,"",IF(INDEX($P$648:$W$657,MOD(($N$646*$N$647+7)-1,10)+1,INT((($N$646*$N$647+7)-1)/10)+1)="","",INDEX($P$648:$W$657,MOD(($N$646*$N$647+7)-1,10)+1,INT((($N$646*$N$647+7)-1)/10)+1))),""))),IF($N$648="","",IF(OR(ISTEXT($N$646),ISTEXT($N$647),ISTEXT($N$648)),"",IF(OR(7&gt;$N$646,4&gt;$N$647,((4-1)*$N$646+7)&gt;$N$648),"",IF(INDEX($P$648:$W$657,MOD(((4-1)*$N$646+7)-1,10)+1,INT((((4-1)*$N$646+7)-1)/10)+1)="","",INDEX($P$648:$W$657,MOD(((4-1)*$N$646+7)-1,10)+1,INT((((4-1)*$N$646+7)-1)/10)+1))))))</f>
        <v/>
      </c>
      <c r="K651" s="539">
        <f>IF($D$646="Flat Oval",IF(OR($N$648="",ISTEXT($N$646),ISTEXT($N$647)),"",IF(4&lt;=$N$647,IF(8&gt;$N$646,"",IF(((4-1)*$N$646+8)&gt;80,"",IF(INDEX($P$648:$W$657,MOD(((4-1)*$N$646+8)-1,10)+1,INT((((4-1)*$N$646+8)-1)/10)+1)="","",INDEX($P$648:$W$657,MOD(((4-1)*$N$646+8)-1,10)+1,INT((((4-1)*$N$646+8)-1)/10)+1)))),IF(AND(4=$N$647+1,8&lt;=$O$646),IF(($N$646*$N$647+8)&gt;80,"",IF(INDEX($P$648:$W$657,MOD(($N$646*$N$647+8)-1,10)+1,INT((($N$646*$N$647+8)-1)/10)+1)="","",INDEX($P$648:$W$657,MOD(($N$646*$N$647+8)-1,10)+1,INT((($N$646*$N$647+8)-1)/10)+1))),""))),IF($N$648="","",IF(OR(ISTEXT($N$646),ISTEXT($N$647),ISTEXT($N$648)),"",IF(OR(8&gt;$N$646,4&gt;$N$647,((4-1)*$N$646+8)&gt;$N$648),"",IF(INDEX($P$648:$W$657,MOD(((4-1)*$N$646+8)-1,10)+1,INT((((4-1)*$N$646+8)-1)/10)+1)="","",INDEX($P$648:$W$657,MOD(((4-1)*$N$646+8)-1,10)+1,INT((((4-1)*$N$646+8)-1)/10)+1))))))</f>
        <v/>
      </c>
      <c r="L651" s="539">
        <f>IF($D$646="Flat Oval",IF(OR($N$648="",ISTEXT($N$646),ISTEXT($N$647)),"",IF(4&lt;=$N$647,IF(9&gt;$N$646,"",IF(((4-1)*$N$646+9)&gt;80,"",IF(INDEX($P$648:$W$657,MOD(((4-1)*$N$646+9)-1,10)+1,INT((((4-1)*$N$646+9)-1)/10)+1)="","",INDEX($P$648:$W$657,MOD(((4-1)*$N$646+9)-1,10)+1,INT((((4-1)*$N$646+9)-1)/10)+1)))),IF(AND(4=$N$647+1,9&lt;=$O$646),IF(($N$646*$N$647+9)&gt;80,"",IF(INDEX($P$648:$W$657,MOD(($N$646*$N$647+9)-1,10)+1,INT((($N$646*$N$647+9)-1)/10)+1)="","",INDEX($P$648:$W$657,MOD(($N$646*$N$647+9)-1,10)+1,INT((($N$646*$N$647+9)-1)/10)+1))),""))),IF($N$648="","",IF(OR(ISTEXT($N$646),ISTEXT($N$647),ISTEXT($N$648)),"",IF(OR(9&gt;$N$646,4&gt;$N$647,((4-1)*$N$646+9)&gt;$N$648),"",IF(INDEX($P$648:$W$657,MOD(((4-1)*$N$646+9)-1,10)+1,INT((((4-1)*$N$646+9)-1)/10)+1)="","",INDEX($P$648:$W$657,MOD(((4-1)*$N$646+9)-1,10)+1,INT((((4-1)*$N$646+9)-1)/10)+1))))))</f>
        <v/>
      </c>
      <c r="M651" s="539">
        <f>IF($D$646="Flat Oval",IF(OR($N$648="",ISTEXT($N$646),ISTEXT($N$647)),"",IF(4&lt;=$N$647,IF(10&gt;$N$646,"",IF(((4-1)*$N$646+10)&gt;80,"",IF(INDEX($P$648:$W$657,MOD(((4-1)*$N$646+10)-1,10)+1,INT((((4-1)*$N$646+10)-1)/10)+1)="","",INDEX($P$648:$W$657,MOD(((4-1)*$N$646+10)-1,10)+1,INT((((4-1)*$N$646+10)-1)/10)+1)))),IF(AND(4=$N$647+1,10&lt;=$O$646),IF(($N$646*$N$647+10)&gt;80,"",IF(INDEX($P$648:$W$657,MOD(($N$646*$N$647+10)-1,10)+1,INT((($N$646*$N$647+10)-1)/10)+1)="","",INDEX($P$648:$W$657,MOD(($N$646*$N$647+10)-1,10)+1,INT((($N$646*$N$647+10)-1)/10)+1))),""))),IF($N$648="","",IF(OR(ISTEXT($N$646),ISTEXT($N$647),ISTEXT($N$648)),"",IF(OR(10&gt;$N$646,4&gt;$N$647,((4-1)*$N$646+10)&gt;$N$648),"",IF(INDEX($P$648:$W$657,MOD(((4-1)*$N$646+10)-1,10)+1,INT((((4-1)*$N$646+10)-1)/10)+1)="","",INDEX($P$648:$W$657,MOD(((4-1)*$N$646+10)-1,10)+1,INT((((4-1)*$N$646+10)-1)/10)+1))))))</f>
        <v/>
      </c>
      <c r="P651" s="540" t="n"/>
      <c r="Q651" s="540" t="n"/>
      <c r="R651" s="540" t="n"/>
      <c r="S651" s="540" t="n"/>
      <c r="T651" s="540" t="n"/>
      <c r="U651" s="540" t="n"/>
      <c r="V651" s="540" t="n"/>
      <c r="W651" s="540" t="n"/>
    </row>
    <row r="652" ht="13.35" customHeight="1" s="162">
      <c r="B652" s="537">
        <f>IF($D$646="Flat Oval",IF(OR($N$647="",ISTEXT($N$647)),"",IF(5&lt;=$N$647,ROUND((5-0.5)*$I$646/$N$647,1),IF(5=$N$647+1,"Ends",""))),IF(OR($D$646="",$G$646=""),"",IF($D$646="Round",IF(5=1,"Axis 1 (0°)",IF(5=2,"Axis 2 (90°)","")),IF(ISTEXT($N$647),"",IF(5&gt;$N$647,"",IF(ISTEXT($I$646),"",ROUND((5-0.5)*$I$646/$N$647,1)))))))</f>
        <v/>
      </c>
      <c r="C652" s="538" t="n"/>
      <c r="D652" s="539">
        <f>IF($D$646="Flat Oval",IF(OR($N$648="",ISTEXT($N$646),ISTEXT($N$647)),"",IF(5&lt;=$N$647,IF(1&gt;$N$646,"",IF(((5-1)*$N$646+1)&gt;80,"",IF(INDEX($P$648:$W$657,MOD(((5-1)*$N$646+1)-1,10)+1,INT((((5-1)*$N$646+1)-1)/10)+1)="","",INDEX($P$648:$W$657,MOD(((5-1)*$N$646+1)-1,10)+1,INT((((5-1)*$N$646+1)-1)/10)+1)))),IF(AND(5=$N$647+1,1&lt;=$O$646),IF(($N$646*$N$647+1)&gt;80,"",IF(INDEX($P$648:$W$657,MOD(($N$646*$N$647+1)-1,10)+1,INT((($N$646*$N$647+1)-1)/10)+1)="","",INDEX($P$648:$W$657,MOD(($N$646*$N$647+1)-1,10)+1,INT((($N$646*$N$647+1)-1)/10)+1))),""))),IF($N$648="","",IF(OR(ISTEXT($N$646),ISTEXT($N$647),ISTEXT($N$648)),"",IF(OR(1&gt;$N$646,5&gt;$N$647,((5-1)*$N$646+1)&gt;$N$648),"",IF(INDEX($P$648:$W$657,MOD(((5-1)*$N$646+1)-1,10)+1,INT((((5-1)*$N$646+1)-1)/10)+1)="","",INDEX($P$648:$W$657,MOD(((5-1)*$N$646+1)-1,10)+1,INT((((5-1)*$N$646+1)-1)/10)+1))))))</f>
        <v/>
      </c>
      <c r="E652" s="539">
        <f>IF($D$646="Flat Oval",IF(OR($N$648="",ISTEXT($N$646),ISTEXT($N$647)),"",IF(5&lt;=$N$647,IF(2&gt;$N$646,"",IF(((5-1)*$N$646+2)&gt;80,"",IF(INDEX($P$648:$W$657,MOD(((5-1)*$N$646+2)-1,10)+1,INT((((5-1)*$N$646+2)-1)/10)+1)="","",INDEX($P$648:$W$657,MOD(((5-1)*$N$646+2)-1,10)+1,INT((((5-1)*$N$646+2)-1)/10)+1)))),IF(AND(5=$N$647+1,2&lt;=$O$646),IF(($N$646*$N$647+2)&gt;80,"",IF(INDEX($P$648:$W$657,MOD(($N$646*$N$647+2)-1,10)+1,INT((($N$646*$N$647+2)-1)/10)+1)="","",INDEX($P$648:$W$657,MOD(($N$646*$N$647+2)-1,10)+1,INT((($N$646*$N$647+2)-1)/10)+1))),""))),IF($N$648="","",IF(OR(ISTEXT($N$646),ISTEXT($N$647),ISTEXT($N$648)),"",IF(OR(2&gt;$N$646,5&gt;$N$647,((5-1)*$N$646+2)&gt;$N$648),"",IF(INDEX($P$648:$W$657,MOD(((5-1)*$N$646+2)-1,10)+1,INT((((5-1)*$N$646+2)-1)/10)+1)="","",INDEX($P$648:$W$657,MOD(((5-1)*$N$646+2)-1,10)+1,INT((((5-1)*$N$646+2)-1)/10)+1))))))</f>
        <v/>
      </c>
      <c r="F652" s="539">
        <f>IF($D$646="Flat Oval",IF(OR($N$648="",ISTEXT($N$646),ISTEXT($N$647)),"",IF(5&lt;=$N$647,IF(3&gt;$N$646,"",IF(((5-1)*$N$646+3)&gt;80,"",IF(INDEX($P$648:$W$657,MOD(((5-1)*$N$646+3)-1,10)+1,INT((((5-1)*$N$646+3)-1)/10)+1)="","",INDEX($P$648:$W$657,MOD(((5-1)*$N$646+3)-1,10)+1,INT((((5-1)*$N$646+3)-1)/10)+1)))),IF(AND(5=$N$647+1,3&lt;=$O$646),IF(($N$646*$N$647+3)&gt;80,"",IF(INDEX($P$648:$W$657,MOD(($N$646*$N$647+3)-1,10)+1,INT((($N$646*$N$647+3)-1)/10)+1)="","",INDEX($P$648:$W$657,MOD(($N$646*$N$647+3)-1,10)+1,INT((($N$646*$N$647+3)-1)/10)+1))),""))),IF($N$648="","",IF(OR(ISTEXT($N$646),ISTEXT($N$647),ISTEXT($N$648)),"",IF(OR(3&gt;$N$646,5&gt;$N$647,((5-1)*$N$646+3)&gt;$N$648),"",IF(INDEX($P$648:$W$657,MOD(((5-1)*$N$646+3)-1,10)+1,INT((((5-1)*$N$646+3)-1)/10)+1)="","",INDEX($P$648:$W$657,MOD(((5-1)*$N$646+3)-1,10)+1,INT((((5-1)*$N$646+3)-1)/10)+1))))))</f>
        <v/>
      </c>
      <c r="G652" s="539">
        <f>IF($D$646="Flat Oval",IF(OR($N$648="",ISTEXT($N$646),ISTEXT($N$647)),"",IF(5&lt;=$N$647,IF(4&gt;$N$646,"",IF(((5-1)*$N$646+4)&gt;80,"",IF(INDEX($P$648:$W$657,MOD(((5-1)*$N$646+4)-1,10)+1,INT((((5-1)*$N$646+4)-1)/10)+1)="","",INDEX($P$648:$W$657,MOD(((5-1)*$N$646+4)-1,10)+1,INT((((5-1)*$N$646+4)-1)/10)+1)))),IF(AND(5=$N$647+1,4&lt;=$O$646),IF(($N$646*$N$647+4)&gt;80,"",IF(INDEX($P$648:$W$657,MOD(($N$646*$N$647+4)-1,10)+1,INT((($N$646*$N$647+4)-1)/10)+1)="","",INDEX($P$648:$W$657,MOD(($N$646*$N$647+4)-1,10)+1,INT((($N$646*$N$647+4)-1)/10)+1))),""))),IF($N$648="","",IF(OR(ISTEXT($N$646),ISTEXT($N$647),ISTEXT($N$648)),"",IF(OR(4&gt;$N$646,5&gt;$N$647,((5-1)*$N$646+4)&gt;$N$648),"",IF(INDEX($P$648:$W$657,MOD(((5-1)*$N$646+4)-1,10)+1,INT((((5-1)*$N$646+4)-1)/10)+1)="","",INDEX($P$648:$W$657,MOD(((5-1)*$N$646+4)-1,10)+1,INT((((5-1)*$N$646+4)-1)/10)+1))))))</f>
        <v/>
      </c>
      <c r="H652" s="539">
        <f>IF($D$646="Flat Oval",IF(OR($N$648="",ISTEXT($N$646),ISTEXT($N$647)),"",IF(5&lt;=$N$647,IF(5&gt;$N$646,"",IF(((5-1)*$N$646+5)&gt;80,"",IF(INDEX($P$648:$W$657,MOD(((5-1)*$N$646+5)-1,10)+1,INT((((5-1)*$N$646+5)-1)/10)+1)="","",INDEX($P$648:$W$657,MOD(((5-1)*$N$646+5)-1,10)+1,INT((((5-1)*$N$646+5)-1)/10)+1)))),IF(AND(5=$N$647+1,5&lt;=$O$646),IF(($N$646*$N$647+5)&gt;80,"",IF(INDEX($P$648:$W$657,MOD(($N$646*$N$647+5)-1,10)+1,INT((($N$646*$N$647+5)-1)/10)+1)="","",INDEX($P$648:$W$657,MOD(($N$646*$N$647+5)-1,10)+1,INT((($N$646*$N$647+5)-1)/10)+1))),""))),IF($N$648="","",IF(OR(ISTEXT($N$646),ISTEXT($N$647),ISTEXT($N$648)),"",IF(OR(5&gt;$N$646,5&gt;$N$647,((5-1)*$N$646+5)&gt;$N$648),"",IF(INDEX($P$648:$W$657,MOD(((5-1)*$N$646+5)-1,10)+1,INT((((5-1)*$N$646+5)-1)/10)+1)="","",INDEX($P$648:$W$657,MOD(((5-1)*$N$646+5)-1,10)+1,INT((((5-1)*$N$646+5)-1)/10)+1))))))</f>
        <v/>
      </c>
      <c r="I652" s="539">
        <f>IF($D$646="Flat Oval",IF(OR($N$648="",ISTEXT($N$646),ISTEXT($N$647)),"",IF(5&lt;=$N$647,IF(6&gt;$N$646,"",IF(((5-1)*$N$646+6)&gt;80,"",IF(INDEX($P$648:$W$657,MOD(((5-1)*$N$646+6)-1,10)+1,INT((((5-1)*$N$646+6)-1)/10)+1)="","",INDEX($P$648:$W$657,MOD(((5-1)*$N$646+6)-1,10)+1,INT((((5-1)*$N$646+6)-1)/10)+1)))),IF(AND(5=$N$647+1,6&lt;=$O$646),IF(($N$646*$N$647+6)&gt;80,"",IF(INDEX($P$648:$W$657,MOD(($N$646*$N$647+6)-1,10)+1,INT((($N$646*$N$647+6)-1)/10)+1)="","",INDEX($P$648:$W$657,MOD(($N$646*$N$647+6)-1,10)+1,INT((($N$646*$N$647+6)-1)/10)+1))),""))),IF($N$648="","",IF(OR(ISTEXT($N$646),ISTEXT($N$647),ISTEXT($N$648)),"",IF(OR(6&gt;$N$646,5&gt;$N$647,((5-1)*$N$646+6)&gt;$N$648),"",IF(INDEX($P$648:$W$657,MOD(((5-1)*$N$646+6)-1,10)+1,INT((((5-1)*$N$646+6)-1)/10)+1)="","",INDEX($P$648:$W$657,MOD(((5-1)*$N$646+6)-1,10)+1,INT((((5-1)*$N$646+6)-1)/10)+1))))))</f>
        <v/>
      </c>
      <c r="J652" s="539">
        <f>IF($D$646="Flat Oval",IF(OR($N$648="",ISTEXT($N$646),ISTEXT($N$647)),"",IF(5&lt;=$N$647,IF(7&gt;$N$646,"",IF(((5-1)*$N$646+7)&gt;80,"",IF(INDEX($P$648:$W$657,MOD(((5-1)*$N$646+7)-1,10)+1,INT((((5-1)*$N$646+7)-1)/10)+1)="","",INDEX($P$648:$W$657,MOD(((5-1)*$N$646+7)-1,10)+1,INT((((5-1)*$N$646+7)-1)/10)+1)))),IF(AND(5=$N$647+1,7&lt;=$O$646),IF(($N$646*$N$647+7)&gt;80,"",IF(INDEX($P$648:$W$657,MOD(($N$646*$N$647+7)-1,10)+1,INT((($N$646*$N$647+7)-1)/10)+1)="","",INDEX($P$648:$W$657,MOD(($N$646*$N$647+7)-1,10)+1,INT((($N$646*$N$647+7)-1)/10)+1))),""))),IF($N$648="","",IF(OR(ISTEXT($N$646),ISTEXT($N$647),ISTEXT($N$648)),"",IF(OR(7&gt;$N$646,5&gt;$N$647,((5-1)*$N$646+7)&gt;$N$648),"",IF(INDEX($P$648:$W$657,MOD(((5-1)*$N$646+7)-1,10)+1,INT((((5-1)*$N$646+7)-1)/10)+1)="","",INDEX($P$648:$W$657,MOD(((5-1)*$N$646+7)-1,10)+1,INT((((5-1)*$N$646+7)-1)/10)+1))))))</f>
        <v/>
      </c>
      <c r="K652" s="539">
        <f>IF($D$646="Flat Oval",IF(OR($N$648="",ISTEXT($N$646),ISTEXT($N$647)),"",IF(5&lt;=$N$647,IF(8&gt;$N$646,"",IF(((5-1)*$N$646+8)&gt;80,"",IF(INDEX($P$648:$W$657,MOD(((5-1)*$N$646+8)-1,10)+1,INT((((5-1)*$N$646+8)-1)/10)+1)="","",INDEX($P$648:$W$657,MOD(((5-1)*$N$646+8)-1,10)+1,INT((((5-1)*$N$646+8)-1)/10)+1)))),IF(AND(5=$N$647+1,8&lt;=$O$646),IF(($N$646*$N$647+8)&gt;80,"",IF(INDEX($P$648:$W$657,MOD(($N$646*$N$647+8)-1,10)+1,INT((($N$646*$N$647+8)-1)/10)+1)="","",INDEX($P$648:$W$657,MOD(($N$646*$N$647+8)-1,10)+1,INT((($N$646*$N$647+8)-1)/10)+1))),""))),IF($N$648="","",IF(OR(ISTEXT($N$646),ISTEXT($N$647),ISTEXT($N$648)),"",IF(OR(8&gt;$N$646,5&gt;$N$647,((5-1)*$N$646+8)&gt;$N$648),"",IF(INDEX($P$648:$W$657,MOD(((5-1)*$N$646+8)-1,10)+1,INT((((5-1)*$N$646+8)-1)/10)+1)="","",INDEX($P$648:$W$657,MOD(((5-1)*$N$646+8)-1,10)+1,INT((((5-1)*$N$646+8)-1)/10)+1))))))</f>
        <v/>
      </c>
      <c r="L652" s="539">
        <f>IF($D$646="Flat Oval",IF(OR($N$648="",ISTEXT($N$646),ISTEXT($N$647)),"",IF(5&lt;=$N$647,IF(9&gt;$N$646,"",IF(((5-1)*$N$646+9)&gt;80,"",IF(INDEX($P$648:$W$657,MOD(((5-1)*$N$646+9)-1,10)+1,INT((((5-1)*$N$646+9)-1)/10)+1)="","",INDEX($P$648:$W$657,MOD(((5-1)*$N$646+9)-1,10)+1,INT((((5-1)*$N$646+9)-1)/10)+1)))),IF(AND(5=$N$647+1,9&lt;=$O$646),IF(($N$646*$N$647+9)&gt;80,"",IF(INDEX($P$648:$W$657,MOD(($N$646*$N$647+9)-1,10)+1,INT((($N$646*$N$647+9)-1)/10)+1)="","",INDEX($P$648:$W$657,MOD(($N$646*$N$647+9)-1,10)+1,INT((($N$646*$N$647+9)-1)/10)+1))),""))),IF($N$648="","",IF(OR(ISTEXT($N$646),ISTEXT($N$647),ISTEXT($N$648)),"",IF(OR(9&gt;$N$646,5&gt;$N$647,((5-1)*$N$646+9)&gt;$N$648),"",IF(INDEX($P$648:$W$657,MOD(((5-1)*$N$646+9)-1,10)+1,INT((((5-1)*$N$646+9)-1)/10)+1)="","",INDEX($P$648:$W$657,MOD(((5-1)*$N$646+9)-1,10)+1,INT((((5-1)*$N$646+9)-1)/10)+1))))))</f>
        <v/>
      </c>
      <c r="M652" s="539">
        <f>IF($D$646="Flat Oval",IF(OR($N$648="",ISTEXT($N$646),ISTEXT($N$647)),"",IF(5&lt;=$N$647,IF(10&gt;$N$646,"",IF(((5-1)*$N$646+10)&gt;80,"",IF(INDEX($P$648:$W$657,MOD(((5-1)*$N$646+10)-1,10)+1,INT((((5-1)*$N$646+10)-1)/10)+1)="","",INDEX($P$648:$W$657,MOD(((5-1)*$N$646+10)-1,10)+1,INT((((5-1)*$N$646+10)-1)/10)+1)))),IF(AND(5=$N$647+1,10&lt;=$O$646),IF(($N$646*$N$647+10)&gt;80,"",IF(INDEX($P$648:$W$657,MOD(($N$646*$N$647+10)-1,10)+1,INT((($N$646*$N$647+10)-1)/10)+1)="","",INDEX($P$648:$W$657,MOD(($N$646*$N$647+10)-1,10)+1,INT((($N$646*$N$647+10)-1)/10)+1))),""))),IF($N$648="","",IF(OR(ISTEXT($N$646),ISTEXT($N$647),ISTEXT($N$648)),"",IF(OR(10&gt;$N$646,5&gt;$N$647,((5-1)*$N$646+10)&gt;$N$648),"",IF(INDEX($P$648:$W$657,MOD(((5-1)*$N$646+10)-1,10)+1,INT((((5-1)*$N$646+10)-1)/10)+1)="","",INDEX($P$648:$W$657,MOD(((5-1)*$N$646+10)-1,10)+1,INT((((5-1)*$N$646+10)-1)/10)+1))))))</f>
        <v/>
      </c>
      <c r="P652" s="540" t="n"/>
      <c r="Q652" s="540" t="n"/>
      <c r="R652" s="540" t="n"/>
      <c r="S652" s="540" t="n"/>
      <c r="T652" s="540" t="n"/>
      <c r="U652" s="540" t="n"/>
      <c r="V652" s="540" t="n"/>
      <c r="W652" s="540" t="n"/>
    </row>
    <row r="653" ht="13.35" customHeight="1" s="162">
      <c r="B653" s="537">
        <f>IF($D$646="Flat Oval",IF(OR($N$647="",ISTEXT($N$647)),"",IF(6&lt;=$N$647,ROUND((6-0.5)*$I$646/$N$647,1),IF(6=$N$647+1,"Ends",""))),IF(OR($D$646="",$G$646=""),"",IF($D$646="Round",IF(6=1,"Axis 1 (0°)",IF(6=2,"Axis 2 (90°)","")),IF(ISTEXT($N$647),"",IF(6&gt;$N$647,"",IF(ISTEXT($I$646),"",ROUND((6-0.5)*$I$646/$N$647,1)))))))</f>
        <v/>
      </c>
      <c r="C653" s="538" t="n"/>
      <c r="D653" s="539">
        <f>IF($D$646="Flat Oval",IF(OR($N$648="",ISTEXT($N$646),ISTEXT($N$647)),"",IF(6&lt;=$N$647,IF(1&gt;$N$646,"",IF(((6-1)*$N$646+1)&gt;80,"",IF(INDEX($P$648:$W$657,MOD(((6-1)*$N$646+1)-1,10)+1,INT((((6-1)*$N$646+1)-1)/10)+1)="","",INDEX($P$648:$W$657,MOD(((6-1)*$N$646+1)-1,10)+1,INT((((6-1)*$N$646+1)-1)/10)+1)))),IF(AND(6=$N$647+1,1&lt;=$O$646),IF(($N$646*$N$647+1)&gt;80,"",IF(INDEX($P$648:$W$657,MOD(($N$646*$N$647+1)-1,10)+1,INT((($N$646*$N$647+1)-1)/10)+1)="","",INDEX($P$648:$W$657,MOD(($N$646*$N$647+1)-1,10)+1,INT((($N$646*$N$647+1)-1)/10)+1))),""))),IF($N$648="","",IF(OR(ISTEXT($N$646),ISTEXT($N$647),ISTEXT($N$648)),"",IF(OR(1&gt;$N$646,6&gt;$N$647,((6-1)*$N$646+1)&gt;$N$648),"",IF(INDEX($P$648:$W$657,MOD(((6-1)*$N$646+1)-1,10)+1,INT((((6-1)*$N$646+1)-1)/10)+1)="","",INDEX($P$648:$W$657,MOD(((6-1)*$N$646+1)-1,10)+1,INT((((6-1)*$N$646+1)-1)/10)+1))))))</f>
        <v/>
      </c>
      <c r="E653" s="539">
        <f>IF($D$646="Flat Oval",IF(OR($N$648="",ISTEXT($N$646),ISTEXT($N$647)),"",IF(6&lt;=$N$647,IF(2&gt;$N$646,"",IF(((6-1)*$N$646+2)&gt;80,"",IF(INDEX($P$648:$W$657,MOD(((6-1)*$N$646+2)-1,10)+1,INT((((6-1)*$N$646+2)-1)/10)+1)="","",INDEX($P$648:$W$657,MOD(((6-1)*$N$646+2)-1,10)+1,INT((((6-1)*$N$646+2)-1)/10)+1)))),IF(AND(6=$N$647+1,2&lt;=$O$646),IF(($N$646*$N$647+2)&gt;80,"",IF(INDEX($P$648:$W$657,MOD(($N$646*$N$647+2)-1,10)+1,INT((($N$646*$N$647+2)-1)/10)+1)="","",INDEX($P$648:$W$657,MOD(($N$646*$N$647+2)-1,10)+1,INT((($N$646*$N$647+2)-1)/10)+1))),""))),IF($N$648="","",IF(OR(ISTEXT($N$646),ISTEXT($N$647),ISTEXT($N$648)),"",IF(OR(2&gt;$N$646,6&gt;$N$647,((6-1)*$N$646+2)&gt;$N$648),"",IF(INDEX($P$648:$W$657,MOD(((6-1)*$N$646+2)-1,10)+1,INT((((6-1)*$N$646+2)-1)/10)+1)="","",INDEX($P$648:$W$657,MOD(((6-1)*$N$646+2)-1,10)+1,INT((((6-1)*$N$646+2)-1)/10)+1))))))</f>
        <v/>
      </c>
      <c r="F653" s="539">
        <f>IF($D$646="Flat Oval",IF(OR($N$648="",ISTEXT($N$646),ISTEXT($N$647)),"",IF(6&lt;=$N$647,IF(3&gt;$N$646,"",IF(((6-1)*$N$646+3)&gt;80,"",IF(INDEX($P$648:$W$657,MOD(((6-1)*$N$646+3)-1,10)+1,INT((((6-1)*$N$646+3)-1)/10)+1)="","",INDEX($P$648:$W$657,MOD(((6-1)*$N$646+3)-1,10)+1,INT((((6-1)*$N$646+3)-1)/10)+1)))),IF(AND(6=$N$647+1,3&lt;=$O$646),IF(($N$646*$N$647+3)&gt;80,"",IF(INDEX($P$648:$W$657,MOD(($N$646*$N$647+3)-1,10)+1,INT((($N$646*$N$647+3)-1)/10)+1)="","",INDEX($P$648:$W$657,MOD(($N$646*$N$647+3)-1,10)+1,INT((($N$646*$N$647+3)-1)/10)+1))),""))),IF($N$648="","",IF(OR(ISTEXT($N$646),ISTEXT($N$647),ISTEXT($N$648)),"",IF(OR(3&gt;$N$646,6&gt;$N$647,((6-1)*$N$646+3)&gt;$N$648),"",IF(INDEX($P$648:$W$657,MOD(((6-1)*$N$646+3)-1,10)+1,INT((((6-1)*$N$646+3)-1)/10)+1)="","",INDEX($P$648:$W$657,MOD(((6-1)*$N$646+3)-1,10)+1,INT((((6-1)*$N$646+3)-1)/10)+1))))))</f>
        <v/>
      </c>
      <c r="G653" s="539">
        <f>IF($D$646="Flat Oval",IF(OR($N$648="",ISTEXT($N$646),ISTEXT($N$647)),"",IF(6&lt;=$N$647,IF(4&gt;$N$646,"",IF(((6-1)*$N$646+4)&gt;80,"",IF(INDEX($P$648:$W$657,MOD(((6-1)*$N$646+4)-1,10)+1,INT((((6-1)*$N$646+4)-1)/10)+1)="","",INDEX($P$648:$W$657,MOD(((6-1)*$N$646+4)-1,10)+1,INT((((6-1)*$N$646+4)-1)/10)+1)))),IF(AND(6=$N$647+1,4&lt;=$O$646),IF(($N$646*$N$647+4)&gt;80,"",IF(INDEX($P$648:$W$657,MOD(($N$646*$N$647+4)-1,10)+1,INT((($N$646*$N$647+4)-1)/10)+1)="","",INDEX($P$648:$W$657,MOD(($N$646*$N$647+4)-1,10)+1,INT((($N$646*$N$647+4)-1)/10)+1))),""))),IF($N$648="","",IF(OR(ISTEXT($N$646),ISTEXT($N$647),ISTEXT($N$648)),"",IF(OR(4&gt;$N$646,6&gt;$N$647,((6-1)*$N$646+4)&gt;$N$648),"",IF(INDEX($P$648:$W$657,MOD(((6-1)*$N$646+4)-1,10)+1,INT((((6-1)*$N$646+4)-1)/10)+1)="","",INDEX($P$648:$W$657,MOD(((6-1)*$N$646+4)-1,10)+1,INT((((6-1)*$N$646+4)-1)/10)+1))))))</f>
        <v/>
      </c>
      <c r="H653" s="539">
        <f>IF($D$646="Flat Oval",IF(OR($N$648="",ISTEXT($N$646),ISTEXT($N$647)),"",IF(6&lt;=$N$647,IF(5&gt;$N$646,"",IF(((6-1)*$N$646+5)&gt;80,"",IF(INDEX($P$648:$W$657,MOD(((6-1)*$N$646+5)-1,10)+1,INT((((6-1)*$N$646+5)-1)/10)+1)="","",INDEX($P$648:$W$657,MOD(((6-1)*$N$646+5)-1,10)+1,INT((((6-1)*$N$646+5)-1)/10)+1)))),IF(AND(6=$N$647+1,5&lt;=$O$646),IF(($N$646*$N$647+5)&gt;80,"",IF(INDEX($P$648:$W$657,MOD(($N$646*$N$647+5)-1,10)+1,INT((($N$646*$N$647+5)-1)/10)+1)="","",INDEX($P$648:$W$657,MOD(($N$646*$N$647+5)-1,10)+1,INT((($N$646*$N$647+5)-1)/10)+1))),""))),IF($N$648="","",IF(OR(ISTEXT($N$646),ISTEXT($N$647),ISTEXT($N$648)),"",IF(OR(5&gt;$N$646,6&gt;$N$647,((6-1)*$N$646+5)&gt;$N$648),"",IF(INDEX($P$648:$W$657,MOD(((6-1)*$N$646+5)-1,10)+1,INT((((6-1)*$N$646+5)-1)/10)+1)="","",INDEX($P$648:$W$657,MOD(((6-1)*$N$646+5)-1,10)+1,INT((((6-1)*$N$646+5)-1)/10)+1))))))</f>
        <v/>
      </c>
      <c r="I653" s="539">
        <f>IF($D$646="Flat Oval",IF(OR($N$648="",ISTEXT($N$646),ISTEXT($N$647)),"",IF(6&lt;=$N$647,IF(6&gt;$N$646,"",IF(((6-1)*$N$646+6)&gt;80,"",IF(INDEX($P$648:$W$657,MOD(((6-1)*$N$646+6)-1,10)+1,INT((((6-1)*$N$646+6)-1)/10)+1)="","",INDEX($P$648:$W$657,MOD(((6-1)*$N$646+6)-1,10)+1,INT((((6-1)*$N$646+6)-1)/10)+1)))),IF(AND(6=$N$647+1,6&lt;=$O$646),IF(($N$646*$N$647+6)&gt;80,"",IF(INDEX($P$648:$W$657,MOD(($N$646*$N$647+6)-1,10)+1,INT((($N$646*$N$647+6)-1)/10)+1)="","",INDEX($P$648:$W$657,MOD(($N$646*$N$647+6)-1,10)+1,INT((($N$646*$N$647+6)-1)/10)+1))),""))),IF($N$648="","",IF(OR(ISTEXT($N$646),ISTEXT($N$647),ISTEXT($N$648)),"",IF(OR(6&gt;$N$646,6&gt;$N$647,((6-1)*$N$646+6)&gt;$N$648),"",IF(INDEX($P$648:$W$657,MOD(((6-1)*$N$646+6)-1,10)+1,INT((((6-1)*$N$646+6)-1)/10)+1)="","",INDEX($P$648:$W$657,MOD(((6-1)*$N$646+6)-1,10)+1,INT((((6-1)*$N$646+6)-1)/10)+1))))))</f>
        <v/>
      </c>
      <c r="J653" s="539">
        <f>IF($D$646="Flat Oval",IF(OR($N$648="",ISTEXT($N$646),ISTEXT($N$647)),"",IF(6&lt;=$N$647,IF(7&gt;$N$646,"",IF(((6-1)*$N$646+7)&gt;80,"",IF(INDEX($P$648:$W$657,MOD(((6-1)*$N$646+7)-1,10)+1,INT((((6-1)*$N$646+7)-1)/10)+1)="","",INDEX($P$648:$W$657,MOD(((6-1)*$N$646+7)-1,10)+1,INT((((6-1)*$N$646+7)-1)/10)+1)))),IF(AND(6=$N$647+1,7&lt;=$O$646),IF(($N$646*$N$647+7)&gt;80,"",IF(INDEX($P$648:$W$657,MOD(($N$646*$N$647+7)-1,10)+1,INT((($N$646*$N$647+7)-1)/10)+1)="","",INDEX($P$648:$W$657,MOD(($N$646*$N$647+7)-1,10)+1,INT((($N$646*$N$647+7)-1)/10)+1))),""))),IF($N$648="","",IF(OR(ISTEXT($N$646),ISTEXT($N$647),ISTEXT($N$648)),"",IF(OR(7&gt;$N$646,6&gt;$N$647,((6-1)*$N$646+7)&gt;$N$648),"",IF(INDEX($P$648:$W$657,MOD(((6-1)*$N$646+7)-1,10)+1,INT((((6-1)*$N$646+7)-1)/10)+1)="","",INDEX($P$648:$W$657,MOD(((6-1)*$N$646+7)-1,10)+1,INT((((6-1)*$N$646+7)-1)/10)+1))))))</f>
        <v/>
      </c>
      <c r="K653" s="539">
        <f>IF($D$646="Flat Oval",IF(OR($N$648="",ISTEXT($N$646),ISTEXT($N$647)),"",IF(6&lt;=$N$647,IF(8&gt;$N$646,"",IF(((6-1)*$N$646+8)&gt;80,"",IF(INDEX($P$648:$W$657,MOD(((6-1)*$N$646+8)-1,10)+1,INT((((6-1)*$N$646+8)-1)/10)+1)="","",INDEX($P$648:$W$657,MOD(((6-1)*$N$646+8)-1,10)+1,INT((((6-1)*$N$646+8)-1)/10)+1)))),IF(AND(6=$N$647+1,8&lt;=$O$646),IF(($N$646*$N$647+8)&gt;80,"",IF(INDEX($P$648:$W$657,MOD(($N$646*$N$647+8)-1,10)+1,INT((($N$646*$N$647+8)-1)/10)+1)="","",INDEX($P$648:$W$657,MOD(($N$646*$N$647+8)-1,10)+1,INT((($N$646*$N$647+8)-1)/10)+1))),""))),IF($N$648="","",IF(OR(ISTEXT($N$646),ISTEXT($N$647),ISTEXT($N$648)),"",IF(OR(8&gt;$N$646,6&gt;$N$647,((6-1)*$N$646+8)&gt;$N$648),"",IF(INDEX($P$648:$W$657,MOD(((6-1)*$N$646+8)-1,10)+1,INT((((6-1)*$N$646+8)-1)/10)+1)="","",INDEX($P$648:$W$657,MOD(((6-1)*$N$646+8)-1,10)+1,INT((((6-1)*$N$646+8)-1)/10)+1))))))</f>
        <v/>
      </c>
      <c r="L653" s="539">
        <f>IF($D$646="Flat Oval",IF(OR($N$648="",ISTEXT($N$646),ISTEXT($N$647)),"",IF(6&lt;=$N$647,IF(9&gt;$N$646,"",IF(((6-1)*$N$646+9)&gt;80,"",IF(INDEX($P$648:$W$657,MOD(((6-1)*$N$646+9)-1,10)+1,INT((((6-1)*$N$646+9)-1)/10)+1)="","",INDEX($P$648:$W$657,MOD(((6-1)*$N$646+9)-1,10)+1,INT((((6-1)*$N$646+9)-1)/10)+1)))),IF(AND(6=$N$647+1,9&lt;=$O$646),IF(($N$646*$N$647+9)&gt;80,"",IF(INDEX($P$648:$W$657,MOD(($N$646*$N$647+9)-1,10)+1,INT((($N$646*$N$647+9)-1)/10)+1)="","",INDEX($P$648:$W$657,MOD(($N$646*$N$647+9)-1,10)+1,INT((($N$646*$N$647+9)-1)/10)+1))),""))),IF($N$648="","",IF(OR(ISTEXT($N$646),ISTEXT($N$647),ISTEXT($N$648)),"",IF(OR(9&gt;$N$646,6&gt;$N$647,((6-1)*$N$646+9)&gt;$N$648),"",IF(INDEX($P$648:$W$657,MOD(((6-1)*$N$646+9)-1,10)+1,INT((((6-1)*$N$646+9)-1)/10)+1)="","",INDEX($P$648:$W$657,MOD(((6-1)*$N$646+9)-1,10)+1,INT((((6-1)*$N$646+9)-1)/10)+1))))))</f>
        <v/>
      </c>
      <c r="M653" s="539">
        <f>IF($D$646="Flat Oval",IF(OR($N$648="",ISTEXT($N$646),ISTEXT($N$647)),"",IF(6&lt;=$N$647,IF(10&gt;$N$646,"",IF(((6-1)*$N$646+10)&gt;80,"",IF(INDEX($P$648:$W$657,MOD(((6-1)*$N$646+10)-1,10)+1,INT((((6-1)*$N$646+10)-1)/10)+1)="","",INDEX($P$648:$W$657,MOD(((6-1)*$N$646+10)-1,10)+1,INT((((6-1)*$N$646+10)-1)/10)+1)))),IF(AND(6=$N$647+1,10&lt;=$O$646),IF(($N$646*$N$647+10)&gt;80,"",IF(INDEX($P$648:$W$657,MOD(($N$646*$N$647+10)-1,10)+1,INT((($N$646*$N$647+10)-1)/10)+1)="","",INDEX($P$648:$W$657,MOD(($N$646*$N$647+10)-1,10)+1,INT((($N$646*$N$647+10)-1)/10)+1))),""))),IF($N$648="","",IF(OR(ISTEXT($N$646),ISTEXT($N$647),ISTEXT($N$648)),"",IF(OR(10&gt;$N$646,6&gt;$N$647,((6-1)*$N$646+10)&gt;$N$648),"",IF(INDEX($P$648:$W$657,MOD(((6-1)*$N$646+10)-1,10)+1,INT((((6-1)*$N$646+10)-1)/10)+1)="","",INDEX($P$648:$W$657,MOD(((6-1)*$N$646+10)-1,10)+1,INT((((6-1)*$N$646+10)-1)/10)+1))))))</f>
        <v/>
      </c>
      <c r="P653" s="540" t="n"/>
      <c r="Q653" s="540" t="n"/>
      <c r="R653" s="540" t="n"/>
      <c r="S653" s="540" t="n"/>
      <c r="T653" s="540" t="n"/>
      <c r="U653" s="540" t="n"/>
      <c r="V653" s="540" t="n"/>
      <c r="W653" s="540" t="n"/>
    </row>
    <row r="654" ht="13.35" customHeight="1" s="162">
      <c r="B654" s="537">
        <f>IF($D$646="Flat Oval",IF(OR($N$647="",ISTEXT($N$647)),"",IF(7&lt;=$N$647,ROUND((7-0.5)*$I$646/$N$647,1),IF(7=$N$647+1,"Ends",""))),IF(OR($D$646="",$G$646=""),"",IF($D$646="Round",IF(7=1,"Axis 1 (0°)",IF(7=2,"Axis 2 (90°)","")),IF(ISTEXT($N$647),"",IF(7&gt;$N$647,"",IF(ISTEXT($I$646),"",ROUND((7-0.5)*$I$646/$N$647,1)))))))</f>
        <v/>
      </c>
      <c r="C654" s="538" t="n"/>
      <c r="D654" s="539">
        <f>IF($D$646="Flat Oval",IF(OR($N$648="",ISTEXT($N$646),ISTEXT($N$647)),"",IF(7&lt;=$N$647,IF(1&gt;$N$646,"",IF(((7-1)*$N$646+1)&gt;80,"",IF(INDEX($P$648:$W$657,MOD(((7-1)*$N$646+1)-1,10)+1,INT((((7-1)*$N$646+1)-1)/10)+1)="","",INDEX($P$648:$W$657,MOD(((7-1)*$N$646+1)-1,10)+1,INT((((7-1)*$N$646+1)-1)/10)+1)))),IF(AND(7=$N$647+1,1&lt;=$O$646),IF(($N$646*$N$647+1)&gt;80,"",IF(INDEX($P$648:$W$657,MOD(($N$646*$N$647+1)-1,10)+1,INT((($N$646*$N$647+1)-1)/10)+1)="","",INDEX($P$648:$W$657,MOD(($N$646*$N$647+1)-1,10)+1,INT((($N$646*$N$647+1)-1)/10)+1))),""))),IF($N$648="","",IF(OR(ISTEXT($N$646),ISTEXT($N$647),ISTEXT($N$648)),"",IF(OR(1&gt;$N$646,7&gt;$N$647,((7-1)*$N$646+1)&gt;$N$648),"",IF(INDEX($P$648:$W$657,MOD(((7-1)*$N$646+1)-1,10)+1,INT((((7-1)*$N$646+1)-1)/10)+1)="","",INDEX($P$648:$W$657,MOD(((7-1)*$N$646+1)-1,10)+1,INT((((7-1)*$N$646+1)-1)/10)+1))))))</f>
        <v/>
      </c>
      <c r="E654" s="539">
        <f>IF($D$646="Flat Oval",IF(OR($N$648="",ISTEXT($N$646),ISTEXT($N$647)),"",IF(7&lt;=$N$647,IF(2&gt;$N$646,"",IF(((7-1)*$N$646+2)&gt;80,"",IF(INDEX($P$648:$W$657,MOD(((7-1)*$N$646+2)-1,10)+1,INT((((7-1)*$N$646+2)-1)/10)+1)="","",INDEX($P$648:$W$657,MOD(((7-1)*$N$646+2)-1,10)+1,INT((((7-1)*$N$646+2)-1)/10)+1)))),IF(AND(7=$N$647+1,2&lt;=$O$646),IF(($N$646*$N$647+2)&gt;80,"",IF(INDEX($P$648:$W$657,MOD(($N$646*$N$647+2)-1,10)+1,INT((($N$646*$N$647+2)-1)/10)+1)="","",INDEX($P$648:$W$657,MOD(($N$646*$N$647+2)-1,10)+1,INT((($N$646*$N$647+2)-1)/10)+1))),""))),IF($N$648="","",IF(OR(ISTEXT($N$646),ISTEXT($N$647),ISTEXT($N$648)),"",IF(OR(2&gt;$N$646,7&gt;$N$647,((7-1)*$N$646+2)&gt;$N$648),"",IF(INDEX($P$648:$W$657,MOD(((7-1)*$N$646+2)-1,10)+1,INT((((7-1)*$N$646+2)-1)/10)+1)="","",INDEX($P$648:$W$657,MOD(((7-1)*$N$646+2)-1,10)+1,INT((((7-1)*$N$646+2)-1)/10)+1))))))</f>
        <v/>
      </c>
      <c r="F654" s="539">
        <f>IF($D$646="Flat Oval",IF(OR($N$648="",ISTEXT($N$646),ISTEXT($N$647)),"",IF(7&lt;=$N$647,IF(3&gt;$N$646,"",IF(((7-1)*$N$646+3)&gt;80,"",IF(INDEX($P$648:$W$657,MOD(((7-1)*$N$646+3)-1,10)+1,INT((((7-1)*$N$646+3)-1)/10)+1)="","",INDEX($P$648:$W$657,MOD(((7-1)*$N$646+3)-1,10)+1,INT((((7-1)*$N$646+3)-1)/10)+1)))),IF(AND(7=$N$647+1,3&lt;=$O$646),IF(($N$646*$N$647+3)&gt;80,"",IF(INDEX($P$648:$W$657,MOD(($N$646*$N$647+3)-1,10)+1,INT((($N$646*$N$647+3)-1)/10)+1)="","",INDEX($P$648:$W$657,MOD(($N$646*$N$647+3)-1,10)+1,INT((($N$646*$N$647+3)-1)/10)+1))),""))),IF($N$648="","",IF(OR(ISTEXT($N$646),ISTEXT($N$647),ISTEXT($N$648)),"",IF(OR(3&gt;$N$646,7&gt;$N$647,((7-1)*$N$646+3)&gt;$N$648),"",IF(INDEX($P$648:$W$657,MOD(((7-1)*$N$646+3)-1,10)+1,INT((((7-1)*$N$646+3)-1)/10)+1)="","",INDEX($P$648:$W$657,MOD(((7-1)*$N$646+3)-1,10)+1,INT((((7-1)*$N$646+3)-1)/10)+1))))))</f>
        <v/>
      </c>
      <c r="G654" s="539">
        <f>IF($D$646="Flat Oval",IF(OR($N$648="",ISTEXT($N$646),ISTEXT($N$647)),"",IF(7&lt;=$N$647,IF(4&gt;$N$646,"",IF(((7-1)*$N$646+4)&gt;80,"",IF(INDEX($P$648:$W$657,MOD(((7-1)*$N$646+4)-1,10)+1,INT((((7-1)*$N$646+4)-1)/10)+1)="","",INDEX($P$648:$W$657,MOD(((7-1)*$N$646+4)-1,10)+1,INT((((7-1)*$N$646+4)-1)/10)+1)))),IF(AND(7=$N$647+1,4&lt;=$O$646),IF(($N$646*$N$647+4)&gt;80,"",IF(INDEX($P$648:$W$657,MOD(($N$646*$N$647+4)-1,10)+1,INT((($N$646*$N$647+4)-1)/10)+1)="","",INDEX($P$648:$W$657,MOD(($N$646*$N$647+4)-1,10)+1,INT((($N$646*$N$647+4)-1)/10)+1))),""))),IF($N$648="","",IF(OR(ISTEXT($N$646),ISTEXT($N$647),ISTEXT($N$648)),"",IF(OR(4&gt;$N$646,7&gt;$N$647,((7-1)*$N$646+4)&gt;$N$648),"",IF(INDEX($P$648:$W$657,MOD(((7-1)*$N$646+4)-1,10)+1,INT((((7-1)*$N$646+4)-1)/10)+1)="","",INDEX($P$648:$W$657,MOD(((7-1)*$N$646+4)-1,10)+1,INT((((7-1)*$N$646+4)-1)/10)+1))))))</f>
        <v/>
      </c>
      <c r="H654" s="539">
        <f>IF($D$646="Flat Oval",IF(OR($N$648="",ISTEXT($N$646),ISTEXT($N$647)),"",IF(7&lt;=$N$647,IF(5&gt;$N$646,"",IF(((7-1)*$N$646+5)&gt;80,"",IF(INDEX($P$648:$W$657,MOD(((7-1)*$N$646+5)-1,10)+1,INT((((7-1)*$N$646+5)-1)/10)+1)="","",INDEX($P$648:$W$657,MOD(((7-1)*$N$646+5)-1,10)+1,INT((((7-1)*$N$646+5)-1)/10)+1)))),IF(AND(7=$N$647+1,5&lt;=$O$646),IF(($N$646*$N$647+5)&gt;80,"",IF(INDEX($P$648:$W$657,MOD(($N$646*$N$647+5)-1,10)+1,INT((($N$646*$N$647+5)-1)/10)+1)="","",INDEX($P$648:$W$657,MOD(($N$646*$N$647+5)-1,10)+1,INT((($N$646*$N$647+5)-1)/10)+1))),""))),IF($N$648="","",IF(OR(ISTEXT($N$646),ISTEXT($N$647),ISTEXT($N$648)),"",IF(OR(5&gt;$N$646,7&gt;$N$647,((7-1)*$N$646+5)&gt;$N$648),"",IF(INDEX($P$648:$W$657,MOD(((7-1)*$N$646+5)-1,10)+1,INT((((7-1)*$N$646+5)-1)/10)+1)="","",INDEX($P$648:$W$657,MOD(((7-1)*$N$646+5)-1,10)+1,INT((((7-1)*$N$646+5)-1)/10)+1))))))</f>
        <v/>
      </c>
      <c r="I654" s="539">
        <f>IF($D$646="Flat Oval",IF(OR($N$648="",ISTEXT($N$646),ISTEXT($N$647)),"",IF(7&lt;=$N$647,IF(6&gt;$N$646,"",IF(((7-1)*$N$646+6)&gt;80,"",IF(INDEX($P$648:$W$657,MOD(((7-1)*$N$646+6)-1,10)+1,INT((((7-1)*$N$646+6)-1)/10)+1)="","",INDEX($P$648:$W$657,MOD(((7-1)*$N$646+6)-1,10)+1,INT((((7-1)*$N$646+6)-1)/10)+1)))),IF(AND(7=$N$647+1,6&lt;=$O$646),IF(($N$646*$N$647+6)&gt;80,"",IF(INDEX($P$648:$W$657,MOD(($N$646*$N$647+6)-1,10)+1,INT((($N$646*$N$647+6)-1)/10)+1)="","",INDEX($P$648:$W$657,MOD(($N$646*$N$647+6)-1,10)+1,INT((($N$646*$N$647+6)-1)/10)+1))),""))),IF($N$648="","",IF(OR(ISTEXT($N$646),ISTEXT($N$647),ISTEXT($N$648)),"",IF(OR(6&gt;$N$646,7&gt;$N$647,((7-1)*$N$646+6)&gt;$N$648),"",IF(INDEX($P$648:$W$657,MOD(((7-1)*$N$646+6)-1,10)+1,INT((((7-1)*$N$646+6)-1)/10)+1)="","",INDEX($P$648:$W$657,MOD(((7-1)*$N$646+6)-1,10)+1,INT((((7-1)*$N$646+6)-1)/10)+1))))))</f>
        <v/>
      </c>
      <c r="J654" s="539">
        <f>IF($D$646="Flat Oval",IF(OR($N$648="",ISTEXT($N$646),ISTEXT($N$647)),"",IF(7&lt;=$N$647,IF(7&gt;$N$646,"",IF(((7-1)*$N$646+7)&gt;80,"",IF(INDEX($P$648:$W$657,MOD(((7-1)*$N$646+7)-1,10)+1,INT((((7-1)*$N$646+7)-1)/10)+1)="","",INDEX($P$648:$W$657,MOD(((7-1)*$N$646+7)-1,10)+1,INT((((7-1)*$N$646+7)-1)/10)+1)))),IF(AND(7=$N$647+1,7&lt;=$O$646),IF(($N$646*$N$647+7)&gt;80,"",IF(INDEX($P$648:$W$657,MOD(($N$646*$N$647+7)-1,10)+1,INT((($N$646*$N$647+7)-1)/10)+1)="","",INDEX($P$648:$W$657,MOD(($N$646*$N$647+7)-1,10)+1,INT((($N$646*$N$647+7)-1)/10)+1))),""))),IF($N$648="","",IF(OR(ISTEXT($N$646),ISTEXT($N$647),ISTEXT($N$648)),"",IF(OR(7&gt;$N$646,7&gt;$N$647,((7-1)*$N$646+7)&gt;$N$648),"",IF(INDEX($P$648:$W$657,MOD(((7-1)*$N$646+7)-1,10)+1,INT((((7-1)*$N$646+7)-1)/10)+1)="","",INDEX($P$648:$W$657,MOD(((7-1)*$N$646+7)-1,10)+1,INT((((7-1)*$N$646+7)-1)/10)+1))))))</f>
        <v/>
      </c>
      <c r="K654" s="539">
        <f>IF($D$646="Flat Oval",IF(OR($N$648="",ISTEXT($N$646),ISTEXT($N$647)),"",IF(7&lt;=$N$647,IF(8&gt;$N$646,"",IF(((7-1)*$N$646+8)&gt;80,"",IF(INDEX($P$648:$W$657,MOD(((7-1)*$N$646+8)-1,10)+1,INT((((7-1)*$N$646+8)-1)/10)+1)="","",INDEX($P$648:$W$657,MOD(((7-1)*$N$646+8)-1,10)+1,INT((((7-1)*$N$646+8)-1)/10)+1)))),IF(AND(7=$N$647+1,8&lt;=$O$646),IF(($N$646*$N$647+8)&gt;80,"",IF(INDEX($P$648:$W$657,MOD(($N$646*$N$647+8)-1,10)+1,INT((($N$646*$N$647+8)-1)/10)+1)="","",INDEX($P$648:$W$657,MOD(($N$646*$N$647+8)-1,10)+1,INT((($N$646*$N$647+8)-1)/10)+1))),""))),IF($N$648="","",IF(OR(ISTEXT($N$646),ISTEXT($N$647),ISTEXT($N$648)),"",IF(OR(8&gt;$N$646,7&gt;$N$647,((7-1)*$N$646+8)&gt;$N$648),"",IF(INDEX($P$648:$W$657,MOD(((7-1)*$N$646+8)-1,10)+1,INT((((7-1)*$N$646+8)-1)/10)+1)="","",INDEX($P$648:$W$657,MOD(((7-1)*$N$646+8)-1,10)+1,INT((((7-1)*$N$646+8)-1)/10)+1))))))</f>
        <v/>
      </c>
      <c r="L654" s="539">
        <f>IF($D$646="Flat Oval",IF(OR($N$648="",ISTEXT($N$646),ISTEXT($N$647)),"",IF(7&lt;=$N$647,IF(9&gt;$N$646,"",IF(((7-1)*$N$646+9)&gt;80,"",IF(INDEX($P$648:$W$657,MOD(((7-1)*$N$646+9)-1,10)+1,INT((((7-1)*$N$646+9)-1)/10)+1)="","",INDEX($P$648:$W$657,MOD(((7-1)*$N$646+9)-1,10)+1,INT((((7-1)*$N$646+9)-1)/10)+1)))),IF(AND(7=$N$647+1,9&lt;=$O$646),IF(($N$646*$N$647+9)&gt;80,"",IF(INDEX($P$648:$W$657,MOD(($N$646*$N$647+9)-1,10)+1,INT((($N$646*$N$647+9)-1)/10)+1)="","",INDEX($P$648:$W$657,MOD(($N$646*$N$647+9)-1,10)+1,INT((($N$646*$N$647+9)-1)/10)+1))),""))),IF($N$648="","",IF(OR(ISTEXT($N$646),ISTEXT($N$647),ISTEXT($N$648)),"",IF(OR(9&gt;$N$646,7&gt;$N$647,((7-1)*$N$646+9)&gt;$N$648),"",IF(INDEX($P$648:$W$657,MOD(((7-1)*$N$646+9)-1,10)+1,INT((((7-1)*$N$646+9)-1)/10)+1)="","",INDEX($P$648:$W$657,MOD(((7-1)*$N$646+9)-1,10)+1,INT((((7-1)*$N$646+9)-1)/10)+1))))))</f>
        <v/>
      </c>
      <c r="M654" s="539">
        <f>IF($D$646="Flat Oval",IF(OR($N$648="",ISTEXT($N$646),ISTEXT($N$647)),"",IF(7&lt;=$N$647,IF(10&gt;$N$646,"",IF(((7-1)*$N$646+10)&gt;80,"",IF(INDEX($P$648:$W$657,MOD(((7-1)*$N$646+10)-1,10)+1,INT((((7-1)*$N$646+10)-1)/10)+1)="","",INDEX($P$648:$W$657,MOD(((7-1)*$N$646+10)-1,10)+1,INT((((7-1)*$N$646+10)-1)/10)+1)))),IF(AND(7=$N$647+1,10&lt;=$O$646),IF(($N$646*$N$647+10)&gt;80,"",IF(INDEX($P$648:$W$657,MOD(($N$646*$N$647+10)-1,10)+1,INT((($N$646*$N$647+10)-1)/10)+1)="","",INDEX($P$648:$W$657,MOD(($N$646*$N$647+10)-1,10)+1,INT((($N$646*$N$647+10)-1)/10)+1))),""))),IF($N$648="","",IF(OR(ISTEXT($N$646),ISTEXT($N$647),ISTEXT($N$648)),"",IF(OR(10&gt;$N$646,7&gt;$N$647,((7-1)*$N$646+10)&gt;$N$648),"",IF(INDEX($P$648:$W$657,MOD(((7-1)*$N$646+10)-1,10)+1,INT((((7-1)*$N$646+10)-1)/10)+1)="","",INDEX($P$648:$W$657,MOD(((7-1)*$N$646+10)-1,10)+1,INT((((7-1)*$N$646+10)-1)/10)+1))))))</f>
        <v/>
      </c>
      <c r="P654" s="540" t="n"/>
      <c r="Q654" s="540" t="n"/>
      <c r="R654" s="540" t="n"/>
      <c r="S654" s="540" t="n"/>
      <c r="T654" s="540" t="n"/>
      <c r="U654" s="540" t="n"/>
      <c r="V654" s="540" t="n"/>
      <c r="W654" s="540" t="n"/>
    </row>
    <row r="655" ht="13.35" customHeight="1" s="162">
      <c r="B655" s="537">
        <f>IF($D$646="Flat Oval",IF(OR($N$647="",ISTEXT($N$647)),"",IF(8&lt;=$N$647,ROUND((8-0.5)*$I$646/$N$647,1),IF(8=$N$647+1,"Ends",""))),IF(OR($D$646="",$G$646=""),"",IF($D$646="Round",IF(8=1,"Axis 1 (0°)",IF(8=2,"Axis 2 (90°)","")),IF(ISTEXT($N$647),"",IF(8&gt;$N$647,"",IF(ISTEXT($I$646),"",ROUND((8-0.5)*$I$646/$N$647,1)))))))</f>
        <v/>
      </c>
      <c r="C655" s="538" t="n"/>
      <c r="D655" s="539">
        <f>IF($D$646="Flat Oval",IF(OR($N$648="",ISTEXT($N$646),ISTEXT($N$647)),"",IF(8&lt;=$N$647,IF(1&gt;$N$646,"",IF(((8-1)*$N$646+1)&gt;80,"",IF(INDEX($P$648:$W$657,MOD(((8-1)*$N$646+1)-1,10)+1,INT((((8-1)*$N$646+1)-1)/10)+1)="","",INDEX($P$648:$W$657,MOD(((8-1)*$N$646+1)-1,10)+1,INT((((8-1)*$N$646+1)-1)/10)+1)))),IF(AND(8=$N$647+1,1&lt;=$O$646),IF(($N$646*$N$647+1)&gt;80,"",IF(INDEX($P$648:$W$657,MOD(($N$646*$N$647+1)-1,10)+1,INT((($N$646*$N$647+1)-1)/10)+1)="","",INDEX($P$648:$W$657,MOD(($N$646*$N$647+1)-1,10)+1,INT((($N$646*$N$647+1)-1)/10)+1))),""))),IF($N$648="","",IF(OR(ISTEXT($N$646),ISTEXT($N$647),ISTEXT($N$648)),"",IF(OR(1&gt;$N$646,8&gt;$N$647,((8-1)*$N$646+1)&gt;$N$648),"",IF(INDEX($P$648:$W$657,MOD(((8-1)*$N$646+1)-1,10)+1,INT((((8-1)*$N$646+1)-1)/10)+1)="","",INDEX($P$648:$W$657,MOD(((8-1)*$N$646+1)-1,10)+1,INT((((8-1)*$N$646+1)-1)/10)+1))))))</f>
        <v/>
      </c>
      <c r="E655" s="539">
        <f>IF($D$646="Flat Oval",IF(OR($N$648="",ISTEXT($N$646),ISTEXT($N$647)),"",IF(8&lt;=$N$647,IF(2&gt;$N$646,"",IF(((8-1)*$N$646+2)&gt;80,"",IF(INDEX($P$648:$W$657,MOD(((8-1)*$N$646+2)-1,10)+1,INT((((8-1)*$N$646+2)-1)/10)+1)="","",INDEX($P$648:$W$657,MOD(((8-1)*$N$646+2)-1,10)+1,INT((((8-1)*$N$646+2)-1)/10)+1)))),IF(AND(8=$N$647+1,2&lt;=$O$646),IF(($N$646*$N$647+2)&gt;80,"",IF(INDEX($P$648:$W$657,MOD(($N$646*$N$647+2)-1,10)+1,INT((($N$646*$N$647+2)-1)/10)+1)="","",INDEX($P$648:$W$657,MOD(($N$646*$N$647+2)-1,10)+1,INT((($N$646*$N$647+2)-1)/10)+1))),""))),IF($N$648="","",IF(OR(ISTEXT($N$646),ISTEXT($N$647),ISTEXT($N$648)),"",IF(OR(2&gt;$N$646,8&gt;$N$647,((8-1)*$N$646+2)&gt;$N$648),"",IF(INDEX($P$648:$W$657,MOD(((8-1)*$N$646+2)-1,10)+1,INT((((8-1)*$N$646+2)-1)/10)+1)="","",INDEX($P$648:$W$657,MOD(((8-1)*$N$646+2)-1,10)+1,INT((((8-1)*$N$646+2)-1)/10)+1))))))</f>
        <v/>
      </c>
      <c r="F655" s="539">
        <f>IF($D$646="Flat Oval",IF(OR($N$648="",ISTEXT($N$646),ISTEXT($N$647)),"",IF(8&lt;=$N$647,IF(3&gt;$N$646,"",IF(((8-1)*$N$646+3)&gt;80,"",IF(INDEX($P$648:$W$657,MOD(((8-1)*$N$646+3)-1,10)+1,INT((((8-1)*$N$646+3)-1)/10)+1)="","",INDEX($P$648:$W$657,MOD(((8-1)*$N$646+3)-1,10)+1,INT((((8-1)*$N$646+3)-1)/10)+1)))),IF(AND(8=$N$647+1,3&lt;=$O$646),IF(($N$646*$N$647+3)&gt;80,"",IF(INDEX($P$648:$W$657,MOD(($N$646*$N$647+3)-1,10)+1,INT((($N$646*$N$647+3)-1)/10)+1)="","",INDEX($P$648:$W$657,MOD(($N$646*$N$647+3)-1,10)+1,INT((($N$646*$N$647+3)-1)/10)+1))),""))),IF($N$648="","",IF(OR(ISTEXT($N$646),ISTEXT($N$647),ISTEXT($N$648)),"",IF(OR(3&gt;$N$646,8&gt;$N$647,((8-1)*$N$646+3)&gt;$N$648),"",IF(INDEX($P$648:$W$657,MOD(((8-1)*$N$646+3)-1,10)+1,INT((((8-1)*$N$646+3)-1)/10)+1)="","",INDEX($P$648:$W$657,MOD(((8-1)*$N$646+3)-1,10)+1,INT((((8-1)*$N$646+3)-1)/10)+1))))))</f>
        <v/>
      </c>
      <c r="G655" s="539">
        <f>IF($D$646="Flat Oval",IF(OR($N$648="",ISTEXT($N$646),ISTEXT($N$647)),"",IF(8&lt;=$N$647,IF(4&gt;$N$646,"",IF(((8-1)*$N$646+4)&gt;80,"",IF(INDEX($P$648:$W$657,MOD(((8-1)*$N$646+4)-1,10)+1,INT((((8-1)*$N$646+4)-1)/10)+1)="","",INDEX($P$648:$W$657,MOD(((8-1)*$N$646+4)-1,10)+1,INT((((8-1)*$N$646+4)-1)/10)+1)))),IF(AND(8=$N$647+1,4&lt;=$O$646),IF(($N$646*$N$647+4)&gt;80,"",IF(INDEX($P$648:$W$657,MOD(($N$646*$N$647+4)-1,10)+1,INT((($N$646*$N$647+4)-1)/10)+1)="","",INDEX($P$648:$W$657,MOD(($N$646*$N$647+4)-1,10)+1,INT((($N$646*$N$647+4)-1)/10)+1))),""))),IF($N$648="","",IF(OR(ISTEXT($N$646),ISTEXT($N$647),ISTEXT($N$648)),"",IF(OR(4&gt;$N$646,8&gt;$N$647,((8-1)*$N$646+4)&gt;$N$648),"",IF(INDEX($P$648:$W$657,MOD(((8-1)*$N$646+4)-1,10)+1,INT((((8-1)*$N$646+4)-1)/10)+1)="","",INDEX($P$648:$W$657,MOD(((8-1)*$N$646+4)-1,10)+1,INT((((8-1)*$N$646+4)-1)/10)+1))))))</f>
        <v/>
      </c>
      <c r="H655" s="539">
        <f>IF($D$646="Flat Oval",IF(OR($N$648="",ISTEXT($N$646),ISTEXT($N$647)),"",IF(8&lt;=$N$647,IF(5&gt;$N$646,"",IF(((8-1)*$N$646+5)&gt;80,"",IF(INDEX($P$648:$W$657,MOD(((8-1)*$N$646+5)-1,10)+1,INT((((8-1)*$N$646+5)-1)/10)+1)="","",INDEX($P$648:$W$657,MOD(((8-1)*$N$646+5)-1,10)+1,INT((((8-1)*$N$646+5)-1)/10)+1)))),IF(AND(8=$N$647+1,5&lt;=$O$646),IF(($N$646*$N$647+5)&gt;80,"",IF(INDEX($P$648:$W$657,MOD(($N$646*$N$647+5)-1,10)+1,INT((($N$646*$N$647+5)-1)/10)+1)="","",INDEX($P$648:$W$657,MOD(($N$646*$N$647+5)-1,10)+1,INT((($N$646*$N$647+5)-1)/10)+1))),""))),IF($N$648="","",IF(OR(ISTEXT($N$646),ISTEXT($N$647),ISTEXT($N$648)),"",IF(OR(5&gt;$N$646,8&gt;$N$647,((8-1)*$N$646+5)&gt;$N$648),"",IF(INDEX($P$648:$W$657,MOD(((8-1)*$N$646+5)-1,10)+1,INT((((8-1)*$N$646+5)-1)/10)+1)="","",INDEX($P$648:$W$657,MOD(((8-1)*$N$646+5)-1,10)+1,INT((((8-1)*$N$646+5)-1)/10)+1))))))</f>
        <v/>
      </c>
      <c r="I655" s="539">
        <f>IF($D$646="Flat Oval",IF(OR($N$648="",ISTEXT($N$646),ISTEXT($N$647)),"",IF(8&lt;=$N$647,IF(6&gt;$N$646,"",IF(((8-1)*$N$646+6)&gt;80,"",IF(INDEX($P$648:$W$657,MOD(((8-1)*$N$646+6)-1,10)+1,INT((((8-1)*$N$646+6)-1)/10)+1)="","",INDEX($P$648:$W$657,MOD(((8-1)*$N$646+6)-1,10)+1,INT((((8-1)*$N$646+6)-1)/10)+1)))),IF(AND(8=$N$647+1,6&lt;=$O$646),IF(($N$646*$N$647+6)&gt;80,"",IF(INDEX($P$648:$W$657,MOD(($N$646*$N$647+6)-1,10)+1,INT((($N$646*$N$647+6)-1)/10)+1)="","",INDEX($P$648:$W$657,MOD(($N$646*$N$647+6)-1,10)+1,INT((($N$646*$N$647+6)-1)/10)+1))),""))),IF($N$648="","",IF(OR(ISTEXT($N$646),ISTEXT($N$647),ISTEXT($N$648)),"",IF(OR(6&gt;$N$646,8&gt;$N$647,((8-1)*$N$646+6)&gt;$N$648),"",IF(INDEX($P$648:$W$657,MOD(((8-1)*$N$646+6)-1,10)+1,INT((((8-1)*$N$646+6)-1)/10)+1)="","",INDEX($P$648:$W$657,MOD(((8-1)*$N$646+6)-1,10)+1,INT((((8-1)*$N$646+6)-1)/10)+1))))))</f>
        <v/>
      </c>
      <c r="J655" s="539">
        <f>IF($D$646="Flat Oval",IF(OR($N$648="",ISTEXT($N$646),ISTEXT($N$647)),"",IF(8&lt;=$N$647,IF(7&gt;$N$646,"",IF(((8-1)*$N$646+7)&gt;80,"",IF(INDEX($P$648:$W$657,MOD(((8-1)*$N$646+7)-1,10)+1,INT((((8-1)*$N$646+7)-1)/10)+1)="","",INDEX($P$648:$W$657,MOD(((8-1)*$N$646+7)-1,10)+1,INT((((8-1)*$N$646+7)-1)/10)+1)))),IF(AND(8=$N$647+1,7&lt;=$O$646),IF(($N$646*$N$647+7)&gt;80,"",IF(INDEX($P$648:$W$657,MOD(($N$646*$N$647+7)-1,10)+1,INT((($N$646*$N$647+7)-1)/10)+1)="","",INDEX($P$648:$W$657,MOD(($N$646*$N$647+7)-1,10)+1,INT((($N$646*$N$647+7)-1)/10)+1))),""))),IF($N$648="","",IF(OR(ISTEXT($N$646),ISTEXT($N$647),ISTEXT($N$648)),"",IF(OR(7&gt;$N$646,8&gt;$N$647,((8-1)*$N$646+7)&gt;$N$648),"",IF(INDEX($P$648:$W$657,MOD(((8-1)*$N$646+7)-1,10)+1,INT((((8-1)*$N$646+7)-1)/10)+1)="","",INDEX($P$648:$W$657,MOD(((8-1)*$N$646+7)-1,10)+1,INT((((8-1)*$N$646+7)-1)/10)+1))))))</f>
        <v/>
      </c>
      <c r="K655" s="539">
        <f>IF($D$646="Flat Oval",IF(OR($N$648="",ISTEXT($N$646),ISTEXT($N$647)),"",IF(8&lt;=$N$647,IF(8&gt;$N$646,"",IF(((8-1)*$N$646+8)&gt;80,"",IF(INDEX($P$648:$W$657,MOD(((8-1)*$N$646+8)-1,10)+1,INT((((8-1)*$N$646+8)-1)/10)+1)="","",INDEX($P$648:$W$657,MOD(((8-1)*$N$646+8)-1,10)+1,INT((((8-1)*$N$646+8)-1)/10)+1)))),IF(AND(8=$N$647+1,8&lt;=$O$646),IF(($N$646*$N$647+8)&gt;80,"",IF(INDEX($P$648:$W$657,MOD(($N$646*$N$647+8)-1,10)+1,INT((($N$646*$N$647+8)-1)/10)+1)="","",INDEX($P$648:$W$657,MOD(($N$646*$N$647+8)-1,10)+1,INT((($N$646*$N$647+8)-1)/10)+1))),""))),IF($N$648="","",IF(OR(ISTEXT($N$646),ISTEXT($N$647),ISTEXT($N$648)),"",IF(OR(8&gt;$N$646,8&gt;$N$647,((8-1)*$N$646+8)&gt;$N$648),"",IF(INDEX($P$648:$W$657,MOD(((8-1)*$N$646+8)-1,10)+1,INT((((8-1)*$N$646+8)-1)/10)+1)="","",INDEX($P$648:$W$657,MOD(((8-1)*$N$646+8)-1,10)+1,INT((((8-1)*$N$646+8)-1)/10)+1))))))</f>
        <v/>
      </c>
      <c r="L655" s="539">
        <f>IF($D$646="Flat Oval",IF(OR($N$648="",ISTEXT($N$646),ISTEXT($N$647)),"",IF(8&lt;=$N$647,IF(9&gt;$N$646,"",IF(((8-1)*$N$646+9)&gt;80,"",IF(INDEX($P$648:$W$657,MOD(((8-1)*$N$646+9)-1,10)+1,INT((((8-1)*$N$646+9)-1)/10)+1)="","",INDEX($P$648:$W$657,MOD(((8-1)*$N$646+9)-1,10)+1,INT((((8-1)*$N$646+9)-1)/10)+1)))),IF(AND(8=$N$647+1,9&lt;=$O$646),IF(($N$646*$N$647+9)&gt;80,"",IF(INDEX($P$648:$W$657,MOD(($N$646*$N$647+9)-1,10)+1,INT((($N$646*$N$647+9)-1)/10)+1)="","",INDEX($P$648:$W$657,MOD(($N$646*$N$647+9)-1,10)+1,INT((($N$646*$N$647+9)-1)/10)+1))),""))),IF($N$648="","",IF(OR(ISTEXT($N$646),ISTEXT($N$647),ISTEXT($N$648)),"",IF(OR(9&gt;$N$646,8&gt;$N$647,((8-1)*$N$646+9)&gt;$N$648),"",IF(INDEX($P$648:$W$657,MOD(((8-1)*$N$646+9)-1,10)+1,INT((((8-1)*$N$646+9)-1)/10)+1)="","",INDEX($P$648:$W$657,MOD(((8-1)*$N$646+9)-1,10)+1,INT((((8-1)*$N$646+9)-1)/10)+1))))))</f>
        <v/>
      </c>
      <c r="M655" s="539">
        <f>IF($D$646="Flat Oval",IF(OR($N$648="",ISTEXT($N$646),ISTEXT($N$647)),"",IF(8&lt;=$N$647,IF(10&gt;$N$646,"",IF(((8-1)*$N$646+10)&gt;80,"",IF(INDEX($P$648:$W$657,MOD(((8-1)*$N$646+10)-1,10)+1,INT((((8-1)*$N$646+10)-1)/10)+1)="","",INDEX($P$648:$W$657,MOD(((8-1)*$N$646+10)-1,10)+1,INT((((8-1)*$N$646+10)-1)/10)+1)))),IF(AND(8=$N$647+1,10&lt;=$O$646),IF(($N$646*$N$647+10)&gt;80,"",IF(INDEX($P$648:$W$657,MOD(($N$646*$N$647+10)-1,10)+1,INT((($N$646*$N$647+10)-1)/10)+1)="","",INDEX($P$648:$W$657,MOD(($N$646*$N$647+10)-1,10)+1,INT((($N$646*$N$647+10)-1)/10)+1))),""))),IF($N$648="","",IF(OR(ISTEXT($N$646),ISTEXT($N$647),ISTEXT($N$648)),"",IF(OR(10&gt;$N$646,8&gt;$N$647,((8-1)*$N$646+10)&gt;$N$648),"",IF(INDEX($P$648:$W$657,MOD(((8-1)*$N$646+10)-1,10)+1,INT((((8-1)*$N$646+10)-1)/10)+1)="","",INDEX($P$648:$W$657,MOD(((8-1)*$N$646+10)-1,10)+1,INT((((8-1)*$N$646+10)-1)/10)+1))))))</f>
        <v/>
      </c>
      <c r="P655" s="540" t="n"/>
      <c r="Q655" s="540" t="n"/>
      <c r="R655" s="540" t="n"/>
      <c r="S655" s="540" t="n"/>
      <c r="T655" s="540" t="n"/>
      <c r="U655" s="540" t="n"/>
      <c r="V655" s="540" t="n"/>
      <c r="W655" s="540" t="n"/>
    </row>
    <row r="656" ht="13.35" customHeight="1" s="162">
      <c r="P656" s="540" t="n"/>
      <c r="Q656" s="540" t="n"/>
      <c r="R656" s="540" t="n"/>
      <c r="S656" s="540" t="n"/>
      <c r="T656" s="540" t="n"/>
      <c r="U656" s="540" t="n"/>
      <c r="V656" s="540" t="n"/>
      <c r="W656" s="540" t="n"/>
    </row>
    <row r="657" ht="13.35" customHeight="1" s="162">
      <c r="B657" s="188" t="inlineStr">
        <is>
          <t>Airflow Traverse Measurement</t>
        </is>
      </c>
      <c r="C657" s="174" t="n"/>
      <c r="D657" s="174" t="n"/>
      <c r="E657" s="174" t="n"/>
      <c r="F657" s="174" t="n"/>
      <c r="G657" s="174" t="n"/>
      <c r="H657" s="173" t="n"/>
      <c r="I657" s="194" t="inlineStr">
        <is>
          <t>Design CFM</t>
        </is>
      </c>
      <c r="J657" s="188" t="inlineStr">
        <is>
          <t>Initial</t>
        </is>
      </c>
      <c r="K657" s="173" t="n"/>
      <c r="L657" s="188" t="inlineStr">
        <is>
          <t>Final</t>
        </is>
      </c>
      <c r="M657" s="173" t="n"/>
      <c r="P657" s="540" t="n"/>
      <c r="Q657" s="540" t="n"/>
      <c r="R657" s="540" t="n"/>
      <c r="S657" s="540" t="n"/>
      <c r="T657" s="540" t="n"/>
      <c r="U657" s="540" t="n"/>
      <c r="V657" s="540" t="n"/>
      <c r="W657" s="540" t="n"/>
    </row>
    <row r="658" ht="13.35" customHeight="1" s="162">
      <c r="B658" s="153" t="inlineStr">
        <is>
          <t xml:space="preserve">Point </t>
        </is>
      </c>
      <c r="C658" s="188" t="inlineStr">
        <is>
          <t>Area Served</t>
        </is>
      </c>
      <c r="D658" s="174" t="n"/>
      <c r="E658" s="173" t="n"/>
      <c r="F658" s="188" t="inlineStr">
        <is>
          <t>Size</t>
        </is>
      </c>
      <c r="G658" s="173" t="n"/>
      <c r="H658" s="188" t="inlineStr">
        <is>
          <t>Ak</t>
        </is>
      </c>
      <c r="I658" s="440" t="n"/>
      <c r="J658" s="188" t="inlineStr">
        <is>
          <t>VEL</t>
        </is>
      </c>
      <c r="K658" s="188" t="inlineStr">
        <is>
          <t>CFM</t>
        </is>
      </c>
      <c r="L658" s="188" t="inlineStr">
        <is>
          <t>VEL</t>
        </is>
      </c>
      <c r="M658" s="188" t="inlineStr">
        <is>
          <t>CFM</t>
        </is>
      </c>
    </row>
    <row r="659" ht="13.35" customHeight="1" s="162">
      <c r="B659" s="31" t="inlineStr">
        <is>
          <t>T-41</t>
        </is>
      </c>
      <c r="C659" s="307" t="n"/>
      <c r="D659" s="174" t="n"/>
      <c r="E659" s="173" t="n"/>
      <c r="F659" s="307">
        <f>IF($D$661="Flat Oval",IF(OR($G$661="",$I$661=""),"",$G$661&amp;""" x "&amp;$I$661&amp;""" oval"),IF($G$661="","",IF($D$661="Round",$G$661&amp;""" dia",$G$661&amp;""" x "&amp;$I$661&amp;"""")))</f>
        <v/>
      </c>
      <c r="G659" s="173" t="n"/>
      <c r="H659" s="525">
        <f>IF($D$661="Flat Oval",IF(OR($G$661="",$I$661=""),"",IF(OR(ISTEXT($G$661),ISTEXT($I$661)),"",ROUND(((($G$661-2*N($K$661))-($I$661-2*N($K$661)))*($I$661-2*N($K$661))+PI()*(($I$661-2*N($K$661))/2)^2)/144,3))),IF(OR($D$661="",$G$661=""),"",IF($D$661="Round",IF(ISTEXT($G$661),"",ROUND(PI()*(($G$661-2*N($K$661))/2)^2/144,3)),IF($I$661="","",IF(OR(ISTEXT($G$661),ISTEXT($I$661)),"",ROUND(($G$661-2*N($K$661))*($I$661-2*N($K$661))/144,3))))))</f>
        <v/>
      </c>
      <c r="I659" s="189" t="n"/>
      <c r="J659" s="189" t="n"/>
      <c r="K659" s="189">
        <f>IF(N(J659)*N(H659)=0,"",ROUND(N(J659)*N(H659),0))</f>
        <v/>
      </c>
      <c r="L659" s="189">
        <f>IF($D$661="Flat Oval",IF(OR($O$662="",$O$663="",N($O$664)+N($O$665)=0),"",ROUND(($O$662*$O$664+$O$663*$O$665)/($O$664+$O$665),0)),IF(COUNT(D663:M670)=0,"",ROUND(AVERAGE(D663:M670),0)))</f>
        <v/>
      </c>
      <c r="M659" s="189">
        <f>IF(N(L659)*N(H659)=0,"",ROUND(N(L659)*N(H659),0))</f>
        <v/>
      </c>
    </row>
    <row r="660" ht="13.35" customHeight="1" s="162">
      <c r="B660" s="188" t="inlineStr">
        <is>
          <t>Instrument</t>
        </is>
      </c>
      <c r="C660" s="173" t="n"/>
      <c r="D660" s="196" t="n"/>
      <c r="E660" s="174" t="n"/>
      <c r="F660" s="174" t="n"/>
      <c r="G660" s="173" t="n"/>
      <c r="H660" s="188" t="inlineStr">
        <is>
          <t>Duct Static Pressure</t>
        </is>
      </c>
      <c r="I660" s="174" t="n"/>
      <c r="J660" s="173" t="n"/>
      <c r="K660" s="53" t="n"/>
      <c r="L660" s="188" t="inlineStr">
        <is>
          <t>Temp</t>
        </is>
      </c>
      <c r="M660" s="52" t="n"/>
      <c r="N660" s="51" t="n"/>
    </row>
    <row r="661" ht="13.35" customHeight="1" s="162">
      <c r="B661" s="526" t="inlineStr">
        <is>
          <t>Duct shape:</t>
        </is>
      </c>
      <c r="C661" s="173" t="n"/>
      <c r="D661" s="527" t="n"/>
      <c r="E661" s="173" t="n"/>
      <c r="F661" s="528" t="inlineStr">
        <is>
          <t>W / Dia (in)</t>
        </is>
      </c>
      <c r="G661" s="529" t="n"/>
      <c r="H661" s="526" t="inlineStr">
        <is>
          <t>H (in)</t>
        </is>
      </c>
      <c r="I661" s="530" t="n"/>
      <c r="J661" s="531" t="inlineStr">
        <is>
          <t>Liner (in)</t>
        </is>
      </c>
      <c r="K661" s="532" t="n"/>
      <c r="L661" s="526" t="inlineStr">
        <is>
          <t>Points</t>
        </is>
      </c>
      <c r="M661" s="533">
        <f>IF($D$661="Flat Oval",IF($N$663="","",$N$661&amp;"x"&amp;$N$662&amp;"+"&amp;$O$661&amp;" ends"),IF($N$661="","",IF($D$661="Round",$N$661&amp;" x 2 axes",IF($N$662="","",$N$661&amp;" x "&amp;$N$662))))</f>
        <v/>
      </c>
      <c r="N661" s="534">
        <f>IF($D$661="Flat Oval",IF(OR($G$661="",$I$661=""),"",IF(OR(ISTEXT($G$661),ISTEXT($I$661)),"",IF($G$661-$I$661&lt;12,2,MIN(10,MAX(3,ROUNDUP(($G$661-$I$661)/6,0)))))),IF(OR($D$661="",$G$661=""),"",IF($D$661="Round",IF(ISTEXT($G$661),"",IF($G$661&lt;=9,6,IF($G$661&lt;=12,8,10))),IF(ISTEXT($G$661),"",IF($G$661&lt;12,2,MIN(10,MAX(3,ROUNDUP($G$661/6,0))))))))</f>
        <v/>
      </c>
      <c r="O661">
        <f>IF(AND($D$661="Flat Oval",NOT(OR($G$661="",$I$661="")),NOT(OR(ISTEXT($G$661),ISTEXT($I$661)))),IF($I$661&lt;=9,6,IF($I$661&lt;=12,8,10)),"")</f>
        <v/>
      </c>
      <c r="P661" s="473" t="inlineStr">
        <is>
          <t>Quick entry – type readings in order (row by row of the grid), down this column then the next:</t>
        </is>
      </c>
    </row>
    <row r="662" ht="13.35" customHeight="1" s="162">
      <c r="B662" s="535" t="inlineStr">
        <is>
          <t>Depth↓ Pos→ (in)</t>
        </is>
      </c>
      <c r="C662" s="414" t="n"/>
      <c r="D662" s="535">
        <f>IF($D$661="Flat Oval",IF(OR($N$661="",ISTEXT($N$661),1&gt;$N$661),"",ROUND((1-0.5)*($G$661-$I$661)/$N$661,1)),IF(ISTEXT($N$661),"",IF(OR($D$661="",$G$661="",1&gt;$N$661),"",IF($D$661="Round",IF(ISTEXT($G$661),"",ROUND(IF(1&lt;=$N$661/2,$G$661/2*(1-SQRT(($N$661-2*1+1)/$N$661)),$G$661-$G$661/2*(1-SQRT(($N$661-2*($N$661-1+1)+1)/$N$661))),1)),IF(ISTEXT($G$661),"",ROUND((1-0.5)*$G$661/$N$661,1))))))</f>
        <v/>
      </c>
      <c r="E662" s="535">
        <f>IF($D$661="Flat Oval",IF(OR($N$661="",ISTEXT($N$661),2&gt;$N$661),"",ROUND((2-0.5)*($G$661-$I$661)/$N$661,1)),IF(ISTEXT($N$661),"",IF(OR($D$661="",$G$661="",2&gt;$N$661),"",IF($D$661="Round",IF(ISTEXT($G$661),"",ROUND(IF(2&lt;=$N$661/2,$G$661/2*(1-SQRT(($N$661-2*2+1)/$N$661)),$G$661-$G$661/2*(1-SQRT(($N$661-2*($N$661-2+1)+1)/$N$661))),1)),IF(ISTEXT($G$661),"",ROUND((2-0.5)*$G$661/$N$661,1))))))</f>
        <v/>
      </c>
      <c r="F662" s="535">
        <f>IF($D$661="Flat Oval",IF(OR($N$661="",ISTEXT($N$661),3&gt;$N$661),"",ROUND((3-0.5)*($G$661-$I$661)/$N$661,1)),IF(ISTEXT($N$661),"",IF(OR($D$661="",$G$661="",3&gt;$N$661),"",IF($D$661="Round",IF(ISTEXT($G$661),"",ROUND(IF(3&lt;=$N$661/2,$G$661/2*(1-SQRT(($N$661-2*3+1)/$N$661)),$G$661-$G$661/2*(1-SQRT(($N$661-2*($N$661-3+1)+1)/$N$661))),1)),IF(ISTEXT($G$661),"",ROUND((3-0.5)*$G$661/$N$661,1))))))</f>
        <v/>
      </c>
      <c r="G662" s="535">
        <f>IF($D$661="Flat Oval",IF(OR($N$661="",ISTEXT($N$661),4&gt;$N$661),"",ROUND((4-0.5)*($G$661-$I$661)/$N$661,1)),IF(ISTEXT($N$661),"",IF(OR($D$661="",$G$661="",4&gt;$N$661),"",IF($D$661="Round",IF(ISTEXT($G$661),"",ROUND(IF(4&lt;=$N$661/2,$G$661/2*(1-SQRT(($N$661-2*4+1)/$N$661)),$G$661-$G$661/2*(1-SQRT(($N$661-2*($N$661-4+1)+1)/$N$661))),1)),IF(ISTEXT($G$661),"",ROUND((4-0.5)*$G$661/$N$661,1))))))</f>
        <v/>
      </c>
      <c r="H662" s="535">
        <f>IF($D$661="Flat Oval",IF(OR($N$661="",ISTEXT($N$661),5&gt;$N$661),"",ROUND((5-0.5)*($G$661-$I$661)/$N$661,1)),IF(ISTEXT($N$661),"",IF(OR($D$661="",$G$661="",5&gt;$N$661),"",IF($D$661="Round",IF(ISTEXT($G$661),"",ROUND(IF(5&lt;=$N$661/2,$G$661/2*(1-SQRT(($N$661-2*5+1)/$N$661)),$G$661-$G$661/2*(1-SQRT(($N$661-2*($N$661-5+1)+1)/$N$661))),1)),IF(ISTEXT($G$661),"",ROUND((5-0.5)*$G$661/$N$661,1))))))</f>
        <v/>
      </c>
      <c r="I662" s="535">
        <f>IF($D$661="Flat Oval",IF(OR($N$661="",ISTEXT($N$661),6&gt;$N$661),"",ROUND((6-0.5)*($G$661-$I$661)/$N$661,1)),IF(ISTEXT($N$661),"",IF(OR($D$661="",$G$661="",6&gt;$N$661),"",IF($D$661="Round",IF(ISTEXT($G$661),"",ROUND(IF(6&lt;=$N$661/2,$G$661/2*(1-SQRT(($N$661-2*6+1)/$N$661)),$G$661-$G$661/2*(1-SQRT(($N$661-2*($N$661-6+1)+1)/$N$661))),1)),IF(ISTEXT($G$661),"",ROUND((6-0.5)*$G$661/$N$661,1))))))</f>
        <v/>
      </c>
      <c r="J662" s="535">
        <f>IF($D$661="Flat Oval",IF(OR($N$661="",ISTEXT($N$661),7&gt;$N$661),"",ROUND((7-0.5)*($G$661-$I$661)/$N$661,1)),IF(ISTEXT($N$661),"",IF(OR($D$661="",$G$661="",7&gt;$N$661),"",IF($D$661="Round",IF(ISTEXT($G$661),"",ROUND(IF(7&lt;=$N$661/2,$G$661/2*(1-SQRT(($N$661-2*7+1)/$N$661)),$G$661-$G$661/2*(1-SQRT(($N$661-2*($N$661-7+1)+1)/$N$661))),1)),IF(ISTEXT($G$661),"",ROUND((7-0.5)*$G$661/$N$661,1))))))</f>
        <v/>
      </c>
      <c r="K662" s="535">
        <f>IF($D$661="Flat Oval",IF(OR($N$661="",ISTEXT($N$661),8&gt;$N$661),"",ROUND((8-0.5)*($G$661-$I$661)/$N$661,1)),IF(ISTEXT($N$661),"",IF(OR($D$661="",$G$661="",8&gt;$N$661),"",IF($D$661="Round",IF(ISTEXT($G$661),"",ROUND(IF(8&lt;=$N$661/2,$G$661/2*(1-SQRT(($N$661-2*8+1)/$N$661)),$G$661-$G$661/2*(1-SQRT(($N$661-2*($N$661-8+1)+1)/$N$661))),1)),IF(ISTEXT($G$661),"",ROUND((8-0.5)*$G$661/$N$661,1))))))</f>
        <v/>
      </c>
      <c r="L662" s="535">
        <f>IF($D$661="Flat Oval",IF(OR($N$661="",ISTEXT($N$661),9&gt;$N$661),"",ROUND((9-0.5)*($G$661-$I$661)/$N$661,1)),IF(ISTEXT($N$661),"",IF(OR($D$661="",$G$661="",9&gt;$N$661),"",IF($D$661="Round",IF(ISTEXT($G$661),"",ROUND(IF(9&lt;=$N$661/2,$G$661/2*(1-SQRT(($N$661-2*9+1)/$N$661)),$G$661-$G$661/2*(1-SQRT(($N$661-2*($N$661-9+1)+1)/$N$661))),1)),IF(ISTEXT($G$661),"",ROUND((9-0.5)*$G$661/$N$661,1))))))</f>
        <v/>
      </c>
      <c r="M662" s="535">
        <f>IF($D$661="Flat Oval",IF(OR($N$661="",ISTEXT($N$661),10&gt;$N$661),"",ROUND((10-0.5)*($G$661-$I$661)/$N$661,1)),IF(ISTEXT($N$661),"",IF(OR($D$661="",$G$661="",10&gt;$N$661),"",IF($D$661="Round",IF(ISTEXT($G$661),"",ROUND(IF(10&lt;=$N$661/2,$G$661/2*(1-SQRT(($N$661-2*10+1)/$N$661)),$G$661-$G$661/2*(1-SQRT(($N$661-2*($N$661-10+1)+1)/$N$661))),1)),IF(ISTEXT($G$661),"",ROUND((10-0.5)*$G$661/$N$661,1))))))</f>
        <v/>
      </c>
      <c r="N662" s="534">
        <f>IF($D$661="Flat Oval",IF(OR($G$661="",$I$661=""),"",IF(OR(ISTEXT($G$661),ISTEXT($I$661)),"",IF($I$661&lt;12,2,MIN(7,MAX(3,ROUNDUP($I$661/6,0)))))),IF(OR($D$661="",$G$661=""),"",IF($D$661="Round",2,IF($I$661="","",IF(ISTEXT($I$661),"",IF($I$661&lt;12,2,MIN(8,MAX(3,ROUNDUP($I$661/6,0)))))))))</f>
        <v/>
      </c>
      <c r="O662">
        <f>IF(OR(NOT($D$661="Flat Oval"),N($N$663)=0),"",IF(COUNT(D663:INDEX(M663:M670,$N$662))=0,"",AVERAGE(D663:INDEX(M663:M670,$N$662))))</f>
        <v/>
      </c>
      <c r="P662" s="536" t="inlineStr">
        <is>
          <t>1–10</t>
        </is>
      </c>
      <c r="Q662" s="536" t="inlineStr">
        <is>
          <t>11–20</t>
        </is>
      </c>
      <c r="R662" s="536" t="inlineStr">
        <is>
          <t>21–30</t>
        </is>
      </c>
      <c r="S662" s="536" t="inlineStr">
        <is>
          <t>31–40</t>
        </is>
      </c>
      <c r="T662" s="536" t="inlineStr">
        <is>
          <t>41–50</t>
        </is>
      </c>
      <c r="U662" s="536" t="inlineStr">
        <is>
          <t>51–60</t>
        </is>
      </c>
      <c r="V662" s="536" t="inlineStr">
        <is>
          <t>61–70</t>
        </is>
      </c>
      <c r="W662" s="536" t="inlineStr">
        <is>
          <t>71–80</t>
        </is>
      </c>
    </row>
    <row r="663" ht="13.35" customHeight="1" s="162">
      <c r="B663" s="537">
        <f>IF($D$661="Flat Oval",IF(OR($N$662="",ISTEXT($N$662)),"",IF(1&lt;=$N$662,ROUND((1-0.5)*$I$661/$N$662,1),IF(1=$N$662+1,"Ends",""))),IF(OR($D$661="",$G$661=""),"",IF($D$661="Round",IF(1=1,"Axis 1 (0°)",IF(1=2,"Axis 2 (90°)","")),IF(ISTEXT($N$662),"",IF(1&gt;$N$662,"",IF(ISTEXT($I$661),"",ROUND((1-0.5)*$I$661/$N$662,1)))))))</f>
        <v/>
      </c>
      <c r="C663" s="538" t="n"/>
      <c r="D663" s="539">
        <f>IF($D$661="Flat Oval",IF(OR($N$663="",ISTEXT($N$661),ISTEXT($N$662)),"",IF(1&lt;=$N$662,IF(1&gt;$N$661,"",IF(((1-1)*$N$661+1)&gt;80,"",IF(INDEX($P$663:$W$672,MOD(((1-1)*$N$661+1)-1,10)+1,INT((((1-1)*$N$661+1)-1)/10)+1)="","",INDEX($P$663:$W$672,MOD(((1-1)*$N$661+1)-1,10)+1,INT((((1-1)*$N$661+1)-1)/10)+1)))),IF(AND(1=$N$662+1,1&lt;=$O$661),IF(($N$661*$N$662+1)&gt;80,"",IF(INDEX($P$663:$W$672,MOD(($N$661*$N$662+1)-1,10)+1,INT((($N$661*$N$662+1)-1)/10)+1)="","",INDEX($P$663:$W$672,MOD(($N$661*$N$662+1)-1,10)+1,INT((($N$661*$N$662+1)-1)/10)+1))),""))),IF($N$663="","",IF(OR(ISTEXT($N$661),ISTEXT($N$662),ISTEXT($N$663)),"",IF(OR(1&gt;$N$661,1&gt;$N$662,((1-1)*$N$661+1)&gt;$N$663),"",IF(INDEX($P$663:$W$672,MOD(((1-1)*$N$661+1)-1,10)+1,INT((((1-1)*$N$661+1)-1)/10)+1)="","",INDEX($P$663:$W$672,MOD(((1-1)*$N$661+1)-1,10)+1,INT((((1-1)*$N$661+1)-1)/10)+1))))))</f>
        <v/>
      </c>
      <c r="E663" s="539">
        <f>IF($D$661="Flat Oval",IF(OR($N$663="",ISTEXT($N$661),ISTEXT($N$662)),"",IF(1&lt;=$N$662,IF(2&gt;$N$661,"",IF(((1-1)*$N$661+2)&gt;80,"",IF(INDEX($P$663:$W$672,MOD(((1-1)*$N$661+2)-1,10)+1,INT((((1-1)*$N$661+2)-1)/10)+1)="","",INDEX($P$663:$W$672,MOD(((1-1)*$N$661+2)-1,10)+1,INT((((1-1)*$N$661+2)-1)/10)+1)))),IF(AND(1=$N$662+1,2&lt;=$O$661),IF(($N$661*$N$662+2)&gt;80,"",IF(INDEX($P$663:$W$672,MOD(($N$661*$N$662+2)-1,10)+1,INT((($N$661*$N$662+2)-1)/10)+1)="","",INDEX($P$663:$W$672,MOD(($N$661*$N$662+2)-1,10)+1,INT((($N$661*$N$662+2)-1)/10)+1))),""))),IF($N$663="","",IF(OR(ISTEXT($N$661),ISTEXT($N$662),ISTEXT($N$663)),"",IF(OR(2&gt;$N$661,1&gt;$N$662,((1-1)*$N$661+2)&gt;$N$663),"",IF(INDEX($P$663:$W$672,MOD(((1-1)*$N$661+2)-1,10)+1,INT((((1-1)*$N$661+2)-1)/10)+1)="","",INDEX($P$663:$W$672,MOD(((1-1)*$N$661+2)-1,10)+1,INT((((1-1)*$N$661+2)-1)/10)+1))))))</f>
        <v/>
      </c>
      <c r="F663" s="539">
        <f>IF($D$661="Flat Oval",IF(OR($N$663="",ISTEXT($N$661),ISTEXT($N$662)),"",IF(1&lt;=$N$662,IF(3&gt;$N$661,"",IF(((1-1)*$N$661+3)&gt;80,"",IF(INDEX($P$663:$W$672,MOD(((1-1)*$N$661+3)-1,10)+1,INT((((1-1)*$N$661+3)-1)/10)+1)="","",INDEX($P$663:$W$672,MOD(((1-1)*$N$661+3)-1,10)+1,INT((((1-1)*$N$661+3)-1)/10)+1)))),IF(AND(1=$N$662+1,3&lt;=$O$661),IF(($N$661*$N$662+3)&gt;80,"",IF(INDEX($P$663:$W$672,MOD(($N$661*$N$662+3)-1,10)+1,INT((($N$661*$N$662+3)-1)/10)+1)="","",INDEX($P$663:$W$672,MOD(($N$661*$N$662+3)-1,10)+1,INT((($N$661*$N$662+3)-1)/10)+1))),""))),IF($N$663="","",IF(OR(ISTEXT($N$661),ISTEXT($N$662),ISTEXT($N$663)),"",IF(OR(3&gt;$N$661,1&gt;$N$662,((1-1)*$N$661+3)&gt;$N$663),"",IF(INDEX($P$663:$W$672,MOD(((1-1)*$N$661+3)-1,10)+1,INT((((1-1)*$N$661+3)-1)/10)+1)="","",INDEX($P$663:$W$672,MOD(((1-1)*$N$661+3)-1,10)+1,INT((((1-1)*$N$661+3)-1)/10)+1))))))</f>
        <v/>
      </c>
      <c r="G663" s="539">
        <f>IF($D$661="Flat Oval",IF(OR($N$663="",ISTEXT($N$661),ISTEXT($N$662)),"",IF(1&lt;=$N$662,IF(4&gt;$N$661,"",IF(((1-1)*$N$661+4)&gt;80,"",IF(INDEX($P$663:$W$672,MOD(((1-1)*$N$661+4)-1,10)+1,INT((((1-1)*$N$661+4)-1)/10)+1)="","",INDEX($P$663:$W$672,MOD(((1-1)*$N$661+4)-1,10)+1,INT((((1-1)*$N$661+4)-1)/10)+1)))),IF(AND(1=$N$662+1,4&lt;=$O$661),IF(($N$661*$N$662+4)&gt;80,"",IF(INDEX($P$663:$W$672,MOD(($N$661*$N$662+4)-1,10)+1,INT((($N$661*$N$662+4)-1)/10)+1)="","",INDEX($P$663:$W$672,MOD(($N$661*$N$662+4)-1,10)+1,INT((($N$661*$N$662+4)-1)/10)+1))),""))),IF($N$663="","",IF(OR(ISTEXT($N$661),ISTEXT($N$662),ISTEXT($N$663)),"",IF(OR(4&gt;$N$661,1&gt;$N$662,((1-1)*$N$661+4)&gt;$N$663),"",IF(INDEX($P$663:$W$672,MOD(((1-1)*$N$661+4)-1,10)+1,INT((((1-1)*$N$661+4)-1)/10)+1)="","",INDEX($P$663:$W$672,MOD(((1-1)*$N$661+4)-1,10)+1,INT((((1-1)*$N$661+4)-1)/10)+1))))))</f>
        <v/>
      </c>
      <c r="H663" s="539">
        <f>IF($D$661="Flat Oval",IF(OR($N$663="",ISTEXT($N$661),ISTEXT($N$662)),"",IF(1&lt;=$N$662,IF(5&gt;$N$661,"",IF(((1-1)*$N$661+5)&gt;80,"",IF(INDEX($P$663:$W$672,MOD(((1-1)*$N$661+5)-1,10)+1,INT((((1-1)*$N$661+5)-1)/10)+1)="","",INDEX($P$663:$W$672,MOD(((1-1)*$N$661+5)-1,10)+1,INT((((1-1)*$N$661+5)-1)/10)+1)))),IF(AND(1=$N$662+1,5&lt;=$O$661),IF(($N$661*$N$662+5)&gt;80,"",IF(INDEX($P$663:$W$672,MOD(($N$661*$N$662+5)-1,10)+1,INT((($N$661*$N$662+5)-1)/10)+1)="","",INDEX($P$663:$W$672,MOD(($N$661*$N$662+5)-1,10)+1,INT((($N$661*$N$662+5)-1)/10)+1))),""))),IF($N$663="","",IF(OR(ISTEXT($N$661),ISTEXT($N$662),ISTEXT($N$663)),"",IF(OR(5&gt;$N$661,1&gt;$N$662,((1-1)*$N$661+5)&gt;$N$663),"",IF(INDEX($P$663:$W$672,MOD(((1-1)*$N$661+5)-1,10)+1,INT((((1-1)*$N$661+5)-1)/10)+1)="","",INDEX($P$663:$W$672,MOD(((1-1)*$N$661+5)-1,10)+1,INT((((1-1)*$N$661+5)-1)/10)+1))))))</f>
        <v/>
      </c>
      <c r="I663" s="539">
        <f>IF($D$661="Flat Oval",IF(OR($N$663="",ISTEXT($N$661),ISTEXT($N$662)),"",IF(1&lt;=$N$662,IF(6&gt;$N$661,"",IF(((1-1)*$N$661+6)&gt;80,"",IF(INDEX($P$663:$W$672,MOD(((1-1)*$N$661+6)-1,10)+1,INT((((1-1)*$N$661+6)-1)/10)+1)="","",INDEX($P$663:$W$672,MOD(((1-1)*$N$661+6)-1,10)+1,INT((((1-1)*$N$661+6)-1)/10)+1)))),IF(AND(1=$N$662+1,6&lt;=$O$661),IF(($N$661*$N$662+6)&gt;80,"",IF(INDEX($P$663:$W$672,MOD(($N$661*$N$662+6)-1,10)+1,INT((($N$661*$N$662+6)-1)/10)+1)="","",INDEX($P$663:$W$672,MOD(($N$661*$N$662+6)-1,10)+1,INT((($N$661*$N$662+6)-1)/10)+1))),""))),IF($N$663="","",IF(OR(ISTEXT($N$661),ISTEXT($N$662),ISTEXT($N$663)),"",IF(OR(6&gt;$N$661,1&gt;$N$662,((1-1)*$N$661+6)&gt;$N$663),"",IF(INDEX($P$663:$W$672,MOD(((1-1)*$N$661+6)-1,10)+1,INT((((1-1)*$N$661+6)-1)/10)+1)="","",INDEX($P$663:$W$672,MOD(((1-1)*$N$661+6)-1,10)+1,INT((((1-1)*$N$661+6)-1)/10)+1))))))</f>
        <v/>
      </c>
      <c r="J663" s="539">
        <f>IF($D$661="Flat Oval",IF(OR($N$663="",ISTEXT($N$661),ISTEXT($N$662)),"",IF(1&lt;=$N$662,IF(7&gt;$N$661,"",IF(((1-1)*$N$661+7)&gt;80,"",IF(INDEX($P$663:$W$672,MOD(((1-1)*$N$661+7)-1,10)+1,INT((((1-1)*$N$661+7)-1)/10)+1)="","",INDEX($P$663:$W$672,MOD(((1-1)*$N$661+7)-1,10)+1,INT((((1-1)*$N$661+7)-1)/10)+1)))),IF(AND(1=$N$662+1,7&lt;=$O$661),IF(($N$661*$N$662+7)&gt;80,"",IF(INDEX($P$663:$W$672,MOD(($N$661*$N$662+7)-1,10)+1,INT((($N$661*$N$662+7)-1)/10)+1)="","",INDEX($P$663:$W$672,MOD(($N$661*$N$662+7)-1,10)+1,INT((($N$661*$N$662+7)-1)/10)+1))),""))),IF($N$663="","",IF(OR(ISTEXT($N$661),ISTEXT($N$662),ISTEXT($N$663)),"",IF(OR(7&gt;$N$661,1&gt;$N$662,((1-1)*$N$661+7)&gt;$N$663),"",IF(INDEX($P$663:$W$672,MOD(((1-1)*$N$661+7)-1,10)+1,INT((((1-1)*$N$661+7)-1)/10)+1)="","",INDEX($P$663:$W$672,MOD(((1-1)*$N$661+7)-1,10)+1,INT((((1-1)*$N$661+7)-1)/10)+1))))))</f>
        <v/>
      </c>
      <c r="K663" s="539">
        <f>IF($D$661="Flat Oval",IF(OR($N$663="",ISTEXT($N$661),ISTEXT($N$662)),"",IF(1&lt;=$N$662,IF(8&gt;$N$661,"",IF(((1-1)*$N$661+8)&gt;80,"",IF(INDEX($P$663:$W$672,MOD(((1-1)*$N$661+8)-1,10)+1,INT((((1-1)*$N$661+8)-1)/10)+1)="","",INDEX($P$663:$W$672,MOD(((1-1)*$N$661+8)-1,10)+1,INT((((1-1)*$N$661+8)-1)/10)+1)))),IF(AND(1=$N$662+1,8&lt;=$O$661),IF(($N$661*$N$662+8)&gt;80,"",IF(INDEX($P$663:$W$672,MOD(($N$661*$N$662+8)-1,10)+1,INT((($N$661*$N$662+8)-1)/10)+1)="","",INDEX($P$663:$W$672,MOD(($N$661*$N$662+8)-1,10)+1,INT((($N$661*$N$662+8)-1)/10)+1))),""))),IF($N$663="","",IF(OR(ISTEXT($N$661),ISTEXT($N$662),ISTEXT($N$663)),"",IF(OR(8&gt;$N$661,1&gt;$N$662,((1-1)*$N$661+8)&gt;$N$663),"",IF(INDEX($P$663:$W$672,MOD(((1-1)*$N$661+8)-1,10)+1,INT((((1-1)*$N$661+8)-1)/10)+1)="","",INDEX($P$663:$W$672,MOD(((1-1)*$N$661+8)-1,10)+1,INT((((1-1)*$N$661+8)-1)/10)+1))))))</f>
        <v/>
      </c>
      <c r="L663" s="539">
        <f>IF($D$661="Flat Oval",IF(OR($N$663="",ISTEXT($N$661),ISTEXT($N$662)),"",IF(1&lt;=$N$662,IF(9&gt;$N$661,"",IF(((1-1)*$N$661+9)&gt;80,"",IF(INDEX($P$663:$W$672,MOD(((1-1)*$N$661+9)-1,10)+1,INT((((1-1)*$N$661+9)-1)/10)+1)="","",INDEX($P$663:$W$672,MOD(((1-1)*$N$661+9)-1,10)+1,INT((((1-1)*$N$661+9)-1)/10)+1)))),IF(AND(1=$N$662+1,9&lt;=$O$661),IF(($N$661*$N$662+9)&gt;80,"",IF(INDEX($P$663:$W$672,MOD(($N$661*$N$662+9)-1,10)+1,INT((($N$661*$N$662+9)-1)/10)+1)="","",INDEX($P$663:$W$672,MOD(($N$661*$N$662+9)-1,10)+1,INT((($N$661*$N$662+9)-1)/10)+1))),""))),IF($N$663="","",IF(OR(ISTEXT($N$661),ISTEXT($N$662),ISTEXT($N$663)),"",IF(OR(9&gt;$N$661,1&gt;$N$662,((1-1)*$N$661+9)&gt;$N$663),"",IF(INDEX($P$663:$W$672,MOD(((1-1)*$N$661+9)-1,10)+1,INT((((1-1)*$N$661+9)-1)/10)+1)="","",INDEX($P$663:$W$672,MOD(((1-1)*$N$661+9)-1,10)+1,INT((((1-1)*$N$661+9)-1)/10)+1))))))</f>
        <v/>
      </c>
      <c r="M663" s="539">
        <f>IF($D$661="Flat Oval",IF(OR($N$663="",ISTEXT($N$661),ISTEXT($N$662)),"",IF(1&lt;=$N$662,IF(10&gt;$N$661,"",IF(((1-1)*$N$661+10)&gt;80,"",IF(INDEX($P$663:$W$672,MOD(((1-1)*$N$661+10)-1,10)+1,INT((((1-1)*$N$661+10)-1)/10)+1)="","",INDEX($P$663:$W$672,MOD(((1-1)*$N$661+10)-1,10)+1,INT((((1-1)*$N$661+10)-1)/10)+1)))),IF(AND(1=$N$662+1,10&lt;=$O$661),IF(($N$661*$N$662+10)&gt;80,"",IF(INDEX($P$663:$W$672,MOD(($N$661*$N$662+10)-1,10)+1,INT((($N$661*$N$662+10)-1)/10)+1)="","",INDEX($P$663:$W$672,MOD(($N$661*$N$662+10)-1,10)+1,INT((($N$661*$N$662+10)-1)/10)+1))),""))),IF($N$663="","",IF(OR(ISTEXT($N$661),ISTEXT($N$662),ISTEXT($N$663)),"",IF(OR(10&gt;$N$661,1&gt;$N$662,((1-1)*$N$661+10)&gt;$N$663),"",IF(INDEX($P$663:$W$672,MOD(((1-1)*$N$661+10)-1,10)+1,INT((((1-1)*$N$661+10)-1)/10)+1)="","",INDEX($P$663:$W$672,MOD(((1-1)*$N$661+10)-1,10)+1,INT((((1-1)*$N$661+10)-1)/10)+1))))))</f>
        <v/>
      </c>
      <c r="N663" s="534">
        <f>IF($D$661="Flat Oval",IF(OR($N$661="",$N$662="",$O$661=""),"",$N$661*$N$662+$O$661),IF(OR(N661="",N662=""),"",IF(OR(ISTEXT(N661),ISTEXT(N662)),"",N661*N662)))</f>
        <v/>
      </c>
      <c r="O663">
        <f>IF(OR(NOT($D$661="Flat Oval"),N($N$663)=0),"",IF(COUNT(INDEX(D663:D670,$N$662+1):INDEX(M663:M670,$N$662+1))=0,"",AVERAGE(INDEX(D663:D670,$N$662+1):INDEX(M663:M670,$N$662+1))))</f>
        <v/>
      </c>
      <c r="P663" s="540" t="n"/>
      <c r="Q663" s="540" t="n"/>
      <c r="R663" s="540" t="n"/>
      <c r="S663" s="540" t="n"/>
      <c r="T663" s="540" t="n"/>
      <c r="U663" s="540" t="n"/>
      <c r="V663" s="540" t="n"/>
      <c r="W663" s="540" t="n"/>
    </row>
    <row r="664" ht="13.35" customHeight="1" s="162">
      <c r="B664" s="537">
        <f>IF($D$661="Flat Oval",IF(OR($N$662="",ISTEXT($N$662)),"",IF(2&lt;=$N$662,ROUND((2-0.5)*$I$661/$N$662,1),IF(2=$N$662+1,"Ends",""))),IF(OR($D$661="",$G$661=""),"",IF($D$661="Round",IF(2=1,"Axis 1 (0°)",IF(2=2,"Axis 2 (90°)","")),IF(ISTEXT($N$662),"",IF(2&gt;$N$662,"",IF(ISTEXT($I$661),"",ROUND((2-0.5)*$I$661/$N$662,1)))))))</f>
        <v/>
      </c>
      <c r="C664" s="538" t="n"/>
      <c r="D664" s="539">
        <f>IF($D$661="Flat Oval",IF(OR($N$663="",ISTEXT($N$661),ISTEXT($N$662)),"",IF(2&lt;=$N$662,IF(1&gt;$N$661,"",IF(((2-1)*$N$661+1)&gt;80,"",IF(INDEX($P$663:$W$672,MOD(((2-1)*$N$661+1)-1,10)+1,INT((((2-1)*$N$661+1)-1)/10)+1)="","",INDEX($P$663:$W$672,MOD(((2-1)*$N$661+1)-1,10)+1,INT((((2-1)*$N$661+1)-1)/10)+1)))),IF(AND(2=$N$662+1,1&lt;=$O$661),IF(($N$661*$N$662+1)&gt;80,"",IF(INDEX($P$663:$W$672,MOD(($N$661*$N$662+1)-1,10)+1,INT((($N$661*$N$662+1)-1)/10)+1)="","",INDEX($P$663:$W$672,MOD(($N$661*$N$662+1)-1,10)+1,INT((($N$661*$N$662+1)-1)/10)+1))),""))),IF($N$663="","",IF(OR(ISTEXT($N$661),ISTEXT($N$662),ISTEXT($N$663)),"",IF(OR(1&gt;$N$661,2&gt;$N$662,((2-1)*$N$661+1)&gt;$N$663),"",IF(INDEX($P$663:$W$672,MOD(((2-1)*$N$661+1)-1,10)+1,INT((((2-1)*$N$661+1)-1)/10)+1)="","",INDEX($P$663:$W$672,MOD(((2-1)*$N$661+1)-1,10)+1,INT((((2-1)*$N$661+1)-1)/10)+1))))))</f>
        <v/>
      </c>
      <c r="E664" s="539">
        <f>IF($D$661="Flat Oval",IF(OR($N$663="",ISTEXT($N$661),ISTEXT($N$662)),"",IF(2&lt;=$N$662,IF(2&gt;$N$661,"",IF(((2-1)*$N$661+2)&gt;80,"",IF(INDEX($P$663:$W$672,MOD(((2-1)*$N$661+2)-1,10)+1,INT((((2-1)*$N$661+2)-1)/10)+1)="","",INDEX($P$663:$W$672,MOD(((2-1)*$N$661+2)-1,10)+1,INT((((2-1)*$N$661+2)-1)/10)+1)))),IF(AND(2=$N$662+1,2&lt;=$O$661),IF(($N$661*$N$662+2)&gt;80,"",IF(INDEX($P$663:$W$672,MOD(($N$661*$N$662+2)-1,10)+1,INT((($N$661*$N$662+2)-1)/10)+1)="","",INDEX($P$663:$W$672,MOD(($N$661*$N$662+2)-1,10)+1,INT((($N$661*$N$662+2)-1)/10)+1))),""))),IF($N$663="","",IF(OR(ISTEXT($N$661),ISTEXT($N$662),ISTEXT($N$663)),"",IF(OR(2&gt;$N$661,2&gt;$N$662,((2-1)*$N$661+2)&gt;$N$663),"",IF(INDEX($P$663:$W$672,MOD(((2-1)*$N$661+2)-1,10)+1,INT((((2-1)*$N$661+2)-1)/10)+1)="","",INDEX($P$663:$W$672,MOD(((2-1)*$N$661+2)-1,10)+1,INT((((2-1)*$N$661+2)-1)/10)+1))))))</f>
        <v/>
      </c>
      <c r="F664" s="539">
        <f>IF($D$661="Flat Oval",IF(OR($N$663="",ISTEXT($N$661),ISTEXT($N$662)),"",IF(2&lt;=$N$662,IF(3&gt;$N$661,"",IF(((2-1)*$N$661+3)&gt;80,"",IF(INDEX($P$663:$W$672,MOD(((2-1)*$N$661+3)-1,10)+1,INT((((2-1)*$N$661+3)-1)/10)+1)="","",INDEX($P$663:$W$672,MOD(((2-1)*$N$661+3)-1,10)+1,INT((((2-1)*$N$661+3)-1)/10)+1)))),IF(AND(2=$N$662+1,3&lt;=$O$661),IF(($N$661*$N$662+3)&gt;80,"",IF(INDEX($P$663:$W$672,MOD(($N$661*$N$662+3)-1,10)+1,INT((($N$661*$N$662+3)-1)/10)+1)="","",INDEX($P$663:$W$672,MOD(($N$661*$N$662+3)-1,10)+1,INT((($N$661*$N$662+3)-1)/10)+1))),""))),IF($N$663="","",IF(OR(ISTEXT($N$661),ISTEXT($N$662),ISTEXT($N$663)),"",IF(OR(3&gt;$N$661,2&gt;$N$662,((2-1)*$N$661+3)&gt;$N$663),"",IF(INDEX($P$663:$W$672,MOD(((2-1)*$N$661+3)-1,10)+1,INT((((2-1)*$N$661+3)-1)/10)+1)="","",INDEX($P$663:$W$672,MOD(((2-1)*$N$661+3)-1,10)+1,INT((((2-1)*$N$661+3)-1)/10)+1))))))</f>
        <v/>
      </c>
      <c r="G664" s="539">
        <f>IF($D$661="Flat Oval",IF(OR($N$663="",ISTEXT($N$661),ISTEXT($N$662)),"",IF(2&lt;=$N$662,IF(4&gt;$N$661,"",IF(((2-1)*$N$661+4)&gt;80,"",IF(INDEX($P$663:$W$672,MOD(((2-1)*$N$661+4)-1,10)+1,INT((((2-1)*$N$661+4)-1)/10)+1)="","",INDEX($P$663:$W$672,MOD(((2-1)*$N$661+4)-1,10)+1,INT((((2-1)*$N$661+4)-1)/10)+1)))),IF(AND(2=$N$662+1,4&lt;=$O$661),IF(($N$661*$N$662+4)&gt;80,"",IF(INDEX($P$663:$W$672,MOD(($N$661*$N$662+4)-1,10)+1,INT((($N$661*$N$662+4)-1)/10)+1)="","",INDEX($P$663:$W$672,MOD(($N$661*$N$662+4)-1,10)+1,INT((($N$661*$N$662+4)-1)/10)+1))),""))),IF($N$663="","",IF(OR(ISTEXT($N$661),ISTEXT($N$662),ISTEXT($N$663)),"",IF(OR(4&gt;$N$661,2&gt;$N$662,((2-1)*$N$661+4)&gt;$N$663),"",IF(INDEX($P$663:$W$672,MOD(((2-1)*$N$661+4)-1,10)+1,INT((((2-1)*$N$661+4)-1)/10)+1)="","",INDEX($P$663:$W$672,MOD(((2-1)*$N$661+4)-1,10)+1,INT((((2-1)*$N$661+4)-1)/10)+1))))))</f>
        <v/>
      </c>
      <c r="H664" s="539">
        <f>IF($D$661="Flat Oval",IF(OR($N$663="",ISTEXT($N$661),ISTEXT($N$662)),"",IF(2&lt;=$N$662,IF(5&gt;$N$661,"",IF(((2-1)*$N$661+5)&gt;80,"",IF(INDEX($P$663:$W$672,MOD(((2-1)*$N$661+5)-1,10)+1,INT((((2-1)*$N$661+5)-1)/10)+1)="","",INDEX($P$663:$W$672,MOD(((2-1)*$N$661+5)-1,10)+1,INT((((2-1)*$N$661+5)-1)/10)+1)))),IF(AND(2=$N$662+1,5&lt;=$O$661),IF(($N$661*$N$662+5)&gt;80,"",IF(INDEX($P$663:$W$672,MOD(($N$661*$N$662+5)-1,10)+1,INT((($N$661*$N$662+5)-1)/10)+1)="","",INDEX($P$663:$W$672,MOD(($N$661*$N$662+5)-1,10)+1,INT((($N$661*$N$662+5)-1)/10)+1))),""))),IF($N$663="","",IF(OR(ISTEXT($N$661),ISTEXT($N$662),ISTEXT($N$663)),"",IF(OR(5&gt;$N$661,2&gt;$N$662,((2-1)*$N$661+5)&gt;$N$663),"",IF(INDEX($P$663:$W$672,MOD(((2-1)*$N$661+5)-1,10)+1,INT((((2-1)*$N$661+5)-1)/10)+1)="","",INDEX($P$663:$W$672,MOD(((2-1)*$N$661+5)-1,10)+1,INT((((2-1)*$N$661+5)-1)/10)+1))))))</f>
        <v/>
      </c>
      <c r="I664" s="539">
        <f>IF($D$661="Flat Oval",IF(OR($N$663="",ISTEXT($N$661),ISTEXT($N$662)),"",IF(2&lt;=$N$662,IF(6&gt;$N$661,"",IF(((2-1)*$N$661+6)&gt;80,"",IF(INDEX($P$663:$W$672,MOD(((2-1)*$N$661+6)-1,10)+1,INT((((2-1)*$N$661+6)-1)/10)+1)="","",INDEX($P$663:$W$672,MOD(((2-1)*$N$661+6)-1,10)+1,INT((((2-1)*$N$661+6)-1)/10)+1)))),IF(AND(2=$N$662+1,6&lt;=$O$661),IF(($N$661*$N$662+6)&gt;80,"",IF(INDEX($P$663:$W$672,MOD(($N$661*$N$662+6)-1,10)+1,INT((($N$661*$N$662+6)-1)/10)+1)="","",INDEX($P$663:$W$672,MOD(($N$661*$N$662+6)-1,10)+1,INT((($N$661*$N$662+6)-1)/10)+1))),""))),IF($N$663="","",IF(OR(ISTEXT($N$661),ISTEXT($N$662),ISTEXT($N$663)),"",IF(OR(6&gt;$N$661,2&gt;$N$662,((2-1)*$N$661+6)&gt;$N$663),"",IF(INDEX($P$663:$W$672,MOD(((2-1)*$N$661+6)-1,10)+1,INT((((2-1)*$N$661+6)-1)/10)+1)="","",INDEX($P$663:$W$672,MOD(((2-1)*$N$661+6)-1,10)+1,INT((((2-1)*$N$661+6)-1)/10)+1))))))</f>
        <v/>
      </c>
      <c r="J664" s="539">
        <f>IF($D$661="Flat Oval",IF(OR($N$663="",ISTEXT($N$661),ISTEXT($N$662)),"",IF(2&lt;=$N$662,IF(7&gt;$N$661,"",IF(((2-1)*$N$661+7)&gt;80,"",IF(INDEX($P$663:$W$672,MOD(((2-1)*$N$661+7)-1,10)+1,INT((((2-1)*$N$661+7)-1)/10)+1)="","",INDEX($P$663:$W$672,MOD(((2-1)*$N$661+7)-1,10)+1,INT((((2-1)*$N$661+7)-1)/10)+1)))),IF(AND(2=$N$662+1,7&lt;=$O$661),IF(($N$661*$N$662+7)&gt;80,"",IF(INDEX($P$663:$W$672,MOD(($N$661*$N$662+7)-1,10)+1,INT((($N$661*$N$662+7)-1)/10)+1)="","",INDEX($P$663:$W$672,MOD(($N$661*$N$662+7)-1,10)+1,INT((($N$661*$N$662+7)-1)/10)+1))),""))),IF($N$663="","",IF(OR(ISTEXT($N$661),ISTEXT($N$662),ISTEXT($N$663)),"",IF(OR(7&gt;$N$661,2&gt;$N$662,((2-1)*$N$661+7)&gt;$N$663),"",IF(INDEX($P$663:$W$672,MOD(((2-1)*$N$661+7)-1,10)+1,INT((((2-1)*$N$661+7)-1)/10)+1)="","",INDEX($P$663:$W$672,MOD(((2-1)*$N$661+7)-1,10)+1,INT((((2-1)*$N$661+7)-1)/10)+1))))))</f>
        <v/>
      </c>
      <c r="K664" s="539">
        <f>IF($D$661="Flat Oval",IF(OR($N$663="",ISTEXT($N$661),ISTEXT($N$662)),"",IF(2&lt;=$N$662,IF(8&gt;$N$661,"",IF(((2-1)*$N$661+8)&gt;80,"",IF(INDEX($P$663:$W$672,MOD(((2-1)*$N$661+8)-1,10)+1,INT((((2-1)*$N$661+8)-1)/10)+1)="","",INDEX($P$663:$W$672,MOD(((2-1)*$N$661+8)-1,10)+1,INT((((2-1)*$N$661+8)-1)/10)+1)))),IF(AND(2=$N$662+1,8&lt;=$O$661),IF(($N$661*$N$662+8)&gt;80,"",IF(INDEX($P$663:$W$672,MOD(($N$661*$N$662+8)-1,10)+1,INT((($N$661*$N$662+8)-1)/10)+1)="","",INDEX($P$663:$W$672,MOD(($N$661*$N$662+8)-1,10)+1,INT((($N$661*$N$662+8)-1)/10)+1))),""))),IF($N$663="","",IF(OR(ISTEXT($N$661),ISTEXT($N$662),ISTEXT($N$663)),"",IF(OR(8&gt;$N$661,2&gt;$N$662,((2-1)*$N$661+8)&gt;$N$663),"",IF(INDEX($P$663:$W$672,MOD(((2-1)*$N$661+8)-1,10)+1,INT((((2-1)*$N$661+8)-1)/10)+1)="","",INDEX($P$663:$W$672,MOD(((2-1)*$N$661+8)-1,10)+1,INT((((2-1)*$N$661+8)-1)/10)+1))))))</f>
        <v/>
      </c>
      <c r="L664" s="539">
        <f>IF($D$661="Flat Oval",IF(OR($N$663="",ISTEXT($N$661),ISTEXT($N$662)),"",IF(2&lt;=$N$662,IF(9&gt;$N$661,"",IF(((2-1)*$N$661+9)&gt;80,"",IF(INDEX($P$663:$W$672,MOD(((2-1)*$N$661+9)-1,10)+1,INT((((2-1)*$N$661+9)-1)/10)+1)="","",INDEX($P$663:$W$672,MOD(((2-1)*$N$661+9)-1,10)+1,INT((((2-1)*$N$661+9)-1)/10)+1)))),IF(AND(2=$N$662+1,9&lt;=$O$661),IF(($N$661*$N$662+9)&gt;80,"",IF(INDEX($P$663:$W$672,MOD(($N$661*$N$662+9)-1,10)+1,INT((($N$661*$N$662+9)-1)/10)+1)="","",INDEX($P$663:$W$672,MOD(($N$661*$N$662+9)-1,10)+1,INT((($N$661*$N$662+9)-1)/10)+1))),""))),IF($N$663="","",IF(OR(ISTEXT($N$661),ISTEXT($N$662),ISTEXT($N$663)),"",IF(OR(9&gt;$N$661,2&gt;$N$662,((2-1)*$N$661+9)&gt;$N$663),"",IF(INDEX($P$663:$W$672,MOD(((2-1)*$N$661+9)-1,10)+1,INT((((2-1)*$N$661+9)-1)/10)+1)="","",INDEX($P$663:$W$672,MOD(((2-1)*$N$661+9)-1,10)+1,INT((((2-1)*$N$661+9)-1)/10)+1))))))</f>
        <v/>
      </c>
      <c r="M664" s="539">
        <f>IF($D$661="Flat Oval",IF(OR($N$663="",ISTEXT($N$661),ISTEXT($N$662)),"",IF(2&lt;=$N$662,IF(10&gt;$N$661,"",IF(((2-1)*$N$661+10)&gt;80,"",IF(INDEX($P$663:$W$672,MOD(((2-1)*$N$661+10)-1,10)+1,INT((((2-1)*$N$661+10)-1)/10)+1)="","",INDEX($P$663:$W$672,MOD(((2-1)*$N$661+10)-1,10)+1,INT((((2-1)*$N$661+10)-1)/10)+1)))),IF(AND(2=$N$662+1,10&lt;=$O$661),IF(($N$661*$N$662+10)&gt;80,"",IF(INDEX($P$663:$W$672,MOD(($N$661*$N$662+10)-1,10)+1,INT((($N$661*$N$662+10)-1)/10)+1)="","",INDEX($P$663:$W$672,MOD(($N$661*$N$662+10)-1,10)+1,INT((($N$661*$N$662+10)-1)/10)+1))),""))),IF($N$663="","",IF(OR(ISTEXT($N$661),ISTEXT($N$662),ISTEXT($N$663)),"",IF(OR(10&gt;$N$661,2&gt;$N$662,((2-1)*$N$661+10)&gt;$N$663),"",IF(INDEX($P$663:$W$672,MOD(((2-1)*$N$661+10)-1,10)+1,INT((((2-1)*$N$661+10)-1)/10)+1)="","",INDEX($P$663:$W$672,MOD(((2-1)*$N$661+10)-1,10)+1,INT((((2-1)*$N$661+10)-1)/10)+1))))))</f>
        <v/>
      </c>
      <c r="O664">
        <f>IF(AND($D$661="Flat Oval",NOT(OR($G$661="",$I$661="")),NOT(OR(ISTEXT($G$661),ISTEXT($I$661)))),(($G$661-2*N($K$661))-($I$661-2*N($K$661)))*($I$661-2*N($K$661))/144,"")</f>
        <v/>
      </c>
      <c r="P664" s="540" t="n"/>
      <c r="Q664" s="540" t="n"/>
      <c r="R664" s="540" t="n"/>
      <c r="S664" s="540" t="n"/>
      <c r="T664" s="540" t="n"/>
      <c r="U664" s="540" t="n"/>
      <c r="V664" s="540" t="n"/>
      <c r="W664" s="540" t="n"/>
    </row>
    <row r="665" ht="13.35" customHeight="1" s="162">
      <c r="B665" s="537">
        <f>IF($D$661="Flat Oval",IF(OR($N$662="",ISTEXT($N$662)),"",IF(3&lt;=$N$662,ROUND((3-0.5)*$I$661/$N$662,1),IF(3=$N$662+1,"Ends",""))),IF(OR($D$661="",$G$661=""),"",IF($D$661="Round",IF(3=1,"Axis 1 (0°)",IF(3=2,"Axis 2 (90°)","")),IF(ISTEXT($N$662),"",IF(3&gt;$N$662,"",IF(ISTEXT($I$661),"",ROUND((3-0.5)*$I$661/$N$662,1)))))))</f>
        <v/>
      </c>
      <c r="C665" s="538" t="n"/>
      <c r="D665" s="539">
        <f>IF($D$661="Flat Oval",IF(OR($N$663="",ISTEXT($N$661),ISTEXT($N$662)),"",IF(3&lt;=$N$662,IF(1&gt;$N$661,"",IF(((3-1)*$N$661+1)&gt;80,"",IF(INDEX($P$663:$W$672,MOD(((3-1)*$N$661+1)-1,10)+1,INT((((3-1)*$N$661+1)-1)/10)+1)="","",INDEX($P$663:$W$672,MOD(((3-1)*$N$661+1)-1,10)+1,INT((((3-1)*$N$661+1)-1)/10)+1)))),IF(AND(3=$N$662+1,1&lt;=$O$661),IF(($N$661*$N$662+1)&gt;80,"",IF(INDEX($P$663:$W$672,MOD(($N$661*$N$662+1)-1,10)+1,INT((($N$661*$N$662+1)-1)/10)+1)="","",INDEX($P$663:$W$672,MOD(($N$661*$N$662+1)-1,10)+1,INT((($N$661*$N$662+1)-1)/10)+1))),""))),IF($N$663="","",IF(OR(ISTEXT($N$661),ISTEXT($N$662),ISTEXT($N$663)),"",IF(OR(1&gt;$N$661,3&gt;$N$662,((3-1)*$N$661+1)&gt;$N$663),"",IF(INDEX($P$663:$W$672,MOD(((3-1)*$N$661+1)-1,10)+1,INT((((3-1)*$N$661+1)-1)/10)+1)="","",INDEX($P$663:$W$672,MOD(((3-1)*$N$661+1)-1,10)+1,INT((((3-1)*$N$661+1)-1)/10)+1))))))</f>
        <v/>
      </c>
      <c r="E665" s="539">
        <f>IF($D$661="Flat Oval",IF(OR($N$663="",ISTEXT($N$661),ISTEXT($N$662)),"",IF(3&lt;=$N$662,IF(2&gt;$N$661,"",IF(((3-1)*$N$661+2)&gt;80,"",IF(INDEX($P$663:$W$672,MOD(((3-1)*$N$661+2)-1,10)+1,INT((((3-1)*$N$661+2)-1)/10)+1)="","",INDEX($P$663:$W$672,MOD(((3-1)*$N$661+2)-1,10)+1,INT((((3-1)*$N$661+2)-1)/10)+1)))),IF(AND(3=$N$662+1,2&lt;=$O$661),IF(($N$661*$N$662+2)&gt;80,"",IF(INDEX($P$663:$W$672,MOD(($N$661*$N$662+2)-1,10)+1,INT((($N$661*$N$662+2)-1)/10)+1)="","",INDEX($P$663:$W$672,MOD(($N$661*$N$662+2)-1,10)+1,INT((($N$661*$N$662+2)-1)/10)+1))),""))),IF($N$663="","",IF(OR(ISTEXT($N$661),ISTEXT($N$662),ISTEXT($N$663)),"",IF(OR(2&gt;$N$661,3&gt;$N$662,((3-1)*$N$661+2)&gt;$N$663),"",IF(INDEX($P$663:$W$672,MOD(((3-1)*$N$661+2)-1,10)+1,INT((((3-1)*$N$661+2)-1)/10)+1)="","",INDEX($P$663:$W$672,MOD(((3-1)*$N$661+2)-1,10)+1,INT((((3-1)*$N$661+2)-1)/10)+1))))))</f>
        <v/>
      </c>
      <c r="F665" s="539">
        <f>IF($D$661="Flat Oval",IF(OR($N$663="",ISTEXT($N$661),ISTEXT($N$662)),"",IF(3&lt;=$N$662,IF(3&gt;$N$661,"",IF(((3-1)*$N$661+3)&gt;80,"",IF(INDEX($P$663:$W$672,MOD(((3-1)*$N$661+3)-1,10)+1,INT((((3-1)*$N$661+3)-1)/10)+1)="","",INDEX($P$663:$W$672,MOD(((3-1)*$N$661+3)-1,10)+1,INT((((3-1)*$N$661+3)-1)/10)+1)))),IF(AND(3=$N$662+1,3&lt;=$O$661),IF(($N$661*$N$662+3)&gt;80,"",IF(INDEX($P$663:$W$672,MOD(($N$661*$N$662+3)-1,10)+1,INT((($N$661*$N$662+3)-1)/10)+1)="","",INDEX($P$663:$W$672,MOD(($N$661*$N$662+3)-1,10)+1,INT((($N$661*$N$662+3)-1)/10)+1))),""))),IF($N$663="","",IF(OR(ISTEXT($N$661),ISTEXT($N$662),ISTEXT($N$663)),"",IF(OR(3&gt;$N$661,3&gt;$N$662,((3-1)*$N$661+3)&gt;$N$663),"",IF(INDEX($P$663:$W$672,MOD(((3-1)*$N$661+3)-1,10)+1,INT((((3-1)*$N$661+3)-1)/10)+1)="","",INDEX($P$663:$W$672,MOD(((3-1)*$N$661+3)-1,10)+1,INT((((3-1)*$N$661+3)-1)/10)+1))))))</f>
        <v/>
      </c>
      <c r="G665" s="539">
        <f>IF($D$661="Flat Oval",IF(OR($N$663="",ISTEXT($N$661),ISTEXT($N$662)),"",IF(3&lt;=$N$662,IF(4&gt;$N$661,"",IF(((3-1)*$N$661+4)&gt;80,"",IF(INDEX($P$663:$W$672,MOD(((3-1)*$N$661+4)-1,10)+1,INT((((3-1)*$N$661+4)-1)/10)+1)="","",INDEX($P$663:$W$672,MOD(((3-1)*$N$661+4)-1,10)+1,INT((((3-1)*$N$661+4)-1)/10)+1)))),IF(AND(3=$N$662+1,4&lt;=$O$661),IF(($N$661*$N$662+4)&gt;80,"",IF(INDEX($P$663:$W$672,MOD(($N$661*$N$662+4)-1,10)+1,INT((($N$661*$N$662+4)-1)/10)+1)="","",INDEX($P$663:$W$672,MOD(($N$661*$N$662+4)-1,10)+1,INT((($N$661*$N$662+4)-1)/10)+1))),""))),IF($N$663="","",IF(OR(ISTEXT($N$661),ISTEXT($N$662),ISTEXT($N$663)),"",IF(OR(4&gt;$N$661,3&gt;$N$662,((3-1)*$N$661+4)&gt;$N$663),"",IF(INDEX($P$663:$W$672,MOD(((3-1)*$N$661+4)-1,10)+1,INT((((3-1)*$N$661+4)-1)/10)+1)="","",INDEX($P$663:$W$672,MOD(((3-1)*$N$661+4)-1,10)+1,INT((((3-1)*$N$661+4)-1)/10)+1))))))</f>
        <v/>
      </c>
      <c r="H665" s="539">
        <f>IF($D$661="Flat Oval",IF(OR($N$663="",ISTEXT($N$661),ISTEXT($N$662)),"",IF(3&lt;=$N$662,IF(5&gt;$N$661,"",IF(((3-1)*$N$661+5)&gt;80,"",IF(INDEX($P$663:$W$672,MOD(((3-1)*$N$661+5)-1,10)+1,INT((((3-1)*$N$661+5)-1)/10)+1)="","",INDEX($P$663:$W$672,MOD(((3-1)*$N$661+5)-1,10)+1,INT((((3-1)*$N$661+5)-1)/10)+1)))),IF(AND(3=$N$662+1,5&lt;=$O$661),IF(($N$661*$N$662+5)&gt;80,"",IF(INDEX($P$663:$W$672,MOD(($N$661*$N$662+5)-1,10)+1,INT((($N$661*$N$662+5)-1)/10)+1)="","",INDEX($P$663:$W$672,MOD(($N$661*$N$662+5)-1,10)+1,INT((($N$661*$N$662+5)-1)/10)+1))),""))),IF($N$663="","",IF(OR(ISTEXT($N$661),ISTEXT($N$662),ISTEXT($N$663)),"",IF(OR(5&gt;$N$661,3&gt;$N$662,((3-1)*$N$661+5)&gt;$N$663),"",IF(INDEX($P$663:$W$672,MOD(((3-1)*$N$661+5)-1,10)+1,INT((((3-1)*$N$661+5)-1)/10)+1)="","",INDEX($P$663:$W$672,MOD(((3-1)*$N$661+5)-1,10)+1,INT((((3-1)*$N$661+5)-1)/10)+1))))))</f>
        <v/>
      </c>
      <c r="I665" s="539">
        <f>IF($D$661="Flat Oval",IF(OR($N$663="",ISTEXT($N$661),ISTEXT($N$662)),"",IF(3&lt;=$N$662,IF(6&gt;$N$661,"",IF(((3-1)*$N$661+6)&gt;80,"",IF(INDEX($P$663:$W$672,MOD(((3-1)*$N$661+6)-1,10)+1,INT((((3-1)*$N$661+6)-1)/10)+1)="","",INDEX($P$663:$W$672,MOD(((3-1)*$N$661+6)-1,10)+1,INT((((3-1)*$N$661+6)-1)/10)+1)))),IF(AND(3=$N$662+1,6&lt;=$O$661),IF(($N$661*$N$662+6)&gt;80,"",IF(INDEX($P$663:$W$672,MOD(($N$661*$N$662+6)-1,10)+1,INT((($N$661*$N$662+6)-1)/10)+1)="","",INDEX($P$663:$W$672,MOD(($N$661*$N$662+6)-1,10)+1,INT((($N$661*$N$662+6)-1)/10)+1))),""))),IF($N$663="","",IF(OR(ISTEXT($N$661),ISTEXT($N$662),ISTEXT($N$663)),"",IF(OR(6&gt;$N$661,3&gt;$N$662,((3-1)*$N$661+6)&gt;$N$663),"",IF(INDEX($P$663:$W$672,MOD(((3-1)*$N$661+6)-1,10)+1,INT((((3-1)*$N$661+6)-1)/10)+1)="","",INDEX($P$663:$W$672,MOD(((3-1)*$N$661+6)-1,10)+1,INT((((3-1)*$N$661+6)-1)/10)+1))))))</f>
        <v/>
      </c>
      <c r="J665" s="539">
        <f>IF($D$661="Flat Oval",IF(OR($N$663="",ISTEXT($N$661),ISTEXT($N$662)),"",IF(3&lt;=$N$662,IF(7&gt;$N$661,"",IF(((3-1)*$N$661+7)&gt;80,"",IF(INDEX($P$663:$W$672,MOD(((3-1)*$N$661+7)-1,10)+1,INT((((3-1)*$N$661+7)-1)/10)+1)="","",INDEX($P$663:$W$672,MOD(((3-1)*$N$661+7)-1,10)+1,INT((((3-1)*$N$661+7)-1)/10)+1)))),IF(AND(3=$N$662+1,7&lt;=$O$661),IF(($N$661*$N$662+7)&gt;80,"",IF(INDEX($P$663:$W$672,MOD(($N$661*$N$662+7)-1,10)+1,INT((($N$661*$N$662+7)-1)/10)+1)="","",INDEX($P$663:$W$672,MOD(($N$661*$N$662+7)-1,10)+1,INT((($N$661*$N$662+7)-1)/10)+1))),""))),IF($N$663="","",IF(OR(ISTEXT($N$661),ISTEXT($N$662),ISTEXT($N$663)),"",IF(OR(7&gt;$N$661,3&gt;$N$662,((3-1)*$N$661+7)&gt;$N$663),"",IF(INDEX($P$663:$W$672,MOD(((3-1)*$N$661+7)-1,10)+1,INT((((3-1)*$N$661+7)-1)/10)+1)="","",INDEX($P$663:$W$672,MOD(((3-1)*$N$661+7)-1,10)+1,INT((((3-1)*$N$661+7)-1)/10)+1))))))</f>
        <v/>
      </c>
      <c r="K665" s="539">
        <f>IF($D$661="Flat Oval",IF(OR($N$663="",ISTEXT($N$661),ISTEXT($N$662)),"",IF(3&lt;=$N$662,IF(8&gt;$N$661,"",IF(((3-1)*$N$661+8)&gt;80,"",IF(INDEX($P$663:$W$672,MOD(((3-1)*$N$661+8)-1,10)+1,INT((((3-1)*$N$661+8)-1)/10)+1)="","",INDEX($P$663:$W$672,MOD(((3-1)*$N$661+8)-1,10)+1,INT((((3-1)*$N$661+8)-1)/10)+1)))),IF(AND(3=$N$662+1,8&lt;=$O$661),IF(($N$661*$N$662+8)&gt;80,"",IF(INDEX($P$663:$W$672,MOD(($N$661*$N$662+8)-1,10)+1,INT((($N$661*$N$662+8)-1)/10)+1)="","",INDEX($P$663:$W$672,MOD(($N$661*$N$662+8)-1,10)+1,INT((($N$661*$N$662+8)-1)/10)+1))),""))),IF($N$663="","",IF(OR(ISTEXT($N$661),ISTEXT($N$662),ISTEXT($N$663)),"",IF(OR(8&gt;$N$661,3&gt;$N$662,((3-1)*$N$661+8)&gt;$N$663),"",IF(INDEX($P$663:$W$672,MOD(((3-1)*$N$661+8)-1,10)+1,INT((((3-1)*$N$661+8)-1)/10)+1)="","",INDEX($P$663:$W$672,MOD(((3-1)*$N$661+8)-1,10)+1,INT((((3-1)*$N$661+8)-1)/10)+1))))))</f>
        <v/>
      </c>
      <c r="L665" s="539">
        <f>IF($D$661="Flat Oval",IF(OR($N$663="",ISTEXT($N$661),ISTEXT($N$662)),"",IF(3&lt;=$N$662,IF(9&gt;$N$661,"",IF(((3-1)*$N$661+9)&gt;80,"",IF(INDEX($P$663:$W$672,MOD(((3-1)*$N$661+9)-1,10)+1,INT((((3-1)*$N$661+9)-1)/10)+1)="","",INDEX($P$663:$W$672,MOD(((3-1)*$N$661+9)-1,10)+1,INT((((3-1)*$N$661+9)-1)/10)+1)))),IF(AND(3=$N$662+1,9&lt;=$O$661),IF(($N$661*$N$662+9)&gt;80,"",IF(INDEX($P$663:$W$672,MOD(($N$661*$N$662+9)-1,10)+1,INT((($N$661*$N$662+9)-1)/10)+1)="","",INDEX($P$663:$W$672,MOD(($N$661*$N$662+9)-1,10)+1,INT((($N$661*$N$662+9)-1)/10)+1))),""))),IF($N$663="","",IF(OR(ISTEXT($N$661),ISTEXT($N$662),ISTEXT($N$663)),"",IF(OR(9&gt;$N$661,3&gt;$N$662,((3-1)*$N$661+9)&gt;$N$663),"",IF(INDEX($P$663:$W$672,MOD(((3-1)*$N$661+9)-1,10)+1,INT((((3-1)*$N$661+9)-1)/10)+1)="","",INDEX($P$663:$W$672,MOD(((3-1)*$N$661+9)-1,10)+1,INT((((3-1)*$N$661+9)-1)/10)+1))))))</f>
        <v/>
      </c>
      <c r="M665" s="539">
        <f>IF($D$661="Flat Oval",IF(OR($N$663="",ISTEXT($N$661),ISTEXT($N$662)),"",IF(3&lt;=$N$662,IF(10&gt;$N$661,"",IF(((3-1)*$N$661+10)&gt;80,"",IF(INDEX($P$663:$W$672,MOD(((3-1)*$N$661+10)-1,10)+1,INT((((3-1)*$N$661+10)-1)/10)+1)="","",INDEX($P$663:$W$672,MOD(((3-1)*$N$661+10)-1,10)+1,INT((((3-1)*$N$661+10)-1)/10)+1)))),IF(AND(3=$N$662+1,10&lt;=$O$661),IF(($N$661*$N$662+10)&gt;80,"",IF(INDEX($P$663:$W$672,MOD(($N$661*$N$662+10)-1,10)+1,INT((($N$661*$N$662+10)-1)/10)+1)="","",INDEX($P$663:$W$672,MOD(($N$661*$N$662+10)-1,10)+1,INT((($N$661*$N$662+10)-1)/10)+1))),""))),IF($N$663="","",IF(OR(ISTEXT($N$661),ISTEXT($N$662),ISTEXT($N$663)),"",IF(OR(10&gt;$N$661,3&gt;$N$662,((3-1)*$N$661+10)&gt;$N$663),"",IF(INDEX($P$663:$W$672,MOD(((3-1)*$N$661+10)-1,10)+1,INT((((3-1)*$N$661+10)-1)/10)+1)="","",INDEX($P$663:$W$672,MOD(((3-1)*$N$661+10)-1,10)+1,INT((((3-1)*$N$661+10)-1)/10)+1))))))</f>
        <v/>
      </c>
      <c r="O665">
        <f>IF(AND($D$661="Flat Oval",NOT(OR($G$661="",$I$661="")),NOT(OR(ISTEXT($G$661),ISTEXT($I$661)))),PI()*(($I$661-2*N($K$661))/2)^2/144,"")</f>
        <v/>
      </c>
      <c r="P665" s="540" t="n"/>
      <c r="Q665" s="540" t="n"/>
      <c r="R665" s="540" t="n"/>
      <c r="S665" s="540" t="n"/>
      <c r="T665" s="540" t="n"/>
      <c r="U665" s="540" t="n"/>
      <c r="V665" s="540" t="n"/>
      <c r="W665" s="540" t="n"/>
    </row>
    <row r="666" ht="13.35" customHeight="1" s="162">
      <c r="B666" s="537">
        <f>IF($D$661="Flat Oval",IF(OR($N$662="",ISTEXT($N$662)),"",IF(4&lt;=$N$662,ROUND((4-0.5)*$I$661/$N$662,1),IF(4=$N$662+1,"Ends",""))),IF(OR($D$661="",$G$661=""),"",IF($D$661="Round",IF(4=1,"Axis 1 (0°)",IF(4=2,"Axis 2 (90°)","")),IF(ISTEXT($N$662),"",IF(4&gt;$N$662,"",IF(ISTEXT($I$661),"",ROUND((4-0.5)*$I$661/$N$662,1)))))))</f>
        <v/>
      </c>
      <c r="C666" s="538" t="n"/>
      <c r="D666" s="539">
        <f>IF($D$661="Flat Oval",IF(OR($N$663="",ISTEXT($N$661),ISTEXT($N$662)),"",IF(4&lt;=$N$662,IF(1&gt;$N$661,"",IF(((4-1)*$N$661+1)&gt;80,"",IF(INDEX($P$663:$W$672,MOD(((4-1)*$N$661+1)-1,10)+1,INT((((4-1)*$N$661+1)-1)/10)+1)="","",INDEX($P$663:$W$672,MOD(((4-1)*$N$661+1)-1,10)+1,INT((((4-1)*$N$661+1)-1)/10)+1)))),IF(AND(4=$N$662+1,1&lt;=$O$661),IF(($N$661*$N$662+1)&gt;80,"",IF(INDEX($P$663:$W$672,MOD(($N$661*$N$662+1)-1,10)+1,INT((($N$661*$N$662+1)-1)/10)+1)="","",INDEX($P$663:$W$672,MOD(($N$661*$N$662+1)-1,10)+1,INT((($N$661*$N$662+1)-1)/10)+1))),""))),IF($N$663="","",IF(OR(ISTEXT($N$661),ISTEXT($N$662),ISTEXT($N$663)),"",IF(OR(1&gt;$N$661,4&gt;$N$662,((4-1)*$N$661+1)&gt;$N$663),"",IF(INDEX($P$663:$W$672,MOD(((4-1)*$N$661+1)-1,10)+1,INT((((4-1)*$N$661+1)-1)/10)+1)="","",INDEX($P$663:$W$672,MOD(((4-1)*$N$661+1)-1,10)+1,INT((((4-1)*$N$661+1)-1)/10)+1))))))</f>
        <v/>
      </c>
      <c r="E666" s="539">
        <f>IF($D$661="Flat Oval",IF(OR($N$663="",ISTEXT($N$661),ISTEXT($N$662)),"",IF(4&lt;=$N$662,IF(2&gt;$N$661,"",IF(((4-1)*$N$661+2)&gt;80,"",IF(INDEX($P$663:$W$672,MOD(((4-1)*$N$661+2)-1,10)+1,INT((((4-1)*$N$661+2)-1)/10)+1)="","",INDEX($P$663:$W$672,MOD(((4-1)*$N$661+2)-1,10)+1,INT((((4-1)*$N$661+2)-1)/10)+1)))),IF(AND(4=$N$662+1,2&lt;=$O$661),IF(($N$661*$N$662+2)&gt;80,"",IF(INDEX($P$663:$W$672,MOD(($N$661*$N$662+2)-1,10)+1,INT((($N$661*$N$662+2)-1)/10)+1)="","",INDEX($P$663:$W$672,MOD(($N$661*$N$662+2)-1,10)+1,INT((($N$661*$N$662+2)-1)/10)+1))),""))),IF($N$663="","",IF(OR(ISTEXT($N$661),ISTEXT($N$662),ISTEXT($N$663)),"",IF(OR(2&gt;$N$661,4&gt;$N$662,((4-1)*$N$661+2)&gt;$N$663),"",IF(INDEX($P$663:$W$672,MOD(((4-1)*$N$661+2)-1,10)+1,INT((((4-1)*$N$661+2)-1)/10)+1)="","",INDEX($P$663:$W$672,MOD(((4-1)*$N$661+2)-1,10)+1,INT((((4-1)*$N$661+2)-1)/10)+1))))))</f>
        <v/>
      </c>
      <c r="F666" s="539">
        <f>IF($D$661="Flat Oval",IF(OR($N$663="",ISTEXT($N$661),ISTEXT($N$662)),"",IF(4&lt;=$N$662,IF(3&gt;$N$661,"",IF(((4-1)*$N$661+3)&gt;80,"",IF(INDEX($P$663:$W$672,MOD(((4-1)*$N$661+3)-1,10)+1,INT((((4-1)*$N$661+3)-1)/10)+1)="","",INDEX($P$663:$W$672,MOD(((4-1)*$N$661+3)-1,10)+1,INT((((4-1)*$N$661+3)-1)/10)+1)))),IF(AND(4=$N$662+1,3&lt;=$O$661),IF(($N$661*$N$662+3)&gt;80,"",IF(INDEX($P$663:$W$672,MOD(($N$661*$N$662+3)-1,10)+1,INT((($N$661*$N$662+3)-1)/10)+1)="","",INDEX($P$663:$W$672,MOD(($N$661*$N$662+3)-1,10)+1,INT((($N$661*$N$662+3)-1)/10)+1))),""))),IF($N$663="","",IF(OR(ISTEXT($N$661),ISTEXT($N$662),ISTEXT($N$663)),"",IF(OR(3&gt;$N$661,4&gt;$N$662,((4-1)*$N$661+3)&gt;$N$663),"",IF(INDEX($P$663:$W$672,MOD(((4-1)*$N$661+3)-1,10)+1,INT((((4-1)*$N$661+3)-1)/10)+1)="","",INDEX($P$663:$W$672,MOD(((4-1)*$N$661+3)-1,10)+1,INT((((4-1)*$N$661+3)-1)/10)+1))))))</f>
        <v/>
      </c>
      <c r="G666" s="539">
        <f>IF($D$661="Flat Oval",IF(OR($N$663="",ISTEXT($N$661),ISTEXT($N$662)),"",IF(4&lt;=$N$662,IF(4&gt;$N$661,"",IF(((4-1)*$N$661+4)&gt;80,"",IF(INDEX($P$663:$W$672,MOD(((4-1)*$N$661+4)-1,10)+1,INT((((4-1)*$N$661+4)-1)/10)+1)="","",INDEX($P$663:$W$672,MOD(((4-1)*$N$661+4)-1,10)+1,INT((((4-1)*$N$661+4)-1)/10)+1)))),IF(AND(4=$N$662+1,4&lt;=$O$661),IF(($N$661*$N$662+4)&gt;80,"",IF(INDEX($P$663:$W$672,MOD(($N$661*$N$662+4)-1,10)+1,INT((($N$661*$N$662+4)-1)/10)+1)="","",INDEX($P$663:$W$672,MOD(($N$661*$N$662+4)-1,10)+1,INT((($N$661*$N$662+4)-1)/10)+1))),""))),IF($N$663="","",IF(OR(ISTEXT($N$661),ISTEXT($N$662),ISTEXT($N$663)),"",IF(OR(4&gt;$N$661,4&gt;$N$662,((4-1)*$N$661+4)&gt;$N$663),"",IF(INDEX($P$663:$W$672,MOD(((4-1)*$N$661+4)-1,10)+1,INT((((4-1)*$N$661+4)-1)/10)+1)="","",INDEX($P$663:$W$672,MOD(((4-1)*$N$661+4)-1,10)+1,INT((((4-1)*$N$661+4)-1)/10)+1))))))</f>
        <v/>
      </c>
      <c r="H666" s="539">
        <f>IF($D$661="Flat Oval",IF(OR($N$663="",ISTEXT($N$661),ISTEXT($N$662)),"",IF(4&lt;=$N$662,IF(5&gt;$N$661,"",IF(((4-1)*$N$661+5)&gt;80,"",IF(INDEX($P$663:$W$672,MOD(((4-1)*$N$661+5)-1,10)+1,INT((((4-1)*$N$661+5)-1)/10)+1)="","",INDEX($P$663:$W$672,MOD(((4-1)*$N$661+5)-1,10)+1,INT((((4-1)*$N$661+5)-1)/10)+1)))),IF(AND(4=$N$662+1,5&lt;=$O$661),IF(($N$661*$N$662+5)&gt;80,"",IF(INDEX($P$663:$W$672,MOD(($N$661*$N$662+5)-1,10)+1,INT((($N$661*$N$662+5)-1)/10)+1)="","",INDEX($P$663:$W$672,MOD(($N$661*$N$662+5)-1,10)+1,INT((($N$661*$N$662+5)-1)/10)+1))),""))),IF($N$663="","",IF(OR(ISTEXT($N$661),ISTEXT($N$662),ISTEXT($N$663)),"",IF(OR(5&gt;$N$661,4&gt;$N$662,((4-1)*$N$661+5)&gt;$N$663),"",IF(INDEX($P$663:$W$672,MOD(((4-1)*$N$661+5)-1,10)+1,INT((((4-1)*$N$661+5)-1)/10)+1)="","",INDEX($P$663:$W$672,MOD(((4-1)*$N$661+5)-1,10)+1,INT((((4-1)*$N$661+5)-1)/10)+1))))))</f>
        <v/>
      </c>
      <c r="I666" s="539">
        <f>IF($D$661="Flat Oval",IF(OR($N$663="",ISTEXT($N$661),ISTEXT($N$662)),"",IF(4&lt;=$N$662,IF(6&gt;$N$661,"",IF(((4-1)*$N$661+6)&gt;80,"",IF(INDEX($P$663:$W$672,MOD(((4-1)*$N$661+6)-1,10)+1,INT((((4-1)*$N$661+6)-1)/10)+1)="","",INDEX($P$663:$W$672,MOD(((4-1)*$N$661+6)-1,10)+1,INT((((4-1)*$N$661+6)-1)/10)+1)))),IF(AND(4=$N$662+1,6&lt;=$O$661),IF(($N$661*$N$662+6)&gt;80,"",IF(INDEX($P$663:$W$672,MOD(($N$661*$N$662+6)-1,10)+1,INT((($N$661*$N$662+6)-1)/10)+1)="","",INDEX($P$663:$W$672,MOD(($N$661*$N$662+6)-1,10)+1,INT((($N$661*$N$662+6)-1)/10)+1))),""))),IF($N$663="","",IF(OR(ISTEXT($N$661),ISTEXT($N$662),ISTEXT($N$663)),"",IF(OR(6&gt;$N$661,4&gt;$N$662,((4-1)*$N$661+6)&gt;$N$663),"",IF(INDEX($P$663:$W$672,MOD(((4-1)*$N$661+6)-1,10)+1,INT((((4-1)*$N$661+6)-1)/10)+1)="","",INDEX($P$663:$W$672,MOD(((4-1)*$N$661+6)-1,10)+1,INT((((4-1)*$N$661+6)-1)/10)+1))))))</f>
        <v/>
      </c>
      <c r="J666" s="539">
        <f>IF($D$661="Flat Oval",IF(OR($N$663="",ISTEXT($N$661),ISTEXT($N$662)),"",IF(4&lt;=$N$662,IF(7&gt;$N$661,"",IF(((4-1)*$N$661+7)&gt;80,"",IF(INDEX($P$663:$W$672,MOD(((4-1)*$N$661+7)-1,10)+1,INT((((4-1)*$N$661+7)-1)/10)+1)="","",INDEX($P$663:$W$672,MOD(((4-1)*$N$661+7)-1,10)+1,INT((((4-1)*$N$661+7)-1)/10)+1)))),IF(AND(4=$N$662+1,7&lt;=$O$661),IF(($N$661*$N$662+7)&gt;80,"",IF(INDEX($P$663:$W$672,MOD(($N$661*$N$662+7)-1,10)+1,INT((($N$661*$N$662+7)-1)/10)+1)="","",INDEX($P$663:$W$672,MOD(($N$661*$N$662+7)-1,10)+1,INT((($N$661*$N$662+7)-1)/10)+1))),""))),IF($N$663="","",IF(OR(ISTEXT($N$661),ISTEXT($N$662),ISTEXT($N$663)),"",IF(OR(7&gt;$N$661,4&gt;$N$662,((4-1)*$N$661+7)&gt;$N$663),"",IF(INDEX($P$663:$W$672,MOD(((4-1)*$N$661+7)-1,10)+1,INT((((4-1)*$N$661+7)-1)/10)+1)="","",INDEX($P$663:$W$672,MOD(((4-1)*$N$661+7)-1,10)+1,INT((((4-1)*$N$661+7)-1)/10)+1))))))</f>
        <v/>
      </c>
      <c r="K666" s="539">
        <f>IF($D$661="Flat Oval",IF(OR($N$663="",ISTEXT($N$661),ISTEXT($N$662)),"",IF(4&lt;=$N$662,IF(8&gt;$N$661,"",IF(((4-1)*$N$661+8)&gt;80,"",IF(INDEX($P$663:$W$672,MOD(((4-1)*$N$661+8)-1,10)+1,INT((((4-1)*$N$661+8)-1)/10)+1)="","",INDEX($P$663:$W$672,MOD(((4-1)*$N$661+8)-1,10)+1,INT((((4-1)*$N$661+8)-1)/10)+1)))),IF(AND(4=$N$662+1,8&lt;=$O$661),IF(($N$661*$N$662+8)&gt;80,"",IF(INDEX($P$663:$W$672,MOD(($N$661*$N$662+8)-1,10)+1,INT((($N$661*$N$662+8)-1)/10)+1)="","",INDEX($P$663:$W$672,MOD(($N$661*$N$662+8)-1,10)+1,INT((($N$661*$N$662+8)-1)/10)+1))),""))),IF($N$663="","",IF(OR(ISTEXT($N$661),ISTEXT($N$662),ISTEXT($N$663)),"",IF(OR(8&gt;$N$661,4&gt;$N$662,((4-1)*$N$661+8)&gt;$N$663),"",IF(INDEX($P$663:$W$672,MOD(((4-1)*$N$661+8)-1,10)+1,INT((((4-1)*$N$661+8)-1)/10)+1)="","",INDEX($P$663:$W$672,MOD(((4-1)*$N$661+8)-1,10)+1,INT((((4-1)*$N$661+8)-1)/10)+1))))))</f>
        <v/>
      </c>
      <c r="L666" s="539">
        <f>IF($D$661="Flat Oval",IF(OR($N$663="",ISTEXT($N$661),ISTEXT($N$662)),"",IF(4&lt;=$N$662,IF(9&gt;$N$661,"",IF(((4-1)*$N$661+9)&gt;80,"",IF(INDEX($P$663:$W$672,MOD(((4-1)*$N$661+9)-1,10)+1,INT((((4-1)*$N$661+9)-1)/10)+1)="","",INDEX($P$663:$W$672,MOD(((4-1)*$N$661+9)-1,10)+1,INT((((4-1)*$N$661+9)-1)/10)+1)))),IF(AND(4=$N$662+1,9&lt;=$O$661),IF(($N$661*$N$662+9)&gt;80,"",IF(INDEX($P$663:$W$672,MOD(($N$661*$N$662+9)-1,10)+1,INT((($N$661*$N$662+9)-1)/10)+1)="","",INDEX($P$663:$W$672,MOD(($N$661*$N$662+9)-1,10)+1,INT((($N$661*$N$662+9)-1)/10)+1))),""))),IF($N$663="","",IF(OR(ISTEXT($N$661),ISTEXT($N$662),ISTEXT($N$663)),"",IF(OR(9&gt;$N$661,4&gt;$N$662,((4-1)*$N$661+9)&gt;$N$663),"",IF(INDEX($P$663:$W$672,MOD(((4-1)*$N$661+9)-1,10)+1,INT((((4-1)*$N$661+9)-1)/10)+1)="","",INDEX($P$663:$W$672,MOD(((4-1)*$N$661+9)-1,10)+1,INT((((4-1)*$N$661+9)-1)/10)+1))))))</f>
        <v/>
      </c>
      <c r="M666" s="539">
        <f>IF($D$661="Flat Oval",IF(OR($N$663="",ISTEXT($N$661),ISTEXT($N$662)),"",IF(4&lt;=$N$662,IF(10&gt;$N$661,"",IF(((4-1)*$N$661+10)&gt;80,"",IF(INDEX($P$663:$W$672,MOD(((4-1)*$N$661+10)-1,10)+1,INT((((4-1)*$N$661+10)-1)/10)+1)="","",INDEX($P$663:$W$672,MOD(((4-1)*$N$661+10)-1,10)+1,INT((((4-1)*$N$661+10)-1)/10)+1)))),IF(AND(4=$N$662+1,10&lt;=$O$661),IF(($N$661*$N$662+10)&gt;80,"",IF(INDEX($P$663:$W$672,MOD(($N$661*$N$662+10)-1,10)+1,INT((($N$661*$N$662+10)-1)/10)+1)="","",INDEX($P$663:$W$672,MOD(($N$661*$N$662+10)-1,10)+1,INT((($N$661*$N$662+10)-1)/10)+1))),""))),IF($N$663="","",IF(OR(ISTEXT($N$661),ISTEXT($N$662),ISTEXT($N$663)),"",IF(OR(10&gt;$N$661,4&gt;$N$662,((4-1)*$N$661+10)&gt;$N$663),"",IF(INDEX($P$663:$W$672,MOD(((4-1)*$N$661+10)-1,10)+1,INT((((4-1)*$N$661+10)-1)/10)+1)="","",INDEX($P$663:$W$672,MOD(((4-1)*$N$661+10)-1,10)+1,INT((((4-1)*$N$661+10)-1)/10)+1))))))</f>
        <v/>
      </c>
      <c r="P666" s="540" t="n"/>
      <c r="Q666" s="540" t="n"/>
      <c r="R666" s="540" t="n"/>
      <c r="S666" s="540" t="n"/>
      <c r="T666" s="540" t="n"/>
      <c r="U666" s="540" t="n"/>
      <c r="V666" s="540" t="n"/>
      <c r="W666" s="540" t="n"/>
    </row>
    <row r="667" ht="13.35" customHeight="1" s="162">
      <c r="B667" s="537">
        <f>IF($D$661="Flat Oval",IF(OR($N$662="",ISTEXT($N$662)),"",IF(5&lt;=$N$662,ROUND((5-0.5)*$I$661/$N$662,1),IF(5=$N$662+1,"Ends",""))),IF(OR($D$661="",$G$661=""),"",IF($D$661="Round",IF(5=1,"Axis 1 (0°)",IF(5=2,"Axis 2 (90°)","")),IF(ISTEXT($N$662),"",IF(5&gt;$N$662,"",IF(ISTEXT($I$661),"",ROUND((5-0.5)*$I$661/$N$662,1)))))))</f>
        <v/>
      </c>
      <c r="C667" s="538" t="n"/>
      <c r="D667" s="539">
        <f>IF($D$661="Flat Oval",IF(OR($N$663="",ISTEXT($N$661),ISTEXT($N$662)),"",IF(5&lt;=$N$662,IF(1&gt;$N$661,"",IF(((5-1)*$N$661+1)&gt;80,"",IF(INDEX($P$663:$W$672,MOD(((5-1)*$N$661+1)-1,10)+1,INT((((5-1)*$N$661+1)-1)/10)+1)="","",INDEX($P$663:$W$672,MOD(((5-1)*$N$661+1)-1,10)+1,INT((((5-1)*$N$661+1)-1)/10)+1)))),IF(AND(5=$N$662+1,1&lt;=$O$661),IF(($N$661*$N$662+1)&gt;80,"",IF(INDEX($P$663:$W$672,MOD(($N$661*$N$662+1)-1,10)+1,INT((($N$661*$N$662+1)-1)/10)+1)="","",INDEX($P$663:$W$672,MOD(($N$661*$N$662+1)-1,10)+1,INT((($N$661*$N$662+1)-1)/10)+1))),""))),IF($N$663="","",IF(OR(ISTEXT($N$661),ISTEXT($N$662),ISTEXT($N$663)),"",IF(OR(1&gt;$N$661,5&gt;$N$662,((5-1)*$N$661+1)&gt;$N$663),"",IF(INDEX($P$663:$W$672,MOD(((5-1)*$N$661+1)-1,10)+1,INT((((5-1)*$N$661+1)-1)/10)+1)="","",INDEX($P$663:$W$672,MOD(((5-1)*$N$661+1)-1,10)+1,INT((((5-1)*$N$661+1)-1)/10)+1))))))</f>
        <v/>
      </c>
      <c r="E667" s="539">
        <f>IF($D$661="Flat Oval",IF(OR($N$663="",ISTEXT($N$661),ISTEXT($N$662)),"",IF(5&lt;=$N$662,IF(2&gt;$N$661,"",IF(((5-1)*$N$661+2)&gt;80,"",IF(INDEX($P$663:$W$672,MOD(((5-1)*$N$661+2)-1,10)+1,INT((((5-1)*$N$661+2)-1)/10)+1)="","",INDEX($P$663:$W$672,MOD(((5-1)*$N$661+2)-1,10)+1,INT((((5-1)*$N$661+2)-1)/10)+1)))),IF(AND(5=$N$662+1,2&lt;=$O$661),IF(($N$661*$N$662+2)&gt;80,"",IF(INDEX($P$663:$W$672,MOD(($N$661*$N$662+2)-1,10)+1,INT((($N$661*$N$662+2)-1)/10)+1)="","",INDEX($P$663:$W$672,MOD(($N$661*$N$662+2)-1,10)+1,INT((($N$661*$N$662+2)-1)/10)+1))),""))),IF($N$663="","",IF(OR(ISTEXT($N$661),ISTEXT($N$662),ISTEXT($N$663)),"",IF(OR(2&gt;$N$661,5&gt;$N$662,((5-1)*$N$661+2)&gt;$N$663),"",IF(INDEX($P$663:$W$672,MOD(((5-1)*$N$661+2)-1,10)+1,INT((((5-1)*$N$661+2)-1)/10)+1)="","",INDEX($P$663:$W$672,MOD(((5-1)*$N$661+2)-1,10)+1,INT((((5-1)*$N$661+2)-1)/10)+1))))))</f>
        <v/>
      </c>
      <c r="F667" s="539">
        <f>IF($D$661="Flat Oval",IF(OR($N$663="",ISTEXT($N$661),ISTEXT($N$662)),"",IF(5&lt;=$N$662,IF(3&gt;$N$661,"",IF(((5-1)*$N$661+3)&gt;80,"",IF(INDEX($P$663:$W$672,MOD(((5-1)*$N$661+3)-1,10)+1,INT((((5-1)*$N$661+3)-1)/10)+1)="","",INDEX($P$663:$W$672,MOD(((5-1)*$N$661+3)-1,10)+1,INT((((5-1)*$N$661+3)-1)/10)+1)))),IF(AND(5=$N$662+1,3&lt;=$O$661),IF(($N$661*$N$662+3)&gt;80,"",IF(INDEX($P$663:$W$672,MOD(($N$661*$N$662+3)-1,10)+1,INT((($N$661*$N$662+3)-1)/10)+1)="","",INDEX($P$663:$W$672,MOD(($N$661*$N$662+3)-1,10)+1,INT((($N$661*$N$662+3)-1)/10)+1))),""))),IF($N$663="","",IF(OR(ISTEXT($N$661),ISTEXT($N$662),ISTEXT($N$663)),"",IF(OR(3&gt;$N$661,5&gt;$N$662,((5-1)*$N$661+3)&gt;$N$663),"",IF(INDEX($P$663:$W$672,MOD(((5-1)*$N$661+3)-1,10)+1,INT((((5-1)*$N$661+3)-1)/10)+1)="","",INDEX($P$663:$W$672,MOD(((5-1)*$N$661+3)-1,10)+1,INT((((5-1)*$N$661+3)-1)/10)+1))))))</f>
        <v/>
      </c>
      <c r="G667" s="539">
        <f>IF($D$661="Flat Oval",IF(OR($N$663="",ISTEXT($N$661),ISTEXT($N$662)),"",IF(5&lt;=$N$662,IF(4&gt;$N$661,"",IF(((5-1)*$N$661+4)&gt;80,"",IF(INDEX($P$663:$W$672,MOD(((5-1)*$N$661+4)-1,10)+1,INT((((5-1)*$N$661+4)-1)/10)+1)="","",INDEX($P$663:$W$672,MOD(((5-1)*$N$661+4)-1,10)+1,INT((((5-1)*$N$661+4)-1)/10)+1)))),IF(AND(5=$N$662+1,4&lt;=$O$661),IF(($N$661*$N$662+4)&gt;80,"",IF(INDEX($P$663:$W$672,MOD(($N$661*$N$662+4)-1,10)+1,INT((($N$661*$N$662+4)-1)/10)+1)="","",INDEX($P$663:$W$672,MOD(($N$661*$N$662+4)-1,10)+1,INT((($N$661*$N$662+4)-1)/10)+1))),""))),IF($N$663="","",IF(OR(ISTEXT($N$661),ISTEXT($N$662),ISTEXT($N$663)),"",IF(OR(4&gt;$N$661,5&gt;$N$662,((5-1)*$N$661+4)&gt;$N$663),"",IF(INDEX($P$663:$W$672,MOD(((5-1)*$N$661+4)-1,10)+1,INT((((5-1)*$N$661+4)-1)/10)+1)="","",INDEX($P$663:$W$672,MOD(((5-1)*$N$661+4)-1,10)+1,INT((((5-1)*$N$661+4)-1)/10)+1))))))</f>
        <v/>
      </c>
      <c r="H667" s="539">
        <f>IF($D$661="Flat Oval",IF(OR($N$663="",ISTEXT($N$661),ISTEXT($N$662)),"",IF(5&lt;=$N$662,IF(5&gt;$N$661,"",IF(((5-1)*$N$661+5)&gt;80,"",IF(INDEX($P$663:$W$672,MOD(((5-1)*$N$661+5)-1,10)+1,INT((((5-1)*$N$661+5)-1)/10)+1)="","",INDEX($P$663:$W$672,MOD(((5-1)*$N$661+5)-1,10)+1,INT((((5-1)*$N$661+5)-1)/10)+1)))),IF(AND(5=$N$662+1,5&lt;=$O$661),IF(($N$661*$N$662+5)&gt;80,"",IF(INDEX($P$663:$W$672,MOD(($N$661*$N$662+5)-1,10)+1,INT((($N$661*$N$662+5)-1)/10)+1)="","",INDEX($P$663:$W$672,MOD(($N$661*$N$662+5)-1,10)+1,INT((($N$661*$N$662+5)-1)/10)+1))),""))),IF($N$663="","",IF(OR(ISTEXT($N$661),ISTEXT($N$662),ISTEXT($N$663)),"",IF(OR(5&gt;$N$661,5&gt;$N$662,((5-1)*$N$661+5)&gt;$N$663),"",IF(INDEX($P$663:$W$672,MOD(((5-1)*$N$661+5)-1,10)+1,INT((((5-1)*$N$661+5)-1)/10)+1)="","",INDEX($P$663:$W$672,MOD(((5-1)*$N$661+5)-1,10)+1,INT((((5-1)*$N$661+5)-1)/10)+1))))))</f>
        <v/>
      </c>
      <c r="I667" s="539">
        <f>IF($D$661="Flat Oval",IF(OR($N$663="",ISTEXT($N$661),ISTEXT($N$662)),"",IF(5&lt;=$N$662,IF(6&gt;$N$661,"",IF(((5-1)*$N$661+6)&gt;80,"",IF(INDEX($P$663:$W$672,MOD(((5-1)*$N$661+6)-1,10)+1,INT((((5-1)*$N$661+6)-1)/10)+1)="","",INDEX($P$663:$W$672,MOD(((5-1)*$N$661+6)-1,10)+1,INT((((5-1)*$N$661+6)-1)/10)+1)))),IF(AND(5=$N$662+1,6&lt;=$O$661),IF(($N$661*$N$662+6)&gt;80,"",IF(INDEX($P$663:$W$672,MOD(($N$661*$N$662+6)-1,10)+1,INT((($N$661*$N$662+6)-1)/10)+1)="","",INDEX($P$663:$W$672,MOD(($N$661*$N$662+6)-1,10)+1,INT((($N$661*$N$662+6)-1)/10)+1))),""))),IF($N$663="","",IF(OR(ISTEXT($N$661),ISTEXT($N$662),ISTEXT($N$663)),"",IF(OR(6&gt;$N$661,5&gt;$N$662,((5-1)*$N$661+6)&gt;$N$663),"",IF(INDEX($P$663:$W$672,MOD(((5-1)*$N$661+6)-1,10)+1,INT((((5-1)*$N$661+6)-1)/10)+1)="","",INDEX($P$663:$W$672,MOD(((5-1)*$N$661+6)-1,10)+1,INT((((5-1)*$N$661+6)-1)/10)+1))))))</f>
        <v/>
      </c>
      <c r="J667" s="539">
        <f>IF($D$661="Flat Oval",IF(OR($N$663="",ISTEXT($N$661),ISTEXT($N$662)),"",IF(5&lt;=$N$662,IF(7&gt;$N$661,"",IF(((5-1)*$N$661+7)&gt;80,"",IF(INDEX($P$663:$W$672,MOD(((5-1)*$N$661+7)-1,10)+1,INT((((5-1)*$N$661+7)-1)/10)+1)="","",INDEX($P$663:$W$672,MOD(((5-1)*$N$661+7)-1,10)+1,INT((((5-1)*$N$661+7)-1)/10)+1)))),IF(AND(5=$N$662+1,7&lt;=$O$661),IF(($N$661*$N$662+7)&gt;80,"",IF(INDEX($P$663:$W$672,MOD(($N$661*$N$662+7)-1,10)+1,INT((($N$661*$N$662+7)-1)/10)+1)="","",INDEX($P$663:$W$672,MOD(($N$661*$N$662+7)-1,10)+1,INT((($N$661*$N$662+7)-1)/10)+1))),""))),IF($N$663="","",IF(OR(ISTEXT($N$661),ISTEXT($N$662),ISTEXT($N$663)),"",IF(OR(7&gt;$N$661,5&gt;$N$662,((5-1)*$N$661+7)&gt;$N$663),"",IF(INDEX($P$663:$W$672,MOD(((5-1)*$N$661+7)-1,10)+1,INT((((5-1)*$N$661+7)-1)/10)+1)="","",INDEX($P$663:$W$672,MOD(((5-1)*$N$661+7)-1,10)+1,INT((((5-1)*$N$661+7)-1)/10)+1))))))</f>
        <v/>
      </c>
      <c r="K667" s="539">
        <f>IF($D$661="Flat Oval",IF(OR($N$663="",ISTEXT($N$661),ISTEXT($N$662)),"",IF(5&lt;=$N$662,IF(8&gt;$N$661,"",IF(((5-1)*$N$661+8)&gt;80,"",IF(INDEX($P$663:$W$672,MOD(((5-1)*$N$661+8)-1,10)+1,INT((((5-1)*$N$661+8)-1)/10)+1)="","",INDEX($P$663:$W$672,MOD(((5-1)*$N$661+8)-1,10)+1,INT((((5-1)*$N$661+8)-1)/10)+1)))),IF(AND(5=$N$662+1,8&lt;=$O$661),IF(($N$661*$N$662+8)&gt;80,"",IF(INDEX($P$663:$W$672,MOD(($N$661*$N$662+8)-1,10)+1,INT((($N$661*$N$662+8)-1)/10)+1)="","",INDEX($P$663:$W$672,MOD(($N$661*$N$662+8)-1,10)+1,INT((($N$661*$N$662+8)-1)/10)+1))),""))),IF($N$663="","",IF(OR(ISTEXT($N$661),ISTEXT($N$662),ISTEXT($N$663)),"",IF(OR(8&gt;$N$661,5&gt;$N$662,((5-1)*$N$661+8)&gt;$N$663),"",IF(INDEX($P$663:$W$672,MOD(((5-1)*$N$661+8)-1,10)+1,INT((((5-1)*$N$661+8)-1)/10)+1)="","",INDEX($P$663:$W$672,MOD(((5-1)*$N$661+8)-1,10)+1,INT((((5-1)*$N$661+8)-1)/10)+1))))))</f>
        <v/>
      </c>
      <c r="L667" s="539">
        <f>IF($D$661="Flat Oval",IF(OR($N$663="",ISTEXT($N$661),ISTEXT($N$662)),"",IF(5&lt;=$N$662,IF(9&gt;$N$661,"",IF(((5-1)*$N$661+9)&gt;80,"",IF(INDEX($P$663:$W$672,MOD(((5-1)*$N$661+9)-1,10)+1,INT((((5-1)*$N$661+9)-1)/10)+1)="","",INDEX($P$663:$W$672,MOD(((5-1)*$N$661+9)-1,10)+1,INT((((5-1)*$N$661+9)-1)/10)+1)))),IF(AND(5=$N$662+1,9&lt;=$O$661),IF(($N$661*$N$662+9)&gt;80,"",IF(INDEX($P$663:$W$672,MOD(($N$661*$N$662+9)-1,10)+1,INT((($N$661*$N$662+9)-1)/10)+1)="","",INDEX($P$663:$W$672,MOD(($N$661*$N$662+9)-1,10)+1,INT((($N$661*$N$662+9)-1)/10)+1))),""))),IF($N$663="","",IF(OR(ISTEXT($N$661),ISTEXT($N$662),ISTEXT($N$663)),"",IF(OR(9&gt;$N$661,5&gt;$N$662,((5-1)*$N$661+9)&gt;$N$663),"",IF(INDEX($P$663:$W$672,MOD(((5-1)*$N$661+9)-1,10)+1,INT((((5-1)*$N$661+9)-1)/10)+1)="","",INDEX($P$663:$W$672,MOD(((5-1)*$N$661+9)-1,10)+1,INT((((5-1)*$N$661+9)-1)/10)+1))))))</f>
        <v/>
      </c>
      <c r="M667" s="539">
        <f>IF($D$661="Flat Oval",IF(OR($N$663="",ISTEXT($N$661),ISTEXT($N$662)),"",IF(5&lt;=$N$662,IF(10&gt;$N$661,"",IF(((5-1)*$N$661+10)&gt;80,"",IF(INDEX($P$663:$W$672,MOD(((5-1)*$N$661+10)-1,10)+1,INT((((5-1)*$N$661+10)-1)/10)+1)="","",INDEX($P$663:$W$672,MOD(((5-1)*$N$661+10)-1,10)+1,INT((((5-1)*$N$661+10)-1)/10)+1)))),IF(AND(5=$N$662+1,10&lt;=$O$661),IF(($N$661*$N$662+10)&gt;80,"",IF(INDEX($P$663:$W$672,MOD(($N$661*$N$662+10)-1,10)+1,INT((($N$661*$N$662+10)-1)/10)+1)="","",INDEX($P$663:$W$672,MOD(($N$661*$N$662+10)-1,10)+1,INT((($N$661*$N$662+10)-1)/10)+1))),""))),IF($N$663="","",IF(OR(ISTEXT($N$661),ISTEXT($N$662),ISTEXT($N$663)),"",IF(OR(10&gt;$N$661,5&gt;$N$662,((5-1)*$N$661+10)&gt;$N$663),"",IF(INDEX($P$663:$W$672,MOD(((5-1)*$N$661+10)-1,10)+1,INT((((5-1)*$N$661+10)-1)/10)+1)="","",INDEX($P$663:$W$672,MOD(((5-1)*$N$661+10)-1,10)+1,INT((((5-1)*$N$661+10)-1)/10)+1))))))</f>
        <v/>
      </c>
      <c r="P667" s="540" t="n"/>
      <c r="Q667" s="540" t="n"/>
      <c r="R667" s="540" t="n"/>
      <c r="S667" s="540" t="n"/>
      <c r="T667" s="540" t="n"/>
      <c r="U667" s="540" t="n"/>
      <c r="V667" s="540" t="n"/>
      <c r="W667" s="540" t="n"/>
    </row>
    <row r="668" ht="13.35" customHeight="1" s="162">
      <c r="B668" s="537">
        <f>IF($D$661="Flat Oval",IF(OR($N$662="",ISTEXT($N$662)),"",IF(6&lt;=$N$662,ROUND((6-0.5)*$I$661/$N$662,1),IF(6=$N$662+1,"Ends",""))),IF(OR($D$661="",$G$661=""),"",IF($D$661="Round",IF(6=1,"Axis 1 (0°)",IF(6=2,"Axis 2 (90°)","")),IF(ISTEXT($N$662),"",IF(6&gt;$N$662,"",IF(ISTEXT($I$661),"",ROUND((6-0.5)*$I$661/$N$662,1)))))))</f>
        <v/>
      </c>
      <c r="C668" s="538" t="n"/>
      <c r="D668" s="539">
        <f>IF($D$661="Flat Oval",IF(OR($N$663="",ISTEXT($N$661),ISTEXT($N$662)),"",IF(6&lt;=$N$662,IF(1&gt;$N$661,"",IF(((6-1)*$N$661+1)&gt;80,"",IF(INDEX($P$663:$W$672,MOD(((6-1)*$N$661+1)-1,10)+1,INT((((6-1)*$N$661+1)-1)/10)+1)="","",INDEX($P$663:$W$672,MOD(((6-1)*$N$661+1)-1,10)+1,INT((((6-1)*$N$661+1)-1)/10)+1)))),IF(AND(6=$N$662+1,1&lt;=$O$661),IF(($N$661*$N$662+1)&gt;80,"",IF(INDEX($P$663:$W$672,MOD(($N$661*$N$662+1)-1,10)+1,INT((($N$661*$N$662+1)-1)/10)+1)="","",INDEX($P$663:$W$672,MOD(($N$661*$N$662+1)-1,10)+1,INT((($N$661*$N$662+1)-1)/10)+1))),""))),IF($N$663="","",IF(OR(ISTEXT($N$661),ISTEXT($N$662),ISTEXT($N$663)),"",IF(OR(1&gt;$N$661,6&gt;$N$662,((6-1)*$N$661+1)&gt;$N$663),"",IF(INDEX($P$663:$W$672,MOD(((6-1)*$N$661+1)-1,10)+1,INT((((6-1)*$N$661+1)-1)/10)+1)="","",INDEX($P$663:$W$672,MOD(((6-1)*$N$661+1)-1,10)+1,INT((((6-1)*$N$661+1)-1)/10)+1))))))</f>
        <v/>
      </c>
      <c r="E668" s="539">
        <f>IF($D$661="Flat Oval",IF(OR($N$663="",ISTEXT($N$661),ISTEXT($N$662)),"",IF(6&lt;=$N$662,IF(2&gt;$N$661,"",IF(((6-1)*$N$661+2)&gt;80,"",IF(INDEX($P$663:$W$672,MOD(((6-1)*$N$661+2)-1,10)+1,INT((((6-1)*$N$661+2)-1)/10)+1)="","",INDEX($P$663:$W$672,MOD(((6-1)*$N$661+2)-1,10)+1,INT((((6-1)*$N$661+2)-1)/10)+1)))),IF(AND(6=$N$662+1,2&lt;=$O$661),IF(($N$661*$N$662+2)&gt;80,"",IF(INDEX($P$663:$W$672,MOD(($N$661*$N$662+2)-1,10)+1,INT((($N$661*$N$662+2)-1)/10)+1)="","",INDEX($P$663:$W$672,MOD(($N$661*$N$662+2)-1,10)+1,INT((($N$661*$N$662+2)-1)/10)+1))),""))),IF($N$663="","",IF(OR(ISTEXT($N$661),ISTEXT($N$662),ISTEXT($N$663)),"",IF(OR(2&gt;$N$661,6&gt;$N$662,((6-1)*$N$661+2)&gt;$N$663),"",IF(INDEX($P$663:$W$672,MOD(((6-1)*$N$661+2)-1,10)+1,INT((((6-1)*$N$661+2)-1)/10)+1)="","",INDEX($P$663:$W$672,MOD(((6-1)*$N$661+2)-1,10)+1,INT((((6-1)*$N$661+2)-1)/10)+1))))))</f>
        <v/>
      </c>
      <c r="F668" s="539">
        <f>IF($D$661="Flat Oval",IF(OR($N$663="",ISTEXT($N$661),ISTEXT($N$662)),"",IF(6&lt;=$N$662,IF(3&gt;$N$661,"",IF(((6-1)*$N$661+3)&gt;80,"",IF(INDEX($P$663:$W$672,MOD(((6-1)*$N$661+3)-1,10)+1,INT((((6-1)*$N$661+3)-1)/10)+1)="","",INDEX($P$663:$W$672,MOD(((6-1)*$N$661+3)-1,10)+1,INT((((6-1)*$N$661+3)-1)/10)+1)))),IF(AND(6=$N$662+1,3&lt;=$O$661),IF(($N$661*$N$662+3)&gt;80,"",IF(INDEX($P$663:$W$672,MOD(($N$661*$N$662+3)-1,10)+1,INT((($N$661*$N$662+3)-1)/10)+1)="","",INDEX($P$663:$W$672,MOD(($N$661*$N$662+3)-1,10)+1,INT((($N$661*$N$662+3)-1)/10)+1))),""))),IF($N$663="","",IF(OR(ISTEXT($N$661),ISTEXT($N$662),ISTEXT($N$663)),"",IF(OR(3&gt;$N$661,6&gt;$N$662,((6-1)*$N$661+3)&gt;$N$663),"",IF(INDEX($P$663:$W$672,MOD(((6-1)*$N$661+3)-1,10)+1,INT((((6-1)*$N$661+3)-1)/10)+1)="","",INDEX($P$663:$W$672,MOD(((6-1)*$N$661+3)-1,10)+1,INT((((6-1)*$N$661+3)-1)/10)+1))))))</f>
        <v/>
      </c>
      <c r="G668" s="539">
        <f>IF($D$661="Flat Oval",IF(OR($N$663="",ISTEXT($N$661),ISTEXT($N$662)),"",IF(6&lt;=$N$662,IF(4&gt;$N$661,"",IF(((6-1)*$N$661+4)&gt;80,"",IF(INDEX($P$663:$W$672,MOD(((6-1)*$N$661+4)-1,10)+1,INT((((6-1)*$N$661+4)-1)/10)+1)="","",INDEX($P$663:$W$672,MOD(((6-1)*$N$661+4)-1,10)+1,INT((((6-1)*$N$661+4)-1)/10)+1)))),IF(AND(6=$N$662+1,4&lt;=$O$661),IF(($N$661*$N$662+4)&gt;80,"",IF(INDEX($P$663:$W$672,MOD(($N$661*$N$662+4)-1,10)+1,INT((($N$661*$N$662+4)-1)/10)+1)="","",INDEX($P$663:$W$672,MOD(($N$661*$N$662+4)-1,10)+1,INT((($N$661*$N$662+4)-1)/10)+1))),""))),IF($N$663="","",IF(OR(ISTEXT($N$661),ISTEXT($N$662),ISTEXT($N$663)),"",IF(OR(4&gt;$N$661,6&gt;$N$662,((6-1)*$N$661+4)&gt;$N$663),"",IF(INDEX($P$663:$W$672,MOD(((6-1)*$N$661+4)-1,10)+1,INT((((6-1)*$N$661+4)-1)/10)+1)="","",INDEX($P$663:$W$672,MOD(((6-1)*$N$661+4)-1,10)+1,INT((((6-1)*$N$661+4)-1)/10)+1))))))</f>
        <v/>
      </c>
      <c r="H668" s="539">
        <f>IF($D$661="Flat Oval",IF(OR($N$663="",ISTEXT($N$661),ISTEXT($N$662)),"",IF(6&lt;=$N$662,IF(5&gt;$N$661,"",IF(((6-1)*$N$661+5)&gt;80,"",IF(INDEX($P$663:$W$672,MOD(((6-1)*$N$661+5)-1,10)+1,INT((((6-1)*$N$661+5)-1)/10)+1)="","",INDEX($P$663:$W$672,MOD(((6-1)*$N$661+5)-1,10)+1,INT((((6-1)*$N$661+5)-1)/10)+1)))),IF(AND(6=$N$662+1,5&lt;=$O$661),IF(($N$661*$N$662+5)&gt;80,"",IF(INDEX($P$663:$W$672,MOD(($N$661*$N$662+5)-1,10)+1,INT((($N$661*$N$662+5)-1)/10)+1)="","",INDEX($P$663:$W$672,MOD(($N$661*$N$662+5)-1,10)+1,INT((($N$661*$N$662+5)-1)/10)+1))),""))),IF($N$663="","",IF(OR(ISTEXT($N$661),ISTEXT($N$662),ISTEXT($N$663)),"",IF(OR(5&gt;$N$661,6&gt;$N$662,((6-1)*$N$661+5)&gt;$N$663),"",IF(INDEX($P$663:$W$672,MOD(((6-1)*$N$661+5)-1,10)+1,INT((((6-1)*$N$661+5)-1)/10)+1)="","",INDEX($P$663:$W$672,MOD(((6-1)*$N$661+5)-1,10)+1,INT((((6-1)*$N$661+5)-1)/10)+1))))))</f>
        <v/>
      </c>
      <c r="I668" s="539">
        <f>IF($D$661="Flat Oval",IF(OR($N$663="",ISTEXT($N$661),ISTEXT($N$662)),"",IF(6&lt;=$N$662,IF(6&gt;$N$661,"",IF(((6-1)*$N$661+6)&gt;80,"",IF(INDEX($P$663:$W$672,MOD(((6-1)*$N$661+6)-1,10)+1,INT((((6-1)*$N$661+6)-1)/10)+1)="","",INDEX($P$663:$W$672,MOD(((6-1)*$N$661+6)-1,10)+1,INT((((6-1)*$N$661+6)-1)/10)+1)))),IF(AND(6=$N$662+1,6&lt;=$O$661),IF(($N$661*$N$662+6)&gt;80,"",IF(INDEX($P$663:$W$672,MOD(($N$661*$N$662+6)-1,10)+1,INT((($N$661*$N$662+6)-1)/10)+1)="","",INDEX($P$663:$W$672,MOD(($N$661*$N$662+6)-1,10)+1,INT((($N$661*$N$662+6)-1)/10)+1))),""))),IF($N$663="","",IF(OR(ISTEXT($N$661),ISTEXT($N$662),ISTEXT($N$663)),"",IF(OR(6&gt;$N$661,6&gt;$N$662,((6-1)*$N$661+6)&gt;$N$663),"",IF(INDEX($P$663:$W$672,MOD(((6-1)*$N$661+6)-1,10)+1,INT((((6-1)*$N$661+6)-1)/10)+1)="","",INDEX($P$663:$W$672,MOD(((6-1)*$N$661+6)-1,10)+1,INT((((6-1)*$N$661+6)-1)/10)+1))))))</f>
        <v/>
      </c>
      <c r="J668" s="539">
        <f>IF($D$661="Flat Oval",IF(OR($N$663="",ISTEXT($N$661),ISTEXT($N$662)),"",IF(6&lt;=$N$662,IF(7&gt;$N$661,"",IF(((6-1)*$N$661+7)&gt;80,"",IF(INDEX($P$663:$W$672,MOD(((6-1)*$N$661+7)-1,10)+1,INT((((6-1)*$N$661+7)-1)/10)+1)="","",INDEX($P$663:$W$672,MOD(((6-1)*$N$661+7)-1,10)+1,INT((((6-1)*$N$661+7)-1)/10)+1)))),IF(AND(6=$N$662+1,7&lt;=$O$661),IF(($N$661*$N$662+7)&gt;80,"",IF(INDEX($P$663:$W$672,MOD(($N$661*$N$662+7)-1,10)+1,INT((($N$661*$N$662+7)-1)/10)+1)="","",INDEX($P$663:$W$672,MOD(($N$661*$N$662+7)-1,10)+1,INT((($N$661*$N$662+7)-1)/10)+1))),""))),IF($N$663="","",IF(OR(ISTEXT($N$661),ISTEXT($N$662),ISTEXT($N$663)),"",IF(OR(7&gt;$N$661,6&gt;$N$662,((6-1)*$N$661+7)&gt;$N$663),"",IF(INDEX($P$663:$W$672,MOD(((6-1)*$N$661+7)-1,10)+1,INT((((6-1)*$N$661+7)-1)/10)+1)="","",INDEX($P$663:$W$672,MOD(((6-1)*$N$661+7)-1,10)+1,INT((((6-1)*$N$661+7)-1)/10)+1))))))</f>
        <v/>
      </c>
      <c r="K668" s="539">
        <f>IF($D$661="Flat Oval",IF(OR($N$663="",ISTEXT($N$661),ISTEXT($N$662)),"",IF(6&lt;=$N$662,IF(8&gt;$N$661,"",IF(((6-1)*$N$661+8)&gt;80,"",IF(INDEX($P$663:$W$672,MOD(((6-1)*$N$661+8)-1,10)+1,INT((((6-1)*$N$661+8)-1)/10)+1)="","",INDEX($P$663:$W$672,MOD(((6-1)*$N$661+8)-1,10)+1,INT((((6-1)*$N$661+8)-1)/10)+1)))),IF(AND(6=$N$662+1,8&lt;=$O$661),IF(($N$661*$N$662+8)&gt;80,"",IF(INDEX($P$663:$W$672,MOD(($N$661*$N$662+8)-1,10)+1,INT((($N$661*$N$662+8)-1)/10)+1)="","",INDEX($P$663:$W$672,MOD(($N$661*$N$662+8)-1,10)+1,INT((($N$661*$N$662+8)-1)/10)+1))),""))),IF($N$663="","",IF(OR(ISTEXT($N$661),ISTEXT($N$662),ISTEXT($N$663)),"",IF(OR(8&gt;$N$661,6&gt;$N$662,((6-1)*$N$661+8)&gt;$N$663),"",IF(INDEX($P$663:$W$672,MOD(((6-1)*$N$661+8)-1,10)+1,INT((((6-1)*$N$661+8)-1)/10)+1)="","",INDEX($P$663:$W$672,MOD(((6-1)*$N$661+8)-1,10)+1,INT((((6-1)*$N$661+8)-1)/10)+1))))))</f>
        <v/>
      </c>
      <c r="L668" s="539">
        <f>IF($D$661="Flat Oval",IF(OR($N$663="",ISTEXT($N$661),ISTEXT($N$662)),"",IF(6&lt;=$N$662,IF(9&gt;$N$661,"",IF(((6-1)*$N$661+9)&gt;80,"",IF(INDEX($P$663:$W$672,MOD(((6-1)*$N$661+9)-1,10)+1,INT((((6-1)*$N$661+9)-1)/10)+1)="","",INDEX($P$663:$W$672,MOD(((6-1)*$N$661+9)-1,10)+1,INT((((6-1)*$N$661+9)-1)/10)+1)))),IF(AND(6=$N$662+1,9&lt;=$O$661),IF(($N$661*$N$662+9)&gt;80,"",IF(INDEX($P$663:$W$672,MOD(($N$661*$N$662+9)-1,10)+1,INT((($N$661*$N$662+9)-1)/10)+1)="","",INDEX($P$663:$W$672,MOD(($N$661*$N$662+9)-1,10)+1,INT((($N$661*$N$662+9)-1)/10)+1))),""))),IF($N$663="","",IF(OR(ISTEXT($N$661),ISTEXT($N$662),ISTEXT($N$663)),"",IF(OR(9&gt;$N$661,6&gt;$N$662,((6-1)*$N$661+9)&gt;$N$663),"",IF(INDEX($P$663:$W$672,MOD(((6-1)*$N$661+9)-1,10)+1,INT((((6-1)*$N$661+9)-1)/10)+1)="","",INDEX($P$663:$W$672,MOD(((6-1)*$N$661+9)-1,10)+1,INT((((6-1)*$N$661+9)-1)/10)+1))))))</f>
        <v/>
      </c>
      <c r="M668" s="539">
        <f>IF($D$661="Flat Oval",IF(OR($N$663="",ISTEXT($N$661),ISTEXT($N$662)),"",IF(6&lt;=$N$662,IF(10&gt;$N$661,"",IF(((6-1)*$N$661+10)&gt;80,"",IF(INDEX($P$663:$W$672,MOD(((6-1)*$N$661+10)-1,10)+1,INT((((6-1)*$N$661+10)-1)/10)+1)="","",INDEX($P$663:$W$672,MOD(((6-1)*$N$661+10)-1,10)+1,INT((((6-1)*$N$661+10)-1)/10)+1)))),IF(AND(6=$N$662+1,10&lt;=$O$661),IF(($N$661*$N$662+10)&gt;80,"",IF(INDEX($P$663:$W$672,MOD(($N$661*$N$662+10)-1,10)+1,INT((($N$661*$N$662+10)-1)/10)+1)="","",INDEX($P$663:$W$672,MOD(($N$661*$N$662+10)-1,10)+1,INT((($N$661*$N$662+10)-1)/10)+1))),""))),IF($N$663="","",IF(OR(ISTEXT($N$661),ISTEXT($N$662),ISTEXT($N$663)),"",IF(OR(10&gt;$N$661,6&gt;$N$662,((6-1)*$N$661+10)&gt;$N$663),"",IF(INDEX($P$663:$W$672,MOD(((6-1)*$N$661+10)-1,10)+1,INT((((6-1)*$N$661+10)-1)/10)+1)="","",INDEX($P$663:$W$672,MOD(((6-1)*$N$661+10)-1,10)+1,INT((((6-1)*$N$661+10)-1)/10)+1))))))</f>
        <v/>
      </c>
      <c r="P668" s="540" t="n"/>
      <c r="Q668" s="540" t="n"/>
      <c r="R668" s="540" t="n"/>
      <c r="S668" s="540" t="n"/>
      <c r="T668" s="540" t="n"/>
      <c r="U668" s="540" t="n"/>
      <c r="V668" s="540" t="n"/>
      <c r="W668" s="540" t="n"/>
    </row>
    <row r="669" ht="13.35" customHeight="1" s="162">
      <c r="B669" s="537">
        <f>IF($D$661="Flat Oval",IF(OR($N$662="",ISTEXT($N$662)),"",IF(7&lt;=$N$662,ROUND((7-0.5)*$I$661/$N$662,1),IF(7=$N$662+1,"Ends",""))),IF(OR($D$661="",$G$661=""),"",IF($D$661="Round",IF(7=1,"Axis 1 (0°)",IF(7=2,"Axis 2 (90°)","")),IF(ISTEXT($N$662),"",IF(7&gt;$N$662,"",IF(ISTEXT($I$661),"",ROUND((7-0.5)*$I$661/$N$662,1)))))))</f>
        <v/>
      </c>
      <c r="C669" s="538" t="n"/>
      <c r="D669" s="539">
        <f>IF($D$661="Flat Oval",IF(OR($N$663="",ISTEXT($N$661),ISTEXT($N$662)),"",IF(7&lt;=$N$662,IF(1&gt;$N$661,"",IF(((7-1)*$N$661+1)&gt;80,"",IF(INDEX($P$663:$W$672,MOD(((7-1)*$N$661+1)-1,10)+1,INT((((7-1)*$N$661+1)-1)/10)+1)="","",INDEX($P$663:$W$672,MOD(((7-1)*$N$661+1)-1,10)+1,INT((((7-1)*$N$661+1)-1)/10)+1)))),IF(AND(7=$N$662+1,1&lt;=$O$661),IF(($N$661*$N$662+1)&gt;80,"",IF(INDEX($P$663:$W$672,MOD(($N$661*$N$662+1)-1,10)+1,INT((($N$661*$N$662+1)-1)/10)+1)="","",INDEX($P$663:$W$672,MOD(($N$661*$N$662+1)-1,10)+1,INT((($N$661*$N$662+1)-1)/10)+1))),""))),IF($N$663="","",IF(OR(ISTEXT($N$661),ISTEXT($N$662),ISTEXT($N$663)),"",IF(OR(1&gt;$N$661,7&gt;$N$662,((7-1)*$N$661+1)&gt;$N$663),"",IF(INDEX($P$663:$W$672,MOD(((7-1)*$N$661+1)-1,10)+1,INT((((7-1)*$N$661+1)-1)/10)+1)="","",INDEX($P$663:$W$672,MOD(((7-1)*$N$661+1)-1,10)+1,INT((((7-1)*$N$661+1)-1)/10)+1))))))</f>
        <v/>
      </c>
      <c r="E669" s="539">
        <f>IF($D$661="Flat Oval",IF(OR($N$663="",ISTEXT($N$661),ISTEXT($N$662)),"",IF(7&lt;=$N$662,IF(2&gt;$N$661,"",IF(((7-1)*$N$661+2)&gt;80,"",IF(INDEX($P$663:$W$672,MOD(((7-1)*$N$661+2)-1,10)+1,INT((((7-1)*$N$661+2)-1)/10)+1)="","",INDEX($P$663:$W$672,MOD(((7-1)*$N$661+2)-1,10)+1,INT((((7-1)*$N$661+2)-1)/10)+1)))),IF(AND(7=$N$662+1,2&lt;=$O$661),IF(($N$661*$N$662+2)&gt;80,"",IF(INDEX($P$663:$W$672,MOD(($N$661*$N$662+2)-1,10)+1,INT((($N$661*$N$662+2)-1)/10)+1)="","",INDEX($P$663:$W$672,MOD(($N$661*$N$662+2)-1,10)+1,INT((($N$661*$N$662+2)-1)/10)+1))),""))),IF($N$663="","",IF(OR(ISTEXT($N$661),ISTEXT($N$662),ISTEXT($N$663)),"",IF(OR(2&gt;$N$661,7&gt;$N$662,((7-1)*$N$661+2)&gt;$N$663),"",IF(INDEX($P$663:$W$672,MOD(((7-1)*$N$661+2)-1,10)+1,INT((((7-1)*$N$661+2)-1)/10)+1)="","",INDEX($P$663:$W$672,MOD(((7-1)*$N$661+2)-1,10)+1,INT((((7-1)*$N$661+2)-1)/10)+1))))))</f>
        <v/>
      </c>
      <c r="F669" s="539">
        <f>IF($D$661="Flat Oval",IF(OR($N$663="",ISTEXT($N$661),ISTEXT($N$662)),"",IF(7&lt;=$N$662,IF(3&gt;$N$661,"",IF(((7-1)*$N$661+3)&gt;80,"",IF(INDEX($P$663:$W$672,MOD(((7-1)*$N$661+3)-1,10)+1,INT((((7-1)*$N$661+3)-1)/10)+1)="","",INDEX($P$663:$W$672,MOD(((7-1)*$N$661+3)-1,10)+1,INT((((7-1)*$N$661+3)-1)/10)+1)))),IF(AND(7=$N$662+1,3&lt;=$O$661),IF(($N$661*$N$662+3)&gt;80,"",IF(INDEX($P$663:$W$672,MOD(($N$661*$N$662+3)-1,10)+1,INT((($N$661*$N$662+3)-1)/10)+1)="","",INDEX($P$663:$W$672,MOD(($N$661*$N$662+3)-1,10)+1,INT((($N$661*$N$662+3)-1)/10)+1))),""))),IF($N$663="","",IF(OR(ISTEXT($N$661),ISTEXT($N$662),ISTEXT($N$663)),"",IF(OR(3&gt;$N$661,7&gt;$N$662,((7-1)*$N$661+3)&gt;$N$663),"",IF(INDEX($P$663:$W$672,MOD(((7-1)*$N$661+3)-1,10)+1,INT((((7-1)*$N$661+3)-1)/10)+1)="","",INDEX($P$663:$W$672,MOD(((7-1)*$N$661+3)-1,10)+1,INT((((7-1)*$N$661+3)-1)/10)+1))))))</f>
        <v/>
      </c>
      <c r="G669" s="539">
        <f>IF($D$661="Flat Oval",IF(OR($N$663="",ISTEXT($N$661),ISTEXT($N$662)),"",IF(7&lt;=$N$662,IF(4&gt;$N$661,"",IF(((7-1)*$N$661+4)&gt;80,"",IF(INDEX($P$663:$W$672,MOD(((7-1)*$N$661+4)-1,10)+1,INT((((7-1)*$N$661+4)-1)/10)+1)="","",INDEX($P$663:$W$672,MOD(((7-1)*$N$661+4)-1,10)+1,INT((((7-1)*$N$661+4)-1)/10)+1)))),IF(AND(7=$N$662+1,4&lt;=$O$661),IF(($N$661*$N$662+4)&gt;80,"",IF(INDEX($P$663:$W$672,MOD(($N$661*$N$662+4)-1,10)+1,INT((($N$661*$N$662+4)-1)/10)+1)="","",INDEX($P$663:$W$672,MOD(($N$661*$N$662+4)-1,10)+1,INT((($N$661*$N$662+4)-1)/10)+1))),""))),IF($N$663="","",IF(OR(ISTEXT($N$661),ISTEXT($N$662),ISTEXT($N$663)),"",IF(OR(4&gt;$N$661,7&gt;$N$662,((7-1)*$N$661+4)&gt;$N$663),"",IF(INDEX($P$663:$W$672,MOD(((7-1)*$N$661+4)-1,10)+1,INT((((7-1)*$N$661+4)-1)/10)+1)="","",INDEX($P$663:$W$672,MOD(((7-1)*$N$661+4)-1,10)+1,INT((((7-1)*$N$661+4)-1)/10)+1))))))</f>
        <v/>
      </c>
      <c r="H669" s="539">
        <f>IF($D$661="Flat Oval",IF(OR($N$663="",ISTEXT($N$661),ISTEXT($N$662)),"",IF(7&lt;=$N$662,IF(5&gt;$N$661,"",IF(((7-1)*$N$661+5)&gt;80,"",IF(INDEX($P$663:$W$672,MOD(((7-1)*$N$661+5)-1,10)+1,INT((((7-1)*$N$661+5)-1)/10)+1)="","",INDEX($P$663:$W$672,MOD(((7-1)*$N$661+5)-1,10)+1,INT((((7-1)*$N$661+5)-1)/10)+1)))),IF(AND(7=$N$662+1,5&lt;=$O$661),IF(($N$661*$N$662+5)&gt;80,"",IF(INDEX($P$663:$W$672,MOD(($N$661*$N$662+5)-1,10)+1,INT((($N$661*$N$662+5)-1)/10)+1)="","",INDEX($P$663:$W$672,MOD(($N$661*$N$662+5)-1,10)+1,INT((($N$661*$N$662+5)-1)/10)+1))),""))),IF($N$663="","",IF(OR(ISTEXT($N$661),ISTEXT($N$662),ISTEXT($N$663)),"",IF(OR(5&gt;$N$661,7&gt;$N$662,((7-1)*$N$661+5)&gt;$N$663),"",IF(INDEX($P$663:$W$672,MOD(((7-1)*$N$661+5)-1,10)+1,INT((((7-1)*$N$661+5)-1)/10)+1)="","",INDEX($P$663:$W$672,MOD(((7-1)*$N$661+5)-1,10)+1,INT((((7-1)*$N$661+5)-1)/10)+1))))))</f>
        <v/>
      </c>
      <c r="I669" s="539">
        <f>IF($D$661="Flat Oval",IF(OR($N$663="",ISTEXT($N$661),ISTEXT($N$662)),"",IF(7&lt;=$N$662,IF(6&gt;$N$661,"",IF(((7-1)*$N$661+6)&gt;80,"",IF(INDEX($P$663:$W$672,MOD(((7-1)*$N$661+6)-1,10)+1,INT((((7-1)*$N$661+6)-1)/10)+1)="","",INDEX($P$663:$W$672,MOD(((7-1)*$N$661+6)-1,10)+1,INT((((7-1)*$N$661+6)-1)/10)+1)))),IF(AND(7=$N$662+1,6&lt;=$O$661),IF(($N$661*$N$662+6)&gt;80,"",IF(INDEX($P$663:$W$672,MOD(($N$661*$N$662+6)-1,10)+1,INT((($N$661*$N$662+6)-1)/10)+1)="","",INDEX($P$663:$W$672,MOD(($N$661*$N$662+6)-1,10)+1,INT((($N$661*$N$662+6)-1)/10)+1))),""))),IF($N$663="","",IF(OR(ISTEXT($N$661),ISTEXT($N$662),ISTEXT($N$663)),"",IF(OR(6&gt;$N$661,7&gt;$N$662,((7-1)*$N$661+6)&gt;$N$663),"",IF(INDEX($P$663:$W$672,MOD(((7-1)*$N$661+6)-1,10)+1,INT((((7-1)*$N$661+6)-1)/10)+1)="","",INDEX($P$663:$W$672,MOD(((7-1)*$N$661+6)-1,10)+1,INT((((7-1)*$N$661+6)-1)/10)+1))))))</f>
        <v/>
      </c>
      <c r="J669" s="539">
        <f>IF($D$661="Flat Oval",IF(OR($N$663="",ISTEXT($N$661),ISTEXT($N$662)),"",IF(7&lt;=$N$662,IF(7&gt;$N$661,"",IF(((7-1)*$N$661+7)&gt;80,"",IF(INDEX($P$663:$W$672,MOD(((7-1)*$N$661+7)-1,10)+1,INT((((7-1)*$N$661+7)-1)/10)+1)="","",INDEX($P$663:$W$672,MOD(((7-1)*$N$661+7)-1,10)+1,INT((((7-1)*$N$661+7)-1)/10)+1)))),IF(AND(7=$N$662+1,7&lt;=$O$661),IF(($N$661*$N$662+7)&gt;80,"",IF(INDEX($P$663:$W$672,MOD(($N$661*$N$662+7)-1,10)+1,INT((($N$661*$N$662+7)-1)/10)+1)="","",INDEX($P$663:$W$672,MOD(($N$661*$N$662+7)-1,10)+1,INT((($N$661*$N$662+7)-1)/10)+1))),""))),IF($N$663="","",IF(OR(ISTEXT($N$661),ISTEXT($N$662),ISTEXT($N$663)),"",IF(OR(7&gt;$N$661,7&gt;$N$662,((7-1)*$N$661+7)&gt;$N$663),"",IF(INDEX($P$663:$W$672,MOD(((7-1)*$N$661+7)-1,10)+1,INT((((7-1)*$N$661+7)-1)/10)+1)="","",INDEX($P$663:$W$672,MOD(((7-1)*$N$661+7)-1,10)+1,INT((((7-1)*$N$661+7)-1)/10)+1))))))</f>
        <v/>
      </c>
      <c r="K669" s="539">
        <f>IF($D$661="Flat Oval",IF(OR($N$663="",ISTEXT($N$661),ISTEXT($N$662)),"",IF(7&lt;=$N$662,IF(8&gt;$N$661,"",IF(((7-1)*$N$661+8)&gt;80,"",IF(INDEX($P$663:$W$672,MOD(((7-1)*$N$661+8)-1,10)+1,INT((((7-1)*$N$661+8)-1)/10)+1)="","",INDEX($P$663:$W$672,MOD(((7-1)*$N$661+8)-1,10)+1,INT((((7-1)*$N$661+8)-1)/10)+1)))),IF(AND(7=$N$662+1,8&lt;=$O$661),IF(($N$661*$N$662+8)&gt;80,"",IF(INDEX($P$663:$W$672,MOD(($N$661*$N$662+8)-1,10)+1,INT((($N$661*$N$662+8)-1)/10)+1)="","",INDEX($P$663:$W$672,MOD(($N$661*$N$662+8)-1,10)+1,INT((($N$661*$N$662+8)-1)/10)+1))),""))),IF($N$663="","",IF(OR(ISTEXT($N$661),ISTEXT($N$662),ISTEXT($N$663)),"",IF(OR(8&gt;$N$661,7&gt;$N$662,((7-1)*$N$661+8)&gt;$N$663),"",IF(INDEX($P$663:$W$672,MOD(((7-1)*$N$661+8)-1,10)+1,INT((((7-1)*$N$661+8)-1)/10)+1)="","",INDEX($P$663:$W$672,MOD(((7-1)*$N$661+8)-1,10)+1,INT((((7-1)*$N$661+8)-1)/10)+1))))))</f>
        <v/>
      </c>
      <c r="L669" s="539">
        <f>IF($D$661="Flat Oval",IF(OR($N$663="",ISTEXT($N$661),ISTEXT($N$662)),"",IF(7&lt;=$N$662,IF(9&gt;$N$661,"",IF(((7-1)*$N$661+9)&gt;80,"",IF(INDEX($P$663:$W$672,MOD(((7-1)*$N$661+9)-1,10)+1,INT((((7-1)*$N$661+9)-1)/10)+1)="","",INDEX($P$663:$W$672,MOD(((7-1)*$N$661+9)-1,10)+1,INT((((7-1)*$N$661+9)-1)/10)+1)))),IF(AND(7=$N$662+1,9&lt;=$O$661),IF(($N$661*$N$662+9)&gt;80,"",IF(INDEX($P$663:$W$672,MOD(($N$661*$N$662+9)-1,10)+1,INT((($N$661*$N$662+9)-1)/10)+1)="","",INDEX($P$663:$W$672,MOD(($N$661*$N$662+9)-1,10)+1,INT((($N$661*$N$662+9)-1)/10)+1))),""))),IF($N$663="","",IF(OR(ISTEXT($N$661),ISTEXT($N$662),ISTEXT($N$663)),"",IF(OR(9&gt;$N$661,7&gt;$N$662,((7-1)*$N$661+9)&gt;$N$663),"",IF(INDEX($P$663:$W$672,MOD(((7-1)*$N$661+9)-1,10)+1,INT((((7-1)*$N$661+9)-1)/10)+1)="","",INDEX($P$663:$W$672,MOD(((7-1)*$N$661+9)-1,10)+1,INT((((7-1)*$N$661+9)-1)/10)+1))))))</f>
        <v/>
      </c>
      <c r="M669" s="539">
        <f>IF($D$661="Flat Oval",IF(OR($N$663="",ISTEXT($N$661),ISTEXT($N$662)),"",IF(7&lt;=$N$662,IF(10&gt;$N$661,"",IF(((7-1)*$N$661+10)&gt;80,"",IF(INDEX($P$663:$W$672,MOD(((7-1)*$N$661+10)-1,10)+1,INT((((7-1)*$N$661+10)-1)/10)+1)="","",INDEX($P$663:$W$672,MOD(((7-1)*$N$661+10)-1,10)+1,INT((((7-1)*$N$661+10)-1)/10)+1)))),IF(AND(7=$N$662+1,10&lt;=$O$661),IF(($N$661*$N$662+10)&gt;80,"",IF(INDEX($P$663:$W$672,MOD(($N$661*$N$662+10)-1,10)+1,INT((($N$661*$N$662+10)-1)/10)+1)="","",INDEX($P$663:$W$672,MOD(($N$661*$N$662+10)-1,10)+1,INT((($N$661*$N$662+10)-1)/10)+1))),""))),IF($N$663="","",IF(OR(ISTEXT($N$661),ISTEXT($N$662),ISTEXT($N$663)),"",IF(OR(10&gt;$N$661,7&gt;$N$662,((7-1)*$N$661+10)&gt;$N$663),"",IF(INDEX($P$663:$W$672,MOD(((7-1)*$N$661+10)-1,10)+1,INT((((7-1)*$N$661+10)-1)/10)+1)="","",INDEX($P$663:$W$672,MOD(((7-1)*$N$661+10)-1,10)+1,INT((((7-1)*$N$661+10)-1)/10)+1))))))</f>
        <v/>
      </c>
      <c r="P669" s="540" t="n"/>
      <c r="Q669" s="540" t="n"/>
      <c r="R669" s="540" t="n"/>
      <c r="S669" s="540" t="n"/>
      <c r="T669" s="540" t="n"/>
      <c r="U669" s="540" t="n"/>
      <c r="V669" s="540" t="n"/>
      <c r="W669" s="540" t="n"/>
    </row>
    <row r="670" ht="13.35" customHeight="1" s="162">
      <c r="B670" s="537">
        <f>IF($D$661="Flat Oval",IF(OR($N$662="",ISTEXT($N$662)),"",IF(8&lt;=$N$662,ROUND((8-0.5)*$I$661/$N$662,1),IF(8=$N$662+1,"Ends",""))),IF(OR($D$661="",$G$661=""),"",IF($D$661="Round",IF(8=1,"Axis 1 (0°)",IF(8=2,"Axis 2 (90°)","")),IF(ISTEXT($N$662),"",IF(8&gt;$N$662,"",IF(ISTEXT($I$661),"",ROUND((8-0.5)*$I$661/$N$662,1)))))))</f>
        <v/>
      </c>
      <c r="C670" s="538" t="n"/>
      <c r="D670" s="539">
        <f>IF($D$661="Flat Oval",IF(OR($N$663="",ISTEXT($N$661),ISTEXT($N$662)),"",IF(8&lt;=$N$662,IF(1&gt;$N$661,"",IF(((8-1)*$N$661+1)&gt;80,"",IF(INDEX($P$663:$W$672,MOD(((8-1)*$N$661+1)-1,10)+1,INT((((8-1)*$N$661+1)-1)/10)+1)="","",INDEX($P$663:$W$672,MOD(((8-1)*$N$661+1)-1,10)+1,INT((((8-1)*$N$661+1)-1)/10)+1)))),IF(AND(8=$N$662+1,1&lt;=$O$661),IF(($N$661*$N$662+1)&gt;80,"",IF(INDEX($P$663:$W$672,MOD(($N$661*$N$662+1)-1,10)+1,INT((($N$661*$N$662+1)-1)/10)+1)="","",INDEX($P$663:$W$672,MOD(($N$661*$N$662+1)-1,10)+1,INT((($N$661*$N$662+1)-1)/10)+1))),""))),IF($N$663="","",IF(OR(ISTEXT($N$661),ISTEXT($N$662),ISTEXT($N$663)),"",IF(OR(1&gt;$N$661,8&gt;$N$662,((8-1)*$N$661+1)&gt;$N$663),"",IF(INDEX($P$663:$W$672,MOD(((8-1)*$N$661+1)-1,10)+1,INT((((8-1)*$N$661+1)-1)/10)+1)="","",INDEX($P$663:$W$672,MOD(((8-1)*$N$661+1)-1,10)+1,INT((((8-1)*$N$661+1)-1)/10)+1))))))</f>
        <v/>
      </c>
      <c r="E670" s="539">
        <f>IF($D$661="Flat Oval",IF(OR($N$663="",ISTEXT($N$661),ISTEXT($N$662)),"",IF(8&lt;=$N$662,IF(2&gt;$N$661,"",IF(((8-1)*$N$661+2)&gt;80,"",IF(INDEX($P$663:$W$672,MOD(((8-1)*$N$661+2)-1,10)+1,INT((((8-1)*$N$661+2)-1)/10)+1)="","",INDEX($P$663:$W$672,MOD(((8-1)*$N$661+2)-1,10)+1,INT((((8-1)*$N$661+2)-1)/10)+1)))),IF(AND(8=$N$662+1,2&lt;=$O$661),IF(($N$661*$N$662+2)&gt;80,"",IF(INDEX($P$663:$W$672,MOD(($N$661*$N$662+2)-1,10)+1,INT((($N$661*$N$662+2)-1)/10)+1)="","",INDEX($P$663:$W$672,MOD(($N$661*$N$662+2)-1,10)+1,INT((($N$661*$N$662+2)-1)/10)+1))),""))),IF($N$663="","",IF(OR(ISTEXT($N$661),ISTEXT($N$662),ISTEXT($N$663)),"",IF(OR(2&gt;$N$661,8&gt;$N$662,((8-1)*$N$661+2)&gt;$N$663),"",IF(INDEX($P$663:$W$672,MOD(((8-1)*$N$661+2)-1,10)+1,INT((((8-1)*$N$661+2)-1)/10)+1)="","",INDEX($P$663:$W$672,MOD(((8-1)*$N$661+2)-1,10)+1,INT((((8-1)*$N$661+2)-1)/10)+1))))))</f>
        <v/>
      </c>
      <c r="F670" s="539">
        <f>IF($D$661="Flat Oval",IF(OR($N$663="",ISTEXT($N$661),ISTEXT($N$662)),"",IF(8&lt;=$N$662,IF(3&gt;$N$661,"",IF(((8-1)*$N$661+3)&gt;80,"",IF(INDEX($P$663:$W$672,MOD(((8-1)*$N$661+3)-1,10)+1,INT((((8-1)*$N$661+3)-1)/10)+1)="","",INDEX($P$663:$W$672,MOD(((8-1)*$N$661+3)-1,10)+1,INT((((8-1)*$N$661+3)-1)/10)+1)))),IF(AND(8=$N$662+1,3&lt;=$O$661),IF(($N$661*$N$662+3)&gt;80,"",IF(INDEX($P$663:$W$672,MOD(($N$661*$N$662+3)-1,10)+1,INT((($N$661*$N$662+3)-1)/10)+1)="","",INDEX($P$663:$W$672,MOD(($N$661*$N$662+3)-1,10)+1,INT((($N$661*$N$662+3)-1)/10)+1))),""))),IF($N$663="","",IF(OR(ISTEXT($N$661),ISTEXT($N$662),ISTEXT($N$663)),"",IF(OR(3&gt;$N$661,8&gt;$N$662,((8-1)*$N$661+3)&gt;$N$663),"",IF(INDEX($P$663:$W$672,MOD(((8-1)*$N$661+3)-1,10)+1,INT((((8-1)*$N$661+3)-1)/10)+1)="","",INDEX($P$663:$W$672,MOD(((8-1)*$N$661+3)-1,10)+1,INT((((8-1)*$N$661+3)-1)/10)+1))))))</f>
        <v/>
      </c>
      <c r="G670" s="539">
        <f>IF($D$661="Flat Oval",IF(OR($N$663="",ISTEXT($N$661),ISTEXT($N$662)),"",IF(8&lt;=$N$662,IF(4&gt;$N$661,"",IF(((8-1)*$N$661+4)&gt;80,"",IF(INDEX($P$663:$W$672,MOD(((8-1)*$N$661+4)-1,10)+1,INT((((8-1)*$N$661+4)-1)/10)+1)="","",INDEX($P$663:$W$672,MOD(((8-1)*$N$661+4)-1,10)+1,INT((((8-1)*$N$661+4)-1)/10)+1)))),IF(AND(8=$N$662+1,4&lt;=$O$661),IF(($N$661*$N$662+4)&gt;80,"",IF(INDEX($P$663:$W$672,MOD(($N$661*$N$662+4)-1,10)+1,INT((($N$661*$N$662+4)-1)/10)+1)="","",INDEX($P$663:$W$672,MOD(($N$661*$N$662+4)-1,10)+1,INT((($N$661*$N$662+4)-1)/10)+1))),""))),IF($N$663="","",IF(OR(ISTEXT($N$661),ISTEXT($N$662),ISTEXT($N$663)),"",IF(OR(4&gt;$N$661,8&gt;$N$662,((8-1)*$N$661+4)&gt;$N$663),"",IF(INDEX($P$663:$W$672,MOD(((8-1)*$N$661+4)-1,10)+1,INT((((8-1)*$N$661+4)-1)/10)+1)="","",INDEX($P$663:$W$672,MOD(((8-1)*$N$661+4)-1,10)+1,INT((((8-1)*$N$661+4)-1)/10)+1))))))</f>
        <v/>
      </c>
      <c r="H670" s="539">
        <f>IF($D$661="Flat Oval",IF(OR($N$663="",ISTEXT($N$661),ISTEXT($N$662)),"",IF(8&lt;=$N$662,IF(5&gt;$N$661,"",IF(((8-1)*$N$661+5)&gt;80,"",IF(INDEX($P$663:$W$672,MOD(((8-1)*$N$661+5)-1,10)+1,INT((((8-1)*$N$661+5)-1)/10)+1)="","",INDEX($P$663:$W$672,MOD(((8-1)*$N$661+5)-1,10)+1,INT((((8-1)*$N$661+5)-1)/10)+1)))),IF(AND(8=$N$662+1,5&lt;=$O$661),IF(($N$661*$N$662+5)&gt;80,"",IF(INDEX($P$663:$W$672,MOD(($N$661*$N$662+5)-1,10)+1,INT((($N$661*$N$662+5)-1)/10)+1)="","",INDEX($P$663:$W$672,MOD(($N$661*$N$662+5)-1,10)+1,INT((($N$661*$N$662+5)-1)/10)+1))),""))),IF($N$663="","",IF(OR(ISTEXT($N$661),ISTEXT($N$662),ISTEXT($N$663)),"",IF(OR(5&gt;$N$661,8&gt;$N$662,((8-1)*$N$661+5)&gt;$N$663),"",IF(INDEX($P$663:$W$672,MOD(((8-1)*$N$661+5)-1,10)+1,INT((((8-1)*$N$661+5)-1)/10)+1)="","",INDEX($P$663:$W$672,MOD(((8-1)*$N$661+5)-1,10)+1,INT((((8-1)*$N$661+5)-1)/10)+1))))))</f>
        <v/>
      </c>
      <c r="I670" s="539">
        <f>IF($D$661="Flat Oval",IF(OR($N$663="",ISTEXT($N$661),ISTEXT($N$662)),"",IF(8&lt;=$N$662,IF(6&gt;$N$661,"",IF(((8-1)*$N$661+6)&gt;80,"",IF(INDEX($P$663:$W$672,MOD(((8-1)*$N$661+6)-1,10)+1,INT((((8-1)*$N$661+6)-1)/10)+1)="","",INDEX($P$663:$W$672,MOD(((8-1)*$N$661+6)-1,10)+1,INT((((8-1)*$N$661+6)-1)/10)+1)))),IF(AND(8=$N$662+1,6&lt;=$O$661),IF(($N$661*$N$662+6)&gt;80,"",IF(INDEX($P$663:$W$672,MOD(($N$661*$N$662+6)-1,10)+1,INT((($N$661*$N$662+6)-1)/10)+1)="","",INDEX($P$663:$W$672,MOD(($N$661*$N$662+6)-1,10)+1,INT((($N$661*$N$662+6)-1)/10)+1))),""))),IF($N$663="","",IF(OR(ISTEXT($N$661),ISTEXT($N$662),ISTEXT($N$663)),"",IF(OR(6&gt;$N$661,8&gt;$N$662,((8-1)*$N$661+6)&gt;$N$663),"",IF(INDEX($P$663:$W$672,MOD(((8-1)*$N$661+6)-1,10)+1,INT((((8-1)*$N$661+6)-1)/10)+1)="","",INDEX($P$663:$W$672,MOD(((8-1)*$N$661+6)-1,10)+1,INT((((8-1)*$N$661+6)-1)/10)+1))))))</f>
        <v/>
      </c>
      <c r="J670" s="539">
        <f>IF($D$661="Flat Oval",IF(OR($N$663="",ISTEXT($N$661),ISTEXT($N$662)),"",IF(8&lt;=$N$662,IF(7&gt;$N$661,"",IF(((8-1)*$N$661+7)&gt;80,"",IF(INDEX($P$663:$W$672,MOD(((8-1)*$N$661+7)-1,10)+1,INT((((8-1)*$N$661+7)-1)/10)+1)="","",INDEX($P$663:$W$672,MOD(((8-1)*$N$661+7)-1,10)+1,INT((((8-1)*$N$661+7)-1)/10)+1)))),IF(AND(8=$N$662+1,7&lt;=$O$661),IF(($N$661*$N$662+7)&gt;80,"",IF(INDEX($P$663:$W$672,MOD(($N$661*$N$662+7)-1,10)+1,INT((($N$661*$N$662+7)-1)/10)+1)="","",INDEX($P$663:$W$672,MOD(($N$661*$N$662+7)-1,10)+1,INT((($N$661*$N$662+7)-1)/10)+1))),""))),IF($N$663="","",IF(OR(ISTEXT($N$661),ISTEXT($N$662),ISTEXT($N$663)),"",IF(OR(7&gt;$N$661,8&gt;$N$662,((8-1)*$N$661+7)&gt;$N$663),"",IF(INDEX($P$663:$W$672,MOD(((8-1)*$N$661+7)-1,10)+1,INT((((8-1)*$N$661+7)-1)/10)+1)="","",INDEX($P$663:$W$672,MOD(((8-1)*$N$661+7)-1,10)+1,INT((((8-1)*$N$661+7)-1)/10)+1))))))</f>
        <v/>
      </c>
      <c r="K670" s="539">
        <f>IF($D$661="Flat Oval",IF(OR($N$663="",ISTEXT($N$661),ISTEXT($N$662)),"",IF(8&lt;=$N$662,IF(8&gt;$N$661,"",IF(((8-1)*$N$661+8)&gt;80,"",IF(INDEX($P$663:$W$672,MOD(((8-1)*$N$661+8)-1,10)+1,INT((((8-1)*$N$661+8)-1)/10)+1)="","",INDEX($P$663:$W$672,MOD(((8-1)*$N$661+8)-1,10)+1,INT((((8-1)*$N$661+8)-1)/10)+1)))),IF(AND(8=$N$662+1,8&lt;=$O$661),IF(($N$661*$N$662+8)&gt;80,"",IF(INDEX($P$663:$W$672,MOD(($N$661*$N$662+8)-1,10)+1,INT((($N$661*$N$662+8)-1)/10)+1)="","",INDEX($P$663:$W$672,MOD(($N$661*$N$662+8)-1,10)+1,INT((($N$661*$N$662+8)-1)/10)+1))),""))),IF($N$663="","",IF(OR(ISTEXT($N$661),ISTEXT($N$662),ISTEXT($N$663)),"",IF(OR(8&gt;$N$661,8&gt;$N$662,((8-1)*$N$661+8)&gt;$N$663),"",IF(INDEX($P$663:$W$672,MOD(((8-1)*$N$661+8)-1,10)+1,INT((((8-1)*$N$661+8)-1)/10)+1)="","",INDEX($P$663:$W$672,MOD(((8-1)*$N$661+8)-1,10)+1,INT((((8-1)*$N$661+8)-1)/10)+1))))))</f>
        <v/>
      </c>
      <c r="L670" s="539">
        <f>IF($D$661="Flat Oval",IF(OR($N$663="",ISTEXT($N$661),ISTEXT($N$662)),"",IF(8&lt;=$N$662,IF(9&gt;$N$661,"",IF(((8-1)*$N$661+9)&gt;80,"",IF(INDEX($P$663:$W$672,MOD(((8-1)*$N$661+9)-1,10)+1,INT((((8-1)*$N$661+9)-1)/10)+1)="","",INDEX($P$663:$W$672,MOD(((8-1)*$N$661+9)-1,10)+1,INT((((8-1)*$N$661+9)-1)/10)+1)))),IF(AND(8=$N$662+1,9&lt;=$O$661),IF(($N$661*$N$662+9)&gt;80,"",IF(INDEX($P$663:$W$672,MOD(($N$661*$N$662+9)-1,10)+1,INT((($N$661*$N$662+9)-1)/10)+1)="","",INDEX($P$663:$W$672,MOD(($N$661*$N$662+9)-1,10)+1,INT((($N$661*$N$662+9)-1)/10)+1))),""))),IF($N$663="","",IF(OR(ISTEXT($N$661),ISTEXT($N$662),ISTEXT($N$663)),"",IF(OR(9&gt;$N$661,8&gt;$N$662,((8-1)*$N$661+9)&gt;$N$663),"",IF(INDEX($P$663:$W$672,MOD(((8-1)*$N$661+9)-1,10)+1,INT((((8-1)*$N$661+9)-1)/10)+1)="","",INDEX($P$663:$W$672,MOD(((8-1)*$N$661+9)-1,10)+1,INT((((8-1)*$N$661+9)-1)/10)+1))))))</f>
        <v/>
      </c>
      <c r="M670" s="539">
        <f>IF($D$661="Flat Oval",IF(OR($N$663="",ISTEXT($N$661),ISTEXT($N$662)),"",IF(8&lt;=$N$662,IF(10&gt;$N$661,"",IF(((8-1)*$N$661+10)&gt;80,"",IF(INDEX($P$663:$W$672,MOD(((8-1)*$N$661+10)-1,10)+1,INT((((8-1)*$N$661+10)-1)/10)+1)="","",INDEX($P$663:$W$672,MOD(((8-1)*$N$661+10)-1,10)+1,INT((((8-1)*$N$661+10)-1)/10)+1)))),IF(AND(8=$N$662+1,10&lt;=$O$661),IF(($N$661*$N$662+10)&gt;80,"",IF(INDEX($P$663:$W$672,MOD(($N$661*$N$662+10)-1,10)+1,INT((($N$661*$N$662+10)-1)/10)+1)="","",INDEX($P$663:$W$672,MOD(($N$661*$N$662+10)-1,10)+1,INT((($N$661*$N$662+10)-1)/10)+1))),""))),IF($N$663="","",IF(OR(ISTEXT($N$661),ISTEXT($N$662),ISTEXT($N$663)),"",IF(OR(10&gt;$N$661,8&gt;$N$662,((8-1)*$N$661+10)&gt;$N$663),"",IF(INDEX($P$663:$W$672,MOD(((8-1)*$N$661+10)-1,10)+1,INT((((8-1)*$N$661+10)-1)/10)+1)="","",INDEX($P$663:$W$672,MOD(((8-1)*$N$661+10)-1,10)+1,INT((((8-1)*$N$661+10)-1)/10)+1))))))</f>
        <v/>
      </c>
      <c r="P670" s="540" t="n"/>
      <c r="Q670" s="540" t="n"/>
      <c r="R670" s="540" t="n"/>
      <c r="S670" s="540" t="n"/>
      <c r="T670" s="540" t="n"/>
      <c r="U670" s="540" t="n"/>
      <c r="V670" s="540" t="n"/>
      <c r="W670" s="540" t="n"/>
    </row>
    <row r="671" ht="13.35" customHeight="1" s="162">
      <c r="P671" s="540" t="n"/>
      <c r="Q671" s="540" t="n"/>
      <c r="R671" s="540" t="n"/>
      <c r="S671" s="540" t="n"/>
      <c r="T671" s="540" t="n"/>
      <c r="U671" s="540" t="n"/>
      <c r="V671" s="540" t="n"/>
      <c r="W671" s="540" t="n"/>
    </row>
    <row r="672" ht="13.35" customHeight="1" s="162">
      <c r="B672" s="188" t="inlineStr">
        <is>
          <t>Airflow Traverse Measurement</t>
        </is>
      </c>
      <c r="C672" s="174" t="n"/>
      <c r="D672" s="174" t="n"/>
      <c r="E672" s="174" t="n"/>
      <c r="F672" s="174" t="n"/>
      <c r="G672" s="174" t="n"/>
      <c r="H672" s="173" t="n"/>
      <c r="I672" s="194" t="inlineStr">
        <is>
          <t>Design CFM</t>
        </is>
      </c>
      <c r="J672" s="188" t="inlineStr">
        <is>
          <t>Initial</t>
        </is>
      </c>
      <c r="K672" s="173" t="n"/>
      <c r="L672" s="188" t="inlineStr">
        <is>
          <t>Final</t>
        </is>
      </c>
      <c r="M672" s="173" t="n"/>
      <c r="P672" s="540" t="n"/>
      <c r="Q672" s="540" t="n"/>
      <c r="R672" s="540" t="n"/>
      <c r="S672" s="540" t="n"/>
      <c r="T672" s="540" t="n"/>
      <c r="U672" s="540" t="n"/>
      <c r="V672" s="540" t="n"/>
      <c r="W672" s="540" t="n"/>
    </row>
    <row r="673" ht="13.35" customHeight="1" s="162">
      <c r="B673" s="153" t="inlineStr">
        <is>
          <t xml:space="preserve">Point </t>
        </is>
      </c>
      <c r="C673" s="188" t="inlineStr">
        <is>
          <t>Area Served</t>
        </is>
      </c>
      <c r="D673" s="174" t="n"/>
      <c r="E673" s="173" t="n"/>
      <c r="F673" s="188" t="inlineStr">
        <is>
          <t>Size</t>
        </is>
      </c>
      <c r="G673" s="173" t="n"/>
      <c r="H673" s="188" t="inlineStr">
        <is>
          <t>Ak</t>
        </is>
      </c>
      <c r="I673" s="440" t="n"/>
      <c r="J673" s="188" t="inlineStr">
        <is>
          <t>VEL</t>
        </is>
      </c>
      <c r="K673" s="188" t="inlineStr">
        <is>
          <t>CFM</t>
        </is>
      </c>
      <c r="L673" s="188" t="inlineStr">
        <is>
          <t>VEL</t>
        </is>
      </c>
      <c r="M673" s="188" t="inlineStr">
        <is>
          <t>CFM</t>
        </is>
      </c>
    </row>
    <row r="674" ht="13.35" customHeight="1" s="162">
      <c r="B674" s="31" t="inlineStr">
        <is>
          <t>T-42</t>
        </is>
      </c>
      <c r="C674" s="307" t="n"/>
      <c r="D674" s="174" t="n"/>
      <c r="E674" s="173" t="n"/>
      <c r="F674" s="307">
        <f>IF($D$676="Flat Oval",IF(OR($G$676="",$I$676=""),"",$G$676&amp;""" x "&amp;$I$676&amp;""" oval"),IF($G$676="","",IF($D$676="Round",$G$676&amp;""" dia",$G$676&amp;""" x "&amp;$I$676&amp;"""")))</f>
        <v/>
      </c>
      <c r="G674" s="173" t="n"/>
      <c r="H674" s="525">
        <f>IF($D$676="Flat Oval",IF(OR($G$676="",$I$676=""),"",IF(OR(ISTEXT($G$676),ISTEXT($I$676)),"",ROUND(((($G$676-2*N($K$676))-($I$676-2*N($K$676)))*($I$676-2*N($K$676))+PI()*(($I$676-2*N($K$676))/2)^2)/144,3))),IF(OR($D$676="",$G$676=""),"",IF($D$676="Round",IF(ISTEXT($G$676),"",ROUND(PI()*(($G$676-2*N($K$676))/2)^2/144,3)),IF($I$676="","",IF(OR(ISTEXT($G$676),ISTEXT($I$676)),"",ROUND(($G$676-2*N($K$676))*($I$676-2*N($K$676))/144,3))))))</f>
        <v/>
      </c>
      <c r="I674" s="189" t="n"/>
      <c r="J674" s="189" t="n"/>
      <c r="K674" s="189">
        <f>IF(N(J674)*N(H674)=0,"",ROUND(N(J674)*N(H674),0))</f>
        <v/>
      </c>
      <c r="L674" s="189">
        <f>IF($D$676="Flat Oval",IF(OR($O$677="",$O$678="",N($O$679)+N($O$680)=0),"",ROUND(($O$677*$O$679+$O$678*$O$680)/($O$679+$O$680),0)),IF(COUNT(D678:M685)=0,"",ROUND(AVERAGE(D678:M685),0)))</f>
        <v/>
      </c>
      <c r="M674" s="189">
        <f>IF(N(L674)*N(H674)=0,"",ROUND(N(L674)*N(H674),0))</f>
        <v/>
      </c>
    </row>
    <row r="675" ht="13.35" customHeight="1" s="162">
      <c r="B675" s="188" t="inlineStr">
        <is>
          <t>Instrument</t>
        </is>
      </c>
      <c r="C675" s="173" t="n"/>
      <c r="D675" s="196" t="n"/>
      <c r="E675" s="174" t="n"/>
      <c r="F675" s="174" t="n"/>
      <c r="G675" s="173" t="n"/>
      <c r="H675" s="188" t="inlineStr">
        <is>
          <t>Duct Static Pressure</t>
        </is>
      </c>
      <c r="I675" s="174" t="n"/>
      <c r="J675" s="173" t="n"/>
      <c r="K675" s="53" t="n"/>
      <c r="L675" s="188" t="inlineStr">
        <is>
          <t>Temp</t>
        </is>
      </c>
      <c r="M675" s="52" t="n"/>
      <c r="N675" s="51" t="n"/>
    </row>
    <row r="676" ht="13.35" customHeight="1" s="162">
      <c r="B676" s="526" t="inlineStr">
        <is>
          <t>Duct shape:</t>
        </is>
      </c>
      <c r="C676" s="173" t="n"/>
      <c r="D676" s="527" t="n"/>
      <c r="E676" s="173" t="n"/>
      <c r="F676" s="528" t="inlineStr">
        <is>
          <t>W / Dia (in)</t>
        </is>
      </c>
      <c r="G676" s="529" t="n"/>
      <c r="H676" s="526" t="inlineStr">
        <is>
          <t>H (in)</t>
        </is>
      </c>
      <c r="I676" s="530" t="n"/>
      <c r="J676" s="531" t="inlineStr">
        <is>
          <t>Liner (in)</t>
        </is>
      </c>
      <c r="K676" s="532" t="n"/>
      <c r="L676" s="526" t="inlineStr">
        <is>
          <t>Points</t>
        </is>
      </c>
      <c r="M676" s="533">
        <f>IF($D$676="Flat Oval",IF($N$678="","",$N$676&amp;"x"&amp;$N$677&amp;"+"&amp;$O$676&amp;" ends"),IF($N$676="","",IF($D$676="Round",$N$676&amp;" x 2 axes",IF($N$677="","",$N$676&amp;" x "&amp;$N$677))))</f>
        <v/>
      </c>
      <c r="N676" s="534">
        <f>IF($D$676="Flat Oval",IF(OR($G$676="",$I$676=""),"",IF(OR(ISTEXT($G$676),ISTEXT($I$676)),"",IF($G$676-$I$676&lt;12,2,MIN(10,MAX(3,ROUNDUP(($G$676-$I$676)/6,0)))))),IF(OR($D$676="",$G$676=""),"",IF($D$676="Round",IF(ISTEXT($G$676),"",IF($G$676&lt;=9,6,IF($G$676&lt;=12,8,10))),IF(ISTEXT($G$676),"",IF($G$676&lt;12,2,MIN(10,MAX(3,ROUNDUP($G$676/6,0))))))))</f>
        <v/>
      </c>
      <c r="O676">
        <f>IF(AND($D$676="Flat Oval",NOT(OR($G$676="",$I$676="")),NOT(OR(ISTEXT($G$676),ISTEXT($I$676)))),IF($I$676&lt;=9,6,IF($I$676&lt;=12,8,10)),"")</f>
        <v/>
      </c>
      <c r="P676" s="473" t="inlineStr">
        <is>
          <t>Quick entry – type readings in order (row by row of the grid), down this column then the next:</t>
        </is>
      </c>
    </row>
    <row r="677" ht="13.35" customHeight="1" s="162">
      <c r="B677" s="535" t="inlineStr">
        <is>
          <t>Depth↓ Pos→ (in)</t>
        </is>
      </c>
      <c r="C677" s="414" t="n"/>
      <c r="D677" s="535">
        <f>IF($D$676="Flat Oval",IF(OR($N$676="",ISTEXT($N$676),1&gt;$N$676),"",ROUND((1-0.5)*($G$676-$I$676)/$N$676,1)),IF(ISTEXT($N$676),"",IF(OR($D$676="",$G$676="",1&gt;$N$676),"",IF($D$676="Round",IF(ISTEXT($G$676),"",ROUND(IF(1&lt;=$N$676/2,$G$676/2*(1-SQRT(($N$676-2*1+1)/$N$676)),$G$676-$G$676/2*(1-SQRT(($N$676-2*($N$676-1+1)+1)/$N$676))),1)),IF(ISTEXT($G$676),"",ROUND((1-0.5)*$G$676/$N$676,1))))))</f>
        <v/>
      </c>
      <c r="E677" s="535">
        <f>IF($D$676="Flat Oval",IF(OR($N$676="",ISTEXT($N$676),2&gt;$N$676),"",ROUND((2-0.5)*($G$676-$I$676)/$N$676,1)),IF(ISTEXT($N$676),"",IF(OR($D$676="",$G$676="",2&gt;$N$676),"",IF($D$676="Round",IF(ISTEXT($G$676),"",ROUND(IF(2&lt;=$N$676/2,$G$676/2*(1-SQRT(($N$676-2*2+1)/$N$676)),$G$676-$G$676/2*(1-SQRT(($N$676-2*($N$676-2+1)+1)/$N$676))),1)),IF(ISTEXT($G$676),"",ROUND((2-0.5)*$G$676/$N$676,1))))))</f>
        <v/>
      </c>
      <c r="F677" s="535">
        <f>IF($D$676="Flat Oval",IF(OR($N$676="",ISTEXT($N$676),3&gt;$N$676),"",ROUND((3-0.5)*($G$676-$I$676)/$N$676,1)),IF(ISTEXT($N$676),"",IF(OR($D$676="",$G$676="",3&gt;$N$676),"",IF($D$676="Round",IF(ISTEXT($G$676),"",ROUND(IF(3&lt;=$N$676/2,$G$676/2*(1-SQRT(($N$676-2*3+1)/$N$676)),$G$676-$G$676/2*(1-SQRT(($N$676-2*($N$676-3+1)+1)/$N$676))),1)),IF(ISTEXT($G$676),"",ROUND((3-0.5)*$G$676/$N$676,1))))))</f>
        <v/>
      </c>
      <c r="G677" s="535">
        <f>IF($D$676="Flat Oval",IF(OR($N$676="",ISTEXT($N$676),4&gt;$N$676),"",ROUND((4-0.5)*($G$676-$I$676)/$N$676,1)),IF(ISTEXT($N$676),"",IF(OR($D$676="",$G$676="",4&gt;$N$676),"",IF($D$676="Round",IF(ISTEXT($G$676),"",ROUND(IF(4&lt;=$N$676/2,$G$676/2*(1-SQRT(($N$676-2*4+1)/$N$676)),$G$676-$G$676/2*(1-SQRT(($N$676-2*($N$676-4+1)+1)/$N$676))),1)),IF(ISTEXT($G$676),"",ROUND((4-0.5)*$G$676/$N$676,1))))))</f>
        <v/>
      </c>
      <c r="H677" s="535">
        <f>IF($D$676="Flat Oval",IF(OR($N$676="",ISTEXT($N$676),5&gt;$N$676),"",ROUND((5-0.5)*($G$676-$I$676)/$N$676,1)),IF(ISTEXT($N$676),"",IF(OR($D$676="",$G$676="",5&gt;$N$676),"",IF($D$676="Round",IF(ISTEXT($G$676),"",ROUND(IF(5&lt;=$N$676/2,$G$676/2*(1-SQRT(($N$676-2*5+1)/$N$676)),$G$676-$G$676/2*(1-SQRT(($N$676-2*($N$676-5+1)+1)/$N$676))),1)),IF(ISTEXT($G$676),"",ROUND((5-0.5)*$G$676/$N$676,1))))))</f>
        <v/>
      </c>
      <c r="I677" s="535">
        <f>IF($D$676="Flat Oval",IF(OR($N$676="",ISTEXT($N$676),6&gt;$N$676),"",ROUND((6-0.5)*($G$676-$I$676)/$N$676,1)),IF(ISTEXT($N$676),"",IF(OR($D$676="",$G$676="",6&gt;$N$676),"",IF($D$676="Round",IF(ISTEXT($G$676),"",ROUND(IF(6&lt;=$N$676/2,$G$676/2*(1-SQRT(($N$676-2*6+1)/$N$676)),$G$676-$G$676/2*(1-SQRT(($N$676-2*($N$676-6+1)+1)/$N$676))),1)),IF(ISTEXT($G$676),"",ROUND((6-0.5)*$G$676/$N$676,1))))))</f>
        <v/>
      </c>
      <c r="J677" s="535">
        <f>IF($D$676="Flat Oval",IF(OR($N$676="",ISTEXT($N$676),7&gt;$N$676),"",ROUND((7-0.5)*($G$676-$I$676)/$N$676,1)),IF(ISTEXT($N$676),"",IF(OR($D$676="",$G$676="",7&gt;$N$676),"",IF($D$676="Round",IF(ISTEXT($G$676),"",ROUND(IF(7&lt;=$N$676/2,$G$676/2*(1-SQRT(($N$676-2*7+1)/$N$676)),$G$676-$G$676/2*(1-SQRT(($N$676-2*($N$676-7+1)+1)/$N$676))),1)),IF(ISTEXT($G$676),"",ROUND((7-0.5)*$G$676/$N$676,1))))))</f>
        <v/>
      </c>
      <c r="K677" s="535">
        <f>IF($D$676="Flat Oval",IF(OR($N$676="",ISTEXT($N$676),8&gt;$N$676),"",ROUND((8-0.5)*($G$676-$I$676)/$N$676,1)),IF(ISTEXT($N$676),"",IF(OR($D$676="",$G$676="",8&gt;$N$676),"",IF($D$676="Round",IF(ISTEXT($G$676),"",ROUND(IF(8&lt;=$N$676/2,$G$676/2*(1-SQRT(($N$676-2*8+1)/$N$676)),$G$676-$G$676/2*(1-SQRT(($N$676-2*($N$676-8+1)+1)/$N$676))),1)),IF(ISTEXT($G$676),"",ROUND((8-0.5)*$G$676/$N$676,1))))))</f>
        <v/>
      </c>
      <c r="L677" s="535">
        <f>IF($D$676="Flat Oval",IF(OR($N$676="",ISTEXT($N$676),9&gt;$N$676),"",ROUND((9-0.5)*($G$676-$I$676)/$N$676,1)),IF(ISTEXT($N$676),"",IF(OR($D$676="",$G$676="",9&gt;$N$676),"",IF($D$676="Round",IF(ISTEXT($G$676),"",ROUND(IF(9&lt;=$N$676/2,$G$676/2*(1-SQRT(($N$676-2*9+1)/$N$676)),$G$676-$G$676/2*(1-SQRT(($N$676-2*($N$676-9+1)+1)/$N$676))),1)),IF(ISTEXT($G$676),"",ROUND((9-0.5)*$G$676/$N$676,1))))))</f>
        <v/>
      </c>
      <c r="M677" s="535">
        <f>IF($D$676="Flat Oval",IF(OR($N$676="",ISTEXT($N$676),10&gt;$N$676),"",ROUND((10-0.5)*($G$676-$I$676)/$N$676,1)),IF(ISTEXT($N$676),"",IF(OR($D$676="",$G$676="",10&gt;$N$676),"",IF($D$676="Round",IF(ISTEXT($G$676),"",ROUND(IF(10&lt;=$N$676/2,$G$676/2*(1-SQRT(($N$676-2*10+1)/$N$676)),$G$676-$G$676/2*(1-SQRT(($N$676-2*($N$676-10+1)+1)/$N$676))),1)),IF(ISTEXT($G$676),"",ROUND((10-0.5)*$G$676/$N$676,1))))))</f>
        <v/>
      </c>
      <c r="N677" s="534">
        <f>IF($D$676="Flat Oval",IF(OR($G$676="",$I$676=""),"",IF(OR(ISTEXT($G$676),ISTEXT($I$676)),"",IF($I$676&lt;12,2,MIN(7,MAX(3,ROUNDUP($I$676/6,0)))))),IF(OR($D$676="",$G$676=""),"",IF($D$676="Round",2,IF($I$676="","",IF(ISTEXT($I$676),"",IF($I$676&lt;12,2,MIN(8,MAX(3,ROUNDUP($I$676/6,0)))))))))</f>
        <v/>
      </c>
      <c r="O677">
        <f>IF(OR(NOT($D$676="Flat Oval"),N($N$678)=0),"",IF(COUNT(D678:INDEX(M678:M685,$N$677))=0,"",AVERAGE(D678:INDEX(M678:M685,$N$677))))</f>
        <v/>
      </c>
      <c r="P677" s="536" t="inlineStr">
        <is>
          <t>1–10</t>
        </is>
      </c>
      <c r="Q677" s="536" t="inlineStr">
        <is>
          <t>11–20</t>
        </is>
      </c>
      <c r="R677" s="536" t="inlineStr">
        <is>
          <t>21–30</t>
        </is>
      </c>
      <c r="S677" s="536" t="inlineStr">
        <is>
          <t>31–40</t>
        </is>
      </c>
      <c r="T677" s="536" t="inlineStr">
        <is>
          <t>41–50</t>
        </is>
      </c>
      <c r="U677" s="536" t="inlineStr">
        <is>
          <t>51–60</t>
        </is>
      </c>
      <c r="V677" s="536" t="inlineStr">
        <is>
          <t>61–70</t>
        </is>
      </c>
      <c r="W677" s="536" t="inlineStr">
        <is>
          <t>71–80</t>
        </is>
      </c>
    </row>
    <row r="678" ht="13.35" customHeight="1" s="162">
      <c r="B678" s="537">
        <f>IF($D$676="Flat Oval",IF(OR($N$677="",ISTEXT($N$677)),"",IF(1&lt;=$N$677,ROUND((1-0.5)*$I$676/$N$677,1),IF(1=$N$677+1,"Ends",""))),IF(OR($D$676="",$G$676=""),"",IF($D$676="Round",IF(1=1,"Axis 1 (0°)",IF(1=2,"Axis 2 (90°)","")),IF(ISTEXT($N$677),"",IF(1&gt;$N$677,"",IF(ISTEXT($I$676),"",ROUND((1-0.5)*$I$676/$N$677,1)))))))</f>
        <v/>
      </c>
      <c r="C678" s="538" t="n"/>
      <c r="D678" s="539">
        <f>IF($D$676="Flat Oval",IF(OR($N$678="",ISTEXT($N$676),ISTEXT($N$677)),"",IF(1&lt;=$N$677,IF(1&gt;$N$676,"",IF(((1-1)*$N$676+1)&gt;80,"",IF(INDEX($P$678:$W$687,MOD(((1-1)*$N$676+1)-1,10)+1,INT((((1-1)*$N$676+1)-1)/10)+1)="","",INDEX($P$678:$W$687,MOD(((1-1)*$N$676+1)-1,10)+1,INT((((1-1)*$N$676+1)-1)/10)+1)))),IF(AND(1=$N$677+1,1&lt;=$O$676),IF(($N$676*$N$677+1)&gt;80,"",IF(INDEX($P$678:$W$687,MOD(($N$676*$N$677+1)-1,10)+1,INT((($N$676*$N$677+1)-1)/10)+1)="","",INDEX($P$678:$W$687,MOD(($N$676*$N$677+1)-1,10)+1,INT((($N$676*$N$677+1)-1)/10)+1))),""))),IF($N$678="","",IF(OR(ISTEXT($N$676),ISTEXT($N$677),ISTEXT($N$678)),"",IF(OR(1&gt;$N$676,1&gt;$N$677,((1-1)*$N$676+1)&gt;$N$678),"",IF(INDEX($P$678:$W$687,MOD(((1-1)*$N$676+1)-1,10)+1,INT((((1-1)*$N$676+1)-1)/10)+1)="","",INDEX($P$678:$W$687,MOD(((1-1)*$N$676+1)-1,10)+1,INT((((1-1)*$N$676+1)-1)/10)+1))))))</f>
        <v/>
      </c>
      <c r="E678" s="539">
        <f>IF($D$676="Flat Oval",IF(OR($N$678="",ISTEXT($N$676),ISTEXT($N$677)),"",IF(1&lt;=$N$677,IF(2&gt;$N$676,"",IF(((1-1)*$N$676+2)&gt;80,"",IF(INDEX($P$678:$W$687,MOD(((1-1)*$N$676+2)-1,10)+1,INT((((1-1)*$N$676+2)-1)/10)+1)="","",INDEX($P$678:$W$687,MOD(((1-1)*$N$676+2)-1,10)+1,INT((((1-1)*$N$676+2)-1)/10)+1)))),IF(AND(1=$N$677+1,2&lt;=$O$676),IF(($N$676*$N$677+2)&gt;80,"",IF(INDEX($P$678:$W$687,MOD(($N$676*$N$677+2)-1,10)+1,INT((($N$676*$N$677+2)-1)/10)+1)="","",INDEX($P$678:$W$687,MOD(($N$676*$N$677+2)-1,10)+1,INT((($N$676*$N$677+2)-1)/10)+1))),""))),IF($N$678="","",IF(OR(ISTEXT($N$676),ISTEXT($N$677),ISTEXT($N$678)),"",IF(OR(2&gt;$N$676,1&gt;$N$677,((1-1)*$N$676+2)&gt;$N$678),"",IF(INDEX($P$678:$W$687,MOD(((1-1)*$N$676+2)-1,10)+1,INT((((1-1)*$N$676+2)-1)/10)+1)="","",INDEX($P$678:$W$687,MOD(((1-1)*$N$676+2)-1,10)+1,INT((((1-1)*$N$676+2)-1)/10)+1))))))</f>
        <v/>
      </c>
      <c r="F678" s="539">
        <f>IF($D$676="Flat Oval",IF(OR($N$678="",ISTEXT($N$676),ISTEXT($N$677)),"",IF(1&lt;=$N$677,IF(3&gt;$N$676,"",IF(((1-1)*$N$676+3)&gt;80,"",IF(INDEX($P$678:$W$687,MOD(((1-1)*$N$676+3)-1,10)+1,INT((((1-1)*$N$676+3)-1)/10)+1)="","",INDEX($P$678:$W$687,MOD(((1-1)*$N$676+3)-1,10)+1,INT((((1-1)*$N$676+3)-1)/10)+1)))),IF(AND(1=$N$677+1,3&lt;=$O$676),IF(($N$676*$N$677+3)&gt;80,"",IF(INDEX($P$678:$W$687,MOD(($N$676*$N$677+3)-1,10)+1,INT((($N$676*$N$677+3)-1)/10)+1)="","",INDEX($P$678:$W$687,MOD(($N$676*$N$677+3)-1,10)+1,INT((($N$676*$N$677+3)-1)/10)+1))),""))),IF($N$678="","",IF(OR(ISTEXT($N$676),ISTEXT($N$677),ISTEXT($N$678)),"",IF(OR(3&gt;$N$676,1&gt;$N$677,((1-1)*$N$676+3)&gt;$N$678),"",IF(INDEX($P$678:$W$687,MOD(((1-1)*$N$676+3)-1,10)+1,INT((((1-1)*$N$676+3)-1)/10)+1)="","",INDEX($P$678:$W$687,MOD(((1-1)*$N$676+3)-1,10)+1,INT((((1-1)*$N$676+3)-1)/10)+1))))))</f>
        <v/>
      </c>
      <c r="G678" s="539">
        <f>IF($D$676="Flat Oval",IF(OR($N$678="",ISTEXT($N$676),ISTEXT($N$677)),"",IF(1&lt;=$N$677,IF(4&gt;$N$676,"",IF(((1-1)*$N$676+4)&gt;80,"",IF(INDEX($P$678:$W$687,MOD(((1-1)*$N$676+4)-1,10)+1,INT((((1-1)*$N$676+4)-1)/10)+1)="","",INDEX($P$678:$W$687,MOD(((1-1)*$N$676+4)-1,10)+1,INT((((1-1)*$N$676+4)-1)/10)+1)))),IF(AND(1=$N$677+1,4&lt;=$O$676),IF(($N$676*$N$677+4)&gt;80,"",IF(INDEX($P$678:$W$687,MOD(($N$676*$N$677+4)-1,10)+1,INT((($N$676*$N$677+4)-1)/10)+1)="","",INDEX($P$678:$W$687,MOD(($N$676*$N$677+4)-1,10)+1,INT((($N$676*$N$677+4)-1)/10)+1))),""))),IF($N$678="","",IF(OR(ISTEXT($N$676),ISTEXT($N$677),ISTEXT($N$678)),"",IF(OR(4&gt;$N$676,1&gt;$N$677,((1-1)*$N$676+4)&gt;$N$678),"",IF(INDEX($P$678:$W$687,MOD(((1-1)*$N$676+4)-1,10)+1,INT((((1-1)*$N$676+4)-1)/10)+1)="","",INDEX($P$678:$W$687,MOD(((1-1)*$N$676+4)-1,10)+1,INT((((1-1)*$N$676+4)-1)/10)+1))))))</f>
        <v/>
      </c>
      <c r="H678" s="539">
        <f>IF($D$676="Flat Oval",IF(OR($N$678="",ISTEXT($N$676),ISTEXT($N$677)),"",IF(1&lt;=$N$677,IF(5&gt;$N$676,"",IF(((1-1)*$N$676+5)&gt;80,"",IF(INDEX($P$678:$W$687,MOD(((1-1)*$N$676+5)-1,10)+1,INT((((1-1)*$N$676+5)-1)/10)+1)="","",INDEX($P$678:$W$687,MOD(((1-1)*$N$676+5)-1,10)+1,INT((((1-1)*$N$676+5)-1)/10)+1)))),IF(AND(1=$N$677+1,5&lt;=$O$676),IF(($N$676*$N$677+5)&gt;80,"",IF(INDEX($P$678:$W$687,MOD(($N$676*$N$677+5)-1,10)+1,INT((($N$676*$N$677+5)-1)/10)+1)="","",INDEX($P$678:$W$687,MOD(($N$676*$N$677+5)-1,10)+1,INT((($N$676*$N$677+5)-1)/10)+1))),""))),IF($N$678="","",IF(OR(ISTEXT($N$676),ISTEXT($N$677),ISTEXT($N$678)),"",IF(OR(5&gt;$N$676,1&gt;$N$677,((1-1)*$N$676+5)&gt;$N$678),"",IF(INDEX($P$678:$W$687,MOD(((1-1)*$N$676+5)-1,10)+1,INT((((1-1)*$N$676+5)-1)/10)+1)="","",INDEX($P$678:$W$687,MOD(((1-1)*$N$676+5)-1,10)+1,INT((((1-1)*$N$676+5)-1)/10)+1))))))</f>
        <v/>
      </c>
      <c r="I678" s="539">
        <f>IF($D$676="Flat Oval",IF(OR($N$678="",ISTEXT($N$676),ISTEXT($N$677)),"",IF(1&lt;=$N$677,IF(6&gt;$N$676,"",IF(((1-1)*$N$676+6)&gt;80,"",IF(INDEX($P$678:$W$687,MOD(((1-1)*$N$676+6)-1,10)+1,INT((((1-1)*$N$676+6)-1)/10)+1)="","",INDEX($P$678:$W$687,MOD(((1-1)*$N$676+6)-1,10)+1,INT((((1-1)*$N$676+6)-1)/10)+1)))),IF(AND(1=$N$677+1,6&lt;=$O$676),IF(($N$676*$N$677+6)&gt;80,"",IF(INDEX($P$678:$W$687,MOD(($N$676*$N$677+6)-1,10)+1,INT((($N$676*$N$677+6)-1)/10)+1)="","",INDEX($P$678:$W$687,MOD(($N$676*$N$677+6)-1,10)+1,INT((($N$676*$N$677+6)-1)/10)+1))),""))),IF($N$678="","",IF(OR(ISTEXT($N$676),ISTEXT($N$677),ISTEXT($N$678)),"",IF(OR(6&gt;$N$676,1&gt;$N$677,((1-1)*$N$676+6)&gt;$N$678),"",IF(INDEX($P$678:$W$687,MOD(((1-1)*$N$676+6)-1,10)+1,INT((((1-1)*$N$676+6)-1)/10)+1)="","",INDEX($P$678:$W$687,MOD(((1-1)*$N$676+6)-1,10)+1,INT((((1-1)*$N$676+6)-1)/10)+1))))))</f>
        <v/>
      </c>
      <c r="J678" s="539">
        <f>IF($D$676="Flat Oval",IF(OR($N$678="",ISTEXT($N$676),ISTEXT($N$677)),"",IF(1&lt;=$N$677,IF(7&gt;$N$676,"",IF(((1-1)*$N$676+7)&gt;80,"",IF(INDEX($P$678:$W$687,MOD(((1-1)*$N$676+7)-1,10)+1,INT((((1-1)*$N$676+7)-1)/10)+1)="","",INDEX($P$678:$W$687,MOD(((1-1)*$N$676+7)-1,10)+1,INT((((1-1)*$N$676+7)-1)/10)+1)))),IF(AND(1=$N$677+1,7&lt;=$O$676),IF(($N$676*$N$677+7)&gt;80,"",IF(INDEX($P$678:$W$687,MOD(($N$676*$N$677+7)-1,10)+1,INT((($N$676*$N$677+7)-1)/10)+1)="","",INDEX($P$678:$W$687,MOD(($N$676*$N$677+7)-1,10)+1,INT((($N$676*$N$677+7)-1)/10)+1))),""))),IF($N$678="","",IF(OR(ISTEXT($N$676),ISTEXT($N$677),ISTEXT($N$678)),"",IF(OR(7&gt;$N$676,1&gt;$N$677,((1-1)*$N$676+7)&gt;$N$678),"",IF(INDEX($P$678:$W$687,MOD(((1-1)*$N$676+7)-1,10)+1,INT((((1-1)*$N$676+7)-1)/10)+1)="","",INDEX($P$678:$W$687,MOD(((1-1)*$N$676+7)-1,10)+1,INT((((1-1)*$N$676+7)-1)/10)+1))))))</f>
        <v/>
      </c>
      <c r="K678" s="539">
        <f>IF($D$676="Flat Oval",IF(OR($N$678="",ISTEXT($N$676),ISTEXT($N$677)),"",IF(1&lt;=$N$677,IF(8&gt;$N$676,"",IF(((1-1)*$N$676+8)&gt;80,"",IF(INDEX($P$678:$W$687,MOD(((1-1)*$N$676+8)-1,10)+1,INT((((1-1)*$N$676+8)-1)/10)+1)="","",INDEX($P$678:$W$687,MOD(((1-1)*$N$676+8)-1,10)+1,INT((((1-1)*$N$676+8)-1)/10)+1)))),IF(AND(1=$N$677+1,8&lt;=$O$676),IF(($N$676*$N$677+8)&gt;80,"",IF(INDEX($P$678:$W$687,MOD(($N$676*$N$677+8)-1,10)+1,INT((($N$676*$N$677+8)-1)/10)+1)="","",INDEX($P$678:$W$687,MOD(($N$676*$N$677+8)-1,10)+1,INT((($N$676*$N$677+8)-1)/10)+1))),""))),IF($N$678="","",IF(OR(ISTEXT($N$676),ISTEXT($N$677),ISTEXT($N$678)),"",IF(OR(8&gt;$N$676,1&gt;$N$677,((1-1)*$N$676+8)&gt;$N$678),"",IF(INDEX($P$678:$W$687,MOD(((1-1)*$N$676+8)-1,10)+1,INT((((1-1)*$N$676+8)-1)/10)+1)="","",INDEX($P$678:$W$687,MOD(((1-1)*$N$676+8)-1,10)+1,INT((((1-1)*$N$676+8)-1)/10)+1))))))</f>
        <v/>
      </c>
      <c r="L678" s="539">
        <f>IF($D$676="Flat Oval",IF(OR($N$678="",ISTEXT($N$676),ISTEXT($N$677)),"",IF(1&lt;=$N$677,IF(9&gt;$N$676,"",IF(((1-1)*$N$676+9)&gt;80,"",IF(INDEX($P$678:$W$687,MOD(((1-1)*$N$676+9)-1,10)+1,INT((((1-1)*$N$676+9)-1)/10)+1)="","",INDEX($P$678:$W$687,MOD(((1-1)*$N$676+9)-1,10)+1,INT((((1-1)*$N$676+9)-1)/10)+1)))),IF(AND(1=$N$677+1,9&lt;=$O$676),IF(($N$676*$N$677+9)&gt;80,"",IF(INDEX($P$678:$W$687,MOD(($N$676*$N$677+9)-1,10)+1,INT((($N$676*$N$677+9)-1)/10)+1)="","",INDEX($P$678:$W$687,MOD(($N$676*$N$677+9)-1,10)+1,INT((($N$676*$N$677+9)-1)/10)+1))),""))),IF($N$678="","",IF(OR(ISTEXT($N$676),ISTEXT($N$677),ISTEXT($N$678)),"",IF(OR(9&gt;$N$676,1&gt;$N$677,((1-1)*$N$676+9)&gt;$N$678),"",IF(INDEX($P$678:$W$687,MOD(((1-1)*$N$676+9)-1,10)+1,INT((((1-1)*$N$676+9)-1)/10)+1)="","",INDEX($P$678:$W$687,MOD(((1-1)*$N$676+9)-1,10)+1,INT((((1-1)*$N$676+9)-1)/10)+1))))))</f>
        <v/>
      </c>
      <c r="M678" s="539">
        <f>IF($D$676="Flat Oval",IF(OR($N$678="",ISTEXT($N$676),ISTEXT($N$677)),"",IF(1&lt;=$N$677,IF(10&gt;$N$676,"",IF(((1-1)*$N$676+10)&gt;80,"",IF(INDEX($P$678:$W$687,MOD(((1-1)*$N$676+10)-1,10)+1,INT((((1-1)*$N$676+10)-1)/10)+1)="","",INDEX($P$678:$W$687,MOD(((1-1)*$N$676+10)-1,10)+1,INT((((1-1)*$N$676+10)-1)/10)+1)))),IF(AND(1=$N$677+1,10&lt;=$O$676),IF(($N$676*$N$677+10)&gt;80,"",IF(INDEX($P$678:$W$687,MOD(($N$676*$N$677+10)-1,10)+1,INT((($N$676*$N$677+10)-1)/10)+1)="","",INDEX($P$678:$W$687,MOD(($N$676*$N$677+10)-1,10)+1,INT((($N$676*$N$677+10)-1)/10)+1))),""))),IF($N$678="","",IF(OR(ISTEXT($N$676),ISTEXT($N$677),ISTEXT($N$678)),"",IF(OR(10&gt;$N$676,1&gt;$N$677,((1-1)*$N$676+10)&gt;$N$678),"",IF(INDEX($P$678:$W$687,MOD(((1-1)*$N$676+10)-1,10)+1,INT((((1-1)*$N$676+10)-1)/10)+1)="","",INDEX($P$678:$W$687,MOD(((1-1)*$N$676+10)-1,10)+1,INT((((1-1)*$N$676+10)-1)/10)+1))))))</f>
        <v/>
      </c>
      <c r="N678" s="534">
        <f>IF($D$676="Flat Oval",IF(OR($N$676="",$N$677="",$O$676=""),"",$N$676*$N$677+$O$676),IF(OR(N676="",N677=""),"",IF(OR(ISTEXT(N676),ISTEXT(N677)),"",N676*N677)))</f>
        <v/>
      </c>
      <c r="O678">
        <f>IF(OR(NOT($D$676="Flat Oval"),N($N$678)=0),"",IF(COUNT(INDEX(D678:D685,$N$677+1):INDEX(M678:M685,$N$677+1))=0,"",AVERAGE(INDEX(D678:D685,$N$677+1):INDEX(M678:M685,$N$677+1))))</f>
        <v/>
      </c>
      <c r="P678" s="540" t="n"/>
      <c r="Q678" s="540" t="n"/>
      <c r="R678" s="540" t="n"/>
      <c r="S678" s="540" t="n"/>
      <c r="T678" s="540" t="n"/>
      <c r="U678" s="540" t="n"/>
      <c r="V678" s="540" t="n"/>
      <c r="W678" s="540" t="n"/>
    </row>
    <row r="679" ht="13.35" customHeight="1" s="162">
      <c r="B679" s="537">
        <f>IF($D$676="Flat Oval",IF(OR($N$677="",ISTEXT($N$677)),"",IF(2&lt;=$N$677,ROUND((2-0.5)*$I$676/$N$677,1),IF(2=$N$677+1,"Ends",""))),IF(OR($D$676="",$G$676=""),"",IF($D$676="Round",IF(2=1,"Axis 1 (0°)",IF(2=2,"Axis 2 (90°)","")),IF(ISTEXT($N$677),"",IF(2&gt;$N$677,"",IF(ISTEXT($I$676),"",ROUND((2-0.5)*$I$676/$N$677,1)))))))</f>
        <v/>
      </c>
      <c r="C679" s="538" t="n"/>
      <c r="D679" s="539">
        <f>IF($D$676="Flat Oval",IF(OR($N$678="",ISTEXT($N$676),ISTEXT($N$677)),"",IF(2&lt;=$N$677,IF(1&gt;$N$676,"",IF(((2-1)*$N$676+1)&gt;80,"",IF(INDEX($P$678:$W$687,MOD(((2-1)*$N$676+1)-1,10)+1,INT((((2-1)*$N$676+1)-1)/10)+1)="","",INDEX($P$678:$W$687,MOD(((2-1)*$N$676+1)-1,10)+1,INT((((2-1)*$N$676+1)-1)/10)+1)))),IF(AND(2=$N$677+1,1&lt;=$O$676),IF(($N$676*$N$677+1)&gt;80,"",IF(INDEX($P$678:$W$687,MOD(($N$676*$N$677+1)-1,10)+1,INT((($N$676*$N$677+1)-1)/10)+1)="","",INDEX($P$678:$W$687,MOD(($N$676*$N$677+1)-1,10)+1,INT((($N$676*$N$677+1)-1)/10)+1))),""))),IF($N$678="","",IF(OR(ISTEXT($N$676),ISTEXT($N$677),ISTEXT($N$678)),"",IF(OR(1&gt;$N$676,2&gt;$N$677,((2-1)*$N$676+1)&gt;$N$678),"",IF(INDEX($P$678:$W$687,MOD(((2-1)*$N$676+1)-1,10)+1,INT((((2-1)*$N$676+1)-1)/10)+1)="","",INDEX($P$678:$W$687,MOD(((2-1)*$N$676+1)-1,10)+1,INT((((2-1)*$N$676+1)-1)/10)+1))))))</f>
        <v/>
      </c>
      <c r="E679" s="539">
        <f>IF($D$676="Flat Oval",IF(OR($N$678="",ISTEXT($N$676),ISTEXT($N$677)),"",IF(2&lt;=$N$677,IF(2&gt;$N$676,"",IF(((2-1)*$N$676+2)&gt;80,"",IF(INDEX($P$678:$W$687,MOD(((2-1)*$N$676+2)-1,10)+1,INT((((2-1)*$N$676+2)-1)/10)+1)="","",INDEX($P$678:$W$687,MOD(((2-1)*$N$676+2)-1,10)+1,INT((((2-1)*$N$676+2)-1)/10)+1)))),IF(AND(2=$N$677+1,2&lt;=$O$676),IF(($N$676*$N$677+2)&gt;80,"",IF(INDEX($P$678:$W$687,MOD(($N$676*$N$677+2)-1,10)+1,INT((($N$676*$N$677+2)-1)/10)+1)="","",INDEX($P$678:$W$687,MOD(($N$676*$N$677+2)-1,10)+1,INT((($N$676*$N$677+2)-1)/10)+1))),""))),IF($N$678="","",IF(OR(ISTEXT($N$676),ISTEXT($N$677),ISTEXT($N$678)),"",IF(OR(2&gt;$N$676,2&gt;$N$677,((2-1)*$N$676+2)&gt;$N$678),"",IF(INDEX($P$678:$W$687,MOD(((2-1)*$N$676+2)-1,10)+1,INT((((2-1)*$N$676+2)-1)/10)+1)="","",INDEX($P$678:$W$687,MOD(((2-1)*$N$676+2)-1,10)+1,INT((((2-1)*$N$676+2)-1)/10)+1))))))</f>
        <v/>
      </c>
      <c r="F679" s="539">
        <f>IF($D$676="Flat Oval",IF(OR($N$678="",ISTEXT($N$676),ISTEXT($N$677)),"",IF(2&lt;=$N$677,IF(3&gt;$N$676,"",IF(((2-1)*$N$676+3)&gt;80,"",IF(INDEX($P$678:$W$687,MOD(((2-1)*$N$676+3)-1,10)+1,INT((((2-1)*$N$676+3)-1)/10)+1)="","",INDEX($P$678:$W$687,MOD(((2-1)*$N$676+3)-1,10)+1,INT((((2-1)*$N$676+3)-1)/10)+1)))),IF(AND(2=$N$677+1,3&lt;=$O$676),IF(($N$676*$N$677+3)&gt;80,"",IF(INDEX($P$678:$W$687,MOD(($N$676*$N$677+3)-1,10)+1,INT((($N$676*$N$677+3)-1)/10)+1)="","",INDEX($P$678:$W$687,MOD(($N$676*$N$677+3)-1,10)+1,INT((($N$676*$N$677+3)-1)/10)+1))),""))),IF($N$678="","",IF(OR(ISTEXT($N$676),ISTEXT($N$677),ISTEXT($N$678)),"",IF(OR(3&gt;$N$676,2&gt;$N$677,((2-1)*$N$676+3)&gt;$N$678),"",IF(INDEX($P$678:$W$687,MOD(((2-1)*$N$676+3)-1,10)+1,INT((((2-1)*$N$676+3)-1)/10)+1)="","",INDEX($P$678:$W$687,MOD(((2-1)*$N$676+3)-1,10)+1,INT((((2-1)*$N$676+3)-1)/10)+1))))))</f>
        <v/>
      </c>
      <c r="G679" s="539">
        <f>IF($D$676="Flat Oval",IF(OR($N$678="",ISTEXT($N$676),ISTEXT($N$677)),"",IF(2&lt;=$N$677,IF(4&gt;$N$676,"",IF(((2-1)*$N$676+4)&gt;80,"",IF(INDEX($P$678:$W$687,MOD(((2-1)*$N$676+4)-1,10)+1,INT((((2-1)*$N$676+4)-1)/10)+1)="","",INDEX($P$678:$W$687,MOD(((2-1)*$N$676+4)-1,10)+1,INT((((2-1)*$N$676+4)-1)/10)+1)))),IF(AND(2=$N$677+1,4&lt;=$O$676),IF(($N$676*$N$677+4)&gt;80,"",IF(INDEX($P$678:$W$687,MOD(($N$676*$N$677+4)-1,10)+1,INT((($N$676*$N$677+4)-1)/10)+1)="","",INDEX($P$678:$W$687,MOD(($N$676*$N$677+4)-1,10)+1,INT((($N$676*$N$677+4)-1)/10)+1))),""))),IF($N$678="","",IF(OR(ISTEXT($N$676),ISTEXT($N$677),ISTEXT($N$678)),"",IF(OR(4&gt;$N$676,2&gt;$N$677,((2-1)*$N$676+4)&gt;$N$678),"",IF(INDEX($P$678:$W$687,MOD(((2-1)*$N$676+4)-1,10)+1,INT((((2-1)*$N$676+4)-1)/10)+1)="","",INDEX($P$678:$W$687,MOD(((2-1)*$N$676+4)-1,10)+1,INT((((2-1)*$N$676+4)-1)/10)+1))))))</f>
        <v/>
      </c>
      <c r="H679" s="539">
        <f>IF($D$676="Flat Oval",IF(OR($N$678="",ISTEXT($N$676),ISTEXT($N$677)),"",IF(2&lt;=$N$677,IF(5&gt;$N$676,"",IF(((2-1)*$N$676+5)&gt;80,"",IF(INDEX($P$678:$W$687,MOD(((2-1)*$N$676+5)-1,10)+1,INT((((2-1)*$N$676+5)-1)/10)+1)="","",INDEX($P$678:$W$687,MOD(((2-1)*$N$676+5)-1,10)+1,INT((((2-1)*$N$676+5)-1)/10)+1)))),IF(AND(2=$N$677+1,5&lt;=$O$676),IF(($N$676*$N$677+5)&gt;80,"",IF(INDEX($P$678:$W$687,MOD(($N$676*$N$677+5)-1,10)+1,INT((($N$676*$N$677+5)-1)/10)+1)="","",INDEX($P$678:$W$687,MOD(($N$676*$N$677+5)-1,10)+1,INT((($N$676*$N$677+5)-1)/10)+1))),""))),IF($N$678="","",IF(OR(ISTEXT($N$676),ISTEXT($N$677),ISTEXT($N$678)),"",IF(OR(5&gt;$N$676,2&gt;$N$677,((2-1)*$N$676+5)&gt;$N$678),"",IF(INDEX($P$678:$W$687,MOD(((2-1)*$N$676+5)-1,10)+1,INT((((2-1)*$N$676+5)-1)/10)+1)="","",INDEX($P$678:$W$687,MOD(((2-1)*$N$676+5)-1,10)+1,INT((((2-1)*$N$676+5)-1)/10)+1))))))</f>
        <v/>
      </c>
      <c r="I679" s="539">
        <f>IF($D$676="Flat Oval",IF(OR($N$678="",ISTEXT($N$676),ISTEXT($N$677)),"",IF(2&lt;=$N$677,IF(6&gt;$N$676,"",IF(((2-1)*$N$676+6)&gt;80,"",IF(INDEX($P$678:$W$687,MOD(((2-1)*$N$676+6)-1,10)+1,INT((((2-1)*$N$676+6)-1)/10)+1)="","",INDEX($P$678:$W$687,MOD(((2-1)*$N$676+6)-1,10)+1,INT((((2-1)*$N$676+6)-1)/10)+1)))),IF(AND(2=$N$677+1,6&lt;=$O$676),IF(($N$676*$N$677+6)&gt;80,"",IF(INDEX($P$678:$W$687,MOD(($N$676*$N$677+6)-1,10)+1,INT((($N$676*$N$677+6)-1)/10)+1)="","",INDEX($P$678:$W$687,MOD(($N$676*$N$677+6)-1,10)+1,INT((($N$676*$N$677+6)-1)/10)+1))),""))),IF($N$678="","",IF(OR(ISTEXT($N$676),ISTEXT($N$677),ISTEXT($N$678)),"",IF(OR(6&gt;$N$676,2&gt;$N$677,((2-1)*$N$676+6)&gt;$N$678),"",IF(INDEX($P$678:$W$687,MOD(((2-1)*$N$676+6)-1,10)+1,INT((((2-1)*$N$676+6)-1)/10)+1)="","",INDEX($P$678:$W$687,MOD(((2-1)*$N$676+6)-1,10)+1,INT((((2-1)*$N$676+6)-1)/10)+1))))))</f>
        <v/>
      </c>
      <c r="J679" s="539">
        <f>IF($D$676="Flat Oval",IF(OR($N$678="",ISTEXT($N$676),ISTEXT($N$677)),"",IF(2&lt;=$N$677,IF(7&gt;$N$676,"",IF(((2-1)*$N$676+7)&gt;80,"",IF(INDEX($P$678:$W$687,MOD(((2-1)*$N$676+7)-1,10)+1,INT((((2-1)*$N$676+7)-1)/10)+1)="","",INDEX($P$678:$W$687,MOD(((2-1)*$N$676+7)-1,10)+1,INT((((2-1)*$N$676+7)-1)/10)+1)))),IF(AND(2=$N$677+1,7&lt;=$O$676),IF(($N$676*$N$677+7)&gt;80,"",IF(INDEX($P$678:$W$687,MOD(($N$676*$N$677+7)-1,10)+1,INT((($N$676*$N$677+7)-1)/10)+1)="","",INDEX($P$678:$W$687,MOD(($N$676*$N$677+7)-1,10)+1,INT((($N$676*$N$677+7)-1)/10)+1))),""))),IF($N$678="","",IF(OR(ISTEXT($N$676),ISTEXT($N$677),ISTEXT($N$678)),"",IF(OR(7&gt;$N$676,2&gt;$N$677,((2-1)*$N$676+7)&gt;$N$678),"",IF(INDEX($P$678:$W$687,MOD(((2-1)*$N$676+7)-1,10)+1,INT((((2-1)*$N$676+7)-1)/10)+1)="","",INDEX($P$678:$W$687,MOD(((2-1)*$N$676+7)-1,10)+1,INT((((2-1)*$N$676+7)-1)/10)+1))))))</f>
        <v/>
      </c>
      <c r="K679" s="539">
        <f>IF($D$676="Flat Oval",IF(OR($N$678="",ISTEXT($N$676),ISTEXT($N$677)),"",IF(2&lt;=$N$677,IF(8&gt;$N$676,"",IF(((2-1)*$N$676+8)&gt;80,"",IF(INDEX($P$678:$W$687,MOD(((2-1)*$N$676+8)-1,10)+1,INT((((2-1)*$N$676+8)-1)/10)+1)="","",INDEX($P$678:$W$687,MOD(((2-1)*$N$676+8)-1,10)+1,INT((((2-1)*$N$676+8)-1)/10)+1)))),IF(AND(2=$N$677+1,8&lt;=$O$676),IF(($N$676*$N$677+8)&gt;80,"",IF(INDEX($P$678:$W$687,MOD(($N$676*$N$677+8)-1,10)+1,INT((($N$676*$N$677+8)-1)/10)+1)="","",INDEX($P$678:$W$687,MOD(($N$676*$N$677+8)-1,10)+1,INT((($N$676*$N$677+8)-1)/10)+1))),""))),IF($N$678="","",IF(OR(ISTEXT($N$676),ISTEXT($N$677),ISTEXT($N$678)),"",IF(OR(8&gt;$N$676,2&gt;$N$677,((2-1)*$N$676+8)&gt;$N$678),"",IF(INDEX($P$678:$W$687,MOD(((2-1)*$N$676+8)-1,10)+1,INT((((2-1)*$N$676+8)-1)/10)+1)="","",INDEX($P$678:$W$687,MOD(((2-1)*$N$676+8)-1,10)+1,INT((((2-1)*$N$676+8)-1)/10)+1))))))</f>
        <v/>
      </c>
      <c r="L679" s="539">
        <f>IF($D$676="Flat Oval",IF(OR($N$678="",ISTEXT($N$676),ISTEXT($N$677)),"",IF(2&lt;=$N$677,IF(9&gt;$N$676,"",IF(((2-1)*$N$676+9)&gt;80,"",IF(INDEX($P$678:$W$687,MOD(((2-1)*$N$676+9)-1,10)+1,INT((((2-1)*$N$676+9)-1)/10)+1)="","",INDEX($P$678:$W$687,MOD(((2-1)*$N$676+9)-1,10)+1,INT((((2-1)*$N$676+9)-1)/10)+1)))),IF(AND(2=$N$677+1,9&lt;=$O$676),IF(($N$676*$N$677+9)&gt;80,"",IF(INDEX($P$678:$W$687,MOD(($N$676*$N$677+9)-1,10)+1,INT((($N$676*$N$677+9)-1)/10)+1)="","",INDEX($P$678:$W$687,MOD(($N$676*$N$677+9)-1,10)+1,INT((($N$676*$N$677+9)-1)/10)+1))),""))),IF($N$678="","",IF(OR(ISTEXT($N$676),ISTEXT($N$677),ISTEXT($N$678)),"",IF(OR(9&gt;$N$676,2&gt;$N$677,((2-1)*$N$676+9)&gt;$N$678),"",IF(INDEX($P$678:$W$687,MOD(((2-1)*$N$676+9)-1,10)+1,INT((((2-1)*$N$676+9)-1)/10)+1)="","",INDEX($P$678:$W$687,MOD(((2-1)*$N$676+9)-1,10)+1,INT((((2-1)*$N$676+9)-1)/10)+1))))))</f>
        <v/>
      </c>
      <c r="M679" s="539">
        <f>IF($D$676="Flat Oval",IF(OR($N$678="",ISTEXT($N$676),ISTEXT($N$677)),"",IF(2&lt;=$N$677,IF(10&gt;$N$676,"",IF(((2-1)*$N$676+10)&gt;80,"",IF(INDEX($P$678:$W$687,MOD(((2-1)*$N$676+10)-1,10)+1,INT((((2-1)*$N$676+10)-1)/10)+1)="","",INDEX($P$678:$W$687,MOD(((2-1)*$N$676+10)-1,10)+1,INT((((2-1)*$N$676+10)-1)/10)+1)))),IF(AND(2=$N$677+1,10&lt;=$O$676),IF(($N$676*$N$677+10)&gt;80,"",IF(INDEX($P$678:$W$687,MOD(($N$676*$N$677+10)-1,10)+1,INT((($N$676*$N$677+10)-1)/10)+1)="","",INDEX($P$678:$W$687,MOD(($N$676*$N$677+10)-1,10)+1,INT((($N$676*$N$677+10)-1)/10)+1))),""))),IF($N$678="","",IF(OR(ISTEXT($N$676),ISTEXT($N$677),ISTEXT($N$678)),"",IF(OR(10&gt;$N$676,2&gt;$N$677,((2-1)*$N$676+10)&gt;$N$678),"",IF(INDEX($P$678:$W$687,MOD(((2-1)*$N$676+10)-1,10)+1,INT((((2-1)*$N$676+10)-1)/10)+1)="","",INDEX($P$678:$W$687,MOD(((2-1)*$N$676+10)-1,10)+1,INT((((2-1)*$N$676+10)-1)/10)+1))))))</f>
        <v/>
      </c>
      <c r="O679">
        <f>IF(AND($D$676="Flat Oval",NOT(OR($G$676="",$I$676="")),NOT(OR(ISTEXT($G$676),ISTEXT($I$676)))),(($G$676-2*N($K$676))-($I$676-2*N($K$676)))*($I$676-2*N($K$676))/144,"")</f>
        <v/>
      </c>
      <c r="P679" s="540" t="n"/>
      <c r="Q679" s="540" t="n"/>
      <c r="R679" s="540" t="n"/>
      <c r="S679" s="540" t="n"/>
      <c r="T679" s="540" t="n"/>
      <c r="U679" s="540" t="n"/>
      <c r="V679" s="540" t="n"/>
      <c r="W679" s="540" t="n"/>
    </row>
    <row r="680" ht="13.35" customHeight="1" s="162">
      <c r="B680" s="537">
        <f>IF($D$676="Flat Oval",IF(OR($N$677="",ISTEXT($N$677)),"",IF(3&lt;=$N$677,ROUND((3-0.5)*$I$676/$N$677,1),IF(3=$N$677+1,"Ends",""))),IF(OR($D$676="",$G$676=""),"",IF($D$676="Round",IF(3=1,"Axis 1 (0°)",IF(3=2,"Axis 2 (90°)","")),IF(ISTEXT($N$677),"",IF(3&gt;$N$677,"",IF(ISTEXT($I$676),"",ROUND((3-0.5)*$I$676/$N$677,1)))))))</f>
        <v/>
      </c>
      <c r="C680" s="538" t="n"/>
      <c r="D680" s="539">
        <f>IF($D$676="Flat Oval",IF(OR($N$678="",ISTEXT($N$676),ISTEXT($N$677)),"",IF(3&lt;=$N$677,IF(1&gt;$N$676,"",IF(((3-1)*$N$676+1)&gt;80,"",IF(INDEX($P$678:$W$687,MOD(((3-1)*$N$676+1)-1,10)+1,INT((((3-1)*$N$676+1)-1)/10)+1)="","",INDEX($P$678:$W$687,MOD(((3-1)*$N$676+1)-1,10)+1,INT((((3-1)*$N$676+1)-1)/10)+1)))),IF(AND(3=$N$677+1,1&lt;=$O$676),IF(($N$676*$N$677+1)&gt;80,"",IF(INDEX($P$678:$W$687,MOD(($N$676*$N$677+1)-1,10)+1,INT((($N$676*$N$677+1)-1)/10)+1)="","",INDEX($P$678:$W$687,MOD(($N$676*$N$677+1)-1,10)+1,INT((($N$676*$N$677+1)-1)/10)+1))),""))),IF($N$678="","",IF(OR(ISTEXT($N$676),ISTEXT($N$677),ISTEXT($N$678)),"",IF(OR(1&gt;$N$676,3&gt;$N$677,((3-1)*$N$676+1)&gt;$N$678),"",IF(INDEX($P$678:$W$687,MOD(((3-1)*$N$676+1)-1,10)+1,INT((((3-1)*$N$676+1)-1)/10)+1)="","",INDEX($P$678:$W$687,MOD(((3-1)*$N$676+1)-1,10)+1,INT((((3-1)*$N$676+1)-1)/10)+1))))))</f>
        <v/>
      </c>
      <c r="E680" s="539">
        <f>IF($D$676="Flat Oval",IF(OR($N$678="",ISTEXT($N$676),ISTEXT($N$677)),"",IF(3&lt;=$N$677,IF(2&gt;$N$676,"",IF(((3-1)*$N$676+2)&gt;80,"",IF(INDEX($P$678:$W$687,MOD(((3-1)*$N$676+2)-1,10)+1,INT((((3-1)*$N$676+2)-1)/10)+1)="","",INDEX($P$678:$W$687,MOD(((3-1)*$N$676+2)-1,10)+1,INT((((3-1)*$N$676+2)-1)/10)+1)))),IF(AND(3=$N$677+1,2&lt;=$O$676),IF(($N$676*$N$677+2)&gt;80,"",IF(INDEX($P$678:$W$687,MOD(($N$676*$N$677+2)-1,10)+1,INT((($N$676*$N$677+2)-1)/10)+1)="","",INDEX($P$678:$W$687,MOD(($N$676*$N$677+2)-1,10)+1,INT((($N$676*$N$677+2)-1)/10)+1))),""))),IF($N$678="","",IF(OR(ISTEXT($N$676),ISTEXT($N$677),ISTEXT($N$678)),"",IF(OR(2&gt;$N$676,3&gt;$N$677,((3-1)*$N$676+2)&gt;$N$678),"",IF(INDEX($P$678:$W$687,MOD(((3-1)*$N$676+2)-1,10)+1,INT((((3-1)*$N$676+2)-1)/10)+1)="","",INDEX($P$678:$W$687,MOD(((3-1)*$N$676+2)-1,10)+1,INT((((3-1)*$N$676+2)-1)/10)+1))))))</f>
        <v/>
      </c>
      <c r="F680" s="539">
        <f>IF($D$676="Flat Oval",IF(OR($N$678="",ISTEXT($N$676),ISTEXT($N$677)),"",IF(3&lt;=$N$677,IF(3&gt;$N$676,"",IF(((3-1)*$N$676+3)&gt;80,"",IF(INDEX($P$678:$W$687,MOD(((3-1)*$N$676+3)-1,10)+1,INT((((3-1)*$N$676+3)-1)/10)+1)="","",INDEX($P$678:$W$687,MOD(((3-1)*$N$676+3)-1,10)+1,INT((((3-1)*$N$676+3)-1)/10)+1)))),IF(AND(3=$N$677+1,3&lt;=$O$676),IF(($N$676*$N$677+3)&gt;80,"",IF(INDEX($P$678:$W$687,MOD(($N$676*$N$677+3)-1,10)+1,INT((($N$676*$N$677+3)-1)/10)+1)="","",INDEX($P$678:$W$687,MOD(($N$676*$N$677+3)-1,10)+1,INT((($N$676*$N$677+3)-1)/10)+1))),""))),IF($N$678="","",IF(OR(ISTEXT($N$676),ISTEXT($N$677),ISTEXT($N$678)),"",IF(OR(3&gt;$N$676,3&gt;$N$677,((3-1)*$N$676+3)&gt;$N$678),"",IF(INDEX($P$678:$W$687,MOD(((3-1)*$N$676+3)-1,10)+1,INT((((3-1)*$N$676+3)-1)/10)+1)="","",INDEX($P$678:$W$687,MOD(((3-1)*$N$676+3)-1,10)+1,INT((((3-1)*$N$676+3)-1)/10)+1))))))</f>
        <v/>
      </c>
      <c r="G680" s="539">
        <f>IF($D$676="Flat Oval",IF(OR($N$678="",ISTEXT($N$676),ISTEXT($N$677)),"",IF(3&lt;=$N$677,IF(4&gt;$N$676,"",IF(((3-1)*$N$676+4)&gt;80,"",IF(INDEX($P$678:$W$687,MOD(((3-1)*$N$676+4)-1,10)+1,INT((((3-1)*$N$676+4)-1)/10)+1)="","",INDEX($P$678:$W$687,MOD(((3-1)*$N$676+4)-1,10)+1,INT((((3-1)*$N$676+4)-1)/10)+1)))),IF(AND(3=$N$677+1,4&lt;=$O$676),IF(($N$676*$N$677+4)&gt;80,"",IF(INDEX($P$678:$W$687,MOD(($N$676*$N$677+4)-1,10)+1,INT((($N$676*$N$677+4)-1)/10)+1)="","",INDEX($P$678:$W$687,MOD(($N$676*$N$677+4)-1,10)+1,INT((($N$676*$N$677+4)-1)/10)+1))),""))),IF($N$678="","",IF(OR(ISTEXT($N$676),ISTEXT($N$677),ISTEXT($N$678)),"",IF(OR(4&gt;$N$676,3&gt;$N$677,((3-1)*$N$676+4)&gt;$N$678),"",IF(INDEX($P$678:$W$687,MOD(((3-1)*$N$676+4)-1,10)+1,INT((((3-1)*$N$676+4)-1)/10)+1)="","",INDEX($P$678:$W$687,MOD(((3-1)*$N$676+4)-1,10)+1,INT((((3-1)*$N$676+4)-1)/10)+1))))))</f>
        <v/>
      </c>
      <c r="H680" s="539">
        <f>IF($D$676="Flat Oval",IF(OR($N$678="",ISTEXT($N$676),ISTEXT($N$677)),"",IF(3&lt;=$N$677,IF(5&gt;$N$676,"",IF(((3-1)*$N$676+5)&gt;80,"",IF(INDEX($P$678:$W$687,MOD(((3-1)*$N$676+5)-1,10)+1,INT((((3-1)*$N$676+5)-1)/10)+1)="","",INDEX($P$678:$W$687,MOD(((3-1)*$N$676+5)-1,10)+1,INT((((3-1)*$N$676+5)-1)/10)+1)))),IF(AND(3=$N$677+1,5&lt;=$O$676),IF(($N$676*$N$677+5)&gt;80,"",IF(INDEX($P$678:$W$687,MOD(($N$676*$N$677+5)-1,10)+1,INT((($N$676*$N$677+5)-1)/10)+1)="","",INDEX($P$678:$W$687,MOD(($N$676*$N$677+5)-1,10)+1,INT((($N$676*$N$677+5)-1)/10)+1))),""))),IF($N$678="","",IF(OR(ISTEXT($N$676),ISTEXT($N$677),ISTEXT($N$678)),"",IF(OR(5&gt;$N$676,3&gt;$N$677,((3-1)*$N$676+5)&gt;$N$678),"",IF(INDEX($P$678:$W$687,MOD(((3-1)*$N$676+5)-1,10)+1,INT((((3-1)*$N$676+5)-1)/10)+1)="","",INDEX($P$678:$W$687,MOD(((3-1)*$N$676+5)-1,10)+1,INT((((3-1)*$N$676+5)-1)/10)+1))))))</f>
        <v/>
      </c>
      <c r="I680" s="539">
        <f>IF($D$676="Flat Oval",IF(OR($N$678="",ISTEXT($N$676),ISTEXT($N$677)),"",IF(3&lt;=$N$677,IF(6&gt;$N$676,"",IF(((3-1)*$N$676+6)&gt;80,"",IF(INDEX($P$678:$W$687,MOD(((3-1)*$N$676+6)-1,10)+1,INT((((3-1)*$N$676+6)-1)/10)+1)="","",INDEX($P$678:$W$687,MOD(((3-1)*$N$676+6)-1,10)+1,INT((((3-1)*$N$676+6)-1)/10)+1)))),IF(AND(3=$N$677+1,6&lt;=$O$676),IF(($N$676*$N$677+6)&gt;80,"",IF(INDEX($P$678:$W$687,MOD(($N$676*$N$677+6)-1,10)+1,INT((($N$676*$N$677+6)-1)/10)+1)="","",INDEX($P$678:$W$687,MOD(($N$676*$N$677+6)-1,10)+1,INT((($N$676*$N$677+6)-1)/10)+1))),""))),IF($N$678="","",IF(OR(ISTEXT($N$676),ISTEXT($N$677),ISTEXT($N$678)),"",IF(OR(6&gt;$N$676,3&gt;$N$677,((3-1)*$N$676+6)&gt;$N$678),"",IF(INDEX($P$678:$W$687,MOD(((3-1)*$N$676+6)-1,10)+1,INT((((3-1)*$N$676+6)-1)/10)+1)="","",INDEX($P$678:$W$687,MOD(((3-1)*$N$676+6)-1,10)+1,INT((((3-1)*$N$676+6)-1)/10)+1))))))</f>
        <v/>
      </c>
      <c r="J680" s="539">
        <f>IF($D$676="Flat Oval",IF(OR($N$678="",ISTEXT($N$676),ISTEXT($N$677)),"",IF(3&lt;=$N$677,IF(7&gt;$N$676,"",IF(((3-1)*$N$676+7)&gt;80,"",IF(INDEX($P$678:$W$687,MOD(((3-1)*$N$676+7)-1,10)+1,INT((((3-1)*$N$676+7)-1)/10)+1)="","",INDEX($P$678:$W$687,MOD(((3-1)*$N$676+7)-1,10)+1,INT((((3-1)*$N$676+7)-1)/10)+1)))),IF(AND(3=$N$677+1,7&lt;=$O$676),IF(($N$676*$N$677+7)&gt;80,"",IF(INDEX($P$678:$W$687,MOD(($N$676*$N$677+7)-1,10)+1,INT((($N$676*$N$677+7)-1)/10)+1)="","",INDEX($P$678:$W$687,MOD(($N$676*$N$677+7)-1,10)+1,INT((($N$676*$N$677+7)-1)/10)+1))),""))),IF($N$678="","",IF(OR(ISTEXT($N$676),ISTEXT($N$677),ISTEXT($N$678)),"",IF(OR(7&gt;$N$676,3&gt;$N$677,((3-1)*$N$676+7)&gt;$N$678),"",IF(INDEX($P$678:$W$687,MOD(((3-1)*$N$676+7)-1,10)+1,INT((((3-1)*$N$676+7)-1)/10)+1)="","",INDEX($P$678:$W$687,MOD(((3-1)*$N$676+7)-1,10)+1,INT((((3-1)*$N$676+7)-1)/10)+1))))))</f>
        <v/>
      </c>
      <c r="K680" s="539">
        <f>IF($D$676="Flat Oval",IF(OR($N$678="",ISTEXT($N$676),ISTEXT($N$677)),"",IF(3&lt;=$N$677,IF(8&gt;$N$676,"",IF(((3-1)*$N$676+8)&gt;80,"",IF(INDEX($P$678:$W$687,MOD(((3-1)*$N$676+8)-1,10)+1,INT((((3-1)*$N$676+8)-1)/10)+1)="","",INDEX($P$678:$W$687,MOD(((3-1)*$N$676+8)-1,10)+1,INT((((3-1)*$N$676+8)-1)/10)+1)))),IF(AND(3=$N$677+1,8&lt;=$O$676),IF(($N$676*$N$677+8)&gt;80,"",IF(INDEX($P$678:$W$687,MOD(($N$676*$N$677+8)-1,10)+1,INT((($N$676*$N$677+8)-1)/10)+1)="","",INDEX($P$678:$W$687,MOD(($N$676*$N$677+8)-1,10)+1,INT((($N$676*$N$677+8)-1)/10)+1))),""))),IF($N$678="","",IF(OR(ISTEXT($N$676),ISTEXT($N$677),ISTEXT($N$678)),"",IF(OR(8&gt;$N$676,3&gt;$N$677,((3-1)*$N$676+8)&gt;$N$678),"",IF(INDEX($P$678:$W$687,MOD(((3-1)*$N$676+8)-1,10)+1,INT((((3-1)*$N$676+8)-1)/10)+1)="","",INDEX($P$678:$W$687,MOD(((3-1)*$N$676+8)-1,10)+1,INT((((3-1)*$N$676+8)-1)/10)+1))))))</f>
        <v/>
      </c>
      <c r="L680" s="539">
        <f>IF($D$676="Flat Oval",IF(OR($N$678="",ISTEXT($N$676),ISTEXT($N$677)),"",IF(3&lt;=$N$677,IF(9&gt;$N$676,"",IF(((3-1)*$N$676+9)&gt;80,"",IF(INDEX($P$678:$W$687,MOD(((3-1)*$N$676+9)-1,10)+1,INT((((3-1)*$N$676+9)-1)/10)+1)="","",INDEX($P$678:$W$687,MOD(((3-1)*$N$676+9)-1,10)+1,INT((((3-1)*$N$676+9)-1)/10)+1)))),IF(AND(3=$N$677+1,9&lt;=$O$676),IF(($N$676*$N$677+9)&gt;80,"",IF(INDEX($P$678:$W$687,MOD(($N$676*$N$677+9)-1,10)+1,INT((($N$676*$N$677+9)-1)/10)+1)="","",INDEX($P$678:$W$687,MOD(($N$676*$N$677+9)-1,10)+1,INT((($N$676*$N$677+9)-1)/10)+1))),""))),IF($N$678="","",IF(OR(ISTEXT($N$676),ISTEXT($N$677),ISTEXT($N$678)),"",IF(OR(9&gt;$N$676,3&gt;$N$677,((3-1)*$N$676+9)&gt;$N$678),"",IF(INDEX($P$678:$W$687,MOD(((3-1)*$N$676+9)-1,10)+1,INT((((3-1)*$N$676+9)-1)/10)+1)="","",INDEX($P$678:$W$687,MOD(((3-1)*$N$676+9)-1,10)+1,INT((((3-1)*$N$676+9)-1)/10)+1))))))</f>
        <v/>
      </c>
      <c r="M680" s="539">
        <f>IF($D$676="Flat Oval",IF(OR($N$678="",ISTEXT($N$676),ISTEXT($N$677)),"",IF(3&lt;=$N$677,IF(10&gt;$N$676,"",IF(((3-1)*$N$676+10)&gt;80,"",IF(INDEX($P$678:$W$687,MOD(((3-1)*$N$676+10)-1,10)+1,INT((((3-1)*$N$676+10)-1)/10)+1)="","",INDEX($P$678:$W$687,MOD(((3-1)*$N$676+10)-1,10)+1,INT((((3-1)*$N$676+10)-1)/10)+1)))),IF(AND(3=$N$677+1,10&lt;=$O$676),IF(($N$676*$N$677+10)&gt;80,"",IF(INDEX($P$678:$W$687,MOD(($N$676*$N$677+10)-1,10)+1,INT((($N$676*$N$677+10)-1)/10)+1)="","",INDEX($P$678:$W$687,MOD(($N$676*$N$677+10)-1,10)+1,INT((($N$676*$N$677+10)-1)/10)+1))),""))),IF($N$678="","",IF(OR(ISTEXT($N$676),ISTEXT($N$677),ISTEXT($N$678)),"",IF(OR(10&gt;$N$676,3&gt;$N$677,((3-1)*$N$676+10)&gt;$N$678),"",IF(INDEX($P$678:$W$687,MOD(((3-1)*$N$676+10)-1,10)+1,INT((((3-1)*$N$676+10)-1)/10)+1)="","",INDEX($P$678:$W$687,MOD(((3-1)*$N$676+10)-1,10)+1,INT((((3-1)*$N$676+10)-1)/10)+1))))))</f>
        <v/>
      </c>
      <c r="O680">
        <f>IF(AND($D$676="Flat Oval",NOT(OR($G$676="",$I$676="")),NOT(OR(ISTEXT($G$676),ISTEXT($I$676)))),PI()*(($I$676-2*N($K$676))/2)^2/144,"")</f>
        <v/>
      </c>
      <c r="P680" s="540" t="n"/>
      <c r="Q680" s="540" t="n"/>
      <c r="R680" s="540" t="n"/>
      <c r="S680" s="540" t="n"/>
      <c r="T680" s="540" t="n"/>
      <c r="U680" s="540" t="n"/>
      <c r="V680" s="540" t="n"/>
      <c r="W680" s="540" t="n"/>
    </row>
    <row r="681" ht="13.35" customHeight="1" s="162">
      <c r="B681" s="537">
        <f>IF($D$676="Flat Oval",IF(OR($N$677="",ISTEXT($N$677)),"",IF(4&lt;=$N$677,ROUND((4-0.5)*$I$676/$N$677,1),IF(4=$N$677+1,"Ends",""))),IF(OR($D$676="",$G$676=""),"",IF($D$676="Round",IF(4=1,"Axis 1 (0°)",IF(4=2,"Axis 2 (90°)","")),IF(ISTEXT($N$677),"",IF(4&gt;$N$677,"",IF(ISTEXT($I$676),"",ROUND((4-0.5)*$I$676/$N$677,1)))))))</f>
        <v/>
      </c>
      <c r="C681" s="538" t="n"/>
      <c r="D681" s="539">
        <f>IF($D$676="Flat Oval",IF(OR($N$678="",ISTEXT($N$676),ISTEXT($N$677)),"",IF(4&lt;=$N$677,IF(1&gt;$N$676,"",IF(((4-1)*$N$676+1)&gt;80,"",IF(INDEX($P$678:$W$687,MOD(((4-1)*$N$676+1)-1,10)+1,INT((((4-1)*$N$676+1)-1)/10)+1)="","",INDEX($P$678:$W$687,MOD(((4-1)*$N$676+1)-1,10)+1,INT((((4-1)*$N$676+1)-1)/10)+1)))),IF(AND(4=$N$677+1,1&lt;=$O$676),IF(($N$676*$N$677+1)&gt;80,"",IF(INDEX($P$678:$W$687,MOD(($N$676*$N$677+1)-1,10)+1,INT((($N$676*$N$677+1)-1)/10)+1)="","",INDEX($P$678:$W$687,MOD(($N$676*$N$677+1)-1,10)+1,INT((($N$676*$N$677+1)-1)/10)+1))),""))),IF($N$678="","",IF(OR(ISTEXT($N$676),ISTEXT($N$677),ISTEXT($N$678)),"",IF(OR(1&gt;$N$676,4&gt;$N$677,((4-1)*$N$676+1)&gt;$N$678),"",IF(INDEX($P$678:$W$687,MOD(((4-1)*$N$676+1)-1,10)+1,INT((((4-1)*$N$676+1)-1)/10)+1)="","",INDEX($P$678:$W$687,MOD(((4-1)*$N$676+1)-1,10)+1,INT((((4-1)*$N$676+1)-1)/10)+1))))))</f>
        <v/>
      </c>
      <c r="E681" s="539">
        <f>IF($D$676="Flat Oval",IF(OR($N$678="",ISTEXT($N$676),ISTEXT($N$677)),"",IF(4&lt;=$N$677,IF(2&gt;$N$676,"",IF(((4-1)*$N$676+2)&gt;80,"",IF(INDEX($P$678:$W$687,MOD(((4-1)*$N$676+2)-1,10)+1,INT((((4-1)*$N$676+2)-1)/10)+1)="","",INDEX($P$678:$W$687,MOD(((4-1)*$N$676+2)-1,10)+1,INT((((4-1)*$N$676+2)-1)/10)+1)))),IF(AND(4=$N$677+1,2&lt;=$O$676),IF(($N$676*$N$677+2)&gt;80,"",IF(INDEX($P$678:$W$687,MOD(($N$676*$N$677+2)-1,10)+1,INT((($N$676*$N$677+2)-1)/10)+1)="","",INDEX($P$678:$W$687,MOD(($N$676*$N$677+2)-1,10)+1,INT((($N$676*$N$677+2)-1)/10)+1))),""))),IF($N$678="","",IF(OR(ISTEXT($N$676),ISTEXT($N$677),ISTEXT($N$678)),"",IF(OR(2&gt;$N$676,4&gt;$N$677,((4-1)*$N$676+2)&gt;$N$678),"",IF(INDEX($P$678:$W$687,MOD(((4-1)*$N$676+2)-1,10)+1,INT((((4-1)*$N$676+2)-1)/10)+1)="","",INDEX($P$678:$W$687,MOD(((4-1)*$N$676+2)-1,10)+1,INT((((4-1)*$N$676+2)-1)/10)+1))))))</f>
        <v/>
      </c>
      <c r="F681" s="539">
        <f>IF($D$676="Flat Oval",IF(OR($N$678="",ISTEXT($N$676),ISTEXT($N$677)),"",IF(4&lt;=$N$677,IF(3&gt;$N$676,"",IF(((4-1)*$N$676+3)&gt;80,"",IF(INDEX($P$678:$W$687,MOD(((4-1)*$N$676+3)-1,10)+1,INT((((4-1)*$N$676+3)-1)/10)+1)="","",INDEX($P$678:$W$687,MOD(((4-1)*$N$676+3)-1,10)+1,INT((((4-1)*$N$676+3)-1)/10)+1)))),IF(AND(4=$N$677+1,3&lt;=$O$676),IF(($N$676*$N$677+3)&gt;80,"",IF(INDEX($P$678:$W$687,MOD(($N$676*$N$677+3)-1,10)+1,INT((($N$676*$N$677+3)-1)/10)+1)="","",INDEX($P$678:$W$687,MOD(($N$676*$N$677+3)-1,10)+1,INT((($N$676*$N$677+3)-1)/10)+1))),""))),IF($N$678="","",IF(OR(ISTEXT($N$676),ISTEXT($N$677),ISTEXT($N$678)),"",IF(OR(3&gt;$N$676,4&gt;$N$677,((4-1)*$N$676+3)&gt;$N$678),"",IF(INDEX($P$678:$W$687,MOD(((4-1)*$N$676+3)-1,10)+1,INT((((4-1)*$N$676+3)-1)/10)+1)="","",INDEX($P$678:$W$687,MOD(((4-1)*$N$676+3)-1,10)+1,INT((((4-1)*$N$676+3)-1)/10)+1))))))</f>
        <v/>
      </c>
      <c r="G681" s="539">
        <f>IF($D$676="Flat Oval",IF(OR($N$678="",ISTEXT($N$676),ISTEXT($N$677)),"",IF(4&lt;=$N$677,IF(4&gt;$N$676,"",IF(((4-1)*$N$676+4)&gt;80,"",IF(INDEX($P$678:$W$687,MOD(((4-1)*$N$676+4)-1,10)+1,INT((((4-1)*$N$676+4)-1)/10)+1)="","",INDEX($P$678:$W$687,MOD(((4-1)*$N$676+4)-1,10)+1,INT((((4-1)*$N$676+4)-1)/10)+1)))),IF(AND(4=$N$677+1,4&lt;=$O$676),IF(($N$676*$N$677+4)&gt;80,"",IF(INDEX($P$678:$W$687,MOD(($N$676*$N$677+4)-1,10)+1,INT((($N$676*$N$677+4)-1)/10)+1)="","",INDEX($P$678:$W$687,MOD(($N$676*$N$677+4)-1,10)+1,INT((($N$676*$N$677+4)-1)/10)+1))),""))),IF($N$678="","",IF(OR(ISTEXT($N$676),ISTEXT($N$677),ISTEXT($N$678)),"",IF(OR(4&gt;$N$676,4&gt;$N$677,((4-1)*$N$676+4)&gt;$N$678),"",IF(INDEX($P$678:$W$687,MOD(((4-1)*$N$676+4)-1,10)+1,INT((((4-1)*$N$676+4)-1)/10)+1)="","",INDEX($P$678:$W$687,MOD(((4-1)*$N$676+4)-1,10)+1,INT((((4-1)*$N$676+4)-1)/10)+1))))))</f>
        <v/>
      </c>
      <c r="H681" s="539">
        <f>IF($D$676="Flat Oval",IF(OR($N$678="",ISTEXT($N$676),ISTEXT($N$677)),"",IF(4&lt;=$N$677,IF(5&gt;$N$676,"",IF(((4-1)*$N$676+5)&gt;80,"",IF(INDEX($P$678:$W$687,MOD(((4-1)*$N$676+5)-1,10)+1,INT((((4-1)*$N$676+5)-1)/10)+1)="","",INDEX($P$678:$W$687,MOD(((4-1)*$N$676+5)-1,10)+1,INT((((4-1)*$N$676+5)-1)/10)+1)))),IF(AND(4=$N$677+1,5&lt;=$O$676),IF(($N$676*$N$677+5)&gt;80,"",IF(INDEX($P$678:$W$687,MOD(($N$676*$N$677+5)-1,10)+1,INT((($N$676*$N$677+5)-1)/10)+1)="","",INDEX($P$678:$W$687,MOD(($N$676*$N$677+5)-1,10)+1,INT((($N$676*$N$677+5)-1)/10)+1))),""))),IF($N$678="","",IF(OR(ISTEXT($N$676),ISTEXT($N$677),ISTEXT($N$678)),"",IF(OR(5&gt;$N$676,4&gt;$N$677,((4-1)*$N$676+5)&gt;$N$678),"",IF(INDEX($P$678:$W$687,MOD(((4-1)*$N$676+5)-1,10)+1,INT((((4-1)*$N$676+5)-1)/10)+1)="","",INDEX($P$678:$W$687,MOD(((4-1)*$N$676+5)-1,10)+1,INT((((4-1)*$N$676+5)-1)/10)+1))))))</f>
        <v/>
      </c>
      <c r="I681" s="539">
        <f>IF($D$676="Flat Oval",IF(OR($N$678="",ISTEXT($N$676),ISTEXT($N$677)),"",IF(4&lt;=$N$677,IF(6&gt;$N$676,"",IF(((4-1)*$N$676+6)&gt;80,"",IF(INDEX($P$678:$W$687,MOD(((4-1)*$N$676+6)-1,10)+1,INT((((4-1)*$N$676+6)-1)/10)+1)="","",INDEX($P$678:$W$687,MOD(((4-1)*$N$676+6)-1,10)+1,INT((((4-1)*$N$676+6)-1)/10)+1)))),IF(AND(4=$N$677+1,6&lt;=$O$676),IF(($N$676*$N$677+6)&gt;80,"",IF(INDEX($P$678:$W$687,MOD(($N$676*$N$677+6)-1,10)+1,INT((($N$676*$N$677+6)-1)/10)+1)="","",INDEX($P$678:$W$687,MOD(($N$676*$N$677+6)-1,10)+1,INT((($N$676*$N$677+6)-1)/10)+1))),""))),IF($N$678="","",IF(OR(ISTEXT($N$676),ISTEXT($N$677),ISTEXT($N$678)),"",IF(OR(6&gt;$N$676,4&gt;$N$677,((4-1)*$N$676+6)&gt;$N$678),"",IF(INDEX($P$678:$W$687,MOD(((4-1)*$N$676+6)-1,10)+1,INT((((4-1)*$N$676+6)-1)/10)+1)="","",INDEX($P$678:$W$687,MOD(((4-1)*$N$676+6)-1,10)+1,INT((((4-1)*$N$676+6)-1)/10)+1))))))</f>
        <v/>
      </c>
      <c r="J681" s="539">
        <f>IF($D$676="Flat Oval",IF(OR($N$678="",ISTEXT($N$676),ISTEXT($N$677)),"",IF(4&lt;=$N$677,IF(7&gt;$N$676,"",IF(((4-1)*$N$676+7)&gt;80,"",IF(INDEX($P$678:$W$687,MOD(((4-1)*$N$676+7)-1,10)+1,INT((((4-1)*$N$676+7)-1)/10)+1)="","",INDEX($P$678:$W$687,MOD(((4-1)*$N$676+7)-1,10)+1,INT((((4-1)*$N$676+7)-1)/10)+1)))),IF(AND(4=$N$677+1,7&lt;=$O$676),IF(($N$676*$N$677+7)&gt;80,"",IF(INDEX($P$678:$W$687,MOD(($N$676*$N$677+7)-1,10)+1,INT((($N$676*$N$677+7)-1)/10)+1)="","",INDEX($P$678:$W$687,MOD(($N$676*$N$677+7)-1,10)+1,INT((($N$676*$N$677+7)-1)/10)+1))),""))),IF($N$678="","",IF(OR(ISTEXT($N$676),ISTEXT($N$677),ISTEXT($N$678)),"",IF(OR(7&gt;$N$676,4&gt;$N$677,((4-1)*$N$676+7)&gt;$N$678),"",IF(INDEX($P$678:$W$687,MOD(((4-1)*$N$676+7)-1,10)+1,INT((((4-1)*$N$676+7)-1)/10)+1)="","",INDEX($P$678:$W$687,MOD(((4-1)*$N$676+7)-1,10)+1,INT((((4-1)*$N$676+7)-1)/10)+1))))))</f>
        <v/>
      </c>
      <c r="K681" s="539">
        <f>IF($D$676="Flat Oval",IF(OR($N$678="",ISTEXT($N$676),ISTEXT($N$677)),"",IF(4&lt;=$N$677,IF(8&gt;$N$676,"",IF(((4-1)*$N$676+8)&gt;80,"",IF(INDEX($P$678:$W$687,MOD(((4-1)*$N$676+8)-1,10)+1,INT((((4-1)*$N$676+8)-1)/10)+1)="","",INDEX($P$678:$W$687,MOD(((4-1)*$N$676+8)-1,10)+1,INT((((4-1)*$N$676+8)-1)/10)+1)))),IF(AND(4=$N$677+1,8&lt;=$O$676),IF(($N$676*$N$677+8)&gt;80,"",IF(INDEX($P$678:$W$687,MOD(($N$676*$N$677+8)-1,10)+1,INT((($N$676*$N$677+8)-1)/10)+1)="","",INDEX($P$678:$W$687,MOD(($N$676*$N$677+8)-1,10)+1,INT((($N$676*$N$677+8)-1)/10)+1))),""))),IF($N$678="","",IF(OR(ISTEXT($N$676),ISTEXT($N$677),ISTEXT($N$678)),"",IF(OR(8&gt;$N$676,4&gt;$N$677,((4-1)*$N$676+8)&gt;$N$678),"",IF(INDEX($P$678:$W$687,MOD(((4-1)*$N$676+8)-1,10)+1,INT((((4-1)*$N$676+8)-1)/10)+1)="","",INDEX($P$678:$W$687,MOD(((4-1)*$N$676+8)-1,10)+1,INT((((4-1)*$N$676+8)-1)/10)+1))))))</f>
        <v/>
      </c>
      <c r="L681" s="539">
        <f>IF($D$676="Flat Oval",IF(OR($N$678="",ISTEXT($N$676),ISTEXT($N$677)),"",IF(4&lt;=$N$677,IF(9&gt;$N$676,"",IF(((4-1)*$N$676+9)&gt;80,"",IF(INDEX($P$678:$W$687,MOD(((4-1)*$N$676+9)-1,10)+1,INT((((4-1)*$N$676+9)-1)/10)+1)="","",INDEX($P$678:$W$687,MOD(((4-1)*$N$676+9)-1,10)+1,INT((((4-1)*$N$676+9)-1)/10)+1)))),IF(AND(4=$N$677+1,9&lt;=$O$676),IF(($N$676*$N$677+9)&gt;80,"",IF(INDEX($P$678:$W$687,MOD(($N$676*$N$677+9)-1,10)+1,INT((($N$676*$N$677+9)-1)/10)+1)="","",INDEX($P$678:$W$687,MOD(($N$676*$N$677+9)-1,10)+1,INT((($N$676*$N$677+9)-1)/10)+1))),""))),IF($N$678="","",IF(OR(ISTEXT($N$676),ISTEXT($N$677),ISTEXT($N$678)),"",IF(OR(9&gt;$N$676,4&gt;$N$677,((4-1)*$N$676+9)&gt;$N$678),"",IF(INDEX($P$678:$W$687,MOD(((4-1)*$N$676+9)-1,10)+1,INT((((4-1)*$N$676+9)-1)/10)+1)="","",INDEX($P$678:$W$687,MOD(((4-1)*$N$676+9)-1,10)+1,INT((((4-1)*$N$676+9)-1)/10)+1))))))</f>
        <v/>
      </c>
      <c r="M681" s="539">
        <f>IF($D$676="Flat Oval",IF(OR($N$678="",ISTEXT($N$676),ISTEXT($N$677)),"",IF(4&lt;=$N$677,IF(10&gt;$N$676,"",IF(((4-1)*$N$676+10)&gt;80,"",IF(INDEX($P$678:$W$687,MOD(((4-1)*$N$676+10)-1,10)+1,INT((((4-1)*$N$676+10)-1)/10)+1)="","",INDEX($P$678:$W$687,MOD(((4-1)*$N$676+10)-1,10)+1,INT((((4-1)*$N$676+10)-1)/10)+1)))),IF(AND(4=$N$677+1,10&lt;=$O$676),IF(($N$676*$N$677+10)&gt;80,"",IF(INDEX($P$678:$W$687,MOD(($N$676*$N$677+10)-1,10)+1,INT((($N$676*$N$677+10)-1)/10)+1)="","",INDEX($P$678:$W$687,MOD(($N$676*$N$677+10)-1,10)+1,INT((($N$676*$N$677+10)-1)/10)+1))),""))),IF($N$678="","",IF(OR(ISTEXT($N$676),ISTEXT($N$677),ISTEXT($N$678)),"",IF(OR(10&gt;$N$676,4&gt;$N$677,((4-1)*$N$676+10)&gt;$N$678),"",IF(INDEX($P$678:$W$687,MOD(((4-1)*$N$676+10)-1,10)+1,INT((((4-1)*$N$676+10)-1)/10)+1)="","",INDEX($P$678:$W$687,MOD(((4-1)*$N$676+10)-1,10)+1,INT((((4-1)*$N$676+10)-1)/10)+1))))))</f>
        <v/>
      </c>
      <c r="P681" s="540" t="n"/>
      <c r="Q681" s="540" t="n"/>
      <c r="R681" s="540" t="n"/>
      <c r="S681" s="540" t="n"/>
      <c r="T681" s="540" t="n"/>
      <c r="U681" s="540" t="n"/>
      <c r="V681" s="540" t="n"/>
      <c r="W681" s="540" t="n"/>
    </row>
    <row r="682" ht="13.35" customHeight="1" s="162">
      <c r="B682" s="537">
        <f>IF($D$676="Flat Oval",IF(OR($N$677="",ISTEXT($N$677)),"",IF(5&lt;=$N$677,ROUND((5-0.5)*$I$676/$N$677,1),IF(5=$N$677+1,"Ends",""))),IF(OR($D$676="",$G$676=""),"",IF($D$676="Round",IF(5=1,"Axis 1 (0°)",IF(5=2,"Axis 2 (90°)","")),IF(ISTEXT($N$677),"",IF(5&gt;$N$677,"",IF(ISTEXT($I$676),"",ROUND((5-0.5)*$I$676/$N$677,1)))))))</f>
        <v/>
      </c>
      <c r="C682" s="538" t="n"/>
      <c r="D682" s="539">
        <f>IF($D$676="Flat Oval",IF(OR($N$678="",ISTEXT($N$676),ISTEXT($N$677)),"",IF(5&lt;=$N$677,IF(1&gt;$N$676,"",IF(((5-1)*$N$676+1)&gt;80,"",IF(INDEX($P$678:$W$687,MOD(((5-1)*$N$676+1)-1,10)+1,INT((((5-1)*$N$676+1)-1)/10)+1)="","",INDEX($P$678:$W$687,MOD(((5-1)*$N$676+1)-1,10)+1,INT((((5-1)*$N$676+1)-1)/10)+1)))),IF(AND(5=$N$677+1,1&lt;=$O$676),IF(($N$676*$N$677+1)&gt;80,"",IF(INDEX($P$678:$W$687,MOD(($N$676*$N$677+1)-1,10)+1,INT((($N$676*$N$677+1)-1)/10)+1)="","",INDEX($P$678:$W$687,MOD(($N$676*$N$677+1)-1,10)+1,INT((($N$676*$N$677+1)-1)/10)+1))),""))),IF($N$678="","",IF(OR(ISTEXT($N$676),ISTEXT($N$677),ISTEXT($N$678)),"",IF(OR(1&gt;$N$676,5&gt;$N$677,((5-1)*$N$676+1)&gt;$N$678),"",IF(INDEX($P$678:$W$687,MOD(((5-1)*$N$676+1)-1,10)+1,INT((((5-1)*$N$676+1)-1)/10)+1)="","",INDEX($P$678:$W$687,MOD(((5-1)*$N$676+1)-1,10)+1,INT((((5-1)*$N$676+1)-1)/10)+1))))))</f>
        <v/>
      </c>
      <c r="E682" s="539">
        <f>IF($D$676="Flat Oval",IF(OR($N$678="",ISTEXT($N$676),ISTEXT($N$677)),"",IF(5&lt;=$N$677,IF(2&gt;$N$676,"",IF(((5-1)*$N$676+2)&gt;80,"",IF(INDEX($P$678:$W$687,MOD(((5-1)*$N$676+2)-1,10)+1,INT((((5-1)*$N$676+2)-1)/10)+1)="","",INDEX($P$678:$W$687,MOD(((5-1)*$N$676+2)-1,10)+1,INT((((5-1)*$N$676+2)-1)/10)+1)))),IF(AND(5=$N$677+1,2&lt;=$O$676),IF(($N$676*$N$677+2)&gt;80,"",IF(INDEX($P$678:$W$687,MOD(($N$676*$N$677+2)-1,10)+1,INT((($N$676*$N$677+2)-1)/10)+1)="","",INDEX($P$678:$W$687,MOD(($N$676*$N$677+2)-1,10)+1,INT((($N$676*$N$677+2)-1)/10)+1))),""))),IF($N$678="","",IF(OR(ISTEXT($N$676),ISTEXT($N$677),ISTEXT($N$678)),"",IF(OR(2&gt;$N$676,5&gt;$N$677,((5-1)*$N$676+2)&gt;$N$678),"",IF(INDEX($P$678:$W$687,MOD(((5-1)*$N$676+2)-1,10)+1,INT((((5-1)*$N$676+2)-1)/10)+1)="","",INDEX($P$678:$W$687,MOD(((5-1)*$N$676+2)-1,10)+1,INT((((5-1)*$N$676+2)-1)/10)+1))))))</f>
        <v/>
      </c>
      <c r="F682" s="539">
        <f>IF($D$676="Flat Oval",IF(OR($N$678="",ISTEXT($N$676),ISTEXT($N$677)),"",IF(5&lt;=$N$677,IF(3&gt;$N$676,"",IF(((5-1)*$N$676+3)&gt;80,"",IF(INDEX($P$678:$W$687,MOD(((5-1)*$N$676+3)-1,10)+1,INT((((5-1)*$N$676+3)-1)/10)+1)="","",INDEX($P$678:$W$687,MOD(((5-1)*$N$676+3)-1,10)+1,INT((((5-1)*$N$676+3)-1)/10)+1)))),IF(AND(5=$N$677+1,3&lt;=$O$676),IF(($N$676*$N$677+3)&gt;80,"",IF(INDEX($P$678:$W$687,MOD(($N$676*$N$677+3)-1,10)+1,INT((($N$676*$N$677+3)-1)/10)+1)="","",INDEX($P$678:$W$687,MOD(($N$676*$N$677+3)-1,10)+1,INT((($N$676*$N$677+3)-1)/10)+1))),""))),IF($N$678="","",IF(OR(ISTEXT($N$676),ISTEXT($N$677),ISTEXT($N$678)),"",IF(OR(3&gt;$N$676,5&gt;$N$677,((5-1)*$N$676+3)&gt;$N$678),"",IF(INDEX($P$678:$W$687,MOD(((5-1)*$N$676+3)-1,10)+1,INT((((5-1)*$N$676+3)-1)/10)+1)="","",INDEX($P$678:$W$687,MOD(((5-1)*$N$676+3)-1,10)+1,INT((((5-1)*$N$676+3)-1)/10)+1))))))</f>
        <v/>
      </c>
      <c r="G682" s="539">
        <f>IF($D$676="Flat Oval",IF(OR($N$678="",ISTEXT($N$676),ISTEXT($N$677)),"",IF(5&lt;=$N$677,IF(4&gt;$N$676,"",IF(((5-1)*$N$676+4)&gt;80,"",IF(INDEX($P$678:$W$687,MOD(((5-1)*$N$676+4)-1,10)+1,INT((((5-1)*$N$676+4)-1)/10)+1)="","",INDEX($P$678:$W$687,MOD(((5-1)*$N$676+4)-1,10)+1,INT((((5-1)*$N$676+4)-1)/10)+1)))),IF(AND(5=$N$677+1,4&lt;=$O$676),IF(($N$676*$N$677+4)&gt;80,"",IF(INDEX($P$678:$W$687,MOD(($N$676*$N$677+4)-1,10)+1,INT((($N$676*$N$677+4)-1)/10)+1)="","",INDEX($P$678:$W$687,MOD(($N$676*$N$677+4)-1,10)+1,INT((($N$676*$N$677+4)-1)/10)+1))),""))),IF($N$678="","",IF(OR(ISTEXT($N$676),ISTEXT($N$677),ISTEXT($N$678)),"",IF(OR(4&gt;$N$676,5&gt;$N$677,((5-1)*$N$676+4)&gt;$N$678),"",IF(INDEX($P$678:$W$687,MOD(((5-1)*$N$676+4)-1,10)+1,INT((((5-1)*$N$676+4)-1)/10)+1)="","",INDEX($P$678:$W$687,MOD(((5-1)*$N$676+4)-1,10)+1,INT((((5-1)*$N$676+4)-1)/10)+1))))))</f>
        <v/>
      </c>
      <c r="H682" s="539">
        <f>IF($D$676="Flat Oval",IF(OR($N$678="",ISTEXT($N$676),ISTEXT($N$677)),"",IF(5&lt;=$N$677,IF(5&gt;$N$676,"",IF(((5-1)*$N$676+5)&gt;80,"",IF(INDEX($P$678:$W$687,MOD(((5-1)*$N$676+5)-1,10)+1,INT((((5-1)*$N$676+5)-1)/10)+1)="","",INDEX($P$678:$W$687,MOD(((5-1)*$N$676+5)-1,10)+1,INT((((5-1)*$N$676+5)-1)/10)+1)))),IF(AND(5=$N$677+1,5&lt;=$O$676),IF(($N$676*$N$677+5)&gt;80,"",IF(INDEX($P$678:$W$687,MOD(($N$676*$N$677+5)-1,10)+1,INT((($N$676*$N$677+5)-1)/10)+1)="","",INDEX($P$678:$W$687,MOD(($N$676*$N$677+5)-1,10)+1,INT((($N$676*$N$677+5)-1)/10)+1))),""))),IF($N$678="","",IF(OR(ISTEXT($N$676),ISTEXT($N$677),ISTEXT($N$678)),"",IF(OR(5&gt;$N$676,5&gt;$N$677,((5-1)*$N$676+5)&gt;$N$678),"",IF(INDEX($P$678:$W$687,MOD(((5-1)*$N$676+5)-1,10)+1,INT((((5-1)*$N$676+5)-1)/10)+1)="","",INDEX($P$678:$W$687,MOD(((5-1)*$N$676+5)-1,10)+1,INT((((5-1)*$N$676+5)-1)/10)+1))))))</f>
        <v/>
      </c>
      <c r="I682" s="539">
        <f>IF($D$676="Flat Oval",IF(OR($N$678="",ISTEXT($N$676),ISTEXT($N$677)),"",IF(5&lt;=$N$677,IF(6&gt;$N$676,"",IF(((5-1)*$N$676+6)&gt;80,"",IF(INDEX($P$678:$W$687,MOD(((5-1)*$N$676+6)-1,10)+1,INT((((5-1)*$N$676+6)-1)/10)+1)="","",INDEX($P$678:$W$687,MOD(((5-1)*$N$676+6)-1,10)+1,INT((((5-1)*$N$676+6)-1)/10)+1)))),IF(AND(5=$N$677+1,6&lt;=$O$676),IF(($N$676*$N$677+6)&gt;80,"",IF(INDEX($P$678:$W$687,MOD(($N$676*$N$677+6)-1,10)+1,INT((($N$676*$N$677+6)-1)/10)+1)="","",INDEX($P$678:$W$687,MOD(($N$676*$N$677+6)-1,10)+1,INT((($N$676*$N$677+6)-1)/10)+1))),""))),IF($N$678="","",IF(OR(ISTEXT($N$676),ISTEXT($N$677),ISTEXT($N$678)),"",IF(OR(6&gt;$N$676,5&gt;$N$677,((5-1)*$N$676+6)&gt;$N$678),"",IF(INDEX($P$678:$W$687,MOD(((5-1)*$N$676+6)-1,10)+1,INT((((5-1)*$N$676+6)-1)/10)+1)="","",INDEX($P$678:$W$687,MOD(((5-1)*$N$676+6)-1,10)+1,INT((((5-1)*$N$676+6)-1)/10)+1))))))</f>
        <v/>
      </c>
      <c r="J682" s="539">
        <f>IF($D$676="Flat Oval",IF(OR($N$678="",ISTEXT($N$676),ISTEXT($N$677)),"",IF(5&lt;=$N$677,IF(7&gt;$N$676,"",IF(((5-1)*$N$676+7)&gt;80,"",IF(INDEX($P$678:$W$687,MOD(((5-1)*$N$676+7)-1,10)+1,INT((((5-1)*$N$676+7)-1)/10)+1)="","",INDEX($P$678:$W$687,MOD(((5-1)*$N$676+7)-1,10)+1,INT((((5-1)*$N$676+7)-1)/10)+1)))),IF(AND(5=$N$677+1,7&lt;=$O$676),IF(($N$676*$N$677+7)&gt;80,"",IF(INDEX($P$678:$W$687,MOD(($N$676*$N$677+7)-1,10)+1,INT((($N$676*$N$677+7)-1)/10)+1)="","",INDEX($P$678:$W$687,MOD(($N$676*$N$677+7)-1,10)+1,INT((($N$676*$N$677+7)-1)/10)+1))),""))),IF($N$678="","",IF(OR(ISTEXT($N$676),ISTEXT($N$677),ISTEXT($N$678)),"",IF(OR(7&gt;$N$676,5&gt;$N$677,((5-1)*$N$676+7)&gt;$N$678),"",IF(INDEX($P$678:$W$687,MOD(((5-1)*$N$676+7)-1,10)+1,INT((((5-1)*$N$676+7)-1)/10)+1)="","",INDEX($P$678:$W$687,MOD(((5-1)*$N$676+7)-1,10)+1,INT((((5-1)*$N$676+7)-1)/10)+1))))))</f>
        <v/>
      </c>
      <c r="K682" s="539">
        <f>IF($D$676="Flat Oval",IF(OR($N$678="",ISTEXT($N$676),ISTEXT($N$677)),"",IF(5&lt;=$N$677,IF(8&gt;$N$676,"",IF(((5-1)*$N$676+8)&gt;80,"",IF(INDEX($P$678:$W$687,MOD(((5-1)*$N$676+8)-1,10)+1,INT((((5-1)*$N$676+8)-1)/10)+1)="","",INDEX($P$678:$W$687,MOD(((5-1)*$N$676+8)-1,10)+1,INT((((5-1)*$N$676+8)-1)/10)+1)))),IF(AND(5=$N$677+1,8&lt;=$O$676),IF(($N$676*$N$677+8)&gt;80,"",IF(INDEX($P$678:$W$687,MOD(($N$676*$N$677+8)-1,10)+1,INT((($N$676*$N$677+8)-1)/10)+1)="","",INDEX($P$678:$W$687,MOD(($N$676*$N$677+8)-1,10)+1,INT((($N$676*$N$677+8)-1)/10)+1))),""))),IF($N$678="","",IF(OR(ISTEXT($N$676),ISTEXT($N$677),ISTEXT($N$678)),"",IF(OR(8&gt;$N$676,5&gt;$N$677,((5-1)*$N$676+8)&gt;$N$678),"",IF(INDEX($P$678:$W$687,MOD(((5-1)*$N$676+8)-1,10)+1,INT((((5-1)*$N$676+8)-1)/10)+1)="","",INDEX($P$678:$W$687,MOD(((5-1)*$N$676+8)-1,10)+1,INT((((5-1)*$N$676+8)-1)/10)+1))))))</f>
        <v/>
      </c>
      <c r="L682" s="539">
        <f>IF($D$676="Flat Oval",IF(OR($N$678="",ISTEXT($N$676),ISTEXT($N$677)),"",IF(5&lt;=$N$677,IF(9&gt;$N$676,"",IF(((5-1)*$N$676+9)&gt;80,"",IF(INDEX($P$678:$W$687,MOD(((5-1)*$N$676+9)-1,10)+1,INT((((5-1)*$N$676+9)-1)/10)+1)="","",INDEX($P$678:$W$687,MOD(((5-1)*$N$676+9)-1,10)+1,INT((((5-1)*$N$676+9)-1)/10)+1)))),IF(AND(5=$N$677+1,9&lt;=$O$676),IF(($N$676*$N$677+9)&gt;80,"",IF(INDEX($P$678:$W$687,MOD(($N$676*$N$677+9)-1,10)+1,INT((($N$676*$N$677+9)-1)/10)+1)="","",INDEX($P$678:$W$687,MOD(($N$676*$N$677+9)-1,10)+1,INT((($N$676*$N$677+9)-1)/10)+1))),""))),IF($N$678="","",IF(OR(ISTEXT($N$676),ISTEXT($N$677),ISTEXT($N$678)),"",IF(OR(9&gt;$N$676,5&gt;$N$677,((5-1)*$N$676+9)&gt;$N$678),"",IF(INDEX($P$678:$W$687,MOD(((5-1)*$N$676+9)-1,10)+1,INT((((5-1)*$N$676+9)-1)/10)+1)="","",INDEX($P$678:$W$687,MOD(((5-1)*$N$676+9)-1,10)+1,INT((((5-1)*$N$676+9)-1)/10)+1))))))</f>
        <v/>
      </c>
      <c r="M682" s="539">
        <f>IF($D$676="Flat Oval",IF(OR($N$678="",ISTEXT($N$676),ISTEXT($N$677)),"",IF(5&lt;=$N$677,IF(10&gt;$N$676,"",IF(((5-1)*$N$676+10)&gt;80,"",IF(INDEX($P$678:$W$687,MOD(((5-1)*$N$676+10)-1,10)+1,INT((((5-1)*$N$676+10)-1)/10)+1)="","",INDEX($P$678:$W$687,MOD(((5-1)*$N$676+10)-1,10)+1,INT((((5-1)*$N$676+10)-1)/10)+1)))),IF(AND(5=$N$677+1,10&lt;=$O$676),IF(($N$676*$N$677+10)&gt;80,"",IF(INDEX($P$678:$W$687,MOD(($N$676*$N$677+10)-1,10)+1,INT((($N$676*$N$677+10)-1)/10)+1)="","",INDEX($P$678:$W$687,MOD(($N$676*$N$677+10)-1,10)+1,INT((($N$676*$N$677+10)-1)/10)+1))),""))),IF($N$678="","",IF(OR(ISTEXT($N$676),ISTEXT($N$677),ISTEXT($N$678)),"",IF(OR(10&gt;$N$676,5&gt;$N$677,((5-1)*$N$676+10)&gt;$N$678),"",IF(INDEX($P$678:$W$687,MOD(((5-1)*$N$676+10)-1,10)+1,INT((((5-1)*$N$676+10)-1)/10)+1)="","",INDEX($P$678:$W$687,MOD(((5-1)*$N$676+10)-1,10)+1,INT((((5-1)*$N$676+10)-1)/10)+1))))))</f>
        <v/>
      </c>
      <c r="P682" s="540" t="n"/>
      <c r="Q682" s="540" t="n"/>
      <c r="R682" s="540" t="n"/>
      <c r="S682" s="540" t="n"/>
      <c r="T682" s="540" t="n"/>
      <c r="U682" s="540" t="n"/>
      <c r="V682" s="540" t="n"/>
      <c r="W682" s="540" t="n"/>
    </row>
    <row r="683" ht="13.35" customHeight="1" s="162">
      <c r="B683" s="537">
        <f>IF($D$676="Flat Oval",IF(OR($N$677="",ISTEXT($N$677)),"",IF(6&lt;=$N$677,ROUND((6-0.5)*$I$676/$N$677,1),IF(6=$N$677+1,"Ends",""))),IF(OR($D$676="",$G$676=""),"",IF($D$676="Round",IF(6=1,"Axis 1 (0°)",IF(6=2,"Axis 2 (90°)","")),IF(ISTEXT($N$677),"",IF(6&gt;$N$677,"",IF(ISTEXT($I$676),"",ROUND((6-0.5)*$I$676/$N$677,1)))))))</f>
        <v/>
      </c>
      <c r="C683" s="538" t="n"/>
      <c r="D683" s="539">
        <f>IF($D$676="Flat Oval",IF(OR($N$678="",ISTEXT($N$676),ISTEXT($N$677)),"",IF(6&lt;=$N$677,IF(1&gt;$N$676,"",IF(((6-1)*$N$676+1)&gt;80,"",IF(INDEX($P$678:$W$687,MOD(((6-1)*$N$676+1)-1,10)+1,INT((((6-1)*$N$676+1)-1)/10)+1)="","",INDEX($P$678:$W$687,MOD(((6-1)*$N$676+1)-1,10)+1,INT((((6-1)*$N$676+1)-1)/10)+1)))),IF(AND(6=$N$677+1,1&lt;=$O$676),IF(($N$676*$N$677+1)&gt;80,"",IF(INDEX($P$678:$W$687,MOD(($N$676*$N$677+1)-1,10)+1,INT((($N$676*$N$677+1)-1)/10)+1)="","",INDEX($P$678:$W$687,MOD(($N$676*$N$677+1)-1,10)+1,INT((($N$676*$N$677+1)-1)/10)+1))),""))),IF($N$678="","",IF(OR(ISTEXT($N$676),ISTEXT($N$677),ISTEXT($N$678)),"",IF(OR(1&gt;$N$676,6&gt;$N$677,((6-1)*$N$676+1)&gt;$N$678),"",IF(INDEX($P$678:$W$687,MOD(((6-1)*$N$676+1)-1,10)+1,INT((((6-1)*$N$676+1)-1)/10)+1)="","",INDEX($P$678:$W$687,MOD(((6-1)*$N$676+1)-1,10)+1,INT((((6-1)*$N$676+1)-1)/10)+1))))))</f>
        <v/>
      </c>
      <c r="E683" s="539">
        <f>IF($D$676="Flat Oval",IF(OR($N$678="",ISTEXT($N$676),ISTEXT($N$677)),"",IF(6&lt;=$N$677,IF(2&gt;$N$676,"",IF(((6-1)*$N$676+2)&gt;80,"",IF(INDEX($P$678:$W$687,MOD(((6-1)*$N$676+2)-1,10)+1,INT((((6-1)*$N$676+2)-1)/10)+1)="","",INDEX($P$678:$W$687,MOD(((6-1)*$N$676+2)-1,10)+1,INT((((6-1)*$N$676+2)-1)/10)+1)))),IF(AND(6=$N$677+1,2&lt;=$O$676),IF(($N$676*$N$677+2)&gt;80,"",IF(INDEX($P$678:$W$687,MOD(($N$676*$N$677+2)-1,10)+1,INT((($N$676*$N$677+2)-1)/10)+1)="","",INDEX($P$678:$W$687,MOD(($N$676*$N$677+2)-1,10)+1,INT((($N$676*$N$677+2)-1)/10)+1))),""))),IF($N$678="","",IF(OR(ISTEXT($N$676),ISTEXT($N$677),ISTEXT($N$678)),"",IF(OR(2&gt;$N$676,6&gt;$N$677,((6-1)*$N$676+2)&gt;$N$678),"",IF(INDEX($P$678:$W$687,MOD(((6-1)*$N$676+2)-1,10)+1,INT((((6-1)*$N$676+2)-1)/10)+1)="","",INDEX($P$678:$W$687,MOD(((6-1)*$N$676+2)-1,10)+1,INT((((6-1)*$N$676+2)-1)/10)+1))))))</f>
        <v/>
      </c>
      <c r="F683" s="539">
        <f>IF($D$676="Flat Oval",IF(OR($N$678="",ISTEXT($N$676),ISTEXT($N$677)),"",IF(6&lt;=$N$677,IF(3&gt;$N$676,"",IF(((6-1)*$N$676+3)&gt;80,"",IF(INDEX($P$678:$W$687,MOD(((6-1)*$N$676+3)-1,10)+1,INT((((6-1)*$N$676+3)-1)/10)+1)="","",INDEX($P$678:$W$687,MOD(((6-1)*$N$676+3)-1,10)+1,INT((((6-1)*$N$676+3)-1)/10)+1)))),IF(AND(6=$N$677+1,3&lt;=$O$676),IF(($N$676*$N$677+3)&gt;80,"",IF(INDEX($P$678:$W$687,MOD(($N$676*$N$677+3)-1,10)+1,INT((($N$676*$N$677+3)-1)/10)+1)="","",INDEX($P$678:$W$687,MOD(($N$676*$N$677+3)-1,10)+1,INT((($N$676*$N$677+3)-1)/10)+1))),""))),IF($N$678="","",IF(OR(ISTEXT($N$676),ISTEXT($N$677),ISTEXT($N$678)),"",IF(OR(3&gt;$N$676,6&gt;$N$677,((6-1)*$N$676+3)&gt;$N$678),"",IF(INDEX($P$678:$W$687,MOD(((6-1)*$N$676+3)-1,10)+1,INT((((6-1)*$N$676+3)-1)/10)+1)="","",INDEX($P$678:$W$687,MOD(((6-1)*$N$676+3)-1,10)+1,INT((((6-1)*$N$676+3)-1)/10)+1))))))</f>
        <v/>
      </c>
      <c r="G683" s="539">
        <f>IF($D$676="Flat Oval",IF(OR($N$678="",ISTEXT($N$676),ISTEXT($N$677)),"",IF(6&lt;=$N$677,IF(4&gt;$N$676,"",IF(((6-1)*$N$676+4)&gt;80,"",IF(INDEX($P$678:$W$687,MOD(((6-1)*$N$676+4)-1,10)+1,INT((((6-1)*$N$676+4)-1)/10)+1)="","",INDEX($P$678:$W$687,MOD(((6-1)*$N$676+4)-1,10)+1,INT((((6-1)*$N$676+4)-1)/10)+1)))),IF(AND(6=$N$677+1,4&lt;=$O$676),IF(($N$676*$N$677+4)&gt;80,"",IF(INDEX($P$678:$W$687,MOD(($N$676*$N$677+4)-1,10)+1,INT((($N$676*$N$677+4)-1)/10)+1)="","",INDEX($P$678:$W$687,MOD(($N$676*$N$677+4)-1,10)+1,INT((($N$676*$N$677+4)-1)/10)+1))),""))),IF($N$678="","",IF(OR(ISTEXT($N$676),ISTEXT($N$677),ISTEXT($N$678)),"",IF(OR(4&gt;$N$676,6&gt;$N$677,((6-1)*$N$676+4)&gt;$N$678),"",IF(INDEX($P$678:$W$687,MOD(((6-1)*$N$676+4)-1,10)+1,INT((((6-1)*$N$676+4)-1)/10)+1)="","",INDEX($P$678:$W$687,MOD(((6-1)*$N$676+4)-1,10)+1,INT((((6-1)*$N$676+4)-1)/10)+1))))))</f>
        <v/>
      </c>
      <c r="H683" s="539">
        <f>IF($D$676="Flat Oval",IF(OR($N$678="",ISTEXT($N$676),ISTEXT($N$677)),"",IF(6&lt;=$N$677,IF(5&gt;$N$676,"",IF(((6-1)*$N$676+5)&gt;80,"",IF(INDEX($P$678:$W$687,MOD(((6-1)*$N$676+5)-1,10)+1,INT((((6-1)*$N$676+5)-1)/10)+1)="","",INDEX($P$678:$W$687,MOD(((6-1)*$N$676+5)-1,10)+1,INT((((6-1)*$N$676+5)-1)/10)+1)))),IF(AND(6=$N$677+1,5&lt;=$O$676),IF(($N$676*$N$677+5)&gt;80,"",IF(INDEX($P$678:$W$687,MOD(($N$676*$N$677+5)-1,10)+1,INT((($N$676*$N$677+5)-1)/10)+1)="","",INDEX($P$678:$W$687,MOD(($N$676*$N$677+5)-1,10)+1,INT((($N$676*$N$677+5)-1)/10)+1))),""))),IF($N$678="","",IF(OR(ISTEXT($N$676),ISTEXT($N$677),ISTEXT($N$678)),"",IF(OR(5&gt;$N$676,6&gt;$N$677,((6-1)*$N$676+5)&gt;$N$678),"",IF(INDEX($P$678:$W$687,MOD(((6-1)*$N$676+5)-1,10)+1,INT((((6-1)*$N$676+5)-1)/10)+1)="","",INDEX($P$678:$W$687,MOD(((6-1)*$N$676+5)-1,10)+1,INT((((6-1)*$N$676+5)-1)/10)+1))))))</f>
        <v/>
      </c>
      <c r="I683" s="539">
        <f>IF($D$676="Flat Oval",IF(OR($N$678="",ISTEXT($N$676),ISTEXT($N$677)),"",IF(6&lt;=$N$677,IF(6&gt;$N$676,"",IF(((6-1)*$N$676+6)&gt;80,"",IF(INDEX($P$678:$W$687,MOD(((6-1)*$N$676+6)-1,10)+1,INT((((6-1)*$N$676+6)-1)/10)+1)="","",INDEX($P$678:$W$687,MOD(((6-1)*$N$676+6)-1,10)+1,INT((((6-1)*$N$676+6)-1)/10)+1)))),IF(AND(6=$N$677+1,6&lt;=$O$676),IF(($N$676*$N$677+6)&gt;80,"",IF(INDEX($P$678:$W$687,MOD(($N$676*$N$677+6)-1,10)+1,INT((($N$676*$N$677+6)-1)/10)+1)="","",INDEX($P$678:$W$687,MOD(($N$676*$N$677+6)-1,10)+1,INT((($N$676*$N$677+6)-1)/10)+1))),""))),IF($N$678="","",IF(OR(ISTEXT($N$676),ISTEXT($N$677),ISTEXT($N$678)),"",IF(OR(6&gt;$N$676,6&gt;$N$677,((6-1)*$N$676+6)&gt;$N$678),"",IF(INDEX($P$678:$W$687,MOD(((6-1)*$N$676+6)-1,10)+1,INT((((6-1)*$N$676+6)-1)/10)+1)="","",INDEX($P$678:$W$687,MOD(((6-1)*$N$676+6)-1,10)+1,INT((((6-1)*$N$676+6)-1)/10)+1))))))</f>
        <v/>
      </c>
      <c r="J683" s="539">
        <f>IF($D$676="Flat Oval",IF(OR($N$678="",ISTEXT($N$676),ISTEXT($N$677)),"",IF(6&lt;=$N$677,IF(7&gt;$N$676,"",IF(((6-1)*$N$676+7)&gt;80,"",IF(INDEX($P$678:$W$687,MOD(((6-1)*$N$676+7)-1,10)+1,INT((((6-1)*$N$676+7)-1)/10)+1)="","",INDEX($P$678:$W$687,MOD(((6-1)*$N$676+7)-1,10)+1,INT((((6-1)*$N$676+7)-1)/10)+1)))),IF(AND(6=$N$677+1,7&lt;=$O$676),IF(($N$676*$N$677+7)&gt;80,"",IF(INDEX($P$678:$W$687,MOD(($N$676*$N$677+7)-1,10)+1,INT((($N$676*$N$677+7)-1)/10)+1)="","",INDEX($P$678:$W$687,MOD(($N$676*$N$677+7)-1,10)+1,INT((($N$676*$N$677+7)-1)/10)+1))),""))),IF($N$678="","",IF(OR(ISTEXT($N$676),ISTEXT($N$677),ISTEXT($N$678)),"",IF(OR(7&gt;$N$676,6&gt;$N$677,((6-1)*$N$676+7)&gt;$N$678),"",IF(INDEX($P$678:$W$687,MOD(((6-1)*$N$676+7)-1,10)+1,INT((((6-1)*$N$676+7)-1)/10)+1)="","",INDEX($P$678:$W$687,MOD(((6-1)*$N$676+7)-1,10)+1,INT((((6-1)*$N$676+7)-1)/10)+1))))))</f>
        <v/>
      </c>
      <c r="K683" s="539">
        <f>IF($D$676="Flat Oval",IF(OR($N$678="",ISTEXT($N$676),ISTEXT($N$677)),"",IF(6&lt;=$N$677,IF(8&gt;$N$676,"",IF(((6-1)*$N$676+8)&gt;80,"",IF(INDEX($P$678:$W$687,MOD(((6-1)*$N$676+8)-1,10)+1,INT((((6-1)*$N$676+8)-1)/10)+1)="","",INDEX($P$678:$W$687,MOD(((6-1)*$N$676+8)-1,10)+1,INT((((6-1)*$N$676+8)-1)/10)+1)))),IF(AND(6=$N$677+1,8&lt;=$O$676),IF(($N$676*$N$677+8)&gt;80,"",IF(INDEX($P$678:$W$687,MOD(($N$676*$N$677+8)-1,10)+1,INT((($N$676*$N$677+8)-1)/10)+1)="","",INDEX($P$678:$W$687,MOD(($N$676*$N$677+8)-1,10)+1,INT((($N$676*$N$677+8)-1)/10)+1))),""))),IF($N$678="","",IF(OR(ISTEXT($N$676),ISTEXT($N$677),ISTEXT($N$678)),"",IF(OR(8&gt;$N$676,6&gt;$N$677,((6-1)*$N$676+8)&gt;$N$678),"",IF(INDEX($P$678:$W$687,MOD(((6-1)*$N$676+8)-1,10)+1,INT((((6-1)*$N$676+8)-1)/10)+1)="","",INDEX($P$678:$W$687,MOD(((6-1)*$N$676+8)-1,10)+1,INT((((6-1)*$N$676+8)-1)/10)+1))))))</f>
        <v/>
      </c>
      <c r="L683" s="539">
        <f>IF($D$676="Flat Oval",IF(OR($N$678="",ISTEXT($N$676),ISTEXT($N$677)),"",IF(6&lt;=$N$677,IF(9&gt;$N$676,"",IF(((6-1)*$N$676+9)&gt;80,"",IF(INDEX($P$678:$W$687,MOD(((6-1)*$N$676+9)-1,10)+1,INT((((6-1)*$N$676+9)-1)/10)+1)="","",INDEX($P$678:$W$687,MOD(((6-1)*$N$676+9)-1,10)+1,INT((((6-1)*$N$676+9)-1)/10)+1)))),IF(AND(6=$N$677+1,9&lt;=$O$676),IF(($N$676*$N$677+9)&gt;80,"",IF(INDEX($P$678:$W$687,MOD(($N$676*$N$677+9)-1,10)+1,INT((($N$676*$N$677+9)-1)/10)+1)="","",INDEX($P$678:$W$687,MOD(($N$676*$N$677+9)-1,10)+1,INT((($N$676*$N$677+9)-1)/10)+1))),""))),IF($N$678="","",IF(OR(ISTEXT($N$676),ISTEXT($N$677),ISTEXT($N$678)),"",IF(OR(9&gt;$N$676,6&gt;$N$677,((6-1)*$N$676+9)&gt;$N$678),"",IF(INDEX($P$678:$W$687,MOD(((6-1)*$N$676+9)-1,10)+1,INT((((6-1)*$N$676+9)-1)/10)+1)="","",INDEX($P$678:$W$687,MOD(((6-1)*$N$676+9)-1,10)+1,INT((((6-1)*$N$676+9)-1)/10)+1))))))</f>
        <v/>
      </c>
      <c r="M683" s="539">
        <f>IF($D$676="Flat Oval",IF(OR($N$678="",ISTEXT($N$676),ISTEXT($N$677)),"",IF(6&lt;=$N$677,IF(10&gt;$N$676,"",IF(((6-1)*$N$676+10)&gt;80,"",IF(INDEX($P$678:$W$687,MOD(((6-1)*$N$676+10)-1,10)+1,INT((((6-1)*$N$676+10)-1)/10)+1)="","",INDEX($P$678:$W$687,MOD(((6-1)*$N$676+10)-1,10)+1,INT((((6-1)*$N$676+10)-1)/10)+1)))),IF(AND(6=$N$677+1,10&lt;=$O$676),IF(($N$676*$N$677+10)&gt;80,"",IF(INDEX($P$678:$W$687,MOD(($N$676*$N$677+10)-1,10)+1,INT((($N$676*$N$677+10)-1)/10)+1)="","",INDEX($P$678:$W$687,MOD(($N$676*$N$677+10)-1,10)+1,INT((($N$676*$N$677+10)-1)/10)+1))),""))),IF($N$678="","",IF(OR(ISTEXT($N$676),ISTEXT($N$677),ISTEXT($N$678)),"",IF(OR(10&gt;$N$676,6&gt;$N$677,((6-1)*$N$676+10)&gt;$N$678),"",IF(INDEX($P$678:$W$687,MOD(((6-1)*$N$676+10)-1,10)+1,INT((((6-1)*$N$676+10)-1)/10)+1)="","",INDEX($P$678:$W$687,MOD(((6-1)*$N$676+10)-1,10)+1,INT((((6-1)*$N$676+10)-1)/10)+1))))))</f>
        <v/>
      </c>
      <c r="P683" s="540" t="n"/>
      <c r="Q683" s="540" t="n"/>
      <c r="R683" s="540" t="n"/>
      <c r="S683" s="540" t="n"/>
      <c r="T683" s="540" t="n"/>
      <c r="U683" s="540" t="n"/>
      <c r="V683" s="540" t="n"/>
      <c r="W683" s="540" t="n"/>
    </row>
    <row r="684" ht="13.35" customHeight="1" s="162">
      <c r="B684" s="537">
        <f>IF($D$676="Flat Oval",IF(OR($N$677="",ISTEXT($N$677)),"",IF(7&lt;=$N$677,ROUND((7-0.5)*$I$676/$N$677,1),IF(7=$N$677+1,"Ends",""))),IF(OR($D$676="",$G$676=""),"",IF($D$676="Round",IF(7=1,"Axis 1 (0°)",IF(7=2,"Axis 2 (90°)","")),IF(ISTEXT($N$677),"",IF(7&gt;$N$677,"",IF(ISTEXT($I$676),"",ROUND((7-0.5)*$I$676/$N$677,1)))))))</f>
        <v/>
      </c>
      <c r="C684" s="538" t="n"/>
      <c r="D684" s="539">
        <f>IF($D$676="Flat Oval",IF(OR($N$678="",ISTEXT($N$676),ISTEXT($N$677)),"",IF(7&lt;=$N$677,IF(1&gt;$N$676,"",IF(((7-1)*$N$676+1)&gt;80,"",IF(INDEX($P$678:$W$687,MOD(((7-1)*$N$676+1)-1,10)+1,INT((((7-1)*$N$676+1)-1)/10)+1)="","",INDEX($P$678:$W$687,MOD(((7-1)*$N$676+1)-1,10)+1,INT((((7-1)*$N$676+1)-1)/10)+1)))),IF(AND(7=$N$677+1,1&lt;=$O$676),IF(($N$676*$N$677+1)&gt;80,"",IF(INDEX($P$678:$W$687,MOD(($N$676*$N$677+1)-1,10)+1,INT((($N$676*$N$677+1)-1)/10)+1)="","",INDEX($P$678:$W$687,MOD(($N$676*$N$677+1)-1,10)+1,INT((($N$676*$N$677+1)-1)/10)+1))),""))),IF($N$678="","",IF(OR(ISTEXT($N$676),ISTEXT($N$677),ISTEXT($N$678)),"",IF(OR(1&gt;$N$676,7&gt;$N$677,((7-1)*$N$676+1)&gt;$N$678),"",IF(INDEX($P$678:$W$687,MOD(((7-1)*$N$676+1)-1,10)+1,INT((((7-1)*$N$676+1)-1)/10)+1)="","",INDEX($P$678:$W$687,MOD(((7-1)*$N$676+1)-1,10)+1,INT((((7-1)*$N$676+1)-1)/10)+1))))))</f>
        <v/>
      </c>
      <c r="E684" s="539">
        <f>IF($D$676="Flat Oval",IF(OR($N$678="",ISTEXT($N$676),ISTEXT($N$677)),"",IF(7&lt;=$N$677,IF(2&gt;$N$676,"",IF(((7-1)*$N$676+2)&gt;80,"",IF(INDEX($P$678:$W$687,MOD(((7-1)*$N$676+2)-1,10)+1,INT((((7-1)*$N$676+2)-1)/10)+1)="","",INDEX($P$678:$W$687,MOD(((7-1)*$N$676+2)-1,10)+1,INT((((7-1)*$N$676+2)-1)/10)+1)))),IF(AND(7=$N$677+1,2&lt;=$O$676),IF(($N$676*$N$677+2)&gt;80,"",IF(INDEX($P$678:$W$687,MOD(($N$676*$N$677+2)-1,10)+1,INT((($N$676*$N$677+2)-1)/10)+1)="","",INDEX($P$678:$W$687,MOD(($N$676*$N$677+2)-1,10)+1,INT((($N$676*$N$677+2)-1)/10)+1))),""))),IF($N$678="","",IF(OR(ISTEXT($N$676),ISTEXT($N$677),ISTEXT($N$678)),"",IF(OR(2&gt;$N$676,7&gt;$N$677,((7-1)*$N$676+2)&gt;$N$678),"",IF(INDEX($P$678:$W$687,MOD(((7-1)*$N$676+2)-1,10)+1,INT((((7-1)*$N$676+2)-1)/10)+1)="","",INDEX($P$678:$W$687,MOD(((7-1)*$N$676+2)-1,10)+1,INT((((7-1)*$N$676+2)-1)/10)+1))))))</f>
        <v/>
      </c>
      <c r="F684" s="539">
        <f>IF($D$676="Flat Oval",IF(OR($N$678="",ISTEXT($N$676),ISTEXT($N$677)),"",IF(7&lt;=$N$677,IF(3&gt;$N$676,"",IF(((7-1)*$N$676+3)&gt;80,"",IF(INDEX($P$678:$W$687,MOD(((7-1)*$N$676+3)-1,10)+1,INT((((7-1)*$N$676+3)-1)/10)+1)="","",INDEX($P$678:$W$687,MOD(((7-1)*$N$676+3)-1,10)+1,INT((((7-1)*$N$676+3)-1)/10)+1)))),IF(AND(7=$N$677+1,3&lt;=$O$676),IF(($N$676*$N$677+3)&gt;80,"",IF(INDEX($P$678:$W$687,MOD(($N$676*$N$677+3)-1,10)+1,INT((($N$676*$N$677+3)-1)/10)+1)="","",INDEX($P$678:$W$687,MOD(($N$676*$N$677+3)-1,10)+1,INT((($N$676*$N$677+3)-1)/10)+1))),""))),IF($N$678="","",IF(OR(ISTEXT($N$676),ISTEXT($N$677),ISTEXT($N$678)),"",IF(OR(3&gt;$N$676,7&gt;$N$677,((7-1)*$N$676+3)&gt;$N$678),"",IF(INDEX($P$678:$W$687,MOD(((7-1)*$N$676+3)-1,10)+1,INT((((7-1)*$N$676+3)-1)/10)+1)="","",INDEX($P$678:$W$687,MOD(((7-1)*$N$676+3)-1,10)+1,INT((((7-1)*$N$676+3)-1)/10)+1))))))</f>
        <v/>
      </c>
      <c r="G684" s="539">
        <f>IF($D$676="Flat Oval",IF(OR($N$678="",ISTEXT($N$676),ISTEXT($N$677)),"",IF(7&lt;=$N$677,IF(4&gt;$N$676,"",IF(((7-1)*$N$676+4)&gt;80,"",IF(INDEX($P$678:$W$687,MOD(((7-1)*$N$676+4)-1,10)+1,INT((((7-1)*$N$676+4)-1)/10)+1)="","",INDEX($P$678:$W$687,MOD(((7-1)*$N$676+4)-1,10)+1,INT((((7-1)*$N$676+4)-1)/10)+1)))),IF(AND(7=$N$677+1,4&lt;=$O$676),IF(($N$676*$N$677+4)&gt;80,"",IF(INDEX($P$678:$W$687,MOD(($N$676*$N$677+4)-1,10)+1,INT((($N$676*$N$677+4)-1)/10)+1)="","",INDEX($P$678:$W$687,MOD(($N$676*$N$677+4)-1,10)+1,INT((($N$676*$N$677+4)-1)/10)+1))),""))),IF($N$678="","",IF(OR(ISTEXT($N$676),ISTEXT($N$677),ISTEXT($N$678)),"",IF(OR(4&gt;$N$676,7&gt;$N$677,((7-1)*$N$676+4)&gt;$N$678),"",IF(INDEX($P$678:$W$687,MOD(((7-1)*$N$676+4)-1,10)+1,INT((((7-1)*$N$676+4)-1)/10)+1)="","",INDEX($P$678:$W$687,MOD(((7-1)*$N$676+4)-1,10)+1,INT((((7-1)*$N$676+4)-1)/10)+1))))))</f>
        <v/>
      </c>
      <c r="H684" s="539">
        <f>IF($D$676="Flat Oval",IF(OR($N$678="",ISTEXT($N$676),ISTEXT($N$677)),"",IF(7&lt;=$N$677,IF(5&gt;$N$676,"",IF(((7-1)*$N$676+5)&gt;80,"",IF(INDEX($P$678:$W$687,MOD(((7-1)*$N$676+5)-1,10)+1,INT((((7-1)*$N$676+5)-1)/10)+1)="","",INDEX($P$678:$W$687,MOD(((7-1)*$N$676+5)-1,10)+1,INT((((7-1)*$N$676+5)-1)/10)+1)))),IF(AND(7=$N$677+1,5&lt;=$O$676),IF(($N$676*$N$677+5)&gt;80,"",IF(INDEX($P$678:$W$687,MOD(($N$676*$N$677+5)-1,10)+1,INT((($N$676*$N$677+5)-1)/10)+1)="","",INDEX($P$678:$W$687,MOD(($N$676*$N$677+5)-1,10)+1,INT((($N$676*$N$677+5)-1)/10)+1))),""))),IF($N$678="","",IF(OR(ISTEXT($N$676),ISTEXT($N$677),ISTEXT($N$678)),"",IF(OR(5&gt;$N$676,7&gt;$N$677,((7-1)*$N$676+5)&gt;$N$678),"",IF(INDEX($P$678:$W$687,MOD(((7-1)*$N$676+5)-1,10)+1,INT((((7-1)*$N$676+5)-1)/10)+1)="","",INDEX($P$678:$W$687,MOD(((7-1)*$N$676+5)-1,10)+1,INT((((7-1)*$N$676+5)-1)/10)+1))))))</f>
        <v/>
      </c>
      <c r="I684" s="539">
        <f>IF($D$676="Flat Oval",IF(OR($N$678="",ISTEXT($N$676),ISTEXT($N$677)),"",IF(7&lt;=$N$677,IF(6&gt;$N$676,"",IF(((7-1)*$N$676+6)&gt;80,"",IF(INDEX($P$678:$W$687,MOD(((7-1)*$N$676+6)-1,10)+1,INT((((7-1)*$N$676+6)-1)/10)+1)="","",INDEX($P$678:$W$687,MOD(((7-1)*$N$676+6)-1,10)+1,INT((((7-1)*$N$676+6)-1)/10)+1)))),IF(AND(7=$N$677+1,6&lt;=$O$676),IF(($N$676*$N$677+6)&gt;80,"",IF(INDEX($P$678:$W$687,MOD(($N$676*$N$677+6)-1,10)+1,INT((($N$676*$N$677+6)-1)/10)+1)="","",INDEX($P$678:$W$687,MOD(($N$676*$N$677+6)-1,10)+1,INT((($N$676*$N$677+6)-1)/10)+1))),""))),IF($N$678="","",IF(OR(ISTEXT($N$676),ISTEXT($N$677),ISTEXT($N$678)),"",IF(OR(6&gt;$N$676,7&gt;$N$677,((7-1)*$N$676+6)&gt;$N$678),"",IF(INDEX($P$678:$W$687,MOD(((7-1)*$N$676+6)-1,10)+1,INT((((7-1)*$N$676+6)-1)/10)+1)="","",INDEX($P$678:$W$687,MOD(((7-1)*$N$676+6)-1,10)+1,INT((((7-1)*$N$676+6)-1)/10)+1))))))</f>
        <v/>
      </c>
      <c r="J684" s="539">
        <f>IF($D$676="Flat Oval",IF(OR($N$678="",ISTEXT($N$676),ISTEXT($N$677)),"",IF(7&lt;=$N$677,IF(7&gt;$N$676,"",IF(((7-1)*$N$676+7)&gt;80,"",IF(INDEX($P$678:$W$687,MOD(((7-1)*$N$676+7)-1,10)+1,INT((((7-1)*$N$676+7)-1)/10)+1)="","",INDEX($P$678:$W$687,MOD(((7-1)*$N$676+7)-1,10)+1,INT((((7-1)*$N$676+7)-1)/10)+1)))),IF(AND(7=$N$677+1,7&lt;=$O$676),IF(($N$676*$N$677+7)&gt;80,"",IF(INDEX($P$678:$W$687,MOD(($N$676*$N$677+7)-1,10)+1,INT((($N$676*$N$677+7)-1)/10)+1)="","",INDEX($P$678:$W$687,MOD(($N$676*$N$677+7)-1,10)+1,INT((($N$676*$N$677+7)-1)/10)+1))),""))),IF($N$678="","",IF(OR(ISTEXT($N$676),ISTEXT($N$677),ISTEXT($N$678)),"",IF(OR(7&gt;$N$676,7&gt;$N$677,((7-1)*$N$676+7)&gt;$N$678),"",IF(INDEX($P$678:$W$687,MOD(((7-1)*$N$676+7)-1,10)+1,INT((((7-1)*$N$676+7)-1)/10)+1)="","",INDEX($P$678:$W$687,MOD(((7-1)*$N$676+7)-1,10)+1,INT((((7-1)*$N$676+7)-1)/10)+1))))))</f>
        <v/>
      </c>
      <c r="K684" s="539">
        <f>IF($D$676="Flat Oval",IF(OR($N$678="",ISTEXT($N$676),ISTEXT($N$677)),"",IF(7&lt;=$N$677,IF(8&gt;$N$676,"",IF(((7-1)*$N$676+8)&gt;80,"",IF(INDEX($P$678:$W$687,MOD(((7-1)*$N$676+8)-1,10)+1,INT((((7-1)*$N$676+8)-1)/10)+1)="","",INDEX($P$678:$W$687,MOD(((7-1)*$N$676+8)-1,10)+1,INT((((7-1)*$N$676+8)-1)/10)+1)))),IF(AND(7=$N$677+1,8&lt;=$O$676),IF(($N$676*$N$677+8)&gt;80,"",IF(INDEX($P$678:$W$687,MOD(($N$676*$N$677+8)-1,10)+1,INT((($N$676*$N$677+8)-1)/10)+1)="","",INDEX($P$678:$W$687,MOD(($N$676*$N$677+8)-1,10)+1,INT((($N$676*$N$677+8)-1)/10)+1))),""))),IF($N$678="","",IF(OR(ISTEXT($N$676),ISTEXT($N$677),ISTEXT($N$678)),"",IF(OR(8&gt;$N$676,7&gt;$N$677,((7-1)*$N$676+8)&gt;$N$678),"",IF(INDEX($P$678:$W$687,MOD(((7-1)*$N$676+8)-1,10)+1,INT((((7-1)*$N$676+8)-1)/10)+1)="","",INDEX($P$678:$W$687,MOD(((7-1)*$N$676+8)-1,10)+1,INT((((7-1)*$N$676+8)-1)/10)+1))))))</f>
        <v/>
      </c>
      <c r="L684" s="539">
        <f>IF($D$676="Flat Oval",IF(OR($N$678="",ISTEXT($N$676),ISTEXT($N$677)),"",IF(7&lt;=$N$677,IF(9&gt;$N$676,"",IF(((7-1)*$N$676+9)&gt;80,"",IF(INDEX($P$678:$W$687,MOD(((7-1)*$N$676+9)-1,10)+1,INT((((7-1)*$N$676+9)-1)/10)+1)="","",INDEX($P$678:$W$687,MOD(((7-1)*$N$676+9)-1,10)+1,INT((((7-1)*$N$676+9)-1)/10)+1)))),IF(AND(7=$N$677+1,9&lt;=$O$676),IF(($N$676*$N$677+9)&gt;80,"",IF(INDEX($P$678:$W$687,MOD(($N$676*$N$677+9)-1,10)+1,INT((($N$676*$N$677+9)-1)/10)+1)="","",INDEX($P$678:$W$687,MOD(($N$676*$N$677+9)-1,10)+1,INT((($N$676*$N$677+9)-1)/10)+1))),""))),IF($N$678="","",IF(OR(ISTEXT($N$676),ISTEXT($N$677),ISTEXT($N$678)),"",IF(OR(9&gt;$N$676,7&gt;$N$677,((7-1)*$N$676+9)&gt;$N$678),"",IF(INDEX($P$678:$W$687,MOD(((7-1)*$N$676+9)-1,10)+1,INT((((7-1)*$N$676+9)-1)/10)+1)="","",INDEX($P$678:$W$687,MOD(((7-1)*$N$676+9)-1,10)+1,INT((((7-1)*$N$676+9)-1)/10)+1))))))</f>
        <v/>
      </c>
      <c r="M684" s="539">
        <f>IF($D$676="Flat Oval",IF(OR($N$678="",ISTEXT($N$676),ISTEXT($N$677)),"",IF(7&lt;=$N$677,IF(10&gt;$N$676,"",IF(((7-1)*$N$676+10)&gt;80,"",IF(INDEX($P$678:$W$687,MOD(((7-1)*$N$676+10)-1,10)+1,INT((((7-1)*$N$676+10)-1)/10)+1)="","",INDEX($P$678:$W$687,MOD(((7-1)*$N$676+10)-1,10)+1,INT((((7-1)*$N$676+10)-1)/10)+1)))),IF(AND(7=$N$677+1,10&lt;=$O$676),IF(($N$676*$N$677+10)&gt;80,"",IF(INDEX($P$678:$W$687,MOD(($N$676*$N$677+10)-1,10)+1,INT((($N$676*$N$677+10)-1)/10)+1)="","",INDEX($P$678:$W$687,MOD(($N$676*$N$677+10)-1,10)+1,INT((($N$676*$N$677+10)-1)/10)+1))),""))),IF($N$678="","",IF(OR(ISTEXT($N$676),ISTEXT($N$677),ISTEXT($N$678)),"",IF(OR(10&gt;$N$676,7&gt;$N$677,((7-1)*$N$676+10)&gt;$N$678),"",IF(INDEX($P$678:$W$687,MOD(((7-1)*$N$676+10)-1,10)+1,INT((((7-1)*$N$676+10)-1)/10)+1)="","",INDEX($P$678:$W$687,MOD(((7-1)*$N$676+10)-1,10)+1,INT((((7-1)*$N$676+10)-1)/10)+1))))))</f>
        <v/>
      </c>
      <c r="P684" s="540" t="n"/>
      <c r="Q684" s="540" t="n"/>
      <c r="R684" s="540" t="n"/>
      <c r="S684" s="540" t="n"/>
      <c r="T684" s="540" t="n"/>
      <c r="U684" s="540" t="n"/>
      <c r="V684" s="540" t="n"/>
      <c r="W684" s="540" t="n"/>
    </row>
    <row r="685" ht="13.35" customHeight="1" s="162">
      <c r="B685" s="537">
        <f>IF($D$676="Flat Oval",IF(OR($N$677="",ISTEXT($N$677)),"",IF(8&lt;=$N$677,ROUND((8-0.5)*$I$676/$N$677,1),IF(8=$N$677+1,"Ends",""))),IF(OR($D$676="",$G$676=""),"",IF($D$676="Round",IF(8=1,"Axis 1 (0°)",IF(8=2,"Axis 2 (90°)","")),IF(ISTEXT($N$677),"",IF(8&gt;$N$677,"",IF(ISTEXT($I$676),"",ROUND((8-0.5)*$I$676/$N$677,1)))))))</f>
        <v/>
      </c>
      <c r="C685" s="538" t="n"/>
      <c r="D685" s="539">
        <f>IF($D$676="Flat Oval",IF(OR($N$678="",ISTEXT($N$676),ISTEXT($N$677)),"",IF(8&lt;=$N$677,IF(1&gt;$N$676,"",IF(((8-1)*$N$676+1)&gt;80,"",IF(INDEX($P$678:$W$687,MOD(((8-1)*$N$676+1)-1,10)+1,INT((((8-1)*$N$676+1)-1)/10)+1)="","",INDEX($P$678:$W$687,MOD(((8-1)*$N$676+1)-1,10)+1,INT((((8-1)*$N$676+1)-1)/10)+1)))),IF(AND(8=$N$677+1,1&lt;=$O$676),IF(($N$676*$N$677+1)&gt;80,"",IF(INDEX($P$678:$W$687,MOD(($N$676*$N$677+1)-1,10)+1,INT((($N$676*$N$677+1)-1)/10)+1)="","",INDEX($P$678:$W$687,MOD(($N$676*$N$677+1)-1,10)+1,INT((($N$676*$N$677+1)-1)/10)+1))),""))),IF($N$678="","",IF(OR(ISTEXT($N$676),ISTEXT($N$677),ISTEXT($N$678)),"",IF(OR(1&gt;$N$676,8&gt;$N$677,((8-1)*$N$676+1)&gt;$N$678),"",IF(INDEX($P$678:$W$687,MOD(((8-1)*$N$676+1)-1,10)+1,INT((((8-1)*$N$676+1)-1)/10)+1)="","",INDEX($P$678:$W$687,MOD(((8-1)*$N$676+1)-1,10)+1,INT((((8-1)*$N$676+1)-1)/10)+1))))))</f>
        <v/>
      </c>
      <c r="E685" s="539">
        <f>IF($D$676="Flat Oval",IF(OR($N$678="",ISTEXT($N$676),ISTEXT($N$677)),"",IF(8&lt;=$N$677,IF(2&gt;$N$676,"",IF(((8-1)*$N$676+2)&gt;80,"",IF(INDEX($P$678:$W$687,MOD(((8-1)*$N$676+2)-1,10)+1,INT((((8-1)*$N$676+2)-1)/10)+1)="","",INDEX($P$678:$W$687,MOD(((8-1)*$N$676+2)-1,10)+1,INT((((8-1)*$N$676+2)-1)/10)+1)))),IF(AND(8=$N$677+1,2&lt;=$O$676),IF(($N$676*$N$677+2)&gt;80,"",IF(INDEX($P$678:$W$687,MOD(($N$676*$N$677+2)-1,10)+1,INT((($N$676*$N$677+2)-1)/10)+1)="","",INDEX($P$678:$W$687,MOD(($N$676*$N$677+2)-1,10)+1,INT((($N$676*$N$677+2)-1)/10)+1))),""))),IF($N$678="","",IF(OR(ISTEXT($N$676),ISTEXT($N$677),ISTEXT($N$678)),"",IF(OR(2&gt;$N$676,8&gt;$N$677,((8-1)*$N$676+2)&gt;$N$678),"",IF(INDEX($P$678:$W$687,MOD(((8-1)*$N$676+2)-1,10)+1,INT((((8-1)*$N$676+2)-1)/10)+1)="","",INDEX($P$678:$W$687,MOD(((8-1)*$N$676+2)-1,10)+1,INT((((8-1)*$N$676+2)-1)/10)+1))))))</f>
        <v/>
      </c>
      <c r="F685" s="539">
        <f>IF($D$676="Flat Oval",IF(OR($N$678="",ISTEXT($N$676),ISTEXT($N$677)),"",IF(8&lt;=$N$677,IF(3&gt;$N$676,"",IF(((8-1)*$N$676+3)&gt;80,"",IF(INDEX($P$678:$W$687,MOD(((8-1)*$N$676+3)-1,10)+1,INT((((8-1)*$N$676+3)-1)/10)+1)="","",INDEX($P$678:$W$687,MOD(((8-1)*$N$676+3)-1,10)+1,INT((((8-1)*$N$676+3)-1)/10)+1)))),IF(AND(8=$N$677+1,3&lt;=$O$676),IF(($N$676*$N$677+3)&gt;80,"",IF(INDEX($P$678:$W$687,MOD(($N$676*$N$677+3)-1,10)+1,INT((($N$676*$N$677+3)-1)/10)+1)="","",INDEX($P$678:$W$687,MOD(($N$676*$N$677+3)-1,10)+1,INT((($N$676*$N$677+3)-1)/10)+1))),""))),IF($N$678="","",IF(OR(ISTEXT($N$676),ISTEXT($N$677),ISTEXT($N$678)),"",IF(OR(3&gt;$N$676,8&gt;$N$677,((8-1)*$N$676+3)&gt;$N$678),"",IF(INDEX($P$678:$W$687,MOD(((8-1)*$N$676+3)-1,10)+1,INT((((8-1)*$N$676+3)-1)/10)+1)="","",INDEX($P$678:$W$687,MOD(((8-1)*$N$676+3)-1,10)+1,INT((((8-1)*$N$676+3)-1)/10)+1))))))</f>
        <v/>
      </c>
      <c r="G685" s="539">
        <f>IF($D$676="Flat Oval",IF(OR($N$678="",ISTEXT($N$676),ISTEXT($N$677)),"",IF(8&lt;=$N$677,IF(4&gt;$N$676,"",IF(((8-1)*$N$676+4)&gt;80,"",IF(INDEX($P$678:$W$687,MOD(((8-1)*$N$676+4)-1,10)+1,INT((((8-1)*$N$676+4)-1)/10)+1)="","",INDEX($P$678:$W$687,MOD(((8-1)*$N$676+4)-1,10)+1,INT((((8-1)*$N$676+4)-1)/10)+1)))),IF(AND(8=$N$677+1,4&lt;=$O$676),IF(($N$676*$N$677+4)&gt;80,"",IF(INDEX($P$678:$W$687,MOD(($N$676*$N$677+4)-1,10)+1,INT((($N$676*$N$677+4)-1)/10)+1)="","",INDEX($P$678:$W$687,MOD(($N$676*$N$677+4)-1,10)+1,INT((($N$676*$N$677+4)-1)/10)+1))),""))),IF($N$678="","",IF(OR(ISTEXT($N$676),ISTEXT($N$677),ISTEXT($N$678)),"",IF(OR(4&gt;$N$676,8&gt;$N$677,((8-1)*$N$676+4)&gt;$N$678),"",IF(INDEX($P$678:$W$687,MOD(((8-1)*$N$676+4)-1,10)+1,INT((((8-1)*$N$676+4)-1)/10)+1)="","",INDEX($P$678:$W$687,MOD(((8-1)*$N$676+4)-1,10)+1,INT((((8-1)*$N$676+4)-1)/10)+1))))))</f>
        <v/>
      </c>
      <c r="H685" s="539">
        <f>IF($D$676="Flat Oval",IF(OR($N$678="",ISTEXT($N$676),ISTEXT($N$677)),"",IF(8&lt;=$N$677,IF(5&gt;$N$676,"",IF(((8-1)*$N$676+5)&gt;80,"",IF(INDEX($P$678:$W$687,MOD(((8-1)*$N$676+5)-1,10)+1,INT((((8-1)*$N$676+5)-1)/10)+1)="","",INDEX($P$678:$W$687,MOD(((8-1)*$N$676+5)-1,10)+1,INT((((8-1)*$N$676+5)-1)/10)+1)))),IF(AND(8=$N$677+1,5&lt;=$O$676),IF(($N$676*$N$677+5)&gt;80,"",IF(INDEX($P$678:$W$687,MOD(($N$676*$N$677+5)-1,10)+1,INT((($N$676*$N$677+5)-1)/10)+1)="","",INDEX($P$678:$W$687,MOD(($N$676*$N$677+5)-1,10)+1,INT((($N$676*$N$677+5)-1)/10)+1))),""))),IF($N$678="","",IF(OR(ISTEXT($N$676),ISTEXT($N$677),ISTEXT($N$678)),"",IF(OR(5&gt;$N$676,8&gt;$N$677,((8-1)*$N$676+5)&gt;$N$678),"",IF(INDEX($P$678:$W$687,MOD(((8-1)*$N$676+5)-1,10)+1,INT((((8-1)*$N$676+5)-1)/10)+1)="","",INDEX($P$678:$W$687,MOD(((8-1)*$N$676+5)-1,10)+1,INT((((8-1)*$N$676+5)-1)/10)+1))))))</f>
        <v/>
      </c>
      <c r="I685" s="539">
        <f>IF($D$676="Flat Oval",IF(OR($N$678="",ISTEXT($N$676),ISTEXT($N$677)),"",IF(8&lt;=$N$677,IF(6&gt;$N$676,"",IF(((8-1)*$N$676+6)&gt;80,"",IF(INDEX($P$678:$W$687,MOD(((8-1)*$N$676+6)-1,10)+1,INT((((8-1)*$N$676+6)-1)/10)+1)="","",INDEX($P$678:$W$687,MOD(((8-1)*$N$676+6)-1,10)+1,INT((((8-1)*$N$676+6)-1)/10)+1)))),IF(AND(8=$N$677+1,6&lt;=$O$676),IF(($N$676*$N$677+6)&gt;80,"",IF(INDEX($P$678:$W$687,MOD(($N$676*$N$677+6)-1,10)+1,INT((($N$676*$N$677+6)-1)/10)+1)="","",INDEX($P$678:$W$687,MOD(($N$676*$N$677+6)-1,10)+1,INT((($N$676*$N$677+6)-1)/10)+1))),""))),IF($N$678="","",IF(OR(ISTEXT($N$676),ISTEXT($N$677),ISTEXT($N$678)),"",IF(OR(6&gt;$N$676,8&gt;$N$677,((8-1)*$N$676+6)&gt;$N$678),"",IF(INDEX($P$678:$W$687,MOD(((8-1)*$N$676+6)-1,10)+1,INT((((8-1)*$N$676+6)-1)/10)+1)="","",INDEX($P$678:$W$687,MOD(((8-1)*$N$676+6)-1,10)+1,INT((((8-1)*$N$676+6)-1)/10)+1))))))</f>
        <v/>
      </c>
      <c r="J685" s="539">
        <f>IF($D$676="Flat Oval",IF(OR($N$678="",ISTEXT($N$676),ISTEXT($N$677)),"",IF(8&lt;=$N$677,IF(7&gt;$N$676,"",IF(((8-1)*$N$676+7)&gt;80,"",IF(INDEX($P$678:$W$687,MOD(((8-1)*$N$676+7)-1,10)+1,INT((((8-1)*$N$676+7)-1)/10)+1)="","",INDEX($P$678:$W$687,MOD(((8-1)*$N$676+7)-1,10)+1,INT((((8-1)*$N$676+7)-1)/10)+1)))),IF(AND(8=$N$677+1,7&lt;=$O$676),IF(($N$676*$N$677+7)&gt;80,"",IF(INDEX($P$678:$W$687,MOD(($N$676*$N$677+7)-1,10)+1,INT((($N$676*$N$677+7)-1)/10)+1)="","",INDEX($P$678:$W$687,MOD(($N$676*$N$677+7)-1,10)+1,INT((($N$676*$N$677+7)-1)/10)+1))),""))),IF($N$678="","",IF(OR(ISTEXT($N$676),ISTEXT($N$677),ISTEXT($N$678)),"",IF(OR(7&gt;$N$676,8&gt;$N$677,((8-1)*$N$676+7)&gt;$N$678),"",IF(INDEX($P$678:$W$687,MOD(((8-1)*$N$676+7)-1,10)+1,INT((((8-1)*$N$676+7)-1)/10)+1)="","",INDEX($P$678:$W$687,MOD(((8-1)*$N$676+7)-1,10)+1,INT((((8-1)*$N$676+7)-1)/10)+1))))))</f>
        <v/>
      </c>
      <c r="K685" s="539">
        <f>IF($D$676="Flat Oval",IF(OR($N$678="",ISTEXT($N$676),ISTEXT($N$677)),"",IF(8&lt;=$N$677,IF(8&gt;$N$676,"",IF(((8-1)*$N$676+8)&gt;80,"",IF(INDEX($P$678:$W$687,MOD(((8-1)*$N$676+8)-1,10)+1,INT((((8-1)*$N$676+8)-1)/10)+1)="","",INDEX($P$678:$W$687,MOD(((8-1)*$N$676+8)-1,10)+1,INT((((8-1)*$N$676+8)-1)/10)+1)))),IF(AND(8=$N$677+1,8&lt;=$O$676),IF(($N$676*$N$677+8)&gt;80,"",IF(INDEX($P$678:$W$687,MOD(($N$676*$N$677+8)-1,10)+1,INT((($N$676*$N$677+8)-1)/10)+1)="","",INDEX($P$678:$W$687,MOD(($N$676*$N$677+8)-1,10)+1,INT((($N$676*$N$677+8)-1)/10)+1))),""))),IF($N$678="","",IF(OR(ISTEXT($N$676),ISTEXT($N$677),ISTEXT($N$678)),"",IF(OR(8&gt;$N$676,8&gt;$N$677,((8-1)*$N$676+8)&gt;$N$678),"",IF(INDEX($P$678:$W$687,MOD(((8-1)*$N$676+8)-1,10)+1,INT((((8-1)*$N$676+8)-1)/10)+1)="","",INDEX($P$678:$W$687,MOD(((8-1)*$N$676+8)-1,10)+1,INT((((8-1)*$N$676+8)-1)/10)+1))))))</f>
        <v/>
      </c>
      <c r="L685" s="539">
        <f>IF($D$676="Flat Oval",IF(OR($N$678="",ISTEXT($N$676),ISTEXT($N$677)),"",IF(8&lt;=$N$677,IF(9&gt;$N$676,"",IF(((8-1)*$N$676+9)&gt;80,"",IF(INDEX($P$678:$W$687,MOD(((8-1)*$N$676+9)-1,10)+1,INT((((8-1)*$N$676+9)-1)/10)+1)="","",INDEX($P$678:$W$687,MOD(((8-1)*$N$676+9)-1,10)+1,INT((((8-1)*$N$676+9)-1)/10)+1)))),IF(AND(8=$N$677+1,9&lt;=$O$676),IF(($N$676*$N$677+9)&gt;80,"",IF(INDEX($P$678:$W$687,MOD(($N$676*$N$677+9)-1,10)+1,INT((($N$676*$N$677+9)-1)/10)+1)="","",INDEX($P$678:$W$687,MOD(($N$676*$N$677+9)-1,10)+1,INT((($N$676*$N$677+9)-1)/10)+1))),""))),IF($N$678="","",IF(OR(ISTEXT($N$676),ISTEXT($N$677),ISTEXT($N$678)),"",IF(OR(9&gt;$N$676,8&gt;$N$677,((8-1)*$N$676+9)&gt;$N$678),"",IF(INDEX($P$678:$W$687,MOD(((8-1)*$N$676+9)-1,10)+1,INT((((8-1)*$N$676+9)-1)/10)+1)="","",INDEX($P$678:$W$687,MOD(((8-1)*$N$676+9)-1,10)+1,INT((((8-1)*$N$676+9)-1)/10)+1))))))</f>
        <v/>
      </c>
      <c r="M685" s="539">
        <f>IF($D$676="Flat Oval",IF(OR($N$678="",ISTEXT($N$676),ISTEXT($N$677)),"",IF(8&lt;=$N$677,IF(10&gt;$N$676,"",IF(((8-1)*$N$676+10)&gt;80,"",IF(INDEX($P$678:$W$687,MOD(((8-1)*$N$676+10)-1,10)+1,INT((((8-1)*$N$676+10)-1)/10)+1)="","",INDEX($P$678:$W$687,MOD(((8-1)*$N$676+10)-1,10)+1,INT((((8-1)*$N$676+10)-1)/10)+1)))),IF(AND(8=$N$677+1,10&lt;=$O$676),IF(($N$676*$N$677+10)&gt;80,"",IF(INDEX($P$678:$W$687,MOD(($N$676*$N$677+10)-1,10)+1,INT((($N$676*$N$677+10)-1)/10)+1)="","",INDEX($P$678:$W$687,MOD(($N$676*$N$677+10)-1,10)+1,INT((($N$676*$N$677+10)-1)/10)+1))),""))),IF($N$678="","",IF(OR(ISTEXT($N$676),ISTEXT($N$677),ISTEXT($N$678)),"",IF(OR(10&gt;$N$676,8&gt;$N$677,((8-1)*$N$676+10)&gt;$N$678),"",IF(INDEX($P$678:$W$687,MOD(((8-1)*$N$676+10)-1,10)+1,INT((((8-1)*$N$676+10)-1)/10)+1)="","",INDEX($P$678:$W$687,MOD(((8-1)*$N$676+10)-1,10)+1,INT((((8-1)*$N$676+10)-1)/10)+1))))))</f>
        <v/>
      </c>
      <c r="P685" s="540" t="n"/>
      <c r="Q685" s="540" t="n"/>
      <c r="R685" s="540" t="n"/>
      <c r="S685" s="540" t="n"/>
      <c r="T685" s="540" t="n"/>
      <c r="U685" s="540" t="n"/>
      <c r="V685" s="540" t="n"/>
      <c r="W685" s="540" t="n"/>
    </row>
    <row r="686" ht="13.35" customHeight="1" s="162">
      <c r="P686" s="540" t="n"/>
      <c r="Q686" s="540" t="n"/>
      <c r="R686" s="540" t="n"/>
      <c r="S686" s="540" t="n"/>
      <c r="T686" s="540" t="n"/>
      <c r="U686" s="540" t="n"/>
      <c r="V686" s="540" t="n"/>
      <c r="W686" s="540" t="n"/>
    </row>
    <row r="687" ht="13.35" customHeight="1" s="162">
      <c r="B687" s="188" t="inlineStr">
        <is>
          <t>Remarks</t>
        </is>
      </c>
      <c r="C687" s="173" t="n"/>
      <c r="D687" s="154" t="n"/>
      <c r="E687" s="174" t="n"/>
      <c r="F687" s="174" t="n"/>
      <c r="G687" s="174" t="n"/>
      <c r="H687" s="174" t="n"/>
      <c r="I687" s="174" t="n"/>
      <c r="J687" s="174" t="n"/>
      <c r="K687" s="174" t="n"/>
      <c r="L687" s="174" t="n"/>
      <c r="M687" s="173" t="n"/>
      <c r="P687" s="540" t="n"/>
      <c r="Q687" s="540" t="n"/>
      <c r="R687" s="540" t="n"/>
      <c r="S687" s="540" t="n"/>
      <c r="T687" s="540" t="n"/>
      <c r="U687" s="540" t="n"/>
      <c r="V687" s="540" t="n"/>
      <c r="W687" s="540" t="n"/>
    </row>
    <row r="688" ht="13.35" customHeight="1" s="162">
      <c r="B688" s="154" t="n"/>
      <c r="C688" s="174" t="n"/>
      <c r="D688" s="174" t="n"/>
      <c r="E688" s="174" t="n"/>
      <c r="F688" s="174" t="n"/>
      <c r="G688" s="174" t="n"/>
      <c r="H688" s="174" t="n"/>
      <c r="I688" s="174" t="n"/>
      <c r="J688" s="174" t="n"/>
      <c r="K688" s="174" t="n"/>
      <c r="L688" s="174" t="n"/>
      <c r="M688" s="173" t="n"/>
    </row>
    <row r="689" ht="13.35" customHeight="1" s="162">
      <c r="B689" s="154" t="n"/>
      <c r="C689" s="174" t="n"/>
      <c r="D689" s="174" t="n"/>
      <c r="E689" s="174" t="n"/>
      <c r="F689" s="174" t="n"/>
      <c r="G689" s="174" t="n"/>
      <c r="H689" s="174" t="n"/>
      <c r="I689" s="174" t="n"/>
      <c r="J689" s="174" t="n"/>
      <c r="K689" s="174" t="n"/>
      <c r="L689" s="174" t="n"/>
      <c r="M689" s="173" t="n"/>
    </row>
    <row r="691" ht="13.35" customHeight="1" s="162">
      <c r="B691" s="188" t="inlineStr">
        <is>
          <t>Airflow Traverse Measurement</t>
        </is>
      </c>
      <c r="C691" s="174" t="n"/>
      <c r="D691" s="174" t="n"/>
      <c r="E691" s="174" t="n"/>
      <c r="F691" s="174" t="n"/>
      <c r="G691" s="174" t="n"/>
      <c r="H691" s="173" t="n"/>
      <c r="I691" s="194" t="inlineStr">
        <is>
          <t>Design CFM</t>
        </is>
      </c>
      <c r="J691" s="188" t="inlineStr">
        <is>
          <t>Initial</t>
        </is>
      </c>
      <c r="K691" s="173" t="n"/>
      <c r="L691" s="188" t="inlineStr">
        <is>
          <t>Final</t>
        </is>
      </c>
      <c r="M691" s="173" t="n"/>
    </row>
    <row r="692" ht="13.35" customHeight="1" s="162">
      <c r="B692" s="153" t="inlineStr">
        <is>
          <t xml:space="preserve">Point </t>
        </is>
      </c>
      <c r="C692" s="188" t="inlineStr">
        <is>
          <t>Area Served</t>
        </is>
      </c>
      <c r="D692" s="174" t="n"/>
      <c r="E692" s="173" t="n"/>
      <c r="F692" s="188" t="inlineStr">
        <is>
          <t>Size</t>
        </is>
      </c>
      <c r="G692" s="173" t="n"/>
      <c r="H692" s="188" t="inlineStr">
        <is>
          <t>Ak</t>
        </is>
      </c>
      <c r="I692" s="440" t="n"/>
      <c r="J692" s="188" t="inlineStr">
        <is>
          <t>VEL</t>
        </is>
      </c>
      <c r="K692" s="188" t="inlineStr">
        <is>
          <t>CFM</t>
        </is>
      </c>
      <c r="L692" s="188" t="inlineStr">
        <is>
          <t>VEL</t>
        </is>
      </c>
      <c r="M692" s="188" t="inlineStr">
        <is>
          <t>CFM</t>
        </is>
      </c>
    </row>
    <row r="693" ht="13.35" customHeight="1" s="162">
      <c r="B693" s="31" t="inlineStr">
        <is>
          <t>T-43</t>
        </is>
      </c>
      <c r="C693" s="307" t="n"/>
      <c r="D693" s="174" t="n"/>
      <c r="E693" s="173" t="n"/>
      <c r="F693" s="307">
        <f>IF($D$695="Flat Oval",IF(OR($G$695="",$I$695=""),"",$G$695&amp;""" x "&amp;$I$695&amp;""" oval"),IF($G$695="","",IF($D$695="Round",$G$695&amp;""" dia",$G$695&amp;""" x "&amp;$I$695&amp;"""")))</f>
        <v/>
      </c>
      <c r="G693" s="173" t="n"/>
      <c r="H693" s="525">
        <f>IF($D$695="Flat Oval",IF(OR($G$695="",$I$695=""),"",IF(OR(ISTEXT($G$695),ISTEXT($I$695)),"",ROUND(((($G$695-2*N($K$695))-($I$695-2*N($K$695)))*($I$695-2*N($K$695))+PI()*(($I$695-2*N($K$695))/2)^2)/144,3))),IF(OR($D$695="",$G$695=""),"",IF($D$695="Round",IF(ISTEXT($G$695),"",ROUND(PI()*(($G$695-2*N($K$695))/2)^2/144,3)),IF($I$695="","",IF(OR(ISTEXT($G$695),ISTEXT($I$695)),"",ROUND(($G$695-2*N($K$695))*($I$695-2*N($K$695))/144,3))))))</f>
        <v/>
      </c>
      <c r="I693" s="189" t="n"/>
      <c r="J693" s="189" t="n"/>
      <c r="K693" s="189">
        <f>IF(N(J693)*N(H693)=0,"",ROUND(N(J693)*N(H693),0))</f>
        <v/>
      </c>
      <c r="L693" s="189">
        <f>IF($D$695="Flat Oval",IF(OR($O$696="",$O$697="",N($O$698)+N($O$699)=0),"",ROUND(($O$696*$O$698+$O$697*$O$699)/($O$698+$O$699),0)),IF(COUNT(D697:M704)=0,"",ROUND(AVERAGE(D697:M704),0)))</f>
        <v/>
      </c>
      <c r="M693" s="189">
        <f>IF(N(L693)*N(H693)=0,"",ROUND(N(L693)*N(H693),0))</f>
        <v/>
      </c>
    </row>
    <row r="694" ht="13.35" customHeight="1" s="162">
      <c r="B694" s="188" t="inlineStr">
        <is>
          <t>Instrument</t>
        </is>
      </c>
      <c r="C694" s="173" t="n"/>
      <c r="D694" s="196" t="n"/>
      <c r="E694" s="174" t="n"/>
      <c r="F694" s="174" t="n"/>
      <c r="G694" s="173" t="n"/>
      <c r="H694" s="188" t="inlineStr">
        <is>
          <t>Duct Static Pressure</t>
        </is>
      </c>
      <c r="I694" s="174" t="n"/>
      <c r="J694" s="173" t="n"/>
      <c r="K694" s="53" t="n"/>
      <c r="L694" s="188" t="inlineStr">
        <is>
          <t>Temp</t>
        </is>
      </c>
      <c r="M694" s="52" t="n"/>
      <c r="N694" s="51" t="n"/>
    </row>
    <row r="695" ht="13.35" customHeight="1" s="162">
      <c r="B695" s="526" t="inlineStr">
        <is>
          <t>Duct shape:</t>
        </is>
      </c>
      <c r="C695" s="173" t="n"/>
      <c r="D695" s="527" t="n"/>
      <c r="E695" s="173" t="n"/>
      <c r="F695" s="528" t="inlineStr">
        <is>
          <t>W / Dia (in)</t>
        </is>
      </c>
      <c r="G695" s="529" t="n"/>
      <c r="H695" s="526" t="inlineStr">
        <is>
          <t>H (in)</t>
        </is>
      </c>
      <c r="I695" s="530" t="n"/>
      <c r="J695" s="531" t="inlineStr">
        <is>
          <t>Liner (in)</t>
        </is>
      </c>
      <c r="K695" s="532" t="n"/>
      <c r="L695" s="526" t="inlineStr">
        <is>
          <t>Points</t>
        </is>
      </c>
      <c r="M695" s="533">
        <f>IF($D$695="Flat Oval",IF($N$697="","",$N$695&amp;"x"&amp;$N$696&amp;"+"&amp;$O$695&amp;" ends"),IF($N$695="","",IF($D$695="Round",$N$695&amp;" x 2 axes",IF($N$696="","",$N$695&amp;" x "&amp;$N$696))))</f>
        <v/>
      </c>
      <c r="N695" s="534">
        <f>IF($D$695="Flat Oval",IF(OR($G$695="",$I$695=""),"",IF(OR(ISTEXT($G$695),ISTEXT($I$695)),"",IF($G$695-$I$695&lt;12,2,MIN(10,MAX(3,ROUNDUP(($G$695-$I$695)/6,0)))))),IF(OR($D$695="",$G$695=""),"",IF($D$695="Round",IF(ISTEXT($G$695),"",IF($G$695&lt;=9,6,IF($G$695&lt;=12,8,10))),IF(ISTEXT($G$695),"",IF($G$695&lt;12,2,MIN(10,MAX(3,ROUNDUP($G$695/6,0))))))))</f>
        <v/>
      </c>
      <c r="O695">
        <f>IF(AND($D$695="Flat Oval",NOT(OR($G$695="",$I$695="")),NOT(OR(ISTEXT($G$695),ISTEXT($I$695)))),IF($I$695&lt;=9,6,IF($I$695&lt;=12,8,10)),"")</f>
        <v/>
      </c>
      <c r="P695" s="473" t="inlineStr">
        <is>
          <t>Quick entry – type readings in order (row by row of the grid), down this column then the next:</t>
        </is>
      </c>
    </row>
    <row r="696" ht="13.35" customHeight="1" s="162">
      <c r="B696" s="535" t="inlineStr">
        <is>
          <t>Depth↓ Pos→ (in)</t>
        </is>
      </c>
      <c r="C696" s="414" t="n"/>
      <c r="D696" s="535">
        <f>IF($D$695="Flat Oval",IF(OR($N$695="",ISTEXT($N$695),1&gt;$N$695),"",ROUND((1-0.5)*($G$695-$I$695)/$N$695,1)),IF(ISTEXT($N$695),"",IF(OR($D$695="",$G$695="",1&gt;$N$695),"",IF($D$695="Round",IF(ISTEXT($G$695),"",ROUND(IF(1&lt;=$N$695/2,$G$695/2*(1-SQRT(($N$695-2*1+1)/$N$695)),$G$695-$G$695/2*(1-SQRT(($N$695-2*($N$695-1+1)+1)/$N$695))),1)),IF(ISTEXT($G$695),"",ROUND((1-0.5)*$G$695/$N$695,1))))))</f>
        <v/>
      </c>
      <c r="E696" s="535">
        <f>IF($D$695="Flat Oval",IF(OR($N$695="",ISTEXT($N$695),2&gt;$N$695),"",ROUND((2-0.5)*($G$695-$I$695)/$N$695,1)),IF(ISTEXT($N$695),"",IF(OR($D$695="",$G$695="",2&gt;$N$695),"",IF($D$695="Round",IF(ISTEXT($G$695),"",ROUND(IF(2&lt;=$N$695/2,$G$695/2*(1-SQRT(($N$695-2*2+1)/$N$695)),$G$695-$G$695/2*(1-SQRT(($N$695-2*($N$695-2+1)+1)/$N$695))),1)),IF(ISTEXT($G$695),"",ROUND((2-0.5)*$G$695/$N$695,1))))))</f>
        <v/>
      </c>
      <c r="F696" s="535">
        <f>IF($D$695="Flat Oval",IF(OR($N$695="",ISTEXT($N$695),3&gt;$N$695),"",ROUND((3-0.5)*($G$695-$I$695)/$N$695,1)),IF(ISTEXT($N$695),"",IF(OR($D$695="",$G$695="",3&gt;$N$695),"",IF($D$695="Round",IF(ISTEXT($G$695),"",ROUND(IF(3&lt;=$N$695/2,$G$695/2*(1-SQRT(($N$695-2*3+1)/$N$695)),$G$695-$G$695/2*(1-SQRT(($N$695-2*($N$695-3+1)+1)/$N$695))),1)),IF(ISTEXT($G$695),"",ROUND((3-0.5)*$G$695/$N$695,1))))))</f>
        <v/>
      </c>
      <c r="G696" s="535">
        <f>IF($D$695="Flat Oval",IF(OR($N$695="",ISTEXT($N$695),4&gt;$N$695),"",ROUND((4-0.5)*($G$695-$I$695)/$N$695,1)),IF(ISTEXT($N$695),"",IF(OR($D$695="",$G$695="",4&gt;$N$695),"",IF($D$695="Round",IF(ISTEXT($G$695),"",ROUND(IF(4&lt;=$N$695/2,$G$695/2*(1-SQRT(($N$695-2*4+1)/$N$695)),$G$695-$G$695/2*(1-SQRT(($N$695-2*($N$695-4+1)+1)/$N$695))),1)),IF(ISTEXT($G$695),"",ROUND((4-0.5)*$G$695/$N$695,1))))))</f>
        <v/>
      </c>
      <c r="H696" s="535">
        <f>IF($D$695="Flat Oval",IF(OR($N$695="",ISTEXT($N$695),5&gt;$N$695),"",ROUND((5-0.5)*($G$695-$I$695)/$N$695,1)),IF(ISTEXT($N$695),"",IF(OR($D$695="",$G$695="",5&gt;$N$695),"",IF($D$695="Round",IF(ISTEXT($G$695),"",ROUND(IF(5&lt;=$N$695/2,$G$695/2*(1-SQRT(($N$695-2*5+1)/$N$695)),$G$695-$G$695/2*(1-SQRT(($N$695-2*($N$695-5+1)+1)/$N$695))),1)),IF(ISTEXT($G$695),"",ROUND((5-0.5)*$G$695/$N$695,1))))))</f>
        <v/>
      </c>
      <c r="I696" s="535">
        <f>IF($D$695="Flat Oval",IF(OR($N$695="",ISTEXT($N$695),6&gt;$N$695),"",ROUND((6-0.5)*($G$695-$I$695)/$N$695,1)),IF(ISTEXT($N$695),"",IF(OR($D$695="",$G$695="",6&gt;$N$695),"",IF($D$695="Round",IF(ISTEXT($G$695),"",ROUND(IF(6&lt;=$N$695/2,$G$695/2*(1-SQRT(($N$695-2*6+1)/$N$695)),$G$695-$G$695/2*(1-SQRT(($N$695-2*($N$695-6+1)+1)/$N$695))),1)),IF(ISTEXT($G$695),"",ROUND((6-0.5)*$G$695/$N$695,1))))))</f>
        <v/>
      </c>
      <c r="J696" s="535">
        <f>IF($D$695="Flat Oval",IF(OR($N$695="",ISTEXT($N$695),7&gt;$N$695),"",ROUND((7-0.5)*($G$695-$I$695)/$N$695,1)),IF(ISTEXT($N$695),"",IF(OR($D$695="",$G$695="",7&gt;$N$695),"",IF($D$695="Round",IF(ISTEXT($G$695),"",ROUND(IF(7&lt;=$N$695/2,$G$695/2*(1-SQRT(($N$695-2*7+1)/$N$695)),$G$695-$G$695/2*(1-SQRT(($N$695-2*($N$695-7+1)+1)/$N$695))),1)),IF(ISTEXT($G$695),"",ROUND((7-0.5)*$G$695/$N$695,1))))))</f>
        <v/>
      </c>
      <c r="K696" s="535">
        <f>IF($D$695="Flat Oval",IF(OR($N$695="",ISTEXT($N$695),8&gt;$N$695),"",ROUND((8-0.5)*($G$695-$I$695)/$N$695,1)),IF(ISTEXT($N$695),"",IF(OR($D$695="",$G$695="",8&gt;$N$695),"",IF($D$695="Round",IF(ISTEXT($G$695),"",ROUND(IF(8&lt;=$N$695/2,$G$695/2*(1-SQRT(($N$695-2*8+1)/$N$695)),$G$695-$G$695/2*(1-SQRT(($N$695-2*($N$695-8+1)+1)/$N$695))),1)),IF(ISTEXT($G$695),"",ROUND((8-0.5)*$G$695/$N$695,1))))))</f>
        <v/>
      </c>
      <c r="L696" s="535">
        <f>IF($D$695="Flat Oval",IF(OR($N$695="",ISTEXT($N$695),9&gt;$N$695),"",ROUND((9-0.5)*($G$695-$I$695)/$N$695,1)),IF(ISTEXT($N$695),"",IF(OR($D$695="",$G$695="",9&gt;$N$695),"",IF($D$695="Round",IF(ISTEXT($G$695),"",ROUND(IF(9&lt;=$N$695/2,$G$695/2*(1-SQRT(($N$695-2*9+1)/$N$695)),$G$695-$G$695/2*(1-SQRT(($N$695-2*($N$695-9+1)+1)/$N$695))),1)),IF(ISTEXT($G$695),"",ROUND((9-0.5)*$G$695/$N$695,1))))))</f>
        <v/>
      </c>
      <c r="M696" s="535">
        <f>IF($D$695="Flat Oval",IF(OR($N$695="",ISTEXT($N$695),10&gt;$N$695),"",ROUND((10-0.5)*($G$695-$I$695)/$N$695,1)),IF(ISTEXT($N$695),"",IF(OR($D$695="",$G$695="",10&gt;$N$695),"",IF($D$695="Round",IF(ISTEXT($G$695),"",ROUND(IF(10&lt;=$N$695/2,$G$695/2*(1-SQRT(($N$695-2*10+1)/$N$695)),$G$695-$G$695/2*(1-SQRT(($N$695-2*($N$695-10+1)+1)/$N$695))),1)),IF(ISTEXT($G$695),"",ROUND((10-0.5)*$G$695/$N$695,1))))))</f>
        <v/>
      </c>
      <c r="N696" s="534">
        <f>IF($D$695="Flat Oval",IF(OR($G$695="",$I$695=""),"",IF(OR(ISTEXT($G$695),ISTEXT($I$695)),"",IF($I$695&lt;12,2,MIN(7,MAX(3,ROUNDUP($I$695/6,0)))))),IF(OR($D$695="",$G$695=""),"",IF($D$695="Round",2,IF($I$695="","",IF(ISTEXT($I$695),"",IF($I$695&lt;12,2,MIN(8,MAX(3,ROUNDUP($I$695/6,0)))))))))</f>
        <v/>
      </c>
      <c r="O696">
        <f>IF(OR(NOT($D$695="Flat Oval"),N($N$697)=0),"",IF(COUNT(D697:INDEX(M697:M704,$N$696))=0,"",AVERAGE(D697:INDEX(M697:M704,$N$696))))</f>
        <v/>
      </c>
      <c r="P696" s="536" t="inlineStr">
        <is>
          <t>1–10</t>
        </is>
      </c>
      <c r="Q696" s="536" t="inlineStr">
        <is>
          <t>11–20</t>
        </is>
      </c>
      <c r="R696" s="536" t="inlineStr">
        <is>
          <t>21–30</t>
        </is>
      </c>
      <c r="S696" s="536" t="inlineStr">
        <is>
          <t>31–40</t>
        </is>
      </c>
      <c r="T696" s="536" t="inlineStr">
        <is>
          <t>41–50</t>
        </is>
      </c>
      <c r="U696" s="536" t="inlineStr">
        <is>
          <t>51–60</t>
        </is>
      </c>
      <c r="V696" s="536" t="inlineStr">
        <is>
          <t>61–70</t>
        </is>
      </c>
      <c r="W696" s="536" t="inlineStr">
        <is>
          <t>71–80</t>
        </is>
      </c>
    </row>
    <row r="697" ht="13.35" customHeight="1" s="162">
      <c r="B697" s="537">
        <f>IF($D$695="Flat Oval",IF(OR($N$696="",ISTEXT($N$696)),"",IF(1&lt;=$N$696,ROUND((1-0.5)*$I$695/$N$696,1),IF(1=$N$696+1,"Ends",""))),IF(OR($D$695="",$G$695=""),"",IF($D$695="Round",IF(1=1,"Axis 1 (0°)",IF(1=2,"Axis 2 (90°)","")),IF(ISTEXT($N$696),"",IF(1&gt;$N$696,"",IF(ISTEXT($I$695),"",ROUND((1-0.5)*$I$695/$N$696,1)))))))</f>
        <v/>
      </c>
      <c r="C697" s="538" t="n"/>
      <c r="D697" s="539">
        <f>IF($D$695="Flat Oval",IF(OR($N$697="",ISTEXT($N$695),ISTEXT($N$696)),"",IF(1&lt;=$N$696,IF(1&gt;$N$695,"",IF(((1-1)*$N$695+1)&gt;80,"",IF(INDEX($P$697:$W$706,MOD(((1-1)*$N$695+1)-1,10)+1,INT((((1-1)*$N$695+1)-1)/10)+1)="","",INDEX($P$697:$W$706,MOD(((1-1)*$N$695+1)-1,10)+1,INT((((1-1)*$N$695+1)-1)/10)+1)))),IF(AND(1=$N$696+1,1&lt;=$O$695),IF(($N$695*$N$696+1)&gt;80,"",IF(INDEX($P$697:$W$706,MOD(($N$695*$N$696+1)-1,10)+1,INT((($N$695*$N$696+1)-1)/10)+1)="","",INDEX($P$697:$W$706,MOD(($N$695*$N$696+1)-1,10)+1,INT((($N$695*$N$696+1)-1)/10)+1))),""))),IF($N$697="","",IF(OR(ISTEXT($N$695),ISTEXT($N$696),ISTEXT($N$697)),"",IF(OR(1&gt;$N$695,1&gt;$N$696,((1-1)*$N$695+1)&gt;$N$697),"",IF(INDEX($P$697:$W$706,MOD(((1-1)*$N$695+1)-1,10)+1,INT((((1-1)*$N$695+1)-1)/10)+1)="","",INDEX($P$697:$W$706,MOD(((1-1)*$N$695+1)-1,10)+1,INT((((1-1)*$N$695+1)-1)/10)+1))))))</f>
        <v/>
      </c>
      <c r="E697" s="539">
        <f>IF($D$695="Flat Oval",IF(OR($N$697="",ISTEXT($N$695),ISTEXT($N$696)),"",IF(1&lt;=$N$696,IF(2&gt;$N$695,"",IF(((1-1)*$N$695+2)&gt;80,"",IF(INDEX($P$697:$W$706,MOD(((1-1)*$N$695+2)-1,10)+1,INT((((1-1)*$N$695+2)-1)/10)+1)="","",INDEX($P$697:$W$706,MOD(((1-1)*$N$695+2)-1,10)+1,INT((((1-1)*$N$695+2)-1)/10)+1)))),IF(AND(1=$N$696+1,2&lt;=$O$695),IF(($N$695*$N$696+2)&gt;80,"",IF(INDEX($P$697:$W$706,MOD(($N$695*$N$696+2)-1,10)+1,INT((($N$695*$N$696+2)-1)/10)+1)="","",INDEX($P$697:$W$706,MOD(($N$695*$N$696+2)-1,10)+1,INT((($N$695*$N$696+2)-1)/10)+1))),""))),IF($N$697="","",IF(OR(ISTEXT($N$695),ISTEXT($N$696),ISTEXT($N$697)),"",IF(OR(2&gt;$N$695,1&gt;$N$696,((1-1)*$N$695+2)&gt;$N$697),"",IF(INDEX($P$697:$W$706,MOD(((1-1)*$N$695+2)-1,10)+1,INT((((1-1)*$N$695+2)-1)/10)+1)="","",INDEX($P$697:$W$706,MOD(((1-1)*$N$695+2)-1,10)+1,INT((((1-1)*$N$695+2)-1)/10)+1))))))</f>
        <v/>
      </c>
      <c r="F697" s="539">
        <f>IF($D$695="Flat Oval",IF(OR($N$697="",ISTEXT($N$695),ISTEXT($N$696)),"",IF(1&lt;=$N$696,IF(3&gt;$N$695,"",IF(((1-1)*$N$695+3)&gt;80,"",IF(INDEX($P$697:$W$706,MOD(((1-1)*$N$695+3)-1,10)+1,INT((((1-1)*$N$695+3)-1)/10)+1)="","",INDEX($P$697:$W$706,MOD(((1-1)*$N$695+3)-1,10)+1,INT((((1-1)*$N$695+3)-1)/10)+1)))),IF(AND(1=$N$696+1,3&lt;=$O$695),IF(($N$695*$N$696+3)&gt;80,"",IF(INDEX($P$697:$W$706,MOD(($N$695*$N$696+3)-1,10)+1,INT((($N$695*$N$696+3)-1)/10)+1)="","",INDEX($P$697:$W$706,MOD(($N$695*$N$696+3)-1,10)+1,INT((($N$695*$N$696+3)-1)/10)+1))),""))),IF($N$697="","",IF(OR(ISTEXT($N$695),ISTEXT($N$696),ISTEXT($N$697)),"",IF(OR(3&gt;$N$695,1&gt;$N$696,((1-1)*$N$695+3)&gt;$N$697),"",IF(INDEX($P$697:$W$706,MOD(((1-1)*$N$695+3)-1,10)+1,INT((((1-1)*$N$695+3)-1)/10)+1)="","",INDEX($P$697:$W$706,MOD(((1-1)*$N$695+3)-1,10)+1,INT((((1-1)*$N$695+3)-1)/10)+1))))))</f>
        <v/>
      </c>
      <c r="G697" s="539">
        <f>IF($D$695="Flat Oval",IF(OR($N$697="",ISTEXT($N$695),ISTEXT($N$696)),"",IF(1&lt;=$N$696,IF(4&gt;$N$695,"",IF(((1-1)*$N$695+4)&gt;80,"",IF(INDEX($P$697:$W$706,MOD(((1-1)*$N$695+4)-1,10)+1,INT((((1-1)*$N$695+4)-1)/10)+1)="","",INDEX($P$697:$W$706,MOD(((1-1)*$N$695+4)-1,10)+1,INT((((1-1)*$N$695+4)-1)/10)+1)))),IF(AND(1=$N$696+1,4&lt;=$O$695),IF(($N$695*$N$696+4)&gt;80,"",IF(INDEX($P$697:$W$706,MOD(($N$695*$N$696+4)-1,10)+1,INT((($N$695*$N$696+4)-1)/10)+1)="","",INDEX($P$697:$W$706,MOD(($N$695*$N$696+4)-1,10)+1,INT((($N$695*$N$696+4)-1)/10)+1))),""))),IF($N$697="","",IF(OR(ISTEXT($N$695),ISTEXT($N$696),ISTEXT($N$697)),"",IF(OR(4&gt;$N$695,1&gt;$N$696,((1-1)*$N$695+4)&gt;$N$697),"",IF(INDEX($P$697:$W$706,MOD(((1-1)*$N$695+4)-1,10)+1,INT((((1-1)*$N$695+4)-1)/10)+1)="","",INDEX($P$697:$W$706,MOD(((1-1)*$N$695+4)-1,10)+1,INT((((1-1)*$N$695+4)-1)/10)+1))))))</f>
        <v/>
      </c>
      <c r="H697" s="539">
        <f>IF($D$695="Flat Oval",IF(OR($N$697="",ISTEXT($N$695),ISTEXT($N$696)),"",IF(1&lt;=$N$696,IF(5&gt;$N$695,"",IF(((1-1)*$N$695+5)&gt;80,"",IF(INDEX($P$697:$W$706,MOD(((1-1)*$N$695+5)-1,10)+1,INT((((1-1)*$N$695+5)-1)/10)+1)="","",INDEX($P$697:$W$706,MOD(((1-1)*$N$695+5)-1,10)+1,INT((((1-1)*$N$695+5)-1)/10)+1)))),IF(AND(1=$N$696+1,5&lt;=$O$695),IF(($N$695*$N$696+5)&gt;80,"",IF(INDEX($P$697:$W$706,MOD(($N$695*$N$696+5)-1,10)+1,INT((($N$695*$N$696+5)-1)/10)+1)="","",INDEX($P$697:$W$706,MOD(($N$695*$N$696+5)-1,10)+1,INT((($N$695*$N$696+5)-1)/10)+1))),""))),IF($N$697="","",IF(OR(ISTEXT($N$695),ISTEXT($N$696),ISTEXT($N$697)),"",IF(OR(5&gt;$N$695,1&gt;$N$696,((1-1)*$N$695+5)&gt;$N$697),"",IF(INDEX($P$697:$W$706,MOD(((1-1)*$N$695+5)-1,10)+1,INT((((1-1)*$N$695+5)-1)/10)+1)="","",INDEX($P$697:$W$706,MOD(((1-1)*$N$695+5)-1,10)+1,INT((((1-1)*$N$695+5)-1)/10)+1))))))</f>
        <v/>
      </c>
      <c r="I697" s="539">
        <f>IF($D$695="Flat Oval",IF(OR($N$697="",ISTEXT($N$695),ISTEXT($N$696)),"",IF(1&lt;=$N$696,IF(6&gt;$N$695,"",IF(((1-1)*$N$695+6)&gt;80,"",IF(INDEX($P$697:$W$706,MOD(((1-1)*$N$695+6)-1,10)+1,INT((((1-1)*$N$695+6)-1)/10)+1)="","",INDEX($P$697:$W$706,MOD(((1-1)*$N$695+6)-1,10)+1,INT((((1-1)*$N$695+6)-1)/10)+1)))),IF(AND(1=$N$696+1,6&lt;=$O$695),IF(($N$695*$N$696+6)&gt;80,"",IF(INDEX($P$697:$W$706,MOD(($N$695*$N$696+6)-1,10)+1,INT((($N$695*$N$696+6)-1)/10)+1)="","",INDEX($P$697:$W$706,MOD(($N$695*$N$696+6)-1,10)+1,INT((($N$695*$N$696+6)-1)/10)+1))),""))),IF($N$697="","",IF(OR(ISTEXT($N$695),ISTEXT($N$696),ISTEXT($N$697)),"",IF(OR(6&gt;$N$695,1&gt;$N$696,((1-1)*$N$695+6)&gt;$N$697),"",IF(INDEX($P$697:$W$706,MOD(((1-1)*$N$695+6)-1,10)+1,INT((((1-1)*$N$695+6)-1)/10)+1)="","",INDEX($P$697:$W$706,MOD(((1-1)*$N$695+6)-1,10)+1,INT((((1-1)*$N$695+6)-1)/10)+1))))))</f>
        <v/>
      </c>
      <c r="J697" s="539">
        <f>IF($D$695="Flat Oval",IF(OR($N$697="",ISTEXT($N$695),ISTEXT($N$696)),"",IF(1&lt;=$N$696,IF(7&gt;$N$695,"",IF(((1-1)*$N$695+7)&gt;80,"",IF(INDEX($P$697:$W$706,MOD(((1-1)*$N$695+7)-1,10)+1,INT((((1-1)*$N$695+7)-1)/10)+1)="","",INDEX($P$697:$W$706,MOD(((1-1)*$N$695+7)-1,10)+1,INT((((1-1)*$N$695+7)-1)/10)+1)))),IF(AND(1=$N$696+1,7&lt;=$O$695),IF(($N$695*$N$696+7)&gt;80,"",IF(INDEX($P$697:$W$706,MOD(($N$695*$N$696+7)-1,10)+1,INT((($N$695*$N$696+7)-1)/10)+1)="","",INDEX($P$697:$W$706,MOD(($N$695*$N$696+7)-1,10)+1,INT((($N$695*$N$696+7)-1)/10)+1))),""))),IF($N$697="","",IF(OR(ISTEXT($N$695),ISTEXT($N$696),ISTEXT($N$697)),"",IF(OR(7&gt;$N$695,1&gt;$N$696,((1-1)*$N$695+7)&gt;$N$697),"",IF(INDEX($P$697:$W$706,MOD(((1-1)*$N$695+7)-1,10)+1,INT((((1-1)*$N$695+7)-1)/10)+1)="","",INDEX($P$697:$W$706,MOD(((1-1)*$N$695+7)-1,10)+1,INT((((1-1)*$N$695+7)-1)/10)+1))))))</f>
        <v/>
      </c>
      <c r="K697" s="539">
        <f>IF($D$695="Flat Oval",IF(OR($N$697="",ISTEXT($N$695),ISTEXT($N$696)),"",IF(1&lt;=$N$696,IF(8&gt;$N$695,"",IF(((1-1)*$N$695+8)&gt;80,"",IF(INDEX($P$697:$W$706,MOD(((1-1)*$N$695+8)-1,10)+1,INT((((1-1)*$N$695+8)-1)/10)+1)="","",INDEX($P$697:$W$706,MOD(((1-1)*$N$695+8)-1,10)+1,INT((((1-1)*$N$695+8)-1)/10)+1)))),IF(AND(1=$N$696+1,8&lt;=$O$695),IF(($N$695*$N$696+8)&gt;80,"",IF(INDEX($P$697:$W$706,MOD(($N$695*$N$696+8)-1,10)+1,INT((($N$695*$N$696+8)-1)/10)+1)="","",INDEX($P$697:$W$706,MOD(($N$695*$N$696+8)-1,10)+1,INT((($N$695*$N$696+8)-1)/10)+1))),""))),IF($N$697="","",IF(OR(ISTEXT($N$695),ISTEXT($N$696),ISTEXT($N$697)),"",IF(OR(8&gt;$N$695,1&gt;$N$696,((1-1)*$N$695+8)&gt;$N$697),"",IF(INDEX($P$697:$W$706,MOD(((1-1)*$N$695+8)-1,10)+1,INT((((1-1)*$N$695+8)-1)/10)+1)="","",INDEX($P$697:$W$706,MOD(((1-1)*$N$695+8)-1,10)+1,INT((((1-1)*$N$695+8)-1)/10)+1))))))</f>
        <v/>
      </c>
      <c r="L697" s="539">
        <f>IF($D$695="Flat Oval",IF(OR($N$697="",ISTEXT($N$695),ISTEXT($N$696)),"",IF(1&lt;=$N$696,IF(9&gt;$N$695,"",IF(((1-1)*$N$695+9)&gt;80,"",IF(INDEX($P$697:$W$706,MOD(((1-1)*$N$695+9)-1,10)+1,INT((((1-1)*$N$695+9)-1)/10)+1)="","",INDEX($P$697:$W$706,MOD(((1-1)*$N$695+9)-1,10)+1,INT((((1-1)*$N$695+9)-1)/10)+1)))),IF(AND(1=$N$696+1,9&lt;=$O$695),IF(($N$695*$N$696+9)&gt;80,"",IF(INDEX($P$697:$W$706,MOD(($N$695*$N$696+9)-1,10)+1,INT((($N$695*$N$696+9)-1)/10)+1)="","",INDEX($P$697:$W$706,MOD(($N$695*$N$696+9)-1,10)+1,INT((($N$695*$N$696+9)-1)/10)+1))),""))),IF($N$697="","",IF(OR(ISTEXT($N$695),ISTEXT($N$696),ISTEXT($N$697)),"",IF(OR(9&gt;$N$695,1&gt;$N$696,((1-1)*$N$695+9)&gt;$N$697),"",IF(INDEX($P$697:$W$706,MOD(((1-1)*$N$695+9)-1,10)+1,INT((((1-1)*$N$695+9)-1)/10)+1)="","",INDEX($P$697:$W$706,MOD(((1-1)*$N$695+9)-1,10)+1,INT((((1-1)*$N$695+9)-1)/10)+1))))))</f>
        <v/>
      </c>
      <c r="M697" s="539">
        <f>IF($D$695="Flat Oval",IF(OR($N$697="",ISTEXT($N$695),ISTEXT($N$696)),"",IF(1&lt;=$N$696,IF(10&gt;$N$695,"",IF(((1-1)*$N$695+10)&gt;80,"",IF(INDEX($P$697:$W$706,MOD(((1-1)*$N$695+10)-1,10)+1,INT((((1-1)*$N$695+10)-1)/10)+1)="","",INDEX($P$697:$W$706,MOD(((1-1)*$N$695+10)-1,10)+1,INT((((1-1)*$N$695+10)-1)/10)+1)))),IF(AND(1=$N$696+1,10&lt;=$O$695),IF(($N$695*$N$696+10)&gt;80,"",IF(INDEX($P$697:$W$706,MOD(($N$695*$N$696+10)-1,10)+1,INT((($N$695*$N$696+10)-1)/10)+1)="","",INDEX($P$697:$W$706,MOD(($N$695*$N$696+10)-1,10)+1,INT((($N$695*$N$696+10)-1)/10)+1))),""))),IF($N$697="","",IF(OR(ISTEXT($N$695),ISTEXT($N$696),ISTEXT($N$697)),"",IF(OR(10&gt;$N$695,1&gt;$N$696,((1-1)*$N$695+10)&gt;$N$697),"",IF(INDEX($P$697:$W$706,MOD(((1-1)*$N$695+10)-1,10)+1,INT((((1-1)*$N$695+10)-1)/10)+1)="","",INDEX($P$697:$W$706,MOD(((1-1)*$N$695+10)-1,10)+1,INT((((1-1)*$N$695+10)-1)/10)+1))))))</f>
        <v/>
      </c>
      <c r="N697" s="534">
        <f>IF($D$695="Flat Oval",IF(OR($N$695="",$N$696="",$O$695=""),"",$N$695*$N$696+$O$695),IF(OR(N695="",N696=""),"",IF(OR(ISTEXT(N695),ISTEXT(N696)),"",N695*N696)))</f>
        <v/>
      </c>
      <c r="O697">
        <f>IF(OR(NOT($D$695="Flat Oval"),N($N$697)=0),"",IF(COUNT(INDEX(D697:D704,$N$696+1):INDEX(M697:M704,$N$696+1))=0,"",AVERAGE(INDEX(D697:D704,$N$696+1):INDEX(M697:M704,$N$696+1))))</f>
        <v/>
      </c>
      <c r="P697" s="540" t="n"/>
      <c r="Q697" s="540" t="n"/>
      <c r="R697" s="540" t="n"/>
      <c r="S697" s="540" t="n"/>
      <c r="T697" s="540" t="n"/>
      <c r="U697" s="540" t="n"/>
      <c r="V697" s="540" t="n"/>
      <c r="W697" s="540" t="n"/>
    </row>
    <row r="698" ht="13.35" customHeight="1" s="162">
      <c r="B698" s="537">
        <f>IF($D$695="Flat Oval",IF(OR($N$696="",ISTEXT($N$696)),"",IF(2&lt;=$N$696,ROUND((2-0.5)*$I$695/$N$696,1),IF(2=$N$696+1,"Ends",""))),IF(OR($D$695="",$G$695=""),"",IF($D$695="Round",IF(2=1,"Axis 1 (0°)",IF(2=2,"Axis 2 (90°)","")),IF(ISTEXT($N$696),"",IF(2&gt;$N$696,"",IF(ISTEXT($I$695),"",ROUND((2-0.5)*$I$695/$N$696,1)))))))</f>
        <v/>
      </c>
      <c r="C698" s="538" t="n"/>
      <c r="D698" s="539">
        <f>IF($D$695="Flat Oval",IF(OR($N$697="",ISTEXT($N$695),ISTEXT($N$696)),"",IF(2&lt;=$N$696,IF(1&gt;$N$695,"",IF(((2-1)*$N$695+1)&gt;80,"",IF(INDEX($P$697:$W$706,MOD(((2-1)*$N$695+1)-1,10)+1,INT((((2-1)*$N$695+1)-1)/10)+1)="","",INDEX($P$697:$W$706,MOD(((2-1)*$N$695+1)-1,10)+1,INT((((2-1)*$N$695+1)-1)/10)+1)))),IF(AND(2=$N$696+1,1&lt;=$O$695),IF(($N$695*$N$696+1)&gt;80,"",IF(INDEX($P$697:$W$706,MOD(($N$695*$N$696+1)-1,10)+1,INT((($N$695*$N$696+1)-1)/10)+1)="","",INDEX($P$697:$W$706,MOD(($N$695*$N$696+1)-1,10)+1,INT((($N$695*$N$696+1)-1)/10)+1))),""))),IF($N$697="","",IF(OR(ISTEXT($N$695),ISTEXT($N$696),ISTEXT($N$697)),"",IF(OR(1&gt;$N$695,2&gt;$N$696,((2-1)*$N$695+1)&gt;$N$697),"",IF(INDEX($P$697:$W$706,MOD(((2-1)*$N$695+1)-1,10)+1,INT((((2-1)*$N$695+1)-1)/10)+1)="","",INDEX($P$697:$W$706,MOD(((2-1)*$N$695+1)-1,10)+1,INT((((2-1)*$N$695+1)-1)/10)+1))))))</f>
        <v/>
      </c>
      <c r="E698" s="539">
        <f>IF($D$695="Flat Oval",IF(OR($N$697="",ISTEXT($N$695),ISTEXT($N$696)),"",IF(2&lt;=$N$696,IF(2&gt;$N$695,"",IF(((2-1)*$N$695+2)&gt;80,"",IF(INDEX($P$697:$W$706,MOD(((2-1)*$N$695+2)-1,10)+1,INT((((2-1)*$N$695+2)-1)/10)+1)="","",INDEX($P$697:$W$706,MOD(((2-1)*$N$695+2)-1,10)+1,INT((((2-1)*$N$695+2)-1)/10)+1)))),IF(AND(2=$N$696+1,2&lt;=$O$695),IF(($N$695*$N$696+2)&gt;80,"",IF(INDEX($P$697:$W$706,MOD(($N$695*$N$696+2)-1,10)+1,INT((($N$695*$N$696+2)-1)/10)+1)="","",INDEX($P$697:$W$706,MOD(($N$695*$N$696+2)-1,10)+1,INT((($N$695*$N$696+2)-1)/10)+1))),""))),IF($N$697="","",IF(OR(ISTEXT($N$695),ISTEXT($N$696),ISTEXT($N$697)),"",IF(OR(2&gt;$N$695,2&gt;$N$696,((2-1)*$N$695+2)&gt;$N$697),"",IF(INDEX($P$697:$W$706,MOD(((2-1)*$N$695+2)-1,10)+1,INT((((2-1)*$N$695+2)-1)/10)+1)="","",INDEX($P$697:$W$706,MOD(((2-1)*$N$695+2)-1,10)+1,INT((((2-1)*$N$695+2)-1)/10)+1))))))</f>
        <v/>
      </c>
      <c r="F698" s="539">
        <f>IF($D$695="Flat Oval",IF(OR($N$697="",ISTEXT($N$695),ISTEXT($N$696)),"",IF(2&lt;=$N$696,IF(3&gt;$N$695,"",IF(((2-1)*$N$695+3)&gt;80,"",IF(INDEX($P$697:$W$706,MOD(((2-1)*$N$695+3)-1,10)+1,INT((((2-1)*$N$695+3)-1)/10)+1)="","",INDEX($P$697:$W$706,MOD(((2-1)*$N$695+3)-1,10)+1,INT((((2-1)*$N$695+3)-1)/10)+1)))),IF(AND(2=$N$696+1,3&lt;=$O$695),IF(($N$695*$N$696+3)&gt;80,"",IF(INDEX($P$697:$W$706,MOD(($N$695*$N$696+3)-1,10)+1,INT((($N$695*$N$696+3)-1)/10)+1)="","",INDEX($P$697:$W$706,MOD(($N$695*$N$696+3)-1,10)+1,INT((($N$695*$N$696+3)-1)/10)+1))),""))),IF($N$697="","",IF(OR(ISTEXT($N$695),ISTEXT($N$696),ISTEXT($N$697)),"",IF(OR(3&gt;$N$695,2&gt;$N$696,((2-1)*$N$695+3)&gt;$N$697),"",IF(INDEX($P$697:$W$706,MOD(((2-1)*$N$695+3)-1,10)+1,INT((((2-1)*$N$695+3)-1)/10)+1)="","",INDEX($P$697:$W$706,MOD(((2-1)*$N$695+3)-1,10)+1,INT((((2-1)*$N$695+3)-1)/10)+1))))))</f>
        <v/>
      </c>
      <c r="G698" s="539">
        <f>IF($D$695="Flat Oval",IF(OR($N$697="",ISTEXT($N$695),ISTEXT($N$696)),"",IF(2&lt;=$N$696,IF(4&gt;$N$695,"",IF(((2-1)*$N$695+4)&gt;80,"",IF(INDEX($P$697:$W$706,MOD(((2-1)*$N$695+4)-1,10)+1,INT((((2-1)*$N$695+4)-1)/10)+1)="","",INDEX($P$697:$W$706,MOD(((2-1)*$N$695+4)-1,10)+1,INT((((2-1)*$N$695+4)-1)/10)+1)))),IF(AND(2=$N$696+1,4&lt;=$O$695),IF(($N$695*$N$696+4)&gt;80,"",IF(INDEX($P$697:$W$706,MOD(($N$695*$N$696+4)-1,10)+1,INT((($N$695*$N$696+4)-1)/10)+1)="","",INDEX($P$697:$W$706,MOD(($N$695*$N$696+4)-1,10)+1,INT((($N$695*$N$696+4)-1)/10)+1))),""))),IF($N$697="","",IF(OR(ISTEXT($N$695),ISTEXT($N$696),ISTEXT($N$697)),"",IF(OR(4&gt;$N$695,2&gt;$N$696,((2-1)*$N$695+4)&gt;$N$697),"",IF(INDEX($P$697:$W$706,MOD(((2-1)*$N$695+4)-1,10)+1,INT((((2-1)*$N$695+4)-1)/10)+1)="","",INDEX($P$697:$W$706,MOD(((2-1)*$N$695+4)-1,10)+1,INT((((2-1)*$N$695+4)-1)/10)+1))))))</f>
        <v/>
      </c>
      <c r="H698" s="539">
        <f>IF($D$695="Flat Oval",IF(OR($N$697="",ISTEXT($N$695),ISTEXT($N$696)),"",IF(2&lt;=$N$696,IF(5&gt;$N$695,"",IF(((2-1)*$N$695+5)&gt;80,"",IF(INDEX($P$697:$W$706,MOD(((2-1)*$N$695+5)-1,10)+1,INT((((2-1)*$N$695+5)-1)/10)+1)="","",INDEX($P$697:$W$706,MOD(((2-1)*$N$695+5)-1,10)+1,INT((((2-1)*$N$695+5)-1)/10)+1)))),IF(AND(2=$N$696+1,5&lt;=$O$695),IF(($N$695*$N$696+5)&gt;80,"",IF(INDEX($P$697:$W$706,MOD(($N$695*$N$696+5)-1,10)+1,INT((($N$695*$N$696+5)-1)/10)+1)="","",INDEX($P$697:$W$706,MOD(($N$695*$N$696+5)-1,10)+1,INT((($N$695*$N$696+5)-1)/10)+1))),""))),IF($N$697="","",IF(OR(ISTEXT($N$695),ISTEXT($N$696),ISTEXT($N$697)),"",IF(OR(5&gt;$N$695,2&gt;$N$696,((2-1)*$N$695+5)&gt;$N$697),"",IF(INDEX($P$697:$W$706,MOD(((2-1)*$N$695+5)-1,10)+1,INT((((2-1)*$N$695+5)-1)/10)+1)="","",INDEX($P$697:$W$706,MOD(((2-1)*$N$695+5)-1,10)+1,INT((((2-1)*$N$695+5)-1)/10)+1))))))</f>
        <v/>
      </c>
      <c r="I698" s="539">
        <f>IF($D$695="Flat Oval",IF(OR($N$697="",ISTEXT($N$695),ISTEXT($N$696)),"",IF(2&lt;=$N$696,IF(6&gt;$N$695,"",IF(((2-1)*$N$695+6)&gt;80,"",IF(INDEX($P$697:$W$706,MOD(((2-1)*$N$695+6)-1,10)+1,INT((((2-1)*$N$695+6)-1)/10)+1)="","",INDEX($P$697:$W$706,MOD(((2-1)*$N$695+6)-1,10)+1,INT((((2-1)*$N$695+6)-1)/10)+1)))),IF(AND(2=$N$696+1,6&lt;=$O$695),IF(($N$695*$N$696+6)&gt;80,"",IF(INDEX($P$697:$W$706,MOD(($N$695*$N$696+6)-1,10)+1,INT((($N$695*$N$696+6)-1)/10)+1)="","",INDEX($P$697:$W$706,MOD(($N$695*$N$696+6)-1,10)+1,INT((($N$695*$N$696+6)-1)/10)+1))),""))),IF($N$697="","",IF(OR(ISTEXT($N$695),ISTEXT($N$696),ISTEXT($N$697)),"",IF(OR(6&gt;$N$695,2&gt;$N$696,((2-1)*$N$695+6)&gt;$N$697),"",IF(INDEX($P$697:$W$706,MOD(((2-1)*$N$695+6)-1,10)+1,INT((((2-1)*$N$695+6)-1)/10)+1)="","",INDEX($P$697:$W$706,MOD(((2-1)*$N$695+6)-1,10)+1,INT((((2-1)*$N$695+6)-1)/10)+1))))))</f>
        <v/>
      </c>
      <c r="J698" s="539">
        <f>IF($D$695="Flat Oval",IF(OR($N$697="",ISTEXT($N$695),ISTEXT($N$696)),"",IF(2&lt;=$N$696,IF(7&gt;$N$695,"",IF(((2-1)*$N$695+7)&gt;80,"",IF(INDEX($P$697:$W$706,MOD(((2-1)*$N$695+7)-1,10)+1,INT((((2-1)*$N$695+7)-1)/10)+1)="","",INDEX($P$697:$W$706,MOD(((2-1)*$N$695+7)-1,10)+1,INT((((2-1)*$N$695+7)-1)/10)+1)))),IF(AND(2=$N$696+1,7&lt;=$O$695),IF(($N$695*$N$696+7)&gt;80,"",IF(INDEX($P$697:$W$706,MOD(($N$695*$N$696+7)-1,10)+1,INT((($N$695*$N$696+7)-1)/10)+1)="","",INDEX($P$697:$W$706,MOD(($N$695*$N$696+7)-1,10)+1,INT((($N$695*$N$696+7)-1)/10)+1))),""))),IF($N$697="","",IF(OR(ISTEXT($N$695),ISTEXT($N$696),ISTEXT($N$697)),"",IF(OR(7&gt;$N$695,2&gt;$N$696,((2-1)*$N$695+7)&gt;$N$697),"",IF(INDEX($P$697:$W$706,MOD(((2-1)*$N$695+7)-1,10)+1,INT((((2-1)*$N$695+7)-1)/10)+1)="","",INDEX($P$697:$W$706,MOD(((2-1)*$N$695+7)-1,10)+1,INT((((2-1)*$N$695+7)-1)/10)+1))))))</f>
        <v/>
      </c>
      <c r="K698" s="539">
        <f>IF($D$695="Flat Oval",IF(OR($N$697="",ISTEXT($N$695),ISTEXT($N$696)),"",IF(2&lt;=$N$696,IF(8&gt;$N$695,"",IF(((2-1)*$N$695+8)&gt;80,"",IF(INDEX($P$697:$W$706,MOD(((2-1)*$N$695+8)-1,10)+1,INT((((2-1)*$N$695+8)-1)/10)+1)="","",INDEX($P$697:$W$706,MOD(((2-1)*$N$695+8)-1,10)+1,INT((((2-1)*$N$695+8)-1)/10)+1)))),IF(AND(2=$N$696+1,8&lt;=$O$695),IF(($N$695*$N$696+8)&gt;80,"",IF(INDEX($P$697:$W$706,MOD(($N$695*$N$696+8)-1,10)+1,INT((($N$695*$N$696+8)-1)/10)+1)="","",INDEX($P$697:$W$706,MOD(($N$695*$N$696+8)-1,10)+1,INT((($N$695*$N$696+8)-1)/10)+1))),""))),IF($N$697="","",IF(OR(ISTEXT($N$695),ISTEXT($N$696),ISTEXT($N$697)),"",IF(OR(8&gt;$N$695,2&gt;$N$696,((2-1)*$N$695+8)&gt;$N$697),"",IF(INDEX($P$697:$W$706,MOD(((2-1)*$N$695+8)-1,10)+1,INT((((2-1)*$N$695+8)-1)/10)+1)="","",INDEX($P$697:$W$706,MOD(((2-1)*$N$695+8)-1,10)+1,INT((((2-1)*$N$695+8)-1)/10)+1))))))</f>
        <v/>
      </c>
      <c r="L698" s="539">
        <f>IF($D$695="Flat Oval",IF(OR($N$697="",ISTEXT($N$695),ISTEXT($N$696)),"",IF(2&lt;=$N$696,IF(9&gt;$N$695,"",IF(((2-1)*$N$695+9)&gt;80,"",IF(INDEX($P$697:$W$706,MOD(((2-1)*$N$695+9)-1,10)+1,INT((((2-1)*$N$695+9)-1)/10)+1)="","",INDEX($P$697:$W$706,MOD(((2-1)*$N$695+9)-1,10)+1,INT((((2-1)*$N$695+9)-1)/10)+1)))),IF(AND(2=$N$696+1,9&lt;=$O$695),IF(($N$695*$N$696+9)&gt;80,"",IF(INDEX($P$697:$W$706,MOD(($N$695*$N$696+9)-1,10)+1,INT((($N$695*$N$696+9)-1)/10)+1)="","",INDEX($P$697:$W$706,MOD(($N$695*$N$696+9)-1,10)+1,INT((($N$695*$N$696+9)-1)/10)+1))),""))),IF($N$697="","",IF(OR(ISTEXT($N$695),ISTEXT($N$696),ISTEXT($N$697)),"",IF(OR(9&gt;$N$695,2&gt;$N$696,((2-1)*$N$695+9)&gt;$N$697),"",IF(INDEX($P$697:$W$706,MOD(((2-1)*$N$695+9)-1,10)+1,INT((((2-1)*$N$695+9)-1)/10)+1)="","",INDEX($P$697:$W$706,MOD(((2-1)*$N$695+9)-1,10)+1,INT((((2-1)*$N$695+9)-1)/10)+1))))))</f>
        <v/>
      </c>
      <c r="M698" s="539">
        <f>IF($D$695="Flat Oval",IF(OR($N$697="",ISTEXT($N$695),ISTEXT($N$696)),"",IF(2&lt;=$N$696,IF(10&gt;$N$695,"",IF(((2-1)*$N$695+10)&gt;80,"",IF(INDEX($P$697:$W$706,MOD(((2-1)*$N$695+10)-1,10)+1,INT((((2-1)*$N$695+10)-1)/10)+1)="","",INDEX($P$697:$W$706,MOD(((2-1)*$N$695+10)-1,10)+1,INT((((2-1)*$N$695+10)-1)/10)+1)))),IF(AND(2=$N$696+1,10&lt;=$O$695),IF(($N$695*$N$696+10)&gt;80,"",IF(INDEX($P$697:$W$706,MOD(($N$695*$N$696+10)-1,10)+1,INT((($N$695*$N$696+10)-1)/10)+1)="","",INDEX($P$697:$W$706,MOD(($N$695*$N$696+10)-1,10)+1,INT((($N$695*$N$696+10)-1)/10)+1))),""))),IF($N$697="","",IF(OR(ISTEXT($N$695),ISTEXT($N$696),ISTEXT($N$697)),"",IF(OR(10&gt;$N$695,2&gt;$N$696,((2-1)*$N$695+10)&gt;$N$697),"",IF(INDEX($P$697:$W$706,MOD(((2-1)*$N$695+10)-1,10)+1,INT((((2-1)*$N$695+10)-1)/10)+1)="","",INDEX($P$697:$W$706,MOD(((2-1)*$N$695+10)-1,10)+1,INT((((2-1)*$N$695+10)-1)/10)+1))))))</f>
        <v/>
      </c>
      <c r="O698">
        <f>IF(AND($D$695="Flat Oval",NOT(OR($G$695="",$I$695="")),NOT(OR(ISTEXT($G$695),ISTEXT($I$695)))),(($G$695-2*N($K$695))-($I$695-2*N($K$695)))*($I$695-2*N($K$695))/144,"")</f>
        <v/>
      </c>
      <c r="P698" s="540" t="n"/>
      <c r="Q698" s="540" t="n"/>
      <c r="R698" s="540" t="n"/>
      <c r="S698" s="540" t="n"/>
      <c r="T698" s="540" t="n"/>
      <c r="U698" s="540" t="n"/>
      <c r="V698" s="540" t="n"/>
      <c r="W698" s="540" t="n"/>
    </row>
    <row r="699" ht="13.35" customHeight="1" s="162">
      <c r="B699" s="537">
        <f>IF($D$695="Flat Oval",IF(OR($N$696="",ISTEXT($N$696)),"",IF(3&lt;=$N$696,ROUND((3-0.5)*$I$695/$N$696,1),IF(3=$N$696+1,"Ends",""))),IF(OR($D$695="",$G$695=""),"",IF($D$695="Round",IF(3=1,"Axis 1 (0°)",IF(3=2,"Axis 2 (90°)","")),IF(ISTEXT($N$696),"",IF(3&gt;$N$696,"",IF(ISTEXT($I$695),"",ROUND((3-0.5)*$I$695/$N$696,1)))))))</f>
        <v/>
      </c>
      <c r="C699" s="538" t="n"/>
      <c r="D699" s="539">
        <f>IF($D$695="Flat Oval",IF(OR($N$697="",ISTEXT($N$695),ISTEXT($N$696)),"",IF(3&lt;=$N$696,IF(1&gt;$N$695,"",IF(((3-1)*$N$695+1)&gt;80,"",IF(INDEX($P$697:$W$706,MOD(((3-1)*$N$695+1)-1,10)+1,INT((((3-1)*$N$695+1)-1)/10)+1)="","",INDEX($P$697:$W$706,MOD(((3-1)*$N$695+1)-1,10)+1,INT((((3-1)*$N$695+1)-1)/10)+1)))),IF(AND(3=$N$696+1,1&lt;=$O$695),IF(($N$695*$N$696+1)&gt;80,"",IF(INDEX($P$697:$W$706,MOD(($N$695*$N$696+1)-1,10)+1,INT((($N$695*$N$696+1)-1)/10)+1)="","",INDEX($P$697:$W$706,MOD(($N$695*$N$696+1)-1,10)+1,INT((($N$695*$N$696+1)-1)/10)+1))),""))),IF($N$697="","",IF(OR(ISTEXT($N$695),ISTEXT($N$696),ISTEXT($N$697)),"",IF(OR(1&gt;$N$695,3&gt;$N$696,((3-1)*$N$695+1)&gt;$N$697),"",IF(INDEX($P$697:$W$706,MOD(((3-1)*$N$695+1)-1,10)+1,INT((((3-1)*$N$695+1)-1)/10)+1)="","",INDEX($P$697:$W$706,MOD(((3-1)*$N$695+1)-1,10)+1,INT((((3-1)*$N$695+1)-1)/10)+1))))))</f>
        <v/>
      </c>
      <c r="E699" s="539">
        <f>IF($D$695="Flat Oval",IF(OR($N$697="",ISTEXT($N$695),ISTEXT($N$696)),"",IF(3&lt;=$N$696,IF(2&gt;$N$695,"",IF(((3-1)*$N$695+2)&gt;80,"",IF(INDEX($P$697:$W$706,MOD(((3-1)*$N$695+2)-1,10)+1,INT((((3-1)*$N$695+2)-1)/10)+1)="","",INDEX($P$697:$W$706,MOD(((3-1)*$N$695+2)-1,10)+1,INT((((3-1)*$N$695+2)-1)/10)+1)))),IF(AND(3=$N$696+1,2&lt;=$O$695),IF(($N$695*$N$696+2)&gt;80,"",IF(INDEX($P$697:$W$706,MOD(($N$695*$N$696+2)-1,10)+1,INT((($N$695*$N$696+2)-1)/10)+1)="","",INDEX($P$697:$W$706,MOD(($N$695*$N$696+2)-1,10)+1,INT((($N$695*$N$696+2)-1)/10)+1))),""))),IF($N$697="","",IF(OR(ISTEXT($N$695),ISTEXT($N$696),ISTEXT($N$697)),"",IF(OR(2&gt;$N$695,3&gt;$N$696,((3-1)*$N$695+2)&gt;$N$697),"",IF(INDEX($P$697:$W$706,MOD(((3-1)*$N$695+2)-1,10)+1,INT((((3-1)*$N$695+2)-1)/10)+1)="","",INDEX($P$697:$W$706,MOD(((3-1)*$N$695+2)-1,10)+1,INT((((3-1)*$N$695+2)-1)/10)+1))))))</f>
        <v/>
      </c>
      <c r="F699" s="539">
        <f>IF($D$695="Flat Oval",IF(OR($N$697="",ISTEXT($N$695),ISTEXT($N$696)),"",IF(3&lt;=$N$696,IF(3&gt;$N$695,"",IF(((3-1)*$N$695+3)&gt;80,"",IF(INDEX($P$697:$W$706,MOD(((3-1)*$N$695+3)-1,10)+1,INT((((3-1)*$N$695+3)-1)/10)+1)="","",INDEX($P$697:$W$706,MOD(((3-1)*$N$695+3)-1,10)+1,INT((((3-1)*$N$695+3)-1)/10)+1)))),IF(AND(3=$N$696+1,3&lt;=$O$695),IF(($N$695*$N$696+3)&gt;80,"",IF(INDEX($P$697:$W$706,MOD(($N$695*$N$696+3)-1,10)+1,INT((($N$695*$N$696+3)-1)/10)+1)="","",INDEX($P$697:$W$706,MOD(($N$695*$N$696+3)-1,10)+1,INT((($N$695*$N$696+3)-1)/10)+1))),""))),IF($N$697="","",IF(OR(ISTEXT($N$695),ISTEXT($N$696),ISTEXT($N$697)),"",IF(OR(3&gt;$N$695,3&gt;$N$696,((3-1)*$N$695+3)&gt;$N$697),"",IF(INDEX($P$697:$W$706,MOD(((3-1)*$N$695+3)-1,10)+1,INT((((3-1)*$N$695+3)-1)/10)+1)="","",INDEX($P$697:$W$706,MOD(((3-1)*$N$695+3)-1,10)+1,INT((((3-1)*$N$695+3)-1)/10)+1))))))</f>
        <v/>
      </c>
      <c r="G699" s="539">
        <f>IF($D$695="Flat Oval",IF(OR($N$697="",ISTEXT($N$695),ISTEXT($N$696)),"",IF(3&lt;=$N$696,IF(4&gt;$N$695,"",IF(((3-1)*$N$695+4)&gt;80,"",IF(INDEX($P$697:$W$706,MOD(((3-1)*$N$695+4)-1,10)+1,INT((((3-1)*$N$695+4)-1)/10)+1)="","",INDEX($P$697:$W$706,MOD(((3-1)*$N$695+4)-1,10)+1,INT((((3-1)*$N$695+4)-1)/10)+1)))),IF(AND(3=$N$696+1,4&lt;=$O$695),IF(($N$695*$N$696+4)&gt;80,"",IF(INDEX($P$697:$W$706,MOD(($N$695*$N$696+4)-1,10)+1,INT((($N$695*$N$696+4)-1)/10)+1)="","",INDEX($P$697:$W$706,MOD(($N$695*$N$696+4)-1,10)+1,INT((($N$695*$N$696+4)-1)/10)+1))),""))),IF($N$697="","",IF(OR(ISTEXT($N$695),ISTEXT($N$696),ISTEXT($N$697)),"",IF(OR(4&gt;$N$695,3&gt;$N$696,((3-1)*$N$695+4)&gt;$N$697),"",IF(INDEX($P$697:$W$706,MOD(((3-1)*$N$695+4)-1,10)+1,INT((((3-1)*$N$695+4)-1)/10)+1)="","",INDEX($P$697:$W$706,MOD(((3-1)*$N$695+4)-1,10)+1,INT((((3-1)*$N$695+4)-1)/10)+1))))))</f>
        <v/>
      </c>
      <c r="H699" s="539">
        <f>IF($D$695="Flat Oval",IF(OR($N$697="",ISTEXT($N$695),ISTEXT($N$696)),"",IF(3&lt;=$N$696,IF(5&gt;$N$695,"",IF(((3-1)*$N$695+5)&gt;80,"",IF(INDEX($P$697:$W$706,MOD(((3-1)*$N$695+5)-1,10)+1,INT((((3-1)*$N$695+5)-1)/10)+1)="","",INDEX($P$697:$W$706,MOD(((3-1)*$N$695+5)-1,10)+1,INT((((3-1)*$N$695+5)-1)/10)+1)))),IF(AND(3=$N$696+1,5&lt;=$O$695),IF(($N$695*$N$696+5)&gt;80,"",IF(INDEX($P$697:$W$706,MOD(($N$695*$N$696+5)-1,10)+1,INT((($N$695*$N$696+5)-1)/10)+1)="","",INDEX($P$697:$W$706,MOD(($N$695*$N$696+5)-1,10)+1,INT((($N$695*$N$696+5)-1)/10)+1))),""))),IF($N$697="","",IF(OR(ISTEXT($N$695),ISTEXT($N$696),ISTEXT($N$697)),"",IF(OR(5&gt;$N$695,3&gt;$N$696,((3-1)*$N$695+5)&gt;$N$697),"",IF(INDEX($P$697:$W$706,MOD(((3-1)*$N$695+5)-1,10)+1,INT((((3-1)*$N$695+5)-1)/10)+1)="","",INDEX($P$697:$W$706,MOD(((3-1)*$N$695+5)-1,10)+1,INT((((3-1)*$N$695+5)-1)/10)+1))))))</f>
        <v/>
      </c>
      <c r="I699" s="539">
        <f>IF($D$695="Flat Oval",IF(OR($N$697="",ISTEXT($N$695),ISTEXT($N$696)),"",IF(3&lt;=$N$696,IF(6&gt;$N$695,"",IF(((3-1)*$N$695+6)&gt;80,"",IF(INDEX($P$697:$W$706,MOD(((3-1)*$N$695+6)-1,10)+1,INT((((3-1)*$N$695+6)-1)/10)+1)="","",INDEX($P$697:$W$706,MOD(((3-1)*$N$695+6)-1,10)+1,INT((((3-1)*$N$695+6)-1)/10)+1)))),IF(AND(3=$N$696+1,6&lt;=$O$695),IF(($N$695*$N$696+6)&gt;80,"",IF(INDEX($P$697:$W$706,MOD(($N$695*$N$696+6)-1,10)+1,INT((($N$695*$N$696+6)-1)/10)+1)="","",INDEX($P$697:$W$706,MOD(($N$695*$N$696+6)-1,10)+1,INT((($N$695*$N$696+6)-1)/10)+1))),""))),IF($N$697="","",IF(OR(ISTEXT($N$695),ISTEXT($N$696),ISTEXT($N$697)),"",IF(OR(6&gt;$N$695,3&gt;$N$696,((3-1)*$N$695+6)&gt;$N$697),"",IF(INDEX($P$697:$W$706,MOD(((3-1)*$N$695+6)-1,10)+1,INT((((3-1)*$N$695+6)-1)/10)+1)="","",INDEX($P$697:$W$706,MOD(((3-1)*$N$695+6)-1,10)+1,INT((((3-1)*$N$695+6)-1)/10)+1))))))</f>
        <v/>
      </c>
      <c r="J699" s="539">
        <f>IF($D$695="Flat Oval",IF(OR($N$697="",ISTEXT($N$695),ISTEXT($N$696)),"",IF(3&lt;=$N$696,IF(7&gt;$N$695,"",IF(((3-1)*$N$695+7)&gt;80,"",IF(INDEX($P$697:$W$706,MOD(((3-1)*$N$695+7)-1,10)+1,INT((((3-1)*$N$695+7)-1)/10)+1)="","",INDEX($P$697:$W$706,MOD(((3-1)*$N$695+7)-1,10)+1,INT((((3-1)*$N$695+7)-1)/10)+1)))),IF(AND(3=$N$696+1,7&lt;=$O$695),IF(($N$695*$N$696+7)&gt;80,"",IF(INDEX($P$697:$W$706,MOD(($N$695*$N$696+7)-1,10)+1,INT((($N$695*$N$696+7)-1)/10)+1)="","",INDEX($P$697:$W$706,MOD(($N$695*$N$696+7)-1,10)+1,INT((($N$695*$N$696+7)-1)/10)+1))),""))),IF($N$697="","",IF(OR(ISTEXT($N$695),ISTEXT($N$696),ISTEXT($N$697)),"",IF(OR(7&gt;$N$695,3&gt;$N$696,((3-1)*$N$695+7)&gt;$N$697),"",IF(INDEX($P$697:$W$706,MOD(((3-1)*$N$695+7)-1,10)+1,INT((((3-1)*$N$695+7)-1)/10)+1)="","",INDEX($P$697:$W$706,MOD(((3-1)*$N$695+7)-1,10)+1,INT((((3-1)*$N$695+7)-1)/10)+1))))))</f>
        <v/>
      </c>
      <c r="K699" s="539">
        <f>IF($D$695="Flat Oval",IF(OR($N$697="",ISTEXT($N$695),ISTEXT($N$696)),"",IF(3&lt;=$N$696,IF(8&gt;$N$695,"",IF(((3-1)*$N$695+8)&gt;80,"",IF(INDEX($P$697:$W$706,MOD(((3-1)*$N$695+8)-1,10)+1,INT((((3-1)*$N$695+8)-1)/10)+1)="","",INDEX($P$697:$W$706,MOD(((3-1)*$N$695+8)-1,10)+1,INT((((3-1)*$N$695+8)-1)/10)+1)))),IF(AND(3=$N$696+1,8&lt;=$O$695),IF(($N$695*$N$696+8)&gt;80,"",IF(INDEX($P$697:$W$706,MOD(($N$695*$N$696+8)-1,10)+1,INT((($N$695*$N$696+8)-1)/10)+1)="","",INDEX($P$697:$W$706,MOD(($N$695*$N$696+8)-1,10)+1,INT((($N$695*$N$696+8)-1)/10)+1))),""))),IF($N$697="","",IF(OR(ISTEXT($N$695),ISTEXT($N$696),ISTEXT($N$697)),"",IF(OR(8&gt;$N$695,3&gt;$N$696,((3-1)*$N$695+8)&gt;$N$697),"",IF(INDEX($P$697:$W$706,MOD(((3-1)*$N$695+8)-1,10)+1,INT((((3-1)*$N$695+8)-1)/10)+1)="","",INDEX($P$697:$W$706,MOD(((3-1)*$N$695+8)-1,10)+1,INT((((3-1)*$N$695+8)-1)/10)+1))))))</f>
        <v/>
      </c>
      <c r="L699" s="539">
        <f>IF($D$695="Flat Oval",IF(OR($N$697="",ISTEXT($N$695),ISTEXT($N$696)),"",IF(3&lt;=$N$696,IF(9&gt;$N$695,"",IF(((3-1)*$N$695+9)&gt;80,"",IF(INDEX($P$697:$W$706,MOD(((3-1)*$N$695+9)-1,10)+1,INT((((3-1)*$N$695+9)-1)/10)+1)="","",INDEX($P$697:$W$706,MOD(((3-1)*$N$695+9)-1,10)+1,INT((((3-1)*$N$695+9)-1)/10)+1)))),IF(AND(3=$N$696+1,9&lt;=$O$695),IF(($N$695*$N$696+9)&gt;80,"",IF(INDEX($P$697:$W$706,MOD(($N$695*$N$696+9)-1,10)+1,INT((($N$695*$N$696+9)-1)/10)+1)="","",INDEX($P$697:$W$706,MOD(($N$695*$N$696+9)-1,10)+1,INT((($N$695*$N$696+9)-1)/10)+1))),""))),IF($N$697="","",IF(OR(ISTEXT($N$695),ISTEXT($N$696),ISTEXT($N$697)),"",IF(OR(9&gt;$N$695,3&gt;$N$696,((3-1)*$N$695+9)&gt;$N$697),"",IF(INDEX($P$697:$W$706,MOD(((3-1)*$N$695+9)-1,10)+1,INT((((3-1)*$N$695+9)-1)/10)+1)="","",INDEX($P$697:$W$706,MOD(((3-1)*$N$695+9)-1,10)+1,INT((((3-1)*$N$695+9)-1)/10)+1))))))</f>
        <v/>
      </c>
      <c r="M699" s="539">
        <f>IF($D$695="Flat Oval",IF(OR($N$697="",ISTEXT($N$695),ISTEXT($N$696)),"",IF(3&lt;=$N$696,IF(10&gt;$N$695,"",IF(((3-1)*$N$695+10)&gt;80,"",IF(INDEX($P$697:$W$706,MOD(((3-1)*$N$695+10)-1,10)+1,INT((((3-1)*$N$695+10)-1)/10)+1)="","",INDEX($P$697:$W$706,MOD(((3-1)*$N$695+10)-1,10)+1,INT((((3-1)*$N$695+10)-1)/10)+1)))),IF(AND(3=$N$696+1,10&lt;=$O$695),IF(($N$695*$N$696+10)&gt;80,"",IF(INDEX($P$697:$W$706,MOD(($N$695*$N$696+10)-1,10)+1,INT((($N$695*$N$696+10)-1)/10)+1)="","",INDEX($P$697:$W$706,MOD(($N$695*$N$696+10)-1,10)+1,INT((($N$695*$N$696+10)-1)/10)+1))),""))),IF($N$697="","",IF(OR(ISTEXT($N$695),ISTEXT($N$696),ISTEXT($N$697)),"",IF(OR(10&gt;$N$695,3&gt;$N$696,((3-1)*$N$695+10)&gt;$N$697),"",IF(INDEX($P$697:$W$706,MOD(((3-1)*$N$695+10)-1,10)+1,INT((((3-1)*$N$695+10)-1)/10)+1)="","",INDEX($P$697:$W$706,MOD(((3-1)*$N$695+10)-1,10)+1,INT((((3-1)*$N$695+10)-1)/10)+1))))))</f>
        <v/>
      </c>
      <c r="O699">
        <f>IF(AND($D$695="Flat Oval",NOT(OR($G$695="",$I$695="")),NOT(OR(ISTEXT($G$695),ISTEXT($I$695)))),PI()*(($I$695-2*N($K$695))/2)^2/144,"")</f>
        <v/>
      </c>
      <c r="P699" s="540" t="n"/>
      <c r="Q699" s="540" t="n"/>
      <c r="R699" s="540" t="n"/>
      <c r="S699" s="540" t="n"/>
      <c r="T699" s="540" t="n"/>
      <c r="U699" s="540" t="n"/>
      <c r="V699" s="540" t="n"/>
      <c r="W699" s="540" t="n"/>
    </row>
    <row r="700" ht="13.35" customHeight="1" s="162">
      <c r="B700" s="537">
        <f>IF($D$695="Flat Oval",IF(OR($N$696="",ISTEXT($N$696)),"",IF(4&lt;=$N$696,ROUND((4-0.5)*$I$695/$N$696,1),IF(4=$N$696+1,"Ends",""))),IF(OR($D$695="",$G$695=""),"",IF($D$695="Round",IF(4=1,"Axis 1 (0°)",IF(4=2,"Axis 2 (90°)","")),IF(ISTEXT($N$696),"",IF(4&gt;$N$696,"",IF(ISTEXT($I$695),"",ROUND((4-0.5)*$I$695/$N$696,1)))))))</f>
        <v/>
      </c>
      <c r="C700" s="538" t="n"/>
      <c r="D700" s="539">
        <f>IF($D$695="Flat Oval",IF(OR($N$697="",ISTEXT($N$695),ISTEXT($N$696)),"",IF(4&lt;=$N$696,IF(1&gt;$N$695,"",IF(((4-1)*$N$695+1)&gt;80,"",IF(INDEX($P$697:$W$706,MOD(((4-1)*$N$695+1)-1,10)+1,INT((((4-1)*$N$695+1)-1)/10)+1)="","",INDEX($P$697:$W$706,MOD(((4-1)*$N$695+1)-1,10)+1,INT((((4-1)*$N$695+1)-1)/10)+1)))),IF(AND(4=$N$696+1,1&lt;=$O$695),IF(($N$695*$N$696+1)&gt;80,"",IF(INDEX($P$697:$W$706,MOD(($N$695*$N$696+1)-1,10)+1,INT((($N$695*$N$696+1)-1)/10)+1)="","",INDEX($P$697:$W$706,MOD(($N$695*$N$696+1)-1,10)+1,INT((($N$695*$N$696+1)-1)/10)+1))),""))),IF($N$697="","",IF(OR(ISTEXT($N$695),ISTEXT($N$696),ISTEXT($N$697)),"",IF(OR(1&gt;$N$695,4&gt;$N$696,((4-1)*$N$695+1)&gt;$N$697),"",IF(INDEX($P$697:$W$706,MOD(((4-1)*$N$695+1)-1,10)+1,INT((((4-1)*$N$695+1)-1)/10)+1)="","",INDEX($P$697:$W$706,MOD(((4-1)*$N$695+1)-1,10)+1,INT((((4-1)*$N$695+1)-1)/10)+1))))))</f>
        <v/>
      </c>
      <c r="E700" s="539">
        <f>IF($D$695="Flat Oval",IF(OR($N$697="",ISTEXT($N$695),ISTEXT($N$696)),"",IF(4&lt;=$N$696,IF(2&gt;$N$695,"",IF(((4-1)*$N$695+2)&gt;80,"",IF(INDEX($P$697:$W$706,MOD(((4-1)*$N$695+2)-1,10)+1,INT((((4-1)*$N$695+2)-1)/10)+1)="","",INDEX($P$697:$W$706,MOD(((4-1)*$N$695+2)-1,10)+1,INT((((4-1)*$N$695+2)-1)/10)+1)))),IF(AND(4=$N$696+1,2&lt;=$O$695),IF(($N$695*$N$696+2)&gt;80,"",IF(INDEX($P$697:$W$706,MOD(($N$695*$N$696+2)-1,10)+1,INT((($N$695*$N$696+2)-1)/10)+1)="","",INDEX($P$697:$W$706,MOD(($N$695*$N$696+2)-1,10)+1,INT((($N$695*$N$696+2)-1)/10)+1))),""))),IF($N$697="","",IF(OR(ISTEXT($N$695),ISTEXT($N$696),ISTEXT($N$697)),"",IF(OR(2&gt;$N$695,4&gt;$N$696,((4-1)*$N$695+2)&gt;$N$697),"",IF(INDEX($P$697:$W$706,MOD(((4-1)*$N$695+2)-1,10)+1,INT((((4-1)*$N$695+2)-1)/10)+1)="","",INDEX($P$697:$W$706,MOD(((4-1)*$N$695+2)-1,10)+1,INT((((4-1)*$N$695+2)-1)/10)+1))))))</f>
        <v/>
      </c>
      <c r="F700" s="539">
        <f>IF($D$695="Flat Oval",IF(OR($N$697="",ISTEXT($N$695),ISTEXT($N$696)),"",IF(4&lt;=$N$696,IF(3&gt;$N$695,"",IF(((4-1)*$N$695+3)&gt;80,"",IF(INDEX($P$697:$W$706,MOD(((4-1)*$N$695+3)-1,10)+1,INT((((4-1)*$N$695+3)-1)/10)+1)="","",INDEX($P$697:$W$706,MOD(((4-1)*$N$695+3)-1,10)+1,INT((((4-1)*$N$695+3)-1)/10)+1)))),IF(AND(4=$N$696+1,3&lt;=$O$695),IF(($N$695*$N$696+3)&gt;80,"",IF(INDEX($P$697:$W$706,MOD(($N$695*$N$696+3)-1,10)+1,INT((($N$695*$N$696+3)-1)/10)+1)="","",INDEX($P$697:$W$706,MOD(($N$695*$N$696+3)-1,10)+1,INT((($N$695*$N$696+3)-1)/10)+1))),""))),IF($N$697="","",IF(OR(ISTEXT($N$695),ISTEXT($N$696),ISTEXT($N$697)),"",IF(OR(3&gt;$N$695,4&gt;$N$696,((4-1)*$N$695+3)&gt;$N$697),"",IF(INDEX($P$697:$W$706,MOD(((4-1)*$N$695+3)-1,10)+1,INT((((4-1)*$N$695+3)-1)/10)+1)="","",INDEX($P$697:$W$706,MOD(((4-1)*$N$695+3)-1,10)+1,INT((((4-1)*$N$695+3)-1)/10)+1))))))</f>
        <v/>
      </c>
      <c r="G700" s="539">
        <f>IF($D$695="Flat Oval",IF(OR($N$697="",ISTEXT($N$695),ISTEXT($N$696)),"",IF(4&lt;=$N$696,IF(4&gt;$N$695,"",IF(((4-1)*$N$695+4)&gt;80,"",IF(INDEX($P$697:$W$706,MOD(((4-1)*$N$695+4)-1,10)+1,INT((((4-1)*$N$695+4)-1)/10)+1)="","",INDEX($P$697:$W$706,MOD(((4-1)*$N$695+4)-1,10)+1,INT((((4-1)*$N$695+4)-1)/10)+1)))),IF(AND(4=$N$696+1,4&lt;=$O$695),IF(($N$695*$N$696+4)&gt;80,"",IF(INDEX($P$697:$W$706,MOD(($N$695*$N$696+4)-1,10)+1,INT((($N$695*$N$696+4)-1)/10)+1)="","",INDEX($P$697:$W$706,MOD(($N$695*$N$696+4)-1,10)+1,INT((($N$695*$N$696+4)-1)/10)+1))),""))),IF($N$697="","",IF(OR(ISTEXT($N$695),ISTEXT($N$696),ISTEXT($N$697)),"",IF(OR(4&gt;$N$695,4&gt;$N$696,((4-1)*$N$695+4)&gt;$N$697),"",IF(INDEX($P$697:$W$706,MOD(((4-1)*$N$695+4)-1,10)+1,INT((((4-1)*$N$695+4)-1)/10)+1)="","",INDEX($P$697:$W$706,MOD(((4-1)*$N$695+4)-1,10)+1,INT((((4-1)*$N$695+4)-1)/10)+1))))))</f>
        <v/>
      </c>
      <c r="H700" s="539">
        <f>IF($D$695="Flat Oval",IF(OR($N$697="",ISTEXT($N$695),ISTEXT($N$696)),"",IF(4&lt;=$N$696,IF(5&gt;$N$695,"",IF(((4-1)*$N$695+5)&gt;80,"",IF(INDEX($P$697:$W$706,MOD(((4-1)*$N$695+5)-1,10)+1,INT((((4-1)*$N$695+5)-1)/10)+1)="","",INDEX($P$697:$W$706,MOD(((4-1)*$N$695+5)-1,10)+1,INT((((4-1)*$N$695+5)-1)/10)+1)))),IF(AND(4=$N$696+1,5&lt;=$O$695),IF(($N$695*$N$696+5)&gt;80,"",IF(INDEX($P$697:$W$706,MOD(($N$695*$N$696+5)-1,10)+1,INT((($N$695*$N$696+5)-1)/10)+1)="","",INDEX($P$697:$W$706,MOD(($N$695*$N$696+5)-1,10)+1,INT((($N$695*$N$696+5)-1)/10)+1))),""))),IF($N$697="","",IF(OR(ISTEXT($N$695),ISTEXT($N$696),ISTEXT($N$697)),"",IF(OR(5&gt;$N$695,4&gt;$N$696,((4-1)*$N$695+5)&gt;$N$697),"",IF(INDEX($P$697:$W$706,MOD(((4-1)*$N$695+5)-1,10)+1,INT((((4-1)*$N$695+5)-1)/10)+1)="","",INDEX($P$697:$W$706,MOD(((4-1)*$N$695+5)-1,10)+1,INT((((4-1)*$N$695+5)-1)/10)+1))))))</f>
        <v/>
      </c>
      <c r="I700" s="539">
        <f>IF($D$695="Flat Oval",IF(OR($N$697="",ISTEXT($N$695),ISTEXT($N$696)),"",IF(4&lt;=$N$696,IF(6&gt;$N$695,"",IF(((4-1)*$N$695+6)&gt;80,"",IF(INDEX($P$697:$W$706,MOD(((4-1)*$N$695+6)-1,10)+1,INT((((4-1)*$N$695+6)-1)/10)+1)="","",INDEX($P$697:$W$706,MOD(((4-1)*$N$695+6)-1,10)+1,INT((((4-1)*$N$695+6)-1)/10)+1)))),IF(AND(4=$N$696+1,6&lt;=$O$695),IF(($N$695*$N$696+6)&gt;80,"",IF(INDEX($P$697:$W$706,MOD(($N$695*$N$696+6)-1,10)+1,INT((($N$695*$N$696+6)-1)/10)+1)="","",INDEX($P$697:$W$706,MOD(($N$695*$N$696+6)-1,10)+1,INT((($N$695*$N$696+6)-1)/10)+1))),""))),IF($N$697="","",IF(OR(ISTEXT($N$695),ISTEXT($N$696),ISTEXT($N$697)),"",IF(OR(6&gt;$N$695,4&gt;$N$696,((4-1)*$N$695+6)&gt;$N$697),"",IF(INDEX($P$697:$W$706,MOD(((4-1)*$N$695+6)-1,10)+1,INT((((4-1)*$N$695+6)-1)/10)+1)="","",INDEX($P$697:$W$706,MOD(((4-1)*$N$695+6)-1,10)+1,INT((((4-1)*$N$695+6)-1)/10)+1))))))</f>
        <v/>
      </c>
      <c r="J700" s="539">
        <f>IF($D$695="Flat Oval",IF(OR($N$697="",ISTEXT($N$695),ISTEXT($N$696)),"",IF(4&lt;=$N$696,IF(7&gt;$N$695,"",IF(((4-1)*$N$695+7)&gt;80,"",IF(INDEX($P$697:$W$706,MOD(((4-1)*$N$695+7)-1,10)+1,INT((((4-1)*$N$695+7)-1)/10)+1)="","",INDEX($P$697:$W$706,MOD(((4-1)*$N$695+7)-1,10)+1,INT((((4-1)*$N$695+7)-1)/10)+1)))),IF(AND(4=$N$696+1,7&lt;=$O$695),IF(($N$695*$N$696+7)&gt;80,"",IF(INDEX($P$697:$W$706,MOD(($N$695*$N$696+7)-1,10)+1,INT((($N$695*$N$696+7)-1)/10)+1)="","",INDEX($P$697:$W$706,MOD(($N$695*$N$696+7)-1,10)+1,INT((($N$695*$N$696+7)-1)/10)+1))),""))),IF($N$697="","",IF(OR(ISTEXT($N$695),ISTEXT($N$696),ISTEXT($N$697)),"",IF(OR(7&gt;$N$695,4&gt;$N$696,((4-1)*$N$695+7)&gt;$N$697),"",IF(INDEX($P$697:$W$706,MOD(((4-1)*$N$695+7)-1,10)+1,INT((((4-1)*$N$695+7)-1)/10)+1)="","",INDEX($P$697:$W$706,MOD(((4-1)*$N$695+7)-1,10)+1,INT((((4-1)*$N$695+7)-1)/10)+1))))))</f>
        <v/>
      </c>
      <c r="K700" s="539">
        <f>IF($D$695="Flat Oval",IF(OR($N$697="",ISTEXT($N$695),ISTEXT($N$696)),"",IF(4&lt;=$N$696,IF(8&gt;$N$695,"",IF(((4-1)*$N$695+8)&gt;80,"",IF(INDEX($P$697:$W$706,MOD(((4-1)*$N$695+8)-1,10)+1,INT((((4-1)*$N$695+8)-1)/10)+1)="","",INDEX($P$697:$W$706,MOD(((4-1)*$N$695+8)-1,10)+1,INT((((4-1)*$N$695+8)-1)/10)+1)))),IF(AND(4=$N$696+1,8&lt;=$O$695),IF(($N$695*$N$696+8)&gt;80,"",IF(INDEX($P$697:$W$706,MOD(($N$695*$N$696+8)-1,10)+1,INT((($N$695*$N$696+8)-1)/10)+1)="","",INDEX($P$697:$W$706,MOD(($N$695*$N$696+8)-1,10)+1,INT((($N$695*$N$696+8)-1)/10)+1))),""))),IF($N$697="","",IF(OR(ISTEXT($N$695),ISTEXT($N$696),ISTEXT($N$697)),"",IF(OR(8&gt;$N$695,4&gt;$N$696,((4-1)*$N$695+8)&gt;$N$697),"",IF(INDEX($P$697:$W$706,MOD(((4-1)*$N$695+8)-1,10)+1,INT((((4-1)*$N$695+8)-1)/10)+1)="","",INDEX($P$697:$W$706,MOD(((4-1)*$N$695+8)-1,10)+1,INT((((4-1)*$N$695+8)-1)/10)+1))))))</f>
        <v/>
      </c>
      <c r="L700" s="539">
        <f>IF($D$695="Flat Oval",IF(OR($N$697="",ISTEXT($N$695),ISTEXT($N$696)),"",IF(4&lt;=$N$696,IF(9&gt;$N$695,"",IF(((4-1)*$N$695+9)&gt;80,"",IF(INDEX($P$697:$W$706,MOD(((4-1)*$N$695+9)-1,10)+1,INT((((4-1)*$N$695+9)-1)/10)+1)="","",INDEX($P$697:$W$706,MOD(((4-1)*$N$695+9)-1,10)+1,INT((((4-1)*$N$695+9)-1)/10)+1)))),IF(AND(4=$N$696+1,9&lt;=$O$695),IF(($N$695*$N$696+9)&gt;80,"",IF(INDEX($P$697:$W$706,MOD(($N$695*$N$696+9)-1,10)+1,INT((($N$695*$N$696+9)-1)/10)+1)="","",INDEX($P$697:$W$706,MOD(($N$695*$N$696+9)-1,10)+1,INT((($N$695*$N$696+9)-1)/10)+1))),""))),IF($N$697="","",IF(OR(ISTEXT($N$695),ISTEXT($N$696),ISTEXT($N$697)),"",IF(OR(9&gt;$N$695,4&gt;$N$696,((4-1)*$N$695+9)&gt;$N$697),"",IF(INDEX($P$697:$W$706,MOD(((4-1)*$N$695+9)-1,10)+1,INT((((4-1)*$N$695+9)-1)/10)+1)="","",INDEX($P$697:$W$706,MOD(((4-1)*$N$695+9)-1,10)+1,INT((((4-1)*$N$695+9)-1)/10)+1))))))</f>
        <v/>
      </c>
      <c r="M700" s="539">
        <f>IF($D$695="Flat Oval",IF(OR($N$697="",ISTEXT($N$695),ISTEXT($N$696)),"",IF(4&lt;=$N$696,IF(10&gt;$N$695,"",IF(((4-1)*$N$695+10)&gt;80,"",IF(INDEX($P$697:$W$706,MOD(((4-1)*$N$695+10)-1,10)+1,INT((((4-1)*$N$695+10)-1)/10)+1)="","",INDEX($P$697:$W$706,MOD(((4-1)*$N$695+10)-1,10)+1,INT((((4-1)*$N$695+10)-1)/10)+1)))),IF(AND(4=$N$696+1,10&lt;=$O$695),IF(($N$695*$N$696+10)&gt;80,"",IF(INDEX($P$697:$W$706,MOD(($N$695*$N$696+10)-1,10)+1,INT((($N$695*$N$696+10)-1)/10)+1)="","",INDEX($P$697:$W$706,MOD(($N$695*$N$696+10)-1,10)+1,INT((($N$695*$N$696+10)-1)/10)+1))),""))),IF($N$697="","",IF(OR(ISTEXT($N$695),ISTEXT($N$696),ISTEXT($N$697)),"",IF(OR(10&gt;$N$695,4&gt;$N$696,((4-1)*$N$695+10)&gt;$N$697),"",IF(INDEX($P$697:$W$706,MOD(((4-1)*$N$695+10)-1,10)+1,INT((((4-1)*$N$695+10)-1)/10)+1)="","",INDEX($P$697:$W$706,MOD(((4-1)*$N$695+10)-1,10)+1,INT((((4-1)*$N$695+10)-1)/10)+1))))))</f>
        <v/>
      </c>
      <c r="P700" s="540" t="n"/>
      <c r="Q700" s="540" t="n"/>
      <c r="R700" s="540" t="n"/>
      <c r="S700" s="540" t="n"/>
      <c r="T700" s="540" t="n"/>
      <c r="U700" s="540" t="n"/>
      <c r="V700" s="540" t="n"/>
      <c r="W700" s="540" t="n"/>
    </row>
    <row r="701" ht="13.35" customHeight="1" s="162">
      <c r="B701" s="537">
        <f>IF($D$695="Flat Oval",IF(OR($N$696="",ISTEXT($N$696)),"",IF(5&lt;=$N$696,ROUND((5-0.5)*$I$695/$N$696,1),IF(5=$N$696+1,"Ends",""))),IF(OR($D$695="",$G$695=""),"",IF($D$695="Round",IF(5=1,"Axis 1 (0°)",IF(5=2,"Axis 2 (90°)","")),IF(ISTEXT($N$696),"",IF(5&gt;$N$696,"",IF(ISTEXT($I$695),"",ROUND((5-0.5)*$I$695/$N$696,1)))))))</f>
        <v/>
      </c>
      <c r="C701" s="538" t="n"/>
      <c r="D701" s="539">
        <f>IF($D$695="Flat Oval",IF(OR($N$697="",ISTEXT($N$695),ISTEXT($N$696)),"",IF(5&lt;=$N$696,IF(1&gt;$N$695,"",IF(((5-1)*$N$695+1)&gt;80,"",IF(INDEX($P$697:$W$706,MOD(((5-1)*$N$695+1)-1,10)+1,INT((((5-1)*$N$695+1)-1)/10)+1)="","",INDEX($P$697:$W$706,MOD(((5-1)*$N$695+1)-1,10)+1,INT((((5-1)*$N$695+1)-1)/10)+1)))),IF(AND(5=$N$696+1,1&lt;=$O$695),IF(($N$695*$N$696+1)&gt;80,"",IF(INDEX($P$697:$W$706,MOD(($N$695*$N$696+1)-1,10)+1,INT((($N$695*$N$696+1)-1)/10)+1)="","",INDEX($P$697:$W$706,MOD(($N$695*$N$696+1)-1,10)+1,INT((($N$695*$N$696+1)-1)/10)+1))),""))),IF($N$697="","",IF(OR(ISTEXT($N$695),ISTEXT($N$696),ISTEXT($N$697)),"",IF(OR(1&gt;$N$695,5&gt;$N$696,((5-1)*$N$695+1)&gt;$N$697),"",IF(INDEX($P$697:$W$706,MOD(((5-1)*$N$695+1)-1,10)+1,INT((((5-1)*$N$695+1)-1)/10)+1)="","",INDEX($P$697:$W$706,MOD(((5-1)*$N$695+1)-1,10)+1,INT((((5-1)*$N$695+1)-1)/10)+1))))))</f>
        <v/>
      </c>
      <c r="E701" s="539">
        <f>IF($D$695="Flat Oval",IF(OR($N$697="",ISTEXT($N$695),ISTEXT($N$696)),"",IF(5&lt;=$N$696,IF(2&gt;$N$695,"",IF(((5-1)*$N$695+2)&gt;80,"",IF(INDEX($P$697:$W$706,MOD(((5-1)*$N$695+2)-1,10)+1,INT((((5-1)*$N$695+2)-1)/10)+1)="","",INDEX($P$697:$W$706,MOD(((5-1)*$N$695+2)-1,10)+1,INT((((5-1)*$N$695+2)-1)/10)+1)))),IF(AND(5=$N$696+1,2&lt;=$O$695),IF(($N$695*$N$696+2)&gt;80,"",IF(INDEX($P$697:$W$706,MOD(($N$695*$N$696+2)-1,10)+1,INT((($N$695*$N$696+2)-1)/10)+1)="","",INDEX($P$697:$W$706,MOD(($N$695*$N$696+2)-1,10)+1,INT((($N$695*$N$696+2)-1)/10)+1))),""))),IF($N$697="","",IF(OR(ISTEXT($N$695),ISTEXT($N$696),ISTEXT($N$697)),"",IF(OR(2&gt;$N$695,5&gt;$N$696,((5-1)*$N$695+2)&gt;$N$697),"",IF(INDEX($P$697:$W$706,MOD(((5-1)*$N$695+2)-1,10)+1,INT((((5-1)*$N$695+2)-1)/10)+1)="","",INDEX($P$697:$W$706,MOD(((5-1)*$N$695+2)-1,10)+1,INT((((5-1)*$N$695+2)-1)/10)+1))))))</f>
        <v/>
      </c>
      <c r="F701" s="539">
        <f>IF($D$695="Flat Oval",IF(OR($N$697="",ISTEXT($N$695),ISTEXT($N$696)),"",IF(5&lt;=$N$696,IF(3&gt;$N$695,"",IF(((5-1)*$N$695+3)&gt;80,"",IF(INDEX($P$697:$W$706,MOD(((5-1)*$N$695+3)-1,10)+1,INT((((5-1)*$N$695+3)-1)/10)+1)="","",INDEX($P$697:$W$706,MOD(((5-1)*$N$695+3)-1,10)+1,INT((((5-1)*$N$695+3)-1)/10)+1)))),IF(AND(5=$N$696+1,3&lt;=$O$695),IF(($N$695*$N$696+3)&gt;80,"",IF(INDEX($P$697:$W$706,MOD(($N$695*$N$696+3)-1,10)+1,INT((($N$695*$N$696+3)-1)/10)+1)="","",INDEX($P$697:$W$706,MOD(($N$695*$N$696+3)-1,10)+1,INT((($N$695*$N$696+3)-1)/10)+1))),""))),IF($N$697="","",IF(OR(ISTEXT($N$695),ISTEXT($N$696),ISTEXT($N$697)),"",IF(OR(3&gt;$N$695,5&gt;$N$696,((5-1)*$N$695+3)&gt;$N$697),"",IF(INDEX($P$697:$W$706,MOD(((5-1)*$N$695+3)-1,10)+1,INT((((5-1)*$N$695+3)-1)/10)+1)="","",INDEX($P$697:$W$706,MOD(((5-1)*$N$695+3)-1,10)+1,INT((((5-1)*$N$695+3)-1)/10)+1))))))</f>
        <v/>
      </c>
      <c r="G701" s="539">
        <f>IF($D$695="Flat Oval",IF(OR($N$697="",ISTEXT($N$695),ISTEXT($N$696)),"",IF(5&lt;=$N$696,IF(4&gt;$N$695,"",IF(((5-1)*$N$695+4)&gt;80,"",IF(INDEX($P$697:$W$706,MOD(((5-1)*$N$695+4)-1,10)+1,INT((((5-1)*$N$695+4)-1)/10)+1)="","",INDEX($P$697:$W$706,MOD(((5-1)*$N$695+4)-1,10)+1,INT((((5-1)*$N$695+4)-1)/10)+1)))),IF(AND(5=$N$696+1,4&lt;=$O$695),IF(($N$695*$N$696+4)&gt;80,"",IF(INDEX($P$697:$W$706,MOD(($N$695*$N$696+4)-1,10)+1,INT((($N$695*$N$696+4)-1)/10)+1)="","",INDEX($P$697:$W$706,MOD(($N$695*$N$696+4)-1,10)+1,INT((($N$695*$N$696+4)-1)/10)+1))),""))),IF($N$697="","",IF(OR(ISTEXT($N$695),ISTEXT($N$696),ISTEXT($N$697)),"",IF(OR(4&gt;$N$695,5&gt;$N$696,((5-1)*$N$695+4)&gt;$N$697),"",IF(INDEX($P$697:$W$706,MOD(((5-1)*$N$695+4)-1,10)+1,INT((((5-1)*$N$695+4)-1)/10)+1)="","",INDEX($P$697:$W$706,MOD(((5-1)*$N$695+4)-1,10)+1,INT((((5-1)*$N$695+4)-1)/10)+1))))))</f>
        <v/>
      </c>
      <c r="H701" s="539">
        <f>IF($D$695="Flat Oval",IF(OR($N$697="",ISTEXT($N$695),ISTEXT($N$696)),"",IF(5&lt;=$N$696,IF(5&gt;$N$695,"",IF(((5-1)*$N$695+5)&gt;80,"",IF(INDEX($P$697:$W$706,MOD(((5-1)*$N$695+5)-1,10)+1,INT((((5-1)*$N$695+5)-1)/10)+1)="","",INDEX($P$697:$W$706,MOD(((5-1)*$N$695+5)-1,10)+1,INT((((5-1)*$N$695+5)-1)/10)+1)))),IF(AND(5=$N$696+1,5&lt;=$O$695),IF(($N$695*$N$696+5)&gt;80,"",IF(INDEX($P$697:$W$706,MOD(($N$695*$N$696+5)-1,10)+1,INT((($N$695*$N$696+5)-1)/10)+1)="","",INDEX($P$697:$W$706,MOD(($N$695*$N$696+5)-1,10)+1,INT((($N$695*$N$696+5)-1)/10)+1))),""))),IF($N$697="","",IF(OR(ISTEXT($N$695),ISTEXT($N$696),ISTEXT($N$697)),"",IF(OR(5&gt;$N$695,5&gt;$N$696,((5-1)*$N$695+5)&gt;$N$697),"",IF(INDEX($P$697:$W$706,MOD(((5-1)*$N$695+5)-1,10)+1,INT((((5-1)*$N$695+5)-1)/10)+1)="","",INDEX($P$697:$W$706,MOD(((5-1)*$N$695+5)-1,10)+1,INT((((5-1)*$N$695+5)-1)/10)+1))))))</f>
        <v/>
      </c>
      <c r="I701" s="539">
        <f>IF($D$695="Flat Oval",IF(OR($N$697="",ISTEXT($N$695),ISTEXT($N$696)),"",IF(5&lt;=$N$696,IF(6&gt;$N$695,"",IF(((5-1)*$N$695+6)&gt;80,"",IF(INDEX($P$697:$W$706,MOD(((5-1)*$N$695+6)-1,10)+1,INT((((5-1)*$N$695+6)-1)/10)+1)="","",INDEX($P$697:$W$706,MOD(((5-1)*$N$695+6)-1,10)+1,INT((((5-1)*$N$695+6)-1)/10)+1)))),IF(AND(5=$N$696+1,6&lt;=$O$695),IF(($N$695*$N$696+6)&gt;80,"",IF(INDEX($P$697:$W$706,MOD(($N$695*$N$696+6)-1,10)+1,INT((($N$695*$N$696+6)-1)/10)+1)="","",INDEX($P$697:$W$706,MOD(($N$695*$N$696+6)-1,10)+1,INT((($N$695*$N$696+6)-1)/10)+1))),""))),IF($N$697="","",IF(OR(ISTEXT($N$695),ISTEXT($N$696),ISTEXT($N$697)),"",IF(OR(6&gt;$N$695,5&gt;$N$696,((5-1)*$N$695+6)&gt;$N$697),"",IF(INDEX($P$697:$W$706,MOD(((5-1)*$N$695+6)-1,10)+1,INT((((5-1)*$N$695+6)-1)/10)+1)="","",INDEX($P$697:$W$706,MOD(((5-1)*$N$695+6)-1,10)+1,INT((((5-1)*$N$695+6)-1)/10)+1))))))</f>
        <v/>
      </c>
      <c r="J701" s="539">
        <f>IF($D$695="Flat Oval",IF(OR($N$697="",ISTEXT($N$695),ISTEXT($N$696)),"",IF(5&lt;=$N$696,IF(7&gt;$N$695,"",IF(((5-1)*$N$695+7)&gt;80,"",IF(INDEX($P$697:$W$706,MOD(((5-1)*$N$695+7)-1,10)+1,INT((((5-1)*$N$695+7)-1)/10)+1)="","",INDEX($P$697:$W$706,MOD(((5-1)*$N$695+7)-1,10)+1,INT((((5-1)*$N$695+7)-1)/10)+1)))),IF(AND(5=$N$696+1,7&lt;=$O$695),IF(($N$695*$N$696+7)&gt;80,"",IF(INDEX($P$697:$W$706,MOD(($N$695*$N$696+7)-1,10)+1,INT((($N$695*$N$696+7)-1)/10)+1)="","",INDEX($P$697:$W$706,MOD(($N$695*$N$696+7)-1,10)+1,INT((($N$695*$N$696+7)-1)/10)+1))),""))),IF($N$697="","",IF(OR(ISTEXT($N$695),ISTEXT($N$696),ISTEXT($N$697)),"",IF(OR(7&gt;$N$695,5&gt;$N$696,((5-1)*$N$695+7)&gt;$N$697),"",IF(INDEX($P$697:$W$706,MOD(((5-1)*$N$695+7)-1,10)+1,INT((((5-1)*$N$695+7)-1)/10)+1)="","",INDEX($P$697:$W$706,MOD(((5-1)*$N$695+7)-1,10)+1,INT((((5-1)*$N$695+7)-1)/10)+1))))))</f>
        <v/>
      </c>
      <c r="K701" s="539">
        <f>IF($D$695="Flat Oval",IF(OR($N$697="",ISTEXT($N$695),ISTEXT($N$696)),"",IF(5&lt;=$N$696,IF(8&gt;$N$695,"",IF(((5-1)*$N$695+8)&gt;80,"",IF(INDEX($P$697:$W$706,MOD(((5-1)*$N$695+8)-1,10)+1,INT((((5-1)*$N$695+8)-1)/10)+1)="","",INDEX($P$697:$W$706,MOD(((5-1)*$N$695+8)-1,10)+1,INT((((5-1)*$N$695+8)-1)/10)+1)))),IF(AND(5=$N$696+1,8&lt;=$O$695),IF(($N$695*$N$696+8)&gt;80,"",IF(INDEX($P$697:$W$706,MOD(($N$695*$N$696+8)-1,10)+1,INT((($N$695*$N$696+8)-1)/10)+1)="","",INDEX($P$697:$W$706,MOD(($N$695*$N$696+8)-1,10)+1,INT((($N$695*$N$696+8)-1)/10)+1))),""))),IF($N$697="","",IF(OR(ISTEXT($N$695),ISTEXT($N$696),ISTEXT($N$697)),"",IF(OR(8&gt;$N$695,5&gt;$N$696,((5-1)*$N$695+8)&gt;$N$697),"",IF(INDEX($P$697:$W$706,MOD(((5-1)*$N$695+8)-1,10)+1,INT((((5-1)*$N$695+8)-1)/10)+1)="","",INDEX($P$697:$W$706,MOD(((5-1)*$N$695+8)-1,10)+1,INT((((5-1)*$N$695+8)-1)/10)+1))))))</f>
        <v/>
      </c>
      <c r="L701" s="539">
        <f>IF($D$695="Flat Oval",IF(OR($N$697="",ISTEXT($N$695),ISTEXT($N$696)),"",IF(5&lt;=$N$696,IF(9&gt;$N$695,"",IF(((5-1)*$N$695+9)&gt;80,"",IF(INDEX($P$697:$W$706,MOD(((5-1)*$N$695+9)-1,10)+1,INT((((5-1)*$N$695+9)-1)/10)+1)="","",INDEX($P$697:$W$706,MOD(((5-1)*$N$695+9)-1,10)+1,INT((((5-1)*$N$695+9)-1)/10)+1)))),IF(AND(5=$N$696+1,9&lt;=$O$695),IF(($N$695*$N$696+9)&gt;80,"",IF(INDEX($P$697:$W$706,MOD(($N$695*$N$696+9)-1,10)+1,INT((($N$695*$N$696+9)-1)/10)+1)="","",INDEX($P$697:$W$706,MOD(($N$695*$N$696+9)-1,10)+1,INT((($N$695*$N$696+9)-1)/10)+1))),""))),IF($N$697="","",IF(OR(ISTEXT($N$695),ISTEXT($N$696),ISTEXT($N$697)),"",IF(OR(9&gt;$N$695,5&gt;$N$696,((5-1)*$N$695+9)&gt;$N$697),"",IF(INDEX($P$697:$W$706,MOD(((5-1)*$N$695+9)-1,10)+1,INT((((5-1)*$N$695+9)-1)/10)+1)="","",INDEX($P$697:$W$706,MOD(((5-1)*$N$695+9)-1,10)+1,INT((((5-1)*$N$695+9)-1)/10)+1))))))</f>
        <v/>
      </c>
      <c r="M701" s="539">
        <f>IF($D$695="Flat Oval",IF(OR($N$697="",ISTEXT($N$695),ISTEXT($N$696)),"",IF(5&lt;=$N$696,IF(10&gt;$N$695,"",IF(((5-1)*$N$695+10)&gt;80,"",IF(INDEX($P$697:$W$706,MOD(((5-1)*$N$695+10)-1,10)+1,INT((((5-1)*$N$695+10)-1)/10)+1)="","",INDEX($P$697:$W$706,MOD(((5-1)*$N$695+10)-1,10)+1,INT((((5-1)*$N$695+10)-1)/10)+1)))),IF(AND(5=$N$696+1,10&lt;=$O$695),IF(($N$695*$N$696+10)&gt;80,"",IF(INDEX($P$697:$W$706,MOD(($N$695*$N$696+10)-1,10)+1,INT((($N$695*$N$696+10)-1)/10)+1)="","",INDEX($P$697:$W$706,MOD(($N$695*$N$696+10)-1,10)+1,INT((($N$695*$N$696+10)-1)/10)+1))),""))),IF($N$697="","",IF(OR(ISTEXT($N$695),ISTEXT($N$696),ISTEXT($N$697)),"",IF(OR(10&gt;$N$695,5&gt;$N$696,((5-1)*$N$695+10)&gt;$N$697),"",IF(INDEX($P$697:$W$706,MOD(((5-1)*$N$695+10)-1,10)+1,INT((((5-1)*$N$695+10)-1)/10)+1)="","",INDEX($P$697:$W$706,MOD(((5-1)*$N$695+10)-1,10)+1,INT((((5-1)*$N$695+10)-1)/10)+1))))))</f>
        <v/>
      </c>
      <c r="P701" s="540" t="n"/>
      <c r="Q701" s="540" t="n"/>
      <c r="R701" s="540" t="n"/>
      <c r="S701" s="540" t="n"/>
      <c r="T701" s="540" t="n"/>
      <c r="U701" s="540" t="n"/>
      <c r="V701" s="540" t="n"/>
      <c r="W701" s="540" t="n"/>
    </row>
    <row r="702" ht="13.35" customHeight="1" s="162">
      <c r="B702" s="537">
        <f>IF($D$695="Flat Oval",IF(OR($N$696="",ISTEXT($N$696)),"",IF(6&lt;=$N$696,ROUND((6-0.5)*$I$695/$N$696,1),IF(6=$N$696+1,"Ends",""))),IF(OR($D$695="",$G$695=""),"",IF($D$695="Round",IF(6=1,"Axis 1 (0°)",IF(6=2,"Axis 2 (90°)","")),IF(ISTEXT($N$696),"",IF(6&gt;$N$696,"",IF(ISTEXT($I$695),"",ROUND((6-0.5)*$I$695/$N$696,1)))))))</f>
        <v/>
      </c>
      <c r="C702" s="538" t="n"/>
      <c r="D702" s="539">
        <f>IF($D$695="Flat Oval",IF(OR($N$697="",ISTEXT($N$695),ISTEXT($N$696)),"",IF(6&lt;=$N$696,IF(1&gt;$N$695,"",IF(((6-1)*$N$695+1)&gt;80,"",IF(INDEX($P$697:$W$706,MOD(((6-1)*$N$695+1)-1,10)+1,INT((((6-1)*$N$695+1)-1)/10)+1)="","",INDEX($P$697:$W$706,MOD(((6-1)*$N$695+1)-1,10)+1,INT((((6-1)*$N$695+1)-1)/10)+1)))),IF(AND(6=$N$696+1,1&lt;=$O$695),IF(($N$695*$N$696+1)&gt;80,"",IF(INDEX($P$697:$W$706,MOD(($N$695*$N$696+1)-1,10)+1,INT((($N$695*$N$696+1)-1)/10)+1)="","",INDEX($P$697:$W$706,MOD(($N$695*$N$696+1)-1,10)+1,INT((($N$695*$N$696+1)-1)/10)+1))),""))),IF($N$697="","",IF(OR(ISTEXT($N$695),ISTEXT($N$696),ISTEXT($N$697)),"",IF(OR(1&gt;$N$695,6&gt;$N$696,((6-1)*$N$695+1)&gt;$N$697),"",IF(INDEX($P$697:$W$706,MOD(((6-1)*$N$695+1)-1,10)+1,INT((((6-1)*$N$695+1)-1)/10)+1)="","",INDEX($P$697:$W$706,MOD(((6-1)*$N$695+1)-1,10)+1,INT((((6-1)*$N$695+1)-1)/10)+1))))))</f>
        <v/>
      </c>
      <c r="E702" s="539">
        <f>IF($D$695="Flat Oval",IF(OR($N$697="",ISTEXT($N$695),ISTEXT($N$696)),"",IF(6&lt;=$N$696,IF(2&gt;$N$695,"",IF(((6-1)*$N$695+2)&gt;80,"",IF(INDEX($P$697:$W$706,MOD(((6-1)*$N$695+2)-1,10)+1,INT((((6-1)*$N$695+2)-1)/10)+1)="","",INDEX($P$697:$W$706,MOD(((6-1)*$N$695+2)-1,10)+1,INT((((6-1)*$N$695+2)-1)/10)+1)))),IF(AND(6=$N$696+1,2&lt;=$O$695),IF(($N$695*$N$696+2)&gt;80,"",IF(INDEX($P$697:$W$706,MOD(($N$695*$N$696+2)-1,10)+1,INT((($N$695*$N$696+2)-1)/10)+1)="","",INDEX($P$697:$W$706,MOD(($N$695*$N$696+2)-1,10)+1,INT((($N$695*$N$696+2)-1)/10)+1))),""))),IF($N$697="","",IF(OR(ISTEXT($N$695),ISTEXT($N$696),ISTEXT($N$697)),"",IF(OR(2&gt;$N$695,6&gt;$N$696,((6-1)*$N$695+2)&gt;$N$697),"",IF(INDEX($P$697:$W$706,MOD(((6-1)*$N$695+2)-1,10)+1,INT((((6-1)*$N$695+2)-1)/10)+1)="","",INDEX($P$697:$W$706,MOD(((6-1)*$N$695+2)-1,10)+1,INT((((6-1)*$N$695+2)-1)/10)+1))))))</f>
        <v/>
      </c>
      <c r="F702" s="539">
        <f>IF($D$695="Flat Oval",IF(OR($N$697="",ISTEXT($N$695),ISTEXT($N$696)),"",IF(6&lt;=$N$696,IF(3&gt;$N$695,"",IF(((6-1)*$N$695+3)&gt;80,"",IF(INDEX($P$697:$W$706,MOD(((6-1)*$N$695+3)-1,10)+1,INT((((6-1)*$N$695+3)-1)/10)+1)="","",INDEX($P$697:$W$706,MOD(((6-1)*$N$695+3)-1,10)+1,INT((((6-1)*$N$695+3)-1)/10)+1)))),IF(AND(6=$N$696+1,3&lt;=$O$695),IF(($N$695*$N$696+3)&gt;80,"",IF(INDEX($P$697:$W$706,MOD(($N$695*$N$696+3)-1,10)+1,INT((($N$695*$N$696+3)-1)/10)+1)="","",INDEX($P$697:$W$706,MOD(($N$695*$N$696+3)-1,10)+1,INT((($N$695*$N$696+3)-1)/10)+1))),""))),IF($N$697="","",IF(OR(ISTEXT($N$695),ISTEXT($N$696),ISTEXT($N$697)),"",IF(OR(3&gt;$N$695,6&gt;$N$696,((6-1)*$N$695+3)&gt;$N$697),"",IF(INDEX($P$697:$W$706,MOD(((6-1)*$N$695+3)-1,10)+1,INT((((6-1)*$N$695+3)-1)/10)+1)="","",INDEX($P$697:$W$706,MOD(((6-1)*$N$695+3)-1,10)+1,INT((((6-1)*$N$695+3)-1)/10)+1))))))</f>
        <v/>
      </c>
      <c r="G702" s="539">
        <f>IF($D$695="Flat Oval",IF(OR($N$697="",ISTEXT($N$695),ISTEXT($N$696)),"",IF(6&lt;=$N$696,IF(4&gt;$N$695,"",IF(((6-1)*$N$695+4)&gt;80,"",IF(INDEX($P$697:$W$706,MOD(((6-1)*$N$695+4)-1,10)+1,INT((((6-1)*$N$695+4)-1)/10)+1)="","",INDEX($P$697:$W$706,MOD(((6-1)*$N$695+4)-1,10)+1,INT((((6-1)*$N$695+4)-1)/10)+1)))),IF(AND(6=$N$696+1,4&lt;=$O$695),IF(($N$695*$N$696+4)&gt;80,"",IF(INDEX($P$697:$W$706,MOD(($N$695*$N$696+4)-1,10)+1,INT((($N$695*$N$696+4)-1)/10)+1)="","",INDEX($P$697:$W$706,MOD(($N$695*$N$696+4)-1,10)+1,INT((($N$695*$N$696+4)-1)/10)+1))),""))),IF($N$697="","",IF(OR(ISTEXT($N$695),ISTEXT($N$696),ISTEXT($N$697)),"",IF(OR(4&gt;$N$695,6&gt;$N$696,((6-1)*$N$695+4)&gt;$N$697),"",IF(INDEX($P$697:$W$706,MOD(((6-1)*$N$695+4)-1,10)+1,INT((((6-1)*$N$695+4)-1)/10)+1)="","",INDEX($P$697:$W$706,MOD(((6-1)*$N$695+4)-1,10)+1,INT((((6-1)*$N$695+4)-1)/10)+1))))))</f>
        <v/>
      </c>
      <c r="H702" s="539">
        <f>IF($D$695="Flat Oval",IF(OR($N$697="",ISTEXT($N$695),ISTEXT($N$696)),"",IF(6&lt;=$N$696,IF(5&gt;$N$695,"",IF(((6-1)*$N$695+5)&gt;80,"",IF(INDEX($P$697:$W$706,MOD(((6-1)*$N$695+5)-1,10)+1,INT((((6-1)*$N$695+5)-1)/10)+1)="","",INDEX($P$697:$W$706,MOD(((6-1)*$N$695+5)-1,10)+1,INT((((6-1)*$N$695+5)-1)/10)+1)))),IF(AND(6=$N$696+1,5&lt;=$O$695),IF(($N$695*$N$696+5)&gt;80,"",IF(INDEX($P$697:$W$706,MOD(($N$695*$N$696+5)-1,10)+1,INT((($N$695*$N$696+5)-1)/10)+1)="","",INDEX($P$697:$W$706,MOD(($N$695*$N$696+5)-1,10)+1,INT((($N$695*$N$696+5)-1)/10)+1))),""))),IF($N$697="","",IF(OR(ISTEXT($N$695),ISTEXT($N$696),ISTEXT($N$697)),"",IF(OR(5&gt;$N$695,6&gt;$N$696,((6-1)*$N$695+5)&gt;$N$697),"",IF(INDEX($P$697:$W$706,MOD(((6-1)*$N$695+5)-1,10)+1,INT((((6-1)*$N$695+5)-1)/10)+1)="","",INDEX($P$697:$W$706,MOD(((6-1)*$N$695+5)-1,10)+1,INT((((6-1)*$N$695+5)-1)/10)+1))))))</f>
        <v/>
      </c>
      <c r="I702" s="539">
        <f>IF($D$695="Flat Oval",IF(OR($N$697="",ISTEXT($N$695),ISTEXT($N$696)),"",IF(6&lt;=$N$696,IF(6&gt;$N$695,"",IF(((6-1)*$N$695+6)&gt;80,"",IF(INDEX($P$697:$W$706,MOD(((6-1)*$N$695+6)-1,10)+1,INT((((6-1)*$N$695+6)-1)/10)+1)="","",INDEX($P$697:$W$706,MOD(((6-1)*$N$695+6)-1,10)+1,INT((((6-1)*$N$695+6)-1)/10)+1)))),IF(AND(6=$N$696+1,6&lt;=$O$695),IF(($N$695*$N$696+6)&gt;80,"",IF(INDEX($P$697:$W$706,MOD(($N$695*$N$696+6)-1,10)+1,INT((($N$695*$N$696+6)-1)/10)+1)="","",INDEX($P$697:$W$706,MOD(($N$695*$N$696+6)-1,10)+1,INT((($N$695*$N$696+6)-1)/10)+1))),""))),IF($N$697="","",IF(OR(ISTEXT($N$695),ISTEXT($N$696),ISTEXT($N$697)),"",IF(OR(6&gt;$N$695,6&gt;$N$696,((6-1)*$N$695+6)&gt;$N$697),"",IF(INDEX($P$697:$W$706,MOD(((6-1)*$N$695+6)-1,10)+1,INT((((6-1)*$N$695+6)-1)/10)+1)="","",INDEX($P$697:$W$706,MOD(((6-1)*$N$695+6)-1,10)+1,INT((((6-1)*$N$695+6)-1)/10)+1))))))</f>
        <v/>
      </c>
      <c r="J702" s="539">
        <f>IF($D$695="Flat Oval",IF(OR($N$697="",ISTEXT($N$695),ISTEXT($N$696)),"",IF(6&lt;=$N$696,IF(7&gt;$N$695,"",IF(((6-1)*$N$695+7)&gt;80,"",IF(INDEX($P$697:$W$706,MOD(((6-1)*$N$695+7)-1,10)+1,INT((((6-1)*$N$695+7)-1)/10)+1)="","",INDEX($P$697:$W$706,MOD(((6-1)*$N$695+7)-1,10)+1,INT((((6-1)*$N$695+7)-1)/10)+1)))),IF(AND(6=$N$696+1,7&lt;=$O$695),IF(($N$695*$N$696+7)&gt;80,"",IF(INDEX($P$697:$W$706,MOD(($N$695*$N$696+7)-1,10)+1,INT((($N$695*$N$696+7)-1)/10)+1)="","",INDEX($P$697:$W$706,MOD(($N$695*$N$696+7)-1,10)+1,INT((($N$695*$N$696+7)-1)/10)+1))),""))),IF($N$697="","",IF(OR(ISTEXT($N$695),ISTEXT($N$696),ISTEXT($N$697)),"",IF(OR(7&gt;$N$695,6&gt;$N$696,((6-1)*$N$695+7)&gt;$N$697),"",IF(INDEX($P$697:$W$706,MOD(((6-1)*$N$695+7)-1,10)+1,INT((((6-1)*$N$695+7)-1)/10)+1)="","",INDEX($P$697:$W$706,MOD(((6-1)*$N$695+7)-1,10)+1,INT((((6-1)*$N$695+7)-1)/10)+1))))))</f>
        <v/>
      </c>
      <c r="K702" s="539">
        <f>IF($D$695="Flat Oval",IF(OR($N$697="",ISTEXT($N$695),ISTEXT($N$696)),"",IF(6&lt;=$N$696,IF(8&gt;$N$695,"",IF(((6-1)*$N$695+8)&gt;80,"",IF(INDEX($P$697:$W$706,MOD(((6-1)*$N$695+8)-1,10)+1,INT((((6-1)*$N$695+8)-1)/10)+1)="","",INDEX($P$697:$W$706,MOD(((6-1)*$N$695+8)-1,10)+1,INT((((6-1)*$N$695+8)-1)/10)+1)))),IF(AND(6=$N$696+1,8&lt;=$O$695),IF(($N$695*$N$696+8)&gt;80,"",IF(INDEX($P$697:$W$706,MOD(($N$695*$N$696+8)-1,10)+1,INT((($N$695*$N$696+8)-1)/10)+1)="","",INDEX($P$697:$W$706,MOD(($N$695*$N$696+8)-1,10)+1,INT((($N$695*$N$696+8)-1)/10)+1))),""))),IF($N$697="","",IF(OR(ISTEXT($N$695),ISTEXT($N$696),ISTEXT($N$697)),"",IF(OR(8&gt;$N$695,6&gt;$N$696,((6-1)*$N$695+8)&gt;$N$697),"",IF(INDEX($P$697:$W$706,MOD(((6-1)*$N$695+8)-1,10)+1,INT((((6-1)*$N$695+8)-1)/10)+1)="","",INDEX($P$697:$W$706,MOD(((6-1)*$N$695+8)-1,10)+1,INT((((6-1)*$N$695+8)-1)/10)+1))))))</f>
        <v/>
      </c>
      <c r="L702" s="539">
        <f>IF($D$695="Flat Oval",IF(OR($N$697="",ISTEXT($N$695),ISTEXT($N$696)),"",IF(6&lt;=$N$696,IF(9&gt;$N$695,"",IF(((6-1)*$N$695+9)&gt;80,"",IF(INDEX($P$697:$W$706,MOD(((6-1)*$N$695+9)-1,10)+1,INT((((6-1)*$N$695+9)-1)/10)+1)="","",INDEX($P$697:$W$706,MOD(((6-1)*$N$695+9)-1,10)+1,INT((((6-1)*$N$695+9)-1)/10)+1)))),IF(AND(6=$N$696+1,9&lt;=$O$695),IF(($N$695*$N$696+9)&gt;80,"",IF(INDEX($P$697:$W$706,MOD(($N$695*$N$696+9)-1,10)+1,INT((($N$695*$N$696+9)-1)/10)+1)="","",INDEX($P$697:$W$706,MOD(($N$695*$N$696+9)-1,10)+1,INT((($N$695*$N$696+9)-1)/10)+1))),""))),IF($N$697="","",IF(OR(ISTEXT($N$695),ISTEXT($N$696),ISTEXT($N$697)),"",IF(OR(9&gt;$N$695,6&gt;$N$696,((6-1)*$N$695+9)&gt;$N$697),"",IF(INDEX($P$697:$W$706,MOD(((6-1)*$N$695+9)-1,10)+1,INT((((6-1)*$N$695+9)-1)/10)+1)="","",INDEX($P$697:$W$706,MOD(((6-1)*$N$695+9)-1,10)+1,INT((((6-1)*$N$695+9)-1)/10)+1))))))</f>
        <v/>
      </c>
      <c r="M702" s="539">
        <f>IF($D$695="Flat Oval",IF(OR($N$697="",ISTEXT($N$695),ISTEXT($N$696)),"",IF(6&lt;=$N$696,IF(10&gt;$N$695,"",IF(((6-1)*$N$695+10)&gt;80,"",IF(INDEX($P$697:$W$706,MOD(((6-1)*$N$695+10)-1,10)+1,INT((((6-1)*$N$695+10)-1)/10)+1)="","",INDEX($P$697:$W$706,MOD(((6-1)*$N$695+10)-1,10)+1,INT((((6-1)*$N$695+10)-1)/10)+1)))),IF(AND(6=$N$696+1,10&lt;=$O$695),IF(($N$695*$N$696+10)&gt;80,"",IF(INDEX($P$697:$W$706,MOD(($N$695*$N$696+10)-1,10)+1,INT((($N$695*$N$696+10)-1)/10)+1)="","",INDEX($P$697:$W$706,MOD(($N$695*$N$696+10)-1,10)+1,INT((($N$695*$N$696+10)-1)/10)+1))),""))),IF($N$697="","",IF(OR(ISTEXT($N$695),ISTEXT($N$696),ISTEXT($N$697)),"",IF(OR(10&gt;$N$695,6&gt;$N$696,((6-1)*$N$695+10)&gt;$N$697),"",IF(INDEX($P$697:$W$706,MOD(((6-1)*$N$695+10)-1,10)+1,INT((((6-1)*$N$695+10)-1)/10)+1)="","",INDEX($P$697:$W$706,MOD(((6-1)*$N$695+10)-1,10)+1,INT((((6-1)*$N$695+10)-1)/10)+1))))))</f>
        <v/>
      </c>
      <c r="P702" s="540" t="n"/>
      <c r="Q702" s="540" t="n"/>
      <c r="R702" s="540" t="n"/>
      <c r="S702" s="540" t="n"/>
      <c r="T702" s="540" t="n"/>
      <c r="U702" s="540" t="n"/>
      <c r="V702" s="540" t="n"/>
      <c r="W702" s="540" t="n"/>
    </row>
    <row r="703" ht="13.35" customHeight="1" s="162">
      <c r="B703" s="537">
        <f>IF($D$695="Flat Oval",IF(OR($N$696="",ISTEXT($N$696)),"",IF(7&lt;=$N$696,ROUND((7-0.5)*$I$695/$N$696,1),IF(7=$N$696+1,"Ends",""))),IF(OR($D$695="",$G$695=""),"",IF($D$695="Round",IF(7=1,"Axis 1 (0°)",IF(7=2,"Axis 2 (90°)","")),IF(ISTEXT($N$696),"",IF(7&gt;$N$696,"",IF(ISTEXT($I$695),"",ROUND((7-0.5)*$I$695/$N$696,1)))))))</f>
        <v/>
      </c>
      <c r="C703" s="538" t="n"/>
      <c r="D703" s="539">
        <f>IF($D$695="Flat Oval",IF(OR($N$697="",ISTEXT($N$695),ISTEXT($N$696)),"",IF(7&lt;=$N$696,IF(1&gt;$N$695,"",IF(((7-1)*$N$695+1)&gt;80,"",IF(INDEX($P$697:$W$706,MOD(((7-1)*$N$695+1)-1,10)+1,INT((((7-1)*$N$695+1)-1)/10)+1)="","",INDEX($P$697:$W$706,MOD(((7-1)*$N$695+1)-1,10)+1,INT((((7-1)*$N$695+1)-1)/10)+1)))),IF(AND(7=$N$696+1,1&lt;=$O$695),IF(($N$695*$N$696+1)&gt;80,"",IF(INDEX($P$697:$W$706,MOD(($N$695*$N$696+1)-1,10)+1,INT((($N$695*$N$696+1)-1)/10)+1)="","",INDEX($P$697:$W$706,MOD(($N$695*$N$696+1)-1,10)+1,INT((($N$695*$N$696+1)-1)/10)+1))),""))),IF($N$697="","",IF(OR(ISTEXT($N$695),ISTEXT($N$696),ISTEXT($N$697)),"",IF(OR(1&gt;$N$695,7&gt;$N$696,((7-1)*$N$695+1)&gt;$N$697),"",IF(INDEX($P$697:$W$706,MOD(((7-1)*$N$695+1)-1,10)+1,INT((((7-1)*$N$695+1)-1)/10)+1)="","",INDEX($P$697:$W$706,MOD(((7-1)*$N$695+1)-1,10)+1,INT((((7-1)*$N$695+1)-1)/10)+1))))))</f>
        <v/>
      </c>
      <c r="E703" s="539">
        <f>IF($D$695="Flat Oval",IF(OR($N$697="",ISTEXT($N$695),ISTEXT($N$696)),"",IF(7&lt;=$N$696,IF(2&gt;$N$695,"",IF(((7-1)*$N$695+2)&gt;80,"",IF(INDEX($P$697:$W$706,MOD(((7-1)*$N$695+2)-1,10)+1,INT((((7-1)*$N$695+2)-1)/10)+1)="","",INDEX($P$697:$W$706,MOD(((7-1)*$N$695+2)-1,10)+1,INT((((7-1)*$N$695+2)-1)/10)+1)))),IF(AND(7=$N$696+1,2&lt;=$O$695),IF(($N$695*$N$696+2)&gt;80,"",IF(INDEX($P$697:$W$706,MOD(($N$695*$N$696+2)-1,10)+1,INT((($N$695*$N$696+2)-1)/10)+1)="","",INDEX($P$697:$W$706,MOD(($N$695*$N$696+2)-1,10)+1,INT((($N$695*$N$696+2)-1)/10)+1))),""))),IF($N$697="","",IF(OR(ISTEXT($N$695),ISTEXT($N$696),ISTEXT($N$697)),"",IF(OR(2&gt;$N$695,7&gt;$N$696,((7-1)*$N$695+2)&gt;$N$697),"",IF(INDEX($P$697:$W$706,MOD(((7-1)*$N$695+2)-1,10)+1,INT((((7-1)*$N$695+2)-1)/10)+1)="","",INDEX($P$697:$W$706,MOD(((7-1)*$N$695+2)-1,10)+1,INT((((7-1)*$N$695+2)-1)/10)+1))))))</f>
        <v/>
      </c>
      <c r="F703" s="539">
        <f>IF($D$695="Flat Oval",IF(OR($N$697="",ISTEXT($N$695),ISTEXT($N$696)),"",IF(7&lt;=$N$696,IF(3&gt;$N$695,"",IF(((7-1)*$N$695+3)&gt;80,"",IF(INDEX($P$697:$W$706,MOD(((7-1)*$N$695+3)-1,10)+1,INT((((7-1)*$N$695+3)-1)/10)+1)="","",INDEX($P$697:$W$706,MOD(((7-1)*$N$695+3)-1,10)+1,INT((((7-1)*$N$695+3)-1)/10)+1)))),IF(AND(7=$N$696+1,3&lt;=$O$695),IF(($N$695*$N$696+3)&gt;80,"",IF(INDEX($P$697:$W$706,MOD(($N$695*$N$696+3)-1,10)+1,INT((($N$695*$N$696+3)-1)/10)+1)="","",INDEX($P$697:$W$706,MOD(($N$695*$N$696+3)-1,10)+1,INT((($N$695*$N$696+3)-1)/10)+1))),""))),IF($N$697="","",IF(OR(ISTEXT($N$695),ISTEXT($N$696),ISTEXT($N$697)),"",IF(OR(3&gt;$N$695,7&gt;$N$696,((7-1)*$N$695+3)&gt;$N$697),"",IF(INDEX($P$697:$W$706,MOD(((7-1)*$N$695+3)-1,10)+1,INT((((7-1)*$N$695+3)-1)/10)+1)="","",INDEX($P$697:$W$706,MOD(((7-1)*$N$695+3)-1,10)+1,INT((((7-1)*$N$695+3)-1)/10)+1))))))</f>
        <v/>
      </c>
      <c r="G703" s="539">
        <f>IF($D$695="Flat Oval",IF(OR($N$697="",ISTEXT($N$695),ISTEXT($N$696)),"",IF(7&lt;=$N$696,IF(4&gt;$N$695,"",IF(((7-1)*$N$695+4)&gt;80,"",IF(INDEX($P$697:$W$706,MOD(((7-1)*$N$695+4)-1,10)+1,INT((((7-1)*$N$695+4)-1)/10)+1)="","",INDEX($P$697:$W$706,MOD(((7-1)*$N$695+4)-1,10)+1,INT((((7-1)*$N$695+4)-1)/10)+1)))),IF(AND(7=$N$696+1,4&lt;=$O$695),IF(($N$695*$N$696+4)&gt;80,"",IF(INDEX($P$697:$W$706,MOD(($N$695*$N$696+4)-1,10)+1,INT((($N$695*$N$696+4)-1)/10)+1)="","",INDEX($P$697:$W$706,MOD(($N$695*$N$696+4)-1,10)+1,INT((($N$695*$N$696+4)-1)/10)+1))),""))),IF($N$697="","",IF(OR(ISTEXT($N$695),ISTEXT($N$696),ISTEXT($N$697)),"",IF(OR(4&gt;$N$695,7&gt;$N$696,((7-1)*$N$695+4)&gt;$N$697),"",IF(INDEX($P$697:$W$706,MOD(((7-1)*$N$695+4)-1,10)+1,INT((((7-1)*$N$695+4)-1)/10)+1)="","",INDEX($P$697:$W$706,MOD(((7-1)*$N$695+4)-1,10)+1,INT((((7-1)*$N$695+4)-1)/10)+1))))))</f>
        <v/>
      </c>
      <c r="H703" s="539">
        <f>IF($D$695="Flat Oval",IF(OR($N$697="",ISTEXT($N$695),ISTEXT($N$696)),"",IF(7&lt;=$N$696,IF(5&gt;$N$695,"",IF(((7-1)*$N$695+5)&gt;80,"",IF(INDEX($P$697:$W$706,MOD(((7-1)*$N$695+5)-1,10)+1,INT((((7-1)*$N$695+5)-1)/10)+1)="","",INDEX($P$697:$W$706,MOD(((7-1)*$N$695+5)-1,10)+1,INT((((7-1)*$N$695+5)-1)/10)+1)))),IF(AND(7=$N$696+1,5&lt;=$O$695),IF(($N$695*$N$696+5)&gt;80,"",IF(INDEX($P$697:$W$706,MOD(($N$695*$N$696+5)-1,10)+1,INT((($N$695*$N$696+5)-1)/10)+1)="","",INDEX($P$697:$W$706,MOD(($N$695*$N$696+5)-1,10)+1,INT((($N$695*$N$696+5)-1)/10)+1))),""))),IF($N$697="","",IF(OR(ISTEXT($N$695),ISTEXT($N$696),ISTEXT($N$697)),"",IF(OR(5&gt;$N$695,7&gt;$N$696,((7-1)*$N$695+5)&gt;$N$697),"",IF(INDEX($P$697:$W$706,MOD(((7-1)*$N$695+5)-1,10)+1,INT((((7-1)*$N$695+5)-1)/10)+1)="","",INDEX($P$697:$W$706,MOD(((7-1)*$N$695+5)-1,10)+1,INT((((7-1)*$N$695+5)-1)/10)+1))))))</f>
        <v/>
      </c>
      <c r="I703" s="539">
        <f>IF($D$695="Flat Oval",IF(OR($N$697="",ISTEXT($N$695),ISTEXT($N$696)),"",IF(7&lt;=$N$696,IF(6&gt;$N$695,"",IF(((7-1)*$N$695+6)&gt;80,"",IF(INDEX($P$697:$W$706,MOD(((7-1)*$N$695+6)-1,10)+1,INT((((7-1)*$N$695+6)-1)/10)+1)="","",INDEX($P$697:$W$706,MOD(((7-1)*$N$695+6)-1,10)+1,INT((((7-1)*$N$695+6)-1)/10)+1)))),IF(AND(7=$N$696+1,6&lt;=$O$695),IF(($N$695*$N$696+6)&gt;80,"",IF(INDEX($P$697:$W$706,MOD(($N$695*$N$696+6)-1,10)+1,INT((($N$695*$N$696+6)-1)/10)+1)="","",INDEX($P$697:$W$706,MOD(($N$695*$N$696+6)-1,10)+1,INT((($N$695*$N$696+6)-1)/10)+1))),""))),IF($N$697="","",IF(OR(ISTEXT($N$695),ISTEXT($N$696),ISTEXT($N$697)),"",IF(OR(6&gt;$N$695,7&gt;$N$696,((7-1)*$N$695+6)&gt;$N$697),"",IF(INDEX($P$697:$W$706,MOD(((7-1)*$N$695+6)-1,10)+1,INT((((7-1)*$N$695+6)-1)/10)+1)="","",INDEX($P$697:$W$706,MOD(((7-1)*$N$695+6)-1,10)+1,INT((((7-1)*$N$695+6)-1)/10)+1))))))</f>
        <v/>
      </c>
      <c r="J703" s="539">
        <f>IF($D$695="Flat Oval",IF(OR($N$697="",ISTEXT($N$695),ISTEXT($N$696)),"",IF(7&lt;=$N$696,IF(7&gt;$N$695,"",IF(((7-1)*$N$695+7)&gt;80,"",IF(INDEX($P$697:$W$706,MOD(((7-1)*$N$695+7)-1,10)+1,INT((((7-1)*$N$695+7)-1)/10)+1)="","",INDEX($P$697:$W$706,MOD(((7-1)*$N$695+7)-1,10)+1,INT((((7-1)*$N$695+7)-1)/10)+1)))),IF(AND(7=$N$696+1,7&lt;=$O$695),IF(($N$695*$N$696+7)&gt;80,"",IF(INDEX($P$697:$W$706,MOD(($N$695*$N$696+7)-1,10)+1,INT((($N$695*$N$696+7)-1)/10)+1)="","",INDEX($P$697:$W$706,MOD(($N$695*$N$696+7)-1,10)+1,INT((($N$695*$N$696+7)-1)/10)+1))),""))),IF($N$697="","",IF(OR(ISTEXT($N$695),ISTEXT($N$696),ISTEXT($N$697)),"",IF(OR(7&gt;$N$695,7&gt;$N$696,((7-1)*$N$695+7)&gt;$N$697),"",IF(INDEX($P$697:$W$706,MOD(((7-1)*$N$695+7)-1,10)+1,INT((((7-1)*$N$695+7)-1)/10)+1)="","",INDEX($P$697:$W$706,MOD(((7-1)*$N$695+7)-1,10)+1,INT((((7-1)*$N$695+7)-1)/10)+1))))))</f>
        <v/>
      </c>
      <c r="K703" s="539">
        <f>IF($D$695="Flat Oval",IF(OR($N$697="",ISTEXT($N$695),ISTEXT($N$696)),"",IF(7&lt;=$N$696,IF(8&gt;$N$695,"",IF(((7-1)*$N$695+8)&gt;80,"",IF(INDEX($P$697:$W$706,MOD(((7-1)*$N$695+8)-1,10)+1,INT((((7-1)*$N$695+8)-1)/10)+1)="","",INDEX($P$697:$W$706,MOD(((7-1)*$N$695+8)-1,10)+1,INT((((7-1)*$N$695+8)-1)/10)+1)))),IF(AND(7=$N$696+1,8&lt;=$O$695),IF(($N$695*$N$696+8)&gt;80,"",IF(INDEX($P$697:$W$706,MOD(($N$695*$N$696+8)-1,10)+1,INT((($N$695*$N$696+8)-1)/10)+1)="","",INDEX($P$697:$W$706,MOD(($N$695*$N$696+8)-1,10)+1,INT((($N$695*$N$696+8)-1)/10)+1))),""))),IF($N$697="","",IF(OR(ISTEXT($N$695),ISTEXT($N$696),ISTEXT($N$697)),"",IF(OR(8&gt;$N$695,7&gt;$N$696,((7-1)*$N$695+8)&gt;$N$697),"",IF(INDEX($P$697:$W$706,MOD(((7-1)*$N$695+8)-1,10)+1,INT((((7-1)*$N$695+8)-1)/10)+1)="","",INDEX($P$697:$W$706,MOD(((7-1)*$N$695+8)-1,10)+1,INT((((7-1)*$N$695+8)-1)/10)+1))))))</f>
        <v/>
      </c>
      <c r="L703" s="539">
        <f>IF($D$695="Flat Oval",IF(OR($N$697="",ISTEXT($N$695),ISTEXT($N$696)),"",IF(7&lt;=$N$696,IF(9&gt;$N$695,"",IF(((7-1)*$N$695+9)&gt;80,"",IF(INDEX($P$697:$W$706,MOD(((7-1)*$N$695+9)-1,10)+1,INT((((7-1)*$N$695+9)-1)/10)+1)="","",INDEX($P$697:$W$706,MOD(((7-1)*$N$695+9)-1,10)+1,INT((((7-1)*$N$695+9)-1)/10)+1)))),IF(AND(7=$N$696+1,9&lt;=$O$695),IF(($N$695*$N$696+9)&gt;80,"",IF(INDEX($P$697:$W$706,MOD(($N$695*$N$696+9)-1,10)+1,INT((($N$695*$N$696+9)-1)/10)+1)="","",INDEX($P$697:$W$706,MOD(($N$695*$N$696+9)-1,10)+1,INT((($N$695*$N$696+9)-1)/10)+1))),""))),IF($N$697="","",IF(OR(ISTEXT($N$695),ISTEXT($N$696),ISTEXT($N$697)),"",IF(OR(9&gt;$N$695,7&gt;$N$696,((7-1)*$N$695+9)&gt;$N$697),"",IF(INDEX($P$697:$W$706,MOD(((7-1)*$N$695+9)-1,10)+1,INT((((7-1)*$N$695+9)-1)/10)+1)="","",INDEX($P$697:$W$706,MOD(((7-1)*$N$695+9)-1,10)+1,INT((((7-1)*$N$695+9)-1)/10)+1))))))</f>
        <v/>
      </c>
      <c r="M703" s="539">
        <f>IF($D$695="Flat Oval",IF(OR($N$697="",ISTEXT($N$695),ISTEXT($N$696)),"",IF(7&lt;=$N$696,IF(10&gt;$N$695,"",IF(((7-1)*$N$695+10)&gt;80,"",IF(INDEX($P$697:$W$706,MOD(((7-1)*$N$695+10)-1,10)+1,INT((((7-1)*$N$695+10)-1)/10)+1)="","",INDEX($P$697:$W$706,MOD(((7-1)*$N$695+10)-1,10)+1,INT((((7-1)*$N$695+10)-1)/10)+1)))),IF(AND(7=$N$696+1,10&lt;=$O$695),IF(($N$695*$N$696+10)&gt;80,"",IF(INDEX($P$697:$W$706,MOD(($N$695*$N$696+10)-1,10)+1,INT((($N$695*$N$696+10)-1)/10)+1)="","",INDEX($P$697:$W$706,MOD(($N$695*$N$696+10)-1,10)+1,INT((($N$695*$N$696+10)-1)/10)+1))),""))),IF($N$697="","",IF(OR(ISTEXT($N$695),ISTEXT($N$696),ISTEXT($N$697)),"",IF(OR(10&gt;$N$695,7&gt;$N$696,((7-1)*$N$695+10)&gt;$N$697),"",IF(INDEX($P$697:$W$706,MOD(((7-1)*$N$695+10)-1,10)+1,INT((((7-1)*$N$695+10)-1)/10)+1)="","",INDEX($P$697:$W$706,MOD(((7-1)*$N$695+10)-1,10)+1,INT((((7-1)*$N$695+10)-1)/10)+1))))))</f>
        <v/>
      </c>
      <c r="P703" s="540" t="n"/>
      <c r="Q703" s="540" t="n"/>
      <c r="R703" s="540" t="n"/>
      <c r="S703" s="540" t="n"/>
      <c r="T703" s="540" t="n"/>
      <c r="U703" s="540" t="n"/>
      <c r="V703" s="540" t="n"/>
      <c r="W703" s="540" t="n"/>
    </row>
    <row r="704" ht="13.35" customHeight="1" s="162">
      <c r="B704" s="537">
        <f>IF($D$695="Flat Oval",IF(OR($N$696="",ISTEXT($N$696)),"",IF(8&lt;=$N$696,ROUND((8-0.5)*$I$695/$N$696,1),IF(8=$N$696+1,"Ends",""))),IF(OR($D$695="",$G$695=""),"",IF($D$695="Round",IF(8=1,"Axis 1 (0°)",IF(8=2,"Axis 2 (90°)","")),IF(ISTEXT($N$696),"",IF(8&gt;$N$696,"",IF(ISTEXT($I$695),"",ROUND((8-0.5)*$I$695/$N$696,1)))))))</f>
        <v/>
      </c>
      <c r="C704" s="538" t="n"/>
      <c r="D704" s="539">
        <f>IF($D$695="Flat Oval",IF(OR($N$697="",ISTEXT($N$695),ISTEXT($N$696)),"",IF(8&lt;=$N$696,IF(1&gt;$N$695,"",IF(((8-1)*$N$695+1)&gt;80,"",IF(INDEX($P$697:$W$706,MOD(((8-1)*$N$695+1)-1,10)+1,INT((((8-1)*$N$695+1)-1)/10)+1)="","",INDEX($P$697:$W$706,MOD(((8-1)*$N$695+1)-1,10)+1,INT((((8-1)*$N$695+1)-1)/10)+1)))),IF(AND(8=$N$696+1,1&lt;=$O$695),IF(($N$695*$N$696+1)&gt;80,"",IF(INDEX($P$697:$W$706,MOD(($N$695*$N$696+1)-1,10)+1,INT((($N$695*$N$696+1)-1)/10)+1)="","",INDEX($P$697:$W$706,MOD(($N$695*$N$696+1)-1,10)+1,INT((($N$695*$N$696+1)-1)/10)+1))),""))),IF($N$697="","",IF(OR(ISTEXT($N$695),ISTEXT($N$696),ISTEXT($N$697)),"",IF(OR(1&gt;$N$695,8&gt;$N$696,((8-1)*$N$695+1)&gt;$N$697),"",IF(INDEX($P$697:$W$706,MOD(((8-1)*$N$695+1)-1,10)+1,INT((((8-1)*$N$695+1)-1)/10)+1)="","",INDEX($P$697:$W$706,MOD(((8-1)*$N$695+1)-1,10)+1,INT((((8-1)*$N$695+1)-1)/10)+1))))))</f>
        <v/>
      </c>
      <c r="E704" s="539">
        <f>IF($D$695="Flat Oval",IF(OR($N$697="",ISTEXT($N$695),ISTEXT($N$696)),"",IF(8&lt;=$N$696,IF(2&gt;$N$695,"",IF(((8-1)*$N$695+2)&gt;80,"",IF(INDEX($P$697:$W$706,MOD(((8-1)*$N$695+2)-1,10)+1,INT((((8-1)*$N$695+2)-1)/10)+1)="","",INDEX($P$697:$W$706,MOD(((8-1)*$N$695+2)-1,10)+1,INT((((8-1)*$N$695+2)-1)/10)+1)))),IF(AND(8=$N$696+1,2&lt;=$O$695),IF(($N$695*$N$696+2)&gt;80,"",IF(INDEX($P$697:$W$706,MOD(($N$695*$N$696+2)-1,10)+1,INT((($N$695*$N$696+2)-1)/10)+1)="","",INDEX($P$697:$W$706,MOD(($N$695*$N$696+2)-1,10)+1,INT((($N$695*$N$696+2)-1)/10)+1))),""))),IF($N$697="","",IF(OR(ISTEXT($N$695),ISTEXT($N$696),ISTEXT($N$697)),"",IF(OR(2&gt;$N$695,8&gt;$N$696,((8-1)*$N$695+2)&gt;$N$697),"",IF(INDEX($P$697:$W$706,MOD(((8-1)*$N$695+2)-1,10)+1,INT((((8-1)*$N$695+2)-1)/10)+1)="","",INDEX($P$697:$W$706,MOD(((8-1)*$N$695+2)-1,10)+1,INT((((8-1)*$N$695+2)-1)/10)+1))))))</f>
        <v/>
      </c>
      <c r="F704" s="539">
        <f>IF($D$695="Flat Oval",IF(OR($N$697="",ISTEXT($N$695),ISTEXT($N$696)),"",IF(8&lt;=$N$696,IF(3&gt;$N$695,"",IF(((8-1)*$N$695+3)&gt;80,"",IF(INDEX($P$697:$W$706,MOD(((8-1)*$N$695+3)-1,10)+1,INT((((8-1)*$N$695+3)-1)/10)+1)="","",INDEX($P$697:$W$706,MOD(((8-1)*$N$695+3)-1,10)+1,INT((((8-1)*$N$695+3)-1)/10)+1)))),IF(AND(8=$N$696+1,3&lt;=$O$695),IF(($N$695*$N$696+3)&gt;80,"",IF(INDEX($P$697:$W$706,MOD(($N$695*$N$696+3)-1,10)+1,INT((($N$695*$N$696+3)-1)/10)+1)="","",INDEX($P$697:$W$706,MOD(($N$695*$N$696+3)-1,10)+1,INT((($N$695*$N$696+3)-1)/10)+1))),""))),IF($N$697="","",IF(OR(ISTEXT($N$695),ISTEXT($N$696),ISTEXT($N$697)),"",IF(OR(3&gt;$N$695,8&gt;$N$696,((8-1)*$N$695+3)&gt;$N$697),"",IF(INDEX($P$697:$W$706,MOD(((8-1)*$N$695+3)-1,10)+1,INT((((8-1)*$N$695+3)-1)/10)+1)="","",INDEX($P$697:$W$706,MOD(((8-1)*$N$695+3)-1,10)+1,INT((((8-1)*$N$695+3)-1)/10)+1))))))</f>
        <v/>
      </c>
      <c r="G704" s="539">
        <f>IF($D$695="Flat Oval",IF(OR($N$697="",ISTEXT($N$695),ISTEXT($N$696)),"",IF(8&lt;=$N$696,IF(4&gt;$N$695,"",IF(((8-1)*$N$695+4)&gt;80,"",IF(INDEX($P$697:$W$706,MOD(((8-1)*$N$695+4)-1,10)+1,INT((((8-1)*$N$695+4)-1)/10)+1)="","",INDEX($P$697:$W$706,MOD(((8-1)*$N$695+4)-1,10)+1,INT((((8-1)*$N$695+4)-1)/10)+1)))),IF(AND(8=$N$696+1,4&lt;=$O$695),IF(($N$695*$N$696+4)&gt;80,"",IF(INDEX($P$697:$W$706,MOD(($N$695*$N$696+4)-1,10)+1,INT((($N$695*$N$696+4)-1)/10)+1)="","",INDEX($P$697:$W$706,MOD(($N$695*$N$696+4)-1,10)+1,INT((($N$695*$N$696+4)-1)/10)+1))),""))),IF($N$697="","",IF(OR(ISTEXT($N$695),ISTEXT($N$696),ISTEXT($N$697)),"",IF(OR(4&gt;$N$695,8&gt;$N$696,((8-1)*$N$695+4)&gt;$N$697),"",IF(INDEX($P$697:$W$706,MOD(((8-1)*$N$695+4)-1,10)+1,INT((((8-1)*$N$695+4)-1)/10)+1)="","",INDEX($P$697:$W$706,MOD(((8-1)*$N$695+4)-1,10)+1,INT((((8-1)*$N$695+4)-1)/10)+1))))))</f>
        <v/>
      </c>
      <c r="H704" s="539">
        <f>IF($D$695="Flat Oval",IF(OR($N$697="",ISTEXT($N$695),ISTEXT($N$696)),"",IF(8&lt;=$N$696,IF(5&gt;$N$695,"",IF(((8-1)*$N$695+5)&gt;80,"",IF(INDEX($P$697:$W$706,MOD(((8-1)*$N$695+5)-1,10)+1,INT((((8-1)*$N$695+5)-1)/10)+1)="","",INDEX($P$697:$W$706,MOD(((8-1)*$N$695+5)-1,10)+1,INT((((8-1)*$N$695+5)-1)/10)+1)))),IF(AND(8=$N$696+1,5&lt;=$O$695),IF(($N$695*$N$696+5)&gt;80,"",IF(INDEX($P$697:$W$706,MOD(($N$695*$N$696+5)-1,10)+1,INT((($N$695*$N$696+5)-1)/10)+1)="","",INDEX($P$697:$W$706,MOD(($N$695*$N$696+5)-1,10)+1,INT((($N$695*$N$696+5)-1)/10)+1))),""))),IF($N$697="","",IF(OR(ISTEXT($N$695),ISTEXT($N$696),ISTEXT($N$697)),"",IF(OR(5&gt;$N$695,8&gt;$N$696,((8-1)*$N$695+5)&gt;$N$697),"",IF(INDEX($P$697:$W$706,MOD(((8-1)*$N$695+5)-1,10)+1,INT((((8-1)*$N$695+5)-1)/10)+1)="","",INDEX($P$697:$W$706,MOD(((8-1)*$N$695+5)-1,10)+1,INT((((8-1)*$N$695+5)-1)/10)+1))))))</f>
        <v/>
      </c>
      <c r="I704" s="539">
        <f>IF($D$695="Flat Oval",IF(OR($N$697="",ISTEXT($N$695),ISTEXT($N$696)),"",IF(8&lt;=$N$696,IF(6&gt;$N$695,"",IF(((8-1)*$N$695+6)&gt;80,"",IF(INDEX($P$697:$W$706,MOD(((8-1)*$N$695+6)-1,10)+1,INT((((8-1)*$N$695+6)-1)/10)+1)="","",INDEX($P$697:$W$706,MOD(((8-1)*$N$695+6)-1,10)+1,INT((((8-1)*$N$695+6)-1)/10)+1)))),IF(AND(8=$N$696+1,6&lt;=$O$695),IF(($N$695*$N$696+6)&gt;80,"",IF(INDEX($P$697:$W$706,MOD(($N$695*$N$696+6)-1,10)+1,INT((($N$695*$N$696+6)-1)/10)+1)="","",INDEX($P$697:$W$706,MOD(($N$695*$N$696+6)-1,10)+1,INT((($N$695*$N$696+6)-1)/10)+1))),""))),IF($N$697="","",IF(OR(ISTEXT($N$695),ISTEXT($N$696),ISTEXT($N$697)),"",IF(OR(6&gt;$N$695,8&gt;$N$696,((8-1)*$N$695+6)&gt;$N$697),"",IF(INDEX($P$697:$W$706,MOD(((8-1)*$N$695+6)-1,10)+1,INT((((8-1)*$N$695+6)-1)/10)+1)="","",INDEX($P$697:$W$706,MOD(((8-1)*$N$695+6)-1,10)+1,INT((((8-1)*$N$695+6)-1)/10)+1))))))</f>
        <v/>
      </c>
      <c r="J704" s="539">
        <f>IF($D$695="Flat Oval",IF(OR($N$697="",ISTEXT($N$695),ISTEXT($N$696)),"",IF(8&lt;=$N$696,IF(7&gt;$N$695,"",IF(((8-1)*$N$695+7)&gt;80,"",IF(INDEX($P$697:$W$706,MOD(((8-1)*$N$695+7)-1,10)+1,INT((((8-1)*$N$695+7)-1)/10)+1)="","",INDEX($P$697:$W$706,MOD(((8-1)*$N$695+7)-1,10)+1,INT((((8-1)*$N$695+7)-1)/10)+1)))),IF(AND(8=$N$696+1,7&lt;=$O$695),IF(($N$695*$N$696+7)&gt;80,"",IF(INDEX($P$697:$W$706,MOD(($N$695*$N$696+7)-1,10)+1,INT((($N$695*$N$696+7)-1)/10)+1)="","",INDEX($P$697:$W$706,MOD(($N$695*$N$696+7)-1,10)+1,INT((($N$695*$N$696+7)-1)/10)+1))),""))),IF($N$697="","",IF(OR(ISTEXT($N$695),ISTEXT($N$696),ISTEXT($N$697)),"",IF(OR(7&gt;$N$695,8&gt;$N$696,((8-1)*$N$695+7)&gt;$N$697),"",IF(INDEX($P$697:$W$706,MOD(((8-1)*$N$695+7)-1,10)+1,INT((((8-1)*$N$695+7)-1)/10)+1)="","",INDEX($P$697:$W$706,MOD(((8-1)*$N$695+7)-1,10)+1,INT((((8-1)*$N$695+7)-1)/10)+1))))))</f>
        <v/>
      </c>
      <c r="K704" s="539">
        <f>IF($D$695="Flat Oval",IF(OR($N$697="",ISTEXT($N$695),ISTEXT($N$696)),"",IF(8&lt;=$N$696,IF(8&gt;$N$695,"",IF(((8-1)*$N$695+8)&gt;80,"",IF(INDEX($P$697:$W$706,MOD(((8-1)*$N$695+8)-1,10)+1,INT((((8-1)*$N$695+8)-1)/10)+1)="","",INDEX($P$697:$W$706,MOD(((8-1)*$N$695+8)-1,10)+1,INT((((8-1)*$N$695+8)-1)/10)+1)))),IF(AND(8=$N$696+1,8&lt;=$O$695),IF(($N$695*$N$696+8)&gt;80,"",IF(INDEX($P$697:$W$706,MOD(($N$695*$N$696+8)-1,10)+1,INT((($N$695*$N$696+8)-1)/10)+1)="","",INDEX($P$697:$W$706,MOD(($N$695*$N$696+8)-1,10)+1,INT((($N$695*$N$696+8)-1)/10)+1))),""))),IF($N$697="","",IF(OR(ISTEXT($N$695),ISTEXT($N$696),ISTEXT($N$697)),"",IF(OR(8&gt;$N$695,8&gt;$N$696,((8-1)*$N$695+8)&gt;$N$697),"",IF(INDEX($P$697:$W$706,MOD(((8-1)*$N$695+8)-1,10)+1,INT((((8-1)*$N$695+8)-1)/10)+1)="","",INDEX($P$697:$W$706,MOD(((8-1)*$N$695+8)-1,10)+1,INT((((8-1)*$N$695+8)-1)/10)+1))))))</f>
        <v/>
      </c>
      <c r="L704" s="539">
        <f>IF($D$695="Flat Oval",IF(OR($N$697="",ISTEXT($N$695),ISTEXT($N$696)),"",IF(8&lt;=$N$696,IF(9&gt;$N$695,"",IF(((8-1)*$N$695+9)&gt;80,"",IF(INDEX($P$697:$W$706,MOD(((8-1)*$N$695+9)-1,10)+1,INT((((8-1)*$N$695+9)-1)/10)+1)="","",INDEX($P$697:$W$706,MOD(((8-1)*$N$695+9)-1,10)+1,INT((((8-1)*$N$695+9)-1)/10)+1)))),IF(AND(8=$N$696+1,9&lt;=$O$695),IF(($N$695*$N$696+9)&gt;80,"",IF(INDEX($P$697:$W$706,MOD(($N$695*$N$696+9)-1,10)+1,INT((($N$695*$N$696+9)-1)/10)+1)="","",INDEX($P$697:$W$706,MOD(($N$695*$N$696+9)-1,10)+1,INT((($N$695*$N$696+9)-1)/10)+1))),""))),IF($N$697="","",IF(OR(ISTEXT($N$695),ISTEXT($N$696),ISTEXT($N$697)),"",IF(OR(9&gt;$N$695,8&gt;$N$696,((8-1)*$N$695+9)&gt;$N$697),"",IF(INDEX($P$697:$W$706,MOD(((8-1)*$N$695+9)-1,10)+1,INT((((8-1)*$N$695+9)-1)/10)+1)="","",INDEX($P$697:$W$706,MOD(((8-1)*$N$695+9)-1,10)+1,INT((((8-1)*$N$695+9)-1)/10)+1))))))</f>
        <v/>
      </c>
      <c r="M704" s="539">
        <f>IF($D$695="Flat Oval",IF(OR($N$697="",ISTEXT($N$695),ISTEXT($N$696)),"",IF(8&lt;=$N$696,IF(10&gt;$N$695,"",IF(((8-1)*$N$695+10)&gt;80,"",IF(INDEX($P$697:$W$706,MOD(((8-1)*$N$695+10)-1,10)+1,INT((((8-1)*$N$695+10)-1)/10)+1)="","",INDEX($P$697:$W$706,MOD(((8-1)*$N$695+10)-1,10)+1,INT((((8-1)*$N$695+10)-1)/10)+1)))),IF(AND(8=$N$696+1,10&lt;=$O$695),IF(($N$695*$N$696+10)&gt;80,"",IF(INDEX($P$697:$W$706,MOD(($N$695*$N$696+10)-1,10)+1,INT((($N$695*$N$696+10)-1)/10)+1)="","",INDEX($P$697:$W$706,MOD(($N$695*$N$696+10)-1,10)+1,INT((($N$695*$N$696+10)-1)/10)+1))),""))),IF($N$697="","",IF(OR(ISTEXT($N$695),ISTEXT($N$696),ISTEXT($N$697)),"",IF(OR(10&gt;$N$695,8&gt;$N$696,((8-1)*$N$695+10)&gt;$N$697),"",IF(INDEX($P$697:$W$706,MOD(((8-1)*$N$695+10)-1,10)+1,INT((((8-1)*$N$695+10)-1)/10)+1)="","",INDEX($P$697:$W$706,MOD(((8-1)*$N$695+10)-1,10)+1,INT((((8-1)*$N$695+10)-1)/10)+1))))))</f>
        <v/>
      </c>
      <c r="P704" s="540" t="n"/>
      <c r="Q704" s="540" t="n"/>
      <c r="R704" s="540" t="n"/>
      <c r="S704" s="540" t="n"/>
      <c r="T704" s="540" t="n"/>
      <c r="U704" s="540" t="n"/>
      <c r="V704" s="540" t="n"/>
      <c r="W704" s="540" t="n"/>
    </row>
    <row r="705" ht="13.35" customHeight="1" s="162">
      <c r="P705" s="540" t="n"/>
      <c r="Q705" s="540" t="n"/>
      <c r="R705" s="540" t="n"/>
      <c r="S705" s="540" t="n"/>
      <c r="T705" s="540" t="n"/>
      <c r="U705" s="540" t="n"/>
      <c r="V705" s="540" t="n"/>
      <c r="W705" s="540" t="n"/>
    </row>
    <row r="706" ht="13.35" customHeight="1" s="162">
      <c r="B706" s="188" t="inlineStr">
        <is>
          <t>Airflow Traverse Measurement</t>
        </is>
      </c>
      <c r="C706" s="174" t="n"/>
      <c r="D706" s="174" t="n"/>
      <c r="E706" s="174" t="n"/>
      <c r="F706" s="174" t="n"/>
      <c r="G706" s="174" t="n"/>
      <c r="H706" s="173" t="n"/>
      <c r="I706" s="194" t="inlineStr">
        <is>
          <t>Design CFM</t>
        </is>
      </c>
      <c r="J706" s="188" t="inlineStr">
        <is>
          <t>Initial</t>
        </is>
      </c>
      <c r="K706" s="173" t="n"/>
      <c r="L706" s="188" t="inlineStr">
        <is>
          <t>Final</t>
        </is>
      </c>
      <c r="M706" s="173" t="n"/>
      <c r="P706" s="540" t="n"/>
      <c r="Q706" s="540" t="n"/>
      <c r="R706" s="540" t="n"/>
      <c r="S706" s="540" t="n"/>
      <c r="T706" s="540" t="n"/>
      <c r="U706" s="540" t="n"/>
      <c r="V706" s="540" t="n"/>
      <c r="W706" s="540" t="n"/>
    </row>
    <row r="707" ht="13.35" customHeight="1" s="162">
      <c r="B707" s="153" t="inlineStr">
        <is>
          <t xml:space="preserve">Point </t>
        </is>
      </c>
      <c r="C707" s="188" t="inlineStr">
        <is>
          <t>Area Served</t>
        </is>
      </c>
      <c r="D707" s="174" t="n"/>
      <c r="E707" s="173" t="n"/>
      <c r="F707" s="188" t="inlineStr">
        <is>
          <t>Size</t>
        </is>
      </c>
      <c r="G707" s="173" t="n"/>
      <c r="H707" s="188" t="inlineStr">
        <is>
          <t>Ak</t>
        </is>
      </c>
      <c r="I707" s="440" t="n"/>
      <c r="J707" s="188" t="inlineStr">
        <is>
          <t>VEL</t>
        </is>
      </c>
      <c r="K707" s="188" t="inlineStr">
        <is>
          <t>CFM</t>
        </is>
      </c>
      <c r="L707" s="188" t="inlineStr">
        <is>
          <t>VEL</t>
        </is>
      </c>
      <c r="M707" s="188" t="inlineStr">
        <is>
          <t>CFM</t>
        </is>
      </c>
    </row>
    <row r="708" ht="13.35" customHeight="1" s="162">
      <c r="B708" s="31" t="inlineStr">
        <is>
          <t>T-44</t>
        </is>
      </c>
      <c r="C708" s="307" t="n"/>
      <c r="D708" s="174" t="n"/>
      <c r="E708" s="173" t="n"/>
      <c r="F708" s="307">
        <f>IF($D$710="Flat Oval",IF(OR($G$710="",$I$710=""),"",$G$710&amp;""" x "&amp;$I$710&amp;""" oval"),IF($G$710="","",IF($D$710="Round",$G$710&amp;""" dia",$G$710&amp;""" x "&amp;$I$710&amp;"""")))</f>
        <v/>
      </c>
      <c r="G708" s="173" t="n"/>
      <c r="H708" s="525">
        <f>IF($D$710="Flat Oval",IF(OR($G$710="",$I$710=""),"",IF(OR(ISTEXT($G$710),ISTEXT($I$710)),"",ROUND(((($G$710-2*N($K$710))-($I$710-2*N($K$710)))*($I$710-2*N($K$710))+PI()*(($I$710-2*N($K$710))/2)^2)/144,3))),IF(OR($D$710="",$G$710=""),"",IF($D$710="Round",IF(ISTEXT($G$710),"",ROUND(PI()*(($G$710-2*N($K$710))/2)^2/144,3)),IF($I$710="","",IF(OR(ISTEXT($G$710),ISTEXT($I$710)),"",ROUND(($G$710-2*N($K$710))*($I$710-2*N($K$710))/144,3))))))</f>
        <v/>
      </c>
      <c r="I708" s="189" t="n"/>
      <c r="J708" s="189" t="n"/>
      <c r="K708" s="189">
        <f>IF(N(J708)*N(H708)=0,"",ROUND(N(J708)*N(H708),0))</f>
        <v/>
      </c>
      <c r="L708" s="189">
        <f>IF($D$710="Flat Oval",IF(OR($O$711="",$O$712="",N($O$713)+N($O$714)=0),"",ROUND(($O$711*$O$713+$O$712*$O$714)/($O$713+$O$714),0)),IF(COUNT(D712:M719)=0,"",ROUND(AVERAGE(D712:M719),0)))</f>
        <v/>
      </c>
      <c r="M708" s="189">
        <f>IF(N(L708)*N(H708)=0,"",ROUND(N(L708)*N(H708),0))</f>
        <v/>
      </c>
    </row>
    <row r="709" ht="13.35" customHeight="1" s="162">
      <c r="B709" s="188" t="inlineStr">
        <is>
          <t>Instrument</t>
        </is>
      </c>
      <c r="C709" s="173" t="n"/>
      <c r="D709" s="196" t="n"/>
      <c r="E709" s="174" t="n"/>
      <c r="F709" s="174" t="n"/>
      <c r="G709" s="173" t="n"/>
      <c r="H709" s="188" t="inlineStr">
        <is>
          <t>Duct Static Pressure</t>
        </is>
      </c>
      <c r="I709" s="174" t="n"/>
      <c r="J709" s="173" t="n"/>
      <c r="K709" s="53" t="n"/>
      <c r="L709" s="188" t="inlineStr">
        <is>
          <t>Temp</t>
        </is>
      </c>
      <c r="M709" s="52" t="n"/>
      <c r="N709" s="51" t="n"/>
    </row>
    <row r="710" ht="13.35" customHeight="1" s="162">
      <c r="B710" s="526" t="inlineStr">
        <is>
          <t>Duct shape:</t>
        </is>
      </c>
      <c r="C710" s="173" t="n"/>
      <c r="D710" s="527" t="n"/>
      <c r="E710" s="173" t="n"/>
      <c r="F710" s="528" t="inlineStr">
        <is>
          <t>W / Dia (in)</t>
        </is>
      </c>
      <c r="G710" s="529" t="n"/>
      <c r="H710" s="526" t="inlineStr">
        <is>
          <t>H (in)</t>
        </is>
      </c>
      <c r="I710" s="530" t="n"/>
      <c r="J710" s="531" t="inlineStr">
        <is>
          <t>Liner (in)</t>
        </is>
      </c>
      <c r="K710" s="532" t="n"/>
      <c r="L710" s="526" t="inlineStr">
        <is>
          <t>Points</t>
        </is>
      </c>
      <c r="M710" s="533">
        <f>IF($D$710="Flat Oval",IF($N$712="","",$N$710&amp;"x"&amp;$N$711&amp;"+"&amp;$O$710&amp;" ends"),IF($N$710="","",IF($D$710="Round",$N$710&amp;" x 2 axes",IF($N$711="","",$N$710&amp;" x "&amp;$N$711))))</f>
        <v/>
      </c>
      <c r="N710" s="534">
        <f>IF($D$710="Flat Oval",IF(OR($G$710="",$I$710=""),"",IF(OR(ISTEXT($G$710),ISTEXT($I$710)),"",IF($G$710-$I$710&lt;12,2,MIN(10,MAX(3,ROUNDUP(($G$710-$I$710)/6,0)))))),IF(OR($D$710="",$G$710=""),"",IF($D$710="Round",IF(ISTEXT($G$710),"",IF($G$710&lt;=9,6,IF($G$710&lt;=12,8,10))),IF(ISTEXT($G$710),"",IF($G$710&lt;12,2,MIN(10,MAX(3,ROUNDUP($G$710/6,0))))))))</f>
        <v/>
      </c>
      <c r="O710">
        <f>IF(AND($D$710="Flat Oval",NOT(OR($G$710="",$I$710="")),NOT(OR(ISTEXT($G$710),ISTEXT($I$710)))),IF($I$710&lt;=9,6,IF($I$710&lt;=12,8,10)),"")</f>
        <v/>
      </c>
      <c r="P710" s="473" t="inlineStr">
        <is>
          <t>Quick entry – type readings in order (row by row of the grid), down this column then the next:</t>
        </is>
      </c>
    </row>
    <row r="711" ht="13.35" customHeight="1" s="162">
      <c r="B711" s="535" t="inlineStr">
        <is>
          <t>Depth↓ Pos→ (in)</t>
        </is>
      </c>
      <c r="C711" s="414" t="n"/>
      <c r="D711" s="535">
        <f>IF($D$710="Flat Oval",IF(OR($N$710="",ISTEXT($N$710),1&gt;$N$710),"",ROUND((1-0.5)*($G$710-$I$710)/$N$710,1)),IF(ISTEXT($N$710),"",IF(OR($D$710="",$G$710="",1&gt;$N$710),"",IF($D$710="Round",IF(ISTEXT($G$710),"",ROUND(IF(1&lt;=$N$710/2,$G$710/2*(1-SQRT(($N$710-2*1+1)/$N$710)),$G$710-$G$710/2*(1-SQRT(($N$710-2*($N$710-1+1)+1)/$N$710))),1)),IF(ISTEXT($G$710),"",ROUND((1-0.5)*$G$710/$N$710,1))))))</f>
        <v/>
      </c>
      <c r="E711" s="535">
        <f>IF($D$710="Flat Oval",IF(OR($N$710="",ISTEXT($N$710),2&gt;$N$710),"",ROUND((2-0.5)*($G$710-$I$710)/$N$710,1)),IF(ISTEXT($N$710),"",IF(OR($D$710="",$G$710="",2&gt;$N$710),"",IF($D$710="Round",IF(ISTEXT($G$710),"",ROUND(IF(2&lt;=$N$710/2,$G$710/2*(1-SQRT(($N$710-2*2+1)/$N$710)),$G$710-$G$710/2*(1-SQRT(($N$710-2*($N$710-2+1)+1)/$N$710))),1)),IF(ISTEXT($G$710),"",ROUND((2-0.5)*$G$710/$N$710,1))))))</f>
        <v/>
      </c>
      <c r="F711" s="535">
        <f>IF($D$710="Flat Oval",IF(OR($N$710="",ISTEXT($N$710),3&gt;$N$710),"",ROUND((3-0.5)*($G$710-$I$710)/$N$710,1)),IF(ISTEXT($N$710),"",IF(OR($D$710="",$G$710="",3&gt;$N$710),"",IF($D$710="Round",IF(ISTEXT($G$710),"",ROUND(IF(3&lt;=$N$710/2,$G$710/2*(1-SQRT(($N$710-2*3+1)/$N$710)),$G$710-$G$710/2*(1-SQRT(($N$710-2*($N$710-3+1)+1)/$N$710))),1)),IF(ISTEXT($G$710),"",ROUND((3-0.5)*$G$710/$N$710,1))))))</f>
        <v/>
      </c>
      <c r="G711" s="535">
        <f>IF($D$710="Flat Oval",IF(OR($N$710="",ISTEXT($N$710),4&gt;$N$710),"",ROUND((4-0.5)*($G$710-$I$710)/$N$710,1)),IF(ISTEXT($N$710),"",IF(OR($D$710="",$G$710="",4&gt;$N$710),"",IF($D$710="Round",IF(ISTEXT($G$710),"",ROUND(IF(4&lt;=$N$710/2,$G$710/2*(1-SQRT(($N$710-2*4+1)/$N$710)),$G$710-$G$710/2*(1-SQRT(($N$710-2*($N$710-4+1)+1)/$N$710))),1)),IF(ISTEXT($G$710),"",ROUND((4-0.5)*$G$710/$N$710,1))))))</f>
        <v/>
      </c>
      <c r="H711" s="535">
        <f>IF($D$710="Flat Oval",IF(OR($N$710="",ISTEXT($N$710),5&gt;$N$710),"",ROUND((5-0.5)*($G$710-$I$710)/$N$710,1)),IF(ISTEXT($N$710),"",IF(OR($D$710="",$G$710="",5&gt;$N$710),"",IF($D$710="Round",IF(ISTEXT($G$710),"",ROUND(IF(5&lt;=$N$710/2,$G$710/2*(1-SQRT(($N$710-2*5+1)/$N$710)),$G$710-$G$710/2*(1-SQRT(($N$710-2*($N$710-5+1)+1)/$N$710))),1)),IF(ISTEXT($G$710),"",ROUND((5-0.5)*$G$710/$N$710,1))))))</f>
        <v/>
      </c>
      <c r="I711" s="535">
        <f>IF($D$710="Flat Oval",IF(OR($N$710="",ISTEXT($N$710),6&gt;$N$710),"",ROUND((6-0.5)*($G$710-$I$710)/$N$710,1)),IF(ISTEXT($N$710),"",IF(OR($D$710="",$G$710="",6&gt;$N$710),"",IF($D$710="Round",IF(ISTEXT($G$710),"",ROUND(IF(6&lt;=$N$710/2,$G$710/2*(1-SQRT(($N$710-2*6+1)/$N$710)),$G$710-$G$710/2*(1-SQRT(($N$710-2*($N$710-6+1)+1)/$N$710))),1)),IF(ISTEXT($G$710),"",ROUND((6-0.5)*$G$710/$N$710,1))))))</f>
        <v/>
      </c>
      <c r="J711" s="535">
        <f>IF($D$710="Flat Oval",IF(OR($N$710="",ISTEXT($N$710),7&gt;$N$710),"",ROUND((7-0.5)*($G$710-$I$710)/$N$710,1)),IF(ISTEXT($N$710),"",IF(OR($D$710="",$G$710="",7&gt;$N$710),"",IF($D$710="Round",IF(ISTEXT($G$710),"",ROUND(IF(7&lt;=$N$710/2,$G$710/2*(1-SQRT(($N$710-2*7+1)/$N$710)),$G$710-$G$710/2*(1-SQRT(($N$710-2*($N$710-7+1)+1)/$N$710))),1)),IF(ISTEXT($G$710),"",ROUND((7-0.5)*$G$710/$N$710,1))))))</f>
        <v/>
      </c>
      <c r="K711" s="535">
        <f>IF($D$710="Flat Oval",IF(OR($N$710="",ISTEXT($N$710),8&gt;$N$710),"",ROUND((8-0.5)*($G$710-$I$710)/$N$710,1)),IF(ISTEXT($N$710),"",IF(OR($D$710="",$G$710="",8&gt;$N$710),"",IF($D$710="Round",IF(ISTEXT($G$710),"",ROUND(IF(8&lt;=$N$710/2,$G$710/2*(1-SQRT(($N$710-2*8+1)/$N$710)),$G$710-$G$710/2*(1-SQRT(($N$710-2*($N$710-8+1)+1)/$N$710))),1)),IF(ISTEXT($G$710),"",ROUND((8-0.5)*$G$710/$N$710,1))))))</f>
        <v/>
      </c>
      <c r="L711" s="535">
        <f>IF($D$710="Flat Oval",IF(OR($N$710="",ISTEXT($N$710),9&gt;$N$710),"",ROUND((9-0.5)*($G$710-$I$710)/$N$710,1)),IF(ISTEXT($N$710),"",IF(OR($D$710="",$G$710="",9&gt;$N$710),"",IF($D$710="Round",IF(ISTEXT($G$710),"",ROUND(IF(9&lt;=$N$710/2,$G$710/2*(1-SQRT(($N$710-2*9+1)/$N$710)),$G$710-$G$710/2*(1-SQRT(($N$710-2*($N$710-9+1)+1)/$N$710))),1)),IF(ISTEXT($G$710),"",ROUND((9-0.5)*$G$710/$N$710,1))))))</f>
        <v/>
      </c>
      <c r="M711" s="535">
        <f>IF($D$710="Flat Oval",IF(OR($N$710="",ISTEXT($N$710),10&gt;$N$710),"",ROUND((10-0.5)*($G$710-$I$710)/$N$710,1)),IF(ISTEXT($N$710),"",IF(OR($D$710="",$G$710="",10&gt;$N$710),"",IF($D$710="Round",IF(ISTEXT($G$710),"",ROUND(IF(10&lt;=$N$710/2,$G$710/2*(1-SQRT(($N$710-2*10+1)/$N$710)),$G$710-$G$710/2*(1-SQRT(($N$710-2*($N$710-10+1)+1)/$N$710))),1)),IF(ISTEXT($G$710),"",ROUND((10-0.5)*$G$710/$N$710,1))))))</f>
        <v/>
      </c>
      <c r="N711" s="534">
        <f>IF($D$710="Flat Oval",IF(OR($G$710="",$I$710=""),"",IF(OR(ISTEXT($G$710),ISTEXT($I$710)),"",IF($I$710&lt;12,2,MIN(7,MAX(3,ROUNDUP($I$710/6,0)))))),IF(OR($D$710="",$G$710=""),"",IF($D$710="Round",2,IF($I$710="","",IF(ISTEXT($I$710),"",IF($I$710&lt;12,2,MIN(8,MAX(3,ROUNDUP($I$710/6,0)))))))))</f>
        <v/>
      </c>
      <c r="O711">
        <f>IF(OR(NOT($D$710="Flat Oval"),N($N$712)=0),"",IF(COUNT(D712:INDEX(M712:M719,$N$711))=0,"",AVERAGE(D712:INDEX(M712:M719,$N$711))))</f>
        <v/>
      </c>
      <c r="P711" s="536" t="inlineStr">
        <is>
          <t>1–10</t>
        </is>
      </c>
      <c r="Q711" s="536" t="inlineStr">
        <is>
          <t>11–20</t>
        </is>
      </c>
      <c r="R711" s="536" t="inlineStr">
        <is>
          <t>21–30</t>
        </is>
      </c>
      <c r="S711" s="536" t="inlineStr">
        <is>
          <t>31–40</t>
        </is>
      </c>
      <c r="T711" s="536" t="inlineStr">
        <is>
          <t>41–50</t>
        </is>
      </c>
      <c r="U711" s="536" t="inlineStr">
        <is>
          <t>51–60</t>
        </is>
      </c>
      <c r="V711" s="536" t="inlineStr">
        <is>
          <t>61–70</t>
        </is>
      </c>
      <c r="W711" s="536" t="inlineStr">
        <is>
          <t>71–80</t>
        </is>
      </c>
    </row>
    <row r="712" ht="13.35" customHeight="1" s="162">
      <c r="B712" s="537">
        <f>IF($D$710="Flat Oval",IF(OR($N$711="",ISTEXT($N$711)),"",IF(1&lt;=$N$711,ROUND((1-0.5)*$I$710/$N$711,1),IF(1=$N$711+1,"Ends",""))),IF(OR($D$710="",$G$710=""),"",IF($D$710="Round",IF(1=1,"Axis 1 (0°)",IF(1=2,"Axis 2 (90°)","")),IF(ISTEXT($N$711),"",IF(1&gt;$N$711,"",IF(ISTEXT($I$710),"",ROUND((1-0.5)*$I$710/$N$711,1)))))))</f>
        <v/>
      </c>
      <c r="C712" s="538" t="n"/>
      <c r="D712" s="539">
        <f>IF($D$710="Flat Oval",IF(OR($N$712="",ISTEXT($N$710),ISTEXT($N$711)),"",IF(1&lt;=$N$711,IF(1&gt;$N$710,"",IF(((1-1)*$N$710+1)&gt;80,"",IF(INDEX($P$712:$W$721,MOD(((1-1)*$N$710+1)-1,10)+1,INT((((1-1)*$N$710+1)-1)/10)+1)="","",INDEX($P$712:$W$721,MOD(((1-1)*$N$710+1)-1,10)+1,INT((((1-1)*$N$710+1)-1)/10)+1)))),IF(AND(1=$N$711+1,1&lt;=$O$710),IF(($N$710*$N$711+1)&gt;80,"",IF(INDEX($P$712:$W$721,MOD(($N$710*$N$711+1)-1,10)+1,INT((($N$710*$N$711+1)-1)/10)+1)="","",INDEX($P$712:$W$721,MOD(($N$710*$N$711+1)-1,10)+1,INT((($N$710*$N$711+1)-1)/10)+1))),""))),IF($N$712="","",IF(OR(ISTEXT($N$710),ISTEXT($N$711),ISTEXT($N$712)),"",IF(OR(1&gt;$N$710,1&gt;$N$711,((1-1)*$N$710+1)&gt;$N$712),"",IF(INDEX($P$712:$W$721,MOD(((1-1)*$N$710+1)-1,10)+1,INT((((1-1)*$N$710+1)-1)/10)+1)="","",INDEX($P$712:$W$721,MOD(((1-1)*$N$710+1)-1,10)+1,INT((((1-1)*$N$710+1)-1)/10)+1))))))</f>
        <v/>
      </c>
      <c r="E712" s="539">
        <f>IF($D$710="Flat Oval",IF(OR($N$712="",ISTEXT($N$710),ISTEXT($N$711)),"",IF(1&lt;=$N$711,IF(2&gt;$N$710,"",IF(((1-1)*$N$710+2)&gt;80,"",IF(INDEX($P$712:$W$721,MOD(((1-1)*$N$710+2)-1,10)+1,INT((((1-1)*$N$710+2)-1)/10)+1)="","",INDEX($P$712:$W$721,MOD(((1-1)*$N$710+2)-1,10)+1,INT((((1-1)*$N$710+2)-1)/10)+1)))),IF(AND(1=$N$711+1,2&lt;=$O$710),IF(($N$710*$N$711+2)&gt;80,"",IF(INDEX($P$712:$W$721,MOD(($N$710*$N$711+2)-1,10)+1,INT((($N$710*$N$711+2)-1)/10)+1)="","",INDEX($P$712:$W$721,MOD(($N$710*$N$711+2)-1,10)+1,INT((($N$710*$N$711+2)-1)/10)+1))),""))),IF($N$712="","",IF(OR(ISTEXT($N$710),ISTEXT($N$711),ISTEXT($N$712)),"",IF(OR(2&gt;$N$710,1&gt;$N$711,((1-1)*$N$710+2)&gt;$N$712),"",IF(INDEX($P$712:$W$721,MOD(((1-1)*$N$710+2)-1,10)+1,INT((((1-1)*$N$710+2)-1)/10)+1)="","",INDEX($P$712:$W$721,MOD(((1-1)*$N$710+2)-1,10)+1,INT((((1-1)*$N$710+2)-1)/10)+1))))))</f>
        <v/>
      </c>
      <c r="F712" s="539">
        <f>IF($D$710="Flat Oval",IF(OR($N$712="",ISTEXT($N$710),ISTEXT($N$711)),"",IF(1&lt;=$N$711,IF(3&gt;$N$710,"",IF(((1-1)*$N$710+3)&gt;80,"",IF(INDEX($P$712:$W$721,MOD(((1-1)*$N$710+3)-1,10)+1,INT((((1-1)*$N$710+3)-1)/10)+1)="","",INDEX($P$712:$W$721,MOD(((1-1)*$N$710+3)-1,10)+1,INT((((1-1)*$N$710+3)-1)/10)+1)))),IF(AND(1=$N$711+1,3&lt;=$O$710),IF(($N$710*$N$711+3)&gt;80,"",IF(INDEX($P$712:$W$721,MOD(($N$710*$N$711+3)-1,10)+1,INT((($N$710*$N$711+3)-1)/10)+1)="","",INDEX($P$712:$W$721,MOD(($N$710*$N$711+3)-1,10)+1,INT((($N$710*$N$711+3)-1)/10)+1))),""))),IF($N$712="","",IF(OR(ISTEXT($N$710),ISTEXT($N$711),ISTEXT($N$712)),"",IF(OR(3&gt;$N$710,1&gt;$N$711,((1-1)*$N$710+3)&gt;$N$712),"",IF(INDEX($P$712:$W$721,MOD(((1-1)*$N$710+3)-1,10)+1,INT((((1-1)*$N$710+3)-1)/10)+1)="","",INDEX($P$712:$W$721,MOD(((1-1)*$N$710+3)-1,10)+1,INT((((1-1)*$N$710+3)-1)/10)+1))))))</f>
        <v/>
      </c>
      <c r="G712" s="539">
        <f>IF($D$710="Flat Oval",IF(OR($N$712="",ISTEXT($N$710),ISTEXT($N$711)),"",IF(1&lt;=$N$711,IF(4&gt;$N$710,"",IF(((1-1)*$N$710+4)&gt;80,"",IF(INDEX($P$712:$W$721,MOD(((1-1)*$N$710+4)-1,10)+1,INT((((1-1)*$N$710+4)-1)/10)+1)="","",INDEX($P$712:$W$721,MOD(((1-1)*$N$710+4)-1,10)+1,INT((((1-1)*$N$710+4)-1)/10)+1)))),IF(AND(1=$N$711+1,4&lt;=$O$710),IF(($N$710*$N$711+4)&gt;80,"",IF(INDEX($P$712:$W$721,MOD(($N$710*$N$711+4)-1,10)+1,INT((($N$710*$N$711+4)-1)/10)+1)="","",INDEX($P$712:$W$721,MOD(($N$710*$N$711+4)-1,10)+1,INT((($N$710*$N$711+4)-1)/10)+1))),""))),IF($N$712="","",IF(OR(ISTEXT($N$710),ISTEXT($N$711),ISTEXT($N$712)),"",IF(OR(4&gt;$N$710,1&gt;$N$711,((1-1)*$N$710+4)&gt;$N$712),"",IF(INDEX($P$712:$W$721,MOD(((1-1)*$N$710+4)-1,10)+1,INT((((1-1)*$N$710+4)-1)/10)+1)="","",INDEX($P$712:$W$721,MOD(((1-1)*$N$710+4)-1,10)+1,INT((((1-1)*$N$710+4)-1)/10)+1))))))</f>
        <v/>
      </c>
      <c r="H712" s="539">
        <f>IF($D$710="Flat Oval",IF(OR($N$712="",ISTEXT($N$710),ISTEXT($N$711)),"",IF(1&lt;=$N$711,IF(5&gt;$N$710,"",IF(((1-1)*$N$710+5)&gt;80,"",IF(INDEX($P$712:$W$721,MOD(((1-1)*$N$710+5)-1,10)+1,INT((((1-1)*$N$710+5)-1)/10)+1)="","",INDEX($P$712:$W$721,MOD(((1-1)*$N$710+5)-1,10)+1,INT((((1-1)*$N$710+5)-1)/10)+1)))),IF(AND(1=$N$711+1,5&lt;=$O$710),IF(($N$710*$N$711+5)&gt;80,"",IF(INDEX($P$712:$W$721,MOD(($N$710*$N$711+5)-1,10)+1,INT((($N$710*$N$711+5)-1)/10)+1)="","",INDEX($P$712:$W$721,MOD(($N$710*$N$711+5)-1,10)+1,INT((($N$710*$N$711+5)-1)/10)+1))),""))),IF($N$712="","",IF(OR(ISTEXT($N$710),ISTEXT($N$711),ISTEXT($N$712)),"",IF(OR(5&gt;$N$710,1&gt;$N$711,((1-1)*$N$710+5)&gt;$N$712),"",IF(INDEX($P$712:$W$721,MOD(((1-1)*$N$710+5)-1,10)+1,INT((((1-1)*$N$710+5)-1)/10)+1)="","",INDEX($P$712:$W$721,MOD(((1-1)*$N$710+5)-1,10)+1,INT((((1-1)*$N$710+5)-1)/10)+1))))))</f>
        <v/>
      </c>
      <c r="I712" s="539">
        <f>IF($D$710="Flat Oval",IF(OR($N$712="",ISTEXT($N$710),ISTEXT($N$711)),"",IF(1&lt;=$N$711,IF(6&gt;$N$710,"",IF(((1-1)*$N$710+6)&gt;80,"",IF(INDEX($P$712:$W$721,MOD(((1-1)*$N$710+6)-1,10)+1,INT((((1-1)*$N$710+6)-1)/10)+1)="","",INDEX($P$712:$W$721,MOD(((1-1)*$N$710+6)-1,10)+1,INT((((1-1)*$N$710+6)-1)/10)+1)))),IF(AND(1=$N$711+1,6&lt;=$O$710),IF(($N$710*$N$711+6)&gt;80,"",IF(INDEX($P$712:$W$721,MOD(($N$710*$N$711+6)-1,10)+1,INT((($N$710*$N$711+6)-1)/10)+1)="","",INDEX($P$712:$W$721,MOD(($N$710*$N$711+6)-1,10)+1,INT((($N$710*$N$711+6)-1)/10)+1))),""))),IF($N$712="","",IF(OR(ISTEXT($N$710),ISTEXT($N$711),ISTEXT($N$712)),"",IF(OR(6&gt;$N$710,1&gt;$N$711,((1-1)*$N$710+6)&gt;$N$712),"",IF(INDEX($P$712:$W$721,MOD(((1-1)*$N$710+6)-1,10)+1,INT((((1-1)*$N$710+6)-1)/10)+1)="","",INDEX($P$712:$W$721,MOD(((1-1)*$N$710+6)-1,10)+1,INT((((1-1)*$N$710+6)-1)/10)+1))))))</f>
        <v/>
      </c>
      <c r="J712" s="539">
        <f>IF($D$710="Flat Oval",IF(OR($N$712="",ISTEXT($N$710),ISTEXT($N$711)),"",IF(1&lt;=$N$711,IF(7&gt;$N$710,"",IF(((1-1)*$N$710+7)&gt;80,"",IF(INDEX($P$712:$W$721,MOD(((1-1)*$N$710+7)-1,10)+1,INT((((1-1)*$N$710+7)-1)/10)+1)="","",INDEX($P$712:$W$721,MOD(((1-1)*$N$710+7)-1,10)+1,INT((((1-1)*$N$710+7)-1)/10)+1)))),IF(AND(1=$N$711+1,7&lt;=$O$710),IF(($N$710*$N$711+7)&gt;80,"",IF(INDEX($P$712:$W$721,MOD(($N$710*$N$711+7)-1,10)+1,INT((($N$710*$N$711+7)-1)/10)+1)="","",INDEX($P$712:$W$721,MOD(($N$710*$N$711+7)-1,10)+1,INT((($N$710*$N$711+7)-1)/10)+1))),""))),IF($N$712="","",IF(OR(ISTEXT($N$710),ISTEXT($N$711),ISTEXT($N$712)),"",IF(OR(7&gt;$N$710,1&gt;$N$711,((1-1)*$N$710+7)&gt;$N$712),"",IF(INDEX($P$712:$W$721,MOD(((1-1)*$N$710+7)-1,10)+1,INT((((1-1)*$N$710+7)-1)/10)+1)="","",INDEX($P$712:$W$721,MOD(((1-1)*$N$710+7)-1,10)+1,INT((((1-1)*$N$710+7)-1)/10)+1))))))</f>
        <v/>
      </c>
      <c r="K712" s="539">
        <f>IF($D$710="Flat Oval",IF(OR($N$712="",ISTEXT($N$710),ISTEXT($N$711)),"",IF(1&lt;=$N$711,IF(8&gt;$N$710,"",IF(((1-1)*$N$710+8)&gt;80,"",IF(INDEX($P$712:$W$721,MOD(((1-1)*$N$710+8)-1,10)+1,INT((((1-1)*$N$710+8)-1)/10)+1)="","",INDEX($P$712:$W$721,MOD(((1-1)*$N$710+8)-1,10)+1,INT((((1-1)*$N$710+8)-1)/10)+1)))),IF(AND(1=$N$711+1,8&lt;=$O$710),IF(($N$710*$N$711+8)&gt;80,"",IF(INDEX($P$712:$W$721,MOD(($N$710*$N$711+8)-1,10)+1,INT((($N$710*$N$711+8)-1)/10)+1)="","",INDEX($P$712:$W$721,MOD(($N$710*$N$711+8)-1,10)+1,INT((($N$710*$N$711+8)-1)/10)+1))),""))),IF($N$712="","",IF(OR(ISTEXT($N$710),ISTEXT($N$711),ISTEXT($N$712)),"",IF(OR(8&gt;$N$710,1&gt;$N$711,((1-1)*$N$710+8)&gt;$N$712),"",IF(INDEX($P$712:$W$721,MOD(((1-1)*$N$710+8)-1,10)+1,INT((((1-1)*$N$710+8)-1)/10)+1)="","",INDEX($P$712:$W$721,MOD(((1-1)*$N$710+8)-1,10)+1,INT((((1-1)*$N$710+8)-1)/10)+1))))))</f>
        <v/>
      </c>
      <c r="L712" s="539">
        <f>IF($D$710="Flat Oval",IF(OR($N$712="",ISTEXT($N$710),ISTEXT($N$711)),"",IF(1&lt;=$N$711,IF(9&gt;$N$710,"",IF(((1-1)*$N$710+9)&gt;80,"",IF(INDEX($P$712:$W$721,MOD(((1-1)*$N$710+9)-1,10)+1,INT((((1-1)*$N$710+9)-1)/10)+1)="","",INDEX($P$712:$W$721,MOD(((1-1)*$N$710+9)-1,10)+1,INT((((1-1)*$N$710+9)-1)/10)+1)))),IF(AND(1=$N$711+1,9&lt;=$O$710),IF(($N$710*$N$711+9)&gt;80,"",IF(INDEX($P$712:$W$721,MOD(($N$710*$N$711+9)-1,10)+1,INT((($N$710*$N$711+9)-1)/10)+1)="","",INDEX($P$712:$W$721,MOD(($N$710*$N$711+9)-1,10)+1,INT((($N$710*$N$711+9)-1)/10)+1))),""))),IF($N$712="","",IF(OR(ISTEXT($N$710),ISTEXT($N$711),ISTEXT($N$712)),"",IF(OR(9&gt;$N$710,1&gt;$N$711,((1-1)*$N$710+9)&gt;$N$712),"",IF(INDEX($P$712:$W$721,MOD(((1-1)*$N$710+9)-1,10)+1,INT((((1-1)*$N$710+9)-1)/10)+1)="","",INDEX($P$712:$W$721,MOD(((1-1)*$N$710+9)-1,10)+1,INT((((1-1)*$N$710+9)-1)/10)+1))))))</f>
        <v/>
      </c>
      <c r="M712" s="539">
        <f>IF($D$710="Flat Oval",IF(OR($N$712="",ISTEXT($N$710),ISTEXT($N$711)),"",IF(1&lt;=$N$711,IF(10&gt;$N$710,"",IF(((1-1)*$N$710+10)&gt;80,"",IF(INDEX($P$712:$W$721,MOD(((1-1)*$N$710+10)-1,10)+1,INT((((1-1)*$N$710+10)-1)/10)+1)="","",INDEX($P$712:$W$721,MOD(((1-1)*$N$710+10)-1,10)+1,INT((((1-1)*$N$710+10)-1)/10)+1)))),IF(AND(1=$N$711+1,10&lt;=$O$710),IF(($N$710*$N$711+10)&gt;80,"",IF(INDEX($P$712:$W$721,MOD(($N$710*$N$711+10)-1,10)+1,INT((($N$710*$N$711+10)-1)/10)+1)="","",INDEX($P$712:$W$721,MOD(($N$710*$N$711+10)-1,10)+1,INT((($N$710*$N$711+10)-1)/10)+1))),""))),IF($N$712="","",IF(OR(ISTEXT($N$710),ISTEXT($N$711),ISTEXT($N$712)),"",IF(OR(10&gt;$N$710,1&gt;$N$711,((1-1)*$N$710+10)&gt;$N$712),"",IF(INDEX($P$712:$W$721,MOD(((1-1)*$N$710+10)-1,10)+1,INT((((1-1)*$N$710+10)-1)/10)+1)="","",INDEX($P$712:$W$721,MOD(((1-1)*$N$710+10)-1,10)+1,INT((((1-1)*$N$710+10)-1)/10)+1))))))</f>
        <v/>
      </c>
      <c r="N712" s="534">
        <f>IF($D$710="Flat Oval",IF(OR($N$710="",$N$711="",$O$710=""),"",$N$710*$N$711+$O$710),IF(OR(N710="",N711=""),"",IF(OR(ISTEXT(N710),ISTEXT(N711)),"",N710*N711)))</f>
        <v/>
      </c>
      <c r="O712">
        <f>IF(OR(NOT($D$710="Flat Oval"),N($N$712)=0),"",IF(COUNT(INDEX(D712:D719,$N$711+1):INDEX(M712:M719,$N$711+1))=0,"",AVERAGE(INDEX(D712:D719,$N$711+1):INDEX(M712:M719,$N$711+1))))</f>
        <v/>
      </c>
      <c r="P712" s="540" t="n"/>
      <c r="Q712" s="540" t="n"/>
      <c r="R712" s="540" t="n"/>
      <c r="S712" s="540" t="n"/>
      <c r="T712" s="540" t="n"/>
      <c r="U712" s="540" t="n"/>
      <c r="V712" s="540" t="n"/>
      <c r="W712" s="540" t="n"/>
    </row>
    <row r="713" ht="13.35" customHeight="1" s="162">
      <c r="B713" s="537">
        <f>IF($D$710="Flat Oval",IF(OR($N$711="",ISTEXT($N$711)),"",IF(2&lt;=$N$711,ROUND((2-0.5)*$I$710/$N$711,1),IF(2=$N$711+1,"Ends",""))),IF(OR($D$710="",$G$710=""),"",IF($D$710="Round",IF(2=1,"Axis 1 (0°)",IF(2=2,"Axis 2 (90°)","")),IF(ISTEXT($N$711),"",IF(2&gt;$N$711,"",IF(ISTEXT($I$710),"",ROUND((2-0.5)*$I$710/$N$711,1)))))))</f>
        <v/>
      </c>
      <c r="C713" s="538" t="n"/>
      <c r="D713" s="539">
        <f>IF($D$710="Flat Oval",IF(OR($N$712="",ISTEXT($N$710),ISTEXT($N$711)),"",IF(2&lt;=$N$711,IF(1&gt;$N$710,"",IF(((2-1)*$N$710+1)&gt;80,"",IF(INDEX($P$712:$W$721,MOD(((2-1)*$N$710+1)-1,10)+1,INT((((2-1)*$N$710+1)-1)/10)+1)="","",INDEX($P$712:$W$721,MOD(((2-1)*$N$710+1)-1,10)+1,INT((((2-1)*$N$710+1)-1)/10)+1)))),IF(AND(2=$N$711+1,1&lt;=$O$710),IF(($N$710*$N$711+1)&gt;80,"",IF(INDEX($P$712:$W$721,MOD(($N$710*$N$711+1)-1,10)+1,INT((($N$710*$N$711+1)-1)/10)+1)="","",INDEX($P$712:$W$721,MOD(($N$710*$N$711+1)-1,10)+1,INT((($N$710*$N$711+1)-1)/10)+1))),""))),IF($N$712="","",IF(OR(ISTEXT($N$710),ISTEXT($N$711),ISTEXT($N$712)),"",IF(OR(1&gt;$N$710,2&gt;$N$711,((2-1)*$N$710+1)&gt;$N$712),"",IF(INDEX($P$712:$W$721,MOD(((2-1)*$N$710+1)-1,10)+1,INT((((2-1)*$N$710+1)-1)/10)+1)="","",INDEX($P$712:$W$721,MOD(((2-1)*$N$710+1)-1,10)+1,INT((((2-1)*$N$710+1)-1)/10)+1))))))</f>
        <v/>
      </c>
      <c r="E713" s="539">
        <f>IF($D$710="Flat Oval",IF(OR($N$712="",ISTEXT($N$710),ISTEXT($N$711)),"",IF(2&lt;=$N$711,IF(2&gt;$N$710,"",IF(((2-1)*$N$710+2)&gt;80,"",IF(INDEX($P$712:$W$721,MOD(((2-1)*$N$710+2)-1,10)+1,INT((((2-1)*$N$710+2)-1)/10)+1)="","",INDEX($P$712:$W$721,MOD(((2-1)*$N$710+2)-1,10)+1,INT((((2-1)*$N$710+2)-1)/10)+1)))),IF(AND(2=$N$711+1,2&lt;=$O$710),IF(($N$710*$N$711+2)&gt;80,"",IF(INDEX($P$712:$W$721,MOD(($N$710*$N$711+2)-1,10)+1,INT((($N$710*$N$711+2)-1)/10)+1)="","",INDEX($P$712:$W$721,MOD(($N$710*$N$711+2)-1,10)+1,INT((($N$710*$N$711+2)-1)/10)+1))),""))),IF($N$712="","",IF(OR(ISTEXT($N$710),ISTEXT($N$711),ISTEXT($N$712)),"",IF(OR(2&gt;$N$710,2&gt;$N$711,((2-1)*$N$710+2)&gt;$N$712),"",IF(INDEX($P$712:$W$721,MOD(((2-1)*$N$710+2)-1,10)+1,INT((((2-1)*$N$710+2)-1)/10)+1)="","",INDEX($P$712:$W$721,MOD(((2-1)*$N$710+2)-1,10)+1,INT((((2-1)*$N$710+2)-1)/10)+1))))))</f>
        <v/>
      </c>
      <c r="F713" s="539">
        <f>IF($D$710="Flat Oval",IF(OR($N$712="",ISTEXT($N$710),ISTEXT($N$711)),"",IF(2&lt;=$N$711,IF(3&gt;$N$710,"",IF(((2-1)*$N$710+3)&gt;80,"",IF(INDEX($P$712:$W$721,MOD(((2-1)*$N$710+3)-1,10)+1,INT((((2-1)*$N$710+3)-1)/10)+1)="","",INDEX($P$712:$W$721,MOD(((2-1)*$N$710+3)-1,10)+1,INT((((2-1)*$N$710+3)-1)/10)+1)))),IF(AND(2=$N$711+1,3&lt;=$O$710),IF(($N$710*$N$711+3)&gt;80,"",IF(INDEX($P$712:$W$721,MOD(($N$710*$N$711+3)-1,10)+1,INT((($N$710*$N$711+3)-1)/10)+1)="","",INDEX($P$712:$W$721,MOD(($N$710*$N$711+3)-1,10)+1,INT((($N$710*$N$711+3)-1)/10)+1))),""))),IF($N$712="","",IF(OR(ISTEXT($N$710),ISTEXT($N$711),ISTEXT($N$712)),"",IF(OR(3&gt;$N$710,2&gt;$N$711,((2-1)*$N$710+3)&gt;$N$712),"",IF(INDEX($P$712:$W$721,MOD(((2-1)*$N$710+3)-1,10)+1,INT((((2-1)*$N$710+3)-1)/10)+1)="","",INDEX($P$712:$W$721,MOD(((2-1)*$N$710+3)-1,10)+1,INT((((2-1)*$N$710+3)-1)/10)+1))))))</f>
        <v/>
      </c>
      <c r="G713" s="539">
        <f>IF($D$710="Flat Oval",IF(OR($N$712="",ISTEXT($N$710),ISTEXT($N$711)),"",IF(2&lt;=$N$711,IF(4&gt;$N$710,"",IF(((2-1)*$N$710+4)&gt;80,"",IF(INDEX($P$712:$W$721,MOD(((2-1)*$N$710+4)-1,10)+1,INT((((2-1)*$N$710+4)-1)/10)+1)="","",INDEX($P$712:$W$721,MOD(((2-1)*$N$710+4)-1,10)+1,INT((((2-1)*$N$710+4)-1)/10)+1)))),IF(AND(2=$N$711+1,4&lt;=$O$710),IF(($N$710*$N$711+4)&gt;80,"",IF(INDEX($P$712:$W$721,MOD(($N$710*$N$711+4)-1,10)+1,INT((($N$710*$N$711+4)-1)/10)+1)="","",INDEX($P$712:$W$721,MOD(($N$710*$N$711+4)-1,10)+1,INT((($N$710*$N$711+4)-1)/10)+1))),""))),IF($N$712="","",IF(OR(ISTEXT($N$710),ISTEXT($N$711),ISTEXT($N$712)),"",IF(OR(4&gt;$N$710,2&gt;$N$711,((2-1)*$N$710+4)&gt;$N$712),"",IF(INDEX($P$712:$W$721,MOD(((2-1)*$N$710+4)-1,10)+1,INT((((2-1)*$N$710+4)-1)/10)+1)="","",INDEX($P$712:$W$721,MOD(((2-1)*$N$710+4)-1,10)+1,INT((((2-1)*$N$710+4)-1)/10)+1))))))</f>
        <v/>
      </c>
      <c r="H713" s="539">
        <f>IF($D$710="Flat Oval",IF(OR($N$712="",ISTEXT($N$710),ISTEXT($N$711)),"",IF(2&lt;=$N$711,IF(5&gt;$N$710,"",IF(((2-1)*$N$710+5)&gt;80,"",IF(INDEX($P$712:$W$721,MOD(((2-1)*$N$710+5)-1,10)+1,INT((((2-1)*$N$710+5)-1)/10)+1)="","",INDEX($P$712:$W$721,MOD(((2-1)*$N$710+5)-1,10)+1,INT((((2-1)*$N$710+5)-1)/10)+1)))),IF(AND(2=$N$711+1,5&lt;=$O$710),IF(($N$710*$N$711+5)&gt;80,"",IF(INDEX($P$712:$W$721,MOD(($N$710*$N$711+5)-1,10)+1,INT((($N$710*$N$711+5)-1)/10)+1)="","",INDEX($P$712:$W$721,MOD(($N$710*$N$711+5)-1,10)+1,INT((($N$710*$N$711+5)-1)/10)+1))),""))),IF($N$712="","",IF(OR(ISTEXT($N$710),ISTEXT($N$711),ISTEXT($N$712)),"",IF(OR(5&gt;$N$710,2&gt;$N$711,((2-1)*$N$710+5)&gt;$N$712),"",IF(INDEX($P$712:$W$721,MOD(((2-1)*$N$710+5)-1,10)+1,INT((((2-1)*$N$710+5)-1)/10)+1)="","",INDEX($P$712:$W$721,MOD(((2-1)*$N$710+5)-1,10)+1,INT((((2-1)*$N$710+5)-1)/10)+1))))))</f>
        <v/>
      </c>
      <c r="I713" s="539">
        <f>IF($D$710="Flat Oval",IF(OR($N$712="",ISTEXT($N$710),ISTEXT($N$711)),"",IF(2&lt;=$N$711,IF(6&gt;$N$710,"",IF(((2-1)*$N$710+6)&gt;80,"",IF(INDEX($P$712:$W$721,MOD(((2-1)*$N$710+6)-1,10)+1,INT((((2-1)*$N$710+6)-1)/10)+1)="","",INDEX($P$712:$W$721,MOD(((2-1)*$N$710+6)-1,10)+1,INT((((2-1)*$N$710+6)-1)/10)+1)))),IF(AND(2=$N$711+1,6&lt;=$O$710),IF(($N$710*$N$711+6)&gt;80,"",IF(INDEX($P$712:$W$721,MOD(($N$710*$N$711+6)-1,10)+1,INT((($N$710*$N$711+6)-1)/10)+1)="","",INDEX($P$712:$W$721,MOD(($N$710*$N$711+6)-1,10)+1,INT((($N$710*$N$711+6)-1)/10)+1))),""))),IF($N$712="","",IF(OR(ISTEXT($N$710),ISTEXT($N$711),ISTEXT($N$712)),"",IF(OR(6&gt;$N$710,2&gt;$N$711,((2-1)*$N$710+6)&gt;$N$712),"",IF(INDEX($P$712:$W$721,MOD(((2-1)*$N$710+6)-1,10)+1,INT((((2-1)*$N$710+6)-1)/10)+1)="","",INDEX($P$712:$W$721,MOD(((2-1)*$N$710+6)-1,10)+1,INT((((2-1)*$N$710+6)-1)/10)+1))))))</f>
        <v/>
      </c>
      <c r="J713" s="539">
        <f>IF($D$710="Flat Oval",IF(OR($N$712="",ISTEXT($N$710),ISTEXT($N$711)),"",IF(2&lt;=$N$711,IF(7&gt;$N$710,"",IF(((2-1)*$N$710+7)&gt;80,"",IF(INDEX($P$712:$W$721,MOD(((2-1)*$N$710+7)-1,10)+1,INT((((2-1)*$N$710+7)-1)/10)+1)="","",INDEX($P$712:$W$721,MOD(((2-1)*$N$710+7)-1,10)+1,INT((((2-1)*$N$710+7)-1)/10)+1)))),IF(AND(2=$N$711+1,7&lt;=$O$710),IF(($N$710*$N$711+7)&gt;80,"",IF(INDEX($P$712:$W$721,MOD(($N$710*$N$711+7)-1,10)+1,INT((($N$710*$N$711+7)-1)/10)+1)="","",INDEX($P$712:$W$721,MOD(($N$710*$N$711+7)-1,10)+1,INT((($N$710*$N$711+7)-1)/10)+1))),""))),IF($N$712="","",IF(OR(ISTEXT($N$710),ISTEXT($N$711),ISTEXT($N$712)),"",IF(OR(7&gt;$N$710,2&gt;$N$711,((2-1)*$N$710+7)&gt;$N$712),"",IF(INDEX($P$712:$W$721,MOD(((2-1)*$N$710+7)-1,10)+1,INT((((2-1)*$N$710+7)-1)/10)+1)="","",INDEX($P$712:$W$721,MOD(((2-1)*$N$710+7)-1,10)+1,INT((((2-1)*$N$710+7)-1)/10)+1))))))</f>
        <v/>
      </c>
      <c r="K713" s="539">
        <f>IF($D$710="Flat Oval",IF(OR($N$712="",ISTEXT($N$710),ISTEXT($N$711)),"",IF(2&lt;=$N$711,IF(8&gt;$N$710,"",IF(((2-1)*$N$710+8)&gt;80,"",IF(INDEX($P$712:$W$721,MOD(((2-1)*$N$710+8)-1,10)+1,INT((((2-1)*$N$710+8)-1)/10)+1)="","",INDEX($P$712:$W$721,MOD(((2-1)*$N$710+8)-1,10)+1,INT((((2-1)*$N$710+8)-1)/10)+1)))),IF(AND(2=$N$711+1,8&lt;=$O$710),IF(($N$710*$N$711+8)&gt;80,"",IF(INDEX($P$712:$W$721,MOD(($N$710*$N$711+8)-1,10)+1,INT((($N$710*$N$711+8)-1)/10)+1)="","",INDEX($P$712:$W$721,MOD(($N$710*$N$711+8)-1,10)+1,INT((($N$710*$N$711+8)-1)/10)+1))),""))),IF($N$712="","",IF(OR(ISTEXT($N$710),ISTEXT($N$711),ISTEXT($N$712)),"",IF(OR(8&gt;$N$710,2&gt;$N$711,((2-1)*$N$710+8)&gt;$N$712),"",IF(INDEX($P$712:$W$721,MOD(((2-1)*$N$710+8)-1,10)+1,INT((((2-1)*$N$710+8)-1)/10)+1)="","",INDEX($P$712:$W$721,MOD(((2-1)*$N$710+8)-1,10)+1,INT((((2-1)*$N$710+8)-1)/10)+1))))))</f>
        <v/>
      </c>
      <c r="L713" s="539">
        <f>IF($D$710="Flat Oval",IF(OR($N$712="",ISTEXT($N$710),ISTEXT($N$711)),"",IF(2&lt;=$N$711,IF(9&gt;$N$710,"",IF(((2-1)*$N$710+9)&gt;80,"",IF(INDEX($P$712:$W$721,MOD(((2-1)*$N$710+9)-1,10)+1,INT((((2-1)*$N$710+9)-1)/10)+1)="","",INDEX($P$712:$W$721,MOD(((2-1)*$N$710+9)-1,10)+1,INT((((2-1)*$N$710+9)-1)/10)+1)))),IF(AND(2=$N$711+1,9&lt;=$O$710),IF(($N$710*$N$711+9)&gt;80,"",IF(INDEX($P$712:$W$721,MOD(($N$710*$N$711+9)-1,10)+1,INT((($N$710*$N$711+9)-1)/10)+1)="","",INDEX($P$712:$W$721,MOD(($N$710*$N$711+9)-1,10)+1,INT((($N$710*$N$711+9)-1)/10)+1))),""))),IF($N$712="","",IF(OR(ISTEXT($N$710),ISTEXT($N$711),ISTEXT($N$712)),"",IF(OR(9&gt;$N$710,2&gt;$N$711,((2-1)*$N$710+9)&gt;$N$712),"",IF(INDEX($P$712:$W$721,MOD(((2-1)*$N$710+9)-1,10)+1,INT((((2-1)*$N$710+9)-1)/10)+1)="","",INDEX($P$712:$W$721,MOD(((2-1)*$N$710+9)-1,10)+1,INT((((2-1)*$N$710+9)-1)/10)+1))))))</f>
        <v/>
      </c>
      <c r="M713" s="539">
        <f>IF($D$710="Flat Oval",IF(OR($N$712="",ISTEXT($N$710),ISTEXT($N$711)),"",IF(2&lt;=$N$711,IF(10&gt;$N$710,"",IF(((2-1)*$N$710+10)&gt;80,"",IF(INDEX($P$712:$W$721,MOD(((2-1)*$N$710+10)-1,10)+1,INT((((2-1)*$N$710+10)-1)/10)+1)="","",INDEX($P$712:$W$721,MOD(((2-1)*$N$710+10)-1,10)+1,INT((((2-1)*$N$710+10)-1)/10)+1)))),IF(AND(2=$N$711+1,10&lt;=$O$710),IF(($N$710*$N$711+10)&gt;80,"",IF(INDEX($P$712:$W$721,MOD(($N$710*$N$711+10)-1,10)+1,INT((($N$710*$N$711+10)-1)/10)+1)="","",INDEX($P$712:$W$721,MOD(($N$710*$N$711+10)-1,10)+1,INT((($N$710*$N$711+10)-1)/10)+1))),""))),IF($N$712="","",IF(OR(ISTEXT($N$710),ISTEXT($N$711),ISTEXT($N$712)),"",IF(OR(10&gt;$N$710,2&gt;$N$711,((2-1)*$N$710+10)&gt;$N$712),"",IF(INDEX($P$712:$W$721,MOD(((2-1)*$N$710+10)-1,10)+1,INT((((2-1)*$N$710+10)-1)/10)+1)="","",INDEX($P$712:$W$721,MOD(((2-1)*$N$710+10)-1,10)+1,INT((((2-1)*$N$710+10)-1)/10)+1))))))</f>
        <v/>
      </c>
      <c r="O713">
        <f>IF(AND($D$710="Flat Oval",NOT(OR($G$710="",$I$710="")),NOT(OR(ISTEXT($G$710),ISTEXT($I$710)))),(($G$710-2*N($K$710))-($I$710-2*N($K$710)))*($I$710-2*N($K$710))/144,"")</f>
        <v/>
      </c>
      <c r="P713" s="540" t="n"/>
      <c r="Q713" s="540" t="n"/>
      <c r="R713" s="540" t="n"/>
      <c r="S713" s="540" t="n"/>
      <c r="T713" s="540" t="n"/>
      <c r="U713" s="540" t="n"/>
      <c r="V713" s="540" t="n"/>
      <c r="W713" s="540" t="n"/>
    </row>
    <row r="714" ht="13.35" customHeight="1" s="162">
      <c r="B714" s="537">
        <f>IF($D$710="Flat Oval",IF(OR($N$711="",ISTEXT($N$711)),"",IF(3&lt;=$N$711,ROUND((3-0.5)*$I$710/$N$711,1),IF(3=$N$711+1,"Ends",""))),IF(OR($D$710="",$G$710=""),"",IF($D$710="Round",IF(3=1,"Axis 1 (0°)",IF(3=2,"Axis 2 (90°)","")),IF(ISTEXT($N$711),"",IF(3&gt;$N$711,"",IF(ISTEXT($I$710),"",ROUND((3-0.5)*$I$710/$N$711,1)))))))</f>
        <v/>
      </c>
      <c r="C714" s="538" t="n"/>
      <c r="D714" s="539">
        <f>IF($D$710="Flat Oval",IF(OR($N$712="",ISTEXT($N$710),ISTEXT($N$711)),"",IF(3&lt;=$N$711,IF(1&gt;$N$710,"",IF(((3-1)*$N$710+1)&gt;80,"",IF(INDEX($P$712:$W$721,MOD(((3-1)*$N$710+1)-1,10)+1,INT((((3-1)*$N$710+1)-1)/10)+1)="","",INDEX($P$712:$W$721,MOD(((3-1)*$N$710+1)-1,10)+1,INT((((3-1)*$N$710+1)-1)/10)+1)))),IF(AND(3=$N$711+1,1&lt;=$O$710),IF(($N$710*$N$711+1)&gt;80,"",IF(INDEX($P$712:$W$721,MOD(($N$710*$N$711+1)-1,10)+1,INT((($N$710*$N$711+1)-1)/10)+1)="","",INDEX($P$712:$W$721,MOD(($N$710*$N$711+1)-1,10)+1,INT((($N$710*$N$711+1)-1)/10)+1))),""))),IF($N$712="","",IF(OR(ISTEXT($N$710),ISTEXT($N$711),ISTEXT($N$712)),"",IF(OR(1&gt;$N$710,3&gt;$N$711,((3-1)*$N$710+1)&gt;$N$712),"",IF(INDEX($P$712:$W$721,MOD(((3-1)*$N$710+1)-1,10)+1,INT((((3-1)*$N$710+1)-1)/10)+1)="","",INDEX($P$712:$W$721,MOD(((3-1)*$N$710+1)-1,10)+1,INT((((3-1)*$N$710+1)-1)/10)+1))))))</f>
        <v/>
      </c>
      <c r="E714" s="539">
        <f>IF($D$710="Flat Oval",IF(OR($N$712="",ISTEXT($N$710),ISTEXT($N$711)),"",IF(3&lt;=$N$711,IF(2&gt;$N$710,"",IF(((3-1)*$N$710+2)&gt;80,"",IF(INDEX($P$712:$W$721,MOD(((3-1)*$N$710+2)-1,10)+1,INT((((3-1)*$N$710+2)-1)/10)+1)="","",INDEX($P$712:$W$721,MOD(((3-1)*$N$710+2)-1,10)+1,INT((((3-1)*$N$710+2)-1)/10)+1)))),IF(AND(3=$N$711+1,2&lt;=$O$710),IF(($N$710*$N$711+2)&gt;80,"",IF(INDEX($P$712:$W$721,MOD(($N$710*$N$711+2)-1,10)+1,INT((($N$710*$N$711+2)-1)/10)+1)="","",INDEX($P$712:$W$721,MOD(($N$710*$N$711+2)-1,10)+1,INT((($N$710*$N$711+2)-1)/10)+1))),""))),IF($N$712="","",IF(OR(ISTEXT($N$710),ISTEXT($N$711),ISTEXT($N$712)),"",IF(OR(2&gt;$N$710,3&gt;$N$711,((3-1)*$N$710+2)&gt;$N$712),"",IF(INDEX($P$712:$W$721,MOD(((3-1)*$N$710+2)-1,10)+1,INT((((3-1)*$N$710+2)-1)/10)+1)="","",INDEX($P$712:$W$721,MOD(((3-1)*$N$710+2)-1,10)+1,INT((((3-1)*$N$710+2)-1)/10)+1))))))</f>
        <v/>
      </c>
      <c r="F714" s="539">
        <f>IF($D$710="Flat Oval",IF(OR($N$712="",ISTEXT($N$710),ISTEXT($N$711)),"",IF(3&lt;=$N$711,IF(3&gt;$N$710,"",IF(((3-1)*$N$710+3)&gt;80,"",IF(INDEX($P$712:$W$721,MOD(((3-1)*$N$710+3)-1,10)+1,INT((((3-1)*$N$710+3)-1)/10)+1)="","",INDEX($P$712:$W$721,MOD(((3-1)*$N$710+3)-1,10)+1,INT((((3-1)*$N$710+3)-1)/10)+1)))),IF(AND(3=$N$711+1,3&lt;=$O$710),IF(($N$710*$N$711+3)&gt;80,"",IF(INDEX($P$712:$W$721,MOD(($N$710*$N$711+3)-1,10)+1,INT((($N$710*$N$711+3)-1)/10)+1)="","",INDEX($P$712:$W$721,MOD(($N$710*$N$711+3)-1,10)+1,INT((($N$710*$N$711+3)-1)/10)+1))),""))),IF($N$712="","",IF(OR(ISTEXT($N$710),ISTEXT($N$711),ISTEXT($N$712)),"",IF(OR(3&gt;$N$710,3&gt;$N$711,((3-1)*$N$710+3)&gt;$N$712),"",IF(INDEX($P$712:$W$721,MOD(((3-1)*$N$710+3)-1,10)+1,INT((((3-1)*$N$710+3)-1)/10)+1)="","",INDEX($P$712:$W$721,MOD(((3-1)*$N$710+3)-1,10)+1,INT((((3-1)*$N$710+3)-1)/10)+1))))))</f>
        <v/>
      </c>
      <c r="G714" s="539">
        <f>IF($D$710="Flat Oval",IF(OR($N$712="",ISTEXT($N$710),ISTEXT($N$711)),"",IF(3&lt;=$N$711,IF(4&gt;$N$710,"",IF(((3-1)*$N$710+4)&gt;80,"",IF(INDEX($P$712:$W$721,MOD(((3-1)*$N$710+4)-1,10)+1,INT((((3-1)*$N$710+4)-1)/10)+1)="","",INDEX($P$712:$W$721,MOD(((3-1)*$N$710+4)-1,10)+1,INT((((3-1)*$N$710+4)-1)/10)+1)))),IF(AND(3=$N$711+1,4&lt;=$O$710),IF(($N$710*$N$711+4)&gt;80,"",IF(INDEX($P$712:$W$721,MOD(($N$710*$N$711+4)-1,10)+1,INT((($N$710*$N$711+4)-1)/10)+1)="","",INDEX($P$712:$W$721,MOD(($N$710*$N$711+4)-1,10)+1,INT((($N$710*$N$711+4)-1)/10)+1))),""))),IF($N$712="","",IF(OR(ISTEXT($N$710),ISTEXT($N$711),ISTEXT($N$712)),"",IF(OR(4&gt;$N$710,3&gt;$N$711,((3-1)*$N$710+4)&gt;$N$712),"",IF(INDEX($P$712:$W$721,MOD(((3-1)*$N$710+4)-1,10)+1,INT((((3-1)*$N$710+4)-1)/10)+1)="","",INDEX($P$712:$W$721,MOD(((3-1)*$N$710+4)-1,10)+1,INT((((3-1)*$N$710+4)-1)/10)+1))))))</f>
        <v/>
      </c>
      <c r="H714" s="539">
        <f>IF($D$710="Flat Oval",IF(OR($N$712="",ISTEXT($N$710),ISTEXT($N$711)),"",IF(3&lt;=$N$711,IF(5&gt;$N$710,"",IF(((3-1)*$N$710+5)&gt;80,"",IF(INDEX($P$712:$W$721,MOD(((3-1)*$N$710+5)-1,10)+1,INT((((3-1)*$N$710+5)-1)/10)+1)="","",INDEX($P$712:$W$721,MOD(((3-1)*$N$710+5)-1,10)+1,INT((((3-1)*$N$710+5)-1)/10)+1)))),IF(AND(3=$N$711+1,5&lt;=$O$710),IF(($N$710*$N$711+5)&gt;80,"",IF(INDEX($P$712:$W$721,MOD(($N$710*$N$711+5)-1,10)+1,INT((($N$710*$N$711+5)-1)/10)+1)="","",INDEX($P$712:$W$721,MOD(($N$710*$N$711+5)-1,10)+1,INT((($N$710*$N$711+5)-1)/10)+1))),""))),IF($N$712="","",IF(OR(ISTEXT($N$710),ISTEXT($N$711),ISTEXT($N$712)),"",IF(OR(5&gt;$N$710,3&gt;$N$711,((3-1)*$N$710+5)&gt;$N$712),"",IF(INDEX($P$712:$W$721,MOD(((3-1)*$N$710+5)-1,10)+1,INT((((3-1)*$N$710+5)-1)/10)+1)="","",INDEX($P$712:$W$721,MOD(((3-1)*$N$710+5)-1,10)+1,INT((((3-1)*$N$710+5)-1)/10)+1))))))</f>
        <v/>
      </c>
      <c r="I714" s="539">
        <f>IF($D$710="Flat Oval",IF(OR($N$712="",ISTEXT($N$710),ISTEXT($N$711)),"",IF(3&lt;=$N$711,IF(6&gt;$N$710,"",IF(((3-1)*$N$710+6)&gt;80,"",IF(INDEX($P$712:$W$721,MOD(((3-1)*$N$710+6)-1,10)+1,INT((((3-1)*$N$710+6)-1)/10)+1)="","",INDEX($P$712:$W$721,MOD(((3-1)*$N$710+6)-1,10)+1,INT((((3-1)*$N$710+6)-1)/10)+1)))),IF(AND(3=$N$711+1,6&lt;=$O$710),IF(($N$710*$N$711+6)&gt;80,"",IF(INDEX($P$712:$W$721,MOD(($N$710*$N$711+6)-1,10)+1,INT((($N$710*$N$711+6)-1)/10)+1)="","",INDEX($P$712:$W$721,MOD(($N$710*$N$711+6)-1,10)+1,INT((($N$710*$N$711+6)-1)/10)+1))),""))),IF($N$712="","",IF(OR(ISTEXT($N$710),ISTEXT($N$711),ISTEXT($N$712)),"",IF(OR(6&gt;$N$710,3&gt;$N$711,((3-1)*$N$710+6)&gt;$N$712),"",IF(INDEX($P$712:$W$721,MOD(((3-1)*$N$710+6)-1,10)+1,INT((((3-1)*$N$710+6)-1)/10)+1)="","",INDEX($P$712:$W$721,MOD(((3-1)*$N$710+6)-1,10)+1,INT((((3-1)*$N$710+6)-1)/10)+1))))))</f>
        <v/>
      </c>
      <c r="J714" s="539">
        <f>IF($D$710="Flat Oval",IF(OR($N$712="",ISTEXT($N$710),ISTEXT($N$711)),"",IF(3&lt;=$N$711,IF(7&gt;$N$710,"",IF(((3-1)*$N$710+7)&gt;80,"",IF(INDEX($P$712:$W$721,MOD(((3-1)*$N$710+7)-1,10)+1,INT((((3-1)*$N$710+7)-1)/10)+1)="","",INDEX($P$712:$W$721,MOD(((3-1)*$N$710+7)-1,10)+1,INT((((3-1)*$N$710+7)-1)/10)+1)))),IF(AND(3=$N$711+1,7&lt;=$O$710),IF(($N$710*$N$711+7)&gt;80,"",IF(INDEX($P$712:$W$721,MOD(($N$710*$N$711+7)-1,10)+1,INT((($N$710*$N$711+7)-1)/10)+1)="","",INDEX($P$712:$W$721,MOD(($N$710*$N$711+7)-1,10)+1,INT((($N$710*$N$711+7)-1)/10)+1))),""))),IF($N$712="","",IF(OR(ISTEXT($N$710),ISTEXT($N$711),ISTEXT($N$712)),"",IF(OR(7&gt;$N$710,3&gt;$N$711,((3-1)*$N$710+7)&gt;$N$712),"",IF(INDEX($P$712:$W$721,MOD(((3-1)*$N$710+7)-1,10)+1,INT((((3-1)*$N$710+7)-1)/10)+1)="","",INDEX($P$712:$W$721,MOD(((3-1)*$N$710+7)-1,10)+1,INT((((3-1)*$N$710+7)-1)/10)+1))))))</f>
        <v/>
      </c>
      <c r="K714" s="539">
        <f>IF($D$710="Flat Oval",IF(OR($N$712="",ISTEXT($N$710),ISTEXT($N$711)),"",IF(3&lt;=$N$711,IF(8&gt;$N$710,"",IF(((3-1)*$N$710+8)&gt;80,"",IF(INDEX($P$712:$W$721,MOD(((3-1)*$N$710+8)-1,10)+1,INT((((3-1)*$N$710+8)-1)/10)+1)="","",INDEX($P$712:$W$721,MOD(((3-1)*$N$710+8)-1,10)+1,INT((((3-1)*$N$710+8)-1)/10)+1)))),IF(AND(3=$N$711+1,8&lt;=$O$710),IF(($N$710*$N$711+8)&gt;80,"",IF(INDEX($P$712:$W$721,MOD(($N$710*$N$711+8)-1,10)+1,INT((($N$710*$N$711+8)-1)/10)+1)="","",INDEX($P$712:$W$721,MOD(($N$710*$N$711+8)-1,10)+1,INT((($N$710*$N$711+8)-1)/10)+1))),""))),IF($N$712="","",IF(OR(ISTEXT($N$710),ISTEXT($N$711),ISTEXT($N$712)),"",IF(OR(8&gt;$N$710,3&gt;$N$711,((3-1)*$N$710+8)&gt;$N$712),"",IF(INDEX($P$712:$W$721,MOD(((3-1)*$N$710+8)-1,10)+1,INT((((3-1)*$N$710+8)-1)/10)+1)="","",INDEX($P$712:$W$721,MOD(((3-1)*$N$710+8)-1,10)+1,INT((((3-1)*$N$710+8)-1)/10)+1))))))</f>
        <v/>
      </c>
      <c r="L714" s="539">
        <f>IF($D$710="Flat Oval",IF(OR($N$712="",ISTEXT($N$710),ISTEXT($N$711)),"",IF(3&lt;=$N$711,IF(9&gt;$N$710,"",IF(((3-1)*$N$710+9)&gt;80,"",IF(INDEX($P$712:$W$721,MOD(((3-1)*$N$710+9)-1,10)+1,INT((((3-1)*$N$710+9)-1)/10)+1)="","",INDEX($P$712:$W$721,MOD(((3-1)*$N$710+9)-1,10)+1,INT((((3-1)*$N$710+9)-1)/10)+1)))),IF(AND(3=$N$711+1,9&lt;=$O$710),IF(($N$710*$N$711+9)&gt;80,"",IF(INDEX($P$712:$W$721,MOD(($N$710*$N$711+9)-1,10)+1,INT((($N$710*$N$711+9)-1)/10)+1)="","",INDEX($P$712:$W$721,MOD(($N$710*$N$711+9)-1,10)+1,INT((($N$710*$N$711+9)-1)/10)+1))),""))),IF($N$712="","",IF(OR(ISTEXT($N$710),ISTEXT($N$711),ISTEXT($N$712)),"",IF(OR(9&gt;$N$710,3&gt;$N$711,((3-1)*$N$710+9)&gt;$N$712),"",IF(INDEX($P$712:$W$721,MOD(((3-1)*$N$710+9)-1,10)+1,INT((((3-1)*$N$710+9)-1)/10)+1)="","",INDEX($P$712:$W$721,MOD(((3-1)*$N$710+9)-1,10)+1,INT((((3-1)*$N$710+9)-1)/10)+1))))))</f>
        <v/>
      </c>
      <c r="M714" s="539">
        <f>IF($D$710="Flat Oval",IF(OR($N$712="",ISTEXT($N$710),ISTEXT($N$711)),"",IF(3&lt;=$N$711,IF(10&gt;$N$710,"",IF(((3-1)*$N$710+10)&gt;80,"",IF(INDEX($P$712:$W$721,MOD(((3-1)*$N$710+10)-1,10)+1,INT((((3-1)*$N$710+10)-1)/10)+1)="","",INDEX($P$712:$W$721,MOD(((3-1)*$N$710+10)-1,10)+1,INT((((3-1)*$N$710+10)-1)/10)+1)))),IF(AND(3=$N$711+1,10&lt;=$O$710),IF(($N$710*$N$711+10)&gt;80,"",IF(INDEX($P$712:$W$721,MOD(($N$710*$N$711+10)-1,10)+1,INT((($N$710*$N$711+10)-1)/10)+1)="","",INDEX($P$712:$W$721,MOD(($N$710*$N$711+10)-1,10)+1,INT((($N$710*$N$711+10)-1)/10)+1))),""))),IF($N$712="","",IF(OR(ISTEXT($N$710),ISTEXT($N$711),ISTEXT($N$712)),"",IF(OR(10&gt;$N$710,3&gt;$N$711,((3-1)*$N$710+10)&gt;$N$712),"",IF(INDEX($P$712:$W$721,MOD(((3-1)*$N$710+10)-1,10)+1,INT((((3-1)*$N$710+10)-1)/10)+1)="","",INDEX($P$712:$W$721,MOD(((3-1)*$N$710+10)-1,10)+1,INT((((3-1)*$N$710+10)-1)/10)+1))))))</f>
        <v/>
      </c>
      <c r="O714">
        <f>IF(AND($D$710="Flat Oval",NOT(OR($G$710="",$I$710="")),NOT(OR(ISTEXT($G$710),ISTEXT($I$710)))),PI()*(($I$710-2*N($K$710))/2)^2/144,"")</f>
        <v/>
      </c>
      <c r="P714" s="540" t="n"/>
      <c r="Q714" s="540" t="n"/>
      <c r="R714" s="540" t="n"/>
      <c r="S714" s="540" t="n"/>
      <c r="T714" s="540" t="n"/>
      <c r="U714" s="540" t="n"/>
      <c r="V714" s="540" t="n"/>
      <c r="W714" s="540" t="n"/>
    </row>
    <row r="715" ht="13.35" customHeight="1" s="162">
      <c r="B715" s="537">
        <f>IF($D$710="Flat Oval",IF(OR($N$711="",ISTEXT($N$711)),"",IF(4&lt;=$N$711,ROUND((4-0.5)*$I$710/$N$711,1),IF(4=$N$711+1,"Ends",""))),IF(OR($D$710="",$G$710=""),"",IF($D$710="Round",IF(4=1,"Axis 1 (0°)",IF(4=2,"Axis 2 (90°)","")),IF(ISTEXT($N$711),"",IF(4&gt;$N$711,"",IF(ISTEXT($I$710),"",ROUND((4-0.5)*$I$710/$N$711,1)))))))</f>
        <v/>
      </c>
      <c r="C715" s="538" t="n"/>
      <c r="D715" s="539">
        <f>IF($D$710="Flat Oval",IF(OR($N$712="",ISTEXT($N$710),ISTEXT($N$711)),"",IF(4&lt;=$N$711,IF(1&gt;$N$710,"",IF(((4-1)*$N$710+1)&gt;80,"",IF(INDEX($P$712:$W$721,MOD(((4-1)*$N$710+1)-1,10)+1,INT((((4-1)*$N$710+1)-1)/10)+1)="","",INDEX($P$712:$W$721,MOD(((4-1)*$N$710+1)-1,10)+1,INT((((4-1)*$N$710+1)-1)/10)+1)))),IF(AND(4=$N$711+1,1&lt;=$O$710),IF(($N$710*$N$711+1)&gt;80,"",IF(INDEX($P$712:$W$721,MOD(($N$710*$N$711+1)-1,10)+1,INT((($N$710*$N$711+1)-1)/10)+1)="","",INDEX($P$712:$W$721,MOD(($N$710*$N$711+1)-1,10)+1,INT((($N$710*$N$711+1)-1)/10)+1))),""))),IF($N$712="","",IF(OR(ISTEXT($N$710),ISTEXT($N$711),ISTEXT($N$712)),"",IF(OR(1&gt;$N$710,4&gt;$N$711,((4-1)*$N$710+1)&gt;$N$712),"",IF(INDEX($P$712:$W$721,MOD(((4-1)*$N$710+1)-1,10)+1,INT((((4-1)*$N$710+1)-1)/10)+1)="","",INDEX($P$712:$W$721,MOD(((4-1)*$N$710+1)-1,10)+1,INT((((4-1)*$N$710+1)-1)/10)+1))))))</f>
        <v/>
      </c>
      <c r="E715" s="539">
        <f>IF($D$710="Flat Oval",IF(OR($N$712="",ISTEXT($N$710),ISTEXT($N$711)),"",IF(4&lt;=$N$711,IF(2&gt;$N$710,"",IF(((4-1)*$N$710+2)&gt;80,"",IF(INDEX($P$712:$W$721,MOD(((4-1)*$N$710+2)-1,10)+1,INT((((4-1)*$N$710+2)-1)/10)+1)="","",INDEX($P$712:$W$721,MOD(((4-1)*$N$710+2)-1,10)+1,INT((((4-1)*$N$710+2)-1)/10)+1)))),IF(AND(4=$N$711+1,2&lt;=$O$710),IF(($N$710*$N$711+2)&gt;80,"",IF(INDEX($P$712:$W$721,MOD(($N$710*$N$711+2)-1,10)+1,INT((($N$710*$N$711+2)-1)/10)+1)="","",INDEX($P$712:$W$721,MOD(($N$710*$N$711+2)-1,10)+1,INT((($N$710*$N$711+2)-1)/10)+1))),""))),IF($N$712="","",IF(OR(ISTEXT($N$710),ISTEXT($N$711),ISTEXT($N$712)),"",IF(OR(2&gt;$N$710,4&gt;$N$711,((4-1)*$N$710+2)&gt;$N$712),"",IF(INDEX($P$712:$W$721,MOD(((4-1)*$N$710+2)-1,10)+1,INT((((4-1)*$N$710+2)-1)/10)+1)="","",INDEX($P$712:$W$721,MOD(((4-1)*$N$710+2)-1,10)+1,INT((((4-1)*$N$710+2)-1)/10)+1))))))</f>
        <v/>
      </c>
      <c r="F715" s="539">
        <f>IF($D$710="Flat Oval",IF(OR($N$712="",ISTEXT($N$710),ISTEXT($N$711)),"",IF(4&lt;=$N$711,IF(3&gt;$N$710,"",IF(((4-1)*$N$710+3)&gt;80,"",IF(INDEX($P$712:$W$721,MOD(((4-1)*$N$710+3)-1,10)+1,INT((((4-1)*$N$710+3)-1)/10)+1)="","",INDEX($P$712:$W$721,MOD(((4-1)*$N$710+3)-1,10)+1,INT((((4-1)*$N$710+3)-1)/10)+1)))),IF(AND(4=$N$711+1,3&lt;=$O$710),IF(($N$710*$N$711+3)&gt;80,"",IF(INDEX($P$712:$W$721,MOD(($N$710*$N$711+3)-1,10)+1,INT((($N$710*$N$711+3)-1)/10)+1)="","",INDEX($P$712:$W$721,MOD(($N$710*$N$711+3)-1,10)+1,INT((($N$710*$N$711+3)-1)/10)+1))),""))),IF($N$712="","",IF(OR(ISTEXT($N$710),ISTEXT($N$711),ISTEXT($N$712)),"",IF(OR(3&gt;$N$710,4&gt;$N$711,((4-1)*$N$710+3)&gt;$N$712),"",IF(INDEX($P$712:$W$721,MOD(((4-1)*$N$710+3)-1,10)+1,INT((((4-1)*$N$710+3)-1)/10)+1)="","",INDEX($P$712:$W$721,MOD(((4-1)*$N$710+3)-1,10)+1,INT((((4-1)*$N$710+3)-1)/10)+1))))))</f>
        <v/>
      </c>
      <c r="G715" s="539">
        <f>IF($D$710="Flat Oval",IF(OR($N$712="",ISTEXT($N$710),ISTEXT($N$711)),"",IF(4&lt;=$N$711,IF(4&gt;$N$710,"",IF(((4-1)*$N$710+4)&gt;80,"",IF(INDEX($P$712:$W$721,MOD(((4-1)*$N$710+4)-1,10)+1,INT((((4-1)*$N$710+4)-1)/10)+1)="","",INDEX($P$712:$W$721,MOD(((4-1)*$N$710+4)-1,10)+1,INT((((4-1)*$N$710+4)-1)/10)+1)))),IF(AND(4=$N$711+1,4&lt;=$O$710),IF(($N$710*$N$711+4)&gt;80,"",IF(INDEX($P$712:$W$721,MOD(($N$710*$N$711+4)-1,10)+1,INT((($N$710*$N$711+4)-1)/10)+1)="","",INDEX($P$712:$W$721,MOD(($N$710*$N$711+4)-1,10)+1,INT((($N$710*$N$711+4)-1)/10)+1))),""))),IF($N$712="","",IF(OR(ISTEXT($N$710),ISTEXT($N$711),ISTEXT($N$712)),"",IF(OR(4&gt;$N$710,4&gt;$N$711,((4-1)*$N$710+4)&gt;$N$712),"",IF(INDEX($P$712:$W$721,MOD(((4-1)*$N$710+4)-1,10)+1,INT((((4-1)*$N$710+4)-1)/10)+1)="","",INDEX($P$712:$W$721,MOD(((4-1)*$N$710+4)-1,10)+1,INT((((4-1)*$N$710+4)-1)/10)+1))))))</f>
        <v/>
      </c>
      <c r="H715" s="539">
        <f>IF($D$710="Flat Oval",IF(OR($N$712="",ISTEXT($N$710),ISTEXT($N$711)),"",IF(4&lt;=$N$711,IF(5&gt;$N$710,"",IF(((4-1)*$N$710+5)&gt;80,"",IF(INDEX($P$712:$W$721,MOD(((4-1)*$N$710+5)-1,10)+1,INT((((4-1)*$N$710+5)-1)/10)+1)="","",INDEX($P$712:$W$721,MOD(((4-1)*$N$710+5)-1,10)+1,INT((((4-1)*$N$710+5)-1)/10)+1)))),IF(AND(4=$N$711+1,5&lt;=$O$710),IF(($N$710*$N$711+5)&gt;80,"",IF(INDEX($P$712:$W$721,MOD(($N$710*$N$711+5)-1,10)+1,INT((($N$710*$N$711+5)-1)/10)+1)="","",INDEX($P$712:$W$721,MOD(($N$710*$N$711+5)-1,10)+1,INT((($N$710*$N$711+5)-1)/10)+1))),""))),IF($N$712="","",IF(OR(ISTEXT($N$710),ISTEXT($N$711),ISTEXT($N$712)),"",IF(OR(5&gt;$N$710,4&gt;$N$711,((4-1)*$N$710+5)&gt;$N$712),"",IF(INDEX($P$712:$W$721,MOD(((4-1)*$N$710+5)-1,10)+1,INT((((4-1)*$N$710+5)-1)/10)+1)="","",INDEX($P$712:$W$721,MOD(((4-1)*$N$710+5)-1,10)+1,INT((((4-1)*$N$710+5)-1)/10)+1))))))</f>
        <v/>
      </c>
      <c r="I715" s="539">
        <f>IF($D$710="Flat Oval",IF(OR($N$712="",ISTEXT($N$710),ISTEXT($N$711)),"",IF(4&lt;=$N$711,IF(6&gt;$N$710,"",IF(((4-1)*$N$710+6)&gt;80,"",IF(INDEX($P$712:$W$721,MOD(((4-1)*$N$710+6)-1,10)+1,INT((((4-1)*$N$710+6)-1)/10)+1)="","",INDEX($P$712:$W$721,MOD(((4-1)*$N$710+6)-1,10)+1,INT((((4-1)*$N$710+6)-1)/10)+1)))),IF(AND(4=$N$711+1,6&lt;=$O$710),IF(($N$710*$N$711+6)&gt;80,"",IF(INDEX($P$712:$W$721,MOD(($N$710*$N$711+6)-1,10)+1,INT((($N$710*$N$711+6)-1)/10)+1)="","",INDEX($P$712:$W$721,MOD(($N$710*$N$711+6)-1,10)+1,INT((($N$710*$N$711+6)-1)/10)+1))),""))),IF($N$712="","",IF(OR(ISTEXT($N$710),ISTEXT($N$711),ISTEXT($N$712)),"",IF(OR(6&gt;$N$710,4&gt;$N$711,((4-1)*$N$710+6)&gt;$N$712),"",IF(INDEX($P$712:$W$721,MOD(((4-1)*$N$710+6)-1,10)+1,INT((((4-1)*$N$710+6)-1)/10)+1)="","",INDEX($P$712:$W$721,MOD(((4-1)*$N$710+6)-1,10)+1,INT((((4-1)*$N$710+6)-1)/10)+1))))))</f>
        <v/>
      </c>
      <c r="J715" s="539">
        <f>IF($D$710="Flat Oval",IF(OR($N$712="",ISTEXT($N$710),ISTEXT($N$711)),"",IF(4&lt;=$N$711,IF(7&gt;$N$710,"",IF(((4-1)*$N$710+7)&gt;80,"",IF(INDEX($P$712:$W$721,MOD(((4-1)*$N$710+7)-1,10)+1,INT((((4-1)*$N$710+7)-1)/10)+1)="","",INDEX($P$712:$W$721,MOD(((4-1)*$N$710+7)-1,10)+1,INT((((4-1)*$N$710+7)-1)/10)+1)))),IF(AND(4=$N$711+1,7&lt;=$O$710),IF(($N$710*$N$711+7)&gt;80,"",IF(INDEX($P$712:$W$721,MOD(($N$710*$N$711+7)-1,10)+1,INT((($N$710*$N$711+7)-1)/10)+1)="","",INDEX($P$712:$W$721,MOD(($N$710*$N$711+7)-1,10)+1,INT((($N$710*$N$711+7)-1)/10)+1))),""))),IF($N$712="","",IF(OR(ISTEXT($N$710),ISTEXT($N$711),ISTEXT($N$712)),"",IF(OR(7&gt;$N$710,4&gt;$N$711,((4-1)*$N$710+7)&gt;$N$712),"",IF(INDEX($P$712:$W$721,MOD(((4-1)*$N$710+7)-1,10)+1,INT((((4-1)*$N$710+7)-1)/10)+1)="","",INDEX($P$712:$W$721,MOD(((4-1)*$N$710+7)-1,10)+1,INT((((4-1)*$N$710+7)-1)/10)+1))))))</f>
        <v/>
      </c>
      <c r="K715" s="539">
        <f>IF($D$710="Flat Oval",IF(OR($N$712="",ISTEXT($N$710),ISTEXT($N$711)),"",IF(4&lt;=$N$711,IF(8&gt;$N$710,"",IF(((4-1)*$N$710+8)&gt;80,"",IF(INDEX($P$712:$W$721,MOD(((4-1)*$N$710+8)-1,10)+1,INT((((4-1)*$N$710+8)-1)/10)+1)="","",INDEX($P$712:$W$721,MOD(((4-1)*$N$710+8)-1,10)+1,INT((((4-1)*$N$710+8)-1)/10)+1)))),IF(AND(4=$N$711+1,8&lt;=$O$710),IF(($N$710*$N$711+8)&gt;80,"",IF(INDEX($P$712:$W$721,MOD(($N$710*$N$711+8)-1,10)+1,INT((($N$710*$N$711+8)-1)/10)+1)="","",INDEX($P$712:$W$721,MOD(($N$710*$N$711+8)-1,10)+1,INT((($N$710*$N$711+8)-1)/10)+1))),""))),IF($N$712="","",IF(OR(ISTEXT($N$710),ISTEXT($N$711),ISTEXT($N$712)),"",IF(OR(8&gt;$N$710,4&gt;$N$711,((4-1)*$N$710+8)&gt;$N$712),"",IF(INDEX($P$712:$W$721,MOD(((4-1)*$N$710+8)-1,10)+1,INT((((4-1)*$N$710+8)-1)/10)+1)="","",INDEX($P$712:$W$721,MOD(((4-1)*$N$710+8)-1,10)+1,INT((((4-1)*$N$710+8)-1)/10)+1))))))</f>
        <v/>
      </c>
      <c r="L715" s="539">
        <f>IF($D$710="Flat Oval",IF(OR($N$712="",ISTEXT($N$710),ISTEXT($N$711)),"",IF(4&lt;=$N$711,IF(9&gt;$N$710,"",IF(((4-1)*$N$710+9)&gt;80,"",IF(INDEX($P$712:$W$721,MOD(((4-1)*$N$710+9)-1,10)+1,INT((((4-1)*$N$710+9)-1)/10)+1)="","",INDEX($P$712:$W$721,MOD(((4-1)*$N$710+9)-1,10)+1,INT((((4-1)*$N$710+9)-1)/10)+1)))),IF(AND(4=$N$711+1,9&lt;=$O$710),IF(($N$710*$N$711+9)&gt;80,"",IF(INDEX($P$712:$W$721,MOD(($N$710*$N$711+9)-1,10)+1,INT((($N$710*$N$711+9)-1)/10)+1)="","",INDEX($P$712:$W$721,MOD(($N$710*$N$711+9)-1,10)+1,INT((($N$710*$N$711+9)-1)/10)+1))),""))),IF($N$712="","",IF(OR(ISTEXT($N$710),ISTEXT($N$711),ISTEXT($N$712)),"",IF(OR(9&gt;$N$710,4&gt;$N$711,((4-1)*$N$710+9)&gt;$N$712),"",IF(INDEX($P$712:$W$721,MOD(((4-1)*$N$710+9)-1,10)+1,INT((((4-1)*$N$710+9)-1)/10)+1)="","",INDEX($P$712:$W$721,MOD(((4-1)*$N$710+9)-1,10)+1,INT((((4-1)*$N$710+9)-1)/10)+1))))))</f>
        <v/>
      </c>
      <c r="M715" s="539">
        <f>IF($D$710="Flat Oval",IF(OR($N$712="",ISTEXT($N$710),ISTEXT($N$711)),"",IF(4&lt;=$N$711,IF(10&gt;$N$710,"",IF(((4-1)*$N$710+10)&gt;80,"",IF(INDEX($P$712:$W$721,MOD(((4-1)*$N$710+10)-1,10)+1,INT((((4-1)*$N$710+10)-1)/10)+1)="","",INDEX($P$712:$W$721,MOD(((4-1)*$N$710+10)-1,10)+1,INT((((4-1)*$N$710+10)-1)/10)+1)))),IF(AND(4=$N$711+1,10&lt;=$O$710),IF(($N$710*$N$711+10)&gt;80,"",IF(INDEX($P$712:$W$721,MOD(($N$710*$N$711+10)-1,10)+1,INT((($N$710*$N$711+10)-1)/10)+1)="","",INDEX($P$712:$W$721,MOD(($N$710*$N$711+10)-1,10)+1,INT((($N$710*$N$711+10)-1)/10)+1))),""))),IF($N$712="","",IF(OR(ISTEXT($N$710),ISTEXT($N$711),ISTEXT($N$712)),"",IF(OR(10&gt;$N$710,4&gt;$N$711,((4-1)*$N$710+10)&gt;$N$712),"",IF(INDEX($P$712:$W$721,MOD(((4-1)*$N$710+10)-1,10)+1,INT((((4-1)*$N$710+10)-1)/10)+1)="","",INDEX($P$712:$W$721,MOD(((4-1)*$N$710+10)-1,10)+1,INT((((4-1)*$N$710+10)-1)/10)+1))))))</f>
        <v/>
      </c>
      <c r="P715" s="540" t="n"/>
      <c r="Q715" s="540" t="n"/>
      <c r="R715" s="540" t="n"/>
      <c r="S715" s="540" t="n"/>
      <c r="T715" s="540" t="n"/>
      <c r="U715" s="540" t="n"/>
      <c r="V715" s="540" t="n"/>
      <c r="W715" s="540" t="n"/>
    </row>
    <row r="716" ht="13.35" customHeight="1" s="162">
      <c r="B716" s="537">
        <f>IF($D$710="Flat Oval",IF(OR($N$711="",ISTEXT($N$711)),"",IF(5&lt;=$N$711,ROUND((5-0.5)*$I$710/$N$711,1),IF(5=$N$711+1,"Ends",""))),IF(OR($D$710="",$G$710=""),"",IF($D$710="Round",IF(5=1,"Axis 1 (0°)",IF(5=2,"Axis 2 (90°)","")),IF(ISTEXT($N$711),"",IF(5&gt;$N$711,"",IF(ISTEXT($I$710),"",ROUND((5-0.5)*$I$710/$N$711,1)))))))</f>
        <v/>
      </c>
      <c r="C716" s="538" t="n"/>
      <c r="D716" s="539">
        <f>IF($D$710="Flat Oval",IF(OR($N$712="",ISTEXT($N$710),ISTEXT($N$711)),"",IF(5&lt;=$N$711,IF(1&gt;$N$710,"",IF(((5-1)*$N$710+1)&gt;80,"",IF(INDEX($P$712:$W$721,MOD(((5-1)*$N$710+1)-1,10)+1,INT((((5-1)*$N$710+1)-1)/10)+1)="","",INDEX($P$712:$W$721,MOD(((5-1)*$N$710+1)-1,10)+1,INT((((5-1)*$N$710+1)-1)/10)+1)))),IF(AND(5=$N$711+1,1&lt;=$O$710),IF(($N$710*$N$711+1)&gt;80,"",IF(INDEX($P$712:$W$721,MOD(($N$710*$N$711+1)-1,10)+1,INT((($N$710*$N$711+1)-1)/10)+1)="","",INDEX($P$712:$W$721,MOD(($N$710*$N$711+1)-1,10)+1,INT((($N$710*$N$711+1)-1)/10)+1))),""))),IF($N$712="","",IF(OR(ISTEXT($N$710),ISTEXT($N$711),ISTEXT($N$712)),"",IF(OR(1&gt;$N$710,5&gt;$N$711,((5-1)*$N$710+1)&gt;$N$712),"",IF(INDEX($P$712:$W$721,MOD(((5-1)*$N$710+1)-1,10)+1,INT((((5-1)*$N$710+1)-1)/10)+1)="","",INDEX($P$712:$W$721,MOD(((5-1)*$N$710+1)-1,10)+1,INT((((5-1)*$N$710+1)-1)/10)+1))))))</f>
        <v/>
      </c>
      <c r="E716" s="539">
        <f>IF($D$710="Flat Oval",IF(OR($N$712="",ISTEXT($N$710),ISTEXT($N$711)),"",IF(5&lt;=$N$711,IF(2&gt;$N$710,"",IF(((5-1)*$N$710+2)&gt;80,"",IF(INDEX($P$712:$W$721,MOD(((5-1)*$N$710+2)-1,10)+1,INT((((5-1)*$N$710+2)-1)/10)+1)="","",INDEX($P$712:$W$721,MOD(((5-1)*$N$710+2)-1,10)+1,INT((((5-1)*$N$710+2)-1)/10)+1)))),IF(AND(5=$N$711+1,2&lt;=$O$710),IF(($N$710*$N$711+2)&gt;80,"",IF(INDEX($P$712:$W$721,MOD(($N$710*$N$711+2)-1,10)+1,INT((($N$710*$N$711+2)-1)/10)+1)="","",INDEX($P$712:$W$721,MOD(($N$710*$N$711+2)-1,10)+1,INT((($N$710*$N$711+2)-1)/10)+1))),""))),IF($N$712="","",IF(OR(ISTEXT($N$710),ISTEXT($N$711),ISTEXT($N$712)),"",IF(OR(2&gt;$N$710,5&gt;$N$711,((5-1)*$N$710+2)&gt;$N$712),"",IF(INDEX($P$712:$W$721,MOD(((5-1)*$N$710+2)-1,10)+1,INT((((5-1)*$N$710+2)-1)/10)+1)="","",INDEX($P$712:$W$721,MOD(((5-1)*$N$710+2)-1,10)+1,INT((((5-1)*$N$710+2)-1)/10)+1))))))</f>
        <v/>
      </c>
      <c r="F716" s="539">
        <f>IF($D$710="Flat Oval",IF(OR($N$712="",ISTEXT($N$710),ISTEXT($N$711)),"",IF(5&lt;=$N$711,IF(3&gt;$N$710,"",IF(((5-1)*$N$710+3)&gt;80,"",IF(INDEX($P$712:$W$721,MOD(((5-1)*$N$710+3)-1,10)+1,INT((((5-1)*$N$710+3)-1)/10)+1)="","",INDEX($P$712:$W$721,MOD(((5-1)*$N$710+3)-1,10)+1,INT((((5-1)*$N$710+3)-1)/10)+1)))),IF(AND(5=$N$711+1,3&lt;=$O$710),IF(($N$710*$N$711+3)&gt;80,"",IF(INDEX($P$712:$W$721,MOD(($N$710*$N$711+3)-1,10)+1,INT((($N$710*$N$711+3)-1)/10)+1)="","",INDEX($P$712:$W$721,MOD(($N$710*$N$711+3)-1,10)+1,INT((($N$710*$N$711+3)-1)/10)+1))),""))),IF($N$712="","",IF(OR(ISTEXT($N$710),ISTEXT($N$711),ISTEXT($N$712)),"",IF(OR(3&gt;$N$710,5&gt;$N$711,((5-1)*$N$710+3)&gt;$N$712),"",IF(INDEX($P$712:$W$721,MOD(((5-1)*$N$710+3)-1,10)+1,INT((((5-1)*$N$710+3)-1)/10)+1)="","",INDEX($P$712:$W$721,MOD(((5-1)*$N$710+3)-1,10)+1,INT((((5-1)*$N$710+3)-1)/10)+1))))))</f>
        <v/>
      </c>
      <c r="G716" s="539">
        <f>IF($D$710="Flat Oval",IF(OR($N$712="",ISTEXT($N$710),ISTEXT($N$711)),"",IF(5&lt;=$N$711,IF(4&gt;$N$710,"",IF(((5-1)*$N$710+4)&gt;80,"",IF(INDEX($P$712:$W$721,MOD(((5-1)*$N$710+4)-1,10)+1,INT((((5-1)*$N$710+4)-1)/10)+1)="","",INDEX($P$712:$W$721,MOD(((5-1)*$N$710+4)-1,10)+1,INT((((5-1)*$N$710+4)-1)/10)+1)))),IF(AND(5=$N$711+1,4&lt;=$O$710),IF(($N$710*$N$711+4)&gt;80,"",IF(INDEX($P$712:$W$721,MOD(($N$710*$N$711+4)-1,10)+1,INT((($N$710*$N$711+4)-1)/10)+1)="","",INDEX($P$712:$W$721,MOD(($N$710*$N$711+4)-1,10)+1,INT((($N$710*$N$711+4)-1)/10)+1))),""))),IF($N$712="","",IF(OR(ISTEXT($N$710),ISTEXT($N$711),ISTEXT($N$712)),"",IF(OR(4&gt;$N$710,5&gt;$N$711,((5-1)*$N$710+4)&gt;$N$712),"",IF(INDEX($P$712:$W$721,MOD(((5-1)*$N$710+4)-1,10)+1,INT((((5-1)*$N$710+4)-1)/10)+1)="","",INDEX($P$712:$W$721,MOD(((5-1)*$N$710+4)-1,10)+1,INT((((5-1)*$N$710+4)-1)/10)+1))))))</f>
        <v/>
      </c>
      <c r="H716" s="539">
        <f>IF($D$710="Flat Oval",IF(OR($N$712="",ISTEXT($N$710),ISTEXT($N$711)),"",IF(5&lt;=$N$711,IF(5&gt;$N$710,"",IF(((5-1)*$N$710+5)&gt;80,"",IF(INDEX($P$712:$W$721,MOD(((5-1)*$N$710+5)-1,10)+1,INT((((5-1)*$N$710+5)-1)/10)+1)="","",INDEX($P$712:$W$721,MOD(((5-1)*$N$710+5)-1,10)+1,INT((((5-1)*$N$710+5)-1)/10)+1)))),IF(AND(5=$N$711+1,5&lt;=$O$710),IF(($N$710*$N$711+5)&gt;80,"",IF(INDEX($P$712:$W$721,MOD(($N$710*$N$711+5)-1,10)+1,INT((($N$710*$N$711+5)-1)/10)+1)="","",INDEX($P$712:$W$721,MOD(($N$710*$N$711+5)-1,10)+1,INT((($N$710*$N$711+5)-1)/10)+1))),""))),IF($N$712="","",IF(OR(ISTEXT($N$710),ISTEXT($N$711),ISTEXT($N$712)),"",IF(OR(5&gt;$N$710,5&gt;$N$711,((5-1)*$N$710+5)&gt;$N$712),"",IF(INDEX($P$712:$W$721,MOD(((5-1)*$N$710+5)-1,10)+1,INT((((5-1)*$N$710+5)-1)/10)+1)="","",INDEX($P$712:$W$721,MOD(((5-1)*$N$710+5)-1,10)+1,INT((((5-1)*$N$710+5)-1)/10)+1))))))</f>
        <v/>
      </c>
      <c r="I716" s="539">
        <f>IF($D$710="Flat Oval",IF(OR($N$712="",ISTEXT($N$710),ISTEXT($N$711)),"",IF(5&lt;=$N$711,IF(6&gt;$N$710,"",IF(((5-1)*$N$710+6)&gt;80,"",IF(INDEX($P$712:$W$721,MOD(((5-1)*$N$710+6)-1,10)+1,INT((((5-1)*$N$710+6)-1)/10)+1)="","",INDEX($P$712:$W$721,MOD(((5-1)*$N$710+6)-1,10)+1,INT((((5-1)*$N$710+6)-1)/10)+1)))),IF(AND(5=$N$711+1,6&lt;=$O$710),IF(($N$710*$N$711+6)&gt;80,"",IF(INDEX($P$712:$W$721,MOD(($N$710*$N$711+6)-1,10)+1,INT((($N$710*$N$711+6)-1)/10)+1)="","",INDEX($P$712:$W$721,MOD(($N$710*$N$711+6)-1,10)+1,INT((($N$710*$N$711+6)-1)/10)+1))),""))),IF($N$712="","",IF(OR(ISTEXT($N$710),ISTEXT($N$711),ISTEXT($N$712)),"",IF(OR(6&gt;$N$710,5&gt;$N$711,((5-1)*$N$710+6)&gt;$N$712),"",IF(INDEX($P$712:$W$721,MOD(((5-1)*$N$710+6)-1,10)+1,INT((((5-1)*$N$710+6)-1)/10)+1)="","",INDEX($P$712:$W$721,MOD(((5-1)*$N$710+6)-1,10)+1,INT((((5-1)*$N$710+6)-1)/10)+1))))))</f>
        <v/>
      </c>
      <c r="J716" s="539">
        <f>IF($D$710="Flat Oval",IF(OR($N$712="",ISTEXT($N$710),ISTEXT($N$711)),"",IF(5&lt;=$N$711,IF(7&gt;$N$710,"",IF(((5-1)*$N$710+7)&gt;80,"",IF(INDEX($P$712:$W$721,MOD(((5-1)*$N$710+7)-1,10)+1,INT((((5-1)*$N$710+7)-1)/10)+1)="","",INDEX($P$712:$W$721,MOD(((5-1)*$N$710+7)-1,10)+1,INT((((5-1)*$N$710+7)-1)/10)+1)))),IF(AND(5=$N$711+1,7&lt;=$O$710),IF(($N$710*$N$711+7)&gt;80,"",IF(INDEX($P$712:$W$721,MOD(($N$710*$N$711+7)-1,10)+1,INT((($N$710*$N$711+7)-1)/10)+1)="","",INDEX($P$712:$W$721,MOD(($N$710*$N$711+7)-1,10)+1,INT((($N$710*$N$711+7)-1)/10)+1))),""))),IF($N$712="","",IF(OR(ISTEXT($N$710),ISTEXT($N$711),ISTEXT($N$712)),"",IF(OR(7&gt;$N$710,5&gt;$N$711,((5-1)*$N$710+7)&gt;$N$712),"",IF(INDEX($P$712:$W$721,MOD(((5-1)*$N$710+7)-1,10)+1,INT((((5-1)*$N$710+7)-1)/10)+1)="","",INDEX($P$712:$W$721,MOD(((5-1)*$N$710+7)-1,10)+1,INT((((5-1)*$N$710+7)-1)/10)+1))))))</f>
        <v/>
      </c>
      <c r="K716" s="539">
        <f>IF($D$710="Flat Oval",IF(OR($N$712="",ISTEXT($N$710),ISTEXT($N$711)),"",IF(5&lt;=$N$711,IF(8&gt;$N$710,"",IF(((5-1)*$N$710+8)&gt;80,"",IF(INDEX($P$712:$W$721,MOD(((5-1)*$N$710+8)-1,10)+1,INT((((5-1)*$N$710+8)-1)/10)+1)="","",INDEX($P$712:$W$721,MOD(((5-1)*$N$710+8)-1,10)+1,INT((((5-1)*$N$710+8)-1)/10)+1)))),IF(AND(5=$N$711+1,8&lt;=$O$710),IF(($N$710*$N$711+8)&gt;80,"",IF(INDEX($P$712:$W$721,MOD(($N$710*$N$711+8)-1,10)+1,INT((($N$710*$N$711+8)-1)/10)+1)="","",INDEX($P$712:$W$721,MOD(($N$710*$N$711+8)-1,10)+1,INT((($N$710*$N$711+8)-1)/10)+1))),""))),IF($N$712="","",IF(OR(ISTEXT($N$710),ISTEXT($N$711),ISTEXT($N$712)),"",IF(OR(8&gt;$N$710,5&gt;$N$711,((5-1)*$N$710+8)&gt;$N$712),"",IF(INDEX($P$712:$W$721,MOD(((5-1)*$N$710+8)-1,10)+1,INT((((5-1)*$N$710+8)-1)/10)+1)="","",INDEX($P$712:$W$721,MOD(((5-1)*$N$710+8)-1,10)+1,INT((((5-1)*$N$710+8)-1)/10)+1))))))</f>
        <v/>
      </c>
      <c r="L716" s="539">
        <f>IF($D$710="Flat Oval",IF(OR($N$712="",ISTEXT($N$710),ISTEXT($N$711)),"",IF(5&lt;=$N$711,IF(9&gt;$N$710,"",IF(((5-1)*$N$710+9)&gt;80,"",IF(INDEX($P$712:$W$721,MOD(((5-1)*$N$710+9)-1,10)+1,INT((((5-1)*$N$710+9)-1)/10)+1)="","",INDEX($P$712:$W$721,MOD(((5-1)*$N$710+9)-1,10)+1,INT((((5-1)*$N$710+9)-1)/10)+1)))),IF(AND(5=$N$711+1,9&lt;=$O$710),IF(($N$710*$N$711+9)&gt;80,"",IF(INDEX($P$712:$W$721,MOD(($N$710*$N$711+9)-1,10)+1,INT((($N$710*$N$711+9)-1)/10)+1)="","",INDEX($P$712:$W$721,MOD(($N$710*$N$711+9)-1,10)+1,INT((($N$710*$N$711+9)-1)/10)+1))),""))),IF($N$712="","",IF(OR(ISTEXT($N$710),ISTEXT($N$711),ISTEXT($N$712)),"",IF(OR(9&gt;$N$710,5&gt;$N$711,((5-1)*$N$710+9)&gt;$N$712),"",IF(INDEX($P$712:$W$721,MOD(((5-1)*$N$710+9)-1,10)+1,INT((((5-1)*$N$710+9)-1)/10)+1)="","",INDEX($P$712:$W$721,MOD(((5-1)*$N$710+9)-1,10)+1,INT((((5-1)*$N$710+9)-1)/10)+1))))))</f>
        <v/>
      </c>
      <c r="M716" s="539">
        <f>IF($D$710="Flat Oval",IF(OR($N$712="",ISTEXT($N$710),ISTEXT($N$711)),"",IF(5&lt;=$N$711,IF(10&gt;$N$710,"",IF(((5-1)*$N$710+10)&gt;80,"",IF(INDEX($P$712:$W$721,MOD(((5-1)*$N$710+10)-1,10)+1,INT((((5-1)*$N$710+10)-1)/10)+1)="","",INDEX($P$712:$W$721,MOD(((5-1)*$N$710+10)-1,10)+1,INT((((5-1)*$N$710+10)-1)/10)+1)))),IF(AND(5=$N$711+1,10&lt;=$O$710),IF(($N$710*$N$711+10)&gt;80,"",IF(INDEX($P$712:$W$721,MOD(($N$710*$N$711+10)-1,10)+1,INT((($N$710*$N$711+10)-1)/10)+1)="","",INDEX($P$712:$W$721,MOD(($N$710*$N$711+10)-1,10)+1,INT((($N$710*$N$711+10)-1)/10)+1))),""))),IF($N$712="","",IF(OR(ISTEXT($N$710),ISTEXT($N$711),ISTEXT($N$712)),"",IF(OR(10&gt;$N$710,5&gt;$N$711,((5-1)*$N$710+10)&gt;$N$712),"",IF(INDEX($P$712:$W$721,MOD(((5-1)*$N$710+10)-1,10)+1,INT((((5-1)*$N$710+10)-1)/10)+1)="","",INDEX($P$712:$W$721,MOD(((5-1)*$N$710+10)-1,10)+1,INT((((5-1)*$N$710+10)-1)/10)+1))))))</f>
        <v/>
      </c>
      <c r="P716" s="540" t="n"/>
      <c r="Q716" s="540" t="n"/>
      <c r="R716" s="540" t="n"/>
      <c r="S716" s="540" t="n"/>
      <c r="T716" s="540" t="n"/>
      <c r="U716" s="540" t="n"/>
      <c r="V716" s="540" t="n"/>
      <c r="W716" s="540" t="n"/>
    </row>
    <row r="717" ht="13.35" customHeight="1" s="162">
      <c r="B717" s="537">
        <f>IF($D$710="Flat Oval",IF(OR($N$711="",ISTEXT($N$711)),"",IF(6&lt;=$N$711,ROUND((6-0.5)*$I$710/$N$711,1),IF(6=$N$711+1,"Ends",""))),IF(OR($D$710="",$G$710=""),"",IF($D$710="Round",IF(6=1,"Axis 1 (0°)",IF(6=2,"Axis 2 (90°)","")),IF(ISTEXT($N$711),"",IF(6&gt;$N$711,"",IF(ISTEXT($I$710),"",ROUND((6-0.5)*$I$710/$N$711,1)))))))</f>
        <v/>
      </c>
      <c r="C717" s="538" t="n"/>
      <c r="D717" s="539">
        <f>IF($D$710="Flat Oval",IF(OR($N$712="",ISTEXT($N$710),ISTEXT($N$711)),"",IF(6&lt;=$N$711,IF(1&gt;$N$710,"",IF(((6-1)*$N$710+1)&gt;80,"",IF(INDEX($P$712:$W$721,MOD(((6-1)*$N$710+1)-1,10)+1,INT((((6-1)*$N$710+1)-1)/10)+1)="","",INDEX($P$712:$W$721,MOD(((6-1)*$N$710+1)-1,10)+1,INT((((6-1)*$N$710+1)-1)/10)+1)))),IF(AND(6=$N$711+1,1&lt;=$O$710),IF(($N$710*$N$711+1)&gt;80,"",IF(INDEX($P$712:$W$721,MOD(($N$710*$N$711+1)-1,10)+1,INT((($N$710*$N$711+1)-1)/10)+1)="","",INDEX($P$712:$W$721,MOD(($N$710*$N$711+1)-1,10)+1,INT((($N$710*$N$711+1)-1)/10)+1))),""))),IF($N$712="","",IF(OR(ISTEXT($N$710),ISTEXT($N$711),ISTEXT($N$712)),"",IF(OR(1&gt;$N$710,6&gt;$N$711,((6-1)*$N$710+1)&gt;$N$712),"",IF(INDEX($P$712:$W$721,MOD(((6-1)*$N$710+1)-1,10)+1,INT((((6-1)*$N$710+1)-1)/10)+1)="","",INDEX($P$712:$W$721,MOD(((6-1)*$N$710+1)-1,10)+1,INT((((6-1)*$N$710+1)-1)/10)+1))))))</f>
        <v/>
      </c>
      <c r="E717" s="539">
        <f>IF($D$710="Flat Oval",IF(OR($N$712="",ISTEXT($N$710),ISTEXT($N$711)),"",IF(6&lt;=$N$711,IF(2&gt;$N$710,"",IF(((6-1)*$N$710+2)&gt;80,"",IF(INDEX($P$712:$W$721,MOD(((6-1)*$N$710+2)-1,10)+1,INT((((6-1)*$N$710+2)-1)/10)+1)="","",INDEX($P$712:$W$721,MOD(((6-1)*$N$710+2)-1,10)+1,INT((((6-1)*$N$710+2)-1)/10)+1)))),IF(AND(6=$N$711+1,2&lt;=$O$710),IF(($N$710*$N$711+2)&gt;80,"",IF(INDEX($P$712:$W$721,MOD(($N$710*$N$711+2)-1,10)+1,INT((($N$710*$N$711+2)-1)/10)+1)="","",INDEX($P$712:$W$721,MOD(($N$710*$N$711+2)-1,10)+1,INT((($N$710*$N$711+2)-1)/10)+1))),""))),IF($N$712="","",IF(OR(ISTEXT($N$710),ISTEXT($N$711),ISTEXT($N$712)),"",IF(OR(2&gt;$N$710,6&gt;$N$711,((6-1)*$N$710+2)&gt;$N$712),"",IF(INDEX($P$712:$W$721,MOD(((6-1)*$N$710+2)-1,10)+1,INT((((6-1)*$N$710+2)-1)/10)+1)="","",INDEX($P$712:$W$721,MOD(((6-1)*$N$710+2)-1,10)+1,INT((((6-1)*$N$710+2)-1)/10)+1))))))</f>
        <v/>
      </c>
      <c r="F717" s="539">
        <f>IF($D$710="Flat Oval",IF(OR($N$712="",ISTEXT($N$710),ISTEXT($N$711)),"",IF(6&lt;=$N$711,IF(3&gt;$N$710,"",IF(((6-1)*$N$710+3)&gt;80,"",IF(INDEX($P$712:$W$721,MOD(((6-1)*$N$710+3)-1,10)+1,INT((((6-1)*$N$710+3)-1)/10)+1)="","",INDEX($P$712:$W$721,MOD(((6-1)*$N$710+3)-1,10)+1,INT((((6-1)*$N$710+3)-1)/10)+1)))),IF(AND(6=$N$711+1,3&lt;=$O$710),IF(($N$710*$N$711+3)&gt;80,"",IF(INDEX($P$712:$W$721,MOD(($N$710*$N$711+3)-1,10)+1,INT((($N$710*$N$711+3)-1)/10)+1)="","",INDEX($P$712:$W$721,MOD(($N$710*$N$711+3)-1,10)+1,INT((($N$710*$N$711+3)-1)/10)+1))),""))),IF($N$712="","",IF(OR(ISTEXT($N$710),ISTEXT($N$711),ISTEXT($N$712)),"",IF(OR(3&gt;$N$710,6&gt;$N$711,((6-1)*$N$710+3)&gt;$N$712),"",IF(INDEX($P$712:$W$721,MOD(((6-1)*$N$710+3)-1,10)+1,INT((((6-1)*$N$710+3)-1)/10)+1)="","",INDEX($P$712:$W$721,MOD(((6-1)*$N$710+3)-1,10)+1,INT((((6-1)*$N$710+3)-1)/10)+1))))))</f>
        <v/>
      </c>
      <c r="G717" s="539">
        <f>IF($D$710="Flat Oval",IF(OR($N$712="",ISTEXT($N$710),ISTEXT($N$711)),"",IF(6&lt;=$N$711,IF(4&gt;$N$710,"",IF(((6-1)*$N$710+4)&gt;80,"",IF(INDEX($P$712:$W$721,MOD(((6-1)*$N$710+4)-1,10)+1,INT((((6-1)*$N$710+4)-1)/10)+1)="","",INDEX($P$712:$W$721,MOD(((6-1)*$N$710+4)-1,10)+1,INT((((6-1)*$N$710+4)-1)/10)+1)))),IF(AND(6=$N$711+1,4&lt;=$O$710),IF(($N$710*$N$711+4)&gt;80,"",IF(INDEX($P$712:$W$721,MOD(($N$710*$N$711+4)-1,10)+1,INT((($N$710*$N$711+4)-1)/10)+1)="","",INDEX($P$712:$W$721,MOD(($N$710*$N$711+4)-1,10)+1,INT((($N$710*$N$711+4)-1)/10)+1))),""))),IF($N$712="","",IF(OR(ISTEXT($N$710),ISTEXT($N$711),ISTEXT($N$712)),"",IF(OR(4&gt;$N$710,6&gt;$N$711,((6-1)*$N$710+4)&gt;$N$712),"",IF(INDEX($P$712:$W$721,MOD(((6-1)*$N$710+4)-1,10)+1,INT((((6-1)*$N$710+4)-1)/10)+1)="","",INDEX($P$712:$W$721,MOD(((6-1)*$N$710+4)-1,10)+1,INT((((6-1)*$N$710+4)-1)/10)+1))))))</f>
        <v/>
      </c>
      <c r="H717" s="539">
        <f>IF($D$710="Flat Oval",IF(OR($N$712="",ISTEXT($N$710),ISTEXT($N$711)),"",IF(6&lt;=$N$711,IF(5&gt;$N$710,"",IF(((6-1)*$N$710+5)&gt;80,"",IF(INDEX($P$712:$W$721,MOD(((6-1)*$N$710+5)-1,10)+1,INT((((6-1)*$N$710+5)-1)/10)+1)="","",INDEX($P$712:$W$721,MOD(((6-1)*$N$710+5)-1,10)+1,INT((((6-1)*$N$710+5)-1)/10)+1)))),IF(AND(6=$N$711+1,5&lt;=$O$710),IF(($N$710*$N$711+5)&gt;80,"",IF(INDEX($P$712:$W$721,MOD(($N$710*$N$711+5)-1,10)+1,INT((($N$710*$N$711+5)-1)/10)+1)="","",INDEX($P$712:$W$721,MOD(($N$710*$N$711+5)-1,10)+1,INT((($N$710*$N$711+5)-1)/10)+1))),""))),IF($N$712="","",IF(OR(ISTEXT($N$710),ISTEXT($N$711),ISTEXT($N$712)),"",IF(OR(5&gt;$N$710,6&gt;$N$711,((6-1)*$N$710+5)&gt;$N$712),"",IF(INDEX($P$712:$W$721,MOD(((6-1)*$N$710+5)-1,10)+1,INT((((6-1)*$N$710+5)-1)/10)+1)="","",INDEX($P$712:$W$721,MOD(((6-1)*$N$710+5)-1,10)+1,INT((((6-1)*$N$710+5)-1)/10)+1))))))</f>
        <v/>
      </c>
      <c r="I717" s="539">
        <f>IF($D$710="Flat Oval",IF(OR($N$712="",ISTEXT($N$710),ISTEXT($N$711)),"",IF(6&lt;=$N$711,IF(6&gt;$N$710,"",IF(((6-1)*$N$710+6)&gt;80,"",IF(INDEX($P$712:$W$721,MOD(((6-1)*$N$710+6)-1,10)+1,INT((((6-1)*$N$710+6)-1)/10)+1)="","",INDEX($P$712:$W$721,MOD(((6-1)*$N$710+6)-1,10)+1,INT((((6-1)*$N$710+6)-1)/10)+1)))),IF(AND(6=$N$711+1,6&lt;=$O$710),IF(($N$710*$N$711+6)&gt;80,"",IF(INDEX($P$712:$W$721,MOD(($N$710*$N$711+6)-1,10)+1,INT((($N$710*$N$711+6)-1)/10)+1)="","",INDEX($P$712:$W$721,MOD(($N$710*$N$711+6)-1,10)+1,INT((($N$710*$N$711+6)-1)/10)+1))),""))),IF($N$712="","",IF(OR(ISTEXT($N$710),ISTEXT($N$711),ISTEXT($N$712)),"",IF(OR(6&gt;$N$710,6&gt;$N$711,((6-1)*$N$710+6)&gt;$N$712),"",IF(INDEX($P$712:$W$721,MOD(((6-1)*$N$710+6)-1,10)+1,INT((((6-1)*$N$710+6)-1)/10)+1)="","",INDEX($P$712:$W$721,MOD(((6-1)*$N$710+6)-1,10)+1,INT((((6-1)*$N$710+6)-1)/10)+1))))))</f>
        <v/>
      </c>
      <c r="J717" s="539">
        <f>IF($D$710="Flat Oval",IF(OR($N$712="",ISTEXT($N$710),ISTEXT($N$711)),"",IF(6&lt;=$N$711,IF(7&gt;$N$710,"",IF(((6-1)*$N$710+7)&gt;80,"",IF(INDEX($P$712:$W$721,MOD(((6-1)*$N$710+7)-1,10)+1,INT((((6-1)*$N$710+7)-1)/10)+1)="","",INDEX($P$712:$W$721,MOD(((6-1)*$N$710+7)-1,10)+1,INT((((6-1)*$N$710+7)-1)/10)+1)))),IF(AND(6=$N$711+1,7&lt;=$O$710),IF(($N$710*$N$711+7)&gt;80,"",IF(INDEX($P$712:$W$721,MOD(($N$710*$N$711+7)-1,10)+1,INT((($N$710*$N$711+7)-1)/10)+1)="","",INDEX($P$712:$W$721,MOD(($N$710*$N$711+7)-1,10)+1,INT((($N$710*$N$711+7)-1)/10)+1))),""))),IF($N$712="","",IF(OR(ISTEXT($N$710),ISTEXT($N$711),ISTEXT($N$712)),"",IF(OR(7&gt;$N$710,6&gt;$N$711,((6-1)*$N$710+7)&gt;$N$712),"",IF(INDEX($P$712:$W$721,MOD(((6-1)*$N$710+7)-1,10)+1,INT((((6-1)*$N$710+7)-1)/10)+1)="","",INDEX($P$712:$W$721,MOD(((6-1)*$N$710+7)-1,10)+1,INT((((6-1)*$N$710+7)-1)/10)+1))))))</f>
        <v/>
      </c>
      <c r="K717" s="539">
        <f>IF($D$710="Flat Oval",IF(OR($N$712="",ISTEXT($N$710),ISTEXT($N$711)),"",IF(6&lt;=$N$711,IF(8&gt;$N$710,"",IF(((6-1)*$N$710+8)&gt;80,"",IF(INDEX($P$712:$W$721,MOD(((6-1)*$N$710+8)-1,10)+1,INT((((6-1)*$N$710+8)-1)/10)+1)="","",INDEX($P$712:$W$721,MOD(((6-1)*$N$710+8)-1,10)+1,INT((((6-1)*$N$710+8)-1)/10)+1)))),IF(AND(6=$N$711+1,8&lt;=$O$710),IF(($N$710*$N$711+8)&gt;80,"",IF(INDEX($P$712:$W$721,MOD(($N$710*$N$711+8)-1,10)+1,INT((($N$710*$N$711+8)-1)/10)+1)="","",INDEX($P$712:$W$721,MOD(($N$710*$N$711+8)-1,10)+1,INT((($N$710*$N$711+8)-1)/10)+1))),""))),IF($N$712="","",IF(OR(ISTEXT($N$710),ISTEXT($N$711),ISTEXT($N$712)),"",IF(OR(8&gt;$N$710,6&gt;$N$711,((6-1)*$N$710+8)&gt;$N$712),"",IF(INDEX($P$712:$W$721,MOD(((6-1)*$N$710+8)-1,10)+1,INT((((6-1)*$N$710+8)-1)/10)+1)="","",INDEX($P$712:$W$721,MOD(((6-1)*$N$710+8)-1,10)+1,INT((((6-1)*$N$710+8)-1)/10)+1))))))</f>
        <v/>
      </c>
      <c r="L717" s="539">
        <f>IF($D$710="Flat Oval",IF(OR($N$712="",ISTEXT($N$710),ISTEXT($N$711)),"",IF(6&lt;=$N$711,IF(9&gt;$N$710,"",IF(((6-1)*$N$710+9)&gt;80,"",IF(INDEX($P$712:$W$721,MOD(((6-1)*$N$710+9)-1,10)+1,INT((((6-1)*$N$710+9)-1)/10)+1)="","",INDEX($P$712:$W$721,MOD(((6-1)*$N$710+9)-1,10)+1,INT((((6-1)*$N$710+9)-1)/10)+1)))),IF(AND(6=$N$711+1,9&lt;=$O$710),IF(($N$710*$N$711+9)&gt;80,"",IF(INDEX($P$712:$W$721,MOD(($N$710*$N$711+9)-1,10)+1,INT((($N$710*$N$711+9)-1)/10)+1)="","",INDEX($P$712:$W$721,MOD(($N$710*$N$711+9)-1,10)+1,INT((($N$710*$N$711+9)-1)/10)+1))),""))),IF($N$712="","",IF(OR(ISTEXT($N$710),ISTEXT($N$711),ISTEXT($N$712)),"",IF(OR(9&gt;$N$710,6&gt;$N$711,((6-1)*$N$710+9)&gt;$N$712),"",IF(INDEX($P$712:$W$721,MOD(((6-1)*$N$710+9)-1,10)+1,INT((((6-1)*$N$710+9)-1)/10)+1)="","",INDEX($P$712:$W$721,MOD(((6-1)*$N$710+9)-1,10)+1,INT((((6-1)*$N$710+9)-1)/10)+1))))))</f>
        <v/>
      </c>
      <c r="M717" s="539">
        <f>IF($D$710="Flat Oval",IF(OR($N$712="",ISTEXT($N$710),ISTEXT($N$711)),"",IF(6&lt;=$N$711,IF(10&gt;$N$710,"",IF(((6-1)*$N$710+10)&gt;80,"",IF(INDEX($P$712:$W$721,MOD(((6-1)*$N$710+10)-1,10)+1,INT((((6-1)*$N$710+10)-1)/10)+1)="","",INDEX($P$712:$W$721,MOD(((6-1)*$N$710+10)-1,10)+1,INT((((6-1)*$N$710+10)-1)/10)+1)))),IF(AND(6=$N$711+1,10&lt;=$O$710),IF(($N$710*$N$711+10)&gt;80,"",IF(INDEX($P$712:$W$721,MOD(($N$710*$N$711+10)-1,10)+1,INT((($N$710*$N$711+10)-1)/10)+1)="","",INDEX($P$712:$W$721,MOD(($N$710*$N$711+10)-1,10)+1,INT((($N$710*$N$711+10)-1)/10)+1))),""))),IF($N$712="","",IF(OR(ISTEXT($N$710),ISTEXT($N$711),ISTEXT($N$712)),"",IF(OR(10&gt;$N$710,6&gt;$N$711,((6-1)*$N$710+10)&gt;$N$712),"",IF(INDEX($P$712:$W$721,MOD(((6-1)*$N$710+10)-1,10)+1,INT((((6-1)*$N$710+10)-1)/10)+1)="","",INDEX($P$712:$W$721,MOD(((6-1)*$N$710+10)-1,10)+1,INT((((6-1)*$N$710+10)-1)/10)+1))))))</f>
        <v/>
      </c>
      <c r="P717" s="540" t="n"/>
      <c r="Q717" s="540" t="n"/>
      <c r="R717" s="540" t="n"/>
      <c r="S717" s="540" t="n"/>
      <c r="T717" s="540" t="n"/>
      <c r="U717" s="540" t="n"/>
      <c r="V717" s="540" t="n"/>
      <c r="W717" s="540" t="n"/>
    </row>
    <row r="718" ht="13.35" customHeight="1" s="162">
      <c r="B718" s="537">
        <f>IF($D$710="Flat Oval",IF(OR($N$711="",ISTEXT($N$711)),"",IF(7&lt;=$N$711,ROUND((7-0.5)*$I$710/$N$711,1),IF(7=$N$711+1,"Ends",""))),IF(OR($D$710="",$G$710=""),"",IF($D$710="Round",IF(7=1,"Axis 1 (0°)",IF(7=2,"Axis 2 (90°)","")),IF(ISTEXT($N$711),"",IF(7&gt;$N$711,"",IF(ISTEXT($I$710),"",ROUND((7-0.5)*$I$710/$N$711,1)))))))</f>
        <v/>
      </c>
      <c r="C718" s="538" t="n"/>
      <c r="D718" s="539">
        <f>IF($D$710="Flat Oval",IF(OR($N$712="",ISTEXT($N$710),ISTEXT($N$711)),"",IF(7&lt;=$N$711,IF(1&gt;$N$710,"",IF(((7-1)*$N$710+1)&gt;80,"",IF(INDEX($P$712:$W$721,MOD(((7-1)*$N$710+1)-1,10)+1,INT((((7-1)*$N$710+1)-1)/10)+1)="","",INDEX($P$712:$W$721,MOD(((7-1)*$N$710+1)-1,10)+1,INT((((7-1)*$N$710+1)-1)/10)+1)))),IF(AND(7=$N$711+1,1&lt;=$O$710),IF(($N$710*$N$711+1)&gt;80,"",IF(INDEX($P$712:$W$721,MOD(($N$710*$N$711+1)-1,10)+1,INT((($N$710*$N$711+1)-1)/10)+1)="","",INDEX($P$712:$W$721,MOD(($N$710*$N$711+1)-1,10)+1,INT((($N$710*$N$711+1)-1)/10)+1))),""))),IF($N$712="","",IF(OR(ISTEXT($N$710),ISTEXT($N$711),ISTEXT($N$712)),"",IF(OR(1&gt;$N$710,7&gt;$N$711,((7-1)*$N$710+1)&gt;$N$712),"",IF(INDEX($P$712:$W$721,MOD(((7-1)*$N$710+1)-1,10)+1,INT((((7-1)*$N$710+1)-1)/10)+1)="","",INDEX($P$712:$W$721,MOD(((7-1)*$N$710+1)-1,10)+1,INT((((7-1)*$N$710+1)-1)/10)+1))))))</f>
        <v/>
      </c>
      <c r="E718" s="539">
        <f>IF($D$710="Flat Oval",IF(OR($N$712="",ISTEXT($N$710),ISTEXT($N$711)),"",IF(7&lt;=$N$711,IF(2&gt;$N$710,"",IF(((7-1)*$N$710+2)&gt;80,"",IF(INDEX($P$712:$W$721,MOD(((7-1)*$N$710+2)-1,10)+1,INT((((7-1)*$N$710+2)-1)/10)+1)="","",INDEX($P$712:$W$721,MOD(((7-1)*$N$710+2)-1,10)+1,INT((((7-1)*$N$710+2)-1)/10)+1)))),IF(AND(7=$N$711+1,2&lt;=$O$710),IF(($N$710*$N$711+2)&gt;80,"",IF(INDEX($P$712:$W$721,MOD(($N$710*$N$711+2)-1,10)+1,INT((($N$710*$N$711+2)-1)/10)+1)="","",INDEX($P$712:$W$721,MOD(($N$710*$N$711+2)-1,10)+1,INT((($N$710*$N$711+2)-1)/10)+1))),""))),IF($N$712="","",IF(OR(ISTEXT($N$710),ISTEXT($N$711),ISTEXT($N$712)),"",IF(OR(2&gt;$N$710,7&gt;$N$711,((7-1)*$N$710+2)&gt;$N$712),"",IF(INDEX($P$712:$W$721,MOD(((7-1)*$N$710+2)-1,10)+1,INT((((7-1)*$N$710+2)-1)/10)+1)="","",INDEX($P$712:$W$721,MOD(((7-1)*$N$710+2)-1,10)+1,INT((((7-1)*$N$710+2)-1)/10)+1))))))</f>
        <v/>
      </c>
      <c r="F718" s="539">
        <f>IF($D$710="Flat Oval",IF(OR($N$712="",ISTEXT($N$710),ISTEXT($N$711)),"",IF(7&lt;=$N$711,IF(3&gt;$N$710,"",IF(((7-1)*$N$710+3)&gt;80,"",IF(INDEX($P$712:$W$721,MOD(((7-1)*$N$710+3)-1,10)+1,INT((((7-1)*$N$710+3)-1)/10)+1)="","",INDEX($P$712:$W$721,MOD(((7-1)*$N$710+3)-1,10)+1,INT((((7-1)*$N$710+3)-1)/10)+1)))),IF(AND(7=$N$711+1,3&lt;=$O$710),IF(($N$710*$N$711+3)&gt;80,"",IF(INDEX($P$712:$W$721,MOD(($N$710*$N$711+3)-1,10)+1,INT((($N$710*$N$711+3)-1)/10)+1)="","",INDEX($P$712:$W$721,MOD(($N$710*$N$711+3)-1,10)+1,INT((($N$710*$N$711+3)-1)/10)+1))),""))),IF($N$712="","",IF(OR(ISTEXT($N$710),ISTEXT($N$711),ISTEXT($N$712)),"",IF(OR(3&gt;$N$710,7&gt;$N$711,((7-1)*$N$710+3)&gt;$N$712),"",IF(INDEX($P$712:$W$721,MOD(((7-1)*$N$710+3)-1,10)+1,INT((((7-1)*$N$710+3)-1)/10)+1)="","",INDEX($P$712:$W$721,MOD(((7-1)*$N$710+3)-1,10)+1,INT((((7-1)*$N$710+3)-1)/10)+1))))))</f>
        <v/>
      </c>
      <c r="G718" s="539">
        <f>IF($D$710="Flat Oval",IF(OR($N$712="",ISTEXT($N$710),ISTEXT($N$711)),"",IF(7&lt;=$N$711,IF(4&gt;$N$710,"",IF(((7-1)*$N$710+4)&gt;80,"",IF(INDEX($P$712:$W$721,MOD(((7-1)*$N$710+4)-1,10)+1,INT((((7-1)*$N$710+4)-1)/10)+1)="","",INDEX($P$712:$W$721,MOD(((7-1)*$N$710+4)-1,10)+1,INT((((7-1)*$N$710+4)-1)/10)+1)))),IF(AND(7=$N$711+1,4&lt;=$O$710),IF(($N$710*$N$711+4)&gt;80,"",IF(INDEX($P$712:$W$721,MOD(($N$710*$N$711+4)-1,10)+1,INT((($N$710*$N$711+4)-1)/10)+1)="","",INDEX($P$712:$W$721,MOD(($N$710*$N$711+4)-1,10)+1,INT((($N$710*$N$711+4)-1)/10)+1))),""))),IF($N$712="","",IF(OR(ISTEXT($N$710),ISTEXT($N$711),ISTEXT($N$712)),"",IF(OR(4&gt;$N$710,7&gt;$N$711,((7-1)*$N$710+4)&gt;$N$712),"",IF(INDEX($P$712:$W$721,MOD(((7-1)*$N$710+4)-1,10)+1,INT((((7-1)*$N$710+4)-1)/10)+1)="","",INDEX($P$712:$W$721,MOD(((7-1)*$N$710+4)-1,10)+1,INT((((7-1)*$N$710+4)-1)/10)+1))))))</f>
        <v/>
      </c>
      <c r="H718" s="539">
        <f>IF($D$710="Flat Oval",IF(OR($N$712="",ISTEXT($N$710),ISTEXT($N$711)),"",IF(7&lt;=$N$711,IF(5&gt;$N$710,"",IF(((7-1)*$N$710+5)&gt;80,"",IF(INDEX($P$712:$W$721,MOD(((7-1)*$N$710+5)-1,10)+1,INT((((7-1)*$N$710+5)-1)/10)+1)="","",INDEX($P$712:$W$721,MOD(((7-1)*$N$710+5)-1,10)+1,INT((((7-1)*$N$710+5)-1)/10)+1)))),IF(AND(7=$N$711+1,5&lt;=$O$710),IF(($N$710*$N$711+5)&gt;80,"",IF(INDEX($P$712:$W$721,MOD(($N$710*$N$711+5)-1,10)+1,INT((($N$710*$N$711+5)-1)/10)+1)="","",INDEX($P$712:$W$721,MOD(($N$710*$N$711+5)-1,10)+1,INT((($N$710*$N$711+5)-1)/10)+1))),""))),IF($N$712="","",IF(OR(ISTEXT($N$710),ISTEXT($N$711),ISTEXT($N$712)),"",IF(OR(5&gt;$N$710,7&gt;$N$711,((7-1)*$N$710+5)&gt;$N$712),"",IF(INDEX($P$712:$W$721,MOD(((7-1)*$N$710+5)-1,10)+1,INT((((7-1)*$N$710+5)-1)/10)+1)="","",INDEX($P$712:$W$721,MOD(((7-1)*$N$710+5)-1,10)+1,INT((((7-1)*$N$710+5)-1)/10)+1))))))</f>
        <v/>
      </c>
      <c r="I718" s="539">
        <f>IF($D$710="Flat Oval",IF(OR($N$712="",ISTEXT($N$710),ISTEXT($N$711)),"",IF(7&lt;=$N$711,IF(6&gt;$N$710,"",IF(((7-1)*$N$710+6)&gt;80,"",IF(INDEX($P$712:$W$721,MOD(((7-1)*$N$710+6)-1,10)+1,INT((((7-1)*$N$710+6)-1)/10)+1)="","",INDEX($P$712:$W$721,MOD(((7-1)*$N$710+6)-1,10)+1,INT((((7-1)*$N$710+6)-1)/10)+1)))),IF(AND(7=$N$711+1,6&lt;=$O$710),IF(($N$710*$N$711+6)&gt;80,"",IF(INDEX($P$712:$W$721,MOD(($N$710*$N$711+6)-1,10)+1,INT((($N$710*$N$711+6)-1)/10)+1)="","",INDEX($P$712:$W$721,MOD(($N$710*$N$711+6)-1,10)+1,INT((($N$710*$N$711+6)-1)/10)+1))),""))),IF($N$712="","",IF(OR(ISTEXT($N$710),ISTEXT($N$711),ISTEXT($N$712)),"",IF(OR(6&gt;$N$710,7&gt;$N$711,((7-1)*$N$710+6)&gt;$N$712),"",IF(INDEX($P$712:$W$721,MOD(((7-1)*$N$710+6)-1,10)+1,INT((((7-1)*$N$710+6)-1)/10)+1)="","",INDEX($P$712:$W$721,MOD(((7-1)*$N$710+6)-1,10)+1,INT((((7-1)*$N$710+6)-1)/10)+1))))))</f>
        <v/>
      </c>
      <c r="J718" s="539">
        <f>IF($D$710="Flat Oval",IF(OR($N$712="",ISTEXT($N$710),ISTEXT($N$711)),"",IF(7&lt;=$N$711,IF(7&gt;$N$710,"",IF(((7-1)*$N$710+7)&gt;80,"",IF(INDEX($P$712:$W$721,MOD(((7-1)*$N$710+7)-1,10)+1,INT((((7-1)*$N$710+7)-1)/10)+1)="","",INDEX($P$712:$W$721,MOD(((7-1)*$N$710+7)-1,10)+1,INT((((7-1)*$N$710+7)-1)/10)+1)))),IF(AND(7=$N$711+1,7&lt;=$O$710),IF(($N$710*$N$711+7)&gt;80,"",IF(INDEX($P$712:$W$721,MOD(($N$710*$N$711+7)-1,10)+1,INT((($N$710*$N$711+7)-1)/10)+1)="","",INDEX($P$712:$W$721,MOD(($N$710*$N$711+7)-1,10)+1,INT((($N$710*$N$711+7)-1)/10)+1))),""))),IF($N$712="","",IF(OR(ISTEXT($N$710),ISTEXT($N$711),ISTEXT($N$712)),"",IF(OR(7&gt;$N$710,7&gt;$N$711,((7-1)*$N$710+7)&gt;$N$712),"",IF(INDEX($P$712:$W$721,MOD(((7-1)*$N$710+7)-1,10)+1,INT((((7-1)*$N$710+7)-1)/10)+1)="","",INDEX($P$712:$W$721,MOD(((7-1)*$N$710+7)-1,10)+1,INT((((7-1)*$N$710+7)-1)/10)+1))))))</f>
        <v/>
      </c>
      <c r="K718" s="539">
        <f>IF($D$710="Flat Oval",IF(OR($N$712="",ISTEXT($N$710),ISTEXT($N$711)),"",IF(7&lt;=$N$711,IF(8&gt;$N$710,"",IF(((7-1)*$N$710+8)&gt;80,"",IF(INDEX($P$712:$W$721,MOD(((7-1)*$N$710+8)-1,10)+1,INT((((7-1)*$N$710+8)-1)/10)+1)="","",INDEX($P$712:$W$721,MOD(((7-1)*$N$710+8)-1,10)+1,INT((((7-1)*$N$710+8)-1)/10)+1)))),IF(AND(7=$N$711+1,8&lt;=$O$710),IF(($N$710*$N$711+8)&gt;80,"",IF(INDEX($P$712:$W$721,MOD(($N$710*$N$711+8)-1,10)+1,INT((($N$710*$N$711+8)-1)/10)+1)="","",INDEX($P$712:$W$721,MOD(($N$710*$N$711+8)-1,10)+1,INT((($N$710*$N$711+8)-1)/10)+1))),""))),IF($N$712="","",IF(OR(ISTEXT($N$710),ISTEXT($N$711),ISTEXT($N$712)),"",IF(OR(8&gt;$N$710,7&gt;$N$711,((7-1)*$N$710+8)&gt;$N$712),"",IF(INDEX($P$712:$W$721,MOD(((7-1)*$N$710+8)-1,10)+1,INT((((7-1)*$N$710+8)-1)/10)+1)="","",INDEX($P$712:$W$721,MOD(((7-1)*$N$710+8)-1,10)+1,INT((((7-1)*$N$710+8)-1)/10)+1))))))</f>
        <v/>
      </c>
      <c r="L718" s="539">
        <f>IF($D$710="Flat Oval",IF(OR($N$712="",ISTEXT($N$710),ISTEXT($N$711)),"",IF(7&lt;=$N$711,IF(9&gt;$N$710,"",IF(((7-1)*$N$710+9)&gt;80,"",IF(INDEX($P$712:$W$721,MOD(((7-1)*$N$710+9)-1,10)+1,INT((((7-1)*$N$710+9)-1)/10)+1)="","",INDEX($P$712:$W$721,MOD(((7-1)*$N$710+9)-1,10)+1,INT((((7-1)*$N$710+9)-1)/10)+1)))),IF(AND(7=$N$711+1,9&lt;=$O$710),IF(($N$710*$N$711+9)&gt;80,"",IF(INDEX($P$712:$W$721,MOD(($N$710*$N$711+9)-1,10)+1,INT((($N$710*$N$711+9)-1)/10)+1)="","",INDEX($P$712:$W$721,MOD(($N$710*$N$711+9)-1,10)+1,INT((($N$710*$N$711+9)-1)/10)+1))),""))),IF($N$712="","",IF(OR(ISTEXT($N$710),ISTEXT($N$711),ISTEXT($N$712)),"",IF(OR(9&gt;$N$710,7&gt;$N$711,((7-1)*$N$710+9)&gt;$N$712),"",IF(INDEX($P$712:$W$721,MOD(((7-1)*$N$710+9)-1,10)+1,INT((((7-1)*$N$710+9)-1)/10)+1)="","",INDEX($P$712:$W$721,MOD(((7-1)*$N$710+9)-1,10)+1,INT((((7-1)*$N$710+9)-1)/10)+1))))))</f>
        <v/>
      </c>
      <c r="M718" s="539">
        <f>IF($D$710="Flat Oval",IF(OR($N$712="",ISTEXT($N$710),ISTEXT($N$711)),"",IF(7&lt;=$N$711,IF(10&gt;$N$710,"",IF(((7-1)*$N$710+10)&gt;80,"",IF(INDEX($P$712:$W$721,MOD(((7-1)*$N$710+10)-1,10)+1,INT((((7-1)*$N$710+10)-1)/10)+1)="","",INDEX($P$712:$W$721,MOD(((7-1)*$N$710+10)-1,10)+1,INT((((7-1)*$N$710+10)-1)/10)+1)))),IF(AND(7=$N$711+1,10&lt;=$O$710),IF(($N$710*$N$711+10)&gt;80,"",IF(INDEX($P$712:$W$721,MOD(($N$710*$N$711+10)-1,10)+1,INT((($N$710*$N$711+10)-1)/10)+1)="","",INDEX($P$712:$W$721,MOD(($N$710*$N$711+10)-1,10)+1,INT((($N$710*$N$711+10)-1)/10)+1))),""))),IF($N$712="","",IF(OR(ISTEXT($N$710),ISTEXT($N$711),ISTEXT($N$712)),"",IF(OR(10&gt;$N$710,7&gt;$N$711,((7-1)*$N$710+10)&gt;$N$712),"",IF(INDEX($P$712:$W$721,MOD(((7-1)*$N$710+10)-1,10)+1,INT((((7-1)*$N$710+10)-1)/10)+1)="","",INDEX($P$712:$W$721,MOD(((7-1)*$N$710+10)-1,10)+1,INT((((7-1)*$N$710+10)-1)/10)+1))))))</f>
        <v/>
      </c>
      <c r="P718" s="540" t="n"/>
      <c r="Q718" s="540" t="n"/>
      <c r="R718" s="540" t="n"/>
      <c r="S718" s="540" t="n"/>
      <c r="T718" s="540" t="n"/>
      <c r="U718" s="540" t="n"/>
      <c r="V718" s="540" t="n"/>
      <c r="W718" s="540" t="n"/>
    </row>
    <row r="719" ht="13.35" customHeight="1" s="162">
      <c r="B719" s="537">
        <f>IF($D$710="Flat Oval",IF(OR($N$711="",ISTEXT($N$711)),"",IF(8&lt;=$N$711,ROUND((8-0.5)*$I$710/$N$711,1),IF(8=$N$711+1,"Ends",""))),IF(OR($D$710="",$G$710=""),"",IF($D$710="Round",IF(8=1,"Axis 1 (0°)",IF(8=2,"Axis 2 (90°)","")),IF(ISTEXT($N$711),"",IF(8&gt;$N$711,"",IF(ISTEXT($I$710),"",ROUND((8-0.5)*$I$710/$N$711,1)))))))</f>
        <v/>
      </c>
      <c r="C719" s="538" t="n"/>
      <c r="D719" s="539">
        <f>IF($D$710="Flat Oval",IF(OR($N$712="",ISTEXT($N$710),ISTEXT($N$711)),"",IF(8&lt;=$N$711,IF(1&gt;$N$710,"",IF(((8-1)*$N$710+1)&gt;80,"",IF(INDEX($P$712:$W$721,MOD(((8-1)*$N$710+1)-1,10)+1,INT((((8-1)*$N$710+1)-1)/10)+1)="","",INDEX($P$712:$W$721,MOD(((8-1)*$N$710+1)-1,10)+1,INT((((8-1)*$N$710+1)-1)/10)+1)))),IF(AND(8=$N$711+1,1&lt;=$O$710),IF(($N$710*$N$711+1)&gt;80,"",IF(INDEX($P$712:$W$721,MOD(($N$710*$N$711+1)-1,10)+1,INT((($N$710*$N$711+1)-1)/10)+1)="","",INDEX($P$712:$W$721,MOD(($N$710*$N$711+1)-1,10)+1,INT((($N$710*$N$711+1)-1)/10)+1))),""))),IF($N$712="","",IF(OR(ISTEXT($N$710),ISTEXT($N$711),ISTEXT($N$712)),"",IF(OR(1&gt;$N$710,8&gt;$N$711,((8-1)*$N$710+1)&gt;$N$712),"",IF(INDEX($P$712:$W$721,MOD(((8-1)*$N$710+1)-1,10)+1,INT((((8-1)*$N$710+1)-1)/10)+1)="","",INDEX($P$712:$W$721,MOD(((8-1)*$N$710+1)-1,10)+1,INT((((8-1)*$N$710+1)-1)/10)+1))))))</f>
        <v/>
      </c>
      <c r="E719" s="539">
        <f>IF($D$710="Flat Oval",IF(OR($N$712="",ISTEXT($N$710),ISTEXT($N$711)),"",IF(8&lt;=$N$711,IF(2&gt;$N$710,"",IF(((8-1)*$N$710+2)&gt;80,"",IF(INDEX($P$712:$W$721,MOD(((8-1)*$N$710+2)-1,10)+1,INT((((8-1)*$N$710+2)-1)/10)+1)="","",INDEX($P$712:$W$721,MOD(((8-1)*$N$710+2)-1,10)+1,INT((((8-1)*$N$710+2)-1)/10)+1)))),IF(AND(8=$N$711+1,2&lt;=$O$710),IF(($N$710*$N$711+2)&gt;80,"",IF(INDEX($P$712:$W$721,MOD(($N$710*$N$711+2)-1,10)+1,INT((($N$710*$N$711+2)-1)/10)+1)="","",INDEX($P$712:$W$721,MOD(($N$710*$N$711+2)-1,10)+1,INT((($N$710*$N$711+2)-1)/10)+1))),""))),IF($N$712="","",IF(OR(ISTEXT($N$710),ISTEXT($N$711),ISTEXT($N$712)),"",IF(OR(2&gt;$N$710,8&gt;$N$711,((8-1)*$N$710+2)&gt;$N$712),"",IF(INDEX($P$712:$W$721,MOD(((8-1)*$N$710+2)-1,10)+1,INT((((8-1)*$N$710+2)-1)/10)+1)="","",INDEX($P$712:$W$721,MOD(((8-1)*$N$710+2)-1,10)+1,INT((((8-1)*$N$710+2)-1)/10)+1))))))</f>
        <v/>
      </c>
      <c r="F719" s="539">
        <f>IF($D$710="Flat Oval",IF(OR($N$712="",ISTEXT($N$710),ISTEXT($N$711)),"",IF(8&lt;=$N$711,IF(3&gt;$N$710,"",IF(((8-1)*$N$710+3)&gt;80,"",IF(INDEX($P$712:$W$721,MOD(((8-1)*$N$710+3)-1,10)+1,INT((((8-1)*$N$710+3)-1)/10)+1)="","",INDEX($P$712:$W$721,MOD(((8-1)*$N$710+3)-1,10)+1,INT((((8-1)*$N$710+3)-1)/10)+1)))),IF(AND(8=$N$711+1,3&lt;=$O$710),IF(($N$710*$N$711+3)&gt;80,"",IF(INDEX($P$712:$W$721,MOD(($N$710*$N$711+3)-1,10)+1,INT((($N$710*$N$711+3)-1)/10)+1)="","",INDEX($P$712:$W$721,MOD(($N$710*$N$711+3)-1,10)+1,INT((($N$710*$N$711+3)-1)/10)+1))),""))),IF($N$712="","",IF(OR(ISTEXT($N$710),ISTEXT($N$711),ISTEXT($N$712)),"",IF(OR(3&gt;$N$710,8&gt;$N$711,((8-1)*$N$710+3)&gt;$N$712),"",IF(INDEX($P$712:$W$721,MOD(((8-1)*$N$710+3)-1,10)+1,INT((((8-1)*$N$710+3)-1)/10)+1)="","",INDEX($P$712:$W$721,MOD(((8-1)*$N$710+3)-1,10)+1,INT((((8-1)*$N$710+3)-1)/10)+1))))))</f>
        <v/>
      </c>
      <c r="G719" s="539">
        <f>IF($D$710="Flat Oval",IF(OR($N$712="",ISTEXT($N$710),ISTEXT($N$711)),"",IF(8&lt;=$N$711,IF(4&gt;$N$710,"",IF(((8-1)*$N$710+4)&gt;80,"",IF(INDEX($P$712:$W$721,MOD(((8-1)*$N$710+4)-1,10)+1,INT((((8-1)*$N$710+4)-1)/10)+1)="","",INDEX($P$712:$W$721,MOD(((8-1)*$N$710+4)-1,10)+1,INT((((8-1)*$N$710+4)-1)/10)+1)))),IF(AND(8=$N$711+1,4&lt;=$O$710),IF(($N$710*$N$711+4)&gt;80,"",IF(INDEX($P$712:$W$721,MOD(($N$710*$N$711+4)-1,10)+1,INT((($N$710*$N$711+4)-1)/10)+1)="","",INDEX($P$712:$W$721,MOD(($N$710*$N$711+4)-1,10)+1,INT((($N$710*$N$711+4)-1)/10)+1))),""))),IF($N$712="","",IF(OR(ISTEXT($N$710),ISTEXT($N$711),ISTEXT($N$712)),"",IF(OR(4&gt;$N$710,8&gt;$N$711,((8-1)*$N$710+4)&gt;$N$712),"",IF(INDEX($P$712:$W$721,MOD(((8-1)*$N$710+4)-1,10)+1,INT((((8-1)*$N$710+4)-1)/10)+1)="","",INDEX($P$712:$W$721,MOD(((8-1)*$N$710+4)-1,10)+1,INT((((8-1)*$N$710+4)-1)/10)+1))))))</f>
        <v/>
      </c>
      <c r="H719" s="539">
        <f>IF($D$710="Flat Oval",IF(OR($N$712="",ISTEXT($N$710),ISTEXT($N$711)),"",IF(8&lt;=$N$711,IF(5&gt;$N$710,"",IF(((8-1)*$N$710+5)&gt;80,"",IF(INDEX($P$712:$W$721,MOD(((8-1)*$N$710+5)-1,10)+1,INT((((8-1)*$N$710+5)-1)/10)+1)="","",INDEX($P$712:$W$721,MOD(((8-1)*$N$710+5)-1,10)+1,INT((((8-1)*$N$710+5)-1)/10)+1)))),IF(AND(8=$N$711+1,5&lt;=$O$710),IF(($N$710*$N$711+5)&gt;80,"",IF(INDEX($P$712:$W$721,MOD(($N$710*$N$711+5)-1,10)+1,INT((($N$710*$N$711+5)-1)/10)+1)="","",INDEX($P$712:$W$721,MOD(($N$710*$N$711+5)-1,10)+1,INT((($N$710*$N$711+5)-1)/10)+1))),""))),IF($N$712="","",IF(OR(ISTEXT($N$710),ISTEXT($N$711),ISTEXT($N$712)),"",IF(OR(5&gt;$N$710,8&gt;$N$711,((8-1)*$N$710+5)&gt;$N$712),"",IF(INDEX($P$712:$W$721,MOD(((8-1)*$N$710+5)-1,10)+1,INT((((8-1)*$N$710+5)-1)/10)+1)="","",INDEX($P$712:$W$721,MOD(((8-1)*$N$710+5)-1,10)+1,INT((((8-1)*$N$710+5)-1)/10)+1))))))</f>
        <v/>
      </c>
      <c r="I719" s="539">
        <f>IF($D$710="Flat Oval",IF(OR($N$712="",ISTEXT($N$710),ISTEXT($N$711)),"",IF(8&lt;=$N$711,IF(6&gt;$N$710,"",IF(((8-1)*$N$710+6)&gt;80,"",IF(INDEX($P$712:$W$721,MOD(((8-1)*$N$710+6)-1,10)+1,INT((((8-1)*$N$710+6)-1)/10)+1)="","",INDEX($P$712:$W$721,MOD(((8-1)*$N$710+6)-1,10)+1,INT((((8-1)*$N$710+6)-1)/10)+1)))),IF(AND(8=$N$711+1,6&lt;=$O$710),IF(($N$710*$N$711+6)&gt;80,"",IF(INDEX($P$712:$W$721,MOD(($N$710*$N$711+6)-1,10)+1,INT((($N$710*$N$711+6)-1)/10)+1)="","",INDEX($P$712:$W$721,MOD(($N$710*$N$711+6)-1,10)+1,INT((($N$710*$N$711+6)-1)/10)+1))),""))),IF($N$712="","",IF(OR(ISTEXT($N$710),ISTEXT($N$711),ISTEXT($N$712)),"",IF(OR(6&gt;$N$710,8&gt;$N$711,((8-1)*$N$710+6)&gt;$N$712),"",IF(INDEX($P$712:$W$721,MOD(((8-1)*$N$710+6)-1,10)+1,INT((((8-1)*$N$710+6)-1)/10)+1)="","",INDEX($P$712:$W$721,MOD(((8-1)*$N$710+6)-1,10)+1,INT((((8-1)*$N$710+6)-1)/10)+1))))))</f>
        <v/>
      </c>
      <c r="J719" s="539">
        <f>IF($D$710="Flat Oval",IF(OR($N$712="",ISTEXT($N$710),ISTEXT($N$711)),"",IF(8&lt;=$N$711,IF(7&gt;$N$710,"",IF(((8-1)*$N$710+7)&gt;80,"",IF(INDEX($P$712:$W$721,MOD(((8-1)*$N$710+7)-1,10)+1,INT((((8-1)*$N$710+7)-1)/10)+1)="","",INDEX($P$712:$W$721,MOD(((8-1)*$N$710+7)-1,10)+1,INT((((8-1)*$N$710+7)-1)/10)+1)))),IF(AND(8=$N$711+1,7&lt;=$O$710),IF(($N$710*$N$711+7)&gt;80,"",IF(INDEX($P$712:$W$721,MOD(($N$710*$N$711+7)-1,10)+1,INT((($N$710*$N$711+7)-1)/10)+1)="","",INDEX($P$712:$W$721,MOD(($N$710*$N$711+7)-1,10)+1,INT((($N$710*$N$711+7)-1)/10)+1))),""))),IF($N$712="","",IF(OR(ISTEXT($N$710),ISTEXT($N$711),ISTEXT($N$712)),"",IF(OR(7&gt;$N$710,8&gt;$N$711,((8-1)*$N$710+7)&gt;$N$712),"",IF(INDEX($P$712:$W$721,MOD(((8-1)*$N$710+7)-1,10)+1,INT((((8-1)*$N$710+7)-1)/10)+1)="","",INDEX($P$712:$W$721,MOD(((8-1)*$N$710+7)-1,10)+1,INT((((8-1)*$N$710+7)-1)/10)+1))))))</f>
        <v/>
      </c>
      <c r="K719" s="539">
        <f>IF($D$710="Flat Oval",IF(OR($N$712="",ISTEXT($N$710),ISTEXT($N$711)),"",IF(8&lt;=$N$711,IF(8&gt;$N$710,"",IF(((8-1)*$N$710+8)&gt;80,"",IF(INDEX($P$712:$W$721,MOD(((8-1)*$N$710+8)-1,10)+1,INT((((8-1)*$N$710+8)-1)/10)+1)="","",INDEX($P$712:$W$721,MOD(((8-1)*$N$710+8)-1,10)+1,INT((((8-1)*$N$710+8)-1)/10)+1)))),IF(AND(8=$N$711+1,8&lt;=$O$710),IF(($N$710*$N$711+8)&gt;80,"",IF(INDEX($P$712:$W$721,MOD(($N$710*$N$711+8)-1,10)+1,INT((($N$710*$N$711+8)-1)/10)+1)="","",INDEX($P$712:$W$721,MOD(($N$710*$N$711+8)-1,10)+1,INT((($N$710*$N$711+8)-1)/10)+1))),""))),IF($N$712="","",IF(OR(ISTEXT($N$710),ISTEXT($N$711),ISTEXT($N$712)),"",IF(OR(8&gt;$N$710,8&gt;$N$711,((8-1)*$N$710+8)&gt;$N$712),"",IF(INDEX($P$712:$W$721,MOD(((8-1)*$N$710+8)-1,10)+1,INT((((8-1)*$N$710+8)-1)/10)+1)="","",INDEX($P$712:$W$721,MOD(((8-1)*$N$710+8)-1,10)+1,INT((((8-1)*$N$710+8)-1)/10)+1))))))</f>
        <v/>
      </c>
      <c r="L719" s="539">
        <f>IF($D$710="Flat Oval",IF(OR($N$712="",ISTEXT($N$710),ISTEXT($N$711)),"",IF(8&lt;=$N$711,IF(9&gt;$N$710,"",IF(((8-1)*$N$710+9)&gt;80,"",IF(INDEX($P$712:$W$721,MOD(((8-1)*$N$710+9)-1,10)+1,INT((((8-1)*$N$710+9)-1)/10)+1)="","",INDEX($P$712:$W$721,MOD(((8-1)*$N$710+9)-1,10)+1,INT((((8-1)*$N$710+9)-1)/10)+1)))),IF(AND(8=$N$711+1,9&lt;=$O$710),IF(($N$710*$N$711+9)&gt;80,"",IF(INDEX($P$712:$W$721,MOD(($N$710*$N$711+9)-1,10)+1,INT((($N$710*$N$711+9)-1)/10)+1)="","",INDEX($P$712:$W$721,MOD(($N$710*$N$711+9)-1,10)+1,INT((($N$710*$N$711+9)-1)/10)+1))),""))),IF($N$712="","",IF(OR(ISTEXT($N$710),ISTEXT($N$711),ISTEXT($N$712)),"",IF(OR(9&gt;$N$710,8&gt;$N$711,((8-1)*$N$710+9)&gt;$N$712),"",IF(INDEX($P$712:$W$721,MOD(((8-1)*$N$710+9)-1,10)+1,INT((((8-1)*$N$710+9)-1)/10)+1)="","",INDEX($P$712:$W$721,MOD(((8-1)*$N$710+9)-1,10)+1,INT((((8-1)*$N$710+9)-1)/10)+1))))))</f>
        <v/>
      </c>
      <c r="M719" s="539">
        <f>IF($D$710="Flat Oval",IF(OR($N$712="",ISTEXT($N$710),ISTEXT($N$711)),"",IF(8&lt;=$N$711,IF(10&gt;$N$710,"",IF(((8-1)*$N$710+10)&gt;80,"",IF(INDEX($P$712:$W$721,MOD(((8-1)*$N$710+10)-1,10)+1,INT((((8-1)*$N$710+10)-1)/10)+1)="","",INDEX($P$712:$W$721,MOD(((8-1)*$N$710+10)-1,10)+1,INT((((8-1)*$N$710+10)-1)/10)+1)))),IF(AND(8=$N$711+1,10&lt;=$O$710),IF(($N$710*$N$711+10)&gt;80,"",IF(INDEX($P$712:$W$721,MOD(($N$710*$N$711+10)-1,10)+1,INT((($N$710*$N$711+10)-1)/10)+1)="","",INDEX($P$712:$W$721,MOD(($N$710*$N$711+10)-1,10)+1,INT((($N$710*$N$711+10)-1)/10)+1))),""))),IF($N$712="","",IF(OR(ISTEXT($N$710),ISTEXT($N$711),ISTEXT($N$712)),"",IF(OR(10&gt;$N$710,8&gt;$N$711,((8-1)*$N$710+10)&gt;$N$712),"",IF(INDEX($P$712:$W$721,MOD(((8-1)*$N$710+10)-1,10)+1,INT((((8-1)*$N$710+10)-1)/10)+1)="","",INDEX($P$712:$W$721,MOD(((8-1)*$N$710+10)-1,10)+1,INT((((8-1)*$N$710+10)-1)/10)+1))))))</f>
        <v/>
      </c>
      <c r="P719" s="540" t="n"/>
      <c r="Q719" s="540" t="n"/>
      <c r="R719" s="540" t="n"/>
      <c r="S719" s="540" t="n"/>
      <c r="T719" s="540" t="n"/>
      <c r="U719" s="540" t="n"/>
      <c r="V719" s="540" t="n"/>
      <c r="W719" s="540" t="n"/>
    </row>
    <row r="720" ht="13.35" customHeight="1" s="162">
      <c r="P720" s="540" t="n"/>
      <c r="Q720" s="540" t="n"/>
      <c r="R720" s="540" t="n"/>
      <c r="S720" s="540" t="n"/>
      <c r="T720" s="540" t="n"/>
      <c r="U720" s="540" t="n"/>
      <c r="V720" s="540" t="n"/>
      <c r="W720" s="540" t="n"/>
    </row>
    <row r="721" ht="13.35" customHeight="1" s="162">
      <c r="B721" s="188" t="inlineStr">
        <is>
          <t>Airflow Traverse Measurement</t>
        </is>
      </c>
      <c r="C721" s="174" t="n"/>
      <c r="D721" s="174" t="n"/>
      <c r="E721" s="174" t="n"/>
      <c r="F721" s="174" t="n"/>
      <c r="G721" s="174" t="n"/>
      <c r="H721" s="173" t="n"/>
      <c r="I721" s="194" t="inlineStr">
        <is>
          <t>Design CFM</t>
        </is>
      </c>
      <c r="J721" s="188" t="inlineStr">
        <is>
          <t>Initial</t>
        </is>
      </c>
      <c r="K721" s="173" t="n"/>
      <c r="L721" s="188" t="inlineStr">
        <is>
          <t>Final</t>
        </is>
      </c>
      <c r="M721" s="173" t="n"/>
      <c r="P721" s="540" t="n"/>
      <c r="Q721" s="540" t="n"/>
      <c r="R721" s="540" t="n"/>
      <c r="S721" s="540" t="n"/>
      <c r="T721" s="540" t="n"/>
      <c r="U721" s="540" t="n"/>
      <c r="V721" s="540" t="n"/>
      <c r="W721" s="540" t="n"/>
    </row>
    <row r="722" ht="13.35" customHeight="1" s="162">
      <c r="B722" s="153" t="inlineStr">
        <is>
          <t xml:space="preserve">Point </t>
        </is>
      </c>
      <c r="C722" s="188" t="inlineStr">
        <is>
          <t>Area Served</t>
        </is>
      </c>
      <c r="D722" s="174" t="n"/>
      <c r="E722" s="173" t="n"/>
      <c r="F722" s="188" t="inlineStr">
        <is>
          <t>Size</t>
        </is>
      </c>
      <c r="G722" s="173" t="n"/>
      <c r="H722" s="188" t="inlineStr">
        <is>
          <t>Ak</t>
        </is>
      </c>
      <c r="I722" s="440" t="n"/>
      <c r="J722" s="188" t="inlineStr">
        <is>
          <t>VEL</t>
        </is>
      </c>
      <c r="K722" s="188" t="inlineStr">
        <is>
          <t>CFM</t>
        </is>
      </c>
      <c r="L722" s="188" t="inlineStr">
        <is>
          <t>VEL</t>
        </is>
      </c>
      <c r="M722" s="188" t="inlineStr">
        <is>
          <t>CFM</t>
        </is>
      </c>
    </row>
    <row r="723" ht="13.35" customHeight="1" s="162">
      <c r="B723" s="31" t="inlineStr">
        <is>
          <t>T-45</t>
        </is>
      </c>
      <c r="C723" s="307" t="n"/>
      <c r="D723" s="174" t="n"/>
      <c r="E723" s="173" t="n"/>
      <c r="F723" s="307">
        <f>IF($D$725="Flat Oval",IF(OR($G$725="",$I$725=""),"",$G$725&amp;""" x "&amp;$I$725&amp;""" oval"),IF($G$725="","",IF($D$725="Round",$G$725&amp;""" dia",$G$725&amp;""" x "&amp;$I$725&amp;"""")))</f>
        <v/>
      </c>
      <c r="G723" s="173" t="n"/>
      <c r="H723" s="525">
        <f>IF($D$725="Flat Oval",IF(OR($G$725="",$I$725=""),"",IF(OR(ISTEXT($G$725),ISTEXT($I$725)),"",ROUND(((($G$725-2*N($K$725))-($I$725-2*N($K$725)))*($I$725-2*N($K$725))+PI()*(($I$725-2*N($K$725))/2)^2)/144,3))),IF(OR($D$725="",$G$725=""),"",IF($D$725="Round",IF(ISTEXT($G$725),"",ROUND(PI()*(($G$725-2*N($K$725))/2)^2/144,3)),IF($I$725="","",IF(OR(ISTEXT($G$725),ISTEXT($I$725)),"",ROUND(($G$725-2*N($K$725))*($I$725-2*N($K$725))/144,3))))))</f>
        <v/>
      </c>
      <c r="I723" s="189" t="n"/>
      <c r="J723" s="189" t="n"/>
      <c r="K723" s="189">
        <f>IF(N(J723)*N(H723)=0,"",ROUND(N(J723)*N(H723),0))</f>
        <v/>
      </c>
      <c r="L723" s="189">
        <f>IF($D$725="Flat Oval",IF(OR($O$726="",$O$727="",N($O$728)+N($O$729)=0),"",ROUND(($O$726*$O$728+$O$727*$O$729)/($O$728+$O$729),0)),IF(COUNT(D727:M734)=0,"",ROUND(AVERAGE(D727:M734),0)))</f>
        <v/>
      </c>
      <c r="M723" s="189">
        <f>IF(N(L723)*N(H723)=0,"",ROUND(N(L723)*N(H723),0))</f>
        <v/>
      </c>
    </row>
    <row r="724" ht="13.35" customHeight="1" s="162">
      <c r="B724" s="188" t="inlineStr">
        <is>
          <t>Instrument</t>
        </is>
      </c>
      <c r="C724" s="173" t="n"/>
      <c r="D724" s="196" t="n"/>
      <c r="E724" s="174" t="n"/>
      <c r="F724" s="174" t="n"/>
      <c r="G724" s="173" t="n"/>
      <c r="H724" s="188" t="inlineStr">
        <is>
          <t>Duct Static Pressure</t>
        </is>
      </c>
      <c r="I724" s="174" t="n"/>
      <c r="J724" s="173" t="n"/>
      <c r="K724" s="53" t="n"/>
      <c r="L724" s="188" t="inlineStr">
        <is>
          <t>Temp</t>
        </is>
      </c>
      <c r="M724" s="52" t="n"/>
      <c r="N724" s="51" t="n"/>
    </row>
    <row r="725" ht="13.35" customHeight="1" s="162">
      <c r="B725" s="526" t="inlineStr">
        <is>
          <t>Duct shape:</t>
        </is>
      </c>
      <c r="C725" s="173" t="n"/>
      <c r="D725" s="527" t="n"/>
      <c r="E725" s="173" t="n"/>
      <c r="F725" s="528" t="inlineStr">
        <is>
          <t>W / Dia (in)</t>
        </is>
      </c>
      <c r="G725" s="529" t="n"/>
      <c r="H725" s="526" t="inlineStr">
        <is>
          <t>H (in)</t>
        </is>
      </c>
      <c r="I725" s="530" t="n"/>
      <c r="J725" s="531" t="inlineStr">
        <is>
          <t>Liner (in)</t>
        </is>
      </c>
      <c r="K725" s="532" t="n"/>
      <c r="L725" s="526" t="inlineStr">
        <is>
          <t>Points</t>
        </is>
      </c>
      <c r="M725" s="533">
        <f>IF($D$725="Flat Oval",IF($N$727="","",$N$725&amp;"x"&amp;$N$726&amp;"+"&amp;$O$725&amp;" ends"),IF($N$725="","",IF($D$725="Round",$N$725&amp;" x 2 axes",IF($N$726="","",$N$725&amp;" x "&amp;$N$726))))</f>
        <v/>
      </c>
      <c r="N725" s="534">
        <f>IF($D$725="Flat Oval",IF(OR($G$725="",$I$725=""),"",IF(OR(ISTEXT($G$725),ISTEXT($I$725)),"",IF($G$725-$I$725&lt;12,2,MIN(10,MAX(3,ROUNDUP(($G$725-$I$725)/6,0)))))),IF(OR($D$725="",$G$725=""),"",IF($D$725="Round",IF(ISTEXT($G$725),"",IF($G$725&lt;=9,6,IF($G$725&lt;=12,8,10))),IF(ISTEXT($G$725),"",IF($G$725&lt;12,2,MIN(10,MAX(3,ROUNDUP($G$725/6,0))))))))</f>
        <v/>
      </c>
      <c r="O725">
        <f>IF(AND($D$725="Flat Oval",NOT(OR($G$725="",$I$725="")),NOT(OR(ISTEXT($G$725),ISTEXT($I$725)))),IF($I$725&lt;=9,6,IF($I$725&lt;=12,8,10)),"")</f>
        <v/>
      </c>
      <c r="P725" s="473" t="inlineStr">
        <is>
          <t>Quick entry – type readings in order (row by row of the grid), down this column then the next:</t>
        </is>
      </c>
    </row>
    <row r="726" ht="13.35" customHeight="1" s="162">
      <c r="B726" s="535" t="inlineStr">
        <is>
          <t>Depth↓ Pos→ (in)</t>
        </is>
      </c>
      <c r="C726" s="414" t="n"/>
      <c r="D726" s="535">
        <f>IF($D$725="Flat Oval",IF(OR($N$725="",ISTEXT($N$725),1&gt;$N$725),"",ROUND((1-0.5)*($G$725-$I$725)/$N$725,1)),IF(ISTEXT($N$725),"",IF(OR($D$725="",$G$725="",1&gt;$N$725),"",IF($D$725="Round",IF(ISTEXT($G$725),"",ROUND(IF(1&lt;=$N$725/2,$G$725/2*(1-SQRT(($N$725-2*1+1)/$N$725)),$G$725-$G$725/2*(1-SQRT(($N$725-2*($N$725-1+1)+1)/$N$725))),1)),IF(ISTEXT($G$725),"",ROUND((1-0.5)*$G$725/$N$725,1))))))</f>
        <v/>
      </c>
      <c r="E726" s="535">
        <f>IF($D$725="Flat Oval",IF(OR($N$725="",ISTEXT($N$725),2&gt;$N$725),"",ROUND((2-0.5)*($G$725-$I$725)/$N$725,1)),IF(ISTEXT($N$725),"",IF(OR($D$725="",$G$725="",2&gt;$N$725),"",IF($D$725="Round",IF(ISTEXT($G$725),"",ROUND(IF(2&lt;=$N$725/2,$G$725/2*(1-SQRT(($N$725-2*2+1)/$N$725)),$G$725-$G$725/2*(1-SQRT(($N$725-2*($N$725-2+1)+1)/$N$725))),1)),IF(ISTEXT($G$725),"",ROUND((2-0.5)*$G$725/$N$725,1))))))</f>
        <v/>
      </c>
      <c r="F726" s="535">
        <f>IF($D$725="Flat Oval",IF(OR($N$725="",ISTEXT($N$725),3&gt;$N$725),"",ROUND((3-0.5)*($G$725-$I$725)/$N$725,1)),IF(ISTEXT($N$725),"",IF(OR($D$725="",$G$725="",3&gt;$N$725),"",IF($D$725="Round",IF(ISTEXT($G$725),"",ROUND(IF(3&lt;=$N$725/2,$G$725/2*(1-SQRT(($N$725-2*3+1)/$N$725)),$G$725-$G$725/2*(1-SQRT(($N$725-2*($N$725-3+1)+1)/$N$725))),1)),IF(ISTEXT($G$725),"",ROUND((3-0.5)*$G$725/$N$725,1))))))</f>
        <v/>
      </c>
      <c r="G726" s="535">
        <f>IF($D$725="Flat Oval",IF(OR($N$725="",ISTEXT($N$725),4&gt;$N$725),"",ROUND((4-0.5)*($G$725-$I$725)/$N$725,1)),IF(ISTEXT($N$725),"",IF(OR($D$725="",$G$725="",4&gt;$N$725),"",IF($D$725="Round",IF(ISTEXT($G$725),"",ROUND(IF(4&lt;=$N$725/2,$G$725/2*(1-SQRT(($N$725-2*4+1)/$N$725)),$G$725-$G$725/2*(1-SQRT(($N$725-2*($N$725-4+1)+1)/$N$725))),1)),IF(ISTEXT($G$725),"",ROUND((4-0.5)*$G$725/$N$725,1))))))</f>
        <v/>
      </c>
      <c r="H726" s="535">
        <f>IF($D$725="Flat Oval",IF(OR($N$725="",ISTEXT($N$725),5&gt;$N$725),"",ROUND((5-0.5)*($G$725-$I$725)/$N$725,1)),IF(ISTEXT($N$725),"",IF(OR($D$725="",$G$725="",5&gt;$N$725),"",IF($D$725="Round",IF(ISTEXT($G$725),"",ROUND(IF(5&lt;=$N$725/2,$G$725/2*(1-SQRT(($N$725-2*5+1)/$N$725)),$G$725-$G$725/2*(1-SQRT(($N$725-2*($N$725-5+1)+1)/$N$725))),1)),IF(ISTEXT($G$725),"",ROUND((5-0.5)*$G$725/$N$725,1))))))</f>
        <v/>
      </c>
      <c r="I726" s="535">
        <f>IF($D$725="Flat Oval",IF(OR($N$725="",ISTEXT($N$725),6&gt;$N$725),"",ROUND((6-0.5)*($G$725-$I$725)/$N$725,1)),IF(ISTEXT($N$725),"",IF(OR($D$725="",$G$725="",6&gt;$N$725),"",IF($D$725="Round",IF(ISTEXT($G$725),"",ROUND(IF(6&lt;=$N$725/2,$G$725/2*(1-SQRT(($N$725-2*6+1)/$N$725)),$G$725-$G$725/2*(1-SQRT(($N$725-2*($N$725-6+1)+1)/$N$725))),1)),IF(ISTEXT($G$725),"",ROUND((6-0.5)*$G$725/$N$725,1))))))</f>
        <v/>
      </c>
      <c r="J726" s="535">
        <f>IF($D$725="Flat Oval",IF(OR($N$725="",ISTEXT($N$725),7&gt;$N$725),"",ROUND((7-0.5)*($G$725-$I$725)/$N$725,1)),IF(ISTEXT($N$725),"",IF(OR($D$725="",$G$725="",7&gt;$N$725),"",IF($D$725="Round",IF(ISTEXT($G$725),"",ROUND(IF(7&lt;=$N$725/2,$G$725/2*(1-SQRT(($N$725-2*7+1)/$N$725)),$G$725-$G$725/2*(1-SQRT(($N$725-2*($N$725-7+1)+1)/$N$725))),1)),IF(ISTEXT($G$725),"",ROUND((7-0.5)*$G$725/$N$725,1))))))</f>
        <v/>
      </c>
      <c r="K726" s="535">
        <f>IF($D$725="Flat Oval",IF(OR($N$725="",ISTEXT($N$725),8&gt;$N$725),"",ROUND((8-0.5)*($G$725-$I$725)/$N$725,1)),IF(ISTEXT($N$725),"",IF(OR($D$725="",$G$725="",8&gt;$N$725),"",IF($D$725="Round",IF(ISTEXT($G$725),"",ROUND(IF(8&lt;=$N$725/2,$G$725/2*(1-SQRT(($N$725-2*8+1)/$N$725)),$G$725-$G$725/2*(1-SQRT(($N$725-2*($N$725-8+1)+1)/$N$725))),1)),IF(ISTEXT($G$725),"",ROUND((8-0.5)*$G$725/$N$725,1))))))</f>
        <v/>
      </c>
      <c r="L726" s="535">
        <f>IF($D$725="Flat Oval",IF(OR($N$725="",ISTEXT($N$725),9&gt;$N$725),"",ROUND((9-0.5)*($G$725-$I$725)/$N$725,1)),IF(ISTEXT($N$725),"",IF(OR($D$725="",$G$725="",9&gt;$N$725),"",IF($D$725="Round",IF(ISTEXT($G$725),"",ROUND(IF(9&lt;=$N$725/2,$G$725/2*(1-SQRT(($N$725-2*9+1)/$N$725)),$G$725-$G$725/2*(1-SQRT(($N$725-2*($N$725-9+1)+1)/$N$725))),1)),IF(ISTEXT($G$725),"",ROUND((9-0.5)*$G$725/$N$725,1))))))</f>
        <v/>
      </c>
      <c r="M726" s="535">
        <f>IF($D$725="Flat Oval",IF(OR($N$725="",ISTEXT($N$725),10&gt;$N$725),"",ROUND((10-0.5)*($G$725-$I$725)/$N$725,1)),IF(ISTEXT($N$725),"",IF(OR($D$725="",$G$725="",10&gt;$N$725),"",IF($D$725="Round",IF(ISTEXT($G$725),"",ROUND(IF(10&lt;=$N$725/2,$G$725/2*(1-SQRT(($N$725-2*10+1)/$N$725)),$G$725-$G$725/2*(1-SQRT(($N$725-2*($N$725-10+1)+1)/$N$725))),1)),IF(ISTEXT($G$725),"",ROUND((10-0.5)*$G$725/$N$725,1))))))</f>
        <v/>
      </c>
      <c r="N726" s="534">
        <f>IF($D$725="Flat Oval",IF(OR($G$725="",$I$725=""),"",IF(OR(ISTEXT($G$725),ISTEXT($I$725)),"",IF($I$725&lt;12,2,MIN(7,MAX(3,ROUNDUP($I$725/6,0)))))),IF(OR($D$725="",$G$725=""),"",IF($D$725="Round",2,IF($I$725="","",IF(ISTEXT($I$725),"",IF($I$725&lt;12,2,MIN(8,MAX(3,ROUNDUP($I$725/6,0)))))))))</f>
        <v/>
      </c>
      <c r="O726">
        <f>IF(OR(NOT($D$725="Flat Oval"),N($N$727)=0),"",IF(COUNT(D727:INDEX(M727:M734,$N$726))=0,"",AVERAGE(D727:INDEX(M727:M734,$N$726))))</f>
        <v/>
      </c>
      <c r="P726" s="536" t="inlineStr">
        <is>
          <t>1–10</t>
        </is>
      </c>
      <c r="Q726" s="536" t="inlineStr">
        <is>
          <t>11–20</t>
        </is>
      </c>
      <c r="R726" s="536" t="inlineStr">
        <is>
          <t>21–30</t>
        </is>
      </c>
      <c r="S726" s="536" t="inlineStr">
        <is>
          <t>31–40</t>
        </is>
      </c>
      <c r="T726" s="536" t="inlineStr">
        <is>
          <t>41–50</t>
        </is>
      </c>
      <c r="U726" s="536" t="inlineStr">
        <is>
          <t>51–60</t>
        </is>
      </c>
      <c r="V726" s="536" t="inlineStr">
        <is>
          <t>61–70</t>
        </is>
      </c>
      <c r="W726" s="536" t="inlineStr">
        <is>
          <t>71–80</t>
        </is>
      </c>
    </row>
    <row r="727" ht="13.35" customHeight="1" s="162">
      <c r="B727" s="537">
        <f>IF($D$725="Flat Oval",IF(OR($N$726="",ISTEXT($N$726)),"",IF(1&lt;=$N$726,ROUND((1-0.5)*$I$725/$N$726,1),IF(1=$N$726+1,"Ends",""))),IF(OR($D$725="",$G$725=""),"",IF($D$725="Round",IF(1=1,"Axis 1 (0°)",IF(1=2,"Axis 2 (90°)","")),IF(ISTEXT($N$726),"",IF(1&gt;$N$726,"",IF(ISTEXT($I$725),"",ROUND((1-0.5)*$I$725/$N$726,1)))))))</f>
        <v/>
      </c>
      <c r="C727" s="538" t="n"/>
      <c r="D727" s="539">
        <f>IF($D$725="Flat Oval",IF(OR($N$727="",ISTEXT($N$725),ISTEXT($N$726)),"",IF(1&lt;=$N$726,IF(1&gt;$N$725,"",IF(((1-1)*$N$725+1)&gt;80,"",IF(INDEX($P$727:$W$736,MOD(((1-1)*$N$725+1)-1,10)+1,INT((((1-1)*$N$725+1)-1)/10)+1)="","",INDEX($P$727:$W$736,MOD(((1-1)*$N$725+1)-1,10)+1,INT((((1-1)*$N$725+1)-1)/10)+1)))),IF(AND(1=$N$726+1,1&lt;=$O$725),IF(($N$725*$N$726+1)&gt;80,"",IF(INDEX($P$727:$W$736,MOD(($N$725*$N$726+1)-1,10)+1,INT((($N$725*$N$726+1)-1)/10)+1)="","",INDEX($P$727:$W$736,MOD(($N$725*$N$726+1)-1,10)+1,INT((($N$725*$N$726+1)-1)/10)+1))),""))),IF($N$727="","",IF(OR(ISTEXT($N$725),ISTEXT($N$726),ISTEXT($N$727)),"",IF(OR(1&gt;$N$725,1&gt;$N$726,((1-1)*$N$725+1)&gt;$N$727),"",IF(INDEX($P$727:$W$736,MOD(((1-1)*$N$725+1)-1,10)+1,INT((((1-1)*$N$725+1)-1)/10)+1)="","",INDEX($P$727:$W$736,MOD(((1-1)*$N$725+1)-1,10)+1,INT((((1-1)*$N$725+1)-1)/10)+1))))))</f>
        <v/>
      </c>
      <c r="E727" s="539">
        <f>IF($D$725="Flat Oval",IF(OR($N$727="",ISTEXT($N$725),ISTEXT($N$726)),"",IF(1&lt;=$N$726,IF(2&gt;$N$725,"",IF(((1-1)*$N$725+2)&gt;80,"",IF(INDEX($P$727:$W$736,MOD(((1-1)*$N$725+2)-1,10)+1,INT((((1-1)*$N$725+2)-1)/10)+1)="","",INDEX($P$727:$W$736,MOD(((1-1)*$N$725+2)-1,10)+1,INT((((1-1)*$N$725+2)-1)/10)+1)))),IF(AND(1=$N$726+1,2&lt;=$O$725),IF(($N$725*$N$726+2)&gt;80,"",IF(INDEX($P$727:$W$736,MOD(($N$725*$N$726+2)-1,10)+1,INT((($N$725*$N$726+2)-1)/10)+1)="","",INDEX($P$727:$W$736,MOD(($N$725*$N$726+2)-1,10)+1,INT((($N$725*$N$726+2)-1)/10)+1))),""))),IF($N$727="","",IF(OR(ISTEXT($N$725),ISTEXT($N$726),ISTEXT($N$727)),"",IF(OR(2&gt;$N$725,1&gt;$N$726,((1-1)*$N$725+2)&gt;$N$727),"",IF(INDEX($P$727:$W$736,MOD(((1-1)*$N$725+2)-1,10)+1,INT((((1-1)*$N$725+2)-1)/10)+1)="","",INDEX($P$727:$W$736,MOD(((1-1)*$N$725+2)-1,10)+1,INT((((1-1)*$N$725+2)-1)/10)+1))))))</f>
        <v/>
      </c>
      <c r="F727" s="539">
        <f>IF($D$725="Flat Oval",IF(OR($N$727="",ISTEXT($N$725),ISTEXT($N$726)),"",IF(1&lt;=$N$726,IF(3&gt;$N$725,"",IF(((1-1)*$N$725+3)&gt;80,"",IF(INDEX($P$727:$W$736,MOD(((1-1)*$N$725+3)-1,10)+1,INT((((1-1)*$N$725+3)-1)/10)+1)="","",INDEX($P$727:$W$736,MOD(((1-1)*$N$725+3)-1,10)+1,INT((((1-1)*$N$725+3)-1)/10)+1)))),IF(AND(1=$N$726+1,3&lt;=$O$725),IF(($N$725*$N$726+3)&gt;80,"",IF(INDEX($P$727:$W$736,MOD(($N$725*$N$726+3)-1,10)+1,INT((($N$725*$N$726+3)-1)/10)+1)="","",INDEX($P$727:$W$736,MOD(($N$725*$N$726+3)-1,10)+1,INT((($N$725*$N$726+3)-1)/10)+1))),""))),IF($N$727="","",IF(OR(ISTEXT($N$725),ISTEXT($N$726),ISTEXT($N$727)),"",IF(OR(3&gt;$N$725,1&gt;$N$726,((1-1)*$N$725+3)&gt;$N$727),"",IF(INDEX($P$727:$W$736,MOD(((1-1)*$N$725+3)-1,10)+1,INT((((1-1)*$N$725+3)-1)/10)+1)="","",INDEX($P$727:$W$736,MOD(((1-1)*$N$725+3)-1,10)+1,INT((((1-1)*$N$725+3)-1)/10)+1))))))</f>
        <v/>
      </c>
      <c r="G727" s="539">
        <f>IF($D$725="Flat Oval",IF(OR($N$727="",ISTEXT($N$725),ISTEXT($N$726)),"",IF(1&lt;=$N$726,IF(4&gt;$N$725,"",IF(((1-1)*$N$725+4)&gt;80,"",IF(INDEX($P$727:$W$736,MOD(((1-1)*$N$725+4)-1,10)+1,INT((((1-1)*$N$725+4)-1)/10)+1)="","",INDEX($P$727:$W$736,MOD(((1-1)*$N$725+4)-1,10)+1,INT((((1-1)*$N$725+4)-1)/10)+1)))),IF(AND(1=$N$726+1,4&lt;=$O$725),IF(($N$725*$N$726+4)&gt;80,"",IF(INDEX($P$727:$W$736,MOD(($N$725*$N$726+4)-1,10)+1,INT((($N$725*$N$726+4)-1)/10)+1)="","",INDEX($P$727:$W$736,MOD(($N$725*$N$726+4)-1,10)+1,INT((($N$725*$N$726+4)-1)/10)+1))),""))),IF($N$727="","",IF(OR(ISTEXT($N$725),ISTEXT($N$726),ISTEXT($N$727)),"",IF(OR(4&gt;$N$725,1&gt;$N$726,((1-1)*$N$725+4)&gt;$N$727),"",IF(INDEX($P$727:$W$736,MOD(((1-1)*$N$725+4)-1,10)+1,INT((((1-1)*$N$725+4)-1)/10)+1)="","",INDEX($P$727:$W$736,MOD(((1-1)*$N$725+4)-1,10)+1,INT((((1-1)*$N$725+4)-1)/10)+1))))))</f>
        <v/>
      </c>
      <c r="H727" s="539">
        <f>IF($D$725="Flat Oval",IF(OR($N$727="",ISTEXT($N$725),ISTEXT($N$726)),"",IF(1&lt;=$N$726,IF(5&gt;$N$725,"",IF(((1-1)*$N$725+5)&gt;80,"",IF(INDEX($P$727:$W$736,MOD(((1-1)*$N$725+5)-1,10)+1,INT((((1-1)*$N$725+5)-1)/10)+1)="","",INDEX($P$727:$W$736,MOD(((1-1)*$N$725+5)-1,10)+1,INT((((1-1)*$N$725+5)-1)/10)+1)))),IF(AND(1=$N$726+1,5&lt;=$O$725),IF(($N$725*$N$726+5)&gt;80,"",IF(INDEX($P$727:$W$736,MOD(($N$725*$N$726+5)-1,10)+1,INT((($N$725*$N$726+5)-1)/10)+1)="","",INDEX($P$727:$W$736,MOD(($N$725*$N$726+5)-1,10)+1,INT((($N$725*$N$726+5)-1)/10)+1))),""))),IF($N$727="","",IF(OR(ISTEXT($N$725),ISTEXT($N$726),ISTEXT($N$727)),"",IF(OR(5&gt;$N$725,1&gt;$N$726,((1-1)*$N$725+5)&gt;$N$727),"",IF(INDEX($P$727:$W$736,MOD(((1-1)*$N$725+5)-1,10)+1,INT((((1-1)*$N$725+5)-1)/10)+1)="","",INDEX($P$727:$W$736,MOD(((1-1)*$N$725+5)-1,10)+1,INT((((1-1)*$N$725+5)-1)/10)+1))))))</f>
        <v/>
      </c>
      <c r="I727" s="539">
        <f>IF($D$725="Flat Oval",IF(OR($N$727="",ISTEXT($N$725),ISTEXT($N$726)),"",IF(1&lt;=$N$726,IF(6&gt;$N$725,"",IF(((1-1)*$N$725+6)&gt;80,"",IF(INDEX($P$727:$W$736,MOD(((1-1)*$N$725+6)-1,10)+1,INT((((1-1)*$N$725+6)-1)/10)+1)="","",INDEX($P$727:$W$736,MOD(((1-1)*$N$725+6)-1,10)+1,INT((((1-1)*$N$725+6)-1)/10)+1)))),IF(AND(1=$N$726+1,6&lt;=$O$725),IF(($N$725*$N$726+6)&gt;80,"",IF(INDEX($P$727:$W$736,MOD(($N$725*$N$726+6)-1,10)+1,INT((($N$725*$N$726+6)-1)/10)+1)="","",INDEX($P$727:$W$736,MOD(($N$725*$N$726+6)-1,10)+1,INT((($N$725*$N$726+6)-1)/10)+1))),""))),IF($N$727="","",IF(OR(ISTEXT($N$725),ISTEXT($N$726),ISTEXT($N$727)),"",IF(OR(6&gt;$N$725,1&gt;$N$726,((1-1)*$N$725+6)&gt;$N$727),"",IF(INDEX($P$727:$W$736,MOD(((1-1)*$N$725+6)-1,10)+1,INT((((1-1)*$N$725+6)-1)/10)+1)="","",INDEX($P$727:$W$736,MOD(((1-1)*$N$725+6)-1,10)+1,INT((((1-1)*$N$725+6)-1)/10)+1))))))</f>
        <v/>
      </c>
      <c r="J727" s="539">
        <f>IF($D$725="Flat Oval",IF(OR($N$727="",ISTEXT($N$725),ISTEXT($N$726)),"",IF(1&lt;=$N$726,IF(7&gt;$N$725,"",IF(((1-1)*$N$725+7)&gt;80,"",IF(INDEX($P$727:$W$736,MOD(((1-1)*$N$725+7)-1,10)+1,INT((((1-1)*$N$725+7)-1)/10)+1)="","",INDEX($P$727:$W$736,MOD(((1-1)*$N$725+7)-1,10)+1,INT((((1-1)*$N$725+7)-1)/10)+1)))),IF(AND(1=$N$726+1,7&lt;=$O$725),IF(($N$725*$N$726+7)&gt;80,"",IF(INDEX($P$727:$W$736,MOD(($N$725*$N$726+7)-1,10)+1,INT((($N$725*$N$726+7)-1)/10)+1)="","",INDEX($P$727:$W$736,MOD(($N$725*$N$726+7)-1,10)+1,INT((($N$725*$N$726+7)-1)/10)+1))),""))),IF($N$727="","",IF(OR(ISTEXT($N$725),ISTEXT($N$726),ISTEXT($N$727)),"",IF(OR(7&gt;$N$725,1&gt;$N$726,((1-1)*$N$725+7)&gt;$N$727),"",IF(INDEX($P$727:$W$736,MOD(((1-1)*$N$725+7)-1,10)+1,INT((((1-1)*$N$725+7)-1)/10)+1)="","",INDEX($P$727:$W$736,MOD(((1-1)*$N$725+7)-1,10)+1,INT((((1-1)*$N$725+7)-1)/10)+1))))))</f>
        <v/>
      </c>
      <c r="K727" s="539">
        <f>IF($D$725="Flat Oval",IF(OR($N$727="",ISTEXT($N$725),ISTEXT($N$726)),"",IF(1&lt;=$N$726,IF(8&gt;$N$725,"",IF(((1-1)*$N$725+8)&gt;80,"",IF(INDEX($P$727:$W$736,MOD(((1-1)*$N$725+8)-1,10)+1,INT((((1-1)*$N$725+8)-1)/10)+1)="","",INDEX($P$727:$W$736,MOD(((1-1)*$N$725+8)-1,10)+1,INT((((1-1)*$N$725+8)-1)/10)+1)))),IF(AND(1=$N$726+1,8&lt;=$O$725),IF(($N$725*$N$726+8)&gt;80,"",IF(INDEX($P$727:$W$736,MOD(($N$725*$N$726+8)-1,10)+1,INT((($N$725*$N$726+8)-1)/10)+1)="","",INDEX($P$727:$W$736,MOD(($N$725*$N$726+8)-1,10)+1,INT((($N$725*$N$726+8)-1)/10)+1))),""))),IF($N$727="","",IF(OR(ISTEXT($N$725),ISTEXT($N$726),ISTEXT($N$727)),"",IF(OR(8&gt;$N$725,1&gt;$N$726,((1-1)*$N$725+8)&gt;$N$727),"",IF(INDEX($P$727:$W$736,MOD(((1-1)*$N$725+8)-1,10)+1,INT((((1-1)*$N$725+8)-1)/10)+1)="","",INDEX($P$727:$W$736,MOD(((1-1)*$N$725+8)-1,10)+1,INT((((1-1)*$N$725+8)-1)/10)+1))))))</f>
        <v/>
      </c>
      <c r="L727" s="539">
        <f>IF($D$725="Flat Oval",IF(OR($N$727="",ISTEXT($N$725),ISTEXT($N$726)),"",IF(1&lt;=$N$726,IF(9&gt;$N$725,"",IF(((1-1)*$N$725+9)&gt;80,"",IF(INDEX($P$727:$W$736,MOD(((1-1)*$N$725+9)-1,10)+1,INT((((1-1)*$N$725+9)-1)/10)+1)="","",INDEX($P$727:$W$736,MOD(((1-1)*$N$725+9)-1,10)+1,INT((((1-1)*$N$725+9)-1)/10)+1)))),IF(AND(1=$N$726+1,9&lt;=$O$725),IF(($N$725*$N$726+9)&gt;80,"",IF(INDEX($P$727:$W$736,MOD(($N$725*$N$726+9)-1,10)+1,INT((($N$725*$N$726+9)-1)/10)+1)="","",INDEX($P$727:$W$736,MOD(($N$725*$N$726+9)-1,10)+1,INT((($N$725*$N$726+9)-1)/10)+1))),""))),IF($N$727="","",IF(OR(ISTEXT($N$725),ISTEXT($N$726),ISTEXT($N$727)),"",IF(OR(9&gt;$N$725,1&gt;$N$726,((1-1)*$N$725+9)&gt;$N$727),"",IF(INDEX($P$727:$W$736,MOD(((1-1)*$N$725+9)-1,10)+1,INT((((1-1)*$N$725+9)-1)/10)+1)="","",INDEX($P$727:$W$736,MOD(((1-1)*$N$725+9)-1,10)+1,INT((((1-1)*$N$725+9)-1)/10)+1))))))</f>
        <v/>
      </c>
      <c r="M727" s="539">
        <f>IF($D$725="Flat Oval",IF(OR($N$727="",ISTEXT($N$725),ISTEXT($N$726)),"",IF(1&lt;=$N$726,IF(10&gt;$N$725,"",IF(((1-1)*$N$725+10)&gt;80,"",IF(INDEX($P$727:$W$736,MOD(((1-1)*$N$725+10)-1,10)+1,INT((((1-1)*$N$725+10)-1)/10)+1)="","",INDEX($P$727:$W$736,MOD(((1-1)*$N$725+10)-1,10)+1,INT((((1-1)*$N$725+10)-1)/10)+1)))),IF(AND(1=$N$726+1,10&lt;=$O$725),IF(($N$725*$N$726+10)&gt;80,"",IF(INDEX($P$727:$W$736,MOD(($N$725*$N$726+10)-1,10)+1,INT((($N$725*$N$726+10)-1)/10)+1)="","",INDEX($P$727:$W$736,MOD(($N$725*$N$726+10)-1,10)+1,INT((($N$725*$N$726+10)-1)/10)+1))),""))),IF($N$727="","",IF(OR(ISTEXT($N$725),ISTEXT($N$726),ISTEXT($N$727)),"",IF(OR(10&gt;$N$725,1&gt;$N$726,((1-1)*$N$725+10)&gt;$N$727),"",IF(INDEX($P$727:$W$736,MOD(((1-1)*$N$725+10)-1,10)+1,INT((((1-1)*$N$725+10)-1)/10)+1)="","",INDEX($P$727:$W$736,MOD(((1-1)*$N$725+10)-1,10)+1,INT((((1-1)*$N$725+10)-1)/10)+1))))))</f>
        <v/>
      </c>
      <c r="N727" s="534">
        <f>IF($D$725="Flat Oval",IF(OR($N$725="",$N$726="",$O$725=""),"",$N$725*$N$726+$O$725),IF(OR(N725="",N726=""),"",IF(OR(ISTEXT(N725),ISTEXT(N726)),"",N725*N726)))</f>
        <v/>
      </c>
      <c r="O727">
        <f>IF(OR(NOT($D$725="Flat Oval"),N($N$727)=0),"",IF(COUNT(INDEX(D727:D734,$N$726+1):INDEX(M727:M734,$N$726+1))=0,"",AVERAGE(INDEX(D727:D734,$N$726+1):INDEX(M727:M734,$N$726+1))))</f>
        <v/>
      </c>
      <c r="P727" s="540" t="n"/>
      <c r="Q727" s="540" t="n"/>
      <c r="R727" s="540" t="n"/>
      <c r="S727" s="540" t="n"/>
      <c r="T727" s="540" t="n"/>
      <c r="U727" s="540" t="n"/>
      <c r="V727" s="540" t="n"/>
      <c r="W727" s="540" t="n"/>
    </row>
    <row r="728" ht="13.35" customHeight="1" s="162">
      <c r="B728" s="537">
        <f>IF($D$725="Flat Oval",IF(OR($N$726="",ISTEXT($N$726)),"",IF(2&lt;=$N$726,ROUND((2-0.5)*$I$725/$N$726,1),IF(2=$N$726+1,"Ends",""))),IF(OR($D$725="",$G$725=""),"",IF($D$725="Round",IF(2=1,"Axis 1 (0°)",IF(2=2,"Axis 2 (90°)","")),IF(ISTEXT($N$726),"",IF(2&gt;$N$726,"",IF(ISTEXT($I$725),"",ROUND((2-0.5)*$I$725/$N$726,1)))))))</f>
        <v/>
      </c>
      <c r="C728" s="538" t="n"/>
      <c r="D728" s="539">
        <f>IF($D$725="Flat Oval",IF(OR($N$727="",ISTEXT($N$725),ISTEXT($N$726)),"",IF(2&lt;=$N$726,IF(1&gt;$N$725,"",IF(((2-1)*$N$725+1)&gt;80,"",IF(INDEX($P$727:$W$736,MOD(((2-1)*$N$725+1)-1,10)+1,INT((((2-1)*$N$725+1)-1)/10)+1)="","",INDEX($P$727:$W$736,MOD(((2-1)*$N$725+1)-1,10)+1,INT((((2-1)*$N$725+1)-1)/10)+1)))),IF(AND(2=$N$726+1,1&lt;=$O$725),IF(($N$725*$N$726+1)&gt;80,"",IF(INDEX($P$727:$W$736,MOD(($N$725*$N$726+1)-1,10)+1,INT((($N$725*$N$726+1)-1)/10)+1)="","",INDEX($P$727:$W$736,MOD(($N$725*$N$726+1)-1,10)+1,INT((($N$725*$N$726+1)-1)/10)+1))),""))),IF($N$727="","",IF(OR(ISTEXT($N$725),ISTEXT($N$726),ISTEXT($N$727)),"",IF(OR(1&gt;$N$725,2&gt;$N$726,((2-1)*$N$725+1)&gt;$N$727),"",IF(INDEX($P$727:$W$736,MOD(((2-1)*$N$725+1)-1,10)+1,INT((((2-1)*$N$725+1)-1)/10)+1)="","",INDEX($P$727:$W$736,MOD(((2-1)*$N$725+1)-1,10)+1,INT((((2-1)*$N$725+1)-1)/10)+1))))))</f>
        <v/>
      </c>
      <c r="E728" s="539">
        <f>IF($D$725="Flat Oval",IF(OR($N$727="",ISTEXT($N$725),ISTEXT($N$726)),"",IF(2&lt;=$N$726,IF(2&gt;$N$725,"",IF(((2-1)*$N$725+2)&gt;80,"",IF(INDEX($P$727:$W$736,MOD(((2-1)*$N$725+2)-1,10)+1,INT((((2-1)*$N$725+2)-1)/10)+1)="","",INDEX($P$727:$W$736,MOD(((2-1)*$N$725+2)-1,10)+1,INT((((2-1)*$N$725+2)-1)/10)+1)))),IF(AND(2=$N$726+1,2&lt;=$O$725),IF(($N$725*$N$726+2)&gt;80,"",IF(INDEX($P$727:$W$736,MOD(($N$725*$N$726+2)-1,10)+1,INT((($N$725*$N$726+2)-1)/10)+1)="","",INDEX($P$727:$W$736,MOD(($N$725*$N$726+2)-1,10)+1,INT((($N$725*$N$726+2)-1)/10)+1))),""))),IF($N$727="","",IF(OR(ISTEXT($N$725),ISTEXT($N$726),ISTEXT($N$727)),"",IF(OR(2&gt;$N$725,2&gt;$N$726,((2-1)*$N$725+2)&gt;$N$727),"",IF(INDEX($P$727:$W$736,MOD(((2-1)*$N$725+2)-1,10)+1,INT((((2-1)*$N$725+2)-1)/10)+1)="","",INDEX($P$727:$W$736,MOD(((2-1)*$N$725+2)-1,10)+1,INT((((2-1)*$N$725+2)-1)/10)+1))))))</f>
        <v/>
      </c>
      <c r="F728" s="539">
        <f>IF($D$725="Flat Oval",IF(OR($N$727="",ISTEXT($N$725),ISTEXT($N$726)),"",IF(2&lt;=$N$726,IF(3&gt;$N$725,"",IF(((2-1)*$N$725+3)&gt;80,"",IF(INDEX($P$727:$W$736,MOD(((2-1)*$N$725+3)-1,10)+1,INT((((2-1)*$N$725+3)-1)/10)+1)="","",INDEX($P$727:$W$736,MOD(((2-1)*$N$725+3)-1,10)+1,INT((((2-1)*$N$725+3)-1)/10)+1)))),IF(AND(2=$N$726+1,3&lt;=$O$725),IF(($N$725*$N$726+3)&gt;80,"",IF(INDEX($P$727:$W$736,MOD(($N$725*$N$726+3)-1,10)+1,INT((($N$725*$N$726+3)-1)/10)+1)="","",INDEX($P$727:$W$736,MOD(($N$725*$N$726+3)-1,10)+1,INT((($N$725*$N$726+3)-1)/10)+1))),""))),IF($N$727="","",IF(OR(ISTEXT($N$725),ISTEXT($N$726),ISTEXT($N$727)),"",IF(OR(3&gt;$N$725,2&gt;$N$726,((2-1)*$N$725+3)&gt;$N$727),"",IF(INDEX($P$727:$W$736,MOD(((2-1)*$N$725+3)-1,10)+1,INT((((2-1)*$N$725+3)-1)/10)+1)="","",INDEX($P$727:$W$736,MOD(((2-1)*$N$725+3)-1,10)+1,INT((((2-1)*$N$725+3)-1)/10)+1))))))</f>
        <v/>
      </c>
      <c r="G728" s="539">
        <f>IF($D$725="Flat Oval",IF(OR($N$727="",ISTEXT($N$725),ISTEXT($N$726)),"",IF(2&lt;=$N$726,IF(4&gt;$N$725,"",IF(((2-1)*$N$725+4)&gt;80,"",IF(INDEX($P$727:$W$736,MOD(((2-1)*$N$725+4)-1,10)+1,INT((((2-1)*$N$725+4)-1)/10)+1)="","",INDEX($P$727:$W$736,MOD(((2-1)*$N$725+4)-1,10)+1,INT((((2-1)*$N$725+4)-1)/10)+1)))),IF(AND(2=$N$726+1,4&lt;=$O$725),IF(($N$725*$N$726+4)&gt;80,"",IF(INDEX($P$727:$W$736,MOD(($N$725*$N$726+4)-1,10)+1,INT((($N$725*$N$726+4)-1)/10)+1)="","",INDEX($P$727:$W$736,MOD(($N$725*$N$726+4)-1,10)+1,INT((($N$725*$N$726+4)-1)/10)+1))),""))),IF($N$727="","",IF(OR(ISTEXT($N$725),ISTEXT($N$726),ISTEXT($N$727)),"",IF(OR(4&gt;$N$725,2&gt;$N$726,((2-1)*$N$725+4)&gt;$N$727),"",IF(INDEX($P$727:$W$736,MOD(((2-1)*$N$725+4)-1,10)+1,INT((((2-1)*$N$725+4)-1)/10)+1)="","",INDEX($P$727:$W$736,MOD(((2-1)*$N$725+4)-1,10)+1,INT((((2-1)*$N$725+4)-1)/10)+1))))))</f>
        <v/>
      </c>
      <c r="H728" s="539">
        <f>IF($D$725="Flat Oval",IF(OR($N$727="",ISTEXT($N$725),ISTEXT($N$726)),"",IF(2&lt;=$N$726,IF(5&gt;$N$725,"",IF(((2-1)*$N$725+5)&gt;80,"",IF(INDEX($P$727:$W$736,MOD(((2-1)*$N$725+5)-1,10)+1,INT((((2-1)*$N$725+5)-1)/10)+1)="","",INDEX($P$727:$W$736,MOD(((2-1)*$N$725+5)-1,10)+1,INT((((2-1)*$N$725+5)-1)/10)+1)))),IF(AND(2=$N$726+1,5&lt;=$O$725),IF(($N$725*$N$726+5)&gt;80,"",IF(INDEX($P$727:$W$736,MOD(($N$725*$N$726+5)-1,10)+1,INT((($N$725*$N$726+5)-1)/10)+1)="","",INDEX($P$727:$W$736,MOD(($N$725*$N$726+5)-1,10)+1,INT((($N$725*$N$726+5)-1)/10)+1))),""))),IF($N$727="","",IF(OR(ISTEXT($N$725),ISTEXT($N$726),ISTEXT($N$727)),"",IF(OR(5&gt;$N$725,2&gt;$N$726,((2-1)*$N$725+5)&gt;$N$727),"",IF(INDEX($P$727:$W$736,MOD(((2-1)*$N$725+5)-1,10)+1,INT((((2-1)*$N$725+5)-1)/10)+1)="","",INDEX($P$727:$W$736,MOD(((2-1)*$N$725+5)-1,10)+1,INT((((2-1)*$N$725+5)-1)/10)+1))))))</f>
        <v/>
      </c>
      <c r="I728" s="539">
        <f>IF($D$725="Flat Oval",IF(OR($N$727="",ISTEXT($N$725),ISTEXT($N$726)),"",IF(2&lt;=$N$726,IF(6&gt;$N$725,"",IF(((2-1)*$N$725+6)&gt;80,"",IF(INDEX($P$727:$W$736,MOD(((2-1)*$N$725+6)-1,10)+1,INT((((2-1)*$N$725+6)-1)/10)+1)="","",INDEX($P$727:$W$736,MOD(((2-1)*$N$725+6)-1,10)+1,INT((((2-1)*$N$725+6)-1)/10)+1)))),IF(AND(2=$N$726+1,6&lt;=$O$725),IF(($N$725*$N$726+6)&gt;80,"",IF(INDEX($P$727:$W$736,MOD(($N$725*$N$726+6)-1,10)+1,INT((($N$725*$N$726+6)-1)/10)+1)="","",INDEX($P$727:$W$736,MOD(($N$725*$N$726+6)-1,10)+1,INT((($N$725*$N$726+6)-1)/10)+1))),""))),IF($N$727="","",IF(OR(ISTEXT($N$725),ISTEXT($N$726),ISTEXT($N$727)),"",IF(OR(6&gt;$N$725,2&gt;$N$726,((2-1)*$N$725+6)&gt;$N$727),"",IF(INDEX($P$727:$W$736,MOD(((2-1)*$N$725+6)-1,10)+1,INT((((2-1)*$N$725+6)-1)/10)+1)="","",INDEX($P$727:$W$736,MOD(((2-1)*$N$725+6)-1,10)+1,INT((((2-1)*$N$725+6)-1)/10)+1))))))</f>
        <v/>
      </c>
      <c r="J728" s="539">
        <f>IF($D$725="Flat Oval",IF(OR($N$727="",ISTEXT($N$725),ISTEXT($N$726)),"",IF(2&lt;=$N$726,IF(7&gt;$N$725,"",IF(((2-1)*$N$725+7)&gt;80,"",IF(INDEX($P$727:$W$736,MOD(((2-1)*$N$725+7)-1,10)+1,INT((((2-1)*$N$725+7)-1)/10)+1)="","",INDEX($P$727:$W$736,MOD(((2-1)*$N$725+7)-1,10)+1,INT((((2-1)*$N$725+7)-1)/10)+1)))),IF(AND(2=$N$726+1,7&lt;=$O$725),IF(($N$725*$N$726+7)&gt;80,"",IF(INDEX($P$727:$W$736,MOD(($N$725*$N$726+7)-1,10)+1,INT((($N$725*$N$726+7)-1)/10)+1)="","",INDEX($P$727:$W$736,MOD(($N$725*$N$726+7)-1,10)+1,INT((($N$725*$N$726+7)-1)/10)+1))),""))),IF($N$727="","",IF(OR(ISTEXT($N$725),ISTEXT($N$726),ISTEXT($N$727)),"",IF(OR(7&gt;$N$725,2&gt;$N$726,((2-1)*$N$725+7)&gt;$N$727),"",IF(INDEX($P$727:$W$736,MOD(((2-1)*$N$725+7)-1,10)+1,INT((((2-1)*$N$725+7)-1)/10)+1)="","",INDEX($P$727:$W$736,MOD(((2-1)*$N$725+7)-1,10)+1,INT((((2-1)*$N$725+7)-1)/10)+1))))))</f>
        <v/>
      </c>
      <c r="K728" s="539">
        <f>IF($D$725="Flat Oval",IF(OR($N$727="",ISTEXT($N$725),ISTEXT($N$726)),"",IF(2&lt;=$N$726,IF(8&gt;$N$725,"",IF(((2-1)*$N$725+8)&gt;80,"",IF(INDEX($P$727:$W$736,MOD(((2-1)*$N$725+8)-1,10)+1,INT((((2-1)*$N$725+8)-1)/10)+1)="","",INDEX($P$727:$W$736,MOD(((2-1)*$N$725+8)-1,10)+1,INT((((2-1)*$N$725+8)-1)/10)+1)))),IF(AND(2=$N$726+1,8&lt;=$O$725),IF(($N$725*$N$726+8)&gt;80,"",IF(INDEX($P$727:$W$736,MOD(($N$725*$N$726+8)-1,10)+1,INT((($N$725*$N$726+8)-1)/10)+1)="","",INDEX($P$727:$W$736,MOD(($N$725*$N$726+8)-1,10)+1,INT((($N$725*$N$726+8)-1)/10)+1))),""))),IF($N$727="","",IF(OR(ISTEXT($N$725),ISTEXT($N$726),ISTEXT($N$727)),"",IF(OR(8&gt;$N$725,2&gt;$N$726,((2-1)*$N$725+8)&gt;$N$727),"",IF(INDEX($P$727:$W$736,MOD(((2-1)*$N$725+8)-1,10)+1,INT((((2-1)*$N$725+8)-1)/10)+1)="","",INDEX($P$727:$W$736,MOD(((2-1)*$N$725+8)-1,10)+1,INT((((2-1)*$N$725+8)-1)/10)+1))))))</f>
        <v/>
      </c>
      <c r="L728" s="539">
        <f>IF($D$725="Flat Oval",IF(OR($N$727="",ISTEXT($N$725),ISTEXT($N$726)),"",IF(2&lt;=$N$726,IF(9&gt;$N$725,"",IF(((2-1)*$N$725+9)&gt;80,"",IF(INDEX($P$727:$W$736,MOD(((2-1)*$N$725+9)-1,10)+1,INT((((2-1)*$N$725+9)-1)/10)+1)="","",INDEX($P$727:$W$736,MOD(((2-1)*$N$725+9)-1,10)+1,INT((((2-1)*$N$725+9)-1)/10)+1)))),IF(AND(2=$N$726+1,9&lt;=$O$725),IF(($N$725*$N$726+9)&gt;80,"",IF(INDEX($P$727:$W$736,MOD(($N$725*$N$726+9)-1,10)+1,INT((($N$725*$N$726+9)-1)/10)+1)="","",INDEX($P$727:$W$736,MOD(($N$725*$N$726+9)-1,10)+1,INT((($N$725*$N$726+9)-1)/10)+1))),""))),IF($N$727="","",IF(OR(ISTEXT($N$725),ISTEXT($N$726),ISTEXT($N$727)),"",IF(OR(9&gt;$N$725,2&gt;$N$726,((2-1)*$N$725+9)&gt;$N$727),"",IF(INDEX($P$727:$W$736,MOD(((2-1)*$N$725+9)-1,10)+1,INT((((2-1)*$N$725+9)-1)/10)+1)="","",INDEX($P$727:$W$736,MOD(((2-1)*$N$725+9)-1,10)+1,INT((((2-1)*$N$725+9)-1)/10)+1))))))</f>
        <v/>
      </c>
      <c r="M728" s="539">
        <f>IF($D$725="Flat Oval",IF(OR($N$727="",ISTEXT($N$725),ISTEXT($N$726)),"",IF(2&lt;=$N$726,IF(10&gt;$N$725,"",IF(((2-1)*$N$725+10)&gt;80,"",IF(INDEX($P$727:$W$736,MOD(((2-1)*$N$725+10)-1,10)+1,INT((((2-1)*$N$725+10)-1)/10)+1)="","",INDEX($P$727:$W$736,MOD(((2-1)*$N$725+10)-1,10)+1,INT((((2-1)*$N$725+10)-1)/10)+1)))),IF(AND(2=$N$726+1,10&lt;=$O$725),IF(($N$725*$N$726+10)&gt;80,"",IF(INDEX($P$727:$W$736,MOD(($N$725*$N$726+10)-1,10)+1,INT((($N$725*$N$726+10)-1)/10)+1)="","",INDEX($P$727:$W$736,MOD(($N$725*$N$726+10)-1,10)+1,INT((($N$725*$N$726+10)-1)/10)+1))),""))),IF($N$727="","",IF(OR(ISTEXT($N$725),ISTEXT($N$726),ISTEXT($N$727)),"",IF(OR(10&gt;$N$725,2&gt;$N$726,((2-1)*$N$725+10)&gt;$N$727),"",IF(INDEX($P$727:$W$736,MOD(((2-1)*$N$725+10)-1,10)+1,INT((((2-1)*$N$725+10)-1)/10)+1)="","",INDEX($P$727:$W$736,MOD(((2-1)*$N$725+10)-1,10)+1,INT((((2-1)*$N$725+10)-1)/10)+1))))))</f>
        <v/>
      </c>
      <c r="O728">
        <f>IF(AND($D$725="Flat Oval",NOT(OR($G$725="",$I$725="")),NOT(OR(ISTEXT($G$725),ISTEXT($I$725)))),(($G$725-2*N($K$725))-($I$725-2*N($K$725)))*($I$725-2*N($K$725))/144,"")</f>
        <v/>
      </c>
      <c r="P728" s="540" t="n"/>
      <c r="Q728" s="540" t="n"/>
      <c r="R728" s="540" t="n"/>
      <c r="S728" s="540" t="n"/>
      <c r="T728" s="540" t="n"/>
      <c r="U728" s="540" t="n"/>
      <c r="V728" s="540" t="n"/>
      <c r="W728" s="540" t="n"/>
    </row>
    <row r="729" ht="13.35" customHeight="1" s="162">
      <c r="B729" s="537">
        <f>IF($D$725="Flat Oval",IF(OR($N$726="",ISTEXT($N$726)),"",IF(3&lt;=$N$726,ROUND((3-0.5)*$I$725/$N$726,1),IF(3=$N$726+1,"Ends",""))),IF(OR($D$725="",$G$725=""),"",IF($D$725="Round",IF(3=1,"Axis 1 (0°)",IF(3=2,"Axis 2 (90°)","")),IF(ISTEXT($N$726),"",IF(3&gt;$N$726,"",IF(ISTEXT($I$725),"",ROUND((3-0.5)*$I$725/$N$726,1)))))))</f>
        <v/>
      </c>
      <c r="C729" s="538" t="n"/>
      <c r="D729" s="539">
        <f>IF($D$725="Flat Oval",IF(OR($N$727="",ISTEXT($N$725),ISTEXT($N$726)),"",IF(3&lt;=$N$726,IF(1&gt;$N$725,"",IF(((3-1)*$N$725+1)&gt;80,"",IF(INDEX($P$727:$W$736,MOD(((3-1)*$N$725+1)-1,10)+1,INT((((3-1)*$N$725+1)-1)/10)+1)="","",INDEX($P$727:$W$736,MOD(((3-1)*$N$725+1)-1,10)+1,INT((((3-1)*$N$725+1)-1)/10)+1)))),IF(AND(3=$N$726+1,1&lt;=$O$725),IF(($N$725*$N$726+1)&gt;80,"",IF(INDEX($P$727:$W$736,MOD(($N$725*$N$726+1)-1,10)+1,INT((($N$725*$N$726+1)-1)/10)+1)="","",INDEX($P$727:$W$736,MOD(($N$725*$N$726+1)-1,10)+1,INT((($N$725*$N$726+1)-1)/10)+1))),""))),IF($N$727="","",IF(OR(ISTEXT($N$725),ISTEXT($N$726),ISTEXT($N$727)),"",IF(OR(1&gt;$N$725,3&gt;$N$726,((3-1)*$N$725+1)&gt;$N$727),"",IF(INDEX($P$727:$W$736,MOD(((3-1)*$N$725+1)-1,10)+1,INT((((3-1)*$N$725+1)-1)/10)+1)="","",INDEX($P$727:$W$736,MOD(((3-1)*$N$725+1)-1,10)+1,INT((((3-1)*$N$725+1)-1)/10)+1))))))</f>
        <v/>
      </c>
      <c r="E729" s="539">
        <f>IF($D$725="Flat Oval",IF(OR($N$727="",ISTEXT($N$725),ISTEXT($N$726)),"",IF(3&lt;=$N$726,IF(2&gt;$N$725,"",IF(((3-1)*$N$725+2)&gt;80,"",IF(INDEX($P$727:$W$736,MOD(((3-1)*$N$725+2)-1,10)+1,INT((((3-1)*$N$725+2)-1)/10)+1)="","",INDEX($P$727:$W$736,MOD(((3-1)*$N$725+2)-1,10)+1,INT((((3-1)*$N$725+2)-1)/10)+1)))),IF(AND(3=$N$726+1,2&lt;=$O$725),IF(($N$725*$N$726+2)&gt;80,"",IF(INDEX($P$727:$W$736,MOD(($N$725*$N$726+2)-1,10)+1,INT((($N$725*$N$726+2)-1)/10)+1)="","",INDEX($P$727:$W$736,MOD(($N$725*$N$726+2)-1,10)+1,INT((($N$725*$N$726+2)-1)/10)+1))),""))),IF($N$727="","",IF(OR(ISTEXT($N$725),ISTEXT($N$726),ISTEXT($N$727)),"",IF(OR(2&gt;$N$725,3&gt;$N$726,((3-1)*$N$725+2)&gt;$N$727),"",IF(INDEX($P$727:$W$736,MOD(((3-1)*$N$725+2)-1,10)+1,INT((((3-1)*$N$725+2)-1)/10)+1)="","",INDEX($P$727:$W$736,MOD(((3-1)*$N$725+2)-1,10)+1,INT((((3-1)*$N$725+2)-1)/10)+1))))))</f>
        <v/>
      </c>
      <c r="F729" s="539">
        <f>IF($D$725="Flat Oval",IF(OR($N$727="",ISTEXT($N$725),ISTEXT($N$726)),"",IF(3&lt;=$N$726,IF(3&gt;$N$725,"",IF(((3-1)*$N$725+3)&gt;80,"",IF(INDEX($P$727:$W$736,MOD(((3-1)*$N$725+3)-1,10)+1,INT((((3-1)*$N$725+3)-1)/10)+1)="","",INDEX($P$727:$W$736,MOD(((3-1)*$N$725+3)-1,10)+1,INT((((3-1)*$N$725+3)-1)/10)+1)))),IF(AND(3=$N$726+1,3&lt;=$O$725),IF(($N$725*$N$726+3)&gt;80,"",IF(INDEX($P$727:$W$736,MOD(($N$725*$N$726+3)-1,10)+1,INT((($N$725*$N$726+3)-1)/10)+1)="","",INDEX($P$727:$W$736,MOD(($N$725*$N$726+3)-1,10)+1,INT((($N$725*$N$726+3)-1)/10)+1))),""))),IF($N$727="","",IF(OR(ISTEXT($N$725),ISTEXT($N$726),ISTEXT($N$727)),"",IF(OR(3&gt;$N$725,3&gt;$N$726,((3-1)*$N$725+3)&gt;$N$727),"",IF(INDEX($P$727:$W$736,MOD(((3-1)*$N$725+3)-1,10)+1,INT((((3-1)*$N$725+3)-1)/10)+1)="","",INDEX($P$727:$W$736,MOD(((3-1)*$N$725+3)-1,10)+1,INT((((3-1)*$N$725+3)-1)/10)+1))))))</f>
        <v/>
      </c>
      <c r="G729" s="539">
        <f>IF($D$725="Flat Oval",IF(OR($N$727="",ISTEXT($N$725),ISTEXT($N$726)),"",IF(3&lt;=$N$726,IF(4&gt;$N$725,"",IF(((3-1)*$N$725+4)&gt;80,"",IF(INDEX($P$727:$W$736,MOD(((3-1)*$N$725+4)-1,10)+1,INT((((3-1)*$N$725+4)-1)/10)+1)="","",INDEX($P$727:$W$736,MOD(((3-1)*$N$725+4)-1,10)+1,INT((((3-1)*$N$725+4)-1)/10)+1)))),IF(AND(3=$N$726+1,4&lt;=$O$725),IF(($N$725*$N$726+4)&gt;80,"",IF(INDEX($P$727:$W$736,MOD(($N$725*$N$726+4)-1,10)+1,INT((($N$725*$N$726+4)-1)/10)+1)="","",INDEX($P$727:$W$736,MOD(($N$725*$N$726+4)-1,10)+1,INT((($N$725*$N$726+4)-1)/10)+1))),""))),IF($N$727="","",IF(OR(ISTEXT($N$725),ISTEXT($N$726),ISTEXT($N$727)),"",IF(OR(4&gt;$N$725,3&gt;$N$726,((3-1)*$N$725+4)&gt;$N$727),"",IF(INDEX($P$727:$W$736,MOD(((3-1)*$N$725+4)-1,10)+1,INT((((3-1)*$N$725+4)-1)/10)+1)="","",INDEX($P$727:$W$736,MOD(((3-1)*$N$725+4)-1,10)+1,INT((((3-1)*$N$725+4)-1)/10)+1))))))</f>
        <v/>
      </c>
      <c r="H729" s="539">
        <f>IF($D$725="Flat Oval",IF(OR($N$727="",ISTEXT($N$725),ISTEXT($N$726)),"",IF(3&lt;=$N$726,IF(5&gt;$N$725,"",IF(((3-1)*$N$725+5)&gt;80,"",IF(INDEX($P$727:$W$736,MOD(((3-1)*$N$725+5)-1,10)+1,INT((((3-1)*$N$725+5)-1)/10)+1)="","",INDEX($P$727:$W$736,MOD(((3-1)*$N$725+5)-1,10)+1,INT((((3-1)*$N$725+5)-1)/10)+1)))),IF(AND(3=$N$726+1,5&lt;=$O$725),IF(($N$725*$N$726+5)&gt;80,"",IF(INDEX($P$727:$W$736,MOD(($N$725*$N$726+5)-1,10)+1,INT((($N$725*$N$726+5)-1)/10)+1)="","",INDEX($P$727:$W$736,MOD(($N$725*$N$726+5)-1,10)+1,INT((($N$725*$N$726+5)-1)/10)+1))),""))),IF($N$727="","",IF(OR(ISTEXT($N$725),ISTEXT($N$726),ISTEXT($N$727)),"",IF(OR(5&gt;$N$725,3&gt;$N$726,((3-1)*$N$725+5)&gt;$N$727),"",IF(INDEX($P$727:$W$736,MOD(((3-1)*$N$725+5)-1,10)+1,INT((((3-1)*$N$725+5)-1)/10)+1)="","",INDEX($P$727:$W$736,MOD(((3-1)*$N$725+5)-1,10)+1,INT((((3-1)*$N$725+5)-1)/10)+1))))))</f>
        <v/>
      </c>
      <c r="I729" s="539">
        <f>IF($D$725="Flat Oval",IF(OR($N$727="",ISTEXT($N$725),ISTEXT($N$726)),"",IF(3&lt;=$N$726,IF(6&gt;$N$725,"",IF(((3-1)*$N$725+6)&gt;80,"",IF(INDEX($P$727:$W$736,MOD(((3-1)*$N$725+6)-1,10)+1,INT((((3-1)*$N$725+6)-1)/10)+1)="","",INDEX($P$727:$W$736,MOD(((3-1)*$N$725+6)-1,10)+1,INT((((3-1)*$N$725+6)-1)/10)+1)))),IF(AND(3=$N$726+1,6&lt;=$O$725),IF(($N$725*$N$726+6)&gt;80,"",IF(INDEX($P$727:$W$736,MOD(($N$725*$N$726+6)-1,10)+1,INT((($N$725*$N$726+6)-1)/10)+1)="","",INDEX($P$727:$W$736,MOD(($N$725*$N$726+6)-1,10)+1,INT((($N$725*$N$726+6)-1)/10)+1))),""))),IF($N$727="","",IF(OR(ISTEXT($N$725),ISTEXT($N$726),ISTEXT($N$727)),"",IF(OR(6&gt;$N$725,3&gt;$N$726,((3-1)*$N$725+6)&gt;$N$727),"",IF(INDEX($P$727:$W$736,MOD(((3-1)*$N$725+6)-1,10)+1,INT((((3-1)*$N$725+6)-1)/10)+1)="","",INDEX($P$727:$W$736,MOD(((3-1)*$N$725+6)-1,10)+1,INT((((3-1)*$N$725+6)-1)/10)+1))))))</f>
        <v/>
      </c>
      <c r="J729" s="539">
        <f>IF($D$725="Flat Oval",IF(OR($N$727="",ISTEXT($N$725),ISTEXT($N$726)),"",IF(3&lt;=$N$726,IF(7&gt;$N$725,"",IF(((3-1)*$N$725+7)&gt;80,"",IF(INDEX($P$727:$W$736,MOD(((3-1)*$N$725+7)-1,10)+1,INT((((3-1)*$N$725+7)-1)/10)+1)="","",INDEX($P$727:$W$736,MOD(((3-1)*$N$725+7)-1,10)+1,INT((((3-1)*$N$725+7)-1)/10)+1)))),IF(AND(3=$N$726+1,7&lt;=$O$725),IF(($N$725*$N$726+7)&gt;80,"",IF(INDEX($P$727:$W$736,MOD(($N$725*$N$726+7)-1,10)+1,INT((($N$725*$N$726+7)-1)/10)+1)="","",INDEX($P$727:$W$736,MOD(($N$725*$N$726+7)-1,10)+1,INT((($N$725*$N$726+7)-1)/10)+1))),""))),IF($N$727="","",IF(OR(ISTEXT($N$725),ISTEXT($N$726),ISTEXT($N$727)),"",IF(OR(7&gt;$N$725,3&gt;$N$726,((3-1)*$N$725+7)&gt;$N$727),"",IF(INDEX($P$727:$W$736,MOD(((3-1)*$N$725+7)-1,10)+1,INT((((3-1)*$N$725+7)-1)/10)+1)="","",INDEX($P$727:$W$736,MOD(((3-1)*$N$725+7)-1,10)+1,INT((((3-1)*$N$725+7)-1)/10)+1))))))</f>
        <v/>
      </c>
      <c r="K729" s="539">
        <f>IF($D$725="Flat Oval",IF(OR($N$727="",ISTEXT($N$725),ISTEXT($N$726)),"",IF(3&lt;=$N$726,IF(8&gt;$N$725,"",IF(((3-1)*$N$725+8)&gt;80,"",IF(INDEX($P$727:$W$736,MOD(((3-1)*$N$725+8)-1,10)+1,INT((((3-1)*$N$725+8)-1)/10)+1)="","",INDEX($P$727:$W$736,MOD(((3-1)*$N$725+8)-1,10)+1,INT((((3-1)*$N$725+8)-1)/10)+1)))),IF(AND(3=$N$726+1,8&lt;=$O$725),IF(($N$725*$N$726+8)&gt;80,"",IF(INDEX($P$727:$W$736,MOD(($N$725*$N$726+8)-1,10)+1,INT((($N$725*$N$726+8)-1)/10)+1)="","",INDEX($P$727:$W$736,MOD(($N$725*$N$726+8)-1,10)+1,INT((($N$725*$N$726+8)-1)/10)+1))),""))),IF($N$727="","",IF(OR(ISTEXT($N$725),ISTEXT($N$726),ISTEXT($N$727)),"",IF(OR(8&gt;$N$725,3&gt;$N$726,((3-1)*$N$725+8)&gt;$N$727),"",IF(INDEX($P$727:$W$736,MOD(((3-1)*$N$725+8)-1,10)+1,INT((((3-1)*$N$725+8)-1)/10)+1)="","",INDEX($P$727:$W$736,MOD(((3-1)*$N$725+8)-1,10)+1,INT((((3-1)*$N$725+8)-1)/10)+1))))))</f>
        <v/>
      </c>
      <c r="L729" s="539">
        <f>IF($D$725="Flat Oval",IF(OR($N$727="",ISTEXT($N$725),ISTEXT($N$726)),"",IF(3&lt;=$N$726,IF(9&gt;$N$725,"",IF(((3-1)*$N$725+9)&gt;80,"",IF(INDEX($P$727:$W$736,MOD(((3-1)*$N$725+9)-1,10)+1,INT((((3-1)*$N$725+9)-1)/10)+1)="","",INDEX($P$727:$W$736,MOD(((3-1)*$N$725+9)-1,10)+1,INT((((3-1)*$N$725+9)-1)/10)+1)))),IF(AND(3=$N$726+1,9&lt;=$O$725),IF(($N$725*$N$726+9)&gt;80,"",IF(INDEX($P$727:$W$736,MOD(($N$725*$N$726+9)-1,10)+1,INT((($N$725*$N$726+9)-1)/10)+1)="","",INDEX($P$727:$W$736,MOD(($N$725*$N$726+9)-1,10)+1,INT((($N$725*$N$726+9)-1)/10)+1))),""))),IF($N$727="","",IF(OR(ISTEXT($N$725),ISTEXT($N$726),ISTEXT($N$727)),"",IF(OR(9&gt;$N$725,3&gt;$N$726,((3-1)*$N$725+9)&gt;$N$727),"",IF(INDEX($P$727:$W$736,MOD(((3-1)*$N$725+9)-1,10)+1,INT((((3-1)*$N$725+9)-1)/10)+1)="","",INDEX($P$727:$W$736,MOD(((3-1)*$N$725+9)-1,10)+1,INT((((3-1)*$N$725+9)-1)/10)+1))))))</f>
        <v/>
      </c>
      <c r="M729" s="539">
        <f>IF($D$725="Flat Oval",IF(OR($N$727="",ISTEXT($N$725),ISTEXT($N$726)),"",IF(3&lt;=$N$726,IF(10&gt;$N$725,"",IF(((3-1)*$N$725+10)&gt;80,"",IF(INDEX($P$727:$W$736,MOD(((3-1)*$N$725+10)-1,10)+1,INT((((3-1)*$N$725+10)-1)/10)+1)="","",INDEX($P$727:$W$736,MOD(((3-1)*$N$725+10)-1,10)+1,INT((((3-1)*$N$725+10)-1)/10)+1)))),IF(AND(3=$N$726+1,10&lt;=$O$725),IF(($N$725*$N$726+10)&gt;80,"",IF(INDEX($P$727:$W$736,MOD(($N$725*$N$726+10)-1,10)+1,INT((($N$725*$N$726+10)-1)/10)+1)="","",INDEX($P$727:$W$736,MOD(($N$725*$N$726+10)-1,10)+1,INT((($N$725*$N$726+10)-1)/10)+1))),""))),IF($N$727="","",IF(OR(ISTEXT($N$725),ISTEXT($N$726),ISTEXT($N$727)),"",IF(OR(10&gt;$N$725,3&gt;$N$726,((3-1)*$N$725+10)&gt;$N$727),"",IF(INDEX($P$727:$W$736,MOD(((3-1)*$N$725+10)-1,10)+1,INT((((3-1)*$N$725+10)-1)/10)+1)="","",INDEX($P$727:$W$736,MOD(((3-1)*$N$725+10)-1,10)+1,INT((((3-1)*$N$725+10)-1)/10)+1))))))</f>
        <v/>
      </c>
      <c r="O729">
        <f>IF(AND($D$725="Flat Oval",NOT(OR($G$725="",$I$725="")),NOT(OR(ISTEXT($G$725),ISTEXT($I$725)))),PI()*(($I$725-2*N($K$725))/2)^2/144,"")</f>
        <v/>
      </c>
      <c r="P729" s="540" t="n"/>
      <c r="Q729" s="540" t="n"/>
      <c r="R729" s="540" t="n"/>
      <c r="S729" s="540" t="n"/>
      <c r="T729" s="540" t="n"/>
      <c r="U729" s="540" t="n"/>
      <c r="V729" s="540" t="n"/>
      <c r="W729" s="540" t="n"/>
    </row>
    <row r="730" ht="13.35" customHeight="1" s="162">
      <c r="B730" s="537">
        <f>IF($D$725="Flat Oval",IF(OR($N$726="",ISTEXT($N$726)),"",IF(4&lt;=$N$726,ROUND((4-0.5)*$I$725/$N$726,1),IF(4=$N$726+1,"Ends",""))),IF(OR($D$725="",$G$725=""),"",IF($D$725="Round",IF(4=1,"Axis 1 (0°)",IF(4=2,"Axis 2 (90°)","")),IF(ISTEXT($N$726),"",IF(4&gt;$N$726,"",IF(ISTEXT($I$725),"",ROUND((4-0.5)*$I$725/$N$726,1)))))))</f>
        <v/>
      </c>
      <c r="C730" s="538" t="n"/>
      <c r="D730" s="539">
        <f>IF($D$725="Flat Oval",IF(OR($N$727="",ISTEXT($N$725),ISTEXT($N$726)),"",IF(4&lt;=$N$726,IF(1&gt;$N$725,"",IF(((4-1)*$N$725+1)&gt;80,"",IF(INDEX($P$727:$W$736,MOD(((4-1)*$N$725+1)-1,10)+1,INT((((4-1)*$N$725+1)-1)/10)+1)="","",INDEX($P$727:$W$736,MOD(((4-1)*$N$725+1)-1,10)+1,INT((((4-1)*$N$725+1)-1)/10)+1)))),IF(AND(4=$N$726+1,1&lt;=$O$725),IF(($N$725*$N$726+1)&gt;80,"",IF(INDEX($P$727:$W$736,MOD(($N$725*$N$726+1)-1,10)+1,INT((($N$725*$N$726+1)-1)/10)+1)="","",INDEX($P$727:$W$736,MOD(($N$725*$N$726+1)-1,10)+1,INT((($N$725*$N$726+1)-1)/10)+1))),""))),IF($N$727="","",IF(OR(ISTEXT($N$725),ISTEXT($N$726),ISTEXT($N$727)),"",IF(OR(1&gt;$N$725,4&gt;$N$726,((4-1)*$N$725+1)&gt;$N$727),"",IF(INDEX($P$727:$W$736,MOD(((4-1)*$N$725+1)-1,10)+1,INT((((4-1)*$N$725+1)-1)/10)+1)="","",INDEX($P$727:$W$736,MOD(((4-1)*$N$725+1)-1,10)+1,INT((((4-1)*$N$725+1)-1)/10)+1))))))</f>
        <v/>
      </c>
      <c r="E730" s="539">
        <f>IF($D$725="Flat Oval",IF(OR($N$727="",ISTEXT($N$725),ISTEXT($N$726)),"",IF(4&lt;=$N$726,IF(2&gt;$N$725,"",IF(((4-1)*$N$725+2)&gt;80,"",IF(INDEX($P$727:$W$736,MOD(((4-1)*$N$725+2)-1,10)+1,INT((((4-1)*$N$725+2)-1)/10)+1)="","",INDEX($P$727:$W$736,MOD(((4-1)*$N$725+2)-1,10)+1,INT((((4-1)*$N$725+2)-1)/10)+1)))),IF(AND(4=$N$726+1,2&lt;=$O$725),IF(($N$725*$N$726+2)&gt;80,"",IF(INDEX($P$727:$W$736,MOD(($N$725*$N$726+2)-1,10)+1,INT((($N$725*$N$726+2)-1)/10)+1)="","",INDEX($P$727:$W$736,MOD(($N$725*$N$726+2)-1,10)+1,INT((($N$725*$N$726+2)-1)/10)+1))),""))),IF($N$727="","",IF(OR(ISTEXT($N$725),ISTEXT($N$726),ISTEXT($N$727)),"",IF(OR(2&gt;$N$725,4&gt;$N$726,((4-1)*$N$725+2)&gt;$N$727),"",IF(INDEX($P$727:$W$736,MOD(((4-1)*$N$725+2)-1,10)+1,INT((((4-1)*$N$725+2)-1)/10)+1)="","",INDEX($P$727:$W$736,MOD(((4-1)*$N$725+2)-1,10)+1,INT((((4-1)*$N$725+2)-1)/10)+1))))))</f>
        <v/>
      </c>
      <c r="F730" s="539">
        <f>IF($D$725="Flat Oval",IF(OR($N$727="",ISTEXT($N$725),ISTEXT($N$726)),"",IF(4&lt;=$N$726,IF(3&gt;$N$725,"",IF(((4-1)*$N$725+3)&gt;80,"",IF(INDEX($P$727:$W$736,MOD(((4-1)*$N$725+3)-1,10)+1,INT((((4-1)*$N$725+3)-1)/10)+1)="","",INDEX($P$727:$W$736,MOD(((4-1)*$N$725+3)-1,10)+1,INT((((4-1)*$N$725+3)-1)/10)+1)))),IF(AND(4=$N$726+1,3&lt;=$O$725),IF(($N$725*$N$726+3)&gt;80,"",IF(INDEX($P$727:$W$736,MOD(($N$725*$N$726+3)-1,10)+1,INT((($N$725*$N$726+3)-1)/10)+1)="","",INDEX($P$727:$W$736,MOD(($N$725*$N$726+3)-1,10)+1,INT((($N$725*$N$726+3)-1)/10)+1))),""))),IF($N$727="","",IF(OR(ISTEXT($N$725),ISTEXT($N$726),ISTEXT($N$727)),"",IF(OR(3&gt;$N$725,4&gt;$N$726,((4-1)*$N$725+3)&gt;$N$727),"",IF(INDEX($P$727:$W$736,MOD(((4-1)*$N$725+3)-1,10)+1,INT((((4-1)*$N$725+3)-1)/10)+1)="","",INDEX($P$727:$W$736,MOD(((4-1)*$N$725+3)-1,10)+1,INT((((4-1)*$N$725+3)-1)/10)+1))))))</f>
        <v/>
      </c>
      <c r="G730" s="539">
        <f>IF($D$725="Flat Oval",IF(OR($N$727="",ISTEXT($N$725),ISTEXT($N$726)),"",IF(4&lt;=$N$726,IF(4&gt;$N$725,"",IF(((4-1)*$N$725+4)&gt;80,"",IF(INDEX($P$727:$W$736,MOD(((4-1)*$N$725+4)-1,10)+1,INT((((4-1)*$N$725+4)-1)/10)+1)="","",INDEX($P$727:$W$736,MOD(((4-1)*$N$725+4)-1,10)+1,INT((((4-1)*$N$725+4)-1)/10)+1)))),IF(AND(4=$N$726+1,4&lt;=$O$725),IF(($N$725*$N$726+4)&gt;80,"",IF(INDEX($P$727:$W$736,MOD(($N$725*$N$726+4)-1,10)+1,INT((($N$725*$N$726+4)-1)/10)+1)="","",INDEX($P$727:$W$736,MOD(($N$725*$N$726+4)-1,10)+1,INT((($N$725*$N$726+4)-1)/10)+1))),""))),IF($N$727="","",IF(OR(ISTEXT($N$725),ISTEXT($N$726),ISTEXT($N$727)),"",IF(OR(4&gt;$N$725,4&gt;$N$726,((4-1)*$N$725+4)&gt;$N$727),"",IF(INDEX($P$727:$W$736,MOD(((4-1)*$N$725+4)-1,10)+1,INT((((4-1)*$N$725+4)-1)/10)+1)="","",INDEX($P$727:$W$736,MOD(((4-1)*$N$725+4)-1,10)+1,INT((((4-1)*$N$725+4)-1)/10)+1))))))</f>
        <v/>
      </c>
      <c r="H730" s="539">
        <f>IF($D$725="Flat Oval",IF(OR($N$727="",ISTEXT($N$725),ISTEXT($N$726)),"",IF(4&lt;=$N$726,IF(5&gt;$N$725,"",IF(((4-1)*$N$725+5)&gt;80,"",IF(INDEX($P$727:$W$736,MOD(((4-1)*$N$725+5)-1,10)+1,INT((((4-1)*$N$725+5)-1)/10)+1)="","",INDEX($P$727:$W$736,MOD(((4-1)*$N$725+5)-1,10)+1,INT((((4-1)*$N$725+5)-1)/10)+1)))),IF(AND(4=$N$726+1,5&lt;=$O$725),IF(($N$725*$N$726+5)&gt;80,"",IF(INDEX($P$727:$W$736,MOD(($N$725*$N$726+5)-1,10)+1,INT((($N$725*$N$726+5)-1)/10)+1)="","",INDEX($P$727:$W$736,MOD(($N$725*$N$726+5)-1,10)+1,INT((($N$725*$N$726+5)-1)/10)+1))),""))),IF($N$727="","",IF(OR(ISTEXT($N$725),ISTEXT($N$726),ISTEXT($N$727)),"",IF(OR(5&gt;$N$725,4&gt;$N$726,((4-1)*$N$725+5)&gt;$N$727),"",IF(INDEX($P$727:$W$736,MOD(((4-1)*$N$725+5)-1,10)+1,INT((((4-1)*$N$725+5)-1)/10)+1)="","",INDEX($P$727:$W$736,MOD(((4-1)*$N$725+5)-1,10)+1,INT((((4-1)*$N$725+5)-1)/10)+1))))))</f>
        <v/>
      </c>
      <c r="I730" s="539">
        <f>IF($D$725="Flat Oval",IF(OR($N$727="",ISTEXT($N$725),ISTEXT($N$726)),"",IF(4&lt;=$N$726,IF(6&gt;$N$725,"",IF(((4-1)*$N$725+6)&gt;80,"",IF(INDEX($P$727:$W$736,MOD(((4-1)*$N$725+6)-1,10)+1,INT((((4-1)*$N$725+6)-1)/10)+1)="","",INDEX($P$727:$W$736,MOD(((4-1)*$N$725+6)-1,10)+1,INT((((4-1)*$N$725+6)-1)/10)+1)))),IF(AND(4=$N$726+1,6&lt;=$O$725),IF(($N$725*$N$726+6)&gt;80,"",IF(INDEX($P$727:$W$736,MOD(($N$725*$N$726+6)-1,10)+1,INT((($N$725*$N$726+6)-1)/10)+1)="","",INDEX($P$727:$W$736,MOD(($N$725*$N$726+6)-1,10)+1,INT((($N$725*$N$726+6)-1)/10)+1))),""))),IF($N$727="","",IF(OR(ISTEXT($N$725),ISTEXT($N$726),ISTEXT($N$727)),"",IF(OR(6&gt;$N$725,4&gt;$N$726,((4-1)*$N$725+6)&gt;$N$727),"",IF(INDEX($P$727:$W$736,MOD(((4-1)*$N$725+6)-1,10)+1,INT((((4-1)*$N$725+6)-1)/10)+1)="","",INDEX($P$727:$W$736,MOD(((4-1)*$N$725+6)-1,10)+1,INT((((4-1)*$N$725+6)-1)/10)+1))))))</f>
        <v/>
      </c>
      <c r="J730" s="539">
        <f>IF($D$725="Flat Oval",IF(OR($N$727="",ISTEXT($N$725),ISTEXT($N$726)),"",IF(4&lt;=$N$726,IF(7&gt;$N$725,"",IF(((4-1)*$N$725+7)&gt;80,"",IF(INDEX($P$727:$W$736,MOD(((4-1)*$N$725+7)-1,10)+1,INT((((4-1)*$N$725+7)-1)/10)+1)="","",INDEX($P$727:$W$736,MOD(((4-1)*$N$725+7)-1,10)+1,INT((((4-1)*$N$725+7)-1)/10)+1)))),IF(AND(4=$N$726+1,7&lt;=$O$725),IF(($N$725*$N$726+7)&gt;80,"",IF(INDEX($P$727:$W$736,MOD(($N$725*$N$726+7)-1,10)+1,INT((($N$725*$N$726+7)-1)/10)+1)="","",INDEX($P$727:$W$736,MOD(($N$725*$N$726+7)-1,10)+1,INT((($N$725*$N$726+7)-1)/10)+1))),""))),IF($N$727="","",IF(OR(ISTEXT($N$725),ISTEXT($N$726),ISTEXT($N$727)),"",IF(OR(7&gt;$N$725,4&gt;$N$726,((4-1)*$N$725+7)&gt;$N$727),"",IF(INDEX($P$727:$W$736,MOD(((4-1)*$N$725+7)-1,10)+1,INT((((4-1)*$N$725+7)-1)/10)+1)="","",INDEX($P$727:$W$736,MOD(((4-1)*$N$725+7)-1,10)+1,INT((((4-1)*$N$725+7)-1)/10)+1))))))</f>
        <v/>
      </c>
      <c r="K730" s="539">
        <f>IF($D$725="Flat Oval",IF(OR($N$727="",ISTEXT($N$725),ISTEXT($N$726)),"",IF(4&lt;=$N$726,IF(8&gt;$N$725,"",IF(((4-1)*$N$725+8)&gt;80,"",IF(INDEX($P$727:$W$736,MOD(((4-1)*$N$725+8)-1,10)+1,INT((((4-1)*$N$725+8)-1)/10)+1)="","",INDEX($P$727:$W$736,MOD(((4-1)*$N$725+8)-1,10)+1,INT((((4-1)*$N$725+8)-1)/10)+1)))),IF(AND(4=$N$726+1,8&lt;=$O$725),IF(($N$725*$N$726+8)&gt;80,"",IF(INDEX($P$727:$W$736,MOD(($N$725*$N$726+8)-1,10)+1,INT((($N$725*$N$726+8)-1)/10)+1)="","",INDEX($P$727:$W$736,MOD(($N$725*$N$726+8)-1,10)+1,INT((($N$725*$N$726+8)-1)/10)+1))),""))),IF($N$727="","",IF(OR(ISTEXT($N$725),ISTEXT($N$726),ISTEXT($N$727)),"",IF(OR(8&gt;$N$725,4&gt;$N$726,((4-1)*$N$725+8)&gt;$N$727),"",IF(INDEX($P$727:$W$736,MOD(((4-1)*$N$725+8)-1,10)+1,INT((((4-1)*$N$725+8)-1)/10)+1)="","",INDEX($P$727:$W$736,MOD(((4-1)*$N$725+8)-1,10)+1,INT((((4-1)*$N$725+8)-1)/10)+1))))))</f>
        <v/>
      </c>
      <c r="L730" s="539">
        <f>IF($D$725="Flat Oval",IF(OR($N$727="",ISTEXT($N$725),ISTEXT($N$726)),"",IF(4&lt;=$N$726,IF(9&gt;$N$725,"",IF(((4-1)*$N$725+9)&gt;80,"",IF(INDEX($P$727:$W$736,MOD(((4-1)*$N$725+9)-1,10)+1,INT((((4-1)*$N$725+9)-1)/10)+1)="","",INDEX($P$727:$W$736,MOD(((4-1)*$N$725+9)-1,10)+1,INT((((4-1)*$N$725+9)-1)/10)+1)))),IF(AND(4=$N$726+1,9&lt;=$O$725),IF(($N$725*$N$726+9)&gt;80,"",IF(INDEX($P$727:$W$736,MOD(($N$725*$N$726+9)-1,10)+1,INT((($N$725*$N$726+9)-1)/10)+1)="","",INDEX($P$727:$W$736,MOD(($N$725*$N$726+9)-1,10)+1,INT((($N$725*$N$726+9)-1)/10)+1))),""))),IF($N$727="","",IF(OR(ISTEXT($N$725),ISTEXT($N$726),ISTEXT($N$727)),"",IF(OR(9&gt;$N$725,4&gt;$N$726,((4-1)*$N$725+9)&gt;$N$727),"",IF(INDEX($P$727:$W$736,MOD(((4-1)*$N$725+9)-1,10)+1,INT((((4-1)*$N$725+9)-1)/10)+1)="","",INDEX($P$727:$W$736,MOD(((4-1)*$N$725+9)-1,10)+1,INT((((4-1)*$N$725+9)-1)/10)+1))))))</f>
        <v/>
      </c>
      <c r="M730" s="539">
        <f>IF($D$725="Flat Oval",IF(OR($N$727="",ISTEXT($N$725),ISTEXT($N$726)),"",IF(4&lt;=$N$726,IF(10&gt;$N$725,"",IF(((4-1)*$N$725+10)&gt;80,"",IF(INDEX($P$727:$W$736,MOD(((4-1)*$N$725+10)-1,10)+1,INT((((4-1)*$N$725+10)-1)/10)+1)="","",INDEX($P$727:$W$736,MOD(((4-1)*$N$725+10)-1,10)+1,INT((((4-1)*$N$725+10)-1)/10)+1)))),IF(AND(4=$N$726+1,10&lt;=$O$725),IF(($N$725*$N$726+10)&gt;80,"",IF(INDEX($P$727:$W$736,MOD(($N$725*$N$726+10)-1,10)+1,INT((($N$725*$N$726+10)-1)/10)+1)="","",INDEX($P$727:$W$736,MOD(($N$725*$N$726+10)-1,10)+1,INT((($N$725*$N$726+10)-1)/10)+1))),""))),IF($N$727="","",IF(OR(ISTEXT($N$725),ISTEXT($N$726),ISTEXT($N$727)),"",IF(OR(10&gt;$N$725,4&gt;$N$726,((4-1)*$N$725+10)&gt;$N$727),"",IF(INDEX($P$727:$W$736,MOD(((4-1)*$N$725+10)-1,10)+1,INT((((4-1)*$N$725+10)-1)/10)+1)="","",INDEX($P$727:$W$736,MOD(((4-1)*$N$725+10)-1,10)+1,INT((((4-1)*$N$725+10)-1)/10)+1))))))</f>
        <v/>
      </c>
      <c r="P730" s="540" t="n"/>
      <c r="Q730" s="540" t="n"/>
      <c r="R730" s="540" t="n"/>
      <c r="S730" s="540" t="n"/>
      <c r="T730" s="540" t="n"/>
      <c r="U730" s="540" t="n"/>
      <c r="V730" s="540" t="n"/>
      <c r="W730" s="540" t="n"/>
    </row>
    <row r="731" ht="13.35" customHeight="1" s="162">
      <c r="B731" s="537">
        <f>IF($D$725="Flat Oval",IF(OR($N$726="",ISTEXT($N$726)),"",IF(5&lt;=$N$726,ROUND((5-0.5)*$I$725/$N$726,1),IF(5=$N$726+1,"Ends",""))),IF(OR($D$725="",$G$725=""),"",IF($D$725="Round",IF(5=1,"Axis 1 (0°)",IF(5=2,"Axis 2 (90°)","")),IF(ISTEXT($N$726),"",IF(5&gt;$N$726,"",IF(ISTEXT($I$725),"",ROUND((5-0.5)*$I$725/$N$726,1)))))))</f>
        <v/>
      </c>
      <c r="C731" s="538" t="n"/>
      <c r="D731" s="539">
        <f>IF($D$725="Flat Oval",IF(OR($N$727="",ISTEXT($N$725),ISTEXT($N$726)),"",IF(5&lt;=$N$726,IF(1&gt;$N$725,"",IF(((5-1)*$N$725+1)&gt;80,"",IF(INDEX($P$727:$W$736,MOD(((5-1)*$N$725+1)-1,10)+1,INT((((5-1)*$N$725+1)-1)/10)+1)="","",INDEX($P$727:$W$736,MOD(((5-1)*$N$725+1)-1,10)+1,INT((((5-1)*$N$725+1)-1)/10)+1)))),IF(AND(5=$N$726+1,1&lt;=$O$725),IF(($N$725*$N$726+1)&gt;80,"",IF(INDEX($P$727:$W$736,MOD(($N$725*$N$726+1)-1,10)+1,INT((($N$725*$N$726+1)-1)/10)+1)="","",INDEX($P$727:$W$736,MOD(($N$725*$N$726+1)-1,10)+1,INT((($N$725*$N$726+1)-1)/10)+1))),""))),IF($N$727="","",IF(OR(ISTEXT($N$725),ISTEXT($N$726),ISTEXT($N$727)),"",IF(OR(1&gt;$N$725,5&gt;$N$726,((5-1)*$N$725+1)&gt;$N$727),"",IF(INDEX($P$727:$W$736,MOD(((5-1)*$N$725+1)-1,10)+1,INT((((5-1)*$N$725+1)-1)/10)+1)="","",INDEX($P$727:$W$736,MOD(((5-1)*$N$725+1)-1,10)+1,INT((((5-1)*$N$725+1)-1)/10)+1))))))</f>
        <v/>
      </c>
      <c r="E731" s="539">
        <f>IF($D$725="Flat Oval",IF(OR($N$727="",ISTEXT($N$725),ISTEXT($N$726)),"",IF(5&lt;=$N$726,IF(2&gt;$N$725,"",IF(((5-1)*$N$725+2)&gt;80,"",IF(INDEX($P$727:$W$736,MOD(((5-1)*$N$725+2)-1,10)+1,INT((((5-1)*$N$725+2)-1)/10)+1)="","",INDEX($P$727:$W$736,MOD(((5-1)*$N$725+2)-1,10)+1,INT((((5-1)*$N$725+2)-1)/10)+1)))),IF(AND(5=$N$726+1,2&lt;=$O$725),IF(($N$725*$N$726+2)&gt;80,"",IF(INDEX($P$727:$W$736,MOD(($N$725*$N$726+2)-1,10)+1,INT((($N$725*$N$726+2)-1)/10)+1)="","",INDEX($P$727:$W$736,MOD(($N$725*$N$726+2)-1,10)+1,INT((($N$725*$N$726+2)-1)/10)+1))),""))),IF($N$727="","",IF(OR(ISTEXT($N$725),ISTEXT($N$726),ISTEXT($N$727)),"",IF(OR(2&gt;$N$725,5&gt;$N$726,((5-1)*$N$725+2)&gt;$N$727),"",IF(INDEX($P$727:$W$736,MOD(((5-1)*$N$725+2)-1,10)+1,INT((((5-1)*$N$725+2)-1)/10)+1)="","",INDEX($P$727:$W$736,MOD(((5-1)*$N$725+2)-1,10)+1,INT((((5-1)*$N$725+2)-1)/10)+1))))))</f>
        <v/>
      </c>
      <c r="F731" s="539">
        <f>IF($D$725="Flat Oval",IF(OR($N$727="",ISTEXT($N$725),ISTEXT($N$726)),"",IF(5&lt;=$N$726,IF(3&gt;$N$725,"",IF(((5-1)*$N$725+3)&gt;80,"",IF(INDEX($P$727:$W$736,MOD(((5-1)*$N$725+3)-1,10)+1,INT((((5-1)*$N$725+3)-1)/10)+1)="","",INDEX($P$727:$W$736,MOD(((5-1)*$N$725+3)-1,10)+1,INT((((5-1)*$N$725+3)-1)/10)+1)))),IF(AND(5=$N$726+1,3&lt;=$O$725),IF(($N$725*$N$726+3)&gt;80,"",IF(INDEX($P$727:$W$736,MOD(($N$725*$N$726+3)-1,10)+1,INT((($N$725*$N$726+3)-1)/10)+1)="","",INDEX($P$727:$W$736,MOD(($N$725*$N$726+3)-1,10)+1,INT((($N$725*$N$726+3)-1)/10)+1))),""))),IF($N$727="","",IF(OR(ISTEXT($N$725),ISTEXT($N$726),ISTEXT($N$727)),"",IF(OR(3&gt;$N$725,5&gt;$N$726,((5-1)*$N$725+3)&gt;$N$727),"",IF(INDEX($P$727:$W$736,MOD(((5-1)*$N$725+3)-1,10)+1,INT((((5-1)*$N$725+3)-1)/10)+1)="","",INDEX($P$727:$W$736,MOD(((5-1)*$N$725+3)-1,10)+1,INT((((5-1)*$N$725+3)-1)/10)+1))))))</f>
        <v/>
      </c>
      <c r="G731" s="539">
        <f>IF($D$725="Flat Oval",IF(OR($N$727="",ISTEXT($N$725),ISTEXT($N$726)),"",IF(5&lt;=$N$726,IF(4&gt;$N$725,"",IF(((5-1)*$N$725+4)&gt;80,"",IF(INDEX($P$727:$W$736,MOD(((5-1)*$N$725+4)-1,10)+1,INT((((5-1)*$N$725+4)-1)/10)+1)="","",INDEX($P$727:$W$736,MOD(((5-1)*$N$725+4)-1,10)+1,INT((((5-1)*$N$725+4)-1)/10)+1)))),IF(AND(5=$N$726+1,4&lt;=$O$725),IF(($N$725*$N$726+4)&gt;80,"",IF(INDEX($P$727:$W$736,MOD(($N$725*$N$726+4)-1,10)+1,INT((($N$725*$N$726+4)-1)/10)+1)="","",INDEX($P$727:$W$736,MOD(($N$725*$N$726+4)-1,10)+1,INT((($N$725*$N$726+4)-1)/10)+1))),""))),IF($N$727="","",IF(OR(ISTEXT($N$725),ISTEXT($N$726),ISTEXT($N$727)),"",IF(OR(4&gt;$N$725,5&gt;$N$726,((5-1)*$N$725+4)&gt;$N$727),"",IF(INDEX($P$727:$W$736,MOD(((5-1)*$N$725+4)-1,10)+1,INT((((5-1)*$N$725+4)-1)/10)+1)="","",INDEX($P$727:$W$736,MOD(((5-1)*$N$725+4)-1,10)+1,INT((((5-1)*$N$725+4)-1)/10)+1))))))</f>
        <v/>
      </c>
      <c r="H731" s="539">
        <f>IF($D$725="Flat Oval",IF(OR($N$727="",ISTEXT($N$725),ISTEXT($N$726)),"",IF(5&lt;=$N$726,IF(5&gt;$N$725,"",IF(((5-1)*$N$725+5)&gt;80,"",IF(INDEX($P$727:$W$736,MOD(((5-1)*$N$725+5)-1,10)+1,INT((((5-1)*$N$725+5)-1)/10)+1)="","",INDEX($P$727:$W$736,MOD(((5-1)*$N$725+5)-1,10)+1,INT((((5-1)*$N$725+5)-1)/10)+1)))),IF(AND(5=$N$726+1,5&lt;=$O$725),IF(($N$725*$N$726+5)&gt;80,"",IF(INDEX($P$727:$W$736,MOD(($N$725*$N$726+5)-1,10)+1,INT((($N$725*$N$726+5)-1)/10)+1)="","",INDEX($P$727:$W$736,MOD(($N$725*$N$726+5)-1,10)+1,INT((($N$725*$N$726+5)-1)/10)+1))),""))),IF($N$727="","",IF(OR(ISTEXT($N$725),ISTEXT($N$726),ISTEXT($N$727)),"",IF(OR(5&gt;$N$725,5&gt;$N$726,((5-1)*$N$725+5)&gt;$N$727),"",IF(INDEX($P$727:$W$736,MOD(((5-1)*$N$725+5)-1,10)+1,INT((((5-1)*$N$725+5)-1)/10)+1)="","",INDEX($P$727:$W$736,MOD(((5-1)*$N$725+5)-1,10)+1,INT((((5-1)*$N$725+5)-1)/10)+1))))))</f>
        <v/>
      </c>
      <c r="I731" s="539">
        <f>IF($D$725="Flat Oval",IF(OR($N$727="",ISTEXT($N$725),ISTEXT($N$726)),"",IF(5&lt;=$N$726,IF(6&gt;$N$725,"",IF(((5-1)*$N$725+6)&gt;80,"",IF(INDEX($P$727:$W$736,MOD(((5-1)*$N$725+6)-1,10)+1,INT((((5-1)*$N$725+6)-1)/10)+1)="","",INDEX($P$727:$W$736,MOD(((5-1)*$N$725+6)-1,10)+1,INT((((5-1)*$N$725+6)-1)/10)+1)))),IF(AND(5=$N$726+1,6&lt;=$O$725),IF(($N$725*$N$726+6)&gt;80,"",IF(INDEX($P$727:$W$736,MOD(($N$725*$N$726+6)-1,10)+1,INT((($N$725*$N$726+6)-1)/10)+1)="","",INDEX($P$727:$W$736,MOD(($N$725*$N$726+6)-1,10)+1,INT((($N$725*$N$726+6)-1)/10)+1))),""))),IF($N$727="","",IF(OR(ISTEXT($N$725),ISTEXT($N$726),ISTEXT($N$727)),"",IF(OR(6&gt;$N$725,5&gt;$N$726,((5-1)*$N$725+6)&gt;$N$727),"",IF(INDEX($P$727:$W$736,MOD(((5-1)*$N$725+6)-1,10)+1,INT((((5-1)*$N$725+6)-1)/10)+1)="","",INDEX($P$727:$W$736,MOD(((5-1)*$N$725+6)-1,10)+1,INT((((5-1)*$N$725+6)-1)/10)+1))))))</f>
        <v/>
      </c>
      <c r="J731" s="539">
        <f>IF($D$725="Flat Oval",IF(OR($N$727="",ISTEXT($N$725),ISTEXT($N$726)),"",IF(5&lt;=$N$726,IF(7&gt;$N$725,"",IF(((5-1)*$N$725+7)&gt;80,"",IF(INDEX($P$727:$W$736,MOD(((5-1)*$N$725+7)-1,10)+1,INT((((5-1)*$N$725+7)-1)/10)+1)="","",INDEX($P$727:$W$736,MOD(((5-1)*$N$725+7)-1,10)+1,INT((((5-1)*$N$725+7)-1)/10)+1)))),IF(AND(5=$N$726+1,7&lt;=$O$725),IF(($N$725*$N$726+7)&gt;80,"",IF(INDEX($P$727:$W$736,MOD(($N$725*$N$726+7)-1,10)+1,INT((($N$725*$N$726+7)-1)/10)+1)="","",INDEX($P$727:$W$736,MOD(($N$725*$N$726+7)-1,10)+1,INT((($N$725*$N$726+7)-1)/10)+1))),""))),IF($N$727="","",IF(OR(ISTEXT($N$725),ISTEXT($N$726),ISTEXT($N$727)),"",IF(OR(7&gt;$N$725,5&gt;$N$726,((5-1)*$N$725+7)&gt;$N$727),"",IF(INDEX($P$727:$W$736,MOD(((5-1)*$N$725+7)-1,10)+1,INT((((5-1)*$N$725+7)-1)/10)+1)="","",INDEX($P$727:$W$736,MOD(((5-1)*$N$725+7)-1,10)+1,INT((((5-1)*$N$725+7)-1)/10)+1))))))</f>
        <v/>
      </c>
      <c r="K731" s="539">
        <f>IF($D$725="Flat Oval",IF(OR($N$727="",ISTEXT($N$725),ISTEXT($N$726)),"",IF(5&lt;=$N$726,IF(8&gt;$N$725,"",IF(((5-1)*$N$725+8)&gt;80,"",IF(INDEX($P$727:$W$736,MOD(((5-1)*$N$725+8)-1,10)+1,INT((((5-1)*$N$725+8)-1)/10)+1)="","",INDEX($P$727:$W$736,MOD(((5-1)*$N$725+8)-1,10)+1,INT((((5-1)*$N$725+8)-1)/10)+1)))),IF(AND(5=$N$726+1,8&lt;=$O$725),IF(($N$725*$N$726+8)&gt;80,"",IF(INDEX($P$727:$W$736,MOD(($N$725*$N$726+8)-1,10)+1,INT((($N$725*$N$726+8)-1)/10)+1)="","",INDEX($P$727:$W$736,MOD(($N$725*$N$726+8)-1,10)+1,INT((($N$725*$N$726+8)-1)/10)+1))),""))),IF($N$727="","",IF(OR(ISTEXT($N$725),ISTEXT($N$726),ISTEXT($N$727)),"",IF(OR(8&gt;$N$725,5&gt;$N$726,((5-1)*$N$725+8)&gt;$N$727),"",IF(INDEX($P$727:$W$736,MOD(((5-1)*$N$725+8)-1,10)+1,INT((((5-1)*$N$725+8)-1)/10)+1)="","",INDEX($P$727:$W$736,MOD(((5-1)*$N$725+8)-1,10)+1,INT((((5-1)*$N$725+8)-1)/10)+1))))))</f>
        <v/>
      </c>
      <c r="L731" s="539">
        <f>IF($D$725="Flat Oval",IF(OR($N$727="",ISTEXT($N$725),ISTEXT($N$726)),"",IF(5&lt;=$N$726,IF(9&gt;$N$725,"",IF(((5-1)*$N$725+9)&gt;80,"",IF(INDEX($P$727:$W$736,MOD(((5-1)*$N$725+9)-1,10)+1,INT((((5-1)*$N$725+9)-1)/10)+1)="","",INDEX($P$727:$W$736,MOD(((5-1)*$N$725+9)-1,10)+1,INT((((5-1)*$N$725+9)-1)/10)+1)))),IF(AND(5=$N$726+1,9&lt;=$O$725),IF(($N$725*$N$726+9)&gt;80,"",IF(INDEX($P$727:$W$736,MOD(($N$725*$N$726+9)-1,10)+1,INT((($N$725*$N$726+9)-1)/10)+1)="","",INDEX($P$727:$W$736,MOD(($N$725*$N$726+9)-1,10)+1,INT((($N$725*$N$726+9)-1)/10)+1))),""))),IF($N$727="","",IF(OR(ISTEXT($N$725),ISTEXT($N$726),ISTEXT($N$727)),"",IF(OR(9&gt;$N$725,5&gt;$N$726,((5-1)*$N$725+9)&gt;$N$727),"",IF(INDEX($P$727:$W$736,MOD(((5-1)*$N$725+9)-1,10)+1,INT((((5-1)*$N$725+9)-1)/10)+1)="","",INDEX($P$727:$W$736,MOD(((5-1)*$N$725+9)-1,10)+1,INT((((5-1)*$N$725+9)-1)/10)+1))))))</f>
        <v/>
      </c>
      <c r="M731" s="539">
        <f>IF($D$725="Flat Oval",IF(OR($N$727="",ISTEXT($N$725),ISTEXT($N$726)),"",IF(5&lt;=$N$726,IF(10&gt;$N$725,"",IF(((5-1)*$N$725+10)&gt;80,"",IF(INDEX($P$727:$W$736,MOD(((5-1)*$N$725+10)-1,10)+1,INT((((5-1)*$N$725+10)-1)/10)+1)="","",INDEX($P$727:$W$736,MOD(((5-1)*$N$725+10)-1,10)+1,INT((((5-1)*$N$725+10)-1)/10)+1)))),IF(AND(5=$N$726+1,10&lt;=$O$725),IF(($N$725*$N$726+10)&gt;80,"",IF(INDEX($P$727:$W$736,MOD(($N$725*$N$726+10)-1,10)+1,INT((($N$725*$N$726+10)-1)/10)+1)="","",INDEX($P$727:$W$736,MOD(($N$725*$N$726+10)-1,10)+1,INT((($N$725*$N$726+10)-1)/10)+1))),""))),IF($N$727="","",IF(OR(ISTEXT($N$725),ISTEXT($N$726),ISTEXT($N$727)),"",IF(OR(10&gt;$N$725,5&gt;$N$726,((5-1)*$N$725+10)&gt;$N$727),"",IF(INDEX($P$727:$W$736,MOD(((5-1)*$N$725+10)-1,10)+1,INT((((5-1)*$N$725+10)-1)/10)+1)="","",INDEX($P$727:$W$736,MOD(((5-1)*$N$725+10)-1,10)+1,INT((((5-1)*$N$725+10)-1)/10)+1))))))</f>
        <v/>
      </c>
      <c r="P731" s="540" t="n"/>
      <c r="Q731" s="540" t="n"/>
      <c r="R731" s="540" t="n"/>
      <c r="S731" s="540" t="n"/>
      <c r="T731" s="540" t="n"/>
      <c r="U731" s="540" t="n"/>
      <c r="V731" s="540" t="n"/>
      <c r="W731" s="540" t="n"/>
    </row>
    <row r="732" ht="13.35" customHeight="1" s="162">
      <c r="B732" s="537">
        <f>IF($D$725="Flat Oval",IF(OR($N$726="",ISTEXT($N$726)),"",IF(6&lt;=$N$726,ROUND((6-0.5)*$I$725/$N$726,1),IF(6=$N$726+1,"Ends",""))),IF(OR($D$725="",$G$725=""),"",IF($D$725="Round",IF(6=1,"Axis 1 (0°)",IF(6=2,"Axis 2 (90°)","")),IF(ISTEXT($N$726),"",IF(6&gt;$N$726,"",IF(ISTEXT($I$725),"",ROUND((6-0.5)*$I$725/$N$726,1)))))))</f>
        <v/>
      </c>
      <c r="C732" s="538" t="n"/>
      <c r="D732" s="539">
        <f>IF($D$725="Flat Oval",IF(OR($N$727="",ISTEXT($N$725),ISTEXT($N$726)),"",IF(6&lt;=$N$726,IF(1&gt;$N$725,"",IF(((6-1)*$N$725+1)&gt;80,"",IF(INDEX($P$727:$W$736,MOD(((6-1)*$N$725+1)-1,10)+1,INT((((6-1)*$N$725+1)-1)/10)+1)="","",INDEX($P$727:$W$736,MOD(((6-1)*$N$725+1)-1,10)+1,INT((((6-1)*$N$725+1)-1)/10)+1)))),IF(AND(6=$N$726+1,1&lt;=$O$725),IF(($N$725*$N$726+1)&gt;80,"",IF(INDEX($P$727:$W$736,MOD(($N$725*$N$726+1)-1,10)+1,INT((($N$725*$N$726+1)-1)/10)+1)="","",INDEX($P$727:$W$736,MOD(($N$725*$N$726+1)-1,10)+1,INT((($N$725*$N$726+1)-1)/10)+1))),""))),IF($N$727="","",IF(OR(ISTEXT($N$725),ISTEXT($N$726),ISTEXT($N$727)),"",IF(OR(1&gt;$N$725,6&gt;$N$726,((6-1)*$N$725+1)&gt;$N$727),"",IF(INDEX($P$727:$W$736,MOD(((6-1)*$N$725+1)-1,10)+1,INT((((6-1)*$N$725+1)-1)/10)+1)="","",INDEX($P$727:$W$736,MOD(((6-1)*$N$725+1)-1,10)+1,INT((((6-1)*$N$725+1)-1)/10)+1))))))</f>
        <v/>
      </c>
      <c r="E732" s="539">
        <f>IF($D$725="Flat Oval",IF(OR($N$727="",ISTEXT($N$725),ISTEXT($N$726)),"",IF(6&lt;=$N$726,IF(2&gt;$N$725,"",IF(((6-1)*$N$725+2)&gt;80,"",IF(INDEX($P$727:$W$736,MOD(((6-1)*$N$725+2)-1,10)+1,INT((((6-1)*$N$725+2)-1)/10)+1)="","",INDEX($P$727:$W$736,MOD(((6-1)*$N$725+2)-1,10)+1,INT((((6-1)*$N$725+2)-1)/10)+1)))),IF(AND(6=$N$726+1,2&lt;=$O$725),IF(($N$725*$N$726+2)&gt;80,"",IF(INDEX($P$727:$W$736,MOD(($N$725*$N$726+2)-1,10)+1,INT((($N$725*$N$726+2)-1)/10)+1)="","",INDEX($P$727:$W$736,MOD(($N$725*$N$726+2)-1,10)+1,INT((($N$725*$N$726+2)-1)/10)+1))),""))),IF($N$727="","",IF(OR(ISTEXT($N$725),ISTEXT($N$726),ISTEXT($N$727)),"",IF(OR(2&gt;$N$725,6&gt;$N$726,((6-1)*$N$725+2)&gt;$N$727),"",IF(INDEX($P$727:$W$736,MOD(((6-1)*$N$725+2)-1,10)+1,INT((((6-1)*$N$725+2)-1)/10)+1)="","",INDEX($P$727:$W$736,MOD(((6-1)*$N$725+2)-1,10)+1,INT((((6-1)*$N$725+2)-1)/10)+1))))))</f>
        <v/>
      </c>
      <c r="F732" s="539">
        <f>IF($D$725="Flat Oval",IF(OR($N$727="",ISTEXT($N$725),ISTEXT($N$726)),"",IF(6&lt;=$N$726,IF(3&gt;$N$725,"",IF(((6-1)*$N$725+3)&gt;80,"",IF(INDEX($P$727:$W$736,MOD(((6-1)*$N$725+3)-1,10)+1,INT((((6-1)*$N$725+3)-1)/10)+1)="","",INDEX($P$727:$W$736,MOD(((6-1)*$N$725+3)-1,10)+1,INT((((6-1)*$N$725+3)-1)/10)+1)))),IF(AND(6=$N$726+1,3&lt;=$O$725),IF(($N$725*$N$726+3)&gt;80,"",IF(INDEX($P$727:$W$736,MOD(($N$725*$N$726+3)-1,10)+1,INT((($N$725*$N$726+3)-1)/10)+1)="","",INDEX($P$727:$W$736,MOD(($N$725*$N$726+3)-1,10)+1,INT((($N$725*$N$726+3)-1)/10)+1))),""))),IF($N$727="","",IF(OR(ISTEXT($N$725),ISTEXT($N$726),ISTEXT($N$727)),"",IF(OR(3&gt;$N$725,6&gt;$N$726,((6-1)*$N$725+3)&gt;$N$727),"",IF(INDEX($P$727:$W$736,MOD(((6-1)*$N$725+3)-1,10)+1,INT((((6-1)*$N$725+3)-1)/10)+1)="","",INDEX($P$727:$W$736,MOD(((6-1)*$N$725+3)-1,10)+1,INT((((6-1)*$N$725+3)-1)/10)+1))))))</f>
        <v/>
      </c>
      <c r="G732" s="539">
        <f>IF($D$725="Flat Oval",IF(OR($N$727="",ISTEXT($N$725),ISTEXT($N$726)),"",IF(6&lt;=$N$726,IF(4&gt;$N$725,"",IF(((6-1)*$N$725+4)&gt;80,"",IF(INDEX($P$727:$W$736,MOD(((6-1)*$N$725+4)-1,10)+1,INT((((6-1)*$N$725+4)-1)/10)+1)="","",INDEX($P$727:$W$736,MOD(((6-1)*$N$725+4)-1,10)+1,INT((((6-1)*$N$725+4)-1)/10)+1)))),IF(AND(6=$N$726+1,4&lt;=$O$725),IF(($N$725*$N$726+4)&gt;80,"",IF(INDEX($P$727:$W$736,MOD(($N$725*$N$726+4)-1,10)+1,INT((($N$725*$N$726+4)-1)/10)+1)="","",INDEX($P$727:$W$736,MOD(($N$725*$N$726+4)-1,10)+1,INT((($N$725*$N$726+4)-1)/10)+1))),""))),IF($N$727="","",IF(OR(ISTEXT($N$725),ISTEXT($N$726),ISTEXT($N$727)),"",IF(OR(4&gt;$N$725,6&gt;$N$726,((6-1)*$N$725+4)&gt;$N$727),"",IF(INDEX($P$727:$W$736,MOD(((6-1)*$N$725+4)-1,10)+1,INT((((6-1)*$N$725+4)-1)/10)+1)="","",INDEX($P$727:$W$736,MOD(((6-1)*$N$725+4)-1,10)+1,INT((((6-1)*$N$725+4)-1)/10)+1))))))</f>
        <v/>
      </c>
      <c r="H732" s="539">
        <f>IF($D$725="Flat Oval",IF(OR($N$727="",ISTEXT($N$725),ISTEXT($N$726)),"",IF(6&lt;=$N$726,IF(5&gt;$N$725,"",IF(((6-1)*$N$725+5)&gt;80,"",IF(INDEX($P$727:$W$736,MOD(((6-1)*$N$725+5)-1,10)+1,INT((((6-1)*$N$725+5)-1)/10)+1)="","",INDEX($P$727:$W$736,MOD(((6-1)*$N$725+5)-1,10)+1,INT((((6-1)*$N$725+5)-1)/10)+1)))),IF(AND(6=$N$726+1,5&lt;=$O$725),IF(($N$725*$N$726+5)&gt;80,"",IF(INDEX($P$727:$W$736,MOD(($N$725*$N$726+5)-1,10)+1,INT((($N$725*$N$726+5)-1)/10)+1)="","",INDEX($P$727:$W$736,MOD(($N$725*$N$726+5)-1,10)+1,INT((($N$725*$N$726+5)-1)/10)+1))),""))),IF($N$727="","",IF(OR(ISTEXT($N$725),ISTEXT($N$726),ISTEXT($N$727)),"",IF(OR(5&gt;$N$725,6&gt;$N$726,((6-1)*$N$725+5)&gt;$N$727),"",IF(INDEX($P$727:$W$736,MOD(((6-1)*$N$725+5)-1,10)+1,INT((((6-1)*$N$725+5)-1)/10)+1)="","",INDEX($P$727:$W$736,MOD(((6-1)*$N$725+5)-1,10)+1,INT((((6-1)*$N$725+5)-1)/10)+1))))))</f>
        <v/>
      </c>
      <c r="I732" s="539">
        <f>IF($D$725="Flat Oval",IF(OR($N$727="",ISTEXT($N$725),ISTEXT($N$726)),"",IF(6&lt;=$N$726,IF(6&gt;$N$725,"",IF(((6-1)*$N$725+6)&gt;80,"",IF(INDEX($P$727:$W$736,MOD(((6-1)*$N$725+6)-1,10)+1,INT((((6-1)*$N$725+6)-1)/10)+1)="","",INDEX($P$727:$W$736,MOD(((6-1)*$N$725+6)-1,10)+1,INT((((6-1)*$N$725+6)-1)/10)+1)))),IF(AND(6=$N$726+1,6&lt;=$O$725),IF(($N$725*$N$726+6)&gt;80,"",IF(INDEX($P$727:$W$736,MOD(($N$725*$N$726+6)-1,10)+1,INT((($N$725*$N$726+6)-1)/10)+1)="","",INDEX($P$727:$W$736,MOD(($N$725*$N$726+6)-1,10)+1,INT((($N$725*$N$726+6)-1)/10)+1))),""))),IF($N$727="","",IF(OR(ISTEXT($N$725),ISTEXT($N$726),ISTEXT($N$727)),"",IF(OR(6&gt;$N$725,6&gt;$N$726,((6-1)*$N$725+6)&gt;$N$727),"",IF(INDEX($P$727:$W$736,MOD(((6-1)*$N$725+6)-1,10)+1,INT((((6-1)*$N$725+6)-1)/10)+1)="","",INDEX($P$727:$W$736,MOD(((6-1)*$N$725+6)-1,10)+1,INT((((6-1)*$N$725+6)-1)/10)+1))))))</f>
        <v/>
      </c>
      <c r="J732" s="539">
        <f>IF($D$725="Flat Oval",IF(OR($N$727="",ISTEXT($N$725),ISTEXT($N$726)),"",IF(6&lt;=$N$726,IF(7&gt;$N$725,"",IF(((6-1)*$N$725+7)&gt;80,"",IF(INDEX($P$727:$W$736,MOD(((6-1)*$N$725+7)-1,10)+1,INT((((6-1)*$N$725+7)-1)/10)+1)="","",INDEX($P$727:$W$736,MOD(((6-1)*$N$725+7)-1,10)+1,INT((((6-1)*$N$725+7)-1)/10)+1)))),IF(AND(6=$N$726+1,7&lt;=$O$725),IF(($N$725*$N$726+7)&gt;80,"",IF(INDEX($P$727:$W$736,MOD(($N$725*$N$726+7)-1,10)+1,INT((($N$725*$N$726+7)-1)/10)+1)="","",INDEX($P$727:$W$736,MOD(($N$725*$N$726+7)-1,10)+1,INT((($N$725*$N$726+7)-1)/10)+1))),""))),IF($N$727="","",IF(OR(ISTEXT($N$725),ISTEXT($N$726),ISTEXT($N$727)),"",IF(OR(7&gt;$N$725,6&gt;$N$726,((6-1)*$N$725+7)&gt;$N$727),"",IF(INDEX($P$727:$W$736,MOD(((6-1)*$N$725+7)-1,10)+1,INT((((6-1)*$N$725+7)-1)/10)+1)="","",INDEX($P$727:$W$736,MOD(((6-1)*$N$725+7)-1,10)+1,INT((((6-1)*$N$725+7)-1)/10)+1))))))</f>
        <v/>
      </c>
      <c r="K732" s="539">
        <f>IF($D$725="Flat Oval",IF(OR($N$727="",ISTEXT($N$725),ISTEXT($N$726)),"",IF(6&lt;=$N$726,IF(8&gt;$N$725,"",IF(((6-1)*$N$725+8)&gt;80,"",IF(INDEX($P$727:$W$736,MOD(((6-1)*$N$725+8)-1,10)+1,INT((((6-1)*$N$725+8)-1)/10)+1)="","",INDEX($P$727:$W$736,MOD(((6-1)*$N$725+8)-1,10)+1,INT((((6-1)*$N$725+8)-1)/10)+1)))),IF(AND(6=$N$726+1,8&lt;=$O$725),IF(($N$725*$N$726+8)&gt;80,"",IF(INDEX($P$727:$W$736,MOD(($N$725*$N$726+8)-1,10)+1,INT((($N$725*$N$726+8)-1)/10)+1)="","",INDEX($P$727:$W$736,MOD(($N$725*$N$726+8)-1,10)+1,INT((($N$725*$N$726+8)-1)/10)+1))),""))),IF($N$727="","",IF(OR(ISTEXT($N$725),ISTEXT($N$726),ISTEXT($N$727)),"",IF(OR(8&gt;$N$725,6&gt;$N$726,((6-1)*$N$725+8)&gt;$N$727),"",IF(INDEX($P$727:$W$736,MOD(((6-1)*$N$725+8)-1,10)+1,INT((((6-1)*$N$725+8)-1)/10)+1)="","",INDEX($P$727:$W$736,MOD(((6-1)*$N$725+8)-1,10)+1,INT((((6-1)*$N$725+8)-1)/10)+1))))))</f>
        <v/>
      </c>
      <c r="L732" s="539">
        <f>IF($D$725="Flat Oval",IF(OR($N$727="",ISTEXT($N$725),ISTEXT($N$726)),"",IF(6&lt;=$N$726,IF(9&gt;$N$725,"",IF(((6-1)*$N$725+9)&gt;80,"",IF(INDEX($P$727:$W$736,MOD(((6-1)*$N$725+9)-1,10)+1,INT((((6-1)*$N$725+9)-1)/10)+1)="","",INDEX($P$727:$W$736,MOD(((6-1)*$N$725+9)-1,10)+1,INT((((6-1)*$N$725+9)-1)/10)+1)))),IF(AND(6=$N$726+1,9&lt;=$O$725),IF(($N$725*$N$726+9)&gt;80,"",IF(INDEX($P$727:$W$736,MOD(($N$725*$N$726+9)-1,10)+1,INT((($N$725*$N$726+9)-1)/10)+1)="","",INDEX($P$727:$W$736,MOD(($N$725*$N$726+9)-1,10)+1,INT((($N$725*$N$726+9)-1)/10)+1))),""))),IF($N$727="","",IF(OR(ISTEXT($N$725),ISTEXT($N$726),ISTEXT($N$727)),"",IF(OR(9&gt;$N$725,6&gt;$N$726,((6-1)*$N$725+9)&gt;$N$727),"",IF(INDEX($P$727:$W$736,MOD(((6-1)*$N$725+9)-1,10)+1,INT((((6-1)*$N$725+9)-1)/10)+1)="","",INDEX($P$727:$W$736,MOD(((6-1)*$N$725+9)-1,10)+1,INT((((6-1)*$N$725+9)-1)/10)+1))))))</f>
        <v/>
      </c>
      <c r="M732" s="539">
        <f>IF($D$725="Flat Oval",IF(OR($N$727="",ISTEXT($N$725),ISTEXT($N$726)),"",IF(6&lt;=$N$726,IF(10&gt;$N$725,"",IF(((6-1)*$N$725+10)&gt;80,"",IF(INDEX($P$727:$W$736,MOD(((6-1)*$N$725+10)-1,10)+1,INT((((6-1)*$N$725+10)-1)/10)+1)="","",INDEX($P$727:$W$736,MOD(((6-1)*$N$725+10)-1,10)+1,INT((((6-1)*$N$725+10)-1)/10)+1)))),IF(AND(6=$N$726+1,10&lt;=$O$725),IF(($N$725*$N$726+10)&gt;80,"",IF(INDEX($P$727:$W$736,MOD(($N$725*$N$726+10)-1,10)+1,INT((($N$725*$N$726+10)-1)/10)+1)="","",INDEX($P$727:$W$736,MOD(($N$725*$N$726+10)-1,10)+1,INT((($N$725*$N$726+10)-1)/10)+1))),""))),IF($N$727="","",IF(OR(ISTEXT($N$725),ISTEXT($N$726),ISTEXT($N$727)),"",IF(OR(10&gt;$N$725,6&gt;$N$726,((6-1)*$N$725+10)&gt;$N$727),"",IF(INDEX($P$727:$W$736,MOD(((6-1)*$N$725+10)-1,10)+1,INT((((6-1)*$N$725+10)-1)/10)+1)="","",INDEX($P$727:$W$736,MOD(((6-1)*$N$725+10)-1,10)+1,INT((((6-1)*$N$725+10)-1)/10)+1))))))</f>
        <v/>
      </c>
      <c r="P732" s="540" t="n"/>
      <c r="Q732" s="540" t="n"/>
      <c r="R732" s="540" t="n"/>
      <c r="S732" s="540" t="n"/>
      <c r="T732" s="540" t="n"/>
      <c r="U732" s="540" t="n"/>
      <c r="V732" s="540" t="n"/>
      <c r="W732" s="540" t="n"/>
    </row>
    <row r="733" ht="13.35" customHeight="1" s="162">
      <c r="B733" s="537">
        <f>IF($D$725="Flat Oval",IF(OR($N$726="",ISTEXT($N$726)),"",IF(7&lt;=$N$726,ROUND((7-0.5)*$I$725/$N$726,1),IF(7=$N$726+1,"Ends",""))),IF(OR($D$725="",$G$725=""),"",IF($D$725="Round",IF(7=1,"Axis 1 (0°)",IF(7=2,"Axis 2 (90°)","")),IF(ISTEXT($N$726),"",IF(7&gt;$N$726,"",IF(ISTEXT($I$725),"",ROUND((7-0.5)*$I$725/$N$726,1)))))))</f>
        <v/>
      </c>
      <c r="C733" s="538" t="n"/>
      <c r="D733" s="539">
        <f>IF($D$725="Flat Oval",IF(OR($N$727="",ISTEXT($N$725),ISTEXT($N$726)),"",IF(7&lt;=$N$726,IF(1&gt;$N$725,"",IF(((7-1)*$N$725+1)&gt;80,"",IF(INDEX($P$727:$W$736,MOD(((7-1)*$N$725+1)-1,10)+1,INT((((7-1)*$N$725+1)-1)/10)+1)="","",INDEX($P$727:$W$736,MOD(((7-1)*$N$725+1)-1,10)+1,INT((((7-1)*$N$725+1)-1)/10)+1)))),IF(AND(7=$N$726+1,1&lt;=$O$725),IF(($N$725*$N$726+1)&gt;80,"",IF(INDEX($P$727:$W$736,MOD(($N$725*$N$726+1)-1,10)+1,INT((($N$725*$N$726+1)-1)/10)+1)="","",INDEX($P$727:$W$736,MOD(($N$725*$N$726+1)-1,10)+1,INT((($N$725*$N$726+1)-1)/10)+1))),""))),IF($N$727="","",IF(OR(ISTEXT($N$725),ISTEXT($N$726),ISTEXT($N$727)),"",IF(OR(1&gt;$N$725,7&gt;$N$726,((7-1)*$N$725+1)&gt;$N$727),"",IF(INDEX($P$727:$W$736,MOD(((7-1)*$N$725+1)-1,10)+1,INT((((7-1)*$N$725+1)-1)/10)+1)="","",INDEX($P$727:$W$736,MOD(((7-1)*$N$725+1)-1,10)+1,INT((((7-1)*$N$725+1)-1)/10)+1))))))</f>
        <v/>
      </c>
      <c r="E733" s="539">
        <f>IF($D$725="Flat Oval",IF(OR($N$727="",ISTEXT($N$725),ISTEXT($N$726)),"",IF(7&lt;=$N$726,IF(2&gt;$N$725,"",IF(((7-1)*$N$725+2)&gt;80,"",IF(INDEX($P$727:$W$736,MOD(((7-1)*$N$725+2)-1,10)+1,INT((((7-1)*$N$725+2)-1)/10)+1)="","",INDEX($P$727:$W$736,MOD(((7-1)*$N$725+2)-1,10)+1,INT((((7-1)*$N$725+2)-1)/10)+1)))),IF(AND(7=$N$726+1,2&lt;=$O$725),IF(($N$725*$N$726+2)&gt;80,"",IF(INDEX($P$727:$W$736,MOD(($N$725*$N$726+2)-1,10)+1,INT((($N$725*$N$726+2)-1)/10)+1)="","",INDEX($P$727:$W$736,MOD(($N$725*$N$726+2)-1,10)+1,INT((($N$725*$N$726+2)-1)/10)+1))),""))),IF($N$727="","",IF(OR(ISTEXT($N$725),ISTEXT($N$726),ISTEXT($N$727)),"",IF(OR(2&gt;$N$725,7&gt;$N$726,((7-1)*$N$725+2)&gt;$N$727),"",IF(INDEX($P$727:$W$736,MOD(((7-1)*$N$725+2)-1,10)+1,INT((((7-1)*$N$725+2)-1)/10)+1)="","",INDEX($P$727:$W$736,MOD(((7-1)*$N$725+2)-1,10)+1,INT((((7-1)*$N$725+2)-1)/10)+1))))))</f>
        <v/>
      </c>
      <c r="F733" s="539">
        <f>IF($D$725="Flat Oval",IF(OR($N$727="",ISTEXT($N$725),ISTEXT($N$726)),"",IF(7&lt;=$N$726,IF(3&gt;$N$725,"",IF(((7-1)*$N$725+3)&gt;80,"",IF(INDEX($P$727:$W$736,MOD(((7-1)*$N$725+3)-1,10)+1,INT((((7-1)*$N$725+3)-1)/10)+1)="","",INDEX($P$727:$W$736,MOD(((7-1)*$N$725+3)-1,10)+1,INT((((7-1)*$N$725+3)-1)/10)+1)))),IF(AND(7=$N$726+1,3&lt;=$O$725),IF(($N$725*$N$726+3)&gt;80,"",IF(INDEX($P$727:$W$736,MOD(($N$725*$N$726+3)-1,10)+1,INT((($N$725*$N$726+3)-1)/10)+1)="","",INDEX($P$727:$W$736,MOD(($N$725*$N$726+3)-1,10)+1,INT((($N$725*$N$726+3)-1)/10)+1))),""))),IF($N$727="","",IF(OR(ISTEXT($N$725),ISTEXT($N$726),ISTEXT($N$727)),"",IF(OR(3&gt;$N$725,7&gt;$N$726,((7-1)*$N$725+3)&gt;$N$727),"",IF(INDEX($P$727:$W$736,MOD(((7-1)*$N$725+3)-1,10)+1,INT((((7-1)*$N$725+3)-1)/10)+1)="","",INDEX($P$727:$W$736,MOD(((7-1)*$N$725+3)-1,10)+1,INT((((7-1)*$N$725+3)-1)/10)+1))))))</f>
        <v/>
      </c>
      <c r="G733" s="539">
        <f>IF($D$725="Flat Oval",IF(OR($N$727="",ISTEXT($N$725),ISTEXT($N$726)),"",IF(7&lt;=$N$726,IF(4&gt;$N$725,"",IF(((7-1)*$N$725+4)&gt;80,"",IF(INDEX($P$727:$W$736,MOD(((7-1)*$N$725+4)-1,10)+1,INT((((7-1)*$N$725+4)-1)/10)+1)="","",INDEX($P$727:$W$736,MOD(((7-1)*$N$725+4)-1,10)+1,INT((((7-1)*$N$725+4)-1)/10)+1)))),IF(AND(7=$N$726+1,4&lt;=$O$725),IF(($N$725*$N$726+4)&gt;80,"",IF(INDEX($P$727:$W$736,MOD(($N$725*$N$726+4)-1,10)+1,INT((($N$725*$N$726+4)-1)/10)+1)="","",INDEX($P$727:$W$736,MOD(($N$725*$N$726+4)-1,10)+1,INT((($N$725*$N$726+4)-1)/10)+1))),""))),IF($N$727="","",IF(OR(ISTEXT($N$725),ISTEXT($N$726),ISTEXT($N$727)),"",IF(OR(4&gt;$N$725,7&gt;$N$726,((7-1)*$N$725+4)&gt;$N$727),"",IF(INDEX($P$727:$W$736,MOD(((7-1)*$N$725+4)-1,10)+1,INT((((7-1)*$N$725+4)-1)/10)+1)="","",INDEX($P$727:$W$736,MOD(((7-1)*$N$725+4)-1,10)+1,INT((((7-1)*$N$725+4)-1)/10)+1))))))</f>
        <v/>
      </c>
      <c r="H733" s="539">
        <f>IF($D$725="Flat Oval",IF(OR($N$727="",ISTEXT($N$725),ISTEXT($N$726)),"",IF(7&lt;=$N$726,IF(5&gt;$N$725,"",IF(((7-1)*$N$725+5)&gt;80,"",IF(INDEX($P$727:$W$736,MOD(((7-1)*$N$725+5)-1,10)+1,INT((((7-1)*$N$725+5)-1)/10)+1)="","",INDEX($P$727:$W$736,MOD(((7-1)*$N$725+5)-1,10)+1,INT((((7-1)*$N$725+5)-1)/10)+1)))),IF(AND(7=$N$726+1,5&lt;=$O$725),IF(($N$725*$N$726+5)&gt;80,"",IF(INDEX($P$727:$W$736,MOD(($N$725*$N$726+5)-1,10)+1,INT((($N$725*$N$726+5)-1)/10)+1)="","",INDEX($P$727:$W$736,MOD(($N$725*$N$726+5)-1,10)+1,INT((($N$725*$N$726+5)-1)/10)+1))),""))),IF($N$727="","",IF(OR(ISTEXT($N$725),ISTEXT($N$726),ISTEXT($N$727)),"",IF(OR(5&gt;$N$725,7&gt;$N$726,((7-1)*$N$725+5)&gt;$N$727),"",IF(INDEX($P$727:$W$736,MOD(((7-1)*$N$725+5)-1,10)+1,INT((((7-1)*$N$725+5)-1)/10)+1)="","",INDEX($P$727:$W$736,MOD(((7-1)*$N$725+5)-1,10)+1,INT((((7-1)*$N$725+5)-1)/10)+1))))))</f>
        <v/>
      </c>
      <c r="I733" s="539">
        <f>IF($D$725="Flat Oval",IF(OR($N$727="",ISTEXT($N$725),ISTEXT($N$726)),"",IF(7&lt;=$N$726,IF(6&gt;$N$725,"",IF(((7-1)*$N$725+6)&gt;80,"",IF(INDEX($P$727:$W$736,MOD(((7-1)*$N$725+6)-1,10)+1,INT((((7-1)*$N$725+6)-1)/10)+1)="","",INDEX($P$727:$W$736,MOD(((7-1)*$N$725+6)-1,10)+1,INT((((7-1)*$N$725+6)-1)/10)+1)))),IF(AND(7=$N$726+1,6&lt;=$O$725),IF(($N$725*$N$726+6)&gt;80,"",IF(INDEX($P$727:$W$736,MOD(($N$725*$N$726+6)-1,10)+1,INT((($N$725*$N$726+6)-1)/10)+1)="","",INDEX($P$727:$W$736,MOD(($N$725*$N$726+6)-1,10)+1,INT((($N$725*$N$726+6)-1)/10)+1))),""))),IF($N$727="","",IF(OR(ISTEXT($N$725),ISTEXT($N$726),ISTEXT($N$727)),"",IF(OR(6&gt;$N$725,7&gt;$N$726,((7-1)*$N$725+6)&gt;$N$727),"",IF(INDEX($P$727:$W$736,MOD(((7-1)*$N$725+6)-1,10)+1,INT((((7-1)*$N$725+6)-1)/10)+1)="","",INDEX($P$727:$W$736,MOD(((7-1)*$N$725+6)-1,10)+1,INT((((7-1)*$N$725+6)-1)/10)+1))))))</f>
        <v/>
      </c>
      <c r="J733" s="539">
        <f>IF($D$725="Flat Oval",IF(OR($N$727="",ISTEXT($N$725),ISTEXT($N$726)),"",IF(7&lt;=$N$726,IF(7&gt;$N$725,"",IF(((7-1)*$N$725+7)&gt;80,"",IF(INDEX($P$727:$W$736,MOD(((7-1)*$N$725+7)-1,10)+1,INT((((7-1)*$N$725+7)-1)/10)+1)="","",INDEX($P$727:$W$736,MOD(((7-1)*$N$725+7)-1,10)+1,INT((((7-1)*$N$725+7)-1)/10)+1)))),IF(AND(7=$N$726+1,7&lt;=$O$725),IF(($N$725*$N$726+7)&gt;80,"",IF(INDEX($P$727:$W$736,MOD(($N$725*$N$726+7)-1,10)+1,INT((($N$725*$N$726+7)-1)/10)+1)="","",INDEX($P$727:$W$736,MOD(($N$725*$N$726+7)-1,10)+1,INT((($N$725*$N$726+7)-1)/10)+1))),""))),IF($N$727="","",IF(OR(ISTEXT($N$725),ISTEXT($N$726),ISTEXT($N$727)),"",IF(OR(7&gt;$N$725,7&gt;$N$726,((7-1)*$N$725+7)&gt;$N$727),"",IF(INDEX($P$727:$W$736,MOD(((7-1)*$N$725+7)-1,10)+1,INT((((7-1)*$N$725+7)-1)/10)+1)="","",INDEX($P$727:$W$736,MOD(((7-1)*$N$725+7)-1,10)+1,INT((((7-1)*$N$725+7)-1)/10)+1))))))</f>
        <v/>
      </c>
      <c r="K733" s="539">
        <f>IF($D$725="Flat Oval",IF(OR($N$727="",ISTEXT($N$725),ISTEXT($N$726)),"",IF(7&lt;=$N$726,IF(8&gt;$N$725,"",IF(((7-1)*$N$725+8)&gt;80,"",IF(INDEX($P$727:$W$736,MOD(((7-1)*$N$725+8)-1,10)+1,INT((((7-1)*$N$725+8)-1)/10)+1)="","",INDEX($P$727:$W$736,MOD(((7-1)*$N$725+8)-1,10)+1,INT((((7-1)*$N$725+8)-1)/10)+1)))),IF(AND(7=$N$726+1,8&lt;=$O$725),IF(($N$725*$N$726+8)&gt;80,"",IF(INDEX($P$727:$W$736,MOD(($N$725*$N$726+8)-1,10)+1,INT((($N$725*$N$726+8)-1)/10)+1)="","",INDEX($P$727:$W$736,MOD(($N$725*$N$726+8)-1,10)+1,INT((($N$725*$N$726+8)-1)/10)+1))),""))),IF($N$727="","",IF(OR(ISTEXT($N$725),ISTEXT($N$726),ISTEXT($N$727)),"",IF(OR(8&gt;$N$725,7&gt;$N$726,((7-1)*$N$725+8)&gt;$N$727),"",IF(INDEX($P$727:$W$736,MOD(((7-1)*$N$725+8)-1,10)+1,INT((((7-1)*$N$725+8)-1)/10)+1)="","",INDEX($P$727:$W$736,MOD(((7-1)*$N$725+8)-1,10)+1,INT((((7-1)*$N$725+8)-1)/10)+1))))))</f>
        <v/>
      </c>
      <c r="L733" s="539">
        <f>IF($D$725="Flat Oval",IF(OR($N$727="",ISTEXT($N$725),ISTEXT($N$726)),"",IF(7&lt;=$N$726,IF(9&gt;$N$725,"",IF(((7-1)*$N$725+9)&gt;80,"",IF(INDEX($P$727:$W$736,MOD(((7-1)*$N$725+9)-1,10)+1,INT((((7-1)*$N$725+9)-1)/10)+1)="","",INDEX($P$727:$W$736,MOD(((7-1)*$N$725+9)-1,10)+1,INT((((7-1)*$N$725+9)-1)/10)+1)))),IF(AND(7=$N$726+1,9&lt;=$O$725),IF(($N$725*$N$726+9)&gt;80,"",IF(INDEX($P$727:$W$736,MOD(($N$725*$N$726+9)-1,10)+1,INT((($N$725*$N$726+9)-1)/10)+1)="","",INDEX($P$727:$W$736,MOD(($N$725*$N$726+9)-1,10)+1,INT((($N$725*$N$726+9)-1)/10)+1))),""))),IF($N$727="","",IF(OR(ISTEXT($N$725),ISTEXT($N$726),ISTEXT($N$727)),"",IF(OR(9&gt;$N$725,7&gt;$N$726,((7-1)*$N$725+9)&gt;$N$727),"",IF(INDEX($P$727:$W$736,MOD(((7-1)*$N$725+9)-1,10)+1,INT((((7-1)*$N$725+9)-1)/10)+1)="","",INDEX($P$727:$W$736,MOD(((7-1)*$N$725+9)-1,10)+1,INT((((7-1)*$N$725+9)-1)/10)+1))))))</f>
        <v/>
      </c>
      <c r="M733" s="539">
        <f>IF($D$725="Flat Oval",IF(OR($N$727="",ISTEXT($N$725),ISTEXT($N$726)),"",IF(7&lt;=$N$726,IF(10&gt;$N$725,"",IF(((7-1)*$N$725+10)&gt;80,"",IF(INDEX($P$727:$W$736,MOD(((7-1)*$N$725+10)-1,10)+1,INT((((7-1)*$N$725+10)-1)/10)+1)="","",INDEX($P$727:$W$736,MOD(((7-1)*$N$725+10)-1,10)+1,INT((((7-1)*$N$725+10)-1)/10)+1)))),IF(AND(7=$N$726+1,10&lt;=$O$725),IF(($N$725*$N$726+10)&gt;80,"",IF(INDEX($P$727:$W$736,MOD(($N$725*$N$726+10)-1,10)+1,INT((($N$725*$N$726+10)-1)/10)+1)="","",INDEX($P$727:$W$736,MOD(($N$725*$N$726+10)-1,10)+1,INT((($N$725*$N$726+10)-1)/10)+1))),""))),IF($N$727="","",IF(OR(ISTEXT($N$725),ISTEXT($N$726),ISTEXT($N$727)),"",IF(OR(10&gt;$N$725,7&gt;$N$726,((7-1)*$N$725+10)&gt;$N$727),"",IF(INDEX($P$727:$W$736,MOD(((7-1)*$N$725+10)-1,10)+1,INT((((7-1)*$N$725+10)-1)/10)+1)="","",INDEX($P$727:$W$736,MOD(((7-1)*$N$725+10)-1,10)+1,INT((((7-1)*$N$725+10)-1)/10)+1))))))</f>
        <v/>
      </c>
      <c r="P733" s="540" t="n"/>
      <c r="Q733" s="540" t="n"/>
      <c r="R733" s="540" t="n"/>
      <c r="S733" s="540" t="n"/>
      <c r="T733" s="540" t="n"/>
      <c r="U733" s="540" t="n"/>
      <c r="V733" s="540" t="n"/>
      <c r="W733" s="540" t="n"/>
    </row>
    <row r="734" ht="13.35" customHeight="1" s="162">
      <c r="B734" s="537">
        <f>IF($D$725="Flat Oval",IF(OR($N$726="",ISTEXT($N$726)),"",IF(8&lt;=$N$726,ROUND((8-0.5)*$I$725/$N$726,1),IF(8=$N$726+1,"Ends",""))),IF(OR($D$725="",$G$725=""),"",IF($D$725="Round",IF(8=1,"Axis 1 (0°)",IF(8=2,"Axis 2 (90°)","")),IF(ISTEXT($N$726),"",IF(8&gt;$N$726,"",IF(ISTEXT($I$725),"",ROUND((8-0.5)*$I$725/$N$726,1)))))))</f>
        <v/>
      </c>
      <c r="C734" s="538" t="n"/>
      <c r="D734" s="539">
        <f>IF($D$725="Flat Oval",IF(OR($N$727="",ISTEXT($N$725),ISTEXT($N$726)),"",IF(8&lt;=$N$726,IF(1&gt;$N$725,"",IF(((8-1)*$N$725+1)&gt;80,"",IF(INDEX($P$727:$W$736,MOD(((8-1)*$N$725+1)-1,10)+1,INT((((8-1)*$N$725+1)-1)/10)+1)="","",INDEX($P$727:$W$736,MOD(((8-1)*$N$725+1)-1,10)+1,INT((((8-1)*$N$725+1)-1)/10)+1)))),IF(AND(8=$N$726+1,1&lt;=$O$725),IF(($N$725*$N$726+1)&gt;80,"",IF(INDEX($P$727:$W$736,MOD(($N$725*$N$726+1)-1,10)+1,INT((($N$725*$N$726+1)-1)/10)+1)="","",INDEX($P$727:$W$736,MOD(($N$725*$N$726+1)-1,10)+1,INT((($N$725*$N$726+1)-1)/10)+1))),""))),IF($N$727="","",IF(OR(ISTEXT($N$725),ISTEXT($N$726),ISTEXT($N$727)),"",IF(OR(1&gt;$N$725,8&gt;$N$726,((8-1)*$N$725+1)&gt;$N$727),"",IF(INDEX($P$727:$W$736,MOD(((8-1)*$N$725+1)-1,10)+1,INT((((8-1)*$N$725+1)-1)/10)+1)="","",INDEX($P$727:$W$736,MOD(((8-1)*$N$725+1)-1,10)+1,INT((((8-1)*$N$725+1)-1)/10)+1))))))</f>
        <v/>
      </c>
      <c r="E734" s="539">
        <f>IF($D$725="Flat Oval",IF(OR($N$727="",ISTEXT($N$725),ISTEXT($N$726)),"",IF(8&lt;=$N$726,IF(2&gt;$N$725,"",IF(((8-1)*$N$725+2)&gt;80,"",IF(INDEX($P$727:$W$736,MOD(((8-1)*$N$725+2)-1,10)+1,INT((((8-1)*$N$725+2)-1)/10)+1)="","",INDEX($P$727:$W$736,MOD(((8-1)*$N$725+2)-1,10)+1,INT((((8-1)*$N$725+2)-1)/10)+1)))),IF(AND(8=$N$726+1,2&lt;=$O$725),IF(($N$725*$N$726+2)&gt;80,"",IF(INDEX($P$727:$W$736,MOD(($N$725*$N$726+2)-1,10)+1,INT((($N$725*$N$726+2)-1)/10)+1)="","",INDEX($P$727:$W$736,MOD(($N$725*$N$726+2)-1,10)+1,INT((($N$725*$N$726+2)-1)/10)+1))),""))),IF($N$727="","",IF(OR(ISTEXT($N$725),ISTEXT($N$726),ISTEXT($N$727)),"",IF(OR(2&gt;$N$725,8&gt;$N$726,((8-1)*$N$725+2)&gt;$N$727),"",IF(INDEX($P$727:$W$736,MOD(((8-1)*$N$725+2)-1,10)+1,INT((((8-1)*$N$725+2)-1)/10)+1)="","",INDEX($P$727:$W$736,MOD(((8-1)*$N$725+2)-1,10)+1,INT((((8-1)*$N$725+2)-1)/10)+1))))))</f>
        <v/>
      </c>
      <c r="F734" s="539">
        <f>IF($D$725="Flat Oval",IF(OR($N$727="",ISTEXT($N$725),ISTEXT($N$726)),"",IF(8&lt;=$N$726,IF(3&gt;$N$725,"",IF(((8-1)*$N$725+3)&gt;80,"",IF(INDEX($P$727:$W$736,MOD(((8-1)*$N$725+3)-1,10)+1,INT((((8-1)*$N$725+3)-1)/10)+1)="","",INDEX($P$727:$W$736,MOD(((8-1)*$N$725+3)-1,10)+1,INT((((8-1)*$N$725+3)-1)/10)+1)))),IF(AND(8=$N$726+1,3&lt;=$O$725),IF(($N$725*$N$726+3)&gt;80,"",IF(INDEX($P$727:$W$736,MOD(($N$725*$N$726+3)-1,10)+1,INT((($N$725*$N$726+3)-1)/10)+1)="","",INDEX($P$727:$W$736,MOD(($N$725*$N$726+3)-1,10)+1,INT((($N$725*$N$726+3)-1)/10)+1))),""))),IF($N$727="","",IF(OR(ISTEXT($N$725),ISTEXT($N$726),ISTEXT($N$727)),"",IF(OR(3&gt;$N$725,8&gt;$N$726,((8-1)*$N$725+3)&gt;$N$727),"",IF(INDEX($P$727:$W$736,MOD(((8-1)*$N$725+3)-1,10)+1,INT((((8-1)*$N$725+3)-1)/10)+1)="","",INDEX($P$727:$W$736,MOD(((8-1)*$N$725+3)-1,10)+1,INT((((8-1)*$N$725+3)-1)/10)+1))))))</f>
        <v/>
      </c>
      <c r="G734" s="539">
        <f>IF($D$725="Flat Oval",IF(OR($N$727="",ISTEXT($N$725),ISTEXT($N$726)),"",IF(8&lt;=$N$726,IF(4&gt;$N$725,"",IF(((8-1)*$N$725+4)&gt;80,"",IF(INDEX($P$727:$W$736,MOD(((8-1)*$N$725+4)-1,10)+1,INT((((8-1)*$N$725+4)-1)/10)+1)="","",INDEX($P$727:$W$736,MOD(((8-1)*$N$725+4)-1,10)+1,INT((((8-1)*$N$725+4)-1)/10)+1)))),IF(AND(8=$N$726+1,4&lt;=$O$725),IF(($N$725*$N$726+4)&gt;80,"",IF(INDEX($P$727:$W$736,MOD(($N$725*$N$726+4)-1,10)+1,INT((($N$725*$N$726+4)-1)/10)+1)="","",INDEX($P$727:$W$736,MOD(($N$725*$N$726+4)-1,10)+1,INT((($N$725*$N$726+4)-1)/10)+1))),""))),IF($N$727="","",IF(OR(ISTEXT($N$725),ISTEXT($N$726),ISTEXT($N$727)),"",IF(OR(4&gt;$N$725,8&gt;$N$726,((8-1)*$N$725+4)&gt;$N$727),"",IF(INDEX($P$727:$W$736,MOD(((8-1)*$N$725+4)-1,10)+1,INT((((8-1)*$N$725+4)-1)/10)+1)="","",INDEX($P$727:$W$736,MOD(((8-1)*$N$725+4)-1,10)+1,INT((((8-1)*$N$725+4)-1)/10)+1))))))</f>
        <v/>
      </c>
      <c r="H734" s="539">
        <f>IF($D$725="Flat Oval",IF(OR($N$727="",ISTEXT($N$725),ISTEXT($N$726)),"",IF(8&lt;=$N$726,IF(5&gt;$N$725,"",IF(((8-1)*$N$725+5)&gt;80,"",IF(INDEX($P$727:$W$736,MOD(((8-1)*$N$725+5)-1,10)+1,INT((((8-1)*$N$725+5)-1)/10)+1)="","",INDEX($P$727:$W$736,MOD(((8-1)*$N$725+5)-1,10)+1,INT((((8-1)*$N$725+5)-1)/10)+1)))),IF(AND(8=$N$726+1,5&lt;=$O$725),IF(($N$725*$N$726+5)&gt;80,"",IF(INDEX($P$727:$W$736,MOD(($N$725*$N$726+5)-1,10)+1,INT((($N$725*$N$726+5)-1)/10)+1)="","",INDEX($P$727:$W$736,MOD(($N$725*$N$726+5)-1,10)+1,INT((($N$725*$N$726+5)-1)/10)+1))),""))),IF($N$727="","",IF(OR(ISTEXT($N$725),ISTEXT($N$726),ISTEXT($N$727)),"",IF(OR(5&gt;$N$725,8&gt;$N$726,((8-1)*$N$725+5)&gt;$N$727),"",IF(INDEX($P$727:$W$736,MOD(((8-1)*$N$725+5)-1,10)+1,INT((((8-1)*$N$725+5)-1)/10)+1)="","",INDEX($P$727:$W$736,MOD(((8-1)*$N$725+5)-1,10)+1,INT((((8-1)*$N$725+5)-1)/10)+1))))))</f>
        <v/>
      </c>
      <c r="I734" s="539">
        <f>IF($D$725="Flat Oval",IF(OR($N$727="",ISTEXT($N$725),ISTEXT($N$726)),"",IF(8&lt;=$N$726,IF(6&gt;$N$725,"",IF(((8-1)*$N$725+6)&gt;80,"",IF(INDEX($P$727:$W$736,MOD(((8-1)*$N$725+6)-1,10)+1,INT((((8-1)*$N$725+6)-1)/10)+1)="","",INDEX($P$727:$W$736,MOD(((8-1)*$N$725+6)-1,10)+1,INT((((8-1)*$N$725+6)-1)/10)+1)))),IF(AND(8=$N$726+1,6&lt;=$O$725),IF(($N$725*$N$726+6)&gt;80,"",IF(INDEX($P$727:$W$736,MOD(($N$725*$N$726+6)-1,10)+1,INT((($N$725*$N$726+6)-1)/10)+1)="","",INDEX($P$727:$W$736,MOD(($N$725*$N$726+6)-1,10)+1,INT((($N$725*$N$726+6)-1)/10)+1))),""))),IF($N$727="","",IF(OR(ISTEXT($N$725),ISTEXT($N$726),ISTEXT($N$727)),"",IF(OR(6&gt;$N$725,8&gt;$N$726,((8-1)*$N$725+6)&gt;$N$727),"",IF(INDEX($P$727:$W$736,MOD(((8-1)*$N$725+6)-1,10)+1,INT((((8-1)*$N$725+6)-1)/10)+1)="","",INDEX($P$727:$W$736,MOD(((8-1)*$N$725+6)-1,10)+1,INT((((8-1)*$N$725+6)-1)/10)+1))))))</f>
        <v/>
      </c>
      <c r="J734" s="539">
        <f>IF($D$725="Flat Oval",IF(OR($N$727="",ISTEXT($N$725),ISTEXT($N$726)),"",IF(8&lt;=$N$726,IF(7&gt;$N$725,"",IF(((8-1)*$N$725+7)&gt;80,"",IF(INDEX($P$727:$W$736,MOD(((8-1)*$N$725+7)-1,10)+1,INT((((8-1)*$N$725+7)-1)/10)+1)="","",INDEX($P$727:$W$736,MOD(((8-1)*$N$725+7)-1,10)+1,INT((((8-1)*$N$725+7)-1)/10)+1)))),IF(AND(8=$N$726+1,7&lt;=$O$725),IF(($N$725*$N$726+7)&gt;80,"",IF(INDEX($P$727:$W$736,MOD(($N$725*$N$726+7)-1,10)+1,INT((($N$725*$N$726+7)-1)/10)+1)="","",INDEX($P$727:$W$736,MOD(($N$725*$N$726+7)-1,10)+1,INT((($N$725*$N$726+7)-1)/10)+1))),""))),IF($N$727="","",IF(OR(ISTEXT($N$725),ISTEXT($N$726),ISTEXT($N$727)),"",IF(OR(7&gt;$N$725,8&gt;$N$726,((8-1)*$N$725+7)&gt;$N$727),"",IF(INDEX($P$727:$W$736,MOD(((8-1)*$N$725+7)-1,10)+1,INT((((8-1)*$N$725+7)-1)/10)+1)="","",INDEX($P$727:$W$736,MOD(((8-1)*$N$725+7)-1,10)+1,INT((((8-1)*$N$725+7)-1)/10)+1))))))</f>
        <v/>
      </c>
      <c r="K734" s="539">
        <f>IF($D$725="Flat Oval",IF(OR($N$727="",ISTEXT($N$725),ISTEXT($N$726)),"",IF(8&lt;=$N$726,IF(8&gt;$N$725,"",IF(((8-1)*$N$725+8)&gt;80,"",IF(INDEX($P$727:$W$736,MOD(((8-1)*$N$725+8)-1,10)+1,INT((((8-1)*$N$725+8)-1)/10)+1)="","",INDEX($P$727:$W$736,MOD(((8-1)*$N$725+8)-1,10)+1,INT((((8-1)*$N$725+8)-1)/10)+1)))),IF(AND(8=$N$726+1,8&lt;=$O$725),IF(($N$725*$N$726+8)&gt;80,"",IF(INDEX($P$727:$W$736,MOD(($N$725*$N$726+8)-1,10)+1,INT((($N$725*$N$726+8)-1)/10)+1)="","",INDEX($P$727:$W$736,MOD(($N$725*$N$726+8)-1,10)+1,INT((($N$725*$N$726+8)-1)/10)+1))),""))),IF($N$727="","",IF(OR(ISTEXT($N$725),ISTEXT($N$726),ISTEXT($N$727)),"",IF(OR(8&gt;$N$725,8&gt;$N$726,((8-1)*$N$725+8)&gt;$N$727),"",IF(INDEX($P$727:$W$736,MOD(((8-1)*$N$725+8)-1,10)+1,INT((((8-1)*$N$725+8)-1)/10)+1)="","",INDEX($P$727:$W$736,MOD(((8-1)*$N$725+8)-1,10)+1,INT((((8-1)*$N$725+8)-1)/10)+1))))))</f>
        <v/>
      </c>
      <c r="L734" s="539">
        <f>IF($D$725="Flat Oval",IF(OR($N$727="",ISTEXT($N$725),ISTEXT($N$726)),"",IF(8&lt;=$N$726,IF(9&gt;$N$725,"",IF(((8-1)*$N$725+9)&gt;80,"",IF(INDEX($P$727:$W$736,MOD(((8-1)*$N$725+9)-1,10)+1,INT((((8-1)*$N$725+9)-1)/10)+1)="","",INDEX($P$727:$W$736,MOD(((8-1)*$N$725+9)-1,10)+1,INT((((8-1)*$N$725+9)-1)/10)+1)))),IF(AND(8=$N$726+1,9&lt;=$O$725),IF(($N$725*$N$726+9)&gt;80,"",IF(INDEX($P$727:$W$736,MOD(($N$725*$N$726+9)-1,10)+1,INT((($N$725*$N$726+9)-1)/10)+1)="","",INDEX($P$727:$W$736,MOD(($N$725*$N$726+9)-1,10)+1,INT((($N$725*$N$726+9)-1)/10)+1))),""))),IF($N$727="","",IF(OR(ISTEXT($N$725),ISTEXT($N$726),ISTEXT($N$727)),"",IF(OR(9&gt;$N$725,8&gt;$N$726,((8-1)*$N$725+9)&gt;$N$727),"",IF(INDEX($P$727:$W$736,MOD(((8-1)*$N$725+9)-1,10)+1,INT((((8-1)*$N$725+9)-1)/10)+1)="","",INDEX($P$727:$W$736,MOD(((8-1)*$N$725+9)-1,10)+1,INT((((8-1)*$N$725+9)-1)/10)+1))))))</f>
        <v/>
      </c>
      <c r="M734" s="539">
        <f>IF($D$725="Flat Oval",IF(OR($N$727="",ISTEXT($N$725),ISTEXT($N$726)),"",IF(8&lt;=$N$726,IF(10&gt;$N$725,"",IF(((8-1)*$N$725+10)&gt;80,"",IF(INDEX($P$727:$W$736,MOD(((8-1)*$N$725+10)-1,10)+1,INT((((8-1)*$N$725+10)-1)/10)+1)="","",INDEX($P$727:$W$736,MOD(((8-1)*$N$725+10)-1,10)+1,INT((((8-1)*$N$725+10)-1)/10)+1)))),IF(AND(8=$N$726+1,10&lt;=$O$725),IF(($N$725*$N$726+10)&gt;80,"",IF(INDEX($P$727:$W$736,MOD(($N$725*$N$726+10)-1,10)+1,INT((($N$725*$N$726+10)-1)/10)+1)="","",INDEX($P$727:$W$736,MOD(($N$725*$N$726+10)-1,10)+1,INT((($N$725*$N$726+10)-1)/10)+1))),""))),IF($N$727="","",IF(OR(ISTEXT($N$725),ISTEXT($N$726),ISTEXT($N$727)),"",IF(OR(10&gt;$N$725,8&gt;$N$726,((8-1)*$N$725+10)&gt;$N$727),"",IF(INDEX($P$727:$W$736,MOD(((8-1)*$N$725+10)-1,10)+1,INT((((8-1)*$N$725+10)-1)/10)+1)="","",INDEX($P$727:$W$736,MOD(((8-1)*$N$725+10)-1,10)+1,INT((((8-1)*$N$725+10)-1)/10)+1))))))</f>
        <v/>
      </c>
      <c r="P734" s="540" t="n"/>
      <c r="Q734" s="540" t="n"/>
      <c r="R734" s="540" t="n"/>
      <c r="S734" s="540" t="n"/>
      <c r="T734" s="540" t="n"/>
      <c r="U734" s="540" t="n"/>
      <c r="V734" s="540" t="n"/>
      <c r="W734" s="540" t="n"/>
    </row>
    <row r="735" ht="13.35" customHeight="1" s="162">
      <c r="P735" s="540" t="n"/>
      <c r="Q735" s="540" t="n"/>
      <c r="R735" s="540" t="n"/>
      <c r="S735" s="540" t="n"/>
      <c r="T735" s="540" t="n"/>
      <c r="U735" s="540" t="n"/>
      <c r="V735" s="540" t="n"/>
      <c r="W735" s="540" t="n"/>
    </row>
    <row r="736" ht="13.35" customHeight="1" s="162">
      <c r="B736" s="188" t="inlineStr">
        <is>
          <t>Remarks</t>
        </is>
      </c>
      <c r="C736" s="173" t="n"/>
      <c r="D736" s="154" t="n"/>
      <c r="E736" s="174" t="n"/>
      <c r="F736" s="174" t="n"/>
      <c r="G736" s="174" t="n"/>
      <c r="H736" s="174" t="n"/>
      <c r="I736" s="174" t="n"/>
      <c r="J736" s="174" t="n"/>
      <c r="K736" s="174" t="n"/>
      <c r="L736" s="174" t="n"/>
      <c r="M736" s="173" t="n"/>
      <c r="P736" s="540" t="n"/>
      <c r="Q736" s="540" t="n"/>
      <c r="R736" s="540" t="n"/>
      <c r="S736" s="540" t="n"/>
      <c r="T736" s="540" t="n"/>
      <c r="U736" s="540" t="n"/>
      <c r="V736" s="540" t="n"/>
      <c r="W736" s="540" t="n"/>
    </row>
    <row r="737" ht="13.35" customHeight="1" s="162">
      <c r="B737" s="154" t="n"/>
      <c r="C737" s="174" t="n"/>
      <c r="D737" s="174" t="n"/>
      <c r="E737" s="174" t="n"/>
      <c r="F737" s="174" t="n"/>
      <c r="G737" s="174" t="n"/>
      <c r="H737" s="174" t="n"/>
      <c r="I737" s="174" t="n"/>
      <c r="J737" s="174" t="n"/>
      <c r="K737" s="174" t="n"/>
      <c r="L737" s="174" t="n"/>
      <c r="M737" s="173" t="n"/>
    </row>
    <row r="738" ht="13.35" customHeight="1" s="162">
      <c r="B738" s="154" t="n"/>
      <c r="C738" s="174" t="n"/>
      <c r="D738" s="174" t="n"/>
      <c r="E738" s="174" t="n"/>
      <c r="F738" s="174" t="n"/>
      <c r="G738" s="174" t="n"/>
      <c r="H738" s="174" t="n"/>
      <c r="I738" s="174" t="n"/>
      <c r="J738" s="174" t="n"/>
      <c r="K738" s="174" t="n"/>
      <c r="L738" s="174" t="n"/>
      <c r="M738" s="173" t="n"/>
    </row>
    <row r="740" ht="13.35" customHeight="1" s="162">
      <c r="B740" s="188" t="inlineStr">
        <is>
          <t>Airflow Traverse Measurement</t>
        </is>
      </c>
      <c r="C740" s="174" t="n"/>
      <c r="D740" s="174" t="n"/>
      <c r="E740" s="174" t="n"/>
      <c r="F740" s="174" t="n"/>
      <c r="G740" s="174" t="n"/>
      <c r="H740" s="173" t="n"/>
      <c r="I740" s="194" t="inlineStr">
        <is>
          <t>Design CFM</t>
        </is>
      </c>
      <c r="J740" s="188" t="inlineStr">
        <is>
          <t>Initial</t>
        </is>
      </c>
      <c r="K740" s="173" t="n"/>
      <c r="L740" s="188" t="inlineStr">
        <is>
          <t>Final</t>
        </is>
      </c>
      <c r="M740" s="173" t="n"/>
    </row>
    <row r="741" ht="13.35" customHeight="1" s="162">
      <c r="B741" s="153" t="inlineStr">
        <is>
          <t xml:space="preserve">Point </t>
        </is>
      </c>
      <c r="C741" s="188" t="inlineStr">
        <is>
          <t>Area Served</t>
        </is>
      </c>
      <c r="D741" s="174" t="n"/>
      <c r="E741" s="173" t="n"/>
      <c r="F741" s="188" t="inlineStr">
        <is>
          <t>Size</t>
        </is>
      </c>
      <c r="G741" s="173" t="n"/>
      <c r="H741" s="188" t="inlineStr">
        <is>
          <t>Ak</t>
        </is>
      </c>
      <c r="I741" s="440" t="n"/>
      <c r="J741" s="188" t="inlineStr">
        <is>
          <t>VEL</t>
        </is>
      </c>
      <c r="K741" s="188" t="inlineStr">
        <is>
          <t>CFM</t>
        </is>
      </c>
      <c r="L741" s="188" t="inlineStr">
        <is>
          <t>VEL</t>
        </is>
      </c>
      <c r="M741" s="188" t="inlineStr">
        <is>
          <t>CFM</t>
        </is>
      </c>
    </row>
    <row r="742" ht="13.35" customHeight="1" s="162">
      <c r="B742" s="31" t="inlineStr">
        <is>
          <t>T-46</t>
        </is>
      </c>
      <c r="C742" s="307" t="n"/>
      <c r="D742" s="174" t="n"/>
      <c r="E742" s="173" t="n"/>
      <c r="F742" s="307">
        <f>IF($D$744="Flat Oval",IF(OR($G$744="",$I$744=""),"",$G$744&amp;""" x "&amp;$I$744&amp;""" oval"),IF($G$744="","",IF($D$744="Round",$G$744&amp;""" dia",$G$744&amp;""" x "&amp;$I$744&amp;"""")))</f>
        <v/>
      </c>
      <c r="G742" s="173" t="n"/>
      <c r="H742" s="525">
        <f>IF($D$744="Flat Oval",IF(OR($G$744="",$I$744=""),"",IF(OR(ISTEXT($G$744),ISTEXT($I$744)),"",ROUND(((($G$744-2*N($K$744))-($I$744-2*N($K$744)))*($I$744-2*N($K$744))+PI()*(($I$744-2*N($K$744))/2)^2)/144,3))),IF(OR($D$744="",$G$744=""),"",IF($D$744="Round",IF(ISTEXT($G$744),"",ROUND(PI()*(($G$744-2*N($K$744))/2)^2/144,3)),IF($I$744="","",IF(OR(ISTEXT($G$744),ISTEXT($I$744)),"",ROUND(($G$744-2*N($K$744))*($I$744-2*N($K$744))/144,3))))))</f>
        <v/>
      </c>
      <c r="I742" s="189" t="n"/>
      <c r="J742" s="189" t="n"/>
      <c r="K742" s="189">
        <f>IF(N(J742)*N(H742)=0,"",ROUND(N(J742)*N(H742),0))</f>
        <v/>
      </c>
      <c r="L742" s="189">
        <f>IF($D$744="Flat Oval",IF(OR($O$745="",$O$746="",N($O$747)+N($O$748)=0),"",ROUND(($O$745*$O$747+$O$746*$O$748)/($O$747+$O$748),0)),IF(COUNT(D746:M753)=0,"",ROUND(AVERAGE(D746:M753),0)))</f>
        <v/>
      </c>
      <c r="M742" s="189">
        <f>IF(N(L742)*N(H742)=0,"",ROUND(N(L742)*N(H742),0))</f>
        <v/>
      </c>
    </row>
    <row r="743" ht="13.35" customHeight="1" s="162">
      <c r="B743" s="188" t="inlineStr">
        <is>
          <t>Instrument</t>
        </is>
      </c>
      <c r="C743" s="173" t="n"/>
      <c r="D743" s="196" t="n"/>
      <c r="E743" s="174" t="n"/>
      <c r="F743" s="174" t="n"/>
      <c r="G743" s="173" t="n"/>
      <c r="H743" s="188" t="inlineStr">
        <is>
          <t>Duct Static Pressure</t>
        </is>
      </c>
      <c r="I743" s="174" t="n"/>
      <c r="J743" s="173" t="n"/>
      <c r="K743" s="53" t="n"/>
      <c r="L743" s="188" t="inlineStr">
        <is>
          <t>Temp</t>
        </is>
      </c>
      <c r="M743" s="52" t="n"/>
      <c r="N743" s="51" t="n"/>
    </row>
    <row r="744" ht="13.35" customHeight="1" s="162">
      <c r="B744" s="526" t="inlineStr">
        <is>
          <t>Duct shape:</t>
        </is>
      </c>
      <c r="C744" s="173" t="n"/>
      <c r="D744" s="527" t="n"/>
      <c r="E744" s="173" t="n"/>
      <c r="F744" s="528" t="inlineStr">
        <is>
          <t>W / Dia (in)</t>
        </is>
      </c>
      <c r="G744" s="529" t="n"/>
      <c r="H744" s="526" t="inlineStr">
        <is>
          <t>H (in)</t>
        </is>
      </c>
      <c r="I744" s="530" t="n"/>
      <c r="J744" s="531" t="inlineStr">
        <is>
          <t>Liner (in)</t>
        </is>
      </c>
      <c r="K744" s="532" t="n"/>
      <c r="L744" s="526" t="inlineStr">
        <is>
          <t>Points</t>
        </is>
      </c>
      <c r="M744" s="533">
        <f>IF($D$744="Flat Oval",IF($N$746="","",$N$744&amp;"x"&amp;$N$745&amp;"+"&amp;$O$744&amp;" ends"),IF($N$744="","",IF($D$744="Round",$N$744&amp;" x 2 axes",IF($N$745="","",$N$744&amp;" x "&amp;$N$745))))</f>
        <v/>
      </c>
      <c r="N744" s="534">
        <f>IF($D$744="Flat Oval",IF(OR($G$744="",$I$744=""),"",IF(OR(ISTEXT($G$744),ISTEXT($I$744)),"",IF($G$744-$I$744&lt;12,2,MIN(10,MAX(3,ROUNDUP(($G$744-$I$744)/6,0)))))),IF(OR($D$744="",$G$744=""),"",IF($D$744="Round",IF(ISTEXT($G$744),"",IF($G$744&lt;=9,6,IF($G$744&lt;=12,8,10))),IF(ISTEXT($G$744),"",IF($G$744&lt;12,2,MIN(10,MAX(3,ROUNDUP($G$744/6,0))))))))</f>
        <v/>
      </c>
      <c r="O744">
        <f>IF(AND($D$744="Flat Oval",NOT(OR($G$744="",$I$744="")),NOT(OR(ISTEXT($G$744),ISTEXT($I$744)))),IF($I$744&lt;=9,6,IF($I$744&lt;=12,8,10)),"")</f>
        <v/>
      </c>
      <c r="P744" s="473" t="inlineStr">
        <is>
          <t>Quick entry – type readings in order (row by row of the grid), down this column then the next:</t>
        </is>
      </c>
    </row>
    <row r="745" ht="13.35" customHeight="1" s="162">
      <c r="B745" s="535" t="inlineStr">
        <is>
          <t>Depth↓ Pos→ (in)</t>
        </is>
      </c>
      <c r="C745" s="414" t="n"/>
      <c r="D745" s="535">
        <f>IF($D$744="Flat Oval",IF(OR($N$744="",ISTEXT($N$744),1&gt;$N$744),"",ROUND((1-0.5)*($G$744-$I$744)/$N$744,1)),IF(ISTEXT($N$744),"",IF(OR($D$744="",$G$744="",1&gt;$N$744),"",IF($D$744="Round",IF(ISTEXT($G$744),"",ROUND(IF(1&lt;=$N$744/2,$G$744/2*(1-SQRT(($N$744-2*1+1)/$N$744)),$G$744-$G$744/2*(1-SQRT(($N$744-2*($N$744-1+1)+1)/$N$744))),1)),IF(ISTEXT($G$744),"",ROUND((1-0.5)*$G$744/$N$744,1))))))</f>
        <v/>
      </c>
      <c r="E745" s="535">
        <f>IF($D$744="Flat Oval",IF(OR($N$744="",ISTEXT($N$744),2&gt;$N$744),"",ROUND((2-0.5)*($G$744-$I$744)/$N$744,1)),IF(ISTEXT($N$744),"",IF(OR($D$744="",$G$744="",2&gt;$N$744),"",IF($D$744="Round",IF(ISTEXT($G$744),"",ROUND(IF(2&lt;=$N$744/2,$G$744/2*(1-SQRT(($N$744-2*2+1)/$N$744)),$G$744-$G$744/2*(1-SQRT(($N$744-2*($N$744-2+1)+1)/$N$744))),1)),IF(ISTEXT($G$744),"",ROUND((2-0.5)*$G$744/$N$744,1))))))</f>
        <v/>
      </c>
      <c r="F745" s="535">
        <f>IF($D$744="Flat Oval",IF(OR($N$744="",ISTEXT($N$744),3&gt;$N$744),"",ROUND((3-0.5)*($G$744-$I$744)/$N$744,1)),IF(ISTEXT($N$744),"",IF(OR($D$744="",$G$744="",3&gt;$N$744),"",IF($D$744="Round",IF(ISTEXT($G$744),"",ROUND(IF(3&lt;=$N$744/2,$G$744/2*(1-SQRT(($N$744-2*3+1)/$N$744)),$G$744-$G$744/2*(1-SQRT(($N$744-2*($N$744-3+1)+1)/$N$744))),1)),IF(ISTEXT($G$744),"",ROUND((3-0.5)*$G$744/$N$744,1))))))</f>
        <v/>
      </c>
      <c r="G745" s="535">
        <f>IF($D$744="Flat Oval",IF(OR($N$744="",ISTEXT($N$744),4&gt;$N$744),"",ROUND((4-0.5)*($G$744-$I$744)/$N$744,1)),IF(ISTEXT($N$744),"",IF(OR($D$744="",$G$744="",4&gt;$N$744),"",IF($D$744="Round",IF(ISTEXT($G$744),"",ROUND(IF(4&lt;=$N$744/2,$G$744/2*(1-SQRT(($N$744-2*4+1)/$N$744)),$G$744-$G$744/2*(1-SQRT(($N$744-2*($N$744-4+1)+1)/$N$744))),1)),IF(ISTEXT($G$744),"",ROUND((4-0.5)*$G$744/$N$744,1))))))</f>
        <v/>
      </c>
      <c r="H745" s="535">
        <f>IF($D$744="Flat Oval",IF(OR($N$744="",ISTEXT($N$744),5&gt;$N$744),"",ROUND((5-0.5)*($G$744-$I$744)/$N$744,1)),IF(ISTEXT($N$744),"",IF(OR($D$744="",$G$744="",5&gt;$N$744),"",IF($D$744="Round",IF(ISTEXT($G$744),"",ROUND(IF(5&lt;=$N$744/2,$G$744/2*(1-SQRT(($N$744-2*5+1)/$N$744)),$G$744-$G$744/2*(1-SQRT(($N$744-2*($N$744-5+1)+1)/$N$744))),1)),IF(ISTEXT($G$744),"",ROUND((5-0.5)*$G$744/$N$744,1))))))</f>
        <v/>
      </c>
      <c r="I745" s="535">
        <f>IF($D$744="Flat Oval",IF(OR($N$744="",ISTEXT($N$744),6&gt;$N$744),"",ROUND((6-0.5)*($G$744-$I$744)/$N$744,1)),IF(ISTEXT($N$744),"",IF(OR($D$744="",$G$744="",6&gt;$N$744),"",IF($D$744="Round",IF(ISTEXT($G$744),"",ROUND(IF(6&lt;=$N$744/2,$G$744/2*(1-SQRT(($N$744-2*6+1)/$N$744)),$G$744-$G$744/2*(1-SQRT(($N$744-2*($N$744-6+1)+1)/$N$744))),1)),IF(ISTEXT($G$744),"",ROUND((6-0.5)*$G$744/$N$744,1))))))</f>
        <v/>
      </c>
      <c r="J745" s="535">
        <f>IF($D$744="Flat Oval",IF(OR($N$744="",ISTEXT($N$744),7&gt;$N$744),"",ROUND((7-0.5)*($G$744-$I$744)/$N$744,1)),IF(ISTEXT($N$744),"",IF(OR($D$744="",$G$744="",7&gt;$N$744),"",IF($D$744="Round",IF(ISTEXT($G$744),"",ROUND(IF(7&lt;=$N$744/2,$G$744/2*(1-SQRT(($N$744-2*7+1)/$N$744)),$G$744-$G$744/2*(1-SQRT(($N$744-2*($N$744-7+1)+1)/$N$744))),1)),IF(ISTEXT($G$744),"",ROUND((7-0.5)*$G$744/$N$744,1))))))</f>
        <v/>
      </c>
      <c r="K745" s="535">
        <f>IF($D$744="Flat Oval",IF(OR($N$744="",ISTEXT($N$744),8&gt;$N$744),"",ROUND((8-0.5)*($G$744-$I$744)/$N$744,1)),IF(ISTEXT($N$744),"",IF(OR($D$744="",$G$744="",8&gt;$N$744),"",IF($D$744="Round",IF(ISTEXT($G$744),"",ROUND(IF(8&lt;=$N$744/2,$G$744/2*(1-SQRT(($N$744-2*8+1)/$N$744)),$G$744-$G$744/2*(1-SQRT(($N$744-2*($N$744-8+1)+1)/$N$744))),1)),IF(ISTEXT($G$744),"",ROUND((8-0.5)*$G$744/$N$744,1))))))</f>
        <v/>
      </c>
      <c r="L745" s="535">
        <f>IF($D$744="Flat Oval",IF(OR($N$744="",ISTEXT($N$744),9&gt;$N$744),"",ROUND((9-0.5)*($G$744-$I$744)/$N$744,1)),IF(ISTEXT($N$744),"",IF(OR($D$744="",$G$744="",9&gt;$N$744),"",IF($D$744="Round",IF(ISTEXT($G$744),"",ROUND(IF(9&lt;=$N$744/2,$G$744/2*(1-SQRT(($N$744-2*9+1)/$N$744)),$G$744-$G$744/2*(1-SQRT(($N$744-2*($N$744-9+1)+1)/$N$744))),1)),IF(ISTEXT($G$744),"",ROUND((9-0.5)*$G$744/$N$744,1))))))</f>
        <v/>
      </c>
      <c r="M745" s="535">
        <f>IF($D$744="Flat Oval",IF(OR($N$744="",ISTEXT($N$744),10&gt;$N$744),"",ROUND((10-0.5)*($G$744-$I$744)/$N$744,1)),IF(ISTEXT($N$744),"",IF(OR($D$744="",$G$744="",10&gt;$N$744),"",IF($D$744="Round",IF(ISTEXT($G$744),"",ROUND(IF(10&lt;=$N$744/2,$G$744/2*(1-SQRT(($N$744-2*10+1)/$N$744)),$G$744-$G$744/2*(1-SQRT(($N$744-2*($N$744-10+1)+1)/$N$744))),1)),IF(ISTEXT($G$744),"",ROUND((10-0.5)*$G$744/$N$744,1))))))</f>
        <v/>
      </c>
      <c r="N745" s="534">
        <f>IF($D$744="Flat Oval",IF(OR($G$744="",$I$744=""),"",IF(OR(ISTEXT($G$744),ISTEXT($I$744)),"",IF($I$744&lt;12,2,MIN(7,MAX(3,ROUNDUP($I$744/6,0)))))),IF(OR($D$744="",$G$744=""),"",IF($D$744="Round",2,IF($I$744="","",IF(ISTEXT($I$744),"",IF($I$744&lt;12,2,MIN(8,MAX(3,ROUNDUP($I$744/6,0)))))))))</f>
        <v/>
      </c>
      <c r="O745">
        <f>IF(OR(NOT($D$744="Flat Oval"),N($N$746)=0),"",IF(COUNT(D746:INDEX(M746:M753,$N$745))=0,"",AVERAGE(D746:INDEX(M746:M753,$N$745))))</f>
        <v/>
      </c>
      <c r="P745" s="536" t="inlineStr">
        <is>
          <t>1–10</t>
        </is>
      </c>
      <c r="Q745" s="536" t="inlineStr">
        <is>
          <t>11–20</t>
        </is>
      </c>
      <c r="R745" s="536" t="inlineStr">
        <is>
          <t>21–30</t>
        </is>
      </c>
      <c r="S745" s="536" t="inlineStr">
        <is>
          <t>31–40</t>
        </is>
      </c>
      <c r="T745" s="536" t="inlineStr">
        <is>
          <t>41–50</t>
        </is>
      </c>
      <c r="U745" s="536" t="inlineStr">
        <is>
          <t>51–60</t>
        </is>
      </c>
      <c r="V745" s="536" t="inlineStr">
        <is>
          <t>61–70</t>
        </is>
      </c>
      <c r="W745" s="536" t="inlineStr">
        <is>
          <t>71–80</t>
        </is>
      </c>
    </row>
    <row r="746" ht="13.35" customHeight="1" s="162">
      <c r="B746" s="537">
        <f>IF($D$744="Flat Oval",IF(OR($N$745="",ISTEXT($N$745)),"",IF(1&lt;=$N$745,ROUND((1-0.5)*$I$744/$N$745,1),IF(1=$N$745+1,"Ends",""))),IF(OR($D$744="",$G$744=""),"",IF($D$744="Round",IF(1=1,"Axis 1 (0°)",IF(1=2,"Axis 2 (90°)","")),IF(ISTEXT($N$745),"",IF(1&gt;$N$745,"",IF(ISTEXT($I$744),"",ROUND((1-0.5)*$I$744/$N$745,1)))))))</f>
        <v/>
      </c>
      <c r="C746" s="538" t="n"/>
      <c r="D746" s="539">
        <f>IF($D$744="Flat Oval",IF(OR($N$746="",ISTEXT($N$744),ISTEXT($N$745)),"",IF(1&lt;=$N$745,IF(1&gt;$N$744,"",IF(((1-1)*$N$744+1)&gt;80,"",IF(INDEX($P$746:$W$755,MOD(((1-1)*$N$744+1)-1,10)+1,INT((((1-1)*$N$744+1)-1)/10)+1)="","",INDEX($P$746:$W$755,MOD(((1-1)*$N$744+1)-1,10)+1,INT((((1-1)*$N$744+1)-1)/10)+1)))),IF(AND(1=$N$745+1,1&lt;=$O$744),IF(($N$744*$N$745+1)&gt;80,"",IF(INDEX($P$746:$W$755,MOD(($N$744*$N$745+1)-1,10)+1,INT((($N$744*$N$745+1)-1)/10)+1)="","",INDEX($P$746:$W$755,MOD(($N$744*$N$745+1)-1,10)+1,INT((($N$744*$N$745+1)-1)/10)+1))),""))),IF($N$746="","",IF(OR(ISTEXT($N$744),ISTEXT($N$745),ISTEXT($N$746)),"",IF(OR(1&gt;$N$744,1&gt;$N$745,((1-1)*$N$744+1)&gt;$N$746),"",IF(INDEX($P$746:$W$755,MOD(((1-1)*$N$744+1)-1,10)+1,INT((((1-1)*$N$744+1)-1)/10)+1)="","",INDEX($P$746:$W$755,MOD(((1-1)*$N$744+1)-1,10)+1,INT((((1-1)*$N$744+1)-1)/10)+1))))))</f>
        <v/>
      </c>
      <c r="E746" s="539">
        <f>IF($D$744="Flat Oval",IF(OR($N$746="",ISTEXT($N$744),ISTEXT($N$745)),"",IF(1&lt;=$N$745,IF(2&gt;$N$744,"",IF(((1-1)*$N$744+2)&gt;80,"",IF(INDEX($P$746:$W$755,MOD(((1-1)*$N$744+2)-1,10)+1,INT((((1-1)*$N$744+2)-1)/10)+1)="","",INDEX($P$746:$W$755,MOD(((1-1)*$N$744+2)-1,10)+1,INT((((1-1)*$N$744+2)-1)/10)+1)))),IF(AND(1=$N$745+1,2&lt;=$O$744),IF(($N$744*$N$745+2)&gt;80,"",IF(INDEX($P$746:$W$755,MOD(($N$744*$N$745+2)-1,10)+1,INT((($N$744*$N$745+2)-1)/10)+1)="","",INDEX($P$746:$W$755,MOD(($N$744*$N$745+2)-1,10)+1,INT((($N$744*$N$745+2)-1)/10)+1))),""))),IF($N$746="","",IF(OR(ISTEXT($N$744),ISTEXT($N$745),ISTEXT($N$746)),"",IF(OR(2&gt;$N$744,1&gt;$N$745,((1-1)*$N$744+2)&gt;$N$746),"",IF(INDEX($P$746:$W$755,MOD(((1-1)*$N$744+2)-1,10)+1,INT((((1-1)*$N$744+2)-1)/10)+1)="","",INDEX($P$746:$W$755,MOD(((1-1)*$N$744+2)-1,10)+1,INT((((1-1)*$N$744+2)-1)/10)+1))))))</f>
        <v/>
      </c>
      <c r="F746" s="539">
        <f>IF($D$744="Flat Oval",IF(OR($N$746="",ISTEXT($N$744),ISTEXT($N$745)),"",IF(1&lt;=$N$745,IF(3&gt;$N$744,"",IF(((1-1)*$N$744+3)&gt;80,"",IF(INDEX($P$746:$W$755,MOD(((1-1)*$N$744+3)-1,10)+1,INT((((1-1)*$N$744+3)-1)/10)+1)="","",INDEX($P$746:$W$755,MOD(((1-1)*$N$744+3)-1,10)+1,INT((((1-1)*$N$744+3)-1)/10)+1)))),IF(AND(1=$N$745+1,3&lt;=$O$744),IF(($N$744*$N$745+3)&gt;80,"",IF(INDEX($P$746:$W$755,MOD(($N$744*$N$745+3)-1,10)+1,INT((($N$744*$N$745+3)-1)/10)+1)="","",INDEX($P$746:$W$755,MOD(($N$744*$N$745+3)-1,10)+1,INT((($N$744*$N$745+3)-1)/10)+1))),""))),IF($N$746="","",IF(OR(ISTEXT($N$744),ISTEXT($N$745),ISTEXT($N$746)),"",IF(OR(3&gt;$N$744,1&gt;$N$745,((1-1)*$N$744+3)&gt;$N$746),"",IF(INDEX($P$746:$W$755,MOD(((1-1)*$N$744+3)-1,10)+1,INT((((1-1)*$N$744+3)-1)/10)+1)="","",INDEX($P$746:$W$755,MOD(((1-1)*$N$744+3)-1,10)+1,INT((((1-1)*$N$744+3)-1)/10)+1))))))</f>
        <v/>
      </c>
      <c r="G746" s="539">
        <f>IF($D$744="Flat Oval",IF(OR($N$746="",ISTEXT($N$744),ISTEXT($N$745)),"",IF(1&lt;=$N$745,IF(4&gt;$N$744,"",IF(((1-1)*$N$744+4)&gt;80,"",IF(INDEX($P$746:$W$755,MOD(((1-1)*$N$744+4)-1,10)+1,INT((((1-1)*$N$744+4)-1)/10)+1)="","",INDEX($P$746:$W$755,MOD(((1-1)*$N$744+4)-1,10)+1,INT((((1-1)*$N$744+4)-1)/10)+1)))),IF(AND(1=$N$745+1,4&lt;=$O$744),IF(($N$744*$N$745+4)&gt;80,"",IF(INDEX($P$746:$W$755,MOD(($N$744*$N$745+4)-1,10)+1,INT((($N$744*$N$745+4)-1)/10)+1)="","",INDEX($P$746:$W$755,MOD(($N$744*$N$745+4)-1,10)+1,INT((($N$744*$N$745+4)-1)/10)+1))),""))),IF($N$746="","",IF(OR(ISTEXT($N$744),ISTEXT($N$745),ISTEXT($N$746)),"",IF(OR(4&gt;$N$744,1&gt;$N$745,((1-1)*$N$744+4)&gt;$N$746),"",IF(INDEX($P$746:$W$755,MOD(((1-1)*$N$744+4)-1,10)+1,INT((((1-1)*$N$744+4)-1)/10)+1)="","",INDEX($P$746:$W$755,MOD(((1-1)*$N$744+4)-1,10)+1,INT((((1-1)*$N$744+4)-1)/10)+1))))))</f>
        <v/>
      </c>
      <c r="H746" s="539">
        <f>IF($D$744="Flat Oval",IF(OR($N$746="",ISTEXT($N$744),ISTEXT($N$745)),"",IF(1&lt;=$N$745,IF(5&gt;$N$744,"",IF(((1-1)*$N$744+5)&gt;80,"",IF(INDEX($P$746:$W$755,MOD(((1-1)*$N$744+5)-1,10)+1,INT((((1-1)*$N$744+5)-1)/10)+1)="","",INDEX($P$746:$W$755,MOD(((1-1)*$N$744+5)-1,10)+1,INT((((1-1)*$N$744+5)-1)/10)+1)))),IF(AND(1=$N$745+1,5&lt;=$O$744),IF(($N$744*$N$745+5)&gt;80,"",IF(INDEX($P$746:$W$755,MOD(($N$744*$N$745+5)-1,10)+1,INT((($N$744*$N$745+5)-1)/10)+1)="","",INDEX($P$746:$W$755,MOD(($N$744*$N$745+5)-1,10)+1,INT((($N$744*$N$745+5)-1)/10)+1))),""))),IF($N$746="","",IF(OR(ISTEXT($N$744),ISTEXT($N$745),ISTEXT($N$746)),"",IF(OR(5&gt;$N$744,1&gt;$N$745,((1-1)*$N$744+5)&gt;$N$746),"",IF(INDEX($P$746:$W$755,MOD(((1-1)*$N$744+5)-1,10)+1,INT((((1-1)*$N$744+5)-1)/10)+1)="","",INDEX($P$746:$W$755,MOD(((1-1)*$N$744+5)-1,10)+1,INT((((1-1)*$N$744+5)-1)/10)+1))))))</f>
        <v/>
      </c>
      <c r="I746" s="539">
        <f>IF($D$744="Flat Oval",IF(OR($N$746="",ISTEXT($N$744),ISTEXT($N$745)),"",IF(1&lt;=$N$745,IF(6&gt;$N$744,"",IF(((1-1)*$N$744+6)&gt;80,"",IF(INDEX($P$746:$W$755,MOD(((1-1)*$N$744+6)-1,10)+1,INT((((1-1)*$N$744+6)-1)/10)+1)="","",INDEX($P$746:$W$755,MOD(((1-1)*$N$744+6)-1,10)+1,INT((((1-1)*$N$744+6)-1)/10)+1)))),IF(AND(1=$N$745+1,6&lt;=$O$744),IF(($N$744*$N$745+6)&gt;80,"",IF(INDEX($P$746:$W$755,MOD(($N$744*$N$745+6)-1,10)+1,INT((($N$744*$N$745+6)-1)/10)+1)="","",INDEX($P$746:$W$755,MOD(($N$744*$N$745+6)-1,10)+1,INT((($N$744*$N$745+6)-1)/10)+1))),""))),IF($N$746="","",IF(OR(ISTEXT($N$744),ISTEXT($N$745),ISTEXT($N$746)),"",IF(OR(6&gt;$N$744,1&gt;$N$745,((1-1)*$N$744+6)&gt;$N$746),"",IF(INDEX($P$746:$W$755,MOD(((1-1)*$N$744+6)-1,10)+1,INT((((1-1)*$N$744+6)-1)/10)+1)="","",INDEX($P$746:$W$755,MOD(((1-1)*$N$744+6)-1,10)+1,INT((((1-1)*$N$744+6)-1)/10)+1))))))</f>
        <v/>
      </c>
      <c r="J746" s="539">
        <f>IF($D$744="Flat Oval",IF(OR($N$746="",ISTEXT($N$744),ISTEXT($N$745)),"",IF(1&lt;=$N$745,IF(7&gt;$N$744,"",IF(((1-1)*$N$744+7)&gt;80,"",IF(INDEX($P$746:$W$755,MOD(((1-1)*$N$744+7)-1,10)+1,INT((((1-1)*$N$744+7)-1)/10)+1)="","",INDEX($P$746:$W$755,MOD(((1-1)*$N$744+7)-1,10)+1,INT((((1-1)*$N$744+7)-1)/10)+1)))),IF(AND(1=$N$745+1,7&lt;=$O$744),IF(($N$744*$N$745+7)&gt;80,"",IF(INDEX($P$746:$W$755,MOD(($N$744*$N$745+7)-1,10)+1,INT((($N$744*$N$745+7)-1)/10)+1)="","",INDEX($P$746:$W$755,MOD(($N$744*$N$745+7)-1,10)+1,INT((($N$744*$N$745+7)-1)/10)+1))),""))),IF($N$746="","",IF(OR(ISTEXT($N$744),ISTEXT($N$745),ISTEXT($N$746)),"",IF(OR(7&gt;$N$744,1&gt;$N$745,((1-1)*$N$744+7)&gt;$N$746),"",IF(INDEX($P$746:$W$755,MOD(((1-1)*$N$744+7)-1,10)+1,INT((((1-1)*$N$744+7)-1)/10)+1)="","",INDEX($P$746:$W$755,MOD(((1-1)*$N$744+7)-1,10)+1,INT((((1-1)*$N$744+7)-1)/10)+1))))))</f>
        <v/>
      </c>
      <c r="K746" s="539">
        <f>IF($D$744="Flat Oval",IF(OR($N$746="",ISTEXT($N$744),ISTEXT($N$745)),"",IF(1&lt;=$N$745,IF(8&gt;$N$744,"",IF(((1-1)*$N$744+8)&gt;80,"",IF(INDEX($P$746:$W$755,MOD(((1-1)*$N$744+8)-1,10)+1,INT((((1-1)*$N$744+8)-1)/10)+1)="","",INDEX($P$746:$W$755,MOD(((1-1)*$N$744+8)-1,10)+1,INT((((1-1)*$N$744+8)-1)/10)+1)))),IF(AND(1=$N$745+1,8&lt;=$O$744),IF(($N$744*$N$745+8)&gt;80,"",IF(INDEX($P$746:$W$755,MOD(($N$744*$N$745+8)-1,10)+1,INT((($N$744*$N$745+8)-1)/10)+1)="","",INDEX($P$746:$W$755,MOD(($N$744*$N$745+8)-1,10)+1,INT((($N$744*$N$745+8)-1)/10)+1))),""))),IF($N$746="","",IF(OR(ISTEXT($N$744),ISTEXT($N$745),ISTEXT($N$746)),"",IF(OR(8&gt;$N$744,1&gt;$N$745,((1-1)*$N$744+8)&gt;$N$746),"",IF(INDEX($P$746:$W$755,MOD(((1-1)*$N$744+8)-1,10)+1,INT((((1-1)*$N$744+8)-1)/10)+1)="","",INDEX($P$746:$W$755,MOD(((1-1)*$N$744+8)-1,10)+1,INT((((1-1)*$N$744+8)-1)/10)+1))))))</f>
        <v/>
      </c>
      <c r="L746" s="539">
        <f>IF($D$744="Flat Oval",IF(OR($N$746="",ISTEXT($N$744),ISTEXT($N$745)),"",IF(1&lt;=$N$745,IF(9&gt;$N$744,"",IF(((1-1)*$N$744+9)&gt;80,"",IF(INDEX($P$746:$W$755,MOD(((1-1)*$N$744+9)-1,10)+1,INT((((1-1)*$N$744+9)-1)/10)+1)="","",INDEX($P$746:$W$755,MOD(((1-1)*$N$744+9)-1,10)+1,INT((((1-1)*$N$744+9)-1)/10)+1)))),IF(AND(1=$N$745+1,9&lt;=$O$744),IF(($N$744*$N$745+9)&gt;80,"",IF(INDEX($P$746:$W$755,MOD(($N$744*$N$745+9)-1,10)+1,INT((($N$744*$N$745+9)-1)/10)+1)="","",INDEX($P$746:$W$755,MOD(($N$744*$N$745+9)-1,10)+1,INT((($N$744*$N$745+9)-1)/10)+1))),""))),IF($N$746="","",IF(OR(ISTEXT($N$744),ISTEXT($N$745),ISTEXT($N$746)),"",IF(OR(9&gt;$N$744,1&gt;$N$745,((1-1)*$N$744+9)&gt;$N$746),"",IF(INDEX($P$746:$W$755,MOD(((1-1)*$N$744+9)-1,10)+1,INT((((1-1)*$N$744+9)-1)/10)+1)="","",INDEX($P$746:$W$755,MOD(((1-1)*$N$744+9)-1,10)+1,INT((((1-1)*$N$744+9)-1)/10)+1))))))</f>
        <v/>
      </c>
      <c r="M746" s="539">
        <f>IF($D$744="Flat Oval",IF(OR($N$746="",ISTEXT($N$744),ISTEXT($N$745)),"",IF(1&lt;=$N$745,IF(10&gt;$N$744,"",IF(((1-1)*$N$744+10)&gt;80,"",IF(INDEX($P$746:$W$755,MOD(((1-1)*$N$744+10)-1,10)+1,INT((((1-1)*$N$744+10)-1)/10)+1)="","",INDEX($P$746:$W$755,MOD(((1-1)*$N$744+10)-1,10)+1,INT((((1-1)*$N$744+10)-1)/10)+1)))),IF(AND(1=$N$745+1,10&lt;=$O$744),IF(($N$744*$N$745+10)&gt;80,"",IF(INDEX($P$746:$W$755,MOD(($N$744*$N$745+10)-1,10)+1,INT((($N$744*$N$745+10)-1)/10)+1)="","",INDEX($P$746:$W$755,MOD(($N$744*$N$745+10)-1,10)+1,INT((($N$744*$N$745+10)-1)/10)+1))),""))),IF($N$746="","",IF(OR(ISTEXT($N$744),ISTEXT($N$745),ISTEXT($N$746)),"",IF(OR(10&gt;$N$744,1&gt;$N$745,((1-1)*$N$744+10)&gt;$N$746),"",IF(INDEX($P$746:$W$755,MOD(((1-1)*$N$744+10)-1,10)+1,INT((((1-1)*$N$744+10)-1)/10)+1)="","",INDEX($P$746:$W$755,MOD(((1-1)*$N$744+10)-1,10)+1,INT((((1-1)*$N$744+10)-1)/10)+1))))))</f>
        <v/>
      </c>
      <c r="N746" s="534">
        <f>IF($D$744="Flat Oval",IF(OR($N$744="",$N$745="",$O$744=""),"",$N$744*$N$745+$O$744),IF(OR(N744="",N745=""),"",IF(OR(ISTEXT(N744),ISTEXT(N745)),"",N744*N745)))</f>
        <v/>
      </c>
      <c r="O746">
        <f>IF(OR(NOT($D$744="Flat Oval"),N($N$746)=0),"",IF(COUNT(INDEX(D746:D753,$N$745+1):INDEX(M746:M753,$N$745+1))=0,"",AVERAGE(INDEX(D746:D753,$N$745+1):INDEX(M746:M753,$N$745+1))))</f>
        <v/>
      </c>
      <c r="P746" s="540" t="n"/>
      <c r="Q746" s="540" t="n"/>
      <c r="R746" s="540" t="n"/>
      <c r="S746" s="540" t="n"/>
      <c r="T746" s="540" t="n"/>
      <c r="U746" s="540" t="n"/>
      <c r="V746" s="540" t="n"/>
      <c r="W746" s="540" t="n"/>
    </row>
    <row r="747" ht="13.35" customHeight="1" s="162">
      <c r="B747" s="537">
        <f>IF($D$744="Flat Oval",IF(OR($N$745="",ISTEXT($N$745)),"",IF(2&lt;=$N$745,ROUND((2-0.5)*$I$744/$N$745,1),IF(2=$N$745+1,"Ends",""))),IF(OR($D$744="",$G$744=""),"",IF($D$744="Round",IF(2=1,"Axis 1 (0°)",IF(2=2,"Axis 2 (90°)","")),IF(ISTEXT($N$745),"",IF(2&gt;$N$745,"",IF(ISTEXT($I$744),"",ROUND((2-0.5)*$I$744/$N$745,1)))))))</f>
        <v/>
      </c>
      <c r="C747" s="538" t="n"/>
      <c r="D747" s="539">
        <f>IF($D$744="Flat Oval",IF(OR($N$746="",ISTEXT($N$744),ISTEXT($N$745)),"",IF(2&lt;=$N$745,IF(1&gt;$N$744,"",IF(((2-1)*$N$744+1)&gt;80,"",IF(INDEX($P$746:$W$755,MOD(((2-1)*$N$744+1)-1,10)+1,INT((((2-1)*$N$744+1)-1)/10)+1)="","",INDEX($P$746:$W$755,MOD(((2-1)*$N$744+1)-1,10)+1,INT((((2-1)*$N$744+1)-1)/10)+1)))),IF(AND(2=$N$745+1,1&lt;=$O$744),IF(($N$744*$N$745+1)&gt;80,"",IF(INDEX($P$746:$W$755,MOD(($N$744*$N$745+1)-1,10)+1,INT((($N$744*$N$745+1)-1)/10)+1)="","",INDEX($P$746:$W$755,MOD(($N$744*$N$745+1)-1,10)+1,INT((($N$744*$N$745+1)-1)/10)+1))),""))),IF($N$746="","",IF(OR(ISTEXT($N$744),ISTEXT($N$745),ISTEXT($N$746)),"",IF(OR(1&gt;$N$744,2&gt;$N$745,((2-1)*$N$744+1)&gt;$N$746),"",IF(INDEX($P$746:$W$755,MOD(((2-1)*$N$744+1)-1,10)+1,INT((((2-1)*$N$744+1)-1)/10)+1)="","",INDEX($P$746:$W$755,MOD(((2-1)*$N$744+1)-1,10)+1,INT((((2-1)*$N$744+1)-1)/10)+1))))))</f>
        <v/>
      </c>
      <c r="E747" s="539">
        <f>IF($D$744="Flat Oval",IF(OR($N$746="",ISTEXT($N$744),ISTEXT($N$745)),"",IF(2&lt;=$N$745,IF(2&gt;$N$744,"",IF(((2-1)*$N$744+2)&gt;80,"",IF(INDEX($P$746:$W$755,MOD(((2-1)*$N$744+2)-1,10)+1,INT((((2-1)*$N$744+2)-1)/10)+1)="","",INDEX($P$746:$W$755,MOD(((2-1)*$N$744+2)-1,10)+1,INT((((2-1)*$N$744+2)-1)/10)+1)))),IF(AND(2=$N$745+1,2&lt;=$O$744),IF(($N$744*$N$745+2)&gt;80,"",IF(INDEX($P$746:$W$755,MOD(($N$744*$N$745+2)-1,10)+1,INT((($N$744*$N$745+2)-1)/10)+1)="","",INDEX($P$746:$W$755,MOD(($N$744*$N$745+2)-1,10)+1,INT((($N$744*$N$745+2)-1)/10)+1))),""))),IF($N$746="","",IF(OR(ISTEXT($N$744),ISTEXT($N$745),ISTEXT($N$746)),"",IF(OR(2&gt;$N$744,2&gt;$N$745,((2-1)*$N$744+2)&gt;$N$746),"",IF(INDEX($P$746:$W$755,MOD(((2-1)*$N$744+2)-1,10)+1,INT((((2-1)*$N$744+2)-1)/10)+1)="","",INDEX($P$746:$W$755,MOD(((2-1)*$N$744+2)-1,10)+1,INT((((2-1)*$N$744+2)-1)/10)+1))))))</f>
        <v/>
      </c>
      <c r="F747" s="539">
        <f>IF($D$744="Flat Oval",IF(OR($N$746="",ISTEXT($N$744),ISTEXT($N$745)),"",IF(2&lt;=$N$745,IF(3&gt;$N$744,"",IF(((2-1)*$N$744+3)&gt;80,"",IF(INDEX($P$746:$W$755,MOD(((2-1)*$N$744+3)-1,10)+1,INT((((2-1)*$N$744+3)-1)/10)+1)="","",INDEX($P$746:$W$755,MOD(((2-1)*$N$744+3)-1,10)+1,INT((((2-1)*$N$744+3)-1)/10)+1)))),IF(AND(2=$N$745+1,3&lt;=$O$744),IF(($N$744*$N$745+3)&gt;80,"",IF(INDEX($P$746:$W$755,MOD(($N$744*$N$745+3)-1,10)+1,INT((($N$744*$N$745+3)-1)/10)+1)="","",INDEX($P$746:$W$755,MOD(($N$744*$N$745+3)-1,10)+1,INT((($N$744*$N$745+3)-1)/10)+1))),""))),IF($N$746="","",IF(OR(ISTEXT($N$744),ISTEXT($N$745),ISTEXT($N$746)),"",IF(OR(3&gt;$N$744,2&gt;$N$745,((2-1)*$N$744+3)&gt;$N$746),"",IF(INDEX($P$746:$W$755,MOD(((2-1)*$N$744+3)-1,10)+1,INT((((2-1)*$N$744+3)-1)/10)+1)="","",INDEX($P$746:$W$755,MOD(((2-1)*$N$744+3)-1,10)+1,INT((((2-1)*$N$744+3)-1)/10)+1))))))</f>
        <v/>
      </c>
      <c r="G747" s="539">
        <f>IF($D$744="Flat Oval",IF(OR($N$746="",ISTEXT($N$744),ISTEXT($N$745)),"",IF(2&lt;=$N$745,IF(4&gt;$N$744,"",IF(((2-1)*$N$744+4)&gt;80,"",IF(INDEX($P$746:$W$755,MOD(((2-1)*$N$744+4)-1,10)+1,INT((((2-1)*$N$744+4)-1)/10)+1)="","",INDEX($P$746:$W$755,MOD(((2-1)*$N$744+4)-1,10)+1,INT((((2-1)*$N$744+4)-1)/10)+1)))),IF(AND(2=$N$745+1,4&lt;=$O$744),IF(($N$744*$N$745+4)&gt;80,"",IF(INDEX($P$746:$W$755,MOD(($N$744*$N$745+4)-1,10)+1,INT((($N$744*$N$745+4)-1)/10)+1)="","",INDEX($P$746:$W$755,MOD(($N$744*$N$745+4)-1,10)+1,INT((($N$744*$N$745+4)-1)/10)+1))),""))),IF($N$746="","",IF(OR(ISTEXT($N$744),ISTEXT($N$745),ISTEXT($N$746)),"",IF(OR(4&gt;$N$744,2&gt;$N$745,((2-1)*$N$744+4)&gt;$N$746),"",IF(INDEX($P$746:$W$755,MOD(((2-1)*$N$744+4)-1,10)+1,INT((((2-1)*$N$744+4)-1)/10)+1)="","",INDEX($P$746:$W$755,MOD(((2-1)*$N$744+4)-1,10)+1,INT((((2-1)*$N$744+4)-1)/10)+1))))))</f>
        <v/>
      </c>
      <c r="H747" s="539">
        <f>IF($D$744="Flat Oval",IF(OR($N$746="",ISTEXT($N$744),ISTEXT($N$745)),"",IF(2&lt;=$N$745,IF(5&gt;$N$744,"",IF(((2-1)*$N$744+5)&gt;80,"",IF(INDEX($P$746:$W$755,MOD(((2-1)*$N$744+5)-1,10)+1,INT((((2-1)*$N$744+5)-1)/10)+1)="","",INDEX($P$746:$W$755,MOD(((2-1)*$N$744+5)-1,10)+1,INT((((2-1)*$N$744+5)-1)/10)+1)))),IF(AND(2=$N$745+1,5&lt;=$O$744),IF(($N$744*$N$745+5)&gt;80,"",IF(INDEX($P$746:$W$755,MOD(($N$744*$N$745+5)-1,10)+1,INT((($N$744*$N$745+5)-1)/10)+1)="","",INDEX($P$746:$W$755,MOD(($N$744*$N$745+5)-1,10)+1,INT((($N$744*$N$745+5)-1)/10)+1))),""))),IF($N$746="","",IF(OR(ISTEXT($N$744),ISTEXT($N$745),ISTEXT($N$746)),"",IF(OR(5&gt;$N$744,2&gt;$N$745,((2-1)*$N$744+5)&gt;$N$746),"",IF(INDEX($P$746:$W$755,MOD(((2-1)*$N$744+5)-1,10)+1,INT((((2-1)*$N$744+5)-1)/10)+1)="","",INDEX($P$746:$W$755,MOD(((2-1)*$N$744+5)-1,10)+1,INT((((2-1)*$N$744+5)-1)/10)+1))))))</f>
        <v/>
      </c>
      <c r="I747" s="539">
        <f>IF($D$744="Flat Oval",IF(OR($N$746="",ISTEXT($N$744),ISTEXT($N$745)),"",IF(2&lt;=$N$745,IF(6&gt;$N$744,"",IF(((2-1)*$N$744+6)&gt;80,"",IF(INDEX($P$746:$W$755,MOD(((2-1)*$N$744+6)-1,10)+1,INT((((2-1)*$N$744+6)-1)/10)+1)="","",INDEX($P$746:$W$755,MOD(((2-1)*$N$744+6)-1,10)+1,INT((((2-1)*$N$744+6)-1)/10)+1)))),IF(AND(2=$N$745+1,6&lt;=$O$744),IF(($N$744*$N$745+6)&gt;80,"",IF(INDEX($P$746:$W$755,MOD(($N$744*$N$745+6)-1,10)+1,INT((($N$744*$N$745+6)-1)/10)+1)="","",INDEX($P$746:$W$755,MOD(($N$744*$N$745+6)-1,10)+1,INT((($N$744*$N$745+6)-1)/10)+1))),""))),IF($N$746="","",IF(OR(ISTEXT($N$744),ISTEXT($N$745),ISTEXT($N$746)),"",IF(OR(6&gt;$N$744,2&gt;$N$745,((2-1)*$N$744+6)&gt;$N$746),"",IF(INDEX($P$746:$W$755,MOD(((2-1)*$N$744+6)-1,10)+1,INT((((2-1)*$N$744+6)-1)/10)+1)="","",INDEX($P$746:$W$755,MOD(((2-1)*$N$744+6)-1,10)+1,INT((((2-1)*$N$744+6)-1)/10)+1))))))</f>
        <v/>
      </c>
      <c r="J747" s="539">
        <f>IF($D$744="Flat Oval",IF(OR($N$746="",ISTEXT($N$744),ISTEXT($N$745)),"",IF(2&lt;=$N$745,IF(7&gt;$N$744,"",IF(((2-1)*$N$744+7)&gt;80,"",IF(INDEX($P$746:$W$755,MOD(((2-1)*$N$744+7)-1,10)+1,INT((((2-1)*$N$744+7)-1)/10)+1)="","",INDEX($P$746:$W$755,MOD(((2-1)*$N$744+7)-1,10)+1,INT((((2-1)*$N$744+7)-1)/10)+1)))),IF(AND(2=$N$745+1,7&lt;=$O$744),IF(($N$744*$N$745+7)&gt;80,"",IF(INDEX($P$746:$W$755,MOD(($N$744*$N$745+7)-1,10)+1,INT((($N$744*$N$745+7)-1)/10)+1)="","",INDEX($P$746:$W$755,MOD(($N$744*$N$745+7)-1,10)+1,INT((($N$744*$N$745+7)-1)/10)+1))),""))),IF($N$746="","",IF(OR(ISTEXT($N$744),ISTEXT($N$745),ISTEXT($N$746)),"",IF(OR(7&gt;$N$744,2&gt;$N$745,((2-1)*$N$744+7)&gt;$N$746),"",IF(INDEX($P$746:$W$755,MOD(((2-1)*$N$744+7)-1,10)+1,INT((((2-1)*$N$744+7)-1)/10)+1)="","",INDEX($P$746:$W$755,MOD(((2-1)*$N$744+7)-1,10)+1,INT((((2-1)*$N$744+7)-1)/10)+1))))))</f>
        <v/>
      </c>
      <c r="K747" s="539">
        <f>IF($D$744="Flat Oval",IF(OR($N$746="",ISTEXT($N$744),ISTEXT($N$745)),"",IF(2&lt;=$N$745,IF(8&gt;$N$744,"",IF(((2-1)*$N$744+8)&gt;80,"",IF(INDEX($P$746:$W$755,MOD(((2-1)*$N$744+8)-1,10)+1,INT((((2-1)*$N$744+8)-1)/10)+1)="","",INDEX($P$746:$W$755,MOD(((2-1)*$N$744+8)-1,10)+1,INT((((2-1)*$N$744+8)-1)/10)+1)))),IF(AND(2=$N$745+1,8&lt;=$O$744),IF(($N$744*$N$745+8)&gt;80,"",IF(INDEX($P$746:$W$755,MOD(($N$744*$N$745+8)-1,10)+1,INT((($N$744*$N$745+8)-1)/10)+1)="","",INDEX($P$746:$W$755,MOD(($N$744*$N$745+8)-1,10)+1,INT((($N$744*$N$745+8)-1)/10)+1))),""))),IF($N$746="","",IF(OR(ISTEXT($N$744),ISTEXT($N$745),ISTEXT($N$746)),"",IF(OR(8&gt;$N$744,2&gt;$N$745,((2-1)*$N$744+8)&gt;$N$746),"",IF(INDEX($P$746:$W$755,MOD(((2-1)*$N$744+8)-1,10)+1,INT((((2-1)*$N$744+8)-1)/10)+1)="","",INDEX($P$746:$W$755,MOD(((2-1)*$N$744+8)-1,10)+1,INT((((2-1)*$N$744+8)-1)/10)+1))))))</f>
        <v/>
      </c>
      <c r="L747" s="539">
        <f>IF($D$744="Flat Oval",IF(OR($N$746="",ISTEXT($N$744),ISTEXT($N$745)),"",IF(2&lt;=$N$745,IF(9&gt;$N$744,"",IF(((2-1)*$N$744+9)&gt;80,"",IF(INDEX($P$746:$W$755,MOD(((2-1)*$N$744+9)-1,10)+1,INT((((2-1)*$N$744+9)-1)/10)+1)="","",INDEX($P$746:$W$755,MOD(((2-1)*$N$744+9)-1,10)+1,INT((((2-1)*$N$744+9)-1)/10)+1)))),IF(AND(2=$N$745+1,9&lt;=$O$744),IF(($N$744*$N$745+9)&gt;80,"",IF(INDEX($P$746:$W$755,MOD(($N$744*$N$745+9)-1,10)+1,INT((($N$744*$N$745+9)-1)/10)+1)="","",INDEX($P$746:$W$755,MOD(($N$744*$N$745+9)-1,10)+1,INT((($N$744*$N$745+9)-1)/10)+1))),""))),IF($N$746="","",IF(OR(ISTEXT($N$744),ISTEXT($N$745),ISTEXT($N$746)),"",IF(OR(9&gt;$N$744,2&gt;$N$745,((2-1)*$N$744+9)&gt;$N$746),"",IF(INDEX($P$746:$W$755,MOD(((2-1)*$N$744+9)-1,10)+1,INT((((2-1)*$N$744+9)-1)/10)+1)="","",INDEX($P$746:$W$755,MOD(((2-1)*$N$744+9)-1,10)+1,INT((((2-1)*$N$744+9)-1)/10)+1))))))</f>
        <v/>
      </c>
      <c r="M747" s="539">
        <f>IF($D$744="Flat Oval",IF(OR($N$746="",ISTEXT($N$744),ISTEXT($N$745)),"",IF(2&lt;=$N$745,IF(10&gt;$N$744,"",IF(((2-1)*$N$744+10)&gt;80,"",IF(INDEX($P$746:$W$755,MOD(((2-1)*$N$744+10)-1,10)+1,INT((((2-1)*$N$744+10)-1)/10)+1)="","",INDEX($P$746:$W$755,MOD(((2-1)*$N$744+10)-1,10)+1,INT((((2-1)*$N$744+10)-1)/10)+1)))),IF(AND(2=$N$745+1,10&lt;=$O$744),IF(($N$744*$N$745+10)&gt;80,"",IF(INDEX($P$746:$W$755,MOD(($N$744*$N$745+10)-1,10)+1,INT((($N$744*$N$745+10)-1)/10)+1)="","",INDEX($P$746:$W$755,MOD(($N$744*$N$745+10)-1,10)+1,INT((($N$744*$N$745+10)-1)/10)+1))),""))),IF($N$746="","",IF(OR(ISTEXT($N$744),ISTEXT($N$745),ISTEXT($N$746)),"",IF(OR(10&gt;$N$744,2&gt;$N$745,((2-1)*$N$744+10)&gt;$N$746),"",IF(INDEX($P$746:$W$755,MOD(((2-1)*$N$744+10)-1,10)+1,INT((((2-1)*$N$744+10)-1)/10)+1)="","",INDEX($P$746:$W$755,MOD(((2-1)*$N$744+10)-1,10)+1,INT((((2-1)*$N$744+10)-1)/10)+1))))))</f>
        <v/>
      </c>
      <c r="O747">
        <f>IF(AND($D$744="Flat Oval",NOT(OR($G$744="",$I$744="")),NOT(OR(ISTEXT($G$744),ISTEXT($I$744)))),(($G$744-2*N($K$744))-($I$744-2*N($K$744)))*($I$744-2*N($K$744))/144,"")</f>
        <v/>
      </c>
      <c r="P747" s="540" t="n"/>
      <c r="Q747" s="540" t="n"/>
      <c r="R747" s="540" t="n"/>
      <c r="S747" s="540" t="n"/>
      <c r="T747" s="540" t="n"/>
      <c r="U747" s="540" t="n"/>
      <c r="V747" s="540" t="n"/>
      <c r="W747" s="540" t="n"/>
    </row>
    <row r="748" ht="13.35" customHeight="1" s="162">
      <c r="B748" s="537">
        <f>IF($D$744="Flat Oval",IF(OR($N$745="",ISTEXT($N$745)),"",IF(3&lt;=$N$745,ROUND((3-0.5)*$I$744/$N$745,1),IF(3=$N$745+1,"Ends",""))),IF(OR($D$744="",$G$744=""),"",IF($D$744="Round",IF(3=1,"Axis 1 (0°)",IF(3=2,"Axis 2 (90°)","")),IF(ISTEXT($N$745),"",IF(3&gt;$N$745,"",IF(ISTEXT($I$744),"",ROUND((3-0.5)*$I$744/$N$745,1)))))))</f>
        <v/>
      </c>
      <c r="C748" s="538" t="n"/>
      <c r="D748" s="539">
        <f>IF($D$744="Flat Oval",IF(OR($N$746="",ISTEXT($N$744),ISTEXT($N$745)),"",IF(3&lt;=$N$745,IF(1&gt;$N$744,"",IF(((3-1)*$N$744+1)&gt;80,"",IF(INDEX($P$746:$W$755,MOD(((3-1)*$N$744+1)-1,10)+1,INT((((3-1)*$N$744+1)-1)/10)+1)="","",INDEX($P$746:$W$755,MOD(((3-1)*$N$744+1)-1,10)+1,INT((((3-1)*$N$744+1)-1)/10)+1)))),IF(AND(3=$N$745+1,1&lt;=$O$744),IF(($N$744*$N$745+1)&gt;80,"",IF(INDEX($P$746:$W$755,MOD(($N$744*$N$745+1)-1,10)+1,INT((($N$744*$N$745+1)-1)/10)+1)="","",INDEX($P$746:$W$755,MOD(($N$744*$N$745+1)-1,10)+1,INT((($N$744*$N$745+1)-1)/10)+1))),""))),IF($N$746="","",IF(OR(ISTEXT($N$744),ISTEXT($N$745),ISTEXT($N$746)),"",IF(OR(1&gt;$N$744,3&gt;$N$745,((3-1)*$N$744+1)&gt;$N$746),"",IF(INDEX($P$746:$W$755,MOD(((3-1)*$N$744+1)-1,10)+1,INT((((3-1)*$N$744+1)-1)/10)+1)="","",INDEX($P$746:$W$755,MOD(((3-1)*$N$744+1)-1,10)+1,INT((((3-1)*$N$744+1)-1)/10)+1))))))</f>
        <v/>
      </c>
      <c r="E748" s="539">
        <f>IF($D$744="Flat Oval",IF(OR($N$746="",ISTEXT($N$744),ISTEXT($N$745)),"",IF(3&lt;=$N$745,IF(2&gt;$N$744,"",IF(((3-1)*$N$744+2)&gt;80,"",IF(INDEX($P$746:$W$755,MOD(((3-1)*$N$744+2)-1,10)+1,INT((((3-1)*$N$744+2)-1)/10)+1)="","",INDEX($P$746:$W$755,MOD(((3-1)*$N$744+2)-1,10)+1,INT((((3-1)*$N$744+2)-1)/10)+1)))),IF(AND(3=$N$745+1,2&lt;=$O$744),IF(($N$744*$N$745+2)&gt;80,"",IF(INDEX($P$746:$W$755,MOD(($N$744*$N$745+2)-1,10)+1,INT((($N$744*$N$745+2)-1)/10)+1)="","",INDEX($P$746:$W$755,MOD(($N$744*$N$745+2)-1,10)+1,INT((($N$744*$N$745+2)-1)/10)+1))),""))),IF($N$746="","",IF(OR(ISTEXT($N$744),ISTEXT($N$745),ISTEXT($N$746)),"",IF(OR(2&gt;$N$744,3&gt;$N$745,((3-1)*$N$744+2)&gt;$N$746),"",IF(INDEX($P$746:$W$755,MOD(((3-1)*$N$744+2)-1,10)+1,INT((((3-1)*$N$744+2)-1)/10)+1)="","",INDEX($P$746:$W$755,MOD(((3-1)*$N$744+2)-1,10)+1,INT((((3-1)*$N$744+2)-1)/10)+1))))))</f>
        <v/>
      </c>
      <c r="F748" s="539">
        <f>IF($D$744="Flat Oval",IF(OR($N$746="",ISTEXT($N$744),ISTEXT($N$745)),"",IF(3&lt;=$N$745,IF(3&gt;$N$744,"",IF(((3-1)*$N$744+3)&gt;80,"",IF(INDEX($P$746:$W$755,MOD(((3-1)*$N$744+3)-1,10)+1,INT((((3-1)*$N$744+3)-1)/10)+1)="","",INDEX($P$746:$W$755,MOD(((3-1)*$N$744+3)-1,10)+1,INT((((3-1)*$N$744+3)-1)/10)+1)))),IF(AND(3=$N$745+1,3&lt;=$O$744),IF(($N$744*$N$745+3)&gt;80,"",IF(INDEX($P$746:$W$755,MOD(($N$744*$N$745+3)-1,10)+1,INT((($N$744*$N$745+3)-1)/10)+1)="","",INDEX($P$746:$W$755,MOD(($N$744*$N$745+3)-1,10)+1,INT((($N$744*$N$745+3)-1)/10)+1))),""))),IF($N$746="","",IF(OR(ISTEXT($N$744),ISTEXT($N$745),ISTEXT($N$746)),"",IF(OR(3&gt;$N$744,3&gt;$N$745,((3-1)*$N$744+3)&gt;$N$746),"",IF(INDEX($P$746:$W$755,MOD(((3-1)*$N$744+3)-1,10)+1,INT((((3-1)*$N$744+3)-1)/10)+1)="","",INDEX($P$746:$W$755,MOD(((3-1)*$N$744+3)-1,10)+1,INT((((3-1)*$N$744+3)-1)/10)+1))))))</f>
        <v/>
      </c>
      <c r="G748" s="539">
        <f>IF($D$744="Flat Oval",IF(OR($N$746="",ISTEXT($N$744),ISTEXT($N$745)),"",IF(3&lt;=$N$745,IF(4&gt;$N$744,"",IF(((3-1)*$N$744+4)&gt;80,"",IF(INDEX($P$746:$W$755,MOD(((3-1)*$N$744+4)-1,10)+1,INT((((3-1)*$N$744+4)-1)/10)+1)="","",INDEX($P$746:$W$755,MOD(((3-1)*$N$744+4)-1,10)+1,INT((((3-1)*$N$744+4)-1)/10)+1)))),IF(AND(3=$N$745+1,4&lt;=$O$744),IF(($N$744*$N$745+4)&gt;80,"",IF(INDEX($P$746:$W$755,MOD(($N$744*$N$745+4)-1,10)+1,INT((($N$744*$N$745+4)-1)/10)+1)="","",INDEX($P$746:$W$755,MOD(($N$744*$N$745+4)-1,10)+1,INT((($N$744*$N$745+4)-1)/10)+1))),""))),IF($N$746="","",IF(OR(ISTEXT($N$744),ISTEXT($N$745),ISTEXT($N$746)),"",IF(OR(4&gt;$N$744,3&gt;$N$745,((3-1)*$N$744+4)&gt;$N$746),"",IF(INDEX($P$746:$W$755,MOD(((3-1)*$N$744+4)-1,10)+1,INT((((3-1)*$N$744+4)-1)/10)+1)="","",INDEX($P$746:$W$755,MOD(((3-1)*$N$744+4)-1,10)+1,INT((((3-1)*$N$744+4)-1)/10)+1))))))</f>
        <v/>
      </c>
      <c r="H748" s="539">
        <f>IF($D$744="Flat Oval",IF(OR($N$746="",ISTEXT($N$744),ISTEXT($N$745)),"",IF(3&lt;=$N$745,IF(5&gt;$N$744,"",IF(((3-1)*$N$744+5)&gt;80,"",IF(INDEX($P$746:$W$755,MOD(((3-1)*$N$744+5)-1,10)+1,INT((((3-1)*$N$744+5)-1)/10)+1)="","",INDEX($P$746:$W$755,MOD(((3-1)*$N$744+5)-1,10)+1,INT((((3-1)*$N$744+5)-1)/10)+1)))),IF(AND(3=$N$745+1,5&lt;=$O$744),IF(($N$744*$N$745+5)&gt;80,"",IF(INDEX($P$746:$W$755,MOD(($N$744*$N$745+5)-1,10)+1,INT((($N$744*$N$745+5)-1)/10)+1)="","",INDEX($P$746:$W$755,MOD(($N$744*$N$745+5)-1,10)+1,INT((($N$744*$N$745+5)-1)/10)+1))),""))),IF($N$746="","",IF(OR(ISTEXT($N$744),ISTEXT($N$745),ISTEXT($N$746)),"",IF(OR(5&gt;$N$744,3&gt;$N$745,((3-1)*$N$744+5)&gt;$N$746),"",IF(INDEX($P$746:$W$755,MOD(((3-1)*$N$744+5)-1,10)+1,INT((((3-1)*$N$744+5)-1)/10)+1)="","",INDEX($P$746:$W$755,MOD(((3-1)*$N$744+5)-1,10)+1,INT((((3-1)*$N$744+5)-1)/10)+1))))))</f>
        <v/>
      </c>
      <c r="I748" s="539">
        <f>IF($D$744="Flat Oval",IF(OR($N$746="",ISTEXT($N$744),ISTEXT($N$745)),"",IF(3&lt;=$N$745,IF(6&gt;$N$744,"",IF(((3-1)*$N$744+6)&gt;80,"",IF(INDEX($P$746:$W$755,MOD(((3-1)*$N$744+6)-1,10)+1,INT((((3-1)*$N$744+6)-1)/10)+1)="","",INDEX($P$746:$W$755,MOD(((3-1)*$N$744+6)-1,10)+1,INT((((3-1)*$N$744+6)-1)/10)+1)))),IF(AND(3=$N$745+1,6&lt;=$O$744),IF(($N$744*$N$745+6)&gt;80,"",IF(INDEX($P$746:$W$755,MOD(($N$744*$N$745+6)-1,10)+1,INT((($N$744*$N$745+6)-1)/10)+1)="","",INDEX($P$746:$W$755,MOD(($N$744*$N$745+6)-1,10)+1,INT((($N$744*$N$745+6)-1)/10)+1))),""))),IF($N$746="","",IF(OR(ISTEXT($N$744),ISTEXT($N$745),ISTEXT($N$746)),"",IF(OR(6&gt;$N$744,3&gt;$N$745,((3-1)*$N$744+6)&gt;$N$746),"",IF(INDEX($P$746:$W$755,MOD(((3-1)*$N$744+6)-1,10)+1,INT((((3-1)*$N$744+6)-1)/10)+1)="","",INDEX($P$746:$W$755,MOD(((3-1)*$N$744+6)-1,10)+1,INT((((3-1)*$N$744+6)-1)/10)+1))))))</f>
        <v/>
      </c>
      <c r="J748" s="539">
        <f>IF($D$744="Flat Oval",IF(OR($N$746="",ISTEXT($N$744),ISTEXT($N$745)),"",IF(3&lt;=$N$745,IF(7&gt;$N$744,"",IF(((3-1)*$N$744+7)&gt;80,"",IF(INDEX($P$746:$W$755,MOD(((3-1)*$N$744+7)-1,10)+1,INT((((3-1)*$N$744+7)-1)/10)+1)="","",INDEX($P$746:$W$755,MOD(((3-1)*$N$744+7)-1,10)+1,INT((((3-1)*$N$744+7)-1)/10)+1)))),IF(AND(3=$N$745+1,7&lt;=$O$744),IF(($N$744*$N$745+7)&gt;80,"",IF(INDEX($P$746:$W$755,MOD(($N$744*$N$745+7)-1,10)+1,INT((($N$744*$N$745+7)-1)/10)+1)="","",INDEX($P$746:$W$755,MOD(($N$744*$N$745+7)-1,10)+1,INT((($N$744*$N$745+7)-1)/10)+1))),""))),IF($N$746="","",IF(OR(ISTEXT($N$744),ISTEXT($N$745),ISTEXT($N$746)),"",IF(OR(7&gt;$N$744,3&gt;$N$745,((3-1)*$N$744+7)&gt;$N$746),"",IF(INDEX($P$746:$W$755,MOD(((3-1)*$N$744+7)-1,10)+1,INT((((3-1)*$N$744+7)-1)/10)+1)="","",INDEX($P$746:$W$755,MOD(((3-1)*$N$744+7)-1,10)+1,INT((((3-1)*$N$744+7)-1)/10)+1))))))</f>
        <v/>
      </c>
      <c r="K748" s="539">
        <f>IF($D$744="Flat Oval",IF(OR($N$746="",ISTEXT($N$744),ISTEXT($N$745)),"",IF(3&lt;=$N$745,IF(8&gt;$N$744,"",IF(((3-1)*$N$744+8)&gt;80,"",IF(INDEX($P$746:$W$755,MOD(((3-1)*$N$744+8)-1,10)+1,INT((((3-1)*$N$744+8)-1)/10)+1)="","",INDEX($P$746:$W$755,MOD(((3-1)*$N$744+8)-1,10)+1,INT((((3-1)*$N$744+8)-1)/10)+1)))),IF(AND(3=$N$745+1,8&lt;=$O$744),IF(($N$744*$N$745+8)&gt;80,"",IF(INDEX($P$746:$W$755,MOD(($N$744*$N$745+8)-1,10)+1,INT((($N$744*$N$745+8)-1)/10)+1)="","",INDEX($P$746:$W$755,MOD(($N$744*$N$745+8)-1,10)+1,INT((($N$744*$N$745+8)-1)/10)+1))),""))),IF($N$746="","",IF(OR(ISTEXT($N$744),ISTEXT($N$745),ISTEXT($N$746)),"",IF(OR(8&gt;$N$744,3&gt;$N$745,((3-1)*$N$744+8)&gt;$N$746),"",IF(INDEX($P$746:$W$755,MOD(((3-1)*$N$744+8)-1,10)+1,INT((((3-1)*$N$744+8)-1)/10)+1)="","",INDEX($P$746:$W$755,MOD(((3-1)*$N$744+8)-1,10)+1,INT((((3-1)*$N$744+8)-1)/10)+1))))))</f>
        <v/>
      </c>
      <c r="L748" s="539">
        <f>IF($D$744="Flat Oval",IF(OR($N$746="",ISTEXT($N$744),ISTEXT($N$745)),"",IF(3&lt;=$N$745,IF(9&gt;$N$744,"",IF(((3-1)*$N$744+9)&gt;80,"",IF(INDEX($P$746:$W$755,MOD(((3-1)*$N$744+9)-1,10)+1,INT((((3-1)*$N$744+9)-1)/10)+1)="","",INDEX($P$746:$W$755,MOD(((3-1)*$N$744+9)-1,10)+1,INT((((3-1)*$N$744+9)-1)/10)+1)))),IF(AND(3=$N$745+1,9&lt;=$O$744),IF(($N$744*$N$745+9)&gt;80,"",IF(INDEX($P$746:$W$755,MOD(($N$744*$N$745+9)-1,10)+1,INT((($N$744*$N$745+9)-1)/10)+1)="","",INDEX($P$746:$W$755,MOD(($N$744*$N$745+9)-1,10)+1,INT((($N$744*$N$745+9)-1)/10)+1))),""))),IF($N$746="","",IF(OR(ISTEXT($N$744),ISTEXT($N$745),ISTEXT($N$746)),"",IF(OR(9&gt;$N$744,3&gt;$N$745,((3-1)*$N$744+9)&gt;$N$746),"",IF(INDEX($P$746:$W$755,MOD(((3-1)*$N$744+9)-1,10)+1,INT((((3-1)*$N$744+9)-1)/10)+1)="","",INDEX($P$746:$W$755,MOD(((3-1)*$N$744+9)-1,10)+1,INT((((3-1)*$N$744+9)-1)/10)+1))))))</f>
        <v/>
      </c>
      <c r="M748" s="539">
        <f>IF($D$744="Flat Oval",IF(OR($N$746="",ISTEXT($N$744),ISTEXT($N$745)),"",IF(3&lt;=$N$745,IF(10&gt;$N$744,"",IF(((3-1)*$N$744+10)&gt;80,"",IF(INDEX($P$746:$W$755,MOD(((3-1)*$N$744+10)-1,10)+1,INT((((3-1)*$N$744+10)-1)/10)+1)="","",INDEX($P$746:$W$755,MOD(((3-1)*$N$744+10)-1,10)+1,INT((((3-1)*$N$744+10)-1)/10)+1)))),IF(AND(3=$N$745+1,10&lt;=$O$744),IF(($N$744*$N$745+10)&gt;80,"",IF(INDEX($P$746:$W$755,MOD(($N$744*$N$745+10)-1,10)+1,INT((($N$744*$N$745+10)-1)/10)+1)="","",INDEX($P$746:$W$755,MOD(($N$744*$N$745+10)-1,10)+1,INT((($N$744*$N$745+10)-1)/10)+1))),""))),IF($N$746="","",IF(OR(ISTEXT($N$744),ISTEXT($N$745),ISTEXT($N$746)),"",IF(OR(10&gt;$N$744,3&gt;$N$745,((3-1)*$N$744+10)&gt;$N$746),"",IF(INDEX($P$746:$W$755,MOD(((3-1)*$N$744+10)-1,10)+1,INT((((3-1)*$N$744+10)-1)/10)+1)="","",INDEX($P$746:$W$755,MOD(((3-1)*$N$744+10)-1,10)+1,INT((((3-1)*$N$744+10)-1)/10)+1))))))</f>
        <v/>
      </c>
      <c r="O748">
        <f>IF(AND($D$744="Flat Oval",NOT(OR($G$744="",$I$744="")),NOT(OR(ISTEXT($G$744),ISTEXT($I$744)))),PI()*(($I$744-2*N($K$744))/2)^2/144,"")</f>
        <v/>
      </c>
      <c r="P748" s="540" t="n"/>
      <c r="Q748" s="540" t="n"/>
      <c r="R748" s="540" t="n"/>
      <c r="S748" s="540" t="n"/>
      <c r="T748" s="540" t="n"/>
      <c r="U748" s="540" t="n"/>
      <c r="V748" s="540" t="n"/>
      <c r="W748" s="540" t="n"/>
    </row>
    <row r="749" ht="13.35" customHeight="1" s="162">
      <c r="B749" s="537">
        <f>IF($D$744="Flat Oval",IF(OR($N$745="",ISTEXT($N$745)),"",IF(4&lt;=$N$745,ROUND((4-0.5)*$I$744/$N$745,1),IF(4=$N$745+1,"Ends",""))),IF(OR($D$744="",$G$744=""),"",IF($D$744="Round",IF(4=1,"Axis 1 (0°)",IF(4=2,"Axis 2 (90°)","")),IF(ISTEXT($N$745),"",IF(4&gt;$N$745,"",IF(ISTEXT($I$744),"",ROUND((4-0.5)*$I$744/$N$745,1)))))))</f>
        <v/>
      </c>
      <c r="C749" s="538" t="n"/>
      <c r="D749" s="539">
        <f>IF($D$744="Flat Oval",IF(OR($N$746="",ISTEXT($N$744),ISTEXT($N$745)),"",IF(4&lt;=$N$745,IF(1&gt;$N$744,"",IF(((4-1)*$N$744+1)&gt;80,"",IF(INDEX($P$746:$W$755,MOD(((4-1)*$N$744+1)-1,10)+1,INT((((4-1)*$N$744+1)-1)/10)+1)="","",INDEX($P$746:$W$755,MOD(((4-1)*$N$744+1)-1,10)+1,INT((((4-1)*$N$744+1)-1)/10)+1)))),IF(AND(4=$N$745+1,1&lt;=$O$744),IF(($N$744*$N$745+1)&gt;80,"",IF(INDEX($P$746:$W$755,MOD(($N$744*$N$745+1)-1,10)+1,INT((($N$744*$N$745+1)-1)/10)+1)="","",INDEX($P$746:$W$755,MOD(($N$744*$N$745+1)-1,10)+1,INT((($N$744*$N$745+1)-1)/10)+1))),""))),IF($N$746="","",IF(OR(ISTEXT($N$744),ISTEXT($N$745),ISTEXT($N$746)),"",IF(OR(1&gt;$N$744,4&gt;$N$745,((4-1)*$N$744+1)&gt;$N$746),"",IF(INDEX($P$746:$W$755,MOD(((4-1)*$N$744+1)-1,10)+1,INT((((4-1)*$N$744+1)-1)/10)+1)="","",INDEX($P$746:$W$755,MOD(((4-1)*$N$744+1)-1,10)+1,INT((((4-1)*$N$744+1)-1)/10)+1))))))</f>
        <v/>
      </c>
      <c r="E749" s="539">
        <f>IF($D$744="Flat Oval",IF(OR($N$746="",ISTEXT($N$744),ISTEXT($N$745)),"",IF(4&lt;=$N$745,IF(2&gt;$N$744,"",IF(((4-1)*$N$744+2)&gt;80,"",IF(INDEX($P$746:$W$755,MOD(((4-1)*$N$744+2)-1,10)+1,INT((((4-1)*$N$744+2)-1)/10)+1)="","",INDEX($P$746:$W$755,MOD(((4-1)*$N$744+2)-1,10)+1,INT((((4-1)*$N$744+2)-1)/10)+1)))),IF(AND(4=$N$745+1,2&lt;=$O$744),IF(($N$744*$N$745+2)&gt;80,"",IF(INDEX($P$746:$W$755,MOD(($N$744*$N$745+2)-1,10)+1,INT((($N$744*$N$745+2)-1)/10)+1)="","",INDEX($P$746:$W$755,MOD(($N$744*$N$745+2)-1,10)+1,INT((($N$744*$N$745+2)-1)/10)+1))),""))),IF($N$746="","",IF(OR(ISTEXT($N$744),ISTEXT($N$745),ISTEXT($N$746)),"",IF(OR(2&gt;$N$744,4&gt;$N$745,((4-1)*$N$744+2)&gt;$N$746),"",IF(INDEX($P$746:$W$755,MOD(((4-1)*$N$744+2)-1,10)+1,INT((((4-1)*$N$744+2)-1)/10)+1)="","",INDEX($P$746:$W$755,MOD(((4-1)*$N$744+2)-1,10)+1,INT((((4-1)*$N$744+2)-1)/10)+1))))))</f>
        <v/>
      </c>
      <c r="F749" s="539">
        <f>IF($D$744="Flat Oval",IF(OR($N$746="",ISTEXT($N$744),ISTEXT($N$745)),"",IF(4&lt;=$N$745,IF(3&gt;$N$744,"",IF(((4-1)*$N$744+3)&gt;80,"",IF(INDEX($P$746:$W$755,MOD(((4-1)*$N$744+3)-1,10)+1,INT((((4-1)*$N$744+3)-1)/10)+1)="","",INDEX($P$746:$W$755,MOD(((4-1)*$N$744+3)-1,10)+1,INT((((4-1)*$N$744+3)-1)/10)+1)))),IF(AND(4=$N$745+1,3&lt;=$O$744),IF(($N$744*$N$745+3)&gt;80,"",IF(INDEX($P$746:$W$755,MOD(($N$744*$N$745+3)-1,10)+1,INT((($N$744*$N$745+3)-1)/10)+1)="","",INDEX($P$746:$W$755,MOD(($N$744*$N$745+3)-1,10)+1,INT((($N$744*$N$745+3)-1)/10)+1))),""))),IF($N$746="","",IF(OR(ISTEXT($N$744),ISTEXT($N$745),ISTEXT($N$746)),"",IF(OR(3&gt;$N$744,4&gt;$N$745,((4-1)*$N$744+3)&gt;$N$746),"",IF(INDEX($P$746:$W$755,MOD(((4-1)*$N$744+3)-1,10)+1,INT((((4-1)*$N$744+3)-1)/10)+1)="","",INDEX($P$746:$W$755,MOD(((4-1)*$N$744+3)-1,10)+1,INT((((4-1)*$N$744+3)-1)/10)+1))))))</f>
        <v/>
      </c>
      <c r="G749" s="539">
        <f>IF($D$744="Flat Oval",IF(OR($N$746="",ISTEXT($N$744),ISTEXT($N$745)),"",IF(4&lt;=$N$745,IF(4&gt;$N$744,"",IF(((4-1)*$N$744+4)&gt;80,"",IF(INDEX($P$746:$W$755,MOD(((4-1)*$N$744+4)-1,10)+1,INT((((4-1)*$N$744+4)-1)/10)+1)="","",INDEX($P$746:$W$755,MOD(((4-1)*$N$744+4)-1,10)+1,INT((((4-1)*$N$744+4)-1)/10)+1)))),IF(AND(4=$N$745+1,4&lt;=$O$744),IF(($N$744*$N$745+4)&gt;80,"",IF(INDEX($P$746:$W$755,MOD(($N$744*$N$745+4)-1,10)+1,INT((($N$744*$N$745+4)-1)/10)+1)="","",INDEX($P$746:$W$755,MOD(($N$744*$N$745+4)-1,10)+1,INT((($N$744*$N$745+4)-1)/10)+1))),""))),IF($N$746="","",IF(OR(ISTEXT($N$744),ISTEXT($N$745),ISTEXT($N$746)),"",IF(OR(4&gt;$N$744,4&gt;$N$745,((4-1)*$N$744+4)&gt;$N$746),"",IF(INDEX($P$746:$W$755,MOD(((4-1)*$N$744+4)-1,10)+1,INT((((4-1)*$N$744+4)-1)/10)+1)="","",INDEX($P$746:$W$755,MOD(((4-1)*$N$744+4)-1,10)+1,INT((((4-1)*$N$744+4)-1)/10)+1))))))</f>
        <v/>
      </c>
      <c r="H749" s="539">
        <f>IF($D$744="Flat Oval",IF(OR($N$746="",ISTEXT($N$744),ISTEXT($N$745)),"",IF(4&lt;=$N$745,IF(5&gt;$N$744,"",IF(((4-1)*$N$744+5)&gt;80,"",IF(INDEX($P$746:$W$755,MOD(((4-1)*$N$744+5)-1,10)+1,INT((((4-1)*$N$744+5)-1)/10)+1)="","",INDEX($P$746:$W$755,MOD(((4-1)*$N$744+5)-1,10)+1,INT((((4-1)*$N$744+5)-1)/10)+1)))),IF(AND(4=$N$745+1,5&lt;=$O$744),IF(($N$744*$N$745+5)&gt;80,"",IF(INDEX($P$746:$W$755,MOD(($N$744*$N$745+5)-1,10)+1,INT((($N$744*$N$745+5)-1)/10)+1)="","",INDEX($P$746:$W$755,MOD(($N$744*$N$745+5)-1,10)+1,INT((($N$744*$N$745+5)-1)/10)+1))),""))),IF($N$746="","",IF(OR(ISTEXT($N$744),ISTEXT($N$745),ISTEXT($N$746)),"",IF(OR(5&gt;$N$744,4&gt;$N$745,((4-1)*$N$744+5)&gt;$N$746),"",IF(INDEX($P$746:$W$755,MOD(((4-1)*$N$744+5)-1,10)+1,INT((((4-1)*$N$744+5)-1)/10)+1)="","",INDEX($P$746:$W$755,MOD(((4-1)*$N$744+5)-1,10)+1,INT((((4-1)*$N$744+5)-1)/10)+1))))))</f>
        <v/>
      </c>
      <c r="I749" s="539">
        <f>IF($D$744="Flat Oval",IF(OR($N$746="",ISTEXT($N$744),ISTEXT($N$745)),"",IF(4&lt;=$N$745,IF(6&gt;$N$744,"",IF(((4-1)*$N$744+6)&gt;80,"",IF(INDEX($P$746:$W$755,MOD(((4-1)*$N$744+6)-1,10)+1,INT((((4-1)*$N$744+6)-1)/10)+1)="","",INDEX($P$746:$W$755,MOD(((4-1)*$N$744+6)-1,10)+1,INT((((4-1)*$N$744+6)-1)/10)+1)))),IF(AND(4=$N$745+1,6&lt;=$O$744),IF(($N$744*$N$745+6)&gt;80,"",IF(INDEX($P$746:$W$755,MOD(($N$744*$N$745+6)-1,10)+1,INT((($N$744*$N$745+6)-1)/10)+1)="","",INDEX($P$746:$W$755,MOD(($N$744*$N$745+6)-1,10)+1,INT((($N$744*$N$745+6)-1)/10)+1))),""))),IF($N$746="","",IF(OR(ISTEXT($N$744),ISTEXT($N$745),ISTEXT($N$746)),"",IF(OR(6&gt;$N$744,4&gt;$N$745,((4-1)*$N$744+6)&gt;$N$746),"",IF(INDEX($P$746:$W$755,MOD(((4-1)*$N$744+6)-1,10)+1,INT((((4-1)*$N$744+6)-1)/10)+1)="","",INDEX($P$746:$W$755,MOD(((4-1)*$N$744+6)-1,10)+1,INT((((4-1)*$N$744+6)-1)/10)+1))))))</f>
        <v/>
      </c>
      <c r="J749" s="539">
        <f>IF($D$744="Flat Oval",IF(OR($N$746="",ISTEXT($N$744),ISTEXT($N$745)),"",IF(4&lt;=$N$745,IF(7&gt;$N$744,"",IF(((4-1)*$N$744+7)&gt;80,"",IF(INDEX($P$746:$W$755,MOD(((4-1)*$N$744+7)-1,10)+1,INT((((4-1)*$N$744+7)-1)/10)+1)="","",INDEX($P$746:$W$755,MOD(((4-1)*$N$744+7)-1,10)+1,INT((((4-1)*$N$744+7)-1)/10)+1)))),IF(AND(4=$N$745+1,7&lt;=$O$744),IF(($N$744*$N$745+7)&gt;80,"",IF(INDEX($P$746:$W$755,MOD(($N$744*$N$745+7)-1,10)+1,INT((($N$744*$N$745+7)-1)/10)+1)="","",INDEX($P$746:$W$755,MOD(($N$744*$N$745+7)-1,10)+1,INT((($N$744*$N$745+7)-1)/10)+1))),""))),IF($N$746="","",IF(OR(ISTEXT($N$744),ISTEXT($N$745),ISTEXT($N$746)),"",IF(OR(7&gt;$N$744,4&gt;$N$745,((4-1)*$N$744+7)&gt;$N$746),"",IF(INDEX($P$746:$W$755,MOD(((4-1)*$N$744+7)-1,10)+1,INT((((4-1)*$N$744+7)-1)/10)+1)="","",INDEX($P$746:$W$755,MOD(((4-1)*$N$744+7)-1,10)+1,INT((((4-1)*$N$744+7)-1)/10)+1))))))</f>
        <v/>
      </c>
      <c r="K749" s="539">
        <f>IF($D$744="Flat Oval",IF(OR($N$746="",ISTEXT($N$744),ISTEXT($N$745)),"",IF(4&lt;=$N$745,IF(8&gt;$N$744,"",IF(((4-1)*$N$744+8)&gt;80,"",IF(INDEX($P$746:$W$755,MOD(((4-1)*$N$744+8)-1,10)+1,INT((((4-1)*$N$744+8)-1)/10)+1)="","",INDEX($P$746:$W$755,MOD(((4-1)*$N$744+8)-1,10)+1,INT((((4-1)*$N$744+8)-1)/10)+1)))),IF(AND(4=$N$745+1,8&lt;=$O$744),IF(($N$744*$N$745+8)&gt;80,"",IF(INDEX($P$746:$W$755,MOD(($N$744*$N$745+8)-1,10)+1,INT((($N$744*$N$745+8)-1)/10)+1)="","",INDEX($P$746:$W$755,MOD(($N$744*$N$745+8)-1,10)+1,INT((($N$744*$N$745+8)-1)/10)+1))),""))),IF($N$746="","",IF(OR(ISTEXT($N$744),ISTEXT($N$745),ISTEXT($N$746)),"",IF(OR(8&gt;$N$744,4&gt;$N$745,((4-1)*$N$744+8)&gt;$N$746),"",IF(INDEX($P$746:$W$755,MOD(((4-1)*$N$744+8)-1,10)+1,INT((((4-1)*$N$744+8)-1)/10)+1)="","",INDEX($P$746:$W$755,MOD(((4-1)*$N$744+8)-1,10)+1,INT((((4-1)*$N$744+8)-1)/10)+1))))))</f>
        <v/>
      </c>
      <c r="L749" s="539">
        <f>IF($D$744="Flat Oval",IF(OR($N$746="",ISTEXT($N$744),ISTEXT($N$745)),"",IF(4&lt;=$N$745,IF(9&gt;$N$744,"",IF(((4-1)*$N$744+9)&gt;80,"",IF(INDEX($P$746:$W$755,MOD(((4-1)*$N$744+9)-1,10)+1,INT((((4-1)*$N$744+9)-1)/10)+1)="","",INDEX($P$746:$W$755,MOD(((4-1)*$N$744+9)-1,10)+1,INT((((4-1)*$N$744+9)-1)/10)+1)))),IF(AND(4=$N$745+1,9&lt;=$O$744),IF(($N$744*$N$745+9)&gt;80,"",IF(INDEX($P$746:$W$755,MOD(($N$744*$N$745+9)-1,10)+1,INT((($N$744*$N$745+9)-1)/10)+1)="","",INDEX($P$746:$W$755,MOD(($N$744*$N$745+9)-1,10)+1,INT((($N$744*$N$745+9)-1)/10)+1))),""))),IF($N$746="","",IF(OR(ISTEXT($N$744),ISTEXT($N$745),ISTEXT($N$746)),"",IF(OR(9&gt;$N$744,4&gt;$N$745,((4-1)*$N$744+9)&gt;$N$746),"",IF(INDEX($P$746:$W$755,MOD(((4-1)*$N$744+9)-1,10)+1,INT((((4-1)*$N$744+9)-1)/10)+1)="","",INDEX($P$746:$W$755,MOD(((4-1)*$N$744+9)-1,10)+1,INT((((4-1)*$N$744+9)-1)/10)+1))))))</f>
        <v/>
      </c>
      <c r="M749" s="539">
        <f>IF($D$744="Flat Oval",IF(OR($N$746="",ISTEXT($N$744),ISTEXT($N$745)),"",IF(4&lt;=$N$745,IF(10&gt;$N$744,"",IF(((4-1)*$N$744+10)&gt;80,"",IF(INDEX($P$746:$W$755,MOD(((4-1)*$N$744+10)-1,10)+1,INT((((4-1)*$N$744+10)-1)/10)+1)="","",INDEX($P$746:$W$755,MOD(((4-1)*$N$744+10)-1,10)+1,INT((((4-1)*$N$744+10)-1)/10)+1)))),IF(AND(4=$N$745+1,10&lt;=$O$744),IF(($N$744*$N$745+10)&gt;80,"",IF(INDEX($P$746:$W$755,MOD(($N$744*$N$745+10)-1,10)+1,INT((($N$744*$N$745+10)-1)/10)+1)="","",INDEX($P$746:$W$755,MOD(($N$744*$N$745+10)-1,10)+1,INT((($N$744*$N$745+10)-1)/10)+1))),""))),IF($N$746="","",IF(OR(ISTEXT($N$744),ISTEXT($N$745),ISTEXT($N$746)),"",IF(OR(10&gt;$N$744,4&gt;$N$745,((4-1)*$N$744+10)&gt;$N$746),"",IF(INDEX($P$746:$W$755,MOD(((4-1)*$N$744+10)-1,10)+1,INT((((4-1)*$N$744+10)-1)/10)+1)="","",INDEX($P$746:$W$755,MOD(((4-1)*$N$744+10)-1,10)+1,INT((((4-1)*$N$744+10)-1)/10)+1))))))</f>
        <v/>
      </c>
      <c r="P749" s="540" t="n"/>
      <c r="Q749" s="540" t="n"/>
      <c r="R749" s="540" t="n"/>
      <c r="S749" s="540" t="n"/>
      <c r="T749" s="540" t="n"/>
      <c r="U749" s="540" t="n"/>
      <c r="V749" s="540" t="n"/>
      <c r="W749" s="540" t="n"/>
    </row>
    <row r="750" ht="13.35" customHeight="1" s="162">
      <c r="B750" s="537">
        <f>IF($D$744="Flat Oval",IF(OR($N$745="",ISTEXT($N$745)),"",IF(5&lt;=$N$745,ROUND((5-0.5)*$I$744/$N$745,1),IF(5=$N$745+1,"Ends",""))),IF(OR($D$744="",$G$744=""),"",IF($D$744="Round",IF(5=1,"Axis 1 (0°)",IF(5=2,"Axis 2 (90°)","")),IF(ISTEXT($N$745),"",IF(5&gt;$N$745,"",IF(ISTEXT($I$744),"",ROUND((5-0.5)*$I$744/$N$745,1)))))))</f>
        <v/>
      </c>
      <c r="C750" s="538" t="n"/>
      <c r="D750" s="539">
        <f>IF($D$744="Flat Oval",IF(OR($N$746="",ISTEXT($N$744),ISTEXT($N$745)),"",IF(5&lt;=$N$745,IF(1&gt;$N$744,"",IF(((5-1)*$N$744+1)&gt;80,"",IF(INDEX($P$746:$W$755,MOD(((5-1)*$N$744+1)-1,10)+1,INT((((5-1)*$N$744+1)-1)/10)+1)="","",INDEX($P$746:$W$755,MOD(((5-1)*$N$744+1)-1,10)+1,INT((((5-1)*$N$744+1)-1)/10)+1)))),IF(AND(5=$N$745+1,1&lt;=$O$744),IF(($N$744*$N$745+1)&gt;80,"",IF(INDEX($P$746:$W$755,MOD(($N$744*$N$745+1)-1,10)+1,INT((($N$744*$N$745+1)-1)/10)+1)="","",INDEX($P$746:$W$755,MOD(($N$744*$N$745+1)-1,10)+1,INT((($N$744*$N$745+1)-1)/10)+1))),""))),IF($N$746="","",IF(OR(ISTEXT($N$744),ISTEXT($N$745),ISTEXT($N$746)),"",IF(OR(1&gt;$N$744,5&gt;$N$745,((5-1)*$N$744+1)&gt;$N$746),"",IF(INDEX($P$746:$W$755,MOD(((5-1)*$N$744+1)-1,10)+1,INT((((5-1)*$N$744+1)-1)/10)+1)="","",INDEX($P$746:$W$755,MOD(((5-1)*$N$744+1)-1,10)+1,INT((((5-1)*$N$744+1)-1)/10)+1))))))</f>
        <v/>
      </c>
      <c r="E750" s="539">
        <f>IF($D$744="Flat Oval",IF(OR($N$746="",ISTEXT($N$744),ISTEXT($N$745)),"",IF(5&lt;=$N$745,IF(2&gt;$N$744,"",IF(((5-1)*$N$744+2)&gt;80,"",IF(INDEX($P$746:$W$755,MOD(((5-1)*$N$744+2)-1,10)+1,INT((((5-1)*$N$744+2)-1)/10)+1)="","",INDEX($P$746:$W$755,MOD(((5-1)*$N$744+2)-1,10)+1,INT((((5-1)*$N$744+2)-1)/10)+1)))),IF(AND(5=$N$745+1,2&lt;=$O$744),IF(($N$744*$N$745+2)&gt;80,"",IF(INDEX($P$746:$W$755,MOD(($N$744*$N$745+2)-1,10)+1,INT((($N$744*$N$745+2)-1)/10)+1)="","",INDEX($P$746:$W$755,MOD(($N$744*$N$745+2)-1,10)+1,INT((($N$744*$N$745+2)-1)/10)+1))),""))),IF($N$746="","",IF(OR(ISTEXT($N$744),ISTEXT($N$745),ISTEXT($N$746)),"",IF(OR(2&gt;$N$744,5&gt;$N$745,((5-1)*$N$744+2)&gt;$N$746),"",IF(INDEX($P$746:$W$755,MOD(((5-1)*$N$744+2)-1,10)+1,INT((((5-1)*$N$744+2)-1)/10)+1)="","",INDEX($P$746:$W$755,MOD(((5-1)*$N$744+2)-1,10)+1,INT((((5-1)*$N$744+2)-1)/10)+1))))))</f>
        <v/>
      </c>
      <c r="F750" s="539">
        <f>IF($D$744="Flat Oval",IF(OR($N$746="",ISTEXT($N$744),ISTEXT($N$745)),"",IF(5&lt;=$N$745,IF(3&gt;$N$744,"",IF(((5-1)*$N$744+3)&gt;80,"",IF(INDEX($P$746:$W$755,MOD(((5-1)*$N$744+3)-1,10)+1,INT((((5-1)*$N$744+3)-1)/10)+1)="","",INDEX($P$746:$W$755,MOD(((5-1)*$N$744+3)-1,10)+1,INT((((5-1)*$N$744+3)-1)/10)+1)))),IF(AND(5=$N$745+1,3&lt;=$O$744),IF(($N$744*$N$745+3)&gt;80,"",IF(INDEX($P$746:$W$755,MOD(($N$744*$N$745+3)-1,10)+1,INT((($N$744*$N$745+3)-1)/10)+1)="","",INDEX($P$746:$W$755,MOD(($N$744*$N$745+3)-1,10)+1,INT((($N$744*$N$745+3)-1)/10)+1))),""))),IF($N$746="","",IF(OR(ISTEXT($N$744),ISTEXT($N$745),ISTEXT($N$746)),"",IF(OR(3&gt;$N$744,5&gt;$N$745,((5-1)*$N$744+3)&gt;$N$746),"",IF(INDEX($P$746:$W$755,MOD(((5-1)*$N$744+3)-1,10)+1,INT((((5-1)*$N$744+3)-1)/10)+1)="","",INDEX($P$746:$W$755,MOD(((5-1)*$N$744+3)-1,10)+1,INT((((5-1)*$N$744+3)-1)/10)+1))))))</f>
        <v/>
      </c>
      <c r="G750" s="539">
        <f>IF($D$744="Flat Oval",IF(OR($N$746="",ISTEXT($N$744),ISTEXT($N$745)),"",IF(5&lt;=$N$745,IF(4&gt;$N$744,"",IF(((5-1)*$N$744+4)&gt;80,"",IF(INDEX($P$746:$W$755,MOD(((5-1)*$N$744+4)-1,10)+1,INT((((5-1)*$N$744+4)-1)/10)+1)="","",INDEX($P$746:$W$755,MOD(((5-1)*$N$744+4)-1,10)+1,INT((((5-1)*$N$744+4)-1)/10)+1)))),IF(AND(5=$N$745+1,4&lt;=$O$744),IF(($N$744*$N$745+4)&gt;80,"",IF(INDEX($P$746:$W$755,MOD(($N$744*$N$745+4)-1,10)+1,INT((($N$744*$N$745+4)-1)/10)+1)="","",INDEX($P$746:$W$755,MOD(($N$744*$N$745+4)-1,10)+1,INT((($N$744*$N$745+4)-1)/10)+1))),""))),IF($N$746="","",IF(OR(ISTEXT($N$744),ISTEXT($N$745),ISTEXT($N$746)),"",IF(OR(4&gt;$N$744,5&gt;$N$745,((5-1)*$N$744+4)&gt;$N$746),"",IF(INDEX($P$746:$W$755,MOD(((5-1)*$N$744+4)-1,10)+1,INT((((5-1)*$N$744+4)-1)/10)+1)="","",INDEX($P$746:$W$755,MOD(((5-1)*$N$744+4)-1,10)+1,INT((((5-1)*$N$744+4)-1)/10)+1))))))</f>
        <v/>
      </c>
      <c r="H750" s="539">
        <f>IF($D$744="Flat Oval",IF(OR($N$746="",ISTEXT($N$744),ISTEXT($N$745)),"",IF(5&lt;=$N$745,IF(5&gt;$N$744,"",IF(((5-1)*$N$744+5)&gt;80,"",IF(INDEX($P$746:$W$755,MOD(((5-1)*$N$744+5)-1,10)+1,INT((((5-1)*$N$744+5)-1)/10)+1)="","",INDEX($P$746:$W$755,MOD(((5-1)*$N$744+5)-1,10)+1,INT((((5-1)*$N$744+5)-1)/10)+1)))),IF(AND(5=$N$745+1,5&lt;=$O$744),IF(($N$744*$N$745+5)&gt;80,"",IF(INDEX($P$746:$W$755,MOD(($N$744*$N$745+5)-1,10)+1,INT((($N$744*$N$745+5)-1)/10)+1)="","",INDEX($P$746:$W$755,MOD(($N$744*$N$745+5)-1,10)+1,INT((($N$744*$N$745+5)-1)/10)+1))),""))),IF($N$746="","",IF(OR(ISTEXT($N$744),ISTEXT($N$745),ISTEXT($N$746)),"",IF(OR(5&gt;$N$744,5&gt;$N$745,((5-1)*$N$744+5)&gt;$N$746),"",IF(INDEX($P$746:$W$755,MOD(((5-1)*$N$744+5)-1,10)+1,INT((((5-1)*$N$744+5)-1)/10)+1)="","",INDEX($P$746:$W$755,MOD(((5-1)*$N$744+5)-1,10)+1,INT((((5-1)*$N$744+5)-1)/10)+1))))))</f>
        <v/>
      </c>
      <c r="I750" s="539">
        <f>IF($D$744="Flat Oval",IF(OR($N$746="",ISTEXT($N$744),ISTEXT($N$745)),"",IF(5&lt;=$N$745,IF(6&gt;$N$744,"",IF(((5-1)*$N$744+6)&gt;80,"",IF(INDEX($P$746:$W$755,MOD(((5-1)*$N$744+6)-1,10)+1,INT((((5-1)*$N$744+6)-1)/10)+1)="","",INDEX($P$746:$W$755,MOD(((5-1)*$N$744+6)-1,10)+1,INT((((5-1)*$N$744+6)-1)/10)+1)))),IF(AND(5=$N$745+1,6&lt;=$O$744),IF(($N$744*$N$745+6)&gt;80,"",IF(INDEX($P$746:$W$755,MOD(($N$744*$N$745+6)-1,10)+1,INT((($N$744*$N$745+6)-1)/10)+1)="","",INDEX($P$746:$W$755,MOD(($N$744*$N$745+6)-1,10)+1,INT((($N$744*$N$745+6)-1)/10)+1))),""))),IF($N$746="","",IF(OR(ISTEXT($N$744),ISTEXT($N$745),ISTEXT($N$746)),"",IF(OR(6&gt;$N$744,5&gt;$N$745,((5-1)*$N$744+6)&gt;$N$746),"",IF(INDEX($P$746:$W$755,MOD(((5-1)*$N$744+6)-1,10)+1,INT((((5-1)*$N$744+6)-1)/10)+1)="","",INDEX($P$746:$W$755,MOD(((5-1)*$N$744+6)-1,10)+1,INT((((5-1)*$N$744+6)-1)/10)+1))))))</f>
        <v/>
      </c>
      <c r="J750" s="539">
        <f>IF($D$744="Flat Oval",IF(OR($N$746="",ISTEXT($N$744),ISTEXT($N$745)),"",IF(5&lt;=$N$745,IF(7&gt;$N$744,"",IF(((5-1)*$N$744+7)&gt;80,"",IF(INDEX($P$746:$W$755,MOD(((5-1)*$N$744+7)-1,10)+1,INT((((5-1)*$N$744+7)-1)/10)+1)="","",INDEX($P$746:$W$755,MOD(((5-1)*$N$744+7)-1,10)+1,INT((((5-1)*$N$744+7)-1)/10)+1)))),IF(AND(5=$N$745+1,7&lt;=$O$744),IF(($N$744*$N$745+7)&gt;80,"",IF(INDEX($P$746:$W$755,MOD(($N$744*$N$745+7)-1,10)+1,INT((($N$744*$N$745+7)-1)/10)+1)="","",INDEX($P$746:$W$755,MOD(($N$744*$N$745+7)-1,10)+1,INT((($N$744*$N$745+7)-1)/10)+1))),""))),IF($N$746="","",IF(OR(ISTEXT($N$744),ISTEXT($N$745),ISTEXT($N$746)),"",IF(OR(7&gt;$N$744,5&gt;$N$745,((5-1)*$N$744+7)&gt;$N$746),"",IF(INDEX($P$746:$W$755,MOD(((5-1)*$N$744+7)-1,10)+1,INT((((5-1)*$N$744+7)-1)/10)+1)="","",INDEX($P$746:$W$755,MOD(((5-1)*$N$744+7)-1,10)+1,INT((((5-1)*$N$744+7)-1)/10)+1))))))</f>
        <v/>
      </c>
      <c r="K750" s="539">
        <f>IF($D$744="Flat Oval",IF(OR($N$746="",ISTEXT($N$744),ISTEXT($N$745)),"",IF(5&lt;=$N$745,IF(8&gt;$N$744,"",IF(((5-1)*$N$744+8)&gt;80,"",IF(INDEX($P$746:$W$755,MOD(((5-1)*$N$744+8)-1,10)+1,INT((((5-1)*$N$744+8)-1)/10)+1)="","",INDEX($P$746:$W$755,MOD(((5-1)*$N$744+8)-1,10)+1,INT((((5-1)*$N$744+8)-1)/10)+1)))),IF(AND(5=$N$745+1,8&lt;=$O$744),IF(($N$744*$N$745+8)&gt;80,"",IF(INDEX($P$746:$W$755,MOD(($N$744*$N$745+8)-1,10)+1,INT((($N$744*$N$745+8)-1)/10)+1)="","",INDEX($P$746:$W$755,MOD(($N$744*$N$745+8)-1,10)+1,INT((($N$744*$N$745+8)-1)/10)+1))),""))),IF($N$746="","",IF(OR(ISTEXT($N$744),ISTEXT($N$745),ISTEXT($N$746)),"",IF(OR(8&gt;$N$744,5&gt;$N$745,((5-1)*$N$744+8)&gt;$N$746),"",IF(INDEX($P$746:$W$755,MOD(((5-1)*$N$744+8)-1,10)+1,INT((((5-1)*$N$744+8)-1)/10)+1)="","",INDEX($P$746:$W$755,MOD(((5-1)*$N$744+8)-1,10)+1,INT((((5-1)*$N$744+8)-1)/10)+1))))))</f>
        <v/>
      </c>
      <c r="L750" s="539">
        <f>IF($D$744="Flat Oval",IF(OR($N$746="",ISTEXT($N$744),ISTEXT($N$745)),"",IF(5&lt;=$N$745,IF(9&gt;$N$744,"",IF(((5-1)*$N$744+9)&gt;80,"",IF(INDEX($P$746:$W$755,MOD(((5-1)*$N$744+9)-1,10)+1,INT((((5-1)*$N$744+9)-1)/10)+1)="","",INDEX($P$746:$W$755,MOD(((5-1)*$N$744+9)-1,10)+1,INT((((5-1)*$N$744+9)-1)/10)+1)))),IF(AND(5=$N$745+1,9&lt;=$O$744),IF(($N$744*$N$745+9)&gt;80,"",IF(INDEX($P$746:$W$755,MOD(($N$744*$N$745+9)-1,10)+1,INT((($N$744*$N$745+9)-1)/10)+1)="","",INDEX($P$746:$W$755,MOD(($N$744*$N$745+9)-1,10)+1,INT((($N$744*$N$745+9)-1)/10)+1))),""))),IF($N$746="","",IF(OR(ISTEXT($N$744),ISTEXT($N$745),ISTEXT($N$746)),"",IF(OR(9&gt;$N$744,5&gt;$N$745,((5-1)*$N$744+9)&gt;$N$746),"",IF(INDEX($P$746:$W$755,MOD(((5-1)*$N$744+9)-1,10)+1,INT((((5-1)*$N$744+9)-1)/10)+1)="","",INDEX($P$746:$W$755,MOD(((5-1)*$N$744+9)-1,10)+1,INT((((5-1)*$N$744+9)-1)/10)+1))))))</f>
        <v/>
      </c>
      <c r="M750" s="539">
        <f>IF($D$744="Flat Oval",IF(OR($N$746="",ISTEXT($N$744),ISTEXT($N$745)),"",IF(5&lt;=$N$745,IF(10&gt;$N$744,"",IF(((5-1)*$N$744+10)&gt;80,"",IF(INDEX($P$746:$W$755,MOD(((5-1)*$N$744+10)-1,10)+1,INT((((5-1)*$N$744+10)-1)/10)+1)="","",INDEX($P$746:$W$755,MOD(((5-1)*$N$744+10)-1,10)+1,INT((((5-1)*$N$744+10)-1)/10)+1)))),IF(AND(5=$N$745+1,10&lt;=$O$744),IF(($N$744*$N$745+10)&gt;80,"",IF(INDEX($P$746:$W$755,MOD(($N$744*$N$745+10)-1,10)+1,INT((($N$744*$N$745+10)-1)/10)+1)="","",INDEX($P$746:$W$755,MOD(($N$744*$N$745+10)-1,10)+1,INT((($N$744*$N$745+10)-1)/10)+1))),""))),IF($N$746="","",IF(OR(ISTEXT($N$744),ISTEXT($N$745),ISTEXT($N$746)),"",IF(OR(10&gt;$N$744,5&gt;$N$745,((5-1)*$N$744+10)&gt;$N$746),"",IF(INDEX($P$746:$W$755,MOD(((5-1)*$N$744+10)-1,10)+1,INT((((5-1)*$N$744+10)-1)/10)+1)="","",INDEX($P$746:$W$755,MOD(((5-1)*$N$744+10)-1,10)+1,INT((((5-1)*$N$744+10)-1)/10)+1))))))</f>
        <v/>
      </c>
      <c r="P750" s="540" t="n"/>
      <c r="Q750" s="540" t="n"/>
      <c r="R750" s="540" t="n"/>
      <c r="S750" s="540" t="n"/>
      <c r="T750" s="540" t="n"/>
      <c r="U750" s="540" t="n"/>
      <c r="V750" s="540" t="n"/>
      <c r="W750" s="540" t="n"/>
    </row>
    <row r="751" ht="13.35" customHeight="1" s="162">
      <c r="B751" s="537">
        <f>IF($D$744="Flat Oval",IF(OR($N$745="",ISTEXT($N$745)),"",IF(6&lt;=$N$745,ROUND((6-0.5)*$I$744/$N$745,1),IF(6=$N$745+1,"Ends",""))),IF(OR($D$744="",$G$744=""),"",IF($D$744="Round",IF(6=1,"Axis 1 (0°)",IF(6=2,"Axis 2 (90°)","")),IF(ISTEXT($N$745),"",IF(6&gt;$N$745,"",IF(ISTEXT($I$744),"",ROUND((6-0.5)*$I$744/$N$745,1)))))))</f>
        <v/>
      </c>
      <c r="C751" s="538" t="n"/>
      <c r="D751" s="539">
        <f>IF($D$744="Flat Oval",IF(OR($N$746="",ISTEXT($N$744),ISTEXT($N$745)),"",IF(6&lt;=$N$745,IF(1&gt;$N$744,"",IF(((6-1)*$N$744+1)&gt;80,"",IF(INDEX($P$746:$W$755,MOD(((6-1)*$N$744+1)-1,10)+1,INT((((6-1)*$N$744+1)-1)/10)+1)="","",INDEX($P$746:$W$755,MOD(((6-1)*$N$744+1)-1,10)+1,INT((((6-1)*$N$744+1)-1)/10)+1)))),IF(AND(6=$N$745+1,1&lt;=$O$744),IF(($N$744*$N$745+1)&gt;80,"",IF(INDEX($P$746:$W$755,MOD(($N$744*$N$745+1)-1,10)+1,INT((($N$744*$N$745+1)-1)/10)+1)="","",INDEX($P$746:$W$755,MOD(($N$744*$N$745+1)-1,10)+1,INT((($N$744*$N$745+1)-1)/10)+1))),""))),IF($N$746="","",IF(OR(ISTEXT($N$744),ISTEXT($N$745),ISTEXT($N$746)),"",IF(OR(1&gt;$N$744,6&gt;$N$745,((6-1)*$N$744+1)&gt;$N$746),"",IF(INDEX($P$746:$W$755,MOD(((6-1)*$N$744+1)-1,10)+1,INT((((6-1)*$N$744+1)-1)/10)+1)="","",INDEX($P$746:$W$755,MOD(((6-1)*$N$744+1)-1,10)+1,INT((((6-1)*$N$744+1)-1)/10)+1))))))</f>
        <v/>
      </c>
      <c r="E751" s="539">
        <f>IF($D$744="Flat Oval",IF(OR($N$746="",ISTEXT($N$744),ISTEXT($N$745)),"",IF(6&lt;=$N$745,IF(2&gt;$N$744,"",IF(((6-1)*$N$744+2)&gt;80,"",IF(INDEX($P$746:$W$755,MOD(((6-1)*$N$744+2)-1,10)+1,INT((((6-1)*$N$744+2)-1)/10)+1)="","",INDEX($P$746:$W$755,MOD(((6-1)*$N$744+2)-1,10)+1,INT((((6-1)*$N$744+2)-1)/10)+1)))),IF(AND(6=$N$745+1,2&lt;=$O$744),IF(($N$744*$N$745+2)&gt;80,"",IF(INDEX($P$746:$W$755,MOD(($N$744*$N$745+2)-1,10)+1,INT((($N$744*$N$745+2)-1)/10)+1)="","",INDEX($P$746:$W$755,MOD(($N$744*$N$745+2)-1,10)+1,INT((($N$744*$N$745+2)-1)/10)+1))),""))),IF($N$746="","",IF(OR(ISTEXT($N$744),ISTEXT($N$745),ISTEXT($N$746)),"",IF(OR(2&gt;$N$744,6&gt;$N$745,((6-1)*$N$744+2)&gt;$N$746),"",IF(INDEX($P$746:$W$755,MOD(((6-1)*$N$744+2)-1,10)+1,INT((((6-1)*$N$744+2)-1)/10)+1)="","",INDEX($P$746:$W$755,MOD(((6-1)*$N$744+2)-1,10)+1,INT((((6-1)*$N$744+2)-1)/10)+1))))))</f>
        <v/>
      </c>
      <c r="F751" s="539">
        <f>IF($D$744="Flat Oval",IF(OR($N$746="",ISTEXT($N$744),ISTEXT($N$745)),"",IF(6&lt;=$N$745,IF(3&gt;$N$744,"",IF(((6-1)*$N$744+3)&gt;80,"",IF(INDEX($P$746:$W$755,MOD(((6-1)*$N$744+3)-1,10)+1,INT((((6-1)*$N$744+3)-1)/10)+1)="","",INDEX($P$746:$W$755,MOD(((6-1)*$N$744+3)-1,10)+1,INT((((6-1)*$N$744+3)-1)/10)+1)))),IF(AND(6=$N$745+1,3&lt;=$O$744),IF(($N$744*$N$745+3)&gt;80,"",IF(INDEX($P$746:$W$755,MOD(($N$744*$N$745+3)-1,10)+1,INT((($N$744*$N$745+3)-1)/10)+1)="","",INDEX($P$746:$W$755,MOD(($N$744*$N$745+3)-1,10)+1,INT((($N$744*$N$745+3)-1)/10)+1))),""))),IF($N$746="","",IF(OR(ISTEXT($N$744),ISTEXT($N$745),ISTEXT($N$746)),"",IF(OR(3&gt;$N$744,6&gt;$N$745,((6-1)*$N$744+3)&gt;$N$746),"",IF(INDEX($P$746:$W$755,MOD(((6-1)*$N$744+3)-1,10)+1,INT((((6-1)*$N$744+3)-1)/10)+1)="","",INDEX($P$746:$W$755,MOD(((6-1)*$N$744+3)-1,10)+1,INT((((6-1)*$N$744+3)-1)/10)+1))))))</f>
        <v/>
      </c>
      <c r="G751" s="539">
        <f>IF($D$744="Flat Oval",IF(OR($N$746="",ISTEXT($N$744),ISTEXT($N$745)),"",IF(6&lt;=$N$745,IF(4&gt;$N$744,"",IF(((6-1)*$N$744+4)&gt;80,"",IF(INDEX($P$746:$W$755,MOD(((6-1)*$N$744+4)-1,10)+1,INT((((6-1)*$N$744+4)-1)/10)+1)="","",INDEX($P$746:$W$755,MOD(((6-1)*$N$744+4)-1,10)+1,INT((((6-1)*$N$744+4)-1)/10)+1)))),IF(AND(6=$N$745+1,4&lt;=$O$744),IF(($N$744*$N$745+4)&gt;80,"",IF(INDEX($P$746:$W$755,MOD(($N$744*$N$745+4)-1,10)+1,INT((($N$744*$N$745+4)-1)/10)+1)="","",INDEX($P$746:$W$755,MOD(($N$744*$N$745+4)-1,10)+1,INT((($N$744*$N$745+4)-1)/10)+1))),""))),IF($N$746="","",IF(OR(ISTEXT($N$744),ISTEXT($N$745),ISTEXT($N$746)),"",IF(OR(4&gt;$N$744,6&gt;$N$745,((6-1)*$N$744+4)&gt;$N$746),"",IF(INDEX($P$746:$W$755,MOD(((6-1)*$N$744+4)-1,10)+1,INT((((6-1)*$N$744+4)-1)/10)+1)="","",INDEX($P$746:$W$755,MOD(((6-1)*$N$744+4)-1,10)+1,INT((((6-1)*$N$744+4)-1)/10)+1))))))</f>
        <v/>
      </c>
      <c r="H751" s="539">
        <f>IF($D$744="Flat Oval",IF(OR($N$746="",ISTEXT($N$744),ISTEXT($N$745)),"",IF(6&lt;=$N$745,IF(5&gt;$N$744,"",IF(((6-1)*$N$744+5)&gt;80,"",IF(INDEX($P$746:$W$755,MOD(((6-1)*$N$744+5)-1,10)+1,INT((((6-1)*$N$744+5)-1)/10)+1)="","",INDEX($P$746:$W$755,MOD(((6-1)*$N$744+5)-1,10)+1,INT((((6-1)*$N$744+5)-1)/10)+1)))),IF(AND(6=$N$745+1,5&lt;=$O$744),IF(($N$744*$N$745+5)&gt;80,"",IF(INDEX($P$746:$W$755,MOD(($N$744*$N$745+5)-1,10)+1,INT((($N$744*$N$745+5)-1)/10)+1)="","",INDEX($P$746:$W$755,MOD(($N$744*$N$745+5)-1,10)+1,INT((($N$744*$N$745+5)-1)/10)+1))),""))),IF($N$746="","",IF(OR(ISTEXT($N$744),ISTEXT($N$745),ISTEXT($N$746)),"",IF(OR(5&gt;$N$744,6&gt;$N$745,((6-1)*$N$744+5)&gt;$N$746),"",IF(INDEX($P$746:$W$755,MOD(((6-1)*$N$744+5)-1,10)+1,INT((((6-1)*$N$744+5)-1)/10)+1)="","",INDEX($P$746:$W$755,MOD(((6-1)*$N$744+5)-1,10)+1,INT((((6-1)*$N$744+5)-1)/10)+1))))))</f>
        <v/>
      </c>
      <c r="I751" s="539">
        <f>IF($D$744="Flat Oval",IF(OR($N$746="",ISTEXT($N$744),ISTEXT($N$745)),"",IF(6&lt;=$N$745,IF(6&gt;$N$744,"",IF(((6-1)*$N$744+6)&gt;80,"",IF(INDEX($P$746:$W$755,MOD(((6-1)*$N$744+6)-1,10)+1,INT((((6-1)*$N$744+6)-1)/10)+1)="","",INDEX($P$746:$W$755,MOD(((6-1)*$N$744+6)-1,10)+1,INT((((6-1)*$N$744+6)-1)/10)+1)))),IF(AND(6=$N$745+1,6&lt;=$O$744),IF(($N$744*$N$745+6)&gt;80,"",IF(INDEX($P$746:$W$755,MOD(($N$744*$N$745+6)-1,10)+1,INT((($N$744*$N$745+6)-1)/10)+1)="","",INDEX($P$746:$W$755,MOD(($N$744*$N$745+6)-1,10)+1,INT((($N$744*$N$745+6)-1)/10)+1))),""))),IF($N$746="","",IF(OR(ISTEXT($N$744),ISTEXT($N$745),ISTEXT($N$746)),"",IF(OR(6&gt;$N$744,6&gt;$N$745,((6-1)*$N$744+6)&gt;$N$746),"",IF(INDEX($P$746:$W$755,MOD(((6-1)*$N$744+6)-1,10)+1,INT((((6-1)*$N$744+6)-1)/10)+1)="","",INDEX($P$746:$W$755,MOD(((6-1)*$N$744+6)-1,10)+1,INT((((6-1)*$N$744+6)-1)/10)+1))))))</f>
        <v/>
      </c>
      <c r="J751" s="539">
        <f>IF($D$744="Flat Oval",IF(OR($N$746="",ISTEXT($N$744),ISTEXT($N$745)),"",IF(6&lt;=$N$745,IF(7&gt;$N$744,"",IF(((6-1)*$N$744+7)&gt;80,"",IF(INDEX($P$746:$W$755,MOD(((6-1)*$N$744+7)-1,10)+1,INT((((6-1)*$N$744+7)-1)/10)+1)="","",INDEX($P$746:$W$755,MOD(((6-1)*$N$744+7)-1,10)+1,INT((((6-1)*$N$744+7)-1)/10)+1)))),IF(AND(6=$N$745+1,7&lt;=$O$744),IF(($N$744*$N$745+7)&gt;80,"",IF(INDEX($P$746:$W$755,MOD(($N$744*$N$745+7)-1,10)+1,INT((($N$744*$N$745+7)-1)/10)+1)="","",INDEX($P$746:$W$755,MOD(($N$744*$N$745+7)-1,10)+1,INT((($N$744*$N$745+7)-1)/10)+1))),""))),IF($N$746="","",IF(OR(ISTEXT($N$744),ISTEXT($N$745),ISTEXT($N$746)),"",IF(OR(7&gt;$N$744,6&gt;$N$745,((6-1)*$N$744+7)&gt;$N$746),"",IF(INDEX($P$746:$W$755,MOD(((6-1)*$N$744+7)-1,10)+1,INT((((6-1)*$N$744+7)-1)/10)+1)="","",INDEX($P$746:$W$755,MOD(((6-1)*$N$744+7)-1,10)+1,INT((((6-1)*$N$744+7)-1)/10)+1))))))</f>
        <v/>
      </c>
      <c r="K751" s="539">
        <f>IF($D$744="Flat Oval",IF(OR($N$746="",ISTEXT($N$744),ISTEXT($N$745)),"",IF(6&lt;=$N$745,IF(8&gt;$N$744,"",IF(((6-1)*$N$744+8)&gt;80,"",IF(INDEX($P$746:$W$755,MOD(((6-1)*$N$744+8)-1,10)+1,INT((((6-1)*$N$744+8)-1)/10)+1)="","",INDEX($P$746:$W$755,MOD(((6-1)*$N$744+8)-1,10)+1,INT((((6-1)*$N$744+8)-1)/10)+1)))),IF(AND(6=$N$745+1,8&lt;=$O$744),IF(($N$744*$N$745+8)&gt;80,"",IF(INDEX($P$746:$W$755,MOD(($N$744*$N$745+8)-1,10)+1,INT((($N$744*$N$745+8)-1)/10)+1)="","",INDEX($P$746:$W$755,MOD(($N$744*$N$745+8)-1,10)+1,INT((($N$744*$N$745+8)-1)/10)+1))),""))),IF($N$746="","",IF(OR(ISTEXT($N$744),ISTEXT($N$745),ISTEXT($N$746)),"",IF(OR(8&gt;$N$744,6&gt;$N$745,((6-1)*$N$744+8)&gt;$N$746),"",IF(INDEX($P$746:$W$755,MOD(((6-1)*$N$744+8)-1,10)+1,INT((((6-1)*$N$744+8)-1)/10)+1)="","",INDEX($P$746:$W$755,MOD(((6-1)*$N$744+8)-1,10)+1,INT((((6-1)*$N$744+8)-1)/10)+1))))))</f>
        <v/>
      </c>
      <c r="L751" s="539">
        <f>IF($D$744="Flat Oval",IF(OR($N$746="",ISTEXT($N$744),ISTEXT($N$745)),"",IF(6&lt;=$N$745,IF(9&gt;$N$744,"",IF(((6-1)*$N$744+9)&gt;80,"",IF(INDEX($P$746:$W$755,MOD(((6-1)*$N$744+9)-1,10)+1,INT((((6-1)*$N$744+9)-1)/10)+1)="","",INDEX($P$746:$W$755,MOD(((6-1)*$N$744+9)-1,10)+1,INT((((6-1)*$N$744+9)-1)/10)+1)))),IF(AND(6=$N$745+1,9&lt;=$O$744),IF(($N$744*$N$745+9)&gt;80,"",IF(INDEX($P$746:$W$755,MOD(($N$744*$N$745+9)-1,10)+1,INT((($N$744*$N$745+9)-1)/10)+1)="","",INDEX($P$746:$W$755,MOD(($N$744*$N$745+9)-1,10)+1,INT((($N$744*$N$745+9)-1)/10)+1))),""))),IF($N$746="","",IF(OR(ISTEXT($N$744),ISTEXT($N$745),ISTEXT($N$746)),"",IF(OR(9&gt;$N$744,6&gt;$N$745,((6-1)*$N$744+9)&gt;$N$746),"",IF(INDEX($P$746:$W$755,MOD(((6-1)*$N$744+9)-1,10)+1,INT((((6-1)*$N$744+9)-1)/10)+1)="","",INDEX($P$746:$W$755,MOD(((6-1)*$N$744+9)-1,10)+1,INT((((6-1)*$N$744+9)-1)/10)+1))))))</f>
        <v/>
      </c>
      <c r="M751" s="539">
        <f>IF($D$744="Flat Oval",IF(OR($N$746="",ISTEXT($N$744),ISTEXT($N$745)),"",IF(6&lt;=$N$745,IF(10&gt;$N$744,"",IF(((6-1)*$N$744+10)&gt;80,"",IF(INDEX($P$746:$W$755,MOD(((6-1)*$N$744+10)-1,10)+1,INT((((6-1)*$N$744+10)-1)/10)+1)="","",INDEX($P$746:$W$755,MOD(((6-1)*$N$744+10)-1,10)+1,INT((((6-1)*$N$744+10)-1)/10)+1)))),IF(AND(6=$N$745+1,10&lt;=$O$744),IF(($N$744*$N$745+10)&gt;80,"",IF(INDEX($P$746:$W$755,MOD(($N$744*$N$745+10)-1,10)+1,INT((($N$744*$N$745+10)-1)/10)+1)="","",INDEX($P$746:$W$755,MOD(($N$744*$N$745+10)-1,10)+1,INT((($N$744*$N$745+10)-1)/10)+1))),""))),IF($N$746="","",IF(OR(ISTEXT($N$744),ISTEXT($N$745),ISTEXT($N$746)),"",IF(OR(10&gt;$N$744,6&gt;$N$745,((6-1)*$N$744+10)&gt;$N$746),"",IF(INDEX($P$746:$W$755,MOD(((6-1)*$N$744+10)-1,10)+1,INT((((6-1)*$N$744+10)-1)/10)+1)="","",INDEX($P$746:$W$755,MOD(((6-1)*$N$744+10)-1,10)+1,INT((((6-1)*$N$744+10)-1)/10)+1))))))</f>
        <v/>
      </c>
      <c r="P751" s="540" t="n"/>
      <c r="Q751" s="540" t="n"/>
      <c r="R751" s="540" t="n"/>
      <c r="S751" s="540" t="n"/>
      <c r="T751" s="540" t="n"/>
      <c r="U751" s="540" t="n"/>
      <c r="V751" s="540" t="n"/>
      <c r="W751" s="540" t="n"/>
    </row>
    <row r="752" ht="13.35" customHeight="1" s="162">
      <c r="B752" s="537">
        <f>IF($D$744="Flat Oval",IF(OR($N$745="",ISTEXT($N$745)),"",IF(7&lt;=$N$745,ROUND((7-0.5)*$I$744/$N$745,1),IF(7=$N$745+1,"Ends",""))),IF(OR($D$744="",$G$744=""),"",IF($D$744="Round",IF(7=1,"Axis 1 (0°)",IF(7=2,"Axis 2 (90°)","")),IF(ISTEXT($N$745),"",IF(7&gt;$N$745,"",IF(ISTEXT($I$744),"",ROUND((7-0.5)*$I$744/$N$745,1)))))))</f>
        <v/>
      </c>
      <c r="C752" s="538" t="n"/>
      <c r="D752" s="539">
        <f>IF($D$744="Flat Oval",IF(OR($N$746="",ISTEXT($N$744),ISTEXT($N$745)),"",IF(7&lt;=$N$745,IF(1&gt;$N$744,"",IF(((7-1)*$N$744+1)&gt;80,"",IF(INDEX($P$746:$W$755,MOD(((7-1)*$N$744+1)-1,10)+1,INT((((7-1)*$N$744+1)-1)/10)+1)="","",INDEX($P$746:$W$755,MOD(((7-1)*$N$744+1)-1,10)+1,INT((((7-1)*$N$744+1)-1)/10)+1)))),IF(AND(7=$N$745+1,1&lt;=$O$744),IF(($N$744*$N$745+1)&gt;80,"",IF(INDEX($P$746:$W$755,MOD(($N$744*$N$745+1)-1,10)+1,INT((($N$744*$N$745+1)-1)/10)+1)="","",INDEX($P$746:$W$755,MOD(($N$744*$N$745+1)-1,10)+1,INT((($N$744*$N$745+1)-1)/10)+1))),""))),IF($N$746="","",IF(OR(ISTEXT($N$744),ISTEXT($N$745),ISTEXT($N$746)),"",IF(OR(1&gt;$N$744,7&gt;$N$745,((7-1)*$N$744+1)&gt;$N$746),"",IF(INDEX($P$746:$W$755,MOD(((7-1)*$N$744+1)-1,10)+1,INT((((7-1)*$N$744+1)-1)/10)+1)="","",INDEX($P$746:$W$755,MOD(((7-1)*$N$744+1)-1,10)+1,INT((((7-1)*$N$744+1)-1)/10)+1))))))</f>
        <v/>
      </c>
      <c r="E752" s="539">
        <f>IF($D$744="Flat Oval",IF(OR($N$746="",ISTEXT($N$744),ISTEXT($N$745)),"",IF(7&lt;=$N$745,IF(2&gt;$N$744,"",IF(((7-1)*$N$744+2)&gt;80,"",IF(INDEX($P$746:$W$755,MOD(((7-1)*$N$744+2)-1,10)+1,INT((((7-1)*$N$744+2)-1)/10)+1)="","",INDEX($P$746:$W$755,MOD(((7-1)*$N$744+2)-1,10)+1,INT((((7-1)*$N$744+2)-1)/10)+1)))),IF(AND(7=$N$745+1,2&lt;=$O$744),IF(($N$744*$N$745+2)&gt;80,"",IF(INDEX($P$746:$W$755,MOD(($N$744*$N$745+2)-1,10)+1,INT((($N$744*$N$745+2)-1)/10)+1)="","",INDEX($P$746:$W$755,MOD(($N$744*$N$745+2)-1,10)+1,INT((($N$744*$N$745+2)-1)/10)+1))),""))),IF($N$746="","",IF(OR(ISTEXT($N$744),ISTEXT($N$745),ISTEXT($N$746)),"",IF(OR(2&gt;$N$744,7&gt;$N$745,((7-1)*$N$744+2)&gt;$N$746),"",IF(INDEX($P$746:$W$755,MOD(((7-1)*$N$744+2)-1,10)+1,INT((((7-1)*$N$744+2)-1)/10)+1)="","",INDEX($P$746:$W$755,MOD(((7-1)*$N$744+2)-1,10)+1,INT((((7-1)*$N$744+2)-1)/10)+1))))))</f>
        <v/>
      </c>
      <c r="F752" s="539">
        <f>IF($D$744="Flat Oval",IF(OR($N$746="",ISTEXT($N$744),ISTEXT($N$745)),"",IF(7&lt;=$N$745,IF(3&gt;$N$744,"",IF(((7-1)*$N$744+3)&gt;80,"",IF(INDEX($P$746:$W$755,MOD(((7-1)*$N$744+3)-1,10)+1,INT((((7-1)*$N$744+3)-1)/10)+1)="","",INDEX($P$746:$W$755,MOD(((7-1)*$N$744+3)-1,10)+1,INT((((7-1)*$N$744+3)-1)/10)+1)))),IF(AND(7=$N$745+1,3&lt;=$O$744),IF(($N$744*$N$745+3)&gt;80,"",IF(INDEX($P$746:$W$755,MOD(($N$744*$N$745+3)-1,10)+1,INT((($N$744*$N$745+3)-1)/10)+1)="","",INDEX($P$746:$W$755,MOD(($N$744*$N$745+3)-1,10)+1,INT((($N$744*$N$745+3)-1)/10)+1))),""))),IF($N$746="","",IF(OR(ISTEXT($N$744),ISTEXT($N$745),ISTEXT($N$746)),"",IF(OR(3&gt;$N$744,7&gt;$N$745,((7-1)*$N$744+3)&gt;$N$746),"",IF(INDEX($P$746:$W$755,MOD(((7-1)*$N$744+3)-1,10)+1,INT((((7-1)*$N$744+3)-1)/10)+1)="","",INDEX($P$746:$W$755,MOD(((7-1)*$N$744+3)-1,10)+1,INT((((7-1)*$N$744+3)-1)/10)+1))))))</f>
        <v/>
      </c>
      <c r="G752" s="539">
        <f>IF($D$744="Flat Oval",IF(OR($N$746="",ISTEXT($N$744),ISTEXT($N$745)),"",IF(7&lt;=$N$745,IF(4&gt;$N$744,"",IF(((7-1)*$N$744+4)&gt;80,"",IF(INDEX($P$746:$W$755,MOD(((7-1)*$N$744+4)-1,10)+1,INT((((7-1)*$N$744+4)-1)/10)+1)="","",INDEX($P$746:$W$755,MOD(((7-1)*$N$744+4)-1,10)+1,INT((((7-1)*$N$744+4)-1)/10)+1)))),IF(AND(7=$N$745+1,4&lt;=$O$744),IF(($N$744*$N$745+4)&gt;80,"",IF(INDEX($P$746:$W$755,MOD(($N$744*$N$745+4)-1,10)+1,INT((($N$744*$N$745+4)-1)/10)+1)="","",INDEX($P$746:$W$755,MOD(($N$744*$N$745+4)-1,10)+1,INT((($N$744*$N$745+4)-1)/10)+1))),""))),IF($N$746="","",IF(OR(ISTEXT($N$744),ISTEXT($N$745),ISTEXT($N$746)),"",IF(OR(4&gt;$N$744,7&gt;$N$745,((7-1)*$N$744+4)&gt;$N$746),"",IF(INDEX($P$746:$W$755,MOD(((7-1)*$N$744+4)-1,10)+1,INT((((7-1)*$N$744+4)-1)/10)+1)="","",INDEX($P$746:$W$755,MOD(((7-1)*$N$744+4)-1,10)+1,INT((((7-1)*$N$744+4)-1)/10)+1))))))</f>
        <v/>
      </c>
      <c r="H752" s="539">
        <f>IF($D$744="Flat Oval",IF(OR($N$746="",ISTEXT($N$744),ISTEXT($N$745)),"",IF(7&lt;=$N$745,IF(5&gt;$N$744,"",IF(((7-1)*$N$744+5)&gt;80,"",IF(INDEX($P$746:$W$755,MOD(((7-1)*$N$744+5)-1,10)+1,INT((((7-1)*$N$744+5)-1)/10)+1)="","",INDEX($P$746:$W$755,MOD(((7-1)*$N$744+5)-1,10)+1,INT((((7-1)*$N$744+5)-1)/10)+1)))),IF(AND(7=$N$745+1,5&lt;=$O$744),IF(($N$744*$N$745+5)&gt;80,"",IF(INDEX($P$746:$W$755,MOD(($N$744*$N$745+5)-1,10)+1,INT((($N$744*$N$745+5)-1)/10)+1)="","",INDEX($P$746:$W$755,MOD(($N$744*$N$745+5)-1,10)+1,INT((($N$744*$N$745+5)-1)/10)+1))),""))),IF($N$746="","",IF(OR(ISTEXT($N$744),ISTEXT($N$745),ISTEXT($N$746)),"",IF(OR(5&gt;$N$744,7&gt;$N$745,((7-1)*$N$744+5)&gt;$N$746),"",IF(INDEX($P$746:$W$755,MOD(((7-1)*$N$744+5)-1,10)+1,INT((((7-1)*$N$744+5)-1)/10)+1)="","",INDEX($P$746:$W$755,MOD(((7-1)*$N$744+5)-1,10)+1,INT((((7-1)*$N$744+5)-1)/10)+1))))))</f>
        <v/>
      </c>
      <c r="I752" s="539">
        <f>IF($D$744="Flat Oval",IF(OR($N$746="",ISTEXT($N$744),ISTEXT($N$745)),"",IF(7&lt;=$N$745,IF(6&gt;$N$744,"",IF(((7-1)*$N$744+6)&gt;80,"",IF(INDEX($P$746:$W$755,MOD(((7-1)*$N$744+6)-1,10)+1,INT((((7-1)*$N$744+6)-1)/10)+1)="","",INDEX($P$746:$W$755,MOD(((7-1)*$N$744+6)-1,10)+1,INT((((7-1)*$N$744+6)-1)/10)+1)))),IF(AND(7=$N$745+1,6&lt;=$O$744),IF(($N$744*$N$745+6)&gt;80,"",IF(INDEX($P$746:$W$755,MOD(($N$744*$N$745+6)-1,10)+1,INT((($N$744*$N$745+6)-1)/10)+1)="","",INDEX($P$746:$W$755,MOD(($N$744*$N$745+6)-1,10)+1,INT((($N$744*$N$745+6)-1)/10)+1))),""))),IF($N$746="","",IF(OR(ISTEXT($N$744),ISTEXT($N$745),ISTEXT($N$746)),"",IF(OR(6&gt;$N$744,7&gt;$N$745,((7-1)*$N$744+6)&gt;$N$746),"",IF(INDEX($P$746:$W$755,MOD(((7-1)*$N$744+6)-1,10)+1,INT((((7-1)*$N$744+6)-1)/10)+1)="","",INDEX($P$746:$W$755,MOD(((7-1)*$N$744+6)-1,10)+1,INT((((7-1)*$N$744+6)-1)/10)+1))))))</f>
        <v/>
      </c>
      <c r="J752" s="539">
        <f>IF($D$744="Flat Oval",IF(OR($N$746="",ISTEXT($N$744),ISTEXT($N$745)),"",IF(7&lt;=$N$745,IF(7&gt;$N$744,"",IF(((7-1)*$N$744+7)&gt;80,"",IF(INDEX($P$746:$W$755,MOD(((7-1)*$N$744+7)-1,10)+1,INT((((7-1)*$N$744+7)-1)/10)+1)="","",INDEX($P$746:$W$755,MOD(((7-1)*$N$744+7)-1,10)+1,INT((((7-1)*$N$744+7)-1)/10)+1)))),IF(AND(7=$N$745+1,7&lt;=$O$744),IF(($N$744*$N$745+7)&gt;80,"",IF(INDEX($P$746:$W$755,MOD(($N$744*$N$745+7)-1,10)+1,INT((($N$744*$N$745+7)-1)/10)+1)="","",INDEX($P$746:$W$755,MOD(($N$744*$N$745+7)-1,10)+1,INT((($N$744*$N$745+7)-1)/10)+1))),""))),IF($N$746="","",IF(OR(ISTEXT($N$744),ISTEXT($N$745),ISTEXT($N$746)),"",IF(OR(7&gt;$N$744,7&gt;$N$745,((7-1)*$N$744+7)&gt;$N$746),"",IF(INDEX($P$746:$W$755,MOD(((7-1)*$N$744+7)-1,10)+1,INT((((7-1)*$N$744+7)-1)/10)+1)="","",INDEX($P$746:$W$755,MOD(((7-1)*$N$744+7)-1,10)+1,INT((((7-1)*$N$744+7)-1)/10)+1))))))</f>
        <v/>
      </c>
      <c r="K752" s="539">
        <f>IF($D$744="Flat Oval",IF(OR($N$746="",ISTEXT($N$744),ISTEXT($N$745)),"",IF(7&lt;=$N$745,IF(8&gt;$N$744,"",IF(((7-1)*$N$744+8)&gt;80,"",IF(INDEX($P$746:$W$755,MOD(((7-1)*$N$744+8)-1,10)+1,INT((((7-1)*$N$744+8)-1)/10)+1)="","",INDEX($P$746:$W$755,MOD(((7-1)*$N$744+8)-1,10)+1,INT((((7-1)*$N$744+8)-1)/10)+1)))),IF(AND(7=$N$745+1,8&lt;=$O$744),IF(($N$744*$N$745+8)&gt;80,"",IF(INDEX($P$746:$W$755,MOD(($N$744*$N$745+8)-1,10)+1,INT((($N$744*$N$745+8)-1)/10)+1)="","",INDEX($P$746:$W$755,MOD(($N$744*$N$745+8)-1,10)+1,INT((($N$744*$N$745+8)-1)/10)+1))),""))),IF($N$746="","",IF(OR(ISTEXT($N$744),ISTEXT($N$745),ISTEXT($N$746)),"",IF(OR(8&gt;$N$744,7&gt;$N$745,((7-1)*$N$744+8)&gt;$N$746),"",IF(INDEX($P$746:$W$755,MOD(((7-1)*$N$744+8)-1,10)+1,INT((((7-1)*$N$744+8)-1)/10)+1)="","",INDEX($P$746:$W$755,MOD(((7-1)*$N$744+8)-1,10)+1,INT((((7-1)*$N$744+8)-1)/10)+1))))))</f>
        <v/>
      </c>
      <c r="L752" s="539">
        <f>IF($D$744="Flat Oval",IF(OR($N$746="",ISTEXT($N$744),ISTEXT($N$745)),"",IF(7&lt;=$N$745,IF(9&gt;$N$744,"",IF(((7-1)*$N$744+9)&gt;80,"",IF(INDEX($P$746:$W$755,MOD(((7-1)*$N$744+9)-1,10)+1,INT((((7-1)*$N$744+9)-1)/10)+1)="","",INDEX($P$746:$W$755,MOD(((7-1)*$N$744+9)-1,10)+1,INT((((7-1)*$N$744+9)-1)/10)+1)))),IF(AND(7=$N$745+1,9&lt;=$O$744),IF(($N$744*$N$745+9)&gt;80,"",IF(INDEX($P$746:$W$755,MOD(($N$744*$N$745+9)-1,10)+1,INT((($N$744*$N$745+9)-1)/10)+1)="","",INDEX($P$746:$W$755,MOD(($N$744*$N$745+9)-1,10)+1,INT((($N$744*$N$745+9)-1)/10)+1))),""))),IF($N$746="","",IF(OR(ISTEXT($N$744),ISTEXT($N$745),ISTEXT($N$746)),"",IF(OR(9&gt;$N$744,7&gt;$N$745,((7-1)*$N$744+9)&gt;$N$746),"",IF(INDEX($P$746:$W$755,MOD(((7-1)*$N$744+9)-1,10)+1,INT((((7-1)*$N$744+9)-1)/10)+1)="","",INDEX($P$746:$W$755,MOD(((7-1)*$N$744+9)-1,10)+1,INT((((7-1)*$N$744+9)-1)/10)+1))))))</f>
        <v/>
      </c>
      <c r="M752" s="539">
        <f>IF($D$744="Flat Oval",IF(OR($N$746="",ISTEXT($N$744),ISTEXT($N$745)),"",IF(7&lt;=$N$745,IF(10&gt;$N$744,"",IF(((7-1)*$N$744+10)&gt;80,"",IF(INDEX($P$746:$W$755,MOD(((7-1)*$N$744+10)-1,10)+1,INT((((7-1)*$N$744+10)-1)/10)+1)="","",INDEX($P$746:$W$755,MOD(((7-1)*$N$744+10)-1,10)+1,INT((((7-1)*$N$744+10)-1)/10)+1)))),IF(AND(7=$N$745+1,10&lt;=$O$744),IF(($N$744*$N$745+10)&gt;80,"",IF(INDEX($P$746:$W$755,MOD(($N$744*$N$745+10)-1,10)+1,INT((($N$744*$N$745+10)-1)/10)+1)="","",INDEX($P$746:$W$755,MOD(($N$744*$N$745+10)-1,10)+1,INT((($N$744*$N$745+10)-1)/10)+1))),""))),IF($N$746="","",IF(OR(ISTEXT($N$744),ISTEXT($N$745),ISTEXT($N$746)),"",IF(OR(10&gt;$N$744,7&gt;$N$745,((7-1)*$N$744+10)&gt;$N$746),"",IF(INDEX($P$746:$W$755,MOD(((7-1)*$N$744+10)-1,10)+1,INT((((7-1)*$N$744+10)-1)/10)+1)="","",INDEX($P$746:$W$755,MOD(((7-1)*$N$744+10)-1,10)+1,INT((((7-1)*$N$744+10)-1)/10)+1))))))</f>
        <v/>
      </c>
      <c r="P752" s="540" t="n"/>
      <c r="Q752" s="540" t="n"/>
      <c r="R752" s="540" t="n"/>
      <c r="S752" s="540" t="n"/>
      <c r="T752" s="540" t="n"/>
      <c r="U752" s="540" t="n"/>
      <c r="V752" s="540" t="n"/>
      <c r="W752" s="540" t="n"/>
    </row>
    <row r="753" ht="13.35" customHeight="1" s="162">
      <c r="B753" s="537">
        <f>IF($D$744="Flat Oval",IF(OR($N$745="",ISTEXT($N$745)),"",IF(8&lt;=$N$745,ROUND((8-0.5)*$I$744/$N$745,1),IF(8=$N$745+1,"Ends",""))),IF(OR($D$744="",$G$744=""),"",IF($D$744="Round",IF(8=1,"Axis 1 (0°)",IF(8=2,"Axis 2 (90°)","")),IF(ISTEXT($N$745),"",IF(8&gt;$N$745,"",IF(ISTEXT($I$744),"",ROUND((8-0.5)*$I$744/$N$745,1)))))))</f>
        <v/>
      </c>
      <c r="C753" s="538" t="n"/>
      <c r="D753" s="539">
        <f>IF($D$744="Flat Oval",IF(OR($N$746="",ISTEXT($N$744),ISTEXT($N$745)),"",IF(8&lt;=$N$745,IF(1&gt;$N$744,"",IF(((8-1)*$N$744+1)&gt;80,"",IF(INDEX($P$746:$W$755,MOD(((8-1)*$N$744+1)-1,10)+1,INT((((8-1)*$N$744+1)-1)/10)+1)="","",INDEX($P$746:$W$755,MOD(((8-1)*$N$744+1)-1,10)+1,INT((((8-1)*$N$744+1)-1)/10)+1)))),IF(AND(8=$N$745+1,1&lt;=$O$744),IF(($N$744*$N$745+1)&gt;80,"",IF(INDEX($P$746:$W$755,MOD(($N$744*$N$745+1)-1,10)+1,INT((($N$744*$N$745+1)-1)/10)+1)="","",INDEX($P$746:$W$755,MOD(($N$744*$N$745+1)-1,10)+1,INT((($N$744*$N$745+1)-1)/10)+1))),""))),IF($N$746="","",IF(OR(ISTEXT($N$744),ISTEXT($N$745),ISTEXT($N$746)),"",IF(OR(1&gt;$N$744,8&gt;$N$745,((8-1)*$N$744+1)&gt;$N$746),"",IF(INDEX($P$746:$W$755,MOD(((8-1)*$N$744+1)-1,10)+1,INT((((8-1)*$N$744+1)-1)/10)+1)="","",INDEX($P$746:$W$755,MOD(((8-1)*$N$744+1)-1,10)+1,INT((((8-1)*$N$744+1)-1)/10)+1))))))</f>
        <v/>
      </c>
      <c r="E753" s="539">
        <f>IF($D$744="Flat Oval",IF(OR($N$746="",ISTEXT($N$744),ISTEXT($N$745)),"",IF(8&lt;=$N$745,IF(2&gt;$N$744,"",IF(((8-1)*$N$744+2)&gt;80,"",IF(INDEX($P$746:$W$755,MOD(((8-1)*$N$744+2)-1,10)+1,INT((((8-1)*$N$744+2)-1)/10)+1)="","",INDEX($P$746:$W$755,MOD(((8-1)*$N$744+2)-1,10)+1,INT((((8-1)*$N$744+2)-1)/10)+1)))),IF(AND(8=$N$745+1,2&lt;=$O$744),IF(($N$744*$N$745+2)&gt;80,"",IF(INDEX($P$746:$W$755,MOD(($N$744*$N$745+2)-1,10)+1,INT((($N$744*$N$745+2)-1)/10)+1)="","",INDEX($P$746:$W$755,MOD(($N$744*$N$745+2)-1,10)+1,INT((($N$744*$N$745+2)-1)/10)+1))),""))),IF($N$746="","",IF(OR(ISTEXT($N$744),ISTEXT($N$745),ISTEXT($N$746)),"",IF(OR(2&gt;$N$744,8&gt;$N$745,((8-1)*$N$744+2)&gt;$N$746),"",IF(INDEX($P$746:$W$755,MOD(((8-1)*$N$744+2)-1,10)+1,INT((((8-1)*$N$744+2)-1)/10)+1)="","",INDEX($P$746:$W$755,MOD(((8-1)*$N$744+2)-1,10)+1,INT((((8-1)*$N$744+2)-1)/10)+1))))))</f>
        <v/>
      </c>
      <c r="F753" s="539">
        <f>IF($D$744="Flat Oval",IF(OR($N$746="",ISTEXT($N$744),ISTEXT($N$745)),"",IF(8&lt;=$N$745,IF(3&gt;$N$744,"",IF(((8-1)*$N$744+3)&gt;80,"",IF(INDEX($P$746:$W$755,MOD(((8-1)*$N$744+3)-1,10)+1,INT((((8-1)*$N$744+3)-1)/10)+1)="","",INDEX($P$746:$W$755,MOD(((8-1)*$N$744+3)-1,10)+1,INT((((8-1)*$N$744+3)-1)/10)+1)))),IF(AND(8=$N$745+1,3&lt;=$O$744),IF(($N$744*$N$745+3)&gt;80,"",IF(INDEX($P$746:$W$755,MOD(($N$744*$N$745+3)-1,10)+1,INT((($N$744*$N$745+3)-1)/10)+1)="","",INDEX($P$746:$W$755,MOD(($N$744*$N$745+3)-1,10)+1,INT((($N$744*$N$745+3)-1)/10)+1))),""))),IF($N$746="","",IF(OR(ISTEXT($N$744),ISTEXT($N$745),ISTEXT($N$746)),"",IF(OR(3&gt;$N$744,8&gt;$N$745,((8-1)*$N$744+3)&gt;$N$746),"",IF(INDEX($P$746:$W$755,MOD(((8-1)*$N$744+3)-1,10)+1,INT((((8-1)*$N$744+3)-1)/10)+1)="","",INDEX($P$746:$W$755,MOD(((8-1)*$N$744+3)-1,10)+1,INT((((8-1)*$N$744+3)-1)/10)+1))))))</f>
        <v/>
      </c>
      <c r="G753" s="539">
        <f>IF($D$744="Flat Oval",IF(OR($N$746="",ISTEXT($N$744),ISTEXT($N$745)),"",IF(8&lt;=$N$745,IF(4&gt;$N$744,"",IF(((8-1)*$N$744+4)&gt;80,"",IF(INDEX($P$746:$W$755,MOD(((8-1)*$N$744+4)-1,10)+1,INT((((8-1)*$N$744+4)-1)/10)+1)="","",INDEX($P$746:$W$755,MOD(((8-1)*$N$744+4)-1,10)+1,INT((((8-1)*$N$744+4)-1)/10)+1)))),IF(AND(8=$N$745+1,4&lt;=$O$744),IF(($N$744*$N$745+4)&gt;80,"",IF(INDEX($P$746:$W$755,MOD(($N$744*$N$745+4)-1,10)+1,INT((($N$744*$N$745+4)-1)/10)+1)="","",INDEX($P$746:$W$755,MOD(($N$744*$N$745+4)-1,10)+1,INT((($N$744*$N$745+4)-1)/10)+1))),""))),IF($N$746="","",IF(OR(ISTEXT($N$744),ISTEXT($N$745),ISTEXT($N$746)),"",IF(OR(4&gt;$N$744,8&gt;$N$745,((8-1)*$N$744+4)&gt;$N$746),"",IF(INDEX($P$746:$W$755,MOD(((8-1)*$N$744+4)-1,10)+1,INT((((8-1)*$N$744+4)-1)/10)+1)="","",INDEX($P$746:$W$755,MOD(((8-1)*$N$744+4)-1,10)+1,INT((((8-1)*$N$744+4)-1)/10)+1))))))</f>
        <v/>
      </c>
      <c r="H753" s="539">
        <f>IF($D$744="Flat Oval",IF(OR($N$746="",ISTEXT($N$744),ISTEXT($N$745)),"",IF(8&lt;=$N$745,IF(5&gt;$N$744,"",IF(((8-1)*$N$744+5)&gt;80,"",IF(INDEX($P$746:$W$755,MOD(((8-1)*$N$744+5)-1,10)+1,INT((((8-1)*$N$744+5)-1)/10)+1)="","",INDEX($P$746:$W$755,MOD(((8-1)*$N$744+5)-1,10)+1,INT((((8-1)*$N$744+5)-1)/10)+1)))),IF(AND(8=$N$745+1,5&lt;=$O$744),IF(($N$744*$N$745+5)&gt;80,"",IF(INDEX($P$746:$W$755,MOD(($N$744*$N$745+5)-1,10)+1,INT((($N$744*$N$745+5)-1)/10)+1)="","",INDEX($P$746:$W$755,MOD(($N$744*$N$745+5)-1,10)+1,INT((($N$744*$N$745+5)-1)/10)+1))),""))),IF($N$746="","",IF(OR(ISTEXT($N$744),ISTEXT($N$745),ISTEXT($N$746)),"",IF(OR(5&gt;$N$744,8&gt;$N$745,((8-1)*$N$744+5)&gt;$N$746),"",IF(INDEX($P$746:$W$755,MOD(((8-1)*$N$744+5)-1,10)+1,INT((((8-1)*$N$744+5)-1)/10)+1)="","",INDEX($P$746:$W$755,MOD(((8-1)*$N$744+5)-1,10)+1,INT((((8-1)*$N$744+5)-1)/10)+1))))))</f>
        <v/>
      </c>
      <c r="I753" s="539">
        <f>IF($D$744="Flat Oval",IF(OR($N$746="",ISTEXT($N$744),ISTEXT($N$745)),"",IF(8&lt;=$N$745,IF(6&gt;$N$744,"",IF(((8-1)*$N$744+6)&gt;80,"",IF(INDEX($P$746:$W$755,MOD(((8-1)*$N$744+6)-1,10)+1,INT((((8-1)*$N$744+6)-1)/10)+1)="","",INDEX($P$746:$W$755,MOD(((8-1)*$N$744+6)-1,10)+1,INT((((8-1)*$N$744+6)-1)/10)+1)))),IF(AND(8=$N$745+1,6&lt;=$O$744),IF(($N$744*$N$745+6)&gt;80,"",IF(INDEX($P$746:$W$755,MOD(($N$744*$N$745+6)-1,10)+1,INT((($N$744*$N$745+6)-1)/10)+1)="","",INDEX($P$746:$W$755,MOD(($N$744*$N$745+6)-1,10)+1,INT((($N$744*$N$745+6)-1)/10)+1))),""))),IF($N$746="","",IF(OR(ISTEXT($N$744),ISTEXT($N$745),ISTEXT($N$746)),"",IF(OR(6&gt;$N$744,8&gt;$N$745,((8-1)*$N$744+6)&gt;$N$746),"",IF(INDEX($P$746:$W$755,MOD(((8-1)*$N$744+6)-1,10)+1,INT((((8-1)*$N$744+6)-1)/10)+1)="","",INDEX($P$746:$W$755,MOD(((8-1)*$N$744+6)-1,10)+1,INT((((8-1)*$N$744+6)-1)/10)+1))))))</f>
        <v/>
      </c>
      <c r="J753" s="539">
        <f>IF($D$744="Flat Oval",IF(OR($N$746="",ISTEXT($N$744),ISTEXT($N$745)),"",IF(8&lt;=$N$745,IF(7&gt;$N$744,"",IF(((8-1)*$N$744+7)&gt;80,"",IF(INDEX($P$746:$W$755,MOD(((8-1)*$N$744+7)-1,10)+1,INT((((8-1)*$N$744+7)-1)/10)+1)="","",INDEX($P$746:$W$755,MOD(((8-1)*$N$744+7)-1,10)+1,INT((((8-1)*$N$744+7)-1)/10)+1)))),IF(AND(8=$N$745+1,7&lt;=$O$744),IF(($N$744*$N$745+7)&gt;80,"",IF(INDEX($P$746:$W$755,MOD(($N$744*$N$745+7)-1,10)+1,INT((($N$744*$N$745+7)-1)/10)+1)="","",INDEX($P$746:$W$755,MOD(($N$744*$N$745+7)-1,10)+1,INT((($N$744*$N$745+7)-1)/10)+1))),""))),IF($N$746="","",IF(OR(ISTEXT($N$744),ISTEXT($N$745),ISTEXT($N$746)),"",IF(OR(7&gt;$N$744,8&gt;$N$745,((8-1)*$N$744+7)&gt;$N$746),"",IF(INDEX($P$746:$W$755,MOD(((8-1)*$N$744+7)-1,10)+1,INT((((8-1)*$N$744+7)-1)/10)+1)="","",INDEX($P$746:$W$755,MOD(((8-1)*$N$744+7)-1,10)+1,INT((((8-1)*$N$744+7)-1)/10)+1))))))</f>
        <v/>
      </c>
      <c r="K753" s="539">
        <f>IF($D$744="Flat Oval",IF(OR($N$746="",ISTEXT($N$744),ISTEXT($N$745)),"",IF(8&lt;=$N$745,IF(8&gt;$N$744,"",IF(((8-1)*$N$744+8)&gt;80,"",IF(INDEX($P$746:$W$755,MOD(((8-1)*$N$744+8)-1,10)+1,INT((((8-1)*$N$744+8)-1)/10)+1)="","",INDEX($P$746:$W$755,MOD(((8-1)*$N$744+8)-1,10)+1,INT((((8-1)*$N$744+8)-1)/10)+1)))),IF(AND(8=$N$745+1,8&lt;=$O$744),IF(($N$744*$N$745+8)&gt;80,"",IF(INDEX($P$746:$W$755,MOD(($N$744*$N$745+8)-1,10)+1,INT((($N$744*$N$745+8)-1)/10)+1)="","",INDEX($P$746:$W$755,MOD(($N$744*$N$745+8)-1,10)+1,INT((($N$744*$N$745+8)-1)/10)+1))),""))),IF($N$746="","",IF(OR(ISTEXT($N$744),ISTEXT($N$745),ISTEXT($N$746)),"",IF(OR(8&gt;$N$744,8&gt;$N$745,((8-1)*$N$744+8)&gt;$N$746),"",IF(INDEX($P$746:$W$755,MOD(((8-1)*$N$744+8)-1,10)+1,INT((((8-1)*$N$744+8)-1)/10)+1)="","",INDEX($P$746:$W$755,MOD(((8-1)*$N$744+8)-1,10)+1,INT((((8-1)*$N$744+8)-1)/10)+1))))))</f>
        <v/>
      </c>
      <c r="L753" s="539">
        <f>IF($D$744="Flat Oval",IF(OR($N$746="",ISTEXT($N$744),ISTEXT($N$745)),"",IF(8&lt;=$N$745,IF(9&gt;$N$744,"",IF(((8-1)*$N$744+9)&gt;80,"",IF(INDEX($P$746:$W$755,MOD(((8-1)*$N$744+9)-1,10)+1,INT((((8-1)*$N$744+9)-1)/10)+1)="","",INDEX($P$746:$W$755,MOD(((8-1)*$N$744+9)-1,10)+1,INT((((8-1)*$N$744+9)-1)/10)+1)))),IF(AND(8=$N$745+1,9&lt;=$O$744),IF(($N$744*$N$745+9)&gt;80,"",IF(INDEX($P$746:$W$755,MOD(($N$744*$N$745+9)-1,10)+1,INT((($N$744*$N$745+9)-1)/10)+1)="","",INDEX($P$746:$W$755,MOD(($N$744*$N$745+9)-1,10)+1,INT((($N$744*$N$745+9)-1)/10)+1))),""))),IF($N$746="","",IF(OR(ISTEXT($N$744),ISTEXT($N$745),ISTEXT($N$746)),"",IF(OR(9&gt;$N$744,8&gt;$N$745,((8-1)*$N$744+9)&gt;$N$746),"",IF(INDEX($P$746:$W$755,MOD(((8-1)*$N$744+9)-1,10)+1,INT((((8-1)*$N$744+9)-1)/10)+1)="","",INDEX($P$746:$W$755,MOD(((8-1)*$N$744+9)-1,10)+1,INT((((8-1)*$N$744+9)-1)/10)+1))))))</f>
        <v/>
      </c>
      <c r="M753" s="539">
        <f>IF($D$744="Flat Oval",IF(OR($N$746="",ISTEXT($N$744),ISTEXT($N$745)),"",IF(8&lt;=$N$745,IF(10&gt;$N$744,"",IF(((8-1)*$N$744+10)&gt;80,"",IF(INDEX($P$746:$W$755,MOD(((8-1)*$N$744+10)-1,10)+1,INT((((8-1)*$N$744+10)-1)/10)+1)="","",INDEX($P$746:$W$755,MOD(((8-1)*$N$744+10)-1,10)+1,INT((((8-1)*$N$744+10)-1)/10)+1)))),IF(AND(8=$N$745+1,10&lt;=$O$744),IF(($N$744*$N$745+10)&gt;80,"",IF(INDEX($P$746:$W$755,MOD(($N$744*$N$745+10)-1,10)+1,INT((($N$744*$N$745+10)-1)/10)+1)="","",INDEX($P$746:$W$755,MOD(($N$744*$N$745+10)-1,10)+1,INT((($N$744*$N$745+10)-1)/10)+1))),""))),IF($N$746="","",IF(OR(ISTEXT($N$744),ISTEXT($N$745),ISTEXT($N$746)),"",IF(OR(10&gt;$N$744,8&gt;$N$745,((8-1)*$N$744+10)&gt;$N$746),"",IF(INDEX($P$746:$W$755,MOD(((8-1)*$N$744+10)-1,10)+1,INT((((8-1)*$N$744+10)-1)/10)+1)="","",INDEX($P$746:$W$755,MOD(((8-1)*$N$744+10)-1,10)+1,INT((((8-1)*$N$744+10)-1)/10)+1))))))</f>
        <v/>
      </c>
      <c r="P753" s="540" t="n"/>
      <c r="Q753" s="540" t="n"/>
      <c r="R753" s="540" t="n"/>
      <c r="S753" s="540" t="n"/>
      <c r="T753" s="540" t="n"/>
      <c r="U753" s="540" t="n"/>
      <c r="V753" s="540" t="n"/>
      <c r="W753" s="540" t="n"/>
    </row>
    <row r="754" ht="13.35" customHeight="1" s="162">
      <c r="P754" s="540" t="n"/>
      <c r="Q754" s="540" t="n"/>
      <c r="R754" s="540" t="n"/>
      <c r="S754" s="540" t="n"/>
      <c r="T754" s="540" t="n"/>
      <c r="U754" s="540" t="n"/>
      <c r="V754" s="540" t="n"/>
      <c r="W754" s="540" t="n"/>
    </row>
    <row r="755" ht="13.35" customHeight="1" s="162">
      <c r="B755" s="188" t="inlineStr">
        <is>
          <t>Airflow Traverse Measurement</t>
        </is>
      </c>
      <c r="C755" s="174" t="n"/>
      <c r="D755" s="174" t="n"/>
      <c r="E755" s="174" t="n"/>
      <c r="F755" s="174" t="n"/>
      <c r="G755" s="174" t="n"/>
      <c r="H755" s="173" t="n"/>
      <c r="I755" s="194" t="inlineStr">
        <is>
          <t>Design CFM</t>
        </is>
      </c>
      <c r="J755" s="188" t="inlineStr">
        <is>
          <t>Initial</t>
        </is>
      </c>
      <c r="K755" s="173" t="n"/>
      <c r="L755" s="188" t="inlineStr">
        <is>
          <t>Final</t>
        </is>
      </c>
      <c r="M755" s="173" t="n"/>
      <c r="P755" s="540" t="n"/>
      <c r="Q755" s="540" t="n"/>
      <c r="R755" s="540" t="n"/>
      <c r="S755" s="540" t="n"/>
      <c r="T755" s="540" t="n"/>
      <c r="U755" s="540" t="n"/>
      <c r="V755" s="540" t="n"/>
      <c r="W755" s="540" t="n"/>
    </row>
    <row r="756" ht="13.35" customHeight="1" s="162">
      <c r="B756" s="153" t="inlineStr">
        <is>
          <t xml:space="preserve">Point </t>
        </is>
      </c>
      <c r="C756" s="188" t="inlineStr">
        <is>
          <t>Area Served</t>
        </is>
      </c>
      <c r="D756" s="174" t="n"/>
      <c r="E756" s="173" t="n"/>
      <c r="F756" s="188" t="inlineStr">
        <is>
          <t>Size</t>
        </is>
      </c>
      <c r="G756" s="173" t="n"/>
      <c r="H756" s="188" t="inlineStr">
        <is>
          <t>Ak</t>
        </is>
      </c>
      <c r="I756" s="440" t="n"/>
      <c r="J756" s="188" t="inlineStr">
        <is>
          <t>VEL</t>
        </is>
      </c>
      <c r="K756" s="188" t="inlineStr">
        <is>
          <t>CFM</t>
        </is>
      </c>
      <c r="L756" s="188" t="inlineStr">
        <is>
          <t>VEL</t>
        </is>
      </c>
      <c r="M756" s="188" t="inlineStr">
        <is>
          <t>CFM</t>
        </is>
      </c>
    </row>
    <row r="757" ht="13.35" customHeight="1" s="162">
      <c r="B757" s="31" t="inlineStr">
        <is>
          <t>T-47</t>
        </is>
      </c>
      <c r="C757" s="307" t="n"/>
      <c r="D757" s="174" t="n"/>
      <c r="E757" s="173" t="n"/>
      <c r="F757" s="307">
        <f>IF($D$759="Flat Oval",IF(OR($G$759="",$I$759=""),"",$G$759&amp;""" x "&amp;$I$759&amp;""" oval"),IF($G$759="","",IF($D$759="Round",$G$759&amp;""" dia",$G$759&amp;""" x "&amp;$I$759&amp;"""")))</f>
        <v/>
      </c>
      <c r="G757" s="173" t="n"/>
      <c r="H757" s="525">
        <f>IF($D$759="Flat Oval",IF(OR($G$759="",$I$759=""),"",IF(OR(ISTEXT($G$759),ISTEXT($I$759)),"",ROUND(((($G$759-2*N($K$759))-($I$759-2*N($K$759)))*($I$759-2*N($K$759))+PI()*(($I$759-2*N($K$759))/2)^2)/144,3))),IF(OR($D$759="",$G$759=""),"",IF($D$759="Round",IF(ISTEXT($G$759),"",ROUND(PI()*(($G$759-2*N($K$759))/2)^2/144,3)),IF($I$759="","",IF(OR(ISTEXT($G$759),ISTEXT($I$759)),"",ROUND(($G$759-2*N($K$759))*($I$759-2*N($K$759))/144,3))))))</f>
        <v/>
      </c>
      <c r="I757" s="189" t="n"/>
      <c r="J757" s="189" t="n"/>
      <c r="K757" s="189">
        <f>IF(N(J757)*N(H757)=0,"",ROUND(N(J757)*N(H757),0))</f>
        <v/>
      </c>
      <c r="L757" s="189">
        <f>IF($D$759="Flat Oval",IF(OR($O$760="",$O$761="",N($O$762)+N($O$763)=0),"",ROUND(($O$760*$O$762+$O$761*$O$763)/($O$762+$O$763),0)),IF(COUNT(D761:M768)=0,"",ROUND(AVERAGE(D761:M768),0)))</f>
        <v/>
      </c>
      <c r="M757" s="189">
        <f>IF(N(L757)*N(H757)=0,"",ROUND(N(L757)*N(H757),0))</f>
        <v/>
      </c>
    </row>
    <row r="758" ht="13.35" customHeight="1" s="162">
      <c r="B758" s="188" t="inlineStr">
        <is>
          <t>Instrument</t>
        </is>
      </c>
      <c r="C758" s="173" t="n"/>
      <c r="D758" s="196" t="n"/>
      <c r="E758" s="174" t="n"/>
      <c r="F758" s="174" t="n"/>
      <c r="G758" s="173" t="n"/>
      <c r="H758" s="188" t="inlineStr">
        <is>
          <t>Duct Static Pressure</t>
        </is>
      </c>
      <c r="I758" s="174" t="n"/>
      <c r="J758" s="173" t="n"/>
      <c r="K758" s="53" t="n"/>
      <c r="L758" s="188" t="inlineStr">
        <is>
          <t>Temp</t>
        </is>
      </c>
      <c r="M758" s="52" t="n"/>
      <c r="N758" s="51" t="n"/>
    </row>
    <row r="759" ht="13.35" customHeight="1" s="162">
      <c r="B759" s="526" t="inlineStr">
        <is>
          <t>Duct shape:</t>
        </is>
      </c>
      <c r="C759" s="173" t="n"/>
      <c r="D759" s="527" t="n"/>
      <c r="E759" s="173" t="n"/>
      <c r="F759" s="528" t="inlineStr">
        <is>
          <t>W / Dia (in)</t>
        </is>
      </c>
      <c r="G759" s="529" t="n"/>
      <c r="H759" s="526" t="inlineStr">
        <is>
          <t>H (in)</t>
        </is>
      </c>
      <c r="I759" s="530" t="n"/>
      <c r="J759" s="531" t="inlineStr">
        <is>
          <t>Liner (in)</t>
        </is>
      </c>
      <c r="K759" s="532" t="n"/>
      <c r="L759" s="526" t="inlineStr">
        <is>
          <t>Points</t>
        </is>
      </c>
      <c r="M759" s="533">
        <f>IF($D$759="Flat Oval",IF($N$761="","",$N$759&amp;"x"&amp;$N$760&amp;"+"&amp;$O$759&amp;" ends"),IF($N$759="","",IF($D$759="Round",$N$759&amp;" x 2 axes",IF($N$760="","",$N$759&amp;" x "&amp;$N$760))))</f>
        <v/>
      </c>
      <c r="N759" s="534">
        <f>IF($D$759="Flat Oval",IF(OR($G$759="",$I$759=""),"",IF(OR(ISTEXT($G$759),ISTEXT($I$759)),"",IF($G$759-$I$759&lt;12,2,MIN(10,MAX(3,ROUNDUP(($G$759-$I$759)/6,0)))))),IF(OR($D$759="",$G$759=""),"",IF($D$759="Round",IF(ISTEXT($G$759),"",IF($G$759&lt;=9,6,IF($G$759&lt;=12,8,10))),IF(ISTEXT($G$759),"",IF($G$759&lt;12,2,MIN(10,MAX(3,ROUNDUP($G$759/6,0))))))))</f>
        <v/>
      </c>
      <c r="O759">
        <f>IF(AND($D$759="Flat Oval",NOT(OR($G$759="",$I$759="")),NOT(OR(ISTEXT($G$759),ISTEXT($I$759)))),IF($I$759&lt;=9,6,IF($I$759&lt;=12,8,10)),"")</f>
        <v/>
      </c>
      <c r="P759" s="473" t="inlineStr">
        <is>
          <t>Quick entry – type readings in order (row by row of the grid), down this column then the next:</t>
        </is>
      </c>
    </row>
    <row r="760" ht="13.35" customHeight="1" s="162">
      <c r="B760" s="535" t="inlineStr">
        <is>
          <t>Depth↓ Pos→ (in)</t>
        </is>
      </c>
      <c r="C760" s="414" t="n"/>
      <c r="D760" s="535">
        <f>IF($D$759="Flat Oval",IF(OR($N$759="",ISTEXT($N$759),1&gt;$N$759),"",ROUND((1-0.5)*($G$759-$I$759)/$N$759,1)),IF(ISTEXT($N$759),"",IF(OR($D$759="",$G$759="",1&gt;$N$759),"",IF($D$759="Round",IF(ISTEXT($G$759),"",ROUND(IF(1&lt;=$N$759/2,$G$759/2*(1-SQRT(($N$759-2*1+1)/$N$759)),$G$759-$G$759/2*(1-SQRT(($N$759-2*($N$759-1+1)+1)/$N$759))),1)),IF(ISTEXT($G$759),"",ROUND((1-0.5)*$G$759/$N$759,1))))))</f>
        <v/>
      </c>
      <c r="E760" s="535">
        <f>IF($D$759="Flat Oval",IF(OR($N$759="",ISTEXT($N$759),2&gt;$N$759),"",ROUND((2-0.5)*($G$759-$I$759)/$N$759,1)),IF(ISTEXT($N$759),"",IF(OR($D$759="",$G$759="",2&gt;$N$759),"",IF($D$759="Round",IF(ISTEXT($G$759),"",ROUND(IF(2&lt;=$N$759/2,$G$759/2*(1-SQRT(($N$759-2*2+1)/$N$759)),$G$759-$G$759/2*(1-SQRT(($N$759-2*($N$759-2+1)+1)/$N$759))),1)),IF(ISTEXT($G$759),"",ROUND((2-0.5)*$G$759/$N$759,1))))))</f>
        <v/>
      </c>
      <c r="F760" s="535">
        <f>IF($D$759="Flat Oval",IF(OR($N$759="",ISTEXT($N$759),3&gt;$N$759),"",ROUND((3-0.5)*($G$759-$I$759)/$N$759,1)),IF(ISTEXT($N$759),"",IF(OR($D$759="",$G$759="",3&gt;$N$759),"",IF($D$759="Round",IF(ISTEXT($G$759),"",ROUND(IF(3&lt;=$N$759/2,$G$759/2*(1-SQRT(($N$759-2*3+1)/$N$759)),$G$759-$G$759/2*(1-SQRT(($N$759-2*($N$759-3+1)+1)/$N$759))),1)),IF(ISTEXT($G$759),"",ROUND((3-0.5)*$G$759/$N$759,1))))))</f>
        <v/>
      </c>
      <c r="G760" s="535">
        <f>IF($D$759="Flat Oval",IF(OR($N$759="",ISTEXT($N$759),4&gt;$N$759),"",ROUND((4-0.5)*($G$759-$I$759)/$N$759,1)),IF(ISTEXT($N$759),"",IF(OR($D$759="",$G$759="",4&gt;$N$759),"",IF($D$759="Round",IF(ISTEXT($G$759),"",ROUND(IF(4&lt;=$N$759/2,$G$759/2*(1-SQRT(($N$759-2*4+1)/$N$759)),$G$759-$G$759/2*(1-SQRT(($N$759-2*($N$759-4+1)+1)/$N$759))),1)),IF(ISTEXT($G$759),"",ROUND((4-0.5)*$G$759/$N$759,1))))))</f>
        <v/>
      </c>
      <c r="H760" s="535">
        <f>IF($D$759="Flat Oval",IF(OR($N$759="",ISTEXT($N$759),5&gt;$N$759),"",ROUND((5-0.5)*($G$759-$I$759)/$N$759,1)),IF(ISTEXT($N$759),"",IF(OR($D$759="",$G$759="",5&gt;$N$759),"",IF($D$759="Round",IF(ISTEXT($G$759),"",ROUND(IF(5&lt;=$N$759/2,$G$759/2*(1-SQRT(($N$759-2*5+1)/$N$759)),$G$759-$G$759/2*(1-SQRT(($N$759-2*($N$759-5+1)+1)/$N$759))),1)),IF(ISTEXT($G$759),"",ROUND((5-0.5)*$G$759/$N$759,1))))))</f>
        <v/>
      </c>
      <c r="I760" s="535">
        <f>IF($D$759="Flat Oval",IF(OR($N$759="",ISTEXT($N$759),6&gt;$N$759),"",ROUND((6-0.5)*($G$759-$I$759)/$N$759,1)),IF(ISTEXT($N$759),"",IF(OR($D$759="",$G$759="",6&gt;$N$759),"",IF($D$759="Round",IF(ISTEXT($G$759),"",ROUND(IF(6&lt;=$N$759/2,$G$759/2*(1-SQRT(($N$759-2*6+1)/$N$759)),$G$759-$G$759/2*(1-SQRT(($N$759-2*($N$759-6+1)+1)/$N$759))),1)),IF(ISTEXT($G$759),"",ROUND((6-0.5)*$G$759/$N$759,1))))))</f>
        <v/>
      </c>
      <c r="J760" s="535">
        <f>IF($D$759="Flat Oval",IF(OR($N$759="",ISTEXT($N$759),7&gt;$N$759),"",ROUND((7-0.5)*($G$759-$I$759)/$N$759,1)),IF(ISTEXT($N$759),"",IF(OR($D$759="",$G$759="",7&gt;$N$759),"",IF($D$759="Round",IF(ISTEXT($G$759),"",ROUND(IF(7&lt;=$N$759/2,$G$759/2*(1-SQRT(($N$759-2*7+1)/$N$759)),$G$759-$G$759/2*(1-SQRT(($N$759-2*($N$759-7+1)+1)/$N$759))),1)),IF(ISTEXT($G$759),"",ROUND((7-0.5)*$G$759/$N$759,1))))))</f>
        <v/>
      </c>
      <c r="K760" s="535">
        <f>IF($D$759="Flat Oval",IF(OR($N$759="",ISTEXT($N$759),8&gt;$N$759),"",ROUND((8-0.5)*($G$759-$I$759)/$N$759,1)),IF(ISTEXT($N$759),"",IF(OR($D$759="",$G$759="",8&gt;$N$759),"",IF($D$759="Round",IF(ISTEXT($G$759),"",ROUND(IF(8&lt;=$N$759/2,$G$759/2*(1-SQRT(($N$759-2*8+1)/$N$759)),$G$759-$G$759/2*(1-SQRT(($N$759-2*($N$759-8+1)+1)/$N$759))),1)),IF(ISTEXT($G$759),"",ROUND((8-0.5)*$G$759/$N$759,1))))))</f>
        <v/>
      </c>
      <c r="L760" s="535">
        <f>IF($D$759="Flat Oval",IF(OR($N$759="",ISTEXT($N$759),9&gt;$N$759),"",ROUND((9-0.5)*($G$759-$I$759)/$N$759,1)),IF(ISTEXT($N$759),"",IF(OR($D$759="",$G$759="",9&gt;$N$759),"",IF($D$759="Round",IF(ISTEXT($G$759),"",ROUND(IF(9&lt;=$N$759/2,$G$759/2*(1-SQRT(($N$759-2*9+1)/$N$759)),$G$759-$G$759/2*(1-SQRT(($N$759-2*($N$759-9+1)+1)/$N$759))),1)),IF(ISTEXT($G$759),"",ROUND((9-0.5)*$G$759/$N$759,1))))))</f>
        <v/>
      </c>
      <c r="M760" s="535">
        <f>IF($D$759="Flat Oval",IF(OR($N$759="",ISTEXT($N$759),10&gt;$N$759),"",ROUND((10-0.5)*($G$759-$I$759)/$N$759,1)),IF(ISTEXT($N$759),"",IF(OR($D$759="",$G$759="",10&gt;$N$759),"",IF($D$759="Round",IF(ISTEXT($G$759),"",ROUND(IF(10&lt;=$N$759/2,$G$759/2*(1-SQRT(($N$759-2*10+1)/$N$759)),$G$759-$G$759/2*(1-SQRT(($N$759-2*($N$759-10+1)+1)/$N$759))),1)),IF(ISTEXT($G$759),"",ROUND((10-0.5)*$G$759/$N$759,1))))))</f>
        <v/>
      </c>
      <c r="N760" s="534">
        <f>IF($D$759="Flat Oval",IF(OR($G$759="",$I$759=""),"",IF(OR(ISTEXT($G$759),ISTEXT($I$759)),"",IF($I$759&lt;12,2,MIN(7,MAX(3,ROUNDUP($I$759/6,0)))))),IF(OR($D$759="",$G$759=""),"",IF($D$759="Round",2,IF($I$759="","",IF(ISTEXT($I$759),"",IF($I$759&lt;12,2,MIN(8,MAX(3,ROUNDUP($I$759/6,0)))))))))</f>
        <v/>
      </c>
      <c r="O760">
        <f>IF(OR(NOT($D$759="Flat Oval"),N($N$761)=0),"",IF(COUNT(D761:INDEX(M761:M768,$N$760))=0,"",AVERAGE(D761:INDEX(M761:M768,$N$760))))</f>
        <v/>
      </c>
      <c r="P760" s="536" t="inlineStr">
        <is>
          <t>1–10</t>
        </is>
      </c>
      <c r="Q760" s="536" t="inlineStr">
        <is>
          <t>11–20</t>
        </is>
      </c>
      <c r="R760" s="536" t="inlineStr">
        <is>
          <t>21–30</t>
        </is>
      </c>
      <c r="S760" s="536" t="inlineStr">
        <is>
          <t>31–40</t>
        </is>
      </c>
      <c r="T760" s="536" t="inlineStr">
        <is>
          <t>41–50</t>
        </is>
      </c>
      <c r="U760" s="536" t="inlineStr">
        <is>
          <t>51–60</t>
        </is>
      </c>
      <c r="V760" s="536" t="inlineStr">
        <is>
          <t>61–70</t>
        </is>
      </c>
      <c r="W760" s="536" t="inlineStr">
        <is>
          <t>71–80</t>
        </is>
      </c>
    </row>
    <row r="761" ht="13.35" customHeight="1" s="162">
      <c r="B761" s="537">
        <f>IF($D$759="Flat Oval",IF(OR($N$760="",ISTEXT($N$760)),"",IF(1&lt;=$N$760,ROUND((1-0.5)*$I$759/$N$760,1),IF(1=$N$760+1,"Ends",""))),IF(OR($D$759="",$G$759=""),"",IF($D$759="Round",IF(1=1,"Axis 1 (0°)",IF(1=2,"Axis 2 (90°)","")),IF(ISTEXT($N$760),"",IF(1&gt;$N$760,"",IF(ISTEXT($I$759),"",ROUND((1-0.5)*$I$759/$N$760,1)))))))</f>
        <v/>
      </c>
      <c r="C761" s="538" t="n"/>
      <c r="D761" s="539">
        <f>IF($D$759="Flat Oval",IF(OR($N$761="",ISTEXT($N$759),ISTEXT($N$760)),"",IF(1&lt;=$N$760,IF(1&gt;$N$759,"",IF(((1-1)*$N$759+1)&gt;80,"",IF(INDEX($P$761:$W$770,MOD(((1-1)*$N$759+1)-1,10)+1,INT((((1-1)*$N$759+1)-1)/10)+1)="","",INDEX($P$761:$W$770,MOD(((1-1)*$N$759+1)-1,10)+1,INT((((1-1)*$N$759+1)-1)/10)+1)))),IF(AND(1=$N$760+1,1&lt;=$O$759),IF(($N$759*$N$760+1)&gt;80,"",IF(INDEX($P$761:$W$770,MOD(($N$759*$N$760+1)-1,10)+1,INT((($N$759*$N$760+1)-1)/10)+1)="","",INDEX($P$761:$W$770,MOD(($N$759*$N$760+1)-1,10)+1,INT((($N$759*$N$760+1)-1)/10)+1))),""))),IF($N$761="","",IF(OR(ISTEXT($N$759),ISTEXT($N$760),ISTEXT($N$761)),"",IF(OR(1&gt;$N$759,1&gt;$N$760,((1-1)*$N$759+1)&gt;$N$761),"",IF(INDEX($P$761:$W$770,MOD(((1-1)*$N$759+1)-1,10)+1,INT((((1-1)*$N$759+1)-1)/10)+1)="","",INDEX($P$761:$W$770,MOD(((1-1)*$N$759+1)-1,10)+1,INT((((1-1)*$N$759+1)-1)/10)+1))))))</f>
        <v/>
      </c>
      <c r="E761" s="539">
        <f>IF($D$759="Flat Oval",IF(OR($N$761="",ISTEXT($N$759),ISTEXT($N$760)),"",IF(1&lt;=$N$760,IF(2&gt;$N$759,"",IF(((1-1)*$N$759+2)&gt;80,"",IF(INDEX($P$761:$W$770,MOD(((1-1)*$N$759+2)-1,10)+1,INT((((1-1)*$N$759+2)-1)/10)+1)="","",INDEX($P$761:$W$770,MOD(((1-1)*$N$759+2)-1,10)+1,INT((((1-1)*$N$759+2)-1)/10)+1)))),IF(AND(1=$N$760+1,2&lt;=$O$759),IF(($N$759*$N$760+2)&gt;80,"",IF(INDEX($P$761:$W$770,MOD(($N$759*$N$760+2)-1,10)+1,INT((($N$759*$N$760+2)-1)/10)+1)="","",INDEX($P$761:$W$770,MOD(($N$759*$N$760+2)-1,10)+1,INT((($N$759*$N$760+2)-1)/10)+1))),""))),IF($N$761="","",IF(OR(ISTEXT($N$759),ISTEXT($N$760),ISTEXT($N$761)),"",IF(OR(2&gt;$N$759,1&gt;$N$760,((1-1)*$N$759+2)&gt;$N$761),"",IF(INDEX($P$761:$W$770,MOD(((1-1)*$N$759+2)-1,10)+1,INT((((1-1)*$N$759+2)-1)/10)+1)="","",INDEX($P$761:$W$770,MOD(((1-1)*$N$759+2)-1,10)+1,INT((((1-1)*$N$759+2)-1)/10)+1))))))</f>
        <v/>
      </c>
      <c r="F761" s="539">
        <f>IF($D$759="Flat Oval",IF(OR($N$761="",ISTEXT($N$759),ISTEXT($N$760)),"",IF(1&lt;=$N$760,IF(3&gt;$N$759,"",IF(((1-1)*$N$759+3)&gt;80,"",IF(INDEX($P$761:$W$770,MOD(((1-1)*$N$759+3)-1,10)+1,INT((((1-1)*$N$759+3)-1)/10)+1)="","",INDEX($P$761:$W$770,MOD(((1-1)*$N$759+3)-1,10)+1,INT((((1-1)*$N$759+3)-1)/10)+1)))),IF(AND(1=$N$760+1,3&lt;=$O$759),IF(($N$759*$N$760+3)&gt;80,"",IF(INDEX($P$761:$W$770,MOD(($N$759*$N$760+3)-1,10)+1,INT((($N$759*$N$760+3)-1)/10)+1)="","",INDEX($P$761:$W$770,MOD(($N$759*$N$760+3)-1,10)+1,INT((($N$759*$N$760+3)-1)/10)+1))),""))),IF($N$761="","",IF(OR(ISTEXT($N$759),ISTEXT($N$760),ISTEXT($N$761)),"",IF(OR(3&gt;$N$759,1&gt;$N$760,((1-1)*$N$759+3)&gt;$N$761),"",IF(INDEX($P$761:$W$770,MOD(((1-1)*$N$759+3)-1,10)+1,INT((((1-1)*$N$759+3)-1)/10)+1)="","",INDEX($P$761:$W$770,MOD(((1-1)*$N$759+3)-1,10)+1,INT((((1-1)*$N$759+3)-1)/10)+1))))))</f>
        <v/>
      </c>
      <c r="G761" s="539">
        <f>IF($D$759="Flat Oval",IF(OR($N$761="",ISTEXT($N$759),ISTEXT($N$760)),"",IF(1&lt;=$N$760,IF(4&gt;$N$759,"",IF(((1-1)*$N$759+4)&gt;80,"",IF(INDEX($P$761:$W$770,MOD(((1-1)*$N$759+4)-1,10)+1,INT((((1-1)*$N$759+4)-1)/10)+1)="","",INDEX($P$761:$W$770,MOD(((1-1)*$N$759+4)-1,10)+1,INT((((1-1)*$N$759+4)-1)/10)+1)))),IF(AND(1=$N$760+1,4&lt;=$O$759),IF(($N$759*$N$760+4)&gt;80,"",IF(INDEX($P$761:$W$770,MOD(($N$759*$N$760+4)-1,10)+1,INT((($N$759*$N$760+4)-1)/10)+1)="","",INDEX($P$761:$W$770,MOD(($N$759*$N$760+4)-1,10)+1,INT((($N$759*$N$760+4)-1)/10)+1))),""))),IF($N$761="","",IF(OR(ISTEXT($N$759),ISTEXT($N$760),ISTEXT($N$761)),"",IF(OR(4&gt;$N$759,1&gt;$N$760,((1-1)*$N$759+4)&gt;$N$761),"",IF(INDEX($P$761:$W$770,MOD(((1-1)*$N$759+4)-1,10)+1,INT((((1-1)*$N$759+4)-1)/10)+1)="","",INDEX($P$761:$W$770,MOD(((1-1)*$N$759+4)-1,10)+1,INT((((1-1)*$N$759+4)-1)/10)+1))))))</f>
        <v/>
      </c>
      <c r="H761" s="539">
        <f>IF($D$759="Flat Oval",IF(OR($N$761="",ISTEXT($N$759),ISTEXT($N$760)),"",IF(1&lt;=$N$760,IF(5&gt;$N$759,"",IF(((1-1)*$N$759+5)&gt;80,"",IF(INDEX($P$761:$W$770,MOD(((1-1)*$N$759+5)-1,10)+1,INT((((1-1)*$N$759+5)-1)/10)+1)="","",INDEX($P$761:$W$770,MOD(((1-1)*$N$759+5)-1,10)+1,INT((((1-1)*$N$759+5)-1)/10)+1)))),IF(AND(1=$N$760+1,5&lt;=$O$759),IF(($N$759*$N$760+5)&gt;80,"",IF(INDEX($P$761:$W$770,MOD(($N$759*$N$760+5)-1,10)+1,INT((($N$759*$N$760+5)-1)/10)+1)="","",INDEX($P$761:$W$770,MOD(($N$759*$N$760+5)-1,10)+1,INT((($N$759*$N$760+5)-1)/10)+1))),""))),IF($N$761="","",IF(OR(ISTEXT($N$759),ISTEXT($N$760),ISTEXT($N$761)),"",IF(OR(5&gt;$N$759,1&gt;$N$760,((1-1)*$N$759+5)&gt;$N$761),"",IF(INDEX($P$761:$W$770,MOD(((1-1)*$N$759+5)-1,10)+1,INT((((1-1)*$N$759+5)-1)/10)+1)="","",INDEX($P$761:$W$770,MOD(((1-1)*$N$759+5)-1,10)+1,INT((((1-1)*$N$759+5)-1)/10)+1))))))</f>
        <v/>
      </c>
      <c r="I761" s="539">
        <f>IF($D$759="Flat Oval",IF(OR($N$761="",ISTEXT($N$759),ISTEXT($N$760)),"",IF(1&lt;=$N$760,IF(6&gt;$N$759,"",IF(((1-1)*$N$759+6)&gt;80,"",IF(INDEX($P$761:$W$770,MOD(((1-1)*$N$759+6)-1,10)+1,INT((((1-1)*$N$759+6)-1)/10)+1)="","",INDEX($P$761:$W$770,MOD(((1-1)*$N$759+6)-1,10)+1,INT((((1-1)*$N$759+6)-1)/10)+1)))),IF(AND(1=$N$760+1,6&lt;=$O$759),IF(($N$759*$N$760+6)&gt;80,"",IF(INDEX($P$761:$W$770,MOD(($N$759*$N$760+6)-1,10)+1,INT((($N$759*$N$760+6)-1)/10)+1)="","",INDEX($P$761:$W$770,MOD(($N$759*$N$760+6)-1,10)+1,INT((($N$759*$N$760+6)-1)/10)+1))),""))),IF($N$761="","",IF(OR(ISTEXT($N$759),ISTEXT($N$760),ISTEXT($N$761)),"",IF(OR(6&gt;$N$759,1&gt;$N$760,((1-1)*$N$759+6)&gt;$N$761),"",IF(INDEX($P$761:$W$770,MOD(((1-1)*$N$759+6)-1,10)+1,INT((((1-1)*$N$759+6)-1)/10)+1)="","",INDEX($P$761:$W$770,MOD(((1-1)*$N$759+6)-1,10)+1,INT((((1-1)*$N$759+6)-1)/10)+1))))))</f>
        <v/>
      </c>
      <c r="J761" s="539">
        <f>IF($D$759="Flat Oval",IF(OR($N$761="",ISTEXT($N$759),ISTEXT($N$760)),"",IF(1&lt;=$N$760,IF(7&gt;$N$759,"",IF(((1-1)*$N$759+7)&gt;80,"",IF(INDEX($P$761:$W$770,MOD(((1-1)*$N$759+7)-1,10)+1,INT((((1-1)*$N$759+7)-1)/10)+1)="","",INDEX($P$761:$W$770,MOD(((1-1)*$N$759+7)-1,10)+1,INT((((1-1)*$N$759+7)-1)/10)+1)))),IF(AND(1=$N$760+1,7&lt;=$O$759),IF(($N$759*$N$760+7)&gt;80,"",IF(INDEX($P$761:$W$770,MOD(($N$759*$N$760+7)-1,10)+1,INT((($N$759*$N$760+7)-1)/10)+1)="","",INDEX($P$761:$W$770,MOD(($N$759*$N$760+7)-1,10)+1,INT((($N$759*$N$760+7)-1)/10)+1))),""))),IF($N$761="","",IF(OR(ISTEXT($N$759),ISTEXT($N$760),ISTEXT($N$761)),"",IF(OR(7&gt;$N$759,1&gt;$N$760,((1-1)*$N$759+7)&gt;$N$761),"",IF(INDEX($P$761:$W$770,MOD(((1-1)*$N$759+7)-1,10)+1,INT((((1-1)*$N$759+7)-1)/10)+1)="","",INDEX($P$761:$W$770,MOD(((1-1)*$N$759+7)-1,10)+1,INT((((1-1)*$N$759+7)-1)/10)+1))))))</f>
        <v/>
      </c>
      <c r="K761" s="539">
        <f>IF($D$759="Flat Oval",IF(OR($N$761="",ISTEXT($N$759),ISTEXT($N$760)),"",IF(1&lt;=$N$760,IF(8&gt;$N$759,"",IF(((1-1)*$N$759+8)&gt;80,"",IF(INDEX($P$761:$W$770,MOD(((1-1)*$N$759+8)-1,10)+1,INT((((1-1)*$N$759+8)-1)/10)+1)="","",INDEX($P$761:$W$770,MOD(((1-1)*$N$759+8)-1,10)+1,INT((((1-1)*$N$759+8)-1)/10)+1)))),IF(AND(1=$N$760+1,8&lt;=$O$759),IF(($N$759*$N$760+8)&gt;80,"",IF(INDEX($P$761:$W$770,MOD(($N$759*$N$760+8)-1,10)+1,INT((($N$759*$N$760+8)-1)/10)+1)="","",INDEX($P$761:$W$770,MOD(($N$759*$N$760+8)-1,10)+1,INT((($N$759*$N$760+8)-1)/10)+1))),""))),IF($N$761="","",IF(OR(ISTEXT($N$759),ISTEXT($N$760),ISTEXT($N$761)),"",IF(OR(8&gt;$N$759,1&gt;$N$760,((1-1)*$N$759+8)&gt;$N$761),"",IF(INDEX($P$761:$W$770,MOD(((1-1)*$N$759+8)-1,10)+1,INT((((1-1)*$N$759+8)-1)/10)+1)="","",INDEX($P$761:$W$770,MOD(((1-1)*$N$759+8)-1,10)+1,INT((((1-1)*$N$759+8)-1)/10)+1))))))</f>
        <v/>
      </c>
      <c r="L761" s="539">
        <f>IF($D$759="Flat Oval",IF(OR($N$761="",ISTEXT($N$759),ISTEXT($N$760)),"",IF(1&lt;=$N$760,IF(9&gt;$N$759,"",IF(((1-1)*$N$759+9)&gt;80,"",IF(INDEX($P$761:$W$770,MOD(((1-1)*$N$759+9)-1,10)+1,INT((((1-1)*$N$759+9)-1)/10)+1)="","",INDEX($P$761:$W$770,MOD(((1-1)*$N$759+9)-1,10)+1,INT((((1-1)*$N$759+9)-1)/10)+1)))),IF(AND(1=$N$760+1,9&lt;=$O$759),IF(($N$759*$N$760+9)&gt;80,"",IF(INDEX($P$761:$W$770,MOD(($N$759*$N$760+9)-1,10)+1,INT((($N$759*$N$760+9)-1)/10)+1)="","",INDEX($P$761:$W$770,MOD(($N$759*$N$760+9)-1,10)+1,INT((($N$759*$N$760+9)-1)/10)+1))),""))),IF($N$761="","",IF(OR(ISTEXT($N$759),ISTEXT($N$760),ISTEXT($N$761)),"",IF(OR(9&gt;$N$759,1&gt;$N$760,((1-1)*$N$759+9)&gt;$N$761),"",IF(INDEX($P$761:$W$770,MOD(((1-1)*$N$759+9)-1,10)+1,INT((((1-1)*$N$759+9)-1)/10)+1)="","",INDEX($P$761:$W$770,MOD(((1-1)*$N$759+9)-1,10)+1,INT((((1-1)*$N$759+9)-1)/10)+1))))))</f>
        <v/>
      </c>
      <c r="M761" s="539">
        <f>IF($D$759="Flat Oval",IF(OR($N$761="",ISTEXT($N$759),ISTEXT($N$760)),"",IF(1&lt;=$N$760,IF(10&gt;$N$759,"",IF(((1-1)*$N$759+10)&gt;80,"",IF(INDEX($P$761:$W$770,MOD(((1-1)*$N$759+10)-1,10)+1,INT((((1-1)*$N$759+10)-1)/10)+1)="","",INDEX($P$761:$W$770,MOD(((1-1)*$N$759+10)-1,10)+1,INT((((1-1)*$N$759+10)-1)/10)+1)))),IF(AND(1=$N$760+1,10&lt;=$O$759),IF(($N$759*$N$760+10)&gt;80,"",IF(INDEX($P$761:$W$770,MOD(($N$759*$N$760+10)-1,10)+1,INT((($N$759*$N$760+10)-1)/10)+1)="","",INDEX($P$761:$W$770,MOD(($N$759*$N$760+10)-1,10)+1,INT((($N$759*$N$760+10)-1)/10)+1))),""))),IF($N$761="","",IF(OR(ISTEXT($N$759),ISTEXT($N$760),ISTEXT($N$761)),"",IF(OR(10&gt;$N$759,1&gt;$N$760,((1-1)*$N$759+10)&gt;$N$761),"",IF(INDEX($P$761:$W$770,MOD(((1-1)*$N$759+10)-1,10)+1,INT((((1-1)*$N$759+10)-1)/10)+1)="","",INDEX($P$761:$W$770,MOD(((1-1)*$N$759+10)-1,10)+1,INT((((1-1)*$N$759+10)-1)/10)+1))))))</f>
        <v/>
      </c>
      <c r="N761" s="534">
        <f>IF($D$759="Flat Oval",IF(OR($N$759="",$N$760="",$O$759=""),"",$N$759*$N$760+$O$759),IF(OR(N759="",N760=""),"",IF(OR(ISTEXT(N759),ISTEXT(N760)),"",N759*N760)))</f>
        <v/>
      </c>
      <c r="O761">
        <f>IF(OR(NOT($D$759="Flat Oval"),N($N$761)=0),"",IF(COUNT(INDEX(D761:D768,$N$760+1):INDEX(M761:M768,$N$760+1))=0,"",AVERAGE(INDEX(D761:D768,$N$760+1):INDEX(M761:M768,$N$760+1))))</f>
        <v/>
      </c>
      <c r="P761" s="540" t="n"/>
      <c r="Q761" s="540" t="n"/>
      <c r="R761" s="540" t="n"/>
      <c r="S761" s="540" t="n"/>
      <c r="T761" s="540" t="n"/>
      <c r="U761" s="540" t="n"/>
      <c r="V761" s="540" t="n"/>
      <c r="W761" s="540" t="n"/>
    </row>
    <row r="762" ht="13.35" customHeight="1" s="162">
      <c r="B762" s="537">
        <f>IF($D$759="Flat Oval",IF(OR($N$760="",ISTEXT($N$760)),"",IF(2&lt;=$N$760,ROUND((2-0.5)*$I$759/$N$760,1),IF(2=$N$760+1,"Ends",""))),IF(OR($D$759="",$G$759=""),"",IF($D$759="Round",IF(2=1,"Axis 1 (0°)",IF(2=2,"Axis 2 (90°)","")),IF(ISTEXT($N$760),"",IF(2&gt;$N$760,"",IF(ISTEXT($I$759),"",ROUND((2-0.5)*$I$759/$N$760,1)))))))</f>
        <v/>
      </c>
      <c r="C762" s="538" t="n"/>
      <c r="D762" s="539">
        <f>IF($D$759="Flat Oval",IF(OR($N$761="",ISTEXT($N$759),ISTEXT($N$760)),"",IF(2&lt;=$N$760,IF(1&gt;$N$759,"",IF(((2-1)*$N$759+1)&gt;80,"",IF(INDEX($P$761:$W$770,MOD(((2-1)*$N$759+1)-1,10)+1,INT((((2-1)*$N$759+1)-1)/10)+1)="","",INDEX($P$761:$W$770,MOD(((2-1)*$N$759+1)-1,10)+1,INT((((2-1)*$N$759+1)-1)/10)+1)))),IF(AND(2=$N$760+1,1&lt;=$O$759),IF(($N$759*$N$760+1)&gt;80,"",IF(INDEX($P$761:$W$770,MOD(($N$759*$N$760+1)-1,10)+1,INT((($N$759*$N$760+1)-1)/10)+1)="","",INDEX($P$761:$W$770,MOD(($N$759*$N$760+1)-1,10)+1,INT((($N$759*$N$760+1)-1)/10)+1))),""))),IF($N$761="","",IF(OR(ISTEXT($N$759),ISTEXT($N$760),ISTEXT($N$761)),"",IF(OR(1&gt;$N$759,2&gt;$N$760,((2-1)*$N$759+1)&gt;$N$761),"",IF(INDEX($P$761:$W$770,MOD(((2-1)*$N$759+1)-1,10)+1,INT((((2-1)*$N$759+1)-1)/10)+1)="","",INDEX($P$761:$W$770,MOD(((2-1)*$N$759+1)-1,10)+1,INT((((2-1)*$N$759+1)-1)/10)+1))))))</f>
        <v/>
      </c>
      <c r="E762" s="539">
        <f>IF($D$759="Flat Oval",IF(OR($N$761="",ISTEXT($N$759),ISTEXT($N$760)),"",IF(2&lt;=$N$760,IF(2&gt;$N$759,"",IF(((2-1)*$N$759+2)&gt;80,"",IF(INDEX($P$761:$W$770,MOD(((2-1)*$N$759+2)-1,10)+1,INT((((2-1)*$N$759+2)-1)/10)+1)="","",INDEX($P$761:$W$770,MOD(((2-1)*$N$759+2)-1,10)+1,INT((((2-1)*$N$759+2)-1)/10)+1)))),IF(AND(2=$N$760+1,2&lt;=$O$759),IF(($N$759*$N$760+2)&gt;80,"",IF(INDEX($P$761:$W$770,MOD(($N$759*$N$760+2)-1,10)+1,INT((($N$759*$N$760+2)-1)/10)+1)="","",INDEX($P$761:$W$770,MOD(($N$759*$N$760+2)-1,10)+1,INT((($N$759*$N$760+2)-1)/10)+1))),""))),IF($N$761="","",IF(OR(ISTEXT($N$759),ISTEXT($N$760),ISTEXT($N$761)),"",IF(OR(2&gt;$N$759,2&gt;$N$760,((2-1)*$N$759+2)&gt;$N$761),"",IF(INDEX($P$761:$W$770,MOD(((2-1)*$N$759+2)-1,10)+1,INT((((2-1)*$N$759+2)-1)/10)+1)="","",INDEX($P$761:$W$770,MOD(((2-1)*$N$759+2)-1,10)+1,INT((((2-1)*$N$759+2)-1)/10)+1))))))</f>
        <v/>
      </c>
      <c r="F762" s="539">
        <f>IF($D$759="Flat Oval",IF(OR($N$761="",ISTEXT($N$759),ISTEXT($N$760)),"",IF(2&lt;=$N$760,IF(3&gt;$N$759,"",IF(((2-1)*$N$759+3)&gt;80,"",IF(INDEX($P$761:$W$770,MOD(((2-1)*$N$759+3)-1,10)+1,INT((((2-1)*$N$759+3)-1)/10)+1)="","",INDEX($P$761:$W$770,MOD(((2-1)*$N$759+3)-1,10)+1,INT((((2-1)*$N$759+3)-1)/10)+1)))),IF(AND(2=$N$760+1,3&lt;=$O$759),IF(($N$759*$N$760+3)&gt;80,"",IF(INDEX($P$761:$W$770,MOD(($N$759*$N$760+3)-1,10)+1,INT((($N$759*$N$760+3)-1)/10)+1)="","",INDEX($P$761:$W$770,MOD(($N$759*$N$760+3)-1,10)+1,INT((($N$759*$N$760+3)-1)/10)+1))),""))),IF($N$761="","",IF(OR(ISTEXT($N$759),ISTEXT($N$760),ISTEXT($N$761)),"",IF(OR(3&gt;$N$759,2&gt;$N$760,((2-1)*$N$759+3)&gt;$N$761),"",IF(INDEX($P$761:$W$770,MOD(((2-1)*$N$759+3)-1,10)+1,INT((((2-1)*$N$759+3)-1)/10)+1)="","",INDEX($P$761:$W$770,MOD(((2-1)*$N$759+3)-1,10)+1,INT((((2-1)*$N$759+3)-1)/10)+1))))))</f>
        <v/>
      </c>
      <c r="G762" s="539">
        <f>IF($D$759="Flat Oval",IF(OR($N$761="",ISTEXT($N$759),ISTEXT($N$760)),"",IF(2&lt;=$N$760,IF(4&gt;$N$759,"",IF(((2-1)*$N$759+4)&gt;80,"",IF(INDEX($P$761:$W$770,MOD(((2-1)*$N$759+4)-1,10)+1,INT((((2-1)*$N$759+4)-1)/10)+1)="","",INDEX($P$761:$W$770,MOD(((2-1)*$N$759+4)-1,10)+1,INT((((2-1)*$N$759+4)-1)/10)+1)))),IF(AND(2=$N$760+1,4&lt;=$O$759),IF(($N$759*$N$760+4)&gt;80,"",IF(INDEX($P$761:$W$770,MOD(($N$759*$N$760+4)-1,10)+1,INT((($N$759*$N$760+4)-1)/10)+1)="","",INDEX($P$761:$W$770,MOD(($N$759*$N$760+4)-1,10)+1,INT((($N$759*$N$760+4)-1)/10)+1))),""))),IF($N$761="","",IF(OR(ISTEXT($N$759),ISTEXT($N$760),ISTEXT($N$761)),"",IF(OR(4&gt;$N$759,2&gt;$N$760,((2-1)*$N$759+4)&gt;$N$761),"",IF(INDEX($P$761:$W$770,MOD(((2-1)*$N$759+4)-1,10)+1,INT((((2-1)*$N$759+4)-1)/10)+1)="","",INDEX($P$761:$W$770,MOD(((2-1)*$N$759+4)-1,10)+1,INT((((2-1)*$N$759+4)-1)/10)+1))))))</f>
        <v/>
      </c>
      <c r="H762" s="539">
        <f>IF($D$759="Flat Oval",IF(OR($N$761="",ISTEXT($N$759),ISTEXT($N$760)),"",IF(2&lt;=$N$760,IF(5&gt;$N$759,"",IF(((2-1)*$N$759+5)&gt;80,"",IF(INDEX($P$761:$W$770,MOD(((2-1)*$N$759+5)-1,10)+1,INT((((2-1)*$N$759+5)-1)/10)+1)="","",INDEX($P$761:$W$770,MOD(((2-1)*$N$759+5)-1,10)+1,INT((((2-1)*$N$759+5)-1)/10)+1)))),IF(AND(2=$N$760+1,5&lt;=$O$759),IF(($N$759*$N$760+5)&gt;80,"",IF(INDEX($P$761:$W$770,MOD(($N$759*$N$760+5)-1,10)+1,INT((($N$759*$N$760+5)-1)/10)+1)="","",INDEX($P$761:$W$770,MOD(($N$759*$N$760+5)-1,10)+1,INT((($N$759*$N$760+5)-1)/10)+1))),""))),IF($N$761="","",IF(OR(ISTEXT($N$759),ISTEXT($N$760),ISTEXT($N$761)),"",IF(OR(5&gt;$N$759,2&gt;$N$760,((2-1)*$N$759+5)&gt;$N$761),"",IF(INDEX($P$761:$W$770,MOD(((2-1)*$N$759+5)-1,10)+1,INT((((2-1)*$N$759+5)-1)/10)+1)="","",INDEX($P$761:$W$770,MOD(((2-1)*$N$759+5)-1,10)+1,INT((((2-1)*$N$759+5)-1)/10)+1))))))</f>
        <v/>
      </c>
      <c r="I762" s="539">
        <f>IF($D$759="Flat Oval",IF(OR($N$761="",ISTEXT($N$759),ISTEXT($N$760)),"",IF(2&lt;=$N$760,IF(6&gt;$N$759,"",IF(((2-1)*$N$759+6)&gt;80,"",IF(INDEX($P$761:$W$770,MOD(((2-1)*$N$759+6)-1,10)+1,INT((((2-1)*$N$759+6)-1)/10)+1)="","",INDEX($P$761:$W$770,MOD(((2-1)*$N$759+6)-1,10)+1,INT((((2-1)*$N$759+6)-1)/10)+1)))),IF(AND(2=$N$760+1,6&lt;=$O$759),IF(($N$759*$N$760+6)&gt;80,"",IF(INDEX($P$761:$W$770,MOD(($N$759*$N$760+6)-1,10)+1,INT((($N$759*$N$760+6)-1)/10)+1)="","",INDEX($P$761:$W$770,MOD(($N$759*$N$760+6)-1,10)+1,INT((($N$759*$N$760+6)-1)/10)+1))),""))),IF($N$761="","",IF(OR(ISTEXT($N$759),ISTEXT($N$760),ISTEXT($N$761)),"",IF(OR(6&gt;$N$759,2&gt;$N$760,((2-1)*$N$759+6)&gt;$N$761),"",IF(INDEX($P$761:$W$770,MOD(((2-1)*$N$759+6)-1,10)+1,INT((((2-1)*$N$759+6)-1)/10)+1)="","",INDEX($P$761:$W$770,MOD(((2-1)*$N$759+6)-1,10)+1,INT((((2-1)*$N$759+6)-1)/10)+1))))))</f>
        <v/>
      </c>
      <c r="J762" s="539">
        <f>IF($D$759="Flat Oval",IF(OR($N$761="",ISTEXT($N$759),ISTEXT($N$760)),"",IF(2&lt;=$N$760,IF(7&gt;$N$759,"",IF(((2-1)*$N$759+7)&gt;80,"",IF(INDEX($P$761:$W$770,MOD(((2-1)*$N$759+7)-1,10)+1,INT((((2-1)*$N$759+7)-1)/10)+1)="","",INDEX($P$761:$W$770,MOD(((2-1)*$N$759+7)-1,10)+1,INT((((2-1)*$N$759+7)-1)/10)+1)))),IF(AND(2=$N$760+1,7&lt;=$O$759),IF(($N$759*$N$760+7)&gt;80,"",IF(INDEX($P$761:$W$770,MOD(($N$759*$N$760+7)-1,10)+1,INT((($N$759*$N$760+7)-1)/10)+1)="","",INDEX($P$761:$W$770,MOD(($N$759*$N$760+7)-1,10)+1,INT((($N$759*$N$760+7)-1)/10)+1))),""))),IF($N$761="","",IF(OR(ISTEXT($N$759),ISTEXT($N$760),ISTEXT($N$761)),"",IF(OR(7&gt;$N$759,2&gt;$N$760,((2-1)*$N$759+7)&gt;$N$761),"",IF(INDEX($P$761:$W$770,MOD(((2-1)*$N$759+7)-1,10)+1,INT((((2-1)*$N$759+7)-1)/10)+1)="","",INDEX($P$761:$W$770,MOD(((2-1)*$N$759+7)-1,10)+1,INT((((2-1)*$N$759+7)-1)/10)+1))))))</f>
        <v/>
      </c>
      <c r="K762" s="539">
        <f>IF($D$759="Flat Oval",IF(OR($N$761="",ISTEXT($N$759),ISTEXT($N$760)),"",IF(2&lt;=$N$760,IF(8&gt;$N$759,"",IF(((2-1)*$N$759+8)&gt;80,"",IF(INDEX($P$761:$W$770,MOD(((2-1)*$N$759+8)-1,10)+1,INT((((2-1)*$N$759+8)-1)/10)+1)="","",INDEX($P$761:$W$770,MOD(((2-1)*$N$759+8)-1,10)+1,INT((((2-1)*$N$759+8)-1)/10)+1)))),IF(AND(2=$N$760+1,8&lt;=$O$759),IF(($N$759*$N$760+8)&gt;80,"",IF(INDEX($P$761:$W$770,MOD(($N$759*$N$760+8)-1,10)+1,INT((($N$759*$N$760+8)-1)/10)+1)="","",INDEX($P$761:$W$770,MOD(($N$759*$N$760+8)-1,10)+1,INT((($N$759*$N$760+8)-1)/10)+1))),""))),IF($N$761="","",IF(OR(ISTEXT($N$759),ISTEXT($N$760),ISTEXT($N$761)),"",IF(OR(8&gt;$N$759,2&gt;$N$760,((2-1)*$N$759+8)&gt;$N$761),"",IF(INDEX($P$761:$W$770,MOD(((2-1)*$N$759+8)-1,10)+1,INT((((2-1)*$N$759+8)-1)/10)+1)="","",INDEX($P$761:$W$770,MOD(((2-1)*$N$759+8)-1,10)+1,INT((((2-1)*$N$759+8)-1)/10)+1))))))</f>
        <v/>
      </c>
      <c r="L762" s="539">
        <f>IF($D$759="Flat Oval",IF(OR($N$761="",ISTEXT($N$759),ISTEXT($N$760)),"",IF(2&lt;=$N$760,IF(9&gt;$N$759,"",IF(((2-1)*$N$759+9)&gt;80,"",IF(INDEX($P$761:$W$770,MOD(((2-1)*$N$759+9)-1,10)+1,INT((((2-1)*$N$759+9)-1)/10)+1)="","",INDEX($P$761:$W$770,MOD(((2-1)*$N$759+9)-1,10)+1,INT((((2-1)*$N$759+9)-1)/10)+1)))),IF(AND(2=$N$760+1,9&lt;=$O$759),IF(($N$759*$N$760+9)&gt;80,"",IF(INDEX($P$761:$W$770,MOD(($N$759*$N$760+9)-1,10)+1,INT((($N$759*$N$760+9)-1)/10)+1)="","",INDEX($P$761:$W$770,MOD(($N$759*$N$760+9)-1,10)+1,INT((($N$759*$N$760+9)-1)/10)+1))),""))),IF($N$761="","",IF(OR(ISTEXT($N$759),ISTEXT($N$760),ISTEXT($N$761)),"",IF(OR(9&gt;$N$759,2&gt;$N$760,((2-1)*$N$759+9)&gt;$N$761),"",IF(INDEX($P$761:$W$770,MOD(((2-1)*$N$759+9)-1,10)+1,INT((((2-1)*$N$759+9)-1)/10)+1)="","",INDEX($P$761:$W$770,MOD(((2-1)*$N$759+9)-1,10)+1,INT((((2-1)*$N$759+9)-1)/10)+1))))))</f>
        <v/>
      </c>
      <c r="M762" s="539">
        <f>IF($D$759="Flat Oval",IF(OR($N$761="",ISTEXT($N$759),ISTEXT($N$760)),"",IF(2&lt;=$N$760,IF(10&gt;$N$759,"",IF(((2-1)*$N$759+10)&gt;80,"",IF(INDEX($P$761:$W$770,MOD(((2-1)*$N$759+10)-1,10)+1,INT((((2-1)*$N$759+10)-1)/10)+1)="","",INDEX($P$761:$W$770,MOD(((2-1)*$N$759+10)-1,10)+1,INT((((2-1)*$N$759+10)-1)/10)+1)))),IF(AND(2=$N$760+1,10&lt;=$O$759),IF(($N$759*$N$760+10)&gt;80,"",IF(INDEX($P$761:$W$770,MOD(($N$759*$N$760+10)-1,10)+1,INT((($N$759*$N$760+10)-1)/10)+1)="","",INDEX($P$761:$W$770,MOD(($N$759*$N$760+10)-1,10)+1,INT((($N$759*$N$760+10)-1)/10)+1))),""))),IF($N$761="","",IF(OR(ISTEXT($N$759),ISTEXT($N$760),ISTEXT($N$761)),"",IF(OR(10&gt;$N$759,2&gt;$N$760,((2-1)*$N$759+10)&gt;$N$761),"",IF(INDEX($P$761:$W$770,MOD(((2-1)*$N$759+10)-1,10)+1,INT((((2-1)*$N$759+10)-1)/10)+1)="","",INDEX($P$761:$W$770,MOD(((2-1)*$N$759+10)-1,10)+1,INT((((2-1)*$N$759+10)-1)/10)+1))))))</f>
        <v/>
      </c>
      <c r="O762">
        <f>IF(AND($D$759="Flat Oval",NOT(OR($G$759="",$I$759="")),NOT(OR(ISTEXT($G$759),ISTEXT($I$759)))),(($G$759-2*N($K$759))-($I$759-2*N($K$759)))*($I$759-2*N($K$759))/144,"")</f>
        <v/>
      </c>
      <c r="P762" s="540" t="n"/>
      <c r="Q762" s="540" t="n"/>
      <c r="R762" s="540" t="n"/>
      <c r="S762" s="540" t="n"/>
      <c r="T762" s="540" t="n"/>
      <c r="U762" s="540" t="n"/>
      <c r="V762" s="540" t="n"/>
      <c r="W762" s="540" t="n"/>
    </row>
    <row r="763" ht="13.35" customHeight="1" s="162">
      <c r="B763" s="537">
        <f>IF($D$759="Flat Oval",IF(OR($N$760="",ISTEXT($N$760)),"",IF(3&lt;=$N$760,ROUND((3-0.5)*$I$759/$N$760,1),IF(3=$N$760+1,"Ends",""))),IF(OR($D$759="",$G$759=""),"",IF($D$759="Round",IF(3=1,"Axis 1 (0°)",IF(3=2,"Axis 2 (90°)","")),IF(ISTEXT($N$760),"",IF(3&gt;$N$760,"",IF(ISTEXT($I$759),"",ROUND((3-0.5)*$I$759/$N$760,1)))))))</f>
        <v/>
      </c>
      <c r="C763" s="538" t="n"/>
      <c r="D763" s="539">
        <f>IF($D$759="Flat Oval",IF(OR($N$761="",ISTEXT($N$759),ISTEXT($N$760)),"",IF(3&lt;=$N$760,IF(1&gt;$N$759,"",IF(((3-1)*$N$759+1)&gt;80,"",IF(INDEX($P$761:$W$770,MOD(((3-1)*$N$759+1)-1,10)+1,INT((((3-1)*$N$759+1)-1)/10)+1)="","",INDEX($P$761:$W$770,MOD(((3-1)*$N$759+1)-1,10)+1,INT((((3-1)*$N$759+1)-1)/10)+1)))),IF(AND(3=$N$760+1,1&lt;=$O$759),IF(($N$759*$N$760+1)&gt;80,"",IF(INDEX($P$761:$W$770,MOD(($N$759*$N$760+1)-1,10)+1,INT((($N$759*$N$760+1)-1)/10)+1)="","",INDEX($P$761:$W$770,MOD(($N$759*$N$760+1)-1,10)+1,INT((($N$759*$N$760+1)-1)/10)+1))),""))),IF($N$761="","",IF(OR(ISTEXT($N$759),ISTEXT($N$760),ISTEXT($N$761)),"",IF(OR(1&gt;$N$759,3&gt;$N$760,((3-1)*$N$759+1)&gt;$N$761),"",IF(INDEX($P$761:$W$770,MOD(((3-1)*$N$759+1)-1,10)+1,INT((((3-1)*$N$759+1)-1)/10)+1)="","",INDEX($P$761:$W$770,MOD(((3-1)*$N$759+1)-1,10)+1,INT((((3-1)*$N$759+1)-1)/10)+1))))))</f>
        <v/>
      </c>
      <c r="E763" s="539">
        <f>IF($D$759="Flat Oval",IF(OR($N$761="",ISTEXT($N$759),ISTEXT($N$760)),"",IF(3&lt;=$N$760,IF(2&gt;$N$759,"",IF(((3-1)*$N$759+2)&gt;80,"",IF(INDEX($P$761:$W$770,MOD(((3-1)*$N$759+2)-1,10)+1,INT((((3-1)*$N$759+2)-1)/10)+1)="","",INDEX($P$761:$W$770,MOD(((3-1)*$N$759+2)-1,10)+1,INT((((3-1)*$N$759+2)-1)/10)+1)))),IF(AND(3=$N$760+1,2&lt;=$O$759),IF(($N$759*$N$760+2)&gt;80,"",IF(INDEX($P$761:$W$770,MOD(($N$759*$N$760+2)-1,10)+1,INT((($N$759*$N$760+2)-1)/10)+1)="","",INDEX($P$761:$W$770,MOD(($N$759*$N$760+2)-1,10)+1,INT((($N$759*$N$760+2)-1)/10)+1))),""))),IF($N$761="","",IF(OR(ISTEXT($N$759),ISTEXT($N$760),ISTEXT($N$761)),"",IF(OR(2&gt;$N$759,3&gt;$N$760,((3-1)*$N$759+2)&gt;$N$761),"",IF(INDEX($P$761:$W$770,MOD(((3-1)*$N$759+2)-1,10)+1,INT((((3-1)*$N$759+2)-1)/10)+1)="","",INDEX($P$761:$W$770,MOD(((3-1)*$N$759+2)-1,10)+1,INT((((3-1)*$N$759+2)-1)/10)+1))))))</f>
        <v/>
      </c>
      <c r="F763" s="539">
        <f>IF($D$759="Flat Oval",IF(OR($N$761="",ISTEXT($N$759),ISTEXT($N$760)),"",IF(3&lt;=$N$760,IF(3&gt;$N$759,"",IF(((3-1)*$N$759+3)&gt;80,"",IF(INDEX($P$761:$W$770,MOD(((3-1)*$N$759+3)-1,10)+1,INT((((3-1)*$N$759+3)-1)/10)+1)="","",INDEX($P$761:$W$770,MOD(((3-1)*$N$759+3)-1,10)+1,INT((((3-1)*$N$759+3)-1)/10)+1)))),IF(AND(3=$N$760+1,3&lt;=$O$759),IF(($N$759*$N$760+3)&gt;80,"",IF(INDEX($P$761:$W$770,MOD(($N$759*$N$760+3)-1,10)+1,INT((($N$759*$N$760+3)-1)/10)+1)="","",INDEX($P$761:$W$770,MOD(($N$759*$N$760+3)-1,10)+1,INT((($N$759*$N$760+3)-1)/10)+1))),""))),IF($N$761="","",IF(OR(ISTEXT($N$759),ISTEXT($N$760),ISTEXT($N$761)),"",IF(OR(3&gt;$N$759,3&gt;$N$760,((3-1)*$N$759+3)&gt;$N$761),"",IF(INDEX($P$761:$W$770,MOD(((3-1)*$N$759+3)-1,10)+1,INT((((3-1)*$N$759+3)-1)/10)+1)="","",INDEX($P$761:$W$770,MOD(((3-1)*$N$759+3)-1,10)+1,INT((((3-1)*$N$759+3)-1)/10)+1))))))</f>
        <v/>
      </c>
      <c r="G763" s="539">
        <f>IF($D$759="Flat Oval",IF(OR($N$761="",ISTEXT($N$759),ISTEXT($N$760)),"",IF(3&lt;=$N$760,IF(4&gt;$N$759,"",IF(((3-1)*$N$759+4)&gt;80,"",IF(INDEX($P$761:$W$770,MOD(((3-1)*$N$759+4)-1,10)+1,INT((((3-1)*$N$759+4)-1)/10)+1)="","",INDEX($P$761:$W$770,MOD(((3-1)*$N$759+4)-1,10)+1,INT((((3-1)*$N$759+4)-1)/10)+1)))),IF(AND(3=$N$760+1,4&lt;=$O$759),IF(($N$759*$N$760+4)&gt;80,"",IF(INDEX($P$761:$W$770,MOD(($N$759*$N$760+4)-1,10)+1,INT((($N$759*$N$760+4)-1)/10)+1)="","",INDEX($P$761:$W$770,MOD(($N$759*$N$760+4)-1,10)+1,INT((($N$759*$N$760+4)-1)/10)+1))),""))),IF($N$761="","",IF(OR(ISTEXT($N$759),ISTEXT($N$760),ISTEXT($N$761)),"",IF(OR(4&gt;$N$759,3&gt;$N$760,((3-1)*$N$759+4)&gt;$N$761),"",IF(INDEX($P$761:$W$770,MOD(((3-1)*$N$759+4)-1,10)+1,INT((((3-1)*$N$759+4)-1)/10)+1)="","",INDEX($P$761:$W$770,MOD(((3-1)*$N$759+4)-1,10)+1,INT((((3-1)*$N$759+4)-1)/10)+1))))))</f>
        <v/>
      </c>
      <c r="H763" s="539">
        <f>IF($D$759="Flat Oval",IF(OR($N$761="",ISTEXT($N$759),ISTEXT($N$760)),"",IF(3&lt;=$N$760,IF(5&gt;$N$759,"",IF(((3-1)*$N$759+5)&gt;80,"",IF(INDEX($P$761:$W$770,MOD(((3-1)*$N$759+5)-1,10)+1,INT((((3-1)*$N$759+5)-1)/10)+1)="","",INDEX($P$761:$W$770,MOD(((3-1)*$N$759+5)-1,10)+1,INT((((3-1)*$N$759+5)-1)/10)+1)))),IF(AND(3=$N$760+1,5&lt;=$O$759),IF(($N$759*$N$760+5)&gt;80,"",IF(INDEX($P$761:$W$770,MOD(($N$759*$N$760+5)-1,10)+1,INT((($N$759*$N$760+5)-1)/10)+1)="","",INDEX($P$761:$W$770,MOD(($N$759*$N$760+5)-1,10)+1,INT((($N$759*$N$760+5)-1)/10)+1))),""))),IF($N$761="","",IF(OR(ISTEXT($N$759),ISTEXT($N$760),ISTEXT($N$761)),"",IF(OR(5&gt;$N$759,3&gt;$N$760,((3-1)*$N$759+5)&gt;$N$761),"",IF(INDEX($P$761:$W$770,MOD(((3-1)*$N$759+5)-1,10)+1,INT((((3-1)*$N$759+5)-1)/10)+1)="","",INDEX($P$761:$W$770,MOD(((3-1)*$N$759+5)-1,10)+1,INT((((3-1)*$N$759+5)-1)/10)+1))))))</f>
        <v/>
      </c>
      <c r="I763" s="539">
        <f>IF($D$759="Flat Oval",IF(OR($N$761="",ISTEXT($N$759),ISTEXT($N$760)),"",IF(3&lt;=$N$760,IF(6&gt;$N$759,"",IF(((3-1)*$N$759+6)&gt;80,"",IF(INDEX($P$761:$W$770,MOD(((3-1)*$N$759+6)-1,10)+1,INT((((3-1)*$N$759+6)-1)/10)+1)="","",INDEX($P$761:$W$770,MOD(((3-1)*$N$759+6)-1,10)+1,INT((((3-1)*$N$759+6)-1)/10)+1)))),IF(AND(3=$N$760+1,6&lt;=$O$759),IF(($N$759*$N$760+6)&gt;80,"",IF(INDEX($P$761:$W$770,MOD(($N$759*$N$760+6)-1,10)+1,INT((($N$759*$N$760+6)-1)/10)+1)="","",INDEX($P$761:$W$770,MOD(($N$759*$N$760+6)-1,10)+1,INT((($N$759*$N$760+6)-1)/10)+1))),""))),IF($N$761="","",IF(OR(ISTEXT($N$759),ISTEXT($N$760),ISTEXT($N$761)),"",IF(OR(6&gt;$N$759,3&gt;$N$760,((3-1)*$N$759+6)&gt;$N$761),"",IF(INDEX($P$761:$W$770,MOD(((3-1)*$N$759+6)-1,10)+1,INT((((3-1)*$N$759+6)-1)/10)+1)="","",INDEX($P$761:$W$770,MOD(((3-1)*$N$759+6)-1,10)+1,INT((((3-1)*$N$759+6)-1)/10)+1))))))</f>
        <v/>
      </c>
      <c r="J763" s="539">
        <f>IF($D$759="Flat Oval",IF(OR($N$761="",ISTEXT($N$759),ISTEXT($N$760)),"",IF(3&lt;=$N$760,IF(7&gt;$N$759,"",IF(((3-1)*$N$759+7)&gt;80,"",IF(INDEX($P$761:$W$770,MOD(((3-1)*$N$759+7)-1,10)+1,INT((((3-1)*$N$759+7)-1)/10)+1)="","",INDEX($P$761:$W$770,MOD(((3-1)*$N$759+7)-1,10)+1,INT((((3-1)*$N$759+7)-1)/10)+1)))),IF(AND(3=$N$760+1,7&lt;=$O$759),IF(($N$759*$N$760+7)&gt;80,"",IF(INDEX($P$761:$W$770,MOD(($N$759*$N$760+7)-1,10)+1,INT((($N$759*$N$760+7)-1)/10)+1)="","",INDEX($P$761:$W$770,MOD(($N$759*$N$760+7)-1,10)+1,INT((($N$759*$N$760+7)-1)/10)+1))),""))),IF($N$761="","",IF(OR(ISTEXT($N$759),ISTEXT($N$760),ISTEXT($N$761)),"",IF(OR(7&gt;$N$759,3&gt;$N$760,((3-1)*$N$759+7)&gt;$N$761),"",IF(INDEX($P$761:$W$770,MOD(((3-1)*$N$759+7)-1,10)+1,INT((((3-1)*$N$759+7)-1)/10)+1)="","",INDEX($P$761:$W$770,MOD(((3-1)*$N$759+7)-1,10)+1,INT((((3-1)*$N$759+7)-1)/10)+1))))))</f>
        <v/>
      </c>
      <c r="K763" s="539">
        <f>IF($D$759="Flat Oval",IF(OR($N$761="",ISTEXT($N$759),ISTEXT($N$760)),"",IF(3&lt;=$N$760,IF(8&gt;$N$759,"",IF(((3-1)*$N$759+8)&gt;80,"",IF(INDEX($P$761:$W$770,MOD(((3-1)*$N$759+8)-1,10)+1,INT((((3-1)*$N$759+8)-1)/10)+1)="","",INDEX($P$761:$W$770,MOD(((3-1)*$N$759+8)-1,10)+1,INT((((3-1)*$N$759+8)-1)/10)+1)))),IF(AND(3=$N$760+1,8&lt;=$O$759),IF(($N$759*$N$760+8)&gt;80,"",IF(INDEX($P$761:$W$770,MOD(($N$759*$N$760+8)-1,10)+1,INT((($N$759*$N$760+8)-1)/10)+1)="","",INDEX($P$761:$W$770,MOD(($N$759*$N$760+8)-1,10)+1,INT((($N$759*$N$760+8)-1)/10)+1))),""))),IF($N$761="","",IF(OR(ISTEXT($N$759),ISTEXT($N$760),ISTEXT($N$761)),"",IF(OR(8&gt;$N$759,3&gt;$N$760,((3-1)*$N$759+8)&gt;$N$761),"",IF(INDEX($P$761:$W$770,MOD(((3-1)*$N$759+8)-1,10)+1,INT((((3-1)*$N$759+8)-1)/10)+1)="","",INDEX($P$761:$W$770,MOD(((3-1)*$N$759+8)-1,10)+1,INT((((3-1)*$N$759+8)-1)/10)+1))))))</f>
        <v/>
      </c>
      <c r="L763" s="539">
        <f>IF($D$759="Flat Oval",IF(OR($N$761="",ISTEXT($N$759),ISTEXT($N$760)),"",IF(3&lt;=$N$760,IF(9&gt;$N$759,"",IF(((3-1)*$N$759+9)&gt;80,"",IF(INDEX($P$761:$W$770,MOD(((3-1)*$N$759+9)-1,10)+1,INT((((3-1)*$N$759+9)-1)/10)+1)="","",INDEX($P$761:$W$770,MOD(((3-1)*$N$759+9)-1,10)+1,INT((((3-1)*$N$759+9)-1)/10)+1)))),IF(AND(3=$N$760+1,9&lt;=$O$759),IF(($N$759*$N$760+9)&gt;80,"",IF(INDEX($P$761:$W$770,MOD(($N$759*$N$760+9)-1,10)+1,INT((($N$759*$N$760+9)-1)/10)+1)="","",INDEX($P$761:$W$770,MOD(($N$759*$N$760+9)-1,10)+1,INT((($N$759*$N$760+9)-1)/10)+1))),""))),IF($N$761="","",IF(OR(ISTEXT($N$759),ISTEXT($N$760),ISTEXT($N$761)),"",IF(OR(9&gt;$N$759,3&gt;$N$760,((3-1)*$N$759+9)&gt;$N$761),"",IF(INDEX($P$761:$W$770,MOD(((3-1)*$N$759+9)-1,10)+1,INT((((3-1)*$N$759+9)-1)/10)+1)="","",INDEX($P$761:$W$770,MOD(((3-1)*$N$759+9)-1,10)+1,INT((((3-1)*$N$759+9)-1)/10)+1))))))</f>
        <v/>
      </c>
      <c r="M763" s="539">
        <f>IF($D$759="Flat Oval",IF(OR($N$761="",ISTEXT($N$759),ISTEXT($N$760)),"",IF(3&lt;=$N$760,IF(10&gt;$N$759,"",IF(((3-1)*$N$759+10)&gt;80,"",IF(INDEX($P$761:$W$770,MOD(((3-1)*$N$759+10)-1,10)+1,INT((((3-1)*$N$759+10)-1)/10)+1)="","",INDEX($P$761:$W$770,MOD(((3-1)*$N$759+10)-1,10)+1,INT((((3-1)*$N$759+10)-1)/10)+1)))),IF(AND(3=$N$760+1,10&lt;=$O$759),IF(($N$759*$N$760+10)&gt;80,"",IF(INDEX($P$761:$W$770,MOD(($N$759*$N$760+10)-1,10)+1,INT((($N$759*$N$760+10)-1)/10)+1)="","",INDEX($P$761:$W$770,MOD(($N$759*$N$760+10)-1,10)+1,INT((($N$759*$N$760+10)-1)/10)+1))),""))),IF($N$761="","",IF(OR(ISTEXT($N$759),ISTEXT($N$760),ISTEXT($N$761)),"",IF(OR(10&gt;$N$759,3&gt;$N$760,((3-1)*$N$759+10)&gt;$N$761),"",IF(INDEX($P$761:$W$770,MOD(((3-1)*$N$759+10)-1,10)+1,INT((((3-1)*$N$759+10)-1)/10)+1)="","",INDEX($P$761:$W$770,MOD(((3-1)*$N$759+10)-1,10)+1,INT((((3-1)*$N$759+10)-1)/10)+1))))))</f>
        <v/>
      </c>
      <c r="O763">
        <f>IF(AND($D$759="Flat Oval",NOT(OR($G$759="",$I$759="")),NOT(OR(ISTEXT($G$759),ISTEXT($I$759)))),PI()*(($I$759-2*N($K$759))/2)^2/144,"")</f>
        <v/>
      </c>
      <c r="P763" s="540" t="n"/>
      <c r="Q763" s="540" t="n"/>
      <c r="R763" s="540" t="n"/>
      <c r="S763" s="540" t="n"/>
      <c r="T763" s="540" t="n"/>
      <c r="U763" s="540" t="n"/>
      <c r="V763" s="540" t="n"/>
      <c r="W763" s="540" t="n"/>
    </row>
    <row r="764" ht="13.35" customHeight="1" s="162">
      <c r="B764" s="537">
        <f>IF($D$759="Flat Oval",IF(OR($N$760="",ISTEXT($N$760)),"",IF(4&lt;=$N$760,ROUND((4-0.5)*$I$759/$N$760,1),IF(4=$N$760+1,"Ends",""))),IF(OR($D$759="",$G$759=""),"",IF($D$759="Round",IF(4=1,"Axis 1 (0°)",IF(4=2,"Axis 2 (90°)","")),IF(ISTEXT($N$760),"",IF(4&gt;$N$760,"",IF(ISTEXT($I$759),"",ROUND((4-0.5)*$I$759/$N$760,1)))))))</f>
        <v/>
      </c>
      <c r="C764" s="538" t="n"/>
      <c r="D764" s="539">
        <f>IF($D$759="Flat Oval",IF(OR($N$761="",ISTEXT($N$759),ISTEXT($N$760)),"",IF(4&lt;=$N$760,IF(1&gt;$N$759,"",IF(((4-1)*$N$759+1)&gt;80,"",IF(INDEX($P$761:$W$770,MOD(((4-1)*$N$759+1)-1,10)+1,INT((((4-1)*$N$759+1)-1)/10)+1)="","",INDEX($P$761:$W$770,MOD(((4-1)*$N$759+1)-1,10)+1,INT((((4-1)*$N$759+1)-1)/10)+1)))),IF(AND(4=$N$760+1,1&lt;=$O$759),IF(($N$759*$N$760+1)&gt;80,"",IF(INDEX($P$761:$W$770,MOD(($N$759*$N$760+1)-1,10)+1,INT((($N$759*$N$760+1)-1)/10)+1)="","",INDEX($P$761:$W$770,MOD(($N$759*$N$760+1)-1,10)+1,INT((($N$759*$N$760+1)-1)/10)+1))),""))),IF($N$761="","",IF(OR(ISTEXT($N$759),ISTEXT($N$760),ISTEXT($N$761)),"",IF(OR(1&gt;$N$759,4&gt;$N$760,((4-1)*$N$759+1)&gt;$N$761),"",IF(INDEX($P$761:$W$770,MOD(((4-1)*$N$759+1)-1,10)+1,INT((((4-1)*$N$759+1)-1)/10)+1)="","",INDEX($P$761:$W$770,MOD(((4-1)*$N$759+1)-1,10)+1,INT((((4-1)*$N$759+1)-1)/10)+1))))))</f>
        <v/>
      </c>
      <c r="E764" s="539">
        <f>IF($D$759="Flat Oval",IF(OR($N$761="",ISTEXT($N$759),ISTEXT($N$760)),"",IF(4&lt;=$N$760,IF(2&gt;$N$759,"",IF(((4-1)*$N$759+2)&gt;80,"",IF(INDEX($P$761:$W$770,MOD(((4-1)*$N$759+2)-1,10)+1,INT((((4-1)*$N$759+2)-1)/10)+1)="","",INDEX($P$761:$W$770,MOD(((4-1)*$N$759+2)-1,10)+1,INT((((4-1)*$N$759+2)-1)/10)+1)))),IF(AND(4=$N$760+1,2&lt;=$O$759),IF(($N$759*$N$760+2)&gt;80,"",IF(INDEX($P$761:$W$770,MOD(($N$759*$N$760+2)-1,10)+1,INT((($N$759*$N$760+2)-1)/10)+1)="","",INDEX($P$761:$W$770,MOD(($N$759*$N$760+2)-1,10)+1,INT((($N$759*$N$760+2)-1)/10)+1))),""))),IF($N$761="","",IF(OR(ISTEXT($N$759),ISTEXT($N$760),ISTEXT($N$761)),"",IF(OR(2&gt;$N$759,4&gt;$N$760,((4-1)*$N$759+2)&gt;$N$761),"",IF(INDEX($P$761:$W$770,MOD(((4-1)*$N$759+2)-1,10)+1,INT((((4-1)*$N$759+2)-1)/10)+1)="","",INDEX($P$761:$W$770,MOD(((4-1)*$N$759+2)-1,10)+1,INT((((4-1)*$N$759+2)-1)/10)+1))))))</f>
        <v/>
      </c>
      <c r="F764" s="539">
        <f>IF($D$759="Flat Oval",IF(OR($N$761="",ISTEXT($N$759),ISTEXT($N$760)),"",IF(4&lt;=$N$760,IF(3&gt;$N$759,"",IF(((4-1)*$N$759+3)&gt;80,"",IF(INDEX($P$761:$W$770,MOD(((4-1)*$N$759+3)-1,10)+1,INT((((4-1)*$N$759+3)-1)/10)+1)="","",INDEX($P$761:$W$770,MOD(((4-1)*$N$759+3)-1,10)+1,INT((((4-1)*$N$759+3)-1)/10)+1)))),IF(AND(4=$N$760+1,3&lt;=$O$759),IF(($N$759*$N$760+3)&gt;80,"",IF(INDEX($P$761:$W$770,MOD(($N$759*$N$760+3)-1,10)+1,INT((($N$759*$N$760+3)-1)/10)+1)="","",INDEX($P$761:$W$770,MOD(($N$759*$N$760+3)-1,10)+1,INT((($N$759*$N$760+3)-1)/10)+1))),""))),IF($N$761="","",IF(OR(ISTEXT($N$759),ISTEXT($N$760),ISTEXT($N$761)),"",IF(OR(3&gt;$N$759,4&gt;$N$760,((4-1)*$N$759+3)&gt;$N$761),"",IF(INDEX($P$761:$W$770,MOD(((4-1)*$N$759+3)-1,10)+1,INT((((4-1)*$N$759+3)-1)/10)+1)="","",INDEX($P$761:$W$770,MOD(((4-1)*$N$759+3)-1,10)+1,INT((((4-1)*$N$759+3)-1)/10)+1))))))</f>
        <v/>
      </c>
      <c r="G764" s="539">
        <f>IF($D$759="Flat Oval",IF(OR($N$761="",ISTEXT($N$759),ISTEXT($N$760)),"",IF(4&lt;=$N$760,IF(4&gt;$N$759,"",IF(((4-1)*$N$759+4)&gt;80,"",IF(INDEX($P$761:$W$770,MOD(((4-1)*$N$759+4)-1,10)+1,INT((((4-1)*$N$759+4)-1)/10)+1)="","",INDEX($P$761:$W$770,MOD(((4-1)*$N$759+4)-1,10)+1,INT((((4-1)*$N$759+4)-1)/10)+1)))),IF(AND(4=$N$760+1,4&lt;=$O$759),IF(($N$759*$N$760+4)&gt;80,"",IF(INDEX($P$761:$W$770,MOD(($N$759*$N$760+4)-1,10)+1,INT((($N$759*$N$760+4)-1)/10)+1)="","",INDEX($P$761:$W$770,MOD(($N$759*$N$760+4)-1,10)+1,INT((($N$759*$N$760+4)-1)/10)+1))),""))),IF($N$761="","",IF(OR(ISTEXT($N$759),ISTEXT($N$760),ISTEXT($N$761)),"",IF(OR(4&gt;$N$759,4&gt;$N$760,((4-1)*$N$759+4)&gt;$N$761),"",IF(INDEX($P$761:$W$770,MOD(((4-1)*$N$759+4)-1,10)+1,INT((((4-1)*$N$759+4)-1)/10)+1)="","",INDEX($P$761:$W$770,MOD(((4-1)*$N$759+4)-1,10)+1,INT((((4-1)*$N$759+4)-1)/10)+1))))))</f>
        <v/>
      </c>
      <c r="H764" s="539">
        <f>IF($D$759="Flat Oval",IF(OR($N$761="",ISTEXT($N$759),ISTEXT($N$760)),"",IF(4&lt;=$N$760,IF(5&gt;$N$759,"",IF(((4-1)*$N$759+5)&gt;80,"",IF(INDEX($P$761:$W$770,MOD(((4-1)*$N$759+5)-1,10)+1,INT((((4-1)*$N$759+5)-1)/10)+1)="","",INDEX($P$761:$W$770,MOD(((4-1)*$N$759+5)-1,10)+1,INT((((4-1)*$N$759+5)-1)/10)+1)))),IF(AND(4=$N$760+1,5&lt;=$O$759),IF(($N$759*$N$760+5)&gt;80,"",IF(INDEX($P$761:$W$770,MOD(($N$759*$N$760+5)-1,10)+1,INT((($N$759*$N$760+5)-1)/10)+1)="","",INDEX($P$761:$W$770,MOD(($N$759*$N$760+5)-1,10)+1,INT((($N$759*$N$760+5)-1)/10)+1))),""))),IF($N$761="","",IF(OR(ISTEXT($N$759),ISTEXT($N$760),ISTEXT($N$761)),"",IF(OR(5&gt;$N$759,4&gt;$N$760,((4-1)*$N$759+5)&gt;$N$761),"",IF(INDEX($P$761:$W$770,MOD(((4-1)*$N$759+5)-1,10)+1,INT((((4-1)*$N$759+5)-1)/10)+1)="","",INDEX($P$761:$W$770,MOD(((4-1)*$N$759+5)-1,10)+1,INT((((4-1)*$N$759+5)-1)/10)+1))))))</f>
        <v/>
      </c>
      <c r="I764" s="539">
        <f>IF($D$759="Flat Oval",IF(OR($N$761="",ISTEXT($N$759),ISTEXT($N$760)),"",IF(4&lt;=$N$760,IF(6&gt;$N$759,"",IF(((4-1)*$N$759+6)&gt;80,"",IF(INDEX($P$761:$W$770,MOD(((4-1)*$N$759+6)-1,10)+1,INT((((4-1)*$N$759+6)-1)/10)+1)="","",INDEX($P$761:$W$770,MOD(((4-1)*$N$759+6)-1,10)+1,INT((((4-1)*$N$759+6)-1)/10)+1)))),IF(AND(4=$N$760+1,6&lt;=$O$759),IF(($N$759*$N$760+6)&gt;80,"",IF(INDEX($P$761:$W$770,MOD(($N$759*$N$760+6)-1,10)+1,INT((($N$759*$N$760+6)-1)/10)+1)="","",INDEX($P$761:$W$770,MOD(($N$759*$N$760+6)-1,10)+1,INT((($N$759*$N$760+6)-1)/10)+1))),""))),IF($N$761="","",IF(OR(ISTEXT($N$759),ISTEXT($N$760),ISTEXT($N$761)),"",IF(OR(6&gt;$N$759,4&gt;$N$760,((4-1)*$N$759+6)&gt;$N$761),"",IF(INDEX($P$761:$W$770,MOD(((4-1)*$N$759+6)-1,10)+1,INT((((4-1)*$N$759+6)-1)/10)+1)="","",INDEX($P$761:$W$770,MOD(((4-1)*$N$759+6)-1,10)+1,INT((((4-1)*$N$759+6)-1)/10)+1))))))</f>
        <v/>
      </c>
      <c r="J764" s="539">
        <f>IF($D$759="Flat Oval",IF(OR($N$761="",ISTEXT($N$759),ISTEXT($N$760)),"",IF(4&lt;=$N$760,IF(7&gt;$N$759,"",IF(((4-1)*$N$759+7)&gt;80,"",IF(INDEX($P$761:$W$770,MOD(((4-1)*$N$759+7)-1,10)+1,INT((((4-1)*$N$759+7)-1)/10)+1)="","",INDEX($P$761:$W$770,MOD(((4-1)*$N$759+7)-1,10)+1,INT((((4-1)*$N$759+7)-1)/10)+1)))),IF(AND(4=$N$760+1,7&lt;=$O$759),IF(($N$759*$N$760+7)&gt;80,"",IF(INDEX($P$761:$W$770,MOD(($N$759*$N$760+7)-1,10)+1,INT((($N$759*$N$760+7)-1)/10)+1)="","",INDEX($P$761:$W$770,MOD(($N$759*$N$760+7)-1,10)+1,INT((($N$759*$N$760+7)-1)/10)+1))),""))),IF($N$761="","",IF(OR(ISTEXT($N$759),ISTEXT($N$760),ISTEXT($N$761)),"",IF(OR(7&gt;$N$759,4&gt;$N$760,((4-1)*$N$759+7)&gt;$N$761),"",IF(INDEX($P$761:$W$770,MOD(((4-1)*$N$759+7)-1,10)+1,INT((((4-1)*$N$759+7)-1)/10)+1)="","",INDEX($P$761:$W$770,MOD(((4-1)*$N$759+7)-1,10)+1,INT((((4-1)*$N$759+7)-1)/10)+1))))))</f>
        <v/>
      </c>
      <c r="K764" s="539">
        <f>IF($D$759="Flat Oval",IF(OR($N$761="",ISTEXT($N$759),ISTEXT($N$760)),"",IF(4&lt;=$N$760,IF(8&gt;$N$759,"",IF(((4-1)*$N$759+8)&gt;80,"",IF(INDEX($P$761:$W$770,MOD(((4-1)*$N$759+8)-1,10)+1,INT((((4-1)*$N$759+8)-1)/10)+1)="","",INDEX($P$761:$W$770,MOD(((4-1)*$N$759+8)-1,10)+1,INT((((4-1)*$N$759+8)-1)/10)+1)))),IF(AND(4=$N$760+1,8&lt;=$O$759),IF(($N$759*$N$760+8)&gt;80,"",IF(INDEX($P$761:$W$770,MOD(($N$759*$N$760+8)-1,10)+1,INT((($N$759*$N$760+8)-1)/10)+1)="","",INDEX($P$761:$W$770,MOD(($N$759*$N$760+8)-1,10)+1,INT((($N$759*$N$760+8)-1)/10)+1))),""))),IF($N$761="","",IF(OR(ISTEXT($N$759),ISTEXT($N$760),ISTEXT($N$761)),"",IF(OR(8&gt;$N$759,4&gt;$N$760,((4-1)*$N$759+8)&gt;$N$761),"",IF(INDEX($P$761:$W$770,MOD(((4-1)*$N$759+8)-1,10)+1,INT((((4-1)*$N$759+8)-1)/10)+1)="","",INDEX($P$761:$W$770,MOD(((4-1)*$N$759+8)-1,10)+1,INT((((4-1)*$N$759+8)-1)/10)+1))))))</f>
        <v/>
      </c>
      <c r="L764" s="539">
        <f>IF($D$759="Flat Oval",IF(OR($N$761="",ISTEXT($N$759),ISTEXT($N$760)),"",IF(4&lt;=$N$760,IF(9&gt;$N$759,"",IF(((4-1)*$N$759+9)&gt;80,"",IF(INDEX($P$761:$W$770,MOD(((4-1)*$N$759+9)-1,10)+1,INT((((4-1)*$N$759+9)-1)/10)+1)="","",INDEX($P$761:$W$770,MOD(((4-1)*$N$759+9)-1,10)+1,INT((((4-1)*$N$759+9)-1)/10)+1)))),IF(AND(4=$N$760+1,9&lt;=$O$759),IF(($N$759*$N$760+9)&gt;80,"",IF(INDEX($P$761:$W$770,MOD(($N$759*$N$760+9)-1,10)+1,INT((($N$759*$N$760+9)-1)/10)+1)="","",INDEX($P$761:$W$770,MOD(($N$759*$N$760+9)-1,10)+1,INT((($N$759*$N$760+9)-1)/10)+1))),""))),IF($N$761="","",IF(OR(ISTEXT($N$759),ISTEXT($N$760),ISTEXT($N$761)),"",IF(OR(9&gt;$N$759,4&gt;$N$760,((4-1)*$N$759+9)&gt;$N$761),"",IF(INDEX($P$761:$W$770,MOD(((4-1)*$N$759+9)-1,10)+1,INT((((4-1)*$N$759+9)-1)/10)+1)="","",INDEX($P$761:$W$770,MOD(((4-1)*$N$759+9)-1,10)+1,INT((((4-1)*$N$759+9)-1)/10)+1))))))</f>
        <v/>
      </c>
      <c r="M764" s="539">
        <f>IF($D$759="Flat Oval",IF(OR($N$761="",ISTEXT($N$759),ISTEXT($N$760)),"",IF(4&lt;=$N$760,IF(10&gt;$N$759,"",IF(((4-1)*$N$759+10)&gt;80,"",IF(INDEX($P$761:$W$770,MOD(((4-1)*$N$759+10)-1,10)+1,INT((((4-1)*$N$759+10)-1)/10)+1)="","",INDEX($P$761:$W$770,MOD(((4-1)*$N$759+10)-1,10)+1,INT((((4-1)*$N$759+10)-1)/10)+1)))),IF(AND(4=$N$760+1,10&lt;=$O$759),IF(($N$759*$N$760+10)&gt;80,"",IF(INDEX($P$761:$W$770,MOD(($N$759*$N$760+10)-1,10)+1,INT((($N$759*$N$760+10)-1)/10)+1)="","",INDEX($P$761:$W$770,MOD(($N$759*$N$760+10)-1,10)+1,INT((($N$759*$N$760+10)-1)/10)+1))),""))),IF($N$761="","",IF(OR(ISTEXT($N$759),ISTEXT($N$760),ISTEXT($N$761)),"",IF(OR(10&gt;$N$759,4&gt;$N$760,((4-1)*$N$759+10)&gt;$N$761),"",IF(INDEX($P$761:$W$770,MOD(((4-1)*$N$759+10)-1,10)+1,INT((((4-1)*$N$759+10)-1)/10)+1)="","",INDEX($P$761:$W$770,MOD(((4-1)*$N$759+10)-1,10)+1,INT((((4-1)*$N$759+10)-1)/10)+1))))))</f>
        <v/>
      </c>
      <c r="P764" s="540" t="n"/>
      <c r="Q764" s="540" t="n"/>
      <c r="R764" s="540" t="n"/>
      <c r="S764" s="540" t="n"/>
      <c r="T764" s="540" t="n"/>
      <c r="U764" s="540" t="n"/>
      <c r="V764" s="540" t="n"/>
      <c r="W764" s="540" t="n"/>
    </row>
    <row r="765" ht="13.35" customHeight="1" s="162">
      <c r="B765" s="537">
        <f>IF($D$759="Flat Oval",IF(OR($N$760="",ISTEXT($N$760)),"",IF(5&lt;=$N$760,ROUND((5-0.5)*$I$759/$N$760,1),IF(5=$N$760+1,"Ends",""))),IF(OR($D$759="",$G$759=""),"",IF($D$759="Round",IF(5=1,"Axis 1 (0°)",IF(5=2,"Axis 2 (90°)","")),IF(ISTEXT($N$760),"",IF(5&gt;$N$760,"",IF(ISTEXT($I$759),"",ROUND((5-0.5)*$I$759/$N$760,1)))))))</f>
        <v/>
      </c>
      <c r="C765" s="538" t="n"/>
      <c r="D765" s="539">
        <f>IF($D$759="Flat Oval",IF(OR($N$761="",ISTEXT($N$759),ISTEXT($N$760)),"",IF(5&lt;=$N$760,IF(1&gt;$N$759,"",IF(((5-1)*$N$759+1)&gt;80,"",IF(INDEX($P$761:$W$770,MOD(((5-1)*$N$759+1)-1,10)+1,INT((((5-1)*$N$759+1)-1)/10)+1)="","",INDEX($P$761:$W$770,MOD(((5-1)*$N$759+1)-1,10)+1,INT((((5-1)*$N$759+1)-1)/10)+1)))),IF(AND(5=$N$760+1,1&lt;=$O$759),IF(($N$759*$N$760+1)&gt;80,"",IF(INDEX($P$761:$W$770,MOD(($N$759*$N$760+1)-1,10)+1,INT((($N$759*$N$760+1)-1)/10)+1)="","",INDEX($P$761:$W$770,MOD(($N$759*$N$760+1)-1,10)+1,INT((($N$759*$N$760+1)-1)/10)+1))),""))),IF($N$761="","",IF(OR(ISTEXT($N$759),ISTEXT($N$760),ISTEXT($N$761)),"",IF(OR(1&gt;$N$759,5&gt;$N$760,((5-1)*$N$759+1)&gt;$N$761),"",IF(INDEX($P$761:$W$770,MOD(((5-1)*$N$759+1)-1,10)+1,INT((((5-1)*$N$759+1)-1)/10)+1)="","",INDEX($P$761:$W$770,MOD(((5-1)*$N$759+1)-1,10)+1,INT((((5-1)*$N$759+1)-1)/10)+1))))))</f>
        <v/>
      </c>
      <c r="E765" s="539">
        <f>IF($D$759="Flat Oval",IF(OR($N$761="",ISTEXT($N$759),ISTEXT($N$760)),"",IF(5&lt;=$N$760,IF(2&gt;$N$759,"",IF(((5-1)*$N$759+2)&gt;80,"",IF(INDEX($P$761:$W$770,MOD(((5-1)*$N$759+2)-1,10)+1,INT((((5-1)*$N$759+2)-1)/10)+1)="","",INDEX($P$761:$W$770,MOD(((5-1)*$N$759+2)-1,10)+1,INT((((5-1)*$N$759+2)-1)/10)+1)))),IF(AND(5=$N$760+1,2&lt;=$O$759),IF(($N$759*$N$760+2)&gt;80,"",IF(INDEX($P$761:$W$770,MOD(($N$759*$N$760+2)-1,10)+1,INT((($N$759*$N$760+2)-1)/10)+1)="","",INDEX($P$761:$W$770,MOD(($N$759*$N$760+2)-1,10)+1,INT((($N$759*$N$760+2)-1)/10)+1))),""))),IF($N$761="","",IF(OR(ISTEXT($N$759),ISTEXT($N$760),ISTEXT($N$761)),"",IF(OR(2&gt;$N$759,5&gt;$N$760,((5-1)*$N$759+2)&gt;$N$761),"",IF(INDEX($P$761:$W$770,MOD(((5-1)*$N$759+2)-1,10)+1,INT((((5-1)*$N$759+2)-1)/10)+1)="","",INDEX($P$761:$W$770,MOD(((5-1)*$N$759+2)-1,10)+1,INT((((5-1)*$N$759+2)-1)/10)+1))))))</f>
        <v/>
      </c>
      <c r="F765" s="539">
        <f>IF($D$759="Flat Oval",IF(OR($N$761="",ISTEXT($N$759),ISTEXT($N$760)),"",IF(5&lt;=$N$760,IF(3&gt;$N$759,"",IF(((5-1)*$N$759+3)&gt;80,"",IF(INDEX($P$761:$W$770,MOD(((5-1)*$N$759+3)-1,10)+1,INT((((5-1)*$N$759+3)-1)/10)+1)="","",INDEX($P$761:$W$770,MOD(((5-1)*$N$759+3)-1,10)+1,INT((((5-1)*$N$759+3)-1)/10)+1)))),IF(AND(5=$N$760+1,3&lt;=$O$759),IF(($N$759*$N$760+3)&gt;80,"",IF(INDEX($P$761:$W$770,MOD(($N$759*$N$760+3)-1,10)+1,INT((($N$759*$N$760+3)-1)/10)+1)="","",INDEX($P$761:$W$770,MOD(($N$759*$N$760+3)-1,10)+1,INT((($N$759*$N$760+3)-1)/10)+1))),""))),IF($N$761="","",IF(OR(ISTEXT($N$759),ISTEXT($N$760),ISTEXT($N$761)),"",IF(OR(3&gt;$N$759,5&gt;$N$760,((5-1)*$N$759+3)&gt;$N$761),"",IF(INDEX($P$761:$W$770,MOD(((5-1)*$N$759+3)-1,10)+1,INT((((5-1)*$N$759+3)-1)/10)+1)="","",INDEX($P$761:$W$770,MOD(((5-1)*$N$759+3)-1,10)+1,INT((((5-1)*$N$759+3)-1)/10)+1))))))</f>
        <v/>
      </c>
      <c r="G765" s="539">
        <f>IF($D$759="Flat Oval",IF(OR($N$761="",ISTEXT($N$759),ISTEXT($N$760)),"",IF(5&lt;=$N$760,IF(4&gt;$N$759,"",IF(((5-1)*$N$759+4)&gt;80,"",IF(INDEX($P$761:$W$770,MOD(((5-1)*$N$759+4)-1,10)+1,INT((((5-1)*$N$759+4)-1)/10)+1)="","",INDEX($P$761:$W$770,MOD(((5-1)*$N$759+4)-1,10)+1,INT((((5-1)*$N$759+4)-1)/10)+1)))),IF(AND(5=$N$760+1,4&lt;=$O$759),IF(($N$759*$N$760+4)&gt;80,"",IF(INDEX($P$761:$W$770,MOD(($N$759*$N$760+4)-1,10)+1,INT((($N$759*$N$760+4)-1)/10)+1)="","",INDEX($P$761:$W$770,MOD(($N$759*$N$760+4)-1,10)+1,INT((($N$759*$N$760+4)-1)/10)+1))),""))),IF($N$761="","",IF(OR(ISTEXT($N$759),ISTEXT($N$760),ISTEXT($N$761)),"",IF(OR(4&gt;$N$759,5&gt;$N$760,((5-1)*$N$759+4)&gt;$N$761),"",IF(INDEX($P$761:$W$770,MOD(((5-1)*$N$759+4)-1,10)+1,INT((((5-1)*$N$759+4)-1)/10)+1)="","",INDEX($P$761:$W$770,MOD(((5-1)*$N$759+4)-1,10)+1,INT((((5-1)*$N$759+4)-1)/10)+1))))))</f>
        <v/>
      </c>
      <c r="H765" s="539">
        <f>IF($D$759="Flat Oval",IF(OR($N$761="",ISTEXT($N$759),ISTEXT($N$760)),"",IF(5&lt;=$N$760,IF(5&gt;$N$759,"",IF(((5-1)*$N$759+5)&gt;80,"",IF(INDEX($P$761:$W$770,MOD(((5-1)*$N$759+5)-1,10)+1,INT((((5-1)*$N$759+5)-1)/10)+1)="","",INDEX($P$761:$W$770,MOD(((5-1)*$N$759+5)-1,10)+1,INT((((5-1)*$N$759+5)-1)/10)+1)))),IF(AND(5=$N$760+1,5&lt;=$O$759),IF(($N$759*$N$760+5)&gt;80,"",IF(INDEX($P$761:$W$770,MOD(($N$759*$N$760+5)-1,10)+1,INT((($N$759*$N$760+5)-1)/10)+1)="","",INDEX($P$761:$W$770,MOD(($N$759*$N$760+5)-1,10)+1,INT((($N$759*$N$760+5)-1)/10)+1))),""))),IF($N$761="","",IF(OR(ISTEXT($N$759),ISTEXT($N$760),ISTEXT($N$761)),"",IF(OR(5&gt;$N$759,5&gt;$N$760,((5-1)*$N$759+5)&gt;$N$761),"",IF(INDEX($P$761:$W$770,MOD(((5-1)*$N$759+5)-1,10)+1,INT((((5-1)*$N$759+5)-1)/10)+1)="","",INDEX($P$761:$W$770,MOD(((5-1)*$N$759+5)-1,10)+1,INT((((5-1)*$N$759+5)-1)/10)+1))))))</f>
        <v/>
      </c>
      <c r="I765" s="539">
        <f>IF($D$759="Flat Oval",IF(OR($N$761="",ISTEXT($N$759),ISTEXT($N$760)),"",IF(5&lt;=$N$760,IF(6&gt;$N$759,"",IF(((5-1)*$N$759+6)&gt;80,"",IF(INDEX($P$761:$W$770,MOD(((5-1)*$N$759+6)-1,10)+1,INT((((5-1)*$N$759+6)-1)/10)+1)="","",INDEX($P$761:$W$770,MOD(((5-1)*$N$759+6)-1,10)+1,INT((((5-1)*$N$759+6)-1)/10)+1)))),IF(AND(5=$N$760+1,6&lt;=$O$759),IF(($N$759*$N$760+6)&gt;80,"",IF(INDEX($P$761:$W$770,MOD(($N$759*$N$760+6)-1,10)+1,INT((($N$759*$N$760+6)-1)/10)+1)="","",INDEX($P$761:$W$770,MOD(($N$759*$N$760+6)-1,10)+1,INT((($N$759*$N$760+6)-1)/10)+1))),""))),IF($N$761="","",IF(OR(ISTEXT($N$759),ISTEXT($N$760),ISTEXT($N$761)),"",IF(OR(6&gt;$N$759,5&gt;$N$760,((5-1)*$N$759+6)&gt;$N$761),"",IF(INDEX($P$761:$W$770,MOD(((5-1)*$N$759+6)-1,10)+1,INT((((5-1)*$N$759+6)-1)/10)+1)="","",INDEX($P$761:$W$770,MOD(((5-1)*$N$759+6)-1,10)+1,INT((((5-1)*$N$759+6)-1)/10)+1))))))</f>
        <v/>
      </c>
      <c r="J765" s="539">
        <f>IF($D$759="Flat Oval",IF(OR($N$761="",ISTEXT($N$759),ISTEXT($N$760)),"",IF(5&lt;=$N$760,IF(7&gt;$N$759,"",IF(((5-1)*$N$759+7)&gt;80,"",IF(INDEX($P$761:$W$770,MOD(((5-1)*$N$759+7)-1,10)+1,INT((((5-1)*$N$759+7)-1)/10)+1)="","",INDEX($P$761:$W$770,MOD(((5-1)*$N$759+7)-1,10)+1,INT((((5-1)*$N$759+7)-1)/10)+1)))),IF(AND(5=$N$760+1,7&lt;=$O$759),IF(($N$759*$N$760+7)&gt;80,"",IF(INDEX($P$761:$W$770,MOD(($N$759*$N$760+7)-1,10)+1,INT((($N$759*$N$760+7)-1)/10)+1)="","",INDEX($P$761:$W$770,MOD(($N$759*$N$760+7)-1,10)+1,INT((($N$759*$N$760+7)-1)/10)+1))),""))),IF($N$761="","",IF(OR(ISTEXT($N$759),ISTEXT($N$760),ISTEXT($N$761)),"",IF(OR(7&gt;$N$759,5&gt;$N$760,((5-1)*$N$759+7)&gt;$N$761),"",IF(INDEX($P$761:$W$770,MOD(((5-1)*$N$759+7)-1,10)+1,INT((((5-1)*$N$759+7)-1)/10)+1)="","",INDEX($P$761:$W$770,MOD(((5-1)*$N$759+7)-1,10)+1,INT((((5-1)*$N$759+7)-1)/10)+1))))))</f>
        <v/>
      </c>
      <c r="K765" s="539">
        <f>IF($D$759="Flat Oval",IF(OR($N$761="",ISTEXT($N$759),ISTEXT($N$760)),"",IF(5&lt;=$N$760,IF(8&gt;$N$759,"",IF(((5-1)*$N$759+8)&gt;80,"",IF(INDEX($P$761:$W$770,MOD(((5-1)*$N$759+8)-1,10)+1,INT((((5-1)*$N$759+8)-1)/10)+1)="","",INDEX($P$761:$W$770,MOD(((5-1)*$N$759+8)-1,10)+1,INT((((5-1)*$N$759+8)-1)/10)+1)))),IF(AND(5=$N$760+1,8&lt;=$O$759),IF(($N$759*$N$760+8)&gt;80,"",IF(INDEX($P$761:$W$770,MOD(($N$759*$N$760+8)-1,10)+1,INT((($N$759*$N$760+8)-1)/10)+1)="","",INDEX($P$761:$W$770,MOD(($N$759*$N$760+8)-1,10)+1,INT((($N$759*$N$760+8)-1)/10)+1))),""))),IF($N$761="","",IF(OR(ISTEXT($N$759),ISTEXT($N$760),ISTEXT($N$761)),"",IF(OR(8&gt;$N$759,5&gt;$N$760,((5-1)*$N$759+8)&gt;$N$761),"",IF(INDEX($P$761:$W$770,MOD(((5-1)*$N$759+8)-1,10)+1,INT((((5-1)*$N$759+8)-1)/10)+1)="","",INDEX($P$761:$W$770,MOD(((5-1)*$N$759+8)-1,10)+1,INT((((5-1)*$N$759+8)-1)/10)+1))))))</f>
        <v/>
      </c>
      <c r="L765" s="539">
        <f>IF($D$759="Flat Oval",IF(OR($N$761="",ISTEXT($N$759),ISTEXT($N$760)),"",IF(5&lt;=$N$760,IF(9&gt;$N$759,"",IF(((5-1)*$N$759+9)&gt;80,"",IF(INDEX($P$761:$W$770,MOD(((5-1)*$N$759+9)-1,10)+1,INT((((5-1)*$N$759+9)-1)/10)+1)="","",INDEX($P$761:$W$770,MOD(((5-1)*$N$759+9)-1,10)+1,INT((((5-1)*$N$759+9)-1)/10)+1)))),IF(AND(5=$N$760+1,9&lt;=$O$759),IF(($N$759*$N$760+9)&gt;80,"",IF(INDEX($P$761:$W$770,MOD(($N$759*$N$760+9)-1,10)+1,INT((($N$759*$N$760+9)-1)/10)+1)="","",INDEX($P$761:$W$770,MOD(($N$759*$N$760+9)-1,10)+1,INT((($N$759*$N$760+9)-1)/10)+1))),""))),IF($N$761="","",IF(OR(ISTEXT($N$759),ISTEXT($N$760),ISTEXT($N$761)),"",IF(OR(9&gt;$N$759,5&gt;$N$760,((5-1)*$N$759+9)&gt;$N$761),"",IF(INDEX($P$761:$W$770,MOD(((5-1)*$N$759+9)-1,10)+1,INT((((5-1)*$N$759+9)-1)/10)+1)="","",INDEX($P$761:$W$770,MOD(((5-1)*$N$759+9)-1,10)+1,INT((((5-1)*$N$759+9)-1)/10)+1))))))</f>
        <v/>
      </c>
      <c r="M765" s="539">
        <f>IF($D$759="Flat Oval",IF(OR($N$761="",ISTEXT($N$759),ISTEXT($N$760)),"",IF(5&lt;=$N$760,IF(10&gt;$N$759,"",IF(((5-1)*$N$759+10)&gt;80,"",IF(INDEX($P$761:$W$770,MOD(((5-1)*$N$759+10)-1,10)+1,INT((((5-1)*$N$759+10)-1)/10)+1)="","",INDEX($P$761:$W$770,MOD(((5-1)*$N$759+10)-1,10)+1,INT((((5-1)*$N$759+10)-1)/10)+1)))),IF(AND(5=$N$760+1,10&lt;=$O$759),IF(($N$759*$N$760+10)&gt;80,"",IF(INDEX($P$761:$W$770,MOD(($N$759*$N$760+10)-1,10)+1,INT((($N$759*$N$760+10)-1)/10)+1)="","",INDEX($P$761:$W$770,MOD(($N$759*$N$760+10)-1,10)+1,INT((($N$759*$N$760+10)-1)/10)+1))),""))),IF($N$761="","",IF(OR(ISTEXT($N$759),ISTEXT($N$760),ISTEXT($N$761)),"",IF(OR(10&gt;$N$759,5&gt;$N$760,((5-1)*$N$759+10)&gt;$N$761),"",IF(INDEX($P$761:$W$770,MOD(((5-1)*$N$759+10)-1,10)+1,INT((((5-1)*$N$759+10)-1)/10)+1)="","",INDEX($P$761:$W$770,MOD(((5-1)*$N$759+10)-1,10)+1,INT((((5-1)*$N$759+10)-1)/10)+1))))))</f>
        <v/>
      </c>
      <c r="P765" s="540" t="n"/>
      <c r="Q765" s="540" t="n"/>
      <c r="R765" s="540" t="n"/>
      <c r="S765" s="540" t="n"/>
      <c r="T765" s="540" t="n"/>
      <c r="U765" s="540" t="n"/>
      <c r="V765" s="540" t="n"/>
      <c r="W765" s="540" t="n"/>
    </row>
    <row r="766" ht="13.35" customHeight="1" s="162">
      <c r="B766" s="537">
        <f>IF($D$759="Flat Oval",IF(OR($N$760="",ISTEXT($N$760)),"",IF(6&lt;=$N$760,ROUND((6-0.5)*$I$759/$N$760,1),IF(6=$N$760+1,"Ends",""))),IF(OR($D$759="",$G$759=""),"",IF($D$759="Round",IF(6=1,"Axis 1 (0°)",IF(6=2,"Axis 2 (90°)","")),IF(ISTEXT($N$760),"",IF(6&gt;$N$760,"",IF(ISTEXT($I$759),"",ROUND((6-0.5)*$I$759/$N$760,1)))))))</f>
        <v/>
      </c>
      <c r="C766" s="538" t="n"/>
      <c r="D766" s="539">
        <f>IF($D$759="Flat Oval",IF(OR($N$761="",ISTEXT($N$759),ISTEXT($N$760)),"",IF(6&lt;=$N$760,IF(1&gt;$N$759,"",IF(((6-1)*$N$759+1)&gt;80,"",IF(INDEX($P$761:$W$770,MOD(((6-1)*$N$759+1)-1,10)+1,INT((((6-1)*$N$759+1)-1)/10)+1)="","",INDEX($P$761:$W$770,MOD(((6-1)*$N$759+1)-1,10)+1,INT((((6-1)*$N$759+1)-1)/10)+1)))),IF(AND(6=$N$760+1,1&lt;=$O$759),IF(($N$759*$N$760+1)&gt;80,"",IF(INDEX($P$761:$W$770,MOD(($N$759*$N$760+1)-1,10)+1,INT((($N$759*$N$760+1)-1)/10)+1)="","",INDEX($P$761:$W$770,MOD(($N$759*$N$760+1)-1,10)+1,INT((($N$759*$N$760+1)-1)/10)+1))),""))),IF($N$761="","",IF(OR(ISTEXT($N$759),ISTEXT($N$760),ISTEXT($N$761)),"",IF(OR(1&gt;$N$759,6&gt;$N$760,((6-1)*$N$759+1)&gt;$N$761),"",IF(INDEX($P$761:$W$770,MOD(((6-1)*$N$759+1)-1,10)+1,INT((((6-1)*$N$759+1)-1)/10)+1)="","",INDEX($P$761:$W$770,MOD(((6-1)*$N$759+1)-1,10)+1,INT((((6-1)*$N$759+1)-1)/10)+1))))))</f>
        <v/>
      </c>
      <c r="E766" s="539">
        <f>IF($D$759="Flat Oval",IF(OR($N$761="",ISTEXT($N$759),ISTEXT($N$760)),"",IF(6&lt;=$N$760,IF(2&gt;$N$759,"",IF(((6-1)*$N$759+2)&gt;80,"",IF(INDEX($P$761:$W$770,MOD(((6-1)*$N$759+2)-1,10)+1,INT((((6-1)*$N$759+2)-1)/10)+1)="","",INDEX($P$761:$W$770,MOD(((6-1)*$N$759+2)-1,10)+1,INT((((6-1)*$N$759+2)-1)/10)+1)))),IF(AND(6=$N$760+1,2&lt;=$O$759),IF(($N$759*$N$760+2)&gt;80,"",IF(INDEX($P$761:$W$770,MOD(($N$759*$N$760+2)-1,10)+1,INT((($N$759*$N$760+2)-1)/10)+1)="","",INDEX($P$761:$W$770,MOD(($N$759*$N$760+2)-1,10)+1,INT((($N$759*$N$760+2)-1)/10)+1))),""))),IF($N$761="","",IF(OR(ISTEXT($N$759),ISTEXT($N$760),ISTEXT($N$761)),"",IF(OR(2&gt;$N$759,6&gt;$N$760,((6-1)*$N$759+2)&gt;$N$761),"",IF(INDEX($P$761:$W$770,MOD(((6-1)*$N$759+2)-1,10)+1,INT((((6-1)*$N$759+2)-1)/10)+1)="","",INDEX($P$761:$W$770,MOD(((6-1)*$N$759+2)-1,10)+1,INT((((6-1)*$N$759+2)-1)/10)+1))))))</f>
        <v/>
      </c>
      <c r="F766" s="539">
        <f>IF($D$759="Flat Oval",IF(OR($N$761="",ISTEXT($N$759),ISTEXT($N$760)),"",IF(6&lt;=$N$760,IF(3&gt;$N$759,"",IF(((6-1)*$N$759+3)&gt;80,"",IF(INDEX($P$761:$W$770,MOD(((6-1)*$N$759+3)-1,10)+1,INT((((6-1)*$N$759+3)-1)/10)+1)="","",INDEX($P$761:$W$770,MOD(((6-1)*$N$759+3)-1,10)+1,INT((((6-1)*$N$759+3)-1)/10)+1)))),IF(AND(6=$N$760+1,3&lt;=$O$759),IF(($N$759*$N$760+3)&gt;80,"",IF(INDEX($P$761:$W$770,MOD(($N$759*$N$760+3)-1,10)+1,INT((($N$759*$N$760+3)-1)/10)+1)="","",INDEX($P$761:$W$770,MOD(($N$759*$N$760+3)-1,10)+1,INT((($N$759*$N$760+3)-1)/10)+1))),""))),IF($N$761="","",IF(OR(ISTEXT($N$759),ISTEXT($N$760),ISTEXT($N$761)),"",IF(OR(3&gt;$N$759,6&gt;$N$760,((6-1)*$N$759+3)&gt;$N$761),"",IF(INDEX($P$761:$W$770,MOD(((6-1)*$N$759+3)-1,10)+1,INT((((6-1)*$N$759+3)-1)/10)+1)="","",INDEX($P$761:$W$770,MOD(((6-1)*$N$759+3)-1,10)+1,INT((((6-1)*$N$759+3)-1)/10)+1))))))</f>
        <v/>
      </c>
      <c r="G766" s="539">
        <f>IF($D$759="Flat Oval",IF(OR($N$761="",ISTEXT($N$759),ISTEXT($N$760)),"",IF(6&lt;=$N$760,IF(4&gt;$N$759,"",IF(((6-1)*$N$759+4)&gt;80,"",IF(INDEX($P$761:$W$770,MOD(((6-1)*$N$759+4)-1,10)+1,INT((((6-1)*$N$759+4)-1)/10)+1)="","",INDEX($P$761:$W$770,MOD(((6-1)*$N$759+4)-1,10)+1,INT((((6-1)*$N$759+4)-1)/10)+1)))),IF(AND(6=$N$760+1,4&lt;=$O$759),IF(($N$759*$N$760+4)&gt;80,"",IF(INDEX($P$761:$W$770,MOD(($N$759*$N$760+4)-1,10)+1,INT((($N$759*$N$760+4)-1)/10)+1)="","",INDEX($P$761:$W$770,MOD(($N$759*$N$760+4)-1,10)+1,INT((($N$759*$N$760+4)-1)/10)+1))),""))),IF($N$761="","",IF(OR(ISTEXT($N$759),ISTEXT($N$760),ISTEXT($N$761)),"",IF(OR(4&gt;$N$759,6&gt;$N$760,((6-1)*$N$759+4)&gt;$N$761),"",IF(INDEX($P$761:$W$770,MOD(((6-1)*$N$759+4)-1,10)+1,INT((((6-1)*$N$759+4)-1)/10)+1)="","",INDEX($P$761:$W$770,MOD(((6-1)*$N$759+4)-1,10)+1,INT((((6-1)*$N$759+4)-1)/10)+1))))))</f>
        <v/>
      </c>
      <c r="H766" s="539">
        <f>IF($D$759="Flat Oval",IF(OR($N$761="",ISTEXT($N$759),ISTEXT($N$760)),"",IF(6&lt;=$N$760,IF(5&gt;$N$759,"",IF(((6-1)*$N$759+5)&gt;80,"",IF(INDEX($P$761:$W$770,MOD(((6-1)*$N$759+5)-1,10)+1,INT((((6-1)*$N$759+5)-1)/10)+1)="","",INDEX($P$761:$W$770,MOD(((6-1)*$N$759+5)-1,10)+1,INT((((6-1)*$N$759+5)-1)/10)+1)))),IF(AND(6=$N$760+1,5&lt;=$O$759),IF(($N$759*$N$760+5)&gt;80,"",IF(INDEX($P$761:$W$770,MOD(($N$759*$N$760+5)-1,10)+1,INT((($N$759*$N$760+5)-1)/10)+1)="","",INDEX($P$761:$W$770,MOD(($N$759*$N$760+5)-1,10)+1,INT((($N$759*$N$760+5)-1)/10)+1))),""))),IF($N$761="","",IF(OR(ISTEXT($N$759),ISTEXT($N$760),ISTEXT($N$761)),"",IF(OR(5&gt;$N$759,6&gt;$N$760,((6-1)*$N$759+5)&gt;$N$761),"",IF(INDEX($P$761:$W$770,MOD(((6-1)*$N$759+5)-1,10)+1,INT((((6-1)*$N$759+5)-1)/10)+1)="","",INDEX($P$761:$W$770,MOD(((6-1)*$N$759+5)-1,10)+1,INT((((6-1)*$N$759+5)-1)/10)+1))))))</f>
        <v/>
      </c>
      <c r="I766" s="539">
        <f>IF($D$759="Flat Oval",IF(OR($N$761="",ISTEXT($N$759),ISTEXT($N$760)),"",IF(6&lt;=$N$760,IF(6&gt;$N$759,"",IF(((6-1)*$N$759+6)&gt;80,"",IF(INDEX($P$761:$W$770,MOD(((6-1)*$N$759+6)-1,10)+1,INT((((6-1)*$N$759+6)-1)/10)+1)="","",INDEX($P$761:$W$770,MOD(((6-1)*$N$759+6)-1,10)+1,INT((((6-1)*$N$759+6)-1)/10)+1)))),IF(AND(6=$N$760+1,6&lt;=$O$759),IF(($N$759*$N$760+6)&gt;80,"",IF(INDEX($P$761:$W$770,MOD(($N$759*$N$760+6)-1,10)+1,INT((($N$759*$N$760+6)-1)/10)+1)="","",INDEX($P$761:$W$770,MOD(($N$759*$N$760+6)-1,10)+1,INT((($N$759*$N$760+6)-1)/10)+1))),""))),IF($N$761="","",IF(OR(ISTEXT($N$759),ISTEXT($N$760),ISTEXT($N$761)),"",IF(OR(6&gt;$N$759,6&gt;$N$760,((6-1)*$N$759+6)&gt;$N$761),"",IF(INDEX($P$761:$W$770,MOD(((6-1)*$N$759+6)-1,10)+1,INT((((6-1)*$N$759+6)-1)/10)+1)="","",INDEX($P$761:$W$770,MOD(((6-1)*$N$759+6)-1,10)+1,INT((((6-1)*$N$759+6)-1)/10)+1))))))</f>
        <v/>
      </c>
      <c r="J766" s="539">
        <f>IF($D$759="Flat Oval",IF(OR($N$761="",ISTEXT($N$759),ISTEXT($N$760)),"",IF(6&lt;=$N$760,IF(7&gt;$N$759,"",IF(((6-1)*$N$759+7)&gt;80,"",IF(INDEX($P$761:$W$770,MOD(((6-1)*$N$759+7)-1,10)+1,INT((((6-1)*$N$759+7)-1)/10)+1)="","",INDEX($P$761:$W$770,MOD(((6-1)*$N$759+7)-1,10)+1,INT((((6-1)*$N$759+7)-1)/10)+1)))),IF(AND(6=$N$760+1,7&lt;=$O$759),IF(($N$759*$N$760+7)&gt;80,"",IF(INDEX($P$761:$W$770,MOD(($N$759*$N$760+7)-1,10)+1,INT((($N$759*$N$760+7)-1)/10)+1)="","",INDEX($P$761:$W$770,MOD(($N$759*$N$760+7)-1,10)+1,INT((($N$759*$N$760+7)-1)/10)+1))),""))),IF($N$761="","",IF(OR(ISTEXT($N$759),ISTEXT($N$760),ISTEXT($N$761)),"",IF(OR(7&gt;$N$759,6&gt;$N$760,((6-1)*$N$759+7)&gt;$N$761),"",IF(INDEX($P$761:$W$770,MOD(((6-1)*$N$759+7)-1,10)+1,INT((((6-1)*$N$759+7)-1)/10)+1)="","",INDEX($P$761:$W$770,MOD(((6-1)*$N$759+7)-1,10)+1,INT((((6-1)*$N$759+7)-1)/10)+1))))))</f>
        <v/>
      </c>
      <c r="K766" s="539">
        <f>IF($D$759="Flat Oval",IF(OR($N$761="",ISTEXT($N$759),ISTEXT($N$760)),"",IF(6&lt;=$N$760,IF(8&gt;$N$759,"",IF(((6-1)*$N$759+8)&gt;80,"",IF(INDEX($P$761:$W$770,MOD(((6-1)*$N$759+8)-1,10)+1,INT((((6-1)*$N$759+8)-1)/10)+1)="","",INDEX($P$761:$W$770,MOD(((6-1)*$N$759+8)-1,10)+1,INT((((6-1)*$N$759+8)-1)/10)+1)))),IF(AND(6=$N$760+1,8&lt;=$O$759),IF(($N$759*$N$760+8)&gt;80,"",IF(INDEX($P$761:$W$770,MOD(($N$759*$N$760+8)-1,10)+1,INT((($N$759*$N$760+8)-1)/10)+1)="","",INDEX($P$761:$W$770,MOD(($N$759*$N$760+8)-1,10)+1,INT((($N$759*$N$760+8)-1)/10)+1))),""))),IF($N$761="","",IF(OR(ISTEXT($N$759),ISTEXT($N$760),ISTEXT($N$761)),"",IF(OR(8&gt;$N$759,6&gt;$N$760,((6-1)*$N$759+8)&gt;$N$761),"",IF(INDEX($P$761:$W$770,MOD(((6-1)*$N$759+8)-1,10)+1,INT((((6-1)*$N$759+8)-1)/10)+1)="","",INDEX($P$761:$W$770,MOD(((6-1)*$N$759+8)-1,10)+1,INT((((6-1)*$N$759+8)-1)/10)+1))))))</f>
        <v/>
      </c>
      <c r="L766" s="539">
        <f>IF($D$759="Flat Oval",IF(OR($N$761="",ISTEXT($N$759),ISTEXT($N$760)),"",IF(6&lt;=$N$760,IF(9&gt;$N$759,"",IF(((6-1)*$N$759+9)&gt;80,"",IF(INDEX($P$761:$W$770,MOD(((6-1)*$N$759+9)-1,10)+1,INT((((6-1)*$N$759+9)-1)/10)+1)="","",INDEX($P$761:$W$770,MOD(((6-1)*$N$759+9)-1,10)+1,INT((((6-1)*$N$759+9)-1)/10)+1)))),IF(AND(6=$N$760+1,9&lt;=$O$759),IF(($N$759*$N$760+9)&gt;80,"",IF(INDEX($P$761:$W$770,MOD(($N$759*$N$760+9)-1,10)+1,INT((($N$759*$N$760+9)-1)/10)+1)="","",INDEX($P$761:$W$770,MOD(($N$759*$N$760+9)-1,10)+1,INT((($N$759*$N$760+9)-1)/10)+1))),""))),IF($N$761="","",IF(OR(ISTEXT($N$759),ISTEXT($N$760),ISTEXT($N$761)),"",IF(OR(9&gt;$N$759,6&gt;$N$760,((6-1)*$N$759+9)&gt;$N$761),"",IF(INDEX($P$761:$W$770,MOD(((6-1)*$N$759+9)-1,10)+1,INT((((6-1)*$N$759+9)-1)/10)+1)="","",INDEX($P$761:$W$770,MOD(((6-1)*$N$759+9)-1,10)+1,INT((((6-1)*$N$759+9)-1)/10)+1))))))</f>
        <v/>
      </c>
      <c r="M766" s="539">
        <f>IF($D$759="Flat Oval",IF(OR($N$761="",ISTEXT($N$759),ISTEXT($N$760)),"",IF(6&lt;=$N$760,IF(10&gt;$N$759,"",IF(((6-1)*$N$759+10)&gt;80,"",IF(INDEX($P$761:$W$770,MOD(((6-1)*$N$759+10)-1,10)+1,INT((((6-1)*$N$759+10)-1)/10)+1)="","",INDEX($P$761:$W$770,MOD(((6-1)*$N$759+10)-1,10)+1,INT((((6-1)*$N$759+10)-1)/10)+1)))),IF(AND(6=$N$760+1,10&lt;=$O$759),IF(($N$759*$N$760+10)&gt;80,"",IF(INDEX($P$761:$W$770,MOD(($N$759*$N$760+10)-1,10)+1,INT((($N$759*$N$760+10)-1)/10)+1)="","",INDEX($P$761:$W$770,MOD(($N$759*$N$760+10)-1,10)+1,INT((($N$759*$N$760+10)-1)/10)+1))),""))),IF($N$761="","",IF(OR(ISTEXT($N$759),ISTEXT($N$760),ISTEXT($N$761)),"",IF(OR(10&gt;$N$759,6&gt;$N$760,((6-1)*$N$759+10)&gt;$N$761),"",IF(INDEX($P$761:$W$770,MOD(((6-1)*$N$759+10)-1,10)+1,INT((((6-1)*$N$759+10)-1)/10)+1)="","",INDEX($P$761:$W$770,MOD(((6-1)*$N$759+10)-1,10)+1,INT((((6-1)*$N$759+10)-1)/10)+1))))))</f>
        <v/>
      </c>
      <c r="P766" s="540" t="n"/>
      <c r="Q766" s="540" t="n"/>
      <c r="R766" s="540" t="n"/>
      <c r="S766" s="540" t="n"/>
      <c r="T766" s="540" t="n"/>
      <c r="U766" s="540" t="n"/>
      <c r="V766" s="540" t="n"/>
      <c r="W766" s="540" t="n"/>
    </row>
    <row r="767" ht="13.35" customHeight="1" s="162">
      <c r="B767" s="537">
        <f>IF($D$759="Flat Oval",IF(OR($N$760="",ISTEXT($N$760)),"",IF(7&lt;=$N$760,ROUND((7-0.5)*$I$759/$N$760,1),IF(7=$N$760+1,"Ends",""))),IF(OR($D$759="",$G$759=""),"",IF($D$759="Round",IF(7=1,"Axis 1 (0°)",IF(7=2,"Axis 2 (90°)","")),IF(ISTEXT($N$760),"",IF(7&gt;$N$760,"",IF(ISTEXT($I$759),"",ROUND((7-0.5)*$I$759/$N$760,1)))))))</f>
        <v/>
      </c>
      <c r="C767" s="538" t="n"/>
      <c r="D767" s="539">
        <f>IF($D$759="Flat Oval",IF(OR($N$761="",ISTEXT($N$759),ISTEXT($N$760)),"",IF(7&lt;=$N$760,IF(1&gt;$N$759,"",IF(((7-1)*$N$759+1)&gt;80,"",IF(INDEX($P$761:$W$770,MOD(((7-1)*$N$759+1)-1,10)+1,INT((((7-1)*$N$759+1)-1)/10)+1)="","",INDEX($P$761:$W$770,MOD(((7-1)*$N$759+1)-1,10)+1,INT((((7-1)*$N$759+1)-1)/10)+1)))),IF(AND(7=$N$760+1,1&lt;=$O$759),IF(($N$759*$N$760+1)&gt;80,"",IF(INDEX($P$761:$W$770,MOD(($N$759*$N$760+1)-1,10)+1,INT((($N$759*$N$760+1)-1)/10)+1)="","",INDEX($P$761:$W$770,MOD(($N$759*$N$760+1)-1,10)+1,INT((($N$759*$N$760+1)-1)/10)+1))),""))),IF($N$761="","",IF(OR(ISTEXT($N$759),ISTEXT($N$760),ISTEXT($N$761)),"",IF(OR(1&gt;$N$759,7&gt;$N$760,((7-1)*$N$759+1)&gt;$N$761),"",IF(INDEX($P$761:$W$770,MOD(((7-1)*$N$759+1)-1,10)+1,INT((((7-1)*$N$759+1)-1)/10)+1)="","",INDEX($P$761:$W$770,MOD(((7-1)*$N$759+1)-1,10)+1,INT((((7-1)*$N$759+1)-1)/10)+1))))))</f>
        <v/>
      </c>
      <c r="E767" s="539">
        <f>IF($D$759="Flat Oval",IF(OR($N$761="",ISTEXT($N$759),ISTEXT($N$760)),"",IF(7&lt;=$N$760,IF(2&gt;$N$759,"",IF(((7-1)*$N$759+2)&gt;80,"",IF(INDEX($P$761:$W$770,MOD(((7-1)*$N$759+2)-1,10)+1,INT((((7-1)*$N$759+2)-1)/10)+1)="","",INDEX($P$761:$W$770,MOD(((7-1)*$N$759+2)-1,10)+1,INT((((7-1)*$N$759+2)-1)/10)+1)))),IF(AND(7=$N$760+1,2&lt;=$O$759),IF(($N$759*$N$760+2)&gt;80,"",IF(INDEX($P$761:$W$770,MOD(($N$759*$N$760+2)-1,10)+1,INT((($N$759*$N$760+2)-1)/10)+1)="","",INDEX($P$761:$W$770,MOD(($N$759*$N$760+2)-1,10)+1,INT((($N$759*$N$760+2)-1)/10)+1))),""))),IF($N$761="","",IF(OR(ISTEXT($N$759),ISTEXT($N$760),ISTEXT($N$761)),"",IF(OR(2&gt;$N$759,7&gt;$N$760,((7-1)*$N$759+2)&gt;$N$761),"",IF(INDEX($P$761:$W$770,MOD(((7-1)*$N$759+2)-1,10)+1,INT((((7-1)*$N$759+2)-1)/10)+1)="","",INDEX($P$761:$W$770,MOD(((7-1)*$N$759+2)-1,10)+1,INT((((7-1)*$N$759+2)-1)/10)+1))))))</f>
        <v/>
      </c>
      <c r="F767" s="539">
        <f>IF($D$759="Flat Oval",IF(OR($N$761="",ISTEXT($N$759),ISTEXT($N$760)),"",IF(7&lt;=$N$760,IF(3&gt;$N$759,"",IF(((7-1)*$N$759+3)&gt;80,"",IF(INDEX($P$761:$W$770,MOD(((7-1)*$N$759+3)-1,10)+1,INT((((7-1)*$N$759+3)-1)/10)+1)="","",INDEX($P$761:$W$770,MOD(((7-1)*$N$759+3)-1,10)+1,INT((((7-1)*$N$759+3)-1)/10)+1)))),IF(AND(7=$N$760+1,3&lt;=$O$759),IF(($N$759*$N$760+3)&gt;80,"",IF(INDEX($P$761:$W$770,MOD(($N$759*$N$760+3)-1,10)+1,INT((($N$759*$N$760+3)-1)/10)+1)="","",INDEX($P$761:$W$770,MOD(($N$759*$N$760+3)-1,10)+1,INT((($N$759*$N$760+3)-1)/10)+1))),""))),IF($N$761="","",IF(OR(ISTEXT($N$759),ISTEXT($N$760),ISTEXT($N$761)),"",IF(OR(3&gt;$N$759,7&gt;$N$760,((7-1)*$N$759+3)&gt;$N$761),"",IF(INDEX($P$761:$W$770,MOD(((7-1)*$N$759+3)-1,10)+1,INT((((7-1)*$N$759+3)-1)/10)+1)="","",INDEX($P$761:$W$770,MOD(((7-1)*$N$759+3)-1,10)+1,INT((((7-1)*$N$759+3)-1)/10)+1))))))</f>
        <v/>
      </c>
      <c r="G767" s="539">
        <f>IF($D$759="Flat Oval",IF(OR($N$761="",ISTEXT($N$759),ISTEXT($N$760)),"",IF(7&lt;=$N$760,IF(4&gt;$N$759,"",IF(((7-1)*$N$759+4)&gt;80,"",IF(INDEX($P$761:$W$770,MOD(((7-1)*$N$759+4)-1,10)+1,INT((((7-1)*$N$759+4)-1)/10)+1)="","",INDEX($P$761:$W$770,MOD(((7-1)*$N$759+4)-1,10)+1,INT((((7-1)*$N$759+4)-1)/10)+1)))),IF(AND(7=$N$760+1,4&lt;=$O$759),IF(($N$759*$N$760+4)&gt;80,"",IF(INDEX($P$761:$W$770,MOD(($N$759*$N$760+4)-1,10)+1,INT((($N$759*$N$760+4)-1)/10)+1)="","",INDEX($P$761:$W$770,MOD(($N$759*$N$760+4)-1,10)+1,INT((($N$759*$N$760+4)-1)/10)+1))),""))),IF($N$761="","",IF(OR(ISTEXT($N$759),ISTEXT($N$760),ISTEXT($N$761)),"",IF(OR(4&gt;$N$759,7&gt;$N$760,((7-1)*$N$759+4)&gt;$N$761),"",IF(INDEX($P$761:$W$770,MOD(((7-1)*$N$759+4)-1,10)+1,INT((((7-1)*$N$759+4)-1)/10)+1)="","",INDEX($P$761:$W$770,MOD(((7-1)*$N$759+4)-1,10)+1,INT((((7-1)*$N$759+4)-1)/10)+1))))))</f>
        <v/>
      </c>
      <c r="H767" s="539">
        <f>IF($D$759="Flat Oval",IF(OR($N$761="",ISTEXT($N$759),ISTEXT($N$760)),"",IF(7&lt;=$N$760,IF(5&gt;$N$759,"",IF(((7-1)*$N$759+5)&gt;80,"",IF(INDEX($P$761:$W$770,MOD(((7-1)*$N$759+5)-1,10)+1,INT((((7-1)*$N$759+5)-1)/10)+1)="","",INDEX($P$761:$W$770,MOD(((7-1)*$N$759+5)-1,10)+1,INT((((7-1)*$N$759+5)-1)/10)+1)))),IF(AND(7=$N$760+1,5&lt;=$O$759),IF(($N$759*$N$760+5)&gt;80,"",IF(INDEX($P$761:$W$770,MOD(($N$759*$N$760+5)-1,10)+1,INT((($N$759*$N$760+5)-1)/10)+1)="","",INDEX($P$761:$W$770,MOD(($N$759*$N$760+5)-1,10)+1,INT((($N$759*$N$760+5)-1)/10)+1))),""))),IF($N$761="","",IF(OR(ISTEXT($N$759),ISTEXT($N$760),ISTEXT($N$761)),"",IF(OR(5&gt;$N$759,7&gt;$N$760,((7-1)*$N$759+5)&gt;$N$761),"",IF(INDEX($P$761:$W$770,MOD(((7-1)*$N$759+5)-1,10)+1,INT((((7-1)*$N$759+5)-1)/10)+1)="","",INDEX($P$761:$W$770,MOD(((7-1)*$N$759+5)-1,10)+1,INT((((7-1)*$N$759+5)-1)/10)+1))))))</f>
        <v/>
      </c>
      <c r="I767" s="539">
        <f>IF($D$759="Flat Oval",IF(OR($N$761="",ISTEXT($N$759),ISTEXT($N$760)),"",IF(7&lt;=$N$760,IF(6&gt;$N$759,"",IF(((7-1)*$N$759+6)&gt;80,"",IF(INDEX($P$761:$W$770,MOD(((7-1)*$N$759+6)-1,10)+1,INT((((7-1)*$N$759+6)-1)/10)+1)="","",INDEX($P$761:$W$770,MOD(((7-1)*$N$759+6)-1,10)+1,INT((((7-1)*$N$759+6)-1)/10)+1)))),IF(AND(7=$N$760+1,6&lt;=$O$759),IF(($N$759*$N$760+6)&gt;80,"",IF(INDEX($P$761:$W$770,MOD(($N$759*$N$760+6)-1,10)+1,INT((($N$759*$N$760+6)-1)/10)+1)="","",INDEX($P$761:$W$770,MOD(($N$759*$N$760+6)-1,10)+1,INT((($N$759*$N$760+6)-1)/10)+1))),""))),IF($N$761="","",IF(OR(ISTEXT($N$759),ISTEXT($N$760),ISTEXT($N$761)),"",IF(OR(6&gt;$N$759,7&gt;$N$760,((7-1)*$N$759+6)&gt;$N$761),"",IF(INDEX($P$761:$W$770,MOD(((7-1)*$N$759+6)-1,10)+1,INT((((7-1)*$N$759+6)-1)/10)+1)="","",INDEX($P$761:$W$770,MOD(((7-1)*$N$759+6)-1,10)+1,INT((((7-1)*$N$759+6)-1)/10)+1))))))</f>
        <v/>
      </c>
      <c r="J767" s="539">
        <f>IF($D$759="Flat Oval",IF(OR($N$761="",ISTEXT($N$759),ISTEXT($N$760)),"",IF(7&lt;=$N$760,IF(7&gt;$N$759,"",IF(((7-1)*$N$759+7)&gt;80,"",IF(INDEX($P$761:$W$770,MOD(((7-1)*$N$759+7)-1,10)+1,INT((((7-1)*$N$759+7)-1)/10)+1)="","",INDEX($P$761:$W$770,MOD(((7-1)*$N$759+7)-1,10)+1,INT((((7-1)*$N$759+7)-1)/10)+1)))),IF(AND(7=$N$760+1,7&lt;=$O$759),IF(($N$759*$N$760+7)&gt;80,"",IF(INDEX($P$761:$W$770,MOD(($N$759*$N$760+7)-1,10)+1,INT((($N$759*$N$760+7)-1)/10)+1)="","",INDEX($P$761:$W$770,MOD(($N$759*$N$760+7)-1,10)+1,INT((($N$759*$N$760+7)-1)/10)+1))),""))),IF($N$761="","",IF(OR(ISTEXT($N$759),ISTEXT($N$760),ISTEXT($N$761)),"",IF(OR(7&gt;$N$759,7&gt;$N$760,((7-1)*$N$759+7)&gt;$N$761),"",IF(INDEX($P$761:$W$770,MOD(((7-1)*$N$759+7)-1,10)+1,INT((((7-1)*$N$759+7)-1)/10)+1)="","",INDEX($P$761:$W$770,MOD(((7-1)*$N$759+7)-1,10)+1,INT((((7-1)*$N$759+7)-1)/10)+1))))))</f>
        <v/>
      </c>
      <c r="K767" s="539">
        <f>IF($D$759="Flat Oval",IF(OR($N$761="",ISTEXT($N$759),ISTEXT($N$760)),"",IF(7&lt;=$N$760,IF(8&gt;$N$759,"",IF(((7-1)*$N$759+8)&gt;80,"",IF(INDEX($P$761:$W$770,MOD(((7-1)*$N$759+8)-1,10)+1,INT((((7-1)*$N$759+8)-1)/10)+1)="","",INDEX($P$761:$W$770,MOD(((7-1)*$N$759+8)-1,10)+1,INT((((7-1)*$N$759+8)-1)/10)+1)))),IF(AND(7=$N$760+1,8&lt;=$O$759),IF(($N$759*$N$760+8)&gt;80,"",IF(INDEX($P$761:$W$770,MOD(($N$759*$N$760+8)-1,10)+1,INT((($N$759*$N$760+8)-1)/10)+1)="","",INDEX($P$761:$W$770,MOD(($N$759*$N$760+8)-1,10)+1,INT((($N$759*$N$760+8)-1)/10)+1))),""))),IF($N$761="","",IF(OR(ISTEXT($N$759),ISTEXT($N$760),ISTEXT($N$761)),"",IF(OR(8&gt;$N$759,7&gt;$N$760,((7-1)*$N$759+8)&gt;$N$761),"",IF(INDEX($P$761:$W$770,MOD(((7-1)*$N$759+8)-1,10)+1,INT((((7-1)*$N$759+8)-1)/10)+1)="","",INDEX($P$761:$W$770,MOD(((7-1)*$N$759+8)-1,10)+1,INT((((7-1)*$N$759+8)-1)/10)+1))))))</f>
        <v/>
      </c>
      <c r="L767" s="539">
        <f>IF($D$759="Flat Oval",IF(OR($N$761="",ISTEXT($N$759),ISTEXT($N$760)),"",IF(7&lt;=$N$760,IF(9&gt;$N$759,"",IF(((7-1)*$N$759+9)&gt;80,"",IF(INDEX($P$761:$W$770,MOD(((7-1)*$N$759+9)-1,10)+1,INT((((7-1)*$N$759+9)-1)/10)+1)="","",INDEX($P$761:$W$770,MOD(((7-1)*$N$759+9)-1,10)+1,INT((((7-1)*$N$759+9)-1)/10)+1)))),IF(AND(7=$N$760+1,9&lt;=$O$759),IF(($N$759*$N$760+9)&gt;80,"",IF(INDEX($P$761:$W$770,MOD(($N$759*$N$760+9)-1,10)+1,INT((($N$759*$N$760+9)-1)/10)+1)="","",INDEX($P$761:$W$770,MOD(($N$759*$N$760+9)-1,10)+1,INT((($N$759*$N$760+9)-1)/10)+1))),""))),IF($N$761="","",IF(OR(ISTEXT($N$759),ISTEXT($N$760),ISTEXT($N$761)),"",IF(OR(9&gt;$N$759,7&gt;$N$760,((7-1)*$N$759+9)&gt;$N$761),"",IF(INDEX($P$761:$W$770,MOD(((7-1)*$N$759+9)-1,10)+1,INT((((7-1)*$N$759+9)-1)/10)+1)="","",INDEX($P$761:$W$770,MOD(((7-1)*$N$759+9)-1,10)+1,INT((((7-1)*$N$759+9)-1)/10)+1))))))</f>
        <v/>
      </c>
      <c r="M767" s="539">
        <f>IF($D$759="Flat Oval",IF(OR($N$761="",ISTEXT($N$759),ISTEXT($N$760)),"",IF(7&lt;=$N$760,IF(10&gt;$N$759,"",IF(((7-1)*$N$759+10)&gt;80,"",IF(INDEX($P$761:$W$770,MOD(((7-1)*$N$759+10)-1,10)+1,INT((((7-1)*$N$759+10)-1)/10)+1)="","",INDEX($P$761:$W$770,MOD(((7-1)*$N$759+10)-1,10)+1,INT((((7-1)*$N$759+10)-1)/10)+1)))),IF(AND(7=$N$760+1,10&lt;=$O$759),IF(($N$759*$N$760+10)&gt;80,"",IF(INDEX($P$761:$W$770,MOD(($N$759*$N$760+10)-1,10)+1,INT((($N$759*$N$760+10)-1)/10)+1)="","",INDEX($P$761:$W$770,MOD(($N$759*$N$760+10)-1,10)+1,INT((($N$759*$N$760+10)-1)/10)+1))),""))),IF($N$761="","",IF(OR(ISTEXT($N$759),ISTEXT($N$760),ISTEXT($N$761)),"",IF(OR(10&gt;$N$759,7&gt;$N$760,((7-1)*$N$759+10)&gt;$N$761),"",IF(INDEX($P$761:$W$770,MOD(((7-1)*$N$759+10)-1,10)+1,INT((((7-1)*$N$759+10)-1)/10)+1)="","",INDEX($P$761:$W$770,MOD(((7-1)*$N$759+10)-1,10)+1,INT((((7-1)*$N$759+10)-1)/10)+1))))))</f>
        <v/>
      </c>
      <c r="P767" s="540" t="n"/>
      <c r="Q767" s="540" t="n"/>
      <c r="R767" s="540" t="n"/>
      <c r="S767" s="540" t="n"/>
      <c r="T767" s="540" t="n"/>
      <c r="U767" s="540" t="n"/>
      <c r="V767" s="540" t="n"/>
      <c r="W767" s="540" t="n"/>
    </row>
    <row r="768" ht="13.35" customHeight="1" s="162">
      <c r="B768" s="537">
        <f>IF($D$759="Flat Oval",IF(OR($N$760="",ISTEXT($N$760)),"",IF(8&lt;=$N$760,ROUND((8-0.5)*$I$759/$N$760,1),IF(8=$N$760+1,"Ends",""))),IF(OR($D$759="",$G$759=""),"",IF($D$759="Round",IF(8=1,"Axis 1 (0°)",IF(8=2,"Axis 2 (90°)","")),IF(ISTEXT($N$760),"",IF(8&gt;$N$760,"",IF(ISTEXT($I$759),"",ROUND((8-0.5)*$I$759/$N$760,1)))))))</f>
        <v/>
      </c>
      <c r="C768" s="538" t="n"/>
      <c r="D768" s="539">
        <f>IF($D$759="Flat Oval",IF(OR($N$761="",ISTEXT($N$759),ISTEXT($N$760)),"",IF(8&lt;=$N$760,IF(1&gt;$N$759,"",IF(((8-1)*$N$759+1)&gt;80,"",IF(INDEX($P$761:$W$770,MOD(((8-1)*$N$759+1)-1,10)+1,INT((((8-1)*$N$759+1)-1)/10)+1)="","",INDEX($P$761:$W$770,MOD(((8-1)*$N$759+1)-1,10)+1,INT((((8-1)*$N$759+1)-1)/10)+1)))),IF(AND(8=$N$760+1,1&lt;=$O$759),IF(($N$759*$N$760+1)&gt;80,"",IF(INDEX($P$761:$W$770,MOD(($N$759*$N$760+1)-1,10)+1,INT((($N$759*$N$760+1)-1)/10)+1)="","",INDEX($P$761:$W$770,MOD(($N$759*$N$760+1)-1,10)+1,INT((($N$759*$N$760+1)-1)/10)+1))),""))),IF($N$761="","",IF(OR(ISTEXT($N$759),ISTEXT($N$760),ISTEXT($N$761)),"",IF(OR(1&gt;$N$759,8&gt;$N$760,((8-1)*$N$759+1)&gt;$N$761),"",IF(INDEX($P$761:$W$770,MOD(((8-1)*$N$759+1)-1,10)+1,INT((((8-1)*$N$759+1)-1)/10)+1)="","",INDEX($P$761:$W$770,MOD(((8-1)*$N$759+1)-1,10)+1,INT((((8-1)*$N$759+1)-1)/10)+1))))))</f>
        <v/>
      </c>
      <c r="E768" s="539">
        <f>IF($D$759="Flat Oval",IF(OR($N$761="",ISTEXT($N$759),ISTEXT($N$760)),"",IF(8&lt;=$N$760,IF(2&gt;$N$759,"",IF(((8-1)*$N$759+2)&gt;80,"",IF(INDEX($P$761:$W$770,MOD(((8-1)*$N$759+2)-1,10)+1,INT((((8-1)*$N$759+2)-1)/10)+1)="","",INDEX($P$761:$W$770,MOD(((8-1)*$N$759+2)-1,10)+1,INT((((8-1)*$N$759+2)-1)/10)+1)))),IF(AND(8=$N$760+1,2&lt;=$O$759),IF(($N$759*$N$760+2)&gt;80,"",IF(INDEX($P$761:$W$770,MOD(($N$759*$N$760+2)-1,10)+1,INT((($N$759*$N$760+2)-1)/10)+1)="","",INDEX($P$761:$W$770,MOD(($N$759*$N$760+2)-1,10)+1,INT((($N$759*$N$760+2)-1)/10)+1))),""))),IF($N$761="","",IF(OR(ISTEXT($N$759),ISTEXT($N$760),ISTEXT($N$761)),"",IF(OR(2&gt;$N$759,8&gt;$N$760,((8-1)*$N$759+2)&gt;$N$761),"",IF(INDEX($P$761:$W$770,MOD(((8-1)*$N$759+2)-1,10)+1,INT((((8-1)*$N$759+2)-1)/10)+1)="","",INDEX($P$761:$W$770,MOD(((8-1)*$N$759+2)-1,10)+1,INT((((8-1)*$N$759+2)-1)/10)+1))))))</f>
        <v/>
      </c>
      <c r="F768" s="539">
        <f>IF($D$759="Flat Oval",IF(OR($N$761="",ISTEXT($N$759),ISTEXT($N$760)),"",IF(8&lt;=$N$760,IF(3&gt;$N$759,"",IF(((8-1)*$N$759+3)&gt;80,"",IF(INDEX($P$761:$W$770,MOD(((8-1)*$N$759+3)-1,10)+1,INT((((8-1)*$N$759+3)-1)/10)+1)="","",INDEX($P$761:$W$770,MOD(((8-1)*$N$759+3)-1,10)+1,INT((((8-1)*$N$759+3)-1)/10)+1)))),IF(AND(8=$N$760+1,3&lt;=$O$759),IF(($N$759*$N$760+3)&gt;80,"",IF(INDEX($P$761:$W$770,MOD(($N$759*$N$760+3)-1,10)+1,INT((($N$759*$N$760+3)-1)/10)+1)="","",INDEX($P$761:$W$770,MOD(($N$759*$N$760+3)-1,10)+1,INT((($N$759*$N$760+3)-1)/10)+1))),""))),IF($N$761="","",IF(OR(ISTEXT($N$759),ISTEXT($N$760),ISTEXT($N$761)),"",IF(OR(3&gt;$N$759,8&gt;$N$760,((8-1)*$N$759+3)&gt;$N$761),"",IF(INDEX($P$761:$W$770,MOD(((8-1)*$N$759+3)-1,10)+1,INT((((8-1)*$N$759+3)-1)/10)+1)="","",INDEX($P$761:$W$770,MOD(((8-1)*$N$759+3)-1,10)+1,INT((((8-1)*$N$759+3)-1)/10)+1))))))</f>
        <v/>
      </c>
      <c r="G768" s="539">
        <f>IF($D$759="Flat Oval",IF(OR($N$761="",ISTEXT($N$759),ISTEXT($N$760)),"",IF(8&lt;=$N$760,IF(4&gt;$N$759,"",IF(((8-1)*$N$759+4)&gt;80,"",IF(INDEX($P$761:$W$770,MOD(((8-1)*$N$759+4)-1,10)+1,INT((((8-1)*$N$759+4)-1)/10)+1)="","",INDEX($P$761:$W$770,MOD(((8-1)*$N$759+4)-1,10)+1,INT((((8-1)*$N$759+4)-1)/10)+1)))),IF(AND(8=$N$760+1,4&lt;=$O$759),IF(($N$759*$N$760+4)&gt;80,"",IF(INDEX($P$761:$W$770,MOD(($N$759*$N$760+4)-1,10)+1,INT((($N$759*$N$760+4)-1)/10)+1)="","",INDEX($P$761:$W$770,MOD(($N$759*$N$760+4)-1,10)+1,INT((($N$759*$N$760+4)-1)/10)+1))),""))),IF($N$761="","",IF(OR(ISTEXT($N$759),ISTEXT($N$760),ISTEXT($N$761)),"",IF(OR(4&gt;$N$759,8&gt;$N$760,((8-1)*$N$759+4)&gt;$N$761),"",IF(INDEX($P$761:$W$770,MOD(((8-1)*$N$759+4)-1,10)+1,INT((((8-1)*$N$759+4)-1)/10)+1)="","",INDEX($P$761:$W$770,MOD(((8-1)*$N$759+4)-1,10)+1,INT((((8-1)*$N$759+4)-1)/10)+1))))))</f>
        <v/>
      </c>
      <c r="H768" s="539">
        <f>IF($D$759="Flat Oval",IF(OR($N$761="",ISTEXT($N$759),ISTEXT($N$760)),"",IF(8&lt;=$N$760,IF(5&gt;$N$759,"",IF(((8-1)*$N$759+5)&gt;80,"",IF(INDEX($P$761:$W$770,MOD(((8-1)*$N$759+5)-1,10)+1,INT((((8-1)*$N$759+5)-1)/10)+1)="","",INDEX($P$761:$W$770,MOD(((8-1)*$N$759+5)-1,10)+1,INT((((8-1)*$N$759+5)-1)/10)+1)))),IF(AND(8=$N$760+1,5&lt;=$O$759),IF(($N$759*$N$760+5)&gt;80,"",IF(INDEX($P$761:$W$770,MOD(($N$759*$N$760+5)-1,10)+1,INT((($N$759*$N$760+5)-1)/10)+1)="","",INDEX($P$761:$W$770,MOD(($N$759*$N$760+5)-1,10)+1,INT((($N$759*$N$760+5)-1)/10)+1))),""))),IF($N$761="","",IF(OR(ISTEXT($N$759),ISTEXT($N$760),ISTEXT($N$761)),"",IF(OR(5&gt;$N$759,8&gt;$N$760,((8-1)*$N$759+5)&gt;$N$761),"",IF(INDEX($P$761:$W$770,MOD(((8-1)*$N$759+5)-1,10)+1,INT((((8-1)*$N$759+5)-1)/10)+1)="","",INDEX($P$761:$W$770,MOD(((8-1)*$N$759+5)-1,10)+1,INT((((8-1)*$N$759+5)-1)/10)+1))))))</f>
        <v/>
      </c>
      <c r="I768" s="539">
        <f>IF($D$759="Flat Oval",IF(OR($N$761="",ISTEXT($N$759),ISTEXT($N$760)),"",IF(8&lt;=$N$760,IF(6&gt;$N$759,"",IF(((8-1)*$N$759+6)&gt;80,"",IF(INDEX($P$761:$W$770,MOD(((8-1)*$N$759+6)-1,10)+1,INT((((8-1)*$N$759+6)-1)/10)+1)="","",INDEX($P$761:$W$770,MOD(((8-1)*$N$759+6)-1,10)+1,INT((((8-1)*$N$759+6)-1)/10)+1)))),IF(AND(8=$N$760+1,6&lt;=$O$759),IF(($N$759*$N$760+6)&gt;80,"",IF(INDEX($P$761:$W$770,MOD(($N$759*$N$760+6)-1,10)+1,INT((($N$759*$N$760+6)-1)/10)+1)="","",INDEX($P$761:$W$770,MOD(($N$759*$N$760+6)-1,10)+1,INT((($N$759*$N$760+6)-1)/10)+1))),""))),IF($N$761="","",IF(OR(ISTEXT($N$759),ISTEXT($N$760),ISTEXT($N$761)),"",IF(OR(6&gt;$N$759,8&gt;$N$760,((8-1)*$N$759+6)&gt;$N$761),"",IF(INDEX($P$761:$W$770,MOD(((8-1)*$N$759+6)-1,10)+1,INT((((8-1)*$N$759+6)-1)/10)+1)="","",INDEX($P$761:$W$770,MOD(((8-1)*$N$759+6)-1,10)+1,INT((((8-1)*$N$759+6)-1)/10)+1))))))</f>
        <v/>
      </c>
      <c r="J768" s="539">
        <f>IF($D$759="Flat Oval",IF(OR($N$761="",ISTEXT($N$759),ISTEXT($N$760)),"",IF(8&lt;=$N$760,IF(7&gt;$N$759,"",IF(((8-1)*$N$759+7)&gt;80,"",IF(INDEX($P$761:$W$770,MOD(((8-1)*$N$759+7)-1,10)+1,INT((((8-1)*$N$759+7)-1)/10)+1)="","",INDEX($P$761:$W$770,MOD(((8-1)*$N$759+7)-1,10)+1,INT((((8-1)*$N$759+7)-1)/10)+1)))),IF(AND(8=$N$760+1,7&lt;=$O$759),IF(($N$759*$N$760+7)&gt;80,"",IF(INDEX($P$761:$W$770,MOD(($N$759*$N$760+7)-1,10)+1,INT((($N$759*$N$760+7)-1)/10)+1)="","",INDEX($P$761:$W$770,MOD(($N$759*$N$760+7)-1,10)+1,INT((($N$759*$N$760+7)-1)/10)+1))),""))),IF($N$761="","",IF(OR(ISTEXT($N$759),ISTEXT($N$760),ISTEXT($N$761)),"",IF(OR(7&gt;$N$759,8&gt;$N$760,((8-1)*$N$759+7)&gt;$N$761),"",IF(INDEX($P$761:$W$770,MOD(((8-1)*$N$759+7)-1,10)+1,INT((((8-1)*$N$759+7)-1)/10)+1)="","",INDEX($P$761:$W$770,MOD(((8-1)*$N$759+7)-1,10)+1,INT((((8-1)*$N$759+7)-1)/10)+1))))))</f>
        <v/>
      </c>
      <c r="K768" s="539">
        <f>IF($D$759="Flat Oval",IF(OR($N$761="",ISTEXT($N$759),ISTEXT($N$760)),"",IF(8&lt;=$N$760,IF(8&gt;$N$759,"",IF(((8-1)*$N$759+8)&gt;80,"",IF(INDEX($P$761:$W$770,MOD(((8-1)*$N$759+8)-1,10)+1,INT((((8-1)*$N$759+8)-1)/10)+1)="","",INDEX($P$761:$W$770,MOD(((8-1)*$N$759+8)-1,10)+1,INT((((8-1)*$N$759+8)-1)/10)+1)))),IF(AND(8=$N$760+1,8&lt;=$O$759),IF(($N$759*$N$760+8)&gt;80,"",IF(INDEX($P$761:$W$770,MOD(($N$759*$N$760+8)-1,10)+1,INT((($N$759*$N$760+8)-1)/10)+1)="","",INDEX($P$761:$W$770,MOD(($N$759*$N$760+8)-1,10)+1,INT((($N$759*$N$760+8)-1)/10)+1))),""))),IF($N$761="","",IF(OR(ISTEXT($N$759),ISTEXT($N$760),ISTEXT($N$761)),"",IF(OR(8&gt;$N$759,8&gt;$N$760,((8-1)*$N$759+8)&gt;$N$761),"",IF(INDEX($P$761:$W$770,MOD(((8-1)*$N$759+8)-1,10)+1,INT((((8-1)*$N$759+8)-1)/10)+1)="","",INDEX($P$761:$W$770,MOD(((8-1)*$N$759+8)-1,10)+1,INT((((8-1)*$N$759+8)-1)/10)+1))))))</f>
        <v/>
      </c>
      <c r="L768" s="539">
        <f>IF($D$759="Flat Oval",IF(OR($N$761="",ISTEXT($N$759),ISTEXT($N$760)),"",IF(8&lt;=$N$760,IF(9&gt;$N$759,"",IF(((8-1)*$N$759+9)&gt;80,"",IF(INDEX($P$761:$W$770,MOD(((8-1)*$N$759+9)-1,10)+1,INT((((8-1)*$N$759+9)-1)/10)+1)="","",INDEX($P$761:$W$770,MOD(((8-1)*$N$759+9)-1,10)+1,INT((((8-1)*$N$759+9)-1)/10)+1)))),IF(AND(8=$N$760+1,9&lt;=$O$759),IF(($N$759*$N$760+9)&gt;80,"",IF(INDEX($P$761:$W$770,MOD(($N$759*$N$760+9)-1,10)+1,INT((($N$759*$N$760+9)-1)/10)+1)="","",INDEX($P$761:$W$770,MOD(($N$759*$N$760+9)-1,10)+1,INT((($N$759*$N$760+9)-1)/10)+1))),""))),IF($N$761="","",IF(OR(ISTEXT($N$759),ISTEXT($N$760),ISTEXT($N$761)),"",IF(OR(9&gt;$N$759,8&gt;$N$760,((8-1)*$N$759+9)&gt;$N$761),"",IF(INDEX($P$761:$W$770,MOD(((8-1)*$N$759+9)-1,10)+1,INT((((8-1)*$N$759+9)-1)/10)+1)="","",INDEX($P$761:$W$770,MOD(((8-1)*$N$759+9)-1,10)+1,INT((((8-1)*$N$759+9)-1)/10)+1))))))</f>
        <v/>
      </c>
      <c r="M768" s="539">
        <f>IF($D$759="Flat Oval",IF(OR($N$761="",ISTEXT($N$759),ISTEXT($N$760)),"",IF(8&lt;=$N$760,IF(10&gt;$N$759,"",IF(((8-1)*$N$759+10)&gt;80,"",IF(INDEX($P$761:$W$770,MOD(((8-1)*$N$759+10)-1,10)+1,INT((((8-1)*$N$759+10)-1)/10)+1)="","",INDEX($P$761:$W$770,MOD(((8-1)*$N$759+10)-1,10)+1,INT((((8-1)*$N$759+10)-1)/10)+1)))),IF(AND(8=$N$760+1,10&lt;=$O$759),IF(($N$759*$N$760+10)&gt;80,"",IF(INDEX($P$761:$W$770,MOD(($N$759*$N$760+10)-1,10)+1,INT((($N$759*$N$760+10)-1)/10)+1)="","",INDEX($P$761:$W$770,MOD(($N$759*$N$760+10)-1,10)+1,INT((($N$759*$N$760+10)-1)/10)+1))),""))),IF($N$761="","",IF(OR(ISTEXT($N$759),ISTEXT($N$760),ISTEXT($N$761)),"",IF(OR(10&gt;$N$759,8&gt;$N$760,((8-1)*$N$759+10)&gt;$N$761),"",IF(INDEX($P$761:$W$770,MOD(((8-1)*$N$759+10)-1,10)+1,INT((((8-1)*$N$759+10)-1)/10)+1)="","",INDEX($P$761:$W$770,MOD(((8-1)*$N$759+10)-1,10)+1,INT((((8-1)*$N$759+10)-1)/10)+1))))))</f>
        <v/>
      </c>
      <c r="P768" s="540" t="n"/>
      <c r="Q768" s="540" t="n"/>
      <c r="R768" s="540" t="n"/>
      <c r="S768" s="540" t="n"/>
      <c r="T768" s="540" t="n"/>
      <c r="U768" s="540" t="n"/>
      <c r="V768" s="540" t="n"/>
      <c r="W768" s="540" t="n"/>
    </row>
    <row r="769" ht="13.35" customHeight="1" s="162">
      <c r="P769" s="540" t="n"/>
      <c r="Q769" s="540" t="n"/>
      <c r="R769" s="540" t="n"/>
      <c r="S769" s="540" t="n"/>
      <c r="T769" s="540" t="n"/>
      <c r="U769" s="540" t="n"/>
      <c r="V769" s="540" t="n"/>
      <c r="W769" s="540" t="n"/>
    </row>
    <row r="770" ht="13.35" customHeight="1" s="162">
      <c r="B770" s="188" t="inlineStr">
        <is>
          <t>Airflow Traverse Measurement</t>
        </is>
      </c>
      <c r="C770" s="174" t="n"/>
      <c r="D770" s="174" t="n"/>
      <c r="E770" s="174" t="n"/>
      <c r="F770" s="174" t="n"/>
      <c r="G770" s="174" t="n"/>
      <c r="H770" s="173" t="n"/>
      <c r="I770" s="194" t="inlineStr">
        <is>
          <t>Design CFM</t>
        </is>
      </c>
      <c r="J770" s="188" t="inlineStr">
        <is>
          <t>Initial</t>
        </is>
      </c>
      <c r="K770" s="173" t="n"/>
      <c r="L770" s="188" t="inlineStr">
        <is>
          <t>Final</t>
        </is>
      </c>
      <c r="M770" s="173" t="n"/>
      <c r="P770" s="540" t="n"/>
      <c r="Q770" s="540" t="n"/>
      <c r="R770" s="540" t="n"/>
      <c r="S770" s="540" t="n"/>
      <c r="T770" s="540" t="n"/>
      <c r="U770" s="540" t="n"/>
      <c r="V770" s="540" t="n"/>
      <c r="W770" s="540" t="n"/>
    </row>
    <row r="771" ht="13.35" customHeight="1" s="162">
      <c r="B771" s="153" t="inlineStr">
        <is>
          <t xml:space="preserve">Point </t>
        </is>
      </c>
      <c r="C771" s="188" t="inlineStr">
        <is>
          <t>Area Served</t>
        </is>
      </c>
      <c r="D771" s="174" t="n"/>
      <c r="E771" s="173" t="n"/>
      <c r="F771" s="188" t="inlineStr">
        <is>
          <t>Size</t>
        </is>
      </c>
      <c r="G771" s="173" t="n"/>
      <c r="H771" s="188" t="inlineStr">
        <is>
          <t>Ak</t>
        </is>
      </c>
      <c r="I771" s="440" t="n"/>
      <c r="J771" s="188" t="inlineStr">
        <is>
          <t>VEL</t>
        </is>
      </c>
      <c r="K771" s="188" t="inlineStr">
        <is>
          <t>CFM</t>
        </is>
      </c>
      <c r="L771" s="188" t="inlineStr">
        <is>
          <t>VEL</t>
        </is>
      </c>
      <c r="M771" s="188" t="inlineStr">
        <is>
          <t>CFM</t>
        </is>
      </c>
    </row>
    <row r="772" ht="13.35" customHeight="1" s="162">
      <c r="B772" s="31" t="inlineStr">
        <is>
          <t>T-48</t>
        </is>
      </c>
      <c r="C772" s="307" t="n"/>
      <c r="D772" s="174" t="n"/>
      <c r="E772" s="173" t="n"/>
      <c r="F772" s="307">
        <f>IF($D$774="Flat Oval",IF(OR($G$774="",$I$774=""),"",$G$774&amp;""" x "&amp;$I$774&amp;""" oval"),IF($G$774="","",IF($D$774="Round",$G$774&amp;""" dia",$G$774&amp;""" x "&amp;$I$774&amp;"""")))</f>
        <v/>
      </c>
      <c r="G772" s="173" t="n"/>
      <c r="H772" s="525">
        <f>IF($D$774="Flat Oval",IF(OR($G$774="",$I$774=""),"",IF(OR(ISTEXT($G$774),ISTEXT($I$774)),"",ROUND(((($G$774-2*N($K$774))-($I$774-2*N($K$774)))*($I$774-2*N($K$774))+PI()*(($I$774-2*N($K$774))/2)^2)/144,3))),IF(OR($D$774="",$G$774=""),"",IF($D$774="Round",IF(ISTEXT($G$774),"",ROUND(PI()*(($G$774-2*N($K$774))/2)^2/144,3)),IF($I$774="","",IF(OR(ISTEXT($G$774),ISTEXT($I$774)),"",ROUND(($G$774-2*N($K$774))*($I$774-2*N($K$774))/144,3))))))</f>
        <v/>
      </c>
      <c r="I772" s="189" t="n"/>
      <c r="J772" s="189" t="n"/>
      <c r="K772" s="189">
        <f>IF(N(J772)*N(H772)=0,"",ROUND(N(J772)*N(H772),0))</f>
        <v/>
      </c>
      <c r="L772" s="189">
        <f>IF($D$774="Flat Oval",IF(OR($O$775="",$O$776="",N($O$777)+N($O$778)=0),"",ROUND(($O$775*$O$777+$O$776*$O$778)/($O$777+$O$778),0)),IF(COUNT(D776:M783)=0,"",ROUND(AVERAGE(D776:M783),0)))</f>
        <v/>
      </c>
      <c r="M772" s="189">
        <f>IF(N(L772)*N(H772)=0,"",ROUND(N(L772)*N(H772),0))</f>
        <v/>
      </c>
    </row>
    <row r="773" ht="13.35" customHeight="1" s="162">
      <c r="B773" s="188" t="inlineStr">
        <is>
          <t>Instrument</t>
        </is>
      </c>
      <c r="C773" s="173" t="n"/>
      <c r="D773" s="196" t="n"/>
      <c r="E773" s="174" t="n"/>
      <c r="F773" s="174" t="n"/>
      <c r="G773" s="173" t="n"/>
      <c r="H773" s="188" t="inlineStr">
        <is>
          <t>Duct Static Pressure</t>
        </is>
      </c>
      <c r="I773" s="174" t="n"/>
      <c r="J773" s="173" t="n"/>
      <c r="K773" s="53" t="n"/>
      <c r="L773" s="188" t="inlineStr">
        <is>
          <t>Temp</t>
        </is>
      </c>
      <c r="M773" s="52" t="n"/>
      <c r="N773" s="51" t="n"/>
    </row>
    <row r="774" ht="13.35" customHeight="1" s="162">
      <c r="B774" s="526" t="inlineStr">
        <is>
          <t>Duct shape:</t>
        </is>
      </c>
      <c r="C774" s="173" t="n"/>
      <c r="D774" s="527" t="n"/>
      <c r="E774" s="173" t="n"/>
      <c r="F774" s="528" t="inlineStr">
        <is>
          <t>W / Dia (in)</t>
        </is>
      </c>
      <c r="G774" s="529" t="n"/>
      <c r="H774" s="526" t="inlineStr">
        <is>
          <t>H (in)</t>
        </is>
      </c>
      <c r="I774" s="530" t="n"/>
      <c r="J774" s="531" t="inlineStr">
        <is>
          <t>Liner (in)</t>
        </is>
      </c>
      <c r="K774" s="532" t="n"/>
      <c r="L774" s="526" t="inlineStr">
        <is>
          <t>Points</t>
        </is>
      </c>
      <c r="M774" s="533">
        <f>IF($D$774="Flat Oval",IF($N$776="","",$N$774&amp;"x"&amp;$N$775&amp;"+"&amp;$O$774&amp;" ends"),IF($N$774="","",IF($D$774="Round",$N$774&amp;" x 2 axes",IF($N$775="","",$N$774&amp;" x "&amp;$N$775))))</f>
        <v/>
      </c>
      <c r="N774" s="534">
        <f>IF($D$774="Flat Oval",IF(OR($G$774="",$I$774=""),"",IF(OR(ISTEXT($G$774),ISTEXT($I$774)),"",IF($G$774-$I$774&lt;12,2,MIN(10,MAX(3,ROUNDUP(($G$774-$I$774)/6,0)))))),IF(OR($D$774="",$G$774=""),"",IF($D$774="Round",IF(ISTEXT($G$774),"",IF($G$774&lt;=9,6,IF($G$774&lt;=12,8,10))),IF(ISTEXT($G$774),"",IF($G$774&lt;12,2,MIN(10,MAX(3,ROUNDUP($G$774/6,0))))))))</f>
        <v/>
      </c>
      <c r="O774">
        <f>IF(AND($D$774="Flat Oval",NOT(OR($G$774="",$I$774="")),NOT(OR(ISTEXT($G$774),ISTEXT($I$774)))),IF($I$774&lt;=9,6,IF($I$774&lt;=12,8,10)),"")</f>
        <v/>
      </c>
      <c r="P774" s="473" t="inlineStr">
        <is>
          <t>Quick entry – type readings in order (row by row of the grid), down this column then the next:</t>
        </is>
      </c>
    </row>
    <row r="775" ht="13.35" customHeight="1" s="162">
      <c r="B775" s="535" t="inlineStr">
        <is>
          <t>Depth↓ Pos→ (in)</t>
        </is>
      </c>
      <c r="C775" s="414" t="n"/>
      <c r="D775" s="535">
        <f>IF($D$774="Flat Oval",IF(OR($N$774="",ISTEXT($N$774),1&gt;$N$774),"",ROUND((1-0.5)*($G$774-$I$774)/$N$774,1)),IF(ISTEXT($N$774),"",IF(OR($D$774="",$G$774="",1&gt;$N$774),"",IF($D$774="Round",IF(ISTEXT($G$774),"",ROUND(IF(1&lt;=$N$774/2,$G$774/2*(1-SQRT(($N$774-2*1+1)/$N$774)),$G$774-$G$774/2*(1-SQRT(($N$774-2*($N$774-1+1)+1)/$N$774))),1)),IF(ISTEXT($G$774),"",ROUND((1-0.5)*$G$774/$N$774,1))))))</f>
        <v/>
      </c>
      <c r="E775" s="535">
        <f>IF($D$774="Flat Oval",IF(OR($N$774="",ISTEXT($N$774),2&gt;$N$774),"",ROUND((2-0.5)*($G$774-$I$774)/$N$774,1)),IF(ISTEXT($N$774),"",IF(OR($D$774="",$G$774="",2&gt;$N$774),"",IF($D$774="Round",IF(ISTEXT($G$774),"",ROUND(IF(2&lt;=$N$774/2,$G$774/2*(1-SQRT(($N$774-2*2+1)/$N$774)),$G$774-$G$774/2*(1-SQRT(($N$774-2*($N$774-2+1)+1)/$N$774))),1)),IF(ISTEXT($G$774),"",ROUND((2-0.5)*$G$774/$N$774,1))))))</f>
        <v/>
      </c>
      <c r="F775" s="535">
        <f>IF($D$774="Flat Oval",IF(OR($N$774="",ISTEXT($N$774),3&gt;$N$774),"",ROUND((3-0.5)*($G$774-$I$774)/$N$774,1)),IF(ISTEXT($N$774),"",IF(OR($D$774="",$G$774="",3&gt;$N$774),"",IF($D$774="Round",IF(ISTEXT($G$774),"",ROUND(IF(3&lt;=$N$774/2,$G$774/2*(1-SQRT(($N$774-2*3+1)/$N$774)),$G$774-$G$774/2*(1-SQRT(($N$774-2*($N$774-3+1)+1)/$N$774))),1)),IF(ISTEXT($G$774),"",ROUND((3-0.5)*$G$774/$N$774,1))))))</f>
        <v/>
      </c>
      <c r="G775" s="535">
        <f>IF($D$774="Flat Oval",IF(OR($N$774="",ISTEXT($N$774),4&gt;$N$774),"",ROUND((4-0.5)*($G$774-$I$774)/$N$774,1)),IF(ISTEXT($N$774),"",IF(OR($D$774="",$G$774="",4&gt;$N$774),"",IF($D$774="Round",IF(ISTEXT($G$774),"",ROUND(IF(4&lt;=$N$774/2,$G$774/2*(1-SQRT(($N$774-2*4+1)/$N$774)),$G$774-$G$774/2*(1-SQRT(($N$774-2*($N$774-4+1)+1)/$N$774))),1)),IF(ISTEXT($G$774),"",ROUND((4-0.5)*$G$774/$N$774,1))))))</f>
        <v/>
      </c>
      <c r="H775" s="535">
        <f>IF($D$774="Flat Oval",IF(OR($N$774="",ISTEXT($N$774),5&gt;$N$774),"",ROUND((5-0.5)*($G$774-$I$774)/$N$774,1)),IF(ISTEXT($N$774),"",IF(OR($D$774="",$G$774="",5&gt;$N$774),"",IF($D$774="Round",IF(ISTEXT($G$774),"",ROUND(IF(5&lt;=$N$774/2,$G$774/2*(1-SQRT(($N$774-2*5+1)/$N$774)),$G$774-$G$774/2*(1-SQRT(($N$774-2*($N$774-5+1)+1)/$N$774))),1)),IF(ISTEXT($G$774),"",ROUND((5-0.5)*$G$774/$N$774,1))))))</f>
        <v/>
      </c>
      <c r="I775" s="535">
        <f>IF($D$774="Flat Oval",IF(OR($N$774="",ISTEXT($N$774),6&gt;$N$774),"",ROUND((6-0.5)*($G$774-$I$774)/$N$774,1)),IF(ISTEXT($N$774),"",IF(OR($D$774="",$G$774="",6&gt;$N$774),"",IF($D$774="Round",IF(ISTEXT($G$774),"",ROUND(IF(6&lt;=$N$774/2,$G$774/2*(1-SQRT(($N$774-2*6+1)/$N$774)),$G$774-$G$774/2*(1-SQRT(($N$774-2*($N$774-6+1)+1)/$N$774))),1)),IF(ISTEXT($G$774),"",ROUND((6-0.5)*$G$774/$N$774,1))))))</f>
        <v/>
      </c>
      <c r="J775" s="535">
        <f>IF($D$774="Flat Oval",IF(OR($N$774="",ISTEXT($N$774),7&gt;$N$774),"",ROUND((7-0.5)*($G$774-$I$774)/$N$774,1)),IF(ISTEXT($N$774),"",IF(OR($D$774="",$G$774="",7&gt;$N$774),"",IF($D$774="Round",IF(ISTEXT($G$774),"",ROUND(IF(7&lt;=$N$774/2,$G$774/2*(1-SQRT(($N$774-2*7+1)/$N$774)),$G$774-$G$774/2*(1-SQRT(($N$774-2*($N$774-7+1)+1)/$N$774))),1)),IF(ISTEXT($G$774),"",ROUND((7-0.5)*$G$774/$N$774,1))))))</f>
        <v/>
      </c>
      <c r="K775" s="535">
        <f>IF($D$774="Flat Oval",IF(OR($N$774="",ISTEXT($N$774),8&gt;$N$774),"",ROUND((8-0.5)*($G$774-$I$774)/$N$774,1)),IF(ISTEXT($N$774),"",IF(OR($D$774="",$G$774="",8&gt;$N$774),"",IF($D$774="Round",IF(ISTEXT($G$774),"",ROUND(IF(8&lt;=$N$774/2,$G$774/2*(1-SQRT(($N$774-2*8+1)/$N$774)),$G$774-$G$774/2*(1-SQRT(($N$774-2*($N$774-8+1)+1)/$N$774))),1)),IF(ISTEXT($G$774),"",ROUND((8-0.5)*$G$774/$N$774,1))))))</f>
        <v/>
      </c>
      <c r="L775" s="535">
        <f>IF($D$774="Flat Oval",IF(OR($N$774="",ISTEXT($N$774),9&gt;$N$774),"",ROUND((9-0.5)*($G$774-$I$774)/$N$774,1)),IF(ISTEXT($N$774),"",IF(OR($D$774="",$G$774="",9&gt;$N$774),"",IF($D$774="Round",IF(ISTEXT($G$774),"",ROUND(IF(9&lt;=$N$774/2,$G$774/2*(1-SQRT(($N$774-2*9+1)/$N$774)),$G$774-$G$774/2*(1-SQRT(($N$774-2*($N$774-9+1)+1)/$N$774))),1)),IF(ISTEXT($G$774),"",ROUND((9-0.5)*$G$774/$N$774,1))))))</f>
        <v/>
      </c>
      <c r="M775" s="535">
        <f>IF($D$774="Flat Oval",IF(OR($N$774="",ISTEXT($N$774),10&gt;$N$774),"",ROUND((10-0.5)*($G$774-$I$774)/$N$774,1)),IF(ISTEXT($N$774),"",IF(OR($D$774="",$G$774="",10&gt;$N$774),"",IF($D$774="Round",IF(ISTEXT($G$774),"",ROUND(IF(10&lt;=$N$774/2,$G$774/2*(1-SQRT(($N$774-2*10+1)/$N$774)),$G$774-$G$774/2*(1-SQRT(($N$774-2*($N$774-10+1)+1)/$N$774))),1)),IF(ISTEXT($G$774),"",ROUND((10-0.5)*$G$774/$N$774,1))))))</f>
        <v/>
      </c>
      <c r="N775" s="534">
        <f>IF($D$774="Flat Oval",IF(OR($G$774="",$I$774=""),"",IF(OR(ISTEXT($G$774),ISTEXT($I$774)),"",IF($I$774&lt;12,2,MIN(7,MAX(3,ROUNDUP($I$774/6,0)))))),IF(OR($D$774="",$G$774=""),"",IF($D$774="Round",2,IF($I$774="","",IF(ISTEXT($I$774),"",IF($I$774&lt;12,2,MIN(8,MAX(3,ROUNDUP($I$774/6,0)))))))))</f>
        <v/>
      </c>
      <c r="O775">
        <f>IF(OR(NOT($D$774="Flat Oval"),N($N$776)=0),"",IF(COUNT(D776:INDEX(M776:M783,$N$775))=0,"",AVERAGE(D776:INDEX(M776:M783,$N$775))))</f>
        <v/>
      </c>
      <c r="P775" s="536" t="inlineStr">
        <is>
          <t>1–10</t>
        </is>
      </c>
      <c r="Q775" s="536" t="inlineStr">
        <is>
          <t>11–20</t>
        </is>
      </c>
      <c r="R775" s="536" t="inlineStr">
        <is>
          <t>21–30</t>
        </is>
      </c>
      <c r="S775" s="536" t="inlineStr">
        <is>
          <t>31–40</t>
        </is>
      </c>
      <c r="T775" s="536" t="inlineStr">
        <is>
          <t>41–50</t>
        </is>
      </c>
      <c r="U775" s="536" t="inlineStr">
        <is>
          <t>51–60</t>
        </is>
      </c>
      <c r="V775" s="536" t="inlineStr">
        <is>
          <t>61–70</t>
        </is>
      </c>
      <c r="W775" s="536" t="inlineStr">
        <is>
          <t>71–80</t>
        </is>
      </c>
    </row>
    <row r="776" ht="13.35" customHeight="1" s="162">
      <c r="B776" s="537">
        <f>IF($D$774="Flat Oval",IF(OR($N$775="",ISTEXT($N$775)),"",IF(1&lt;=$N$775,ROUND((1-0.5)*$I$774/$N$775,1),IF(1=$N$775+1,"Ends",""))),IF(OR($D$774="",$G$774=""),"",IF($D$774="Round",IF(1=1,"Axis 1 (0°)",IF(1=2,"Axis 2 (90°)","")),IF(ISTEXT($N$775),"",IF(1&gt;$N$775,"",IF(ISTEXT($I$774),"",ROUND((1-0.5)*$I$774/$N$775,1)))))))</f>
        <v/>
      </c>
      <c r="C776" s="538" t="n"/>
      <c r="D776" s="539">
        <f>IF($D$774="Flat Oval",IF(OR($N$776="",ISTEXT($N$774),ISTEXT($N$775)),"",IF(1&lt;=$N$775,IF(1&gt;$N$774,"",IF(((1-1)*$N$774+1)&gt;80,"",IF(INDEX($P$776:$W$785,MOD(((1-1)*$N$774+1)-1,10)+1,INT((((1-1)*$N$774+1)-1)/10)+1)="","",INDEX($P$776:$W$785,MOD(((1-1)*$N$774+1)-1,10)+1,INT((((1-1)*$N$774+1)-1)/10)+1)))),IF(AND(1=$N$775+1,1&lt;=$O$774),IF(($N$774*$N$775+1)&gt;80,"",IF(INDEX($P$776:$W$785,MOD(($N$774*$N$775+1)-1,10)+1,INT((($N$774*$N$775+1)-1)/10)+1)="","",INDEX($P$776:$W$785,MOD(($N$774*$N$775+1)-1,10)+1,INT((($N$774*$N$775+1)-1)/10)+1))),""))),IF($N$776="","",IF(OR(ISTEXT($N$774),ISTEXT($N$775),ISTEXT($N$776)),"",IF(OR(1&gt;$N$774,1&gt;$N$775,((1-1)*$N$774+1)&gt;$N$776),"",IF(INDEX($P$776:$W$785,MOD(((1-1)*$N$774+1)-1,10)+1,INT((((1-1)*$N$774+1)-1)/10)+1)="","",INDEX($P$776:$W$785,MOD(((1-1)*$N$774+1)-1,10)+1,INT((((1-1)*$N$774+1)-1)/10)+1))))))</f>
        <v/>
      </c>
      <c r="E776" s="539">
        <f>IF($D$774="Flat Oval",IF(OR($N$776="",ISTEXT($N$774),ISTEXT($N$775)),"",IF(1&lt;=$N$775,IF(2&gt;$N$774,"",IF(((1-1)*$N$774+2)&gt;80,"",IF(INDEX($P$776:$W$785,MOD(((1-1)*$N$774+2)-1,10)+1,INT((((1-1)*$N$774+2)-1)/10)+1)="","",INDEX($P$776:$W$785,MOD(((1-1)*$N$774+2)-1,10)+1,INT((((1-1)*$N$774+2)-1)/10)+1)))),IF(AND(1=$N$775+1,2&lt;=$O$774),IF(($N$774*$N$775+2)&gt;80,"",IF(INDEX($P$776:$W$785,MOD(($N$774*$N$775+2)-1,10)+1,INT((($N$774*$N$775+2)-1)/10)+1)="","",INDEX($P$776:$W$785,MOD(($N$774*$N$775+2)-1,10)+1,INT((($N$774*$N$775+2)-1)/10)+1))),""))),IF($N$776="","",IF(OR(ISTEXT($N$774),ISTEXT($N$775),ISTEXT($N$776)),"",IF(OR(2&gt;$N$774,1&gt;$N$775,((1-1)*$N$774+2)&gt;$N$776),"",IF(INDEX($P$776:$W$785,MOD(((1-1)*$N$774+2)-1,10)+1,INT((((1-1)*$N$774+2)-1)/10)+1)="","",INDEX($P$776:$W$785,MOD(((1-1)*$N$774+2)-1,10)+1,INT((((1-1)*$N$774+2)-1)/10)+1))))))</f>
        <v/>
      </c>
      <c r="F776" s="539">
        <f>IF($D$774="Flat Oval",IF(OR($N$776="",ISTEXT($N$774),ISTEXT($N$775)),"",IF(1&lt;=$N$775,IF(3&gt;$N$774,"",IF(((1-1)*$N$774+3)&gt;80,"",IF(INDEX($P$776:$W$785,MOD(((1-1)*$N$774+3)-1,10)+1,INT((((1-1)*$N$774+3)-1)/10)+1)="","",INDEX($P$776:$W$785,MOD(((1-1)*$N$774+3)-1,10)+1,INT((((1-1)*$N$774+3)-1)/10)+1)))),IF(AND(1=$N$775+1,3&lt;=$O$774),IF(($N$774*$N$775+3)&gt;80,"",IF(INDEX($P$776:$W$785,MOD(($N$774*$N$775+3)-1,10)+1,INT((($N$774*$N$775+3)-1)/10)+1)="","",INDEX($P$776:$W$785,MOD(($N$774*$N$775+3)-1,10)+1,INT((($N$774*$N$775+3)-1)/10)+1))),""))),IF($N$776="","",IF(OR(ISTEXT($N$774),ISTEXT($N$775),ISTEXT($N$776)),"",IF(OR(3&gt;$N$774,1&gt;$N$775,((1-1)*$N$774+3)&gt;$N$776),"",IF(INDEX($P$776:$W$785,MOD(((1-1)*$N$774+3)-1,10)+1,INT((((1-1)*$N$774+3)-1)/10)+1)="","",INDEX($P$776:$W$785,MOD(((1-1)*$N$774+3)-1,10)+1,INT((((1-1)*$N$774+3)-1)/10)+1))))))</f>
        <v/>
      </c>
      <c r="G776" s="539">
        <f>IF($D$774="Flat Oval",IF(OR($N$776="",ISTEXT($N$774),ISTEXT($N$775)),"",IF(1&lt;=$N$775,IF(4&gt;$N$774,"",IF(((1-1)*$N$774+4)&gt;80,"",IF(INDEX($P$776:$W$785,MOD(((1-1)*$N$774+4)-1,10)+1,INT((((1-1)*$N$774+4)-1)/10)+1)="","",INDEX($P$776:$W$785,MOD(((1-1)*$N$774+4)-1,10)+1,INT((((1-1)*$N$774+4)-1)/10)+1)))),IF(AND(1=$N$775+1,4&lt;=$O$774),IF(($N$774*$N$775+4)&gt;80,"",IF(INDEX($P$776:$W$785,MOD(($N$774*$N$775+4)-1,10)+1,INT((($N$774*$N$775+4)-1)/10)+1)="","",INDEX($P$776:$W$785,MOD(($N$774*$N$775+4)-1,10)+1,INT((($N$774*$N$775+4)-1)/10)+1))),""))),IF($N$776="","",IF(OR(ISTEXT($N$774),ISTEXT($N$775),ISTEXT($N$776)),"",IF(OR(4&gt;$N$774,1&gt;$N$775,((1-1)*$N$774+4)&gt;$N$776),"",IF(INDEX($P$776:$W$785,MOD(((1-1)*$N$774+4)-1,10)+1,INT((((1-1)*$N$774+4)-1)/10)+1)="","",INDEX($P$776:$W$785,MOD(((1-1)*$N$774+4)-1,10)+1,INT((((1-1)*$N$774+4)-1)/10)+1))))))</f>
        <v/>
      </c>
      <c r="H776" s="539">
        <f>IF($D$774="Flat Oval",IF(OR($N$776="",ISTEXT($N$774),ISTEXT($N$775)),"",IF(1&lt;=$N$775,IF(5&gt;$N$774,"",IF(((1-1)*$N$774+5)&gt;80,"",IF(INDEX($P$776:$W$785,MOD(((1-1)*$N$774+5)-1,10)+1,INT((((1-1)*$N$774+5)-1)/10)+1)="","",INDEX($P$776:$W$785,MOD(((1-1)*$N$774+5)-1,10)+1,INT((((1-1)*$N$774+5)-1)/10)+1)))),IF(AND(1=$N$775+1,5&lt;=$O$774),IF(($N$774*$N$775+5)&gt;80,"",IF(INDEX($P$776:$W$785,MOD(($N$774*$N$775+5)-1,10)+1,INT((($N$774*$N$775+5)-1)/10)+1)="","",INDEX($P$776:$W$785,MOD(($N$774*$N$775+5)-1,10)+1,INT((($N$774*$N$775+5)-1)/10)+1))),""))),IF($N$776="","",IF(OR(ISTEXT($N$774),ISTEXT($N$775),ISTEXT($N$776)),"",IF(OR(5&gt;$N$774,1&gt;$N$775,((1-1)*$N$774+5)&gt;$N$776),"",IF(INDEX($P$776:$W$785,MOD(((1-1)*$N$774+5)-1,10)+1,INT((((1-1)*$N$774+5)-1)/10)+1)="","",INDEX($P$776:$W$785,MOD(((1-1)*$N$774+5)-1,10)+1,INT((((1-1)*$N$774+5)-1)/10)+1))))))</f>
        <v/>
      </c>
      <c r="I776" s="539">
        <f>IF($D$774="Flat Oval",IF(OR($N$776="",ISTEXT($N$774),ISTEXT($N$775)),"",IF(1&lt;=$N$775,IF(6&gt;$N$774,"",IF(((1-1)*$N$774+6)&gt;80,"",IF(INDEX($P$776:$W$785,MOD(((1-1)*$N$774+6)-1,10)+1,INT((((1-1)*$N$774+6)-1)/10)+1)="","",INDEX($P$776:$W$785,MOD(((1-1)*$N$774+6)-1,10)+1,INT((((1-1)*$N$774+6)-1)/10)+1)))),IF(AND(1=$N$775+1,6&lt;=$O$774),IF(($N$774*$N$775+6)&gt;80,"",IF(INDEX($P$776:$W$785,MOD(($N$774*$N$775+6)-1,10)+1,INT((($N$774*$N$775+6)-1)/10)+1)="","",INDEX($P$776:$W$785,MOD(($N$774*$N$775+6)-1,10)+1,INT((($N$774*$N$775+6)-1)/10)+1))),""))),IF($N$776="","",IF(OR(ISTEXT($N$774),ISTEXT($N$775),ISTEXT($N$776)),"",IF(OR(6&gt;$N$774,1&gt;$N$775,((1-1)*$N$774+6)&gt;$N$776),"",IF(INDEX($P$776:$W$785,MOD(((1-1)*$N$774+6)-1,10)+1,INT((((1-1)*$N$774+6)-1)/10)+1)="","",INDEX($P$776:$W$785,MOD(((1-1)*$N$774+6)-1,10)+1,INT((((1-1)*$N$774+6)-1)/10)+1))))))</f>
        <v/>
      </c>
      <c r="J776" s="539">
        <f>IF($D$774="Flat Oval",IF(OR($N$776="",ISTEXT($N$774),ISTEXT($N$775)),"",IF(1&lt;=$N$775,IF(7&gt;$N$774,"",IF(((1-1)*$N$774+7)&gt;80,"",IF(INDEX($P$776:$W$785,MOD(((1-1)*$N$774+7)-1,10)+1,INT((((1-1)*$N$774+7)-1)/10)+1)="","",INDEX($P$776:$W$785,MOD(((1-1)*$N$774+7)-1,10)+1,INT((((1-1)*$N$774+7)-1)/10)+1)))),IF(AND(1=$N$775+1,7&lt;=$O$774),IF(($N$774*$N$775+7)&gt;80,"",IF(INDEX($P$776:$W$785,MOD(($N$774*$N$775+7)-1,10)+1,INT((($N$774*$N$775+7)-1)/10)+1)="","",INDEX($P$776:$W$785,MOD(($N$774*$N$775+7)-1,10)+1,INT((($N$774*$N$775+7)-1)/10)+1))),""))),IF($N$776="","",IF(OR(ISTEXT($N$774),ISTEXT($N$775),ISTEXT($N$776)),"",IF(OR(7&gt;$N$774,1&gt;$N$775,((1-1)*$N$774+7)&gt;$N$776),"",IF(INDEX($P$776:$W$785,MOD(((1-1)*$N$774+7)-1,10)+1,INT((((1-1)*$N$774+7)-1)/10)+1)="","",INDEX($P$776:$W$785,MOD(((1-1)*$N$774+7)-1,10)+1,INT((((1-1)*$N$774+7)-1)/10)+1))))))</f>
        <v/>
      </c>
      <c r="K776" s="539">
        <f>IF($D$774="Flat Oval",IF(OR($N$776="",ISTEXT($N$774),ISTEXT($N$775)),"",IF(1&lt;=$N$775,IF(8&gt;$N$774,"",IF(((1-1)*$N$774+8)&gt;80,"",IF(INDEX($P$776:$W$785,MOD(((1-1)*$N$774+8)-1,10)+1,INT((((1-1)*$N$774+8)-1)/10)+1)="","",INDEX($P$776:$W$785,MOD(((1-1)*$N$774+8)-1,10)+1,INT((((1-1)*$N$774+8)-1)/10)+1)))),IF(AND(1=$N$775+1,8&lt;=$O$774),IF(($N$774*$N$775+8)&gt;80,"",IF(INDEX($P$776:$W$785,MOD(($N$774*$N$775+8)-1,10)+1,INT((($N$774*$N$775+8)-1)/10)+1)="","",INDEX($P$776:$W$785,MOD(($N$774*$N$775+8)-1,10)+1,INT((($N$774*$N$775+8)-1)/10)+1))),""))),IF($N$776="","",IF(OR(ISTEXT($N$774),ISTEXT($N$775),ISTEXT($N$776)),"",IF(OR(8&gt;$N$774,1&gt;$N$775,((1-1)*$N$774+8)&gt;$N$776),"",IF(INDEX($P$776:$W$785,MOD(((1-1)*$N$774+8)-1,10)+1,INT((((1-1)*$N$774+8)-1)/10)+1)="","",INDEX($P$776:$W$785,MOD(((1-1)*$N$774+8)-1,10)+1,INT((((1-1)*$N$774+8)-1)/10)+1))))))</f>
        <v/>
      </c>
      <c r="L776" s="539">
        <f>IF($D$774="Flat Oval",IF(OR($N$776="",ISTEXT($N$774),ISTEXT($N$775)),"",IF(1&lt;=$N$775,IF(9&gt;$N$774,"",IF(((1-1)*$N$774+9)&gt;80,"",IF(INDEX($P$776:$W$785,MOD(((1-1)*$N$774+9)-1,10)+1,INT((((1-1)*$N$774+9)-1)/10)+1)="","",INDEX($P$776:$W$785,MOD(((1-1)*$N$774+9)-1,10)+1,INT((((1-1)*$N$774+9)-1)/10)+1)))),IF(AND(1=$N$775+1,9&lt;=$O$774),IF(($N$774*$N$775+9)&gt;80,"",IF(INDEX($P$776:$W$785,MOD(($N$774*$N$775+9)-1,10)+1,INT((($N$774*$N$775+9)-1)/10)+1)="","",INDEX($P$776:$W$785,MOD(($N$774*$N$775+9)-1,10)+1,INT((($N$774*$N$775+9)-1)/10)+1))),""))),IF($N$776="","",IF(OR(ISTEXT($N$774),ISTEXT($N$775),ISTEXT($N$776)),"",IF(OR(9&gt;$N$774,1&gt;$N$775,((1-1)*$N$774+9)&gt;$N$776),"",IF(INDEX($P$776:$W$785,MOD(((1-1)*$N$774+9)-1,10)+1,INT((((1-1)*$N$774+9)-1)/10)+1)="","",INDEX($P$776:$W$785,MOD(((1-1)*$N$774+9)-1,10)+1,INT((((1-1)*$N$774+9)-1)/10)+1))))))</f>
        <v/>
      </c>
      <c r="M776" s="539">
        <f>IF($D$774="Flat Oval",IF(OR($N$776="",ISTEXT($N$774),ISTEXT($N$775)),"",IF(1&lt;=$N$775,IF(10&gt;$N$774,"",IF(((1-1)*$N$774+10)&gt;80,"",IF(INDEX($P$776:$W$785,MOD(((1-1)*$N$774+10)-1,10)+1,INT((((1-1)*$N$774+10)-1)/10)+1)="","",INDEX($P$776:$W$785,MOD(((1-1)*$N$774+10)-1,10)+1,INT((((1-1)*$N$774+10)-1)/10)+1)))),IF(AND(1=$N$775+1,10&lt;=$O$774),IF(($N$774*$N$775+10)&gt;80,"",IF(INDEX($P$776:$W$785,MOD(($N$774*$N$775+10)-1,10)+1,INT((($N$774*$N$775+10)-1)/10)+1)="","",INDEX($P$776:$W$785,MOD(($N$774*$N$775+10)-1,10)+1,INT((($N$774*$N$775+10)-1)/10)+1))),""))),IF($N$776="","",IF(OR(ISTEXT($N$774),ISTEXT($N$775),ISTEXT($N$776)),"",IF(OR(10&gt;$N$774,1&gt;$N$775,((1-1)*$N$774+10)&gt;$N$776),"",IF(INDEX($P$776:$W$785,MOD(((1-1)*$N$774+10)-1,10)+1,INT((((1-1)*$N$774+10)-1)/10)+1)="","",INDEX($P$776:$W$785,MOD(((1-1)*$N$774+10)-1,10)+1,INT((((1-1)*$N$774+10)-1)/10)+1))))))</f>
        <v/>
      </c>
      <c r="N776" s="534">
        <f>IF($D$774="Flat Oval",IF(OR($N$774="",$N$775="",$O$774=""),"",$N$774*$N$775+$O$774),IF(OR(N774="",N775=""),"",IF(OR(ISTEXT(N774),ISTEXT(N775)),"",N774*N775)))</f>
        <v/>
      </c>
      <c r="O776">
        <f>IF(OR(NOT($D$774="Flat Oval"),N($N$776)=0),"",IF(COUNT(INDEX(D776:D783,$N$775+1):INDEX(M776:M783,$N$775+1))=0,"",AVERAGE(INDEX(D776:D783,$N$775+1):INDEX(M776:M783,$N$775+1))))</f>
        <v/>
      </c>
      <c r="P776" s="540" t="n"/>
      <c r="Q776" s="540" t="n"/>
      <c r="R776" s="540" t="n"/>
      <c r="S776" s="540" t="n"/>
      <c r="T776" s="540" t="n"/>
      <c r="U776" s="540" t="n"/>
      <c r="V776" s="540" t="n"/>
      <c r="W776" s="540" t="n"/>
    </row>
    <row r="777" ht="13.35" customHeight="1" s="162">
      <c r="B777" s="537">
        <f>IF($D$774="Flat Oval",IF(OR($N$775="",ISTEXT($N$775)),"",IF(2&lt;=$N$775,ROUND((2-0.5)*$I$774/$N$775,1),IF(2=$N$775+1,"Ends",""))),IF(OR($D$774="",$G$774=""),"",IF($D$774="Round",IF(2=1,"Axis 1 (0°)",IF(2=2,"Axis 2 (90°)","")),IF(ISTEXT($N$775),"",IF(2&gt;$N$775,"",IF(ISTEXT($I$774),"",ROUND((2-0.5)*$I$774/$N$775,1)))))))</f>
        <v/>
      </c>
      <c r="C777" s="538" t="n"/>
      <c r="D777" s="539">
        <f>IF($D$774="Flat Oval",IF(OR($N$776="",ISTEXT($N$774),ISTEXT($N$775)),"",IF(2&lt;=$N$775,IF(1&gt;$N$774,"",IF(((2-1)*$N$774+1)&gt;80,"",IF(INDEX($P$776:$W$785,MOD(((2-1)*$N$774+1)-1,10)+1,INT((((2-1)*$N$774+1)-1)/10)+1)="","",INDEX($P$776:$W$785,MOD(((2-1)*$N$774+1)-1,10)+1,INT((((2-1)*$N$774+1)-1)/10)+1)))),IF(AND(2=$N$775+1,1&lt;=$O$774),IF(($N$774*$N$775+1)&gt;80,"",IF(INDEX($P$776:$W$785,MOD(($N$774*$N$775+1)-1,10)+1,INT((($N$774*$N$775+1)-1)/10)+1)="","",INDEX($P$776:$W$785,MOD(($N$774*$N$775+1)-1,10)+1,INT((($N$774*$N$775+1)-1)/10)+1))),""))),IF($N$776="","",IF(OR(ISTEXT($N$774),ISTEXT($N$775),ISTEXT($N$776)),"",IF(OR(1&gt;$N$774,2&gt;$N$775,((2-1)*$N$774+1)&gt;$N$776),"",IF(INDEX($P$776:$W$785,MOD(((2-1)*$N$774+1)-1,10)+1,INT((((2-1)*$N$774+1)-1)/10)+1)="","",INDEX($P$776:$W$785,MOD(((2-1)*$N$774+1)-1,10)+1,INT((((2-1)*$N$774+1)-1)/10)+1))))))</f>
        <v/>
      </c>
      <c r="E777" s="539">
        <f>IF($D$774="Flat Oval",IF(OR($N$776="",ISTEXT($N$774),ISTEXT($N$775)),"",IF(2&lt;=$N$775,IF(2&gt;$N$774,"",IF(((2-1)*$N$774+2)&gt;80,"",IF(INDEX($P$776:$W$785,MOD(((2-1)*$N$774+2)-1,10)+1,INT((((2-1)*$N$774+2)-1)/10)+1)="","",INDEX($P$776:$W$785,MOD(((2-1)*$N$774+2)-1,10)+1,INT((((2-1)*$N$774+2)-1)/10)+1)))),IF(AND(2=$N$775+1,2&lt;=$O$774),IF(($N$774*$N$775+2)&gt;80,"",IF(INDEX($P$776:$W$785,MOD(($N$774*$N$775+2)-1,10)+1,INT((($N$774*$N$775+2)-1)/10)+1)="","",INDEX($P$776:$W$785,MOD(($N$774*$N$775+2)-1,10)+1,INT((($N$774*$N$775+2)-1)/10)+1))),""))),IF($N$776="","",IF(OR(ISTEXT($N$774),ISTEXT($N$775),ISTEXT($N$776)),"",IF(OR(2&gt;$N$774,2&gt;$N$775,((2-1)*$N$774+2)&gt;$N$776),"",IF(INDEX($P$776:$W$785,MOD(((2-1)*$N$774+2)-1,10)+1,INT((((2-1)*$N$774+2)-1)/10)+1)="","",INDEX($P$776:$W$785,MOD(((2-1)*$N$774+2)-1,10)+1,INT((((2-1)*$N$774+2)-1)/10)+1))))))</f>
        <v/>
      </c>
      <c r="F777" s="539">
        <f>IF($D$774="Flat Oval",IF(OR($N$776="",ISTEXT($N$774),ISTEXT($N$775)),"",IF(2&lt;=$N$775,IF(3&gt;$N$774,"",IF(((2-1)*$N$774+3)&gt;80,"",IF(INDEX($P$776:$W$785,MOD(((2-1)*$N$774+3)-1,10)+1,INT((((2-1)*$N$774+3)-1)/10)+1)="","",INDEX($P$776:$W$785,MOD(((2-1)*$N$774+3)-1,10)+1,INT((((2-1)*$N$774+3)-1)/10)+1)))),IF(AND(2=$N$775+1,3&lt;=$O$774),IF(($N$774*$N$775+3)&gt;80,"",IF(INDEX($P$776:$W$785,MOD(($N$774*$N$775+3)-1,10)+1,INT((($N$774*$N$775+3)-1)/10)+1)="","",INDEX($P$776:$W$785,MOD(($N$774*$N$775+3)-1,10)+1,INT((($N$774*$N$775+3)-1)/10)+1))),""))),IF($N$776="","",IF(OR(ISTEXT($N$774),ISTEXT($N$775),ISTEXT($N$776)),"",IF(OR(3&gt;$N$774,2&gt;$N$775,((2-1)*$N$774+3)&gt;$N$776),"",IF(INDEX($P$776:$W$785,MOD(((2-1)*$N$774+3)-1,10)+1,INT((((2-1)*$N$774+3)-1)/10)+1)="","",INDEX($P$776:$W$785,MOD(((2-1)*$N$774+3)-1,10)+1,INT((((2-1)*$N$774+3)-1)/10)+1))))))</f>
        <v/>
      </c>
      <c r="G777" s="539">
        <f>IF($D$774="Flat Oval",IF(OR($N$776="",ISTEXT($N$774),ISTEXT($N$775)),"",IF(2&lt;=$N$775,IF(4&gt;$N$774,"",IF(((2-1)*$N$774+4)&gt;80,"",IF(INDEX($P$776:$W$785,MOD(((2-1)*$N$774+4)-1,10)+1,INT((((2-1)*$N$774+4)-1)/10)+1)="","",INDEX($P$776:$W$785,MOD(((2-1)*$N$774+4)-1,10)+1,INT((((2-1)*$N$774+4)-1)/10)+1)))),IF(AND(2=$N$775+1,4&lt;=$O$774),IF(($N$774*$N$775+4)&gt;80,"",IF(INDEX($P$776:$W$785,MOD(($N$774*$N$775+4)-1,10)+1,INT((($N$774*$N$775+4)-1)/10)+1)="","",INDEX($P$776:$W$785,MOD(($N$774*$N$775+4)-1,10)+1,INT((($N$774*$N$775+4)-1)/10)+1))),""))),IF($N$776="","",IF(OR(ISTEXT($N$774),ISTEXT($N$775),ISTEXT($N$776)),"",IF(OR(4&gt;$N$774,2&gt;$N$775,((2-1)*$N$774+4)&gt;$N$776),"",IF(INDEX($P$776:$W$785,MOD(((2-1)*$N$774+4)-1,10)+1,INT((((2-1)*$N$774+4)-1)/10)+1)="","",INDEX($P$776:$W$785,MOD(((2-1)*$N$774+4)-1,10)+1,INT((((2-1)*$N$774+4)-1)/10)+1))))))</f>
        <v/>
      </c>
      <c r="H777" s="539">
        <f>IF($D$774="Flat Oval",IF(OR($N$776="",ISTEXT($N$774),ISTEXT($N$775)),"",IF(2&lt;=$N$775,IF(5&gt;$N$774,"",IF(((2-1)*$N$774+5)&gt;80,"",IF(INDEX($P$776:$W$785,MOD(((2-1)*$N$774+5)-1,10)+1,INT((((2-1)*$N$774+5)-1)/10)+1)="","",INDEX($P$776:$W$785,MOD(((2-1)*$N$774+5)-1,10)+1,INT((((2-1)*$N$774+5)-1)/10)+1)))),IF(AND(2=$N$775+1,5&lt;=$O$774),IF(($N$774*$N$775+5)&gt;80,"",IF(INDEX($P$776:$W$785,MOD(($N$774*$N$775+5)-1,10)+1,INT((($N$774*$N$775+5)-1)/10)+1)="","",INDEX($P$776:$W$785,MOD(($N$774*$N$775+5)-1,10)+1,INT((($N$774*$N$775+5)-1)/10)+1))),""))),IF($N$776="","",IF(OR(ISTEXT($N$774),ISTEXT($N$775),ISTEXT($N$776)),"",IF(OR(5&gt;$N$774,2&gt;$N$775,((2-1)*$N$774+5)&gt;$N$776),"",IF(INDEX($P$776:$W$785,MOD(((2-1)*$N$774+5)-1,10)+1,INT((((2-1)*$N$774+5)-1)/10)+1)="","",INDEX($P$776:$W$785,MOD(((2-1)*$N$774+5)-1,10)+1,INT((((2-1)*$N$774+5)-1)/10)+1))))))</f>
        <v/>
      </c>
      <c r="I777" s="539">
        <f>IF($D$774="Flat Oval",IF(OR($N$776="",ISTEXT($N$774),ISTEXT($N$775)),"",IF(2&lt;=$N$775,IF(6&gt;$N$774,"",IF(((2-1)*$N$774+6)&gt;80,"",IF(INDEX($P$776:$W$785,MOD(((2-1)*$N$774+6)-1,10)+1,INT((((2-1)*$N$774+6)-1)/10)+1)="","",INDEX($P$776:$W$785,MOD(((2-1)*$N$774+6)-1,10)+1,INT((((2-1)*$N$774+6)-1)/10)+1)))),IF(AND(2=$N$775+1,6&lt;=$O$774),IF(($N$774*$N$775+6)&gt;80,"",IF(INDEX($P$776:$W$785,MOD(($N$774*$N$775+6)-1,10)+1,INT((($N$774*$N$775+6)-1)/10)+1)="","",INDEX($P$776:$W$785,MOD(($N$774*$N$775+6)-1,10)+1,INT((($N$774*$N$775+6)-1)/10)+1))),""))),IF($N$776="","",IF(OR(ISTEXT($N$774),ISTEXT($N$775),ISTEXT($N$776)),"",IF(OR(6&gt;$N$774,2&gt;$N$775,((2-1)*$N$774+6)&gt;$N$776),"",IF(INDEX($P$776:$W$785,MOD(((2-1)*$N$774+6)-1,10)+1,INT((((2-1)*$N$774+6)-1)/10)+1)="","",INDEX($P$776:$W$785,MOD(((2-1)*$N$774+6)-1,10)+1,INT((((2-1)*$N$774+6)-1)/10)+1))))))</f>
        <v/>
      </c>
      <c r="J777" s="539">
        <f>IF($D$774="Flat Oval",IF(OR($N$776="",ISTEXT($N$774),ISTEXT($N$775)),"",IF(2&lt;=$N$775,IF(7&gt;$N$774,"",IF(((2-1)*$N$774+7)&gt;80,"",IF(INDEX($P$776:$W$785,MOD(((2-1)*$N$774+7)-1,10)+1,INT((((2-1)*$N$774+7)-1)/10)+1)="","",INDEX($P$776:$W$785,MOD(((2-1)*$N$774+7)-1,10)+1,INT((((2-1)*$N$774+7)-1)/10)+1)))),IF(AND(2=$N$775+1,7&lt;=$O$774),IF(($N$774*$N$775+7)&gt;80,"",IF(INDEX($P$776:$W$785,MOD(($N$774*$N$775+7)-1,10)+1,INT((($N$774*$N$775+7)-1)/10)+1)="","",INDEX($P$776:$W$785,MOD(($N$774*$N$775+7)-1,10)+1,INT((($N$774*$N$775+7)-1)/10)+1))),""))),IF($N$776="","",IF(OR(ISTEXT($N$774),ISTEXT($N$775),ISTEXT($N$776)),"",IF(OR(7&gt;$N$774,2&gt;$N$775,((2-1)*$N$774+7)&gt;$N$776),"",IF(INDEX($P$776:$W$785,MOD(((2-1)*$N$774+7)-1,10)+1,INT((((2-1)*$N$774+7)-1)/10)+1)="","",INDEX($P$776:$W$785,MOD(((2-1)*$N$774+7)-1,10)+1,INT((((2-1)*$N$774+7)-1)/10)+1))))))</f>
        <v/>
      </c>
      <c r="K777" s="539">
        <f>IF($D$774="Flat Oval",IF(OR($N$776="",ISTEXT($N$774),ISTEXT($N$775)),"",IF(2&lt;=$N$775,IF(8&gt;$N$774,"",IF(((2-1)*$N$774+8)&gt;80,"",IF(INDEX($P$776:$W$785,MOD(((2-1)*$N$774+8)-1,10)+1,INT((((2-1)*$N$774+8)-1)/10)+1)="","",INDEX($P$776:$W$785,MOD(((2-1)*$N$774+8)-1,10)+1,INT((((2-1)*$N$774+8)-1)/10)+1)))),IF(AND(2=$N$775+1,8&lt;=$O$774),IF(($N$774*$N$775+8)&gt;80,"",IF(INDEX($P$776:$W$785,MOD(($N$774*$N$775+8)-1,10)+1,INT((($N$774*$N$775+8)-1)/10)+1)="","",INDEX($P$776:$W$785,MOD(($N$774*$N$775+8)-1,10)+1,INT((($N$774*$N$775+8)-1)/10)+1))),""))),IF($N$776="","",IF(OR(ISTEXT($N$774),ISTEXT($N$775),ISTEXT($N$776)),"",IF(OR(8&gt;$N$774,2&gt;$N$775,((2-1)*$N$774+8)&gt;$N$776),"",IF(INDEX($P$776:$W$785,MOD(((2-1)*$N$774+8)-1,10)+1,INT((((2-1)*$N$774+8)-1)/10)+1)="","",INDEX($P$776:$W$785,MOD(((2-1)*$N$774+8)-1,10)+1,INT((((2-1)*$N$774+8)-1)/10)+1))))))</f>
        <v/>
      </c>
      <c r="L777" s="539">
        <f>IF($D$774="Flat Oval",IF(OR($N$776="",ISTEXT($N$774),ISTEXT($N$775)),"",IF(2&lt;=$N$775,IF(9&gt;$N$774,"",IF(((2-1)*$N$774+9)&gt;80,"",IF(INDEX($P$776:$W$785,MOD(((2-1)*$N$774+9)-1,10)+1,INT((((2-1)*$N$774+9)-1)/10)+1)="","",INDEX($P$776:$W$785,MOD(((2-1)*$N$774+9)-1,10)+1,INT((((2-1)*$N$774+9)-1)/10)+1)))),IF(AND(2=$N$775+1,9&lt;=$O$774),IF(($N$774*$N$775+9)&gt;80,"",IF(INDEX($P$776:$W$785,MOD(($N$774*$N$775+9)-1,10)+1,INT((($N$774*$N$775+9)-1)/10)+1)="","",INDEX($P$776:$W$785,MOD(($N$774*$N$775+9)-1,10)+1,INT((($N$774*$N$775+9)-1)/10)+1))),""))),IF($N$776="","",IF(OR(ISTEXT($N$774),ISTEXT($N$775),ISTEXT($N$776)),"",IF(OR(9&gt;$N$774,2&gt;$N$775,((2-1)*$N$774+9)&gt;$N$776),"",IF(INDEX($P$776:$W$785,MOD(((2-1)*$N$774+9)-1,10)+1,INT((((2-1)*$N$774+9)-1)/10)+1)="","",INDEX($P$776:$W$785,MOD(((2-1)*$N$774+9)-1,10)+1,INT((((2-1)*$N$774+9)-1)/10)+1))))))</f>
        <v/>
      </c>
      <c r="M777" s="539">
        <f>IF($D$774="Flat Oval",IF(OR($N$776="",ISTEXT($N$774),ISTEXT($N$775)),"",IF(2&lt;=$N$775,IF(10&gt;$N$774,"",IF(((2-1)*$N$774+10)&gt;80,"",IF(INDEX($P$776:$W$785,MOD(((2-1)*$N$774+10)-1,10)+1,INT((((2-1)*$N$774+10)-1)/10)+1)="","",INDEX($P$776:$W$785,MOD(((2-1)*$N$774+10)-1,10)+1,INT((((2-1)*$N$774+10)-1)/10)+1)))),IF(AND(2=$N$775+1,10&lt;=$O$774),IF(($N$774*$N$775+10)&gt;80,"",IF(INDEX($P$776:$W$785,MOD(($N$774*$N$775+10)-1,10)+1,INT((($N$774*$N$775+10)-1)/10)+1)="","",INDEX($P$776:$W$785,MOD(($N$774*$N$775+10)-1,10)+1,INT((($N$774*$N$775+10)-1)/10)+1))),""))),IF($N$776="","",IF(OR(ISTEXT($N$774),ISTEXT($N$775),ISTEXT($N$776)),"",IF(OR(10&gt;$N$774,2&gt;$N$775,((2-1)*$N$774+10)&gt;$N$776),"",IF(INDEX($P$776:$W$785,MOD(((2-1)*$N$774+10)-1,10)+1,INT((((2-1)*$N$774+10)-1)/10)+1)="","",INDEX($P$776:$W$785,MOD(((2-1)*$N$774+10)-1,10)+1,INT((((2-1)*$N$774+10)-1)/10)+1))))))</f>
        <v/>
      </c>
      <c r="O777">
        <f>IF(AND($D$774="Flat Oval",NOT(OR($G$774="",$I$774="")),NOT(OR(ISTEXT($G$774),ISTEXT($I$774)))),(($G$774-2*N($K$774))-($I$774-2*N($K$774)))*($I$774-2*N($K$774))/144,"")</f>
        <v/>
      </c>
      <c r="P777" s="540" t="n"/>
      <c r="Q777" s="540" t="n"/>
      <c r="R777" s="540" t="n"/>
      <c r="S777" s="540" t="n"/>
      <c r="T777" s="540" t="n"/>
      <c r="U777" s="540" t="n"/>
      <c r="V777" s="540" t="n"/>
      <c r="W777" s="540" t="n"/>
    </row>
    <row r="778" ht="13.35" customHeight="1" s="162">
      <c r="B778" s="537">
        <f>IF($D$774="Flat Oval",IF(OR($N$775="",ISTEXT($N$775)),"",IF(3&lt;=$N$775,ROUND((3-0.5)*$I$774/$N$775,1),IF(3=$N$775+1,"Ends",""))),IF(OR($D$774="",$G$774=""),"",IF($D$774="Round",IF(3=1,"Axis 1 (0°)",IF(3=2,"Axis 2 (90°)","")),IF(ISTEXT($N$775),"",IF(3&gt;$N$775,"",IF(ISTEXT($I$774),"",ROUND((3-0.5)*$I$774/$N$775,1)))))))</f>
        <v/>
      </c>
      <c r="C778" s="538" t="n"/>
      <c r="D778" s="539">
        <f>IF($D$774="Flat Oval",IF(OR($N$776="",ISTEXT($N$774),ISTEXT($N$775)),"",IF(3&lt;=$N$775,IF(1&gt;$N$774,"",IF(((3-1)*$N$774+1)&gt;80,"",IF(INDEX($P$776:$W$785,MOD(((3-1)*$N$774+1)-1,10)+1,INT((((3-1)*$N$774+1)-1)/10)+1)="","",INDEX($P$776:$W$785,MOD(((3-1)*$N$774+1)-1,10)+1,INT((((3-1)*$N$774+1)-1)/10)+1)))),IF(AND(3=$N$775+1,1&lt;=$O$774),IF(($N$774*$N$775+1)&gt;80,"",IF(INDEX($P$776:$W$785,MOD(($N$774*$N$775+1)-1,10)+1,INT((($N$774*$N$775+1)-1)/10)+1)="","",INDEX($P$776:$W$785,MOD(($N$774*$N$775+1)-1,10)+1,INT((($N$774*$N$775+1)-1)/10)+1))),""))),IF($N$776="","",IF(OR(ISTEXT($N$774),ISTEXT($N$775),ISTEXT($N$776)),"",IF(OR(1&gt;$N$774,3&gt;$N$775,((3-1)*$N$774+1)&gt;$N$776),"",IF(INDEX($P$776:$W$785,MOD(((3-1)*$N$774+1)-1,10)+1,INT((((3-1)*$N$774+1)-1)/10)+1)="","",INDEX($P$776:$W$785,MOD(((3-1)*$N$774+1)-1,10)+1,INT((((3-1)*$N$774+1)-1)/10)+1))))))</f>
        <v/>
      </c>
      <c r="E778" s="539">
        <f>IF($D$774="Flat Oval",IF(OR($N$776="",ISTEXT($N$774),ISTEXT($N$775)),"",IF(3&lt;=$N$775,IF(2&gt;$N$774,"",IF(((3-1)*$N$774+2)&gt;80,"",IF(INDEX($P$776:$W$785,MOD(((3-1)*$N$774+2)-1,10)+1,INT((((3-1)*$N$774+2)-1)/10)+1)="","",INDEX($P$776:$W$785,MOD(((3-1)*$N$774+2)-1,10)+1,INT((((3-1)*$N$774+2)-1)/10)+1)))),IF(AND(3=$N$775+1,2&lt;=$O$774),IF(($N$774*$N$775+2)&gt;80,"",IF(INDEX($P$776:$W$785,MOD(($N$774*$N$775+2)-1,10)+1,INT((($N$774*$N$775+2)-1)/10)+1)="","",INDEX($P$776:$W$785,MOD(($N$774*$N$775+2)-1,10)+1,INT((($N$774*$N$775+2)-1)/10)+1))),""))),IF($N$776="","",IF(OR(ISTEXT($N$774),ISTEXT($N$775),ISTEXT($N$776)),"",IF(OR(2&gt;$N$774,3&gt;$N$775,((3-1)*$N$774+2)&gt;$N$776),"",IF(INDEX($P$776:$W$785,MOD(((3-1)*$N$774+2)-1,10)+1,INT((((3-1)*$N$774+2)-1)/10)+1)="","",INDEX($P$776:$W$785,MOD(((3-1)*$N$774+2)-1,10)+1,INT((((3-1)*$N$774+2)-1)/10)+1))))))</f>
        <v/>
      </c>
      <c r="F778" s="539">
        <f>IF($D$774="Flat Oval",IF(OR($N$776="",ISTEXT($N$774),ISTEXT($N$775)),"",IF(3&lt;=$N$775,IF(3&gt;$N$774,"",IF(((3-1)*$N$774+3)&gt;80,"",IF(INDEX($P$776:$W$785,MOD(((3-1)*$N$774+3)-1,10)+1,INT((((3-1)*$N$774+3)-1)/10)+1)="","",INDEX($P$776:$W$785,MOD(((3-1)*$N$774+3)-1,10)+1,INT((((3-1)*$N$774+3)-1)/10)+1)))),IF(AND(3=$N$775+1,3&lt;=$O$774),IF(($N$774*$N$775+3)&gt;80,"",IF(INDEX($P$776:$W$785,MOD(($N$774*$N$775+3)-1,10)+1,INT((($N$774*$N$775+3)-1)/10)+1)="","",INDEX($P$776:$W$785,MOD(($N$774*$N$775+3)-1,10)+1,INT((($N$774*$N$775+3)-1)/10)+1))),""))),IF($N$776="","",IF(OR(ISTEXT($N$774),ISTEXT($N$775),ISTEXT($N$776)),"",IF(OR(3&gt;$N$774,3&gt;$N$775,((3-1)*$N$774+3)&gt;$N$776),"",IF(INDEX($P$776:$W$785,MOD(((3-1)*$N$774+3)-1,10)+1,INT((((3-1)*$N$774+3)-1)/10)+1)="","",INDEX($P$776:$W$785,MOD(((3-1)*$N$774+3)-1,10)+1,INT((((3-1)*$N$774+3)-1)/10)+1))))))</f>
        <v/>
      </c>
      <c r="G778" s="539">
        <f>IF($D$774="Flat Oval",IF(OR($N$776="",ISTEXT($N$774),ISTEXT($N$775)),"",IF(3&lt;=$N$775,IF(4&gt;$N$774,"",IF(((3-1)*$N$774+4)&gt;80,"",IF(INDEX($P$776:$W$785,MOD(((3-1)*$N$774+4)-1,10)+1,INT((((3-1)*$N$774+4)-1)/10)+1)="","",INDEX($P$776:$W$785,MOD(((3-1)*$N$774+4)-1,10)+1,INT((((3-1)*$N$774+4)-1)/10)+1)))),IF(AND(3=$N$775+1,4&lt;=$O$774),IF(($N$774*$N$775+4)&gt;80,"",IF(INDEX($P$776:$W$785,MOD(($N$774*$N$775+4)-1,10)+1,INT((($N$774*$N$775+4)-1)/10)+1)="","",INDEX($P$776:$W$785,MOD(($N$774*$N$775+4)-1,10)+1,INT((($N$774*$N$775+4)-1)/10)+1))),""))),IF($N$776="","",IF(OR(ISTEXT($N$774),ISTEXT($N$775),ISTEXT($N$776)),"",IF(OR(4&gt;$N$774,3&gt;$N$775,((3-1)*$N$774+4)&gt;$N$776),"",IF(INDEX($P$776:$W$785,MOD(((3-1)*$N$774+4)-1,10)+1,INT((((3-1)*$N$774+4)-1)/10)+1)="","",INDEX($P$776:$W$785,MOD(((3-1)*$N$774+4)-1,10)+1,INT((((3-1)*$N$774+4)-1)/10)+1))))))</f>
        <v/>
      </c>
      <c r="H778" s="539">
        <f>IF($D$774="Flat Oval",IF(OR($N$776="",ISTEXT($N$774),ISTEXT($N$775)),"",IF(3&lt;=$N$775,IF(5&gt;$N$774,"",IF(((3-1)*$N$774+5)&gt;80,"",IF(INDEX($P$776:$W$785,MOD(((3-1)*$N$774+5)-1,10)+1,INT((((3-1)*$N$774+5)-1)/10)+1)="","",INDEX($P$776:$W$785,MOD(((3-1)*$N$774+5)-1,10)+1,INT((((3-1)*$N$774+5)-1)/10)+1)))),IF(AND(3=$N$775+1,5&lt;=$O$774),IF(($N$774*$N$775+5)&gt;80,"",IF(INDEX($P$776:$W$785,MOD(($N$774*$N$775+5)-1,10)+1,INT((($N$774*$N$775+5)-1)/10)+1)="","",INDEX($P$776:$W$785,MOD(($N$774*$N$775+5)-1,10)+1,INT((($N$774*$N$775+5)-1)/10)+1))),""))),IF($N$776="","",IF(OR(ISTEXT($N$774),ISTEXT($N$775),ISTEXT($N$776)),"",IF(OR(5&gt;$N$774,3&gt;$N$775,((3-1)*$N$774+5)&gt;$N$776),"",IF(INDEX($P$776:$W$785,MOD(((3-1)*$N$774+5)-1,10)+1,INT((((3-1)*$N$774+5)-1)/10)+1)="","",INDEX($P$776:$W$785,MOD(((3-1)*$N$774+5)-1,10)+1,INT((((3-1)*$N$774+5)-1)/10)+1))))))</f>
        <v/>
      </c>
      <c r="I778" s="539">
        <f>IF($D$774="Flat Oval",IF(OR($N$776="",ISTEXT($N$774),ISTEXT($N$775)),"",IF(3&lt;=$N$775,IF(6&gt;$N$774,"",IF(((3-1)*$N$774+6)&gt;80,"",IF(INDEX($P$776:$W$785,MOD(((3-1)*$N$774+6)-1,10)+1,INT((((3-1)*$N$774+6)-1)/10)+1)="","",INDEX($P$776:$W$785,MOD(((3-1)*$N$774+6)-1,10)+1,INT((((3-1)*$N$774+6)-1)/10)+1)))),IF(AND(3=$N$775+1,6&lt;=$O$774),IF(($N$774*$N$775+6)&gt;80,"",IF(INDEX($P$776:$W$785,MOD(($N$774*$N$775+6)-1,10)+1,INT((($N$774*$N$775+6)-1)/10)+1)="","",INDEX($P$776:$W$785,MOD(($N$774*$N$775+6)-1,10)+1,INT((($N$774*$N$775+6)-1)/10)+1))),""))),IF($N$776="","",IF(OR(ISTEXT($N$774),ISTEXT($N$775),ISTEXT($N$776)),"",IF(OR(6&gt;$N$774,3&gt;$N$775,((3-1)*$N$774+6)&gt;$N$776),"",IF(INDEX($P$776:$W$785,MOD(((3-1)*$N$774+6)-1,10)+1,INT((((3-1)*$N$774+6)-1)/10)+1)="","",INDEX($P$776:$W$785,MOD(((3-1)*$N$774+6)-1,10)+1,INT((((3-1)*$N$774+6)-1)/10)+1))))))</f>
        <v/>
      </c>
      <c r="J778" s="539">
        <f>IF($D$774="Flat Oval",IF(OR($N$776="",ISTEXT($N$774),ISTEXT($N$775)),"",IF(3&lt;=$N$775,IF(7&gt;$N$774,"",IF(((3-1)*$N$774+7)&gt;80,"",IF(INDEX($P$776:$W$785,MOD(((3-1)*$N$774+7)-1,10)+1,INT((((3-1)*$N$774+7)-1)/10)+1)="","",INDEX($P$776:$W$785,MOD(((3-1)*$N$774+7)-1,10)+1,INT((((3-1)*$N$774+7)-1)/10)+1)))),IF(AND(3=$N$775+1,7&lt;=$O$774),IF(($N$774*$N$775+7)&gt;80,"",IF(INDEX($P$776:$W$785,MOD(($N$774*$N$775+7)-1,10)+1,INT((($N$774*$N$775+7)-1)/10)+1)="","",INDEX($P$776:$W$785,MOD(($N$774*$N$775+7)-1,10)+1,INT((($N$774*$N$775+7)-1)/10)+1))),""))),IF($N$776="","",IF(OR(ISTEXT($N$774),ISTEXT($N$775),ISTEXT($N$776)),"",IF(OR(7&gt;$N$774,3&gt;$N$775,((3-1)*$N$774+7)&gt;$N$776),"",IF(INDEX($P$776:$W$785,MOD(((3-1)*$N$774+7)-1,10)+1,INT((((3-1)*$N$774+7)-1)/10)+1)="","",INDEX($P$776:$W$785,MOD(((3-1)*$N$774+7)-1,10)+1,INT((((3-1)*$N$774+7)-1)/10)+1))))))</f>
        <v/>
      </c>
      <c r="K778" s="539">
        <f>IF($D$774="Flat Oval",IF(OR($N$776="",ISTEXT($N$774),ISTEXT($N$775)),"",IF(3&lt;=$N$775,IF(8&gt;$N$774,"",IF(((3-1)*$N$774+8)&gt;80,"",IF(INDEX($P$776:$W$785,MOD(((3-1)*$N$774+8)-1,10)+1,INT((((3-1)*$N$774+8)-1)/10)+1)="","",INDEX($P$776:$W$785,MOD(((3-1)*$N$774+8)-1,10)+1,INT((((3-1)*$N$774+8)-1)/10)+1)))),IF(AND(3=$N$775+1,8&lt;=$O$774),IF(($N$774*$N$775+8)&gt;80,"",IF(INDEX($P$776:$W$785,MOD(($N$774*$N$775+8)-1,10)+1,INT((($N$774*$N$775+8)-1)/10)+1)="","",INDEX($P$776:$W$785,MOD(($N$774*$N$775+8)-1,10)+1,INT((($N$774*$N$775+8)-1)/10)+1))),""))),IF($N$776="","",IF(OR(ISTEXT($N$774),ISTEXT($N$775),ISTEXT($N$776)),"",IF(OR(8&gt;$N$774,3&gt;$N$775,((3-1)*$N$774+8)&gt;$N$776),"",IF(INDEX($P$776:$W$785,MOD(((3-1)*$N$774+8)-1,10)+1,INT((((3-1)*$N$774+8)-1)/10)+1)="","",INDEX($P$776:$W$785,MOD(((3-1)*$N$774+8)-1,10)+1,INT((((3-1)*$N$774+8)-1)/10)+1))))))</f>
        <v/>
      </c>
      <c r="L778" s="539">
        <f>IF($D$774="Flat Oval",IF(OR($N$776="",ISTEXT($N$774),ISTEXT($N$775)),"",IF(3&lt;=$N$775,IF(9&gt;$N$774,"",IF(((3-1)*$N$774+9)&gt;80,"",IF(INDEX($P$776:$W$785,MOD(((3-1)*$N$774+9)-1,10)+1,INT((((3-1)*$N$774+9)-1)/10)+1)="","",INDEX($P$776:$W$785,MOD(((3-1)*$N$774+9)-1,10)+1,INT((((3-1)*$N$774+9)-1)/10)+1)))),IF(AND(3=$N$775+1,9&lt;=$O$774),IF(($N$774*$N$775+9)&gt;80,"",IF(INDEX($P$776:$W$785,MOD(($N$774*$N$775+9)-1,10)+1,INT((($N$774*$N$775+9)-1)/10)+1)="","",INDEX($P$776:$W$785,MOD(($N$774*$N$775+9)-1,10)+1,INT((($N$774*$N$775+9)-1)/10)+1))),""))),IF($N$776="","",IF(OR(ISTEXT($N$774),ISTEXT($N$775),ISTEXT($N$776)),"",IF(OR(9&gt;$N$774,3&gt;$N$775,((3-1)*$N$774+9)&gt;$N$776),"",IF(INDEX($P$776:$W$785,MOD(((3-1)*$N$774+9)-1,10)+1,INT((((3-1)*$N$774+9)-1)/10)+1)="","",INDEX($P$776:$W$785,MOD(((3-1)*$N$774+9)-1,10)+1,INT((((3-1)*$N$774+9)-1)/10)+1))))))</f>
        <v/>
      </c>
      <c r="M778" s="539">
        <f>IF($D$774="Flat Oval",IF(OR($N$776="",ISTEXT($N$774),ISTEXT($N$775)),"",IF(3&lt;=$N$775,IF(10&gt;$N$774,"",IF(((3-1)*$N$774+10)&gt;80,"",IF(INDEX($P$776:$W$785,MOD(((3-1)*$N$774+10)-1,10)+1,INT((((3-1)*$N$774+10)-1)/10)+1)="","",INDEX($P$776:$W$785,MOD(((3-1)*$N$774+10)-1,10)+1,INT((((3-1)*$N$774+10)-1)/10)+1)))),IF(AND(3=$N$775+1,10&lt;=$O$774),IF(($N$774*$N$775+10)&gt;80,"",IF(INDEX($P$776:$W$785,MOD(($N$774*$N$775+10)-1,10)+1,INT((($N$774*$N$775+10)-1)/10)+1)="","",INDEX($P$776:$W$785,MOD(($N$774*$N$775+10)-1,10)+1,INT((($N$774*$N$775+10)-1)/10)+1))),""))),IF($N$776="","",IF(OR(ISTEXT($N$774),ISTEXT($N$775),ISTEXT($N$776)),"",IF(OR(10&gt;$N$774,3&gt;$N$775,((3-1)*$N$774+10)&gt;$N$776),"",IF(INDEX($P$776:$W$785,MOD(((3-1)*$N$774+10)-1,10)+1,INT((((3-1)*$N$774+10)-1)/10)+1)="","",INDEX($P$776:$W$785,MOD(((3-1)*$N$774+10)-1,10)+1,INT((((3-1)*$N$774+10)-1)/10)+1))))))</f>
        <v/>
      </c>
      <c r="O778">
        <f>IF(AND($D$774="Flat Oval",NOT(OR($G$774="",$I$774="")),NOT(OR(ISTEXT($G$774),ISTEXT($I$774)))),PI()*(($I$774-2*N($K$774))/2)^2/144,"")</f>
        <v/>
      </c>
      <c r="P778" s="540" t="n"/>
      <c r="Q778" s="540" t="n"/>
      <c r="R778" s="540" t="n"/>
      <c r="S778" s="540" t="n"/>
      <c r="T778" s="540" t="n"/>
      <c r="U778" s="540" t="n"/>
      <c r="V778" s="540" t="n"/>
      <c r="W778" s="540" t="n"/>
    </row>
    <row r="779" ht="13.35" customHeight="1" s="162">
      <c r="B779" s="537">
        <f>IF($D$774="Flat Oval",IF(OR($N$775="",ISTEXT($N$775)),"",IF(4&lt;=$N$775,ROUND((4-0.5)*$I$774/$N$775,1),IF(4=$N$775+1,"Ends",""))),IF(OR($D$774="",$G$774=""),"",IF($D$774="Round",IF(4=1,"Axis 1 (0°)",IF(4=2,"Axis 2 (90°)","")),IF(ISTEXT($N$775),"",IF(4&gt;$N$775,"",IF(ISTEXT($I$774),"",ROUND((4-0.5)*$I$774/$N$775,1)))))))</f>
        <v/>
      </c>
      <c r="C779" s="538" t="n"/>
      <c r="D779" s="539">
        <f>IF($D$774="Flat Oval",IF(OR($N$776="",ISTEXT($N$774),ISTEXT($N$775)),"",IF(4&lt;=$N$775,IF(1&gt;$N$774,"",IF(((4-1)*$N$774+1)&gt;80,"",IF(INDEX($P$776:$W$785,MOD(((4-1)*$N$774+1)-1,10)+1,INT((((4-1)*$N$774+1)-1)/10)+1)="","",INDEX($P$776:$W$785,MOD(((4-1)*$N$774+1)-1,10)+1,INT((((4-1)*$N$774+1)-1)/10)+1)))),IF(AND(4=$N$775+1,1&lt;=$O$774),IF(($N$774*$N$775+1)&gt;80,"",IF(INDEX($P$776:$W$785,MOD(($N$774*$N$775+1)-1,10)+1,INT((($N$774*$N$775+1)-1)/10)+1)="","",INDEX($P$776:$W$785,MOD(($N$774*$N$775+1)-1,10)+1,INT((($N$774*$N$775+1)-1)/10)+1))),""))),IF($N$776="","",IF(OR(ISTEXT($N$774),ISTEXT($N$775),ISTEXT($N$776)),"",IF(OR(1&gt;$N$774,4&gt;$N$775,((4-1)*$N$774+1)&gt;$N$776),"",IF(INDEX($P$776:$W$785,MOD(((4-1)*$N$774+1)-1,10)+1,INT((((4-1)*$N$774+1)-1)/10)+1)="","",INDEX($P$776:$W$785,MOD(((4-1)*$N$774+1)-1,10)+1,INT((((4-1)*$N$774+1)-1)/10)+1))))))</f>
        <v/>
      </c>
      <c r="E779" s="539">
        <f>IF($D$774="Flat Oval",IF(OR($N$776="",ISTEXT($N$774),ISTEXT($N$775)),"",IF(4&lt;=$N$775,IF(2&gt;$N$774,"",IF(((4-1)*$N$774+2)&gt;80,"",IF(INDEX($P$776:$W$785,MOD(((4-1)*$N$774+2)-1,10)+1,INT((((4-1)*$N$774+2)-1)/10)+1)="","",INDEX($P$776:$W$785,MOD(((4-1)*$N$774+2)-1,10)+1,INT((((4-1)*$N$774+2)-1)/10)+1)))),IF(AND(4=$N$775+1,2&lt;=$O$774),IF(($N$774*$N$775+2)&gt;80,"",IF(INDEX($P$776:$W$785,MOD(($N$774*$N$775+2)-1,10)+1,INT((($N$774*$N$775+2)-1)/10)+1)="","",INDEX($P$776:$W$785,MOD(($N$774*$N$775+2)-1,10)+1,INT((($N$774*$N$775+2)-1)/10)+1))),""))),IF($N$776="","",IF(OR(ISTEXT($N$774),ISTEXT($N$775),ISTEXT($N$776)),"",IF(OR(2&gt;$N$774,4&gt;$N$775,((4-1)*$N$774+2)&gt;$N$776),"",IF(INDEX($P$776:$W$785,MOD(((4-1)*$N$774+2)-1,10)+1,INT((((4-1)*$N$774+2)-1)/10)+1)="","",INDEX($P$776:$W$785,MOD(((4-1)*$N$774+2)-1,10)+1,INT((((4-1)*$N$774+2)-1)/10)+1))))))</f>
        <v/>
      </c>
      <c r="F779" s="539">
        <f>IF($D$774="Flat Oval",IF(OR($N$776="",ISTEXT($N$774),ISTEXT($N$775)),"",IF(4&lt;=$N$775,IF(3&gt;$N$774,"",IF(((4-1)*$N$774+3)&gt;80,"",IF(INDEX($P$776:$W$785,MOD(((4-1)*$N$774+3)-1,10)+1,INT((((4-1)*$N$774+3)-1)/10)+1)="","",INDEX($P$776:$W$785,MOD(((4-1)*$N$774+3)-1,10)+1,INT((((4-1)*$N$774+3)-1)/10)+1)))),IF(AND(4=$N$775+1,3&lt;=$O$774),IF(($N$774*$N$775+3)&gt;80,"",IF(INDEX($P$776:$W$785,MOD(($N$774*$N$775+3)-1,10)+1,INT((($N$774*$N$775+3)-1)/10)+1)="","",INDEX($P$776:$W$785,MOD(($N$774*$N$775+3)-1,10)+1,INT((($N$774*$N$775+3)-1)/10)+1))),""))),IF($N$776="","",IF(OR(ISTEXT($N$774),ISTEXT($N$775),ISTEXT($N$776)),"",IF(OR(3&gt;$N$774,4&gt;$N$775,((4-1)*$N$774+3)&gt;$N$776),"",IF(INDEX($P$776:$W$785,MOD(((4-1)*$N$774+3)-1,10)+1,INT((((4-1)*$N$774+3)-1)/10)+1)="","",INDEX($P$776:$W$785,MOD(((4-1)*$N$774+3)-1,10)+1,INT((((4-1)*$N$774+3)-1)/10)+1))))))</f>
        <v/>
      </c>
      <c r="G779" s="539">
        <f>IF($D$774="Flat Oval",IF(OR($N$776="",ISTEXT($N$774),ISTEXT($N$775)),"",IF(4&lt;=$N$775,IF(4&gt;$N$774,"",IF(((4-1)*$N$774+4)&gt;80,"",IF(INDEX($P$776:$W$785,MOD(((4-1)*$N$774+4)-1,10)+1,INT((((4-1)*$N$774+4)-1)/10)+1)="","",INDEX($P$776:$W$785,MOD(((4-1)*$N$774+4)-1,10)+1,INT((((4-1)*$N$774+4)-1)/10)+1)))),IF(AND(4=$N$775+1,4&lt;=$O$774),IF(($N$774*$N$775+4)&gt;80,"",IF(INDEX($P$776:$W$785,MOD(($N$774*$N$775+4)-1,10)+1,INT((($N$774*$N$775+4)-1)/10)+1)="","",INDEX($P$776:$W$785,MOD(($N$774*$N$775+4)-1,10)+1,INT((($N$774*$N$775+4)-1)/10)+1))),""))),IF($N$776="","",IF(OR(ISTEXT($N$774),ISTEXT($N$775),ISTEXT($N$776)),"",IF(OR(4&gt;$N$774,4&gt;$N$775,((4-1)*$N$774+4)&gt;$N$776),"",IF(INDEX($P$776:$W$785,MOD(((4-1)*$N$774+4)-1,10)+1,INT((((4-1)*$N$774+4)-1)/10)+1)="","",INDEX($P$776:$W$785,MOD(((4-1)*$N$774+4)-1,10)+1,INT((((4-1)*$N$774+4)-1)/10)+1))))))</f>
        <v/>
      </c>
      <c r="H779" s="539">
        <f>IF($D$774="Flat Oval",IF(OR($N$776="",ISTEXT($N$774),ISTEXT($N$775)),"",IF(4&lt;=$N$775,IF(5&gt;$N$774,"",IF(((4-1)*$N$774+5)&gt;80,"",IF(INDEX($P$776:$W$785,MOD(((4-1)*$N$774+5)-1,10)+1,INT((((4-1)*$N$774+5)-1)/10)+1)="","",INDEX($P$776:$W$785,MOD(((4-1)*$N$774+5)-1,10)+1,INT((((4-1)*$N$774+5)-1)/10)+1)))),IF(AND(4=$N$775+1,5&lt;=$O$774),IF(($N$774*$N$775+5)&gt;80,"",IF(INDEX($P$776:$W$785,MOD(($N$774*$N$775+5)-1,10)+1,INT((($N$774*$N$775+5)-1)/10)+1)="","",INDEX($P$776:$W$785,MOD(($N$774*$N$775+5)-1,10)+1,INT((($N$774*$N$775+5)-1)/10)+1))),""))),IF($N$776="","",IF(OR(ISTEXT($N$774),ISTEXT($N$775),ISTEXT($N$776)),"",IF(OR(5&gt;$N$774,4&gt;$N$775,((4-1)*$N$774+5)&gt;$N$776),"",IF(INDEX($P$776:$W$785,MOD(((4-1)*$N$774+5)-1,10)+1,INT((((4-1)*$N$774+5)-1)/10)+1)="","",INDEX($P$776:$W$785,MOD(((4-1)*$N$774+5)-1,10)+1,INT((((4-1)*$N$774+5)-1)/10)+1))))))</f>
        <v/>
      </c>
      <c r="I779" s="539">
        <f>IF($D$774="Flat Oval",IF(OR($N$776="",ISTEXT($N$774),ISTEXT($N$775)),"",IF(4&lt;=$N$775,IF(6&gt;$N$774,"",IF(((4-1)*$N$774+6)&gt;80,"",IF(INDEX($P$776:$W$785,MOD(((4-1)*$N$774+6)-1,10)+1,INT((((4-1)*$N$774+6)-1)/10)+1)="","",INDEX($P$776:$W$785,MOD(((4-1)*$N$774+6)-1,10)+1,INT((((4-1)*$N$774+6)-1)/10)+1)))),IF(AND(4=$N$775+1,6&lt;=$O$774),IF(($N$774*$N$775+6)&gt;80,"",IF(INDEX($P$776:$W$785,MOD(($N$774*$N$775+6)-1,10)+1,INT((($N$774*$N$775+6)-1)/10)+1)="","",INDEX($P$776:$W$785,MOD(($N$774*$N$775+6)-1,10)+1,INT((($N$774*$N$775+6)-1)/10)+1))),""))),IF($N$776="","",IF(OR(ISTEXT($N$774),ISTEXT($N$775),ISTEXT($N$776)),"",IF(OR(6&gt;$N$774,4&gt;$N$775,((4-1)*$N$774+6)&gt;$N$776),"",IF(INDEX($P$776:$W$785,MOD(((4-1)*$N$774+6)-1,10)+1,INT((((4-1)*$N$774+6)-1)/10)+1)="","",INDEX($P$776:$W$785,MOD(((4-1)*$N$774+6)-1,10)+1,INT((((4-1)*$N$774+6)-1)/10)+1))))))</f>
        <v/>
      </c>
      <c r="J779" s="539">
        <f>IF($D$774="Flat Oval",IF(OR($N$776="",ISTEXT($N$774),ISTEXT($N$775)),"",IF(4&lt;=$N$775,IF(7&gt;$N$774,"",IF(((4-1)*$N$774+7)&gt;80,"",IF(INDEX($P$776:$W$785,MOD(((4-1)*$N$774+7)-1,10)+1,INT((((4-1)*$N$774+7)-1)/10)+1)="","",INDEX($P$776:$W$785,MOD(((4-1)*$N$774+7)-1,10)+1,INT((((4-1)*$N$774+7)-1)/10)+1)))),IF(AND(4=$N$775+1,7&lt;=$O$774),IF(($N$774*$N$775+7)&gt;80,"",IF(INDEX($P$776:$W$785,MOD(($N$774*$N$775+7)-1,10)+1,INT((($N$774*$N$775+7)-1)/10)+1)="","",INDEX($P$776:$W$785,MOD(($N$774*$N$775+7)-1,10)+1,INT((($N$774*$N$775+7)-1)/10)+1))),""))),IF($N$776="","",IF(OR(ISTEXT($N$774),ISTEXT($N$775),ISTEXT($N$776)),"",IF(OR(7&gt;$N$774,4&gt;$N$775,((4-1)*$N$774+7)&gt;$N$776),"",IF(INDEX($P$776:$W$785,MOD(((4-1)*$N$774+7)-1,10)+1,INT((((4-1)*$N$774+7)-1)/10)+1)="","",INDEX($P$776:$W$785,MOD(((4-1)*$N$774+7)-1,10)+1,INT((((4-1)*$N$774+7)-1)/10)+1))))))</f>
        <v/>
      </c>
      <c r="K779" s="539">
        <f>IF($D$774="Flat Oval",IF(OR($N$776="",ISTEXT($N$774),ISTEXT($N$775)),"",IF(4&lt;=$N$775,IF(8&gt;$N$774,"",IF(((4-1)*$N$774+8)&gt;80,"",IF(INDEX($P$776:$W$785,MOD(((4-1)*$N$774+8)-1,10)+1,INT((((4-1)*$N$774+8)-1)/10)+1)="","",INDEX($P$776:$W$785,MOD(((4-1)*$N$774+8)-1,10)+1,INT((((4-1)*$N$774+8)-1)/10)+1)))),IF(AND(4=$N$775+1,8&lt;=$O$774),IF(($N$774*$N$775+8)&gt;80,"",IF(INDEX($P$776:$W$785,MOD(($N$774*$N$775+8)-1,10)+1,INT((($N$774*$N$775+8)-1)/10)+1)="","",INDEX($P$776:$W$785,MOD(($N$774*$N$775+8)-1,10)+1,INT((($N$774*$N$775+8)-1)/10)+1))),""))),IF($N$776="","",IF(OR(ISTEXT($N$774),ISTEXT($N$775),ISTEXT($N$776)),"",IF(OR(8&gt;$N$774,4&gt;$N$775,((4-1)*$N$774+8)&gt;$N$776),"",IF(INDEX($P$776:$W$785,MOD(((4-1)*$N$774+8)-1,10)+1,INT((((4-1)*$N$774+8)-1)/10)+1)="","",INDEX($P$776:$W$785,MOD(((4-1)*$N$774+8)-1,10)+1,INT((((4-1)*$N$774+8)-1)/10)+1))))))</f>
        <v/>
      </c>
      <c r="L779" s="539">
        <f>IF($D$774="Flat Oval",IF(OR($N$776="",ISTEXT($N$774),ISTEXT($N$775)),"",IF(4&lt;=$N$775,IF(9&gt;$N$774,"",IF(((4-1)*$N$774+9)&gt;80,"",IF(INDEX($P$776:$W$785,MOD(((4-1)*$N$774+9)-1,10)+1,INT((((4-1)*$N$774+9)-1)/10)+1)="","",INDEX($P$776:$W$785,MOD(((4-1)*$N$774+9)-1,10)+1,INT((((4-1)*$N$774+9)-1)/10)+1)))),IF(AND(4=$N$775+1,9&lt;=$O$774),IF(($N$774*$N$775+9)&gt;80,"",IF(INDEX($P$776:$W$785,MOD(($N$774*$N$775+9)-1,10)+1,INT((($N$774*$N$775+9)-1)/10)+1)="","",INDEX($P$776:$W$785,MOD(($N$774*$N$775+9)-1,10)+1,INT((($N$774*$N$775+9)-1)/10)+1))),""))),IF($N$776="","",IF(OR(ISTEXT($N$774),ISTEXT($N$775),ISTEXT($N$776)),"",IF(OR(9&gt;$N$774,4&gt;$N$775,((4-1)*$N$774+9)&gt;$N$776),"",IF(INDEX($P$776:$W$785,MOD(((4-1)*$N$774+9)-1,10)+1,INT((((4-1)*$N$774+9)-1)/10)+1)="","",INDEX($P$776:$W$785,MOD(((4-1)*$N$774+9)-1,10)+1,INT((((4-1)*$N$774+9)-1)/10)+1))))))</f>
        <v/>
      </c>
      <c r="M779" s="539">
        <f>IF($D$774="Flat Oval",IF(OR($N$776="",ISTEXT($N$774),ISTEXT($N$775)),"",IF(4&lt;=$N$775,IF(10&gt;$N$774,"",IF(((4-1)*$N$774+10)&gt;80,"",IF(INDEX($P$776:$W$785,MOD(((4-1)*$N$774+10)-1,10)+1,INT((((4-1)*$N$774+10)-1)/10)+1)="","",INDEX($P$776:$W$785,MOD(((4-1)*$N$774+10)-1,10)+1,INT((((4-1)*$N$774+10)-1)/10)+1)))),IF(AND(4=$N$775+1,10&lt;=$O$774),IF(($N$774*$N$775+10)&gt;80,"",IF(INDEX($P$776:$W$785,MOD(($N$774*$N$775+10)-1,10)+1,INT((($N$774*$N$775+10)-1)/10)+1)="","",INDEX($P$776:$W$785,MOD(($N$774*$N$775+10)-1,10)+1,INT((($N$774*$N$775+10)-1)/10)+1))),""))),IF($N$776="","",IF(OR(ISTEXT($N$774),ISTEXT($N$775),ISTEXT($N$776)),"",IF(OR(10&gt;$N$774,4&gt;$N$775,((4-1)*$N$774+10)&gt;$N$776),"",IF(INDEX($P$776:$W$785,MOD(((4-1)*$N$774+10)-1,10)+1,INT((((4-1)*$N$774+10)-1)/10)+1)="","",INDEX($P$776:$W$785,MOD(((4-1)*$N$774+10)-1,10)+1,INT((((4-1)*$N$774+10)-1)/10)+1))))))</f>
        <v/>
      </c>
      <c r="P779" s="540" t="n"/>
      <c r="Q779" s="540" t="n"/>
      <c r="R779" s="540" t="n"/>
      <c r="S779" s="540" t="n"/>
      <c r="T779" s="540" t="n"/>
      <c r="U779" s="540" t="n"/>
      <c r="V779" s="540" t="n"/>
      <c r="W779" s="540" t="n"/>
    </row>
    <row r="780" ht="13.35" customHeight="1" s="162">
      <c r="B780" s="537">
        <f>IF($D$774="Flat Oval",IF(OR($N$775="",ISTEXT($N$775)),"",IF(5&lt;=$N$775,ROUND((5-0.5)*$I$774/$N$775,1),IF(5=$N$775+1,"Ends",""))),IF(OR($D$774="",$G$774=""),"",IF($D$774="Round",IF(5=1,"Axis 1 (0°)",IF(5=2,"Axis 2 (90°)","")),IF(ISTEXT($N$775),"",IF(5&gt;$N$775,"",IF(ISTEXT($I$774),"",ROUND((5-0.5)*$I$774/$N$775,1)))))))</f>
        <v/>
      </c>
      <c r="C780" s="538" t="n"/>
      <c r="D780" s="539">
        <f>IF($D$774="Flat Oval",IF(OR($N$776="",ISTEXT($N$774),ISTEXT($N$775)),"",IF(5&lt;=$N$775,IF(1&gt;$N$774,"",IF(((5-1)*$N$774+1)&gt;80,"",IF(INDEX($P$776:$W$785,MOD(((5-1)*$N$774+1)-1,10)+1,INT((((5-1)*$N$774+1)-1)/10)+1)="","",INDEX($P$776:$W$785,MOD(((5-1)*$N$774+1)-1,10)+1,INT((((5-1)*$N$774+1)-1)/10)+1)))),IF(AND(5=$N$775+1,1&lt;=$O$774),IF(($N$774*$N$775+1)&gt;80,"",IF(INDEX($P$776:$W$785,MOD(($N$774*$N$775+1)-1,10)+1,INT((($N$774*$N$775+1)-1)/10)+1)="","",INDEX($P$776:$W$785,MOD(($N$774*$N$775+1)-1,10)+1,INT((($N$774*$N$775+1)-1)/10)+1))),""))),IF($N$776="","",IF(OR(ISTEXT($N$774),ISTEXT($N$775),ISTEXT($N$776)),"",IF(OR(1&gt;$N$774,5&gt;$N$775,((5-1)*$N$774+1)&gt;$N$776),"",IF(INDEX($P$776:$W$785,MOD(((5-1)*$N$774+1)-1,10)+1,INT((((5-1)*$N$774+1)-1)/10)+1)="","",INDEX($P$776:$W$785,MOD(((5-1)*$N$774+1)-1,10)+1,INT((((5-1)*$N$774+1)-1)/10)+1))))))</f>
        <v/>
      </c>
      <c r="E780" s="539">
        <f>IF($D$774="Flat Oval",IF(OR($N$776="",ISTEXT($N$774),ISTEXT($N$775)),"",IF(5&lt;=$N$775,IF(2&gt;$N$774,"",IF(((5-1)*$N$774+2)&gt;80,"",IF(INDEX($P$776:$W$785,MOD(((5-1)*$N$774+2)-1,10)+1,INT((((5-1)*$N$774+2)-1)/10)+1)="","",INDEX($P$776:$W$785,MOD(((5-1)*$N$774+2)-1,10)+1,INT((((5-1)*$N$774+2)-1)/10)+1)))),IF(AND(5=$N$775+1,2&lt;=$O$774),IF(($N$774*$N$775+2)&gt;80,"",IF(INDEX($P$776:$W$785,MOD(($N$774*$N$775+2)-1,10)+1,INT((($N$774*$N$775+2)-1)/10)+1)="","",INDEX($P$776:$W$785,MOD(($N$774*$N$775+2)-1,10)+1,INT((($N$774*$N$775+2)-1)/10)+1))),""))),IF($N$776="","",IF(OR(ISTEXT($N$774),ISTEXT($N$775),ISTEXT($N$776)),"",IF(OR(2&gt;$N$774,5&gt;$N$775,((5-1)*$N$774+2)&gt;$N$776),"",IF(INDEX($P$776:$W$785,MOD(((5-1)*$N$774+2)-1,10)+1,INT((((5-1)*$N$774+2)-1)/10)+1)="","",INDEX($P$776:$W$785,MOD(((5-1)*$N$774+2)-1,10)+1,INT((((5-1)*$N$774+2)-1)/10)+1))))))</f>
        <v/>
      </c>
      <c r="F780" s="539">
        <f>IF($D$774="Flat Oval",IF(OR($N$776="",ISTEXT($N$774),ISTEXT($N$775)),"",IF(5&lt;=$N$775,IF(3&gt;$N$774,"",IF(((5-1)*$N$774+3)&gt;80,"",IF(INDEX($P$776:$W$785,MOD(((5-1)*$N$774+3)-1,10)+1,INT((((5-1)*$N$774+3)-1)/10)+1)="","",INDEX($P$776:$W$785,MOD(((5-1)*$N$774+3)-1,10)+1,INT((((5-1)*$N$774+3)-1)/10)+1)))),IF(AND(5=$N$775+1,3&lt;=$O$774),IF(($N$774*$N$775+3)&gt;80,"",IF(INDEX($P$776:$W$785,MOD(($N$774*$N$775+3)-1,10)+1,INT((($N$774*$N$775+3)-1)/10)+1)="","",INDEX($P$776:$W$785,MOD(($N$774*$N$775+3)-1,10)+1,INT((($N$774*$N$775+3)-1)/10)+1))),""))),IF($N$776="","",IF(OR(ISTEXT($N$774),ISTEXT($N$775),ISTEXT($N$776)),"",IF(OR(3&gt;$N$774,5&gt;$N$775,((5-1)*$N$774+3)&gt;$N$776),"",IF(INDEX($P$776:$W$785,MOD(((5-1)*$N$774+3)-1,10)+1,INT((((5-1)*$N$774+3)-1)/10)+1)="","",INDEX($P$776:$W$785,MOD(((5-1)*$N$774+3)-1,10)+1,INT((((5-1)*$N$774+3)-1)/10)+1))))))</f>
        <v/>
      </c>
      <c r="G780" s="539">
        <f>IF($D$774="Flat Oval",IF(OR($N$776="",ISTEXT($N$774),ISTEXT($N$775)),"",IF(5&lt;=$N$775,IF(4&gt;$N$774,"",IF(((5-1)*$N$774+4)&gt;80,"",IF(INDEX($P$776:$W$785,MOD(((5-1)*$N$774+4)-1,10)+1,INT((((5-1)*$N$774+4)-1)/10)+1)="","",INDEX($P$776:$W$785,MOD(((5-1)*$N$774+4)-1,10)+1,INT((((5-1)*$N$774+4)-1)/10)+1)))),IF(AND(5=$N$775+1,4&lt;=$O$774),IF(($N$774*$N$775+4)&gt;80,"",IF(INDEX($P$776:$W$785,MOD(($N$774*$N$775+4)-1,10)+1,INT((($N$774*$N$775+4)-1)/10)+1)="","",INDEX($P$776:$W$785,MOD(($N$774*$N$775+4)-1,10)+1,INT((($N$774*$N$775+4)-1)/10)+1))),""))),IF($N$776="","",IF(OR(ISTEXT($N$774),ISTEXT($N$775),ISTEXT($N$776)),"",IF(OR(4&gt;$N$774,5&gt;$N$775,((5-1)*$N$774+4)&gt;$N$776),"",IF(INDEX($P$776:$W$785,MOD(((5-1)*$N$774+4)-1,10)+1,INT((((5-1)*$N$774+4)-1)/10)+1)="","",INDEX($P$776:$W$785,MOD(((5-1)*$N$774+4)-1,10)+1,INT((((5-1)*$N$774+4)-1)/10)+1))))))</f>
        <v/>
      </c>
      <c r="H780" s="539">
        <f>IF($D$774="Flat Oval",IF(OR($N$776="",ISTEXT($N$774),ISTEXT($N$775)),"",IF(5&lt;=$N$775,IF(5&gt;$N$774,"",IF(((5-1)*$N$774+5)&gt;80,"",IF(INDEX($P$776:$W$785,MOD(((5-1)*$N$774+5)-1,10)+1,INT((((5-1)*$N$774+5)-1)/10)+1)="","",INDEX($P$776:$W$785,MOD(((5-1)*$N$774+5)-1,10)+1,INT((((5-1)*$N$774+5)-1)/10)+1)))),IF(AND(5=$N$775+1,5&lt;=$O$774),IF(($N$774*$N$775+5)&gt;80,"",IF(INDEX($P$776:$W$785,MOD(($N$774*$N$775+5)-1,10)+1,INT((($N$774*$N$775+5)-1)/10)+1)="","",INDEX($P$776:$W$785,MOD(($N$774*$N$775+5)-1,10)+1,INT((($N$774*$N$775+5)-1)/10)+1))),""))),IF($N$776="","",IF(OR(ISTEXT($N$774),ISTEXT($N$775),ISTEXT($N$776)),"",IF(OR(5&gt;$N$774,5&gt;$N$775,((5-1)*$N$774+5)&gt;$N$776),"",IF(INDEX($P$776:$W$785,MOD(((5-1)*$N$774+5)-1,10)+1,INT((((5-1)*$N$774+5)-1)/10)+1)="","",INDEX($P$776:$W$785,MOD(((5-1)*$N$774+5)-1,10)+1,INT((((5-1)*$N$774+5)-1)/10)+1))))))</f>
        <v/>
      </c>
      <c r="I780" s="539">
        <f>IF($D$774="Flat Oval",IF(OR($N$776="",ISTEXT($N$774),ISTEXT($N$775)),"",IF(5&lt;=$N$775,IF(6&gt;$N$774,"",IF(((5-1)*$N$774+6)&gt;80,"",IF(INDEX($P$776:$W$785,MOD(((5-1)*$N$774+6)-1,10)+1,INT((((5-1)*$N$774+6)-1)/10)+1)="","",INDEX($P$776:$W$785,MOD(((5-1)*$N$774+6)-1,10)+1,INT((((5-1)*$N$774+6)-1)/10)+1)))),IF(AND(5=$N$775+1,6&lt;=$O$774),IF(($N$774*$N$775+6)&gt;80,"",IF(INDEX($P$776:$W$785,MOD(($N$774*$N$775+6)-1,10)+1,INT((($N$774*$N$775+6)-1)/10)+1)="","",INDEX($P$776:$W$785,MOD(($N$774*$N$775+6)-1,10)+1,INT((($N$774*$N$775+6)-1)/10)+1))),""))),IF($N$776="","",IF(OR(ISTEXT($N$774),ISTEXT($N$775),ISTEXT($N$776)),"",IF(OR(6&gt;$N$774,5&gt;$N$775,((5-1)*$N$774+6)&gt;$N$776),"",IF(INDEX($P$776:$W$785,MOD(((5-1)*$N$774+6)-1,10)+1,INT((((5-1)*$N$774+6)-1)/10)+1)="","",INDEX($P$776:$W$785,MOD(((5-1)*$N$774+6)-1,10)+1,INT((((5-1)*$N$774+6)-1)/10)+1))))))</f>
        <v/>
      </c>
      <c r="J780" s="539">
        <f>IF($D$774="Flat Oval",IF(OR($N$776="",ISTEXT($N$774),ISTEXT($N$775)),"",IF(5&lt;=$N$775,IF(7&gt;$N$774,"",IF(((5-1)*$N$774+7)&gt;80,"",IF(INDEX($P$776:$W$785,MOD(((5-1)*$N$774+7)-1,10)+1,INT((((5-1)*$N$774+7)-1)/10)+1)="","",INDEX($P$776:$W$785,MOD(((5-1)*$N$774+7)-1,10)+1,INT((((5-1)*$N$774+7)-1)/10)+1)))),IF(AND(5=$N$775+1,7&lt;=$O$774),IF(($N$774*$N$775+7)&gt;80,"",IF(INDEX($P$776:$W$785,MOD(($N$774*$N$775+7)-1,10)+1,INT((($N$774*$N$775+7)-1)/10)+1)="","",INDEX($P$776:$W$785,MOD(($N$774*$N$775+7)-1,10)+1,INT((($N$774*$N$775+7)-1)/10)+1))),""))),IF($N$776="","",IF(OR(ISTEXT($N$774),ISTEXT($N$775),ISTEXT($N$776)),"",IF(OR(7&gt;$N$774,5&gt;$N$775,((5-1)*$N$774+7)&gt;$N$776),"",IF(INDEX($P$776:$W$785,MOD(((5-1)*$N$774+7)-1,10)+1,INT((((5-1)*$N$774+7)-1)/10)+1)="","",INDEX($P$776:$W$785,MOD(((5-1)*$N$774+7)-1,10)+1,INT((((5-1)*$N$774+7)-1)/10)+1))))))</f>
        <v/>
      </c>
      <c r="K780" s="539">
        <f>IF($D$774="Flat Oval",IF(OR($N$776="",ISTEXT($N$774),ISTEXT($N$775)),"",IF(5&lt;=$N$775,IF(8&gt;$N$774,"",IF(((5-1)*$N$774+8)&gt;80,"",IF(INDEX($P$776:$W$785,MOD(((5-1)*$N$774+8)-1,10)+1,INT((((5-1)*$N$774+8)-1)/10)+1)="","",INDEX($P$776:$W$785,MOD(((5-1)*$N$774+8)-1,10)+1,INT((((5-1)*$N$774+8)-1)/10)+1)))),IF(AND(5=$N$775+1,8&lt;=$O$774),IF(($N$774*$N$775+8)&gt;80,"",IF(INDEX($P$776:$W$785,MOD(($N$774*$N$775+8)-1,10)+1,INT((($N$774*$N$775+8)-1)/10)+1)="","",INDEX($P$776:$W$785,MOD(($N$774*$N$775+8)-1,10)+1,INT((($N$774*$N$775+8)-1)/10)+1))),""))),IF($N$776="","",IF(OR(ISTEXT($N$774),ISTEXT($N$775),ISTEXT($N$776)),"",IF(OR(8&gt;$N$774,5&gt;$N$775,((5-1)*$N$774+8)&gt;$N$776),"",IF(INDEX($P$776:$W$785,MOD(((5-1)*$N$774+8)-1,10)+1,INT((((5-1)*$N$774+8)-1)/10)+1)="","",INDEX($P$776:$W$785,MOD(((5-1)*$N$774+8)-1,10)+1,INT((((5-1)*$N$774+8)-1)/10)+1))))))</f>
        <v/>
      </c>
      <c r="L780" s="539">
        <f>IF($D$774="Flat Oval",IF(OR($N$776="",ISTEXT($N$774),ISTEXT($N$775)),"",IF(5&lt;=$N$775,IF(9&gt;$N$774,"",IF(((5-1)*$N$774+9)&gt;80,"",IF(INDEX($P$776:$W$785,MOD(((5-1)*$N$774+9)-1,10)+1,INT((((5-1)*$N$774+9)-1)/10)+1)="","",INDEX($P$776:$W$785,MOD(((5-1)*$N$774+9)-1,10)+1,INT((((5-1)*$N$774+9)-1)/10)+1)))),IF(AND(5=$N$775+1,9&lt;=$O$774),IF(($N$774*$N$775+9)&gt;80,"",IF(INDEX($P$776:$W$785,MOD(($N$774*$N$775+9)-1,10)+1,INT((($N$774*$N$775+9)-1)/10)+1)="","",INDEX($P$776:$W$785,MOD(($N$774*$N$775+9)-1,10)+1,INT((($N$774*$N$775+9)-1)/10)+1))),""))),IF($N$776="","",IF(OR(ISTEXT($N$774),ISTEXT($N$775),ISTEXT($N$776)),"",IF(OR(9&gt;$N$774,5&gt;$N$775,((5-1)*$N$774+9)&gt;$N$776),"",IF(INDEX($P$776:$W$785,MOD(((5-1)*$N$774+9)-1,10)+1,INT((((5-1)*$N$774+9)-1)/10)+1)="","",INDEX($P$776:$W$785,MOD(((5-1)*$N$774+9)-1,10)+1,INT((((5-1)*$N$774+9)-1)/10)+1))))))</f>
        <v/>
      </c>
      <c r="M780" s="539">
        <f>IF($D$774="Flat Oval",IF(OR($N$776="",ISTEXT($N$774),ISTEXT($N$775)),"",IF(5&lt;=$N$775,IF(10&gt;$N$774,"",IF(((5-1)*$N$774+10)&gt;80,"",IF(INDEX($P$776:$W$785,MOD(((5-1)*$N$774+10)-1,10)+1,INT((((5-1)*$N$774+10)-1)/10)+1)="","",INDEX($P$776:$W$785,MOD(((5-1)*$N$774+10)-1,10)+1,INT((((5-1)*$N$774+10)-1)/10)+1)))),IF(AND(5=$N$775+1,10&lt;=$O$774),IF(($N$774*$N$775+10)&gt;80,"",IF(INDEX($P$776:$W$785,MOD(($N$774*$N$775+10)-1,10)+1,INT((($N$774*$N$775+10)-1)/10)+1)="","",INDEX($P$776:$W$785,MOD(($N$774*$N$775+10)-1,10)+1,INT((($N$774*$N$775+10)-1)/10)+1))),""))),IF($N$776="","",IF(OR(ISTEXT($N$774),ISTEXT($N$775),ISTEXT($N$776)),"",IF(OR(10&gt;$N$774,5&gt;$N$775,((5-1)*$N$774+10)&gt;$N$776),"",IF(INDEX($P$776:$W$785,MOD(((5-1)*$N$774+10)-1,10)+1,INT((((5-1)*$N$774+10)-1)/10)+1)="","",INDEX($P$776:$W$785,MOD(((5-1)*$N$774+10)-1,10)+1,INT((((5-1)*$N$774+10)-1)/10)+1))))))</f>
        <v/>
      </c>
      <c r="P780" s="540" t="n"/>
      <c r="Q780" s="540" t="n"/>
      <c r="R780" s="540" t="n"/>
      <c r="S780" s="540" t="n"/>
      <c r="T780" s="540" t="n"/>
      <c r="U780" s="540" t="n"/>
      <c r="V780" s="540" t="n"/>
      <c r="W780" s="540" t="n"/>
    </row>
    <row r="781" ht="13.35" customHeight="1" s="162">
      <c r="B781" s="537">
        <f>IF($D$774="Flat Oval",IF(OR($N$775="",ISTEXT($N$775)),"",IF(6&lt;=$N$775,ROUND((6-0.5)*$I$774/$N$775,1),IF(6=$N$775+1,"Ends",""))),IF(OR($D$774="",$G$774=""),"",IF($D$774="Round",IF(6=1,"Axis 1 (0°)",IF(6=2,"Axis 2 (90°)","")),IF(ISTEXT($N$775),"",IF(6&gt;$N$775,"",IF(ISTEXT($I$774),"",ROUND((6-0.5)*$I$774/$N$775,1)))))))</f>
        <v/>
      </c>
      <c r="C781" s="538" t="n"/>
      <c r="D781" s="539">
        <f>IF($D$774="Flat Oval",IF(OR($N$776="",ISTEXT($N$774),ISTEXT($N$775)),"",IF(6&lt;=$N$775,IF(1&gt;$N$774,"",IF(((6-1)*$N$774+1)&gt;80,"",IF(INDEX($P$776:$W$785,MOD(((6-1)*$N$774+1)-1,10)+1,INT((((6-1)*$N$774+1)-1)/10)+1)="","",INDEX($P$776:$W$785,MOD(((6-1)*$N$774+1)-1,10)+1,INT((((6-1)*$N$774+1)-1)/10)+1)))),IF(AND(6=$N$775+1,1&lt;=$O$774),IF(($N$774*$N$775+1)&gt;80,"",IF(INDEX($P$776:$W$785,MOD(($N$774*$N$775+1)-1,10)+1,INT((($N$774*$N$775+1)-1)/10)+1)="","",INDEX($P$776:$W$785,MOD(($N$774*$N$775+1)-1,10)+1,INT((($N$774*$N$775+1)-1)/10)+1))),""))),IF($N$776="","",IF(OR(ISTEXT($N$774),ISTEXT($N$775),ISTEXT($N$776)),"",IF(OR(1&gt;$N$774,6&gt;$N$775,((6-1)*$N$774+1)&gt;$N$776),"",IF(INDEX($P$776:$W$785,MOD(((6-1)*$N$774+1)-1,10)+1,INT((((6-1)*$N$774+1)-1)/10)+1)="","",INDEX($P$776:$W$785,MOD(((6-1)*$N$774+1)-1,10)+1,INT((((6-1)*$N$774+1)-1)/10)+1))))))</f>
        <v/>
      </c>
      <c r="E781" s="539">
        <f>IF($D$774="Flat Oval",IF(OR($N$776="",ISTEXT($N$774),ISTEXT($N$775)),"",IF(6&lt;=$N$775,IF(2&gt;$N$774,"",IF(((6-1)*$N$774+2)&gt;80,"",IF(INDEX($P$776:$W$785,MOD(((6-1)*$N$774+2)-1,10)+1,INT((((6-1)*$N$774+2)-1)/10)+1)="","",INDEX($P$776:$W$785,MOD(((6-1)*$N$774+2)-1,10)+1,INT((((6-1)*$N$774+2)-1)/10)+1)))),IF(AND(6=$N$775+1,2&lt;=$O$774),IF(($N$774*$N$775+2)&gt;80,"",IF(INDEX($P$776:$W$785,MOD(($N$774*$N$775+2)-1,10)+1,INT((($N$774*$N$775+2)-1)/10)+1)="","",INDEX($P$776:$W$785,MOD(($N$774*$N$775+2)-1,10)+1,INT((($N$774*$N$775+2)-1)/10)+1))),""))),IF($N$776="","",IF(OR(ISTEXT($N$774),ISTEXT($N$775),ISTEXT($N$776)),"",IF(OR(2&gt;$N$774,6&gt;$N$775,((6-1)*$N$774+2)&gt;$N$776),"",IF(INDEX($P$776:$W$785,MOD(((6-1)*$N$774+2)-1,10)+1,INT((((6-1)*$N$774+2)-1)/10)+1)="","",INDEX($P$776:$W$785,MOD(((6-1)*$N$774+2)-1,10)+1,INT((((6-1)*$N$774+2)-1)/10)+1))))))</f>
        <v/>
      </c>
      <c r="F781" s="539">
        <f>IF($D$774="Flat Oval",IF(OR($N$776="",ISTEXT($N$774),ISTEXT($N$775)),"",IF(6&lt;=$N$775,IF(3&gt;$N$774,"",IF(((6-1)*$N$774+3)&gt;80,"",IF(INDEX($P$776:$W$785,MOD(((6-1)*$N$774+3)-1,10)+1,INT((((6-1)*$N$774+3)-1)/10)+1)="","",INDEX($P$776:$W$785,MOD(((6-1)*$N$774+3)-1,10)+1,INT((((6-1)*$N$774+3)-1)/10)+1)))),IF(AND(6=$N$775+1,3&lt;=$O$774),IF(($N$774*$N$775+3)&gt;80,"",IF(INDEX($P$776:$W$785,MOD(($N$774*$N$775+3)-1,10)+1,INT((($N$774*$N$775+3)-1)/10)+1)="","",INDEX($P$776:$W$785,MOD(($N$774*$N$775+3)-1,10)+1,INT((($N$774*$N$775+3)-1)/10)+1))),""))),IF($N$776="","",IF(OR(ISTEXT($N$774),ISTEXT($N$775),ISTEXT($N$776)),"",IF(OR(3&gt;$N$774,6&gt;$N$775,((6-1)*$N$774+3)&gt;$N$776),"",IF(INDEX($P$776:$W$785,MOD(((6-1)*$N$774+3)-1,10)+1,INT((((6-1)*$N$774+3)-1)/10)+1)="","",INDEX($P$776:$W$785,MOD(((6-1)*$N$774+3)-1,10)+1,INT((((6-1)*$N$774+3)-1)/10)+1))))))</f>
        <v/>
      </c>
      <c r="G781" s="539">
        <f>IF($D$774="Flat Oval",IF(OR($N$776="",ISTEXT($N$774),ISTEXT($N$775)),"",IF(6&lt;=$N$775,IF(4&gt;$N$774,"",IF(((6-1)*$N$774+4)&gt;80,"",IF(INDEX($P$776:$W$785,MOD(((6-1)*$N$774+4)-1,10)+1,INT((((6-1)*$N$774+4)-1)/10)+1)="","",INDEX($P$776:$W$785,MOD(((6-1)*$N$774+4)-1,10)+1,INT((((6-1)*$N$774+4)-1)/10)+1)))),IF(AND(6=$N$775+1,4&lt;=$O$774),IF(($N$774*$N$775+4)&gt;80,"",IF(INDEX($P$776:$W$785,MOD(($N$774*$N$775+4)-1,10)+1,INT((($N$774*$N$775+4)-1)/10)+1)="","",INDEX($P$776:$W$785,MOD(($N$774*$N$775+4)-1,10)+1,INT((($N$774*$N$775+4)-1)/10)+1))),""))),IF($N$776="","",IF(OR(ISTEXT($N$774),ISTEXT($N$775),ISTEXT($N$776)),"",IF(OR(4&gt;$N$774,6&gt;$N$775,((6-1)*$N$774+4)&gt;$N$776),"",IF(INDEX($P$776:$W$785,MOD(((6-1)*$N$774+4)-1,10)+1,INT((((6-1)*$N$774+4)-1)/10)+1)="","",INDEX($P$776:$W$785,MOD(((6-1)*$N$774+4)-1,10)+1,INT((((6-1)*$N$774+4)-1)/10)+1))))))</f>
        <v/>
      </c>
      <c r="H781" s="539">
        <f>IF($D$774="Flat Oval",IF(OR($N$776="",ISTEXT($N$774),ISTEXT($N$775)),"",IF(6&lt;=$N$775,IF(5&gt;$N$774,"",IF(((6-1)*$N$774+5)&gt;80,"",IF(INDEX($P$776:$W$785,MOD(((6-1)*$N$774+5)-1,10)+1,INT((((6-1)*$N$774+5)-1)/10)+1)="","",INDEX($P$776:$W$785,MOD(((6-1)*$N$774+5)-1,10)+1,INT((((6-1)*$N$774+5)-1)/10)+1)))),IF(AND(6=$N$775+1,5&lt;=$O$774),IF(($N$774*$N$775+5)&gt;80,"",IF(INDEX($P$776:$W$785,MOD(($N$774*$N$775+5)-1,10)+1,INT((($N$774*$N$775+5)-1)/10)+1)="","",INDEX($P$776:$W$785,MOD(($N$774*$N$775+5)-1,10)+1,INT((($N$774*$N$775+5)-1)/10)+1))),""))),IF($N$776="","",IF(OR(ISTEXT($N$774),ISTEXT($N$775),ISTEXT($N$776)),"",IF(OR(5&gt;$N$774,6&gt;$N$775,((6-1)*$N$774+5)&gt;$N$776),"",IF(INDEX($P$776:$W$785,MOD(((6-1)*$N$774+5)-1,10)+1,INT((((6-1)*$N$774+5)-1)/10)+1)="","",INDEX($P$776:$W$785,MOD(((6-1)*$N$774+5)-1,10)+1,INT((((6-1)*$N$774+5)-1)/10)+1))))))</f>
        <v/>
      </c>
      <c r="I781" s="539">
        <f>IF($D$774="Flat Oval",IF(OR($N$776="",ISTEXT($N$774),ISTEXT($N$775)),"",IF(6&lt;=$N$775,IF(6&gt;$N$774,"",IF(((6-1)*$N$774+6)&gt;80,"",IF(INDEX($P$776:$W$785,MOD(((6-1)*$N$774+6)-1,10)+1,INT((((6-1)*$N$774+6)-1)/10)+1)="","",INDEX($P$776:$W$785,MOD(((6-1)*$N$774+6)-1,10)+1,INT((((6-1)*$N$774+6)-1)/10)+1)))),IF(AND(6=$N$775+1,6&lt;=$O$774),IF(($N$774*$N$775+6)&gt;80,"",IF(INDEX($P$776:$W$785,MOD(($N$774*$N$775+6)-1,10)+1,INT((($N$774*$N$775+6)-1)/10)+1)="","",INDEX($P$776:$W$785,MOD(($N$774*$N$775+6)-1,10)+1,INT((($N$774*$N$775+6)-1)/10)+1))),""))),IF($N$776="","",IF(OR(ISTEXT($N$774),ISTEXT($N$775),ISTEXT($N$776)),"",IF(OR(6&gt;$N$774,6&gt;$N$775,((6-1)*$N$774+6)&gt;$N$776),"",IF(INDEX($P$776:$W$785,MOD(((6-1)*$N$774+6)-1,10)+1,INT((((6-1)*$N$774+6)-1)/10)+1)="","",INDEX($P$776:$W$785,MOD(((6-1)*$N$774+6)-1,10)+1,INT((((6-1)*$N$774+6)-1)/10)+1))))))</f>
        <v/>
      </c>
      <c r="J781" s="539">
        <f>IF($D$774="Flat Oval",IF(OR($N$776="",ISTEXT($N$774),ISTEXT($N$775)),"",IF(6&lt;=$N$775,IF(7&gt;$N$774,"",IF(((6-1)*$N$774+7)&gt;80,"",IF(INDEX($P$776:$W$785,MOD(((6-1)*$N$774+7)-1,10)+1,INT((((6-1)*$N$774+7)-1)/10)+1)="","",INDEX($P$776:$W$785,MOD(((6-1)*$N$774+7)-1,10)+1,INT((((6-1)*$N$774+7)-1)/10)+1)))),IF(AND(6=$N$775+1,7&lt;=$O$774),IF(($N$774*$N$775+7)&gt;80,"",IF(INDEX($P$776:$W$785,MOD(($N$774*$N$775+7)-1,10)+1,INT((($N$774*$N$775+7)-1)/10)+1)="","",INDEX($P$776:$W$785,MOD(($N$774*$N$775+7)-1,10)+1,INT((($N$774*$N$775+7)-1)/10)+1))),""))),IF($N$776="","",IF(OR(ISTEXT($N$774),ISTEXT($N$775),ISTEXT($N$776)),"",IF(OR(7&gt;$N$774,6&gt;$N$775,((6-1)*$N$774+7)&gt;$N$776),"",IF(INDEX($P$776:$W$785,MOD(((6-1)*$N$774+7)-1,10)+1,INT((((6-1)*$N$774+7)-1)/10)+1)="","",INDEX($P$776:$W$785,MOD(((6-1)*$N$774+7)-1,10)+1,INT((((6-1)*$N$774+7)-1)/10)+1))))))</f>
        <v/>
      </c>
      <c r="K781" s="539">
        <f>IF($D$774="Flat Oval",IF(OR($N$776="",ISTEXT($N$774),ISTEXT($N$775)),"",IF(6&lt;=$N$775,IF(8&gt;$N$774,"",IF(((6-1)*$N$774+8)&gt;80,"",IF(INDEX($P$776:$W$785,MOD(((6-1)*$N$774+8)-1,10)+1,INT((((6-1)*$N$774+8)-1)/10)+1)="","",INDEX($P$776:$W$785,MOD(((6-1)*$N$774+8)-1,10)+1,INT((((6-1)*$N$774+8)-1)/10)+1)))),IF(AND(6=$N$775+1,8&lt;=$O$774),IF(($N$774*$N$775+8)&gt;80,"",IF(INDEX($P$776:$W$785,MOD(($N$774*$N$775+8)-1,10)+1,INT((($N$774*$N$775+8)-1)/10)+1)="","",INDEX($P$776:$W$785,MOD(($N$774*$N$775+8)-1,10)+1,INT((($N$774*$N$775+8)-1)/10)+1))),""))),IF($N$776="","",IF(OR(ISTEXT($N$774),ISTEXT($N$775),ISTEXT($N$776)),"",IF(OR(8&gt;$N$774,6&gt;$N$775,((6-1)*$N$774+8)&gt;$N$776),"",IF(INDEX($P$776:$W$785,MOD(((6-1)*$N$774+8)-1,10)+1,INT((((6-1)*$N$774+8)-1)/10)+1)="","",INDEX($P$776:$W$785,MOD(((6-1)*$N$774+8)-1,10)+1,INT((((6-1)*$N$774+8)-1)/10)+1))))))</f>
        <v/>
      </c>
      <c r="L781" s="539">
        <f>IF($D$774="Flat Oval",IF(OR($N$776="",ISTEXT($N$774),ISTEXT($N$775)),"",IF(6&lt;=$N$775,IF(9&gt;$N$774,"",IF(((6-1)*$N$774+9)&gt;80,"",IF(INDEX($P$776:$W$785,MOD(((6-1)*$N$774+9)-1,10)+1,INT((((6-1)*$N$774+9)-1)/10)+1)="","",INDEX($P$776:$W$785,MOD(((6-1)*$N$774+9)-1,10)+1,INT((((6-1)*$N$774+9)-1)/10)+1)))),IF(AND(6=$N$775+1,9&lt;=$O$774),IF(($N$774*$N$775+9)&gt;80,"",IF(INDEX($P$776:$W$785,MOD(($N$774*$N$775+9)-1,10)+1,INT((($N$774*$N$775+9)-1)/10)+1)="","",INDEX($P$776:$W$785,MOD(($N$774*$N$775+9)-1,10)+1,INT((($N$774*$N$775+9)-1)/10)+1))),""))),IF($N$776="","",IF(OR(ISTEXT($N$774),ISTEXT($N$775),ISTEXT($N$776)),"",IF(OR(9&gt;$N$774,6&gt;$N$775,((6-1)*$N$774+9)&gt;$N$776),"",IF(INDEX($P$776:$W$785,MOD(((6-1)*$N$774+9)-1,10)+1,INT((((6-1)*$N$774+9)-1)/10)+1)="","",INDEX($P$776:$W$785,MOD(((6-1)*$N$774+9)-1,10)+1,INT((((6-1)*$N$774+9)-1)/10)+1))))))</f>
        <v/>
      </c>
      <c r="M781" s="539">
        <f>IF($D$774="Flat Oval",IF(OR($N$776="",ISTEXT($N$774),ISTEXT($N$775)),"",IF(6&lt;=$N$775,IF(10&gt;$N$774,"",IF(((6-1)*$N$774+10)&gt;80,"",IF(INDEX($P$776:$W$785,MOD(((6-1)*$N$774+10)-1,10)+1,INT((((6-1)*$N$774+10)-1)/10)+1)="","",INDEX($P$776:$W$785,MOD(((6-1)*$N$774+10)-1,10)+1,INT((((6-1)*$N$774+10)-1)/10)+1)))),IF(AND(6=$N$775+1,10&lt;=$O$774),IF(($N$774*$N$775+10)&gt;80,"",IF(INDEX($P$776:$W$785,MOD(($N$774*$N$775+10)-1,10)+1,INT((($N$774*$N$775+10)-1)/10)+1)="","",INDEX($P$776:$W$785,MOD(($N$774*$N$775+10)-1,10)+1,INT((($N$774*$N$775+10)-1)/10)+1))),""))),IF($N$776="","",IF(OR(ISTEXT($N$774),ISTEXT($N$775),ISTEXT($N$776)),"",IF(OR(10&gt;$N$774,6&gt;$N$775,((6-1)*$N$774+10)&gt;$N$776),"",IF(INDEX($P$776:$W$785,MOD(((6-1)*$N$774+10)-1,10)+1,INT((((6-1)*$N$774+10)-1)/10)+1)="","",INDEX($P$776:$W$785,MOD(((6-1)*$N$774+10)-1,10)+1,INT((((6-1)*$N$774+10)-1)/10)+1))))))</f>
        <v/>
      </c>
      <c r="P781" s="540" t="n"/>
      <c r="Q781" s="540" t="n"/>
      <c r="R781" s="540" t="n"/>
      <c r="S781" s="540" t="n"/>
      <c r="T781" s="540" t="n"/>
      <c r="U781" s="540" t="n"/>
      <c r="V781" s="540" t="n"/>
      <c r="W781" s="540" t="n"/>
    </row>
    <row r="782" ht="13.35" customHeight="1" s="162">
      <c r="B782" s="537">
        <f>IF($D$774="Flat Oval",IF(OR($N$775="",ISTEXT($N$775)),"",IF(7&lt;=$N$775,ROUND((7-0.5)*$I$774/$N$775,1),IF(7=$N$775+1,"Ends",""))),IF(OR($D$774="",$G$774=""),"",IF($D$774="Round",IF(7=1,"Axis 1 (0°)",IF(7=2,"Axis 2 (90°)","")),IF(ISTEXT($N$775),"",IF(7&gt;$N$775,"",IF(ISTEXT($I$774),"",ROUND((7-0.5)*$I$774/$N$775,1)))))))</f>
        <v/>
      </c>
      <c r="C782" s="538" t="n"/>
      <c r="D782" s="539">
        <f>IF($D$774="Flat Oval",IF(OR($N$776="",ISTEXT($N$774),ISTEXT($N$775)),"",IF(7&lt;=$N$775,IF(1&gt;$N$774,"",IF(((7-1)*$N$774+1)&gt;80,"",IF(INDEX($P$776:$W$785,MOD(((7-1)*$N$774+1)-1,10)+1,INT((((7-1)*$N$774+1)-1)/10)+1)="","",INDEX($P$776:$W$785,MOD(((7-1)*$N$774+1)-1,10)+1,INT((((7-1)*$N$774+1)-1)/10)+1)))),IF(AND(7=$N$775+1,1&lt;=$O$774),IF(($N$774*$N$775+1)&gt;80,"",IF(INDEX($P$776:$W$785,MOD(($N$774*$N$775+1)-1,10)+1,INT((($N$774*$N$775+1)-1)/10)+1)="","",INDEX($P$776:$W$785,MOD(($N$774*$N$775+1)-1,10)+1,INT((($N$774*$N$775+1)-1)/10)+1))),""))),IF($N$776="","",IF(OR(ISTEXT($N$774),ISTEXT($N$775),ISTEXT($N$776)),"",IF(OR(1&gt;$N$774,7&gt;$N$775,((7-1)*$N$774+1)&gt;$N$776),"",IF(INDEX($P$776:$W$785,MOD(((7-1)*$N$774+1)-1,10)+1,INT((((7-1)*$N$774+1)-1)/10)+1)="","",INDEX($P$776:$W$785,MOD(((7-1)*$N$774+1)-1,10)+1,INT((((7-1)*$N$774+1)-1)/10)+1))))))</f>
        <v/>
      </c>
      <c r="E782" s="539">
        <f>IF($D$774="Flat Oval",IF(OR($N$776="",ISTEXT($N$774),ISTEXT($N$775)),"",IF(7&lt;=$N$775,IF(2&gt;$N$774,"",IF(((7-1)*$N$774+2)&gt;80,"",IF(INDEX($P$776:$W$785,MOD(((7-1)*$N$774+2)-1,10)+1,INT((((7-1)*$N$774+2)-1)/10)+1)="","",INDEX($P$776:$W$785,MOD(((7-1)*$N$774+2)-1,10)+1,INT((((7-1)*$N$774+2)-1)/10)+1)))),IF(AND(7=$N$775+1,2&lt;=$O$774),IF(($N$774*$N$775+2)&gt;80,"",IF(INDEX($P$776:$W$785,MOD(($N$774*$N$775+2)-1,10)+1,INT((($N$774*$N$775+2)-1)/10)+1)="","",INDEX($P$776:$W$785,MOD(($N$774*$N$775+2)-1,10)+1,INT((($N$774*$N$775+2)-1)/10)+1))),""))),IF($N$776="","",IF(OR(ISTEXT($N$774),ISTEXT($N$775),ISTEXT($N$776)),"",IF(OR(2&gt;$N$774,7&gt;$N$775,((7-1)*$N$774+2)&gt;$N$776),"",IF(INDEX($P$776:$W$785,MOD(((7-1)*$N$774+2)-1,10)+1,INT((((7-1)*$N$774+2)-1)/10)+1)="","",INDEX($P$776:$W$785,MOD(((7-1)*$N$774+2)-1,10)+1,INT((((7-1)*$N$774+2)-1)/10)+1))))))</f>
        <v/>
      </c>
      <c r="F782" s="539">
        <f>IF($D$774="Flat Oval",IF(OR($N$776="",ISTEXT($N$774),ISTEXT($N$775)),"",IF(7&lt;=$N$775,IF(3&gt;$N$774,"",IF(((7-1)*$N$774+3)&gt;80,"",IF(INDEX($P$776:$W$785,MOD(((7-1)*$N$774+3)-1,10)+1,INT((((7-1)*$N$774+3)-1)/10)+1)="","",INDEX($P$776:$W$785,MOD(((7-1)*$N$774+3)-1,10)+1,INT((((7-1)*$N$774+3)-1)/10)+1)))),IF(AND(7=$N$775+1,3&lt;=$O$774),IF(($N$774*$N$775+3)&gt;80,"",IF(INDEX($P$776:$W$785,MOD(($N$774*$N$775+3)-1,10)+1,INT((($N$774*$N$775+3)-1)/10)+1)="","",INDEX($P$776:$W$785,MOD(($N$774*$N$775+3)-1,10)+1,INT((($N$774*$N$775+3)-1)/10)+1))),""))),IF($N$776="","",IF(OR(ISTEXT($N$774),ISTEXT($N$775),ISTEXT($N$776)),"",IF(OR(3&gt;$N$774,7&gt;$N$775,((7-1)*$N$774+3)&gt;$N$776),"",IF(INDEX($P$776:$W$785,MOD(((7-1)*$N$774+3)-1,10)+1,INT((((7-1)*$N$774+3)-1)/10)+1)="","",INDEX($P$776:$W$785,MOD(((7-1)*$N$774+3)-1,10)+1,INT((((7-1)*$N$774+3)-1)/10)+1))))))</f>
        <v/>
      </c>
      <c r="G782" s="539">
        <f>IF($D$774="Flat Oval",IF(OR($N$776="",ISTEXT($N$774),ISTEXT($N$775)),"",IF(7&lt;=$N$775,IF(4&gt;$N$774,"",IF(((7-1)*$N$774+4)&gt;80,"",IF(INDEX($P$776:$W$785,MOD(((7-1)*$N$774+4)-1,10)+1,INT((((7-1)*$N$774+4)-1)/10)+1)="","",INDEX($P$776:$W$785,MOD(((7-1)*$N$774+4)-1,10)+1,INT((((7-1)*$N$774+4)-1)/10)+1)))),IF(AND(7=$N$775+1,4&lt;=$O$774),IF(($N$774*$N$775+4)&gt;80,"",IF(INDEX($P$776:$W$785,MOD(($N$774*$N$775+4)-1,10)+1,INT((($N$774*$N$775+4)-1)/10)+1)="","",INDEX($P$776:$W$785,MOD(($N$774*$N$775+4)-1,10)+1,INT((($N$774*$N$775+4)-1)/10)+1))),""))),IF($N$776="","",IF(OR(ISTEXT($N$774),ISTEXT($N$775),ISTEXT($N$776)),"",IF(OR(4&gt;$N$774,7&gt;$N$775,((7-1)*$N$774+4)&gt;$N$776),"",IF(INDEX($P$776:$W$785,MOD(((7-1)*$N$774+4)-1,10)+1,INT((((7-1)*$N$774+4)-1)/10)+1)="","",INDEX($P$776:$W$785,MOD(((7-1)*$N$774+4)-1,10)+1,INT((((7-1)*$N$774+4)-1)/10)+1))))))</f>
        <v/>
      </c>
      <c r="H782" s="539">
        <f>IF($D$774="Flat Oval",IF(OR($N$776="",ISTEXT($N$774),ISTEXT($N$775)),"",IF(7&lt;=$N$775,IF(5&gt;$N$774,"",IF(((7-1)*$N$774+5)&gt;80,"",IF(INDEX($P$776:$W$785,MOD(((7-1)*$N$774+5)-1,10)+1,INT((((7-1)*$N$774+5)-1)/10)+1)="","",INDEX($P$776:$W$785,MOD(((7-1)*$N$774+5)-1,10)+1,INT((((7-1)*$N$774+5)-1)/10)+1)))),IF(AND(7=$N$775+1,5&lt;=$O$774),IF(($N$774*$N$775+5)&gt;80,"",IF(INDEX($P$776:$W$785,MOD(($N$774*$N$775+5)-1,10)+1,INT((($N$774*$N$775+5)-1)/10)+1)="","",INDEX($P$776:$W$785,MOD(($N$774*$N$775+5)-1,10)+1,INT((($N$774*$N$775+5)-1)/10)+1))),""))),IF($N$776="","",IF(OR(ISTEXT($N$774),ISTEXT($N$775),ISTEXT($N$776)),"",IF(OR(5&gt;$N$774,7&gt;$N$775,((7-1)*$N$774+5)&gt;$N$776),"",IF(INDEX($P$776:$W$785,MOD(((7-1)*$N$774+5)-1,10)+1,INT((((7-1)*$N$774+5)-1)/10)+1)="","",INDEX($P$776:$W$785,MOD(((7-1)*$N$774+5)-1,10)+1,INT((((7-1)*$N$774+5)-1)/10)+1))))))</f>
        <v/>
      </c>
      <c r="I782" s="539">
        <f>IF($D$774="Flat Oval",IF(OR($N$776="",ISTEXT($N$774),ISTEXT($N$775)),"",IF(7&lt;=$N$775,IF(6&gt;$N$774,"",IF(((7-1)*$N$774+6)&gt;80,"",IF(INDEX($P$776:$W$785,MOD(((7-1)*$N$774+6)-1,10)+1,INT((((7-1)*$N$774+6)-1)/10)+1)="","",INDEX($P$776:$W$785,MOD(((7-1)*$N$774+6)-1,10)+1,INT((((7-1)*$N$774+6)-1)/10)+1)))),IF(AND(7=$N$775+1,6&lt;=$O$774),IF(($N$774*$N$775+6)&gt;80,"",IF(INDEX($P$776:$W$785,MOD(($N$774*$N$775+6)-1,10)+1,INT((($N$774*$N$775+6)-1)/10)+1)="","",INDEX($P$776:$W$785,MOD(($N$774*$N$775+6)-1,10)+1,INT((($N$774*$N$775+6)-1)/10)+1))),""))),IF($N$776="","",IF(OR(ISTEXT($N$774),ISTEXT($N$775),ISTEXT($N$776)),"",IF(OR(6&gt;$N$774,7&gt;$N$775,((7-1)*$N$774+6)&gt;$N$776),"",IF(INDEX($P$776:$W$785,MOD(((7-1)*$N$774+6)-1,10)+1,INT((((7-1)*$N$774+6)-1)/10)+1)="","",INDEX($P$776:$W$785,MOD(((7-1)*$N$774+6)-1,10)+1,INT((((7-1)*$N$774+6)-1)/10)+1))))))</f>
        <v/>
      </c>
      <c r="J782" s="539">
        <f>IF($D$774="Flat Oval",IF(OR($N$776="",ISTEXT($N$774),ISTEXT($N$775)),"",IF(7&lt;=$N$775,IF(7&gt;$N$774,"",IF(((7-1)*$N$774+7)&gt;80,"",IF(INDEX($P$776:$W$785,MOD(((7-1)*$N$774+7)-1,10)+1,INT((((7-1)*$N$774+7)-1)/10)+1)="","",INDEX($P$776:$W$785,MOD(((7-1)*$N$774+7)-1,10)+1,INT((((7-1)*$N$774+7)-1)/10)+1)))),IF(AND(7=$N$775+1,7&lt;=$O$774),IF(($N$774*$N$775+7)&gt;80,"",IF(INDEX($P$776:$W$785,MOD(($N$774*$N$775+7)-1,10)+1,INT((($N$774*$N$775+7)-1)/10)+1)="","",INDEX($P$776:$W$785,MOD(($N$774*$N$775+7)-1,10)+1,INT((($N$774*$N$775+7)-1)/10)+1))),""))),IF($N$776="","",IF(OR(ISTEXT($N$774),ISTEXT($N$775),ISTEXT($N$776)),"",IF(OR(7&gt;$N$774,7&gt;$N$775,((7-1)*$N$774+7)&gt;$N$776),"",IF(INDEX($P$776:$W$785,MOD(((7-1)*$N$774+7)-1,10)+1,INT((((7-1)*$N$774+7)-1)/10)+1)="","",INDEX($P$776:$W$785,MOD(((7-1)*$N$774+7)-1,10)+1,INT((((7-1)*$N$774+7)-1)/10)+1))))))</f>
        <v/>
      </c>
      <c r="K782" s="539">
        <f>IF($D$774="Flat Oval",IF(OR($N$776="",ISTEXT($N$774),ISTEXT($N$775)),"",IF(7&lt;=$N$775,IF(8&gt;$N$774,"",IF(((7-1)*$N$774+8)&gt;80,"",IF(INDEX($P$776:$W$785,MOD(((7-1)*$N$774+8)-1,10)+1,INT((((7-1)*$N$774+8)-1)/10)+1)="","",INDEX($P$776:$W$785,MOD(((7-1)*$N$774+8)-1,10)+1,INT((((7-1)*$N$774+8)-1)/10)+1)))),IF(AND(7=$N$775+1,8&lt;=$O$774),IF(($N$774*$N$775+8)&gt;80,"",IF(INDEX($P$776:$W$785,MOD(($N$774*$N$775+8)-1,10)+1,INT((($N$774*$N$775+8)-1)/10)+1)="","",INDEX($P$776:$W$785,MOD(($N$774*$N$775+8)-1,10)+1,INT((($N$774*$N$775+8)-1)/10)+1))),""))),IF($N$776="","",IF(OR(ISTEXT($N$774),ISTEXT($N$775),ISTEXT($N$776)),"",IF(OR(8&gt;$N$774,7&gt;$N$775,((7-1)*$N$774+8)&gt;$N$776),"",IF(INDEX($P$776:$W$785,MOD(((7-1)*$N$774+8)-1,10)+1,INT((((7-1)*$N$774+8)-1)/10)+1)="","",INDEX($P$776:$W$785,MOD(((7-1)*$N$774+8)-1,10)+1,INT((((7-1)*$N$774+8)-1)/10)+1))))))</f>
        <v/>
      </c>
      <c r="L782" s="539">
        <f>IF($D$774="Flat Oval",IF(OR($N$776="",ISTEXT($N$774),ISTEXT($N$775)),"",IF(7&lt;=$N$775,IF(9&gt;$N$774,"",IF(((7-1)*$N$774+9)&gt;80,"",IF(INDEX($P$776:$W$785,MOD(((7-1)*$N$774+9)-1,10)+1,INT((((7-1)*$N$774+9)-1)/10)+1)="","",INDEX($P$776:$W$785,MOD(((7-1)*$N$774+9)-1,10)+1,INT((((7-1)*$N$774+9)-1)/10)+1)))),IF(AND(7=$N$775+1,9&lt;=$O$774),IF(($N$774*$N$775+9)&gt;80,"",IF(INDEX($P$776:$W$785,MOD(($N$774*$N$775+9)-1,10)+1,INT((($N$774*$N$775+9)-1)/10)+1)="","",INDEX($P$776:$W$785,MOD(($N$774*$N$775+9)-1,10)+1,INT((($N$774*$N$775+9)-1)/10)+1))),""))),IF($N$776="","",IF(OR(ISTEXT($N$774),ISTEXT($N$775),ISTEXT($N$776)),"",IF(OR(9&gt;$N$774,7&gt;$N$775,((7-1)*$N$774+9)&gt;$N$776),"",IF(INDEX($P$776:$W$785,MOD(((7-1)*$N$774+9)-1,10)+1,INT((((7-1)*$N$774+9)-1)/10)+1)="","",INDEX($P$776:$W$785,MOD(((7-1)*$N$774+9)-1,10)+1,INT((((7-1)*$N$774+9)-1)/10)+1))))))</f>
        <v/>
      </c>
      <c r="M782" s="539">
        <f>IF($D$774="Flat Oval",IF(OR($N$776="",ISTEXT($N$774),ISTEXT($N$775)),"",IF(7&lt;=$N$775,IF(10&gt;$N$774,"",IF(((7-1)*$N$774+10)&gt;80,"",IF(INDEX($P$776:$W$785,MOD(((7-1)*$N$774+10)-1,10)+1,INT((((7-1)*$N$774+10)-1)/10)+1)="","",INDEX($P$776:$W$785,MOD(((7-1)*$N$774+10)-1,10)+1,INT((((7-1)*$N$774+10)-1)/10)+1)))),IF(AND(7=$N$775+1,10&lt;=$O$774),IF(($N$774*$N$775+10)&gt;80,"",IF(INDEX($P$776:$W$785,MOD(($N$774*$N$775+10)-1,10)+1,INT((($N$774*$N$775+10)-1)/10)+1)="","",INDEX($P$776:$W$785,MOD(($N$774*$N$775+10)-1,10)+1,INT((($N$774*$N$775+10)-1)/10)+1))),""))),IF($N$776="","",IF(OR(ISTEXT($N$774),ISTEXT($N$775),ISTEXT($N$776)),"",IF(OR(10&gt;$N$774,7&gt;$N$775,((7-1)*$N$774+10)&gt;$N$776),"",IF(INDEX($P$776:$W$785,MOD(((7-1)*$N$774+10)-1,10)+1,INT((((7-1)*$N$774+10)-1)/10)+1)="","",INDEX($P$776:$W$785,MOD(((7-1)*$N$774+10)-1,10)+1,INT((((7-1)*$N$774+10)-1)/10)+1))))))</f>
        <v/>
      </c>
      <c r="P782" s="540" t="n"/>
      <c r="Q782" s="540" t="n"/>
      <c r="R782" s="540" t="n"/>
      <c r="S782" s="540" t="n"/>
      <c r="T782" s="540" t="n"/>
      <c r="U782" s="540" t="n"/>
      <c r="V782" s="540" t="n"/>
      <c r="W782" s="540" t="n"/>
    </row>
    <row r="783" ht="13.35" customHeight="1" s="162">
      <c r="B783" s="537">
        <f>IF($D$774="Flat Oval",IF(OR($N$775="",ISTEXT($N$775)),"",IF(8&lt;=$N$775,ROUND((8-0.5)*$I$774/$N$775,1),IF(8=$N$775+1,"Ends",""))),IF(OR($D$774="",$G$774=""),"",IF($D$774="Round",IF(8=1,"Axis 1 (0°)",IF(8=2,"Axis 2 (90°)","")),IF(ISTEXT($N$775),"",IF(8&gt;$N$775,"",IF(ISTEXT($I$774),"",ROUND((8-0.5)*$I$774/$N$775,1)))))))</f>
        <v/>
      </c>
      <c r="C783" s="538" t="n"/>
      <c r="D783" s="539">
        <f>IF($D$774="Flat Oval",IF(OR($N$776="",ISTEXT($N$774),ISTEXT($N$775)),"",IF(8&lt;=$N$775,IF(1&gt;$N$774,"",IF(((8-1)*$N$774+1)&gt;80,"",IF(INDEX($P$776:$W$785,MOD(((8-1)*$N$774+1)-1,10)+1,INT((((8-1)*$N$774+1)-1)/10)+1)="","",INDEX($P$776:$W$785,MOD(((8-1)*$N$774+1)-1,10)+1,INT((((8-1)*$N$774+1)-1)/10)+1)))),IF(AND(8=$N$775+1,1&lt;=$O$774),IF(($N$774*$N$775+1)&gt;80,"",IF(INDEX($P$776:$W$785,MOD(($N$774*$N$775+1)-1,10)+1,INT((($N$774*$N$775+1)-1)/10)+1)="","",INDEX($P$776:$W$785,MOD(($N$774*$N$775+1)-1,10)+1,INT((($N$774*$N$775+1)-1)/10)+1))),""))),IF($N$776="","",IF(OR(ISTEXT($N$774),ISTEXT($N$775),ISTEXT($N$776)),"",IF(OR(1&gt;$N$774,8&gt;$N$775,((8-1)*$N$774+1)&gt;$N$776),"",IF(INDEX($P$776:$W$785,MOD(((8-1)*$N$774+1)-1,10)+1,INT((((8-1)*$N$774+1)-1)/10)+1)="","",INDEX($P$776:$W$785,MOD(((8-1)*$N$774+1)-1,10)+1,INT((((8-1)*$N$774+1)-1)/10)+1))))))</f>
        <v/>
      </c>
      <c r="E783" s="539">
        <f>IF($D$774="Flat Oval",IF(OR($N$776="",ISTEXT($N$774),ISTEXT($N$775)),"",IF(8&lt;=$N$775,IF(2&gt;$N$774,"",IF(((8-1)*$N$774+2)&gt;80,"",IF(INDEX($P$776:$W$785,MOD(((8-1)*$N$774+2)-1,10)+1,INT((((8-1)*$N$774+2)-1)/10)+1)="","",INDEX($P$776:$W$785,MOD(((8-1)*$N$774+2)-1,10)+1,INT((((8-1)*$N$774+2)-1)/10)+1)))),IF(AND(8=$N$775+1,2&lt;=$O$774),IF(($N$774*$N$775+2)&gt;80,"",IF(INDEX($P$776:$W$785,MOD(($N$774*$N$775+2)-1,10)+1,INT((($N$774*$N$775+2)-1)/10)+1)="","",INDEX($P$776:$W$785,MOD(($N$774*$N$775+2)-1,10)+1,INT((($N$774*$N$775+2)-1)/10)+1))),""))),IF($N$776="","",IF(OR(ISTEXT($N$774),ISTEXT($N$775),ISTEXT($N$776)),"",IF(OR(2&gt;$N$774,8&gt;$N$775,((8-1)*$N$774+2)&gt;$N$776),"",IF(INDEX($P$776:$W$785,MOD(((8-1)*$N$774+2)-1,10)+1,INT((((8-1)*$N$774+2)-1)/10)+1)="","",INDEX($P$776:$W$785,MOD(((8-1)*$N$774+2)-1,10)+1,INT((((8-1)*$N$774+2)-1)/10)+1))))))</f>
        <v/>
      </c>
      <c r="F783" s="539">
        <f>IF($D$774="Flat Oval",IF(OR($N$776="",ISTEXT($N$774),ISTEXT($N$775)),"",IF(8&lt;=$N$775,IF(3&gt;$N$774,"",IF(((8-1)*$N$774+3)&gt;80,"",IF(INDEX($P$776:$W$785,MOD(((8-1)*$N$774+3)-1,10)+1,INT((((8-1)*$N$774+3)-1)/10)+1)="","",INDEX($P$776:$W$785,MOD(((8-1)*$N$774+3)-1,10)+1,INT((((8-1)*$N$774+3)-1)/10)+1)))),IF(AND(8=$N$775+1,3&lt;=$O$774),IF(($N$774*$N$775+3)&gt;80,"",IF(INDEX($P$776:$W$785,MOD(($N$774*$N$775+3)-1,10)+1,INT((($N$774*$N$775+3)-1)/10)+1)="","",INDEX($P$776:$W$785,MOD(($N$774*$N$775+3)-1,10)+1,INT((($N$774*$N$775+3)-1)/10)+1))),""))),IF($N$776="","",IF(OR(ISTEXT($N$774),ISTEXT($N$775),ISTEXT($N$776)),"",IF(OR(3&gt;$N$774,8&gt;$N$775,((8-1)*$N$774+3)&gt;$N$776),"",IF(INDEX($P$776:$W$785,MOD(((8-1)*$N$774+3)-1,10)+1,INT((((8-1)*$N$774+3)-1)/10)+1)="","",INDEX($P$776:$W$785,MOD(((8-1)*$N$774+3)-1,10)+1,INT((((8-1)*$N$774+3)-1)/10)+1))))))</f>
        <v/>
      </c>
      <c r="G783" s="539">
        <f>IF($D$774="Flat Oval",IF(OR($N$776="",ISTEXT($N$774),ISTEXT($N$775)),"",IF(8&lt;=$N$775,IF(4&gt;$N$774,"",IF(((8-1)*$N$774+4)&gt;80,"",IF(INDEX($P$776:$W$785,MOD(((8-1)*$N$774+4)-1,10)+1,INT((((8-1)*$N$774+4)-1)/10)+1)="","",INDEX($P$776:$W$785,MOD(((8-1)*$N$774+4)-1,10)+1,INT((((8-1)*$N$774+4)-1)/10)+1)))),IF(AND(8=$N$775+1,4&lt;=$O$774),IF(($N$774*$N$775+4)&gt;80,"",IF(INDEX($P$776:$W$785,MOD(($N$774*$N$775+4)-1,10)+1,INT((($N$774*$N$775+4)-1)/10)+1)="","",INDEX($P$776:$W$785,MOD(($N$774*$N$775+4)-1,10)+1,INT((($N$774*$N$775+4)-1)/10)+1))),""))),IF($N$776="","",IF(OR(ISTEXT($N$774),ISTEXT($N$775),ISTEXT($N$776)),"",IF(OR(4&gt;$N$774,8&gt;$N$775,((8-1)*$N$774+4)&gt;$N$776),"",IF(INDEX($P$776:$W$785,MOD(((8-1)*$N$774+4)-1,10)+1,INT((((8-1)*$N$774+4)-1)/10)+1)="","",INDEX($P$776:$W$785,MOD(((8-1)*$N$774+4)-1,10)+1,INT((((8-1)*$N$774+4)-1)/10)+1))))))</f>
        <v/>
      </c>
      <c r="H783" s="539">
        <f>IF($D$774="Flat Oval",IF(OR($N$776="",ISTEXT($N$774),ISTEXT($N$775)),"",IF(8&lt;=$N$775,IF(5&gt;$N$774,"",IF(((8-1)*$N$774+5)&gt;80,"",IF(INDEX($P$776:$W$785,MOD(((8-1)*$N$774+5)-1,10)+1,INT((((8-1)*$N$774+5)-1)/10)+1)="","",INDEX($P$776:$W$785,MOD(((8-1)*$N$774+5)-1,10)+1,INT((((8-1)*$N$774+5)-1)/10)+1)))),IF(AND(8=$N$775+1,5&lt;=$O$774),IF(($N$774*$N$775+5)&gt;80,"",IF(INDEX($P$776:$W$785,MOD(($N$774*$N$775+5)-1,10)+1,INT((($N$774*$N$775+5)-1)/10)+1)="","",INDEX($P$776:$W$785,MOD(($N$774*$N$775+5)-1,10)+1,INT((($N$774*$N$775+5)-1)/10)+1))),""))),IF($N$776="","",IF(OR(ISTEXT($N$774),ISTEXT($N$775),ISTEXT($N$776)),"",IF(OR(5&gt;$N$774,8&gt;$N$775,((8-1)*$N$774+5)&gt;$N$776),"",IF(INDEX($P$776:$W$785,MOD(((8-1)*$N$774+5)-1,10)+1,INT((((8-1)*$N$774+5)-1)/10)+1)="","",INDEX($P$776:$W$785,MOD(((8-1)*$N$774+5)-1,10)+1,INT((((8-1)*$N$774+5)-1)/10)+1))))))</f>
        <v/>
      </c>
      <c r="I783" s="539">
        <f>IF($D$774="Flat Oval",IF(OR($N$776="",ISTEXT($N$774),ISTEXT($N$775)),"",IF(8&lt;=$N$775,IF(6&gt;$N$774,"",IF(((8-1)*$N$774+6)&gt;80,"",IF(INDEX($P$776:$W$785,MOD(((8-1)*$N$774+6)-1,10)+1,INT((((8-1)*$N$774+6)-1)/10)+1)="","",INDEX($P$776:$W$785,MOD(((8-1)*$N$774+6)-1,10)+1,INT((((8-1)*$N$774+6)-1)/10)+1)))),IF(AND(8=$N$775+1,6&lt;=$O$774),IF(($N$774*$N$775+6)&gt;80,"",IF(INDEX($P$776:$W$785,MOD(($N$774*$N$775+6)-1,10)+1,INT((($N$774*$N$775+6)-1)/10)+1)="","",INDEX($P$776:$W$785,MOD(($N$774*$N$775+6)-1,10)+1,INT((($N$774*$N$775+6)-1)/10)+1))),""))),IF($N$776="","",IF(OR(ISTEXT($N$774),ISTEXT($N$775),ISTEXT($N$776)),"",IF(OR(6&gt;$N$774,8&gt;$N$775,((8-1)*$N$774+6)&gt;$N$776),"",IF(INDEX($P$776:$W$785,MOD(((8-1)*$N$774+6)-1,10)+1,INT((((8-1)*$N$774+6)-1)/10)+1)="","",INDEX($P$776:$W$785,MOD(((8-1)*$N$774+6)-1,10)+1,INT((((8-1)*$N$774+6)-1)/10)+1))))))</f>
        <v/>
      </c>
      <c r="J783" s="539">
        <f>IF($D$774="Flat Oval",IF(OR($N$776="",ISTEXT($N$774),ISTEXT($N$775)),"",IF(8&lt;=$N$775,IF(7&gt;$N$774,"",IF(((8-1)*$N$774+7)&gt;80,"",IF(INDEX($P$776:$W$785,MOD(((8-1)*$N$774+7)-1,10)+1,INT((((8-1)*$N$774+7)-1)/10)+1)="","",INDEX($P$776:$W$785,MOD(((8-1)*$N$774+7)-1,10)+1,INT((((8-1)*$N$774+7)-1)/10)+1)))),IF(AND(8=$N$775+1,7&lt;=$O$774),IF(($N$774*$N$775+7)&gt;80,"",IF(INDEX($P$776:$W$785,MOD(($N$774*$N$775+7)-1,10)+1,INT((($N$774*$N$775+7)-1)/10)+1)="","",INDEX($P$776:$W$785,MOD(($N$774*$N$775+7)-1,10)+1,INT((($N$774*$N$775+7)-1)/10)+1))),""))),IF($N$776="","",IF(OR(ISTEXT($N$774),ISTEXT($N$775),ISTEXT($N$776)),"",IF(OR(7&gt;$N$774,8&gt;$N$775,((8-1)*$N$774+7)&gt;$N$776),"",IF(INDEX($P$776:$W$785,MOD(((8-1)*$N$774+7)-1,10)+1,INT((((8-1)*$N$774+7)-1)/10)+1)="","",INDEX($P$776:$W$785,MOD(((8-1)*$N$774+7)-1,10)+1,INT((((8-1)*$N$774+7)-1)/10)+1))))))</f>
        <v/>
      </c>
      <c r="K783" s="539">
        <f>IF($D$774="Flat Oval",IF(OR($N$776="",ISTEXT($N$774),ISTEXT($N$775)),"",IF(8&lt;=$N$775,IF(8&gt;$N$774,"",IF(((8-1)*$N$774+8)&gt;80,"",IF(INDEX($P$776:$W$785,MOD(((8-1)*$N$774+8)-1,10)+1,INT((((8-1)*$N$774+8)-1)/10)+1)="","",INDEX($P$776:$W$785,MOD(((8-1)*$N$774+8)-1,10)+1,INT((((8-1)*$N$774+8)-1)/10)+1)))),IF(AND(8=$N$775+1,8&lt;=$O$774),IF(($N$774*$N$775+8)&gt;80,"",IF(INDEX($P$776:$W$785,MOD(($N$774*$N$775+8)-1,10)+1,INT((($N$774*$N$775+8)-1)/10)+1)="","",INDEX($P$776:$W$785,MOD(($N$774*$N$775+8)-1,10)+1,INT((($N$774*$N$775+8)-1)/10)+1))),""))),IF($N$776="","",IF(OR(ISTEXT($N$774),ISTEXT($N$775),ISTEXT($N$776)),"",IF(OR(8&gt;$N$774,8&gt;$N$775,((8-1)*$N$774+8)&gt;$N$776),"",IF(INDEX($P$776:$W$785,MOD(((8-1)*$N$774+8)-1,10)+1,INT((((8-1)*$N$774+8)-1)/10)+1)="","",INDEX($P$776:$W$785,MOD(((8-1)*$N$774+8)-1,10)+1,INT((((8-1)*$N$774+8)-1)/10)+1))))))</f>
        <v/>
      </c>
      <c r="L783" s="539">
        <f>IF($D$774="Flat Oval",IF(OR($N$776="",ISTEXT($N$774),ISTEXT($N$775)),"",IF(8&lt;=$N$775,IF(9&gt;$N$774,"",IF(((8-1)*$N$774+9)&gt;80,"",IF(INDEX($P$776:$W$785,MOD(((8-1)*$N$774+9)-1,10)+1,INT((((8-1)*$N$774+9)-1)/10)+1)="","",INDEX($P$776:$W$785,MOD(((8-1)*$N$774+9)-1,10)+1,INT((((8-1)*$N$774+9)-1)/10)+1)))),IF(AND(8=$N$775+1,9&lt;=$O$774),IF(($N$774*$N$775+9)&gt;80,"",IF(INDEX($P$776:$W$785,MOD(($N$774*$N$775+9)-1,10)+1,INT((($N$774*$N$775+9)-1)/10)+1)="","",INDEX($P$776:$W$785,MOD(($N$774*$N$775+9)-1,10)+1,INT((($N$774*$N$775+9)-1)/10)+1))),""))),IF($N$776="","",IF(OR(ISTEXT($N$774),ISTEXT($N$775),ISTEXT($N$776)),"",IF(OR(9&gt;$N$774,8&gt;$N$775,((8-1)*$N$774+9)&gt;$N$776),"",IF(INDEX($P$776:$W$785,MOD(((8-1)*$N$774+9)-1,10)+1,INT((((8-1)*$N$774+9)-1)/10)+1)="","",INDEX($P$776:$W$785,MOD(((8-1)*$N$774+9)-1,10)+1,INT((((8-1)*$N$774+9)-1)/10)+1))))))</f>
        <v/>
      </c>
      <c r="M783" s="539">
        <f>IF($D$774="Flat Oval",IF(OR($N$776="",ISTEXT($N$774),ISTEXT($N$775)),"",IF(8&lt;=$N$775,IF(10&gt;$N$774,"",IF(((8-1)*$N$774+10)&gt;80,"",IF(INDEX($P$776:$W$785,MOD(((8-1)*$N$774+10)-1,10)+1,INT((((8-1)*$N$774+10)-1)/10)+1)="","",INDEX($P$776:$W$785,MOD(((8-1)*$N$774+10)-1,10)+1,INT((((8-1)*$N$774+10)-1)/10)+1)))),IF(AND(8=$N$775+1,10&lt;=$O$774),IF(($N$774*$N$775+10)&gt;80,"",IF(INDEX($P$776:$W$785,MOD(($N$774*$N$775+10)-1,10)+1,INT((($N$774*$N$775+10)-1)/10)+1)="","",INDEX($P$776:$W$785,MOD(($N$774*$N$775+10)-1,10)+1,INT((($N$774*$N$775+10)-1)/10)+1))),""))),IF($N$776="","",IF(OR(ISTEXT($N$774),ISTEXT($N$775),ISTEXT($N$776)),"",IF(OR(10&gt;$N$774,8&gt;$N$775,((8-1)*$N$774+10)&gt;$N$776),"",IF(INDEX($P$776:$W$785,MOD(((8-1)*$N$774+10)-1,10)+1,INT((((8-1)*$N$774+10)-1)/10)+1)="","",INDEX($P$776:$W$785,MOD(((8-1)*$N$774+10)-1,10)+1,INT((((8-1)*$N$774+10)-1)/10)+1))))))</f>
        <v/>
      </c>
      <c r="P783" s="540" t="n"/>
      <c r="Q783" s="540" t="n"/>
      <c r="R783" s="540" t="n"/>
      <c r="S783" s="540" t="n"/>
      <c r="T783" s="540" t="n"/>
      <c r="U783" s="540" t="n"/>
      <c r="V783" s="540" t="n"/>
      <c r="W783" s="540" t="n"/>
    </row>
    <row r="784" ht="13.35" customHeight="1" s="162">
      <c r="P784" s="540" t="n"/>
      <c r="Q784" s="540" t="n"/>
      <c r="R784" s="540" t="n"/>
      <c r="S784" s="540" t="n"/>
      <c r="T784" s="540" t="n"/>
      <c r="U784" s="540" t="n"/>
      <c r="V784" s="540" t="n"/>
      <c r="W784" s="540" t="n"/>
    </row>
    <row r="785" ht="13.35" customHeight="1" s="162">
      <c r="B785" s="188" t="inlineStr">
        <is>
          <t>Remarks</t>
        </is>
      </c>
      <c r="C785" s="173" t="n"/>
      <c r="D785" s="154" t="n"/>
      <c r="E785" s="174" t="n"/>
      <c r="F785" s="174" t="n"/>
      <c r="G785" s="174" t="n"/>
      <c r="H785" s="174" t="n"/>
      <c r="I785" s="174" t="n"/>
      <c r="J785" s="174" t="n"/>
      <c r="K785" s="174" t="n"/>
      <c r="L785" s="174" t="n"/>
      <c r="M785" s="173" t="n"/>
      <c r="P785" s="540" t="n"/>
      <c r="Q785" s="540" t="n"/>
      <c r="R785" s="540" t="n"/>
      <c r="S785" s="540" t="n"/>
      <c r="T785" s="540" t="n"/>
      <c r="U785" s="540" t="n"/>
      <c r="V785" s="540" t="n"/>
      <c r="W785" s="540" t="n"/>
    </row>
    <row r="786" ht="13.35" customHeight="1" s="162">
      <c r="B786" s="154" t="n"/>
      <c r="C786" s="174" t="n"/>
      <c r="D786" s="174" t="n"/>
      <c r="E786" s="174" t="n"/>
      <c r="F786" s="174" t="n"/>
      <c r="G786" s="174" t="n"/>
      <c r="H786" s="174" t="n"/>
      <c r="I786" s="174" t="n"/>
      <c r="J786" s="174" t="n"/>
      <c r="K786" s="174" t="n"/>
      <c r="L786" s="174" t="n"/>
      <c r="M786" s="173" t="n"/>
    </row>
    <row r="787" ht="13.35" customHeight="1" s="162">
      <c r="B787" s="154" t="n"/>
      <c r="C787" s="174" t="n"/>
      <c r="D787" s="174" t="n"/>
      <c r="E787" s="174" t="n"/>
      <c r="F787" s="174" t="n"/>
      <c r="G787" s="174" t="n"/>
      <c r="H787" s="174" t="n"/>
      <c r="I787" s="174" t="n"/>
      <c r="J787" s="174" t="n"/>
      <c r="K787" s="174" t="n"/>
      <c r="L787" s="174" t="n"/>
      <c r="M787" s="173" t="n"/>
    </row>
  </sheetData>
  <mergeCells count="1128">
    <mergeCell ref="B715:C715"/>
    <mergeCell ref="F644:G644"/>
    <mergeCell ref="B574:H574"/>
    <mergeCell ref="B141:C141"/>
    <mergeCell ref="C413:E413"/>
    <mergeCell ref="F168:G168"/>
    <mergeCell ref="B439:C439"/>
    <mergeCell ref="C478:E478"/>
    <mergeCell ref="B504:C504"/>
    <mergeCell ref="C21:E21"/>
    <mergeCell ref="J672:K672"/>
    <mergeCell ref="B675:C675"/>
    <mergeCell ref="F708:G708"/>
    <mergeCell ref="H253:J253"/>
    <mergeCell ref="C379:E379"/>
    <mergeCell ref="B12:C12"/>
    <mergeCell ref="I657:I658"/>
    <mergeCell ref="B235:C235"/>
    <mergeCell ref="F497:G497"/>
    <mergeCell ref="B533:C533"/>
    <mergeCell ref="H317:J317"/>
    <mergeCell ref="B660:C660"/>
    <mergeCell ref="B726:C726"/>
    <mergeCell ref="B731:C731"/>
    <mergeCell ref="B14:C14"/>
    <mergeCell ref="D724:G724"/>
    <mergeCell ref="B312:C312"/>
    <mergeCell ref="I721:I722"/>
    <mergeCell ref="B505:C505"/>
    <mergeCell ref="F70:G70"/>
    <mergeCell ref="B499:C499"/>
    <mergeCell ref="I642:I643"/>
    <mergeCell ref="D499:E499"/>
    <mergeCell ref="J461:K461"/>
    <mergeCell ref="B13:C13"/>
    <mergeCell ref="B597:C597"/>
    <mergeCell ref="D597:E597"/>
    <mergeCell ref="B721:H721"/>
    <mergeCell ref="B78:C78"/>
    <mergeCell ref="J265:K265"/>
    <mergeCell ref="B205:C205"/>
    <mergeCell ref="B243:C243"/>
    <mergeCell ref="L265:M265"/>
    <mergeCell ref="D205:E205"/>
    <mergeCell ref="F134:G134"/>
    <mergeCell ref="B376:C376"/>
    <mergeCell ref="D563:E563"/>
    <mergeCell ref="I231:I232"/>
    <mergeCell ref="B599:C599"/>
    <mergeCell ref="L721:M721"/>
    <mergeCell ref="F71:G71"/>
    <mergeCell ref="B231:H231"/>
    <mergeCell ref="L329:M329"/>
    <mergeCell ref="B745:C745"/>
    <mergeCell ref="D73:E73"/>
    <mergeCell ref="B495:H495"/>
    <mergeCell ref="D283:G283"/>
    <mergeCell ref="D87:G87"/>
    <mergeCell ref="B390:C390"/>
    <mergeCell ref="B129:C129"/>
    <mergeCell ref="C168:E168"/>
    <mergeCell ref="B84:H84"/>
    <mergeCell ref="F398:G398"/>
    <mergeCell ref="C659:E659"/>
    <mergeCell ref="B25:C25"/>
    <mergeCell ref="C708:E708"/>
    <mergeCell ref="B734:C734"/>
    <mergeCell ref="B156:C156"/>
    <mergeCell ref="C428:E428"/>
    <mergeCell ref="B454:C454"/>
    <mergeCell ref="D540:M540"/>
    <mergeCell ref="C609:E609"/>
    <mergeCell ref="B131:C131"/>
    <mergeCell ref="C232:E232"/>
    <mergeCell ref="B236:C236"/>
    <mergeCell ref="D344:M344"/>
    <mergeCell ref="C674:E674"/>
    <mergeCell ref="B500:C500"/>
    <mergeCell ref="C772:E772"/>
    <mergeCell ref="B223:C223"/>
    <mergeCell ref="B665:C665"/>
    <mergeCell ref="B314:H314"/>
    <mergeCell ref="B220:C220"/>
    <mergeCell ref="B378:H378"/>
    <mergeCell ref="B465:C465"/>
    <mergeCell ref="B518:C518"/>
    <mergeCell ref="B521:C521"/>
    <mergeCell ref="C169:E169"/>
    <mergeCell ref="B2:C2"/>
    <mergeCell ref="B714:C714"/>
    <mergeCell ref="B195:C195"/>
    <mergeCell ref="B736:C736"/>
    <mergeCell ref="B779:C779"/>
    <mergeCell ref="B431:C431"/>
    <mergeCell ref="H528:J528"/>
    <mergeCell ref="F251:G251"/>
    <mergeCell ref="B287:C287"/>
    <mergeCell ref="D431:E431"/>
    <mergeCell ref="B529:C529"/>
    <mergeCell ref="B729:C729"/>
    <mergeCell ref="B523:C523"/>
    <mergeCell ref="J691:K691"/>
    <mergeCell ref="B716:C716"/>
    <mergeCell ref="C233:E233"/>
    <mergeCell ref="L642:M642"/>
    <mergeCell ref="B737:M737"/>
    <mergeCell ref="B765:C765"/>
    <mergeCell ref="F772:G772"/>
    <mergeCell ref="D743:G743"/>
    <mergeCell ref="B289:C289"/>
    <mergeCell ref="B747:C747"/>
    <mergeCell ref="H430:J430"/>
    <mergeCell ref="B668:C668"/>
    <mergeCell ref="D204:G204"/>
    <mergeCell ref="B740:H740"/>
    <mergeCell ref="B618:C618"/>
    <mergeCell ref="C266:E266"/>
    <mergeCell ref="B434:C434"/>
    <mergeCell ref="B605:C605"/>
    <mergeCell ref="B15:C15"/>
    <mergeCell ref="B142:C142"/>
    <mergeCell ref="B150:M150"/>
    <mergeCell ref="B80:C80"/>
    <mergeCell ref="B213:C213"/>
    <mergeCell ref="B384:C384"/>
    <mergeCell ref="F477:G477"/>
    <mergeCell ref="C545:E545"/>
    <mergeCell ref="B449:C449"/>
    <mergeCell ref="B549:C549"/>
    <mergeCell ref="B620:C620"/>
    <mergeCell ref="B650:C650"/>
    <mergeCell ref="D675:G675"/>
    <mergeCell ref="D596:G596"/>
    <mergeCell ref="B663:C663"/>
    <mergeCell ref="B79:C79"/>
    <mergeCell ref="B778:C778"/>
    <mergeCell ref="B144:C144"/>
    <mergeCell ref="B621:C621"/>
    <mergeCell ref="B386:C386"/>
    <mergeCell ref="B442:C442"/>
    <mergeCell ref="B242:C242"/>
    <mergeCell ref="B593:H593"/>
    <mergeCell ref="F266:G266"/>
    <mergeCell ref="J299:K299"/>
    <mergeCell ref="B302:C302"/>
    <mergeCell ref="B397:H397"/>
    <mergeCell ref="B600:C600"/>
    <mergeCell ref="B542:M542"/>
    <mergeCell ref="C55:E55"/>
    <mergeCell ref="B81:C81"/>
    <mergeCell ref="H694:J694"/>
    <mergeCell ref="L103:M103"/>
    <mergeCell ref="B208:C208"/>
    <mergeCell ref="B608:H608"/>
    <mergeCell ref="D736:M736"/>
    <mergeCell ref="B615:C615"/>
    <mergeCell ref="B366:C366"/>
    <mergeCell ref="F379:G379"/>
    <mergeCell ref="C447:E447"/>
    <mergeCell ref="D785:M785"/>
    <mergeCell ref="B5:H5"/>
    <mergeCell ref="F658:G658"/>
    <mergeCell ref="B210:C210"/>
    <mergeCell ref="B381:C381"/>
    <mergeCell ref="F722:G722"/>
    <mergeCell ref="J182:K182"/>
    <mergeCell ref="B318:C318"/>
    <mergeCell ref="B760:C760"/>
    <mergeCell ref="J363:K363"/>
    <mergeCell ref="B170:C170"/>
    <mergeCell ref="F203:G203"/>
    <mergeCell ref="F399:G399"/>
    <mergeCell ref="B437:C437"/>
    <mergeCell ref="B333:C333"/>
    <mergeCell ref="D284:E284"/>
    <mergeCell ref="I152:I153"/>
    <mergeCell ref="B520:C520"/>
    <mergeCell ref="C37:E37"/>
    <mergeCell ref="B491:C491"/>
    <mergeCell ref="B762:C762"/>
    <mergeCell ref="B234:C234"/>
    <mergeCell ref="B172:C172"/>
    <mergeCell ref="B28:C28"/>
    <mergeCell ref="H8:J8"/>
    <mergeCell ref="B99:C99"/>
    <mergeCell ref="B152:H152"/>
    <mergeCell ref="B270:C270"/>
    <mergeCell ref="D415:G415"/>
    <mergeCell ref="B568:C568"/>
    <mergeCell ref="B506:C506"/>
    <mergeCell ref="I216:I217"/>
    <mergeCell ref="L755:M755"/>
    <mergeCell ref="B555:C555"/>
    <mergeCell ref="B239:C239"/>
    <mergeCell ref="C477:E477"/>
    <mergeCell ref="B92:C92"/>
    <mergeCell ref="B100:M100"/>
    <mergeCell ref="B30:C30"/>
    <mergeCell ref="L152:M152"/>
    <mergeCell ref="I544:I545"/>
    <mergeCell ref="B623:H623"/>
    <mergeCell ref="B766:C766"/>
    <mergeCell ref="J2:K2"/>
    <mergeCell ref="B76:C76"/>
    <mergeCell ref="B544:H544"/>
    <mergeCell ref="F546:G546"/>
    <mergeCell ref="D303:E303"/>
    <mergeCell ref="B94:C94"/>
    <mergeCell ref="B361:C361"/>
    <mergeCell ref="F496:G496"/>
    <mergeCell ref="F119:G119"/>
    <mergeCell ref="F561:G561"/>
    <mergeCell ref="D317:G317"/>
    <mergeCell ref="C330:E330"/>
    <mergeCell ref="C134:E134"/>
    <mergeCell ref="H562:J562"/>
    <mergeCell ref="F183:G183"/>
    <mergeCell ref="B321:C321"/>
    <mergeCell ref="C693:E693"/>
    <mergeCell ref="B684:C684"/>
    <mergeCell ref="J84:K84"/>
    <mergeCell ref="H626:J626"/>
    <mergeCell ref="B263:C263"/>
    <mergeCell ref="B323:C323"/>
    <mergeCell ref="F527:G527"/>
    <mergeCell ref="J314:K314"/>
    <mergeCell ref="B450:C450"/>
    <mergeCell ref="H547:J547"/>
    <mergeCell ref="H72:J72"/>
    <mergeCell ref="B244:C244"/>
    <mergeCell ref="J412:K412"/>
    <mergeCell ref="C203:E203"/>
    <mergeCell ref="L363:M363"/>
    <mergeCell ref="D589:M589"/>
    <mergeCell ref="B229:C229"/>
    <mergeCell ref="C119:E119"/>
    <mergeCell ref="C561:E561"/>
    <mergeCell ref="B748:C748"/>
    <mergeCell ref="B23:C23"/>
    <mergeCell ref="B145:C145"/>
    <mergeCell ref="B387:C387"/>
    <mergeCell ref="I755:I756"/>
    <mergeCell ref="J770:K770"/>
    <mergeCell ref="J378:K378"/>
    <mergeCell ref="B514:C514"/>
    <mergeCell ref="B452:C452"/>
    <mergeCell ref="L378:M378"/>
    <mergeCell ref="J476:K476"/>
    <mergeCell ref="D514:E514"/>
    <mergeCell ref="B550:C550"/>
    <mergeCell ref="L574:M574"/>
    <mergeCell ref="I5:I6"/>
    <mergeCell ref="B606:C606"/>
    <mergeCell ref="B750:C750"/>
    <mergeCell ref="B87:C87"/>
    <mergeCell ref="B258:C258"/>
    <mergeCell ref="B451:C451"/>
    <mergeCell ref="C723:E723"/>
    <mergeCell ref="I265:I266"/>
    <mergeCell ref="F380:G380"/>
    <mergeCell ref="B687:C687"/>
    <mergeCell ref="H23:J23"/>
    <mergeCell ref="B481:C481"/>
    <mergeCell ref="I69:I70"/>
    <mergeCell ref="D122:E122"/>
    <mergeCell ref="B787:M787"/>
    <mergeCell ref="B260:C260"/>
    <mergeCell ref="D382:E382"/>
    <mergeCell ref="B395:M395"/>
    <mergeCell ref="C624:E624"/>
    <mergeCell ref="F674:G674"/>
    <mergeCell ref="C281:E281"/>
    <mergeCell ref="C756:E756"/>
    <mergeCell ref="B207:C207"/>
    <mergeCell ref="F707:G707"/>
    <mergeCell ref="H121:J121"/>
    <mergeCell ref="B163:C163"/>
    <mergeCell ref="B334:C334"/>
    <mergeCell ref="B570:C570"/>
    <mergeCell ref="B763:C763"/>
    <mergeCell ref="B309:C309"/>
    <mergeCell ref="B113:C113"/>
    <mergeCell ref="C218:E218"/>
    <mergeCell ref="L2:M2"/>
    <mergeCell ref="B271:C271"/>
    <mergeCell ref="J231:K231"/>
    <mergeCell ref="F771:G771"/>
    <mergeCell ref="H577:J577"/>
    <mergeCell ref="B165:C165"/>
    <mergeCell ref="F300:G300"/>
    <mergeCell ref="D8:G8"/>
    <mergeCell ref="B336:C336"/>
    <mergeCell ref="B507:C507"/>
    <mergeCell ref="B634:C634"/>
    <mergeCell ref="C282:E282"/>
    <mergeCell ref="B115:C115"/>
    <mergeCell ref="B311:C311"/>
    <mergeCell ref="B31:C31"/>
    <mergeCell ref="J544:K544"/>
    <mergeCell ref="F560:G560"/>
    <mergeCell ref="B400:C400"/>
    <mergeCell ref="J593:K593"/>
    <mergeCell ref="L593:M593"/>
    <mergeCell ref="B698:C698"/>
    <mergeCell ref="B77:C77"/>
    <mergeCell ref="L3:M3"/>
    <mergeCell ref="B613:C613"/>
    <mergeCell ref="C71:E71"/>
    <mergeCell ref="B611:C611"/>
    <mergeCell ref="B598:C598"/>
    <mergeCell ref="B402:C402"/>
    <mergeCell ref="B669:C669"/>
    <mergeCell ref="B584:C584"/>
    <mergeCell ref="L5:M5"/>
    <mergeCell ref="H645:J645"/>
    <mergeCell ref="F135:G135"/>
    <mergeCell ref="D155:G155"/>
    <mergeCell ref="F153:G153"/>
    <mergeCell ref="B191:C191"/>
    <mergeCell ref="H136:J136"/>
    <mergeCell ref="B178:C178"/>
    <mergeCell ref="L476:M476"/>
    <mergeCell ref="D235:E235"/>
    <mergeCell ref="B541:M541"/>
    <mergeCell ref="B712:C712"/>
    <mergeCell ref="C496:E496"/>
    <mergeCell ref="B255:C255"/>
    <mergeCell ref="D449:G449"/>
    <mergeCell ref="B758:C758"/>
    <mergeCell ref="B642:H642"/>
    <mergeCell ref="B785:C785"/>
    <mergeCell ref="B589:C589"/>
    <mergeCell ref="B24:C24"/>
    <mergeCell ref="C511:E511"/>
    <mergeCell ref="B776:C776"/>
    <mergeCell ref="D24:E24"/>
    <mergeCell ref="B250:H250"/>
    <mergeCell ref="B564:C564"/>
    <mergeCell ref="B453:C453"/>
    <mergeCell ref="I329:I330"/>
    <mergeCell ref="B502:C502"/>
    <mergeCell ref="D513:G513"/>
    <mergeCell ref="B695:C695"/>
    <mergeCell ref="I740:I741"/>
    <mergeCell ref="B706:H706"/>
    <mergeCell ref="B751:C751"/>
    <mergeCell ref="B616:C616"/>
    <mergeCell ref="B32:C32"/>
    <mergeCell ref="B63:C63"/>
    <mergeCell ref="B26:C26"/>
    <mergeCell ref="D88:E88"/>
    <mergeCell ref="B197:C197"/>
    <mergeCell ref="B103:H103"/>
    <mergeCell ref="L250:M250"/>
    <mergeCell ref="B268:C268"/>
    <mergeCell ref="B324:C324"/>
    <mergeCell ref="B566:C566"/>
    <mergeCell ref="D687:M687"/>
    <mergeCell ref="B482:C482"/>
    <mergeCell ref="B753:C753"/>
    <mergeCell ref="B553:C553"/>
    <mergeCell ref="F511:G511"/>
    <mergeCell ref="B118:H118"/>
    <mergeCell ref="B90:C90"/>
    <mergeCell ref="B261:C261"/>
    <mergeCell ref="L544:M544"/>
    <mergeCell ref="F609:G609"/>
    <mergeCell ref="F6:G6"/>
    <mergeCell ref="F448:G448"/>
    <mergeCell ref="F575:G575"/>
    <mergeCell ref="B27:C27"/>
    <mergeCell ref="B782:C782"/>
    <mergeCell ref="F512:G512"/>
    <mergeCell ref="C380:E380"/>
    <mergeCell ref="B548:C548"/>
    <mergeCell ref="D548:E548"/>
    <mergeCell ref="H57:J57"/>
    <mergeCell ref="J397:K397"/>
    <mergeCell ref="B471:C471"/>
    <mergeCell ref="H155:J155"/>
    <mergeCell ref="L397:M397"/>
    <mergeCell ref="F85:G85"/>
    <mergeCell ref="C153:E153"/>
    <mergeCell ref="D562:G562"/>
    <mergeCell ref="B179:C179"/>
    <mergeCell ref="B337:C337"/>
    <mergeCell ref="B408:C408"/>
    <mergeCell ref="B464:C464"/>
    <mergeCell ref="I167:I168"/>
    <mergeCell ref="B535:C535"/>
    <mergeCell ref="D528:G528"/>
    <mergeCell ref="B579:C579"/>
    <mergeCell ref="B116:C116"/>
    <mergeCell ref="C217:E217"/>
    <mergeCell ref="J103:K103"/>
    <mergeCell ref="B352:C352"/>
    <mergeCell ref="H449:J449"/>
    <mergeCell ref="B423:C423"/>
    <mergeCell ref="B174:C174"/>
    <mergeCell ref="I250:I251"/>
    <mergeCell ref="I446:I447"/>
    <mergeCell ref="B339:C339"/>
    <mergeCell ref="D401:E401"/>
    <mergeCell ref="B410:C410"/>
    <mergeCell ref="B466:C466"/>
    <mergeCell ref="C154:E154"/>
    <mergeCell ref="B472:C472"/>
    <mergeCell ref="L69:M69"/>
    <mergeCell ref="D9:E9"/>
    <mergeCell ref="I461:I462"/>
    <mergeCell ref="H513:J513"/>
    <mergeCell ref="L167:M167"/>
    <mergeCell ref="I559:I560"/>
    <mergeCell ref="B403:C403"/>
    <mergeCell ref="B345:M345"/>
    <mergeCell ref="B501:C501"/>
    <mergeCell ref="D626:G626"/>
    <mergeCell ref="D430:G430"/>
    <mergeCell ref="L182:M182"/>
    <mergeCell ref="B355:C355"/>
    <mergeCell ref="C448:E448"/>
    <mergeCell ref="B346:M346"/>
    <mergeCell ref="C301:E301"/>
    <mergeCell ref="B572:C572"/>
    <mergeCell ref="B194:C194"/>
    <mergeCell ref="B121:C121"/>
    <mergeCell ref="B292:C292"/>
    <mergeCell ref="J623:K623"/>
    <mergeCell ref="H660:J660"/>
    <mergeCell ref="F202:G202"/>
    <mergeCell ref="B357:C357"/>
    <mergeCell ref="C512:E512"/>
    <mergeCell ref="B528:C528"/>
    <mergeCell ref="B96:C96"/>
    <mergeCell ref="J721:K721"/>
    <mergeCell ref="H302:J302"/>
    <mergeCell ref="D759:E759"/>
    <mergeCell ref="I103:I104"/>
    <mergeCell ref="B216:H216"/>
    <mergeCell ref="B58:C58"/>
    <mergeCell ref="B307:C307"/>
    <mergeCell ref="J329:K329"/>
    <mergeCell ref="B332:C332"/>
    <mergeCell ref="C36:E36"/>
    <mergeCell ref="B503:C503"/>
    <mergeCell ref="D694:G694"/>
    <mergeCell ref="D148:M148"/>
    <mergeCell ref="B421:C421"/>
    <mergeCell ref="H268:J268"/>
    <mergeCell ref="C576:E576"/>
    <mergeCell ref="B617:C617"/>
    <mergeCell ref="D50:M50"/>
    <mergeCell ref="I118:I119"/>
    <mergeCell ref="H366:J366"/>
    <mergeCell ref="B567:C567"/>
    <mergeCell ref="B280:H280"/>
    <mergeCell ref="B60:C60"/>
    <mergeCell ref="F154:G154"/>
    <mergeCell ref="I574:I575"/>
    <mergeCell ref="B358:C358"/>
    <mergeCell ref="B632:C632"/>
    <mergeCell ref="B640:M640"/>
    <mergeCell ref="H381:J381"/>
    <mergeCell ref="D352:E352"/>
    <mergeCell ref="F414:G414"/>
    <mergeCell ref="B162:C162"/>
    <mergeCell ref="B569:C569"/>
    <mergeCell ref="D156:E156"/>
    <mergeCell ref="L495:M495"/>
    <mergeCell ref="B696:C696"/>
    <mergeCell ref="F625:G625"/>
    <mergeCell ref="D547:G547"/>
    <mergeCell ref="D612:E612"/>
    <mergeCell ref="D416:E416"/>
    <mergeCell ref="F22:G22"/>
    <mergeCell ref="D577:G577"/>
    <mergeCell ref="D220:E220"/>
    <mergeCell ref="B187:C187"/>
    <mergeCell ref="B485:C485"/>
    <mergeCell ref="C6:E6"/>
    <mergeCell ref="D234:G234"/>
    <mergeCell ref="B241:C241"/>
    <mergeCell ref="B124:C124"/>
    <mergeCell ref="C527:E527"/>
    <mergeCell ref="B189:C189"/>
    <mergeCell ref="B45:C45"/>
    <mergeCell ref="B487:C487"/>
    <mergeCell ref="B585:C585"/>
    <mergeCell ref="B474:C474"/>
    <mergeCell ref="J642:K642"/>
    <mergeCell ref="B645:C645"/>
    <mergeCell ref="B305:C305"/>
    <mergeCell ref="B188:C188"/>
    <mergeCell ref="B126:C126"/>
    <mergeCell ref="C349:E349"/>
    <mergeCell ref="C398:E398"/>
    <mergeCell ref="B424:C424"/>
    <mergeCell ref="B109:C109"/>
    <mergeCell ref="B47:C47"/>
    <mergeCell ref="D2:I2"/>
    <mergeCell ref="B351:C351"/>
    <mergeCell ref="D480:E480"/>
    <mergeCell ref="B516:C516"/>
    <mergeCell ref="B522:C522"/>
    <mergeCell ref="B587:C587"/>
    <mergeCell ref="B59:C59"/>
    <mergeCell ref="C364:E364"/>
    <mergeCell ref="B709:C709"/>
    <mergeCell ref="B774:C774"/>
    <mergeCell ref="B190:C190"/>
    <mergeCell ref="B295:C295"/>
    <mergeCell ref="B46:C46"/>
    <mergeCell ref="C462:E462"/>
    <mergeCell ref="B201:H201"/>
    <mergeCell ref="B488:C488"/>
    <mergeCell ref="D774:E774"/>
    <mergeCell ref="B724:C724"/>
    <mergeCell ref="B409:C409"/>
    <mergeCell ref="B580:C580"/>
    <mergeCell ref="F233:G233"/>
    <mergeCell ref="H498:J498"/>
    <mergeCell ref="C673:E673"/>
    <mergeCell ref="B711:C711"/>
    <mergeCell ref="D638:M638"/>
    <mergeCell ref="B48:C48"/>
    <mergeCell ref="B219:C219"/>
    <mergeCell ref="C251:E251"/>
    <mergeCell ref="B517:C517"/>
    <mergeCell ref="F104:G104"/>
    <mergeCell ref="B582:C582"/>
    <mergeCell ref="B590:M590"/>
    <mergeCell ref="F742:G742"/>
    <mergeCell ref="F462:G462"/>
    <mergeCell ref="B8:C8"/>
    <mergeCell ref="I691:I692"/>
    <mergeCell ref="B73:C73"/>
    <mergeCell ref="H170:J170"/>
    <mergeCell ref="B371:C371"/>
    <mergeCell ref="D758:G758"/>
    <mergeCell ref="B51:M51"/>
    <mergeCell ref="B727:C727"/>
    <mergeCell ref="B10:C10"/>
    <mergeCell ref="I182:I183"/>
    <mergeCell ref="B137:C137"/>
    <mergeCell ref="H234:J234"/>
    <mergeCell ref="I280:I281"/>
    <mergeCell ref="D137:E137"/>
    <mergeCell ref="B308:C308"/>
    <mergeCell ref="D57:G57"/>
    <mergeCell ref="C86:E86"/>
    <mergeCell ref="B443:M443"/>
    <mergeCell ref="B677:C677"/>
    <mergeCell ref="B422:C422"/>
    <mergeCell ref="B360:C360"/>
    <mergeCell ref="B664:C664"/>
    <mergeCell ref="B74:C74"/>
    <mergeCell ref="D268:G268"/>
    <mergeCell ref="B335:C335"/>
    <mergeCell ref="B139:C139"/>
    <mergeCell ref="B310:C310"/>
    <mergeCell ref="B372:C372"/>
    <mergeCell ref="L559:M559"/>
    <mergeCell ref="B633:C633"/>
    <mergeCell ref="B114:C114"/>
    <mergeCell ref="B69:H69"/>
    <mergeCell ref="D197:M197"/>
    <mergeCell ref="C644:E644"/>
    <mergeCell ref="B427:H427"/>
    <mergeCell ref="B374:C374"/>
    <mergeCell ref="B348:H348"/>
    <mergeCell ref="I54:I55"/>
    <mergeCell ref="D121:G121"/>
    <mergeCell ref="F463:G463"/>
    <mergeCell ref="B326:C326"/>
    <mergeCell ref="J755:K755"/>
    <mergeCell ref="B513:C513"/>
    <mergeCell ref="L706:M706"/>
    <mergeCell ref="J152:K152"/>
    <mergeCell ref="I495:I496"/>
    <mergeCell ref="F757:G757"/>
    <mergeCell ref="I593:I594"/>
    <mergeCell ref="B67:C67"/>
    <mergeCell ref="C399:E399"/>
    <mergeCell ref="B61:C61"/>
    <mergeCell ref="H351:J351"/>
    <mergeCell ref="H400:J400"/>
    <mergeCell ref="B425:C425"/>
    <mergeCell ref="L118:M118"/>
    <mergeCell ref="I201:I202"/>
    <mergeCell ref="D3:I3"/>
    <mergeCell ref="C7:E7"/>
    <mergeCell ref="L216:M216"/>
    <mergeCell ref="J216:K216"/>
    <mergeCell ref="D254:E254"/>
    <mergeCell ref="B290:C290"/>
    <mergeCell ref="D442:M442"/>
    <mergeCell ref="I608:I609"/>
    <mergeCell ref="H758:J758"/>
    <mergeCell ref="B367:C367"/>
    <mergeCell ref="I770:I771"/>
    <mergeCell ref="B112:C112"/>
    <mergeCell ref="J280:K280"/>
    <mergeCell ref="B283:C283"/>
    <mergeCell ref="L280:M280"/>
    <mergeCell ref="B354:C354"/>
    <mergeCell ref="B519:C519"/>
    <mergeCell ref="D645:G645"/>
    <mergeCell ref="B419:C419"/>
    <mergeCell ref="F610:G610"/>
    <mergeCell ref="B652:C652"/>
    <mergeCell ref="B761:C761"/>
    <mergeCell ref="D646:E646"/>
    <mergeCell ref="B127:C127"/>
    <mergeCell ref="F56:G56"/>
    <mergeCell ref="B285:C285"/>
    <mergeCell ref="B456:C456"/>
    <mergeCell ref="F105:G105"/>
    <mergeCell ref="D660:G660"/>
    <mergeCell ref="B591:M591"/>
    <mergeCell ref="D136:G136"/>
    <mergeCell ref="B648:C648"/>
    <mergeCell ref="B64:C64"/>
    <mergeCell ref="D710:E710"/>
    <mergeCell ref="B199:M199"/>
    <mergeCell ref="F120:G120"/>
    <mergeCell ref="B630:C630"/>
    <mergeCell ref="F349:G349"/>
    <mergeCell ref="J574:K574"/>
    <mergeCell ref="B237:C237"/>
    <mergeCell ref="B679:C679"/>
    <mergeCell ref="C85:E85"/>
    <mergeCell ref="C560:E560"/>
    <mergeCell ref="B666:C666"/>
    <mergeCell ref="C183:E183"/>
    <mergeCell ref="B16:C16"/>
    <mergeCell ref="B138:C138"/>
    <mergeCell ref="B209:C209"/>
    <mergeCell ref="C625:E625"/>
    <mergeCell ref="B3:C3"/>
    <mergeCell ref="B329:H329"/>
    <mergeCell ref="C22:E22"/>
    <mergeCell ref="B743:C743"/>
    <mergeCell ref="H219:J219"/>
    <mergeCell ref="B432:C432"/>
    <mergeCell ref="B537:C537"/>
    <mergeCell ref="B133:H133"/>
    <mergeCell ref="B730:C730"/>
    <mergeCell ref="B18:C18"/>
    <mergeCell ref="B140:C140"/>
    <mergeCell ref="B382:C382"/>
    <mergeCell ref="I427:I428"/>
    <mergeCell ref="B238:C238"/>
    <mergeCell ref="H479:J479"/>
    <mergeCell ref="B680:C680"/>
    <mergeCell ref="B688:M688"/>
    <mergeCell ref="J740:K740"/>
    <mergeCell ref="F267:G267"/>
    <mergeCell ref="H283:J283"/>
    <mergeCell ref="B303:C303"/>
    <mergeCell ref="B601:C601"/>
    <mergeCell ref="J348:K348"/>
    <mergeCell ref="B661:C661"/>
    <mergeCell ref="B11:C11"/>
    <mergeCell ref="D661:E661"/>
    <mergeCell ref="B253:C253"/>
    <mergeCell ref="F723:G723"/>
    <mergeCell ref="B732:C732"/>
    <mergeCell ref="B551:C551"/>
    <mergeCell ref="B440:C440"/>
    <mergeCell ref="B240:C240"/>
    <mergeCell ref="D465:E465"/>
    <mergeCell ref="D269:E269"/>
    <mergeCell ref="B538:C538"/>
    <mergeCell ref="L427:M427"/>
    <mergeCell ref="B532:C532"/>
    <mergeCell ref="B603:C603"/>
    <mergeCell ref="D725:E725"/>
    <mergeCell ref="B29:C29"/>
    <mergeCell ref="B563:C563"/>
    <mergeCell ref="B515:C515"/>
    <mergeCell ref="C267:E267"/>
    <mergeCell ref="H464:J464"/>
    <mergeCell ref="B657:H657"/>
    <mergeCell ref="B158:C158"/>
    <mergeCell ref="I672:I673"/>
    <mergeCell ref="D39:E39"/>
    <mergeCell ref="B627:C627"/>
    <mergeCell ref="J3:K3"/>
    <mergeCell ref="B565:C565"/>
    <mergeCell ref="D627:E627"/>
    <mergeCell ref="C104:E104"/>
    <mergeCell ref="B614:C614"/>
    <mergeCell ref="D253:G253"/>
    <mergeCell ref="C707:E707"/>
    <mergeCell ref="B95:C95"/>
    <mergeCell ref="D351:G351"/>
    <mergeCell ref="B418:C418"/>
    <mergeCell ref="B89:C89"/>
    <mergeCell ref="B356:C356"/>
    <mergeCell ref="B160:C160"/>
    <mergeCell ref="C315:E315"/>
    <mergeCell ref="B393:C393"/>
    <mergeCell ref="B446:H446"/>
    <mergeCell ref="B629:C629"/>
    <mergeCell ref="B654:C654"/>
    <mergeCell ref="H332:J332"/>
    <mergeCell ref="B368:C368"/>
    <mergeCell ref="B306:C306"/>
    <mergeCell ref="I133:I134"/>
    <mergeCell ref="C771:E771"/>
    <mergeCell ref="B510:H510"/>
    <mergeCell ref="B97:C97"/>
    <mergeCell ref="B420:C420"/>
    <mergeCell ref="B224:C224"/>
    <mergeCell ref="B662:C662"/>
    <mergeCell ref="B718:C718"/>
    <mergeCell ref="D491:M491"/>
    <mergeCell ref="B72:C72"/>
    <mergeCell ref="B370:C370"/>
    <mergeCell ref="L740:M740"/>
    <mergeCell ref="B435:C435"/>
    <mergeCell ref="D186:E186"/>
    <mergeCell ref="F364:G364"/>
    <mergeCell ref="B655:C655"/>
    <mergeCell ref="L348:M348"/>
    <mergeCell ref="F413:G413"/>
    <mergeCell ref="F217:G217"/>
    <mergeCell ref="B20:H20"/>
    <mergeCell ref="F478:G478"/>
    <mergeCell ref="F21:G21"/>
    <mergeCell ref="B228:C228"/>
    <mergeCell ref="F252:G252"/>
    <mergeCell ref="F428:G428"/>
    <mergeCell ref="B322:C322"/>
    <mergeCell ref="B42:C42"/>
    <mergeCell ref="D302:G302"/>
    <mergeCell ref="C135:E135"/>
    <mergeCell ref="H87:J87"/>
    <mergeCell ref="B17:C17"/>
    <mergeCell ref="B88:C88"/>
    <mergeCell ref="B148:C148"/>
    <mergeCell ref="B82:C82"/>
    <mergeCell ref="J250:K250"/>
    <mergeCell ref="J608:K608"/>
    <mergeCell ref="B44:C44"/>
    <mergeCell ref="D366:G366"/>
    <mergeCell ref="L608:M608"/>
    <mergeCell ref="B682:C682"/>
    <mergeCell ref="C497:E497"/>
    <mergeCell ref="D367:E367"/>
    <mergeCell ref="J706:K706"/>
    <mergeCell ref="B780:C780"/>
    <mergeCell ref="B146:C146"/>
    <mergeCell ref="B317:C317"/>
    <mergeCell ref="B167:H167"/>
    <mergeCell ref="B388:C388"/>
    <mergeCell ref="B619:C619"/>
    <mergeCell ref="B681:C681"/>
    <mergeCell ref="B304:C304"/>
    <mergeCell ref="B108:C108"/>
    <mergeCell ref="B375:C375"/>
    <mergeCell ref="B602:C602"/>
    <mergeCell ref="L672:M672"/>
    <mergeCell ref="B540:C540"/>
    <mergeCell ref="B746:C746"/>
    <mergeCell ref="I299:I300"/>
    <mergeCell ref="B733:C733"/>
    <mergeCell ref="J118:K118"/>
    <mergeCell ref="B254:C254"/>
    <mergeCell ref="B143:C143"/>
    <mergeCell ref="B319:C319"/>
    <mergeCell ref="B683:C683"/>
    <mergeCell ref="B461:H461"/>
    <mergeCell ref="B604:C604"/>
    <mergeCell ref="B775:C775"/>
    <mergeCell ref="I363:I364"/>
    <mergeCell ref="B559:H559"/>
    <mergeCell ref="B256:C256"/>
    <mergeCell ref="B149:M149"/>
    <mergeCell ref="B383:C383"/>
    <mergeCell ref="B554:C554"/>
    <mergeCell ref="B247:M247"/>
    <mergeCell ref="B689:M689"/>
    <mergeCell ref="B770:H770"/>
    <mergeCell ref="B525:H525"/>
    <mergeCell ref="F741:G741"/>
    <mergeCell ref="B635:C635"/>
    <mergeCell ref="F545:G545"/>
    <mergeCell ref="J5:K5"/>
    <mergeCell ref="F643:G643"/>
    <mergeCell ref="C575:E575"/>
    <mergeCell ref="B101:M101"/>
    <mergeCell ref="B159:C159"/>
    <mergeCell ref="B401:C401"/>
    <mergeCell ref="C252:E252"/>
    <mergeCell ref="C56:E56"/>
    <mergeCell ref="C105:E105"/>
    <mergeCell ref="J69:K69"/>
    <mergeCell ref="H611:J611"/>
    <mergeCell ref="B764:C764"/>
    <mergeCell ref="J167:K167"/>
    <mergeCell ref="D393:M393"/>
    <mergeCell ref="H709:J709"/>
    <mergeCell ref="D23:G23"/>
    <mergeCell ref="B272:C272"/>
    <mergeCell ref="F55:G55"/>
    <mergeCell ref="B161:C161"/>
    <mergeCell ref="C316:E316"/>
    <mergeCell ref="C120:E120"/>
    <mergeCell ref="F365:G365"/>
    <mergeCell ref="B259:C259"/>
    <mergeCell ref="B459:C459"/>
    <mergeCell ref="I510:I511"/>
    <mergeCell ref="B530:C530"/>
    <mergeCell ref="B136:C136"/>
    <mergeCell ref="B111:C111"/>
    <mergeCell ref="F169:G169"/>
    <mergeCell ref="L133:M133"/>
    <mergeCell ref="I525:I526"/>
    <mergeCell ref="B701:C701"/>
    <mergeCell ref="D498:G498"/>
    <mergeCell ref="H773:J773"/>
    <mergeCell ref="B670:C670"/>
    <mergeCell ref="B470:C470"/>
    <mergeCell ref="B225:C225"/>
    <mergeCell ref="B274:C274"/>
    <mergeCell ref="L412:M412"/>
    <mergeCell ref="L461:M461"/>
    <mergeCell ref="B728:C728"/>
    <mergeCell ref="B175:C175"/>
    <mergeCell ref="B436:C436"/>
    <mergeCell ref="B444:M444"/>
    <mergeCell ref="B678:C678"/>
    <mergeCell ref="B534:C534"/>
    <mergeCell ref="H185:J185"/>
    <mergeCell ref="J525:K525"/>
    <mergeCell ref="L525:M525"/>
    <mergeCell ref="H106:J106"/>
    <mergeCell ref="B373:C373"/>
    <mergeCell ref="L299:M299"/>
    <mergeCell ref="D170:G170"/>
    <mergeCell ref="D58:E58"/>
    <mergeCell ref="I314:I315"/>
    <mergeCell ref="F429:G429"/>
    <mergeCell ref="B269:C269"/>
    <mergeCell ref="B536:C536"/>
    <mergeCell ref="F350:G350"/>
    <mergeCell ref="F37:G37"/>
    <mergeCell ref="D381:G381"/>
    <mergeCell ref="B752:C752"/>
    <mergeCell ref="B556:C556"/>
    <mergeCell ref="D529:E529"/>
    <mergeCell ref="C741:E741"/>
    <mergeCell ref="B182:H182"/>
    <mergeCell ref="B325:C325"/>
    <mergeCell ref="F594:G594"/>
    <mergeCell ref="B91:C91"/>
    <mergeCell ref="B389:C389"/>
    <mergeCell ref="D318:E318"/>
    <mergeCell ref="B327:C327"/>
    <mergeCell ref="C202:E202"/>
    <mergeCell ref="F576:G576"/>
    <mergeCell ref="B416:C416"/>
    <mergeCell ref="B612:C612"/>
    <mergeCell ref="B155:C155"/>
    <mergeCell ref="B193:C193"/>
    <mergeCell ref="B93:C93"/>
    <mergeCell ref="B320:C320"/>
    <mergeCell ref="C365:E365"/>
    <mergeCell ref="B391:C391"/>
    <mergeCell ref="B562:C562"/>
    <mergeCell ref="B385:C385"/>
    <mergeCell ref="H724:J724"/>
    <mergeCell ref="B749:C749"/>
    <mergeCell ref="F447:G447"/>
    <mergeCell ref="B676:C676"/>
    <mergeCell ref="C331:E331"/>
    <mergeCell ref="D676:E676"/>
    <mergeCell ref="B262:C262"/>
    <mergeCell ref="B759:C759"/>
    <mergeCell ref="B35:H35"/>
    <mergeCell ref="F86:G86"/>
    <mergeCell ref="B547:C547"/>
    <mergeCell ref="B394:M394"/>
    <mergeCell ref="F315:G315"/>
    <mergeCell ref="B38:C38"/>
    <mergeCell ref="D400:G400"/>
    <mergeCell ref="B467:C467"/>
    <mergeCell ref="B638:C638"/>
    <mergeCell ref="B493:M493"/>
    <mergeCell ref="B703:C703"/>
    <mergeCell ref="I20:I21"/>
    <mergeCell ref="B246:C246"/>
    <mergeCell ref="B40:C40"/>
    <mergeCell ref="B211:C211"/>
    <mergeCell ref="B338:C338"/>
    <mergeCell ref="B786:M786"/>
    <mergeCell ref="B702:C702"/>
    <mergeCell ref="I35:I36"/>
    <mergeCell ref="B469:C469"/>
    <mergeCell ref="H38:J38"/>
    <mergeCell ref="B767:C767"/>
    <mergeCell ref="I84:I85"/>
    <mergeCell ref="B177:C177"/>
    <mergeCell ref="B33:C33"/>
    <mergeCell ref="J201:K201"/>
    <mergeCell ref="B275:C275"/>
    <mergeCell ref="L201:M201"/>
    <mergeCell ref="B164:C164"/>
    <mergeCell ref="B406:C406"/>
    <mergeCell ref="B340:C340"/>
    <mergeCell ref="B691:H691"/>
    <mergeCell ref="B704:C704"/>
    <mergeCell ref="D72:G72"/>
    <mergeCell ref="I397:I398"/>
    <mergeCell ref="B498:C498"/>
    <mergeCell ref="B41:C41"/>
    <mergeCell ref="B212:C212"/>
    <mergeCell ref="B206:C206"/>
    <mergeCell ref="I378:I379"/>
    <mergeCell ref="B106:C106"/>
    <mergeCell ref="B277:C277"/>
    <mergeCell ref="C722:E722"/>
    <mergeCell ref="B404:C404"/>
    <mergeCell ref="D333:E333"/>
    <mergeCell ref="B639:M639"/>
    <mergeCell ref="B744:C744"/>
    <mergeCell ref="L657:M657"/>
    <mergeCell ref="D744:E744"/>
    <mergeCell ref="F526:G526"/>
    <mergeCell ref="C546:E546"/>
    <mergeCell ref="B755:H755"/>
    <mergeCell ref="B66:C66"/>
    <mergeCell ref="J495:K495"/>
    <mergeCell ref="B631:C631"/>
    <mergeCell ref="B180:C180"/>
    <mergeCell ref="B265:H265"/>
    <mergeCell ref="B552:C552"/>
    <mergeCell ref="B130:C130"/>
    <mergeCell ref="H743:J743"/>
    <mergeCell ref="J559:K559"/>
    <mergeCell ref="F595:G595"/>
    <mergeCell ref="C70:E70"/>
    <mergeCell ref="B353:C353"/>
    <mergeCell ref="B54:H54"/>
    <mergeCell ref="B480:C480"/>
    <mergeCell ref="C610:E610"/>
    <mergeCell ref="B651:C651"/>
    <mergeCell ref="I348:I349"/>
    <mergeCell ref="B157:C157"/>
    <mergeCell ref="C429:E429"/>
    <mergeCell ref="B455:C455"/>
    <mergeCell ref="B430:C430"/>
    <mergeCell ref="C414:E414"/>
    <mergeCell ref="B626:C626"/>
    <mergeCell ref="F659:G659"/>
    <mergeCell ref="B697:C697"/>
    <mergeCell ref="H204:J204"/>
    <mergeCell ref="B417:C417"/>
    <mergeCell ref="J20:K20"/>
    <mergeCell ref="D246:M246"/>
    <mergeCell ref="D611:G611"/>
    <mergeCell ref="L20:M20"/>
    <mergeCell ref="I412:I413"/>
    <mergeCell ref="J427:K427"/>
    <mergeCell ref="B653:C653"/>
    <mergeCell ref="B186:C186"/>
    <mergeCell ref="B198:M198"/>
    <mergeCell ref="B257:C257"/>
    <mergeCell ref="B457:C457"/>
    <mergeCell ref="B288:C288"/>
    <mergeCell ref="B296:M296"/>
    <mergeCell ref="B412:H412"/>
    <mergeCell ref="B628:C628"/>
    <mergeCell ref="B699:C699"/>
    <mergeCell ref="B738:M738"/>
    <mergeCell ref="H675:J675"/>
    <mergeCell ref="B717:C717"/>
    <mergeCell ref="L84:M84"/>
    <mergeCell ref="I476:I477"/>
    <mergeCell ref="L314:M314"/>
    <mergeCell ref="D450:E450"/>
    <mergeCell ref="B486:C486"/>
    <mergeCell ref="B557:C557"/>
    <mergeCell ref="F692:G692"/>
    <mergeCell ref="D464:G464"/>
    <mergeCell ref="B458:C458"/>
    <mergeCell ref="F673:G673"/>
    <mergeCell ref="B773:C773"/>
    <mergeCell ref="B694:C694"/>
    <mergeCell ref="F281:G281"/>
    <mergeCell ref="C463:E463"/>
    <mergeCell ref="B125:C125"/>
    <mergeCell ref="B185:C185"/>
    <mergeCell ref="F218:G218"/>
    <mergeCell ref="B483:C483"/>
    <mergeCell ref="D332:G332"/>
    <mergeCell ref="B581:C581"/>
    <mergeCell ref="C742:E742"/>
    <mergeCell ref="B646:C646"/>
    <mergeCell ref="B768:C768"/>
    <mergeCell ref="C594:E594"/>
    <mergeCell ref="B122:C122"/>
    <mergeCell ref="C350:E350"/>
    <mergeCell ref="D38:G38"/>
    <mergeCell ref="B276:C276"/>
    <mergeCell ref="C692:E692"/>
    <mergeCell ref="F7:G7"/>
    <mergeCell ref="B43:C43"/>
    <mergeCell ref="B176:C176"/>
    <mergeCell ref="B214:C214"/>
    <mergeCell ref="B341:C341"/>
    <mergeCell ref="C300:E300"/>
    <mergeCell ref="B468:C468"/>
    <mergeCell ref="B583:C583"/>
    <mergeCell ref="B577:C577"/>
    <mergeCell ref="B710:C710"/>
    <mergeCell ref="C757:E757"/>
    <mergeCell ref="L770:M770"/>
    <mergeCell ref="B783:C783"/>
    <mergeCell ref="B484:C484"/>
    <mergeCell ref="B107:C107"/>
    <mergeCell ref="B278:C278"/>
    <mergeCell ref="D107:E107"/>
    <mergeCell ref="F36:G36"/>
    <mergeCell ref="D295:M295"/>
    <mergeCell ref="B405:C405"/>
    <mergeCell ref="B57:C57"/>
    <mergeCell ref="D99:M99"/>
    <mergeCell ref="H415:J415"/>
    <mergeCell ref="J35:K35"/>
    <mergeCell ref="B171:C171"/>
    <mergeCell ref="L231:M231"/>
    <mergeCell ref="L35:M35"/>
    <mergeCell ref="D171:E171"/>
    <mergeCell ref="B342:C342"/>
    <mergeCell ref="B407:C407"/>
    <mergeCell ref="D479:G479"/>
    <mergeCell ref="B578:C578"/>
    <mergeCell ref="D578:E578"/>
    <mergeCell ref="I623:I624"/>
    <mergeCell ref="C643:E643"/>
    <mergeCell ref="B9:C9"/>
    <mergeCell ref="C526:E526"/>
    <mergeCell ref="B438:C438"/>
    <mergeCell ref="B359:C359"/>
    <mergeCell ref="J133:K133"/>
    <mergeCell ref="B204:C204"/>
    <mergeCell ref="B672:H672"/>
    <mergeCell ref="B369:C369"/>
    <mergeCell ref="B636:C636"/>
    <mergeCell ref="B667:C667"/>
    <mergeCell ref="C184:E184"/>
    <mergeCell ref="B476:H476"/>
    <mergeCell ref="B489:C489"/>
    <mergeCell ref="D106:G106"/>
    <mergeCell ref="B173:C173"/>
    <mergeCell ref="B725:C725"/>
    <mergeCell ref="B781:C781"/>
    <mergeCell ref="B75:C75"/>
    <mergeCell ref="B719:C719"/>
    <mergeCell ref="B248:M248"/>
    <mergeCell ref="B433:C433"/>
    <mergeCell ref="B62:C62"/>
    <mergeCell ref="B700:C700"/>
    <mergeCell ref="B297:M297"/>
    <mergeCell ref="B227:C227"/>
    <mergeCell ref="B531:C531"/>
    <mergeCell ref="L691:M691"/>
    <mergeCell ref="F756:G756"/>
    <mergeCell ref="B596:C596"/>
    <mergeCell ref="B473:C473"/>
    <mergeCell ref="B273:C273"/>
    <mergeCell ref="B571:C571"/>
    <mergeCell ref="B685:C685"/>
    <mergeCell ref="B291:C291"/>
    <mergeCell ref="F316:G316"/>
    <mergeCell ref="B39:C39"/>
    <mergeCell ref="F301:G301"/>
    <mergeCell ref="B508:C508"/>
    <mergeCell ref="D695:E695"/>
    <mergeCell ref="F282:G282"/>
    <mergeCell ref="B293:C293"/>
    <mergeCell ref="F331:G331"/>
    <mergeCell ref="F624:G624"/>
    <mergeCell ref="J657:K657"/>
    <mergeCell ref="F232:G232"/>
    <mergeCell ref="D709:G709"/>
    <mergeCell ref="F330:G330"/>
    <mergeCell ref="L623:M623"/>
    <mergeCell ref="F693:G693"/>
    <mergeCell ref="J446:K446"/>
    <mergeCell ref="L446:M446"/>
    <mergeCell ref="B647:C647"/>
    <mergeCell ref="D773:G773"/>
    <mergeCell ref="J54:K54"/>
    <mergeCell ref="H596:J596"/>
    <mergeCell ref="B128:C128"/>
    <mergeCell ref="L54:M54"/>
    <mergeCell ref="B226:C226"/>
    <mergeCell ref="D219:G219"/>
    <mergeCell ref="F184:G184"/>
    <mergeCell ref="J510:K510"/>
    <mergeCell ref="C658:E658"/>
    <mergeCell ref="L510:M510"/>
    <mergeCell ref="B649:C649"/>
    <mergeCell ref="B65:C65"/>
    <mergeCell ref="B192:C192"/>
    <mergeCell ref="D185:G185"/>
    <mergeCell ref="I706:I707"/>
    <mergeCell ref="C595:E595"/>
    <mergeCell ref="B284:C284"/>
    <mergeCell ref="B492:M492"/>
    <mergeCell ref="B222:C222"/>
    <mergeCell ref="B344:C344"/>
    <mergeCell ref="B415:C415"/>
    <mergeCell ref="B299:H299"/>
    <mergeCell ref="B586:C586"/>
    <mergeCell ref="B713:C713"/>
    <mergeCell ref="B123:C123"/>
    <mergeCell ref="B50:C50"/>
    <mergeCell ref="B221:C221"/>
    <mergeCell ref="B110:C110"/>
    <mergeCell ref="B52:M52"/>
    <mergeCell ref="B286:C286"/>
    <mergeCell ref="B479:C479"/>
    <mergeCell ref="B363:H363"/>
    <mergeCell ref="B777:C777"/>
  </mergeCells>
  <dataValidations count="2">
    <dataValidation sqref="D9 D24 D39 D58 D73 D88 D107 D122 D137 D156 D171 D186 D205 D220 D235 D254 D269 D284 D303 D318 D333 D352 D367 D382 D401 D416 D431 D450 D465 D480 D499 D514 D529 D548 D563 D578 D597 D612 D627 D646 D661 D676 D695 D710 D725 D744 D759 D774" showDropDown="0" showInputMessage="0" showErrorMessage="0" allowBlank="1" type="list">
      <formula1>Duct.Shape</formula1>
    </dataValidation>
    <dataValidation sqref="D8 D23 D38 D57 D72 D87 D106 D121 D136 D155 D170 D185 D204 D219 D234 D253 D268 D283 D302 D317 D332 D351 D366 D381 D400 D415 D430 D449 D464 D479 D498 D513 D528 D547 D562 D577 D596 D611 D626 D645 D660 D675 D694 D709 D724 D743 D758 D773" showDropDown="0" showInputMessage="0" showErrorMessage="0" allowBlank="1" type="list">
      <formula1>Traverse.Instrument</formula1>
    </dataValidation>
  </dataValidations>
  <pageMargins left="0.7" right="0.7" top="0.75" bottom="0.75" header="0.3" footer="0.3"/>
  <pageSetup scale="94"/>
  <headerFooter>
    <oddHeader>&amp;L&amp;G&amp;C&amp;"+,Bold"&amp;16&amp;K1F1F1FTraverse Measurement Report</oddHeader>
    <oddFooter>&amp;C&amp;8Page &amp;P of &amp;N</oddFooter>
  </headerFooter>
  <rowBreaks count="16" manualBreakCount="16">
    <brk id="52" min="0" max="16383" man="1"/>
    <brk id="101" min="0" max="16383" man="1"/>
    <brk id="150" min="0" max="16383" man="1"/>
    <brk id="199" min="0" max="16383" man="1"/>
    <brk id="248" min="0" max="16383" man="1"/>
    <brk id="297" min="0" max="16383" man="1"/>
    <brk id="346" min="0" max="16383" man="1"/>
    <brk id="395" min="0" max="16383" man="1"/>
    <brk id="444" min="0" max="16383" man="1"/>
    <brk id="493" min="0" max="16383" man="1"/>
    <brk id="542" min="0" max="16383" man="1"/>
    <brk id="591" min="0" max="16383" man="1"/>
    <brk id="640" min="0" max="16383" man="1"/>
    <brk id="689" min="0" max="16383" man="1"/>
    <brk id="738" min="0" max="16383" man="1"/>
    <brk id="787" min="0" max="16383" man="1"/>
  </rowBreaks>
  <legacyDrawingHF r:id="rId100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17">
    <tabColor rgb="FF00B0F0"/>
    <outlinePr summaryBelow="1" summaryRight="1"/>
    <pageSetUpPr/>
  </sheetPr>
  <dimension ref="B2:AA492"/>
  <sheetViews>
    <sheetView view="pageBreakPreview" tabSelected="0" zoomScale="85" zoomScaleNormal="100" zoomScaleSheetLayoutView="85" workbookViewId="0">
      <selection activeCell="B2" sqref="B2:C2"/>
    </sheetView>
  </sheetViews>
  <sheetFormatPr baseColWidth="8" defaultColWidth="6.85546875" defaultRowHeight="13.35" customHeight="1"/>
  <cols>
    <col width="3.42578125" customWidth="1" style="238" min="1" max="1"/>
    <col width="6.85546875" customWidth="1" style="238" min="2" max="13"/>
    <col width="3.140625" customWidth="1" style="238" min="14" max="14"/>
    <col width="6.85546875" customWidth="1" style="238" min="15" max="16384"/>
  </cols>
  <sheetData>
    <row r="2" ht="13.35" customHeight="1" s="162">
      <c r="B2" s="153" t="inlineStr">
        <is>
          <t>Project</t>
        </is>
      </c>
      <c r="C2" s="173" t="n"/>
      <c r="D2" s="154">
        <f>IF('{Project Information}'!E2="","",'{Project Information}'!E2)</f>
        <v/>
      </c>
      <c r="E2" s="174" t="n"/>
      <c r="F2" s="174" t="n"/>
      <c r="G2" s="174" t="n"/>
      <c r="H2" s="174" t="n"/>
      <c r="I2" s="173" t="n"/>
      <c r="J2" s="153" t="inlineStr">
        <is>
          <t>Technician</t>
        </is>
      </c>
      <c r="K2" s="173" t="n"/>
      <c r="L2" s="154">
        <f>IF('{Project Information}'!E12="", "", '{Project Information}'!E12)</f>
        <v/>
      </c>
      <c r="M2" s="173" t="n"/>
    </row>
    <row r="3" ht="13.35" customHeight="1" s="162">
      <c r="B3" s="155" t="inlineStr">
        <is>
          <t>Address</t>
        </is>
      </c>
      <c r="C3" s="160" t="n"/>
      <c r="D3" s="154">
        <f>IF('{Project Information}'!E3="","",'{Project Information}'!E3)</f>
        <v/>
      </c>
      <c r="E3" s="174" t="n"/>
      <c r="F3" s="174" t="n"/>
      <c r="G3" s="174" t="n"/>
      <c r="H3" s="174" t="n"/>
      <c r="I3" s="173" t="n"/>
      <c r="J3" s="155" t="inlineStr">
        <is>
          <t>Date</t>
        </is>
      </c>
      <c r="K3" s="160" t="n"/>
      <c r="L3" s="175">
        <f>IF('{Project Information}'!E11="", "", '{Project Information}'!E11)</f>
        <v/>
      </c>
      <c r="M3" s="173" t="n"/>
    </row>
    <row r="4" ht="13.35" customHeight="1" s="162">
      <c r="B4" s="3" t="n"/>
      <c r="C4" s="3" t="n"/>
      <c r="D4" s="253" t="n"/>
      <c r="E4" s="253" t="n"/>
      <c r="F4" s="253" t="n"/>
      <c r="G4" s="253" t="n"/>
      <c r="H4" s="253" t="n"/>
      <c r="I4" s="253" t="n"/>
      <c r="J4" s="253" t="n"/>
      <c r="K4" s="253" t="n"/>
      <c r="L4" s="253" t="n"/>
      <c r="M4" s="253" t="n"/>
    </row>
    <row r="5" ht="13.35" customHeight="1" s="162">
      <c r="B5" s="5" t="n"/>
      <c r="C5" s="309" t="inlineStr">
        <is>
          <t>Photo 1</t>
        </is>
      </c>
      <c r="D5" s="159" t="n"/>
      <c r="E5" s="159" t="n"/>
      <c r="F5" s="159" t="n"/>
      <c r="G5" s="159" t="n"/>
      <c r="H5" s="159" t="n"/>
      <c r="I5" s="159" t="n"/>
      <c r="J5" s="159" t="n"/>
      <c r="K5" s="159" t="n"/>
      <c r="L5" s="160" t="n"/>
    </row>
    <row r="6" ht="13.35" customHeight="1" s="162">
      <c r="B6" s="5" t="n"/>
      <c r="C6" s="164" t="n"/>
      <c r="D6" s="165" t="n"/>
      <c r="E6" s="165" t="n"/>
      <c r="F6" s="165" t="n"/>
      <c r="G6" s="165" t="n"/>
      <c r="H6" s="165" t="n"/>
      <c r="I6" s="165" t="n"/>
      <c r="J6" s="165" t="n"/>
      <c r="K6" s="165" t="n"/>
      <c r="L6" s="166" t="n"/>
    </row>
    <row r="7" ht="13.35" customHeight="1" s="162">
      <c r="B7" s="5" t="n"/>
      <c r="C7" s="196" t="n"/>
      <c r="D7" s="159" t="n"/>
      <c r="E7" s="159" t="n"/>
      <c r="F7" s="159" t="n"/>
      <c r="G7" s="159" t="n"/>
      <c r="H7" s="159" t="n"/>
      <c r="I7" s="159" t="n"/>
      <c r="J7" s="159" t="n"/>
      <c r="K7" s="159" t="n"/>
      <c r="L7" s="160" t="n"/>
      <c r="R7" s="40" t="n"/>
      <c r="S7" s="40" t="n"/>
      <c r="T7" s="40" t="n"/>
      <c r="U7" s="40" t="n"/>
      <c r="V7" s="40" t="n"/>
      <c r="W7" s="40" t="n"/>
      <c r="X7" s="40" t="n"/>
      <c r="Y7" s="40" t="n"/>
      <c r="Z7" s="40" t="n"/>
      <c r="AA7" s="40" t="n"/>
    </row>
    <row r="8" ht="13.35" customHeight="1" s="162">
      <c r="C8" s="161" t="n"/>
      <c r="L8" s="163" t="n"/>
      <c r="R8" s="40" t="n"/>
      <c r="S8" s="40" t="n"/>
      <c r="T8" s="40" t="n"/>
      <c r="U8" s="40" t="n"/>
      <c r="V8" s="40" t="n"/>
      <c r="W8" s="40" t="n"/>
      <c r="X8" s="40" t="n"/>
      <c r="Y8" s="40" t="n"/>
      <c r="Z8" s="40" t="n"/>
      <c r="AA8" s="40" t="n"/>
    </row>
    <row r="9" ht="13.35" customHeight="1" s="162">
      <c r="C9" s="161" t="n"/>
      <c r="L9" s="163" t="n"/>
    </row>
    <row r="10" ht="13.35" customHeight="1" s="162">
      <c r="C10" s="161" t="n"/>
      <c r="L10" s="163" t="n"/>
    </row>
    <row r="11" ht="13.35" customHeight="1" s="162">
      <c r="C11" s="161" t="n"/>
      <c r="L11" s="163" t="n"/>
    </row>
    <row r="12" ht="13.35" customHeight="1" s="162">
      <c r="C12" s="161" t="n"/>
      <c r="L12" s="163" t="n"/>
    </row>
    <row r="13" ht="13.35" customHeight="1" s="162">
      <c r="C13" s="161" t="n"/>
      <c r="L13" s="163" t="n"/>
    </row>
    <row r="14" ht="13.35" customHeight="1" s="162">
      <c r="C14" s="161" t="n"/>
      <c r="L14" s="163" t="n"/>
    </row>
    <row r="15" ht="13.35" customHeight="1" s="162">
      <c r="C15" s="161" t="n"/>
      <c r="L15" s="163" t="n"/>
    </row>
    <row r="16" ht="13.35" customHeight="1" s="162">
      <c r="C16" s="161" t="n"/>
      <c r="L16" s="163" t="n"/>
    </row>
    <row r="17" ht="13.35" customHeight="1" s="162">
      <c r="C17" s="161" t="n"/>
      <c r="L17" s="163" t="n"/>
    </row>
    <row r="18" ht="13.35" customHeight="1" s="162">
      <c r="C18" s="161" t="n"/>
      <c r="L18" s="163" t="n"/>
    </row>
    <row r="19" ht="13.35" customHeight="1" s="162">
      <c r="C19" s="161" t="n"/>
      <c r="L19" s="163" t="n"/>
    </row>
    <row r="20" ht="13.35" customHeight="1" s="162">
      <c r="C20" s="161" t="n"/>
      <c r="L20" s="163" t="n"/>
    </row>
    <row r="21" ht="13.35" customHeight="1" s="162">
      <c r="C21" s="161" t="n"/>
      <c r="L21" s="163" t="n"/>
    </row>
    <row r="22" ht="13.35" customHeight="1" s="162">
      <c r="C22" s="161" t="n"/>
      <c r="L22" s="163" t="n"/>
    </row>
    <row r="23" ht="13.35" customHeight="1" s="162">
      <c r="C23" s="164" t="n"/>
      <c r="D23" s="165" t="n"/>
      <c r="E23" s="165" t="n"/>
      <c r="F23" s="165" t="n"/>
      <c r="G23" s="165" t="n"/>
      <c r="H23" s="165" t="n"/>
      <c r="I23" s="165" t="n"/>
      <c r="J23" s="165" t="n"/>
      <c r="K23" s="165" t="n"/>
      <c r="L23" s="166" t="n"/>
    </row>
    <row r="24" ht="13.35" customHeight="1" s="162">
      <c r="C24" s="310" t="inlineStr">
        <is>
          <t xml:space="preserve">Description: </t>
        </is>
      </c>
      <c r="D24" s="159" t="n"/>
      <c r="E24" s="159" t="n"/>
      <c r="F24" s="159" t="n"/>
      <c r="G24" s="159" t="n"/>
      <c r="H24" s="159" t="n"/>
      <c r="I24" s="159" t="n"/>
      <c r="J24" s="159" t="n"/>
      <c r="K24" s="159" t="n"/>
      <c r="L24" s="160" t="n"/>
    </row>
    <row r="25" ht="13.35" customHeight="1" s="162">
      <c r="C25" s="161" t="n"/>
      <c r="L25" s="163" t="n"/>
    </row>
    <row r="26" ht="13.35" customHeight="1" s="162">
      <c r="C26" s="161" t="n"/>
      <c r="L26" s="163" t="n"/>
      <c r="R26" s="48" t="n"/>
      <c r="S26" s="48" t="n"/>
      <c r="T26" s="48" t="n"/>
      <c r="U26" s="48" t="n"/>
      <c r="V26" s="48" t="n"/>
      <c r="W26" s="48" t="n"/>
      <c r="X26" s="48" t="n"/>
      <c r="Y26" s="48" t="n"/>
      <c r="Z26" s="48" t="n"/>
      <c r="AA26" s="48" t="n"/>
    </row>
    <row r="27" ht="13.35" customHeight="1" s="162">
      <c r="C27" s="164" t="n"/>
      <c r="D27" s="165" t="n"/>
      <c r="E27" s="165" t="n"/>
      <c r="F27" s="165" t="n"/>
      <c r="G27" s="165" t="n"/>
      <c r="H27" s="165" t="n"/>
      <c r="I27" s="165" t="n"/>
      <c r="J27" s="165" t="n"/>
      <c r="K27" s="165" t="n"/>
      <c r="L27" s="166" t="n"/>
      <c r="R27" s="48" t="n"/>
      <c r="S27" s="48" t="n"/>
      <c r="T27" s="48" t="n"/>
      <c r="U27" s="48" t="n"/>
      <c r="V27" s="48" t="n"/>
      <c r="W27" s="48" t="n"/>
      <c r="X27" s="48" t="n"/>
      <c r="Y27" s="48" t="n"/>
      <c r="Z27" s="48" t="n"/>
      <c r="AA27" s="48" t="n"/>
    </row>
    <row r="28" ht="13.35" customHeight="1" s="162">
      <c r="C28" s="48" t="n"/>
      <c r="D28" s="48" t="n"/>
      <c r="E28" s="48" t="n"/>
      <c r="F28" s="48" t="n"/>
      <c r="G28" s="48" t="n"/>
      <c r="H28" s="48" t="n"/>
      <c r="I28" s="48" t="n"/>
      <c r="J28" s="48" t="n"/>
      <c r="K28" s="48" t="n"/>
      <c r="L28" s="48" t="n"/>
      <c r="R28" s="48" t="n"/>
      <c r="S28" s="48" t="n"/>
      <c r="T28" s="48" t="n"/>
      <c r="U28" s="48" t="n"/>
      <c r="V28" s="48" t="n"/>
      <c r="W28" s="48" t="n"/>
      <c r="X28" s="48" t="n"/>
      <c r="Y28" s="48" t="n"/>
      <c r="Z28" s="48" t="n"/>
      <c r="AA28" s="48" t="n"/>
    </row>
    <row r="29" ht="13.35" customHeight="1" s="162">
      <c r="C29" s="309" t="inlineStr">
        <is>
          <t>Photo 2</t>
        </is>
      </c>
      <c r="D29" s="159" t="n"/>
      <c r="E29" s="159" t="n"/>
      <c r="F29" s="159" t="n"/>
      <c r="G29" s="159" t="n"/>
      <c r="H29" s="159" t="n"/>
      <c r="I29" s="159" t="n"/>
      <c r="J29" s="159" t="n"/>
      <c r="K29" s="159" t="n"/>
      <c r="L29" s="160" t="n"/>
      <c r="R29" s="48" t="n"/>
      <c r="S29" s="48" t="n"/>
      <c r="T29" s="48" t="n"/>
      <c r="U29" s="48" t="n"/>
      <c r="V29" s="48" t="n"/>
      <c r="W29" s="48" t="n"/>
      <c r="X29" s="48" t="n"/>
      <c r="Y29" s="48" t="n"/>
      <c r="Z29" s="48" t="n"/>
      <c r="AA29" s="48" t="n"/>
    </row>
    <row r="30" ht="13.35" customHeight="1" s="162">
      <c r="C30" s="164" t="n"/>
      <c r="D30" s="165" t="n"/>
      <c r="E30" s="165" t="n"/>
      <c r="F30" s="165" t="n"/>
      <c r="G30" s="165" t="n"/>
      <c r="H30" s="165" t="n"/>
      <c r="I30" s="165" t="n"/>
      <c r="J30" s="165" t="n"/>
      <c r="K30" s="165" t="n"/>
      <c r="L30" s="166" t="n"/>
    </row>
    <row r="31" ht="13.35" customHeight="1" s="162">
      <c r="C31" s="311" t="n"/>
      <c r="D31" s="159" t="n"/>
      <c r="E31" s="159" t="n"/>
      <c r="F31" s="159" t="n"/>
      <c r="G31" s="159" t="n"/>
      <c r="H31" s="159" t="n"/>
      <c r="I31" s="159" t="n"/>
      <c r="J31" s="159" t="n"/>
      <c r="K31" s="159" t="n"/>
      <c r="L31" s="160" t="n"/>
    </row>
    <row r="32" ht="13.35" customHeight="1" s="162">
      <c r="C32" s="161" t="n"/>
      <c r="L32" s="163" t="n"/>
    </row>
    <row r="33" ht="13.35" customHeight="1" s="162">
      <c r="C33" s="161" t="n"/>
      <c r="L33" s="163" t="n"/>
    </row>
    <row r="34" ht="13.35" customHeight="1" s="162">
      <c r="C34" s="161" t="n"/>
      <c r="L34" s="163" t="n"/>
    </row>
    <row r="35" ht="13.35" customHeight="1" s="162">
      <c r="C35" s="161" t="n"/>
      <c r="L35" s="163" t="n"/>
    </row>
    <row r="36" ht="13.35" customHeight="1" s="162">
      <c r="C36" s="161" t="n"/>
      <c r="L36" s="163" t="n"/>
    </row>
    <row r="37" ht="13.35" customHeight="1" s="162">
      <c r="C37" s="161" t="n"/>
      <c r="L37" s="163" t="n"/>
    </row>
    <row r="38" ht="13.35" customHeight="1" s="162">
      <c r="C38" s="161" t="n"/>
      <c r="L38" s="163" t="n"/>
    </row>
    <row r="39" ht="13.35" customHeight="1" s="162">
      <c r="C39" s="161" t="n"/>
      <c r="L39" s="163" t="n"/>
    </row>
    <row r="40" ht="13.35" customHeight="1" s="162">
      <c r="C40" s="161" t="n"/>
      <c r="L40" s="163" t="n"/>
    </row>
    <row r="41" ht="13.35" customHeight="1" s="162">
      <c r="C41" s="161" t="n"/>
      <c r="L41" s="163" t="n"/>
    </row>
    <row r="42" ht="13.35" customHeight="1" s="162">
      <c r="C42" s="161" t="n"/>
      <c r="L42" s="163" t="n"/>
    </row>
    <row r="43" ht="13.35" customHeight="1" s="162">
      <c r="C43" s="161" t="n"/>
      <c r="L43" s="163" t="n"/>
    </row>
    <row r="44" ht="13.35" customHeight="1" s="162">
      <c r="C44" s="161" t="n"/>
      <c r="L44" s="163" t="n"/>
    </row>
    <row r="45" ht="13.35" customHeight="1" s="162">
      <c r="C45" s="161" t="n"/>
      <c r="L45" s="163" t="n"/>
    </row>
    <row r="46" ht="13.35" customHeight="1" s="162">
      <c r="C46" s="161" t="n"/>
      <c r="L46" s="163" t="n"/>
    </row>
    <row r="47" ht="13.35" customHeight="1" s="162">
      <c r="C47" s="164" t="n"/>
      <c r="D47" s="165" t="n"/>
      <c r="E47" s="165" t="n"/>
      <c r="F47" s="165" t="n"/>
      <c r="G47" s="165" t="n"/>
      <c r="H47" s="165" t="n"/>
      <c r="I47" s="165" t="n"/>
      <c r="J47" s="165" t="n"/>
      <c r="K47" s="165" t="n"/>
      <c r="L47" s="166" t="n"/>
    </row>
    <row r="48" ht="13.35" customHeight="1" s="162">
      <c r="C48" s="310" t="inlineStr">
        <is>
          <t xml:space="preserve">Description: </t>
        </is>
      </c>
      <c r="D48" s="159" t="n"/>
      <c r="E48" s="159" t="n"/>
      <c r="F48" s="159" t="n"/>
      <c r="G48" s="159" t="n"/>
      <c r="H48" s="159" t="n"/>
      <c r="I48" s="159" t="n"/>
      <c r="J48" s="159" t="n"/>
      <c r="K48" s="159" t="n"/>
      <c r="L48" s="160" t="n"/>
    </row>
    <row r="49" ht="13.35" customHeight="1" s="162">
      <c r="C49" s="161" t="n"/>
      <c r="L49" s="163" t="n"/>
    </row>
    <row r="50" ht="13.35" customHeight="1" s="162">
      <c r="C50" s="161" t="n"/>
      <c r="L50" s="163" t="n"/>
    </row>
    <row r="51" ht="13.35" customHeight="1" s="162">
      <c r="C51" s="164" t="n"/>
      <c r="D51" s="165" t="n"/>
      <c r="E51" s="165" t="n"/>
      <c r="F51" s="165" t="n"/>
      <c r="G51" s="165" t="n"/>
      <c r="H51" s="165" t="n"/>
      <c r="I51" s="165" t="n"/>
      <c r="J51" s="165" t="n"/>
      <c r="K51" s="165" t="n"/>
      <c r="L51" s="166" t="n"/>
    </row>
    <row r="53" ht="13.35" customHeight="1" s="162">
      <c r="C53" s="3" t="n"/>
      <c r="D53" s="253" t="n"/>
      <c r="E53" s="253" t="n"/>
      <c r="F53" s="253" t="n"/>
      <c r="G53" s="253" t="n"/>
      <c r="H53" s="253" t="n"/>
      <c r="I53" s="253" t="n"/>
      <c r="J53" s="253" t="n"/>
      <c r="K53" s="253" t="n"/>
      <c r="L53" s="253" t="n"/>
    </row>
    <row r="54" ht="13.35" customHeight="1" s="162">
      <c r="C54" s="309" t="inlineStr">
        <is>
          <t>Photo 3</t>
        </is>
      </c>
      <c r="D54" s="159" t="n"/>
      <c r="E54" s="159" t="n"/>
      <c r="F54" s="159" t="n"/>
      <c r="G54" s="159" t="n"/>
      <c r="H54" s="159" t="n"/>
      <c r="I54" s="159" t="n"/>
      <c r="J54" s="159" t="n"/>
      <c r="K54" s="159" t="n"/>
      <c r="L54" s="160" t="n"/>
    </row>
    <row r="55" ht="13.35" customHeight="1" s="162">
      <c r="C55" s="164" t="n"/>
      <c r="D55" s="165" t="n"/>
      <c r="E55" s="165" t="n"/>
      <c r="F55" s="165" t="n"/>
      <c r="G55" s="165" t="n"/>
      <c r="H55" s="165" t="n"/>
      <c r="I55" s="165" t="n"/>
      <c r="J55" s="165" t="n"/>
      <c r="K55" s="165" t="n"/>
      <c r="L55" s="166" t="n"/>
    </row>
    <row r="56" ht="13.35" customHeight="1" s="162">
      <c r="C56" s="196" t="n"/>
      <c r="D56" s="159" t="n"/>
      <c r="E56" s="159" t="n"/>
      <c r="F56" s="159" t="n"/>
      <c r="G56" s="159" t="n"/>
      <c r="H56" s="159" t="n"/>
      <c r="I56" s="159" t="n"/>
      <c r="J56" s="159" t="n"/>
      <c r="K56" s="159" t="n"/>
      <c r="L56" s="160" t="n"/>
    </row>
    <row r="57" ht="13.35" customHeight="1" s="162">
      <c r="C57" s="161" t="n"/>
      <c r="L57" s="163" t="n"/>
    </row>
    <row r="58" ht="13.35" customHeight="1" s="162">
      <c r="C58" s="161" t="n"/>
      <c r="L58" s="163" t="n"/>
    </row>
    <row r="59" ht="13.35" customHeight="1" s="162">
      <c r="C59" s="161" t="n"/>
      <c r="L59" s="163" t="n"/>
    </row>
    <row r="60" ht="13.35" customHeight="1" s="162">
      <c r="C60" s="161" t="n"/>
      <c r="L60" s="163" t="n"/>
    </row>
    <row r="61" ht="13.35" customHeight="1" s="162">
      <c r="C61" s="161" t="n"/>
      <c r="L61" s="163" t="n"/>
    </row>
    <row r="62" ht="13.35" customHeight="1" s="162">
      <c r="C62" s="161" t="n"/>
      <c r="L62" s="163" t="n"/>
    </row>
    <row r="63" ht="13.35" customHeight="1" s="162">
      <c r="C63" s="161" t="n"/>
      <c r="L63" s="163" t="n"/>
    </row>
    <row r="64" ht="13.35" customHeight="1" s="162">
      <c r="C64" s="161" t="n"/>
      <c r="L64" s="163" t="n"/>
    </row>
    <row r="65" ht="13.35" customHeight="1" s="162">
      <c r="C65" s="161" t="n"/>
      <c r="L65" s="163" t="n"/>
    </row>
    <row r="66" ht="13.35" customHeight="1" s="162">
      <c r="C66" s="161" t="n"/>
      <c r="L66" s="163" t="n"/>
    </row>
    <row r="67" ht="13.35" customHeight="1" s="162">
      <c r="C67" s="161" t="n"/>
      <c r="L67" s="163" t="n"/>
    </row>
    <row r="68" ht="13.35" customHeight="1" s="162">
      <c r="C68" s="161" t="n"/>
      <c r="L68" s="163" t="n"/>
    </row>
    <row r="69" ht="13.35" customHeight="1" s="162">
      <c r="C69" s="161" t="n"/>
      <c r="L69" s="163" t="n"/>
    </row>
    <row r="70" ht="13.35" customHeight="1" s="162">
      <c r="C70" s="161" t="n"/>
      <c r="L70" s="163" t="n"/>
    </row>
    <row r="71" ht="13.35" customHeight="1" s="162">
      <c r="C71" s="161" t="n"/>
      <c r="L71" s="163" t="n"/>
    </row>
    <row r="72" ht="13.35" customHeight="1" s="162">
      <c r="C72" s="164" t="n"/>
      <c r="D72" s="165" t="n"/>
      <c r="E72" s="165" t="n"/>
      <c r="F72" s="165" t="n"/>
      <c r="G72" s="165" t="n"/>
      <c r="H72" s="165" t="n"/>
      <c r="I72" s="165" t="n"/>
      <c r="J72" s="165" t="n"/>
      <c r="K72" s="165" t="n"/>
      <c r="L72" s="166" t="n"/>
    </row>
    <row r="73" ht="13.35" customHeight="1" s="162">
      <c r="C73" s="310" t="inlineStr">
        <is>
          <t xml:space="preserve">Description: </t>
        </is>
      </c>
      <c r="D73" s="159" t="n"/>
      <c r="E73" s="159" t="n"/>
      <c r="F73" s="159" t="n"/>
      <c r="G73" s="159" t="n"/>
      <c r="H73" s="159" t="n"/>
      <c r="I73" s="159" t="n"/>
      <c r="J73" s="159" t="n"/>
      <c r="K73" s="159" t="n"/>
      <c r="L73" s="160" t="n"/>
    </row>
    <row r="74" ht="13.35" customHeight="1" s="162">
      <c r="C74" s="161" t="n"/>
      <c r="L74" s="163" t="n"/>
    </row>
    <row r="75" ht="13.35" customHeight="1" s="162">
      <c r="C75" s="161" t="n"/>
      <c r="L75" s="163" t="n"/>
    </row>
    <row r="76" ht="13.35" customHeight="1" s="162">
      <c r="C76" s="164" t="n"/>
      <c r="D76" s="165" t="n"/>
      <c r="E76" s="165" t="n"/>
      <c r="F76" s="165" t="n"/>
      <c r="G76" s="165" t="n"/>
      <c r="H76" s="165" t="n"/>
      <c r="I76" s="165" t="n"/>
      <c r="J76" s="165" t="n"/>
      <c r="K76" s="165" t="n"/>
      <c r="L76" s="166" t="n"/>
    </row>
    <row r="77" ht="13.35" customHeight="1" s="162">
      <c r="C77" s="48" t="n"/>
      <c r="D77" s="48" t="n"/>
      <c r="E77" s="48" t="n"/>
      <c r="F77" s="48" t="n"/>
      <c r="G77" s="48" t="n"/>
      <c r="H77" s="48" t="n"/>
      <c r="I77" s="48" t="n"/>
      <c r="J77" s="48" t="n"/>
      <c r="K77" s="48" t="n"/>
      <c r="L77" s="48" t="n"/>
    </row>
    <row r="78" ht="13.35" customHeight="1" s="162">
      <c r="C78" s="309" t="inlineStr">
        <is>
          <t>Photo 4</t>
        </is>
      </c>
      <c r="D78" s="159" t="n"/>
      <c r="E78" s="159" t="n"/>
      <c r="F78" s="159" t="n"/>
      <c r="G78" s="159" t="n"/>
      <c r="H78" s="159" t="n"/>
      <c r="I78" s="159" t="n"/>
      <c r="J78" s="159" t="n"/>
      <c r="K78" s="159" t="n"/>
      <c r="L78" s="160" t="n"/>
    </row>
    <row r="79" ht="13.35" customHeight="1" s="162">
      <c r="C79" s="164" t="n"/>
      <c r="D79" s="165" t="n"/>
      <c r="E79" s="165" t="n"/>
      <c r="F79" s="165" t="n"/>
      <c r="G79" s="165" t="n"/>
      <c r="H79" s="165" t="n"/>
      <c r="I79" s="165" t="n"/>
      <c r="J79" s="165" t="n"/>
      <c r="K79" s="165" t="n"/>
      <c r="L79" s="166" t="n"/>
    </row>
    <row r="80" ht="13.35" customHeight="1" s="162">
      <c r="C80" s="196" t="n"/>
      <c r="D80" s="159" t="n"/>
      <c r="E80" s="159" t="n"/>
      <c r="F80" s="159" t="n"/>
      <c r="G80" s="159" t="n"/>
      <c r="H80" s="159" t="n"/>
      <c r="I80" s="159" t="n"/>
      <c r="J80" s="159" t="n"/>
      <c r="K80" s="159" t="n"/>
      <c r="L80" s="160" t="n"/>
    </row>
    <row r="81" ht="13.35" customHeight="1" s="162">
      <c r="C81" s="161" t="n"/>
      <c r="L81" s="163" t="n"/>
    </row>
    <row r="82" ht="13.35" customHeight="1" s="162">
      <c r="C82" s="161" t="n"/>
      <c r="L82" s="163" t="n"/>
    </row>
    <row r="83" ht="13.35" customHeight="1" s="162">
      <c r="C83" s="161" t="n"/>
      <c r="L83" s="163" t="n"/>
    </row>
    <row r="84" ht="13.35" customHeight="1" s="162">
      <c r="C84" s="161" t="n"/>
      <c r="L84" s="163" t="n"/>
    </row>
    <row r="85" ht="13.35" customHeight="1" s="162">
      <c r="C85" s="161" t="n"/>
      <c r="L85" s="163" t="n"/>
    </row>
    <row r="86" ht="13.35" customHeight="1" s="162">
      <c r="C86" s="161" t="n"/>
      <c r="L86" s="163" t="n"/>
    </row>
    <row r="87" ht="13.35" customHeight="1" s="162">
      <c r="C87" s="161" t="n"/>
      <c r="L87" s="163" t="n"/>
    </row>
    <row r="88" ht="13.35" customHeight="1" s="162">
      <c r="C88" s="161" t="n"/>
      <c r="L88" s="163" t="n"/>
    </row>
    <row r="89" ht="13.35" customHeight="1" s="162">
      <c r="C89" s="161" t="n"/>
      <c r="L89" s="163" t="n"/>
    </row>
    <row r="90" ht="13.35" customHeight="1" s="162">
      <c r="C90" s="161" t="n"/>
      <c r="L90" s="163" t="n"/>
    </row>
    <row r="91" ht="13.35" customHeight="1" s="162">
      <c r="C91" s="161" t="n"/>
      <c r="L91" s="163" t="n"/>
    </row>
    <row r="92" ht="13.35" customHeight="1" s="162">
      <c r="C92" s="161" t="n"/>
      <c r="L92" s="163" t="n"/>
    </row>
    <row r="93" ht="13.35" customHeight="1" s="162">
      <c r="C93" s="161" t="n"/>
      <c r="L93" s="163" t="n"/>
    </row>
    <row r="94" ht="13.35" customHeight="1" s="162">
      <c r="C94" s="161" t="n"/>
      <c r="L94" s="163" t="n"/>
    </row>
    <row r="95" ht="13.35" customHeight="1" s="162">
      <c r="C95" s="161" t="n"/>
      <c r="L95" s="163" t="n"/>
    </row>
    <row r="96" ht="13.35" customHeight="1" s="162">
      <c r="C96" s="164" t="n"/>
      <c r="D96" s="165" t="n"/>
      <c r="E96" s="165" t="n"/>
      <c r="F96" s="165" t="n"/>
      <c r="G96" s="165" t="n"/>
      <c r="H96" s="165" t="n"/>
      <c r="I96" s="165" t="n"/>
      <c r="J96" s="165" t="n"/>
      <c r="K96" s="165" t="n"/>
      <c r="L96" s="166" t="n"/>
    </row>
    <row r="97" ht="13.35" customHeight="1" s="162">
      <c r="C97" s="310" t="inlineStr">
        <is>
          <t xml:space="preserve">Description: </t>
        </is>
      </c>
      <c r="D97" s="159" t="n"/>
      <c r="E97" s="159" t="n"/>
      <c r="F97" s="159" t="n"/>
      <c r="G97" s="159" t="n"/>
      <c r="H97" s="159" t="n"/>
      <c r="I97" s="159" t="n"/>
      <c r="J97" s="159" t="n"/>
      <c r="K97" s="159" t="n"/>
      <c r="L97" s="160" t="n"/>
    </row>
    <row r="98" ht="13.35" customHeight="1" s="162">
      <c r="C98" s="161" t="n"/>
      <c r="L98" s="163" t="n"/>
    </row>
    <row r="99" ht="13.35" customHeight="1" s="162">
      <c r="C99" s="161" t="n"/>
      <c r="L99" s="163" t="n"/>
    </row>
    <row r="100" ht="13.35" customHeight="1" s="162">
      <c r="C100" s="164" t="n"/>
      <c r="D100" s="165" t="n"/>
      <c r="E100" s="165" t="n"/>
      <c r="F100" s="165" t="n"/>
      <c r="G100" s="165" t="n"/>
      <c r="H100" s="165" t="n"/>
      <c r="I100" s="165" t="n"/>
      <c r="J100" s="165" t="n"/>
      <c r="K100" s="165" t="n"/>
      <c r="L100" s="166" t="n"/>
    </row>
    <row r="102" ht="13.35" customHeight="1" s="162">
      <c r="C102" s="3" t="n"/>
      <c r="D102" s="253" t="n"/>
      <c r="E102" s="253" t="n"/>
      <c r="F102" s="253" t="n"/>
      <c r="G102" s="253" t="n"/>
      <c r="H102" s="253" t="n"/>
      <c r="I102" s="253" t="n"/>
      <c r="J102" s="253" t="n"/>
      <c r="K102" s="253" t="n"/>
      <c r="L102" s="253" t="n"/>
    </row>
    <row r="103" ht="13.35" customHeight="1" s="162">
      <c r="C103" s="309" t="inlineStr">
        <is>
          <t>Photo 5</t>
        </is>
      </c>
      <c r="D103" s="159" t="n"/>
      <c r="E103" s="159" t="n"/>
      <c r="F103" s="159" t="n"/>
      <c r="G103" s="159" t="n"/>
      <c r="H103" s="159" t="n"/>
      <c r="I103" s="159" t="n"/>
      <c r="J103" s="159" t="n"/>
      <c r="K103" s="159" t="n"/>
      <c r="L103" s="160" t="n"/>
    </row>
    <row r="104" ht="13.35" customHeight="1" s="162">
      <c r="C104" s="164" t="n"/>
      <c r="D104" s="165" t="n"/>
      <c r="E104" s="165" t="n"/>
      <c r="F104" s="165" t="n"/>
      <c r="G104" s="165" t="n"/>
      <c r="H104" s="165" t="n"/>
      <c r="I104" s="165" t="n"/>
      <c r="J104" s="165" t="n"/>
      <c r="K104" s="165" t="n"/>
      <c r="L104" s="166" t="n"/>
    </row>
    <row r="105" ht="13.35" customHeight="1" s="162">
      <c r="C105" s="196" t="n"/>
      <c r="D105" s="159" t="n"/>
      <c r="E105" s="159" t="n"/>
      <c r="F105" s="159" t="n"/>
      <c r="G105" s="159" t="n"/>
      <c r="H105" s="159" t="n"/>
      <c r="I105" s="159" t="n"/>
      <c r="J105" s="159" t="n"/>
      <c r="K105" s="159" t="n"/>
      <c r="L105" s="160" t="n"/>
    </row>
    <row r="106" ht="13.35" customHeight="1" s="162">
      <c r="C106" s="161" t="n"/>
      <c r="L106" s="163" t="n"/>
    </row>
    <row r="107" ht="13.35" customHeight="1" s="162">
      <c r="C107" s="161" t="n"/>
      <c r="L107" s="163" t="n"/>
    </row>
    <row r="108" ht="13.35" customHeight="1" s="162">
      <c r="C108" s="161" t="n"/>
      <c r="L108" s="163" t="n"/>
    </row>
    <row r="109" ht="13.35" customHeight="1" s="162">
      <c r="C109" s="161" t="n"/>
      <c r="L109" s="163" t="n"/>
    </row>
    <row r="110" ht="13.35" customHeight="1" s="162">
      <c r="C110" s="161" t="n"/>
      <c r="L110" s="163" t="n"/>
    </row>
    <row r="111" ht="13.35" customHeight="1" s="162">
      <c r="C111" s="161" t="n"/>
      <c r="L111" s="163" t="n"/>
    </row>
    <row r="112" ht="13.35" customHeight="1" s="162">
      <c r="C112" s="161" t="n"/>
      <c r="L112" s="163" t="n"/>
    </row>
    <row r="113" ht="13.35" customHeight="1" s="162">
      <c r="C113" s="161" t="n"/>
      <c r="L113" s="163" t="n"/>
    </row>
    <row r="114" ht="13.35" customHeight="1" s="162">
      <c r="C114" s="161" t="n"/>
      <c r="L114" s="163" t="n"/>
    </row>
    <row r="115" ht="13.35" customHeight="1" s="162">
      <c r="C115" s="161" t="n"/>
      <c r="L115" s="163" t="n"/>
    </row>
    <row r="116" ht="13.35" customHeight="1" s="162">
      <c r="C116" s="161" t="n"/>
      <c r="L116" s="163" t="n"/>
    </row>
    <row r="117" ht="13.35" customHeight="1" s="162">
      <c r="C117" s="161" t="n"/>
      <c r="L117" s="163" t="n"/>
    </row>
    <row r="118" ht="13.35" customHeight="1" s="162">
      <c r="C118" s="161" t="n"/>
      <c r="L118" s="163" t="n"/>
    </row>
    <row r="119" ht="13.35" customHeight="1" s="162">
      <c r="C119" s="161" t="n"/>
      <c r="L119" s="163" t="n"/>
    </row>
    <row r="120" ht="13.35" customHeight="1" s="162">
      <c r="C120" s="161" t="n"/>
      <c r="L120" s="163" t="n"/>
    </row>
    <row r="121" ht="13.35" customHeight="1" s="162">
      <c r="C121" s="164" t="n"/>
      <c r="D121" s="165" t="n"/>
      <c r="E121" s="165" t="n"/>
      <c r="F121" s="165" t="n"/>
      <c r="G121" s="165" t="n"/>
      <c r="H121" s="165" t="n"/>
      <c r="I121" s="165" t="n"/>
      <c r="J121" s="165" t="n"/>
      <c r="K121" s="165" t="n"/>
      <c r="L121" s="166" t="n"/>
    </row>
    <row r="122" ht="13.35" customHeight="1" s="162">
      <c r="C122" s="310" t="inlineStr">
        <is>
          <t xml:space="preserve">Description: </t>
        </is>
      </c>
      <c r="D122" s="159" t="n"/>
      <c r="E122" s="159" t="n"/>
      <c r="F122" s="159" t="n"/>
      <c r="G122" s="159" t="n"/>
      <c r="H122" s="159" t="n"/>
      <c r="I122" s="159" t="n"/>
      <c r="J122" s="159" t="n"/>
      <c r="K122" s="159" t="n"/>
      <c r="L122" s="160" t="n"/>
    </row>
    <row r="123" ht="13.35" customHeight="1" s="162">
      <c r="C123" s="161" t="n"/>
      <c r="L123" s="163" t="n"/>
    </row>
    <row r="124" ht="13.35" customHeight="1" s="162">
      <c r="C124" s="161" t="n"/>
      <c r="L124" s="163" t="n"/>
    </row>
    <row r="125" ht="13.35" customHeight="1" s="162">
      <c r="C125" s="164" t="n"/>
      <c r="D125" s="165" t="n"/>
      <c r="E125" s="165" t="n"/>
      <c r="F125" s="165" t="n"/>
      <c r="G125" s="165" t="n"/>
      <c r="H125" s="165" t="n"/>
      <c r="I125" s="165" t="n"/>
      <c r="J125" s="165" t="n"/>
      <c r="K125" s="165" t="n"/>
      <c r="L125" s="166" t="n"/>
    </row>
    <row r="126" ht="13.35" customHeight="1" s="162">
      <c r="C126" s="48" t="n"/>
      <c r="D126" s="48" t="n"/>
      <c r="E126" s="48" t="n"/>
      <c r="F126" s="48" t="n"/>
      <c r="G126" s="48" t="n"/>
      <c r="H126" s="48" t="n"/>
      <c r="I126" s="48" t="n"/>
      <c r="J126" s="48" t="n"/>
      <c r="K126" s="48" t="n"/>
      <c r="L126" s="48" t="n"/>
    </row>
    <row r="127" ht="13.35" customHeight="1" s="162">
      <c r="C127" s="309" t="inlineStr">
        <is>
          <t>Photo 6</t>
        </is>
      </c>
      <c r="D127" s="159" t="n"/>
      <c r="E127" s="159" t="n"/>
      <c r="F127" s="159" t="n"/>
      <c r="G127" s="159" t="n"/>
      <c r="H127" s="159" t="n"/>
      <c r="I127" s="159" t="n"/>
      <c r="J127" s="159" t="n"/>
      <c r="K127" s="159" t="n"/>
      <c r="L127" s="160" t="n"/>
    </row>
    <row r="128" ht="13.35" customHeight="1" s="162">
      <c r="C128" s="164" t="n"/>
      <c r="D128" s="165" t="n"/>
      <c r="E128" s="165" t="n"/>
      <c r="F128" s="165" t="n"/>
      <c r="G128" s="165" t="n"/>
      <c r="H128" s="165" t="n"/>
      <c r="I128" s="165" t="n"/>
      <c r="J128" s="165" t="n"/>
      <c r="K128" s="165" t="n"/>
      <c r="L128" s="166" t="n"/>
    </row>
    <row r="129" ht="13.35" customHeight="1" s="162">
      <c r="C129" s="196" t="n"/>
      <c r="D129" s="159" t="n"/>
      <c r="E129" s="159" t="n"/>
      <c r="F129" s="159" t="n"/>
      <c r="G129" s="159" t="n"/>
      <c r="H129" s="159" t="n"/>
      <c r="I129" s="159" t="n"/>
      <c r="J129" s="159" t="n"/>
      <c r="K129" s="159" t="n"/>
      <c r="L129" s="160" t="n"/>
    </row>
    <row r="130" ht="13.35" customHeight="1" s="162">
      <c r="C130" s="161" t="n"/>
      <c r="L130" s="163" t="n"/>
    </row>
    <row r="131" ht="13.35" customHeight="1" s="162">
      <c r="C131" s="161" t="n"/>
      <c r="L131" s="163" t="n"/>
    </row>
    <row r="132" ht="13.35" customHeight="1" s="162">
      <c r="C132" s="161" t="n"/>
      <c r="L132" s="163" t="n"/>
    </row>
    <row r="133" ht="13.35" customHeight="1" s="162">
      <c r="C133" s="161" t="n"/>
      <c r="L133" s="163" t="n"/>
    </row>
    <row r="134" ht="13.35" customHeight="1" s="162">
      <c r="C134" s="161" t="n"/>
      <c r="L134" s="163" t="n"/>
    </row>
    <row r="135" ht="13.35" customHeight="1" s="162">
      <c r="C135" s="161" t="n"/>
      <c r="L135" s="163" t="n"/>
    </row>
    <row r="136" ht="13.35" customHeight="1" s="162">
      <c r="C136" s="161" t="n"/>
      <c r="L136" s="163" t="n"/>
    </row>
    <row r="137" ht="13.35" customHeight="1" s="162">
      <c r="C137" s="161" t="n"/>
      <c r="L137" s="163" t="n"/>
    </row>
    <row r="138" ht="13.35" customHeight="1" s="162">
      <c r="C138" s="161" t="n"/>
      <c r="L138" s="163" t="n"/>
    </row>
    <row r="139" ht="13.35" customHeight="1" s="162">
      <c r="C139" s="161" t="n"/>
      <c r="L139" s="163" t="n"/>
    </row>
    <row r="140" ht="13.35" customHeight="1" s="162">
      <c r="C140" s="161" t="n"/>
      <c r="L140" s="163" t="n"/>
    </row>
    <row r="141" ht="13.35" customHeight="1" s="162">
      <c r="C141" s="161" t="n"/>
      <c r="L141" s="163" t="n"/>
    </row>
    <row r="142" ht="13.35" customHeight="1" s="162">
      <c r="C142" s="161" t="n"/>
      <c r="L142" s="163" t="n"/>
    </row>
    <row r="143" ht="13.35" customHeight="1" s="162">
      <c r="C143" s="161" t="n"/>
      <c r="L143" s="163" t="n"/>
    </row>
    <row r="144" ht="13.35" customHeight="1" s="162">
      <c r="C144" s="161" t="n"/>
      <c r="L144" s="163" t="n"/>
    </row>
    <row r="145" ht="13.35" customHeight="1" s="162">
      <c r="C145" s="164" t="n"/>
      <c r="D145" s="165" t="n"/>
      <c r="E145" s="165" t="n"/>
      <c r="F145" s="165" t="n"/>
      <c r="G145" s="165" t="n"/>
      <c r="H145" s="165" t="n"/>
      <c r="I145" s="165" t="n"/>
      <c r="J145" s="165" t="n"/>
      <c r="K145" s="165" t="n"/>
      <c r="L145" s="166" t="n"/>
    </row>
    <row r="146" ht="13.35" customHeight="1" s="162">
      <c r="C146" s="310" t="inlineStr">
        <is>
          <t xml:space="preserve">Description: </t>
        </is>
      </c>
      <c r="D146" s="159" t="n"/>
      <c r="E146" s="159" t="n"/>
      <c r="F146" s="159" t="n"/>
      <c r="G146" s="159" t="n"/>
      <c r="H146" s="159" t="n"/>
      <c r="I146" s="159" t="n"/>
      <c r="J146" s="159" t="n"/>
      <c r="K146" s="159" t="n"/>
      <c r="L146" s="160" t="n"/>
    </row>
    <row r="147" ht="13.35" customHeight="1" s="162">
      <c r="C147" s="161" t="n"/>
      <c r="L147" s="163" t="n"/>
    </row>
    <row r="148" ht="13.35" customHeight="1" s="162">
      <c r="C148" s="161" t="n"/>
      <c r="L148" s="163" t="n"/>
    </row>
    <row r="149" ht="13.35" customHeight="1" s="162">
      <c r="C149" s="164" t="n"/>
      <c r="D149" s="165" t="n"/>
      <c r="E149" s="165" t="n"/>
      <c r="F149" s="165" t="n"/>
      <c r="G149" s="165" t="n"/>
      <c r="H149" s="165" t="n"/>
      <c r="I149" s="165" t="n"/>
      <c r="J149" s="165" t="n"/>
      <c r="K149" s="165" t="n"/>
      <c r="L149" s="166" t="n"/>
    </row>
    <row r="151" ht="13.35" customHeight="1" s="162">
      <c r="C151" s="3" t="n"/>
      <c r="D151" s="253" t="n"/>
      <c r="E151" s="253" t="n"/>
      <c r="F151" s="253" t="n"/>
      <c r="G151" s="253" t="n"/>
      <c r="H151" s="253" t="n"/>
      <c r="I151" s="253" t="n"/>
      <c r="J151" s="253" t="n"/>
      <c r="K151" s="253" t="n"/>
      <c r="L151" s="253" t="n"/>
    </row>
    <row r="152" ht="13.35" customHeight="1" s="162">
      <c r="C152" s="309" t="inlineStr">
        <is>
          <t>Photo 7</t>
        </is>
      </c>
      <c r="D152" s="159" t="n"/>
      <c r="E152" s="159" t="n"/>
      <c r="F152" s="159" t="n"/>
      <c r="G152" s="159" t="n"/>
      <c r="H152" s="159" t="n"/>
      <c r="I152" s="159" t="n"/>
      <c r="J152" s="159" t="n"/>
      <c r="K152" s="159" t="n"/>
      <c r="L152" s="160" t="n"/>
    </row>
    <row r="153" ht="13.35" customHeight="1" s="162">
      <c r="C153" s="164" t="n"/>
      <c r="D153" s="165" t="n"/>
      <c r="E153" s="165" t="n"/>
      <c r="F153" s="165" t="n"/>
      <c r="G153" s="165" t="n"/>
      <c r="H153" s="165" t="n"/>
      <c r="I153" s="165" t="n"/>
      <c r="J153" s="165" t="n"/>
      <c r="K153" s="165" t="n"/>
      <c r="L153" s="166" t="n"/>
    </row>
    <row r="154" ht="13.35" customHeight="1" s="162">
      <c r="C154" s="196" t="n"/>
      <c r="D154" s="159" t="n"/>
      <c r="E154" s="159" t="n"/>
      <c r="F154" s="159" t="n"/>
      <c r="G154" s="159" t="n"/>
      <c r="H154" s="159" t="n"/>
      <c r="I154" s="159" t="n"/>
      <c r="J154" s="159" t="n"/>
      <c r="K154" s="159" t="n"/>
      <c r="L154" s="160" t="n"/>
    </row>
    <row r="155" ht="13.35" customHeight="1" s="162">
      <c r="C155" s="161" t="n"/>
      <c r="L155" s="163" t="n"/>
    </row>
    <row r="156" ht="13.35" customHeight="1" s="162">
      <c r="C156" s="161" t="n"/>
      <c r="L156" s="163" t="n"/>
    </row>
    <row r="157" ht="13.35" customHeight="1" s="162">
      <c r="C157" s="161" t="n"/>
      <c r="L157" s="163" t="n"/>
    </row>
    <row r="158" ht="13.35" customHeight="1" s="162">
      <c r="C158" s="161" t="n"/>
      <c r="L158" s="163" t="n"/>
    </row>
    <row r="159" ht="13.35" customHeight="1" s="162">
      <c r="C159" s="161" t="n"/>
      <c r="L159" s="163" t="n"/>
    </row>
    <row r="160" ht="13.35" customHeight="1" s="162">
      <c r="C160" s="161" t="n"/>
      <c r="L160" s="163" t="n"/>
    </row>
    <row r="161" ht="13.35" customHeight="1" s="162">
      <c r="C161" s="161" t="n"/>
      <c r="L161" s="163" t="n"/>
    </row>
    <row r="162" ht="13.35" customHeight="1" s="162">
      <c r="C162" s="161" t="n"/>
      <c r="L162" s="163" t="n"/>
    </row>
    <row r="163" ht="13.35" customHeight="1" s="162">
      <c r="C163" s="161" t="n"/>
      <c r="L163" s="163" t="n"/>
    </row>
    <row r="164" ht="13.35" customHeight="1" s="162">
      <c r="C164" s="161" t="n"/>
      <c r="L164" s="163" t="n"/>
    </row>
    <row r="165" ht="13.35" customHeight="1" s="162">
      <c r="C165" s="161" t="n"/>
      <c r="L165" s="163" t="n"/>
    </row>
    <row r="166" ht="13.35" customHeight="1" s="162">
      <c r="C166" s="161" t="n"/>
      <c r="L166" s="163" t="n"/>
    </row>
    <row r="167" ht="13.35" customHeight="1" s="162">
      <c r="C167" s="161" t="n"/>
      <c r="L167" s="163" t="n"/>
    </row>
    <row r="168" ht="13.35" customHeight="1" s="162">
      <c r="C168" s="161" t="n"/>
      <c r="L168" s="163" t="n"/>
    </row>
    <row r="169" ht="13.35" customHeight="1" s="162">
      <c r="C169" s="161" t="n"/>
      <c r="L169" s="163" t="n"/>
    </row>
    <row r="170" ht="13.35" customHeight="1" s="162">
      <c r="C170" s="164" t="n"/>
      <c r="D170" s="165" t="n"/>
      <c r="E170" s="165" t="n"/>
      <c r="F170" s="165" t="n"/>
      <c r="G170" s="165" t="n"/>
      <c r="H170" s="165" t="n"/>
      <c r="I170" s="165" t="n"/>
      <c r="J170" s="165" t="n"/>
      <c r="K170" s="165" t="n"/>
      <c r="L170" s="166" t="n"/>
    </row>
    <row r="171" ht="13.35" customHeight="1" s="162">
      <c r="C171" s="310" t="inlineStr">
        <is>
          <t xml:space="preserve">Description: </t>
        </is>
      </c>
      <c r="D171" s="159" t="n"/>
      <c r="E171" s="159" t="n"/>
      <c r="F171" s="159" t="n"/>
      <c r="G171" s="159" t="n"/>
      <c r="H171" s="159" t="n"/>
      <c r="I171" s="159" t="n"/>
      <c r="J171" s="159" t="n"/>
      <c r="K171" s="159" t="n"/>
      <c r="L171" s="160" t="n"/>
    </row>
    <row r="172" ht="13.35" customHeight="1" s="162">
      <c r="C172" s="161" t="n"/>
      <c r="L172" s="163" t="n"/>
    </row>
    <row r="173" ht="13.35" customHeight="1" s="162">
      <c r="C173" s="161" t="n"/>
      <c r="L173" s="163" t="n"/>
    </row>
    <row r="174" ht="13.35" customHeight="1" s="162">
      <c r="C174" s="164" t="n"/>
      <c r="D174" s="165" t="n"/>
      <c r="E174" s="165" t="n"/>
      <c r="F174" s="165" t="n"/>
      <c r="G174" s="165" t="n"/>
      <c r="H174" s="165" t="n"/>
      <c r="I174" s="165" t="n"/>
      <c r="J174" s="165" t="n"/>
      <c r="K174" s="165" t="n"/>
      <c r="L174" s="166" t="n"/>
    </row>
    <row r="175" ht="13.35" customHeight="1" s="162">
      <c r="C175" s="48" t="n"/>
      <c r="D175" s="48" t="n"/>
      <c r="E175" s="48" t="n"/>
      <c r="F175" s="48" t="n"/>
      <c r="G175" s="48" t="n"/>
      <c r="H175" s="48" t="n"/>
      <c r="I175" s="48" t="n"/>
      <c r="J175" s="48" t="n"/>
      <c r="K175" s="48" t="n"/>
      <c r="L175" s="48" t="n"/>
    </row>
    <row r="176" ht="13.35" customHeight="1" s="162">
      <c r="C176" s="309" t="inlineStr">
        <is>
          <t>Photo 8</t>
        </is>
      </c>
      <c r="D176" s="159" t="n"/>
      <c r="E176" s="159" t="n"/>
      <c r="F176" s="159" t="n"/>
      <c r="G176" s="159" t="n"/>
      <c r="H176" s="159" t="n"/>
      <c r="I176" s="159" t="n"/>
      <c r="J176" s="159" t="n"/>
      <c r="K176" s="159" t="n"/>
      <c r="L176" s="160" t="n"/>
    </row>
    <row r="177" ht="13.35" customHeight="1" s="162">
      <c r="C177" s="164" t="n"/>
      <c r="D177" s="165" t="n"/>
      <c r="E177" s="165" t="n"/>
      <c r="F177" s="165" t="n"/>
      <c r="G177" s="165" t="n"/>
      <c r="H177" s="165" t="n"/>
      <c r="I177" s="165" t="n"/>
      <c r="J177" s="165" t="n"/>
      <c r="K177" s="165" t="n"/>
      <c r="L177" s="166" t="n"/>
    </row>
    <row r="178" ht="13.35" customHeight="1" s="162">
      <c r="C178" s="196" t="n"/>
      <c r="D178" s="159" t="n"/>
      <c r="E178" s="159" t="n"/>
      <c r="F178" s="159" t="n"/>
      <c r="G178" s="159" t="n"/>
      <c r="H178" s="159" t="n"/>
      <c r="I178" s="159" t="n"/>
      <c r="J178" s="159" t="n"/>
      <c r="K178" s="159" t="n"/>
      <c r="L178" s="160" t="n"/>
    </row>
    <row r="179" ht="13.35" customHeight="1" s="162">
      <c r="C179" s="161" t="n"/>
      <c r="L179" s="163" t="n"/>
    </row>
    <row r="180" ht="13.35" customHeight="1" s="162">
      <c r="C180" s="161" t="n"/>
      <c r="L180" s="163" t="n"/>
    </row>
    <row r="181" ht="13.35" customHeight="1" s="162">
      <c r="C181" s="161" t="n"/>
      <c r="L181" s="163" t="n"/>
    </row>
    <row r="182" ht="13.35" customHeight="1" s="162">
      <c r="C182" s="161" t="n"/>
      <c r="L182" s="163" t="n"/>
    </row>
    <row r="183" ht="13.35" customHeight="1" s="162">
      <c r="C183" s="161" t="n"/>
      <c r="L183" s="163" t="n"/>
    </row>
    <row r="184" ht="13.35" customHeight="1" s="162">
      <c r="C184" s="161" t="n"/>
      <c r="L184" s="163" t="n"/>
    </row>
    <row r="185" ht="13.35" customHeight="1" s="162">
      <c r="C185" s="161" t="n"/>
      <c r="L185" s="163" t="n"/>
    </row>
    <row r="186" ht="13.35" customHeight="1" s="162">
      <c r="C186" s="161" t="n"/>
      <c r="L186" s="163" t="n"/>
    </row>
    <row r="187" ht="13.35" customHeight="1" s="162">
      <c r="C187" s="161" t="n"/>
      <c r="L187" s="163" t="n"/>
    </row>
    <row r="188" ht="13.35" customHeight="1" s="162">
      <c r="C188" s="161" t="n"/>
      <c r="L188" s="163" t="n"/>
    </row>
    <row r="189" ht="13.35" customHeight="1" s="162">
      <c r="C189" s="161" t="n"/>
      <c r="L189" s="163" t="n"/>
    </row>
    <row r="190" ht="13.35" customHeight="1" s="162">
      <c r="C190" s="161" t="n"/>
      <c r="L190" s="163" t="n"/>
    </row>
    <row r="191" ht="13.35" customHeight="1" s="162">
      <c r="C191" s="161" t="n"/>
      <c r="L191" s="163" t="n"/>
    </row>
    <row r="192" ht="13.35" customHeight="1" s="162">
      <c r="C192" s="161" t="n"/>
      <c r="L192" s="163" t="n"/>
    </row>
    <row r="193" ht="13.35" customHeight="1" s="162">
      <c r="C193" s="161" t="n"/>
      <c r="L193" s="163" t="n"/>
    </row>
    <row r="194" ht="13.35" customHeight="1" s="162">
      <c r="C194" s="164" t="n"/>
      <c r="D194" s="165" t="n"/>
      <c r="E194" s="165" t="n"/>
      <c r="F194" s="165" t="n"/>
      <c r="G194" s="165" t="n"/>
      <c r="H194" s="165" t="n"/>
      <c r="I194" s="165" t="n"/>
      <c r="J194" s="165" t="n"/>
      <c r="K194" s="165" t="n"/>
      <c r="L194" s="166" t="n"/>
    </row>
    <row r="195" ht="13.35" customHeight="1" s="162">
      <c r="C195" s="310" t="inlineStr">
        <is>
          <t xml:space="preserve">Description: </t>
        </is>
      </c>
      <c r="D195" s="159" t="n"/>
      <c r="E195" s="159" t="n"/>
      <c r="F195" s="159" t="n"/>
      <c r="G195" s="159" t="n"/>
      <c r="H195" s="159" t="n"/>
      <c r="I195" s="159" t="n"/>
      <c r="J195" s="159" t="n"/>
      <c r="K195" s="159" t="n"/>
      <c r="L195" s="160" t="n"/>
    </row>
    <row r="196" ht="13.35" customHeight="1" s="162">
      <c r="C196" s="161" t="n"/>
      <c r="L196" s="163" t="n"/>
    </row>
    <row r="197" ht="13.35" customHeight="1" s="162">
      <c r="C197" s="161" t="n"/>
      <c r="L197" s="163" t="n"/>
    </row>
    <row r="198" ht="13.35" customHeight="1" s="162">
      <c r="C198" s="164" t="n"/>
      <c r="D198" s="165" t="n"/>
      <c r="E198" s="165" t="n"/>
      <c r="F198" s="165" t="n"/>
      <c r="G198" s="165" t="n"/>
      <c r="H198" s="165" t="n"/>
      <c r="I198" s="165" t="n"/>
      <c r="J198" s="165" t="n"/>
      <c r="K198" s="165" t="n"/>
      <c r="L198" s="166" t="n"/>
    </row>
    <row r="200" ht="13.35" customHeight="1" s="162">
      <c r="C200" s="3" t="n"/>
      <c r="D200" s="253" t="n"/>
      <c r="E200" s="253" t="n"/>
      <c r="F200" s="253" t="n"/>
      <c r="G200" s="253" t="n"/>
      <c r="H200" s="253" t="n"/>
      <c r="I200" s="253" t="n"/>
      <c r="J200" s="253" t="n"/>
      <c r="K200" s="253" t="n"/>
      <c r="L200" s="253" t="n"/>
    </row>
    <row r="201" ht="13.35" customHeight="1" s="162">
      <c r="C201" s="309" t="inlineStr">
        <is>
          <t>Photo 9</t>
        </is>
      </c>
      <c r="D201" s="159" t="n"/>
      <c r="E201" s="159" t="n"/>
      <c r="F201" s="159" t="n"/>
      <c r="G201" s="159" t="n"/>
      <c r="H201" s="159" t="n"/>
      <c r="I201" s="159" t="n"/>
      <c r="J201" s="159" t="n"/>
      <c r="K201" s="159" t="n"/>
      <c r="L201" s="160" t="n"/>
    </row>
    <row r="202" ht="13.35" customHeight="1" s="162">
      <c r="C202" s="164" t="n"/>
      <c r="D202" s="165" t="n"/>
      <c r="E202" s="165" t="n"/>
      <c r="F202" s="165" t="n"/>
      <c r="G202" s="165" t="n"/>
      <c r="H202" s="165" t="n"/>
      <c r="I202" s="165" t="n"/>
      <c r="J202" s="165" t="n"/>
      <c r="K202" s="165" t="n"/>
      <c r="L202" s="166" t="n"/>
    </row>
    <row r="203" ht="13.35" customHeight="1" s="162">
      <c r="C203" s="196" t="n"/>
      <c r="D203" s="159" t="n"/>
      <c r="E203" s="159" t="n"/>
      <c r="F203" s="159" t="n"/>
      <c r="G203" s="159" t="n"/>
      <c r="H203" s="159" t="n"/>
      <c r="I203" s="159" t="n"/>
      <c r="J203" s="159" t="n"/>
      <c r="K203" s="159" t="n"/>
      <c r="L203" s="160" t="n"/>
    </row>
    <row r="204" ht="13.35" customHeight="1" s="162">
      <c r="C204" s="161" t="n"/>
      <c r="L204" s="163" t="n"/>
    </row>
    <row r="205" ht="13.35" customHeight="1" s="162">
      <c r="C205" s="161" t="n"/>
      <c r="L205" s="163" t="n"/>
    </row>
    <row r="206" ht="13.35" customHeight="1" s="162">
      <c r="C206" s="161" t="n"/>
      <c r="L206" s="163" t="n"/>
    </row>
    <row r="207" ht="13.35" customHeight="1" s="162">
      <c r="C207" s="161" t="n"/>
      <c r="L207" s="163" t="n"/>
    </row>
    <row r="208" ht="13.35" customHeight="1" s="162">
      <c r="C208" s="161" t="n"/>
      <c r="L208" s="163" t="n"/>
    </row>
    <row r="209" ht="13.35" customHeight="1" s="162">
      <c r="C209" s="161" t="n"/>
      <c r="L209" s="163" t="n"/>
    </row>
    <row r="210" ht="13.35" customHeight="1" s="162">
      <c r="C210" s="161" t="n"/>
      <c r="L210" s="163" t="n"/>
    </row>
    <row r="211" ht="13.35" customHeight="1" s="162">
      <c r="C211" s="161" t="n"/>
      <c r="L211" s="163" t="n"/>
    </row>
    <row r="212" ht="13.35" customHeight="1" s="162">
      <c r="C212" s="161" t="n"/>
      <c r="L212" s="163" t="n"/>
    </row>
    <row r="213" ht="13.35" customHeight="1" s="162">
      <c r="C213" s="161" t="n"/>
      <c r="L213" s="163" t="n"/>
    </row>
    <row r="214" ht="13.35" customHeight="1" s="162">
      <c r="C214" s="161" t="n"/>
      <c r="L214" s="163" t="n"/>
    </row>
    <row r="215" ht="13.35" customHeight="1" s="162">
      <c r="C215" s="161" t="n"/>
      <c r="L215" s="163" t="n"/>
    </row>
    <row r="216" ht="13.35" customHeight="1" s="162">
      <c r="C216" s="161" t="n"/>
      <c r="L216" s="163" t="n"/>
    </row>
    <row r="217" ht="13.35" customHeight="1" s="162">
      <c r="C217" s="161" t="n"/>
      <c r="L217" s="163" t="n"/>
    </row>
    <row r="218" ht="13.35" customHeight="1" s="162">
      <c r="C218" s="161" t="n"/>
      <c r="L218" s="163" t="n"/>
    </row>
    <row r="219" ht="13.35" customHeight="1" s="162">
      <c r="C219" s="164" t="n"/>
      <c r="D219" s="165" t="n"/>
      <c r="E219" s="165" t="n"/>
      <c r="F219" s="165" t="n"/>
      <c r="G219" s="165" t="n"/>
      <c r="H219" s="165" t="n"/>
      <c r="I219" s="165" t="n"/>
      <c r="J219" s="165" t="n"/>
      <c r="K219" s="165" t="n"/>
      <c r="L219" s="166" t="n"/>
    </row>
    <row r="220" ht="13.35" customHeight="1" s="162">
      <c r="C220" s="310" t="inlineStr">
        <is>
          <t xml:space="preserve">Description: </t>
        </is>
      </c>
      <c r="D220" s="159" t="n"/>
      <c r="E220" s="159" t="n"/>
      <c r="F220" s="159" t="n"/>
      <c r="G220" s="159" t="n"/>
      <c r="H220" s="159" t="n"/>
      <c r="I220" s="159" t="n"/>
      <c r="J220" s="159" t="n"/>
      <c r="K220" s="159" t="n"/>
      <c r="L220" s="160" t="n"/>
    </row>
    <row r="221" ht="13.35" customHeight="1" s="162">
      <c r="C221" s="161" t="n"/>
      <c r="L221" s="163" t="n"/>
    </row>
    <row r="222" ht="13.35" customHeight="1" s="162">
      <c r="C222" s="161" t="n"/>
      <c r="L222" s="163" t="n"/>
    </row>
    <row r="223" ht="13.35" customHeight="1" s="162">
      <c r="C223" s="164" t="n"/>
      <c r="D223" s="165" t="n"/>
      <c r="E223" s="165" t="n"/>
      <c r="F223" s="165" t="n"/>
      <c r="G223" s="165" t="n"/>
      <c r="H223" s="165" t="n"/>
      <c r="I223" s="165" t="n"/>
      <c r="J223" s="165" t="n"/>
      <c r="K223" s="165" t="n"/>
      <c r="L223" s="166" t="n"/>
    </row>
    <row r="224" ht="13.35" customHeight="1" s="162">
      <c r="C224" s="48" t="n"/>
      <c r="D224" s="48" t="n"/>
      <c r="E224" s="48" t="n"/>
      <c r="F224" s="48" t="n"/>
      <c r="G224" s="48" t="n"/>
      <c r="H224" s="48" t="n"/>
      <c r="I224" s="48" t="n"/>
      <c r="J224" s="48" t="n"/>
      <c r="K224" s="48" t="n"/>
      <c r="L224" s="48" t="n"/>
    </row>
    <row r="225" ht="13.35" customHeight="1" s="162">
      <c r="C225" s="309" t="inlineStr">
        <is>
          <t>Photo 10</t>
        </is>
      </c>
      <c r="D225" s="159" t="n"/>
      <c r="E225" s="159" t="n"/>
      <c r="F225" s="159" t="n"/>
      <c r="G225" s="159" t="n"/>
      <c r="H225" s="159" t="n"/>
      <c r="I225" s="159" t="n"/>
      <c r="J225" s="159" t="n"/>
      <c r="K225" s="159" t="n"/>
      <c r="L225" s="160" t="n"/>
    </row>
    <row r="226" ht="13.35" customHeight="1" s="162">
      <c r="C226" s="164" t="n"/>
      <c r="D226" s="165" t="n"/>
      <c r="E226" s="165" t="n"/>
      <c r="F226" s="165" t="n"/>
      <c r="G226" s="165" t="n"/>
      <c r="H226" s="165" t="n"/>
      <c r="I226" s="165" t="n"/>
      <c r="J226" s="165" t="n"/>
      <c r="K226" s="165" t="n"/>
      <c r="L226" s="166" t="n"/>
    </row>
    <row r="227" ht="13.35" customHeight="1" s="162">
      <c r="C227" s="196" t="n"/>
      <c r="D227" s="159" t="n"/>
      <c r="E227" s="159" t="n"/>
      <c r="F227" s="159" t="n"/>
      <c r="G227" s="159" t="n"/>
      <c r="H227" s="159" t="n"/>
      <c r="I227" s="159" t="n"/>
      <c r="J227" s="159" t="n"/>
      <c r="K227" s="159" t="n"/>
      <c r="L227" s="160" t="n"/>
    </row>
    <row r="228" ht="13.35" customHeight="1" s="162">
      <c r="C228" s="161" t="n"/>
      <c r="L228" s="163" t="n"/>
    </row>
    <row r="229" ht="13.35" customHeight="1" s="162">
      <c r="C229" s="161" t="n"/>
      <c r="L229" s="163" t="n"/>
    </row>
    <row r="230" ht="13.35" customHeight="1" s="162">
      <c r="C230" s="161" t="n"/>
      <c r="L230" s="163" t="n"/>
    </row>
    <row r="231" ht="13.35" customHeight="1" s="162">
      <c r="C231" s="161" t="n"/>
      <c r="L231" s="163" t="n"/>
    </row>
    <row r="232" ht="13.35" customHeight="1" s="162">
      <c r="C232" s="161" t="n"/>
      <c r="L232" s="163" t="n"/>
    </row>
    <row r="233" ht="13.35" customHeight="1" s="162">
      <c r="C233" s="161" t="n"/>
      <c r="L233" s="163" t="n"/>
    </row>
    <row r="234" ht="13.35" customHeight="1" s="162">
      <c r="C234" s="161" t="n"/>
      <c r="L234" s="163" t="n"/>
    </row>
    <row r="235" ht="13.35" customHeight="1" s="162">
      <c r="C235" s="161" t="n"/>
      <c r="L235" s="163" t="n"/>
    </row>
    <row r="236" ht="13.35" customHeight="1" s="162">
      <c r="C236" s="161" t="n"/>
      <c r="L236" s="163" t="n"/>
    </row>
    <row r="237" ht="13.35" customHeight="1" s="162">
      <c r="C237" s="161" t="n"/>
      <c r="L237" s="163" t="n"/>
    </row>
    <row r="238" ht="13.35" customHeight="1" s="162">
      <c r="C238" s="161" t="n"/>
      <c r="L238" s="163" t="n"/>
    </row>
    <row r="239" ht="13.35" customHeight="1" s="162">
      <c r="C239" s="161" t="n"/>
      <c r="L239" s="163" t="n"/>
    </row>
    <row r="240" ht="13.35" customHeight="1" s="162">
      <c r="C240" s="161" t="n"/>
      <c r="L240" s="163" t="n"/>
    </row>
    <row r="241" ht="13.35" customHeight="1" s="162">
      <c r="C241" s="161" t="n"/>
      <c r="L241" s="163" t="n"/>
    </row>
    <row r="242" ht="13.35" customHeight="1" s="162">
      <c r="C242" s="161" t="n"/>
      <c r="L242" s="163" t="n"/>
    </row>
    <row r="243" ht="13.35" customHeight="1" s="162">
      <c r="C243" s="164" t="n"/>
      <c r="D243" s="165" t="n"/>
      <c r="E243" s="165" t="n"/>
      <c r="F243" s="165" t="n"/>
      <c r="G243" s="165" t="n"/>
      <c r="H243" s="165" t="n"/>
      <c r="I243" s="165" t="n"/>
      <c r="J243" s="165" t="n"/>
      <c r="K243" s="165" t="n"/>
      <c r="L243" s="166" t="n"/>
    </row>
    <row r="244" ht="13.35" customHeight="1" s="162">
      <c r="C244" s="310" t="inlineStr">
        <is>
          <t xml:space="preserve">Description: </t>
        </is>
      </c>
      <c r="D244" s="159" t="n"/>
      <c r="E244" s="159" t="n"/>
      <c r="F244" s="159" t="n"/>
      <c r="G244" s="159" t="n"/>
      <c r="H244" s="159" t="n"/>
      <c r="I244" s="159" t="n"/>
      <c r="J244" s="159" t="n"/>
      <c r="K244" s="159" t="n"/>
      <c r="L244" s="160" t="n"/>
    </row>
    <row r="245" ht="13.35" customHeight="1" s="162">
      <c r="C245" s="161" t="n"/>
      <c r="L245" s="163" t="n"/>
    </row>
    <row r="246" ht="13.35" customHeight="1" s="162">
      <c r="C246" s="161" t="n"/>
      <c r="L246" s="163" t="n"/>
    </row>
    <row r="247" ht="13.35" customHeight="1" s="162">
      <c r="C247" s="164" t="n"/>
      <c r="D247" s="165" t="n"/>
      <c r="E247" s="165" t="n"/>
      <c r="F247" s="165" t="n"/>
      <c r="G247" s="165" t="n"/>
      <c r="H247" s="165" t="n"/>
      <c r="I247" s="165" t="n"/>
      <c r="J247" s="165" t="n"/>
      <c r="K247" s="165" t="n"/>
      <c r="L247" s="166" t="n"/>
    </row>
    <row r="249" ht="13.35" customHeight="1" s="162">
      <c r="C249" s="3" t="n"/>
      <c r="D249" s="253" t="n"/>
      <c r="E249" s="253" t="n"/>
      <c r="F249" s="253" t="n"/>
      <c r="G249" s="253" t="n"/>
      <c r="H249" s="253" t="n"/>
      <c r="I249" s="253" t="n"/>
      <c r="J249" s="253" t="n"/>
      <c r="K249" s="253" t="n"/>
      <c r="L249" s="253" t="n"/>
    </row>
    <row r="250" ht="13.35" customHeight="1" s="162">
      <c r="C250" s="309" t="inlineStr">
        <is>
          <t>Photo 11</t>
        </is>
      </c>
      <c r="D250" s="159" t="n"/>
      <c r="E250" s="159" t="n"/>
      <c r="F250" s="159" t="n"/>
      <c r="G250" s="159" t="n"/>
      <c r="H250" s="159" t="n"/>
      <c r="I250" s="159" t="n"/>
      <c r="J250" s="159" t="n"/>
      <c r="K250" s="159" t="n"/>
      <c r="L250" s="160" t="n"/>
    </row>
    <row r="251" ht="13.35" customHeight="1" s="162">
      <c r="C251" s="164" t="n"/>
      <c r="D251" s="165" t="n"/>
      <c r="E251" s="165" t="n"/>
      <c r="F251" s="165" t="n"/>
      <c r="G251" s="165" t="n"/>
      <c r="H251" s="165" t="n"/>
      <c r="I251" s="165" t="n"/>
      <c r="J251" s="165" t="n"/>
      <c r="K251" s="165" t="n"/>
      <c r="L251" s="166" t="n"/>
    </row>
    <row r="252" ht="13.35" customHeight="1" s="162">
      <c r="C252" s="196" t="n"/>
      <c r="D252" s="159" t="n"/>
      <c r="E252" s="159" t="n"/>
      <c r="F252" s="159" t="n"/>
      <c r="G252" s="159" t="n"/>
      <c r="H252" s="159" t="n"/>
      <c r="I252" s="159" t="n"/>
      <c r="J252" s="159" t="n"/>
      <c r="K252" s="159" t="n"/>
      <c r="L252" s="160" t="n"/>
    </row>
    <row r="253" ht="13.35" customHeight="1" s="162">
      <c r="C253" s="161" t="n"/>
      <c r="L253" s="163" t="n"/>
    </row>
    <row r="254" ht="13.35" customHeight="1" s="162">
      <c r="C254" s="161" t="n"/>
      <c r="L254" s="163" t="n"/>
    </row>
    <row r="255" ht="13.35" customHeight="1" s="162">
      <c r="C255" s="161" t="n"/>
      <c r="L255" s="163" t="n"/>
    </row>
    <row r="256" ht="13.35" customHeight="1" s="162">
      <c r="C256" s="161" t="n"/>
      <c r="L256" s="163" t="n"/>
    </row>
    <row r="257" ht="13.35" customHeight="1" s="162">
      <c r="C257" s="161" t="n"/>
      <c r="L257" s="163" t="n"/>
    </row>
    <row r="258" ht="13.35" customHeight="1" s="162">
      <c r="C258" s="161" t="n"/>
      <c r="L258" s="163" t="n"/>
    </row>
    <row r="259" ht="13.35" customHeight="1" s="162">
      <c r="C259" s="161" t="n"/>
      <c r="L259" s="163" t="n"/>
    </row>
    <row r="260" ht="13.35" customHeight="1" s="162">
      <c r="C260" s="161" t="n"/>
      <c r="L260" s="163" t="n"/>
    </row>
    <row r="261" ht="13.35" customHeight="1" s="162">
      <c r="C261" s="161" t="n"/>
      <c r="L261" s="163" t="n"/>
    </row>
    <row r="262" ht="13.35" customHeight="1" s="162">
      <c r="C262" s="161" t="n"/>
      <c r="L262" s="163" t="n"/>
    </row>
    <row r="263" ht="13.35" customHeight="1" s="162">
      <c r="C263" s="161" t="n"/>
      <c r="L263" s="163" t="n"/>
    </row>
    <row r="264" ht="13.35" customHeight="1" s="162">
      <c r="C264" s="161" t="n"/>
      <c r="L264" s="163" t="n"/>
    </row>
    <row r="265" ht="13.35" customHeight="1" s="162">
      <c r="C265" s="161" t="n"/>
      <c r="L265" s="163" t="n"/>
    </row>
    <row r="266" ht="13.35" customHeight="1" s="162">
      <c r="C266" s="161" t="n"/>
      <c r="L266" s="163" t="n"/>
    </row>
    <row r="267" ht="13.35" customHeight="1" s="162">
      <c r="C267" s="161" t="n"/>
      <c r="L267" s="163" t="n"/>
    </row>
    <row r="268" ht="13.35" customHeight="1" s="162">
      <c r="C268" s="164" t="n"/>
      <c r="D268" s="165" t="n"/>
      <c r="E268" s="165" t="n"/>
      <c r="F268" s="165" t="n"/>
      <c r="G268" s="165" t="n"/>
      <c r="H268" s="165" t="n"/>
      <c r="I268" s="165" t="n"/>
      <c r="J268" s="165" t="n"/>
      <c r="K268" s="165" t="n"/>
      <c r="L268" s="166" t="n"/>
    </row>
    <row r="269" ht="13.35" customHeight="1" s="162">
      <c r="C269" s="310" t="inlineStr">
        <is>
          <t xml:space="preserve">Description: </t>
        </is>
      </c>
      <c r="D269" s="159" t="n"/>
      <c r="E269" s="159" t="n"/>
      <c r="F269" s="159" t="n"/>
      <c r="G269" s="159" t="n"/>
      <c r="H269" s="159" t="n"/>
      <c r="I269" s="159" t="n"/>
      <c r="J269" s="159" t="n"/>
      <c r="K269" s="159" t="n"/>
      <c r="L269" s="160" t="n"/>
    </row>
    <row r="270" ht="13.35" customHeight="1" s="162">
      <c r="C270" s="161" t="n"/>
      <c r="L270" s="163" t="n"/>
    </row>
    <row r="271" ht="13.35" customHeight="1" s="162">
      <c r="C271" s="161" t="n"/>
      <c r="L271" s="163" t="n"/>
    </row>
    <row r="272" ht="13.35" customHeight="1" s="162">
      <c r="C272" s="164" t="n"/>
      <c r="D272" s="165" t="n"/>
      <c r="E272" s="165" t="n"/>
      <c r="F272" s="165" t="n"/>
      <c r="G272" s="165" t="n"/>
      <c r="H272" s="165" t="n"/>
      <c r="I272" s="165" t="n"/>
      <c r="J272" s="165" t="n"/>
      <c r="K272" s="165" t="n"/>
      <c r="L272" s="166" t="n"/>
    </row>
    <row r="273" ht="13.35" customHeight="1" s="162">
      <c r="C273" s="48" t="n"/>
      <c r="D273" s="48" t="n"/>
      <c r="E273" s="48" t="n"/>
      <c r="F273" s="48" t="n"/>
      <c r="G273" s="48" t="n"/>
      <c r="H273" s="48" t="n"/>
      <c r="I273" s="48" t="n"/>
      <c r="J273" s="48" t="n"/>
      <c r="K273" s="48" t="n"/>
      <c r="L273" s="48" t="n"/>
    </row>
    <row r="274" ht="13.35" customHeight="1" s="162">
      <c r="C274" s="309" t="inlineStr">
        <is>
          <t>Photo 12</t>
        </is>
      </c>
      <c r="D274" s="159" t="n"/>
      <c r="E274" s="159" t="n"/>
      <c r="F274" s="159" t="n"/>
      <c r="G274" s="159" t="n"/>
      <c r="H274" s="159" t="n"/>
      <c r="I274" s="159" t="n"/>
      <c r="J274" s="159" t="n"/>
      <c r="K274" s="159" t="n"/>
      <c r="L274" s="160" t="n"/>
    </row>
    <row r="275" ht="13.35" customHeight="1" s="162">
      <c r="C275" s="164" t="n"/>
      <c r="D275" s="165" t="n"/>
      <c r="E275" s="165" t="n"/>
      <c r="F275" s="165" t="n"/>
      <c r="G275" s="165" t="n"/>
      <c r="H275" s="165" t="n"/>
      <c r="I275" s="165" t="n"/>
      <c r="J275" s="165" t="n"/>
      <c r="K275" s="165" t="n"/>
      <c r="L275" s="166" t="n"/>
    </row>
    <row r="276" ht="13.35" customHeight="1" s="162">
      <c r="C276" s="196" t="n"/>
      <c r="D276" s="159" t="n"/>
      <c r="E276" s="159" t="n"/>
      <c r="F276" s="159" t="n"/>
      <c r="G276" s="159" t="n"/>
      <c r="H276" s="159" t="n"/>
      <c r="I276" s="159" t="n"/>
      <c r="J276" s="159" t="n"/>
      <c r="K276" s="159" t="n"/>
      <c r="L276" s="160" t="n"/>
    </row>
    <row r="277" ht="13.35" customHeight="1" s="162">
      <c r="C277" s="161" t="n"/>
      <c r="L277" s="163" t="n"/>
    </row>
    <row r="278" ht="13.35" customHeight="1" s="162">
      <c r="C278" s="161" t="n"/>
      <c r="L278" s="163" t="n"/>
    </row>
    <row r="279" ht="13.35" customHeight="1" s="162">
      <c r="C279" s="161" t="n"/>
      <c r="L279" s="163" t="n"/>
    </row>
    <row r="280" ht="13.35" customHeight="1" s="162">
      <c r="C280" s="161" t="n"/>
      <c r="L280" s="163" t="n"/>
    </row>
    <row r="281" ht="13.35" customHeight="1" s="162">
      <c r="C281" s="161" t="n"/>
      <c r="L281" s="163" t="n"/>
    </row>
    <row r="282" ht="13.35" customHeight="1" s="162">
      <c r="C282" s="161" t="n"/>
      <c r="L282" s="163" t="n"/>
    </row>
    <row r="283" ht="13.35" customHeight="1" s="162">
      <c r="C283" s="161" t="n"/>
      <c r="L283" s="163" t="n"/>
    </row>
    <row r="284" ht="13.35" customHeight="1" s="162">
      <c r="C284" s="161" t="n"/>
      <c r="L284" s="163" t="n"/>
    </row>
    <row r="285" ht="13.35" customHeight="1" s="162">
      <c r="C285" s="161" t="n"/>
      <c r="L285" s="163" t="n"/>
    </row>
    <row r="286" ht="13.35" customHeight="1" s="162">
      <c r="C286" s="161" t="n"/>
      <c r="L286" s="163" t="n"/>
    </row>
    <row r="287" ht="13.35" customHeight="1" s="162">
      <c r="C287" s="161" t="n"/>
      <c r="L287" s="163" t="n"/>
    </row>
    <row r="288" ht="13.35" customHeight="1" s="162">
      <c r="C288" s="161" t="n"/>
      <c r="L288" s="163" t="n"/>
    </row>
    <row r="289" ht="13.35" customHeight="1" s="162">
      <c r="C289" s="161" t="n"/>
      <c r="L289" s="163" t="n"/>
    </row>
    <row r="290" ht="13.35" customHeight="1" s="162">
      <c r="C290" s="161" t="n"/>
      <c r="L290" s="163" t="n"/>
    </row>
    <row r="291" ht="13.35" customHeight="1" s="162">
      <c r="C291" s="161" t="n"/>
      <c r="L291" s="163" t="n"/>
    </row>
    <row r="292" ht="13.35" customHeight="1" s="162">
      <c r="C292" s="164" t="n"/>
      <c r="D292" s="165" t="n"/>
      <c r="E292" s="165" t="n"/>
      <c r="F292" s="165" t="n"/>
      <c r="G292" s="165" t="n"/>
      <c r="H292" s="165" t="n"/>
      <c r="I292" s="165" t="n"/>
      <c r="J292" s="165" t="n"/>
      <c r="K292" s="165" t="n"/>
      <c r="L292" s="166" t="n"/>
    </row>
    <row r="293" ht="13.35" customHeight="1" s="162">
      <c r="C293" s="310" t="inlineStr">
        <is>
          <t xml:space="preserve">Description: </t>
        </is>
      </c>
      <c r="D293" s="159" t="n"/>
      <c r="E293" s="159" t="n"/>
      <c r="F293" s="159" t="n"/>
      <c r="G293" s="159" t="n"/>
      <c r="H293" s="159" t="n"/>
      <c r="I293" s="159" t="n"/>
      <c r="J293" s="159" t="n"/>
      <c r="K293" s="159" t="n"/>
      <c r="L293" s="160" t="n"/>
    </row>
    <row r="294" ht="13.35" customHeight="1" s="162">
      <c r="C294" s="161" t="n"/>
      <c r="L294" s="163" t="n"/>
    </row>
    <row r="295" ht="13.35" customHeight="1" s="162">
      <c r="C295" s="161" t="n"/>
      <c r="L295" s="163" t="n"/>
    </row>
    <row r="296" ht="13.35" customHeight="1" s="162">
      <c r="C296" s="164" t="n"/>
      <c r="D296" s="165" t="n"/>
      <c r="E296" s="165" t="n"/>
      <c r="F296" s="165" t="n"/>
      <c r="G296" s="165" t="n"/>
      <c r="H296" s="165" t="n"/>
      <c r="I296" s="165" t="n"/>
      <c r="J296" s="165" t="n"/>
      <c r="K296" s="165" t="n"/>
      <c r="L296" s="166" t="n"/>
    </row>
    <row r="298" ht="13.35" customHeight="1" s="162">
      <c r="C298" s="3" t="n"/>
      <c r="D298" s="253" t="n"/>
      <c r="E298" s="253" t="n"/>
      <c r="F298" s="253" t="n"/>
      <c r="G298" s="253" t="n"/>
      <c r="H298" s="253" t="n"/>
      <c r="I298" s="253" t="n"/>
      <c r="J298" s="253" t="n"/>
      <c r="K298" s="253" t="n"/>
      <c r="L298" s="253" t="n"/>
    </row>
    <row r="299" ht="13.35" customHeight="1" s="162">
      <c r="C299" s="309" t="inlineStr">
        <is>
          <t>Photo 13</t>
        </is>
      </c>
      <c r="D299" s="159" t="n"/>
      <c r="E299" s="159" t="n"/>
      <c r="F299" s="159" t="n"/>
      <c r="G299" s="159" t="n"/>
      <c r="H299" s="159" t="n"/>
      <c r="I299" s="159" t="n"/>
      <c r="J299" s="159" t="n"/>
      <c r="K299" s="159" t="n"/>
      <c r="L299" s="160" t="n"/>
    </row>
    <row r="300" ht="13.35" customHeight="1" s="162">
      <c r="C300" s="164" t="n"/>
      <c r="D300" s="165" t="n"/>
      <c r="E300" s="165" t="n"/>
      <c r="F300" s="165" t="n"/>
      <c r="G300" s="165" t="n"/>
      <c r="H300" s="165" t="n"/>
      <c r="I300" s="165" t="n"/>
      <c r="J300" s="165" t="n"/>
      <c r="K300" s="165" t="n"/>
      <c r="L300" s="166" t="n"/>
    </row>
    <row r="301" ht="13.35" customHeight="1" s="162">
      <c r="C301" s="196" t="n"/>
      <c r="D301" s="159" t="n"/>
      <c r="E301" s="159" t="n"/>
      <c r="F301" s="159" t="n"/>
      <c r="G301" s="159" t="n"/>
      <c r="H301" s="159" t="n"/>
      <c r="I301" s="159" t="n"/>
      <c r="J301" s="159" t="n"/>
      <c r="K301" s="159" t="n"/>
      <c r="L301" s="160" t="n"/>
    </row>
    <row r="302" ht="13.35" customHeight="1" s="162">
      <c r="C302" s="161" t="n"/>
      <c r="L302" s="163" t="n"/>
    </row>
    <row r="303" ht="13.35" customHeight="1" s="162">
      <c r="C303" s="161" t="n"/>
      <c r="L303" s="163" t="n"/>
    </row>
    <row r="304" ht="13.35" customHeight="1" s="162">
      <c r="C304" s="161" t="n"/>
      <c r="L304" s="163" t="n"/>
    </row>
    <row r="305" ht="13.35" customHeight="1" s="162">
      <c r="C305" s="161" t="n"/>
      <c r="L305" s="163" t="n"/>
    </row>
    <row r="306" ht="13.35" customHeight="1" s="162">
      <c r="C306" s="161" t="n"/>
      <c r="L306" s="163" t="n"/>
    </row>
    <row r="307" ht="13.35" customHeight="1" s="162">
      <c r="C307" s="161" t="n"/>
      <c r="L307" s="163" t="n"/>
    </row>
    <row r="308" ht="13.35" customHeight="1" s="162">
      <c r="C308" s="161" t="n"/>
      <c r="L308" s="163" t="n"/>
    </row>
    <row r="309" ht="13.35" customHeight="1" s="162">
      <c r="C309" s="161" t="n"/>
      <c r="L309" s="163" t="n"/>
    </row>
    <row r="310" ht="13.35" customHeight="1" s="162">
      <c r="C310" s="161" t="n"/>
      <c r="L310" s="163" t="n"/>
    </row>
    <row r="311" ht="13.35" customHeight="1" s="162">
      <c r="C311" s="161" t="n"/>
      <c r="L311" s="163" t="n"/>
    </row>
    <row r="312" ht="13.35" customHeight="1" s="162">
      <c r="C312" s="161" t="n"/>
      <c r="L312" s="163" t="n"/>
    </row>
    <row r="313" ht="13.35" customHeight="1" s="162">
      <c r="C313" s="161" t="n"/>
      <c r="L313" s="163" t="n"/>
    </row>
    <row r="314" ht="13.35" customHeight="1" s="162">
      <c r="C314" s="161" t="n"/>
      <c r="L314" s="163" t="n"/>
    </row>
    <row r="315" ht="13.35" customHeight="1" s="162">
      <c r="C315" s="161" t="n"/>
      <c r="L315" s="163" t="n"/>
    </row>
    <row r="316" ht="13.35" customHeight="1" s="162">
      <c r="C316" s="161" t="n"/>
      <c r="L316" s="163" t="n"/>
    </row>
    <row r="317" ht="13.35" customHeight="1" s="162">
      <c r="C317" s="164" t="n"/>
      <c r="D317" s="165" t="n"/>
      <c r="E317" s="165" t="n"/>
      <c r="F317" s="165" t="n"/>
      <c r="G317" s="165" t="n"/>
      <c r="H317" s="165" t="n"/>
      <c r="I317" s="165" t="n"/>
      <c r="J317" s="165" t="n"/>
      <c r="K317" s="165" t="n"/>
      <c r="L317" s="166" t="n"/>
    </row>
    <row r="318" ht="13.35" customHeight="1" s="162">
      <c r="C318" s="310" t="inlineStr">
        <is>
          <t xml:space="preserve">Description: </t>
        </is>
      </c>
      <c r="D318" s="159" t="n"/>
      <c r="E318" s="159" t="n"/>
      <c r="F318" s="159" t="n"/>
      <c r="G318" s="159" t="n"/>
      <c r="H318" s="159" t="n"/>
      <c r="I318" s="159" t="n"/>
      <c r="J318" s="159" t="n"/>
      <c r="K318" s="159" t="n"/>
      <c r="L318" s="160" t="n"/>
    </row>
    <row r="319" ht="13.35" customHeight="1" s="162">
      <c r="C319" s="161" t="n"/>
      <c r="L319" s="163" t="n"/>
    </row>
    <row r="320" ht="13.35" customHeight="1" s="162">
      <c r="C320" s="161" t="n"/>
      <c r="L320" s="163" t="n"/>
    </row>
    <row r="321" ht="13.35" customHeight="1" s="162">
      <c r="C321" s="164" t="n"/>
      <c r="D321" s="165" t="n"/>
      <c r="E321" s="165" t="n"/>
      <c r="F321" s="165" t="n"/>
      <c r="G321" s="165" t="n"/>
      <c r="H321" s="165" t="n"/>
      <c r="I321" s="165" t="n"/>
      <c r="J321" s="165" t="n"/>
      <c r="K321" s="165" t="n"/>
      <c r="L321" s="166" t="n"/>
    </row>
    <row r="322" ht="13.35" customHeight="1" s="162">
      <c r="C322" s="48" t="n"/>
      <c r="D322" s="48" t="n"/>
      <c r="E322" s="48" t="n"/>
      <c r="F322" s="48" t="n"/>
      <c r="G322" s="48" t="n"/>
      <c r="H322" s="48" t="n"/>
      <c r="I322" s="48" t="n"/>
      <c r="J322" s="48" t="n"/>
      <c r="K322" s="48" t="n"/>
      <c r="L322" s="48" t="n"/>
    </row>
    <row r="323" ht="13.35" customHeight="1" s="162">
      <c r="C323" s="309" t="inlineStr">
        <is>
          <t>Photo 14</t>
        </is>
      </c>
      <c r="D323" s="159" t="n"/>
      <c r="E323" s="159" t="n"/>
      <c r="F323" s="159" t="n"/>
      <c r="G323" s="159" t="n"/>
      <c r="H323" s="159" t="n"/>
      <c r="I323" s="159" t="n"/>
      <c r="J323" s="159" t="n"/>
      <c r="K323" s="159" t="n"/>
      <c r="L323" s="160" t="n"/>
    </row>
    <row r="324" ht="13.35" customHeight="1" s="162">
      <c r="C324" s="164" t="n"/>
      <c r="D324" s="165" t="n"/>
      <c r="E324" s="165" t="n"/>
      <c r="F324" s="165" t="n"/>
      <c r="G324" s="165" t="n"/>
      <c r="H324" s="165" t="n"/>
      <c r="I324" s="165" t="n"/>
      <c r="J324" s="165" t="n"/>
      <c r="K324" s="165" t="n"/>
      <c r="L324" s="166" t="n"/>
    </row>
    <row r="325" ht="13.35" customHeight="1" s="162">
      <c r="C325" s="196" t="n"/>
      <c r="D325" s="159" t="n"/>
      <c r="E325" s="159" t="n"/>
      <c r="F325" s="159" t="n"/>
      <c r="G325" s="159" t="n"/>
      <c r="H325" s="159" t="n"/>
      <c r="I325" s="159" t="n"/>
      <c r="J325" s="159" t="n"/>
      <c r="K325" s="159" t="n"/>
      <c r="L325" s="160" t="n"/>
    </row>
    <row r="326" ht="13.35" customHeight="1" s="162">
      <c r="C326" s="161" t="n"/>
      <c r="L326" s="163" t="n"/>
    </row>
    <row r="327" ht="13.35" customHeight="1" s="162">
      <c r="C327" s="161" t="n"/>
      <c r="L327" s="163" t="n"/>
    </row>
    <row r="328" ht="13.35" customHeight="1" s="162">
      <c r="C328" s="161" t="n"/>
      <c r="L328" s="163" t="n"/>
    </row>
    <row r="329" ht="13.35" customHeight="1" s="162">
      <c r="C329" s="161" t="n"/>
      <c r="L329" s="163" t="n"/>
    </row>
    <row r="330" ht="13.35" customHeight="1" s="162">
      <c r="C330" s="161" t="n"/>
      <c r="L330" s="163" t="n"/>
    </row>
    <row r="331" ht="13.35" customHeight="1" s="162">
      <c r="C331" s="161" t="n"/>
      <c r="L331" s="163" t="n"/>
    </row>
    <row r="332" ht="13.35" customHeight="1" s="162">
      <c r="C332" s="161" t="n"/>
      <c r="L332" s="163" t="n"/>
    </row>
    <row r="333" ht="13.35" customHeight="1" s="162">
      <c r="C333" s="161" t="n"/>
      <c r="L333" s="163" t="n"/>
    </row>
    <row r="334" ht="13.35" customHeight="1" s="162">
      <c r="C334" s="161" t="n"/>
      <c r="L334" s="163" t="n"/>
    </row>
    <row r="335" ht="13.35" customHeight="1" s="162">
      <c r="C335" s="161" t="n"/>
      <c r="L335" s="163" t="n"/>
    </row>
    <row r="336" ht="13.35" customHeight="1" s="162">
      <c r="C336" s="161" t="n"/>
      <c r="L336" s="163" t="n"/>
    </row>
    <row r="337" ht="13.35" customHeight="1" s="162">
      <c r="C337" s="161" t="n"/>
      <c r="L337" s="163" t="n"/>
    </row>
    <row r="338" ht="13.35" customHeight="1" s="162">
      <c r="C338" s="161" t="n"/>
      <c r="L338" s="163" t="n"/>
    </row>
    <row r="339" ht="13.35" customHeight="1" s="162">
      <c r="C339" s="161" t="n"/>
      <c r="L339" s="163" t="n"/>
    </row>
    <row r="340" ht="13.35" customHeight="1" s="162">
      <c r="C340" s="161" t="n"/>
      <c r="L340" s="163" t="n"/>
    </row>
    <row r="341" ht="13.35" customHeight="1" s="162">
      <c r="C341" s="164" t="n"/>
      <c r="D341" s="165" t="n"/>
      <c r="E341" s="165" t="n"/>
      <c r="F341" s="165" t="n"/>
      <c r="G341" s="165" t="n"/>
      <c r="H341" s="165" t="n"/>
      <c r="I341" s="165" t="n"/>
      <c r="J341" s="165" t="n"/>
      <c r="K341" s="165" t="n"/>
      <c r="L341" s="166" t="n"/>
    </row>
    <row r="342" ht="13.35" customHeight="1" s="162">
      <c r="C342" s="310" t="inlineStr">
        <is>
          <t xml:space="preserve">Description: </t>
        </is>
      </c>
      <c r="D342" s="159" t="n"/>
      <c r="E342" s="159" t="n"/>
      <c r="F342" s="159" t="n"/>
      <c r="G342" s="159" t="n"/>
      <c r="H342" s="159" t="n"/>
      <c r="I342" s="159" t="n"/>
      <c r="J342" s="159" t="n"/>
      <c r="K342" s="159" t="n"/>
      <c r="L342" s="160" t="n"/>
    </row>
    <row r="343" ht="13.35" customHeight="1" s="162">
      <c r="C343" s="161" t="n"/>
      <c r="L343" s="163" t="n"/>
    </row>
    <row r="344" ht="13.35" customHeight="1" s="162">
      <c r="C344" s="161" t="n"/>
      <c r="L344" s="163" t="n"/>
    </row>
    <row r="345" ht="13.35" customHeight="1" s="162">
      <c r="C345" s="164" t="n"/>
      <c r="D345" s="165" t="n"/>
      <c r="E345" s="165" t="n"/>
      <c r="F345" s="165" t="n"/>
      <c r="G345" s="165" t="n"/>
      <c r="H345" s="165" t="n"/>
      <c r="I345" s="165" t="n"/>
      <c r="J345" s="165" t="n"/>
      <c r="K345" s="165" t="n"/>
      <c r="L345" s="166" t="n"/>
    </row>
    <row r="347" ht="13.35" customHeight="1" s="162">
      <c r="C347" s="3" t="n"/>
      <c r="D347" s="253" t="n"/>
      <c r="E347" s="253" t="n"/>
      <c r="F347" s="253" t="n"/>
      <c r="G347" s="253" t="n"/>
      <c r="H347" s="253" t="n"/>
      <c r="I347" s="253" t="n"/>
      <c r="J347" s="253" t="n"/>
      <c r="K347" s="253" t="n"/>
      <c r="L347" s="253" t="n"/>
    </row>
    <row r="348" ht="13.35" customHeight="1" s="162">
      <c r="C348" s="309" t="inlineStr">
        <is>
          <t>Photo 15</t>
        </is>
      </c>
      <c r="D348" s="159" t="n"/>
      <c r="E348" s="159" t="n"/>
      <c r="F348" s="159" t="n"/>
      <c r="G348" s="159" t="n"/>
      <c r="H348" s="159" t="n"/>
      <c r="I348" s="159" t="n"/>
      <c r="J348" s="159" t="n"/>
      <c r="K348" s="159" t="n"/>
      <c r="L348" s="160" t="n"/>
    </row>
    <row r="349" ht="13.35" customHeight="1" s="162">
      <c r="C349" s="164" t="n"/>
      <c r="D349" s="165" t="n"/>
      <c r="E349" s="165" t="n"/>
      <c r="F349" s="165" t="n"/>
      <c r="G349" s="165" t="n"/>
      <c r="H349" s="165" t="n"/>
      <c r="I349" s="165" t="n"/>
      <c r="J349" s="165" t="n"/>
      <c r="K349" s="165" t="n"/>
      <c r="L349" s="166" t="n"/>
    </row>
    <row r="350" ht="13.35" customHeight="1" s="162">
      <c r="C350" s="196" t="n"/>
      <c r="D350" s="159" t="n"/>
      <c r="E350" s="159" t="n"/>
      <c r="F350" s="159" t="n"/>
      <c r="G350" s="159" t="n"/>
      <c r="H350" s="159" t="n"/>
      <c r="I350" s="159" t="n"/>
      <c r="J350" s="159" t="n"/>
      <c r="K350" s="159" t="n"/>
      <c r="L350" s="160" t="n"/>
    </row>
    <row r="351" ht="13.35" customHeight="1" s="162">
      <c r="C351" s="161" t="n"/>
      <c r="L351" s="163" t="n"/>
    </row>
    <row r="352" ht="13.35" customHeight="1" s="162">
      <c r="C352" s="161" t="n"/>
      <c r="L352" s="163" t="n"/>
    </row>
    <row r="353" ht="13.35" customHeight="1" s="162">
      <c r="C353" s="161" t="n"/>
      <c r="L353" s="163" t="n"/>
    </row>
    <row r="354" ht="13.35" customHeight="1" s="162">
      <c r="C354" s="161" t="n"/>
      <c r="L354" s="163" t="n"/>
    </row>
    <row r="355" ht="13.35" customHeight="1" s="162">
      <c r="C355" s="161" t="n"/>
      <c r="L355" s="163" t="n"/>
    </row>
    <row r="356" ht="13.35" customHeight="1" s="162">
      <c r="C356" s="161" t="n"/>
      <c r="L356" s="163" t="n"/>
    </row>
    <row r="357" ht="13.35" customHeight="1" s="162">
      <c r="C357" s="161" t="n"/>
      <c r="L357" s="163" t="n"/>
    </row>
    <row r="358" ht="13.35" customHeight="1" s="162">
      <c r="C358" s="161" t="n"/>
      <c r="L358" s="163" t="n"/>
    </row>
    <row r="359" ht="13.35" customHeight="1" s="162">
      <c r="C359" s="161" t="n"/>
      <c r="L359" s="163" t="n"/>
    </row>
    <row r="360" ht="13.35" customHeight="1" s="162">
      <c r="C360" s="161" t="n"/>
      <c r="L360" s="163" t="n"/>
    </row>
    <row r="361" ht="13.35" customHeight="1" s="162">
      <c r="C361" s="161" t="n"/>
      <c r="L361" s="163" t="n"/>
    </row>
    <row r="362" ht="13.35" customHeight="1" s="162">
      <c r="C362" s="161" t="n"/>
      <c r="L362" s="163" t="n"/>
    </row>
    <row r="363" ht="13.35" customHeight="1" s="162">
      <c r="C363" s="161" t="n"/>
      <c r="L363" s="163" t="n"/>
    </row>
    <row r="364" ht="13.35" customHeight="1" s="162">
      <c r="C364" s="161" t="n"/>
      <c r="L364" s="163" t="n"/>
    </row>
    <row r="365" ht="13.35" customHeight="1" s="162">
      <c r="C365" s="161" t="n"/>
      <c r="L365" s="163" t="n"/>
    </row>
    <row r="366" ht="13.35" customHeight="1" s="162">
      <c r="C366" s="164" t="n"/>
      <c r="D366" s="165" t="n"/>
      <c r="E366" s="165" t="n"/>
      <c r="F366" s="165" t="n"/>
      <c r="G366" s="165" t="n"/>
      <c r="H366" s="165" t="n"/>
      <c r="I366" s="165" t="n"/>
      <c r="J366" s="165" t="n"/>
      <c r="K366" s="165" t="n"/>
      <c r="L366" s="166" t="n"/>
    </row>
    <row r="367" ht="13.35" customHeight="1" s="162">
      <c r="C367" s="310" t="inlineStr">
        <is>
          <t xml:space="preserve">Description: </t>
        </is>
      </c>
      <c r="D367" s="159" t="n"/>
      <c r="E367" s="159" t="n"/>
      <c r="F367" s="159" t="n"/>
      <c r="G367" s="159" t="n"/>
      <c r="H367" s="159" t="n"/>
      <c r="I367" s="159" t="n"/>
      <c r="J367" s="159" t="n"/>
      <c r="K367" s="159" t="n"/>
      <c r="L367" s="160" t="n"/>
    </row>
    <row r="368" ht="13.35" customHeight="1" s="162">
      <c r="C368" s="161" t="n"/>
      <c r="L368" s="163" t="n"/>
    </row>
    <row r="369" ht="13.35" customHeight="1" s="162">
      <c r="C369" s="161" t="n"/>
      <c r="L369" s="163" t="n"/>
    </row>
    <row r="370" ht="13.35" customHeight="1" s="162">
      <c r="C370" s="164" t="n"/>
      <c r="D370" s="165" t="n"/>
      <c r="E370" s="165" t="n"/>
      <c r="F370" s="165" t="n"/>
      <c r="G370" s="165" t="n"/>
      <c r="H370" s="165" t="n"/>
      <c r="I370" s="165" t="n"/>
      <c r="J370" s="165" t="n"/>
      <c r="K370" s="165" t="n"/>
      <c r="L370" s="166" t="n"/>
    </row>
    <row r="371" ht="13.35" customHeight="1" s="162">
      <c r="C371" s="48" t="n"/>
      <c r="D371" s="48" t="n"/>
      <c r="E371" s="48" t="n"/>
      <c r="F371" s="48" t="n"/>
      <c r="G371" s="48" t="n"/>
      <c r="H371" s="48" t="n"/>
      <c r="I371" s="48" t="n"/>
      <c r="J371" s="48" t="n"/>
      <c r="K371" s="48" t="n"/>
      <c r="L371" s="48" t="n"/>
    </row>
    <row r="372" ht="13.35" customHeight="1" s="162">
      <c r="C372" s="309" t="inlineStr">
        <is>
          <t>Photo 16</t>
        </is>
      </c>
      <c r="D372" s="159" t="n"/>
      <c r="E372" s="159" t="n"/>
      <c r="F372" s="159" t="n"/>
      <c r="G372" s="159" t="n"/>
      <c r="H372" s="159" t="n"/>
      <c r="I372" s="159" t="n"/>
      <c r="J372" s="159" t="n"/>
      <c r="K372" s="159" t="n"/>
      <c r="L372" s="160" t="n"/>
    </row>
    <row r="373" ht="13.35" customHeight="1" s="162">
      <c r="C373" s="164" t="n"/>
      <c r="D373" s="165" t="n"/>
      <c r="E373" s="165" t="n"/>
      <c r="F373" s="165" t="n"/>
      <c r="G373" s="165" t="n"/>
      <c r="H373" s="165" t="n"/>
      <c r="I373" s="165" t="n"/>
      <c r="J373" s="165" t="n"/>
      <c r="K373" s="165" t="n"/>
      <c r="L373" s="166" t="n"/>
    </row>
    <row r="374" ht="13.35" customHeight="1" s="162">
      <c r="C374" s="196" t="n"/>
      <c r="D374" s="159" t="n"/>
      <c r="E374" s="159" t="n"/>
      <c r="F374" s="159" t="n"/>
      <c r="G374" s="159" t="n"/>
      <c r="H374" s="159" t="n"/>
      <c r="I374" s="159" t="n"/>
      <c r="J374" s="159" t="n"/>
      <c r="K374" s="159" t="n"/>
      <c r="L374" s="160" t="n"/>
    </row>
    <row r="375" ht="13.35" customHeight="1" s="162">
      <c r="C375" s="161" t="n"/>
      <c r="L375" s="163" t="n"/>
    </row>
    <row r="376" ht="13.35" customHeight="1" s="162">
      <c r="C376" s="161" t="n"/>
      <c r="L376" s="163" t="n"/>
    </row>
    <row r="377" ht="13.35" customHeight="1" s="162">
      <c r="C377" s="161" t="n"/>
      <c r="L377" s="163" t="n"/>
    </row>
    <row r="378" ht="13.35" customHeight="1" s="162">
      <c r="C378" s="161" t="n"/>
      <c r="L378" s="163" t="n"/>
    </row>
    <row r="379" ht="13.35" customHeight="1" s="162">
      <c r="C379" s="161" t="n"/>
      <c r="L379" s="163" t="n"/>
    </row>
    <row r="380" ht="13.35" customHeight="1" s="162">
      <c r="C380" s="161" t="n"/>
      <c r="L380" s="163" t="n"/>
    </row>
    <row r="381" ht="13.35" customHeight="1" s="162">
      <c r="C381" s="161" t="n"/>
      <c r="L381" s="163" t="n"/>
    </row>
    <row r="382" ht="13.35" customHeight="1" s="162">
      <c r="C382" s="161" t="n"/>
      <c r="L382" s="163" t="n"/>
    </row>
    <row r="383" ht="13.35" customHeight="1" s="162">
      <c r="C383" s="161" t="n"/>
      <c r="L383" s="163" t="n"/>
    </row>
    <row r="384" ht="13.35" customHeight="1" s="162">
      <c r="C384" s="161" t="n"/>
      <c r="L384" s="163" t="n"/>
    </row>
    <row r="385" ht="13.35" customHeight="1" s="162">
      <c r="C385" s="161" t="n"/>
      <c r="L385" s="163" t="n"/>
    </row>
    <row r="386" ht="13.35" customHeight="1" s="162">
      <c r="C386" s="161" t="n"/>
      <c r="L386" s="163" t="n"/>
    </row>
    <row r="387" ht="13.35" customHeight="1" s="162">
      <c r="C387" s="161" t="n"/>
      <c r="L387" s="163" t="n"/>
    </row>
    <row r="388" ht="13.35" customHeight="1" s="162">
      <c r="C388" s="161" t="n"/>
      <c r="L388" s="163" t="n"/>
    </row>
    <row r="389" ht="13.35" customHeight="1" s="162">
      <c r="C389" s="161" t="n"/>
      <c r="L389" s="163" t="n"/>
    </row>
    <row r="390" ht="13.35" customHeight="1" s="162">
      <c r="C390" s="164" t="n"/>
      <c r="D390" s="165" t="n"/>
      <c r="E390" s="165" t="n"/>
      <c r="F390" s="165" t="n"/>
      <c r="G390" s="165" t="n"/>
      <c r="H390" s="165" t="n"/>
      <c r="I390" s="165" t="n"/>
      <c r="J390" s="165" t="n"/>
      <c r="K390" s="165" t="n"/>
      <c r="L390" s="166" t="n"/>
    </row>
    <row r="391" ht="13.35" customHeight="1" s="162">
      <c r="C391" s="310" t="inlineStr">
        <is>
          <t xml:space="preserve">Description: </t>
        </is>
      </c>
      <c r="D391" s="159" t="n"/>
      <c r="E391" s="159" t="n"/>
      <c r="F391" s="159" t="n"/>
      <c r="G391" s="159" t="n"/>
      <c r="H391" s="159" t="n"/>
      <c r="I391" s="159" t="n"/>
      <c r="J391" s="159" t="n"/>
      <c r="K391" s="159" t="n"/>
      <c r="L391" s="160" t="n"/>
    </row>
    <row r="392" ht="13.35" customHeight="1" s="162">
      <c r="C392" s="161" t="n"/>
      <c r="L392" s="163" t="n"/>
    </row>
    <row r="393" ht="13.35" customHeight="1" s="162">
      <c r="C393" s="161" t="n"/>
      <c r="L393" s="163" t="n"/>
    </row>
    <row r="394" ht="13.35" customHeight="1" s="162">
      <c r="C394" s="164" t="n"/>
      <c r="D394" s="165" t="n"/>
      <c r="E394" s="165" t="n"/>
      <c r="F394" s="165" t="n"/>
      <c r="G394" s="165" t="n"/>
      <c r="H394" s="165" t="n"/>
      <c r="I394" s="165" t="n"/>
      <c r="J394" s="165" t="n"/>
      <c r="K394" s="165" t="n"/>
      <c r="L394" s="166" t="n"/>
    </row>
    <row r="396" ht="13.35" customHeight="1" s="162">
      <c r="C396" s="3" t="n"/>
      <c r="D396" s="253" t="n"/>
      <c r="E396" s="253" t="n"/>
      <c r="F396" s="253" t="n"/>
      <c r="G396" s="253" t="n"/>
      <c r="H396" s="253" t="n"/>
      <c r="I396" s="253" t="n"/>
      <c r="J396" s="253" t="n"/>
      <c r="K396" s="253" t="n"/>
      <c r="L396" s="253" t="n"/>
    </row>
    <row r="397" ht="13.35" customHeight="1" s="162">
      <c r="C397" s="309" t="inlineStr">
        <is>
          <t>Photo 17</t>
        </is>
      </c>
      <c r="D397" s="159" t="n"/>
      <c r="E397" s="159" t="n"/>
      <c r="F397" s="159" t="n"/>
      <c r="G397" s="159" t="n"/>
      <c r="H397" s="159" t="n"/>
      <c r="I397" s="159" t="n"/>
      <c r="J397" s="159" t="n"/>
      <c r="K397" s="159" t="n"/>
      <c r="L397" s="160" t="n"/>
    </row>
    <row r="398" ht="13.35" customHeight="1" s="162">
      <c r="C398" s="164" t="n"/>
      <c r="D398" s="165" t="n"/>
      <c r="E398" s="165" t="n"/>
      <c r="F398" s="165" t="n"/>
      <c r="G398" s="165" t="n"/>
      <c r="H398" s="165" t="n"/>
      <c r="I398" s="165" t="n"/>
      <c r="J398" s="165" t="n"/>
      <c r="K398" s="165" t="n"/>
      <c r="L398" s="166" t="n"/>
    </row>
    <row r="399" ht="13.35" customHeight="1" s="162">
      <c r="C399" s="196" t="n"/>
      <c r="D399" s="159" t="n"/>
      <c r="E399" s="159" t="n"/>
      <c r="F399" s="159" t="n"/>
      <c r="G399" s="159" t="n"/>
      <c r="H399" s="159" t="n"/>
      <c r="I399" s="159" t="n"/>
      <c r="J399" s="159" t="n"/>
      <c r="K399" s="159" t="n"/>
      <c r="L399" s="160" t="n"/>
    </row>
    <row r="400" ht="13.35" customHeight="1" s="162">
      <c r="C400" s="161" t="n"/>
      <c r="L400" s="163" t="n"/>
    </row>
    <row r="401" ht="13.35" customHeight="1" s="162">
      <c r="C401" s="161" t="n"/>
      <c r="L401" s="163" t="n"/>
    </row>
    <row r="402" ht="13.35" customHeight="1" s="162">
      <c r="C402" s="161" t="n"/>
      <c r="L402" s="163" t="n"/>
    </row>
    <row r="403" ht="13.35" customHeight="1" s="162">
      <c r="C403" s="161" t="n"/>
      <c r="L403" s="163" t="n"/>
    </row>
    <row r="404" ht="13.35" customHeight="1" s="162">
      <c r="C404" s="161" t="n"/>
      <c r="L404" s="163" t="n"/>
    </row>
    <row r="405" ht="13.35" customHeight="1" s="162">
      <c r="C405" s="161" t="n"/>
      <c r="L405" s="163" t="n"/>
    </row>
    <row r="406" ht="13.35" customHeight="1" s="162">
      <c r="C406" s="161" t="n"/>
      <c r="L406" s="163" t="n"/>
    </row>
    <row r="407" ht="13.35" customHeight="1" s="162">
      <c r="C407" s="161" t="n"/>
      <c r="L407" s="163" t="n"/>
    </row>
    <row r="408" ht="13.35" customHeight="1" s="162">
      <c r="C408" s="161" t="n"/>
      <c r="L408" s="163" t="n"/>
    </row>
    <row r="409" ht="13.35" customHeight="1" s="162">
      <c r="C409" s="161" t="n"/>
      <c r="L409" s="163" t="n"/>
    </row>
    <row r="410" ht="13.35" customHeight="1" s="162">
      <c r="C410" s="161" t="n"/>
      <c r="L410" s="163" t="n"/>
    </row>
    <row r="411" ht="13.35" customHeight="1" s="162">
      <c r="C411" s="161" t="n"/>
      <c r="L411" s="163" t="n"/>
    </row>
    <row r="412" ht="13.35" customHeight="1" s="162">
      <c r="C412" s="161" t="n"/>
      <c r="L412" s="163" t="n"/>
    </row>
    <row r="413" ht="13.35" customHeight="1" s="162">
      <c r="C413" s="161" t="n"/>
      <c r="L413" s="163" t="n"/>
    </row>
    <row r="414" ht="13.35" customHeight="1" s="162">
      <c r="C414" s="161" t="n"/>
      <c r="L414" s="163" t="n"/>
    </row>
    <row r="415" ht="13.35" customHeight="1" s="162">
      <c r="C415" s="164" t="n"/>
      <c r="D415" s="165" t="n"/>
      <c r="E415" s="165" t="n"/>
      <c r="F415" s="165" t="n"/>
      <c r="G415" s="165" t="n"/>
      <c r="H415" s="165" t="n"/>
      <c r="I415" s="165" t="n"/>
      <c r="J415" s="165" t="n"/>
      <c r="K415" s="165" t="n"/>
      <c r="L415" s="166" t="n"/>
    </row>
    <row r="416" ht="13.35" customHeight="1" s="162">
      <c r="C416" s="310" t="inlineStr">
        <is>
          <t xml:space="preserve">Description: </t>
        </is>
      </c>
      <c r="D416" s="159" t="n"/>
      <c r="E416" s="159" t="n"/>
      <c r="F416" s="159" t="n"/>
      <c r="G416" s="159" t="n"/>
      <c r="H416" s="159" t="n"/>
      <c r="I416" s="159" t="n"/>
      <c r="J416" s="159" t="n"/>
      <c r="K416" s="159" t="n"/>
      <c r="L416" s="160" t="n"/>
    </row>
    <row r="417" ht="13.35" customHeight="1" s="162">
      <c r="C417" s="161" t="n"/>
      <c r="L417" s="163" t="n"/>
    </row>
    <row r="418" ht="13.35" customHeight="1" s="162">
      <c r="C418" s="161" t="n"/>
      <c r="L418" s="163" t="n"/>
    </row>
    <row r="419" ht="13.35" customHeight="1" s="162">
      <c r="C419" s="164" t="n"/>
      <c r="D419" s="165" t="n"/>
      <c r="E419" s="165" t="n"/>
      <c r="F419" s="165" t="n"/>
      <c r="G419" s="165" t="n"/>
      <c r="H419" s="165" t="n"/>
      <c r="I419" s="165" t="n"/>
      <c r="J419" s="165" t="n"/>
      <c r="K419" s="165" t="n"/>
      <c r="L419" s="166" t="n"/>
    </row>
    <row r="420" ht="13.35" customHeight="1" s="162">
      <c r="C420" s="48" t="n"/>
      <c r="D420" s="48" t="n"/>
      <c r="E420" s="48" t="n"/>
      <c r="F420" s="48" t="n"/>
      <c r="G420" s="48" t="n"/>
      <c r="H420" s="48" t="n"/>
      <c r="I420" s="48" t="n"/>
      <c r="J420" s="48" t="n"/>
      <c r="K420" s="48" t="n"/>
      <c r="L420" s="48" t="n"/>
    </row>
    <row r="421" ht="13.35" customHeight="1" s="162">
      <c r="C421" s="309" t="inlineStr">
        <is>
          <t>Photo 18</t>
        </is>
      </c>
      <c r="D421" s="159" t="n"/>
      <c r="E421" s="159" t="n"/>
      <c r="F421" s="159" t="n"/>
      <c r="G421" s="159" t="n"/>
      <c r="H421" s="159" t="n"/>
      <c r="I421" s="159" t="n"/>
      <c r="J421" s="159" t="n"/>
      <c r="K421" s="159" t="n"/>
      <c r="L421" s="160" t="n"/>
    </row>
    <row r="422" ht="13.35" customHeight="1" s="162">
      <c r="C422" s="164" t="n"/>
      <c r="D422" s="165" t="n"/>
      <c r="E422" s="165" t="n"/>
      <c r="F422" s="165" t="n"/>
      <c r="G422" s="165" t="n"/>
      <c r="H422" s="165" t="n"/>
      <c r="I422" s="165" t="n"/>
      <c r="J422" s="165" t="n"/>
      <c r="K422" s="165" t="n"/>
      <c r="L422" s="166" t="n"/>
    </row>
    <row r="423" ht="13.35" customHeight="1" s="162">
      <c r="C423" s="196" t="n"/>
      <c r="D423" s="159" t="n"/>
      <c r="E423" s="159" t="n"/>
      <c r="F423" s="159" t="n"/>
      <c r="G423" s="159" t="n"/>
      <c r="H423" s="159" t="n"/>
      <c r="I423" s="159" t="n"/>
      <c r="J423" s="159" t="n"/>
      <c r="K423" s="159" t="n"/>
      <c r="L423" s="160" t="n"/>
    </row>
    <row r="424" ht="13.35" customHeight="1" s="162">
      <c r="C424" s="161" t="n"/>
      <c r="L424" s="163" t="n"/>
    </row>
    <row r="425" ht="13.35" customHeight="1" s="162">
      <c r="C425" s="161" t="n"/>
      <c r="L425" s="163" t="n"/>
    </row>
    <row r="426" ht="13.35" customHeight="1" s="162">
      <c r="C426" s="161" t="n"/>
      <c r="L426" s="163" t="n"/>
    </row>
    <row r="427" ht="13.35" customHeight="1" s="162">
      <c r="C427" s="161" t="n"/>
      <c r="L427" s="163" t="n"/>
    </row>
    <row r="428" ht="13.35" customHeight="1" s="162">
      <c r="C428" s="161" t="n"/>
      <c r="L428" s="163" t="n"/>
    </row>
    <row r="429" ht="13.35" customHeight="1" s="162">
      <c r="C429" s="161" t="n"/>
      <c r="L429" s="163" t="n"/>
    </row>
    <row r="430" ht="13.35" customHeight="1" s="162">
      <c r="C430" s="161" t="n"/>
      <c r="L430" s="163" t="n"/>
    </row>
    <row r="431" ht="13.35" customHeight="1" s="162">
      <c r="C431" s="161" t="n"/>
      <c r="L431" s="163" t="n"/>
    </row>
    <row r="432" ht="13.35" customHeight="1" s="162">
      <c r="C432" s="161" t="n"/>
      <c r="L432" s="163" t="n"/>
    </row>
    <row r="433" ht="13.35" customHeight="1" s="162">
      <c r="C433" s="161" t="n"/>
      <c r="L433" s="163" t="n"/>
    </row>
    <row r="434" ht="13.35" customHeight="1" s="162">
      <c r="C434" s="161" t="n"/>
      <c r="L434" s="163" t="n"/>
    </row>
    <row r="435" ht="13.35" customHeight="1" s="162">
      <c r="C435" s="161" t="n"/>
      <c r="L435" s="163" t="n"/>
    </row>
    <row r="436" ht="13.35" customHeight="1" s="162">
      <c r="C436" s="161" t="n"/>
      <c r="L436" s="163" t="n"/>
    </row>
    <row r="437" ht="13.35" customHeight="1" s="162">
      <c r="C437" s="161" t="n"/>
      <c r="L437" s="163" t="n"/>
    </row>
    <row r="438" ht="13.35" customHeight="1" s="162">
      <c r="C438" s="161" t="n"/>
      <c r="L438" s="163" t="n"/>
    </row>
    <row r="439" ht="13.35" customHeight="1" s="162">
      <c r="C439" s="164" t="n"/>
      <c r="D439" s="165" t="n"/>
      <c r="E439" s="165" t="n"/>
      <c r="F439" s="165" t="n"/>
      <c r="G439" s="165" t="n"/>
      <c r="H439" s="165" t="n"/>
      <c r="I439" s="165" t="n"/>
      <c r="J439" s="165" t="n"/>
      <c r="K439" s="165" t="n"/>
      <c r="L439" s="166" t="n"/>
    </row>
    <row r="440" ht="13.35" customHeight="1" s="162">
      <c r="C440" s="310" t="inlineStr">
        <is>
          <t xml:space="preserve">Description: </t>
        </is>
      </c>
      <c r="D440" s="159" t="n"/>
      <c r="E440" s="159" t="n"/>
      <c r="F440" s="159" t="n"/>
      <c r="G440" s="159" t="n"/>
      <c r="H440" s="159" t="n"/>
      <c r="I440" s="159" t="n"/>
      <c r="J440" s="159" t="n"/>
      <c r="K440" s="159" t="n"/>
      <c r="L440" s="160" t="n"/>
    </row>
    <row r="441" ht="13.35" customHeight="1" s="162">
      <c r="C441" s="161" t="n"/>
      <c r="L441" s="163" t="n"/>
    </row>
    <row r="442" ht="13.35" customHeight="1" s="162">
      <c r="C442" s="161" t="n"/>
      <c r="L442" s="163" t="n"/>
    </row>
    <row r="443" ht="13.35" customHeight="1" s="162">
      <c r="C443" s="164" t="n"/>
      <c r="D443" s="165" t="n"/>
      <c r="E443" s="165" t="n"/>
      <c r="F443" s="165" t="n"/>
      <c r="G443" s="165" t="n"/>
      <c r="H443" s="165" t="n"/>
      <c r="I443" s="165" t="n"/>
      <c r="J443" s="165" t="n"/>
      <c r="K443" s="165" t="n"/>
      <c r="L443" s="166" t="n"/>
    </row>
    <row r="445" ht="13.35" customHeight="1" s="162">
      <c r="C445" s="3" t="n"/>
      <c r="D445" s="253" t="n"/>
      <c r="E445" s="253" t="n"/>
      <c r="F445" s="253" t="n"/>
      <c r="G445" s="253" t="n"/>
      <c r="H445" s="253" t="n"/>
      <c r="I445" s="253" t="n"/>
      <c r="J445" s="253" t="n"/>
      <c r="K445" s="253" t="n"/>
      <c r="L445" s="253" t="n"/>
    </row>
    <row r="446" ht="13.35" customHeight="1" s="162">
      <c r="C446" s="309" t="inlineStr">
        <is>
          <t>Photo 19</t>
        </is>
      </c>
      <c r="D446" s="159" t="n"/>
      <c r="E446" s="159" t="n"/>
      <c r="F446" s="159" t="n"/>
      <c r="G446" s="159" t="n"/>
      <c r="H446" s="159" t="n"/>
      <c r="I446" s="159" t="n"/>
      <c r="J446" s="159" t="n"/>
      <c r="K446" s="159" t="n"/>
      <c r="L446" s="160" t="n"/>
    </row>
    <row r="447" ht="13.35" customHeight="1" s="162">
      <c r="C447" s="164" t="n"/>
      <c r="D447" s="165" t="n"/>
      <c r="E447" s="165" t="n"/>
      <c r="F447" s="165" t="n"/>
      <c r="G447" s="165" t="n"/>
      <c r="H447" s="165" t="n"/>
      <c r="I447" s="165" t="n"/>
      <c r="J447" s="165" t="n"/>
      <c r="K447" s="165" t="n"/>
      <c r="L447" s="166" t="n"/>
    </row>
    <row r="448" ht="13.35" customHeight="1" s="162">
      <c r="C448" s="196" t="n"/>
      <c r="D448" s="159" t="n"/>
      <c r="E448" s="159" t="n"/>
      <c r="F448" s="159" t="n"/>
      <c r="G448" s="159" t="n"/>
      <c r="H448" s="159" t="n"/>
      <c r="I448" s="159" t="n"/>
      <c r="J448" s="159" t="n"/>
      <c r="K448" s="159" t="n"/>
      <c r="L448" s="160" t="n"/>
    </row>
    <row r="449" ht="13.35" customHeight="1" s="162">
      <c r="C449" s="161" t="n"/>
      <c r="L449" s="163" t="n"/>
    </row>
    <row r="450" ht="13.35" customHeight="1" s="162">
      <c r="C450" s="161" t="n"/>
      <c r="L450" s="163" t="n"/>
    </row>
    <row r="451" ht="13.35" customHeight="1" s="162">
      <c r="C451" s="161" t="n"/>
      <c r="L451" s="163" t="n"/>
    </row>
    <row r="452" ht="13.35" customHeight="1" s="162">
      <c r="C452" s="161" t="n"/>
      <c r="L452" s="163" t="n"/>
    </row>
    <row r="453" ht="13.35" customHeight="1" s="162">
      <c r="C453" s="161" t="n"/>
      <c r="L453" s="163" t="n"/>
    </row>
    <row r="454" ht="13.35" customHeight="1" s="162">
      <c r="C454" s="161" t="n"/>
      <c r="L454" s="163" t="n"/>
    </row>
    <row r="455" ht="13.35" customHeight="1" s="162">
      <c r="C455" s="161" t="n"/>
      <c r="L455" s="163" t="n"/>
    </row>
    <row r="456" ht="13.35" customHeight="1" s="162">
      <c r="C456" s="161" t="n"/>
      <c r="L456" s="163" t="n"/>
    </row>
    <row r="457" ht="13.35" customHeight="1" s="162">
      <c r="C457" s="161" t="n"/>
      <c r="L457" s="163" t="n"/>
    </row>
    <row r="458" ht="13.35" customHeight="1" s="162">
      <c r="C458" s="161" t="n"/>
      <c r="L458" s="163" t="n"/>
    </row>
    <row r="459" ht="13.35" customHeight="1" s="162">
      <c r="C459" s="161" t="n"/>
      <c r="L459" s="163" t="n"/>
    </row>
    <row r="460" ht="13.35" customHeight="1" s="162">
      <c r="C460" s="161" t="n"/>
      <c r="L460" s="163" t="n"/>
    </row>
    <row r="461" ht="13.35" customHeight="1" s="162">
      <c r="C461" s="161" t="n"/>
      <c r="L461" s="163" t="n"/>
    </row>
    <row r="462" ht="13.35" customHeight="1" s="162">
      <c r="C462" s="161" t="n"/>
      <c r="L462" s="163" t="n"/>
    </row>
    <row r="463" ht="13.35" customHeight="1" s="162">
      <c r="C463" s="161" t="n"/>
      <c r="L463" s="163" t="n"/>
    </row>
    <row r="464" ht="13.35" customHeight="1" s="162">
      <c r="C464" s="164" t="n"/>
      <c r="D464" s="165" t="n"/>
      <c r="E464" s="165" t="n"/>
      <c r="F464" s="165" t="n"/>
      <c r="G464" s="165" t="n"/>
      <c r="H464" s="165" t="n"/>
      <c r="I464" s="165" t="n"/>
      <c r="J464" s="165" t="n"/>
      <c r="K464" s="165" t="n"/>
      <c r="L464" s="166" t="n"/>
    </row>
    <row r="465" ht="13.35" customHeight="1" s="162">
      <c r="C465" s="310" t="inlineStr">
        <is>
          <t xml:space="preserve">Description: </t>
        </is>
      </c>
      <c r="D465" s="159" t="n"/>
      <c r="E465" s="159" t="n"/>
      <c r="F465" s="159" t="n"/>
      <c r="G465" s="159" t="n"/>
      <c r="H465" s="159" t="n"/>
      <c r="I465" s="159" t="n"/>
      <c r="J465" s="159" t="n"/>
      <c r="K465" s="159" t="n"/>
      <c r="L465" s="160" t="n"/>
    </row>
    <row r="466" ht="13.35" customHeight="1" s="162">
      <c r="C466" s="161" t="n"/>
      <c r="L466" s="163" t="n"/>
    </row>
    <row r="467" ht="13.35" customHeight="1" s="162">
      <c r="C467" s="161" t="n"/>
      <c r="L467" s="163" t="n"/>
    </row>
    <row r="468" ht="13.35" customHeight="1" s="162">
      <c r="C468" s="164" t="n"/>
      <c r="D468" s="165" t="n"/>
      <c r="E468" s="165" t="n"/>
      <c r="F468" s="165" t="n"/>
      <c r="G468" s="165" t="n"/>
      <c r="H468" s="165" t="n"/>
      <c r="I468" s="165" t="n"/>
      <c r="J468" s="165" t="n"/>
      <c r="K468" s="165" t="n"/>
      <c r="L468" s="166" t="n"/>
    </row>
    <row r="469" ht="13.35" customHeight="1" s="162">
      <c r="C469" s="48" t="n"/>
      <c r="D469" s="48" t="n"/>
      <c r="E469" s="48" t="n"/>
      <c r="F469" s="48" t="n"/>
      <c r="G469" s="48" t="n"/>
      <c r="H469" s="48" t="n"/>
      <c r="I469" s="48" t="n"/>
      <c r="J469" s="48" t="n"/>
      <c r="K469" s="48" t="n"/>
      <c r="L469" s="48" t="n"/>
    </row>
    <row r="470" ht="13.35" customHeight="1" s="162">
      <c r="C470" s="309" t="inlineStr">
        <is>
          <t>Photo 20</t>
        </is>
      </c>
      <c r="D470" s="159" t="n"/>
      <c r="E470" s="159" t="n"/>
      <c r="F470" s="159" t="n"/>
      <c r="G470" s="159" t="n"/>
      <c r="H470" s="159" t="n"/>
      <c r="I470" s="159" t="n"/>
      <c r="J470" s="159" t="n"/>
      <c r="K470" s="159" t="n"/>
      <c r="L470" s="160" t="n"/>
    </row>
    <row r="471" ht="13.35" customHeight="1" s="162">
      <c r="C471" s="164" t="n"/>
      <c r="D471" s="165" t="n"/>
      <c r="E471" s="165" t="n"/>
      <c r="F471" s="165" t="n"/>
      <c r="G471" s="165" t="n"/>
      <c r="H471" s="165" t="n"/>
      <c r="I471" s="165" t="n"/>
      <c r="J471" s="165" t="n"/>
      <c r="K471" s="165" t="n"/>
      <c r="L471" s="166" t="n"/>
    </row>
    <row r="472" ht="13.35" customHeight="1" s="162">
      <c r="C472" s="196" t="n"/>
      <c r="D472" s="159" t="n"/>
      <c r="E472" s="159" t="n"/>
      <c r="F472" s="159" t="n"/>
      <c r="G472" s="159" t="n"/>
      <c r="H472" s="159" t="n"/>
      <c r="I472" s="159" t="n"/>
      <c r="J472" s="159" t="n"/>
      <c r="K472" s="159" t="n"/>
      <c r="L472" s="160" t="n"/>
    </row>
    <row r="473" ht="13.35" customHeight="1" s="162">
      <c r="C473" s="161" t="n"/>
      <c r="L473" s="163" t="n"/>
    </row>
    <row r="474" ht="13.35" customHeight="1" s="162">
      <c r="C474" s="161" t="n"/>
      <c r="L474" s="163" t="n"/>
    </row>
    <row r="475" ht="13.35" customHeight="1" s="162">
      <c r="C475" s="161" t="n"/>
      <c r="L475" s="163" t="n"/>
    </row>
    <row r="476" ht="13.35" customHeight="1" s="162">
      <c r="C476" s="161" t="n"/>
      <c r="L476" s="163" t="n"/>
    </row>
    <row r="477" ht="13.35" customHeight="1" s="162">
      <c r="C477" s="161" t="n"/>
      <c r="L477" s="163" t="n"/>
    </row>
    <row r="478" ht="13.35" customHeight="1" s="162">
      <c r="C478" s="161" t="n"/>
      <c r="L478" s="163" t="n"/>
    </row>
    <row r="479" ht="13.35" customHeight="1" s="162">
      <c r="C479" s="161" t="n"/>
      <c r="L479" s="163" t="n"/>
    </row>
    <row r="480" ht="13.35" customHeight="1" s="162">
      <c r="C480" s="161" t="n"/>
      <c r="L480" s="163" t="n"/>
    </row>
    <row r="481" ht="13.35" customHeight="1" s="162">
      <c r="C481" s="161" t="n"/>
      <c r="L481" s="163" t="n"/>
    </row>
    <row r="482" ht="13.35" customHeight="1" s="162">
      <c r="C482" s="161" t="n"/>
      <c r="L482" s="163" t="n"/>
    </row>
    <row r="483" ht="13.35" customHeight="1" s="162">
      <c r="C483" s="161" t="n"/>
      <c r="L483" s="163" t="n"/>
    </row>
    <row r="484" ht="13.35" customHeight="1" s="162">
      <c r="C484" s="161" t="n"/>
      <c r="L484" s="163" t="n"/>
    </row>
    <row r="485" ht="13.35" customHeight="1" s="162">
      <c r="C485" s="161" t="n"/>
      <c r="L485" s="163" t="n"/>
    </row>
    <row r="486" ht="13.35" customHeight="1" s="162">
      <c r="C486" s="161" t="n"/>
      <c r="L486" s="163" t="n"/>
    </row>
    <row r="487" ht="13.35" customHeight="1" s="162">
      <c r="C487" s="161" t="n"/>
      <c r="L487" s="163" t="n"/>
    </row>
    <row r="488" ht="13.35" customHeight="1" s="162">
      <c r="C488" s="164" t="n"/>
      <c r="D488" s="165" t="n"/>
      <c r="E488" s="165" t="n"/>
      <c r="F488" s="165" t="n"/>
      <c r="G488" s="165" t="n"/>
      <c r="H488" s="165" t="n"/>
      <c r="I488" s="165" t="n"/>
      <c r="J488" s="165" t="n"/>
      <c r="K488" s="165" t="n"/>
      <c r="L488" s="166" t="n"/>
    </row>
    <row r="489" ht="13.35" customHeight="1" s="162">
      <c r="C489" s="310" t="inlineStr">
        <is>
          <t xml:space="preserve">Description: </t>
        </is>
      </c>
      <c r="D489" s="159" t="n"/>
      <c r="E489" s="159" t="n"/>
      <c r="F489" s="159" t="n"/>
      <c r="G489" s="159" t="n"/>
      <c r="H489" s="159" t="n"/>
      <c r="I489" s="159" t="n"/>
      <c r="J489" s="159" t="n"/>
      <c r="K489" s="159" t="n"/>
      <c r="L489" s="160" t="n"/>
    </row>
    <row r="490" ht="13.35" customHeight="1" s="162">
      <c r="C490" s="161" t="n"/>
      <c r="L490" s="163" t="n"/>
    </row>
    <row r="491" ht="13.35" customHeight="1" s="162">
      <c r="C491" s="161" t="n"/>
      <c r="L491" s="163" t="n"/>
    </row>
    <row r="492" ht="13.35" customHeight="1" s="162">
      <c r="C492" s="164" t="n"/>
      <c r="D492" s="165" t="n"/>
      <c r="E492" s="165" t="n"/>
      <c r="F492" s="165" t="n"/>
      <c r="G492" s="165" t="n"/>
      <c r="H492" s="165" t="n"/>
      <c r="I492" s="165" t="n"/>
      <c r="J492" s="165" t="n"/>
      <c r="K492" s="165" t="n"/>
      <c r="L492" s="166" t="n"/>
    </row>
  </sheetData>
  <mergeCells count="68">
    <mergeCell ref="L2:M2"/>
    <mergeCell ref="C195:L198"/>
    <mergeCell ref="C24:L27"/>
    <mergeCell ref="C440:L443"/>
    <mergeCell ref="C269:L272"/>
    <mergeCell ref="C5:L6"/>
    <mergeCell ref="D2:I2"/>
    <mergeCell ref="C103:L104"/>
    <mergeCell ref="C465:L468"/>
    <mergeCell ref="B3:C3"/>
    <mergeCell ref="C154:L170"/>
    <mergeCell ref="C421:L422"/>
    <mergeCell ref="C250:L251"/>
    <mergeCell ref="C97:L100"/>
    <mergeCell ref="C73:L76"/>
    <mergeCell ref="C29:L30"/>
    <mergeCell ref="C489:L492"/>
    <mergeCell ref="C274:L275"/>
    <mergeCell ref="C225:L226"/>
    <mergeCell ref="C54:L55"/>
    <mergeCell ref="C318:L321"/>
    <mergeCell ref="L3:M3"/>
    <mergeCell ref="B2:C2"/>
    <mergeCell ref="C325:L341"/>
    <mergeCell ref="C146:L149"/>
    <mergeCell ref="C448:L464"/>
    <mergeCell ref="C127:L128"/>
    <mergeCell ref="C171:L174"/>
    <mergeCell ref="C416:L419"/>
    <mergeCell ref="C152:L153"/>
    <mergeCell ref="C201:L202"/>
    <mergeCell ref="C227:L243"/>
    <mergeCell ref="C374:L390"/>
    <mergeCell ref="D3:I3"/>
    <mergeCell ref="C472:L488"/>
    <mergeCell ref="C252:L268"/>
    <mergeCell ref="C56:L72"/>
    <mergeCell ref="C176:L177"/>
    <mergeCell ref="C301:L317"/>
    <mergeCell ref="C80:L96"/>
    <mergeCell ref="C31:L47"/>
    <mergeCell ref="C129:L145"/>
    <mergeCell ref="C276:L292"/>
    <mergeCell ref="C470:L471"/>
    <mergeCell ref="C105:L121"/>
    <mergeCell ref="C350:L366"/>
    <mergeCell ref="C244:L247"/>
    <mergeCell ref="C78:L79"/>
    <mergeCell ref="C178:L194"/>
    <mergeCell ref="C423:L439"/>
    <mergeCell ref="C203:L219"/>
    <mergeCell ref="J3:K3"/>
    <mergeCell ref="C48:L51"/>
    <mergeCell ref="C299:L300"/>
    <mergeCell ref="C399:L415"/>
    <mergeCell ref="C342:L345"/>
    <mergeCell ref="C122:L125"/>
    <mergeCell ref="J2:K2"/>
    <mergeCell ref="C293:L296"/>
    <mergeCell ref="C323:L324"/>
    <mergeCell ref="C7:L23"/>
    <mergeCell ref="C391:L394"/>
    <mergeCell ref="C220:L223"/>
    <mergeCell ref="C367:L370"/>
    <mergeCell ref="C372:L373"/>
    <mergeCell ref="C348:L349"/>
    <mergeCell ref="C446:L447"/>
    <mergeCell ref="C397:L398"/>
  </mergeCells>
  <pageMargins left="0.7" right="0.7" top="0.75" bottom="0.75" header="0.3" footer="0.3"/>
  <pageSetup orientation="portrait" scale="99"/>
  <headerFooter>
    <oddHeader>&amp;L&amp;G&amp;C&amp;"+,Bold"&amp;16&amp;K1F1F1FSite Photos</oddHeader>
    <oddFooter>&amp;C&amp;8Page &amp;P of &amp;N</oddFooter>
  </headerFooter>
  <legacyDrawingHF r:id="rId1000"/>
</worksheet>
</file>

<file path=xl/worksheets/sheet20.xml><?xml version="1.0" encoding="utf-8"?>
<worksheet xmlns:r="http://schemas.openxmlformats.org/officeDocument/2006/relationships" xmlns="http://schemas.openxmlformats.org/spreadsheetml/2006/main">
  <sheetPr codeName="Sheet20">
    <tabColor rgb="FF92D050"/>
    <outlinePr summaryBelow="1" summaryRight="1"/>
    <pageSetUpPr fitToPage="1"/>
  </sheetPr>
  <dimension ref="B2:M56"/>
  <sheetViews>
    <sheetView view="pageBreakPreview" tabSelected="0" zoomScale="90" zoomScaleNormal="70" zoomScaleSheetLayoutView="90" zoomScalePageLayoutView="70" workbookViewId="0">
      <selection activeCell="AD21" sqref="AD21"/>
    </sheetView>
  </sheetViews>
  <sheetFormatPr baseColWidth="8" defaultColWidth="6.7109375" defaultRowHeight="13.35" customHeight="1"/>
  <cols>
    <col width="3.42578125" customWidth="1" style="238" min="1" max="1"/>
    <col width="6.7109375" customWidth="1" style="238" min="2" max="13"/>
    <col width="3.28515625" customWidth="1" style="238" min="14" max="14"/>
    <col width="6.7109375" customWidth="1" style="238" min="15" max="16384"/>
  </cols>
  <sheetData>
    <row r="2" ht="13.35" customHeight="1" s="162">
      <c r="B2" s="5" t="n"/>
      <c r="C2" s="5" t="n"/>
      <c r="J2" s="5" t="n"/>
      <c r="K2" s="5" t="n"/>
    </row>
    <row r="3" ht="13.35" customHeight="1" s="162">
      <c r="B3" s="5" t="n"/>
      <c r="C3" s="5" t="n"/>
      <c r="J3" s="5" t="n"/>
      <c r="K3" s="5" t="n"/>
      <c r="L3" s="54" t="n"/>
      <c r="M3" s="54" t="n"/>
    </row>
    <row r="4" ht="13.35" customHeight="1" s="162">
      <c r="B4" s="5" t="n"/>
      <c r="C4" s="5" t="n"/>
    </row>
    <row r="5" ht="13.35" customHeight="1" s="162">
      <c r="B5" s="5" t="n"/>
      <c r="C5" s="5" t="n"/>
    </row>
    <row r="6" ht="13.35" customHeight="1" s="162">
      <c r="B6" s="5" t="n"/>
      <c r="C6" s="5" t="n"/>
    </row>
    <row r="7" ht="13.35" customHeight="1" s="162">
      <c r="B7" s="5" t="n"/>
      <c r="C7" s="5" t="n"/>
    </row>
    <row r="8" ht="13.35" customHeight="1" s="162">
      <c r="C8" s="476" t="inlineStr">
        <is>
          <t>Certification Information</t>
        </is>
      </c>
      <c r="D8" s="159" t="n"/>
      <c r="E8" s="159" t="n"/>
      <c r="F8" s="159" t="n"/>
      <c r="G8" s="159" t="n"/>
      <c r="H8" s="159" t="n"/>
      <c r="I8" s="159" t="n"/>
      <c r="J8" s="159" t="n"/>
      <c r="K8" s="159" t="n"/>
      <c r="L8" s="160" t="n"/>
    </row>
    <row r="9" ht="13.35" customHeight="1" s="162">
      <c r="C9" s="161" t="n"/>
      <c r="L9" s="163" t="n"/>
    </row>
    <row r="10" ht="13.35" customHeight="1" s="162">
      <c r="C10" s="164" t="n"/>
      <c r="D10" s="165" t="n"/>
      <c r="E10" s="165" t="n"/>
      <c r="F10" s="165" t="n"/>
      <c r="G10" s="165" t="n"/>
      <c r="H10" s="165" t="n"/>
      <c r="I10" s="165" t="n"/>
      <c r="J10" s="165" t="n"/>
      <c r="K10" s="165" t="n"/>
      <c r="L10" s="166" t="n"/>
    </row>
    <row r="15" ht="13.35" customHeight="1" s="162">
      <c r="D15" s="322">
        <f>IF('{Project Information}'!E2="","",'{Project Information}'!E2)</f>
        <v/>
      </c>
    </row>
    <row r="16" ht="13.35" customHeight="1" s="162"/>
    <row r="17" ht="13.35" customHeight="1" s="162"/>
    <row r="20" ht="13.35" customHeight="1" s="162">
      <c r="D20" s="322">
        <f>IF('{Project Information}'!E3="","",'{Project Information}'!E3)</f>
        <v/>
      </c>
    </row>
    <row r="21" ht="13.35" customHeight="1" s="162"/>
    <row r="22" ht="13.35" customHeight="1" s="162"/>
    <row r="25" ht="13.35" customHeight="1" s="162">
      <c r="L25" s="97" t="n"/>
    </row>
    <row r="30" ht="13.35" customHeight="1" s="162">
      <c r="C30" s="323" t="inlineStr">
        <is>
          <t>NEBB Certified Professional:  Isaac Rochester</t>
        </is>
      </c>
    </row>
    <row r="31" ht="13.35" customHeight="1" s="162"/>
    <row r="32" ht="13.35" customHeight="1" s="162">
      <c r="C32" s="323" t="inlineStr">
        <is>
          <t>Certification Number:  24053</t>
        </is>
      </c>
    </row>
    <row r="33" ht="13.35" customHeight="1" s="162"/>
    <row r="34" ht="13.35" customHeight="1" s="162">
      <c r="C34" s="323" t="inlineStr">
        <is>
          <t>Expiration Date: December 31, 2026</t>
        </is>
      </c>
    </row>
    <row r="35" ht="13.35" customHeight="1" s="162"/>
    <row r="36" ht="13.35" customHeight="1" s="162">
      <c r="C36" s="477" t="inlineStr">
        <is>
          <t>NEBB Certified TAB Firm:  a2b accurate air balancing, llc</t>
        </is>
      </c>
    </row>
    <row r="37" ht="13.35" customHeight="1" s="162">
      <c r="C37" s="477" t="inlineStr">
        <is>
          <t>Firm Certification Number:  3673</t>
        </is>
      </c>
    </row>
    <row r="39" ht="13.35" customHeight="1" s="162">
      <c r="C39" s="312" t="inlineStr">
        <is>
          <t>The data represented in this report is a record of system measurements and final adjustments that have been obtained in accordance with the current edition of the NEBB Procedural Standard for Testing, Adjusting and Balancing of Environmental Systems. The measurements shown, and the information given, in this report are certified to be accurate and complete, at the time and date the information was gathered. Any variances from design quantities, which exceed NEBB tolerances, are noted in the TAB report project summary.</t>
        </is>
      </c>
    </row>
    <row r="40" ht="13.35" customHeight="1" s="162"/>
    <row r="41" ht="13.35" customHeight="1" s="162"/>
    <row r="42" ht="13.35" customHeight="1" s="162"/>
    <row r="43" ht="13.35" customHeight="1" s="162"/>
    <row r="44" ht="13.35" customHeight="1" s="162"/>
    <row r="45" ht="13.35" customHeight="1" s="162"/>
    <row r="46" ht="13.35" customHeight="1" s="162"/>
    <row r="47" ht="13.35" customHeight="1" s="162"/>
    <row r="48" ht="13.35" customHeight="1" s="162"/>
    <row r="50" ht="13.35" customHeight="1" s="162">
      <c r="C50" s="511"/>
    </row>
    <row r="51" ht="13.35" customHeight="1" s="162">
      <c r="C51" s="512" t="n"/>
      <c r="D51" s="483" t="n"/>
      <c r="E51" s="483" t="n"/>
      <c r="F51" s="483" t="n"/>
      <c r="G51" s="484" t="n"/>
    </row>
    <row r="52" ht="13.35" customHeight="1" s="162">
      <c r="C52" s="485" t="n"/>
      <c r="G52" s="486" t="n"/>
      <c r="I52" s="478" t="inlineStr">
        <is>
          <t>Signature:</t>
        </is>
      </c>
    </row>
    <row r="53" ht="13.35" customHeight="1" s="162">
      <c r="C53" s="485" t="n"/>
      <c r="G53" s="486" t="n"/>
      <c r="I53" s="541" t="n"/>
      <c r="J53" s="414" t="n"/>
      <c r="K53" s="414" t="n"/>
      <c r="L53" s="414" t="n"/>
    </row>
    <row r="54" ht="13.35" customHeight="1" s="162">
      <c r="C54" s="485" t="n"/>
      <c r="G54" s="486" t="n"/>
    </row>
    <row r="55" ht="13.35" customHeight="1" s="162">
      <c r="C55" s="485" t="n"/>
      <c r="G55" s="486" t="n"/>
      <c r="I55" s="478" t="inlineStr">
        <is>
          <t>Date:</t>
        </is>
      </c>
    </row>
    <row r="56" ht="13.35" customHeight="1" s="162">
      <c r="C56" s="487" t="n"/>
      <c r="D56" s="414" t="n"/>
      <c r="E56" s="414" t="n"/>
      <c r="F56" s="414" t="n"/>
      <c r="G56" s="488" t="n"/>
      <c r="I56" s="541" t="n"/>
      <c r="J56" s="414" t="n"/>
      <c r="K56" s="414" t="n"/>
      <c r="L56" s="414" t="n"/>
    </row>
    <row r="57" ht="13.35" customHeight="1" s="162"/>
  </sheetData>
  <mergeCells count="12">
    <mergeCell ref="C37:L37"/>
    <mergeCell ref="C39:L48"/>
    <mergeCell ref="I56:L56"/>
    <mergeCell ref="I53:L53"/>
    <mergeCell ref="D20:K22"/>
    <mergeCell ref="C36:L36"/>
    <mergeCell ref="C30:L31"/>
    <mergeCell ref="C51:G56"/>
    <mergeCell ref="C34:L35"/>
    <mergeCell ref="C32:L33"/>
    <mergeCell ref="C8:L10"/>
    <mergeCell ref="D15:K17"/>
  </mergeCells>
  <pageMargins left="0.7" right="0.7" top="0.75" bottom="0.75" header="0.3" footer="0.3"/>
  <pageSetup orientation="portrait" fitToHeight="1" fitToWidth="1"/>
  <headerFooter>
    <oddFooter>&amp;C&amp;8Page &amp;P of &amp;N</oddFooter>
  </headerFooter>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21">
    <tabColor rgb="FF92D050"/>
    <outlinePr summaryBelow="1" summaryRight="1"/>
    <pageSetUpPr/>
  </sheetPr>
  <dimension ref="L25:L25"/>
  <sheetViews>
    <sheetView view="pageBreakPreview" tabSelected="0" zoomScale="70" zoomScaleNormal="100" zoomScaleSheetLayoutView="70" workbookViewId="0">
      <selection activeCell="B19" sqref="B19:K24"/>
    </sheetView>
  </sheetViews>
  <sheetFormatPr baseColWidth="8" defaultColWidth="6.7109375" defaultRowHeight="13.35" customHeight="1"/>
  <cols>
    <col width="3.5703125" customWidth="1" style="162" min="1" max="1"/>
  </cols>
  <sheetData>
    <row r="13" ht="13.35" customHeight="1" s="162"/>
    <row r="16" ht="13.35" customHeight="1" s="162"/>
    <row r="25" ht="13.35" customHeight="1" s="162">
      <c r="L25" s="98" t="n"/>
    </row>
    <row r="31" ht="13.35" customHeight="1" s="162"/>
  </sheetData>
  <pageMargins left="0.7" right="0.7" top="0.75" bottom="0.75" header="0.3" footer="0.3"/>
  <pageSetup scale="92" orientation="portrait"/>
  <headerFooter>
    <oddFooter>&amp;C&amp;8Page &amp;P of &amp;N</oddFooter>
  </headerFooter>
  <rowBreaks count="1" manualBreakCount="1">
    <brk id="52" max="16383" man="1"/>
  </rowBreaks>
  <drawing r:id="rId100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22">
    <tabColor rgb="FF92D050"/>
    <outlinePr summaryBelow="1" summaryRight="1"/>
    <pageSetUpPr/>
  </sheetPr>
  <dimension ref="L25:L25"/>
  <sheetViews>
    <sheetView view="pageBreakPreview" tabSelected="0" zoomScale="85" zoomScaleNormal="100" zoomScaleSheetLayoutView="85" workbookViewId="0">
      <selection activeCell="B19" sqref="B19:K24"/>
    </sheetView>
  </sheetViews>
  <sheetFormatPr baseColWidth="8" defaultColWidth="6.7109375" defaultRowHeight="13.35" customHeight="1"/>
  <cols>
    <col width="3.5703125" customWidth="1" style="162" min="1" max="1"/>
  </cols>
  <sheetData>
    <row r="13" ht="13.35" customHeight="1" s="162"/>
    <row r="16" ht="13.35" customHeight="1" s="162"/>
    <row r="25" ht="13.35" customHeight="1" s="162">
      <c r="L25" s="98" t="n"/>
    </row>
    <row r="31" ht="13.35" customHeight="1" s="162"/>
  </sheetData>
  <pageMargins left="0.7" right="0.7" top="0.75" bottom="0.75" header="0.3" footer="0.3"/>
  <pageSetup scale="92" orientation="portrait"/>
  <headerFooter>
    <oddFooter>&amp;C&amp;8Page &amp;P of &amp;N</oddFooter>
  </headerFooter>
  <rowBreaks count="0" manualBreakCount="0"/>
  <drawing r:id="rId1000"/>
</worksheet>
</file>

<file path=xl/worksheets/sheet23.xml><?xml version="1.0" encoding="utf-8"?>
<worksheet xmlns="http://schemas.openxmlformats.org/spreadsheetml/2006/main">
  <sheetPr codeName="Sheet23">
    <tabColor rgb="FF92D050"/>
    <outlinePr summaryBelow="1" summaryRight="1"/>
    <pageSetUpPr/>
  </sheetPr>
  <dimension ref="B2:M49"/>
  <sheetViews>
    <sheetView tabSelected="0" view="pageBreakPreview" zoomScale="90" zoomScaleNormal="55" zoomScaleSheetLayoutView="90" zoomScalePageLayoutView="85" workbookViewId="0">
      <selection activeCell="H22" sqref="H22:M22"/>
    </sheetView>
  </sheetViews>
  <sheetFormatPr baseColWidth="8" defaultColWidth="6.7109375" defaultRowHeight="13.35" customHeight="1"/>
  <cols>
    <col width="3.42578125" customWidth="1" style="238" min="1" max="1"/>
    <col width="6.7109375" customWidth="1" style="238" min="2" max="13"/>
    <col width="3.28515625" customWidth="1" style="238" min="14" max="14"/>
    <col width="6.7109375" customWidth="1" style="238" min="15" max="16384"/>
  </cols>
  <sheetData>
    <row r="2" ht="13.35" customHeight="1" s="162">
      <c r="B2" s="153" t="inlineStr">
        <is>
          <t>Project</t>
        </is>
      </c>
      <c r="C2" s="173" t="n"/>
      <c r="D2" s="154">
        <f>IF('{Project Information}'!E2="","",'{Project Information}'!E2)</f>
        <v/>
      </c>
      <c r="E2" s="174" t="n"/>
      <c r="F2" s="174" t="n"/>
      <c r="G2" s="174" t="n"/>
      <c r="H2" s="174" t="n"/>
      <c r="I2" s="173" t="n"/>
      <c r="J2" s="153" t="inlineStr">
        <is>
          <t>Technician</t>
        </is>
      </c>
      <c r="K2" s="173" t="n"/>
      <c r="L2" s="154">
        <f>IF('{Project Information}'!E12="","",'{Project Information}'!E12)</f>
        <v/>
      </c>
      <c r="M2" s="173" t="n"/>
    </row>
    <row r="3" ht="13.35" customHeight="1" s="162">
      <c r="B3" s="155" t="inlineStr">
        <is>
          <t>Address</t>
        </is>
      </c>
      <c r="C3" s="160" t="n"/>
      <c r="D3" s="154">
        <f>IF('{Project Information}'!E3="","",'{Project Information}'!E3)</f>
        <v/>
      </c>
      <c r="E3" s="174" t="n"/>
      <c r="F3" s="174" t="n"/>
      <c r="G3" s="174" t="n"/>
      <c r="H3" s="174" t="n"/>
      <c r="I3" s="173" t="n"/>
      <c r="J3" s="155" t="inlineStr">
        <is>
          <t>Date</t>
        </is>
      </c>
      <c r="K3" s="160" t="n"/>
      <c r="L3" s="480">
        <f>IF('{Project Information}'!E11="","",'{Project Information}'!E11)</f>
        <v/>
      </c>
      <c r="M3" s="173" t="n"/>
    </row>
    <row r="4" ht="13.35" customHeight="1" s="162">
      <c r="B4" s="3" t="n"/>
      <c r="C4" s="3" t="n"/>
      <c r="D4" s="253" t="n"/>
      <c r="E4" s="253" t="n"/>
      <c r="F4" s="253" t="n"/>
      <c r="G4" s="253" t="n"/>
      <c r="H4" s="253" t="n"/>
      <c r="I4" s="253" t="n"/>
      <c r="J4" s="253" t="n"/>
      <c r="K4" s="253" t="n"/>
      <c r="L4" s="253" t="n"/>
      <c r="M4" s="253" t="n"/>
    </row>
    <row r="5" ht="13.35" customHeight="1" s="162">
      <c r="B5" s="5" t="n"/>
      <c r="C5" s="158" t="inlineStr">
        <is>
          <t>Abbreviation Legend</t>
        </is>
      </c>
      <c r="D5" s="159" t="n"/>
      <c r="E5" s="159" t="n"/>
      <c r="F5" s="159" t="n"/>
      <c r="G5" s="159" t="n"/>
      <c r="H5" s="159" t="n"/>
      <c r="I5" s="159" t="n"/>
      <c r="J5" s="159" t="n"/>
      <c r="K5" s="159" t="n"/>
      <c r="L5" s="160" t="n"/>
    </row>
    <row r="6" ht="13.35" customHeight="1" s="162">
      <c r="B6" s="5" t="n"/>
      <c r="C6" s="161" t="n"/>
      <c r="L6" s="163" t="n"/>
    </row>
    <row r="7" ht="13.35" customHeight="1" s="162">
      <c r="B7" s="5" t="n"/>
      <c r="C7" s="164" t="n"/>
      <c r="D7" s="165" t="n"/>
      <c r="E7" s="165" t="n"/>
      <c r="F7" s="165" t="n"/>
      <c r="G7" s="165" t="n"/>
      <c r="H7" s="165" t="n"/>
      <c r="I7" s="165" t="n"/>
      <c r="J7" s="165" t="n"/>
      <c r="K7" s="165" t="n"/>
      <c r="L7" s="166" t="n"/>
    </row>
    <row r="8" ht="13.35" customHeight="1" s="162">
      <c r="C8" s="130" t="inlineStr">
        <is>
          <t xml:space="preserve">Below is a list of common abbreviations that may be encountered in this report. </t>
        </is>
      </c>
    </row>
    <row r="10" ht="13.35" customHeight="1" s="162">
      <c r="B10" s="336" t="inlineStr">
        <is>
          <t>Air, Hydronic and Motor Nomenclatures</t>
        </is>
      </c>
      <c r="C10" s="174" t="n"/>
      <c r="D10" s="174" t="n"/>
      <c r="E10" s="174" t="n"/>
      <c r="F10" s="174" t="n"/>
      <c r="G10" s="173" t="n"/>
      <c r="H10" s="326" t="inlineStr">
        <is>
          <t>Electrical Nomenclatures</t>
        </is>
      </c>
      <c r="I10" s="174" t="n"/>
      <c r="J10" s="174" t="n"/>
      <c r="K10" s="174" t="n"/>
      <c r="L10" s="174" t="n"/>
      <c r="M10" s="173" t="n"/>
    </row>
    <row r="11" ht="13.35" customHeight="1" s="162">
      <c r="B11" s="154" t="inlineStr">
        <is>
          <t>Ak = Area in ft2</t>
        </is>
      </c>
      <c r="C11" s="174" t="n"/>
      <c r="D11" s="174" t="n"/>
      <c r="E11" s="174" t="n"/>
      <c r="F11" s="174" t="n"/>
      <c r="G11" s="173" t="n"/>
      <c r="H11" s="325" t="inlineStr">
        <is>
          <t>A = Amps</t>
        </is>
      </c>
      <c r="I11" s="174" t="n"/>
      <c r="J11" s="174" t="n"/>
      <c r="K11" s="174" t="n"/>
      <c r="L11" s="174" t="n"/>
      <c r="M11" s="173" t="n"/>
    </row>
    <row r="12" ht="13.35" customHeight="1" s="162">
      <c r="B12" s="154" t="inlineStr">
        <is>
          <t>BHP = Brake Horsepower</t>
        </is>
      </c>
      <c r="C12" s="174" t="n"/>
      <c r="D12" s="174" t="n"/>
      <c r="E12" s="174" t="n"/>
      <c r="F12" s="174" t="n"/>
      <c r="G12" s="173" t="n"/>
      <c r="H12" s="325" t="inlineStr">
        <is>
          <t>E = Volts</t>
        </is>
      </c>
      <c r="I12" s="174" t="n"/>
      <c r="J12" s="174" t="n"/>
      <c r="K12" s="174" t="n"/>
      <c r="L12" s="174" t="n"/>
      <c r="M12" s="173" t="n"/>
    </row>
    <row r="13" ht="13.35" customHeight="1" s="162">
      <c r="B13" s="154" t="inlineStr">
        <is>
          <t>Btu = British Thermal Unit</t>
        </is>
      </c>
      <c r="C13" s="174" t="n"/>
      <c r="D13" s="174" t="n"/>
      <c r="E13" s="174" t="n"/>
      <c r="F13" s="174" t="n"/>
      <c r="G13" s="173" t="n"/>
      <c r="H13" s="325" t="inlineStr">
        <is>
          <t>FLA = Full Load Amperage</t>
        </is>
      </c>
      <c r="I13" s="174" t="n"/>
      <c r="J13" s="174" t="n"/>
      <c r="K13" s="174" t="n"/>
      <c r="L13" s="174" t="n"/>
      <c r="M13" s="173" t="n"/>
    </row>
    <row r="14" ht="13.35" customHeight="1" s="162">
      <c r="B14" s="154" t="inlineStr">
        <is>
          <t>C2C = Center to Center (Shaft distance, belt drives)</t>
        </is>
      </c>
      <c r="C14" s="174" t="n"/>
      <c r="D14" s="174" t="n"/>
      <c r="E14" s="174" t="n"/>
      <c r="F14" s="174" t="n"/>
      <c r="G14" s="173" t="n"/>
      <c r="H14" s="325" t="inlineStr">
        <is>
          <t>Hp = Horsepower</t>
        </is>
      </c>
      <c r="I14" s="174" t="n"/>
      <c r="J14" s="174" t="n"/>
      <c r="K14" s="174" t="n"/>
      <c r="L14" s="174" t="n"/>
      <c r="M14" s="173" t="n"/>
    </row>
    <row r="15" ht="13.35" customHeight="1" s="162">
      <c r="B15" s="154" t="inlineStr">
        <is>
          <t>CFM = Cubic Feet per Minute</t>
        </is>
      </c>
      <c r="C15" s="174" t="n"/>
      <c r="D15" s="174" t="n"/>
      <c r="E15" s="174" t="n"/>
      <c r="F15" s="174" t="n"/>
      <c r="G15" s="173" t="n"/>
      <c r="H15" s="325" t="inlineStr">
        <is>
          <t>Hz = Hertz</t>
        </is>
      </c>
      <c r="I15" s="174" t="n"/>
      <c r="J15" s="174" t="n"/>
      <c r="K15" s="174" t="n"/>
      <c r="L15" s="174" t="n"/>
      <c r="M15" s="173" t="n"/>
    </row>
    <row r="16" ht="13.35" customHeight="1" s="162">
      <c r="B16" s="154" t="inlineStr">
        <is>
          <t>d = Density (lbs/ft3)</t>
        </is>
      </c>
      <c r="C16" s="174" t="n"/>
      <c r="D16" s="174" t="n"/>
      <c r="E16" s="174" t="n"/>
      <c r="F16" s="174" t="n"/>
      <c r="G16" s="173" t="n"/>
      <c r="H16" s="325" t="inlineStr">
        <is>
          <t>I = Amps (A)</t>
        </is>
      </c>
      <c r="I16" s="174" t="n"/>
      <c r="J16" s="174" t="n"/>
      <c r="K16" s="174" t="n"/>
      <c r="L16" s="174" t="n"/>
      <c r="M16" s="173" t="n"/>
    </row>
    <row r="17" ht="13.35" customHeight="1" s="162">
      <c r="B17" s="154" t="inlineStr">
        <is>
          <t>∆ = Difference (final – initial)</t>
        </is>
      </c>
      <c r="C17" s="174" t="n"/>
      <c r="D17" s="174" t="n"/>
      <c r="E17" s="174" t="n"/>
      <c r="F17" s="174" t="n"/>
      <c r="G17" s="173" t="n"/>
      <c r="H17" s="325" t="inlineStr">
        <is>
          <t>kW = Kilowatt</t>
        </is>
      </c>
      <c r="I17" s="174" t="n"/>
      <c r="J17" s="174" t="n"/>
      <c r="K17" s="174" t="n"/>
      <c r="L17" s="174" t="n"/>
      <c r="M17" s="173" t="n"/>
    </row>
    <row r="18" ht="13.35" customHeight="1" s="162">
      <c r="B18" s="154" t="inlineStr">
        <is>
          <t>ESP = External Static Pressure</t>
        </is>
      </c>
      <c r="C18" s="174" t="n"/>
      <c r="D18" s="174" t="n"/>
      <c r="E18" s="174" t="n"/>
      <c r="F18" s="174" t="n"/>
      <c r="G18" s="173" t="n"/>
      <c r="H18" s="325" t="inlineStr">
        <is>
          <t>NL = Motor No Load Amperage</t>
        </is>
      </c>
      <c r="I18" s="174" t="n"/>
      <c r="J18" s="174" t="n"/>
      <c r="K18" s="174" t="n"/>
      <c r="L18" s="174" t="n"/>
      <c r="M18" s="173" t="n"/>
    </row>
    <row r="19" ht="13.35" customHeight="1" s="162">
      <c r="B19" s="154" t="inlineStr">
        <is>
          <t>Ft = Foot</t>
        </is>
      </c>
      <c r="C19" s="174" t="n"/>
      <c r="D19" s="174" t="n"/>
      <c r="E19" s="174" t="n"/>
      <c r="F19" s="174" t="n"/>
      <c r="G19" s="173" t="n"/>
      <c r="H19" s="325" t="inlineStr">
        <is>
          <t>P = Power</t>
        </is>
      </c>
      <c r="I19" s="174" t="n"/>
      <c r="J19" s="174" t="n"/>
      <c r="K19" s="174" t="n"/>
      <c r="L19" s="174" t="n"/>
      <c r="M19" s="173" t="n"/>
    </row>
    <row r="20" ht="13.35" customHeight="1" s="162">
      <c r="B20" s="154" t="inlineStr">
        <is>
          <t>FPM = Feet per Minute</t>
        </is>
      </c>
      <c r="C20" s="174" t="n"/>
      <c r="D20" s="174" t="n"/>
      <c r="E20" s="174" t="n"/>
      <c r="F20" s="174" t="n"/>
      <c r="G20" s="173" t="n"/>
      <c r="H20" s="325" t="inlineStr">
        <is>
          <t>P.F. = Power Factor</t>
        </is>
      </c>
      <c r="I20" s="174" t="n"/>
      <c r="J20" s="174" t="n"/>
      <c r="K20" s="174" t="n"/>
      <c r="L20" s="174" t="n"/>
      <c r="M20" s="173" t="n"/>
    </row>
    <row r="21" ht="13.35" customHeight="1" s="162">
      <c r="B21" s="154" t="inlineStr">
        <is>
          <t>FR = Frame</t>
        </is>
      </c>
      <c r="C21" s="174" t="n"/>
      <c r="D21" s="174" t="n"/>
      <c r="E21" s="174" t="n"/>
      <c r="F21" s="174" t="n"/>
      <c r="G21" s="173" t="n"/>
      <c r="H21" s="325" t="inlineStr">
        <is>
          <t>V = Volts</t>
        </is>
      </c>
      <c r="I21" s="174" t="n"/>
      <c r="J21" s="174" t="n"/>
      <c r="K21" s="174" t="n"/>
      <c r="L21" s="174" t="n"/>
      <c r="M21" s="173" t="n"/>
    </row>
    <row r="22" ht="13.35" customHeight="1" s="162">
      <c r="B22" s="154" t="inlineStr">
        <is>
          <t>h = Enthalpy</t>
        </is>
      </c>
      <c r="C22" s="174" t="n"/>
      <c r="D22" s="174" t="n"/>
      <c r="E22" s="174" t="n"/>
      <c r="F22" s="174" t="n"/>
      <c r="G22" s="173" t="n"/>
      <c r="H22" s="325" t="inlineStr">
        <is>
          <t xml:space="preserve">W = Watts </t>
        </is>
      </c>
      <c r="I22" s="174" t="n"/>
      <c r="J22" s="174" t="n"/>
      <c r="K22" s="174" t="n"/>
      <c r="L22" s="174" t="n"/>
      <c r="M22" s="173" t="n"/>
    </row>
    <row r="23" ht="13.35" customHeight="1" s="162">
      <c r="B23" s="154" t="inlineStr">
        <is>
          <t>∆h = Change in Enthalpy</t>
        </is>
      </c>
      <c r="C23" s="174" t="n"/>
      <c r="D23" s="174" t="n"/>
      <c r="E23" s="174" t="n"/>
      <c r="F23" s="174" t="n"/>
      <c r="G23" s="173" t="n"/>
      <c r="H23" s="325" t="n"/>
      <c r="I23" s="174" t="n"/>
      <c r="J23" s="174" t="n"/>
      <c r="K23" s="174" t="n"/>
      <c r="L23" s="174" t="n"/>
      <c r="M23" s="173" t="n"/>
    </row>
    <row r="24" ht="13.35" customHeight="1" s="162">
      <c r="B24" s="154" t="inlineStr">
        <is>
          <t xml:space="preserve">Hr = Hour </t>
        </is>
      </c>
      <c r="C24" s="174" t="n"/>
      <c r="D24" s="174" t="n"/>
      <c r="E24" s="174" t="n"/>
      <c r="F24" s="174" t="n"/>
      <c r="G24" s="173" t="n"/>
      <c r="H24" s="325" t="n"/>
      <c r="I24" s="174" t="n"/>
      <c r="J24" s="174" t="n"/>
      <c r="K24" s="174" t="n"/>
      <c r="L24" s="174" t="n"/>
      <c r="M24" s="173" t="n"/>
    </row>
    <row r="25" ht="13.35" customHeight="1" s="162">
      <c r="B25" s="154" t="inlineStr">
        <is>
          <t>H = Height</t>
        </is>
      </c>
      <c r="C25" s="174" t="n"/>
      <c r="D25" s="174" t="n"/>
      <c r="E25" s="174" t="n"/>
      <c r="F25" s="174" t="n"/>
      <c r="G25" s="173" t="n"/>
      <c r="H25" s="326" t="inlineStr">
        <is>
          <t>Temperature Nomenclatures</t>
        </is>
      </c>
      <c r="I25" s="174" t="n"/>
      <c r="J25" s="174" t="n"/>
      <c r="K25" s="174" t="n"/>
      <c r="L25" s="174" t="n"/>
      <c r="M25" s="173" t="n"/>
    </row>
    <row r="26" ht="13.35" customHeight="1" s="162">
      <c r="B26" s="154" t="inlineStr">
        <is>
          <t>in.w.g. – Inches Water Gauge</t>
        </is>
      </c>
      <c r="C26" s="174" t="n"/>
      <c r="D26" s="174" t="n"/>
      <c r="E26" s="174" t="n"/>
      <c r="F26" s="174" t="n"/>
      <c r="G26" s="173" t="n"/>
      <c r="H26" s="325" t="inlineStr">
        <is>
          <t>°C = Degrees in Celsius</t>
        </is>
      </c>
      <c r="I26" s="174" t="n"/>
      <c r="J26" s="174" t="n"/>
      <c r="K26" s="174" t="n"/>
      <c r="L26" s="174" t="n"/>
      <c r="M26" s="173" t="n"/>
    </row>
    <row r="27" ht="13.35" customHeight="1" s="162">
      <c r="B27" s="154" t="inlineStr">
        <is>
          <t>kW = Kilowatt</t>
        </is>
      </c>
      <c r="C27" s="174" t="n"/>
      <c r="D27" s="174" t="n"/>
      <c r="E27" s="174" t="n"/>
      <c r="F27" s="174" t="n"/>
      <c r="G27" s="173" t="n"/>
      <c r="H27" s="325" t="inlineStr">
        <is>
          <t>°F = Degrees in Fahrenheit</t>
        </is>
      </c>
      <c r="I27" s="174" t="n"/>
      <c r="J27" s="174" t="n"/>
      <c r="K27" s="174" t="n"/>
      <c r="L27" s="174" t="n"/>
      <c r="M27" s="173" t="n"/>
    </row>
    <row r="28" ht="13.35" customHeight="1" s="162">
      <c r="B28" s="154" t="inlineStr">
        <is>
          <t>L = Length</t>
        </is>
      </c>
      <c r="C28" s="174" t="n"/>
      <c r="D28" s="174" t="n"/>
      <c r="E28" s="174" t="n"/>
      <c r="F28" s="174" t="n"/>
      <c r="G28" s="173" t="n"/>
      <c r="H28" s="325" t="inlineStr">
        <is>
          <t>hmix = Mixed Air Enthalpy</t>
        </is>
      </c>
      <c r="I28" s="174" t="n"/>
      <c r="J28" s="174" t="n"/>
      <c r="K28" s="174" t="n"/>
      <c r="L28" s="174" t="n"/>
      <c r="M28" s="173" t="n"/>
    </row>
    <row r="29" ht="13.35" customHeight="1" s="162">
      <c r="B29" s="154" t="inlineStr">
        <is>
          <t>OD = Outer Diameter</t>
        </is>
      </c>
      <c r="C29" s="174" t="n"/>
      <c r="D29" s="174" t="n"/>
      <c r="E29" s="174" t="n"/>
      <c r="F29" s="174" t="n"/>
      <c r="G29" s="173" t="n"/>
      <c r="H29" s="325" t="inlineStr">
        <is>
          <t>ho/a = Outside Air Enthalpy</t>
        </is>
      </c>
      <c r="I29" s="174" t="n"/>
      <c r="J29" s="174" t="n"/>
      <c r="K29" s="174" t="n"/>
      <c r="L29" s="174" t="n"/>
      <c r="M29" s="173" t="n"/>
    </row>
    <row r="30" ht="13.35" customHeight="1" s="162">
      <c r="B30" s="154" t="inlineStr">
        <is>
          <t>PD = Pitch Diameter</t>
        </is>
      </c>
      <c r="C30" s="174" t="n"/>
      <c r="D30" s="174" t="n"/>
      <c r="E30" s="174" t="n"/>
      <c r="F30" s="174" t="n"/>
      <c r="G30" s="173" t="n"/>
      <c r="H30" s="325" t="inlineStr">
        <is>
          <t>hr/a = Return Air Enthalpy</t>
        </is>
      </c>
      <c r="I30" s="174" t="n"/>
      <c r="J30" s="174" t="n"/>
      <c r="K30" s="174" t="n"/>
      <c r="L30" s="174" t="n"/>
      <c r="M30" s="173" t="n"/>
    </row>
    <row r="31" ht="13.35" customHeight="1" s="162">
      <c r="B31" s="154" t="inlineStr">
        <is>
          <t>psi = Pounds per Square Inch</t>
        </is>
      </c>
      <c r="C31" s="174" t="n"/>
      <c r="D31" s="174" t="n"/>
      <c r="E31" s="174" t="n"/>
      <c r="F31" s="174" t="n"/>
      <c r="G31" s="173" t="n"/>
      <c r="H31" s="325" t="inlineStr">
        <is>
          <t>Tmix = Mixed Air Temperature</t>
        </is>
      </c>
      <c r="I31" s="174" t="n"/>
      <c r="J31" s="174" t="n"/>
      <c r="K31" s="174" t="n"/>
      <c r="L31" s="174" t="n"/>
      <c r="M31" s="173" t="n"/>
    </row>
    <row r="32" ht="13.35" customHeight="1" s="162">
      <c r="B32" s="154" t="inlineStr">
        <is>
          <t>RPM = Revolutions per Minute</t>
        </is>
      </c>
      <c r="C32" s="174" t="n"/>
      <c r="D32" s="174" t="n"/>
      <c r="E32" s="174" t="n"/>
      <c r="F32" s="174" t="n"/>
      <c r="G32" s="173" t="n"/>
      <c r="H32" s="325" t="inlineStr">
        <is>
          <t>Tr/a = Return Air Temperature</t>
        </is>
      </c>
      <c r="I32" s="174" t="n"/>
      <c r="J32" s="174" t="n"/>
      <c r="K32" s="174" t="n"/>
      <c r="L32" s="174" t="n"/>
      <c r="M32" s="173" t="n"/>
    </row>
    <row r="33" ht="13.35" customHeight="1" s="162">
      <c r="B33" s="154" t="inlineStr">
        <is>
          <t>SF = Service Factor</t>
        </is>
      </c>
      <c r="C33" s="174" t="n"/>
      <c r="D33" s="174" t="n"/>
      <c r="E33" s="174" t="n"/>
      <c r="F33" s="174" t="n"/>
      <c r="G33" s="173" t="n"/>
      <c r="H33" s="325" t="inlineStr">
        <is>
          <t>To/a = Outside Air Temperature</t>
        </is>
      </c>
      <c r="I33" s="174" t="n"/>
      <c r="J33" s="174" t="n"/>
      <c r="K33" s="174" t="n"/>
      <c r="L33" s="174" t="n"/>
      <c r="M33" s="173" t="n"/>
    </row>
    <row r="34" ht="13.35" customHeight="1" s="162">
      <c r="B34" s="154" t="inlineStr">
        <is>
          <t>SFA = Service Factor Amperage</t>
        </is>
      </c>
      <c r="C34" s="174" t="n"/>
      <c r="D34" s="174" t="n"/>
      <c r="E34" s="174" t="n"/>
      <c r="F34" s="174" t="n"/>
      <c r="G34" s="173" t="n"/>
      <c r="H34" s="325" t="inlineStr">
        <is>
          <t>% o/a = Percent of Outside Air</t>
        </is>
      </c>
      <c r="I34" s="174" t="n"/>
      <c r="J34" s="174" t="n"/>
      <c r="K34" s="174" t="n"/>
      <c r="L34" s="174" t="n"/>
      <c r="M34" s="173" t="n"/>
    </row>
    <row r="35" ht="13.35" customHeight="1" s="162">
      <c r="B35" s="154" t="inlineStr">
        <is>
          <t>SP = Static Pressure</t>
        </is>
      </c>
      <c r="C35" s="174" t="n"/>
      <c r="D35" s="174" t="n"/>
      <c r="E35" s="174" t="n"/>
      <c r="F35" s="174" t="n"/>
      <c r="G35" s="173" t="n"/>
      <c r="H35" s="325" t="inlineStr">
        <is>
          <t>% r/a = Percent of Return Air</t>
        </is>
      </c>
      <c r="I35" s="174" t="n"/>
      <c r="J35" s="174" t="n"/>
      <c r="K35" s="174" t="n"/>
      <c r="L35" s="174" t="n"/>
      <c r="M35" s="173" t="n"/>
    </row>
    <row r="36" ht="13.35" customHeight="1" s="162">
      <c r="B36" s="154" t="inlineStr">
        <is>
          <t>T = Temperature (°F)</t>
        </is>
      </c>
      <c r="C36" s="174" t="n"/>
      <c r="D36" s="174" t="n"/>
      <c r="E36" s="174" t="n"/>
      <c r="F36" s="174" t="n"/>
      <c r="G36" s="173" t="n"/>
      <c r="H36" s="325" t="n"/>
      <c r="I36" s="174" t="n"/>
      <c r="J36" s="174" t="n"/>
      <c r="K36" s="174" t="n"/>
      <c r="L36" s="174" t="n"/>
      <c r="M36" s="173" t="n"/>
    </row>
    <row r="37" ht="13.35" customHeight="1" s="162">
      <c r="B37" s="154" t="inlineStr">
        <is>
          <t>TSP = Total Static Pressure</t>
        </is>
      </c>
      <c r="C37" s="174" t="n"/>
      <c r="D37" s="174" t="n"/>
      <c r="E37" s="174" t="n"/>
      <c r="F37" s="174" t="n"/>
      <c r="G37" s="173" t="n"/>
      <c r="H37" s="325" t="n"/>
      <c r="I37" s="174" t="n"/>
      <c r="J37" s="174" t="n"/>
      <c r="K37" s="174" t="n"/>
      <c r="L37" s="174" t="n"/>
      <c r="M37" s="173" t="n"/>
    </row>
    <row r="38" ht="13.35" customHeight="1" s="162">
      <c r="B38" s="154" t="inlineStr">
        <is>
          <t>V = Velocity</t>
        </is>
      </c>
      <c r="C38" s="174" t="n"/>
      <c r="D38" s="174" t="n"/>
      <c r="E38" s="174" t="n"/>
      <c r="F38" s="174" t="n"/>
      <c r="G38" s="173" t="n"/>
      <c r="H38" s="326" t="inlineStr">
        <is>
          <t>Reporting Nomenclatures</t>
        </is>
      </c>
      <c r="I38" s="174" t="n"/>
      <c r="J38" s="174" t="n"/>
      <c r="K38" s="174" t="n"/>
      <c r="L38" s="174" t="n"/>
      <c r="M38" s="173" t="n"/>
    </row>
    <row r="39" ht="13.35" customHeight="1" s="162">
      <c r="B39" s="154" t="inlineStr">
        <is>
          <t>VP = Velocity Pressure</t>
        </is>
      </c>
      <c r="C39" s="174" t="n"/>
      <c r="D39" s="174" t="n"/>
      <c r="E39" s="174" t="n"/>
      <c r="F39" s="174" t="n"/>
      <c r="G39" s="173" t="n"/>
      <c r="H39" s="325" t="inlineStr">
        <is>
          <t>N/A = Not Applicable (state Not Available / Not Accessible where that is the reason)</t>
        </is>
      </c>
      <c r="I39" s="174" t="n"/>
      <c r="J39" s="174" t="n"/>
      <c r="K39" s="174" t="n"/>
      <c r="L39" s="174" t="n"/>
      <c r="M39" s="173" t="n"/>
    </row>
    <row r="40" ht="13.35" customHeight="1" s="162">
      <c r="B40" s="154" t="inlineStr">
        <is>
          <t>VFD = Variable Frequency Drive</t>
        </is>
      </c>
      <c r="C40" s="174" t="n"/>
      <c r="D40" s="174" t="n"/>
      <c r="E40" s="174" t="n"/>
      <c r="F40" s="174" t="n"/>
      <c r="G40" s="173" t="n"/>
      <c r="H40" s="325" t="inlineStr">
        <is>
          <t>N/L = Not Listed</t>
        </is>
      </c>
      <c r="I40" s="174" t="n"/>
      <c r="J40" s="174" t="n"/>
      <c r="K40" s="174" t="n"/>
      <c r="L40" s="174" t="n"/>
      <c r="M40" s="173" t="n"/>
    </row>
    <row r="41" ht="13.35" customHeight="1" s="162">
      <c r="B41" s="154" t="inlineStr">
        <is>
          <t>VSD = Variable Speed Drive</t>
        </is>
      </c>
      <c r="C41" s="174" t="n"/>
      <c r="D41" s="174" t="n"/>
      <c r="E41" s="174" t="n"/>
      <c r="F41" s="174" t="n"/>
      <c r="G41" s="173" t="n"/>
      <c r="H41" s="325" t="inlineStr">
        <is>
          <t>No. = Number</t>
        </is>
      </c>
      <c r="I41" s="174" t="n"/>
      <c r="J41" s="174" t="n"/>
      <c r="K41" s="174" t="n"/>
      <c r="L41" s="174" t="n"/>
      <c r="M41" s="173" t="n"/>
    </row>
    <row r="42" ht="13.35" customHeight="1" s="162">
      <c r="B42" s="154" t="inlineStr">
        <is>
          <t>VEL = Velocity</t>
        </is>
      </c>
      <c r="C42" s="174" t="n"/>
      <c r="D42" s="174" t="n"/>
      <c r="E42" s="174" t="n"/>
      <c r="F42" s="174" t="n"/>
      <c r="G42" s="173" t="n"/>
      <c r="H42" s="325" t="inlineStr">
        <is>
          <t>Calc = Calculation</t>
        </is>
      </c>
      <c r="I42" s="174" t="n"/>
      <c r="J42" s="174" t="n"/>
      <c r="K42" s="174" t="n"/>
      <c r="L42" s="174" t="n"/>
      <c r="M42" s="173" t="n"/>
    </row>
    <row r="43" ht="13.35" customHeight="1" s="162">
      <c r="B43" s="154" t="inlineStr">
        <is>
          <t>W= Width</t>
        </is>
      </c>
      <c r="C43" s="174" t="n"/>
      <c r="D43" s="174" t="n"/>
      <c r="E43" s="174" t="n"/>
      <c r="F43" s="174" t="n"/>
      <c r="G43" s="173" t="n"/>
      <c r="H43" s="325" t="inlineStr">
        <is>
          <t>GRD = Grille, Register, Diffuser</t>
        </is>
      </c>
      <c r="I43" s="174" t="n"/>
      <c r="J43" s="174" t="n"/>
      <c r="K43" s="174" t="n"/>
      <c r="L43" s="174" t="n"/>
      <c r="M43" s="173" t="n"/>
    </row>
    <row r="44" ht="13.35" customHeight="1" s="162">
      <c r="B44" s="154" t="inlineStr">
        <is>
          <t>DD = Direct Drive</t>
        </is>
      </c>
      <c r="C44" s="174" t="n"/>
      <c r="D44" s="174" t="n"/>
      <c r="E44" s="174" t="n"/>
      <c r="F44" s="174" t="n"/>
      <c r="G44" s="173" t="n"/>
      <c r="H44" s="325" t="inlineStr">
        <is>
          <t>Pot. = Potentiometer</t>
        </is>
      </c>
      <c r="I44" s="174" t="n"/>
      <c r="J44" s="174" t="n"/>
      <c r="K44" s="174" t="n"/>
      <c r="L44" s="174" t="n"/>
      <c r="M44" s="173" t="n"/>
    </row>
    <row r="45" ht="13.35" customHeight="1" s="162">
      <c r="B45" s="154" t="inlineStr">
        <is>
          <t>SD/RG/EG = Supply Diffuser / Return Grille / Exhaust Grille</t>
        </is>
      </c>
      <c r="C45" s="174" t="n"/>
      <c r="D45" s="174" t="n"/>
      <c r="E45" s="174" t="n"/>
      <c r="F45" s="174" t="n"/>
      <c r="G45" s="173" t="n"/>
      <c r="H45" s="325" t="inlineStr">
        <is>
          <t>Not Avail. = Not Available</t>
        </is>
      </c>
      <c r="I45" s="174" t="n"/>
      <c r="J45" s="174" t="n"/>
      <c r="K45" s="174" t="n"/>
      <c r="L45" s="174" t="n"/>
      <c r="M45" s="173" t="n"/>
    </row>
    <row r="46" ht="13.35" customHeight="1" s="162">
      <c r="B46" s="154" t="inlineStr">
        <is>
          <t>LSD/PSP = Linear Slot Diffuser / Perforated Supply Plenum</t>
        </is>
      </c>
      <c r="C46" s="174" t="n"/>
      <c r="D46" s="174" t="n"/>
      <c r="E46" s="174" t="n"/>
      <c r="F46" s="174" t="n"/>
      <c r="G46" s="173" t="n"/>
      <c r="H46" s="325" t="inlineStr">
        <is>
          <t>Not Acc. = Not Accessible</t>
        </is>
      </c>
      <c r="I46" s="174" t="n"/>
      <c r="J46" s="174" t="n"/>
      <c r="K46" s="174" t="n"/>
      <c r="L46" s="174" t="n"/>
      <c r="M46" s="173" t="n"/>
    </row>
    <row r="47" ht="13.35" customHeight="1" s="162">
      <c r="B47" s="238" t="n"/>
      <c r="H47" s="324" t="n"/>
    </row>
    <row r="48" ht="13.35" customHeight="1" s="162">
      <c r="B48" s="238" t="n"/>
      <c r="H48" s="324" t="n"/>
    </row>
    <row r="49" ht="13.35" customHeight="1" s="162">
      <c r="B49" s="238" t="n"/>
      <c r="H49" s="324" t="n"/>
    </row>
  </sheetData>
  <mergeCells count="90">
    <mergeCell ref="L2:M2"/>
    <mergeCell ref="H21:M21"/>
    <mergeCell ref="L3:M3"/>
    <mergeCell ref="B10:G10"/>
    <mergeCell ref="H27:M27"/>
    <mergeCell ref="D3:I3"/>
    <mergeCell ref="H33:M33"/>
    <mergeCell ref="B36:G36"/>
    <mergeCell ref="H42:M42"/>
    <mergeCell ref="B45:G45"/>
    <mergeCell ref="H35:M35"/>
    <mergeCell ref="B47:G47"/>
    <mergeCell ref="B22:G22"/>
    <mergeCell ref="B31:G31"/>
    <mergeCell ref="B12:G12"/>
    <mergeCell ref="H39:M39"/>
    <mergeCell ref="B21:G21"/>
    <mergeCell ref="B39:G39"/>
    <mergeCell ref="H46:M46"/>
    <mergeCell ref="B14:G14"/>
    <mergeCell ref="B3:C3"/>
    <mergeCell ref="B23:G23"/>
    <mergeCell ref="B13:G13"/>
    <mergeCell ref="H45:M45"/>
    <mergeCell ref="B2:C2"/>
    <mergeCell ref="H32:M32"/>
    <mergeCell ref="H13:M13"/>
    <mergeCell ref="B49:G49"/>
    <mergeCell ref="H47:M47"/>
    <mergeCell ref="B33:G33"/>
    <mergeCell ref="H15:M15"/>
    <mergeCell ref="H24:M24"/>
    <mergeCell ref="H18:M18"/>
    <mergeCell ref="B41:G41"/>
    <mergeCell ref="B35:G35"/>
    <mergeCell ref="H26:M26"/>
    <mergeCell ref="B25:G25"/>
    <mergeCell ref="J3:K3"/>
    <mergeCell ref="H10:M10"/>
    <mergeCell ref="H41:M41"/>
    <mergeCell ref="B27:G27"/>
    <mergeCell ref="H25:M25"/>
    <mergeCell ref="H34:M34"/>
    <mergeCell ref="B11:G11"/>
    <mergeCell ref="H49:M49"/>
    <mergeCell ref="H36:M36"/>
    <mergeCell ref="H17:M17"/>
    <mergeCell ref="H11:M11"/>
    <mergeCell ref="B29:G29"/>
    <mergeCell ref="B38:G38"/>
    <mergeCell ref="H19:M19"/>
    <mergeCell ref="H28:M28"/>
    <mergeCell ref="H37:M37"/>
    <mergeCell ref="B40:G40"/>
    <mergeCell ref="H12:M12"/>
    <mergeCell ref="B15:G15"/>
    <mergeCell ref="H48:M48"/>
    <mergeCell ref="B24:G24"/>
    <mergeCell ref="H14:M14"/>
    <mergeCell ref="H23:M23"/>
    <mergeCell ref="B32:G32"/>
    <mergeCell ref="B26:G26"/>
    <mergeCell ref="H38:M38"/>
    <mergeCell ref="B16:G16"/>
    <mergeCell ref="H43:M43"/>
    <mergeCell ref="J2:K2"/>
    <mergeCell ref="H40:M40"/>
    <mergeCell ref="B43:G43"/>
    <mergeCell ref="B18:G18"/>
    <mergeCell ref="D2:I2"/>
    <mergeCell ref="B42:G42"/>
    <mergeCell ref="C8:L8"/>
    <mergeCell ref="B17:G17"/>
    <mergeCell ref="B44:G44"/>
    <mergeCell ref="H16:M16"/>
    <mergeCell ref="B19:G19"/>
    <mergeCell ref="B34:G34"/>
    <mergeCell ref="B28:G28"/>
    <mergeCell ref="B37:G37"/>
    <mergeCell ref="H22:M22"/>
    <mergeCell ref="B30:G30"/>
    <mergeCell ref="B20:G20"/>
    <mergeCell ref="H30:M30"/>
    <mergeCell ref="C5:L7"/>
    <mergeCell ref="H20:M20"/>
    <mergeCell ref="H29:M29"/>
    <mergeCell ref="B46:G46"/>
    <mergeCell ref="H44:M44"/>
    <mergeCell ref="H31:M31"/>
    <mergeCell ref="B48:G48"/>
  </mergeCells>
  <pageMargins left="0.7" right="0.7" top="0.75" bottom="0.75" header="0.3" footer="0.3"/>
  <pageSetup orientation="portrait" scale="99"/>
  <headerFooter>
    <oddFooter>&amp;C&amp;8Page &amp;P of &amp;N</oddFooter>
  </headerFooter>
</worksheet>
</file>

<file path=xl/worksheets/sheet24.xml><?xml version="1.0" encoding="utf-8"?>
<worksheet xmlns="http://schemas.openxmlformats.org/spreadsheetml/2006/main">
  <sheetPr codeName="Sheet24">
    <tabColor rgb="FF92D050"/>
    <outlinePr summaryBelow="1" summaryRight="1"/>
    <pageSetUpPr/>
  </sheetPr>
  <dimension ref="B2:M42"/>
  <sheetViews>
    <sheetView view="pageBreakPreview" tabSelected="0" zoomScale="90" zoomScaleNormal="55" zoomScaleSheetLayoutView="90" zoomScalePageLayoutView="85" workbookViewId="0">
      <selection activeCell="R38" sqref="R38"/>
    </sheetView>
  </sheetViews>
  <sheetFormatPr baseColWidth="8" defaultColWidth="6.7109375" defaultRowHeight="13.35" customHeight="1"/>
  <cols>
    <col width="3.42578125" customWidth="1" style="238" min="1" max="1"/>
    <col width="6.7109375" customWidth="1" style="238" min="2" max="13"/>
    <col width="3.28515625" customWidth="1" style="238" min="14" max="14"/>
    <col width="6.7109375" customWidth="1" style="238" min="15" max="16384"/>
  </cols>
  <sheetData>
    <row r="2" ht="13.35" customHeight="1" s="162">
      <c r="B2" s="153" t="inlineStr">
        <is>
          <t>Project</t>
        </is>
      </c>
      <c r="C2" s="173" t="n"/>
      <c r="D2" s="154">
        <f>IF('{Project Information}'!E2="","",'{Project Information}'!E2)</f>
        <v/>
      </c>
      <c r="E2" s="174" t="n"/>
      <c r="F2" s="174" t="n"/>
      <c r="G2" s="174" t="n"/>
      <c r="H2" s="174" t="n"/>
      <c r="I2" s="173" t="n"/>
      <c r="J2" s="153" t="inlineStr">
        <is>
          <t>Technician</t>
        </is>
      </c>
      <c r="K2" s="173" t="n"/>
      <c r="L2" s="154">
        <f>IF('{Project Information}'!E12="","",'{Project Information}'!E12)</f>
        <v/>
      </c>
      <c r="M2" s="173" t="n"/>
    </row>
    <row r="3" ht="13.35" customHeight="1" s="162">
      <c r="B3" s="155" t="inlineStr">
        <is>
          <t>Address</t>
        </is>
      </c>
      <c r="C3" s="160" t="n"/>
      <c r="D3" s="154">
        <f>IF('{Project Information}'!E3="","",'{Project Information}'!E3)</f>
        <v/>
      </c>
      <c r="E3" s="174" t="n"/>
      <c r="F3" s="174" t="n"/>
      <c r="G3" s="174" t="n"/>
      <c r="H3" s="174" t="n"/>
      <c r="I3" s="173" t="n"/>
      <c r="J3" s="155" t="inlineStr">
        <is>
          <t>Date</t>
        </is>
      </c>
      <c r="K3" s="160" t="n"/>
      <c r="L3" s="480">
        <f>IF('{Project Information}'!E11="","",'{Project Information}'!E11)</f>
        <v/>
      </c>
      <c r="M3" s="173" t="n"/>
    </row>
    <row r="4" ht="13.35" customHeight="1" s="162">
      <c r="B4" s="3" t="n"/>
      <c r="C4" s="3" t="n"/>
      <c r="D4" s="253" t="n"/>
      <c r="E4" s="253" t="n"/>
      <c r="F4" s="253" t="n"/>
      <c r="G4" s="253" t="n"/>
      <c r="H4" s="253" t="n"/>
      <c r="I4" s="253" t="n"/>
      <c r="J4" s="253" t="n"/>
      <c r="K4" s="253" t="n"/>
      <c r="L4" s="253" t="n"/>
      <c r="M4" s="253" t="n"/>
    </row>
    <row r="5" ht="13.35" customHeight="1" s="162">
      <c r="B5" s="5" t="n"/>
      <c r="C5" s="5" t="n"/>
    </row>
    <row r="6" ht="13.35" customHeight="1" s="162">
      <c r="B6" s="5" t="n"/>
      <c r="C6" s="158" t="inlineStr">
        <is>
          <t>Instrumentation and Calibration Data</t>
        </is>
      </c>
      <c r="D6" s="159" t="n"/>
      <c r="E6" s="159" t="n"/>
      <c r="F6" s="159" t="n"/>
      <c r="G6" s="159" t="n"/>
      <c r="H6" s="159" t="n"/>
      <c r="I6" s="159" t="n"/>
      <c r="J6" s="159" t="n"/>
      <c r="K6" s="159" t="n"/>
      <c r="L6" s="160" t="n"/>
    </row>
    <row r="7" ht="13.35" customHeight="1" s="162">
      <c r="B7" s="5" t="n"/>
      <c r="C7" s="161" t="n"/>
      <c r="L7" s="163" t="n"/>
    </row>
    <row r="8" ht="13.35" customHeight="1" s="162">
      <c r="C8" s="164" t="n"/>
      <c r="D8" s="165" t="n"/>
      <c r="E8" s="165" t="n"/>
      <c r="F8" s="165" t="n"/>
      <c r="G8" s="165" t="n"/>
      <c r="H8" s="165" t="n"/>
      <c r="I8" s="165" t="n"/>
      <c r="J8" s="165" t="n"/>
      <c r="K8" s="165" t="n"/>
      <c r="L8" s="166" t="n"/>
    </row>
    <row r="11" ht="13.35" customHeight="1" s="162">
      <c r="B11" s="369" t="inlineStr">
        <is>
          <t>Instrument Type</t>
        </is>
      </c>
      <c r="C11" s="159" t="n"/>
      <c r="D11" s="160" t="n"/>
      <c r="E11" s="370" t="inlineStr">
        <is>
          <t>Manufacturer</t>
        </is>
      </c>
      <c r="F11" s="160" t="n"/>
      <c r="G11" s="369" t="inlineStr">
        <is>
          <t>Model</t>
        </is>
      </c>
      <c r="H11" s="159" t="n"/>
      <c r="I11" s="160" t="n"/>
      <c r="J11" s="369" t="inlineStr">
        <is>
          <t>Serial</t>
        </is>
      </c>
      <c r="K11" s="160" t="n"/>
      <c r="L11" s="371" t="inlineStr">
        <is>
          <t>Calibration Date</t>
        </is>
      </c>
      <c r="M11" s="160" t="n"/>
    </row>
    <row r="12" ht="13.35" customHeight="1" s="162">
      <c r="B12" s="164" t="n"/>
      <c r="C12" s="165" t="n"/>
      <c r="D12" s="166" t="n"/>
      <c r="E12" s="164" t="n"/>
      <c r="F12" s="166" t="n"/>
      <c r="G12" s="164" t="n"/>
      <c r="H12" s="165" t="n"/>
      <c r="I12" s="166" t="n"/>
      <c r="J12" s="164" t="n"/>
      <c r="K12" s="166" t="n"/>
      <c r="L12" s="164" t="n"/>
      <c r="M12" s="166" t="n"/>
    </row>
    <row r="13" ht="13.35" customHeight="1" s="162">
      <c r="B13" s="365" t="inlineStr">
        <is>
          <t>Balometer</t>
        </is>
      </c>
      <c r="C13" s="159" t="n"/>
      <c r="D13" s="160" t="n"/>
      <c r="E13" s="366" t="inlineStr">
        <is>
          <t>Evergreen Telemetry</t>
        </is>
      </c>
      <c r="F13" s="160" t="n"/>
      <c r="G13" s="365" t="inlineStr">
        <is>
          <t>Three Pounder</t>
        </is>
      </c>
      <c r="H13" s="159" t="n"/>
      <c r="I13" s="160" t="n"/>
      <c r="J13" s="368" t="inlineStr">
        <is>
          <t>2400180B</t>
        </is>
      </c>
      <c r="K13" s="160" t="n"/>
      <c r="L13" s="367" t="n">
        <v>45365</v>
      </c>
      <c r="M13" s="160" t="n"/>
    </row>
    <row r="14" ht="13.35" customHeight="1" s="162">
      <c r="B14" s="161" t="n"/>
      <c r="D14" s="163" t="n"/>
      <c r="E14" s="161" t="n"/>
      <c r="F14" s="163" t="n"/>
      <c r="G14" s="161" t="n"/>
      <c r="I14" s="163" t="n"/>
      <c r="J14" s="161" t="n"/>
      <c r="K14" s="163" t="n"/>
      <c r="L14" s="161" t="n"/>
      <c r="M14" s="163" t="n"/>
    </row>
    <row r="15" ht="13.35" customHeight="1" s="162">
      <c r="B15" s="164" t="n"/>
      <c r="C15" s="165" t="n"/>
      <c r="D15" s="166" t="n"/>
      <c r="E15" s="164" t="n"/>
      <c r="F15" s="166" t="n"/>
      <c r="G15" s="164" t="n"/>
      <c r="H15" s="165" t="n"/>
      <c r="I15" s="166" t="n"/>
      <c r="J15" s="164" t="n"/>
      <c r="K15" s="166" t="n"/>
      <c r="L15" s="164" t="n"/>
      <c r="M15" s="166" t="n"/>
    </row>
    <row r="16" ht="13.35" customHeight="1" s="162">
      <c r="B16" s="365" t="inlineStr">
        <is>
          <t>Digital Micromanometer</t>
        </is>
      </c>
      <c r="C16" s="159" t="n"/>
      <c r="D16" s="160" t="n"/>
      <c r="E16" s="366" t="inlineStr">
        <is>
          <t>Evergreen Telemetry</t>
        </is>
      </c>
      <c r="F16" s="160" t="n"/>
      <c r="G16" s="365" t="inlineStr">
        <is>
          <t>S-PVF-1</t>
        </is>
      </c>
      <c r="H16" s="159" t="n"/>
      <c r="I16" s="160" t="n"/>
      <c r="J16" s="368" t="n">
        <v>1700164</v>
      </c>
      <c r="K16" s="160" t="n"/>
      <c r="L16" s="367" t="n">
        <v>45982</v>
      </c>
      <c r="M16" s="160" t="n"/>
    </row>
    <row r="17" ht="13.35" customHeight="1" s="162">
      <c r="B17" s="161" t="n"/>
      <c r="D17" s="163" t="n"/>
      <c r="E17" s="161" t="n"/>
      <c r="F17" s="163" t="n"/>
      <c r="G17" s="161" t="n"/>
      <c r="I17" s="163" t="n"/>
      <c r="J17" s="161" t="n"/>
      <c r="K17" s="163" t="n"/>
      <c r="L17" s="161" t="n"/>
      <c r="M17" s="163" t="n"/>
    </row>
    <row r="18" ht="13.35" customHeight="1" s="162">
      <c r="B18" s="164" t="n"/>
      <c r="C18" s="165" t="n"/>
      <c r="D18" s="166" t="n"/>
      <c r="E18" s="164" t="n"/>
      <c r="F18" s="166" t="n"/>
      <c r="G18" s="164" t="n"/>
      <c r="H18" s="165" t="n"/>
      <c r="I18" s="166" t="n"/>
      <c r="J18" s="164" t="n"/>
      <c r="K18" s="166" t="n"/>
      <c r="L18" s="164" t="n"/>
      <c r="M18" s="166" t="n"/>
    </row>
    <row r="19" ht="13.35" customHeight="1" s="162">
      <c r="B19" s="365" t="inlineStr">
        <is>
          <t>Laser Tachometer</t>
        </is>
      </c>
      <c r="C19" s="159" t="n"/>
      <c r="D19" s="160" t="n"/>
      <c r="E19" s="366" t="inlineStr">
        <is>
          <t>Extech</t>
        </is>
      </c>
      <c r="F19" s="160" t="n"/>
      <c r="G19" s="365" t="n">
        <v>461920</v>
      </c>
      <c r="H19" s="159" t="n"/>
      <c r="I19" s="160" t="n"/>
      <c r="J19" s="365" t="n">
        <v>230222432</v>
      </c>
      <c r="K19" s="160" t="n"/>
      <c r="L19" s="367" t="n">
        <v>45951</v>
      </c>
      <c r="M19" s="160" t="n"/>
    </row>
    <row r="20" ht="13.35" customHeight="1" s="162">
      <c r="B20" s="161" t="n"/>
      <c r="D20" s="163" t="n"/>
      <c r="E20" s="161" t="n"/>
      <c r="F20" s="163" t="n"/>
      <c r="G20" s="161" t="n"/>
      <c r="I20" s="163" t="n"/>
      <c r="J20" s="161" t="n"/>
      <c r="K20" s="163" t="n"/>
      <c r="L20" s="161" t="n"/>
      <c r="M20" s="163" t="n"/>
    </row>
    <row r="21" ht="13.35" customHeight="1" s="162">
      <c r="B21" s="164" t="n"/>
      <c r="C21" s="165" t="n"/>
      <c r="D21" s="166" t="n"/>
      <c r="E21" s="164" t="n"/>
      <c r="F21" s="166" t="n"/>
      <c r="G21" s="164" t="n"/>
      <c r="H21" s="165" t="n"/>
      <c r="I21" s="166" t="n"/>
      <c r="J21" s="164" t="n"/>
      <c r="K21" s="166" t="n"/>
      <c r="L21" s="164" t="n"/>
      <c r="M21" s="166" t="n"/>
    </row>
    <row r="22" ht="13.35" customHeight="1" s="162">
      <c r="B22" s="365" t="inlineStr">
        <is>
          <t>Voltage/Amperage Multimeter</t>
        </is>
      </c>
      <c r="C22" s="159" t="n"/>
      <c r="D22" s="160" t="n"/>
      <c r="E22" s="366" t="inlineStr">
        <is>
          <t>Fluke</t>
        </is>
      </c>
      <c r="F22" s="160" t="n"/>
      <c r="G22" s="365" t="inlineStr">
        <is>
          <t>902FC</t>
        </is>
      </c>
      <c r="H22" s="159" t="n"/>
      <c r="I22" s="160" t="n"/>
      <c r="J22" s="368" t="inlineStr">
        <is>
          <t>669100839MV</t>
        </is>
      </c>
      <c r="K22" s="160" t="n"/>
      <c r="L22" s="367" t="n">
        <v>46002</v>
      </c>
      <c r="M22" s="160" t="n"/>
    </row>
    <row r="23" ht="13.35" customHeight="1" s="162">
      <c r="B23" s="161" t="n"/>
      <c r="D23" s="163" t="n"/>
      <c r="E23" s="161" t="n"/>
      <c r="F23" s="163" t="n"/>
      <c r="G23" s="161" t="n"/>
      <c r="I23" s="163" t="n"/>
      <c r="J23" s="161" t="n"/>
      <c r="K23" s="163" t="n"/>
      <c r="L23" s="161" t="n"/>
      <c r="M23" s="163" t="n"/>
    </row>
    <row r="24" ht="13.35" customHeight="1" s="162">
      <c r="B24" s="164" t="n"/>
      <c r="C24" s="165" t="n"/>
      <c r="D24" s="166" t="n"/>
      <c r="E24" s="164" t="n"/>
      <c r="F24" s="166" t="n"/>
      <c r="G24" s="164" t="n"/>
      <c r="H24" s="165" t="n"/>
      <c r="I24" s="166" t="n"/>
      <c r="J24" s="164" t="n"/>
      <c r="K24" s="166" t="n"/>
      <c r="L24" s="164" t="n"/>
      <c r="M24" s="166" t="n"/>
    </row>
    <row r="25" ht="13.35" customHeight="1" s="162">
      <c r="B25" s="365" t="inlineStr">
        <is>
          <t>Digital Temperature Tester</t>
        </is>
      </c>
      <c r="C25" s="159" t="n"/>
      <c r="D25" s="160" t="n"/>
      <c r="E25" s="366" t="inlineStr">
        <is>
          <t>Fluke</t>
        </is>
      </c>
      <c r="F25" s="160" t="n"/>
      <c r="G25" s="365" t="inlineStr">
        <is>
          <t>52 Series II</t>
        </is>
      </c>
      <c r="H25" s="159" t="n"/>
      <c r="I25" s="160" t="n"/>
      <c r="J25" s="365" t="inlineStr">
        <is>
          <t>32310370WS</t>
        </is>
      </c>
      <c r="K25" s="160" t="n"/>
      <c r="L25" s="367" t="n">
        <v>45957</v>
      </c>
      <c r="M25" s="160" t="n"/>
    </row>
    <row r="26" ht="13.35" customHeight="1" s="162">
      <c r="B26" s="161" t="n"/>
      <c r="D26" s="163" t="n"/>
      <c r="E26" s="161" t="n"/>
      <c r="F26" s="163" t="n"/>
      <c r="G26" s="161" t="n"/>
      <c r="I26" s="163" t="n"/>
      <c r="J26" s="161" t="n"/>
      <c r="K26" s="163" t="n"/>
      <c r="L26" s="161" t="n"/>
      <c r="M26" s="163" t="n"/>
    </row>
    <row r="27" ht="13.35" customHeight="1" s="162">
      <c r="B27" s="164" t="n"/>
      <c r="C27" s="165" t="n"/>
      <c r="D27" s="166" t="n"/>
      <c r="E27" s="164" t="n"/>
      <c r="F27" s="166" t="n"/>
      <c r="G27" s="164" t="n"/>
      <c r="H27" s="165" t="n"/>
      <c r="I27" s="166" t="n"/>
      <c r="J27" s="164" t="n"/>
      <c r="K27" s="166" t="n"/>
      <c r="L27" s="164" t="n"/>
      <c r="M27" s="166" t="n"/>
    </row>
    <row r="28" ht="13.35" customHeight="1" s="162">
      <c r="B28" s="365" t="inlineStr">
        <is>
          <t>Humidity Tester</t>
        </is>
      </c>
      <c r="C28" s="159" t="n"/>
      <c r="D28" s="160" t="n"/>
      <c r="E28" s="366" t="inlineStr">
        <is>
          <t>Fluke</t>
        </is>
      </c>
      <c r="F28" s="160" t="n"/>
      <c r="G28" s="365" t="inlineStr">
        <is>
          <t>971 Temperature / Humidity Tester</t>
        </is>
      </c>
      <c r="H28" s="159" t="n"/>
      <c r="I28" s="160" t="n"/>
      <c r="J28" s="365" t="n">
        <v>54081271</v>
      </c>
      <c r="K28" s="160" t="n"/>
      <c r="L28" s="367" t="n">
        <v>45688</v>
      </c>
      <c r="M28" s="160" t="n"/>
    </row>
    <row r="29" ht="13.35" customHeight="1" s="162">
      <c r="B29" s="161" t="n"/>
      <c r="D29" s="163" t="n"/>
      <c r="E29" s="161" t="n"/>
      <c r="F29" s="163" t="n"/>
      <c r="G29" s="161" t="n"/>
      <c r="I29" s="163" t="n"/>
      <c r="J29" s="161" t="n"/>
      <c r="K29" s="163" t="n"/>
      <c r="L29" s="161" t="n"/>
      <c r="M29" s="163" t="n"/>
    </row>
    <row r="30" ht="13.35" customHeight="1" s="162">
      <c r="B30" s="164" t="n"/>
      <c r="C30" s="165" t="n"/>
      <c r="D30" s="166" t="n"/>
      <c r="E30" s="164" t="n"/>
      <c r="F30" s="166" t="n"/>
      <c r="G30" s="164" t="n"/>
      <c r="H30" s="165" t="n"/>
      <c r="I30" s="166" t="n"/>
      <c r="J30" s="164" t="n"/>
      <c r="K30" s="166" t="n"/>
      <c r="L30" s="164" t="n"/>
      <c r="M30" s="166" t="n"/>
    </row>
    <row r="31" ht="13.35" customHeight="1" s="162">
      <c r="B31" s="365" t="inlineStr">
        <is>
          <t>Hydronic Pressure Measurement</t>
        </is>
      </c>
      <c r="C31" s="159" t="n"/>
      <c r="D31" s="160" t="n"/>
      <c r="E31" s="366" t="inlineStr">
        <is>
          <t>Evergreen Telemetry</t>
        </is>
      </c>
      <c r="F31" s="160" t="n"/>
      <c r="G31" s="365" t="inlineStr">
        <is>
          <t>S-DP-250</t>
        </is>
      </c>
      <c r="H31" s="159" t="n"/>
      <c r="I31" s="160" t="n"/>
      <c r="J31" s="368" t="inlineStr">
        <is>
          <t>2400187B</t>
        </is>
      </c>
      <c r="K31" s="160" t="n"/>
      <c r="L31" s="367" t="n">
        <v>45981</v>
      </c>
      <c r="M31" s="160" t="n"/>
    </row>
    <row r="32" ht="13.35" customHeight="1" s="162">
      <c r="B32" s="161" t="n"/>
      <c r="D32" s="163" t="n"/>
      <c r="E32" s="161" t="n"/>
      <c r="F32" s="163" t="n"/>
      <c r="G32" s="161" t="n"/>
      <c r="I32" s="163" t="n"/>
      <c r="J32" s="161" t="n"/>
      <c r="K32" s="163" t="n"/>
      <c r="L32" s="161" t="n"/>
      <c r="M32" s="163" t="n"/>
    </row>
    <row r="33" ht="13.35" customHeight="1" s="162">
      <c r="B33" s="164" t="n"/>
      <c r="C33" s="165" t="n"/>
      <c r="D33" s="166" t="n"/>
      <c r="E33" s="164" t="n"/>
      <c r="F33" s="166" t="n"/>
      <c r="G33" s="164" t="n"/>
      <c r="H33" s="165" t="n"/>
      <c r="I33" s="166" t="n"/>
      <c r="J33" s="164" t="n"/>
      <c r="K33" s="166" t="n"/>
      <c r="L33" s="164" t="n"/>
      <c r="M33" s="166" t="n"/>
    </row>
    <row r="34" ht="13.35" customHeight="1" s="162">
      <c r="B34" s="365" t="n"/>
      <c r="C34" s="159" t="n"/>
      <c r="D34" s="160" t="n"/>
      <c r="E34" s="366" t="n"/>
      <c r="F34" s="160" t="n"/>
      <c r="G34" s="365" t="n"/>
      <c r="H34" s="159" t="n"/>
      <c r="I34" s="160" t="n"/>
      <c r="J34" s="365" t="n"/>
      <c r="K34" s="160" t="n"/>
      <c r="L34" s="367" t="n"/>
      <c r="M34" s="160" t="n"/>
    </row>
    <row r="35" ht="13.35" customHeight="1" s="162">
      <c r="B35" s="161" t="n"/>
      <c r="D35" s="163" t="n"/>
      <c r="E35" s="161" t="n"/>
      <c r="F35" s="163" t="n"/>
      <c r="G35" s="161" t="n"/>
      <c r="I35" s="163" t="n"/>
      <c r="J35" s="161" t="n"/>
      <c r="K35" s="163" t="n"/>
      <c r="L35" s="161" t="n"/>
      <c r="M35" s="163" t="n"/>
    </row>
    <row r="36" ht="13.35" customHeight="1" s="162">
      <c r="B36" s="164" t="n"/>
      <c r="C36" s="165" t="n"/>
      <c r="D36" s="166" t="n"/>
      <c r="E36" s="164" t="n"/>
      <c r="F36" s="166" t="n"/>
      <c r="G36" s="164" t="n"/>
      <c r="H36" s="165" t="n"/>
      <c r="I36" s="166" t="n"/>
      <c r="J36" s="164" t="n"/>
      <c r="K36" s="166" t="n"/>
      <c r="L36" s="164" t="n"/>
      <c r="M36" s="166" t="n"/>
    </row>
    <row r="37" ht="13.35" customHeight="1" s="162">
      <c r="C37" s="99" t="n"/>
      <c r="D37" s="99" t="n"/>
      <c r="E37" s="99" t="n"/>
    </row>
    <row r="38" ht="13.35" customHeight="1" s="162">
      <c r="C38" s="99" t="n"/>
      <c r="D38" s="99" t="n"/>
      <c r="E38" s="99" t="n"/>
    </row>
    <row r="39" ht="13.35" customHeight="1" s="162">
      <c r="C39" s="99" t="n"/>
      <c r="D39" s="99" t="n"/>
      <c r="E39" s="99" t="n"/>
    </row>
    <row r="40" ht="13.35" customHeight="1" s="162">
      <c r="C40" s="99" t="n"/>
      <c r="D40" s="99" t="n"/>
      <c r="E40" s="99" t="n"/>
    </row>
    <row r="41" ht="13.35" customHeight="1" s="162">
      <c r="C41" s="99" t="n"/>
      <c r="D41" s="99" t="n"/>
      <c r="E41" s="99" t="n"/>
    </row>
    <row r="42" ht="13.35" customHeight="1" s="162">
      <c r="C42" s="99" t="n"/>
      <c r="D42" s="99" t="n"/>
      <c r="E42" s="99" t="n"/>
    </row>
  </sheetData>
  <mergeCells count="54">
    <mergeCell ref="L2:M2"/>
    <mergeCell ref="E25:F27"/>
    <mergeCell ref="D2:I2"/>
    <mergeCell ref="B3:C3"/>
    <mergeCell ref="E11:F12"/>
    <mergeCell ref="B13:D15"/>
    <mergeCell ref="G34:I36"/>
    <mergeCell ref="G28:I30"/>
    <mergeCell ref="J13:K15"/>
    <mergeCell ref="G19:I21"/>
    <mergeCell ref="L3:M3"/>
    <mergeCell ref="G11:I12"/>
    <mergeCell ref="L16:M18"/>
    <mergeCell ref="B2:C2"/>
    <mergeCell ref="L13:M15"/>
    <mergeCell ref="B28:D30"/>
    <mergeCell ref="B19:D21"/>
    <mergeCell ref="J19:K21"/>
    <mergeCell ref="J34:K36"/>
    <mergeCell ref="L19:M21"/>
    <mergeCell ref="J28:K30"/>
    <mergeCell ref="E16:F18"/>
    <mergeCell ref="L28:M30"/>
    <mergeCell ref="L11:M12"/>
    <mergeCell ref="E28:F30"/>
    <mergeCell ref="D3:I3"/>
    <mergeCell ref="B34:D36"/>
    <mergeCell ref="E13:F15"/>
    <mergeCell ref="C6:L8"/>
    <mergeCell ref="B11:D12"/>
    <mergeCell ref="E19:F21"/>
    <mergeCell ref="E34:F36"/>
    <mergeCell ref="G22:I24"/>
    <mergeCell ref="G31:I33"/>
    <mergeCell ref="E31:F33"/>
    <mergeCell ref="G16:I18"/>
    <mergeCell ref="G25:I27"/>
    <mergeCell ref="B25:D27"/>
    <mergeCell ref="J3:K3"/>
    <mergeCell ref="B16:D18"/>
    <mergeCell ref="J16:K18"/>
    <mergeCell ref="L34:M36"/>
    <mergeCell ref="J25:K27"/>
    <mergeCell ref="B22:D24"/>
    <mergeCell ref="L25:M27"/>
    <mergeCell ref="J2:K2"/>
    <mergeCell ref="B31:D33"/>
    <mergeCell ref="J22:K24"/>
    <mergeCell ref="L31:M33"/>
    <mergeCell ref="L22:M24"/>
    <mergeCell ref="J31:K33"/>
    <mergeCell ref="J11:K12"/>
    <mergeCell ref="E22:F24"/>
    <mergeCell ref="G13:I15"/>
  </mergeCells>
  <pageMargins left="0.7" right="0.7" top="0.75" bottom="0.75" header="0.3" footer="0.3"/>
  <pageSetup orientation="portrait" scale="99"/>
  <headerFooter>
    <oddFooter>&amp;C&amp;8Page &amp;P of &amp;N</oddFooter>
  </headerFooter>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Isaac Rochester</dc:creator>
  <dc:title xmlns:dc="http://purl.org/dc/elements/1.1/">a2b TAB Report Template</dc:title>
  <dcterms:created xmlns:dcterms="http://purl.org/dc/terms/" xmlns:xsi="http://www.w3.org/2001/XMLSchema-instance" xsi:type="dcterms:W3CDTF">2015-06-05T18:17:20Z</dcterms:created>
  <dcterms:modified xmlns:dcterms="http://purl.org/dc/terms/" xmlns:xsi="http://www.w3.org/2001/XMLSchema-instance" xsi:type="dcterms:W3CDTF">2026-09-18T02:52:12Z</dcterms:modified>
  <cp:lastModifiedBy>Isaac Rochester</cp:lastModifiedBy>
  <cp:category>TAB, Report</cp:category>
  <cp:keywords>TAB, Report</cp:keywords>
  <cp:lastPrinted>2026-04-14T14:34:39Z</cp:lastPrinted>
</cp:coreProperties>
</file>